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xml" ContentType="application/vnd.openxmlformats-officedocument.spreadsheetml.comments+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omments2.xml" ContentType="application/vnd.openxmlformats-officedocument.spreadsheetml.comments+xml"/>
  <Override PartName="/xl/drawings/drawing5.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comments3.xml" ContentType="application/vnd.openxmlformats-officedocument.spreadsheetml.comments+xml"/>
  <Override PartName="/xl/drawings/drawing6.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comments4.xml" ContentType="application/vnd.openxmlformats-officedocument.spreadsheetml.comments+xml"/>
  <Override PartName="/xl/tables/table29.xml" ContentType="application/vnd.openxmlformats-officedocument.spreadsheetml.table+xml"/>
  <Override PartName="/xl/drawings/drawing7.xml" ContentType="application/vnd.openxmlformats-officedocument.drawing+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comments5.xml" ContentType="application/vnd.openxmlformats-officedocument.spreadsheetml.comments+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comments6.xml" ContentType="application/vnd.openxmlformats-officedocument.spreadsheetml.comments+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drawings/drawing8.xml" ContentType="application/vnd.openxmlformats-officedocument.drawing+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drawings/drawing9.xml" ContentType="application/vnd.openxmlformats-officedocument.drawing+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comments7.xml" ContentType="application/vnd.openxmlformats-officedocument.spreadsheetml.comments+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drawings/drawing10.xml" ContentType="application/vnd.openxmlformats-officedocument.drawing+xml"/>
  <Override PartName="/xl/tables/table112.xml" ContentType="application/vnd.openxmlformats-officedocument.spreadsheetml.table+xml"/>
  <Override PartName="/xl/drawings/drawing11.xml" ContentType="application/vnd.openxmlformats-officedocument.drawing+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drawings/drawing12.xml" ContentType="application/vnd.openxmlformats-officedocument.drawing+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thumbnail" Target="docProps/thumbnail.wmf"/><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codeName="ЦяКнига" defaultThemeVersion="166925"/>
  <mc:AlternateContent xmlns:mc="http://schemas.openxmlformats.org/markup-compatibility/2006">
    <mc:Choice Requires="x15">
      <x15ac:absPath xmlns:x15ac="http://schemas.microsoft.com/office/spreadsheetml/2010/11/ac" url="https://d.docs.live.net/4050d6280c872bd7/TRPG/ZZ_TOOLS/0_DEVELOPMENT/032_WATERDEEP IN TABLES/"/>
    </mc:Choice>
  </mc:AlternateContent>
  <xr:revisionPtr revIDLastSave="109" documentId="8_{16280332-9BF3-406C-B8E4-FD8D081589C0}" xr6:coauthVersionLast="45" xr6:coauthVersionMax="45" xr10:uidLastSave="{CCA60C17-07A0-4945-96D0-CD3808E53919}"/>
  <bookViews>
    <workbookView xWindow="-120" yWindow="-120" windowWidth="20730" windowHeight="11280" tabRatio="524" firstSheet="5" activeTab="9" xr2:uid="{00000000-000D-0000-FFFF-FFFF00000000}"/>
  </bookViews>
  <sheets>
    <sheet name="00_LUNAR_CYCLE" sheetId="47" state="hidden" r:id="rId1"/>
    <sheet name="Sheet1" sheetId="78" state="hidden" r:id="rId2"/>
    <sheet name="Calendar for 1492" sheetId="80" state="hidden" r:id="rId3"/>
    <sheet name="COVER_TOC" sheetId="19" r:id="rId4"/>
    <sheet name="DM_SCREEN" sheetId="101" r:id="rId5"/>
    <sheet name="CALENDAR1" sheetId="32" r:id="rId6"/>
    <sheet name="CALENDAR2" sheetId="35" r:id="rId7"/>
    <sheet name="CALENDAR3" sheetId="69" r:id="rId8"/>
    <sheet name="CALENDAR4" sheetId="81" r:id="rId9"/>
    <sheet name="CALENDAR5" sheetId="87" r:id="rId10"/>
    <sheet name="HOLIDAYS" sheetId="40" r:id="rId11"/>
    <sheet name="Wards" sheetId="70" r:id="rId12"/>
    <sheet name="Buildings" sheetId="5" r:id="rId13"/>
    <sheet name="Аркуш4" sheetId="88" state="hidden" r:id="rId14"/>
    <sheet name="ENVIRONS" sheetId="95" r:id="rId15"/>
    <sheet name="Nobles" sheetId="1" r:id="rId16"/>
    <sheet name="Organizations" sheetId="9" r:id="rId17"/>
    <sheet name="Folk" sheetId="24" r:id="rId18"/>
    <sheet name="Name Generator" sheetId="71" state="hidden" r:id="rId19"/>
    <sheet name="NOBLES 3E" sheetId="2" state="hidden" r:id="rId20"/>
    <sheet name="City Watch" sheetId="96" r:id="rId21"/>
    <sheet name="City Guard" sheetId="98" r:id="rId22"/>
    <sheet name="City Navy" sheetId="97" r:id="rId23"/>
    <sheet name="Armed Forces" sheetId="6" r:id="rId24"/>
    <sheet name="Spellcasting Services" sheetId="92" r:id="rId25"/>
    <sheet name="Аркуш1" sheetId="100" r:id="rId26"/>
    <sheet name="Ships" sheetId="73" r:id="rId27"/>
    <sheet name="02VG" sheetId="17" state="hidden" r:id="rId28"/>
    <sheet name="PRESS" sheetId="18" r:id="rId29"/>
    <sheet name="CODE" sheetId="21" r:id="rId30"/>
    <sheet name="COINAGE" sheetId="86" r:id="rId31"/>
    <sheet name="COSTS" sheetId="13" r:id="rId32"/>
    <sheet name="ARTS" sheetId="91" r:id="rId33"/>
    <sheet name="AURORA" sheetId="85" state="hidden" r:id="rId34"/>
    <sheet name="DRUGS" sheetId="90" r:id="rId35"/>
    <sheet name="WINES" sheetId="42" r:id="rId36"/>
    <sheet name="09_gang generator" sheetId="25" state="hidden" r:id="rId37"/>
    <sheet name="09_MATERIAL COMPONENTS" sheetId="39" state="hidden" r:id="rId38"/>
    <sheet name="RANDOMS_" sheetId="8" r:id="rId39"/>
    <sheet name="LANGUAGES" sheetId="31" r:id="rId40"/>
    <sheet name="MISC" sheetId="3" r:id="rId41"/>
    <sheet name="0Z__" sheetId="44" state="hidden" r:id="rId42"/>
    <sheet name="DGtT" sheetId="49" r:id="rId43"/>
    <sheet name="HISTORY" sheetId="29" r:id="rId44"/>
    <sheet name="Other products" sheetId="99" r:id="rId45"/>
  </sheets>
  <definedNames>
    <definedName name="___INDEX_SHEET___ASAP_Utilities">#REF!</definedName>
    <definedName name="_xlnm._FilterDatabase" localSheetId="27" hidden="1">'02VG'!$A$3:$L$310</definedName>
    <definedName name="_xlnm._FilterDatabase" localSheetId="12" hidden="1">Buildings!$F$2:$AL$878</definedName>
    <definedName name="_xlnm._FilterDatabase" localSheetId="10" hidden="1">HOLIDAYS!$A$7:$I$183</definedName>
    <definedName name="_xlnm._FilterDatabase" localSheetId="15" hidden="1">Nobles!$A$2:$AM$115</definedName>
    <definedName name="_xlnm._FilterDatabase" localSheetId="16" hidden="1">Organizations!$A$3:$S$46</definedName>
    <definedName name="_xlnm._FilterDatabase" localSheetId="38" hidden="1">RANDOMS_!$A$3:$I$123</definedName>
    <definedName name="_xlnm._FilterDatabase" localSheetId="13" hidden="1">Аркуш4!$I$2:$I$608</definedName>
    <definedName name="Aurora_s_Catalog">AURORA!$L$1</definedName>
    <definedName name="Aurora_s_Catalog_LINK">AURORA!$L$1</definedName>
    <definedName name="Auroras_Catalog">AURORA!$L$1</definedName>
    <definedName name="Author" localSheetId="40">ARTS!$I$295</definedName>
    <definedName name="Average__Prices_for_Goods__Services_in_Waterdeep">COSTS!$AF$2</definedName>
    <definedName name="average_prices_LINK">COSTS!$AF$2</definedName>
    <definedName name="bookmark0" localSheetId="38">RANDOMS_!#REF!</definedName>
    <definedName name="bookmark15" localSheetId="42">DGtT!$U$4</definedName>
    <definedName name="bookmark21" localSheetId="42">DGtT!$AD$4</definedName>
    <definedName name="bookmark27" localSheetId="42">DGtT!$AG$4</definedName>
    <definedName name="bookmark30" localSheetId="42">DGtT!$AJ$4</definedName>
    <definedName name="bookmark39" localSheetId="42">DGtT!$BF$4</definedName>
    <definedName name="bookmark50" localSheetId="42">DGtT!$CA$4</definedName>
    <definedName name="bookmark9" localSheetId="27">'02VG'!$A$297</definedName>
    <definedName name="Coinage_link">COSTS!$A$3</definedName>
    <definedName name="dragonborn_fname">RANDOMS_!$FT$3</definedName>
    <definedName name="dragonborn_mname">RANDOMS_!$FR$3</definedName>
    <definedName name="drugs_LINK">DRUGS!$A$1</definedName>
    <definedName name="dwarf_fname">RANDOMS_!$FX$3</definedName>
    <definedName name="dwarf_mname">RANDOMS_!$FW$3</definedName>
    <definedName name="Eatiel" localSheetId="17">Folk!$BE$15</definedName>
    <definedName name="Endless_Chapbooks" localSheetId="28">PRESS!#REF!</definedName>
    <definedName name="Engelvaer.27s_Poison_and_Sickness_Remedies" localSheetId="28">PRESS!#REF!</definedName>
    <definedName name="Ennin_of_Everlund" localSheetId="17">Folk!$BD$15</definedName>
    <definedName name="goods_services_1_LINK">COSTS!$AB$1</definedName>
    <definedName name="goods_services_2_LINK">COSTS!$AQ$1</definedName>
    <definedName name="Hardo_Sprouttiller" localSheetId="17">Folk!$BG$15</definedName>
    <definedName name="Herbs_of_the_North_and_How_to_Recognize_Them" localSheetId="28">PRESS!#REF!</definedName>
    <definedName name="hirelings_LINK">COSTS!$AY$1</definedName>
    <definedName name="LANGUAGES_LINK">LANGUAGES!$A$1</definedName>
    <definedName name="Lavah_the_Eldest" localSheetId="17">Folk!$BF$15</definedName>
    <definedName name="Mare_Diemhin" localSheetId="17">Folk!$BH$15</definedName>
    <definedName name="medici_LINK">COSTS!#REF!</definedName>
    <definedName name="mulan_fname">RANDOMS_!$HT$3</definedName>
    <definedName name="mulan_mname">RANDOMS_!$HS$3</definedName>
    <definedName name="Nargeth.27s_Roving_Eye.2C_and_the_Wonders_It_Witnessed" localSheetId="28">PRESS!#REF!</definedName>
    <definedName name="NEWS01">RANDOMS_!$IT$3</definedName>
    <definedName name="NEWSTEXT01">RANDOMS_!$IU$3</definedName>
    <definedName name="poisons_LINK">COSTS!#REF!</definedName>
    <definedName name="PRICING">COSTS!$AF$17</definedName>
    <definedName name="Production_of_Chapbooks" localSheetId="28">PRESS!#REF!</definedName>
    <definedName name="RANDENC01">RANDOMS_!$II$3</definedName>
    <definedName name="RANDENC02">RANDOMS_!$FB$4</definedName>
    <definedName name="RANDENC03">RANDOMS_!$EW$4</definedName>
    <definedName name="RANDENC041">RANDOMS_!$K$2</definedName>
    <definedName name="RANDENC042">RANDOMS_!$N$2</definedName>
    <definedName name="RANDENC05">RANDOMS_!$R$2</definedName>
    <definedName name="RANDENC06">RANDOMS_!$AH$2</definedName>
    <definedName name="RANDENC07">RANDOMS_!$DX$4</definedName>
    <definedName name="randenc08">INDEX(RANDOMS_!$EF$3:$EM$3,1,MATCH(randenc08_ward,Таблиця19[[#Headers],[CASTLE]:[TRADES]],0))</definedName>
    <definedName name="randenc08_ward">DM_SCREEN!$O$28</definedName>
    <definedName name="randenc10_name">RANDOMS_!$K$77</definedName>
    <definedName name="randenc10_ward">RANDOMS_!$EB$83</definedName>
    <definedName name="RANDOM_PATROL">'City Watch'!$H$101</definedName>
    <definedName name="RANDOMGUARD">'City Watch'!$D$106</definedName>
    <definedName name="rashemi_fname">RANDOMS_!$HX$3</definedName>
    <definedName name="rashemi_mname">RANDOMS_!$HW$3</definedName>
    <definedName name="RND_SHOP_NAME">RANDOMS_!$DE$3</definedName>
    <definedName name="RNDNAME01F">RANDOMS_!$DK$4</definedName>
    <definedName name="RNDNAME01M">RANDOMS_!$DK$3</definedName>
    <definedName name="RUMOR01">RANDOMS_!$X$2</definedName>
    <definedName name="shou_fname">RANDOMS_!$IB$3</definedName>
    <definedName name="shoui_mname">RANDOMS_!$IA$3</definedName>
    <definedName name="SOURCES">Sheet1!$G$3:$G$29</definedName>
    <definedName name="Taxes_link">CODE!$B$59</definedName>
    <definedName name="The_Dark_Dragon" localSheetId="28">PRESS!#REF!</definedName>
    <definedName name="The_Mystery_of_The_Black_Spur" localSheetId="28">PRESS!#REF!</definedName>
    <definedName name="The_Ramath_Saga" localSheetId="28">PRESS!#REF!</definedName>
    <definedName name="Titles_of_Note" localSheetId="28">PRESS!#REF!</definedName>
    <definedName name="TOC_PricesNTaxes">COSTS!#REF!</definedName>
    <definedName name="Trades_Ward" localSheetId="16">Organizations!$CO$101</definedName>
    <definedName name="turami_female_name">RANDOMS_!$IF$3</definedName>
    <definedName name="turami_last_name">RANDOMS_!$IG$3</definedName>
    <definedName name="turami_male_name">RANDOMS_!$IE$3</definedName>
    <definedName name="WARDSLIST_RNDENC08">Таблиця152[[#All],[CASTLE]]</definedName>
    <definedName name="WATCH_ARRIVES">'City Watch'!$X$66</definedName>
    <definedName name="WATERDEEP_ENVIRONS">ENVIRONS!$A$1</definedName>
    <definedName name="WaterdeepLocationBuilding">#REF!</definedName>
    <definedName name="WaterdeepLocationName">#REF!</definedName>
    <definedName name="WaterdeepLocationNotes">#REF!</definedName>
    <definedName name="WaterdeepLocationType">#REF!</definedName>
    <definedName name="WaterdeepLocationWard">#REF!</definedName>
    <definedName name="WDNB1">RANDOMS_!$IL$3</definedName>
    <definedName name="WDNB2">RANDOMS_!$IM$3</definedName>
    <definedName name="WDNB3">RANDOMS_!$IN$3</definedName>
    <definedName name="_xlnm.Print_Area" localSheetId="2">'Calendar for 1492'!$B$4:$M$45</definedName>
    <definedName name="_xlnm.Print_Area" localSheetId="7">CALENDAR3!$B$4:$M$45</definedName>
    <definedName name="_xlnm.Print_Area" localSheetId="18">'Name Generator'!$G$4:$AH$50</definedName>
    <definedName name="_xlnm.Print_Area" localSheetId="11">Wards!$A$1:$J$7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B83" i="8" l="1"/>
  <c r="K76" i="8" s="1"/>
  <c r="EG85" i="8"/>
  <c r="II3" i="8" a="1"/>
  <c r="II3" i="8" s="1"/>
  <c r="O3" i="101" s="1"/>
  <c r="IS4" i="8"/>
  <c r="IT3" i="8" s="1" a="1"/>
  <c r="IT3" i="8" s="1"/>
  <c r="A3" i="101" s="1"/>
  <c r="IO4" i="8"/>
  <c r="IP3" i="8" s="1" a="1"/>
  <c r="IP3" i="8" s="1"/>
  <c r="IK4" i="8"/>
  <c r="IL3" i="8" s="1" a="1"/>
  <c r="IL3" i="8" s="1"/>
  <c r="H3" i="101" s="1"/>
  <c r="IU3" i="8" l="1" a="1"/>
  <c r="IU3" i="8" s="1"/>
  <c r="IR3" i="8" a="1"/>
  <c r="IR3" i="8" s="1"/>
  <c r="IQ3" i="8" a="1"/>
  <c r="IQ3" i="8" s="1"/>
  <c r="IN3" i="8" a="1"/>
  <c r="IN3" i="8" s="1"/>
  <c r="H11" i="101" s="1"/>
  <c r="IM3" i="8" a="1"/>
  <c r="IM3" i="8" s="1"/>
  <c r="A5" i="101" l="1"/>
  <c r="H5" i="101"/>
  <c r="T796" i="5" l="1"/>
  <c r="AN796" i="5"/>
  <c r="AO796" i="5"/>
  <c r="AB796" i="5" s="1"/>
  <c r="AP796" i="5"/>
  <c r="AQ796" i="5"/>
  <c r="AD796" i="5" s="1"/>
  <c r="AR796" i="5"/>
  <c r="AE796" i="5" s="1"/>
  <c r="AS796" i="5"/>
  <c r="AT796" i="5"/>
  <c r="T795" i="5"/>
  <c r="AN795" i="5"/>
  <c r="AO795" i="5"/>
  <c r="AB795" i="5" s="1"/>
  <c r="AP795" i="5"/>
  <c r="AQ795" i="5"/>
  <c r="AD795" i="5" s="1"/>
  <c r="AR795" i="5"/>
  <c r="AE795" i="5" s="1"/>
  <c r="AS795" i="5"/>
  <c r="AT795" i="5"/>
  <c r="T794" i="5"/>
  <c r="AN794" i="5"/>
  <c r="AO794" i="5"/>
  <c r="AB794" i="5" s="1"/>
  <c r="AP794" i="5"/>
  <c r="AQ794" i="5"/>
  <c r="AD794" i="5" s="1"/>
  <c r="AR794" i="5"/>
  <c r="AE794" i="5" s="1"/>
  <c r="AS794" i="5"/>
  <c r="AT794" i="5"/>
  <c r="X37" i="8" l="1"/>
  <c r="B99" i="96" l="1" a="1"/>
  <c r="B99" i="96" s="1"/>
  <c r="D99" i="96" s="1"/>
  <c r="B100" i="96" a="1"/>
  <c r="B100" i="96" s="1"/>
  <c r="D100" i="96" s="1"/>
  <c r="B101" i="96" a="1"/>
  <c r="B101" i="96" s="1"/>
  <c r="D101" i="96" s="1"/>
  <c r="B102" i="96" a="1"/>
  <c r="B102" i="96" s="1"/>
  <c r="D102" i="96" s="1"/>
  <c r="B103" i="96" a="1"/>
  <c r="B103" i="96" s="1"/>
  <c r="D103" i="96" s="1"/>
  <c r="B104" i="96" a="1"/>
  <c r="B104" i="96" s="1"/>
  <c r="D104" i="96" s="1"/>
  <c r="I104" i="96"/>
  <c r="K86" i="96"/>
  <c r="B105" i="96" a="1"/>
  <c r="B105" i="96" s="1"/>
  <c r="D105" i="96" s="1"/>
  <c r="I105" i="96"/>
  <c r="K87" i="96"/>
  <c r="I106" i="96"/>
  <c r="K88" i="96"/>
  <c r="I107" i="96"/>
  <c r="K89" i="96"/>
  <c r="I108" i="96"/>
  <c r="K90" i="96"/>
  <c r="I109" i="96"/>
  <c r="I110" i="96"/>
  <c r="I111" i="96"/>
  <c r="I112" i="96"/>
  <c r="I113" i="96"/>
  <c r="AA63" i="96"/>
  <c r="AA61" i="96"/>
  <c r="AA60" i="96"/>
  <c r="AA59" i="96"/>
  <c r="D106" i="96" l="1"/>
  <c r="H101" i="96" a="1"/>
  <c r="H101" i="96" s="1"/>
  <c r="H35" i="101" l="1"/>
  <c r="I1" i="49" a="1"/>
  <c r="I1" i="49" s="1"/>
  <c r="CV5" i="8" a="1"/>
  <c r="CV5" i="8" s="1"/>
  <c r="BX3" i="8" a="1"/>
  <c r="BX3" i="8" s="1"/>
  <c r="BG51" i="8"/>
  <c r="BG52" i="8"/>
  <c r="BG53" i="8"/>
  <c r="BG54" i="8"/>
  <c r="BG55" i="8"/>
  <c r="BG56" i="8"/>
  <c r="BG57" i="8"/>
  <c r="BG58" i="8"/>
  <c r="BG59" i="8"/>
  <c r="BG60" i="8"/>
  <c r="BG61" i="8"/>
  <c r="BG62" i="8"/>
  <c r="BG63" i="8"/>
  <c r="BG64" i="8"/>
  <c r="BG65" i="8"/>
  <c r="BG66" i="8"/>
  <c r="BG67" i="8"/>
  <c r="BG68" i="8"/>
  <c r="BG69" i="8"/>
  <c r="BG70" i="8"/>
  <c r="BG71" i="8"/>
  <c r="BG72" i="8"/>
  <c r="BG7" i="8"/>
  <c r="K5" i="97" l="1"/>
  <c r="J5" i="97"/>
  <c r="K4" i="97"/>
  <c r="J4" i="97"/>
  <c r="K3" i="97"/>
  <c r="J3" i="97"/>
  <c r="B12" i="97"/>
  <c r="C13" i="97" s="1"/>
  <c r="B12" i="98"/>
  <c r="C13" i="98" s="1"/>
  <c r="C11" i="97" l="1"/>
  <c r="C6" i="97"/>
  <c r="C7" i="97"/>
  <c r="B34" i="97" s="1"/>
  <c r="C8" i="97"/>
  <c r="B35" i="97" s="1"/>
  <c r="J10" i="97"/>
  <c r="B39" i="97" s="1"/>
  <c r="C4" i="97"/>
  <c r="C10" i="97"/>
  <c r="B37" i="97" s="1"/>
  <c r="K10" i="97"/>
  <c r="C5" i="97"/>
  <c r="B32" i="97" s="1"/>
  <c r="C9" i="97"/>
  <c r="B36" i="97" s="1"/>
  <c r="C7" i="98"/>
  <c r="C8" i="98"/>
  <c r="C5" i="98"/>
  <c r="C9" i="98"/>
  <c r="C11" i="98"/>
  <c r="C4" i="98"/>
  <c r="C6" i="98"/>
  <c r="C10" i="98"/>
  <c r="I43" i="6"/>
  <c r="Q44" i="6"/>
  <c r="Q45" i="6"/>
  <c r="Q46" i="6"/>
  <c r="Q47" i="6"/>
  <c r="Q48" i="6"/>
  <c r="Q49" i="6"/>
  <c r="Q50" i="6"/>
  <c r="I51" i="6"/>
  <c r="Q52" i="6"/>
  <c r="Q53" i="6"/>
  <c r="Q54" i="6"/>
  <c r="Q55" i="6"/>
  <c r="Q56" i="6"/>
  <c r="Q57" i="6"/>
  <c r="Q59" i="6"/>
  <c r="Q60" i="6"/>
  <c r="Q61" i="6"/>
  <c r="Q63" i="6"/>
  <c r="Q64" i="6"/>
  <c r="Q65" i="6"/>
  <c r="Q66" i="6"/>
  <c r="Q67" i="6"/>
  <c r="Q68" i="6"/>
  <c r="Q70" i="6"/>
  <c r="Q71" i="6"/>
  <c r="Q72" i="6"/>
  <c r="Q74" i="6"/>
  <c r="Q75" i="6"/>
  <c r="Q77" i="6"/>
  <c r="Q78" i="6"/>
  <c r="Q79" i="6"/>
  <c r="Q80" i="6"/>
  <c r="Q81" i="6"/>
  <c r="Q82" i="6"/>
  <c r="Q83" i="6"/>
  <c r="Q84" i="6"/>
  <c r="B12" i="96"/>
  <c r="C13" i="96" s="1"/>
  <c r="C11" i="96"/>
  <c r="C10" i="96"/>
  <c r="C9" i="96"/>
  <c r="C8" i="96"/>
  <c r="C7" i="96"/>
  <c r="C6" i="96"/>
  <c r="C5" i="96"/>
  <c r="C4" i="96"/>
  <c r="B31" i="97" l="1"/>
  <c r="B33" i="97"/>
  <c r="B38" i="97"/>
  <c r="C12" i="97"/>
  <c r="C12" i="98"/>
  <c r="Q69" i="6"/>
  <c r="Q73" i="6"/>
  <c r="C12" i="96"/>
  <c r="Q76" i="6"/>
  <c r="Q62" i="6"/>
  <c r="Q51" i="6"/>
  <c r="Q43" i="6"/>
  <c r="Y2" i="88"/>
  <c r="Y3" i="88"/>
  <c r="Y4" i="88"/>
  <c r="Y5" i="88"/>
  <c r="Y6" i="88"/>
  <c r="Y7" i="88"/>
  <c r="Y8" i="88"/>
  <c r="Y9" i="88"/>
  <c r="Y10" i="88"/>
  <c r="Y11" i="88"/>
  <c r="Y12" i="88"/>
  <c r="Y13" i="88"/>
  <c r="Y14" i="88"/>
  <c r="Y15" i="88"/>
  <c r="Y16" i="88"/>
  <c r="Y17" i="88"/>
  <c r="Y18" i="88"/>
  <c r="Y19" i="88"/>
  <c r="Y20" i="88"/>
  <c r="Y21" i="88"/>
  <c r="Y22" i="88"/>
  <c r="Y23" i="88"/>
  <c r="Y24" i="88"/>
  <c r="Y25" i="88"/>
  <c r="Y26" i="88"/>
  <c r="Y27" i="88"/>
  <c r="Y28" i="88"/>
  <c r="Y29" i="88"/>
  <c r="Y30" i="88"/>
  <c r="Y31" i="88"/>
  <c r="Y32" i="88"/>
  <c r="Y33" i="88"/>
  <c r="Y34" i="88"/>
  <c r="Y35" i="88"/>
  <c r="Y36" i="88"/>
  <c r="Y37" i="88"/>
  <c r="Y38" i="88"/>
  <c r="Y39" i="88"/>
  <c r="Y40" i="88"/>
  <c r="Y41" i="88"/>
  <c r="Y42" i="88"/>
  <c r="Y43" i="88"/>
  <c r="Y44" i="88"/>
  <c r="Y45" i="88"/>
  <c r="Y46" i="88"/>
  <c r="Y47" i="88"/>
  <c r="Y48" i="88"/>
  <c r="Y49" i="88"/>
  <c r="Y50" i="88"/>
  <c r="Y51" i="88"/>
  <c r="Y52" i="88"/>
  <c r="Y53" i="88"/>
  <c r="Y54" i="88"/>
  <c r="Y55" i="88"/>
  <c r="Y56" i="88"/>
  <c r="Y57" i="88"/>
  <c r="Y58" i="88"/>
  <c r="Y59" i="88"/>
  <c r="Y60" i="88"/>
  <c r="Y61" i="88"/>
  <c r="Y62" i="88"/>
  <c r="Y63" i="88"/>
  <c r="Y64" i="88"/>
  <c r="Y65" i="88"/>
  <c r="Y66" i="88"/>
  <c r="Y67" i="88"/>
  <c r="Y68" i="88"/>
  <c r="Y69" i="88"/>
  <c r="Y70" i="88"/>
  <c r="Y71" i="88"/>
  <c r="Y72" i="88"/>
  <c r="Y73" i="88"/>
  <c r="Y74" i="88"/>
  <c r="Y75" i="88"/>
  <c r="Y76" i="88"/>
  <c r="Y77" i="88"/>
  <c r="Y78" i="88"/>
  <c r="Y79" i="88"/>
  <c r="Y80" i="88"/>
  <c r="Y81" i="88"/>
  <c r="Y82" i="88"/>
  <c r="Y83" i="88"/>
  <c r="Y84" i="88"/>
  <c r="Y85" i="88"/>
  <c r="Y86" i="88"/>
  <c r="Y87" i="88"/>
  <c r="Y88" i="88"/>
  <c r="Y89" i="88"/>
  <c r="Y90" i="88"/>
  <c r="Y91" i="88"/>
  <c r="Y92" i="88"/>
  <c r="Y93" i="88"/>
  <c r="Y94" i="88"/>
  <c r="Y95" i="88"/>
  <c r="Y96" i="88"/>
  <c r="Y97" i="88"/>
  <c r="Y98" i="88"/>
  <c r="Y99" i="88"/>
  <c r="Y100" i="88"/>
  <c r="Y101" i="88"/>
  <c r="Y102" i="88"/>
  <c r="Y103" i="88"/>
  <c r="Y104" i="88"/>
  <c r="Y105" i="88"/>
  <c r="Y106" i="88"/>
  <c r="Y107" i="88"/>
  <c r="Y108" i="88"/>
  <c r="Y109" i="88"/>
  <c r="Y110" i="88"/>
  <c r="Y111" i="88"/>
  <c r="Y112" i="88"/>
  <c r="Y114" i="88"/>
  <c r="Y115" i="88"/>
  <c r="Y116" i="88"/>
  <c r="Y117" i="88"/>
  <c r="Y118" i="88"/>
  <c r="Y119" i="88"/>
  <c r="Y120" i="88"/>
  <c r="Y121" i="88"/>
  <c r="Y122" i="88"/>
  <c r="Y123" i="88"/>
  <c r="Y124" i="88"/>
  <c r="Y125" i="88"/>
  <c r="Y126" i="88"/>
  <c r="Y127" i="88"/>
  <c r="Y128" i="88"/>
  <c r="Y129" i="88"/>
  <c r="Y130" i="88"/>
  <c r="Y131" i="88"/>
  <c r="Y132" i="88"/>
  <c r="Y133" i="88"/>
  <c r="Y134" i="88"/>
  <c r="Y135" i="88"/>
  <c r="Y136" i="88"/>
  <c r="Y137" i="88"/>
  <c r="Y138" i="88"/>
  <c r="Y139" i="88"/>
  <c r="AH235" i="5"/>
  <c r="T776" i="5"/>
  <c r="AN776" i="5"/>
  <c r="AO776" i="5"/>
  <c r="AB776" i="5" s="1"/>
  <c r="AP776" i="5"/>
  <c r="AQ776" i="5"/>
  <c r="AD776" i="5" s="1"/>
  <c r="AR776" i="5"/>
  <c r="AE776" i="5" s="1"/>
  <c r="AS776" i="5"/>
  <c r="AT776" i="5"/>
  <c r="T777" i="5"/>
  <c r="AN777" i="5"/>
  <c r="AO777" i="5"/>
  <c r="AB777" i="5" s="1"/>
  <c r="AP777" i="5"/>
  <c r="AQ777" i="5"/>
  <c r="AD777" i="5" s="1"/>
  <c r="AR777" i="5"/>
  <c r="AE777" i="5" s="1"/>
  <c r="AS777" i="5"/>
  <c r="AT777" i="5"/>
  <c r="T778" i="5"/>
  <c r="AN778" i="5"/>
  <c r="AO778" i="5"/>
  <c r="AB778" i="5" s="1"/>
  <c r="AP778" i="5"/>
  <c r="AQ778" i="5"/>
  <c r="AD778" i="5" s="1"/>
  <c r="AR778" i="5"/>
  <c r="AE778" i="5" s="1"/>
  <c r="AS778" i="5"/>
  <c r="AT778" i="5"/>
  <c r="T779" i="5"/>
  <c r="AN779" i="5"/>
  <c r="AO779" i="5"/>
  <c r="AB779" i="5" s="1"/>
  <c r="AP779" i="5"/>
  <c r="AQ779" i="5"/>
  <c r="AD779" i="5" s="1"/>
  <c r="AR779" i="5"/>
  <c r="AE779" i="5" s="1"/>
  <c r="AS779" i="5"/>
  <c r="AT779" i="5"/>
  <c r="T780" i="5"/>
  <c r="AN780" i="5"/>
  <c r="AO780" i="5"/>
  <c r="AB780" i="5" s="1"/>
  <c r="AP780" i="5"/>
  <c r="AQ780" i="5"/>
  <c r="AD780" i="5" s="1"/>
  <c r="AR780" i="5"/>
  <c r="AE780" i="5" s="1"/>
  <c r="AS780" i="5"/>
  <c r="AT780" i="5"/>
  <c r="T781" i="5"/>
  <c r="AN781" i="5"/>
  <c r="AO781" i="5"/>
  <c r="AB781" i="5" s="1"/>
  <c r="AP781" i="5"/>
  <c r="AQ781" i="5"/>
  <c r="AD781" i="5" s="1"/>
  <c r="AR781" i="5"/>
  <c r="AE781" i="5" s="1"/>
  <c r="AS781" i="5"/>
  <c r="AT781" i="5"/>
  <c r="T782" i="5"/>
  <c r="AN782" i="5"/>
  <c r="AO782" i="5"/>
  <c r="AB782" i="5" s="1"/>
  <c r="AP782" i="5"/>
  <c r="AQ782" i="5"/>
  <c r="AD782" i="5" s="1"/>
  <c r="AR782" i="5"/>
  <c r="AE782" i="5" s="1"/>
  <c r="AS782" i="5"/>
  <c r="AT782" i="5"/>
  <c r="T783" i="5"/>
  <c r="AN783" i="5"/>
  <c r="AO783" i="5"/>
  <c r="AB783" i="5" s="1"/>
  <c r="AP783" i="5"/>
  <c r="AQ783" i="5"/>
  <c r="AD783" i="5" s="1"/>
  <c r="AR783" i="5"/>
  <c r="AE783" i="5" s="1"/>
  <c r="AS783" i="5"/>
  <c r="AT783" i="5"/>
  <c r="T784" i="5"/>
  <c r="AN784" i="5"/>
  <c r="AO784" i="5"/>
  <c r="AB784" i="5" s="1"/>
  <c r="AP784" i="5"/>
  <c r="AQ784" i="5"/>
  <c r="AD784" i="5" s="1"/>
  <c r="AR784" i="5"/>
  <c r="AE784" i="5" s="1"/>
  <c r="AS784" i="5"/>
  <c r="AT784" i="5"/>
  <c r="T785" i="5"/>
  <c r="AN785" i="5"/>
  <c r="AO785" i="5"/>
  <c r="AB785" i="5" s="1"/>
  <c r="AP785" i="5"/>
  <c r="AQ785" i="5"/>
  <c r="AD785" i="5" s="1"/>
  <c r="AR785" i="5"/>
  <c r="AE785" i="5" s="1"/>
  <c r="AS785" i="5"/>
  <c r="AT785" i="5"/>
  <c r="T786" i="5"/>
  <c r="AN786" i="5"/>
  <c r="AO786" i="5"/>
  <c r="AB786" i="5" s="1"/>
  <c r="AP786" i="5"/>
  <c r="AQ786" i="5"/>
  <c r="AD786" i="5" s="1"/>
  <c r="AR786" i="5"/>
  <c r="AE786" i="5" s="1"/>
  <c r="AS786" i="5"/>
  <c r="AT786" i="5"/>
  <c r="T787" i="5"/>
  <c r="AN787" i="5"/>
  <c r="AO787" i="5"/>
  <c r="AB787" i="5" s="1"/>
  <c r="AP787" i="5"/>
  <c r="AQ787" i="5"/>
  <c r="AD787" i="5" s="1"/>
  <c r="AR787" i="5"/>
  <c r="AE787" i="5" s="1"/>
  <c r="AS787" i="5"/>
  <c r="AT787" i="5"/>
  <c r="T788" i="5"/>
  <c r="AN788" i="5"/>
  <c r="AO788" i="5"/>
  <c r="AB788" i="5" s="1"/>
  <c r="AP788" i="5"/>
  <c r="AQ788" i="5"/>
  <c r="AD788" i="5" s="1"/>
  <c r="AR788" i="5"/>
  <c r="AE788" i="5" s="1"/>
  <c r="AS788" i="5"/>
  <c r="AT788" i="5"/>
  <c r="T789" i="5"/>
  <c r="AN789" i="5"/>
  <c r="AO789" i="5"/>
  <c r="AB789" i="5" s="1"/>
  <c r="AP789" i="5"/>
  <c r="AQ789" i="5"/>
  <c r="AD789" i="5" s="1"/>
  <c r="AR789" i="5"/>
  <c r="AE789" i="5" s="1"/>
  <c r="AS789" i="5"/>
  <c r="AT789" i="5"/>
  <c r="T790" i="5"/>
  <c r="AN790" i="5"/>
  <c r="AO790" i="5"/>
  <c r="AB790" i="5" s="1"/>
  <c r="AP790" i="5"/>
  <c r="AQ790" i="5"/>
  <c r="AD790" i="5" s="1"/>
  <c r="AR790" i="5"/>
  <c r="AE790" i="5" s="1"/>
  <c r="AS790" i="5"/>
  <c r="AT790" i="5"/>
  <c r="T791" i="5"/>
  <c r="AN791" i="5"/>
  <c r="AO791" i="5"/>
  <c r="AB791" i="5" s="1"/>
  <c r="AP791" i="5"/>
  <c r="AQ791" i="5"/>
  <c r="AD791" i="5" s="1"/>
  <c r="AR791" i="5"/>
  <c r="AE791" i="5" s="1"/>
  <c r="AS791" i="5"/>
  <c r="AT791" i="5"/>
  <c r="S63" i="88" l="1"/>
  <c r="AW103" i="5"/>
  <c r="AW104" i="5"/>
  <c r="AW105" i="5"/>
  <c r="AW106" i="5"/>
  <c r="AW107" i="5"/>
  <c r="AW108" i="5"/>
  <c r="AW109" i="5"/>
  <c r="AW110" i="5"/>
  <c r="AW111" i="5"/>
  <c r="AW112" i="5"/>
  <c r="AW113" i="5"/>
  <c r="AW114" i="5"/>
  <c r="AW115" i="5"/>
  <c r="AW116" i="5"/>
  <c r="AW117" i="5"/>
  <c r="AW118" i="5"/>
  <c r="AW119" i="5"/>
  <c r="AW120" i="5"/>
  <c r="AW121" i="5"/>
  <c r="AW122" i="5"/>
  <c r="AW123" i="5"/>
  <c r="AW124" i="5"/>
  <c r="AW125" i="5"/>
  <c r="AW126" i="5"/>
  <c r="AW127" i="5"/>
  <c r="AW128" i="5"/>
  <c r="AW129" i="5"/>
  <c r="AW130" i="5"/>
  <c r="AW131" i="5"/>
  <c r="AW132" i="5"/>
  <c r="AW133" i="5"/>
  <c r="AW134" i="5"/>
  <c r="AW135" i="5"/>
  <c r="AW136" i="5"/>
  <c r="AW137" i="5"/>
  <c r="AW138" i="5"/>
  <c r="AW139" i="5"/>
  <c r="AW140" i="5"/>
  <c r="AW141" i="5"/>
  <c r="AW142" i="5"/>
  <c r="AW143" i="5"/>
  <c r="AW144" i="5"/>
  <c r="AW145" i="5"/>
  <c r="AW146" i="5"/>
  <c r="AW147" i="5"/>
  <c r="AW148" i="5"/>
  <c r="AW149" i="5"/>
  <c r="AW150" i="5"/>
  <c r="AW151" i="5"/>
  <c r="AW152" i="5"/>
  <c r="AW153" i="5"/>
  <c r="AW154" i="5"/>
  <c r="AW155" i="5"/>
  <c r="AW156" i="5"/>
  <c r="AW157" i="5"/>
  <c r="AW158" i="5"/>
  <c r="AW159" i="5"/>
  <c r="AW160" i="5"/>
  <c r="AW161" i="5"/>
  <c r="AW162" i="5"/>
  <c r="AW163" i="5"/>
  <c r="AW164" i="5"/>
  <c r="AW165" i="5"/>
  <c r="AW166" i="5"/>
  <c r="AW167" i="5"/>
  <c r="AW168" i="5"/>
  <c r="AW169" i="5"/>
  <c r="AW170" i="5"/>
  <c r="AW171" i="5"/>
  <c r="AW172" i="5"/>
  <c r="AW173" i="5"/>
  <c r="AW174" i="5"/>
  <c r="AW175" i="5"/>
  <c r="AW176" i="5"/>
  <c r="AW177" i="5"/>
  <c r="AW178" i="5"/>
  <c r="AW179" i="5"/>
  <c r="AW180" i="5"/>
  <c r="AW181" i="5"/>
  <c r="AW182" i="5"/>
  <c r="AW183" i="5"/>
  <c r="AW184" i="5"/>
  <c r="AW185" i="5"/>
  <c r="AW186" i="5"/>
  <c r="AW187" i="5"/>
  <c r="AW188" i="5"/>
  <c r="AW189" i="5"/>
  <c r="AW190" i="5"/>
  <c r="AW191" i="5"/>
  <c r="AW192" i="5"/>
  <c r="AW193" i="5"/>
  <c r="AW194" i="5"/>
  <c r="AW195" i="5"/>
  <c r="AW196" i="5"/>
  <c r="AW197" i="5"/>
  <c r="AW198" i="5"/>
  <c r="AW199" i="5"/>
  <c r="AW200" i="5"/>
  <c r="AW201" i="5"/>
  <c r="AW202" i="5"/>
  <c r="AW203" i="5"/>
  <c r="AW204" i="5"/>
  <c r="AW205" i="5"/>
  <c r="AW206" i="5"/>
  <c r="AW207" i="5"/>
  <c r="AW208" i="5"/>
  <c r="AW209" i="5"/>
  <c r="AW210" i="5"/>
  <c r="AW211" i="5"/>
  <c r="AW212" i="5"/>
  <c r="AW213" i="5"/>
  <c r="AW214" i="5"/>
  <c r="AW215" i="5"/>
  <c r="AW216" i="5"/>
  <c r="AW217" i="5"/>
  <c r="AW218" i="5"/>
  <c r="AW219" i="5"/>
  <c r="AW220" i="5"/>
  <c r="AW221" i="5"/>
  <c r="AW222" i="5"/>
  <c r="AW223" i="5"/>
  <c r="AW224" i="5"/>
  <c r="AW225" i="5"/>
  <c r="AW226" i="5"/>
  <c r="AW227" i="5"/>
  <c r="AW228" i="5"/>
  <c r="AW229" i="5"/>
  <c r="AW230" i="5"/>
  <c r="AW231" i="5"/>
  <c r="AW232" i="5"/>
  <c r="AW233" i="5"/>
  <c r="AW234" i="5"/>
  <c r="AW235" i="5"/>
  <c r="AW236" i="5"/>
  <c r="AW237" i="5"/>
  <c r="AW238" i="5"/>
  <c r="AW239" i="5"/>
  <c r="AW240" i="5"/>
  <c r="AW241" i="5"/>
  <c r="AW242" i="5"/>
  <c r="AW243" i="5"/>
  <c r="AW244" i="5"/>
  <c r="AW245" i="5"/>
  <c r="AW246" i="5"/>
  <c r="AW247" i="5"/>
  <c r="AW248" i="5"/>
  <c r="AW249" i="5"/>
  <c r="AW250" i="5"/>
  <c r="AW251" i="5"/>
  <c r="AW252" i="5"/>
  <c r="AW253" i="5"/>
  <c r="AW254" i="5"/>
  <c r="AW255" i="5"/>
  <c r="AW256" i="5"/>
  <c r="AW257" i="5"/>
  <c r="AW258" i="5"/>
  <c r="AW259" i="5"/>
  <c r="AW260" i="5"/>
  <c r="AW261" i="5"/>
  <c r="AW262" i="5"/>
  <c r="AW263" i="5"/>
  <c r="AW264" i="5"/>
  <c r="AW265" i="5"/>
  <c r="AW266" i="5"/>
  <c r="AW267" i="5"/>
  <c r="AW268" i="5"/>
  <c r="AW269" i="5"/>
  <c r="AW270" i="5"/>
  <c r="AW271" i="5"/>
  <c r="AW272" i="5"/>
  <c r="AW273" i="5"/>
  <c r="AW274" i="5"/>
  <c r="AW275" i="5"/>
  <c r="AW276" i="5"/>
  <c r="AW277" i="5"/>
  <c r="AW278" i="5"/>
  <c r="AW279" i="5"/>
  <c r="AW280" i="5"/>
  <c r="AW281" i="5"/>
  <c r="AW282" i="5"/>
  <c r="AW283" i="5"/>
  <c r="AW284" i="5"/>
  <c r="AW285" i="5"/>
  <c r="AW286" i="5"/>
  <c r="AW287" i="5"/>
  <c r="AW288" i="5"/>
  <c r="AW289" i="5"/>
  <c r="AW290" i="5"/>
  <c r="AW291" i="5"/>
  <c r="AW292" i="5"/>
  <c r="AW293" i="5"/>
  <c r="AW294" i="5"/>
  <c r="AW295" i="5"/>
  <c r="AW296" i="5"/>
  <c r="AW297" i="5"/>
  <c r="AW298" i="5"/>
  <c r="AW299" i="5"/>
  <c r="AW300" i="5"/>
  <c r="AW301" i="5"/>
  <c r="AW302" i="5"/>
  <c r="AW303" i="5"/>
  <c r="AW304" i="5"/>
  <c r="AW305" i="5"/>
  <c r="AW306" i="5"/>
  <c r="AW307" i="5"/>
  <c r="AW308" i="5"/>
  <c r="AW309" i="5"/>
  <c r="AW310" i="5"/>
  <c r="AW311" i="5"/>
  <c r="AW312" i="5"/>
  <c r="AW313" i="5"/>
  <c r="AW314" i="5"/>
  <c r="AW315" i="5"/>
  <c r="AW316" i="5"/>
  <c r="AW317" i="5"/>
  <c r="AW318" i="5"/>
  <c r="AW319" i="5"/>
  <c r="AW320" i="5"/>
  <c r="AW321" i="5"/>
  <c r="AW322" i="5"/>
  <c r="AW323" i="5"/>
  <c r="AW324" i="5"/>
  <c r="AW325" i="5"/>
  <c r="AW326" i="5"/>
  <c r="AW327" i="5"/>
  <c r="AW328" i="5"/>
  <c r="AW329" i="5"/>
  <c r="AW330" i="5"/>
  <c r="AW331" i="5"/>
  <c r="AW332" i="5"/>
  <c r="AW333" i="5"/>
  <c r="AW334" i="5"/>
  <c r="AW335" i="5"/>
  <c r="AW336" i="5"/>
  <c r="AW337" i="5"/>
  <c r="AW338" i="5"/>
  <c r="AW339" i="5"/>
  <c r="AW340" i="5"/>
  <c r="AW341" i="5"/>
  <c r="AW342" i="5"/>
  <c r="AW343" i="5"/>
  <c r="AW344" i="5"/>
  <c r="AW345" i="5"/>
  <c r="AW346" i="5"/>
  <c r="AW347" i="5"/>
  <c r="AW348" i="5"/>
  <c r="AW349" i="5"/>
  <c r="AW350" i="5"/>
  <c r="AW351" i="5"/>
  <c r="AW352" i="5"/>
  <c r="AW353" i="5"/>
  <c r="AW354" i="5"/>
  <c r="AW355" i="5"/>
  <c r="AW356" i="5"/>
  <c r="AW357" i="5"/>
  <c r="AW358" i="5"/>
  <c r="AW359" i="5"/>
  <c r="AW360" i="5"/>
  <c r="AW361" i="5"/>
  <c r="AW362" i="5"/>
  <c r="AW363" i="5"/>
  <c r="AW364" i="5"/>
  <c r="AW365" i="5"/>
  <c r="AW366" i="5"/>
  <c r="AW367" i="5"/>
  <c r="AW368" i="5"/>
  <c r="AW369" i="5"/>
  <c r="AW370" i="5"/>
  <c r="AW371" i="5"/>
  <c r="AW372" i="5"/>
  <c r="AW373" i="5"/>
  <c r="AW374" i="5"/>
  <c r="AW375" i="5"/>
  <c r="AW376" i="5"/>
  <c r="AW377" i="5"/>
  <c r="AW378" i="5"/>
  <c r="AW379" i="5"/>
  <c r="AW380" i="5"/>
  <c r="AW381" i="5"/>
  <c r="AW382" i="5"/>
  <c r="AW383" i="5"/>
  <c r="AW384" i="5"/>
  <c r="AW385" i="5"/>
  <c r="AW386" i="5"/>
  <c r="AW387" i="5"/>
  <c r="AW388" i="5"/>
  <c r="AW389" i="5"/>
  <c r="AW390" i="5"/>
  <c r="AW391" i="5"/>
  <c r="AW392" i="5"/>
  <c r="AW393" i="5"/>
  <c r="AW394" i="5"/>
  <c r="AW395" i="5"/>
  <c r="AW396" i="5"/>
  <c r="AW397" i="5"/>
  <c r="AW398" i="5"/>
  <c r="AW399" i="5"/>
  <c r="AW400" i="5"/>
  <c r="AW401" i="5"/>
  <c r="AW402" i="5"/>
  <c r="AW403" i="5"/>
  <c r="AW404" i="5"/>
  <c r="AW405" i="5"/>
  <c r="AW406" i="5"/>
  <c r="AW407" i="5"/>
  <c r="AW408" i="5"/>
  <c r="AW409" i="5"/>
  <c r="AW410" i="5"/>
  <c r="AW411" i="5"/>
  <c r="AW412" i="5"/>
  <c r="AW413" i="5"/>
  <c r="AW414" i="5"/>
  <c r="AW415" i="5"/>
  <c r="AW416" i="5"/>
  <c r="AW417" i="5"/>
  <c r="AW418" i="5"/>
  <c r="AW419" i="5"/>
  <c r="AW420" i="5"/>
  <c r="AW421" i="5"/>
  <c r="AW422" i="5"/>
  <c r="AW423" i="5"/>
  <c r="AW424" i="5"/>
  <c r="AW425" i="5"/>
  <c r="AW426" i="5"/>
  <c r="AW427" i="5"/>
  <c r="AW428" i="5"/>
  <c r="AW429" i="5"/>
  <c r="AW430" i="5"/>
  <c r="AW431" i="5"/>
  <c r="AW432" i="5"/>
  <c r="AW433" i="5"/>
  <c r="AW434" i="5"/>
  <c r="AW435" i="5"/>
  <c r="AW436" i="5"/>
  <c r="AW437" i="5"/>
  <c r="AW438" i="5"/>
  <c r="AW439" i="5"/>
  <c r="AW440" i="5"/>
  <c r="AW441" i="5"/>
  <c r="AW442" i="5"/>
  <c r="AW443" i="5"/>
  <c r="AW444" i="5"/>
  <c r="AW445" i="5"/>
  <c r="AW446" i="5"/>
  <c r="AW447" i="5"/>
  <c r="AW448" i="5"/>
  <c r="AW449" i="5"/>
  <c r="AW450" i="5"/>
  <c r="AW451" i="5"/>
  <c r="AW452" i="5"/>
  <c r="AW453" i="5"/>
  <c r="AW454" i="5"/>
  <c r="AW455" i="5"/>
  <c r="AW456" i="5"/>
  <c r="AW457" i="5"/>
  <c r="AW458" i="5"/>
  <c r="AW459" i="5"/>
  <c r="AW460" i="5"/>
  <c r="AW461" i="5"/>
  <c r="AW462" i="5"/>
  <c r="AW463" i="5"/>
  <c r="AW464" i="5"/>
  <c r="AW465" i="5"/>
  <c r="AW466" i="5"/>
  <c r="AW467" i="5"/>
  <c r="AW468" i="5"/>
  <c r="AW469" i="5"/>
  <c r="AW470" i="5"/>
  <c r="AW471" i="5"/>
  <c r="AW472" i="5"/>
  <c r="AW473" i="5"/>
  <c r="AW474" i="5"/>
  <c r="AW475" i="5"/>
  <c r="AW476" i="5"/>
  <c r="AW477" i="5"/>
  <c r="AW478" i="5"/>
  <c r="AW479" i="5"/>
  <c r="AW480" i="5"/>
  <c r="AW481" i="5"/>
  <c r="AW482" i="5"/>
  <c r="AW483" i="5"/>
  <c r="AW484" i="5"/>
  <c r="AW485" i="5"/>
  <c r="AW486" i="5"/>
  <c r="AW487" i="5"/>
  <c r="AW488" i="5"/>
  <c r="AW489" i="5"/>
  <c r="AW490" i="5"/>
  <c r="AW491" i="5"/>
  <c r="AW492" i="5"/>
  <c r="AW493" i="5"/>
  <c r="AW494" i="5"/>
  <c r="AW495" i="5"/>
  <c r="AW496" i="5"/>
  <c r="AW497" i="5"/>
  <c r="AW498" i="5"/>
  <c r="AW499" i="5"/>
  <c r="AW500" i="5"/>
  <c r="AW501" i="5"/>
  <c r="AW502" i="5"/>
  <c r="AW503" i="5"/>
  <c r="AW504" i="5"/>
  <c r="AW505" i="5"/>
  <c r="AW506" i="5"/>
  <c r="AW507" i="5"/>
  <c r="AW508" i="5"/>
  <c r="AW509" i="5"/>
  <c r="AW510" i="5"/>
  <c r="AW511" i="5"/>
  <c r="AW512" i="5"/>
  <c r="AW513" i="5"/>
  <c r="AW514" i="5"/>
  <c r="AW515" i="5"/>
  <c r="AW516" i="5"/>
  <c r="AW517" i="5"/>
  <c r="AW518" i="5"/>
  <c r="AW519" i="5"/>
  <c r="AW520" i="5"/>
  <c r="AW521" i="5"/>
  <c r="AW522" i="5"/>
  <c r="AW523" i="5"/>
  <c r="AW524" i="5"/>
  <c r="AW525" i="5"/>
  <c r="AW526" i="5"/>
  <c r="AW527" i="5"/>
  <c r="AW528" i="5"/>
  <c r="AW529" i="5"/>
  <c r="AW530" i="5"/>
  <c r="AW531" i="5"/>
  <c r="AW532" i="5"/>
  <c r="AW533" i="5"/>
  <c r="AW534" i="5"/>
  <c r="AW535" i="5"/>
  <c r="AW536" i="5"/>
  <c r="AW537" i="5"/>
  <c r="AW538" i="5"/>
  <c r="AW539" i="5"/>
  <c r="AW540" i="5"/>
  <c r="AW541" i="5"/>
  <c r="AW542" i="5"/>
  <c r="AW543" i="5"/>
  <c r="AW544" i="5"/>
  <c r="AW545" i="5"/>
  <c r="AW546" i="5"/>
  <c r="AW547" i="5"/>
  <c r="AW548" i="5"/>
  <c r="AW549" i="5"/>
  <c r="AW550" i="5"/>
  <c r="AW551" i="5"/>
  <c r="AW552" i="5"/>
  <c r="AW553" i="5"/>
  <c r="AW554" i="5"/>
  <c r="AW555" i="5"/>
  <c r="AW556" i="5"/>
  <c r="AW557" i="5"/>
  <c r="AW558" i="5"/>
  <c r="AW559" i="5"/>
  <c r="AW560" i="5"/>
  <c r="AW561" i="5"/>
  <c r="AW562" i="5"/>
  <c r="AW563" i="5"/>
  <c r="AW564" i="5"/>
  <c r="AW565" i="5"/>
  <c r="AW566" i="5"/>
  <c r="AW567" i="5"/>
  <c r="AW568" i="5"/>
  <c r="AW569" i="5"/>
  <c r="AW570" i="5"/>
  <c r="AW571" i="5"/>
  <c r="AW572" i="5"/>
  <c r="AW573" i="5"/>
  <c r="AW574" i="5"/>
  <c r="AW575" i="5"/>
  <c r="AW576" i="5"/>
  <c r="AW577" i="5"/>
  <c r="AW578" i="5"/>
  <c r="AW579" i="5"/>
  <c r="AW580" i="5"/>
  <c r="AW581" i="5"/>
  <c r="AW582" i="5"/>
  <c r="AW583" i="5"/>
  <c r="AW584" i="5"/>
  <c r="AW585" i="5"/>
  <c r="AW586" i="5"/>
  <c r="AW587" i="5"/>
  <c r="AW588" i="5"/>
  <c r="AW589" i="5"/>
  <c r="AW590" i="5"/>
  <c r="AW591" i="5"/>
  <c r="AW592" i="5"/>
  <c r="AW593" i="5"/>
  <c r="AW594" i="5"/>
  <c r="AW595" i="5"/>
  <c r="AW596" i="5"/>
  <c r="AW597" i="5"/>
  <c r="AW598" i="5"/>
  <c r="AW599" i="5"/>
  <c r="AW600" i="5"/>
  <c r="AW601" i="5"/>
  <c r="AW602" i="5"/>
  <c r="AW603" i="5"/>
  <c r="AW604" i="5"/>
  <c r="AW605" i="5"/>
  <c r="AW606" i="5"/>
  <c r="AW607" i="5"/>
  <c r="AW608" i="5"/>
  <c r="AW609" i="5"/>
  <c r="AW610" i="5"/>
  <c r="AW611" i="5"/>
  <c r="AW612" i="5"/>
  <c r="AW613" i="5"/>
  <c r="AW614" i="5"/>
  <c r="AW615" i="5"/>
  <c r="AW616" i="5"/>
  <c r="AW617" i="5"/>
  <c r="AW618" i="5"/>
  <c r="AW619" i="5"/>
  <c r="AW620" i="5"/>
  <c r="AW621" i="5"/>
  <c r="AW622" i="5"/>
  <c r="AW623" i="5"/>
  <c r="AW624" i="5"/>
  <c r="AW625" i="5"/>
  <c r="AW626" i="5"/>
  <c r="AW627" i="5"/>
  <c r="AW628" i="5"/>
  <c r="AW629" i="5"/>
  <c r="AW630" i="5"/>
  <c r="AW631" i="5"/>
  <c r="AW632" i="5"/>
  <c r="AW633" i="5"/>
  <c r="AW634" i="5"/>
  <c r="AW635" i="5"/>
  <c r="AW636" i="5"/>
  <c r="AW637" i="5"/>
  <c r="AW638" i="5"/>
  <c r="AW639" i="5"/>
  <c r="AW640" i="5"/>
  <c r="AW641" i="5"/>
  <c r="AW642" i="5"/>
  <c r="AW643" i="5"/>
  <c r="AW644" i="5"/>
  <c r="AW645" i="5"/>
  <c r="AW646" i="5"/>
  <c r="AW647" i="5"/>
  <c r="AW648" i="5"/>
  <c r="AW649" i="5"/>
  <c r="AW650" i="5"/>
  <c r="AW651" i="5"/>
  <c r="AW652" i="5"/>
  <c r="AW653" i="5"/>
  <c r="AW654" i="5"/>
  <c r="AW655" i="5"/>
  <c r="AW656" i="5"/>
  <c r="AW657" i="5"/>
  <c r="AW658" i="5"/>
  <c r="AW659" i="5"/>
  <c r="AW660" i="5"/>
  <c r="AW661" i="5"/>
  <c r="AW662" i="5"/>
  <c r="AW663" i="5"/>
  <c r="AW664" i="5"/>
  <c r="AW665" i="5"/>
  <c r="AW666" i="5"/>
  <c r="AW667" i="5"/>
  <c r="AW668" i="5"/>
  <c r="AW669" i="5"/>
  <c r="AW670" i="5"/>
  <c r="AW671" i="5"/>
  <c r="AW672" i="5"/>
  <c r="AW673" i="5"/>
  <c r="AW674" i="5"/>
  <c r="AW675" i="5"/>
  <c r="AW676" i="5"/>
  <c r="AW677" i="5"/>
  <c r="AW678" i="5"/>
  <c r="AW679" i="5"/>
  <c r="AW680" i="5"/>
  <c r="AW681" i="5"/>
  <c r="AW682" i="5"/>
  <c r="AW683" i="5"/>
  <c r="AW684" i="5"/>
  <c r="AW685" i="5"/>
  <c r="AW686" i="5"/>
  <c r="AW687" i="5"/>
  <c r="AW688" i="5"/>
  <c r="AW689" i="5"/>
  <c r="AW690" i="5"/>
  <c r="AW691" i="5"/>
  <c r="AW692" i="5"/>
  <c r="AW693" i="5"/>
  <c r="AW694" i="5"/>
  <c r="AW695" i="5"/>
  <c r="AW696" i="5"/>
  <c r="AW697" i="5"/>
  <c r="AW698" i="5"/>
  <c r="AW699" i="5"/>
  <c r="AW700" i="5"/>
  <c r="AW701" i="5"/>
  <c r="AW702" i="5"/>
  <c r="AW703" i="5"/>
  <c r="AW704" i="5"/>
  <c r="AW705" i="5"/>
  <c r="AW706" i="5"/>
  <c r="AW707" i="5"/>
  <c r="AW708" i="5"/>
  <c r="AW709" i="5"/>
  <c r="AW710" i="5"/>
  <c r="AW711" i="5"/>
  <c r="AW712" i="5"/>
  <c r="AW713" i="5"/>
  <c r="AW714" i="5"/>
  <c r="AW715" i="5"/>
  <c r="AW716" i="5"/>
  <c r="AW717" i="5"/>
  <c r="AW718" i="5"/>
  <c r="AW719" i="5"/>
  <c r="AW720" i="5"/>
  <c r="AW721" i="5"/>
  <c r="AW722" i="5"/>
  <c r="AW723" i="5"/>
  <c r="AW724" i="5"/>
  <c r="AW725" i="5"/>
  <c r="AW726" i="5"/>
  <c r="AW727" i="5"/>
  <c r="AW728" i="5"/>
  <c r="AW729" i="5"/>
  <c r="AW730" i="5"/>
  <c r="AW731" i="5"/>
  <c r="AW732" i="5"/>
  <c r="AW733" i="5"/>
  <c r="AW734" i="5"/>
  <c r="AW735" i="5"/>
  <c r="AW736" i="5"/>
  <c r="AW737" i="5"/>
  <c r="AW738" i="5"/>
  <c r="AW739" i="5"/>
  <c r="AW740" i="5"/>
  <c r="AW741" i="5"/>
  <c r="AW742" i="5"/>
  <c r="AW743" i="5"/>
  <c r="AW744" i="5"/>
  <c r="AW745" i="5"/>
  <c r="AW746" i="5"/>
  <c r="AW747" i="5"/>
  <c r="AW748" i="5"/>
  <c r="AW749" i="5"/>
  <c r="AW750" i="5"/>
  <c r="AW751" i="5"/>
  <c r="AW752" i="5"/>
  <c r="AW753" i="5"/>
  <c r="AW754" i="5"/>
  <c r="AW755" i="5"/>
  <c r="AW756" i="5"/>
  <c r="AW757" i="5"/>
  <c r="AW758" i="5"/>
  <c r="AW759" i="5"/>
  <c r="AW760" i="5"/>
  <c r="AW761" i="5"/>
  <c r="AW762" i="5"/>
  <c r="AW763" i="5"/>
  <c r="AW764" i="5"/>
  <c r="AW765" i="5"/>
  <c r="AW766" i="5"/>
  <c r="AW767" i="5"/>
  <c r="AW768" i="5"/>
  <c r="AW769" i="5"/>
  <c r="AW770" i="5"/>
  <c r="AW771" i="5"/>
  <c r="AW772" i="5"/>
  <c r="AW773" i="5"/>
  <c r="AW774" i="5"/>
  <c r="AW775" i="5"/>
  <c r="AW792" i="5"/>
  <c r="AW17" i="5"/>
  <c r="AW18" i="5"/>
  <c r="AW19" i="5"/>
  <c r="AW20" i="5"/>
  <c r="AW21" i="5"/>
  <c r="AW22" i="5"/>
  <c r="AW23" i="5"/>
  <c r="AW24" i="5"/>
  <c r="AW25" i="5"/>
  <c r="AW26" i="5"/>
  <c r="AW27" i="5"/>
  <c r="AW28" i="5"/>
  <c r="AW29" i="5"/>
  <c r="AW30" i="5"/>
  <c r="AW31" i="5"/>
  <c r="AW32" i="5"/>
  <c r="AW33" i="5"/>
  <c r="AW34" i="5"/>
  <c r="AW35" i="5"/>
  <c r="AW36" i="5"/>
  <c r="AW37" i="5"/>
  <c r="AW38" i="5"/>
  <c r="AW39" i="5"/>
  <c r="AW40" i="5"/>
  <c r="AW41" i="5"/>
  <c r="AW42" i="5"/>
  <c r="AW43" i="5"/>
  <c r="AW44" i="5"/>
  <c r="AW45" i="5"/>
  <c r="AW46" i="5"/>
  <c r="AW47" i="5"/>
  <c r="AW48" i="5"/>
  <c r="AW49" i="5"/>
  <c r="AW50" i="5"/>
  <c r="AW51" i="5"/>
  <c r="AW52" i="5"/>
  <c r="AW53" i="5"/>
  <c r="AW54" i="5"/>
  <c r="AW55" i="5"/>
  <c r="AW56" i="5"/>
  <c r="AW57" i="5"/>
  <c r="AW58" i="5"/>
  <c r="AW59" i="5"/>
  <c r="AW60" i="5"/>
  <c r="AW61" i="5"/>
  <c r="AW62" i="5"/>
  <c r="AW63" i="5"/>
  <c r="AW64" i="5"/>
  <c r="AW65" i="5"/>
  <c r="AW66" i="5"/>
  <c r="AW67" i="5"/>
  <c r="AW68" i="5"/>
  <c r="AW69" i="5"/>
  <c r="AW70" i="5"/>
  <c r="AW71" i="5"/>
  <c r="AW72" i="5"/>
  <c r="AW73" i="5"/>
  <c r="AW74" i="5"/>
  <c r="AW75" i="5"/>
  <c r="AW76" i="5"/>
  <c r="AW77" i="5"/>
  <c r="AW78" i="5"/>
  <c r="AW79" i="5"/>
  <c r="AW80" i="5"/>
  <c r="AW81" i="5"/>
  <c r="AW82" i="5"/>
  <c r="AW83" i="5"/>
  <c r="AW84" i="5"/>
  <c r="AW85" i="5"/>
  <c r="AW86" i="5"/>
  <c r="AW87" i="5"/>
  <c r="AW88" i="5"/>
  <c r="AW89" i="5"/>
  <c r="AW90" i="5"/>
  <c r="AW91" i="5"/>
  <c r="AW92" i="5"/>
  <c r="AW93" i="5"/>
  <c r="AW94" i="5"/>
  <c r="AW95" i="5"/>
  <c r="AW96" i="5"/>
  <c r="AW97" i="5"/>
  <c r="AW98" i="5"/>
  <c r="AW99" i="5"/>
  <c r="AW100" i="5"/>
  <c r="AW101" i="5"/>
  <c r="AW102" i="5"/>
  <c r="AW11" i="5"/>
  <c r="AW12" i="5"/>
  <c r="AW13" i="5"/>
  <c r="AW14" i="5"/>
  <c r="AW15" i="5"/>
  <c r="AW16" i="5"/>
  <c r="AW10" i="5"/>
  <c r="AW7" i="5"/>
  <c r="AW8" i="5"/>
  <c r="AW9" i="5"/>
  <c r="AW4" i="5"/>
  <c r="AW5" i="5"/>
  <c r="AW6" i="5"/>
  <c r="AW3" i="5"/>
  <c r="I3"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I123" i="88"/>
  <c r="I124" i="88"/>
  <c r="I125" i="88"/>
  <c r="I126" i="88"/>
  <c r="I127" i="88"/>
  <c r="I128" i="88"/>
  <c r="I129" i="88"/>
  <c r="I130" i="88"/>
  <c r="I131" i="88"/>
  <c r="I132" i="88"/>
  <c r="I133" i="88"/>
  <c r="I134" i="88"/>
  <c r="I135" i="88"/>
  <c r="I136" i="88"/>
  <c r="I137" i="88"/>
  <c r="I138" i="88"/>
  <c r="I139" i="88"/>
  <c r="I140" i="88"/>
  <c r="I141" i="88"/>
  <c r="I142" i="88"/>
  <c r="I143" i="88"/>
  <c r="I144" i="88"/>
  <c r="I145" i="88"/>
  <c r="I146" i="88"/>
  <c r="I147" i="88"/>
  <c r="I148" i="88"/>
  <c r="I149" i="88"/>
  <c r="I150" i="88"/>
  <c r="I151" i="88"/>
  <c r="I152" i="88"/>
  <c r="I153" i="88"/>
  <c r="I154" i="88"/>
  <c r="I155" i="88"/>
  <c r="I156" i="88"/>
  <c r="I157" i="88"/>
  <c r="I158" i="88"/>
  <c r="I159" i="88"/>
  <c r="I160" i="88"/>
  <c r="I161" i="88"/>
  <c r="I162" i="88"/>
  <c r="I163" i="88"/>
  <c r="I164" i="88"/>
  <c r="I165" i="88"/>
  <c r="I166" i="88"/>
  <c r="I167" i="88"/>
  <c r="I168" i="88"/>
  <c r="I169" i="88"/>
  <c r="I170" i="88"/>
  <c r="I171" i="88"/>
  <c r="I172" i="88"/>
  <c r="I173" i="88"/>
  <c r="I174" i="88"/>
  <c r="I175" i="88"/>
  <c r="I176" i="88"/>
  <c r="I177" i="88"/>
  <c r="I178" i="88"/>
  <c r="I179" i="88"/>
  <c r="I180" i="88"/>
  <c r="I181" i="88"/>
  <c r="I182" i="88"/>
  <c r="I183" i="88"/>
  <c r="I184" i="88"/>
  <c r="I185" i="88"/>
  <c r="I186" i="88"/>
  <c r="I187" i="88"/>
  <c r="I188" i="88"/>
  <c r="I189" i="88"/>
  <c r="I190" i="88"/>
  <c r="I191" i="88"/>
  <c r="I192" i="88"/>
  <c r="I193" i="88"/>
  <c r="I194" i="88"/>
  <c r="I195" i="88"/>
  <c r="I196" i="88"/>
  <c r="I197" i="88"/>
  <c r="I198" i="88"/>
  <c r="I199" i="88"/>
  <c r="I200" i="88"/>
  <c r="I201" i="88"/>
  <c r="I202" i="88"/>
  <c r="I203" i="88"/>
  <c r="I204" i="88"/>
  <c r="I205" i="88"/>
  <c r="I206" i="88"/>
  <c r="I207" i="88"/>
  <c r="I208" i="88"/>
  <c r="I209" i="88"/>
  <c r="I210" i="88"/>
  <c r="I211" i="88"/>
  <c r="I212" i="88"/>
  <c r="I213" i="88"/>
  <c r="I214" i="88"/>
  <c r="I215" i="88"/>
  <c r="I216" i="88"/>
  <c r="I217" i="88"/>
  <c r="I218" i="88"/>
  <c r="I219" i="88"/>
  <c r="I220" i="88"/>
  <c r="I221" i="88"/>
  <c r="I222" i="88"/>
  <c r="I223" i="88"/>
  <c r="I224" i="88"/>
  <c r="I225" i="88"/>
  <c r="I226" i="88"/>
  <c r="I227" i="88"/>
  <c r="I228" i="88"/>
  <c r="I229" i="88"/>
  <c r="I230" i="88"/>
  <c r="I231" i="88"/>
  <c r="I232" i="88"/>
  <c r="I233" i="88"/>
  <c r="I234" i="88"/>
  <c r="I235" i="88"/>
  <c r="I236" i="88"/>
  <c r="I237" i="88"/>
  <c r="I238" i="88"/>
  <c r="I239" i="88"/>
  <c r="I240" i="88"/>
  <c r="I241" i="88"/>
  <c r="I242" i="88"/>
  <c r="I243" i="88"/>
  <c r="I244" i="88"/>
  <c r="I245" i="88"/>
  <c r="I246" i="88"/>
  <c r="I247" i="88"/>
  <c r="I248" i="88"/>
  <c r="I249" i="88"/>
  <c r="I250" i="88"/>
  <c r="I251" i="88"/>
  <c r="I252" i="88"/>
  <c r="I253" i="88"/>
  <c r="I254" i="88"/>
  <c r="I255" i="88"/>
  <c r="I256" i="88"/>
  <c r="I257" i="88"/>
  <c r="I258" i="88"/>
  <c r="I259" i="88"/>
  <c r="I260" i="88"/>
  <c r="I261" i="88"/>
  <c r="I262" i="88"/>
  <c r="I263" i="88"/>
  <c r="I264" i="88"/>
  <c r="I265" i="88"/>
  <c r="I266" i="88"/>
  <c r="I267" i="88"/>
  <c r="I268" i="88"/>
  <c r="I269" i="88"/>
  <c r="I270" i="88"/>
  <c r="I271" i="88"/>
  <c r="I272" i="88"/>
  <c r="I273" i="88"/>
  <c r="I274" i="88"/>
  <c r="I275" i="88"/>
  <c r="I276" i="88"/>
  <c r="I277" i="88"/>
  <c r="I278" i="88"/>
  <c r="I279" i="88"/>
  <c r="I280" i="88"/>
  <c r="I281" i="88"/>
  <c r="I282" i="88"/>
  <c r="I283" i="88"/>
  <c r="I284" i="88"/>
  <c r="I285" i="88"/>
  <c r="I286" i="88"/>
  <c r="I287" i="88"/>
  <c r="I288" i="88"/>
  <c r="I289" i="88"/>
  <c r="I290" i="88"/>
  <c r="I291" i="88"/>
  <c r="I292" i="88"/>
  <c r="I293" i="88"/>
  <c r="I294" i="88"/>
  <c r="I295" i="88"/>
  <c r="I296" i="88"/>
  <c r="I297" i="88"/>
  <c r="I298" i="88"/>
  <c r="I299" i="88"/>
  <c r="I300" i="88"/>
  <c r="I301" i="88"/>
  <c r="I302" i="88"/>
  <c r="I303" i="88"/>
  <c r="I304" i="88"/>
  <c r="I305" i="88"/>
  <c r="I306" i="88"/>
  <c r="I307" i="88"/>
  <c r="I308" i="88"/>
  <c r="I309" i="88"/>
  <c r="I310" i="88"/>
  <c r="I311" i="88"/>
  <c r="I312" i="88"/>
  <c r="I313" i="88"/>
  <c r="I314" i="88"/>
  <c r="I315" i="88"/>
  <c r="I316" i="88"/>
  <c r="I317" i="88"/>
  <c r="I318" i="88"/>
  <c r="I319" i="88"/>
  <c r="I320" i="88"/>
  <c r="I321" i="88"/>
  <c r="I322" i="88"/>
  <c r="I323" i="88"/>
  <c r="I324" i="88"/>
  <c r="I325" i="88"/>
  <c r="I326" i="88"/>
  <c r="I327" i="88"/>
  <c r="I328" i="88"/>
  <c r="I329" i="88"/>
  <c r="I330" i="88"/>
  <c r="I331" i="88"/>
  <c r="I332" i="88"/>
  <c r="I333" i="88"/>
  <c r="I334" i="88"/>
  <c r="I335" i="88"/>
  <c r="I336" i="88"/>
  <c r="I337" i="88"/>
  <c r="I338" i="88"/>
  <c r="I339" i="88"/>
  <c r="I340" i="88"/>
  <c r="I341" i="88"/>
  <c r="I342" i="88"/>
  <c r="I343" i="88"/>
  <c r="I344" i="88"/>
  <c r="I345" i="88"/>
  <c r="I346" i="88"/>
  <c r="I347" i="88"/>
  <c r="I348" i="88"/>
  <c r="I349" i="88"/>
  <c r="I350" i="88"/>
  <c r="I351" i="88"/>
  <c r="I352" i="88"/>
  <c r="I353" i="88"/>
  <c r="I354" i="88"/>
  <c r="I355" i="88"/>
  <c r="I356" i="88"/>
  <c r="I357" i="88"/>
  <c r="I358" i="88"/>
  <c r="I359" i="88"/>
  <c r="I360" i="88"/>
  <c r="I361" i="88"/>
  <c r="I362" i="88"/>
  <c r="I363" i="88"/>
  <c r="I364" i="88"/>
  <c r="I365" i="88"/>
  <c r="I366" i="88"/>
  <c r="I367" i="88"/>
  <c r="I368" i="88"/>
  <c r="I369" i="88"/>
  <c r="I370" i="88"/>
  <c r="I371" i="88"/>
  <c r="I372" i="88"/>
  <c r="I373" i="88"/>
  <c r="I374" i="88"/>
  <c r="I375" i="88"/>
  <c r="I376" i="88"/>
  <c r="I377" i="88"/>
  <c r="I378" i="88"/>
  <c r="I379" i="88"/>
  <c r="I380" i="88"/>
  <c r="I381" i="88"/>
  <c r="I382" i="88"/>
  <c r="I383" i="88"/>
  <c r="I384" i="88"/>
  <c r="I385" i="88"/>
  <c r="I386" i="88"/>
  <c r="I387" i="88"/>
  <c r="I388" i="88"/>
  <c r="I389" i="88"/>
  <c r="I390" i="88"/>
  <c r="I391" i="88"/>
  <c r="I392" i="88"/>
  <c r="I393" i="88"/>
  <c r="I394" i="88"/>
  <c r="I395" i="88"/>
  <c r="I396" i="88"/>
  <c r="I397" i="88"/>
  <c r="I398" i="88"/>
  <c r="I399" i="88"/>
  <c r="I400" i="88"/>
  <c r="I401" i="88"/>
  <c r="I402" i="88"/>
  <c r="I403" i="88"/>
  <c r="I404" i="88"/>
  <c r="I405" i="88"/>
  <c r="I406" i="88"/>
  <c r="I407" i="88"/>
  <c r="I408" i="88"/>
  <c r="I409" i="88"/>
  <c r="I410" i="88"/>
  <c r="I411" i="88"/>
  <c r="I412" i="88"/>
  <c r="I413" i="88"/>
  <c r="I414" i="88"/>
  <c r="I415" i="88"/>
  <c r="I416" i="88"/>
  <c r="I417" i="88"/>
  <c r="I418" i="88"/>
  <c r="I419" i="88"/>
  <c r="I420" i="88"/>
  <c r="I421" i="88"/>
  <c r="I422" i="88"/>
  <c r="I423" i="88"/>
  <c r="I424" i="88"/>
  <c r="I425" i="88"/>
  <c r="I426" i="88"/>
  <c r="I427" i="88"/>
  <c r="I428" i="88"/>
  <c r="I429" i="88"/>
  <c r="I430" i="88"/>
  <c r="I431" i="88"/>
  <c r="I432" i="88"/>
  <c r="I433" i="88"/>
  <c r="I434" i="88"/>
  <c r="I435" i="88"/>
  <c r="I436" i="88"/>
  <c r="I437" i="88"/>
  <c r="I438" i="88"/>
  <c r="I439" i="88"/>
  <c r="I440" i="88"/>
  <c r="I441" i="88"/>
  <c r="I442" i="88"/>
  <c r="I443" i="88"/>
  <c r="I444" i="88"/>
  <c r="I445" i="88"/>
  <c r="I446" i="88"/>
  <c r="I447" i="88"/>
  <c r="I448" i="88"/>
  <c r="I449" i="88"/>
  <c r="I450" i="88"/>
  <c r="I451" i="88"/>
  <c r="I452" i="88"/>
  <c r="I453" i="88"/>
  <c r="I454" i="88"/>
  <c r="I455" i="88"/>
  <c r="I456" i="88"/>
  <c r="I457" i="88"/>
  <c r="I458" i="88"/>
  <c r="I459" i="88"/>
  <c r="I460" i="88"/>
  <c r="I461" i="88"/>
  <c r="I462" i="88"/>
  <c r="I463" i="88"/>
  <c r="I464" i="88"/>
  <c r="I465" i="88"/>
  <c r="I466" i="88"/>
  <c r="I467" i="88"/>
  <c r="I468" i="88"/>
  <c r="I469" i="88"/>
  <c r="I470" i="88"/>
  <c r="I471" i="88"/>
  <c r="I472" i="88"/>
  <c r="I473" i="88"/>
  <c r="I474" i="88"/>
  <c r="I475" i="88"/>
  <c r="I476" i="88"/>
  <c r="I477" i="88"/>
  <c r="I478" i="88"/>
  <c r="I479" i="88"/>
  <c r="I480" i="88"/>
  <c r="I481" i="88"/>
  <c r="I482" i="88"/>
  <c r="I483" i="88"/>
  <c r="I484" i="88"/>
  <c r="I485" i="88"/>
  <c r="I486" i="88"/>
  <c r="I487" i="88"/>
  <c r="I488" i="88"/>
  <c r="I489" i="88"/>
  <c r="I490" i="88"/>
  <c r="I491" i="88"/>
  <c r="I492" i="88"/>
  <c r="I493" i="88"/>
  <c r="I494" i="88"/>
  <c r="I495" i="88"/>
  <c r="I496" i="88"/>
  <c r="I497" i="88"/>
  <c r="I498" i="88"/>
  <c r="I499" i="88"/>
  <c r="I500" i="88"/>
  <c r="I501" i="88"/>
  <c r="I502" i="88"/>
  <c r="I503" i="88"/>
  <c r="I504" i="88"/>
  <c r="I505" i="88"/>
  <c r="I506" i="88"/>
  <c r="I507" i="88"/>
  <c r="I508" i="88"/>
  <c r="I509" i="88"/>
  <c r="I510" i="88"/>
  <c r="I511" i="88"/>
  <c r="I512" i="88"/>
  <c r="I513" i="88"/>
  <c r="I514" i="88"/>
  <c r="I515" i="88"/>
  <c r="I516" i="88"/>
  <c r="I517" i="88"/>
  <c r="I518" i="88"/>
  <c r="I519" i="88"/>
  <c r="I520" i="88"/>
  <c r="I521" i="88"/>
  <c r="I522" i="88"/>
  <c r="I523" i="88"/>
  <c r="I524" i="88"/>
  <c r="I525" i="88"/>
  <c r="I526" i="88"/>
  <c r="I527" i="88"/>
  <c r="I528" i="88"/>
  <c r="I529" i="88"/>
  <c r="I530" i="88"/>
  <c r="I531" i="88"/>
  <c r="I532" i="88"/>
  <c r="I533" i="88"/>
  <c r="I534" i="88"/>
  <c r="I535" i="88"/>
  <c r="I536" i="88"/>
  <c r="I537" i="88"/>
  <c r="I538" i="88"/>
  <c r="I539" i="88"/>
  <c r="I540" i="88"/>
  <c r="I541" i="88"/>
  <c r="I542" i="88"/>
  <c r="I543" i="88"/>
  <c r="I544" i="88"/>
  <c r="I545" i="88"/>
  <c r="I546" i="88"/>
  <c r="I547" i="88"/>
  <c r="I548" i="88"/>
  <c r="I549" i="88"/>
  <c r="I550" i="88"/>
  <c r="I551" i="88"/>
  <c r="I552" i="88"/>
  <c r="I553" i="88"/>
  <c r="I554" i="88"/>
  <c r="I555" i="88"/>
  <c r="I556" i="88"/>
  <c r="I557" i="88"/>
  <c r="I558" i="88"/>
  <c r="I559" i="88"/>
  <c r="I560" i="88"/>
  <c r="I561" i="88"/>
  <c r="I562" i="88"/>
  <c r="I563" i="88"/>
  <c r="I564" i="88"/>
  <c r="I565" i="88"/>
  <c r="I566" i="88"/>
  <c r="I567" i="88"/>
  <c r="I568" i="88"/>
  <c r="I569" i="88"/>
  <c r="I570" i="88"/>
  <c r="I571" i="88"/>
  <c r="I572" i="88"/>
  <c r="I573" i="88"/>
  <c r="I574" i="88"/>
  <c r="I575" i="88"/>
  <c r="I576" i="88"/>
  <c r="I577" i="88"/>
  <c r="I578" i="88"/>
  <c r="I579" i="88"/>
  <c r="I580" i="88"/>
  <c r="I581" i="88"/>
  <c r="I582" i="88"/>
  <c r="I583" i="88"/>
  <c r="I584" i="88"/>
  <c r="I585" i="88"/>
  <c r="I586" i="88"/>
  <c r="I587" i="88"/>
  <c r="I588" i="88"/>
  <c r="I589" i="88"/>
  <c r="I590" i="88"/>
  <c r="I591" i="88"/>
  <c r="I592" i="88"/>
  <c r="I593" i="88"/>
  <c r="I594" i="88"/>
  <c r="I595" i="88"/>
  <c r="I596" i="88"/>
  <c r="I597" i="88"/>
  <c r="I598" i="88"/>
  <c r="I599" i="88"/>
  <c r="I600" i="88"/>
  <c r="I601" i="88"/>
  <c r="I602" i="88"/>
  <c r="I603" i="88"/>
  <c r="I604" i="88"/>
  <c r="I605" i="88"/>
  <c r="I606" i="88"/>
  <c r="I607" i="88"/>
  <c r="I608" i="88"/>
  <c r="I2" i="88"/>
  <c r="H5" i="3"/>
  <c r="J7" i="3"/>
  <c r="FN6" i="8"/>
  <c r="FN4" i="8" s="1" a="1"/>
  <c r="FN4" i="8" s="1"/>
  <c r="FO6" i="8"/>
  <c r="FO4" i="8" s="1" a="1"/>
  <c r="FO4" i="8" s="1"/>
  <c r="FP6" i="8"/>
  <c r="FP4" i="8" s="1" a="1"/>
  <c r="FP4" i="8" s="1"/>
  <c r="FR6" i="8"/>
  <c r="FR4" i="8" s="1" a="1"/>
  <c r="FR4" i="8" s="1"/>
  <c r="FS6" i="8"/>
  <c r="FS4" i="8" s="1" a="1"/>
  <c r="FS4" i="8" s="1"/>
  <c r="FT6" i="8"/>
  <c r="FT4" i="8" s="1" a="1"/>
  <c r="FT4" i="8" s="1"/>
  <c r="FU6" i="8"/>
  <c r="FU4" i="8" s="1" a="1"/>
  <c r="FU4" i="8" s="1"/>
  <c r="FW6" i="8"/>
  <c r="FW4" i="8" s="1" a="1"/>
  <c r="FW4" i="8" s="1"/>
  <c r="FX6" i="8"/>
  <c r="FX4" i="8" s="1" a="1"/>
  <c r="FX4" i="8" s="1"/>
  <c r="FY6" i="8"/>
  <c r="FY4" i="8" s="1" a="1"/>
  <c r="FY4" i="8" s="1"/>
  <c r="GA6" i="8"/>
  <c r="GA4" i="8" s="1" a="1"/>
  <c r="GA4" i="8" s="1"/>
  <c r="GB6" i="8"/>
  <c r="GB4" i="8" s="1" a="1"/>
  <c r="GB4" i="8" s="1"/>
  <c r="GC6" i="8"/>
  <c r="GC4" i="8" s="1" a="1"/>
  <c r="GC4" i="8" s="1"/>
  <c r="GE6" i="8"/>
  <c r="GE4" i="8" s="1" a="1"/>
  <c r="GE4" i="8" s="1"/>
  <c r="GF6" i="8"/>
  <c r="GF4" i="8" s="1" a="1"/>
  <c r="GF4" i="8" s="1"/>
  <c r="GG6" i="8"/>
  <c r="GG4" i="8" s="1" a="1"/>
  <c r="GG4" i="8" s="1"/>
  <c r="GH6" i="8"/>
  <c r="GH4" i="8" s="1" a="1"/>
  <c r="GH4" i="8" s="1"/>
  <c r="GJ6" i="8"/>
  <c r="GJ4" i="8" s="1" a="1"/>
  <c r="GJ4" i="8" s="1"/>
  <c r="GK6" i="8"/>
  <c r="GK4" i="8" s="1" a="1"/>
  <c r="GK4" i="8" s="1"/>
  <c r="GL6" i="8"/>
  <c r="GL4" i="8" s="1" a="1"/>
  <c r="GL4" i="8" s="1"/>
  <c r="GM6" i="8"/>
  <c r="GM4" i="8" s="1" a="1"/>
  <c r="GM4" i="8" s="1"/>
  <c r="GO6" i="8"/>
  <c r="GO4" i="8" s="1" a="1"/>
  <c r="GO4" i="8" s="1"/>
  <c r="GQ6" i="8"/>
  <c r="GQ4" i="8" s="1" a="1"/>
  <c r="GQ4" i="8" s="1"/>
  <c r="GR6" i="8"/>
  <c r="GR4" i="8" s="1" a="1"/>
  <c r="GR4" i="8" s="1"/>
  <c r="GS6" i="8"/>
  <c r="GS4" i="8" s="1" a="1"/>
  <c r="GS4" i="8" s="1"/>
  <c r="GU6" i="8"/>
  <c r="GU4" i="8" s="1" a="1"/>
  <c r="GU4" i="8" s="1"/>
  <c r="GV6" i="8"/>
  <c r="GV4" i="8" s="1" a="1"/>
  <c r="GV4" i="8" s="1"/>
  <c r="GW6" i="8"/>
  <c r="GW4" i="8" s="1" a="1"/>
  <c r="GW4" i="8" s="1"/>
  <c r="GY6" i="8"/>
  <c r="GY4" i="8" s="1" a="1"/>
  <c r="GY4" i="8" s="1"/>
  <c r="GZ6" i="8"/>
  <c r="GZ4" i="8" s="1" a="1"/>
  <c r="GZ4" i="8" s="1"/>
  <c r="HA6" i="8"/>
  <c r="HA4" i="8" s="1" a="1"/>
  <c r="HA4" i="8" s="1"/>
  <c r="HC6" i="8"/>
  <c r="HC4" i="8" s="1" a="1"/>
  <c r="HC4" i="8" s="1"/>
  <c r="HD6" i="8"/>
  <c r="HD4" i="8" s="1" a="1"/>
  <c r="HD4" i="8" s="1"/>
  <c r="HE6" i="8"/>
  <c r="HE4" i="8" s="1" a="1"/>
  <c r="HE4" i="8" s="1"/>
  <c r="HG6" i="8"/>
  <c r="HG4" i="8" s="1" a="1"/>
  <c r="HG4" i="8" s="1"/>
  <c r="HH6" i="8"/>
  <c r="HH4" i="8" s="1" a="1"/>
  <c r="HH4" i="8" s="1"/>
  <c r="HI6" i="8"/>
  <c r="HI4" i="8" s="1" a="1"/>
  <c r="HI4" i="8" s="1"/>
  <c r="HK6" i="8"/>
  <c r="HK4" i="8" s="1" a="1"/>
  <c r="HK4" i="8" s="1"/>
  <c r="HL6" i="8"/>
  <c r="HL4" i="8" s="1" a="1"/>
  <c r="HL4" i="8" s="1"/>
  <c r="HM6" i="8"/>
  <c r="HM4" i="8" s="1" a="1"/>
  <c r="HM4" i="8" s="1"/>
  <c r="HO6" i="8"/>
  <c r="HO4" i="8" s="1" a="1"/>
  <c r="HO4" i="8" s="1"/>
  <c r="HP6" i="8"/>
  <c r="HP4" i="8" s="1" a="1"/>
  <c r="HP4" i="8" s="1"/>
  <c r="HQ6" i="8"/>
  <c r="HQ4" i="8" s="1" a="1"/>
  <c r="HQ4" i="8" s="1"/>
  <c r="HS6" i="8"/>
  <c r="HS4" i="8" s="1" a="1"/>
  <c r="HS4" i="8" s="1"/>
  <c r="HT6" i="8"/>
  <c r="HT4" i="8" s="1" a="1"/>
  <c r="HT4" i="8" s="1"/>
  <c r="HU6" i="8"/>
  <c r="HU4" i="8" s="1" a="1"/>
  <c r="HU4" i="8" s="1"/>
  <c r="HW6" i="8"/>
  <c r="HW4" i="8" s="1" a="1"/>
  <c r="HW4" i="8" s="1"/>
  <c r="HX6" i="8"/>
  <c r="HX4" i="8" s="1" a="1"/>
  <c r="HX4" i="8" s="1"/>
  <c r="HY6" i="8"/>
  <c r="HY4" i="8" s="1" a="1"/>
  <c r="HY4" i="8" s="1"/>
  <c r="IA6" i="8"/>
  <c r="IA4" i="8" s="1" a="1"/>
  <c r="IA4" i="8" s="1"/>
  <c r="IB6" i="8"/>
  <c r="IB4" i="8" s="1" a="1"/>
  <c r="IB4" i="8" s="1"/>
  <c r="IC6" i="8"/>
  <c r="IC4" i="8" s="1" a="1"/>
  <c r="IC4" i="8" s="1"/>
  <c r="IE6" i="8"/>
  <c r="IE4" i="8" s="1" a="1"/>
  <c r="IE4" i="8" s="1"/>
  <c r="IF6" i="8"/>
  <c r="IF4" i="8" s="1" a="1"/>
  <c r="IF4" i="8" s="1"/>
  <c r="IG6" i="8"/>
  <c r="IG4" i="8" s="1" a="1"/>
  <c r="IG4" i="8" s="1"/>
  <c r="FJ17" i="8"/>
  <c r="FJ22" i="8"/>
  <c r="CM4" i="8" a="1"/>
  <c r="CM4" i="8" s="1"/>
  <c r="CL4" i="8" a="1"/>
  <c r="CL4" i="8" s="1"/>
  <c r="CL9" i="8"/>
  <c r="CL8" i="8"/>
  <c r="CK4" i="8" s="1" a="1"/>
  <c r="CK4" i="8" s="1"/>
  <c r="CL7" i="8"/>
  <c r="CL6" i="8"/>
  <c r="EW4" i="8"/>
  <c r="O9" i="101" s="1"/>
  <c r="FB4" i="8"/>
  <c r="O6" i="101" s="1"/>
  <c r="FB23" i="8"/>
  <c r="R2" i="8"/>
  <c r="O18" i="101" s="1"/>
  <c r="N2" i="8"/>
  <c r="O15" i="101" s="1"/>
  <c r="C2" i="8" a="1"/>
  <c r="C2" i="8" s="1"/>
  <c r="D2" i="8" a="1"/>
  <c r="D2" i="8" s="1"/>
  <c r="E2" i="8" a="1"/>
  <c r="E2" i="8" s="1"/>
  <c r="F2" i="8" a="1"/>
  <c r="F2" i="8" s="1"/>
  <c r="G2" i="8" a="1"/>
  <c r="G2" i="8" s="1"/>
  <c r="H2" i="8" a="1"/>
  <c r="H2" i="8" s="1"/>
  <c r="B2" i="8" a="1"/>
  <c r="B2" i="8" s="1"/>
  <c r="CI3" i="8" a="1"/>
  <c r="CI3" i="8" s="1"/>
  <c r="CG3" i="8" a="1"/>
  <c r="CG3" i="8" s="1"/>
  <c r="CE3" i="8" a="1"/>
  <c r="CE3" i="8" s="1"/>
  <c r="CC3" i="8" a="1"/>
  <c r="CC3" i="8" s="1"/>
  <c r="CA3" i="8" a="1"/>
  <c r="CA3" i="8" s="1"/>
  <c r="EN5" i="8"/>
  <c r="EO5" i="8"/>
  <c r="EP5" i="8"/>
  <c r="EQ5" i="8"/>
  <c r="ER5" i="8"/>
  <c r="ES5" i="8"/>
  <c r="ES6" i="8" s="1"/>
  <c r="ES7" i="8" s="1"/>
  <c r="ES8" i="8" s="1"/>
  <c r="ES9" i="8" s="1"/>
  <c r="ES10" i="8" s="1"/>
  <c r="ES11" i="8" s="1"/>
  <c r="ES12" i="8" s="1"/>
  <c r="ES13" i="8" s="1"/>
  <c r="ES14" i="8" s="1"/>
  <c r="ES15" i="8" s="1"/>
  <c r="ES16" i="8" s="1"/>
  <c r="ES17" i="8" s="1"/>
  <c r="ES18" i="8" s="1"/>
  <c r="ES19" i="8" s="1"/>
  <c r="ES20" i="8" s="1"/>
  <c r="ES21" i="8" s="1"/>
  <c r="ES22" i="8" s="1"/>
  <c r="ES23" i="8" s="1"/>
  <c r="ES24" i="8" s="1"/>
  <c r="ES25" i="8" s="1"/>
  <c r="ES26" i="8" s="1"/>
  <c r="ES27" i="8" s="1"/>
  <c r="ES28" i="8" s="1"/>
  <c r="ES29" i="8" s="1"/>
  <c r="ES30" i="8" s="1"/>
  <c r="ES31" i="8" s="1"/>
  <c r="ES32" i="8" s="1"/>
  <c r="ES33" i="8" s="1"/>
  <c r="ES34" i="8" s="1"/>
  <c r="ES35" i="8" s="1"/>
  <c r="ES36" i="8" s="1"/>
  <c r="ES37" i="8" s="1"/>
  <c r="ES38" i="8" s="1"/>
  <c r="ES39" i="8" s="1"/>
  <c r="ES40" i="8" s="1"/>
  <c r="ES41" i="8" s="1"/>
  <c r="ES42" i="8" s="1"/>
  <c r="ET5" i="8"/>
  <c r="ET6" i="8" s="1"/>
  <c r="ET7" i="8" s="1"/>
  <c r="ET8" i="8" s="1"/>
  <c r="ET9" i="8" s="1"/>
  <c r="ET10" i="8" s="1"/>
  <c r="ET11" i="8" s="1"/>
  <c r="ET12" i="8" s="1"/>
  <c r="ET13" i="8" s="1"/>
  <c r="ET14" i="8" s="1"/>
  <c r="ET15" i="8" s="1"/>
  <c r="ET16" i="8" s="1"/>
  <c r="ET17" i="8" s="1"/>
  <c r="ET18" i="8" s="1"/>
  <c r="ET19" i="8" s="1"/>
  <c r="ET20" i="8" s="1"/>
  <c r="ET21" i="8" s="1"/>
  <c r="ET22" i="8" s="1"/>
  <c r="ET23" i="8" s="1"/>
  <c r="ET24" i="8" s="1"/>
  <c r="ET25" i="8" s="1"/>
  <c r="ET26" i="8" s="1"/>
  <c r="ET27" i="8" s="1"/>
  <c r="ET28" i="8" s="1"/>
  <c r="ET29" i="8" s="1"/>
  <c r="ET30" i="8" s="1"/>
  <c r="ET31" i="8" s="1"/>
  <c r="ET32" i="8" s="1"/>
  <c r="ET33" i="8" s="1"/>
  <c r="ET34" i="8" s="1"/>
  <c r="ET35" i="8" s="1"/>
  <c r="ET36" i="8" s="1"/>
  <c r="ET37" i="8" s="1"/>
  <c r="ET38" i="8" s="1"/>
  <c r="ET39" i="8" s="1"/>
  <c r="ET40" i="8" s="1"/>
  <c r="ET41" i="8" s="1"/>
  <c r="ET42" i="8" s="1"/>
  <c r="EU5" i="8"/>
  <c r="EU6" i="8" s="1"/>
  <c r="EU7" i="8" s="1"/>
  <c r="EU8" i="8" s="1"/>
  <c r="EU9" i="8" s="1"/>
  <c r="EU10" i="8" s="1"/>
  <c r="EU11" i="8" s="1"/>
  <c r="EU12" i="8" s="1"/>
  <c r="EU13" i="8" s="1"/>
  <c r="EU14" i="8" s="1"/>
  <c r="EU15" i="8" s="1"/>
  <c r="EU16" i="8" s="1"/>
  <c r="EU17" i="8" s="1"/>
  <c r="EU18" i="8" s="1"/>
  <c r="EU19" i="8" s="1"/>
  <c r="EU20" i="8" s="1"/>
  <c r="EU21" i="8" s="1"/>
  <c r="EU22" i="8" s="1"/>
  <c r="EU23" i="8" s="1"/>
  <c r="EU24" i="8" s="1"/>
  <c r="EU25" i="8" s="1"/>
  <c r="EU26" i="8" s="1"/>
  <c r="EU27" i="8" s="1"/>
  <c r="EU28" i="8" s="1"/>
  <c r="EU29" i="8" s="1"/>
  <c r="EU30" i="8" s="1"/>
  <c r="EU31" i="8" s="1"/>
  <c r="EU32" i="8" s="1"/>
  <c r="EU33" i="8" s="1"/>
  <c r="EU34" i="8" s="1"/>
  <c r="EU35" i="8" s="1"/>
  <c r="EU36" i="8" s="1"/>
  <c r="EU37" i="8" s="1"/>
  <c r="EU38" i="8" s="1"/>
  <c r="EU39" i="8" s="1"/>
  <c r="EU40" i="8" s="1"/>
  <c r="EU41" i="8" s="1"/>
  <c r="EU42" i="8" s="1"/>
  <c r="EN6" i="8"/>
  <c r="EN7" i="8" s="1"/>
  <c r="EN8" i="8" s="1"/>
  <c r="EN9" i="8" s="1"/>
  <c r="EN10" i="8" s="1"/>
  <c r="EN11" i="8" s="1"/>
  <c r="EN12" i="8" s="1"/>
  <c r="EN13" i="8" s="1"/>
  <c r="EN14" i="8" s="1"/>
  <c r="EN15" i="8" s="1"/>
  <c r="EN16" i="8" s="1"/>
  <c r="EN17" i="8" s="1"/>
  <c r="EN18" i="8" s="1"/>
  <c r="EN19" i="8" s="1"/>
  <c r="EN20" i="8" s="1"/>
  <c r="EN21" i="8" s="1"/>
  <c r="EN22" i="8" s="1"/>
  <c r="EN23" i="8" s="1"/>
  <c r="EN24" i="8" s="1"/>
  <c r="EN25" i="8" s="1"/>
  <c r="EN26" i="8" s="1"/>
  <c r="EN27" i="8" s="1"/>
  <c r="EN28" i="8" s="1"/>
  <c r="EN29" i="8" s="1"/>
  <c r="EN30" i="8" s="1"/>
  <c r="EN31" i="8" s="1"/>
  <c r="EN32" i="8" s="1"/>
  <c r="EN33" i="8" s="1"/>
  <c r="EN34" i="8" s="1"/>
  <c r="EN35" i="8" s="1"/>
  <c r="EN36" i="8" s="1"/>
  <c r="EN37" i="8" s="1"/>
  <c r="EN38" i="8" s="1"/>
  <c r="EN39" i="8" s="1"/>
  <c r="EN40" i="8" s="1"/>
  <c r="EN41" i="8" s="1"/>
  <c r="EN42" i="8" s="1"/>
  <c r="EN43" i="8" s="1"/>
  <c r="EN44" i="8" s="1"/>
  <c r="EN45" i="8" s="1"/>
  <c r="EN46" i="8" s="1"/>
  <c r="EN47" i="8" s="1"/>
  <c r="EN48" i="8" s="1"/>
  <c r="EN49" i="8" s="1"/>
  <c r="EN50" i="8" s="1"/>
  <c r="EN51" i="8" s="1"/>
  <c r="EN52" i="8" s="1"/>
  <c r="EN53" i="8" s="1"/>
  <c r="EN54" i="8" s="1"/>
  <c r="EN55" i="8" s="1"/>
  <c r="EN56" i="8" s="1"/>
  <c r="EN57" i="8" s="1"/>
  <c r="EN58" i="8" s="1"/>
  <c r="EN59" i="8" s="1"/>
  <c r="EN60" i="8" s="1"/>
  <c r="EN61" i="8" s="1"/>
  <c r="EN62" i="8" s="1"/>
  <c r="EN63" i="8" s="1"/>
  <c r="EN64" i="8" s="1"/>
  <c r="EN65" i="8" s="1"/>
  <c r="EN66" i="8" s="1"/>
  <c r="EN67" i="8" s="1"/>
  <c r="EN68" i="8" s="1"/>
  <c r="EN69" i="8" s="1"/>
  <c r="EN70" i="8" s="1"/>
  <c r="EN71" i="8" s="1"/>
  <c r="EN72" i="8" s="1"/>
  <c r="EN73" i="8" s="1"/>
  <c r="EN74" i="8" s="1"/>
  <c r="EN75" i="8" s="1"/>
  <c r="EN76" i="8" s="1"/>
  <c r="EN77" i="8" s="1"/>
  <c r="EN78" i="8" s="1"/>
  <c r="EN79" i="8" s="1"/>
  <c r="EO6" i="8"/>
  <c r="EO7" i="8" s="1"/>
  <c r="EO8" i="8" s="1"/>
  <c r="EO9" i="8" s="1"/>
  <c r="EO10" i="8" s="1"/>
  <c r="EO11" i="8" s="1"/>
  <c r="EO12" i="8" s="1"/>
  <c r="EO13" i="8" s="1"/>
  <c r="EO14" i="8" s="1"/>
  <c r="EO15" i="8" s="1"/>
  <c r="EO16" i="8" s="1"/>
  <c r="EO17" i="8" s="1"/>
  <c r="EO18" i="8" s="1"/>
  <c r="EO19" i="8" s="1"/>
  <c r="EO20" i="8" s="1"/>
  <c r="EO21" i="8" s="1"/>
  <c r="EO22" i="8" s="1"/>
  <c r="EO23" i="8" s="1"/>
  <c r="EO24" i="8" s="1"/>
  <c r="EO25" i="8" s="1"/>
  <c r="EO26" i="8" s="1"/>
  <c r="EO27" i="8" s="1"/>
  <c r="EO28" i="8" s="1"/>
  <c r="EO29" i="8" s="1"/>
  <c r="EO30" i="8" s="1"/>
  <c r="EO31" i="8" s="1"/>
  <c r="EO32" i="8" s="1"/>
  <c r="EO33" i="8" s="1"/>
  <c r="EO34" i="8" s="1"/>
  <c r="EO35" i="8" s="1"/>
  <c r="EO36" i="8" s="1"/>
  <c r="EO37" i="8" s="1"/>
  <c r="EO38" i="8" s="1"/>
  <c r="EO39" i="8" s="1"/>
  <c r="EO40" i="8" s="1"/>
  <c r="EO41" i="8" s="1"/>
  <c r="EO42" i="8" s="1"/>
  <c r="EP6" i="8"/>
  <c r="EP7" i="8" s="1"/>
  <c r="EP8" i="8" s="1"/>
  <c r="EP9" i="8" s="1"/>
  <c r="EP10" i="8" s="1"/>
  <c r="EP11" i="8" s="1"/>
  <c r="EP12" i="8" s="1"/>
  <c r="EP13" i="8" s="1"/>
  <c r="EP14" i="8" s="1"/>
  <c r="EP15" i="8" s="1"/>
  <c r="EP16" i="8" s="1"/>
  <c r="EP17" i="8" s="1"/>
  <c r="EP18" i="8" s="1"/>
  <c r="EP19" i="8" s="1"/>
  <c r="EP20" i="8" s="1"/>
  <c r="EP21" i="8" s="1"/>
  <c r="EP22" i="8" s="1"/>
  <c r="EP23" i="8" s="1"/>
  <c r="EP24" i="8" s="1"/>
  <c r="EP25" i="8" s="1"/>
  <c r="EP26" i="8" s="1"/>
  <c r="EP27" i="8" s="1"/>
  <c r="EP28" i="8" s="1"/>
  <c r="EP29" i="8" s="1"/>
  <c r="EP30" i="8" s="1"/>
  <c r="EP31" i="8" s="1"/>
  <c r="EP32" i="8" s="1"/>
  <c r="EP33" i="8" s="1"/>
  <c r="EP34" i="8" s="1"/>
  <c r="EP35" i="8" s="1"/>
  <c r="EP36" i="8" s="1"/>
  <c r="EP37" i="8" s="1"/>
  <c r="EP38" i="8" s="1"/>
  <c r="EP39" i="8" s="1"/>
  <c r="EP40" i="8" s="1"/>
  <c r="EP41" i="8" s="1"/>
  <c r="EP42" i="8" s="1"/>
  <c r="EP43" i="8" s="1"/>
  <c r="EP44" i="8" s="1"/>
  <c r="EP45" i="8" s="1"/>
  <c r="EP46" i="8" s="1"/>
  <c r="EP47" i="8" s="1"/>
  <c r="EP48" i="8" s="1"/>
  <c r="EP49" i="8" s="1"/>
  <c r="EP50" i="8" s="1"/>
  <c r="EP51" i="8" s="1"/>
  <c r="EP52" i="8" s="1"/>
  <c r="EP53" i="8" s="1"/>
  <c r="EP54" i="8" s="1"/>
  <c r="EP55" i="8" s="1"/>
  <c r="EP56" i="8" s="1"/>
  <c r="EP57" i="8" s="1"/>
  <c r="EP58" i="8" s="1"/>
  <c r="EP59" i="8" s="1"/>
  <c r="EP60" i="8" s="1"/>
  <c r="EP61" i="8" s="1"/>
  <c r="EP62" i="8" s="1"/>
  <c r="EP63" i="8" s="1"/>
  <c r="EP64" i="8" s="1"/>
  <c r="EP65" i="8" s="1"/>
  <c r="EP66" i="8" s="1"/>
  <c r="EP67" i="8" s="1"/>
  <c r="EP68" i="8" s="1"/>
  <c r="EP69" i="8" s="1"/>
  <c r="EP70" i="8" s="1"/>
  <c r="EP71" i="8" s="1"/>
  <c r="EP72" i="8" s="1"/>
  <c r="EP73" i="8" s="1"/>
  <c r="EP74" i="8" s="1"/>
  <c r="EP75" i="8" s="1"/>
  <c r="EP76" i="8" s="1"/>
  <c r="EP77" i="8" s="1"/>
  <c r="EP78" i="8" s="1"/>
  <c r="EP79" i="8" s="1"/>
  <c r="EQ6" i="8"/>
  <c r="EQ7" i="8" s="1"/>
  <c r="EQ8" i="8" s="1"/>
  <c r="EQ9" i="8" s="1"/>
  <c r="EQ10" i="8" s="1"/>
  <c r="EQ11" i="8" s="1"/>
  <c r="EQ12" i="8" s="1"/>
  <c r="EQ13" i="8" s="1"/>
  <c r="EQ14" i="8" s="1"/>
  <c r="EQ15" i="8" s="1"/>
  <c r="EQ16" i="8" s="1"/>
  <c r="EQ17" i="8" s="1"/>
  <c r="EQ18" i="8" s="1"/>
  <c r="EQ19" i="8" s="1"/>
  <c r="EQ20" i="8" s="1"/>
  <c r="EQ21" i="8" s="1"/>
  <c r="EQ22" i="8" s="1"/>
  <c r="EQ23" i="8" s="1"/>
  <c r="EQ24" i="8" s="1"/>
  <c r="EQ25" i="8" s="1"/>
  <c r="EQ26" i="8" s="1"/>
  <c r="EQ27" i="8" s="1"/>
  <c r="EQ28" i="8" s="1"/>
  <c r="EQ29" i="8" s="1"/>
  <c r="EQ30" i="8" s="1"/>
  <c r="EQ31" i="8" s="1"/>
  <c r="EQ32" i="8" s="1"/>
  <c r="EQ33" i="8" s="1"/>
  <c r="EQ34" i="8" s="1"/>
  <c r="EQ35" i="8" s="1"/>
  <c r="EQ36" i="8" s="1"/>
  <c r="EQ37" i="8" s="1"/>
  <c r="EQ38" i="8" s="1"/>
  <c r="EQ39" i="8" s="1"/>
  <c r="EQ40" i="8" s="1"/>
  <c r="EQ41" i="8" s="1"/>
  <c r="EQ42" i="8" s="1"/>
  <c r="EQ43" i="8" s="1"/>
  <c r="EQ44" i="8" s="1"/>
  <c r="EQ45" i="8" s="1"/>
  <c r="EQ46" i="8" s="1"/>
  <c r="EQ47" i="8" s="1"/>
  <c r="EQ48" i="8" s="1"/>
  <c r="EQ49" i="8" s="1"/>
  <c r="EQ50" i="8" s="1"/>
  <c r="EQ51" i="8" s="1"/>
  <c r="EQ52" i="8" s="1"/>
  <c r="EQ53" i="8" s="1"/>
  <c r="EQ54" i="8" s="1"/>
  <c r="EQ55" i="8" s="1"/>
  <c r="EQ56" i="8" s="1"/>
  <c r="EQ57" i="8" s="1"/>
  <c r="EQ58" i="8" s="1"/>
  <c r="EQ59" i="8" s="1"/>
  <c r="EQ60" i="8" s="1"/>
  <c r="EQ61" i="8" s="1"/>
  <c r="EQ62" i="8" s="1"/>
  <c r="EQ63" i="8" s="1"/>
  <c r="EQ64" i="8" s="1"/>
  <c r="EQ65" i="8" s="1"/>
  <c r="EQ66" i="8" s="1"/>
  <c r="EQ67" i="8" s="1"/>
  <c r="EQ68" i="8" s="1"/>
  <c r="EQ69" i="8" s="1"/>
  <c r="EQ70" i="8" s="1"/>
  <c r="EQ71" i="8" s="1"/>
  <c r="EQ72" i="8" s="1"/>
  <c r="EQ73" i="8" s="1"/>
  <c r="EQ74" i="8" s="1"/>
  <c r="EQ75" i="8" s="1"/>
  <c r="EQ76" i="8" s="1"/>
  <c r="EQ77" i="8" s="1"/>
  <c r="EQ78" i="8" s="1"/>
  <c r="EQ79" i="8" s="1"/>
  <c r="ER6" i="8"/>
  <c r="ER7" i="8" s="1"/>
  <c r="ER8" i="8" s="1"/>
  <c r="ER9" i="8" s="1"/>
  <c r="ER10" i="8" s="1"/>
  <c r="ER11" i="8" s="1"/>
  <c r="ER12" i="8" s="1"/>
  <c r="ER13" i="8" s="1"/>
  <c r="ER14" i="8" s="1"/>
  <c r="ER15" i="8" s="1"/>
  <c r="ER16" i="8" s="1"/>
  <c r="ER17" i="8" s="1"/>
  <c r="ER18" i="8" s="1"/>
  <c r="ER19" i="8" s="1"/>
  <c r="ER20" i="8" s="1"/>
  <c r="ER21" i="8" s="1"/>
  <c r="ER22" i="8" s="1"/>
  <c r="ER23" i="8" s="1"/>
  <c r="ER24" i="8" s="1"/>
  <c r="ER25" i="8" s="1"/>
  <c r="ER26" i="8" s="1"/>
  <c r="ER27" i="8" s="1"/>
  <c r="ER28" i="8" s="1"/>
  <c r="ER29" i="8" s="1"/>
  <c r="ER30" i="8" s="1"/>
  <c r="ER31" i="8" s="1"/>
  <c r="ER32" i="8" s="1"/>
  <c r="ER33" i="8" s="1"/>
  <c r="ER34" i="8" s="1"/>
  <c r="ER35" i="8" s="1"/>
  <c r="ER36" i="8" s="1"/>
  <c r="ER37" i="8" s="1"/>
  <c r="ER38" i="8" s="1"/>
  <c r="ER39" i="8" s="1"/>
  <c r="ER40" i="8" s="1"/>
  <c r="ER41" i="8" s="1"/>
  <c r="ER42" i="8" s="1"/>
  <c r="EF80" i="8"/>
  <c r="EG80" i="8"/>
  <c r="EH80" i="8"/>
  <c r="EI80" i="8"/>
  <c r="EJ80" i="8"/>
  <c r="EK80" i="8"/>
  <c r="EL80" i="8"/>
  <c r="B16" i="73"/>
  <c r="B24" i="73"/>
  <c r="B25" i="73"/>
  <c r="B26" i="73"/>
  <c r="O4" i="13"/>
  <c r="K77" i="8" l="1"/>
  <c r="O24" i="101" s="1"/>
  <c r="IB3" i="8"/>
  <c r="HW3" i="8"/>
  <c r="HL3" i="8"/>
  <c r="HG3" i="8"/>
  <c r="GV3" i="8"/>
  <c r="GQ3" i="8"/>
  <c r="GL3" i="8"/>
  <c r="HS3" i="8"/>
  <c r="HT3" i="8"/>
  <c r="HD3" i="8"/>
  <c r="FX3" i="8"/>
  <c r="HC3" i="8"/>
  <c r="FW3" i="8"/>
  <c r="GE3" i="8"/>
  <c r="GA3" i="8"/>
  <c r="IF3" i="8"/>
  <c r="HK3" i="8"/>
  <c r="GZ3" i="8"/>
  <c r="FT3" i="8"/>
  <c r="IE3" i="8"/>
  <c r="HO3" i="8"/>
  <c r="GY3" i="8"/>
  <c r="FR3" i="8"/>
  <c r="IA3" i="8"/>
  <c r="HP3" i="8"/>
  <c r="GU3" i="8"/>
  <c r="GJ3" i="8"/>
  <c r="HX3" i="8"/>
  <c r="HH3" i="8"/>
  <c r="GR3" i="8"/>
  <c r="GG3" i="8"/>
  <c r="GB3" i="8"/>
  <c r="CN3" i="8"/>
  <c r="EL3" i="8"/>
  <c r="ET43" i="8"/>
  <c r="ET44" i="8" s="1"/>
  <c r="ET45" i="8" s="1"/>
  <c r="ET46" i="8" s="1"/>
  <c r="ET47" i="8" s="1"/>
  <c r="ET48" i="8" s="1"/>
  <c r="ET49" i="8" s="1"/>
  <c r="ET50" i="8" s="1"/>
  <c r="ET51" i="8" s="1"/>
  <c r="ET52" i="8" s="1"/>
  <c r="ET53" i="8" s="1"/>
  <c r="ET54" i="8" s="1"/>
  <c r="ET55" i="8" s="1"/>
  <c r="ET56" i="8" s="1"/>
  <c r="ET57" i="8" s="1"/>
  <c r="ET58" i="8" s="1"/>
  <c r="ET59" i="8" s="1"/>
  <c r="ET60" i="8" s="1"/>
  <c r="ET61" i="8" s="1"/>
  <c r="ET62" i="8" s="1"/>
  <c r="ET63" i="8" s="1"/>
  <c r="ET64" i="8" s="1"/>
  <c r="ET65" i="8" s="1"/>
  <c r="ET66" i="8" s="1"/>
  <c r="ET67" i="8" s="1"/>
  <c r="ET68" i="8" s="1"/>
  <c r="ET69" i="8" s="1"/>
  <c r="ET70" i="8" s="1"/>
  <c r="ET71" i="8" s="1"/>
  <c r="ET72" i="8" s="1"/>
  <c r="ET73" i="8" s="1"/>
  <c r="ET74" i="8" s="1"/>
  <c r="ET75" i="8" s="1"/>
  <c r="ET76" i="8" s="1"/>
  <c r="ET77" i="8" s="1"/>
  <c r="ET78" i="8" s="1"/>
  <c r="ET79" i="8" s="1"/>
  <c r="EM3" i="8"/>
  <c r="EU43" i="8"/>
  <c r="EU44" i="8" s="1"/>
  <c r="EU45" i="8" s="1"/>
  <c r="EU46" i="8" s="1"/>
  <c r="EU47" i="8" s="1"/>
  <c r="EU48" i="8" s="1"/>
  <c r="EU49" i="8" s="1"/>
  <c r="EU50" i="8" s="1"/>
  <c r="EU51" i="8" s="1"/>
  <c r="EU52" i="8" s="1"/>
  <c r="EU53" i="8" s="1"/>
  <c r="EU54" i="8" s="1"/>
  <c r="EU55" i="8" s="1"/>
  <c r="EU56" i="8" s="1"/>
  <c r="EU57" i="8" s="1"/>
  <c r="EU58" i="8" s="1"/>
  <c r="EU59" i="8" s="1"/>
  <c r="EU60" i="8" s="1"/>
  <c r="EU61" i="8" s="1"/>
  <c r="EU62" i="8" s="1"/>
  <c r="EU63" i="8" s="1"/>
  <c r="EU64" i="8" s="1"/>
  <c r="EU65" i="8" s="1"/>
  <c r="EU66" i="8" s="1"/>
  <c r="EU67" i="8" s="1"/>
  <c r="EU68" i="8" s="1"/>
  <c r="EU69" i="8" s="1"/>
  <c r="EU70" i="8" s="1"/>
  <c r="EU71" i="8" s="1"/>
  <c r="EU72" i="8" s="1"/>
  <c r="EU73" i="8" s="1"/>
  <c r="EU74" i="8" s="1"/>
  <c r="EU75" i="8" s="1"/>
  <c r="EU76" i="8" s="1"/>
  <c r="EU77" i="8" s="1"/>
  <c r="EU78" i="8" s="1"/>
  <c r="EU79" i="8" s="1"/>
  <c r="EG3" i="8"/>
  <c r="EO43" i="8"/>
  <c r="EO44" i="8" s="1"/>
  <c r="EO45" i="8" s="1"/>
  <c r="EO46" i="8" s="1"/>
  <c r="EO47" i="8" s="1"/>
  <c r="EO48" i="8" s="1"/>
  <c r="EO49" i="8" s="1"/>
  <c r="EO50" i="8" s="1"/>
  <c r="EO51" i="8" s="1"/>
  <c r="EO52" i="8" s="1"/>
  <c r="EO53" i="8" s="1"/>
  <c r="EO54" i="8" s="1"/>
  <c r="EO55" i="8" s="1"/>
  <c r="EO56" i="8" s="1"/>
  <c r="EO57" i="8" s="1"/>
  <c r="EO58" i="8" s="1"/>
  <c r="EO59" i="8" s="1"/>
  <c r="EO60" i="8" s="1"/>
  <c r="EO61" i="8" s="1"/>
  <c r="EO62" i="8" s="1"/>
  <c r="EO63" i="8" s="1"/>
  <c r="EO64" i="8" s="1"/>
  <c r="EO65" i="8" s="1"/>
  <c r="EO66" i="8" s="1"/>
  <c r="EO67" i="8" s="1"/>
  <c r="EO68" i="8" s="1"/>
  <c r="EO69" i="8" s="1"/>
  <c r="EO70" i="8" s="1"/>
  <c r="EO71" i="8" s="1"/>
  <c r="EO72" i="8" s="1"/>
  <c r="EO73" i="8" s="1"/>
  <c r="EO74" i="8" s="1"/>
  <c r="EO75" i="8" s="1"/>
  <c r="EO76" i="8" s="1"/>
  <c r="EO77" i="8" s="1"/>
  <c r="EO78" i="8" s="1"/>
  <c r="EO79" i="8" s="1"/>
  <c r="ES43" i="8"/>
  <c r="ES44" i="8" s="1"/>
  <c r="ES45" i="8" s="1"/>
  <c r="ES46" i="8" s="1"/>
  <c r="ES47" i="8" s="1"/>
  <c r="ES48" i="8" s="1"/>
  <c r="ES49" i="8" s="1"/>
  <c r="ES50" i="8" s="1"/>
  <c r="ES51" i="8" s="1"/>
  <c r="ES52" i="8" s="1"/>
  <c r="ES53" i="8" s="1"/>
  <c r="ES54" i="8" s="1"/>
  <c r="ES55" i="8" s="1"/>
  <c r="ES56" i="8" s="1"/>
  <c r="ES57" i="8" s="1"/>
  <c r="ES58" i="8" s="1"/>
  <c r="ES59" i="8" s="1"/>
  <c r="ES60" i="8" s="1"/>
  <c r="ES61" i="8" s="1"/>
  <c r="ES62" i="8" s="1"/>
  <c r="ES63" i="8" s="1"/>
  <c r="ES64" i="8" s="1"/>
  <c r="ES65" i="8" s="1"/>
  <c r="ES66" i="8" s="1"/>
  <c r="ES67" i="8" s="1"/>
  <c r="ES68" i="8" s="1"/>
  <c r="ES69" i="8" s="1"/>
  <c r="ES70" i="8" s="1"/>
  <c r="ES71" i="8" s="1"/>
  <c r="ES72" i="8" s="1"/>
  <c r="ES73" i="8" s="1"/>
  <c r="ES74" i="8" s="1"/>
  <c r="ES75" i="8" s="1"/>
  <c r="ES76" i="8" s="1"/>
  <c r="ES77" i="8" s="1"/>
  <c r="ES78" i="8" s="1"/>
  <c r="ES79" i="8" s="1"/>
  <c r="EJ3" i="8"/>
  <c r="ER43" i="8"/>
  <c r="ER44" i="8" s="1"/>
  <c r="ER45" i="8" s="1"/>
  <c r="ER46" i="8" s="1"/>
  <c r="ER47" i="8" s="1"/>
  <c r="ER48" i="8" s="1"/>
  <c r="ER49" i="8" s="1"/>
  <c r="ER50" i="8" s="1"/>
  <c r="ER51" i="8" s="1"/>
  <c r="ER52" i="8" s="1"/>
  <c r="ER53" i="8" s="1"/>
  <c r="ER54" i="8" s="1"/>
  <c r="ER55" i="8" s="1"/>
  <c r="ER56" i="8" s="1"/>
  <c r="ER57" i="8" s="1"/>
  <c r="ER58" i="8" s="1"/>
  <c r="ER59" i="8" s="1"/>
  <c r="ER60" i="8" s="1"/>
  <c r="ER61" i="8" s="1"/>
  <c r="ER62" i="8" s="1"/>
  <c r="ER63" i="8" s="1"/>
  <c r="ER64" i="8" s="1"/>
  <c r="ER65" i="8" s="1"/>
  <c r="ER66" i="8" s="1"/>
  <c r="ER67" i="8" s="1"/>
  <c r="ER68" i="8" s="1"/>
  <c r="ER69" i="8" s="1"/>
  <c r="ER70" i="8" s="1"/>
  <c r="ER71" i="8" s="1"/>
  <c r="ER72" i="8" s="1"/>
  <c r="ER73" i="8" s="1"/>
  <c r="ER74" i="8" s="1"/>
  <c r="ER75" i="8" s="1"/>
  <c r="ER76" i="8" s="1"/>
  <c r="ER77" i="8" s="1"/>
  <c r="ER78" i="8" s="1"/>
  <c r="ER79" i="8" s="1"/>
  <c r="EF3" i="8"/>
  <c r="EH3" i="8"/>
  <c r="EI3" i="8"/>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3"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612" i="5"/>
  <c r="T613" i="5"/>
  <c r="T614" i="5"/>
  <c r="T615" i="5"/>
  <c r="T616" i="5"/>
  <c r="T617" i="5"/>
  <c r="T618" i="5"/>
  <c r="T619" i="5"/>
  <c r="T620" i="5"/>
  <c r="T621" i="5"/>
  <c r="T622" i="5"/>
  <c r="T623" i="5"/>
  <c r="T624" i="5"/>
  <c r="T625" i="5"/>
  <c r="T626" i="5"/>
  <c r="T627" i="5"/>
  <c r="T628" i="5"/>
  <c r="T629" i="5"/>
  <c r="T630" i="5"/>
  <c r="T631" i="5"/>
  <c r="T632" i="5"/>
  <c r="T633" i="5"/>
  <c r="T634" i="5"/>
  <c r="T635" i="5"/>
  <c r="T636" i="5"/>
  <c r="T637" i="5"/>
  <c r="T638" i="5"/>
  <c r="T639" i="5"/>
  <c r="T640" i="5"/>
  <c r="T641" i="5"/>
  <c r="T642" i="5"/>
  <c r="T643" i="5"/>
  <c r="T644" i="5"/>
  <c r="T645" i="5"/>
  <c r="T646" i="5"/>
  <c r="T647" i="5"/>
  <c r="T648" i="5"/>
  <c r="T649" i="5"/>
  <c r="T650" i="5"/>
  <c r="T651" i="5"/>
  <c r="T652" i="5"/>
  <c r="T653" i="5"/>
  <c r="T654" i="5"/>
  <c r="T655" i="5"/>
  <c r="T656" i="5"/>
  <c r="T657" i="5"/>
  <c r="T658" i="5"/>
  <c r="T659" i="5"/>
  <c r="T660" i="5"/>
  <c r="T661" i="5"/>
  <c r="T662" i="5"/>
  <c r="T663" i="5"/>
  <c r="T664" i="5"/>
  <c r="T665" i="5"/>
  <c r="T666" i="5"/>
  <c r="T667" i="5"/>
  <c r="T668" i="5"/>
  <c r="T669" i="5"/>
  <c r="T670" i="5"/>
  <c r="T671" i="5"/>
  <c r="T672" i="5"/>
  <c r="T673" i="5"/>
  <c r="T674" i="5"/>
  <c r="T675" i="5"/>
  <c r="T676" i="5"/>
  <c r="T677" i="5"/>
  <c r="T678" i="5"/>
  <c r="T679" i="5"/>
  <c r="T680" i="5"/>
  <c r="T681" i="5"/>
  <c r="T682" i="5"/>
  <c r="T683" i="5"/>
  <c r="T684" i="5"/>
  <c r="T685" i="5"/>
  <c r="T686" i="5"/>
  <c r="T687" i="5"/>
  <c r="T688" i="5"/>
  <c r="T689" i="5"/>
  <c r="T690" i="5"/>
  <c r="T691" i="5"/>
  <c r="T692" i="5"/>
  <c r="T693" i="5"/>
  <c r="T694" i="5"/>
  <c r="T695" i="5"/>
  <c r="T696" i="5"/>
  <c r="T697" i="5"/>
  <c r="T698" i="5"/>
  <c r="T699" i="5"/>
  <c r="T700" i="5"/>
  <c r="T701" i="5"/>
  <c r="T702" i="5"/>
  <c r="T703" i="5"/>
  <c r="T704" i="5"/>
  <c r="T705" i="5"/>
  <c r="T706" i="5"/>
  <c r="T707" i="5"/>
  <c r="T708" i="5"/>
  <c r="T709" i="5"/>
  <c r="T710" i="5"/>
  <c r="T711" i="5"/>
  <c r="T712" i="5"/>
  <c r="T713" i="5"/>
  <c r="T714" i="5"/>
  <c r="T715" i="5"/>
  <c r="T716" i="5"/>
  <c r="T717" i="5"/>
  <c r="T718" i="5"/>
  <c r="T719" i="5"/>
  <c r="T720" i="5"/>
  <c r="T721" i="5"/>
  <c r="T722" i="5"/>
  <c r="T723" i="5"/>
  <c r="T724" i="5"/>
  <c r="T725" i="5"/>
  <c r="T726" i="5"/>
  <c r="T727" i="5"/>
  <c r="T728" i="5"/>
  <c r="T729" i="5"/>
  <c r="T730" i="5"/>
  <c r="T731" i="5"/>
  <c r="T732" i="5"/>
  <c r="T733" i="5"/>
  <c r="T734" i="5"/>
  <c r="T735" i="5"/>
  <c r="T736" i="5"/>
  <c r="T737" i="5"/>
  <c r="T738" i="5"/>
  <c r="T739" i="5"/>
  <c r="T740" i="5"/>
  <c r="T741" i="5"/>
  <c r="T742" i="5"/>
  <c r="T743" i="5"/>
  <c r="T744" i="5"/>
  <c r="T745" i="5"/>
  <c r="T746" i="5"/>
  <c r="T747" i="5"/>
  <c r="T748" i="5"/>
  <c r="T749" i="5"/>
  <c r="T750" i="5"/>
  <c r="T751" i="5"/>
  <c r="T752" i="5"/>
  <c r="T753" i="5"/>
  <c r="T754" i="5"/>
  <c r="T755" i="5"/>
  <c r="T756" i="5"/>
  <c r="T757" i="5"/>
  <c r="T758" i="5"/>
  <c r="T759" i="5"/>
  <c r="T760" i="5"/>
  <c r="T761" i="5"/>
  <c r="T762" i="5"/>
  <c r="T763" i="5"/>
  <c r="T764" i="5"/>
  <c r="T765" i="5"/>
  <c r="T766" i="5"/>
  <c r="T767" i="5"/>
  <c r="T768" i="5"/>
  <c r="T769" i="5"/>
  <c r="T770" i="5"/>
  <c r="T771" i="5"/>
  <c r="T772" i="5"/>
  <c r="T773" i="5"/>
  <c r="T774" i="5"/>
  <c r="T775" i="5"/>
  <c r="T792" i="5"/>
  <c r="T793" i="5"/>
  <c r="U12" i="6"/>
  <c r="V13" i="6" s="1"/>
  <c r="V8" i="6"/>
  <c r="D4" i="92"/>
  <c r="D5" i="92"/>
  <c r="D6" i="92"/>
  <c r="D7" i="92"/>
  <c r="D8" i="92"/>
  <c r="D9" i="92"/>
  <c r="D3" i="92"/>
  <c r="AZ836" i="5"/>
  <c r="AZ829" i="5"/>
  <c r="AZ810" i="5"/>
  <c r="AZ809" i="5"/>
  <c r="AZ808" i="5"/>
  <c r="AY800" i="5"/>
  <c r="AY801" i="5"/>
  <c r="AY802" i="5"/>
  <c r="AY803" i="5"/>
  <c r="AY804" i="5"/>
  <c r="AY799" i="5"/>
  <c r="V5" i="6" l="1"/>
  <c r="V9" i="6"/>
  <c r="V6" i="6"/>
  <c r="V10" i="6"/>
  <c r="V7" i="6"/>
  <c r="V11" i="6"/>
  <c r="V4" i="6"/>
  <c r="EK3" i="8"/>
  <c r="O31" i="101" l="1" a="1"/>
  <c r="O31" i="101" s="1"/>
  <c r="EF2" i="8"/>
  <c r="EG2" i="8" a="1"/>
  <c r="EG2" i="8" s="1"/>
  <c r="V12" i="6"/>
  <c r="AN768" i="5"/>
  <c r="AO768" i="5"/>
  <c r="AB768" i="5" s="1"/>
  <c r="AP768" i="5"/>
  <c r="AQ768" i="5"/>
  <c r="AD768" i="5" s="1"/>
  <c r="AR768" i="5"/>
  <c r="AE768" i="5" s="1"/>
  <c r="AS768" i="5"/>
  <c r="AT768" i="5"/>
  <c r="AN769" i="5"/>
  <c r="AO769" i="5"/>
  <c r="AB769" i="5" s="1"/>
  <c r="AP769" i="5"/>
  <c r="AQ769" i="5"/>
  <c r="AD769" i="5" s="1"/>
  <c r="AR769" i="5"/>
  <c r="AE769" i="5" s="1"/>
  <c r="AS769" i="5"/>
  <c r="AT769" i="5"/>
  <c r="AN770" i="5"/>
  <c r="AO770" i="5"/>
  <c r="AB770" i="5" s="1"/>
  <c r="AP770" i="5"/>
  <c r="AQ770" i="5"/>
  <c r="AD770" i="5" s="1"/>
  <c r="AR770" i="5"/>
  <c r="AE770" i="5" s="1"/>
  <c r="AS770" i="5"/>
  <c r="AT770" i="5"/>
  <c r="AN771" i="5"/>
  <c r="AO771" i="5"/>
  <c r="AB771" i="5" s="1"/>
  <c r="AP771" i="5"/>
  <c r="AQ771" i="5"/>
  <c r="AD771" i="5" s="1"/>
  <c r="AR771" i="5"/>
  <c r="AE771" i="5" s="1"/>
  <c r="AS771" i="5"/>
  <c r="AT771" i="5"/>
  <c r="AN772" i="5"/>
  <c r="AO772" i="5"/>
  <c r="AB772" i="5" s="1"/>
  <c r="AP772" i="5"/>
  <c r="AQ772" i="5"/>
  <c r="AD772" i="5" s="1"/>
  <c r="AR772" i="5"/>
  <c r="AE772" i="5" s="1"/>
  <c r="AS772" i="5"/>
  <c r="AT772" i="5"/>
  <c r="AN773" i="5"/>
  <c r="AO773" i="5"/>
  <c r="AB773" i="5" s="1"/>
  <c r="AP773" i="5"/>
  <c r="AQ773" i="5"/>
  <c r="AD773" i="5" s="1"/>
  <c r="AR773" i="5"/>
  <c r="AE773" i="5" s="1"/>
  <c r="AS773" i="5"/>
  <c r="AT773" i="5"/>
  <c r="AN774" i="5"/>
  <c r="AO774" i="5"/>
  <c r="AB774" i="5" s="1"/>
  <c r="AP774" i="5"/>
  <c r="AQ774" i="5"/>
  <c r="AD774" i="5" s="1"/>
  <c r="AR774" i="5"/>
  <c r="AE774" i="5" s="1"/>
  <c r="AS774" i="5"/>
  <c r="AT774" i="5"/>
  <c r="I43" i="21" l="1"/>
  <c r="I44" i="21"/>
  <c r="I45" i="21"/>
  <c r="I46" i="21"/>
  <c r="I47" i="21"/>
  <c r="I48" i="21"/>
  <c r="I49" i="21"/>
  <c r="I50" i="21"/>
  <c r="I51" i="21"/>
  <c r="I52" i="21"/>
  <c r="I53" i="21"/>
  <c r="I54" i="21"/>
  <c r="I55" i="21"/>
  <c r="I3" i="21"/>
  <c r="I4" i="21"/>
  <c r="I5" i="21"/>
  <c r="I6" i="21"/>
  <c r="I7" i="21"/>
  <c r="I8" i="21"/>
  <c r="I9" i="21"/>
  <c r="I10" i="21"/>
  <c r="I11" i="21"/>
  <c r="I12" i="21"/>
  <c r="I13" i="21"/>
  <c r="I14"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2" i="21"/>
  <c r="J999" i="85"/>
  <c r="J1000" i="85"/>
  <c r="J1001" i="85"/>
  <c r="J1002" i="85"/>
  <c r="J1003" i="85"/>
  <c r="J1004" i="85"/>
  <c r="J1005" i="85"/>
  <c r="J1006" i="85"/>
  <c r="J1007" i="85"/>
  <c r="J1008" i="85"/>
  <c r="J1009" i="85"/>
  <c r="J1010" i="85"/>
  <c r="J1011" i="85"/>
  <c r="J1012" i="85"/>
  <c r="J1013" i="85"/>
  <c r="J1014" i="85"/>
  <c r="J1015" i="85"/>
  <c r="J1016" i="85"/>
  <c r="J1017" i="85"/>
  <c r="J1018" i="85"/>
  <c r="J1019" i="85"/>
  <c r="J1020" i="85"/>
  <c r="J1021" i="85"/>
  <c r="J1022" i="85"/>
  <c r="J1023" i="85"/>
  <c r="J1024" i="85"/>
  <c r="J1025" i="85"/>
  <c r="J1026" i="85"/>
  <c r="J1027" i="85"/>
  <c r="J1028" i="85"/>
  <c r="J1029" i="85"/>
  <c r="J1030" i="85"/>
  <c r="J1031" i="85"/>
  <c r="J1032" i="85"/>
  <c r="J1033" i="85"/>
  <c r="J1034" i="85"/>
  <c r="J1035" i="85"/>
  <c r="J1036" i="85"/>
  <c r="J1037" i="85"/>
  <c r="J1038" i="85"/>
  <c r="J1039" i="85"/>
  <c r="J1040" i="85"/>
  <c r="J1041" i="85"/>
  <c r="J1042" i="85"/>
  <c r="J1043" i="85"/>
  <c r="J1044" i="85"/>
  <c r="J1045" i="85"/>
  <c r="J1046" i="85"/>
  <c r="J1047" i="85"/>
  <c r="J1048" i="85"/>
  <c r="J1049" i="85"/>
  <c r="J1050" i="85"/>
  <c r="J1051" i="85"/>
  <c r="J1052" i="85"/>
  <c r="J1053" i="85"/>
  <c r="J1054" i="85"/>
  <c r="J1055" i="85"/>
  <c r="J1056" i="85"/>
  <c r="J1057" i="85"/>
  <c r="J1058" i="85"/>
  <c r="J1059" i="85"/>
  <c r="J1060" i="85"/>
  <c r="J1061" i="85"/>
  <c r="J1062" i="85"/>
  <c r="J1063" i="85"/>
  <c r="J1064" i="85"/>
  <c r="J1065" i="85"/>
  <c r="J1066" i="85"/>
  <c r="J1067" i="85"/>
  <c r="J1068" i="85"/>
  <c r="J1069" i="85"/>
  <c r="J1070" i="85"/>
  <c r="J1071" i="85"/>
  <c r="J1072" i="85"/>
  <c r="J1073" i="85"/>
  <c r="J1074" i="85"/>
  <c r="J1075" i="85"/>
  <c r="J1076" i="85"/>
  <c r="J1077" i="85"/>
  <c r="J1078" i="85"/>
  <c r="J1079" i="85"/>
  <c r="J1080" i="85"/>
  <c r="J1081" i="85"/>
  <c r="J1082" i="85"/>
  <c r="J1083" i="85"/>
  <c r="J1084" i="85"/>
  <c r="J1085" i="85"/>
  <c r="J1086" i="85"/>
  <c r="J1087" i="85"/>
  <c r="J1088" i="85"/>
  <c r="J1089" i="85"/>
  <c r="J1090" i="85"/>
  <c r="J1091" i="85"/>
  <c r="J1092" i="85"/>
  <c r="J1093" i="85"/>
  <c r="J1094" i="85"/>
  <c r="J1095" i="85"/>
  <c r="J1096" i="85"/>
  <c r="J1097" i="85"/>
  <c r="J1098" i="85"/>
  <c r="J1099" i="85"/>
  <c r="J1100" i="85"/>
  <c r="J1101" i="85"/>
  <c r="J1102" i="85"/>
  <c r="J1103" i="85"/>
  <c r="J1104" i="85"/>
  <c r="J1105" i="85"/>
  <c r="J1106" i="85"/>
  <c r="J1107" i="85"/>
  <c r="J1108" i="85"/>
  <c r="J1109" i="85"/>
  <c r="J1110" i="85"/>
  <c r="J1111" i="85"/>
  <c r="J1112" i="85"/>
  <c r="J1113" i="85"/>
  <c r="J1114" i="85"/>
  <c r="J1115" i="85"/>
  <c r="J1116" i="85"/>
  <c r="J1117" i="85"/>
  <c r="J1118" i="85"/>
  <c r="J1119" i="85"/>
  <c r="J1120" i="85"/>
  <c r="J1121" i="85"/>
  <c r="J1122" i="85"/>
  <c r="J1123" i="85"/>
  <c r="J1124" i="85"/>
  <c r="J1125" i="85"/>
  <c r="J1126" i="85"/>
  <c r="J1127" i="85"/>
  <c r="J1128" i="85"/>
  <c r="J1129" i="85"/>
  <c r="J1130" i="85"/>
  <c r="J1131" i="85"/>
  <c r="J1132" i="85"/>
  <c r="J1133" i="85"/>
  <c r="J1134" i="85"/>
  <c r="J1135" i="85"/>
  <c r="J1136" i="85"/>
  <c r="J1137" i="85"/>
  <c r="J1138" i="85"/>
  <c r="J1139" i="85"/>
  <c r="J1140" i="85"/>
  <c r="J1141" i="85"/>
  <c r="J1142" i="85"/>
  <c r="J1143" i="85"/>
  <c r="J1144" i="85"/>
  <c r="J1145" i="85"/>
  <c r="J1146" i="85"/>
  <c r="J1147" i="85"/>
  <c r="J1148" i="85"/>
  <c r="J1149" i="85"/>
  <c r="J1150" i="85"/>
  <c r="J1151" i="85"/>
  <c r="J1152" i="85"/>
  <c r="J1153" i="85"/>
  <c r="J1154" i="85"/>
  <c r="J1155" i="85"/>
  <c r="J1156" i="85"/>
  <c r="J1157" i="85"/>
  <c r="J1158" i="85"/>
  <c r="J1159" i="85"/>
  <c r="J1160" i="85"/>
  <c r="J1161" i="85"/>
  <c r="J1162" i="85"/>
  <c r="J1163" i="85"/>
  <c r="J1164" i="85"/>
  <c r="J1165" i="85"/>
  <c r="J1166" i="85"/>
  <c r="J1167" i="85"/>
  <c r="J1168" i="85"/>
  <c r="J1169" i="85"/>
  <c r="J1170" i="85"/>
  <c r="J1171" i="85"/>
  <c r="J1172" i="85"/>
  <c r="J1173" i="85"/>
  <c r="J1174" i="85"/>
  <c r="J1175" i="85"/>
  <c r="J1176" i="85"/>
  <c r="J1177" i="85"/>
  <c r="J1178" i="85"/>
  <c r="J1179" i="85"/>
  <c r="J1180" i="85"/>
  <c r="J1181" i="85"/>
  <c r="J1182" i="85"/>
  <c r="J1183" i="85"/>
  <c r="J1184" i="85"/>
  <c r="J1185" i="85"/>
  <c r="J1186" i="85"/>
  <c r="J1187" i="85"/>
  <c r="J1188" i="85"/>
  <c r="J1189" i="85"/>
  <c r="J1190" i="85"/>
  <c r="J1191" i="85"/>
  <c r="J1192" i="85"/>
  <c r="J1193" i="85"/>
  <c r="J1194" i="85"/>
  <c r="J1195" i="85"/>
  <c r="J1196" i="85"/>
  <c r="J1197" i="85"/>
  <c r="J1198" i="85"/>
  <c r="J1199" i="85"/>
  <c r="J1200" i="85"/>
  <c r="J1201" i="85"/>
  <c r="J1202" i="85"/>
  <c r="J1203" i="85"/>
  <c r="J1204" i="85"/>
  <c r="J1205" i="85"/>
  <c r="J1206" i="85"/>
  <c r="J1207" i="85"/>
  <c r="J1208" i="85"/>
  <c r="J1209" i="85"/>
  <c r="J1210" i="85"/>
  <c r="J1211" i="85"/>
  <c r="J1212" i="85"/>
  <c r="J1213" i="85"/>
  <c r="J1214" i="85"/>
  <c r="J1215" i="85"/>
  <c r="J1216" i="85"/>
  <c r="J1217" i="85"/>
  <c r="J1218" i="85"/>
  <c r="J1219" i="85"/>
  <c r="J1220" i="85"/>
  <c r="J1221" i="85"/>
  <c r="J1222" i="85"/>
  <c r="J1223" i="85"/>
  <c r="J1224" i="85"/>
  <c r="J1225" i="85"/>
  <c r="J1226" i="85"/>
  <c r="J1227" i="85"/>
  <c r="J1228" i="85"/>
  <c r="J1229" i="85"/>
  <c r="J1230" i="85"/>
  <c r="J1231" i="85"/>
  <c r="J1232" i="85"/>
  <c r="J1233" i="85"/>
  <c r="J1234" i="85"/>
  <c r="J1235" i="85"/>
  <c r="J1236" i="85"/>
  <c r="J1237" i="85"/>
  <c r="J1238" i="85"/>
  <c r="J1239" i="85"/>
  <c r="J1240" i="85"/>
  <c r="J1241" i="85"/>
  <c r="J1242" i="85"/>
  <c r="J1243" i="85"/>
  <c r="J1244" i="85"/>
  <c r="J1245" i="85"/>
  <c r="J1246" i="85"/>
  <c r="J1247" i="85"/>
  <c r="J1248" i="85"/>
  <c r="J1249" i="85"/>
  <c r="J1250" i="85"/>
  <c r="J1251" i="85"/>
  <c r="J1252" i="85"/>
  <c r="J1253" i="85"/>
  <c r="J1254" i="85"/>
  <c r="J1255" i="85"/>
  <c r="J1256" i="85"/>
  <c r="J1257" i="85"/>
  <c r="J1258" i="85"/>
  <c r="J1259" i="85"/>
  <c r="J1260" i="85"/>
  <c r="J1261" i="85"/>
  <c r="J1262" i="85"/>
  <c r="J1263" i="85"/>
  <c r="J1264" i="85"/>
  <c r="J1265" i="85"/>
  <c r="J1266" i="85"/>
  <c r="J1267" i="85"/>
  <c r="J1268" i="85"/>
  <c r="J1269" i="85"/>
  <c r="J1270" i="85"/>
  <c r="J1271" i="85"/>
  <c r="J1272" i="85"/>
  <c r="J1273" i="85"/>
  <c r="J1274" i="85"/>
  <c r="J1275" i="85"/>
  <c r="J1276" i="85"/>
  <c r="J1277" i="85"/>
  <c r="J1278" i="85"/>
  <c r="J1279" i="85"/>
  <c r="J1280" i="85"/>
  <c r="J1281" i="85"/>
  <c r="J1282" i="85"/>
  <c r="J1283" i="85"/>
  <c r="J1284" i="85"/>
  <c r="J1285" i="85"/>
  <c r="J1286" i="85"/>
  <c r="J1287" i="85"/>
  <c r="J1288" i="85"/>
  <c r="J1289" i="85"/>
  <c r="J1290" i="85"/>
  <c r="J1291" i="85"/>
  <c r="J1292" i="85"/>
  <c r="J1293" i="85"/>
  <c r="J1294" i="85"/>
  <c r="J1295" i="85"/>
  <c r="J1296" i="85"/>
  <c r="J1297" i="85"/>
  <c r="J1298" i="85"/>
  <c r="J1299" i="85"/>
  <c r="J1300" i="85"/>
  <c r="J1301" i="85"/>
  <c r="J1302" i="85"/>
  <c r="J1303" i="85"/>
  <c r="J1304" i="85"/>
  <c r="J1305" i="85"/>
  <c r="J1306" i="85"/>
  <c r="J1307" i="85"/>
  <c r="J1308" i="85"/>
  <c r="J1309" i="85"/>
  <c r="J1310" i="85"/>
  <c r="J1311" i="85"/>
  <c r="J1312" i="85"/>
  <c r="J1313" i="85"/>
  <c r="J1314" i="85"/>
  <c r="J1315" i="85"/>
  <c r="J1316" i="85"/>
  <c r="J1317" i="85"/>
  <c r="J1318" i="85"/>
  <c r="J1319" i="85"/>
  <c r="J1320" i="85"/>
  <c r="J1321" i="85"/>
  <c r="J1322" i="85"/>
  <c r="J1323" i="85"/>
  <c r="J1324" i="85"/>
  <c r="J1325" i="85"/>
  <c r="J1326" i="85"/>
  <c r="J1327" i="85"/>
  <c r="J1328" i="85"/>
  <c r="J1329" i="85"/>
  <c r="J1330" i="85"/>
  <c r="J1331" i="85"/>
  <c r="J1332" i="85"/>
  <c r="J1333" i="85"/>
  <c r="J1334" i="85"/>
  <c r="J1335" i="85"/>
  <c r="J1336" i="85"/>
  <c r="J1337" i="85"/>
  <c r="J1338" i="85"/>
  <c r="J1339" i="85"/>
  <c r="J1340" i="85"/>
  <c r="J1341" i="85"/>
  <c r="J1342" i="85"/>
  <c r="J1343" i="85"/>
  <c r="J1344" i="85"/>
  <c r="J1345" i="85"/>
  <c r="J1346" i="85"/>
  <c r="J1347" i="85"/>
  <c r="J1348" i="85"/>
  <c r="J1349" i="85"/>
  <c r="J1350" i="85"/>
  <c r="J1351" i="85"/>
  <c r="J1352" i="85"/>
  <c r="J1353" i="85"/>
  <c r="J1354" i="85"/>
  <c r="J1355" i="85"/>
  <c r="J1356" i="85"/>
  <c r="J1357" i="85"/>
  <c r="J1358" i="85"/>
  <c r="J1359" i="85"/>
  <c r="J1360" i="85"/>
  <c r="J1361" i="85"/>
  <c r="J1362" i="85"/>
  <c r="J1363" i="85"/>
  <c r="J1364" i="85"/>
  <c r="J1365" i="85"/>
  <c r="J1366" i="85"/>
  <c r="J1367" i="85"/>
  <c r="J1368" i="85"/>
  <c r="J1369" i="85"/>
  <c r="J1370" i="85"/>
  <c r="J1371" i="85"/>
  <c r="J1372" i="85"/>
  <c r="J1373" i="85"/>
  <c r="J1374" i="85"/>
  <c r="J1375" i="85"/>
  <c r="J1376" i="85"/>
  <c r="J1377" i="85"/>
  <c r="J1378" i="85"/>
  <c r="J1379" i="85"/>
  <c r="J1380" i="85"/>
  <c r="J1381" i="85"/>
  <c r="J1382" i="85"/>
  <c r="J1383" i="85"/>
  <c r="J1384" i="85"/>
  <c r="J1385" i="85"/>
  <c r="J1386" i="85"/>
  <c r="J1387" i="85"/>
  <c r="J1388" i="85"/>
  <c r="J1389" i="85"/>
  <c r="J1390" i="85"/>
  <c r="J1391" i="85"/>
  <c r="J1392" i="85"/>
  <c r="J1393" i="85"/>
  <c r="J1394" i="85"/>
  <c r="J1395" i="85"/>
  <c r="J1396" i="85"/>
  <c r="J1397" i="85"/>
  <c r="J1398" i="85"/>
  <c r="J1399" i="85"/>
  <c r="J1400" i="85"/>
  <c r="J1401" i="85"/>
  <c r="J1402" i="85"/>
  <c r="J1403" i="85"/>
  <c r="J1404" i="85"/>
  <c r="J1405" i="85"/>
  <c r="J1406" i="85"/>
  <c r="J1407" i="85"/>
  <c r="J1408" i="85"/>
  <c r="J1409" i="85"/>
  <c r="J1410" i="85"/>
  <c r="J1411" i="85"/>
  <c r="J1412" i="85"/>
  <c r="J1413" i="85"/>
  <c r="J1414" i="85"/>
  <c r="J1415" i="85"/>
  <c r="J1416" i="85"/>
  <c r="J1417" i="85"/>
  <c r="J1418" i="85"/>
  <c r="J1419" i="85"/>
  <c r="J1420" i="85"/>
  <c r="J1421" i="85"/>
  <c r="J1422" i="85"/>
  <c r="J1423" i="85"/>
  <c r="J1424" i="85"/>
  <c r="J1425" i="85"/>
  <c r="J1426" i="85"/>
  <c r="J1427" i="85"/>
  <c r="J1428" i="85"/>
  <c r="J1429" i="85"/>
  <c r="J1430" i="85"/>
  <c r="J1431" i="85"/>
  <c r="J1432" i="85"/>
  <c r="J1433" i="85"/>
  <c r="J1434" i="85"/>
  <c r="J1435" i="85"/>
  <c r="J1436" i="85"/>
  <c r="J1437" i="85"/>
  <c r="J1438" i="85"/>
  <c r="J1439" i="85"/>
  <c r="J1440" i="85"/>
  <c r="J1441" i="85"/>
  <c r="J1442" i="85"/>
  <c r="J1443" i="85"/>
  <c r="J1444" i="85"/>
  <c r="J1445" i="85"/>
  <c r="J1446" i="85"/>
  <c r="J1447" i="85"/>
  <c r="J1448" i="85"/>
  <c r="J1449" i="85"/>
  <c r="J1450" i="85"/>
  <c r="J1451" i="85"/>
  <c r="J1452" i="85"/>
  <c r="J1453" i="85"/>
  <c r="J1454" i="85"/>
  <c r="J1455" i="85"/>
  <c r="J1456" i="85"/>
  <c r="J1457" i="85"/>
  <c r="J1458" i="85"/>
  <c r="J1459" i="85"/>
  <c r="J1460" i="85"/>
  <c r="J1461" i="85"/>
  <c r="J1462" i="85"/>
  <c r="J1463" i="85"/>
  <c r="J1464" i="85"/>
  <c r="J1465" i="85"/>
  <c r="J1466" i="85"/>
  <c r="J1467" i="85"/>
  <c r="J1468" i="85"/>
  <c r="J1469" i="85"/>
  <c r="J1470" i="85"/>
  <c r="J1471" i="85"/>
  <c r="J1472" i="85"/>
  <c r="J1473" i="85"/>
  <c r="J1474" i="85"/>
  <c r="J1475" i="85"/>
  <c r="J1476" i="85"/>
  <c r="J1477" i="85"/>
  <c r="J1478" i="85"/>
  <c r="J1479" i="85"/>
  <c r="J1480" i="85"/>
  <c r="J1481" i="85"/>
  <c r="J1482" i="85"/>
  <c r="J1483" i="85"/>
  <c r="J1484" i="85"/>
  <c r="J1485" i="85"/>
  <c r="J1486" i="85"/>
  <c r="J1487" i="85"/>
  <c r="J1488" i="85"/>
  <c r="J1489" i="85"/>
  <c r="J1490" i="85"/>
  <c r="J1491" i="85"/>
  <c r="J1492" i="85"/>
  <c r="J1493" i="85"/>
  <c r="J1494" i="85"/>
  <c r="J1495" i="85"/>
  <c r="J1496" i="85"/>
  <c r="J1497" i="85"/>
  <c r="J1498" i="85"/>
  <c r="J1499" i="85"/>
  <c r="J1500" i="85"/>
  <c r="J1501" i="85"/>
  <c r="J1502" i="85"/>
  <c r="J1503" i="85"/>
  <c r="J1504" i="85"/>
  <c r="J1505" i="85"/>
  <c r="J1506" i="85"/>
  <c r="J1507" i="85"/>
  <c r="J1508" i="85"/>
  <c r="J1509" i="85"/>
  <c r="J1510" i="85"/>
  <c r="J1511" i="85"/>
  <c r="J1512" i="85"/>
  <c r="J1513" i="85"/>
  <c r="J1514" i="85"/>
  <c r="J1515" i="85"/>
  <c r="J1516" i="85"/>
  <c r="J1517" i="85"/>
  <c r="J1518" i="85"/>
  <c r="J1519" i="85"/>
  <c r="J1520" i="85"/>
  <c r="J1521" i="85"/>
  <c r="J1522" i="85"/>
  <c r="J1523" i="85"/>
  <c r="J1524" i="85"/>
  <c r="J1525" i="85"/>
  <c r="J1526" i="85"/>
  <c r="J1527" i="85"/>
  <c r="J1528" i="85"/>
  <c r="J1529" i="85"/>
  <c r="J1530" i="85"/>
  <c r="J1531" i="85"/>
  <c r="J1532" i="85"/>
  <c r="J1533" i="85"/>
  <c r="J1534" i="85"/>
  <c r="J1535" i="85"/>
  <c r="J1536" i="85"/>
  <c r="J1537" i="85"/>
  <c r="J1538" i="85"/>
  <c r="J1539" i="85"/>
  <c r="J1540" i="85"/>
  <c r="J1541" i="85"/>
  <c r="J1542" i="85"/>
  <c r="J1543" i="85"/>
  <c r="J1544" i="85"/>
  <c r="J1545" i="85"/>
  <c r="J1546" i="85"/>
  <c r="J1547" i="85"/>
  <c r="J1548" i="85"/>
  <c r="J1549" i="85"/>
  <c r="J1550" i="85"/>
  <c r="J1551" i="85"/>
  <c r="J1552" i="85"/>
  <c r="J1553" i="85"/>
  <c r="J1554" i="85"/>
  <c r="J1555" i="85"/>
  <c r="J1556" i="85"/>
  <c r="J1557" i="85"/>
  <c r="J1558" i="85"/>
  <c r="J1559" i="85"/>
  <c r="J1560" i="85"/>
  <c r="J1561" i="85"/>
  <c r="J1562" i="85"/>
  <c r="J1563" i="85"/>
  <c r="J1564" i="85"/>
  <c r="J1565" i="85"/>
  <c r="J1566" i="85"/>
  <c r="J1567" i="85"/>
  <c r="J1568" i="85"/>
  <c r="J1569" i="85"/>
  <c r="J1570" i="85"/>
  <c r="J1571" i="85"/>
  <c r="J1572" i="85"/>
  <c r="J1573" i="85"/>
  <c r="J1574" i="85"/>
  <c r="J1575" i="85"/>
  <c r="J1576" i="85"/>
  <c r="J1577" i="85"/>
  <c r="J1578" i="85"/>
  <c r="J1579" i="85"/>
  <c r="J1580" i="85"/>
  <c r="J1581" i="85"/>
  <c r="J1582" i="85"/>
  <c r="J1583" i="85"/>
  <c r="J1584" i="85"/>
  <c r="J1585" i="85"/>
  <c r="J1586" i="85"/>
  <c r="J1587" i="85"/>
  <c r="J1588" i="85"/>
  <c r="J1589" i="85"/>
  <c r="J1590" i="85"/>
  <c r="J1591" i="85"/>
  <c r="J1592" i="85"/>
  <c r="J1593" i="85"/>
  <c r="J1594" i="85"/>
  <c r="J1595" i="85"/>
  <c r="J1596" i="85"/>
  <c r="J1597" i="85"/>
  <c r="J1598" i="85"/>
  <c r="J1599" i="85"/>
  <c r="J1600" i="85"/>
  <c r="J1601" i="85"/>
  <c r="J1602" i="85"/>
  <c r="J1603" i="85"/>
  <c r="J1604" i="85"/>
  <c r="J1605" i="85"/>
  <c r="J1606" i="85"/>
  <c r="J1607" i="85"/>
  <c r="J1608" i="85"/>
  <c r="J1609" i="85"/>
  <c r="J1610" i="85"/>
  <c r="J1611" i="85"/>
  <c r="J1612" i="85"/>
  <c r="J1613" i="85"/>
  <c r="J1614" i="85"/>
  <c r="J1615" i="85"/>
  <c r="J1616" i="85"/>
  <c r="J1617" i="85"/>
  <c r="J1618" i="85"/>
  <c r="J1619" i="85"/>
  <c r="J1620" i="85"/>
  <c r="J1621" i="85"/>
  <c r="J1622" i="85"/>
  <c r="J1623" i="85"/>
  <c r="J1624" i="85"/>
  <c r="J1625" i="85"/>
  <c r="J1626" i="85"/>
  <c r="J1627" i="85"/>
  <c r="J1628" i="85"/>
  <c r="J1629" i="85"/>
  <c r="J1630" i="85"/>
  <c r="J1631" i="85"/>
  <c r="J1632" i="85"/>
  <c r="J1633" i="85"/>
  <c r="J1634" i="85"/>
  <c r="J1635" i="85"/>
  <c r="J1636" i="85"/>
  <c r="J1637" i="85"/>
  <c r="J1638" i="85"/>
  <c r="J1639" i="85"/>
  <c r="J1640" i="85"/>
  <c r="J1641" i="85"/>
  <c r="J1642" i="85"/>
  <c r="J1643" i="85"/>
  <c r="J1644" i="85"/>
  <c r="J1645" i="85"/>
  <c r="J1646" i="85"/>
  <c r="J1647" i="85"/>
  <c r="J1648" i="85"/>
  <c r="J1649" i="85"/>
  <c r="J1650" i="85"/>
  <c r="J1651" i="85"/>
  <c r="J1652" i="85"/>
  <c r="J1653" i="85"/>
  <c r="J1654" i="85"/>
  <c r="J1655" i="85"/>
  <c r="J1656" i="85"/>
  <c r="J1657" i="85"/>
  <c r="J1658" i="85"/>
  <c r="J1659" i="85"/>
  <c r="J1660" i="85"/>
  <c r="J1661" i="85"/>
  <c r="J1662" i="85"/>
  <c r="J1663" i="85"/>
  <c r="J1664" i="85"/>
  <c r="J1665" i="85"/>
  <c r="J1666" i="85"/>
  <c r="J1667" i="85"/>
  <c r="J1668" i="85"/>
  <c r="J1669" i="85"/>
  <c r="J1670" i="85"/>
  <c r="J1671" i="85"/>
  <c r="J1672" i="85"/>
  <c r="J1673" i="85"/>
  <c r="J1674" i="85"/>
  <c r="J1675" i="85"/>
  <c r="J1676" i="85"/>
  <c r="J1677" i="85"/>
  <c r="J1678" i="85"/>
  <c r="J1679" i="85"/>
  <c r="J1680" i="85"/>
  <c r="J1681" i="85"/>
  <c r="J1682" i="85"/>
  <c r="J1683" i="85"/>
  <c r="J1684" i="85"/>
  <c r="J1685" i="85"/>
  <c r="J1686" i="85"/>
  <c r="J1687" i="85"/>
  <c r="J1688" i="85"/>
  <c r="J1689" i="85"/>
  <c r="J1690" i="85"/>
  <c r="J1691" i="85"/>
  <c r="J1692" i="85"/>
  <c r="J1693" i="85"/>
  <c r="J1694" i="85"/>
  <c r="J1695" i="85"/>
  <c r="J1696" i="85"/>
  <c r="J1697" i="85"/>
  <c r="J1698" i="85"/>
  <c r="J1699" i="85"/>
  <c r="J1700" i="85"/>
  <c r="J1701" i="85"/>
  <c r="J1702" i="85"/>
  <c r="J1703" i="85"/>
  <c r="J1704" i="85"/>
  <c r="J1705" i="85"/>
  <c r="J1706" i="85"/>
  <c r="J1707" i="85"/>
  <c r="J1708" i="85"/>
  <c r="J1709" i="85"/>
  <c r="J1710" i="85"/>
  <c r="J1711" i="85"/>
  <c r="J1712" i="85"/>
  <c r="J1713" i="85"/>
  <c r="J1714" i="85"/>
  <c r="J1715" i="85"/>
  <c r="J1716" i="85"/>
  <c r="J1717" i="85"/>
  <c r="J1718" i="85"/>
  <c r="J1719" i="85"/>
  <c r="J1720" i="85"/>
  <c r="J1721" i="85"/>
  <c r="J1722" i="85"/>
  <c r="J1723" i="85"/>
  <c r="J1724" i="85"/>
  <c r="J1725" i="85"/>
  <c r="J1726" i="85"/>
  <c r="J1727" i="85"/>
  <c r="J1728" i="85"/>
  <c r="J1729" i="85"/>
  <c r="J1730" i="85"/>
  <c r="J1731" i="85"/>
  <c r="J1732" i="85"/>
  <c r="J1733" i="85"/>
  <c r="J1734" i="85"/>
  <c r="J1735" i="85"/>
  <c r="J1736" i="85"/>
  <c r="J1737" i="85"/>
  <c r="J1738" i="85"/>
  <c r="J1739" i="85"/>
  <c r="J1740" i="85"/>
  <c r="J1741" i="85"/>
  <c r="J1742" i="85"/>
  <c r="J1743" i="85"/>
  <c r="J1744" i="85"/>
  <c r="J1745" i="85"/>
  <c r="J1746" i="85"/>
  <c r="J1747" i="85"/>
  <c r="J1748" i="85"/>
  <c r="J1749" i="85"/>
  <c r="J1750" i="85"/>
  <c r="J1751" i="85"/>
  <c r="J1752" i="85"/>
  <c r="J1753" i="85"/>
  <c r="J1754" i="85"/>
  <c r="J1755" i="85"/>
  <c r="J1756" i="85"/>
  <c r="J1757" i="85"/>
  <c r="J1758" i="85"/>
  <c r="J1759" i="85"/>
  <c r="J1760" i="85"/>
  <c r="J1761" i="85"/>
  <c r="J1762" i="85"/>
  <c r="J1763" i="85"/>
  <c r="J1764" i="85"/>
  <c r="J1765" i="85"/>
  <c r="J1766" i="85"/>
  <c r="J1767" i="85"/>
  <c r="J1768" i="85"/>
  <c r="J1769" i="85"/>
  <c r="J1770" i="85"/>
  <c r="J1771" i="85"/>
  <c r="J1772" i="85"/>
  <c r="J1773" i="85"/>
  <c r="J1774" i="85"/>
  <c r="J1775" i="85"/>
  <c r="J1776" i="85"/>
  <c r="J1777" i="85"/>
  <c r="J1778" i="85"/>
  <c r="J1779" i="85"/>
  <c r="J1780" i="85"/>
  <c r="J1781" i="85"/>
  <c r="J1782" i="85"/>
  <c r="J1783" i="85"/>
  <c r="J1784" i="85"/>
  <c r="J1785" i="85"/>
  <c r="J1786" i="85"/>
  <c r="J1787" i="85"/>
  <c r="J1788" i="85"/>
  <c r="J1789" i="85"/>
  <c r="J1790" i="85"/>
  <c r="J1791" i="85"/>
  <c r="J1792" i="85"/>
  <c r="J1793" i="85"/>
  <c r="J1794" i="85"/>
  <c r="J1795" i="85"/>
  <c r="J1796" i="85"/>
  <c r="J1797" i="85"/>
  <c r="J1798" i="85"/>
  <c r="J1799" i="85"/>
  <c r="J1800" i="85"/>
  <c r="J1801" i="85"/>
  <c r="J1802" i="85"/>
  <c r="J1803" i="85"/>
  <c r="J1804" i="85"/>
  <c r="J1805" i="85"/>
  <c r="J1806" i="85"/>
  <c r="J1807" i="85"/>
  <c r="J1808" i="85"/>
  <c r="J1809" i="85"/>
  <c r="J1810" i="85"/>
  <c r="J1811" i="85"/>
  <c r="J1812" i="85"/>
  <c r="J1813" i="85"/>
  <c r="J1814" i="85"/>
  <c r="J1815" i="85"/>
  <c r="J1816" i="85"/>
  <c r="J1817" i="85"/>
  <c r="J1818" i="85"/>
  <c r="J1819" i="85"/>
  <c r="J1820" i="85"/>
  <c r="J1821" i="85"/>
  <c r="J1822" i="85"/>
  <c r="J1823" i="85"/>
  <c r="J1824" i="85"/>
  <c r="J1825" i="85"/>
  <c r="J1826" i="85"/>
  <c r="J1827" i="85"/>
  <c r="J1828" i="85"/>
  <c r="J1829" i="85"/>
  <c r="J1830" i="85"/>
  <c r="J1831" i="85"/>
  <c r="J1832" i="85"/>
  <c r="J1833" i="85"/>
  <c r="J1834" i="85"/>
  <c r="J1835" i="85"/>
  <c r="J1836" i="85"/>
  <c r="J1837" i="85"/>
  <c r="J1838" i="85"/>
  <c r="J1839" i="85"/>
  <c r="J1840" i="85"/>
  <c r="J1841" i="85"/>
  <c r="J1842" i="85"/>
  <c r="J1843" i="85"/>
  <c r="J1844" i="85"/>
  <c r="J1845" i="85"/>
  <c r="J1846" i="85"/>
  <c r="J1847" i="85"/>
  <c r="J1848" i="85"/>
  <c r="J1849" i="85"/>
  <c r="J1850" i="85"/>
  <c r="J1851" i="85"/>
  <c r="J1852" i="85"/>
  <c r="J1853" i="85"/>
  <c r="J1854" i="85"/>
  <c r="J1855" i="85"/>
  <c r="J1856" i="85"/>
  <c r="J1857" i="85"/>
  <c r="J1858" i="85"/>
  <c r="J1859" i="85"/>
  <c r="J1860" i="85"/>
  <c r="J1861" i="85"/>
  <c r="J1862" i="85"/>
  <c r="J1863" i="85"/>
  <c r="J1864" i="85"/>
  <c r="J1865" i="85"/>
  <c r="J1866" i="85"/>
  <c r="J1867" i="85"/>
  <c r="J1868" i="85"/>
  <c r="J1869" i="85"/>
  <c r="J1870" i="85"/>
  <c r="J1871" i="85"/>
  <c r="J1872" i="85"/>
  <c r="J1873" i="85"/>
  <c r="J1874" i="85"/>
  <c r="J1875" i="85"/>
  <c r="J1876" i="85"/>
  <c r="J1877" i="85"/>
  <c r="J1878" i="85"/>
  <c r="J1879" i="85"/>
  <c r="J1880" i="85"/>
  <c r="J1881" i="85"/>
  <c r="J1882" i="85"/>
  <c r="J1883" i="85"/>
  <c r="J1884" i="85"/>
  <c r="J1885" i="85"/>
  <c r="J1886" i="85"/>
  <c r="J1887" i="85"/>
  <c r="J1888" i="85"/>
  <c r="J1889" i="85"/>
  <c r="J1890" i="85"/>
  <c r="J1891" i="85"/>
  <c r="J1892" i="85"/>
  <c r="J1893" i="85"/>
  <c r="J1894" i="85"/>
  <c r="J1895" i="85"/>
  <c r="J1896" i="85"/>
  <c r="J1897" i="85"/>
  <c r="J1898" i="85"/>
  <c r="J1899" i="85"/>
  <c r="J1900" i="85"/>
  <c r="J1901" i="85"/>
  <c r="J1902" i="85"/>
  <c r="J1903" i="85"/>
  <c r="J1904" i="85"/>
  <c r="J1905" i="85"/>
  <c r="J1906" i="85"/>
  <c r="J1907" i="85"/>
  <c r="J1908" i="85"/>
  <c r="J1909" i="85"/>
  <c r="J1910" i="85"/>
  <c r="J1911" i="85"/>
  <c r="J1912" i="85"/>
  <c r="J1913" i="85"/>
  <c r="J1914" i="85"/>
  <c r="J1915" i="85"/>
  <c r="J1916" i="85"/>
  <c r="J1917" i="85"/>
  <c r="J1918" i="85"/>
  <c r="J1919" i="85"/>
  <c r="J1920" i="85"/>
  <c r="J1921" i="85"/>
  <c r="J1922" i="85"/>
  <c r="J1923" i="85"/>
  <c r="J1924" i="85"/>
  <c r="J1925" i="85"/>
  <c r="J1926" i="85"/>
  <c r="J1927" i="85"/>
  <c r="J1928" i="85"/>
  <c r="J1929" i="85"/>
  <c r="J1930" i="85"/>
  <c r="J1931" i="85"/>
  <c r="J1932" i="85"/>
  <c r="J1933" i="85"/>
  <c r="J1934" i="85"/>
  <c r="J1935" i="85"/>
  <c r="J1936" i="85"/>
  <c r="J1937" i="85"/>
  <c r="J1938" i="85"/>
  <c r="J1939" i="85"/>
  <c r="J1940" i="85"/>
  <c r="J1941" i="85"/>
  <c r="J1942" i="85"/>
  <c r="J1943" i="85"/>
  <c r="J1944" i="85"/>
  <c r="J1945" i="85"/>
  <c r="J1946" i="85"/>
  <c r="J1947" i="85"/>
  <c r="J1948" i="85"/>
  <c r="J1949" i="85"/>
  <c r="J1950" i="85"/>
  <c r="J1951" i="85"/>
  <c r="J1952" i="85"/>
  <c r="J1953" i="85"/>
  <c r="J1954" i="85"/>
  <c r="J1955" i="85"/>
  <c r="J1956" i="85"/>
  <c r="J1957" i="85"/>
  <c r="J1958" i="85"/>
  <c r="J1959" i="85"/>
  <c r="J1960" i="85"/>
  <c r="J1961" i="85"/>
  <c r="J1962" i="85"/>
  <c r="J1963" i="85"/>
  <c r="J1964" i="85"/>
  <c r="J1965" i="85"/>
  <c r="J1966" i="85"/>
  <c r="J1967" i="85"/>
  <c r="J1968" i="85"/>
  <c r="J1969" i="85"/>
  <c r="J1970" i="85"/>
  <c r="J1971" i="85"/>
  <c r="J1972" i="85"/>
  <c r="J1973" i="85"/>
  <c r="J1974" i="85"/>
  <c r="J1975" i="85"/>
  <c r="J1976" i="85"/>
  <c r="J1977" i="85"/>
  <c r="J1978" i="85"/>
  <c r="J1979" i="85"/>
  <c r="J1980" i="85"/>
  <c r="J1981" i="85"/>
  <c r="J1982" i="85"/>
  <c r="J1983" i="85"/>
  <c r="J1984" i="85"/>
  <c r="J1985" i="85"/>
  <c r="J1986" i="85"/>
  <c r="J1987" i="85"/>
  <c r="J1988" i="85"/>
  <c r="J1989" i="85"/>
  <c r="J1990" i="85"/>
  <c r="J1991" i="85"/>
  <c r="J1992" i="85"/>
  <c r="J1993" i="85"/>
  <c r="J1994" i="85"/>
  <c r="J1995" i="85"/>
  <c r="J1996" i="85"/>
  <c r="J1997" i="85"/>
  <c r="J1998" i="85"/>
  <c r="J1999" i="85"/>
  <c r="J2000" i="85"/>
  <c r="J2001" i="85"/>
  <c r="J2002" i="85"/>
  <c r="J2003" i="85"/>
  <c r="J2004" i="85"/>
  <c r="J2005" i="85"/>
  <c r="J2006" i="85"/>
  <c r="J2007" i="85"/>
  <c r="J2008" i="85"/>
  <c r="J2009" i="85"/>
  <c r="J2010" i="85"/>
  <c r="J2011" i="85"/>
  <c r="J2012" i="85"/>
  <c r="J2013" i="85"/>
  <c r="J2014" i="85"/>
  <c r="J2015" i="85"/>
  <c r="J2016" i="85"/>
  <c r="J2017" i="85"/>
  <c r="J2018" i="85"/>
  <c r="J2019" i="85"/>
  <c r="J2020" i="85"/>
  <c r="J2021" i="85"/>
  <c r="J2022" i="85"/>
  <c r="J2023" i="85"/>
  <c r="J2024" i="85"/>
  <c r="J2025" i="85"/>
  <c r="J2026" i="85"/>
  <c r="J2027" i="85"/>
  <c r="J2028" i="85"/>
  <c r="J2029" i="85"/>
  <c r="J2030" i="85"/>
  <c r="J2031" i="85"/>
  <c r="J2032" i="85"/>
  <c r="J2033" i="85"/>
  <c r="J2034" i="85"/>
  <c r="J2035" i="85"/>
  <c r="J2036" i="85"/>
  <c r="J2037" i="85"/>
  <c r="J2038" i="85"/>
  <c r="J2039" i="85"/>
  <c r="J2040" i="85"/>
  <c r="J2041" i="85"/>
  <c r="J2042" i="85"/>
  <c r="J2043" i="85"/>
  <c r="J2044" i="85"/>
  <c r="J2045" i="85"/>
  <c r="J2046" i="85"/>
  <c r="J2047" i="85"/>
  <c r="J2048" i="85"/>
  <c r="J2049" i="85"/>
  <c r="J2050" i="85"/>
  <c r="J2051" i="85"/>
  <c r="J2052" i="85"/>
  <c r="J2053" i="85"/>
  <c r="J2054" i="85"/>
  <c r="J2055" i="85"/>
  <c r="J2056" i="85"/>
  <c r="J2057" i="85"/>
  <c r="J2058" i="85"/>
  <c r="J2059" i="85"/>
  <c r="J2060" i="85"/>
  <c r="J2061" i="85"/>
  <c r="J2062" i="85"/>
  <c r="J2063" i="85"/>
  <c r="J2064" i="85"/>
  <c r="J2065" i="85"/>
  <c r="J2066" i="85"/>
  <c r="J2067" i="85"/>
  <c r="J2068" i="85"/>
  <c r="J2069" i="85"/>
  <c r="J2070" i="85"/>
  <c r="J2071" i="85"/>
  <c r="J2072" i="85"/>
  <c r="J2073" i="85"/>
  <c r="J2074" i="85"/>
  <c r="J2075" i="85"/>
  <c r="J2076" i="85"/>
  <c r="J2077" i="85"/>
  <c r="J2078" i="85"/>
  <c r="J2079" i="85"/>
  <c r="J2080" i="85"/>
  <c r="J2081" i="85"/>
  <c r="J2082" i="85"/>
  <c r="J2083" i="85"/>
  <c r="J2084" i="85"/>
  <c r="J2085" i="85"/>
  <c r="J2086" i="85"/>
  <c r="J2087" i="85"/>
  <c r="J2088" i="85"/>
  <c r="J2089" i="85"/>
  <c r="J2090" i="85"/>
  <c r="J2091" i="85"/>
  <c r="J2092" i="85"/>
  <c r="J2093" i="85"/>
  <c r="J2094" i="85"/>
  <c r="J2095" i="85"/>
  <c r="J2096" i="85"/>
  <c r="J2097" i="85"/>
  <c r="J2098" i="85"/>
  <c r="J2099" i="85"/>
  <c r="J2100" i="85"/>
  <c r="J2101" i="85"/>
  <c r="J2102" i="85"/>
  <c r="J2103" i="85"/>
  <c r="J2104" i="85"/>
  <c r="J2105" i="85"/>
  <c r="J2106" i="85"/>
  <c r="J2107" i="85"/>
  <c r="J2108" i="85"/>
  <c r="J2109" i="85"/>
  <c r="J2110" i="85"/>
  <c r="J2111" i="85"/>
  <c r="J2112" i="85"/>
  <c r="J2113" i="85"/>
  <c r="J2114" i="85"/>
  <c r="J2115" i="85"/>
  <c r="J2116" i="85"/>
  <c r="J2117" i="85"/>
  <c r="J2118" i="85"/>
  <c r="J2119" i="85"/>
  <c r="J2120" i="85"/>
  <c r="J2121" i="85"/>
  <c r="J2122" i="85"/>
  <c r="J2123" i="85"/>
  <c r="J2124" i="85"/>
  <c r="J2125" i="85"/>
  <c r="J2126" i="85"/>
  <c r="J2127" i="85"/>
  <c r="J2128" i="85"/>
  <c r="J2129" i="85"/>
  <c r="J2130" i="85"/>
  <c r="J2131" i="85"/>
  <c r="J2132" i="85"/>
  <c r="J2133" i="85"/>
  <c r="J2134" i="85"/>
  <c r="J2135" i="85"/>
  <c r="J2136" i="85"/>
  <c r="J2137" i="85"/>
  <c r="J2138" i="85"/>
  <c r="J2139" i="85"/>
  <c r="J2140" i="85"/>
  <c r="J2141" i="85"/>
  <c r="J2142" i="85"/>
  <c r="J2143" i="85"/>
  <c r="J2144" i="85"/>
  <c r="J2145" i="85"/>
  <c r="J2146" i="85"/>
  <c r="J2147" i="85"/>
  <c r="J2148" i="85"/>
  <c r="J2149" i="85"/>
  <c r="J2150" i="85"/>
  <c r="J2151" i="85"/>
  <c r="J2152" i="85"/>
  <c r="J2153" i="85"/>
  <c r="J2154" i="85"/>
  <c r="J2155" i="85"/>
  <c r="J2156" i="85"/>
  <c r="J2157" i="85"/>
  <c r="J2158" i="85"/>
  <c r="J2159" i="85"/>
  <c r="J2160" i="85"/>
  <c r="J2161" i="85"/>
  <c r="J2162" i="85"/>
  <c r="J2163" i="85"/>
  <c r="J2164" i="85"/>
  <c r="J2165" i="85"/>
  <c r="J2166" i="85"/>
  <c r="J2167" i="85"/>
  <c r="J2168" i="85"/>
  <c r="J2169" i="85"/>
  <c r="J2170" i="85"/>
  <c r="J2171" i="85"/>
  <c r="J2172" i="85"/>
  <c r="J2173" i="85"/>
  <c r="J2174" i="85"/>
  <c r="J2175" i="85"/>
  <c r="J2176" i="85"/>
  <c r="J2177" i="85"/>
  <c r="J2178" i="85"/>
  <c r="J2179" i="85"/>
  <c r="J2180" i="85"/>
  <c r="J2181" i="85"/>
  <c r="J2182" i="85"/>
  <c r="J2183" i="85"/>
  <c r="J2184" i="85"/>
  <c r="J2185" i="85"/>
  <c r="J2186" i="85"/>
  <c r="J2187" i="85"/>
  <c r="J2188" i="85"/>
  <c r="J2189" i="85"/>
  <c r="J2190" i="85"/>
  <c r="J2191" i="85"/>
  <c r="J2192" i="85"/>
  <c r="J2193" i="85"/>
  <c r="J2194" i="85"/>
  <c r="J2195" i="85"/>
  <c r="J2196" i="85"/>
  <c r="J2197" i="85"/>
  <c r="J2198" i="85"/>
  <c r="J2199" i="85"/>
  <c r="J2200" i="85"/>
  <c r="J2201" i="85"/>
  <c r="J2202" i="85"/>
  <c r="J2203" i="85"/>
  <c r="J2204" i="85"/>
  <c r="J2205" i="85"/>
  <c r="J2206" i="85"/>
  <c r="J2207" i="85"/>
  <c r="J2208" i="85"/>
  <c r="J2209" i="85"/>
  <c r="J2210" i="85"/>
  <c r="J2211" i="85"/>
  <c r="J2212" i="85"/>
  <c r="J2213" i="85"/>
  <c r="J2214" i="85"/>
  <c r="J2215" i="85"/>
  <c r="J2216" i="85"/>
  <c r="J2217" i="85"/>
  <c r="J2218" i="85"/>
  <c r="J2219" i="85"/>
  <c r="J2220" i="85"/>
  <c r="J2221" i="85"/>
  <c r="J2222" i="85"/>
  <c r="J2223" i="85"/>
  <c r="J2224" i="85"/>
  <c r="J2225" i="85"/>
  <c r="J2226" i="85"/>
  <c r="J2227" i="85"/>
  <c r="J2228" i="85"/>
  <c r="J2229" i="85"/>
  <c r="J2230" i="85"/>
  <c r="J2231" i="85"/>
  <c r="J2232" i="85"/>
  <c r="J2233" i="85"/>
  <c r="J2234" i="85"/>
  <c r="J2235" i="85"/>
  <c r="J2236" i="85"/>
  <c r="J2237" i="85"/>
  <c r="J2238" i="85"/>
  <c r="J2239" i="85"/>
  <c r="J2240" i="85"/>
  <c r="J2241" i="85"/>
  <c r="J2242" i="85"/>
  <c r="J2243" i="85"/>
  <c r="J2244" i="85"/>
  <c r="J2245" i="85"/>
  <c r="J2246" i="85"/>
  <c r="J2247" i="85"/>
  <c r="J2248" i="85"/>
  <c r="J2249" i="85"/>
  <c r="J2250" i="85"/>
  <c r="J2251" i="85"/>
  <c r="J2252" i="85"/>
  <c r="J2253" i="85"/>
  <c r="J2254" i="85"/>
  <c r="J2255" i="85"/>
  <c r="J2256" i="85"/>
  <c r="J2257" i="85"/>
  <c r="J2258" i="85"/>
  <c r="J2259" i="85"/>
  <c r="J2260" i="85"/>
  <c r="J2261" i="85"/>
  <c r="J2262" i="85"/>
  <c r="J2263" i="85"/>
  <c r="J2264" i="85"/>
  <c r="J2265" i="85"/>
  <c r="J2266" i="85"/>
  <c r="J2267" i="85"/>
  <c r="J2268" i="85"/>
  <c r="J2269" i="85"/>
  <c r="J2270" i="85"/>
  <c r="J2271" i="85"/>
  <c r="J2272" i="85"/>
  <c r="J2273" i="85"/>
  <c r="J2274" i="85"/>
  <c r="J2275" i="85"/>
  <c r="J3" i="85"/>
  <c r="J4" i="85"/>
  <c r="J5" i="85"/>
  <c r="J6" i="85"/>
  <c r="J7" i="85"/>
  <c r="J8" i="85"/>
  <c r="J9" i="85"/>
  <c r="J10" i="85"/>
  <c r="J11" i="85"/>
  <c r="J12" i="85"/>
  <c r="J13" i="85"/>
  <c r="J14" i="85"/>
  <c r="J15" i="85"/>
  <c r="J16" i="85"/>
  <c r="J17" i="85"/>
  <c r="J18" i="85"/>
  <c r="J19" i="85"/>
  <c r="J20" i="85"/>
  <c r="J21" i="85"/>
  <c r="J22" i="85"/>
  <c r="J23" i="85"/>
  <c r="J24" i="85"/>
  <c r="J25" i="85"/>
  <c r="J26" i="85"/>
  <c r="J27" i="85"/>
  <c r="J28" i="85"/>
  <c r="J29" i="85"/>
  <c r="J30" i="85"/>
  <c r="J31" i="85"/>
  <c r="J32" i="85"/>
  <c r="J33" i="85"/>
  <c r="J34" i="85"/>
  <c r="J35" i="85"/>
  <c r="J36" i="85"/>
  <c r="J37" i="85"/>
  <c r="J38" i="85"/>
  <c r="J39" i="85"/>
  <c r="J40" i="85"/>
  <c r="J41" i="85"/>
  <c r="J42" i="85"/>
  <c r="J43" i="85"/>
  <c r="J44" i="85"/>
  <c r="J45" i="85"/>
  <c r="J46" i="85"/>
  <c r="J47" i="85"/>
  <c r="J48" i="85"/>
  <c r="J49" i="85"/>
  <c r="J50" i="85"/>
  <c r="J51" i="85"/>
  <c r="J52" i="85"/>
  <c r="J53" i="85"/>
  <c r="J54" i="85"/>
  <c r="J55" i="85"/>
  <c r="J56" i="85"/>
  <c r="J57" i="85"/>
  <c r="J58" i="85"/>
  <c r="J59" i="85"/>
  <c r="J60" i="85"/>
  <c r="J61" i="85"/>
  <c r="J62" i="85"/>
  <c r="J63" i="85"/>
  <c r="J64" i="85"/>
  <c r="J65" i="85"/>
  <c r="J66" i="85"/>
  <c r="J67" i="85"/>
  <c r="J68" i="85"/>
  <c r="J69" i="85"/>
  <c r="J70" i="85"/>
  <c r="J71" i="85"/>
  <c r="J72" i="85"/>
  <c r="J73" i="85"/>
  <c r="J74" i="85"/>
  <c r="J75" i="85"/>
  <c r="J76" i="85"/>
  <c r="J77" i="85"/>
  <c r="J78" i="85"/>
  <c r="J79" i="85"/>
  <c r="J80" i="85"/>
  <c r="J81" i="85"/>
  <c r="J82" i="85"/>
  <c r="J83" i="85"/>
  <c r="J84" i="85"/>
  <c r="J85" i="85"/>
  <c r="J86" i="85"/>
  <c r="J87" i="85"/>
  <c r="J88" i="85"/>
  <c r="J89" i="85"/>
  <c r="J90" i="85"/>
  <c r="J91" i="85"/>
  <c r="J92" i="85"/>
  <c r="J93" i="85"/>
  <c r="J94" i="85"/>
  <c r="J95" i="85"/>
  <c r="J96" i="85"/>
  <c r="J97" i="85"/>
  <c r="J98" i="85"/>
  <c r="J99" i="85"/>
  <c r="J100" i="85"/>
  <c r="J101" i="85"/>
  <c r="J102" i="85"/>
  <c r="J103" i="85"/>
  <c r="J104" i="85"/>
  <c r="J105" i="85"/>
  <c r="J106" i="85"/>
  <c r="J107" i="85"/>
  <c r="J108" i="85"/>
  <c r="J109" i="85"/>
  <c r="J110" i="85"/>
  <c r="J111" i="85"/>
  <c r="J112" i="85"/>
  <c r="J113" i="85"/>
  <c r="J114" i="85"/>
  <c r="J115" i="85"/>
  <c r="J116" i="85"/>
  <c r="J117" i="85"/>
  <c r="J118" i="85"/>
  <c r="J119" i="85"/>
  <c r="J120" i="85"/>
  <c r="J121" i="85"/>
  <c r="J122" i="85"/>
  <c r="J123" i="85"/>
  <c r="J124" i="85"/>
  <c r="J125" i="85"/>
  <c r="J126" i="85"/>
  <c r="J127" i="85"/>
  <c r="J128" i="85"/>
  <c r="J129" i="85"/>
  <c r="J130" i="85"/>
  <c r="J131" i="85"/>
  <c r="J132" i="85"/>
  <c r="J133" i="85"/>
  <c r="J134" i="85"/>
  <c r="J135" i="85"/>
  <c r="J136" i="85"/>
  <c r="J137" i="85"/>
  <c r="J138" i="85"/>
  <c r="J139" i="85"/>
  <c r="J140" i="85"/>
  <c r="J141" i="85"/>
  <c r="J142" i="85"/>
  <c r="J143" i="85"/>
  <c r="J144" i="85"/>
  <c r="J145" i="85"/>
  <c r="J146" i="85"/>
  <c r="J147" i="85"/>
  <c r="J148" i="85"/>
  <c r="J149" i="85"/>
  <c r="J150" i="85"/>
  <c r="J151" i="85"/>
  <c r="J152" i="85"/>
  <c r="J153" i="85"/>
  <c r="J154" i="85"/>
  <c r="J155" i="85"/>
  <c r="J156" i="85"/>
  <c r="J157" i="85"/>
  <c r="J158" i="85"/>
  <c r="J159" i="85"/>
  <c r="J160" i="85"/>
  <c r="J161" i="85"/>
  <c r="J162" i="85"/>
  <c r="J163" i="85"/>
  <c r="J164" i="85"/>
  <c r="J165" i="85"/>
  <c r="J166" i="85"/>
  <c r="J167" i="85"/>
  <c r="J168" i="85"/>
  <c r="J169" i="85"/>
  <c r="J170" i="85"/>
  <c r="J171" i="85"/>
  <c r="J172" i="85"/>
  <c r="J173" i="85"/>
  <c r="J174" i="85"/>
  <c r="J175" i="85"/>
  <c r="J176" i="85"/>
  <c r="J177" i="85"/>
  <c r="J178" i="85"/>
  <c r="J179" i="85"/>
  <c r="J180" i="85"/>
  <c r="J181" i="85"/>
  <c r="J182" i="85"/>
  <c r="J183" i="85"/>
  <c r="J184" i="85"/>
  <c r="J185" i="85"/>
  <c r="J186" i="85"/>
  <c r="J187" i="85"/>
  <c r="J188" i="85"/>
  <c r="J189" i="85"/>
  <c r="J190" i="85"/>
  <c r="J191" i="85"/>
  <c r="J192" i="85"/>
  <c r="J193" i="85"/>
  <c r="J194" i="85"/>
  <c r="J195" i="85"/>
  <c r="J196" i="85"/>
  <c r="J197" i="85"/>
  <c r="J198" i="85"/>
  <c r="J199" i="85"/>
  <c r="J200" i="85"/>
  <c r="J201" i="85"/>
  <c r="J202" i="85"/>
  <c r="J203" i="85"/>
  <c r="J204" i="85"/>
  <c r="J205" i="85"/>
  <c r="J206" i="85"/>
  <c r="J207" i="85"/>
  <c r="J208" i="85"/>
  <c r="J209" i="85"/>
  <c r="J210" i="85"/>
  <c r="J211" i="85"/>
  <c r="J212" i="85"/>
  <c r="J213" i="85"/>
  <c r="J214" i="85"/>
  <c r="J215" i="85"/>
  <c r="J216" i="85"/>
  <c r="J217" i="85"/>
  <c r="J218" i="85"/>
  <c r="J219" i="85"/>
  <c r="J220" i="85"/>
  <c r="J221" i="85"/>
  <c r="J222" i="85"/>
  <c r="J223" i="85"/>
  <c r="J224" i="85"/>
  <c r="J225" i="85"/>
  <c r="J226" i="85"/>
  <c r="J227" i="85"/>
  <c r="J228" i="85"/>
  <c r="J229" i="85"/>
  <c r="J230" i="85"/>
  <c r="J231" i="85"/>
  <c r="J232" i="85"/>
  <c r="J233" i="85"/>
  <c r="J234" i="85"/>
  <c r="J235" i="85"/>
  <c r="J236" i="85"/>
  <c r="J237" i="85"/>
  <c r="J238" i="85"/>
  <c r="J239" i="85"/>
  <c r="J240" i="85"/>
  <c r="J241" i="85"/>
  <c r="J242" i="85"/>
  <c r="J243" i="85"/>
  <c r="J244" i="85"/>
  <c r="J245" i="85"/>
  <c r="J246" i="85"/>
  <c r="J247" i="85"/>
  <c r="J248" i="85"/>
  <c r="J249" i="85"/>
  <c r="J250" i="85"/>
  <c r="J251" i="85"/>
  <c r="J252" i="85"/>
  <c r="J253" i="85"/>
  <c r="J254" i="85"/>
  <c r="J255" i="85"/>
  <c r="J256" i="85"/>
  <c r="J257" i="85"/>
  <c r="J258" i="85"/>
  <c r="J259" i="85"/>
  <c r="J260" i="85"/>
  <c r="J261" i="85"/>
  <c r="J262" i="85"/>
  <c r="J263" i="85"/>
  <c r="J264" i="85"/>
  <c r="J265" i="85"/>
  <c r="J266" i="85"/>
  <c r="J267" i="85"/>
  <c r="J268" i="85"/>
  <c r="J269" i="85"/>
  <c r="J270" i="85"/>
  <c r="J271" i="85"/>
  <c r="J272" i="85"/>
  <c r="J273" i="85"/>
  <c r="J274" i="85"/>
  <c r="J275" i="85"/>
  <c r="J276" i="85"/>
  <c r="J277" i="85"/>
  <c r="J278" i="85"/>
  <c r="J279" i="85"/>
  <c r="J280" i="85"/>
  <c r="J281" i="85"/>
  <c r="J282" i="85"/>
  <c r="J283" i="85"/>
  <c r="J284" i="85"/>
  <c r="J285" i="85"/>
  <c r="J286" i="85"/>
  <c r="J287" i="85"/>
  <c r="J288" i="85"/>
  <c r="J289" i="85"/>
  <c r="J290" i="85"/>
  <c r="J291" i="85"/>
  <c r="J292" i="85"/>
  <c r="J293" i="85"/>
  <c r="J294" i="85"/>
  <c r="J295" i="85"/>
  <c r="J296" i="85"/>
  <c r="J297" i="85"/>
  <c r="J298" i="85"/>
  <c r="J299" i="85"/>
  <c r="J300" i="85"/>
  <c r="J301" i="85"/>
  <c r="J302" i="85"/>
  <c r="J303" i="85"/>
  <c r="J304" i="85"/>
  <c r="J305" i="85"/>
  <c r="J306" i="85"/>
  <c r="J307" i="85"/>
  <c r="J308" i="85"/>
  <c r="J309" i="85"/>
  <c r="J310" i="85"/>
  <c r="J311" i="85"/>
  <c r="J312" i="85"/>
  <c r="J313" i="85"/>
  <c r="J314" i="85"/>
  <c r="J315" i="85"/>
  <c r="J316" i="85"/>
  <c r="J317" i="85"/>
  <c r="J318" i="85"/>
  <c r="J319" i="85"/>
  <c r="J320" i="85"/>
  <c r="J321" i="85"/>
  <c r="J322" i="85"/>
  <c r="J323" i="85"/>
  <c r="J324" i="85"/>
  <c r="J325" i="85"/>
  <c r="J326" i="85"/>
  <c r="J327" i="85"/>
  <c r="J328" i="85"/>
  <c r="J329" i="85"/>
  <c r="J330" i="85"/>
  <c r="J331" i="85"/>
  <c r="J332" i="85"/>
  <c r="J333" i="85"/>
  <c r="J334" i="85"/>
  <c r="J335" i="85"/>
  <c r="J336" i="85"/>
  <c r="J337" i="85"/>
  <c r="J338" i="85"/>
  <c r="J339" i="85"/>
  <c r="J340" i="85"/>
  <c r="J341" i="85"/>
  <c r="J342" i="85"/>
  <c r="J343" i="85"/>
  <c r="J344" i="85"/>
  <c r="J345" i="85"/>
  <c r="J346" i="85"/>
  <c r="J347" i="85"/>
  <c r="J348" i="85"/>
  <c r="J349" i="85"/>
  <c r="J350" i="85"/>
  <c r="J351" i="85"/>
  <c r="J352" i="85"/>
  <c r="J353" i="85"/>
  <c r="J354" i="85"/>
  <c r="J355" i="85"/>
  <c r="J356" i="85"/>
  <c r="J357" i="85"/>
  <c r="J358" i="85"/>
  <c r="J359" i="85"/>
  <c r="J360" i="85"/>
  <c r="J361" i="85"/>
  <c r="J362" i="85"/>
  <c r="J363" i="85"/>
  <c r="J364" i="85"/>
  <c r="J365" i="85"/>
  <c r="J366" i="85"/>
  <c r="J367" i="85"/>
  <c r="J368" i="85"/>
  <c r="J369" i="85"/>
  <c r="J370" i="85"/>
  <c r="J371" i="85"/>
  <c r="J372" i="85"/>
  <c r="J373" i="85"/>
  <c r="J374" i="85"/>
  <c r="J375" i="85"/>
  <c r="J376" i="85"/>
  <c r="J377" i="85"/>
  <c r="J378" i="85"/>
  <c r="J379" i="85"/>
  <c r="J380" i="85"/>
  <c r="J381" i="85"/>
  <c r="J382" i="85"/>
  <c r="J383" i="85"/>
  <c r="J384" i="85"/>
  <c r="J385" i="85"/>
  <c r="J386" i="85"/>
  <c r="J387" i="85"/>
  <c r="J388" i="85"/>
  <c r="J389" i="85"/>
  <c r="J390" i="85"/>
  <c r="J391" i="85"/>
  <c r="J392" i="85"/>
  <c r="J393" i="85"/>
  <c r="J394" i="85"/>
  <c r="J395" i="85"/>
  <c r="J396" i="85"/>
  <c r="J397" i="85"/>
  <c r="J398" i="85"/>
  <c r="J399" i="85"/>
  <c r="J400" i="85"/>
  <c r="J401" i="85"/>
  <c r="J402" i="85"/>
  <c r="J403" i="85"/>
  <c r="J404" i="85"/>
  <c r="J405" i="85"/>
  <c r="J406" i="85"/>
  <c r="J407" i="85"/>
  <c r="J408" i="85"/>
  <c r="J409" i="85"/>
  <c r="J410" i="85"/>
  <c r="J411" i="85"/>
  <c r="J412" i="85"/>
  <c r="J413" i="85"/>
  <c r="J414" i="85"/>
  <c r="J415" i="85"/>
  <c r="J416" i="85"/>
  <c r="J417" i="85"/>
  <c r="J418" i="85"/>
  <c r="J419" i="85"/>
  <c r="J420" i="85"/>
  <c r="J421" i="85"/>
  <c r="J422" i="85"/>
  <c r="J423" i="85"/>
  <c r="J424" i="85"/>
  <c r="J425" i="85"/>
  <c r="J426" i="85"/>
  <c r="J427" i="85"/>
  <c r="J428" i="85"/>
  <c r="J429" i="85"/>
  <c r="J430" i="85"/>
  <c r="J431" i="85"/>
  <c r="J432" i="85"/>
  <c r="J433" i="85"/>
  <c r="J434" i="85"/>
  <c r="J435" i="85"/>
  <c r="J436" i="85"/>
  <c r="J437" i="85"/>
  <c r="J438" i="85"/>
  <c r="J439" i="85"/>
  <c r="J440" i="85"/>
  <c r="J441" i="85"/>
  <c r="J442" i="85"/>
  <c r="J443" i="85"/>
  <c r="J444" i="85"/>
  <c r="J445" i="85"/>
  <c r="J446" i="85"/>
  <c r="J447" i="85"/>
  <c r="J448" i="85"/>
  <c r="J449" i="85"/>
  <c r="J450" i="85"/>
  <c r="J451" i="85"/>
  <c r="J452" i="85"/>
  <c r="J453" i="85"/>
  <c r="J454" i="85"/>
  <c r="J455" i="85"/>
  <c r="J456" i="85"/>
  <c r="J457" i="85"/>
  <c r="J458" i="85"/>
  <c r="J459" i="85"/>
  <c r="J460" i="85"/>
  <c r="J461" i="85"/>
  <c r="J462" i="85"/>
  <c r="J463" i="85"/>
  <c r="J464" i="85"/>
  <c r="J465" i="85"/>
  <c r="J466" i="85"/>
  <c r="J467" i="85"/>
  <c r="J468" i="85"/>
  <c r="J469" i="85"/>
  <c r="J470" i="85"/>
  <c r="J471" i="85"/>
  <c r="J472" i="85"/>
  <c r="J473" i="85"/>
  <c r="J474" i="85"/>
  <c r="J475" i="85"/>
  <c r="J476" i="85"/>
  <c r="J477" i="85"/>
  <c r="J478" i="85"/>
  <c r="J479" i="85"/>
  <c r="J480" i="85"/>
  <c r="J481" i="85"/>
  <c r="J482" i="85"/>
  <c r="J483" i="85"/>
  <c r="J484" i="85"/>
  <c r="J485" i="85"/>
  <c r="J486" i="85"/>
  <c r="J487" i="85"/>
  <c r="J488" i="85"/>
  <c r="J489" i="85"/>
  <c r="J490" i="85"/>
  <c r="J491" i="85"/>
  <c r="J492" i="85"/>
  <c r="J493" i="85"/>
  <c r="J494" i="85"/>
  <c r="J495" i="85"/>
  <c r="J496" i="85"/>
  <c r="J497" i="85"/>
  <c r="J498" i="85"/>
  <c r="J499" i="85"/>
  <c r="J500" i="85"/>
  <c r="J501" i="85"/>
  <c r="J502" i="85"/>
  <c r="J503" i="85"/>
  <c r="J504" i="85"/>
  <c r="J505" i="85"/>
  <c r="J506" i="85"/>
  <c r="J507" i="85"/>
  <c r="J508" i="85"/>
  <c r="J509" i="85"/>
  <c r="J510" i="85"/>
  <c r="J511" i="85"/>
  <c r="J512" i="85"/>
  <c r="J513" i="85"/>
  <c r="J514" i="85"/>
  <c r="J515" i="85"/>
  <c r="J516" i="85"/>
  <c r="J517" i="85"/>
  <c r="J518" i="85"/>
  <c r="J519" i="85"/>
  <c r="J520" i="85"/>
  <c r="J521" i="85"/>
  <c r="J522" i="85"/>
  <c r="J523" i="85"/>
  <c r="J524" i="85"/>
  <c r="J525" i="85"/>
  <c r="J526" i="85"/>
  <c r="J527" i="85"/>
  <c r="J528" i="85"/>
  <c r="J529" i="85"/>
  <c r="J530" i="85"/>
  <c r="J531" i="85"/>
  <c r="J532" i="85"/>
  <c r="J533" i="85"/>
  <c r="J534" i="85"/>
  <c r="J535" i="85"/>
  <c r="J536" i="85"/>
  <c r="J537" i="85"/>
  <c r="J538" i="85"/>
  <c r="J539" i="85"/>
  <c r="J540" i="85"/>
  <c r="J541" i="85"/>
  <c r="J542" i="85"/>
  <c r="J543" i="85"/>
  <c r="J544" i="85"/>
  <c r="J545" i="85"/>
  <c r="J546" i="85"/>
  <c r="J547" i="85"/>
  <c r="J548" i="85"/>
  <c r="J549" i="85"/>
  <c r="J550" i="85"/>
  <c r="J551" i="85"/>
  <c r="J552" i="85"/>
  <c r="J553" i="85"/>
  <c r="J554" i="85"/>
  <c r="J555" i="85"/>
  <c r="J556" i="85"/>
  <c r="J557" i="85"/>
  <c r="J558" i="85"/>
  <c r="J559" i="85"/>
  <c r="J560" i="85"/>
  <c r="J561" i="85"/>
  <c r="J562" i="85"/>
  <c r="J563" i="85"/>
  <c r="J564" i="85"/>
  <c r="J565" i="85"/>
  <c r="J566" i="85"/>
  <c r="J567" i="85"/>
  <c r="J568" i="85"/>
  <c r="J569" i="85"/>
  <c r="J570" i="85"/>
  <c r="J571" i="85"/>
  <c r="J572" i="85"/>
  <c r="J573" i="85"/>
  <c r="J574" i="85"/>
  <c r="J575" i="85"/>
  <c r="J576" i="85"/>
  <c r="J577" i="85"/>
  <c r="J578" i="85"/>
  <c r="J579" i="85"/>
  <c r="J580" i="85"/>
  <c r="J581" i="85"/>
  <c r="J582" i="85"/>
  <c r="J583" i="85"/>
  <c r="J584" i="85"/>
  <c r="J585" i="85"/>
  <c r="J586" i="85"/>
  <c r="J587" i="85"/>
  <c r="J588" i="85"/>
  <c r="J589" i="85"/>
  <c r="J590" i="85"/>
  <c r="J591" i="85"/>
  <c r="J592" i="85"/>
  <c r="J593" i="85"/>
  <c r="J594" i="85"/>
  <c r="J595" i="85"/>
  <c r="J596" i="85"/>
  <c r="J597" i="85"/>
  <c r="J598" i="85"/>
  <c r="J599" i="85"/>
  <c r="J600" i="85"/>
  <c r="J601" i="85"/>
  <c r="J602" i="85"/>
  <c r="J603" i="85"/>
  <c r="J604" i="85"/>
  <c r="J605" i="85"/>
  <c r="J606" i="85"/>
  <c r="J607" i="85"/>
  <c r="J608" i="85"/>
  <c r="J609" i="85"/>
  <c r="J610" i="85"/>
  <c r="J611" i="85"/>
  <c r="J612" i="85"/>
  <c r="J613" i="85"/>
  <c r="J614" i="85"/>
  <c r="J615" i="85"/>
  <c r="J616" i="85"/>
  <c r="J617" i="85"/>
  <c r="J618" i="85"/>
  <c r="J619" i="85"/>
  <c r="J620" i="85"/>
  <c r="J621" i="85"/>
  <c r="J622" i="85"/>
  <c r="J623" i="85"/>
  <c r="J624" i="85"/>
  <c r="J625" i="85"/>
  <c r="J626" i="85"/>
  <c r="J627" i="85"/>
  <c r="J628" i="85"/>
  <c r="J629" i="85"/>
  <c r="J630" i="85"/>
  <c r="J631" i="85"/>
  <c r="J632" i="85"/>
  <c r="J633" i="85"/>
  <c r="J634" i="85"/>
  <c r="J635" i="85"/>
  <c r="J636" i="85"/>
  <c r="J637" i="85"/>
  <c r="J638" i="85"/>
  <c r="J639" i="85"/>
  <c r="J640" i="85"/>
  <c r="J641" i="85"/>
  <c r="J642" i="85"/>
  <c r="J643" i="85"/>
  <c r="J644" i="85"/>
  <c r="J645" i="85"/>
  <c r="J646" i="85"/>
  <c r="J647" i="85"/>
  <c r="J648" i="85"/>
  <c r="J649" i="85"/>
  <c r="J650" i="85"/>
  <c r="J651" i="85"/>
  <c r="J652" i="85"/>
  <c r="J653" i="85"/>
  <c r="J654" i="85"/>
  <c r="J655" i="85"/>
  <c r="J656" i="85"/>
  <c r="J657" i="85"/>
  <c r="J658" i="85"/>
  <c r="J659" i="85"/>
  <c r="J660" i="85"/>
  <c r="J661" i="85"/>
  <c r="J662" i="85"/>
  <c r="J663" i="85"/>
  <c r="J664" i="85"/>
  <c r="J665" i="85"/>
  <c r="J666" i="85"/>
  <c r="J667" i="85"/>
  <c r="J668" i="85"/>
  <c r="J669" i="85"/>
  <c r="J670" i="85"/>
  <c r="J671" i="85"/>
  <c r="J672" i="85"/>
  <c r="J673" i="85"/>
  <c r="J674" i="85"/>
  <c r="J675" i="85"/>
  <c r="J676" i="85"/>
  <c r="J677" i="85"/>
  <c r="J678" i="85"/>
  <c r="J679" i="85"/>
  <c r="J680" i="85"/>
  <c r="J681" i="85"/>
  <c r="J682" i="85"/>
  <c r="J683" i="85"/>
  <c r="J684" i="85"/>
  <c r="J685" i="85"/>
  <c r="J686" i="85"/>
  <c r="J687" i="85"/>
  <c r="J688" i="85"/>
  <c r="J689" i="85"/>
  <c r="J690" i="85"/>
  <c r="J691" i="85"/>
  <c r="J692" i="85"/>
  <c r="J693" i="85"/>
  <c r="J694" i="85"/>
  <c r="J695" i="85"/>
  <c r="J696" i="85"/>
  <c r="J697" i="85"/>
  <c r="J698" i="85"/>
  <c r="J699" i="85"/>
  <c r="J700" i="85"/>
  <c r="J701" i="85"/>
  <c r="J702" i="85"/>
  <c r="J703" i="85"/>
  <c r="J704" i="85"/>
  <c r="J705" i="85"/>
  <c r="J706" i="85"/>
  <c r="J707" i="85"/>
  <c r="J708" i="85"/>
  <c r="J709" i="85"/>
  <c r="J710" i="85"/>
  <c r="J711" i="85"/>
  <c r="J712" i="85"/>
  <c r="J713" i="85"/>
  <c r="J714" i="85"/>
  <c r="J715" i="85"/>
  <c r="J716" i="85"/>
  <c r="J717" i="85"/>
  <c r="J718" i="85"/>
  <c r="J719" i="85"/>
  <c r="J720" i="85"/>
  <c r="J721" i="85"/>
  <c r="J722" i="85"/>
  <c r="J723" i="85"/>
  <c r="J724" i="85"/>
  <c r="J725" i="85"/>
  <c r="J726" i="85"/>
  <c r="J727" i="85"/>
  <c r="J728" i="85"/>
  <c r="J729" i="85"/>
  <c r="J730" i="85"/>
  <c r="J731" i="85"/>
  <c r="J732" i="85"/>
  <c r="J734" i="85"/>
  <c r="J735" i="85"/>
  <c r="J736" i="85"/>
  <c r="J737" i="85"/>
  <c r="J738" i="85"/>
  <c r="J739" i="85"/>
  <c r="J740" i="85"/>
  <c r="J741" i="85"/>
  <c r="J742" i="85"/>
  <c r="J743" i="85"/>
  <c r="J744" i="85"/>
  <c r="J745" i="85"/>
  <c r="J746" i="85"/>
  <c r="J747" i="85"/>
  <c r="J748" i="85"/>
  <c r="J749" i="85"/>
  <c r="J750" i="85"/>
  <c r="J751" i="85"/>
  <c r="J752" i="85"/>
  <c r="J753" i="85"/>
  <c r="J754" i="85"/>
  <c r="J755" i="85"/>
  <c r="J756" i="85"/>
  <c r="J757" i="85"/>
  <c r="J758" i="85"/>
  <c r="J759" i="85"/>
  <c r="J760" i="85"/>
  <c r="J761" i="85"/>
  <c r="J762" i="85"/>
  <c r="J763" i="85"/>
  <c r="J764" i="85"/>
  <c r="J765" i="85"/>
  <c r="J766" i="85"/>
  <c r="J767" i="85"/>
  <c r="J768" i="85"/>
  <c r="J769" i="85"/>
  <c r="J770" i="85"/>
  <c r="J771" i="85"/>
  <c r="J772" i="85"/>
  <c r="J773" i="85"/>
  <c r="J774" i="85"/>
  <c r="J775" i="85"/>
  <c r="J776" i="85"/>
  <c r="J777" i="85"/>
  <c r="J778" i="85"/>
  <c r="J779" i="85"/>
  <c r="J780" i="85"/>
  <c r="J781" i="85"/>
  <c r="J782" i="85"/>
  <c r="J783" i="85"/>
  <c r="J784" i="85"/>
  <c r="J785" i="85"/>
  <c r="J786" i="85"/>
  <c r="J787" i="85"/>
  <c r="J788" i="85"/>
  <c r="J789" i="85"/>
  <c r="J790" i="85"/>
  <c r="J791" i="85"/>
  <c r="J792" i="85"/>
  <c r="J793" i="85"/>
  <c r="J794" i="85"/>
  <c r="J795" i="85"/>
  <c r="J796" i="85"/>
  <c r="J797" i="85"/>
  <c r="J798" i="85"/>
  <c r="J799" i="85"/>
  <c r="J800" i="85"/>
  <c r="J801" i="85"/>
  <c r="J802" i="85"/>
  <c r="J803" i="85"/>
  <c r="J804" i="85"/>
  <c r="J805" i="85"/>
  <c r="J806" i="85"/>
  <c r="J807" i="85"/>
  <c r="J808" i="85"/>
  <c r="J809" i="85"/>
  <c r="J810" i="85"/>
  <c r="J811" i="85"/>
  <c r="J812" i="85"/>
  <c r="J813" i="85"/>
  <c r="J814" i="85"/>
  <c r="J815" i="85"/>
  <c r="J816" i="85"/>
  <c r="J817" i="85"/>
  <c r="J818" i="85"/>
  <c r="J819" i="85"/>
  <c r="J820" i="85"/>
  <c r="J821" i="85"/>
  <c r="J822" i="85"/>
  <c r="J823" i="85"/>
  <c r="J824" i="85"/>
  <c r="J825" i="85"/>
  <c r="J826" i="85"/>
  <c r="J827" i="85"/>
  <c r="J828" i="85"/>
  <c r="J829" i="85"/>
  <c r="J830" i="85"/>
  <c r="J831" i="85"/>
  <c r="J832" i="85"/>
  <c r="J833" i="85"/>
  <c r="J834" i="85"/>
  <c r="J835" i="85"/>
  <c r="J836" i="85"/>
  <c r="J837" i="85"/>
  <c r="J838" i="85"/>
  <c r="J839" i="85"/>
  <c r="J840" i="85"/>
  <c r="J841" i="85"/>
  <c r="J842" i="85"/>
  <c r="J843" i="85"/>
  <c r="J844" i="85"/>
  <c r="J845" i="85"/>
  <c r="J846" i="85"/>
  <c r="J847" i="85"/>
  <c r="J848" i="85"/>
  <c r="J849" i="85"/>
  <c r="J850" i="85"/>
  <c r="J851" i="85"/>
  <c r="J852" i="85"/>
  <c r="J853" i="85"/>
  <c r="J854" i="85"/>
  <c r="J855" i="85"/>
  <c r="J856" i="85"/>
  <c r="J857" i="85"/>
  <c r="J858" i="85"/>
  <c r="J859" i="85"/>
  <c r="J860" i="85"/>
  <c r="J861" i="85"/>
  <c r="J862" i="85"/>
  <c r="J863" i="85"/>
  <c r="J864" i="85"/>
  <c r="J865" i="85"/>
  <c r="J866" i="85"/>
  <c r="J867" i="85"/>
  <c r="J868" i="85"/>
  <c r="J869" i="85"/>
  <c r="J870" i="85"/>
  <c r="J871" i="85"/>
  <c r="J872" i="85"/>
  <c r="J873" i="85"/>
  <c r="J874" i="85"/>
  <c r="J875" i="85"/>
  <c r="J876" i="85"/>
  <c r="J877" i="85"/>
  <c r="J878" i="85"/>
  <c r="J879" i="85"/>
  <c r="J880" i="85"/>
  <c r="J881" i="85"/>
  <c r="J882" i="85"/>
  <c r="J883" i="85"/>
  <c r="J884" i="85"/>
  <c r="J885" i="85"/>
  <c r="J886" i="85"/>
  <c r="J887" i="85"/>
  <c r="J888" i="85"/>
  <c r="J889" i="85"/>
  <c r="J890" i="85"/>
  <c r="J891" i="85"/>
  <c r="J892" i="85"/>
  <c r="J893" i="85"/>
  <c r="J894" i="85"/>
  <c r="J895" i="85"/>
  <c r="J896" i="85"/>
  <c r="J897" i="85"/>
  <c r="J898" i="85"/>
  <c r="J899" i="85"/>
  <c r="J900" i="85"/>
  <c r="J901" i="85"/>
  <c r="J902" i="85"/>
  <c r="J903" i="85"/>
  <c r="J904" i="85"/>
  <c r="J905" i="85"/>
  <c r="J906" i="85"/>
  <c r="J907" i="85"/>
  <c r="J908" i="85"/>
  <c r="J909" i="85"/>
  <c r="J910" i="85"/>
  <c r="J911" i="85"/>
  <c r="J912" i="85"/>
  <c r="J913" i="85"/>
  <c r="J914" i="85"/>
  <c r="J915" i="85"/>
  <c r="J916" i="85"/>
  <c r="J917" i="85"/>
  <c r="J918" i="85"/>
  <c r="J919" i="85"/>
  <c r="J920" i="85"/>
  <c r="J921" i="85"/>
  <c r="J922" i="85"/>
  <c r="J923" i="85"/>
  <c r="J924" i="85"/>
  <c r="J925" i="85"/>
  <c r="J926" i="85"/>
  <c r="J927" i="85"/>
  <c r="J928" i="85"/>
  <c r="J929" i="85"/>
  <c r="J930" i="85"/>
  <c r="J931" i="85"/>
  <c r="J932" i="85"/>
  <c r="J933" i="85"/>
  <c r="J934" i="85"/>
  <c r="J935" i="85"/>
  <c r="J936" i="85"/>
  <c r="J937" i="85"/>
  <c r="J938" i="85"/>
  <c r="J939" i="85"/>
  <c r="J940" i="85"/>
  <c r="J941" i="85"/>
  <c r="J942" i="85"/>
  <c r="J943" i="85"/>
  <c r="J944" i="85"/>
  <c r="J945" i="85"/>
  <c r="J946" i="85"/>
  <c r="J947" i="85"/>
  <c r="J948" i="85"/>
  <c r="J949" i="85"/>
  <c r="J950" i="85"/>
  <c r="J951" i="85"/>
  <c r="J952" i="85"/>
  <c r="J953" i="85"/>
  <c r="J954" i="85"/>
  <c r="J955" i="85"/>
  <c r="J956" i="85"/>
  <c r="J957" i="85"/>
  <c r="J958" i="85"/>
  <c r="J959" i="85"/>
  <c r="J960" i="85"/>
  <c r="J961" i="85"/>
  <c r="J962" i="85"/>
  <c r="J963" i="85"/>
  <c r="J964" i="85"/>
  <c r="J965" i="85"/>
  <c r="J966" i="85"/>
  <c r="J967" i="85"/>
  <c r="J968" i="85"/>
  <c r="J969" i="85"/>
  <c r="J970" i="85"/>
  <c r="J971" i="85"/>
  <c r="J972" i="85"/>
  <c r="J973" i="85"/>
  <c r="J974" i="85"/>
  <c r="J975" i="85"/>
  <c r="J976" i="85"/>
  <c r="J977" i="85"/>
  <c r="J978" i="85"/>
  <c r="J979" i="85"/>
  <c r="J980" i="85"/>
  <c r="J981" i="85"/>
  <c r="J982" i="85"/>
  <c r="J983" i="85"/>
  <c r="J984" i="85"/>
  <c r="J985" i="85"/>
  <c r="J986" i="85"/>
  <c r="J987" i="85"/>
  <c r="J988" i="85"/>
  <c r="J989" i="85"/>
  <c r="J990" i="85"/>
  <c r="J991" i="85"/>
  <c r="J992" i="85"/>
  <c r="J993" i="85"/>
  <c r="J994" i="85"/>
  <c r="J995" i="85"/>
  <c r="J996" i="85"/>
  <c r="J997" i="85"/>
  <c r="J998" i="85"/>
  <c r="J2" i="85"/>
  <c r="R2840" i="85"/>
  <c r="R2839" i="85"/>
  <c r="R2838" i="85"/>
  <c r="R2837" i="85"/>
  <c r="R2836" i="85"/>
  <c r="R2835" i="85"/>
  <c r="R2834" i="85"/>
  <c r="R2833" i="85"/>
  <c r="R2832" i="85"/>
  <c r="R2831" i="85"/>
  <c r="R2830" i="85"/>
  <c r="R2829" i="85"/>
  <c r="R2828" i="85"/>
  <c r="R2827" i="85"/>
  <c r="R2826" i="85"/>
  <c r="R2825" i="85"/>
  <c r="R2824" i="85"/>
  <c r="R2823" i="85"/>
  <c r="R2822" i="85"/>
  <c r="R2821" i="85"/>
  <c r="R2820" i="85"/>
  <c r="R2819" i="85"/>
  <c r="R2818" i="85"/>
  <c r="R2817" i="85"/>
  <c r="R2816" i="85"/>
  <c r="R2815" i="85"/>
  <c r="R2814" i="85"/>
  <c r="R2813" i="85"/>
  <c r="R2812" i="85"/>
  <c r="R2811" i="85"/>
  <c r="R2810" i="85"/>
  <c r="R2809" i="85"/>
  <c r="R2808" i="85"/>
  <c r="R2807" i="85"/>
  <c r="R2806" i="85"/>
  <c r="R2805" i="85"/>
  <c r="R2804" i="85"/>
  <c r="R2803" i="85"/>
  <c r="R2802" i="85"/>
  <c r="R2801" i="85"/>
  <c r="R2800" i="85"/>
  <c r="R2799" i="85"/>
  <c r="R2798" i="85"/>
  <c r="R2797" i="85"/>
  <c r="R2796" i="85"/>
  <c r="R2795" i="85"/>
  <c r="R2794" i="85"/>
  <c r="R2793" i="85"/>
  <c r="R2792" i="85"/>
  <c r="R2791" i="85"/>
  <c r="R2790" i="85"/>
  <c r="R2789" i="85"/>
  <c r="R2788" i="85"/>
  <c r="R2787" i="85"/>
  <c r="R2786" i="85"/>
  <c r="R2785" i="85"/>
  <c r="R2784" i="85"/>
  <c r="R2783" i="85"/>
  <c r="R2782" i="85"/>
  <c r="R2781" i="85"/>
  <c r="R2780" i="85"/>
  <c r="R2779" i="85"/>
  <c r="R2778" i="85"/>
  <c r="R2777" i="85"/>
  <c r="R2776" i="85"/>
  <c r="R2775" i="85"/>
  <c r="R2774" i="85"/>
  <c r="R2773" i="85"/>
  <c r="R2772" i="85"/>
  <c r="R2771" i="85"/>
  <c r="R2770" i="85"/>
  <c r="R2769" i="85"/>
  <c r="R2768" i="85"/>
  <c r="R2767" i="85"/>
  <c r="R2766" i="85"/>
  <c r="R2765" i="85"/>
  <c r="R2764" i="85"/>
  <c r="R2763" i="85"/>
  <c r="R2762" i="85"/>
  <c r="R2761" i="85"/>
  <c r="R2760" i="85"/>
  <c r="R2759" i="85"/>
  <c r="R2758" i="85"/>
  <c r="R2757" i="85"/>
  <c r="R2756" i="85"/>
  <c r="R2755" i="85"/>
  <c r="R2754" i="85"/>
  <c r="R2753" i="85"/>
  <c r="R2752" i="85"/>
  <c r="R2751" i="85"/>
  <c r="R2750" i="85"/>
  <c r="R2749" i="85"/>
  <c r="R2748" i="85"/>
  <c r="R2747" i="85"/>
  <c r="R2746" i="85"/>
  <c r="R2745" i="85"/>
  <c r="R2744" i="85"/>
  <c r="R2743" i="85"/>
  <c r="R2742" i="85"/>
  <c r="R2741" i="85"/>
  <c r="R2740" i="85"/>
  <c r="R2739" i="85"/>
  <c r="R2738" i="85"/>
  <c r="R2737" i="85"/>
  <c r="R2736" i="85"/>
  <c r="R2735" i="85"/>
  <c r="R2734" i="85"/>
  <c r="R2733" i="85"/>
  <c r="R2732" i="85"/>
  <c r="R2731" i="85"/>
  <c r="R2730" i="85"/>
  <c r="R2729" i="85"/>
  <c r="R2728" i="85"/>
  <c r="R2727" i="85"/>
  <c r="R2726" i="85"/>
  <c r="R2725" i="85"/>
  <c r="R2724" i="85"/>
  <c r="R2723" i="85"/>
  <c r="R2722" i="85"/>
  <c r="R2721" i="85"/>
  <c r="R2720" i="85"/>
  <c r="R2719" i="85"/>
  <c r="R2718" i="85"/>
  <c r="R2717" i="85"/>
  <c r="R2716" i="85"/>
  <c r="R2715" i="85"/>
  <c r="R2714" i="85"/>
  <c r="R2713" i="85"/>
  <c r="R2712" i="85"/>
  <c r="R2711" i="85"/>
  <c r="R2710" i="85"/>
  <c r="R2709" i="85"/>
  <c r="R2708" i="85"/>
  <c r="R2707" i="85"/>
  <c r="R2706" i="85"/>
  <c r="R2705" i="85"/>
  <c r="R2704" i="85"/>
  <c r="R2703" i="85"/>
  <c r="R2702" i="85"/>
  <c r="R2701" i="85"/>
  <c r="R2700" i="85"/>
  <c r="R2699" i="85"/>
  <c r="R2698" i="85"/>
  <c r="R2697" i="85"/>
  <c r="R2696" i="85"/>
  <c r="R2695" i="85"/>
  <c r="R2694" i="85"/>
  <c r="R2693" i="85"/>
  <c r="R2692" i="85"/>
  <c r="R2691" i="85"/>
  <c r="R2690" i="85"/>
  <c r="R2689" i="85"/>
  <c r="R2688" i="85"/>
  <c r="R2687" i="85"/>
  <c r="R2686" i="85"/>
  <c r="R2685" i="85"/>
  <c r="R2684" i="85"/>
  <c r="R2683" i="85"/>
  <c r="R2682" i="85"/>
  <c r="R2681" i="85"/>
  <c r="R2680" i="85"/>
  <c r="R2679" i="85"/>
  <c r="R2678" i="85"/>
  <c r="R2677" i="85"/>
  <c r="R2676" i="85"/>
  <c r="R2675" i="85"/>
  <c r="R2674" i="85"/>
  <c r="R2673" i="85"/>
  <c r="R2672" i="85"/>
  <c r="R2671" i="85"/>
  <c r="R2670" i="85"/>
  <c r="R2669" i="85"/>
  <c r="R2668" i="85"/>
  <c r="R2667" i="85"/>
  <c r="R2666" i="85"/>
  <c r="R2665" i="85"/>
  <c r="R2664" i="85"/>
  <c r="R2663" i="85"/>
  <c r="R2662" i="85"/>
  <c r="R2661" i="85"/>
  <c r="R2660" i="85"/>
  <c r="R2659" i="85"/>
  <c r="R2658" i="85"/>
  <c r="R2657" i="85"/>
  <c r="R2656" i="85"/>
  <c r="R2655" i="85"/>
  <c r="R2654" i="85"/>
  <c r="R2653" i="85"/>
  <c r="R2652" i="85"/>
  <c r="R2651" i="85"/>
  <c r="R2650" i="85"/>
  <c r="R2649" i="85"/>
  <c r="R2648" i="85"/>
  <c r="R2647" i="85"/>
  <c r="R2646" i="85"/>
  <c r="R2645" i="85"/>
  <c r="R2644" i="85"/>
  <c r="R2643" i="85"/>
  <c r="R2642" i="85"/>
  <c r="R2641" i="85"/>
  <c r="R2640" i="85"/>
  <c r="R2639" i="85"/>
  <c r="R2638" i="85"/>
  <c r="R2637" i="85"/>
  <c r="R2636" i="85"/>
  <c r="R2635" i="85"/>
  <c r="R2634" i="85"/>
  <c r="R2633" i="85"/>
  <c r="R2632" i="85"/>
  <c r="R2631" i="85"/>
  <c r="R2630" i="85"/>
  <c r="R2629" i="85"/>
  <c r="R2628" i="85"/>
  <c r="R2627" i="85"/>
  <c r="R2626" i="85"/>
  <c r="R2625" i="85"/>
  <c r="R2624" i="85"/>
  <c r="R2623" i="85"/>
  <c r="R2622" i="85"/>
  <c r="R2621" i="85"/>
  <c r="R2620" i="85"/>
  <c r="R2619" i="85"/>
  <c r="R2618" i="85"/>
  <c r="R2617" i="85"/>
  <c r="R2616" i="85"/>
  <c r="R2615" i="85"/>
  <c r="R2614" i="85"/>
  <c r="R2613" i="85"/>
  <c r="R2612" i="85"/>
  <c r="R2611" i="85"/>
  <c r="R2610" i="85"/>
  <c r="R2609" i="85"/>
  <c r="R2608" i="85"/>
  <c r="R2607" i="85"/>
  <c r="R2606" i="85"/>
  <c r="R2605" i="85"/>
  <c r="R2604" i="85"/>
  <c r="R2603" i="85"/>
  <c r="R2602" i="85"/>
  <c r="R2601" i="85"/>
  <c r="R2600" i="85"/>
  <c r="R2599" i="85"/>
  <c r="R2598" i="85"/>
  <c r="R2597" i="85"/>
  <c r="R2596" i="85"/>
  <c r="R2595" i="85"/>
  <c r="R2594" i="85"/>
  <c r="R2593" i="85"/>
  <c r="R2592" i="85"/>
  <c r="R2591" i="85"/>
  <c r="R2590" i="85"/>
  <c r="R2589" i="85"/>
  <c r="R2588" i="85"/>
  <c r="R2587" i="85"/>
  <c r="R2586" i="85"/>
  <c r="R2585" i="85"/>
  <c r="R2584" i="85"/>
  <c r="R2583" i="85"/>
  <c r="R2582" i="85"/>
  <c r="R2581" i="85"/>
  <c r="R2580" i="85"/>
  <c r="R2579" i="85"/>
  <c r="R2578" i="85"/>
  <c r="R2577" i="85"/>
  <c r="R2576" i="85"/>
  <c r="R2575" i="85"/>
  <c r="R2574" i="85"/>
  <c r="R2573" i="85"/>
  <c r="R2572" i="85"/>
  <c r="R2571" i="85"/>
  <c r="R2570" i="85"/>
  <c r="R2569" i="85"/>
  <c r="R2568" i="85"/>
  <c r="R2567" i="85"/>
  <c r="R2566" i="85"/>
  <c r="R2565" i="85"/>
  <c r="R2564" i="85"/>
  <c r="R2563" i="85"/>
  <c r="R2562" i="85"/>
  <c r="R2561" i="85"/>
  <c r="R2560" i="85"/>
  <c r="R2559" i="85"/>
  <c r="R2558" i="85"/>
  <c r="R2557" i="85"/>
  <c r="R2556" i="85"/>
  <c r="R2555" i="85"/>
  <c r="R2554" i="85"/>
  <c r="R2553" i="85"/>
  <c r="R2552" i="85"/>
  <c r="R2551" i="85"/>
  <c r="R2550" i="85"/>
  <c r="R2549" i="85"/>
  <c r="R2548" i="85"/>
  <c r="R2547" i="85"/>
  <c r="R2546" i="85"/>
  <c r="R2545" i="85"/>
  <c r="R2544" i="85"/>
  <c r="R2543" i="85"/>
  <c r="R2542" i="85"/>
  <c r="R2541" i="85"/>
  <c r="R2540" i="85"/>
  <c r="R2539" i="85"/>
  <c r="R2538" i="85"/>
  <c r="R2537" i="85"/>
  <c r="R2536" i="85"/>
  <c r="R2535" i="85"/>
  <c r="R2534" i="85"/>
  <c r="R2533" i="85"/>
  <c r="R2532" i="85"/>
  <c r="R2531" i="85"/>
  <c r="R2530" i="85"/>
  <c r="R2529" i="85"/>
  <c r="R2528" i="85"/>
  <c r="R2527" i="85"/>
  <c r="R2526" i="85"/>
  <c r="R2525" i="85"/>
  <c r="R2524" i="85"/>
  <c r="R2523" i="85"/>
  <c r="R2522" i="85"/>
  <c r="R2521" i="85"/>
  <c r="R2520" i="85"/>
  <c r="R2519" i="85"/>
  <c r="R2518" i="85"/>
  <c r="R2517" i="85"/>
  <c r="R2516" i="85"/>
  <c r="R2515" i="85"/>
  <c r="R2514" i="85"/>
  <c r="R2513" i="85"/>
  <c r="R2512" i="85"/>
  <c r="R2511" i="85"/>
  <c r="R2510" i="85"/>
  <c r="R2509" i="85"/>
  <c r="R2508" i="85"/>
  <c r="R2507" i="85"/>
  <c r="R2506" i="85"/>
  <c r="R2505" i="85"/>
  <c r="R2504" i="85"/>
  <c r="R2503" i="85"/>
  <c r="R2502" i="85"/>
  <c r="R2501" i="85"/>
  <c r="R2500" i="85"/>
  <c r="R2499" i="85"/>
  <c r="R2498" i="85"/>
  <c r="R2497" i="85"/>
  <c r="R2496" i="85"/>
  <c r="R2495" i="85"/>
  <c r="R2494" i="85"/>
  <c r="R2493" i="85"/>
  <c r="R2492" i="85"/>
  <c r="R2491" i="85"/>
  <c r="R2490" i="85"/>
  <c r="R2489" i="85"/>
  <c r="R2488" i="85"/>
  <c r="R2487" i="85"/>
  <c r="R2486" i="85"/>
  <c r="R2485" i="85"/>
  <c r="R2484" i="85"/>
  <c r="R2483" i="85"/>
  <c r="R2482" i="85"/>
  <c r="R2481" i="85"/>
  <c r="R2480" i="85"/>
  <c r="R2479" i="85"/>
  <c r="R2478" i="85"/>
  <c r="R2477" i="85"/>
  <c r="R2476" i="85"/>
  <c r="R2475" i="85"/>
  <c r="R2474" i="85"/>
  <c r="R2473" i="85"/>
  <c r="R2472" i="85"/>
  <c r="R2471" i="85"/>
  <c r="R2470" i="85"/>
  <c r="R2469" i="85"/>
  <c r="R2468" i="85"/>
  <c r="R2467" i="85"/>
  <c r="R2466" i="85"/>
  <c r="R2465" i="85"/>
  <c r="R2464" i="85"/>
  <c r="R2463" i="85"/>
  <c r="R2462" i="85"/>
  <c r="R2461" i="85"/>
  <c r="R2460" i="85"/>
  <c r="R2459" i="85"/>
  <c r="R2458" i="85"/>
  <c r="R2457" i="85"/>
  <c r="R2456" i="85"/>
  <c r="R2455" i="85"/>
  <c r="R2454" i="85"/>
  <c r="R2453" i="85"/>
  <c r="R2452" i="85"/>
  <c r="R2451" i="85"/>
  <c r="R2450" i="85"/>
  <c r="R2449" i="85"/>
  <c r="R2448" i="85"/>
  <c r="R2447" i="85"/>
  <c r="R2446" i="85"/>
  <c r="R2445" i="85"/>
  <c r="R2444" i="85"/>
  <c r="R2443" i="85"/>
  <c r="R2442" i="85"/>
  <c r="R2441" i="85"/>
  <c r="R2440" i="85"/>
  <c r="R2439" i="85"/>
  <c r="R2438" i="85"/>
  <c r="R2437" i="85"/>
  <c r="R2436" i="85"/>
  <c r="R2435" i="85"/>
  <c r="R2434" i="85"/>
  <c r="R2433" i="85"/>
  <c r="R2432" i="85"/>
  <c r="R2431" i="85"/>
  <c r="R2430" i="85"/>
  <c r="R2429" i="85"/>
  <c r="R2428" i="85"/>
  <c r="R2427" i="85"/>
  <c r="R2426" i="85"/>
  <c r="R2425" i="85"/>
  <c r="R2424" i="85"/>
  <c r="R2423" i="85"/>
  <c r="R2422" i="85"/>
  <c r="R2421" i="85"/>
  <c r="R2420" i="85"/>
  <c r="R2419" i="85"/>
  <c r="R2418" i="85"/>
  <c r="R2417" i="85"/>
  <c r="R2416" i="85"/>
  <c r="R2415" i="85"/>
  <c r="R2414" i="85"/>
  <c r="R2413" i="85"/>
  <c r="R2412" i="85"/>
  <c r="R2411" i="85"/>
  <c r="R2410" i="85"/>
  <c r="R2409" i="85"/>
  <c r="R2408" i="85"/>
  <c r="R2407" i="85"/>
  <c r="R2406" i="85"/>
  <c r="R2405" i="85"/>
  <c r="R2404" i="85"/>
  <c r="R2403" i="85"/>
  <c r="R2402" i="85"/>
  <c r="R2401" i="85"/>
  <c r="R2400" i="85"/>
  <c r="R2399" i="85"/>
  <c r="R2398" i="85"/>
  <c r="R2397" i="85"/>
  <c r="R2396" i="85"/>
  <c r="R2395" i="85"/>
  <c r="R2394" i="85"/>
  <c r="R2393" i="85"/>
  <c r="R2392" i="85"/>
  <c r="R2391" i="85"/>
  <c r="R2390" i="85"/>
  <c r="R2389" i="85"/>
  <c r="R2388" i="85"/>
  <c r="R2387" i="85"/>
  <c r="R2386" i="85"/>
  <c r="R2385" i="85"/>
  <c r="R2384" i="85"/>
  <c r="R2383" i="85"/>
  <c r="R2382" i="85"/>
  <c r="R2381" i="85"/>
  <c r="R2380" i="85"/>
  <c r="R2379" i="85"/>
  <c r="R2378" i="85"/>
  <c r="R2377" i="85"/>
  <c r="R2376" i="85"/>
  <c r="R2375" i="85"/>
  <c r="R2374" i="85"/>
  <c r="R2373" i="85"/>
  <c r="R2372" i="85"/>
  <c r="R2371" i="85"/>
  <c r="R2370" i="85"/>
  <c r="R2369" i="85"/>
  <c r="R2368" i="85"/>
  <c r="R2367" i="85"/>
  <c r="R2366" i="85"/>
  <c r="R2365" i="85"/>
  <c r="R2364" i="85"/>
  <c r="R2363" i="85"/>
  <c r="R2362" i="85"/>
  <c r="R2361" i="85"/>
  <c r="R2360" i="85"/>
  <c r="R2359" i="85"/>
  <c r="R2358" i="85"/>
  <c r="R2357" i="85"/>
  <c r="R2356" i="85"/>
  <c r="R2355" i="85"/>
  <c r="R2354" i="85"/>
  <c r="R2353" i="85"/>
  <c r="R2352" i="85"/>
  <c r="R2351" i="85"/>
  <c r="R2350" i="85"/>
  <c r="R2349" i="85"/>
  <c r="R2348" i="85"/>
  <c r="R2347" i="85"/>
  <c r="R2346" i="85"/>
  <c r="R2345" i="85"/>
  <c r="R2344" i="85"/>
  <c r="R2343" i="85"/>
  <c r="R2342" i="85"/>
  <c r="R2341" i="85"/>
  <c r="R2340" i="85"/>
  <c r="R2339" i="85"/>
  <c r="R2338" i="85"/>
  <c r="R2337" i="85"/>
  <c r="R2336" i="85"/>
  <c r="R2335" i="85"/>
  <c r="R2334" i="85"/>
  <c r="R2333" i="85"/>
  <c r="R2332" i="85"/>
  <c r="R2331" i="85"/>
  <c r="R2330" i="85"/>
  <c r="R2329" i="85"/>
  <c r="R2328" i="85"/>
  <c r="R2327" i="85"/>
  <c r="R2326" i="85"/>
  <c r="R2325" i="85"/>
  <c r="R2324" i="85"/>
  <c r="R2323" i="85"/>
  <c r="R2322" i="85"/>
  <c r="R2321" i="85"/>
  <c r="R2320" i="85"/>
  <c r="R2319" i="85"/>
  <c r="R2318" i="85"/>
  <c r="R2317" i="85"/>
  <c r="R2316" i="85"/>
  <c r="R2315" i="85"/>
  <c r="R2314" i="85"/>
  <c r="R2313" i="85"/>
  <c r="R2312" i="85"/>
  <c r="R2311" i="85"/>
  <c r="R2310" i="85"/>
  <c r="R2309" i="85"/>
  <c r="R2308" i="85"/>
  <c r="R2307" i="85"/>
  <c r="R2306" i="85"/>
  <c r="R2305" i="85"/>
  <c r="R2304" i="85"/>
  <c r="R2303" i="85"/>
  <c r="R2302" i="85"/>
  <c r="R2301" i="85"/>
  <c r="R2300" i="85"/>
  <c r="R2299" i="85"/>
  <c r="R2298" i="85"/>
  <c r="R2297" i="85"/>
  <c r="R2296" i="85"/>
  <c r="R2295" i="85"/>
  <c r="R2294" i="85"/>
  <c r="R2293" i="85"/>
  <c r="R2292" i="85"/>
  <c r="R2291" i="85"/>
  <c r="R2290" i="85"/>
  <c r="R2289" i="85"/>
  <c r="R2288" i="85"/>
  <c r="R2287" i="85"/>
  <c r="R2286" i="85"/>
  <c r="R2285" i="85"/>
  <c r="R2284" i="85"/>
  <c r="R2283" i="85"/>
  <c r="R2282" i="85"/>
  <c r="R2281" i="85"/>
  <c r="R2280" i="85"/>
  <c r="R2279" i="85"/>
  <c r="R2278" i="85"/>
  <c r="R2277" i="85"/>
  <c r="R2276" i="85"/>
  <c r="R2275" i="85"/>
  <c r="R2274" i="85"/>
  <c r="R2273" i="85"/>
  <c r="R2272" i="85"/>
  <c r="R2271" i="85"/>
  <c r="R2270" i="85"/>
  <c r="R2269" i="85"/>
  <c r="R2268" i="85"/>
  <c r="R2267" i="85"/>
  <c r="R2266" i="85"/>
  <c r="R2265" i="85"/>
  <c r="R2264" i="85"/>
  <c r="R2263" i="85"/>
  <c r="R2262" i="85"/>
  <c r="R2261" i="85"/>
  <c r="R2260" i="85"/>
  <c r="R2259" i="85"/>
  <c r="R2258" i="85"/>
  <c r="R2257" i="85"/>
  <c r="R2256" i="85"/>
  <c r="R2255" i="85"/>
  <c r="R2254" i="85"/>
  <c r="R2253" i="85"/>
  <c r="R2252" i="85"/>
  <c r="R2251" i="85"/>
  <c r="R2250" i="85"/>
  <c r="R2249" i="85"/>
  <c r="R2248" i="85"/>
  <c r="R2247" i="85"/>
  <c r="R2246" i="85"/>
  <c r="R2245" i="85"/>
  <c r="R2244" i="85"/>
  <c r="R2243" i="85"/>
  <c r="R2242" i="85"/>
  <c r="R2241" i="85"/>
  <c r="R2240" i="85"/>
  <c r="R2239" i="85"/>
  <c r="R2238" i="85"/>
  <c r="R2237" i="85"/>
  <c r="R2236" i="85"/>
  <c r="R2235" i="85"/>
  <c r="R2234" i="85"/>
  <c r="R2233" i="85"/>
  <c r="R2232" i="85"/>
  <c r="R2231" i="85"/>
  <c r="R2230" i="85"/>
  <c r="R2229" i="85"/>
  <c r="R2228" i="85"/>
  <c r="R2227" i="85"/>
  <c r="R2226" i="85"/>
  <c r="R2225" i="85"/>
  <c r="R2224" i="85"/>
  <c r="R2223" i="85"/>
  <c r="R2222" i="85"/>
  <c r="R2221" i="85"/>
  <c r="R2220" i="85"/>
  <c r="R2219" i="85"/>
  <c r="R2218" i="85"/>
  <c r="R2217" i="85"/>
  <c r="R2216" i="85"/>
  <c r="R2215" i="85"/>
  <c r="R2214" i="85"/>
  <c r="R2213" i="85"/>
  <c r="R2212" i="85"/>
  <c r="R2211" i="85"/>
  <c r="R2210" i="85"/>
  <c r="R2209" i="85"/>
  <c r="R2208" i="85"/>
  <c r="R2207" i="85"/>
  <c r="R2206" i="85"/>
  <c r="R2205" i="85"/>
  <c r="R2204" i="85"/>
  <c r="R2203" i="85"/>
  <c r="R2202" i="85"/>
  <c r="R2201" i="85"/>
  <c r="R2200" i="85"/>
  <c r="R2199" i="85"/>
  <c r="R2198" i="85"/>
  <c r="R2197" i="85"/>
  <c r="R2196" i="85"/>
  <c r="R2195" i="85"/>
  <c r="R2194" i="85"/>
  <c r="R2193" i="85"/>
  <c r="R2192" i="85"/>
  <c r="R2191" i="85"/>
  <c r="R2190" i="85"/>
  <c r="R2189" i="85"/>
  <c r="R2188" i="85"/>
  <c r="R2187" i="85"/>
  <c r="R2186" i="85"/>
  <c r="R2185" i="85"/>
  <c r="R2184" i="85"/>
  <c r="R2183" i="85"/>
  <c r="R2182" i="85"/>
  <c r="R2181" i="85"/>
  <c r="R2180" i="85"/>
  <c r="R2179" i="85"/>
  <c r="R2178" i="85"/>
  <c r="R2177" i="85"/>
  <c r="R2176" i="85"/>
  <c r="R2175" i="85"/>
  <c r="R2174" i="85"/>
  <c r="R2173" i="85"/>
  <c r="R2172" i="85"/>
  <c r="R2171" i="85"/>
  <c r="R2170" i="85"/>
  <c r="R2169" i="85"/>
  <c r="R2168" i="85"/>
  <c r="R2167" i="85"/>
  <c r="R2166" i="85"/>
  <c r="R2165" i="85"/>
  <c r="R2164" i="85"/>
  <c r="R2163" i="85"/>
  <c r="R2162" i="85"/>
  <c r="R2161" i="85"/>
  <c r="R2160" i="85"/>
  <c r="R2159" i="85"/>
  <c r="R2158" i="85"/>
  <c r="R2157" i="85"/>
  <c r="R2156" i="85"/>
  <c r="R2155" i="85"/>
  <c r="R2154" i="85"/>
  <c r="R2153" i="85"/>
  <c r="R2152" i="85"/>
  <c r="R2151" i="85"/>
  <c r="R2150" i="85"/>
  <c r="R2149" i="85"/>
  <c r="R2148" i="85"/>
  <c r="R2147" i="85"/>
  <c r="R2146" i="85"/>
  <c r="R2145" i="85"/>
  <c r="R2144" i="85"/>
  <c r="R2143" i="85"/>
  <c r="R2142" i="85"/>
  <c r="R2141" i="85"/>
  <c r="R2140" i="85"/>
  <c r="R2139" i="85"/>
  <c r="R2138" i="85"/>
  <c r="R2137" i="85"/>
  <c r="R2136" i="85"/>
  <c r="R2135" i="85"/>
  <c r="R2134" i="85"/>
  <c r="R2133" i="85"/>
  <c r="R2132" i="85"/>
  <c r="R2131" i="85"/>
  <c r="R2130" i="85"/>
  <c r="R2129" i="85"/>
  <c r="R2128" i="85"/>
  <c r="R2127" i="85"/>
  <c r="R2126" i="85"/>
  <c r="R2125" i="85"/>
  <c r="R2124" i="85"/>
  <c r="R2123" i="85"/>
  <c r="R2122" i="85"/>
  <c r="R2121" i="85"/>
  <c r="R2120" i="85"/>
  <c r="R2119" i="85"/>
  <c r="R2118" i="85"/>
  <c r="R2117" i="85"/>
  <c r="R2116" i="85"/>
  <c r="R2115" i="85"/>
  <c r="R2114" i="85"/>
  <c r="R2113" i="85"/>
  <c r="R2112" i="85"/>
  <c r="R2111" i="85"/>
  <c r="R2110" i="85"/>
  <c r="R2109" i="85"/>
  <c r="R2108" i="85"/>
  <c r="R2107" i="85"/>
  <c r="R2106" i="85"/>
  <c r="R2105" i="85"/>
  <c r="R2104" i="85"/>
  <c r="R2103" i="85"/>
  <c r="R2102" i="85"/>
  <c r="R2101" i="85"/>
  <c r="R2100" i="85"/>
  <c r="R2099" i="85"/>
  <c r="R2098" i="85"/>
  <c r="R2097" i="85"/>
  <c r="R2096" i="85"/>
  <c r="R2095" i="85"/>
  <c r="R2094" i="85"/>
  <c r="R2093" i="85"/>
  <c r="R2092" i="85"/>
  <c r="R2091" i="85"/>
  <c r="R2090" i="85"/>
  <c r="R2089" i="85"/>
  <c r="R2088" i="85"/>
  <c r="R2087" i="85"/>
  <c r="R2086" i="85"/>
  <c r="R2085" i="85"/>
  <c r="R2084" i="85"/>
  <c r="R2083" i="85"/>
  <c r="R2082" i="85"/>
  <c r="R2081" i="85"/>
  <c r="R2080" i="85"/>
  <c r="R2079" i="85"/>
  <c r="R2078" i="85"/>
  <c r="R2077" i="85"/>
  <c r="R2076" i="85"/>
  <c r="R2075" i="85"/>
  <c r="R2074" i="85"/>
  <c r="R2073" i="85"/>
  <c r="R2072" i="85"/>
  <c r="R2071" i="85"/>
  <c r="R2070" i="85"/>
  <c r="R2069" i="85"/>
  <c r="R2068" i="85"/>
  <c r="R2067" i="85"/>
  <c r="R2066" i="85"/>
  <c r="R2065" i="85"/>
  <c r="R2064" i="85"/>
  <c r="R2063" i="85"/>
  <c r="R2062" i="85"/>
  <c r="R2061" i="85"/>
  <c r="R2060" i="85"/>
  <c r="R2059" i="85"/>
  <c r="R2058" i="85"/>
  <c r="R2057" i="85"/>
  <c r="R2056" i="85"/>
  <c r="R2055" i="85"/>
  <c r="R2054" i="85"/>
  <c r="R2053" i="85"/>
  <c r="R2052" i="85"/>
  <c r="R2051" i="85"/>
  <c r="R2050" i="85"/>
  <c r="R2049" i="85"/>
  <c r="R2048" i="85"/>
  <c r="R2047" i="85"/>
  <c r="R2046" i="85"/>
  <c r="R2045" i="85"/>
  <c r="R2044" i="85"/>
  <c r="R2043" i="85"/>
  <c r="R2042" i="85"/>
  <c r="R2041" i="85"/>
  <c r="R2040" i="85"/>
  <c r="R2039" i="85"/>
  <c r="R2038" i="85"/>
  <c r="R2037" i="85"/>
  <c r="R2036" i="85"/>
  <c r="R2035" i="85"/>
  <c r="R2034" i="85"/>
  <c r="R2033" i="85"/>
  <c r="R2032" i="85"/>
  <c r="R2031" i="85"/>
  <c r="R2030" i="85"/>
  <c r="R2029" i="85"/>
  <c r="R2028" i="85"/>
  <c r="R2027" i="85"/>
  <c r="R2026" i="85"/>
  <c r="R2025" i="85"/>
  <c r="R2024" i="85"/>
  <c r="R2023" i="85"/>
  <c r="R2022" i="85"/>
  <c r="R2021" i="85"/>
  <c r="R2020" i="85"/>
  <c r="R2019" i="85"/>
  <c r="R2018" i="85"/>
  <c r="R2017" i="85"/>
  <c r="R2016" i="85"/>
  <c r="R2015" i="85"/>
  <c r="R2014" i="85"/>
  <c r="R2013" i="85"/>
  <c r="R2012" i="85"/>
  <c r="R2011" i="85"/>
  <c r="R2010" i="85"/>
  <c r="R2009" i="85"/>
  <c r="R2008" i="85"/>
  <c r="R2007" i="85"/>
  <c r="R2006" i="85"/>
  <c r="R2005" i="85"/>
  <c r="R2004" i="85"/>
  <c r="R2003" i="85"/>
  <c r="R2002" i="85"/>
  <c r="R2001" i="85"/>
  <c r="R2000" i="85"/>
  <c r="R1999" i="85"/>
  <c r="R1998" i="85"/>
  <c r="R1997" i="85"/>
  <c r="R1996" i="85"/>
  <c r="R1995" i="85"/>
  <c r="R1994" i="85"/>
  <c r="R1993" i="85"/>
  <c r="R1992" i="85"/>
  <c r="R1991" i="85"/>
  <c r="R1990" i="85"/>
  <c r="R1989" i="85"/>
  <c r="R1988" i="85"/>
  <c r="R1987" i="85"/>
  <c r="R1986" i="85"/>
  <c r="R1985" i="85"/>
  <c r="R1984" i="85"/>
  <c r="R1983" i="85"/>
  <c r="R1982" i="85"/>
  <c r="R1981" i="85"/>
  <c r="R1980" i="85"/>
  <c r="R1979" i="85"/>
  <c r="R1978" i="85"/>
  <c r="R1977" i="85"/>
  <c r="R1976" i="85"/>
  <c r="R1975" i="85"/>
  <c r="R1974" i="85"/>
  <c r="R1973" i="85"/>
  <c r="R1972" i="85"/>
  <c r="R1971" i="85"/>
  <c r="R1970" i="85"/>
  <c r="R1969" i="85"/>
  <c r="R1968" i="85"/>
  <c r="R1967" i="85"/>
  <c r="R1966" i="85"/>
  <c r="R1965" i="85"/>
  <c r="R1964" i="85"/>
  <c r="R1963" i="85"/>
  <c r="R1962" i="85"/>
  <c r="R1961" i="85"/>
  <c r="R1960" i="85"/>
  <c r="R1959" i="85"/>
  <c r="R1958" i="85"/>
  <c r="R1957" i="85"/>
  <c r="R1956" i="85"/>
  <c r="R1955" i="85"/>
  <c r="R1954" i="85"/>
  <c r="R1953" i="85"/>
  <c r="R1952" i="85"/>
  <c r="R1951" i="85"/>
  <c r="R1950" i="85"/>
  <c r="R1949" i="85"/>
  <c r="R1948" i="85"/>
  <c r="R1947" i="85"/>
  <c r="R1946" i="85"/>
  <c r="R1945" i="85"/>
  <c r="R1944" i="85"/>
  <c r="R1943" i="85"/>
  <c r="R1942" i="85"/>
  <c r="R1941" i="85"/>
  <c r="R1940" i="85"/>
  <c r="R1939" i="85"/>
  <c r="R1938" i="85"/>
  <c r="R1937" i="85"/>
  <c r="R1936" i="85"/>
  <c r="R1935" i="85"/>
  <c r="R1934" i="85"/>
  <c r="R1933" i="85"/>
  <c r="R1932" i="85"/>
  <c r="R1931" i="85"/>
  <c r="R1930" i="85"/>
  <c r="R1929" i="85"/>
  <c r="R1928" i="85"/>
  <c r="R1927" i="85"/>
  <c r="R1926" i="85"/>
  <c r="R1925" i="85"/>
  <c r="R1924" i="85"/>
  <c r="R1923" i="85"/>
  <c r="R1922" i="85"/>
  <c r="R1921" i="85"/>
  <c r="R1920" i="85"/>
  <c r="R1919" i="85"/>
  <c r="R1918" i="85"/>
  <c r="R1917" i="85"/>
  <c r="R1916" i="85"/>
  <c r="R1915" i="85"/>
  <c r="R1914" i="85"/>
  <c r="R1913" i="85"/>
  <c r="R1912" i="85"/>
  <c r="R1911" i="85"/>
  <c r="R1910" i="85"/>
  <c r="R1909" i="85"/>
  <c r="R1908" i="85"/>
  <c r="R1907" i="85"/>
  <c r="R1906" i="85"/>
  <c r="R1905" i="85"/>
  <c r="R1904" i="85"/>
  <c r="R1903" i="85"/>
  <c r="R1902" i="85"/>
  <c r="R1901" i="85"/>
  <c r="R1900" i="85"/>
  <c r="R1899" i="85"/>
  <c r="R1898" i="85"/>
  <c r="R1897" i="85"/>
  <c r="R1896" i="85"/>
  <c r="R1895" i="85"/>
  <c r="R1894" i="85"/>
  <c r="R1893" i="85"/>
  <c r="R1892" i="85"/>
  <c r="R1891" i="85"/>
  <c r="R1890" i="85"/>
  <c r="R1889" i="85"/>
  <c r="R1888" i="85"/>
  <c r="R1887" i="85"/>
  <c r="R1886" i="85"/>
  <c r="R1885" i="85"/>
  <c r="R1884" i="85"/>
  <c r="R1883" i="85"/>
  <c r="R1882" i="85"/>
  <c r="R1881" i="85"/>
  <c r="R1880" i="85"/>
  <c r="R1879" i="85"/>
  <c r="R1878" i="85"/>
  <c r="R1877" i="85"/>
  <c r="R1876" i="85"/>
  <c r="R1875" i="85"/>
  <c r="R1874" i="85"/>
  <c r="R1873" i="85"/>
  <c r="R1872" i="85"/>
  <c r="R1871" i="85"/>
  <c r="R1870" i="85"/>
  <c r="R1869" i="85"/>
  <c r="R1868" i="85"/>
  <c r="R1867" i="85"/>
  <c r="R1866" i="85"/>
  <c r="R1865" i="85"/>
  <c r="R1864" i="85"/>
  <c r="R1863" i="85"/>
  <c r="R1862" i="85"/>
  <c r="R1861" i="85"/>
  <c r="R1860" i="85"/>
  <c r="R1859" i="85"/>
  <c r="R1858" i="85"/>
  <c r="R1857" i="85"/>
  <c r="R1856" i="85"/>
  <c r="R1855" i="85"/>
  <c r="R1854" i="85"/>
  <c r="R1853" i="85"/>
  <c r="R1852" i="85"/>
  <c r="R1851" i="85"/>
  <c r="R1850" i="85"/>
  <c r="R1849" i="85"/>
  <c r="R1848" i="85"/>
  <c r="R1847" i="85"/>
  <c r="R1846" i="85"/>
  <c r="R1845" i="85"/>
  <c r="R1844" i="85"/>
  <c r="R1843" i="85"/>
  <c r="R1842" i="85"/>
  <c r="R1841" i="85"/>
  <c r="R1840" i="85"/>
  <c r="R1839" i="85"/>
  <c r="R1838" i="85"/>
  <c r="R1837" i="85"/>
  <c r="R1836" i="85"/>
  <c r="R1835" i="85"/>
  <c r="R1834" i="85"/>
  <c r="R1833" i="85"/>
  <c r="R1832" i="85"/>
  <c r="R1831" i="85"/>
  <c r="R1830" i="85"/>
  <c r="R1829" i="85"/>
  <c r="R1828" i="85"/>
  <c r="R1827" i="85"/>
  <c r="R1826" i="85"/>
  <c r="R1825" i="85"/>
  <c r="R1824" i="85"/>
  <c r="R1823" i="85"/>
  <c r="R1822" i="85"/>
  <c r="R1821" i="85"/>
  <c r="R1820" i="85"/>
  <c r="R1819" i="85"/>
  <c r="R1818" i="85"/>
  <c r="R1817" i="85"/>
  <c r="R1816" i="85"/>
  <c r="R1815" i="85"/>
  <c r="R1814" i="85"/>
  <c r="R1813" i="85"/>
  <c r="R1812" i="85"/>
  <c r="R1811" i="85"/>
  <c r="R1810" i="85"/>
  <c r="R1809" i="85"/>
  <c r="R1808" i="85"/>
  <c r="R1807" i="85"/>
  <c r="R1806" i="85"/>
  <c r="R1805" i="85"/>
  <c r="R1804" i="85"/>
  <c r="R1803" i="85"/>
  <c r="R1802" i="85"/>
  <c r="R1801" i="85"/>
  <c r="R1800" i="85"/>
  <c r="R1799" i="85"/>
  <c r="R1798" i="85"/>
  <c r="R1797" i="85"/>
  <c r="R1796" i="85"/>
  <c r="R1795" i="85"/>
  <c r="R1794" i="85"/>
  <c r="R1793" i="85"/>
  <c r="R1792" i="85"/>
  <c r="R1791" i="85"/>
  <c r="R1790" i="85"/>
  <c r="R1789" i="85"/>
  <c r="R1788" i="85"/>
  <c r="R1787" i="85"/>
  <c r="R1786" i="85"/>
  <c r="R1785" i="85"/>
  <c r="R1784" i="85"/>
  <c r="R1783" i="85"/>
  <c r="R1782" i="85"/>
  <c r="R1781" i="85"/>
  <c r="R1780" i="85"/>
  <c r="R1779" i="85"/>
  <c r="R1778" i="85"/>
  <c r="R1777" i="85"/>
  <c r="R1776" i="85"/>
  <c r="R1775" i="85"/>
  <c r="R1774" i="85"/>
  <c r="R1773" i="85"/>
  <c r="R1772" i="85"/>
  <c r="R1771" i="85"/>
  <c r="R1770" i="85"/>
  <c r="R1769" i="85"/>
  <c r="R1768" i="85"/>
  <c r="R1767" i="85"/>
  <c r="R1766" i="85"/>
  <c r="R1765" i="85"/>
  <c r="R1764" i="85"/>
  <c r="R1763" i="85"/>
  <c r="R1762" i="85"/>
  <c r="R1761" i="85"/>
  <c r="R1760" i="85"/>
  <c r="R1759" i="85"/>
  <c r="R1758" i="85"/>
  <c r="R1757" i="85"/>
  <c r="R1756" i="85"/>
  <c r="R1755" i="85"/>
  <c r="R1754" i="85"/>
  <c r="R1753" i="85"/>
  <c r="R1752" i="85"/>
  <c r="R1751" i="85"/>
  <c r="R1750" i="85"/>
  <c r="R1749" i="85"/>
  <c r="R1748" i="85"/>
  <c r="R1747" i="85"/>
  <c r="R1746" i="85"/>
  <c r="R1745" i="85"/>
  <c r="R1744" i="85"/>
  <c r="R1743" i="85"/>
  <c r="R1742" i="85"/>
  <c r="R1741" i="85"/>
  <c r="R1740" i="85"/>
  <c r="R1739" i="85"/>
  <c r="R1738" i="85"/>
  <c r="R1737" i="85"/>
  <c r="R1736" i="85"/>
  <c r="R1735" i="85"/>
  <c r="R1734" i="85"/>
  <c r="R1733" i="85"/>
  <c r="R1732" i="85"/>
  <c r="R1731" i="85"/>
  <c r="R1730" i="85"/>
  <c r="R1729" i="85"/>
  <c r="R1728" i="85"/>
  <c r="R1727" i="85"/>
  <c r="R1726" i="85"/>
  <c r="R1725" i="85"/>
  <c r="R1724" i="85"/>
  <c r="R1723" i="85"/>
  <c r="R1722" i="85"/>
  <c r="R1721" i="85"/>
  <c r="R1720" i="85"/>
  <c r="R1719" i="85"/>
  <c r="R1718" i="85"/>
  <c r="R1717" i="85"/>
  <c r="R1716" i="85"/>
  <c r="R1715" i="85"/>
  <c r="R1714" i="85"/>
  <c r="R1713" i="85"/>
  <c r="R1712" i="85"/>
  <c r="R1711" i="85"/>
  <c r="R1710" i="85"/>
  <c r="R1709" i="85"/>
  <c r="R1708" i="85"/>
  <c r="R1707" i="85"/>
  <c r="R1706" i="85"/>
  <c r="R1705" i="85"/>
  <c r="R1704" i="85"/>
  <c r="R1703" i="85"/>
  <c r="R1702" i="85"/>
  <c r="R1701" i="85"/>
  <c r="R1700" i="85"/>
  <c r="R1699" i="85"/>
  <c r="R1698" i="85"/>
  <c r="R1697" i="85"/>
  <c r="R1696" i="85"/>
  <c r="R1695" i="85"/>
  <c r="R1694" i="85"/>
  <c r="R1693" i="85"/>
  <c r="R1692" i="85"/>
  <c r="R1691" i="85"/>
  <c r="R1690" i="85"/>
  <c r="R1689" i="85"/>
  <c r="R1688" i="85"/>
  <c r="R1687" i="85"/>
  <c r="R1686" i="85"/>
  <c r="R1685" i="85"/>
  <c r="R1684" i="85"/>
  <c r="R1683" i="85"/>
  <c r="R1682" i="85"/>
  <c r="R1681" i="85"/>
  <c r="R1680" i="85"/>
  <c r="R1679" i="85"/>
  <c r="R1678" i="85"/>
  <c r="R1677" i="85"/>
  <c r="R1676" i="85"/>
  <c r="R1675" i="85"/>
  <c r="R1674" i="85"/>
  <c r="R1673" i="85"/>
  <c r="R1672" i="85"/>
  <c r="R1671" i="85"/>
  <c r="R1670" i="85"/>
  <c r="R1669" i="85"/>
  <c r="R1668" i="85"/>
  <c r="R1667" i="85"/>
  <c r="R1666" i="85"/>
  <c r="R1665" i="85"/>
  <c r="R1664" i="85"/>
  <c r="R1663" i="85"/>
  <c r="R1662" i="85"/>
  <c r="R1661" i="85"/>
  <c r="R1660" i="85"/>
  <c r="R1659" i="85"/>
  <c r="R1658" i="85"/>
  <c r="R1657" i="85"/>
  <c r="R1656" i="85"/>
  <c r="R1655" i="85"/>
  <c r="R1654" i="85"/>
  <c r="R1653" i="85"/>
  <c r="R1652" i="85"/>
  <c r="R1651" i="85"/>
  <c r="R1650" i="85"/>
  <c r="R1649" i="85"/>
  <c r="R1648" i="85"/>
  <c r="R1647" i="85"/>
  <c r="R1646" i="85"/>
  <c r="R1645" i="85"/>
  <c r="R1644" i="85"/>
  <c r="R1643" i="85"/>
  <c r="R1642" i="85"/>
  <c r="R1641" i="85"/>
  <c r="R1640" i="85"/>
  <c r="R1639" i="85"/>
  <c r="R1638" i="85"/>
  <c r="R1637" i="85"/>
  <c r="R1636" i="85"/>
  <c r="R1635" i="85"/>
  <c r="R1634" i="85"/>
  <c r="R1633" i="85"/>
  <c r="R1632" i="85"/>
  <c r="R1631" i="85"/>
  <c r="R1630" i="85"/>
  <c r="R1629" i="85"/>
  <c r="R1628" i="85"/>
  <c r="R1627" i="85"/>
  <c r="R1626" i="85"/>
  <c r="R1625" i="85"/>
  <c r="R1624" i="85"/>
  <c r="R1623" i="85"/>
  <c r="R1622" i="85"/>
  <c r="R1621" i="85"/>
  <c r="R1620" i="85"/>
  <c r="R1619" i="85"/>
  <c r="R1618" i="85"/>
  <c r="R1617" i="85"/>
  <c r="R1616" i="85"/>
  <c r="R1615" i="85"/>
  <c r="R1614" i="85"/>
  <c r="R1613" i="85"/>
  <c r="R1612" i="85"/>
  <c r="R1611" i="85"/>
  <c r="R1610" i="85"/>
  <c r="R1609" i="85"/>
  <c r="R1608" i="85"/>
  <c r="R1607" i="85"/>
  <c r="R1606" i="85"/>
  <c r="R1605" i="85"/>
  <c r="R1604" i="85"/>
  <c r="R1603" i="85"/>
  <c r="R1602" i="85"/>
  <c r="R1601" i="85"/>
  <c r="R1600" i="85"/>
  <c r="R1599" i="85"/>
  <c r="R1598" i="85"/>
  <c r="R1597" i="85"/>
  <c r="R1596" i="85"/>
  <c r="R1595" i="85"/>
  <c r="R1594" i="85"/>
  <c r="R1593" i="85"/>
  <c r="R1592" i="85"/>
  <c r="R1591" i="85"/>
  <c r="R1590" i="85"/>
  <c r="R1589" i="85"/>
  <c r="R1588" i="85"/>
  <c r="R1587" i="85"/>
  <c r="R1586" i="85"/>
  <c r="R1585" i="85"/>
  <c r="R1584" i="85"/>
  <c r="R1583" i="85"/>
  <c r="R1582" i="85"/>
  <c r="R1581" i="85"/>
  <c r="R1580" i="85"/>
  <c r="R1579" i="85"/>
  <c r="R1578" i="85"/>
  <c r="R1577" i="85"/>
  <c r="R1576" i="85"/>
  <c r="R1575" i="85"/>
  <c r="R1574" i="85"/>
  <c r="R1573" i="85"/>
  <c r="R1572" i="85"/>
  <c r="R1571" i="85"/>
  <c r="R1570" i="85"/>
  <c r="R1569" i="85"/>
  <c r="R1568" i="85"/>
  <c r="R1567" i="85"/>
  <c r="R1566" i="85"/>
  <c r="R1565" i="85"/>
  <c r="R1564" i="85"/>
  <c r="R1563" i="85"/>
  <c r="R1562" i="85"/>
  <c r="R1561" i="85"/>
  <c r="R1560" i="85"/>
  <c r="R1559" i="85"/>
  <c r="R1558" i="85"/>
  <c r="R1557" i="85"/>
  <c r="R1556" i="85"/>
  <c r="R1555" i="85"/>
  <c r="R1554" i="85"/>
  <c r="R1553" i="85"/>
  <c r="R1552" i="85"/>
  <c r="R1551" i="85"/>
  <c r="R1550" i="85"/>
  <c r="R1549" i="85"/>
  <c r="R1548" i="85"/>
  <c r="R1547" i="85"/>
  <c r="R1546" i="85"/>
  <c r="R1545" i="85"/>
  <c r="R1544" i="85"/>
  <c r="R1543" i="85"/>
  <c r="R1542" i="85"/>
  <c r="R1541" i="85"/>
  <c r="R1540" i="85"/>
  <c r="R1539" i="85"/>
  <c r="R1538" i="85"/>
  <c r="R1537" i="85"/>
  <c r="R1536" i="85"/>
  <c r="R1535" i="85"/>
  <c r="R1534" i="85"/>
  <c r="R1533" i="85"/>
  <c r="R1532" i="85"/>
  <c r="R1531" i="85"/>
  <c r="R1530" i="85"/>
  <c r="R1529" i="85"/>
  <c r="R1528" i="85"/>
  <c r="R1527" i="85"/>
  <c r="R1526" i="85"/>
  <c r="R1525" i="85"/>
  <c r="R1524" i="85"/>
  <c r="R1523" i="85"/>
  <c r="R1522" i="85"/>
  <c r="R1521" i="85"/>
  <c r="R1520" i="85"/>
  <c r="R1519" i="85"/>
  <c r="R1518" i="85"/>
  <c r="R1517" i="85"/>
  <c r="R1516" i="85"/>
  <c r="R1515" i="85"/>
  <c r="R1514" i="85"/>
  <c r="R1513" i="85"/>
  <c r="R1512" i="85"/>
  <c r="R1511" i="85"/>
  <c r="R1510" i="85"/>
  <c r="R1509" i="85"/>
  <c r="R1508" i="85"/>
  <c r="R1507" i="85"/>
  <c r="R1506" i="85"/>
  <c r="R1505" i="85"/>
  <c r="R1504" i="85"/>
  <c r="R1503" i="85"/>
  <c r="R1502" i="85"/>
  <c r="R1501" i="85"/>
  <c r="R1500" i="85"/>
  <c r="R1499" i="85"/>
  <c r="R1498" i="85"/>
  <c r="R1497" i="85"/>
  <c r="R1496" i="85"/>
  <c r="R1495" i="85"/>
  <c r="R1494" i="85"/>
  <c r="R1493" i="85"/>
  <c r="R1492" i="85"/>
  <c r="R1491" i="85"/>
  <c r="R1490" i="85"/>
  <c r="R1489" i="85"/>
  <c r="R1488" i="85"/>
  <c r="R1487" i="85"/>
  <c r="R1486" i="85"/>
  <c r="R1485" i="85"/>
  <c r="R1484" i="85"/>
  <c r="R1483" i="85"/>
  <c r="R1482" i="85"/>
  <c r="R1481" i="85"/>
  <c r="R1480" i="85"/>
  <c r="R1479" i="85"/>
  <c r="R1478" i="85"/>
  <c r="R1477" i="85"/>
  <c r="R1476" i="85"/>
  <c r="R1475" i="85"/>
  <c r="R1474" i="85"/>
  <c r="R1473" i="85"/>
  <c r="R1472" i="85"/>
  <c r="R1471" i="85"/>
  <c r="R1470" i="85"/>
  <c r="R1469" i="85"/>
  <c r="R1468" i="85"/>
  <c r="R1467" i="85"/>
  <c r="R1466" i="85"/>
  <c r="R1465" i="85"/>
  <c r="R1464" i="85"/>
  <c r="R1463" i="85"/>
  <c r="R1462" i="85"/>
  <c r="R1461" i="85"/>
  <c r="R1460" i="85"/>
  <c r="R1459" i="85"/>
  <c r="R1458" i="85"/>
  <c r="R1457" i="85"/>
  <c r="R1456" i="85"/>
  <c r="R1455" i="85"/>
  <c r="R1454" i="85"/>
  <c r="R1453" i="85"/>
  <c r="R1452" i="85"/>
  <c r="R1451" i="85"/>
  <c r="R1450" i="85"/>
  <c r="R1449" i="85"/>
  <c r="R1448" i="85"/>
  <c r="R1447" i="85"/>
  <c r="R1446" i="85"/>
  <c r="R1445" i="85"/>
  <c r="R1444" i="85"/>
  <c r="R1443" i="85"/>
  <c r="R1442" i="85"/>
  <c r="R1441" i="85"/>
  <c r="R1440" i="85"/>
  <c r="R1439" i="85"/>
  <c r="R1438" i="85"/>
  <c r="R1437" i="85"/>
  <c r="R1436" i="85"/>
  <c r="R1435" i="85"/>
  <c r="R1434" i="85"/>
  <c r="R1433" i="85"/>
  <c r="R1432" i="85"/>
  <c r="R1431" i="85"/>
  <c r="R1430" i="85"/>
  <c r="R1429" i="85"/>
  <c r="R1428" i="85"/>
  <c r="R1427" i="85"/>
  <c r="R1426" i="85"/>
  <c r="R1425" i="85"/>
  <c r="R1424" i="85"/>
  <c r="R1423" i="85"/>
  <c r="R1422" i="85"/>
  <c r="R1421" i="85"/>
  <c r="R1420" i="85"/>
  <c r="R1419" i="85"/>
  <c r="R1418" i="85"/>
  <c r="R1417" i="85"/>
  <c r="R1416" i="85"/>
  <c r="R1415" i="85"/>
  <c r="R1414" i="85"/>
  <c r="R1413" i="85"/>
  <c r="R1412" i="85"/>
  <c r="R1411" i="85"/>
  <c r="R1410" i="85"/>
  <c r="R1409" i="85"/>
  <c r="R1408" i="85"/>
  <c r="R1407" i="85"/>
  <c r="R1406" i="85"/>
  <c r="R1405" i="85"/>
  <c r="R1404" i="85"/>
  <c r="R1403" i="85"/>
  <c r="R1402" i="85"/>
  <c r="R1401" i="85"/>
  <c r="R1400" i="85"/>
  <c r="R1399" i="85"/>
  <c r="R1398" i="85"/>
  <c r="R1397" i="85"/>
  <c r="R1396" i="85"/>
  <c r="R1395" i="85"/>
  <c r="R1394" i="85"/>
  <c r="R1393" i="85"/>
  <c r="R1392" i="85"/>
  <c r="R1391" i="85"/>
  <c r="R1390" i="85"/>
  <c r="R1389" i="85"/>
  <c r="R1388" i="85"/>
  <c r="R1387" i="85"/>
  <c r="R1386" i="85"/>
  <c r="R1385" i="85"/>
  <c r="R1384" i="85"/>
  <c r="R1383" i="85"/>
  <c r="R1382" i="85"/>
  <c r="R1381" i="85"/>
  <c r="R1380" i="85"/>
  <c r="R1379" i="85"/>
  <c r="R1378" i="85"/>
  <c r="R1377" i="85"/>
  <c r="R1376" i="85"/>
  <c r="R1375" i="85"/>
  <c r="R1374" i="85"/>
  <c r="R1373" i="85"/>
  <c r="R1372" i="85"/>
  <c r="R1371" i="85"/>
  <c r="R1370" i="85"/>
  <c r="R1369" i="85"/>
  <c r="R1368" i="85"/>
  <c r="R1367" i="85"/>
  <c r="R1366" i="85"/>
  <c r="R1365" i="85"/>
  <c r="R1364" i="85"/>
  <c r="R1363" i="85"/>
  <c r="R1362" i="85"/>
  <c r="R1361" i="85"/>
  <c r="R1360" i="85"/>
  <c r="R1359" i="85"/>
  <c r="R1358" i="85"/>
  <c r="R1357" i="85"/>
  <c r="R1356" i="85"/>
  <c r="R1355" i="85"/>
  <c r="R1354" i="85"/>
  <c r="R1353" i="85"/>
  <c r="R1352" i="85"/>
  <c r="R1351" i="85"/>
  <c r="R1350" i="85"/>
  <c r="R1349" i="85"/>
  <c r="R1348" i="85"/>
  <c r="R1347" i="85"/>
  <c r="R1346" i="85"/>
  <c r="R1345" i="85"/>
  <c r="R1344" i="85"/>
  <c r="R1343" i="85"/>
  <c r="R1342" i="85"/>
  <c r="R1341" i="85"/>
  <c r="R1340" i="85"/>
  <c r="R1339" i="85"/>
  <c r="R1338" i="85"/>
  <c r="R1337" i="85"/>
  <c r="R1336" i="85"/>
  <c r="R1335" i="85"/>
  <c r="R1334" i="85"/>
  <c r="R1333" i="85"/>
  <c r="R1332" i="85"/>
  <c r="R1331" i="85"/>
  <c r="R1330" i="85"/>
  <c r="R1329" i="85"/>
  <c r="R1328" i="85"/>
  <c r="R1327" i="85"/>
  <c r="R1326" i="85"/>
  <c r="R1325" i="85"/>
  <c r="R1324" i="85"/>
  <c r="R1323" i="85"/>
  <c r="R1322" i="85"/>
  <c r="R1321" i="85"/>
  <c r="R1320" i="85"/>
  <c r="R1319" i="85"/>
  <c r="R1318" i="85"/>
  <c r="R1317" i="85"/>
  <c r="R1316" i="85"/>
  <c r="R1315" i="85"/>
  <c r="R1314" i="85"/>
  <c r="R1313" i="85"/>
  <c r="R1312" i="85"/>
  <c r="R1311" i="85"/>
  <c r="R1310" i="85"/>
  <c r="R1309" i="85"/>
  <c r="R1308" i="85"/>
  <c r="R1307" i="85"/>
  <c r="R1306" i="85"/>
  <c r="R1305" i="85"/>
  <c r="R1304" i="85"/>
  <c r="R1303" i="85"/>
  <c r="R1302" i="85"/>
  <c r="R1301" i="85"/>
  <c r="R1300" i="85"/>
  <c r="R1299" i="85"/>
  <c r="R1298" i="85"/>
  <c r="R1297" i="85"/>
  <c r="R1296" i="85"/>
  <c r="R1295" i="85"/>
  <c r="R1294" i="85"/>
  <c r="R1293" i="85"/>
  <c r="R1292" i="85"/>
  <c r="R1291" i="85"/>
  <c r="R1290" i="85"/>
  <c r="R1289" i="85"/>
  <c r="R1288" i="85"/>
  <c r="R1287" i="85"/>
  <c r="R1286" i="85"/>
  <c r="R1285" i="85"/>
  <c r="R1284" i="85"/>
  <c r="R1283" i="85"/>
  <c r="R1282" i="85"/>
  <c r="R1281" i="85"/>
  <c r="R1280" i="85"/>
  <c r="R1279" i="85"/>
  <c r="R1278" i="85"/>
  <c r="R1277" i="85"/>
  <c r="R1276" i="85"/>
  <c r="R1275" i="85"/>
  <c r="R1274" i="85"/>
  <c r="R1273" i="85"/>
  <c r="R1272" i="85"/>
  <c r="R1271" i="85"/>
  <c r="R1270" i="85"/>
  <c r="R1269" i="85"/>
  <c r="R1268" i="85"/>
  <c r="R1267" i="85"/>
  <c r="R1266" i="85"/>
  <c r="R1265" i="85"/>
  <c r="R1264" i="85"/>
  <c r="R1263" i="85"/>
  <c r="R1262" i="85"/>
  <c r="R1261" i="85"/>
  <c r="R1260" i="85"/>
  <c r="R1259" i="85"/>
  <c r="R1258" i="85"/>
  <c r="R1257" i="85"/>
  <c r="R1256" i="85"/>
  <c r="R1255" i="85"/>
  <c r="R1254" i="85"/>
  <c r="R1253" i="85"/>
  <c r="R1252" i="85"/>
  <c r="R1251" i="85"/>
  <c r="R1250" i="85"/>
  <c r="R1249" i="85"/>
  <c r="R1248" i="85"/>
  <c r="R1247" i="85"/>
  <c r="R1246" i="85"/>
  <c r="R1245" i="85"/>
  <c r="R1244" i="85"/>
  <c r="R1243" i="85"/>
  <c r="R1242" i="85"/>
  <c r="R1241" i="85"/>
  <c r="R1240" i="85"/>
  <c r="R1239" i="85"/>
  <c r="R1238" i="85"/>
  <c r="R1237" i="85"/>
  <c r="R1236" i="85"/>
  <c r="R1235" i="85"/>
  <c r="R1234" i="85"/>
  <c r="R1233" i="85"/>
  <c r="R1232" i="85"/>
  <c r="R1231" i="85"/>
  <c r="R1230" i="85"/>
  <c r="R1229" i="85"/>
  <c r="R1228" i="85"/>
  <c r="R1227" i="85"/>
  <c r="R1226" i="85"/>
  <c r="R1225" i="85"/>
  <c r="R1224" i="85"/>
  <c r="R1223" i="85"/>
  <c r="R1222" i="85"/>
  <c r="R1221" i="85"/>
  <c r="R1220" i="85"/>
  <c r="R1219" i="85"/>
  <c r="R1218" i="85"/>
  <c r="R1217" i="85"/>
  <c r="R1216" i="85"/>
  <c r="R1215" i="85"/>
  <c r="R1214" i="85"/>
  <c r="R1213" i="85"/>
  <c r="R1212" i="85"/>
  <c r="R1211" i="85"/>
  <c r="R1210" i="85"/>
  <c r="R1209" i="85"/>
  <c r="R1208" i="85"/>
  <c r="R1207" i="85"/>
  <c r="R1206" i="85"/>
  <c r="R1205" i="85"/>
  <c r="R1204" i="85"/>
  <c r="R1203" i="85"/>
  <c r="R1202" i="85"/>
  <c r="R1201" i="85"/>
  <c r="R1200" i="85"/>
  <c r="R1199" i="85"/>
  <c r="R1198" i="85"/>
  <c r="R1197" i="85"/>
  <c r="R1196" i="85"/>
  <c r="R1195" i="85"/>
  <c r="R1194" i="85"/>
  <c r="R1193" i="85"/>
  <c r="R1192" i="85"/>
  <c r="R1191" i="85"/>
  <c r="R1190" i="85"/>
  <c r="R1189" i="85"/>
  <c r="R1188" i="85"/>
  <c r="R1187" i="85"/>
  <c r="R1186" i="85"/>
  <c r="R1185" i="85"/>
  <c r="R1184" i="85"/>
  <c r="R1183" i="85"/>
  <c r="R1182" i="85"/>
  <c r="R1181" i="85"/>
  <c r="R1180" i="85"/>
  <c r="R1179" i="85"/>
  <c r="R1178" i="85"/>
  <c r="R1177" i="85"/>
  <c r="R1176" i="85"/>
  <c r="R1175" i="85"/>
  <c r="R1174" i="85"/>
  <c r="R1173" i="85"/>
  <c r="R1172" i="85"/>
  <c r="R1171" i="85"/>
  <c r="R1170" i="85"/>
  <c r="R1169" i="85"/>
  <c r="R1168" i="85"/>
  <c r="R1167" i="85"/>
  <c r="R1166" i="85"/>
  <c r="R1165" i="85"/>
  <c r="R1164" i="85"/>
  <c r="R1163" i="85"/>
  <c r="R1162" i="85"/>
  <c r="R1161" i="85"/>
  <c r="R1160" i="85"/>
  <c r="R1159" i="85"/>
  <c r="R1158" i="85"/>
  <c r="R1157" i="85"/>
  <c r="R1156" i="85"/>
  <c r="R1155" i="85"/>
  <c r="R1154" i="85"/>
  <c r="R1153" i="85"/>
  <c r="R1152" i="85"/>
  <c r="R1151" i="85"/>
  <c r="R1150" i="85"/>
  <c r="R1149" i="85"/>
  <c r="R1148" i="85"/>
  <c r="R1147" i="85"/>
  <c r="R1146" i="85"/>
  <c r="R1145" i="85"/>
  <c r="R1144" i="85"/>
  <c r="R1143" i="85"/>
  <c r="R1142" i="85"/>
  <c r="R1141" i="85"/>
  <c r="R1140" i="85"/>
  <c r="R1139" i="85"/>
  <c r="R1138" i="85"/>
  <c r="R1137" i="85"/>
  <c r="R1136" i="85"/>
  <c r="R1135" i="85"/>
  <c r="R1134" i="85"/>
  <c r="R1133" i="85"/>
  <c r="R1132" i="85"/>
  <c r="R1131" i="85"/>
  <c r="R1130" i="85"/>
  <c r="R1129" i="85"/>
  <c r="R1128" i="85"/>
  <c r="R1127" i="85"/>
  <c r="R1126" i="85"/>
  <c r="R1125" i="85"/>
  <c r="R1124" i="85"/>
  <c r="R1123" i="85"/>
  <c r="R1122" i="85"/>
  <c r="R1121" i="85"/>
  <c r="R1120" i="85"/>
  <c r="R1119" i="85"/>
  <c r="R1118" i="85"/>
  <c r="R1117" i="85"/>
  <c r="R1116" i="85"/>
  <c r="R1115" i="85"/>
  <c r="R1114" i="85"/>
  <c r="R1113" i="85"/>
  <c r="R1112" i="85"/>
  <c r="R1111" i="85"/>
  <c r="R1110" i="85"/>
  <c r="R1109" i="85"/>
  <c r="R1108" i="85"/>
  <c r="R1107" i="85"/>
  <c r="R1106" i="85"/>
  <c r="R1105" i="85"/>
  <c r="R1104" i="85"/>
  <c r="R1103" i="85"/>
  <c r="R1102" i="85"/>
  <c r="R1101" i="85"/>
  <c r="R1100" i="85"/>
  <c r="R1099" i="85"/>
  <c r="R1098" i="85"/>
  <c r="R1097" i="85"/>
  <c r="R1096" i="85"/>
  <c r="R1095" i="85"/>
  <c r="R1094" i="85"/>
  <c r="R1093" i="85"/>
  <c r="R1092" i="85"/>
  <c r="R1091" i="85"/>
  <c r="R1090" i="85"/>
  <c r="R1089" i="85"/>
  <c r="R1088" i="85"/>
  <c r="R1087" i="85"/>
  <c r="R1086" i="85"/>
  <c r="R1085" i="85"/>
  <c r="R1084" i="85"/>
  <c r="R1083" i="85"/>
  <c r="R1082" i="85"/>
  <c r="R1081" i="85"/>
  <c r="R1080" i="85"/>
  <c r="R1079" i="85"/>
  <c r="R1078" i="85"/>
  <c r="R1077" i="85"/>
  <c r="R1076" i="85"/>
  <c r="R1075" i="85"/>
  <c r="R1074" i="85"/>
  <c r="R1073" i="85"/>
  <c r="R1072" i="85"/>
  <c r="R1071" i="85"/>
  <c r="R1070" i="85"/>
  <c r="R1069" i="85"/>
  <c r="R1068" i="85"/>
  <c r="R1067" i="85"/>
  <c r="R1066" i="85"/>
  <c r="R1065" i="85"/>
  <c r="R1064" i="85"/>
  <c r="R1063" i="85"/>
  <c r="R1062" i="85"/>
  <c r="R1061" i="85"/>
  <c r="R1060" i="85"/>
  <c r="R1059" i="85"/>
  <c r="R1058" i="85"/>
  <c r="R1057" i="85"/>
  <c r="R1056" i="85"/>
  <c r="R1055" i="85"/>
  <c r="R1054" i="85"/>
  <c r="R1053" i="85"/>
  <c r="R1052" i="85"/>
  <c r="R1051" i="85"/>
  <c r="R1050" i="85"/>
  <c r="R1049" i="85"/>
  <c r="R1048" i="85"/>
  <c r="R1047" i="85"/>
  <c r="R1046" i="85"/>
  <c r="R1045" i="85"/>
  <c r="R1044" i="85"/>
  <c r="R1043" i="85"/>
  <c r="R1042" i="85"/>
  <c r="R1041" i="85"/>
  <c r="R1040" i="85"/>
  <c r="R1039" i="85"/>
  <c r="R1038" i="85"/>
  <c r="R1037" i="85"/>
  <c r="R1036" i="85"/>
  <c r="R1035" i="85"/>
  <c r="R1034" i="85"/>
  <c r="R1033" i="85"/>
  <c r="R1032" i="85"/>
  <c r="R1031" i="85"/>
  <c r="R1030" i="85"/>
  <c r="R1029" i="85"/>
  <c r="R1028" i="85"/>
  <c r="R1027" i="85"/>
  <c r="R1026" i="85"/>
  <c r="R1025" i="85"/>
  <c r="R1024" i="85"/>
  <c r="R1023" i="85"/>
  <c r="R1022" i="85"/>
  <c r="R1021" i="85"/>
  <c r="R1020" i="85"/>
  <c r="R1019" i="85"/>
  <c r="R1018" i="85"/>
  <c r="R1017" i="85"/>
  <c r="R1016" i="85"/>
  <c r="R1015" i="85"/>
  <c r="R1014" i="85"/>
  <c r="R1013" i="85"/>
  <c r="R1012" i="85"/>
  <c r="R1011" i="85"/>
  <c r="R1010" i="85"/>
  <c r="R1009" i="85"/>
  <c r="R1008" i="85"/>
  <c r="R1007" i="85"/>
  <c r="R1006" i="85"/>
  <c r="R1005" i="85"/>
  <c r="R1004" i="85"/>
  <c r="R1003" i="85"/>
  <c r="R1002" i="85"/>
  <c r="R1001" i="85"/>
  <c r="R1000" i="85"/>
  <c r="R999" i="85"/>
  <c r="R998" i="85"/>
  <c r="R997" i="85"/>
  <c r="R996" i="85"/>
  <c r="R995" i="85"/>
  <c r="R994" i="85"/>
  <c r="R993" i="85"/>
  <c r="R992" i="85"/>
  <c r="R991" i="85"/>
  <c r="R990" i="85"/>
  <c r="R989" i="85"/>
  <c r="R988" i="85"/>
  <c r="R987" i="85"/>
  <c r="R986" i="85"/>
  <c r="R985" i="85"/>
  <c r="R984" i="85"/>
  <c r="R983" i="85"/>
  <c r="R982" i="85"/>
  <c r="R981" i="85"/>
  <c r="R980" i="85"/>
  <c r="R979" i="85"/>
  <c r="R978" i="85"/>
  <c r="R977" i="85"/>
  <c r="R976" i="85"/>
  <c r="R975" i="85"/>
  <c r="R974" i="85"/>
  <c r="R973" i="85"/>
  <c r="R972" i="85"/>
  <c r="R971" i="85"/>
  <c r="R970" i="85"/>
  <c r="R969" i="85"/>
  <c r="R968" i="85"/>
  <c r="R967" i="85"/>
  <c r="R966" i="85"/>
  <c r="R965" i="85"/>
  <c r="R964" i="85"/>
  <c r="R963" i="85"/>
  <c r="R962" i="85"/>
  <c r="R961" i="85"/>
  <c r="R960" i="85"/>
  <c r="R959" i="85"/>
  <c r="R958" i="85"/>
  <c r="R957" i="85"/>
  <c r="R956" i="85"/>
  <c r="R955" i="85"/>
  <c r="R954" i="85"/>
  <c r="R953" i="85"/>
  <c r="R952" i="85"/>
  <c r="R951" i="85"/>
  <c r="R950" i="85"/>
  <c r="R949" i="85"/>
  <c r="R948" i="85"/>
  <c r="R947" i="85"/>
  <c r="R946" i="85"/>
  <c r="R945" i="85"/>
  <c r="R944" i="85"/>
  <c r="R943" i="85"/>
  <c r="R942" i="85"/>
  <c r="R941" i="85"/>
  <c r="R940" i="85"/>
  <c r="R939" i="85"/>
  <c r="R938" i="85"/>
  <c r="R937" i="85"/>
  <c r="R936" i="85"/>
  <c r="R935" i="85"/>
  <c r="R934" i="85"/>
  <c r="R933" i="85"/>
  <c r="R932" i="85"/>
  <c r="R931" i="85"/>
  <c r="R930" i="85"/>
  <c r="R929" i="85"/>
  <c r="R928" i="85"/>
  <c r="R927" i="85"/>
  <c r="R926" i="85"/>
  <c r="R925" i="85"/>
  <c r="R924" i="85"/>
  <c r="R923" i="85"/>
  <c r="R922" i="85"/>
  <c r="R921" i="85"/>
  <c r="R920" i="85"/>
  <c r="R919" i="85"/>
  <c r="R918" i="85"/>
  <c r="R917" i="85"/>
  <c r="R916" i="85"/>
  <c r="R915" i="85"/>
  <c r="R914" i="85"/>
  <c r="R913" i="85"/>
  <c r="R912" i="85"/>
  <c r="R911" i="85"/>
  <c r="R910" i="85"/>
  <c r="R909" i="85"/>
  <c r="R908" i="85"/>
  <c r="R907" i="85"/>
  <c r="R906" i="85"/>
  <c r="R905" i="85"/>
  <c r="R904" i="85"/>
  <c r="R903" i="85"/>
  <c r="R902" i="85"/>
  <c r="R901" i="85"/>
  <c r="R900" i="85"/>
  <c r="R899" i="85"/>
  <c r="R898" i="85"/>
  <c r="R897" i="85"/>
  <c r="R896" i="85"/>
  <c r="R895" i="85"/>
  <c r="R894" i="85"/>
  <c r="R893" i="85"/>
  <c r="R892" i="85"/>
  <c r="R891" i="85"/>
  <c r="R890" i="85"/>
  <c r="R889" i="85"/>
  <c r="R888" i="85"/>
  <c r="R887" i="85"/>
  <c r="R886" i="85"/>
  <c r="R885" i="85"/>
  <c r="R884" i="85"/>
  <c r="R883" i="85"/>
  <c r="R882" i="85"/>
  <c r="R881" i="85"/>
  <c r="R880" i="85"/>
  <c r="R879" i="85"/>
  <c r="R878" i="85"/>
  <c r="R877" i="85"/>
  <c r="R876" i="85"/>
  <c r="R875" i="85"/>
  <c r="R874" i="85"/>
  <c r="R873" i="85"/>
  <c r="R872" i="85"/>
  <c r="R871" i="85"/>
  <c r="R870" i="85"/>
  <c r="R869" i="85"/>
  <c r="R868" i="85"/>
  <c r="R867" i="85"/>
  <c r="R866" i="85"/>
  <c r="R865" i="85"/>
  <c r="R864" i="85"/>
  <c r="R863" i="85"/>
  <c r="R862" i="85"/>
  <c r="R861" i="85"/>
  <c r="R860" i="85"/>
  <c r="R859" i="85"/>
  <c r="R858" i="85"/>
  <c r="R857" i="85"/>
  <c r="R856" i="85"/>
  <c r="R855" i="85"/>
  <c r="R854" i="85"/>
  <c r="R853" i="85"/>
  <c r="R852" i="85"/>
  <c r="R851" i="85"/>
  <c r="R850" i="85"/>
  <c r="R849" i="85"/>
  <c r="R848" i="85"/>
  <c r="R847" i="85"/>
  <c r="R846" i="85"/>
  <c r="R845" i="85"/>
  <c r="R844" i="85"/>
  <c r="R843" i="85"/>
  <c r="R842" i="85"/>
  <c r="R841" i="85"/>
  <c r="R840" i="85"/>
  <c r="R839" i="85"/>
  <c r="R838" i="85"/>
  <c r="R837" i="85"/>
  <c r="R836" i="85"/>
  <c r="R835" i="85"/>
  <c r="R834" i="85"/>
  <c r="R833" i="85"/>
  <c r="R832" i="85"/>
  <c r="R831" i="85"/>
  <c r="R830" i="85"/>
  <c r="R829" i="85"/>
  <c r="R828" i="85"/>
  <c r="R827" i="85"/>
  <c r="R826" i="85"/>
  <c r="R825" i="85"/>
  <c r="R824" i="85"/>
  <c r="R823" i="85"/>
  <c r="R822" i="85"/>
  <c r="R821" i="85"/>
  <c r="R820" i="85"/>
  <c r="R819" i="85"/>
  <c r="R818" i="85"/>
  <c r="R817" i="85"/>
  <c r="R816" i="85"/>
  <c r="R815" i="85"/>
  <c r="R814" i="85"/>
  <c r="R813" i="85"/>
  <c r="R812" i="85"/>
  <c r="R811" i="85"/>
  <c r="R810" i="85"/>
  <c r="R809" i="85"/>
  <c r="R808" i="85"/>
  <c r="R807" i="85"/>
  <c r="R806" i="85"/>
  <c r="R805" i="85"/>
  <c r="R804" i="85"/>
  <c r="R803" i="85"/>
  <c r="R802" i="85"/>
  <c r="R801" i="85"/>
  <c r="R800" i="85"/>
  <c r="R799" i="85"/>
  <c r="R798" i="85"/>
  <c r="R797" i="85"/>
  <c r="R796" i="85"/>
  <c r="R795" i="85"/>
  <c r="R794" i="85"/>
  <c r="R793" i="85"/>
  <c r="R792" i="85"/>
  <c r="R791" i="85"/>
  <c r="R790" i="85"/>
  <c r="R789" i="85"/>
  <c r="R788" i="85"/>
  <c r="R787" i="85"/>
  <c r="R786" i="85"/>
  <c r="R785" i="85"/>
  <c r="R784" i="85"/>
  <c r="R783" i="85"/>
  <c r="R782" i="85"/>
  <c r="R781" i="85"/>
  <c r="R780" i="85"/>
  <c r="R779" i="85"/>
  <c r="R778" i="85"/>
  <c r="R777" i="85"/>
  <c r="R776" i="85"/>
  <c r="R775" i="85"/>
  <c r="R774" i="85"/>
  <c r="R773" i="85"/>
  <c r="R772" i="85"/>
  <c r="R771" i="85"/>
  <c r="R770" i="85"/>
  <c r="R769" i="85"/>
  <c r="R768" i="85"/>
  <c r="R767" i="85"/>
  <c r="R766" i="85"/>
  <c r="R765" i="85"/>
  <c r="R764" i="85"/>
  <c r="R763" i="85"/>
  <c r="R762" i="85"/>
  <c r="R761" i="85"/>
  <c r="R760" i="85"/>
  <c r="R759" i="85"/>
  <c r="R758" i="85"/>
  <c r="R757" i="85"/>
  <c r="R756" i="85"/>
  <c r="R755" i="85"/>
  <c r="R754" i="85"/>
  <c r="R753" i="85"/>
  <c r="R752" i="85"/>
  <c r="R751" i="85"/>
  <c r="R750" i="85"/>
  <c r="R749" i="85"/>
  <c r="R748" i="85"/>
  <c r="R747" i="85"/>
  <c r="R746" i="85"/>
  <c r="R745" i="85"/>
  <c r="R744" i="85"/>
  <c r="R743" i="85"/>
  <c r="R742" i="85"/>
  <c r="R741" i="85"/>
  <c r="R740" i="85"/>
  <c r="R739" i="85"/>
  <c r="R738" i="85"/>
  <c r="R737" i="85"/>
  <c r="R736" i="85"/>
  <c r="R735" i="85"/>
  <c r="R734" i="85"/>
  <c r="R733" i="85"/>
  <c r="R732" i="85"/>
  <c r="R731" i="85"/>
  <c r="R730" i="85"/>
  <c r="R729" i="85"/>
  <c r="R728" i="85"/>
  <c r="R727" i="85"/>
  <c r="R726" i="85"/>
  <c r="R725" i="85"/>
  <c r="R724" i="85"/>
  <c r="R723" i="85"/>
  <c r="R722" i="85"/>
  <c r="R721" i="85"/>
  <c r="R720" i="85"/>
  <c r="R719" i="85"/>
  <c r="R718" i="85"/>
  <c r="R717" i="85"/>
  <c r="R716" i="85"/>
  <c r="R715" i="85"/>
  <c r="R714" i="85"/>
  <c r="R713" i="85"/>
  <c r="R712" i="85"/>
  <c r="R711" i="85"/>
  <c r="R710" i="85"/>
  <c r="R709" i="85"/>
  <c r="R708" i="85"/>
  <c r="R707" i="85"/>
  <c r="R706" i="85"/>
  <c r="R705" i="85"/>
  <c r="R704" i="85"/>
  <c r="R703" i="85"/>
  <c r="R702" i="85"/>
  <c r="R701" i="85"/>
  <c r="R700" i="85"/>
  <c r="R699" i="85"/>
  <c r="R698" i="85"/>
  <c r="R697" i="85"/>
  <c r="R696" i="85"/>
  <c r="R695" i="85"/>
  <c r="R694" i="85"/>
  <c r="R693" i="85"/>
  <c r="R692" i="85"/>
  <c r="R691" i="85"/>
  <c r="R690" i="85"/>
  <c r="R689" i="85"/>
  <c r="R688" i="85"/>
  <c r="R687" i="85"/>
  <c r="R686" i="85"/>
  <c r="R685" i="85"/>
  <c r="R684" i="85"/>
  <c r="R683" i="85"/>
  <c r="R682" i="85"/>
  <c r="R681" i="85"/>
  <c r="R680" i="85"/>
  <c r="R679" i="85"/>
  <c r="R678" i="85"/>
  <c r="R677" i="85"/>
  <c r="R676" i="85"/>
  <c r="R675" i="85"/>
  <c r="R674" i="85"/>
  <c r="R673" i="85"/>
  <c r="R672" i="85"/>
  <c r="R671" i="85"/>
  <c r="R670" i="85"/>
  <c r="R669" i="85"/>
  <c r="R668" i="85"/>
  <c r="R667" i="85"/>
  <c r="R666" i="85"/>
  <c r="R665" i="85"/>
  <c r="R664" i="85"/>
  <c r="R663" i="85"/>
  <c r="R662" i="85"/>
  <c r="R661" i="85"/>
  <c r="R660" i="85"/>
  <c r="R659" i="85"/>
  <c r="R658" i="85"/>
  <c r="R657" i="85"/>
  <c r="R656" i="85"/>
  <c r="R655" i="85"/>
  <c r="R654" i="85"/>
  <c r="R653" i="85"/>
  <c r="R652" i="85"/>
  <c r="R651" i="85"/>
  <c r="R650" i="85"/>
  <c r="R649" i="85"/>
  <c r="R648" i="85"/>
  <c r="R647" i="85"/>
  <c r="R646" i="85"/>
  <c r="R645" i="85"/>
  <c r="R644" i="85"/>
  <c r="R643" i="85"/>
  <c r="R642" i="85"/>
  <c r="R641" i="85"/>
  <c r="R640" i="85"/>
  <c r="R639" i="85"/>
  <c r="R638" i="85"/>
  <c r="R637" i="85"/>
  <c r="R636" i="85"/>
  <c r="R635" i="85"/>
  <c r="R634" i="85"/>
  <c r="R633" i="85"/>
  <c r="R632" i="85"/>
  <c r="R631" i="85"/>
  <c r="R630" i="85"/>
  <c r="R629" i="85"/>
  <c r="R628" i="85"/>
  <c r="R627" i="85"/>
  <c r="R626" i="85"/>
  <c r="R625" i="85"/>
  <c r="R624" i="85"/>
  <c r="R623" i="85"/>
  <c r="R622" i="85"/>
  <c r="R621" i="85"/>
  <c r="R620" i="85"/>
  <c r="R619" i="85"/>
  <c r="R618" i="85"/>
  <c r="R617" i="85"/>
  <c r="R616" i="85"/>
  <c r="R615" i="85"/>
  <c r="R614" i="85"/>
  <c r="R613" i="85"/>
  <c r="R612" i="85"/>
  <c r="R611" i="85"/>
  <c r="R610" i="85"/>
  <c r="R609" i="85"/>
  <c r="R608" i="85"/>
  <c r="R607" i="85"/>
  <c r="R606" i="85"/>
  <c r="R605" i="85"/>
  <c r="R604" i="85"/>
  <c r="R603" i="85"/>
  <c r="R602" i="85"/>
  <c r="R601" i="85"/>
  <c r="R600" i="85"/>
  <c r="R599" i="85"/>
  <c r="R598" i="85"/>
  <c r="R597" i="85"/>
  <c r="R596" i="85"/>
  <c r="R595" i="85"/>
  <c r="R594" i="85"/>
  <c r="R593" i="85"/>
  <c r="R592" i="85"/>
  <c r="R591" i="85"/>
  <c r="R590" i="85"/>
  <c r="R589" i="85"/>
  <c r="R588" i="85"/>
  <c r="R587" i="85"/>
  <c r="R586" i="85"/>
  <c r="R585" i="85"/>
  <c r="R584" i="85"/>
  <c r="R583" i="85"/>
  <c r="R582" i="85"/>
  <c r="R581" i="85"/>
  <c r="R580" i="85"/>
  <c r="R579" i="85"/>
  <c r="R578" i="85"/>
  <c r="R577" i="85"/>
  <c r="R576" i="85"/>
  <c r="R575" i="85"/>
  <c r="R574" i="85"/>
  <c r="R573" i="85"/>
  <c r="R572" i="85"/>
  <c r="R571" i="85"/>
  <c r="R570" i="85"/>
  <c r="R569" i="85"/>
  <c r="R568" i="85"/>
  <c r="R567" i="85"/>
  <c r="R566" i="85"/>
  <c r="R565" i="85"/>
  <c r="R564" i="85"/>
  <c r="R563" i="85"/>
  <c r="R562" i="85"/>
  <c r="R561" i="85"/>
  <c r="R560" i="85"/>
  <c r="R559" i="85"/>
  <c r="R558" i="85"/>
  <c r="R557" i="85"/>
  <c r="R556" i="85"/>
  <c r="R555" i="85"/>
  <c r="R554" i="85"/>
  <c r="R553" i="85"/>
  <c r="R552" i="85"/>
  <c r="R551" i="85"/>
  <c r="R550" i="85"/>
  <c r="R549" i="85"/>
  <c r="R548" i="85"/>
  <c r="R547" i="85"/>
  <c r="R546" i="85"/>
  <c r="R545" i="85"/>
  <c r="R544" i="85"/>
  <c r="R543" i="85"/>
  <c r="R542" i="85"/>
  <c r="R541" i="85"/>
  <c r="R540" i="85"/>
  <c r="R539" i="85"/>
  <c r="R538" i="85"/>
  <c r="R537" i="85"/>
  <c r="R536" i="85"/>
  <c r="R535" i="85"/>
  <c r="R534" i="85"/>
  <c r="R533" i="85"/>
  <c r="R532" i="85"/>
  <c r="R531" i="85"/>
  <c r="R530" i="85"/>
  <c r="R529" i="85"/>
  <c r="R528" i="85"/>
  <c r="R527" i="85"/>
  <c r="R526" i="85"/>
  <c r="R525" i="85"/>
  <c r="R524" i="85"/>
  <c r="R523" i="85"/>
  <c r="R522" i="85"/>
  <c r="R521" i="85"/>
  <c r="R520" i="85"/>
  <c r="R519" i="85"/>
  <c r="R518" i="85"/>
  <c r="R517" i="85"/>
  <c r="R516" i="85"/>
  <c r="R515" i="85"/>
  <c r="R514" i="85"/>
  <c r="R513" i="85"/>
  <c r="R512" i="85"/>
  <c r="R511" i="85"/>
  <c r="R510" i="85"/>
  <c r="R509" i="85"/>
  <c r="R508" i="85"/>
  <c r="R507" i="85"/>
  <c r="R506" i="85"/>
  <c r="R505" i="85"/>
  <c r="R504" i="85"/>
  <c r="R503" i="85"/>
  <c r="R502" i="85"/>
  <c r="R501" i="85"/>
  <c r="R500" i="85"/>
  <c r="R499" i="85"/>
  <c r="R498" i="85"/>
  <c r="R497" i="85"/>
  <c r="R496" i="85"/>
  <c r="R495" i="85"/>
  <c r="R494" i="85"/>
  <c r="R493" i="85"/>
  <c r="R492" i="85"/>
  <c r="R491" i="85"/>
  <c r="R490" i="85"/>
  <c r="R489" i="85"/>
  <c r="R488" i="85"/>
  <c r="R487" i="85"/>
  <c r="R486" i="85"/>
  <c r="R485" i="85"/>
  <c r="R484" i="85"/>
  <c r="R483" i="85"/>
  <c r="R482" i="85"/>
  <c r="R481" i="85"/>
  <c r="R480" i="85"/>
  <c r="R479" i="85"/>
  <c r="R478" i="85"/>
  <c r="R477" i="85"/>
  <c r="R476" i="85"/>
  <c r="R475" i="85"/>
  <c r="R474" i="85"/>
  <c r="R473" i="85"/>
  <c r="R472" i="85"/>
  <c r="R471" i="85"/>
  <c r="R470" i="85"/>
  <c r="R469" i="85"/>
  <c r="R468" i="85"/>
  <c r="R467" i="85"/>
  <c r="R466" i="85"/>
  <c r="R465" i="85"/>
  <c r="R464" i="85"/>
  <c r="R463" i="85"/>
  <c r="R462" i="85"/>
  <c r="R461" i="85"/>
  <c r="R460" i="85"/>
  <c r="R459" i="85"/>
  <c r="R458" i="85"/>
  <c r="R457" i="85"/>
  <c r="R456" i="85"/>
  <c r="R455" i="85"/>
  <c r="R454" i="85"/>
  <c r="R453" i="85"/>
  <c r="R452" i="85"/>
  <c r="R451" i="85"/>
  <c r="R450" i="85"/>
  <c r="R449" i="85"/>
  <c r="R448" i="85"/>
  <c r="R447" i="85"/>
  <c r="R446" i="85"/>
  <c r="R445" i="85"/>
  <c r="R444" i="85"/>
  <c r="R443" i="85"/>
  <c r="R442" i="85"/>
  <c r="R441" i="85"/>
  <c r="R440" i="85"/>
  <c r="R439" i="85"/>
  <c r="R438" i="85"/>
  <c r="R437" i="85"/>
  <c r="R436" i="85"/>
  <c r="R435" i="85"/>
  <c r="R434" i="85"/>
  <c r="R433" i="85"/>
  <c r="R432" i="85"/>
  <c r="R431" i="85"/>
  <c r="R430" i="85"/>
  <c r="R429" i="85"/>
  <c r="R428" i="85"/>
  <c r="R427" i="85"/>
  <c r="R426" i="85"/>
  <c r="R425" i="85"/>
  <c r="R424" i="85"/>
  <c r="R423" i="85"/>
  <c r="R422" i="85"/>
  <c r="R421" i="85"/>
  <c r="R420" i="85"/>
  <c r="R419" i="85"/>
  <c r="R418" i="85"/>
  <c r="R417" i="85"/>
  <c r="R416" i="85"/>
  <c r="R415" i="85"/>
  <c r="R414" i="85"/>
  <c r="R413" i="85"/>
  <c r="R412" i="85"/>
  <c r="R411" i="85"/>
  <c r="R410" i="85"/>
  <c r="R409" i="85"/>
  <c r="R408" i="85"/>
  <c r="R407" i="85"/>
  <c r="R406" i="85"/>
  <c r="R405" i="85"/>
  <c r="R404" i="85"/>
  <c r="R403" i="85"/>
  <c r="R402" i="85"/>
  <c r="R401" i="85"/>
  <c r="R400" i="85"/>
  <c r="R399" i="85"/>
  <c r="R398" i="85"/>
  <c r="R397" i="85"/>
  <c r="R396" i="85"/>
  <c r="R395" i="85"/>
  <c r="R394" i="85"/>
  <c r="R393" i="85"/>
  <c r="R392" i="85"/>
  <c r="R391" i="85"/>
  <c r="R390" i="85"/>
  <c r="R389" i="85"/>
  <c r="R388" i="85"/>
  <c r="R387" i="85"/>
  <c r="R386" i="85"/>
  <c r="R385" i="85"/>
  <c r="R384" i="85"/>
  <c r="R383" i="85"/>
  <c r="R382" i="85"/>
  <c r="R381" i="85"/>
  <c r="R380" i="85"/>
  <c r="R379" i="85"/>
  <c r="R378" i="85"/>
  <c r="R377" i="85"/>
  <c r="R376" i="85"/>
  <c r="R375" i="85"/>
  <c r="R374" i="85"/>
  <c r="R373" i="85"/>
  <c r="R372" i="85"/>
  <c r="R371" i="85"/>
  <c r="R370" i="85"/>
  <c r="R369" i="85"/>
  <c r="R368" i="85"/>
  <c r="R367" i="85"/>
  <c r="R366" i="85"/>
  <c r="R365" i="85"/>
  <c r="R364" i="85"/>
  <c r="R363" i="85"/>
  <c r="R362" i="85"/>
  <c r="R361" i="85"/>
  <c r="R360" i="85"/>
  <c r="R359" i="85"/>
  <c r="R358" i="85"/>
  <c r="R357" i="85"/>
  <c r="R356" i="85"/>
  <c r="R355" i="85"/>
  <c r="R354" i="85"/>
  <c r="R353" i="85"/>
  <c r="R352" i="85"/>
  <c r="R351" i="85"/>
  <c r="R350" i="85"/>
  <c r="R349" i="85"/>
  <c r="R348" i="85"/>
  <c r="R347" i="85"/>
  <c r="R346" i="85"/>
  <c r="R345" i="85"/>
  <c r="R344" i="85"/>
  <c r="R343" i="85"/>
  <c r="R342" i="85"/>
  <c r="R341" i="85"/>
  <c r="R340" i="85"/>
  <c r="R339" i="85"/>
  <c r="R338" i="85"/>
  <c r="R337" i="85"/>
  <c r="R336" i="85"/>
  <c r="R335" i="85"/>
  <c r="R334" i="85"/>
  <c r="R333" i="85"/>
  <c r="R332" i="85"/>
  <c r="R331" i="85"/>
  <c r="R330" i="85"/>
  <c r="R329" i="85"/>
  <c r="R328" i="85"/>
  <c r="R327" i="85"/>
  <c r="R326" i="85"/>
  <c r="R325" i="85"/>
  <c r="R324" i="85"/>
  <c r="R323" i="85"/>
  <c r="R322" i="85"/>
  <c r="R321" i="85"/>
  <c r="R320" i="85"/>
  <c r="R319" i="85"/>
  <c r="R318" i="85"/>
  <c r="R317" i="85"/>
  <c r="R316" i="85"/>
  <c r="R315" i="85"/>
  <c r="R314" i="85"/>
  <c r="R313" i="85"/>
  <c r="R312" i="85"/>
  <c r="R311" i="85"/>
  <c r="R310" i="85"/>
  <c r="R309" i="85"/>
  <c r="R308" i="85"/>
  <c r="R307" i="85"/>
  <c r="R306" i="85"/>
  <c r="R305" i="85"/>
  <c r="R304" i="85"/>
  <c r="R303" i="85"/>
  <c r="R302" i="85"/>
  <c r="R301" i="85"/>
  <c r="R300" i="85"/>
  <c r="R299" i="85"/>
  <c r="R298" i="85"/>
  <c r="R297" i="85"/>
  <c r="R296" i="85"/>
  <c r="R295" i="85"/>
  <c r="R294" i="85"/>
  <c r="R293" i="85"/>
  <c r="R292" i="85"/>
  <c r="R291" i="85"/>
  <c r="R290" i="85"/>
  <c r="R289" i="85"/>
  <c r="R288" i="85"/>
  <c r="R287" i="85"/>
  <c r="R286" i="85"/>
  <c r="R285" i="85"/>
  <c r="R284" i="85"/>
  <c r="R283" i="85"/>
  <c r="R282" i="85"/>
  <c r="R281" i="85"/>
  <c r="R280" i="85"/>
  <c r="R279" i="85"/>
  <c r="R278" i="85"/>
  <c r="R277" i="85"/>
  <c r="R276" i="85"/>
  <c r="R275" i="85"/>
  <c r="R274" i="85"/>
  <c r="R273" i="85"/>
  <c r="R272" i="85"/>
  <c r="R271" i="85"/>
  <c r="R270" i="85"/>
  <c r="R269" i="85"/>
  <c r="R268" i="85"/>
  <c r="R267" i="85"/>
  <c r="R266" i="85"/>
  <c r="R265" i="85"/>
  <c r="R264" i="85"/>
  <c r="R263" i="85"/>
  <c r="R262" i="85"/>
  <c r="R261" i="85"/>
  <c r="R260" i="85"/>
  <c r="R259" i="85"/>
  <c r="R258" i="85"/>
  <c r="R257" i="85"/>
  <c r="R256" i="85"/>
  <c r="R255" i="85"/>
  <c r="R254" i="85"/>
  <c r="R253" i="85"/>
  <c r="R252" i="85"/>
  <c r="R251" i="85"/>
  <c r="R250" i="85"/>
  <c r="R249" i="85"/>
  <c r="R248" i="85"/>
  <c r="R247" i="85"/>
  <c r="R246" i="85"/>
  <c r="R245" i="85"/>
  <c r="R244" i="85"/>
  <c r="R243" i="85"/>
  <c r="R242" i="85"/>
  <c r="R241" i="85"/>
  <c r="R240" i="85"/>
  <c r="R239" i="85"/>
  <c r="R238" i="85"/>
  <c r="R237" i="85"/>
  <c r="R236" i="85"/>
  <c r="R235" i="85"/>
  <c r="R234" i="85"/>
  <c r="R233" i="85"/>
  <c r="R232" i="85"/>
  <c r="R231" i="85"/>
  <c r="R230" i="85"/>
  <c r="R229" i="85"/>
  <c r="R228" i="85"/>
  <c r="R227" i="85"/>
  <c r="R226" i="85"/>
  <c r="R225" i="85"/>
  <c r="R224" i="85"/>
  <c r="R223" i="85"/>
  <c r="R222" i="85"/>
  <c r="R221" i="85"/>
  <c r="R220" i="85"/>
  <c r="R219" i="85"/>
  <c r="R218" i="85"/>
  <c r="R217" i="85"/>
  <c r="R216" i="85"/>
  <c r="R215" i="85"/>
  <c r="R214" i="85"/>
  <c r="R213" i="85"/>
  <c r="R212" i="85"/>
  <c r="R211" i="85"/>
  <c r="R210" i="85"/>
  <c r="R209" i="85"/>
  <c r="R208" i="85"/>
  <c r="R207" i="85"/>
  <c r="R206" i="85"/>
  <c r="R205" i="85"/>
  <c r="R204" i="85"/>
  <c r="R203" i="85"/>
  <c r="R202" i="85"/>
  <c r="R201" i="85"/>
  <c r="R200" i="85"/>
  <c r="R199" i="85"/>
  <c r="R198" i="85"/>
  <c r="R197" i="85"/>
  <c r="R196" i="85"/>
  <c r="R195" i="85"/>
  <c r="R194" i="85"/>
  <c r="R193" i="85"/>
  <c r="R192" i="85"/>
  <c r="R191" i="85"/>
  <c r="R190" i="85"/>
  <c r="R189" i="85"/>
  <c r="R188" i="85"/>
  <c r="R187" i="85"/>
  <c r="R186" i="85"/>
  <c r="R185" i="85"/>
  <c r="R184" i="85"/>
  <c r="R183" i="85"/>
  <c r="R182" i="85"/>
  <c r="R181" i="85"/>
  <c r="R180" i="85"/>
  <c r="R179" i="85"/>
  <c r="R178" i="85"/>
  <c r="R177" i="85"/>
  <c r="R176" i="85"/>
  <c r="R175" i="85"/>
  <c r="R174" i="85"/>
  <c r="R173" i="85"/>
  <c r="R172" i="85"/>
  <c r="R171" i="85"/>
  <c r="R170" i="85"/>
  <c r="R169" i="85"/>
  <c r="R168" i="85"/>
  <c r="R167" i="85"/>
  <c r="R166" i="85"/>
  <c r="R165" i="85"/>
  <c r="R164" i="85"/>
  <c r="R163" i="85"/>
  <c r="R162" i="85"/>
  <c r="R161" i="85"/>
  <c r="R160" i="85"/>
  <c r="R159" i="85"/>
  <c r="R158" i="85"/>
  <c r="R157" i="85"/>
  <c r="R156" i="85"/>
  <c r="R155" i="85"/>
  <c r="R154" i="85"/>
  <c r="R153" i="85"/>
  <c r="R152" i="85"/>
  <c r="R151" i="85"/>
  <c r="R150" i="85"/>
  <c r="R149" i="85"/>
  <c r="R148" i="85"/>
  <c r="R147" i="85"/>
  <c r="R146" i="85"/>
  <c r="R145" i="85"/>
  <c r="R144" i="85"/>
  <c r="R143" i="85"/>
  <c r="R142" i="85"/>
  <c r="R141" i="85"/>
  <c r="R140" i="85"/>
  <c r="R139" i="85"/>
  <c r="R138" i="85"/>
  <c r="R137" i="85"/>
  <c r="R136" i="85"/>
  <c r="R135" i="85"/>
  <c r="R134" i="85"/>
  <c r="R133" i="85"/>
  <c r="R132" i="85"/>
  <c r="R131" i="85"/>
  <c r="R130" i="85"/>
  <c r="R129" i="85"/>
  <c r="R128" i="85"/>
  <c r="R127" i="85"/>
  <c r="R126" i="85"/>
  <c r="R125" i="85"/>
  <c r="R124" i="85"/>
  <c r="R123" i="85"/>
  <c r="R122" i="85"/>
  <c r="R121" i="85"/>
  <c r="R120" i="85"/>
  <c r="R119" i="85"/>
  <c r="R118" i="85"/>
  <c r="R117" i="85"/>
  <c r="R116" i="85"/>
  <c r="R115" i="85"/>
  <c r="R114" i="85"/>
  <c r="R113" i="85"/>
  <c r="R112" i="85"/>
  <c r="R111" i="85"/>
  <c r="R110" i="85"/>
  <c r="R109" i="85"/>
  <c r="R108" i="85"/>
  <c r="R107" i="85"/>
  <c r="R106" i="85"/>
  <c r="R105" i="85"/>
  <c r="R104" i="85"/>
  <c r="R103" i="85"/>
  <c r="R102" i="85"/>
  <c r="R101" i="85"/>
  <c r="R100" i="85"/>
  <c r="R99" i="85"/>
  <c r="R98" i="85"/>
  <c r="R97" i="85"/>
  <c r="R96" i="85"/>
  <c r="R95" i="85"/>
  <c r="R94" i="85"/>
  <c r="R93" i="85"/>
  <c r="R92" i="85"/>
  <c r="R91" i="85"/>
  <c r="R90" i="85"/>
  <c r="R89" i="85"/>
  <c r="R88" i="85"/>
  <c r="R87" i="85"/>
  <c r="R86" i="85"/>
  <c r="R85" i="85"/>
  <c r="R84" i="85"/>
  <c r="R83" i="85"/>
  <c r="R82" i="85"/>
  <c r="R81" i="85"/>
  <c r="R80" i="85"/>
  <c r="R79" i="85"/>
  <c r="R78" i="85"/>
  <c r="R77" i="85"/>
  <c r="R76" i="85"/>
  <c r="R75" i="85"/>
  <c r="R74" i="85"/>
  <c r="R73" i="85"/>
  <c r="R72" i="85"/>
  <c r="R71" i="85"/>
  <c r="R70" i="85"/>
  <c r="R69" i="85"/>
  <c r="R68" i="85"/>
  <c r="R67" i="85"/>
  <c r="R66" i="85"/>
  <c r="R65" i="85"/>
  <c r="R64" i="85"/>
  <c r="R63" i="85"/>
  <c r="R62" i="85"/>
  <c r="R61" i="85"/>
  <c r="R60" i="85"/>
  <c r="R59" i="85"/>
  <c r="R58" i="85"/>
  <c r="R57" i="85"/>
  <c r="R56" i="85"/>
  <c r="R55" i="85"/>
  <c r="R54" i="85"/>
  <c r="R53" i="85"/>
  <c r="R52" i="85"/>
  <c r="R51" i="85"/>
  <c r="R50" i="85"/>
  <c r="R49" i="85"/>
  <c r="R48" i="85"/>
  <c r="R47" i="85"/>
  <c r="R46" i="85"/>
  <c r="R45" i="85"/>
  <c r="R44" i="85"/>
  <c r="R43" i="85"/>
  <c r="R42" i="85"/>
  <c r="R41" i="85"/>
  <c r="R40" i="85"/>
  <c r="R39" i="85"/>
  <c r="R38" i="85"/>
  <c r="R37" i="85"/>
  <c r="R36" i="85"/>
  <c r="R35" i="85"/>
  <c r="R34" i="85"/>
  <c r="R33" i="85"/>
  <c r="R32" i="85"/>
  <c r="R31" i="85"/>
  <c r="R30" i="85"/>
  <c r="R29" i="85"/>
  <c r="R28" i="85"/>
  <c r="R27" i="85"/>
  <c r="R26" i="85"/>
  <c r="R25" i="85"/>
  <c r="R24" i="85"/>
  <c r="R23" i="85"/>
  <c r="R22" i="85"/>
  <c r="R21" i="85"/>
  <c r="R20" i="85"/>
  <c r="R19" i="85"/>
  <c r="R18" i="85"/>
  <c r="R17" i="85"/>
  <c r="R16" i="85"/>
  <c r="R15" i="85"/>
  <c r="R14" i="85"/>
  <c r="R13" i="85"/>
  <c r="R12" i="85"/>
  <c r="R11" i="85"/>
  <c r="R10" i="85"/>
  <c r="R9" i="85"/>
  <c r="R8" i="85"/>
  <c r="R7" i="85"/>
  <c r="R6" i="85"/>
  <c r="R5" i="85"/>
  <c r="R4" i="85"/>
  <c r="AN775" i="5" l="1"/>
  <c r="AO775" i="5"/>
  <c r="AB775" i="5" s="1"/>
  <c r="AP775" i="5"/>
  <c r="AQ775" i="5"/>
  <c r="AD775" i="5" s="1"/>
  <c r="AR775" i="5"/>
  <c r="AE775" i="5" s="1"/>
  <c r="AS775" i="5"/>
  <c r="AT775" i="5"/>
  <c r="AA62" i="96" l="1"/>
  <c r="AA58" i="96"/>
  <c r="X66" i="96" s="1"/>
  <c r="E9" i="6"/>
  <c r="H30" i="101" l="1"/>
  <c r="AN767" i="5"/>
  <c r="AO767" i="5"/>
  <c r="AB767" i="5" s="1"/>
  <c r="AP767" i="5"/>
  <c r="AQ767" i="5"/>
  <c r="AD767" i="5" s="1"/>
  <c r="AR767" i="5"/>
  <c r="AE767" i="5" s="1"/>
  <c r="AS767" i="5"/>
  <c r="AT767" i="5"/>
  <c r="D2255" i="85" l="1"/>
  <c r="D2254" i="85"/>
  <c r="D2253" i="85"/>
  <c r="D2252" i="85"/>
  <c r="D2251" i="85"/>
  <c r="D2250" i="85"/>
  <c r="D2249" i="85"/>
  <c r="D2248" i="85"/>
  <c r="D2247" i="85"/>
  <c r="D2246" i="85"/>
  <c r="D2245" i="85"/>
  <c r="D2244" i="85"/>
  <c r="D2243" i="85"/>
  <c r="D2242" i="85"/>
  <c r="D2241" i="85"/>
  <c r="D2240" i="85"/>
  <c r="D2239" i="85"/>
  <c r="D2238" i="85"/>
  <c r="D2237" i="85"/>
  <c r="D2236" i="85"/>
  <c r="D2235" i="85"/>
  <c r="D2234" i="85"/>
  <c r="D2233" i="85"/>
  <c r="D2232" i="85"/>
  <c r="D2231" i="85"/>
  <c r="D2230" i="85"/>
  <c r="D2229" i="85"/>
  <c r="D2228" i="85"/>
  <c r="D2227" i="85"/>
  <c r="D2226" i="85"/>
  <c r="D2225" i="85"/>
  <c r="D2224" i="85"/>
  <c r="D2223" i="85"/>
  <c r="D2222" i="85"/>
  <c r="D2221" i="85"/>
  <c r="D2220" i="85"/>
  <c r="D2219" i="85"/>
  <c r="D2218" i="85"/>
  <c r="D2217" i="85"/>
  <c r="D2216" i="85"/>
  <c r="D2215" i="85"/>
  <c r="D2214" i="85"/>
  <c r="D2213" i="85"/>
  <c r="D2212" i="85"/>
  <c r="D2211" i="85"/>
  <c r="D2210" i="85"/>
  <c r="D2209" i="85"/>
  <c r="D2208" i="85"/>
  <c r="D2207" i="85"/>
  <c r="D2206" i="85"/>
  <c r="D2205" i="85"/>
  <c r="D2204" i="85"/>
  <c r="D2203" i="85"/>
  <c r="D2202" i="85"/>
  <c r="D2201" i="85"/>
  <c r="D2200" i="85"/>
  <c r="D2199" i="85"/>
  <c r="D2198" i="85"/>
  <c r="D2197" i="85"/>
  <c r="D2196" i="85"/>
  <c r="D2195" i="85"/>
  <c r="D2194" i="85"/>
  <c r="D2193" i="85"/>
  <c r="D2192" i="85"/>
  <c r="D2191" i="85"/>
  <c r="D2190" i="85"/>
  <c r="D2189" i="85"/>
  <c r="D2188" i="85"/>
  <c r="F2188" i="85" s="1"/>
  <c r="D2187" i="85"/>
  <c r="D2186" i="85"/>
  <c r="D2185" i="85"/>
  <c r="D2184" i="85"/>
  <c r="D2183" i="85"/>
  <c r="D2182" i="85"/>
  <c r="F2182" i="85" s="1"/>
  <c r="D2181" i="85"/>
  <c r="D2180" i="85"/>
  <c r="F2180" i="85" s="1"/>
  <c r="D2179" i="85"/>
  <c r="D2178" i="85"/>
  <c r="F2178" i="85" s="1"/>
  <c r="D2177" i="85"/>
  <c r="D2176" i="85"/>
  <c r="D2175" i="85"/>
  <c r="D2174" i="85"/>
  <c r="F2174" i="85" s="1"/>
  <c r="D2173" i="85"/>
  <c r="D2172" i="85"/>
  <c r="F2172" i="85" s="1"/>
  <c r="D2171" i="85"/>
  <c r="D2170" i="85"/>
  <c r="D2169" i="85"/>
  <c r="D2168" i="85"/>
  <c r="D2167" i="85"/>
  <c r="D2166" i="85"/>
  <c r="D2165" i="85"/>
  <c r="D2164" i="85"/>
  <c r="D2163" i="85"/>
  <c r="D2162" i="85"/>
  <c r="D2161" i="85"/>
  <c r="D2160" i="85"/>
  <c r="E2160" i="85" s="1"/>
  <c r="D2159" i="85"/>
  <c r="D2158" i="85"/>
  <c r="D2157" i="85"/>
  <c r="E2157" i="85" s="1"/>
  <c r="D2156" i="85"/>
  <c r="E2156" i="85" s="1"/>
  <c r="D2155" i="85"/>
  <c r="D2154" i="85"/>
  <c r="D2153" i="85"/>
  <c r="E2153" i="85" s="1"/>
  <c r="D2152" i="85"/>
  <c r="E2152" i="85" s="1"/>
  <c r="D2151" i="85"/>
  <c r="D2150" i="85"/>
  <c r="E2150" i="85" s="1"/>
  <c r="D2149" i="85"/>
  <c r="E2149" i="85" s="1"/>
  <c r="D2148" i="85"/>
  <c r="E2148" i="85" s="1"/>
  <c r="D2147" i="85"/>
  <c r="D2146" i="85"/>
  <c r="D2145" i="85"/>
  <c r="E2145" i="85" s="1"/>
  <c r="D2144" i="85"/>
  <c r="E2144" i="85" s="1"/>
  <c r="D2143" i="85"/>
  <c r="D2142" i="85"/>
  <c r="E2142" i="85" s="1"/>
  <c r="D2141" i="85"/>
  <c r="E2141" i="85" s="1"/>
  <c r="D2140" i="85"/>
  <c r="E2140" i="85" s="1"/>
  <c r="D2139" i="85"/>
  <c r="D2138" i="85"/>
  <c r="D2137" i="85"/>
  <c r="E2137" i="85" s="1"/>
  <c r="D2136" i="85"/>
  <c r="E2136" i="85" s="1"/>
  <c r="D2135" i="85"/>
  <c r="D2134" i="85"/>
  <c r="E2134" i="85" s="1"/>
  <c r="D2133" i="85"/>
  <c r="E2133" i="85" s="1"/>
  <c r="D2132" i="85"/>
  <c r="E2132" i="85" s="1"/>
  <c r="D2131" i="85"/>
  <c r="D2130" i="85"/>
  <c r="D2129" i="85"/>
  <c r="E2129" i="85" s="1"/>
  <c r="D2128" i="85"/>
  <c r="E2128" i="85" s="1"/>
  <c r="D2127" i="85"/>
  <c r="D2126" i="85"/>
  <c r="E2126" i="85" s="1"/>
  <c r="D2125" i="85"/>
  <c r="E2125" i="85" s="1"/>
  <c r="D2124" i="85"/>
  <c r="E2124" i="85" s="1"/>
  <c r="D2123" i="85"/>
  <c r="D2122" i="85"/>
  <c r="E2122" i="85" s="1"/>
  <c r="D2121" i="85"/>
  <c r="D2120" i="85"/>
  <c r="E2120" i="85" s="1"/>
  <c r="D2119" i="85"/>
  <c r="D2118" i="85"/>
  <c r="D2117" i="85"/>
  <c r="E2117" i="85" s="1"/>
  <c r="D2116" i="85"/>
  <c r="E2116" i="85" s="1"/>
  <c r="D2115" i="85"/>
  <c r="D2114" i="85"/>
  <c r="E2114" i="85" s="1"/>
  <c r="D2113" i="85"/>
  <c r="E2113" i="85" s="1"/>
  <c r="D2112" i="85"/>
  <c r="D2111" i="85"/>
  <c r="D2110" i="85"/>
  <c r="D2109" i="85"/>
  <c r="E2109" i="85" s="1"/>
  <c r="D2108" i="85"/>
  <c r="E2108" i="85" s="1"/>
  <c r="D2107" i="85"/>
  <c r="D2106" i="85"/>
  <c r="D2105" i="85"/>
  <c r="D2104" i="85"/>
  <c r="E2104" i="85" s="1"/>
  <c r="D2103" i="85"/>
  <c r="D2102" i="85"/>
  <c r="E2102" i="85" s="1"/>
  <c r="D2101" i="85"/>
  <c r="D2100" i="85"/>
  <c r="D2099" i="85"/>
  <c r="E2099" i="85" s="1"/>
  <c r="D2098" i="85"/>
  <c r="D2097" i="85"/>
  <c r="E2097" i="85" s="1"/>
  <c r="D2096" i="85"/>
  <c r="D2095" i="85"/>
  <c r="F2095" i="85" s="1"/>
  <c r="D2094" i="85"/>
  <c r="E2094" i="85" s="1"/>
  <c r="D2093" i="85"/>
  <c r="F2093" i="85" s="1"/>
  <c r="D2092" i="85"/>
  <c r="D2091" i="85"/>
  <c r="F2091" i="85" s="1"/>
  <c r="D2090" i="85"/>
  <c r="E2090" i="85" s="1"/>
  <c r="D2089" i="85"/>
  <c r="D2088" i="85"/>
  <c r="D2087" i="85"/>
  <c r="F2087" i="85" s="1"/>
  <c r="D2086" i="85"/>
  <c r="D2085" i="85"/>
  <c r="D2084" i="85"/>
  <c r="D2083" i="85"/>
  <c r="F2083" i="85" s="1"/>
  <c r="D2082" i="85"/>
  <c r="D2081" i="85"/>
  <c r="D2080" i="85"/>
  <c r="D2079" i="85"/>
  <c r="F2079" i="85" s="1"/>
  <c r="D2078" i="85"/>
  <c r="E2078" i="85" s="1"/>
  <c r="D2077" i="85"/>
  <c r="F2077" i="85" s="1"/>
  <c r="D2076" i="85"/>
  <c r="D2075" i="85"/>
  <c r="F2075" i="85" s="1"/>
  <c r="D2074" i="85"/>
  <c r="E2074" i="85" s="1"/>
  <c r="D2073" i="85"/>
  <c r="F2073" i="85" s="1"/>
  <c r="D2072" i="85"/>
  <c r="D2071" i="85"/>
  <c r="F2071" i="85" s="1"/>
  <c r="D2070" i="85"/>
  <c r="F2070" i="85" s="1"/>
  <c r="D2069" i="85"/>
  <c r="D2068" i="85"/>
  <c r="D2067" i="85"/>
  <c r="E2067" i="85" s="1"/>
  <c r="D2066" i="85"/>
  <c r="D2065" i="85"/>
  <c r="D2064" i="85"/>
  <c r="D2063" i="85"/>
  <c r="E2063" i="85" s="1"/>
  <c r="D2062" i="85"/>
  <c r="F2062" i="85" s="1"/>
  <c r="D2061" i="85"/>
  <c r="D2060" i="85"/>
  <c r="D2059" i="85"/>
  <c r="E2059" i="85" s="1"/>
  <c r="D2058" i="85"/>
  <c r="F2058" i="85" s="1"/>
  <c r="D2057" i="85"/>
  <c r="D2056" i="85"/>
  <c r="D2055" i="85"/>
  <c r="E2055" i="85" s="1"/>
  <c r="D2054" i="85"/>
  <c r="F2054" i="85" s="1"/>
  <c r="D2053" i="85"/>
  <c r="D2052" i="85"/>
  <c r="D2051" i="85"/>
  <c r="E2051" i="85" s="1"/>
  <c r="D2050" i="85"/>
  <c r="D2049" i="85"/>
  <c r="D2048" i="85"/>
  <c r="D2047" i="85"/>
  <c r="E2047" i="85" s="1"/>
  <c r="D2046" i="85"/>
  <c r="E2046" i="85" s="1"/>
  <c r="D2045" i="85"/>
  <c r="D2044" i="85"/>
  <c r="D2043" i="85"/>
  <c r="E2043" i="85" s="1"/>
  <c r="D2042" i="85"/>
  <c r="F2042" i="85" s="1"/>
  <c r="D2041" i="85"/>
  <c r="D2040" i="85"/>
  <c r="D2039" i="85"/>
  <c r="E2039" i="85" s="1"/>
  <c r="D2038" i="85"/>
  <c r="D2037" i="85"/>
  <c r="D2036" i="85"/>
  <c r="D2035" i="85"/>
  <c r="F2035" i="85" s="1"/>
  <c r="D2034" i="85"/>
  <c r="D2033" i="85"/>
  <c r="D2032" i="85"/>
  <c r="E2032" i="85" s="1"/>
  <c r="D2031" i="85"/>
  <c r="F2031" i="85" s="1"/>
  <c r="D2030" i="85"/>
  <c r="D2029" i="85"/>
  <c r="D2028" i="85"/>
  <c r="E2028" i="85" s="1"/>
  <c r="D2027" i="85"/>
  <c r="F2027" i="85" s="1"/>
  <c r="D2026" i="85"/>
  <c r="D2025" i="85"/>
  <c r="D2024" i="85"/>
  <c r="E2024" i="85" s="1"/>
  <c r="D2023" i="85"/>
  <c r="D2022" i="85"/>
  <c r="D2021" i="85"/>
  <c r="D2020" i="85"/>
  <c r="F2020" i="85" s="1"/>
  <c r="D2019" i="85"/>
  <c r="D2018" i="85"/>
  <c r="D2017" i="85"/>
  <c r="E2017" i="85" s="1"/>
  <c r="D2016" i="85"/>
  <c r="F2016" i="85" s="1"/>
  <c r="D2015" i="85"/>
  <c r="D2014" i="85"/>
  <c r="D2013" i="85"/>
  <c r="E2013" i="85" s="1"/>
  <c r="D2012" i="85"/>
  <c r="F2012" i="85" s="1"/>
  <c r="D2011" i="85"/>
  <c r="D2010" i="85"/>
  <c r="D2009" i="85"/>
  <c r="E2009" i="85" s="1"/>
  <c r="D2008" i="85"/>
  <c r="D2007" i="85"/>
  <c r="D2006" i="85"/>
  <c r="D2005" i="85"/>
  <c r="E2005" i="85" s="1"/>
  <c r="D2004" i="85"/>
  <c r="F2004" i="85" s="1"/>
  <c r="D2003" i="85"/>
  <c r="F2003" i="85" s="1"/>
  <c r="D2002" i="85"/>
  <c r="D2001" i="85"/>
  <c r="D2000" i="85"/>
  <c r="E2000" i="85" s="1"/>
  <c r="D1999" i="85"/>
  <c r="F1999" i="85" s="1"/>
  <c r="D1998" i="85"/>
  <c r="D1997" i="85"/>
  <c r="D1996" i="85"/>
  <c r="F1996" i="85" s="1"/>
  <c r="D1995" i="85"/>
  <c r="F1995" i="85" s="1"/>
  <c r="D1994" i="85"/>
  <c r="D1993" i="85"/>
  <c r="D1992" i="85"/>
  <c r="D1991" i="85"/>
  <c r="D1990" i="85"/>
  <c r="D1989" i="85"/>
  <c r="D1988" i="85"/>
  <c r="E1988" i="85" s="1"/>
  <c r="D1987" i="85"/>
  <c r="D1986" i="85"/>
  <c r="D1985" i="85"/>
  <c r="D1984" i="85"/>
  <c r="F1984" i="85" s="1"/>
  <c r="D1983" i="85"/>
  <c r="F1983" i="85" s="1"/>
  <c r="D1982" i="85"/>
  <c r="D1981" i="85"/>
  <c r="D1980" i="85"/>
  <c r="F1980" i="85" s="1"/>
  <c r="D1979" i="85"/>
  <c r="F1979" i="85" s="1"/>
  <c r="D1978" i="85"/>
  <c r="D1977" i="85"/>
  <c r="D1976" i="85"/>
  <c r="F1976" i="85" s="1"/>
  <c r="D1975" i="85"/>
  <c r="D1974" i="85"/>
  <c r="D1973" i="85"/>
  <c r="D1972" i="85"/>
  <c r="D1971" i="85"/>
  <c r="F1971" i="85" s="1"/>
  <c r="D1970" i="85"/>
  <c r="D1969" i="85"/>
  <c r="D1968" i="85"/>
  <c r="E1968" i="85" s="1"/>
  <c r="D1967" i="85"/>
  <c r="E1967" i="85" s="1"/>
  <c r="D1966" i="85"/>
  <c r="D1965" i="85"/>
  <c r="E1965" i="85" s="1"/>
  <c r="D1964" i="85"/>
  <c r="D1963" i="85"/>
  <c r="D1962" i="85"/>
  <c r="D1961" i="85"/>
  <c r="D1960" i="85"/>
  <c r="D1959" i="85"/>
  <c r="E1959" i="85" s="1"/>
  <c r="D1958" i="85"/>
  <c r="D1957" i="85"/>
  <c r="D1956" i="85"/>
  <c r="D1955" i="85"/>
  <c r="E1955" i="85" s="1"/>
  <c r="D1954" i="85"/>
  <c r="D1953" i="85"/>
  <c r="D1952" i="85"/>
  <c r="E1952" i="85" s="1"/>
  <c r="D1951" i="85"/>
  <c r="D1950" i="85"/>
  <c r="E1950" i="85" s="1"/>
  <c r="D1949" i="85"/>
  <c r="D1948" i="85"/>
  <c r="D1947" i="85"/>
  <c r="E1947" i="85" s="1"/>
  <c r="D1946" i="85"/>
  <c r="D1945" i="85"/>
  <c r="D1944" i="85"/>
  <c r="E1944" i="85" s="1"/>
  <c r="D1943" i="85"/>
  <c r="E1943" i="85" s="1"/>
  <c r="D1942" i="85"/>
  <c r="D1941" i="85"/>
  <c r="D1940" i="85"/>
  <c r="D1939" i="85"/>
  <c r="E1939" i="85" s="1"/>
  <c r="D1938" i="85"/>
  <c r="E1938" i="85" s="1"/>
  <c r="D1937" i="85"/>
  <c r="D1936" i="85"/>
  <c r="E1936" i="85" s="1"/>
  <c r="D1935" i="85"/>
  <c r="D1934" i="85"/>
  <c r="E1934" i="85" s="1"/>
  <c r="D1933" i="85"/>
  <c r="D1932" i="85"/>
  <c r="E1932" i="85" s="1"/>
  <c r="D1931" i="85"/>
  <c r="D1930" i="85"/>
  <c r="E1930" i="85" s="1"/>
  <c r="D1929" i="85"/>
  <c r="D1928" i="85"/>
  <c r="E1928" i="85" s="1"/>
  <c r="D1927" i="85"/>
  <c r="E1927" i="85" s="1"/>
  <c r="D1926" i="85"/>
  <c r="D1925" i="85"/>
  <c r="D1924" i="85"/>
  <c r="D1923" i="85"/>
  <c r="E1923" i="85" s="1"/>
  <c r="D1922" i="85"/>
  <c r="E1922" i="85" s="1"/>
  <c r="D1921" i="85"/>
  <c r="D1920" i="85"/>
  <c r="E1920" i="85" s="1"/>
  <c r="D1919" i="85"/>
  <c r="D1918" i="85"/>
  <c r="E1918" i="85" s="1"/>
  <c r="D1917" i="85"/>
  <c r="D1916" i="85"/>
  <c r="E1916" i="85" s="1"/>
  <c r="D1915" i="85"/>
  <c r="D1914" i="85"/>
  <c r="D1913" i="85"/>
  <c r="D1912" i="85"/>
  <c r="D1911" i="85"/>
  <c r="E1911" i="85" s="1"/>
  <c r="D1910" i="85"/>
  <c r="E1910" i="85" s="1"/>
  <c r="D1909" i="85"/>
  <c r="D1908" i="85"/>
  <c r="E1908" i="85" s="1"/>
  <c r="D1907" i="85"/>
  <c r="D1906" i="85"/>
  <c r="E1906" i="85" s="1"/>
  <c r="D1905" i="85"/>
  <c r="D1904" i="85"/>
  <c r="E1904" i="85" s="1"/>
  <c r="D1903" i="85"/>
  <c r="D1902" i="85"/>
  <c r="D1901" i="85"/>
  <c r="D1900" i="85"/>
  <c r="E1900" i="85" s="1"/>
  <c r="D1899" i="85"/>
  <c r="D1898" i="85"/>
  <c r="D1897" i="85"/>
  <c r="D1896" i="85"/>
  <c r="D1895" i="85"/>
  <c r="E1895" i="85" s="1"/>
  <c r="D1894" i="85"/>
  <c r="E1894" i="85" s="1"/>
  <c r="D1893" i="85"/>
  <c r="D1892" i="85"/>
  <c r="E1892" i="85" s="1"/>
  <c r="D1891" i="85"/>
  <c r="D1890" i="85"/>
  <c r="E1890" i="85" s="1"/>
  <c r="D1889" i="85"/>
  <c r="D1888" i="85"/>
  <c r="E1888" i="85" s="1"/>
  <c r="D1887" i="85"/>
  <c r="D1886" i="85"/>
  <c r="D1885" i="85"/>
  <c r="D1884" i="85"/>
  <c r="D1883" i="85"/>
  <c r="D1882" i="85"/>
  <c r="E1882" i="85" s="1"/>
  <c r="D1881" i="85"/>
  <c r="D1880" i="85"/>
  <c r="D1879" i="85"/>
  <c r="E1879" i="85" s="1"/>
  <c r="D1878" i="85"/>
  <c r="D1877" i="85"/>
  <c r="D1876" i="85"/>
  <c r="E1876" i="85" s="1"/>
  <c r="D1875" i="85"/>
  <c r="D1874" i="85"/>
  <c r="E1874" i="85" s="1"/>
  <c r="D1873" i="85"/>
  <c r="D1872" i="85"/>
  <c r="D1871" i="85"/>
  <c r="E1871" i="85" s="1"/>
  <c r="D1870" i="85"/>
  <c r="D1869" i="85"/>
  <c r="D1868" i="85"/>
  <c r="F1868" i="85" s="1"/>
  <c r="D1867" i="85"/>
  <c r="F1867" i="85" s="1"/>
  <c r="D1866" i="85"/>
  <c r="D1865" i="85"/>
  <c r="F1865" i="85" s="1"/>
  <c r="D1864" i="85"/>
  <c r="F1864" i="85" s="1"/>
  <c r="D1863" i="85"/>
  <c r="F1863" i="85" s="1"/>
  <c r="D1862" i="85"/>
  <c r="D1861" i="85"/>
  <c r="D1860" i="85"/>
  <c r="D1859" i="85"/>
  <c r="D1858" i="85"/>
  <c r="D1857" i="85"/>
  <c r="F1857" i="85" s="1"/>
  <c r="D1856" i="85"/>
  <c r="F1856" i="85" s="1"/>
  <c r="D1855" i="85"/>
  <c r="F1855" i="85" s="1"/>
  <c r="D1854" i="85"/>
  <c r="D1853" i="85"/>
  <c r="D1852" i="85"/>
  <c r="F1852" i="85" s="1"/>
  <c r="D1851" i="85"/>
  <c r="F1851" i="85" s="1"/>
  <c r="D1850" i="85"/>
  <c r="D1849" i="85"/>
  <c r="D1848" i="85"/>
  <c r="F1848" i="85" s="1"/>
  <c r="D1847" i="85"/>
  <c r="D1846" i="85"/>
  <c r="D1845" i="85"/>
  <c r="D1844" i="85"/>
  <c r="F1844" i="85" s="1"/>
  <c r="D1843" i="85"/>
  <c r="F1843" i="85" s="1"/>
  <c r="D1842" i="85"/>
  <c r="D1841" i="85"/>
  <c r="D1840" i="85"/>
  <c r="F1840" i="85" s="1"/>
  <c r="D1839" i="85"/>
  <c r="D1838" i="85"/>
  <c r="D1837" i="85"/>
  <c r="D1836" i="85"/>
  <c r="F1836" i="85" s="1"/>
  <c r="D1835" i="85"/>
  <c r="F1835" i="85" s="1"/>
  <c r="D1834" i="85"/>
  <c r="D1833" i="85"/>
  <c r="F1833" i="85" s="1"/>
  <c r="D1832" i="85"/>
  <c r="F1832" i="85" s="1"/>
  <c r="D1831" i="85"/>
  <c r="F1831" i="85" s="1"/>
  <c r="D1830" i="85"/>
  <c r="D1829" i="85"/>
  <c r="D1828" i="85"/>
  <c r="F1828" i="85" s="1"/>
  <c r="D1827" i="85"/>
  <c r="F1827" i="85" s="1"/>
  <c r="D1826" i="85"/>
  <c r="D1825" i="85"/>
  <c r="F1825" i="85" s="1"/>
  <c r="D1824" i="85"/>
  <c r="F1824" i="85" s="1"/>
  <c r="D1823" i="85"/>
  <c r="F1823" i="85" s="1"/>
  <c r="D1822" i="85"/>
  <c r="D1821" i="85"/>
  <c r="D1820" i="85"/>
  <c r="F1820" i="85" s="1"/>
  <c r="D1819" i="85"/>
  <c r="F1819" i="85" s="1"/>
  <c r="D1818" i="85"/>
  <c r="D1817" i="85"/>
  <c r="F1817" i="85" s="1"/>
  <c r="D1816" i="85"/>
  <c r="D1815" i="85"/>
  <c r="D1814" i="85"/>
  <c r="D1813" i="85"/>
  <c r="D1812" i="85"/>
  <c r="D1811" i="85"/>
  <c r="F1811" i="85" s="1"/>
  <c r="D1810" i="85"/>
  <c r="D1809" i="85"/>
  <c r="D1808" i="85"/>
  <c r="D1807" i="85"/>
  <c r="F1807" i="85" s="1"/>
  <c r="D1806" i="85"/>
  <c r="D1805" i="85"/>
  <c r="F1805" i="85" s="1"/>
  <c r="D1804" i="85"/>
  <c r="D1803" i="85"/>
  <c r="F1803" i="85" s="1"/>
  <c r="D1802" i="85"/>
  <c r="D1801" i="85"/>
  <c r="D1800" i="85"/>
  <c r="D1799" i="85"/>
  <c r="F1799" i="85" s="1"/>
  <c r="D1798" i="85"/>
  <c r="D1797" i="85"/>
  <c r="F1797" i="85" s="1"/>
  <c r="D1796" i="85"/>
  <c r="D1795" i="85"/>
  <c r="D1794" i="85"/>
  <c r="D1793" i="85"/>
  <c r="D1792" i="85"/>
  <c r="D1791" i="85"/>
  <c r="F1791" i="85" s="1"/>
  <c r="D1790" i="85"/>
  <c r="D1789" i="85"/>
  <c r="F1789" i="85" s="1"/>
  <c r="D1788" i="85"/>
  <c r="D1787" i="85"/>
  <c r="F1787" i="85" s="1"/>
  <c r="D1786" i="85"/>
  <c r="D1785" i="85"/>
  <c r="D1784" i="85"/>
  <c r="D1783" i="85"/>
  <c r="F1783" i="85" s="1"/>
  <c r="D1782" i="85"/>
  <c r="D1781" i="85"/>
  <c r="F1781" i="85" s="1"/>
  <c r="D1780" i="85"/>
  <c r="D1779" i="85"/>
  <c r="F1779" i="85" s="1"/>
  <c r="D1778" i="85"/>
  <c r="D1777" i="85"/>
  <c r="D1776" i="85"/>
  <c r="D1775" i="85"/>
  <c r="D1774" i="85"/>
  <c r="D1773" i="85"/>
  <c r="F1773" i="85" s="1"/>
  <c r="D1772" i="85"/>
  <c r="D1771" i="85"/>
  <c r="F1771" i="85" s="1"/>
  <c r="D1770" i="85"/>
  <c r="D1769" i="85"/>
  <c r="D1768" i="85"/>
  <c r="D1767" i="85"/>
  <c r="F1767" i="85" s="1"/>
  <c r="D1766" i="85"/>
  <c r="D1765" i="85"/>
  <c r="F1765" i="85" s="1"/>
  <c r="D1764" i="85"/>
  <c r="D1763" i="85"/>
  <c r="F1763" i="85" s="1"/>
  <c r="D1762" i="85"/>
  <c r="D1761" i="85"/>
  <c r="D1760" i="85"/>
  <c r="D1759" i="85"/>
  <c r="F1759" i="85" s="1"/>
  <c r="D1758" i="85"/>
  <c r="D1757" i="85"/>
  <c r="F1757" i="85" s="1"/>
  <c r="D1756" i="85"/>
  <c r="D1755" i="85"/>
  <c r="F1755" i="85" s="1"/>
  <c r="D1754" i="85"/>
  <c r="D1753" i="85"/>
  <c r="D1752" i="85"/>
  <c r="D1751" i="85"/>
  <c r="D1750" i="85"/>
  <c r="D1749" i="85"/>
  <c r="F1749" i="85" s="1"/>
  <c r="D1748" i="85"/>
  <c r="D1747" i="85"/>
  <c r="F1747" i="85" s="1"/>
  <c r="D1746" i="85"/>
  <c r="D1745" i="85"/>
  <c r="D1744" i="85"/>
  <c r="D1743" i="85"/>
  <c r="F1743" i="85" s="1"/>
  <c r="D1742" i="85"/>
  <c r="D1741" i="85"/>
  <c r="D1740" i="85"/>
  <c r="D1739" i="85"/>
  <c r="D1738" i="85"/>
  <c r="D1737" i="85"/>
  <c r="D1736" i="85"/>
  <c r="D1735" i="85"/>
  <c r="F1735" i="85" s="1"/>
  <c r="D1734" i="85"/>
  <c r="D1733" i="85"/>
  <c r="D1732" i="85"/>
  <c r="D1731" i="85"/>
  <c r="D1730" i="85"/>
  <c r="D1729" i="85"/>
  <c r="F1729" i="85" s="1"/>
  <c r="D1728" i="85"/>
  <c r="D1727" i="85"/>
  <c r="D1726" i="85"/>
  <c r="D1725" i="85"/>
  <c r="D1724" i="85"/>
  <c r="D1723" i="85"/>
  <c r="D1722" i="85"/>
  <c r="D1721" i="85"/>
  <c r="F1721" i="85" s="1"/>
  <c r="D1720" i="85"/>
  <c r="D1719" i="85"/>
  <c r="D1718" i="85"/>
  <c r="F1718" i="85" s="1"/>
  <c r="D1717" i="85"/>
  <c r="D1716" i="85"/>
  <c r="D1715" i="85"/>
  <c r="D1714" i="85"/>
  <c r="D1713" i="85"/>
  <c r="D1712" i="85"/>
  <c r="D1711" i="85"/>
  <c r="D1710" i="85"/>
  <c r="D1709" i="85"/>
  <c r="D1708" i="85"/>
  <c r="D1707" i="85"/>
  <c r="D1706" i="85"/>
  <c r="F1706" i="85" s="1"/>
  <c r="D1705" i="85"/>
  <c r="D1704" i="85"/>
  <c r="D1703" i="85"/>
  <c r="D1702" i="85"/>
  <c r="F1702" i="85" s="1"/>
  <c r="D1701" i="85"/>
  <c r="D1700" i="85"/>
  <c r="D1699" i="85"/>
  <c r="D1698" i="85"/>
  <c r="F1698" i="85" s="1"/>
  <c r="D1697" i="85"/>
  <c r="D1696" i="85"/>
  <c r="D1695" i="85"/>
  <c r="D1694" i="85"/>
  <c r="D1693" i="85"/>
  <c r="D1692" i="85"/>
  <c r="D1691" i="85"/>
  <c r="D1690" i="85"/>
  <c r="D1689" i="85"/>
  <c r="D1688" i="85"/>
  <c r="D1687" i="85"/>
  <c r="D1686" i="85"/>
  <c r="F1686" i="85" s="1"/>
  <c r="D1685" i="85"/>
  <c r="D1684" i="85"/>
  <c r="D1683" i="85"/>
  <c r="D1682" i="85"/>
  <c r="F1682" i="85" s="1"/>
  <c r="D1681" i="85"/>
  <c r="D1680" i="85"/>
  <c r="D1679" i="85"/>
  <c r="D1678" i="85"/>
  <c r="D1677" i="85"/>
  <c r="D1676" i="85"/>
  <c r="D1675" i="85"/>
  <c r="D1674" i="85"/>
  <c r="F1674" i="85" s="1"/>
  <c r="D1673" i="85"/>
  <c r="D1672" i="85"/>
  <c r="D1671" i="85"/>
  <c r="D1670" i="85"/>
  <c r="D1669" i="85"/>
  <c r="D1668" i="85"/>
  <c r="D1667" i="85"/>
  <c r="D1666" i="85"/>
  <c r="F1666" i="85" s="1"/>
  <c r="D1665" i="85"/>
  <c r="D1664" i="85"/>
  <c r="D1663" i="85"/>
  <c r="D1662" i="85"/>
  <c r="D1661" i="85"/>
  <c r="D1660" i="85"/>
  <c r="D1659" i="85"/>
  <c r="D1658" i="85"/>
  <c r="F1658" i="85" s="1"/>
  <c r="D1657" i="85"/>
  <c r="D1656" i="85"/>
  <c r="D1655" i="85"/>
  <c r="D1654" i="85"/>
  <c r="F1654" i="85" s="1"/>
  <c r="D1653" i="85"/>
  <c r="D1652" i="85"/>
  <c r="D1651" i="85"/>
  <c r="D1650" i="85"/>
  <c r="D1649" i="85"/>
  <c r="D1648" i="85"/>
  <c r="D1647" i="85"/>
  <c r="D1646" i="85"/>
  <c r="D1645" i="85"/>
  <c r="D1644" i="85"/>
  <c r="D1643" i="85"/>
  <c r="D1642" i="85"/>
  <c r="F1642" i="85" s="1"/>
  <c r="D1641" i="85"/>
  <c r="D1640" i="85"/>
  <c r="D1639" i="85"/>
  <c r="D1638" i="85"/>
  <c r="F1638" i="85" s="1"/>
  <c r="D1637" i="85"/>
  <c r="D1636" i="85"/>
  <c r="D1635" i="85"/>
  <c r="D1634" i="85"/>
  <c r="F1634" i="85" s="1"/>
  <c r="D1633" i="85"/>
  <c r="D1632" i="85"/>
  <c r="D1631" i="85"/>
  <c r="D1630" i="85"/>
  <c r="D1629" i="85"/>
  <c r="D1628" i="85"/>
  <c r="D1627" i="85"/>
  <c r="D1626" i="85"/>
  <c r="D1625" i="85"/>
  <c r="D1624" i="85"/>
  <c r="D1623" i="85"/>
  <c r="D1622" i="85"/>
  <c r="F1622" i="85" s="1"/>
  <c r="D1621" i="85"/>
  <c r="D1620" i="85"/>
  <c r="D1619" i="85"/>
  <c r="D1618" i="85"/>
  <c r="F1618" i="85" s="1"/>
  <c r="D1617" i="85"/>
  <c r="D1616" i="85"/>
  <c r="D1615" i="85"/>
  <c r="D1614" i="85"/>
  <c r="D1613" i="85"/>
  <c r="D1612" i="85"/>
  <c r="D1611" i="85"/>
  <c r="D1610" i="85"/>
  <c r="F1610" i="85" s="1"/>
  <c r="D1609" i="85"/>
  <c r="D1608" i="85"/>
  <c r="D1607" i="85"/>
  <c r="D1606" i="85"/>
  <c r="D1605" i="85"/>
  <c r="D1604" i="85"/>
  <c r="D1603" i="85"/>
  <c r="D1602" i="85"/>
  <c r="F1602" i="85" s="1"/>
  <c r="D1601" i="85"/>
  <c r="D1600" i="85"/>
  <c r="D1599" i="85"/>
  <c r="D1598" i="85"/>
  <c r="D1597" i="85"/>
  <c r="D1596" i="85"/>
  <c r="D1595" i="85"/>
  <c r="D1594" i="85"/>
  <c r="E1594" i="85" s="1"/>
  <c r="D1593" i="85"/>
  <c r="D1592" i="85"/>
  <c r="E1592" i="85" s="1"/>
  <c r="D1591" i="85"/>
  <c r="F1591" i="85" s="1"/>
  <c r="D1590" i="85"/>
  <c r="E1590" i="85" s="1"/>
  <c r="D1589" i="85"/>
  <c r="E1589" i="85" s="1"/>
  <c r="D1588" i="85"/>
  <c r="E1588" i="85" s="1"/>
  <c r="D1587" i="85"/>
  <c r="F1587" i="85" s="1"/>
  <c r="D1586" i="85"/>
  <c r="E1586" i="85" s="1"/>
  <c r="D1585" i="85"/>
  <c r="D1584" i="85"/>
  <c r="E1584" i="85" s="1"/>
  <c r="D1583" i="85"/>
  <c r="D1582" i="85"/>
  <c r="E1582" i="85" s="1"/>
  <c r="D1581" i="85"/>
  <c r="D1580" i="85"/>
  <c r="D1579" i="85"/>
  <c r="D1578" i="85"/>
  <c r="D1577" i="85"/>
  <c r="F1577" i="85" s="1"/>
  <c r="D1576" i="85"/>
  <c r="D1575" i="85"/>
  <c r="D1574" i="85"/>
  <c r="F1574" i="85" s="1"/>
  <c r="D1573" i="85"/>
  <c r="D1572" i="85"/>
  <c r="D1571" i="85"/>
  <c r="D1570" i="85"/>
  <c r="F1570" i="85" s="1"/>
  <c r="D1569" i="85"/>
  <c r="D1568" i="85"/>
  <c r="D1567" i="85"/>
  <c r="D1566" i="85"/>
  <c r="D1565" i="85"/>
  <c r="F1565" i="85" s="1"/>
  <c r="D1564" i="85"/>
  <c r="D1563" i="85"/>
  <c r="D1562" i="85"/>
  <c r="F1562" i="85" s="1"/>
  <c r="D1561" i="85"/>
  <c r="F1561" i="85" s="1"/>
  <c r="D1560" i="85"/>
  <c r="D1559" i="85"/>
  <c r="D1558" i="85"/>
  <c r="F1558" i="85" s="1"/>
  <c r="D1557" i="85"/>
  <c r="F1557" i="85" s="1"/>
  <c r="D1556" i="85"/>
  <c r="F1556" i="85" s="1"/>
  <c r="D1555" i="85"/>
  <c r="D1554" i="85"/>
  <c r="F1554" i="85" s="1"/>
  <c r="D1553" i="85"/>
  <c r="F1553" i="85" s="1"/>
  <c r="D1552" i="85"/>
  <c r="D1551" i="85"/>
  <c r="F1551" i="85" s="1"/>
  <c r="D1550" i="85"/>
  <c r="F1550" i="85" s="1"/>
  <c r="D1549" i="85"/>
  <c r="F1549" i="85" s="1"/>
  <c r="D1548" i="85"/>
  <c r="D1547" i="85"/>
  <c r="F1547" i="85" s="1"/>
  <c r="D1546" i="85"/>
  <c r="F1546" i="85" s="1"/>
  <c r="D1545" i="85"/>
  <c r="D1544" i="85"/>
  <c r="D1543" i="85"/>
  <c r="F1543" i="85" s="1"/>
  <c r="D1542" i="85"/>
  <c r="F1542" i="85" s="1"/>
  <c r="D1541" i="85"/>
  <c r="D1540" i="85"/>
  <c r="D1539" i="85"/>
  <c r="F1539" i="85" s="1"/>
  <c r="D1538" i="85"/>
  <c r="F1538" i="85" s="1"/>
  <c r="D1537" i="85"/>
  <c r="D1536" i="85"/>
  <c r="D1535" i="85"/>
  <c r="F1535" i="85" s="1"/>
  <c r="D1534" i="85"/>
  <c r="F1534" i="85" s="1"/>
  <c r="D1533" i="85"/>
  <c r="D1532" i="85"/>
  <c r="D1531" i="85"/>
  <c r="F1531" i="85" s="1"/>
  <c r="D1530" i="85"/>
  <c r="F1530" i="85" s="1"/>
  <c r="D1529" i="85"/>
  <c r="D1528" i="85"/>
  <c r="D1527" i="85"/>
  <c r="F1527" i="85" s="1"/>
  <c r="D1526" i="85"/>
  <c r="F1526" i="85" s="1"/>
  <c r="D1525" i="85"/>
  <c r="F1525" i="85" s="1"/>
  <c r="D1524" i="85"/>
  <c r="D1523" i="85"/>
  <c r="F1523" i="85" s="1"/>
  <c r="D1522" i="85"/>
  <c r="F1522" i="85" s="1"/>
  <c r="D1521" i="85"/>
  <c r="D1520" i="85"/>
  <c r="D1519" i="85"/>
  <c r="F1519" i="85" s="1"/>
  <c r="D1518" i="85"/>
  <c r="F1518" i="85" s="1"/>
  <c r="D1517" i="85"/>
  <c r="F1517" i="85" s="1"/>
  <c r="D1516" i="85"/>
  <c r="D1515" i="85"/>
  <c r="F1515" i="85" s="1"/>
  <c r="D1514" i="85"/>
  <c r="F1514" i="85" s="1"/>
  <c r="D1513" i="85"/>
  <c r="D1512" i="85"/>
  <c r="D1511" i="85"/>
  <c r="F1511" i="85" s="1"/>
  <c r="D1510" i="85"/>
  <c r="F1510" i="85" s="1"/>
  <c r="D1509" i="85"/>
  <c r="F1509" i="85" s="1"/>
  <c r="D1508" i="85"/>
  <c r="D1507" i="85"/>
  <c r="F1507" i="85" s="1"/>
  <c r="D1506" i="85"/>
  <c r="F1506" i="85" s="1"/>
  <c r="D1505" i="85"/>
  <c r="D1504" i="85"/>
  <c r="D1503" i="85"/>
  <c r="F1503" i="85" s="1"/>
  <c r="D1502" i="85"/>
  <c r="F1502" i="85" s="1"/>
  <c r="D1501" i="85"/>
  <c r="D1500" i="85"/>
  <c r="D1499" i="85"/>
  <c r="F1499" i="85" s="1"/>
  <c r="D1498" i="85"/>
  <c r="F1498" i="85" s="1"/>
  <c r="D1497" i="85"/>
  <c r="D1496" i="85"/>
  <c r="D1495" i="85"/>
  <c r="F1495" i="85" s="1"/>
  <c r="D1494" i="85"/>
  <c r="F1494" i="85" s="1"/>
  <c r="D1493" i="85"/>
  <c r="D1492" i="85"/>
  <c r="D1491" i="85"/>
  <c r="F1491" i="85" s="1"/>
  <c r="D1490" i="85"/>
  <c r="F1490" i="85" s="1"/>
  <c r="D1489" i="85"/>
  <c r="D1488" i="85"/>
  <c r="D1487" i="85"/>
  <c r="F1487" i="85" s="1"/>
  <c r="D1486" i="85"/>
  <c r="F1486" i="85" s="1"/>
  <c r="D1485" i="85"/>
  <c r="F1485" i="85" s="1"/>
  <c r="D1484" i="85"/>
  <c r="D1483" i="85"/>
  <c r="F1483" i="85" s="1"/>
  <c r="D1482" i="85"/>
  <c r="D1481" i="85"/>
  <c r="D1480" i="85"/>
  <c r="F1480" i="85" s="1"/>
  <c r="D1479" i="85"/>
  <c r="F1479" i="85" s="1"/>
  <c r="D1478" i="85"/>
  <c r="F1478" i="85" s="1"/>
  <c r="D1477" i="85"/>
  <c r="D1476" i="85"/>
  <c r="F1476" i="85" s="1"/>
  <c r="D1475" i="85"/>
  <c r="F1475" i="85" s="1"/>
  <c r="D1474" i="85"/>
  <c r="D1473" i="85"/>
  <c r="D1472" i="85"/>
  <c r="F1472" i="85" s="1"/>
  <c r="D1470" i="85"/>
  <c r="D1469" i="85"/>
  <c r="D1468" i="85"/>
  <c r="F1468" i="85" s="1"/>
  <c r="D1467" i="85"/>
  <c r="F1467" i="85" s="1"/>
  <c r="D1466" i="85"/>
  <c r="D1465" i="85"/>
  <c r="D1464" i="85"/>
  <c r="F1464" i="85" s="1"/>
  <c r="D1463" i="85"/>
  <c r="F1463" i="85" s="1"/>
  <c r="D1462" i="85"/>
  <c r="F1462" i="85" s="1"/>
  <c r="D1461" i="85"/>
  <c r="D1460" i="85"/>
  <c r="F1460" i="85" s="1"/>
  <c r="D1459" i="85"/>
  <c r="F1459" i="85" s="1"/>
  <c r="D1458" i="85"/>
  <c r="D1457" i="85"/>
  <c r="D1456" i="85"/>
  <c r="F1456" i="85" s="1"/>
  <c r="D1455" i="85"/>
  <c r="F1455" i="85" s="1"/>
  <c r="D1454" i="85"/>
  <c r="D1453" i="85"/>
  <c r="D1452" i="85"/>
  <c r="F1452" i="85" s="1"/>
  <c r="D1451" i="85"/>
  <c r="F1451" i="85" s="1"/>
  <c r="D1450" i="85"/>
  <c r="D1449" i="85"/>
  <c r="D1448" i="85"/>
  <c r="F1448" i="85" s="1"/>
  <c r="D1447" i="85"/>
  <c r="F1447" i="85" s="1"/>
  <c r="D1446" i="85"/>
  <c r="F1446" i="85" s="1"/>
  <c r="D1445" i="85"/>
  <c r="D1444" i="85"/>
  <c r="F1444" i="85" s="1"/>
  <c r="D1443" i="85"/>
  <c r="F1443" i="85" s="1"/>
  <c r="D1442" i="85"/>
  <c r="D1441" i="85"/>
  <c r="D1440" i="85"/>
  <c r="F1440" i="85" s="1"/>
  <c r="D1439" i="85"/>
  <c r="F1439" i="85" s="1"/>
  <c r="D1438" i="85"/>
  <c r="D1437" i="85"/>
  <c r="D1436" i="85"/>
  <c r="F1436" i="85" s="1"/>
  <c r="D1435" i="85"/>
  <c r="F1435" i="85" s="1"/>
  <c r="D1434" i="85"/>
  <c r="D1433" i="85"/>
  <c r="D1432" i="85"/>
  <c r="F1432" i="85" s="1"/>
  <c r="D1431" i="85"/>
  <c r="F1431" i="85" s="1"/>
  <c r="D1430" i="85"/>
  <c r="D1429" i="85"/>
  <c r="F1429" i="85" s="1"/>
  <c r="D1428" i="85"/>
  <c r="F1428" i="85" s="1"/>
  <c r="D1427" i="85"/>
  <c r="D1426" i="85"/>
  <c r="D1425" i="85"/>
  <c r="F1425" i="85" s="1"/>
  <c r="D1424" i="85"/>
  <c r="F1424" i="85" s="1"/>
  <c r="D1423" i="85"/>
  <c r="F1423" i="85" s="1"/>
  <c r="D1422" i="85"/>
  <c r="F1422" i="85" s="1"/>
  <c r="D1421" i="85"/>
  <c r="D1420" i="85"/>
  <c r="F1420" i="85" s="1"/>
  <c r="D1419" i="85"/>
  <c r="F1419" i="85" s="1"/>
  <c r="D1418" i="85"/>
  <c r="D1417" i="85"/>
  <c r="D1416" i="85"/>
  <c r="F1416" i="85" s="1"/>
  <c r="D1415" i="85"/>
  <c r="D1414" i="85"/>
  <c r="F1414" i="85" s="1"/>
  <c r="D1413" i="85"/>
  <c r="D1412" i="85"/>
  <c r="F1412" i="85" s="1"/>
  <c r="D1411" i="85"/>
  <c r="F1411" i="85" s="1"/>
  <c r="D1410" i="85"/>
  <c r="F1410" i="85" s="1"/>
  <c r="D1409" i="85"/>
  <c r="D1408" i="85"/>
  <c r="F1408" i="85" s="1"/>
  <c r="D1407" i="85"/>
  <c r="F1407" i="85" s="1"/>
  <c r="D1406" i="85"/>
  <c r="F1406" i="85" s="1"/>
  <c r="D1405" i="85"/>
  <c r="D1404" i="85"/>
  <c r="F1404" i="85" s="1"/>
  <c r="D1403" i="85"/>
  <c r="F1403" i="85" s="1"/>
  <c r="D1402" i="85"/>
  <c r="D1401" i="85"/>
  <c r="D1400" i="85"/>
  <c r="F1400" i="85" s="1"/>
  <c r="D1399" i="85"/>
  <c r="D1398" i="85"/>
  <c r="F1398" i="85" s="1"/>
  <c r="D1397" i="85"/>
  <c r="D1396" i="85"/>
  <c r="F1396" i="85" s="1"/>
  <c r="D1395" i="85"/>
  <c r="F1395" i="85" s="1"/>
  <c r="D1394" i="85"/>
  <c r="F1394" i="85" s="1"/>
  <c r="D1393" i="85"/>
  <c r="D1392" i="85"/>
  <c r="F1392" i="85" s="1"/>
  <c r="D1391" i="85"/>
  <c r="F1391" i="85" s="1"/>
  <c r="D1390" i="85"/>
  <c r="F1390" i="85" s="1"/>
  <c r="D1389" i="85"/>
  <c r="D1388" i="85"/>
  <c r="F1388" i="85" s="1"/>
  <c r="D1387" i="85"/>
  <c r="F1387" i="85" s="1"/>
  <c r="D1386" i="85"/>
  <c r="D1385" i="85"/>
  <c r="D1384" i="85"/>
  <c r="F1384" i="85" s="1"/>
  <c r="D1383" i="85"/>
  <c r="D1382" i="85"/>
  <c r="F1382" i="85" s="1"/>
  <c r="D1381" i="85"/>
  <c r="D1380" i="85"/>
  <c r="F1380" i="85" s="1"/>
  <c r="D1379" i="85"/>
  <c r="F1379" i="85" s="1"/>
  <c r="D1378" i="85"/>
  <c r="D1377" i="85"/>
  <c r="F1377" i="85" s="1"/>
  <c r="D1376" i="85"/>
  <c r="F1376" i="85" s="1"/>
  <c r="D1375" i="85"/>
  <c r="F1375" i="85" s="1"/>
  <c r="D1374" i="85"/>
  <c r="D1373" i="85"/>
  <c r="F1373" i="85" s="1"/>
  <c r="D1372" i="85"/>
  <c r="F1372" i="85" s="1"/>
  <c r="D1371" i="85"/>
  <c r="D1370" i="85"/>
  <c r="D1369" i="85"/>
  <c r="F1369" i="85" s="1"/>
  <c r="D1368" i="85"/>
  <c r="D1367" i="85"/>
  <c r="F1367" i="85" s="1"/>
  <c r="D1366" i="85"/>
  <c r="D1365" i="85"/>
  <c r="F1365" i="85" s="1"/>
  <c r="D1364" i="85"/>
  <c r="F1364" i="85" s="1"/>
  <c r="D1363" i="85"/>
  <c r="F1363" i="85" s="1"/>
  <c r="D1362" i="85"/>
  <c r="D1361" i="85"/>
  <c r="F1361" i="85" s="1"/>
  <c r="D1360" i="85"/>
  <c r="F1360" i="85" s="1"/>
  <c r="D1359" i="85"/>
  <c r="F1359" i="85" s="1"/>
  <c r="D1358" i="85"/>
  <c r="D1357" i="85"/>
  <c r="F1357" i="85" s="1"/>
  <c r="D1356" i="85"/>
  <c r="F1356" i="85" s="1"/>
  <c r="D1355" i="85"/>
  <c r="D1354" i="85"/>
  <c r="D1353" i="85"/>
  <c r="F1353" i="85" s="1"/>
  <c r="D1352" i="85"/>
  <c r="D1351" i="85"/>
  <c r="F1351" i="85" s="1"/>
  <c r="D1350" i="85"/>
  <c r="D1349" i="85"/>
  <c r="F1349" i="85" s="1"/>
  <c r="D1348" i="85"/>
  <c r="F1348" i="85" s="1"/>
  <c r="D1347" i="85"/>
  <c r="F1347" i="85" s="1"/>
  <c r="D1346" i="85"/>
  <c r="D1345" i="85"/>
  <c r="F1345" i="85" s="1"/>
  <c r="D1344" i="85"/>
  <c r="F1344" i="85" s="1"/>
  <c r="D1343" i="85"/>
  <c r="F1343" i="85" s="1"/>
  <c r="D1342" i="85"/>
  <c r="D1341" i="85"/>
  <c r="F1341" i="85" s="1"/>
  <c r="D1340" i="85"/>
  <c r="F1340" i="85" s="1"/>
  <c r="D1339" i="85"/>
  <c r="D1338" i="85"/>
  <c r="D1337" i="85"/>
  <c r="F1337" i="85" s="1"/>
  <c r="D1336" i="85"/>
  <c r="D1335" i="85"/>
  <c r="F1335" i="85" s="1"/>
  <c r="D1334" i="85"/>
  <c r="D1333" i="85"/>
  <c r="F1333" i="85" s="1"/>
  <c r="D1332" i="85"/>
  <c r="F1332" i="85" s="1"/>
  <c r="D1331" i="85"/>
  <c r="F1331" i="85" s="1"/>
  <c r="D1330" i="85"/>
  <c r="D1329" i="85"/>
  <c r="F1329" i="85" s="1"/>
  <c r="D1328" i="85"/>
  <c r="F1328" i="85" s="1"/>
  <c r="D1327" i="85"/>
  <c r="F1327" i="85" s="1"/>
  <c r="D1326" i="85"/>
  <c r="D1325" i="85"/>
  <c r="F1325" i="85" s="1"/>
  <c r="D1324" i="85"/>
  <c r="F1324" i="85" s="1"/>
  <c r="D1323" i="85"/>
  <c r="F1323" i="85" s="1"/>
  <c r="D1322" i="85"/>
  <c r="D1321" i="85"/>
  <c r="D1320" i="85"/>
  <c r="F1320" i="85" s="1"/>
  <c r="D1319" i="85"/>
  <c r="F1319" i="85" s="1"/>
  <c r="D1318" i="85"/>
  <c r="D1317" i="85"/>
  <c r="D1316" i="85"/>
  <c r="F1316" i="85" s="1"/>
  <c r="D1315" i="85"/>
  <c r="F1315" i="85" s="1"/>
  <c r="D1314" i="85"/>
  <c r="F1314" i="85" s="1"/>
  <c r="D1313" i="85"/>
  <c r="D1312" i="85"/>
  <c r="F1312" i="85" s="1"/>
  <c r="D1311" i="85"/>
  <c r="F1311" i="85" s="1"/>
  <c r="D1310" i="85"/>
  <c r="F1310" i="85" s="1"/>
  <c r="D1309" i="85"/>
  <c r="D1308" i="85"/>
  <c r="F1308" i="85" s="1"/>
  <c r="D1307" i="85"/>
  <c r="F1307" i="85" s="1"/>
  <c r="D1306" i="85"/>
  <c r="F1306" i="85" s="1"/>
  <c r="D1305" i="85"/>
  <c r="D1304" i="85"/>
  <c r="F1304" i="85" s="1"/>
  <c r="D1303" i="85"/>
  <c r="F1303" i="85" s="1"/>
  <c r="D1302" i="85"/>
  <c r="F1302" i="85" s="1"/>
  <c r="D1301" i="85"/>
  <c r="D1300" i="85"/>
  <c r="F1300" i="85" s="1"/>
  <c r="D1299" i="85"/>
  <c r="F1299" i="85" s="1"/>
  <c r="D1298" i="85"/>
  <c r="F1298" i="85" s="1"/>
  <c r="D1297" i="85"/>
  <c r="D1296" i="85"/>
  <c r="F1296" i="85" s="1"/>
  <c r="D1295" i="85"/>
  <c r="F1295" i="85" s="1"/>
  <c r="D1294" i="85"/>
  <c r="F1294" i="85" s="1"/>
  <c r="D1293" i="85"/>
  <c r="D1292" i="85"/>
  <c r="F1292" i="85" s="1"/>
  <c r="D1291" i="85"/>
  <c r="F1291" i="85" s="1"/>
  <c r="D1290" i="85"/>
  <c r="F1290" i="85" s="1"/>
  <c r="D1289" i="85"/>
  <c r="D1288" i="85"/>
  <c r="F1288" i="85" s="1"/>
  <c r="D1287" i="85"/>
  <c r="F1287" i="85" s="1"/>
  <c r="D1286" i="85"/>
  <c r="D1285" i="85"/>
  <c r="F1285" i="85" s="1"/>
  <c r="D1284" i="85"/>
  <c r="F1284" i="85" s="1"/>
  <c r="D1283" i="85"/>
  <c r="F1283" i="85" s="1"/>
  <c r="D1282" i="85"/>
  <c r="D1281" i="85"/>
  <c r="F1281" i="85" s="1"/>
  <c r="D1280" i="85"/>
  <c r="F1280" i="85" s="1"/>
  <c r="D1279" i="85"/>
  <c r="F1279" i="85" s="1"/>
  <c r="D1278" i="85"/>
  <c r="D1277" i="85"/>
  <c r="F1277" i="85" s="1"/>
  <c r="D1276" i="85"/>
  <c r="F1276" i="85" s="1"/>
  <c r="D1275" i="85"/>
  <c r="F1275" i="85" s="1"/>
  <c r="D1274" i="85"/>
  <c r="D1273" i="85"/>
  <c r="F1273" i="85" s="1"/>
  <c r="D1272" i="85"/>
  <c r="F1272" i="85" s="1"/>
  <c r="D1271" i="85"/>
  <c r="F1271" i="85" s="1"/>
  <c r="D1270" i="85"/>
  <c r="D1269" i="85"/>
  <c r="F1269" i="85" s="1"/>
  <c r="D1268" i="85"/>
  <c r="D1267" i="85"/>
  <c r="F1267" i="85" s="1"/>
  <c r="D1266" i="85"/>
  <c r="D1265" i="85"/>
  <c r="D1264" i="85"/>
  <c r="F1264" i="85" s="1"/>
  <c r="D1263" i="85"/>
  <c r="F1263" i="85" s="1"/>
  <c r="D1262" i="85"/>
  <c r="D1261" i="85"/>
  <c r="F1261" i="85" s="1"/>
  <c r="D1260" i="85"/>
  <c r="F1260" i="85" s="1"/>
  <c r="D1259" i="85"/>
  <c r="F1259" i="85" s="1"/>
  <c r="D1258" i="85"/>
  <c r="D1257" i="85"/>
  <c r="F1257" i="85" s="1"/>
  <c r="D1256" i="85"/>
  <c r="F1256" i="85" s="1"/>
  <c r="D1255" i="85"/>
  <c r="F1255" i="85" s="1"/>
  <c r="D1254" i="85"/>
  <c r="D1253" i="85"/>
  <c r="D1252" i="85"/>
  <c r="F1252" i="85" s="1"/>
  <c r="D1251" i="85"/>
  <c r="F1251" i="85" s="1"/>
  <c r="D1250" i="85"/>
  <c r="D1249" i="85"/>
  <c r="F1249" i="85" s="1"/>
  <c r="D1248" i="85"/>
  <c r="F1248" i="85" s="1"/>
  <c r="D1247" i="85"/>
  <c r="D1246" i="85"/>
  <c r="D1245" i="85"/>
  <c r="D1244" i="85"/>
  <c r="F1244" i="85" s="1"/>
  <c r="D1243" i="85"/>
  <c r="F1243" i="85" s="1"/>
  <c r="D1242" i="85"/>
  <c r="D1241" i="85"/>
  <c r="F1241" i="85" s="1"/>
  <c r="D1240" i="85"/>
  <c r="F1240" i="85" s="1"/>
  <c r="D1239" i="85"/>
  <c r="F1239" i="85" s="1"/>
  <c r="D1238" i="85"/>
  <c r="D1237" i="85"/>
  <c r="F1237" i="85" s="1"/>
  <c r="D1236" i="85"/>
  <c r="F1236" i="85" s="1"/>
  <c r="D1235" i="85"/>
  <c r="F1235" i="85" s="1"/>
  <c r="D1234" i="85"/>
  <c r="D1233" i="85"/>
  <c r="F1233" i="85" s="1"/>
  <c r="D1232" i="85"/>
  <c r="F1232" i="85" s="1"/>
  <c r="D1231" i="85"/>
  <c r="F1231" i="85" s="1"/>
  <c r="D1230" i="85"/>
  <c r="D1229" i="85"/>
  <c r="F1229" i="85" s="1"/>
  <c r="D1228" i="85"/>
  <c r="D1227" i="85"/>
  <c r="F1227" i="85" s="1"/>
  <c r="D1226" i="85"/>
  <c r="D1225" i="85"/>
  <c r="D1224" i="85"/>
  <c r="D1223" i="85"/>
  <c r="F1223" i="85" s="1"/>
  <c r="D1222" i="85"/>
  <c r="D1221" i="85"/>
  <c r="D1220" i="85"/>
  <c r="F1220" i="85" s="1"/>
  <c r="D1219" i="85"/>
  <c r="D1218" i="85"/>
  <c r="D1217" i="85"/>
  <c r="F1217" i="85" s="1"/>
  <c r="D1216" i="85"/>
  <c r="D1215" i="85"/>
  <c r="F1215" i="85" s="1"/>
  <c r="D1214" i="85"/>
  <c r="D1213" i="85"/>
  <c r="F1213" i="85" s="1"/>
  <c r="D1212" i="85"/>
  <c r="D1211" i="85"/>
  <c r="D1210" i="85"/>
  <c r="D1209" i="85"/>
  <c r="D1208" i="85"/>
  <c r="D1207" i="85"/>
  <c r="F1207" i="85" s="1"/>
  <c r="D1206" i="85"/>
  <c r="D1205" i="85"/>
  <c r="F1205" i="85" s="1"/>
  <c r="D1204" i="85"/>
  <c r="F1204" i="85" s="1"/>
  <c r="D1203" i="85"/>
  <c r="D1202" i="85"/>
  <c r="D1201" i="85"/>
  <c r="F1201" i="85" s="1"/>
  <c r="D1200" i="85"/>
  <c r="D1199" i="85"/>
  <c r="F1199" i="85" s="1"/>
  <c r="D1198" i="85"/>
  <c r="D1197" i="85"/>
  <c r="F1197" i="85" s="1"/>
  <c r="D1196" i="85"/>
  <c r="F1196" i="85" s="1"/>
  <c r="D1195" i="85"/>
  <c r="D1194" i="85"/>
  <c r="D1193" i="85"/>
  <c r="F1193" i="85" s="1"/>
  <c r="D1192" i="85"/>
  <c r="D1191" i="85"/>
  <c r="F1191" i="85" s="1"/>
  <c r="D1190" i="85"/>
  <c r="D1189" i="85"/>
  <c r="F1189" i="85" s="1"/>
  <c r="D1188" i="85"/>
  <c r="F1188" i="85" s="1"/>
  <c r="D1187" i="85"/>
  <c r="D1186" i="85"/>
  <c r="D1185" i="85"/>
  <c r="F1185" i="85" s="1"/>
  <c r="D1184" i="85"/>
  <c r="D1183" i="85"/>
  <c r="F1183" i="85" s="1"/>
  <c r="D1182" i="85"/>
  <c r="D1181" i="85"/>
  <c r="D1180" i="85"/>
  <c r="F1180" i="85" s="1"/>
  <c r="D1179" i="85"/>
  <c r="D1178" i="85"/>
  <c r="D1177" i="85"/>
  <c r="F1177" i="85" s="1"/>
  <c r="D1176" i="85"/>
  <c r="D1175" i="85"/>
  <c r="F1175" i="85" s="1"/>
  <c r="D1174" i="85"/>
  <c r="D1173" i="85"/>
  <c r="D1172" i="85"/>
  <c r="F1172" i="85" s="1"/>
  <c r="D1171" i="85"/>
  <c r="D1170" i="85"/>
  <c r="D1169" i="85"/>
  <c r="F1169" i="85" s="1"/>
  <c r="D1168" i="85"/>
  <c r="D1167" i="85"/>
  <c r="F1167" i="85" s="1"/>
  <c r="D1166" i="85"/>
  <c r="D1165" i="85"/>
  <c r="F1165" i="85" s="1"/>
  <c r="D1164" i="85"/>
  <c r="F1164" i="85" s="1"/>
  <c r="D1163" i="85"/>
  <c r="D1162" i="85"/>
  <c r="D1161" i="85"/>
  <c r="F1161" i="85" s="1"/>
  <c r="D1160" i="85"/>
  <c r="D1159" i="85"/>
  <c r="F1159" i="85" s="1"/>
  <c r="D1158" i="85"/>
  <c r="D1157" i="85"/>
  <c r="D1156" i="85"/>
  <c r="D1155" i="85"/>
  <c r="D1154" i="85"/>
  <c r="F1154" i="85" s="1"/>
  <c r="D1153" i="85"/>
  <c r="D1152" i="85"/>
  <c r="D1151" i="85"/>
  <c r="F1151" i="85" s="1"/>
  <c r="D1150" i="85"/>
  <c r="D1149" i="85"/>
  <c r="D1148" i="85"/>
  <c r="F1148" i="85" s="1"/>
  <c r="D1147" i="85"/>
  <c r="D1146" i="85"/>
  <c r="F1146" i="85" s="1"/>
  <c r="D1145" i="85"/>
  <c r="D1144" i="85"/>
  <c r="F1144" i="85" s="1"/>
  <c r="D1143" i="85"/>
  <c r="F1143" i="85" s="1"/>
  <c r="D1142" i="85"/>
  <c r="D1141" i="85"/>
  <c r="D1140" i="85"/>
  <c r="F1140" i="85" s="1"/>
  <c r="D1139" i="85"/>
  <c r="D1138" i="85"/>
  <c r="F1138" i="85" s="1"/>
  <c r="D1137" i="85"/>
  <c r="D1136" i="85"/>
  <c r="F1136" i="85" s="1"/>
  <c r="D1135" i="85"/>
  <c r="F1135" i="85" s="1"/>
  <c r="D1134" i="85"/>
  <c r="D1133" i="85"/>
  <c r="D1132" i="85"/>
  <c r="F1132" i="85" s="1"/>
  <c r="D1131" i="85"/>
  <c r="D1130" i="85"/>
  <c r="F1130" i="85" s="1"/>
  <c r="D1129" i="85"/>
  <c r="D1128" i="85"/>
  <c r="F1128" i="85" s="1"/>
  <c r="D1127" i="85"/>
  <c r="F1127" i="85" s="1"/>
  <c r="D1126" i="85"/>
  <c r="D1125" i="85"/>
  <c r="D1124" i="85"/>
  <c r="D1123" i="85"/>
  <c r="D1122" i="85"/>
  <c r="F1122" i="85" s="1"/>
  <c r="D1121" i="85"/>
  <c r="D1120" i="85"/>
  <c r="D1119" i="85"/>
  <c r="F1119" i="85" s="1"/>
  <c r="D1118" i="85"/>
  <c r="D1117" i="85"/>
  <c r="D1116" i="85"/>
  <c r="F1116" i="85" s="1"/>
  <c r="D1115" i="85"/>
  <c r="D1114" i="85"/>
  <c r="F1114" i="85" s="1"/>
  <c r="D1113" i="85"/>
  <c r="D1112" i="85"/>
  <c r="F1112" i="85" s="1"/>
  <c r="D1111" i="85"/>
  <c r="F1111" i="85" s="1"/>
  <c r="D1110" i="85"/>
  <c r="D1109" i="85"/>
  <c r="D1108" i="85"/>
  <c r="D1107" i="85"/>
  <c r="D1106" i="85"/>
  <c r="F1106" i="85" s="1"/>
  <c r="D1105" i="85"/>
  <c r="D1104" i="85"/>
  <c r="F1104" i="85" s="1"/>
  <c r="D1103" i="85"/>
  <c r="F1103" i="85" s="1"/>
  <c r="D1102" i="85"/>
  <c r="D1101" i="85"/>
  <c r="D1100" i="85"/>
  <c r="F1100" i="85" s="1"/>
  <c r="D1099" i="85"/>
  <c r="D1098" i="85"/>
  <c r="F1098" i="85" s="1"/>
  <c r="D1097" i="85"/>
  <c r="D1096" i="85"/>
  <c r="F1096" i="85" s="1"/>
  <c r="D1095" i="85"/>
  <c r="F1095" i="85" s="1"/>
  <c r="D1094" i="85"/>
  <c r="D1093" i="85"/>
  <c r="D1092" i="85"/>
  <c r="D1091" i="85"/>
  <c r="D1090" i="85"/>
  <c r="F1090" i="85" s="1"/>
  <c r="D1089" i="85"/>
  <c r="D1088" i="85"/>
  <c r="F1088" i="85" s="1"/>
  <c r="D1087" i="85"/>
  <c r="F1087" i="85" s="1"/>
  <c r="D1086" i="85"/>
  <c r="D1085" i="85"/>
  <c r="D1084" i="85"/>
  <c r="F1084" i="85" s="1"/>
  <c r="D1083" i="85"/>
  <c r="D1082" i="85"/>
  <c r="F1082" i="85" s="1"/>
  <c r="D1081" i="85"/>
  <c r="D1080" i="85"/>
  <c r="F1080" i="85" s="1"/>
  <c r="D1079" i="85"/>
  <c r="F1079" i="85" s="1"/>
  <c r="D1078" i="85"/>
  <c r="D1077" i="85"/>
  <c r="D1076" i="85"/>
  <c r="F1076" i="85" s="1"/>
  <c r="D1075" i="85"/>
  <c r="D1074" i="85"/>
  <c r="F1074" i="85" s="1"/>
  <c r="D1073" i="85"/>
  <c r="D1072" i="85"/>
  <c r="D1071" i="85"/>
  <c r="F1071" i="85" s="1"/>
  <c r="D1070" i="85"/>
  <c r="D1069" i="85"/>
  <c r="D1068" i="85"/>
  <c r="F1068" i="85" s="1"/>
  <c r="D1067" i="85"/>
  <c r="D1066" i="85"/>
  <c r="F1066" i="85" s="1"/>
  <c r="D1065" i="85"/>
  <c r="D1064" i="85"/>
  <c r="F1064" i="85" s="1"/>
  <c r="D1063" i="85"/>
  <c r="F1063" i="85" s="1"/>
  <c r="D1062" i="85"/>
  <c r="D1061" i="85"/>
  <c r="D1060" i="85"/>
  <c r="D1059" i="85"/>
  <c r="D1058" i="85"/>
  <c r="F1058" i="85" s="1"/>
  <c r="D1057" i="85"/>
  <c r="D1056" i="85"/>
  <c r="F1056" i="85" s="1"/>
  <c r="D1055" i="85"/>
  <c r="F1055" i="85" s="1"/>
  <c r="D1054" i="85"/>
  <c r="D1053" i="85"/>
  <c r="D1052" i="85"/>
  <c r="F1052" i="85" s="1"/>
  <c r="D1051" i="85"/>
  <c r="D1050" i="85"/>
  <c r="D1049" i="85"/>
  <c r="D1048" i="85"/>
  <c r="F1048" i="85" s="1"/>
  <c r="D1047" i="85"/>
  <c r="D1046" i="85"/>
  <c r="D1045" i="85"/>
  <c r="D1044" i="85"/>
  <c r="F1044" i="85" s="1"/>
  <c r="D1043" i="85"/>
  <c r="D1042" i="85"/>
  <c r="D1041" i="85"/>
  <c r="D1040" i="85"/>
  <c r="F1040" i="85" s="1"/>
  <c r="D1039" i="85"/>
  <c r="D1038" i="85"/>
  <c r="D1037" i="85"/>
  <c r="D1036" i="85"/>
  <c r="F1036" i="85" s="1"/>
  <c r="D1035" i="85"/>
  <c r="D1034" i="85"/>
  <c r="D1033" i="85"/>
  <c r="D1032" i="85"/>
  <c r="F1032" i="85" s="1"/>
  <c r="D1031" i="85"/>
  <c r="D1030" i="85"/>
  <c r="D1029" i="85"/>
  <c r="D1028" i="85"/>
  <c r="D1027" i="85"/>
  <c r="D1026" i="85"/>
  <c r="D1025" i="85"/>
  <c r="D1024" i="85"/>
  <c r="F1024" i="85" s="1"/>
  <c r="D1023" i="85"/>
  <c r="D1022" i="85"/>
  <c r="D1021" i="85"/>
  <c r="D1020" i="85"/>
  <c r="F1020" i="85" s="1"/>
  <c r="D1019" i="85"/>
  <c r="D1018" i="85"/>
  <c r="D1017" i="85"/>
  <c r="D1016" i="85"/>
  <c r="F1016" i="85" s="1"/>
  <c r="D1015" i="85"/>
  <c r="D1014" i="85"/>
  <c r="D1013" i="85"/>
  <c r="D1012" i="85"/>
  <c r="D1011" i="85"/>
  <c r="D1010" i="85"/>
  <c r="D1009" i="85"/>
  <c r="D1008" i="85"/>
  <c r="F1008" i="85" s="1"/>
  <c r="D1007" i="85"/>
  <c r="D1006" i="85"/>
  <c r="D1005" i="85"/>
  <c r="D1004" i="85"/>
  <c r="F1004" i="85" s="1"/>
  <c r="D1003" i="85"/>
  <c r="D1002" i="85"/>
  <c r="D1001" i="85"/>
  <c r="D1000" i="85"/>
  <c r="F1000" i="85" s="1"/>
  <c r="D999" i="85"/>
  <c r="D998" i="85"/>
  <c r="D997" i="85"/>
  <c r="D996" i="85"/>
  <c r="D995" i="85"/>
  <c r="D994" i="85"/>
  <c r="D993" i="85"/>
  <c r="D992" i="85"/>
  <c r="F992" i="85" s="1"/>
  <c r="D991" i="85"/>
  <c r="D990" i="85"/>
  <c r="D989" i="85"/>
  <c r="D988" i="85"/>
  <c r="F988" i="85" s="1"/>
  <c r="D987" i="85"/>
  <c r="D986" i="85"/>
  <c r="D985" i="85"/>
  <c r="D984" i="85"/>
  <c r="F984" i="85" s="1"/>
  <c r="D983" i="85"/>
  <c r="D982" i="85"/>
  <c r="F982" i="85" s="1"/>
  <c r="D981" i="85"/>
  <c r="D980" i="85"/>
  <c r="D979" i="85"/>
  <c r="D978" i="85"/>
  <c r="F978" i="85" s="1"/>
  <c r="D977" i="85"/>
  <c r="D976" i="85"/>
  <c r="D975" i="85"/>
  <c r="D974" i="85"/>
  <c r="F974" i="85" s="1"/>
  <c r="D973" i="85"/>
  <c r="D972" i="85"/>
  <c r="D971" i="85"/>
  <c r="D970" i="85"/>
  <c r="F970" i="85" s="1"/>
  <c r="D969" i="85"/>
  <c r="D968" i="85"/>
  <c r="D967" i="85"/>
  <c r="D966" i="85"/>
  <c r="D965" i="85"/>
  <c r="D964" i="85"/>
  <c r="D963" i="85"/>
  <c r="D962" i="85"/>
  <c r="D961" i="85"/>
  <c r="D960" i="85"/>
  <c r="D959" i="85"/>
  <c r="D958" i="85"/>
  <c r="F958" i="85" s="1"/>
  <c r="D957" i="85"/>
  <c r="D956" i="85"/>
  <c r="D955" i="85"/>
  <c r="F955" i="85" s="1"/>
  <c r="D954" i="85"/>
  <c r="D953" i="85"/>
  <c r="F953" i="85" s="1"/>
  <c r="D952" i="85"/>
  <c r="D951" i="85"/>
  <c r="F951" i="85" s="1"/>
  <c r="D950" i="85"/>
  <c r="D949" i="85"/>
  <c r="F949" i="85" s="1"/>
  <c r="D948" i="85"/>
  <c r="D947" i="85"/>
  <c r="F947" i="85" s="1"/>
  <c r="D946" i="85"/>
  <c r="D945" i="85"/>
  <c r="D944" i="85"/>
  <c r="D943" i="85"/>
  <c r="D942" i="85"/>
  <c r="D941" i="85"/>
  <c r="F941" i="85" s="1"/>
  <c r="D940" i="85"/>
  <c r="D939" i="85"/>
  <c r="F939" i="85" s="1"/>
  <c r="D938" i="85"/>
  <c r="D937" i="85"/>
  <c r="F937" i="85" s="1"/>
  <c r="D936" i="85"/>
  <c r="D935" i="85"/>
  <c r="D934" i="85"/>
  <c r="D933" i="85"/>
  <c r="F933" i="85" s="1"/>
  <c r="D932" i="85"/>
  <c r="D931" i="85"/>
  <c r="F931" i="85" s="1"/>
  <c r="D930" i="85"/>
  <c r="D929" i="85"/>
  <c r="F929" i="85" s="1"/>
  <c r="D928" i="85"/>
  <c r="D927" i="85"/>
  <c r="D926" i="85"/>
  <c r="F926" i="85" s="1"/>
  <c r="D925" i="85"/>
  <c r="D924" i="85"/>
  <c r="F924" i="85" s="1"/>
  <c r="D923" i="85"/>
  <c r="D922" i="85"/>
  <c r="D921" i="85"/>
  <c r="D920" i="85"/>
  <c r="F920" i="85" s="1"/>
  <c r="D919" i="85"/>
  <c r="D918" i="85"/>
  <c r="F918" i="85" s="1"/>
  <c r="D917" i="85"/>
  <c r="D916" i="85"/>
  <c r="F916" i="85" s="1"/>
  <c r="D915" i="85"/>
  <c r="D914" i="85"/>
  <c r="F914" i="85" s="1"/>
  <c r="D913" i="85"/>
  <c r="D912" i="85"/>
  <c r="D911" i="85"/>
  <c r="D910" i="85"/>
  <c r="F910" i="85" s="1"/>
  <c r="D909" i="85"/>
  <c r="D908" i="85"/>
  <c r="F908" i="85" s="1"/>
  <c r="D907" i="85"/>
  <c r="D906" i="85"/>
  <c r="F906" i="85" s="1"/>
  <c r="D905" i="85"/>
  <c r="D904" i="85"/>
  <c r="F904" i="85" s="1"/>
  <c r="D903" i="85"/>
  <c r="D902" i="85"/>
  <c r="F902" i="85" s="1"/>
  <c r="D901" i="85"/>
  <c r="D900" i="85"/>
  <c r="F900" i="85" s="1"/>
  <c r="D899" i="85"/>
  <c r="D898" i="85"/>
  <c r="F898" i="85" s="1"/>
  <c r="D897" i="85"/>
  <c r="D896" i="85"/>
  <c r="D895" i="85"/>
  <c r="D894" i="85"/>
  <c r="F894" i="85" s="1"/>
  <c r="D893" i="85"/>
  <c r="D892" i="85"/>
  <c r="F892" i="85" s="1"/>
  <c r="D891" i="85"/>
  <c r="D890" i="85"/>
  <c r="D889" i="85"/>
  <c r="D888" i="85"/>
  <c r="F888" i="85" s="1"/>
  <c r="D887" i="85"/>
  <c r="D886" i="85"/>
  <c r="F886" i="85" s="1"/>
  <c r="D885" i="85"/>
  <c r="D884" i="85"/>
  <c r="F884" i="85" s="1"/>
  <c r="D883" i="85"/>
  <c r="D882" i="85"/>
  <c r="F882" i="85" s="1"/>
  <c r="D881" i="85"/>
  <c r="D880" i="85"/>
  <c r="D879" i="85"/>
  <c r="D878" i="85"/>
  <c r="F878" i="85" s="1"/>
  <c r="D877" i="85"/>
  <c r="D876" i="85"/>
  <c r="F876" i="85" s="1"/>
  <c r="D875" i="85"/>
  <c r="D874" i="85"/>
  <c r="F874" i="85" s="1"/>
  <c r="D873" i="85"/>
  <c r="D872" i="85"/>
  <c r="F872" i="85" s="1"/>
  <c r="D871" i="85"/>
  <c r="D870" i="85"/>
  <c r="E870" i="85" s="1"/>
  <c r="D869" i="85"/>
  <c r="E869" i="85" s="1"/>
  <c r="D868" i="85"/>
  <c r="E868" i="85" s="1"/>
  <c r="D867" i="85"/>
  <c r="E867" i="85" s="1"/>
  <c r="D866" i="85"/>
  <c r="E866" i="85" s="1"/>
  <c r="D865" i="85"/>
  <c r="E865" i="85" s="1"/>
  <c r="D864" i="85"/>
  <c r="E864" i="85" s="1"/>
  <c r="D863" i="85"/>
  <c r="E863" i="85" s="1"/>
  <c r="D862" i="85"/>
  <c r="E862" i="85" s="1"/>
  <c r="D861" i="85"/>
  <c r="E861" i="85" s="1"/>
  <c r="D860" i="85"/>
  <c r="E860" i="85" s="1"/>
  <c r="D859" i="85"/>
  <c r="E859" i="85" s="1"/>
  <c r="D858" i="85"/>
  <c r="E858" i="85" s="1"/>
  <c r="D857" i="85"/>
  <c r="E857" i="85" s="1"/>
  <c r="D856" i="85"/>
  <c r="E856" i="85" s="1"/>
  <c r="D855" i="85"/>
  <c r="E855" i="85" s="1"/>
  <c r="D854" i="85"/>
  <c r="E854" i="85" s="1"/>
  <c r="D853" i="85"/>
  <c r="E853" i="85" s="1"/>
  <c r="D852" i="85"/>
  <c r="E852" i="85" s="1"/>
  <c r="D851" i="85"/>
  <c r="E851" i="85" s="1"/>
  <c r="D850" i="85"/>
  <c r="E850" i="85" s="1"/>
  <c r="D849" i="85"/>
  <c r="E849" i="85" s="1"/>
  <c r="D848" i="85"/>
  <c r="E848" i="85" s="1"/>
  <c r="D847" i="85"/>
  <c r="E847" i="85" s="1"/>
  <c r="D846" i="85"/>
  <c r="E846" i="85" s="1"/>
  <c r="D845" i="85"/>
  <c r="E845" i="85" s="1"/>
  <c r="D844" i="85"/>
  <c r="E844" i="85" s="1"/>
  <c r="D843" i="85"/>
  <c r="E843" i="85" s="1"/>
  <c r="D842" i="85"/>
  <c r="E842" i="85" s="1"/>
  <c r="D841" i="85"/>
  <c r="E841" i="85" s="1"/>
  <c r="D840" i="85"/>
  <c r="E840" i="85" s="1"/>
  <c r="D839" i="85"/>
  <c r="E839" i="85" s="1"/>
  <c r="D838" i="85"/>
  <c r="E838" i="85" s="1"/>
  <c r="D837" i="85"/>
  <c r="E837" i="85" s="1"/>
  <c r="D836" i="85"/>
  <c r="E836" i="85" s="1"/>
  <c r="D835" i="85"/>
  <c r="E835" i="85" s="1"/>
  <c r="D834" i="85"/>
  <c r="E834" i="85" s="1"/>
  <c r="D833" i="85"/>
  <c r="E833" i="85" s="1"/>
  <c r="D832" i="85"/>
  <c r="E832" i="85" s="1"/>
  <c r="D831" i="85"/>
  <c r="E831" i="85" s="1"/>
  <c r="D830" i="85"/>
  <c r="E830" i="85" s="1"/>
  <c r="D829" i="85"/>
  <c r="E829" i="85" s="1"/>
  <c r="D828" i="85"/>
  <c r="E828" i="85" s="1"/>
  <c r="D827" i="85"/>
  <c r="E827" i="85" s="1"/>
  <c r="D826" i="85"/>
  <c r="E826" i="85" s="1"/>
  <c r="D825" i="85"/>
  <c r="E825" i="85" s="1"/>
  <c r="D824" i="85"/>
  <c r="E824" i="85" s="1"/>
  <c r="D823" i="85"/>
  <c r="E823" i="85" s="1"/>
  <c r="D822" i="85"/>
  <c r="E822" i="85" s="1"/>
  <c r="D821" i="85"/>
  <c r="E821" i="85" s="1"/>
  <c r="D820" i="85"/>
  <c r="E820" i="85" s="1"/>
  <c r="D819" i="85"/>
  <c r="E819" i="85" s="1"/>
  <c r="D818" i="85"/>
  <c r="E818" i="85" s="1"/>
  <c r="D817" i="85"/>
  <c r="E817" i="85" s="1"/>
  <c r="D816" i="85"/>
  <c r="E816" i="85" s="1"/>
  <c r="D815" i="85"/>
  <c r="E815" i="85" s="1"/>
  <c r="D814" i="85"/>
  <c r="E814" i="85" s="1"/>
  <c r="D813" i="85"/>
  <c r="E813" i="85" s="1"/>
  <c r="D812" i="85"/>
  <c r="E812" i="85" s="1"/>
  <c r="D811" i="85"/>
  <c r="E811" i="85" s="1"/>
  <c r="D810" i="85"/>
  <c r="E810" i="85" s="1"/>
  <c r="D809" i="85"/>
  <c r="E809" i="85" s="1"/>
  <c r="D808" i="85"/>
  <c r="E808" i="85" s="1"/>
  <c r="D807" i="85"/>
  <c r="E807" i="85" s="1"/>
  <c r="D806" i="85"/>
  <c r="E806" i="85" s="1"/>
  <c r="D805" i="85"/>
  <c r="E805" i="85" s="1"/>
  <c r="D804" i="85"/>
  <c r="E804" i="85" s="1"/>
  <c r="D803" i="85"/>
  <c r="E803" i="85" s="1"/>
  <c r="D802" i="85"/>
  <c r="E802" i="85" s="1"/>
  <c r="D801" i="85"/>
  <c r="E801" i="85" s="1"/>
  <c r="D800" i="85"/>
  <c r="E800" i="85" s="1"/>
  <c r="D799" i="85"/>
  <c r="E799" i="85" s="1"/>
  <c r="D798" i="85"/>
  <c r="E798" i="85" s="1"/>
  <c r="D797" i="85"/>
  <c r="E797" i="85" s="1"/>
  <c r="D796" i="85"/>
  <c r="E796" i="85" s="1"/>
  <c r="D795" i="85"/>
  <c r="E795" i="85" s="1"/>
  <c r="D794" i="85"/>
  <c r="E794" i="85" s="1"/>
  <c r="D793" i="85"/>
  <c r="E793" i="85" s="1"/>
  <c r="D792" i="85"/>
  <c r="E792" i="85" s="1"/>
  <c r="D791" i="85"/>
  <c r="E791" i="85" s="1"/>
  <c r="D790" i="85"/>
  <c r="E790" i="85" s="1"/>
  <c r="D789" i="85"/>
  <c r="E789" i="85" s="1"/>
  <c r="D788" i="85"/>
  <c r="E788" i="85" s="1"/>
  <c r="D787" i="85"/>
  <c r="E787" i="85" s="1"/>
  <c r="D786" i="85"/>
  <c r="E786" i="85" s="1"/>
  <c r="D785" i="85"/>
  <c r="E785" i="85" s="1"/>
  <c r="D784" i="85"/>
  <c r="E784" i="85" s="1"/>
  <c r="D783" i="85"/>
  <c r="E783" i="85" s="1"/>
  <c r="D782" i="85"/>
  <c r="E782" i="85" s="1"/>
  <c r="D781" i="85"/>
  <c r="E781" i="85" s="1"/>
  <c r="D780" i="85"/>
  <c r="E780" i="85" s="1"/>
  <c r="D779" i="85"/>
  <c r="E779" i="85" s="1"/>
  <c r="D778" i="85"/>
  <c r="E778" i="85" s="1"/>
  <c r="D777" i="85"/>
  <c r="E777" i="85" s="1"/>
  <c r="D776" i="85"/>
  <c r="E776" i="85" s="1"/>
  <c r="D775" i="85"/>
  <c r="E775" i="85" s="1"/>
  <c r="D774" i="85"/>
  <c r="E774" i="85" s="1"/>
  <c r="D773" i="85"/>
  <c r="E773" i="85" s="1"/>
  <c r="D772" i="85"/>
  <c r="E772" i="85" s="1"/>
  <c r="D771" i="85"/>
  <c r="E771" i="85" s="1"/>
  <c r="D770" i="85"/>
  <c r="E770" i="85" s="1"/>
  <c r="D769" i="85"/>
  <c r="E769" i="85" s="1"/>
  <c r="D768" i="85"/>
  <c r="E768" i="85" s="1"/>
  <c r="D767" i="85"/>
  <c r="E767" i="85" s="1"/>
  <c r="D766" i="85"/>
  <c r="E766" i="85" s="1"/>
  <c r="D765" i="85"/>
  <c r="E765" i="85" s="1"/>
  <c r="D764" i="85"/>
  <c r="E764" i="85" s="1"/>
  <c r="D763" i="85"/>
  <c r="E763" i="85" s="1"/>
  <c r="D762" i="85"/>
  <c r="E762" i="85" s="1"/>
  <c r="D761" i="85"/>
  <c r="E761" i="85" s="1"/>
  <c r="D760" i="85"/>
  <c r="E760" i="85" s="1"/>
  <c r="D759" i="85"/>
  <c r="E759" i="85" s="1"/>
  <c r="D758" i="85"/>
  <c r="E758" i="85" s="1"/>
  <c r="D757" i="85"/>
  <c r="E757" i="85" s="1"/>
  <c r="D756" i="85"/>
  <c r="E756" i="85" s="1"/>
  <c r="D755" i="85"/>
  <c r="E755" i="85" s="1"/>
  <c r="D754" i="85"/>
  <c r="E754" i="85" s="1"/>
  <c r="D753" i="85"/>
  <c r="E753" i="85" s="1"/>
  <c r="D752" i="85"/>
  <c r="E752" i="85" s="1"/>
  <c r="D751" i="85"/>
  <c r="E751" i="85" s="1"/>
  <c r="D750" i="85"/>
  <c r="E750" i="85" s="1"/>
  <c r="D749" i="85"/>
  <c r="E749" i="85" s="1"/>
  <c r="D748" i="85"/>
  <c r="E748" i="85" s="1"/>
  <c r="D747" i="85"/>
  <c r="E747" i="85" s="1"/>
  <c r="D746" i="85"/>
  <c r="E746" i="85" s="1"/>
  <c r="D745" i="85"/>
  <c r="E745" i="85" s="1"/>
  <c r="D744" i="85"/>
  <c r="E744" i="85" s="1"/>
  <c r="D743" i="85"/>
  <c r="E743" i="85" s="1"/>
  <c r="D742" i="85"/>
  <c r="E742" i="85" s="1"/>
  <c r="D741" i="85"/>
  <c r="E741" i="85" s="1"/>
  <c r="D740" i="85"/>
  <c r="E740" i="85" s="1"/>
  <c r="D739" i="85"/>
  <c r="E739" i="85" s="1"/>
  <c r="D738" i="85"/>
  <c r="E738" i="85" s="1"/>
  <c r="D737" i="85"/>
  <c r="E737" i="85" s="1"/>
  <c r="D736" i="85"/>
  <c r="E736" i="85" s="1"/>
  <c r="D735" i="85"/>
  <c r="E735" i="85" s="1"/>
  <c r="D734" i="85"/>
  <c r="E734" i="85" s="1"/>
  <c r="D733" i="85"/>
  <c r="E733" i="85" s="1"/>
  <c r="D732" i="85"/>
  <c r="E732" i="85" s="1"/>
  <c r="D731" i="85"/>
  <c r="E731" i="85" s="1"/>
  <c r="D730" i="85"/>
  <c r="E730" i="85" s="1"/>
  <c r="D729" i="85"/>
  <c r="E729" i="85" s="1"/>
  <c r="D728" i="85"/>
  <c r="E728" i="85" s="1"/>
  <c r="D727" i="85"/>
  <c r="E727" i="85" s="1"/>
  <c r="D726" i="85"/>
  <c r="E726" i="85" s="1"/>
  <c r="D725" i="85"/>
  <c r="E725" i="85" s="1"/>
  <c r="D724" i="85"/>
  <c r="E724" i="85" s="1"/>
  <c r="D723" i="85"/>
  <c r="E723" i="85" s="1"/>
  <c r="D722" i="85"/>
  <c r="E722" i="85" s="1"/>
  <c r="D721" i="85"/>
  <c r="E721" i="85" s="1"/>
  <c r="D720" i="85"/>
  <c r="E720" i="85" s="1"/>
  <c r="D719" i="85"/>
  <c r="E719" i="85" s="1"/>
  <c r="D718" i="85"/>
  <c r="E718" i="85" s="1"/>
  <c r="D717" i="85"/>
  <c r="E717" i="85" s="1"/>
  <c r="D716" i="85"/>
  <c r="E716" i="85" s="1"/>
  <c r="D715" i="85"/>
  <c r="E715" i="85" s="1"/>
  <c r="D714" i="85"/>
  <c r="E714" i="85" s="1"/>
  <c r="D713" i="85"/>
  <c r="E713" i="85" s="1"/>
  <c r="D712" i="85"/>
  <c r="E712" i="85" s="1"/>
  <c r="D711" i="85"/>
  <c r="E711" i="85" s="1"/>
  <c r="D710" i="85"/>
  <c r="E710" i="85" s="1"/>
  <c r="D709" i="85"/>
  <c r="E709" i="85" s="1"/>
  <c r="D708" i="85"/>
  <c r="E708" i="85" s="1"/>
  <c r="D707" i="85"/>
  <c r="E707" i="85" s="1"/>
  <c r="D706" i="85"/>
  <c r="E706" i="85" s="1"/>
  <c r="D705" i="85"/>
  <c r="E705" i="85" s="1"/>
  <c r="D704" i="85"/>
  <c r="E704" i="85" s="1"/>
  <c r="D703" i="85"/>
  <c r="E703" i="85" s="1"/>
  <c r="D702" i="85"/>
  <c r="E702" i="85" s="1"/>
  <c r="D701" i="85"/>
  <c r="E701" i="85" s="1"/>
  <c r="D700" i="85"/>
  <c r="E700" i="85" s="1"/>
  <c r="D699" i="85"/>
  <c r="E699" i="85" s="1"/>
  <c r="D698" i="85"/>
  <c r="E698" i="85" s="1"/>
  <c r="D697" i="85"/>
  <c r="E697" i="85" s="1"/>
  <c r="D696" i="85"/>
  <c r="E696" i="85" s="1"/>
  <c r="D695" i="85"/>
  <c r="E695" i="85" s="1"/>
  <c r="D694" i="85"/>
  <c r="E694" i="85" s="1"/>
  <c r="D693" i="85"/>
  <c r="E693" i="85" s="1"/>
  <c r="D692" i="85"/>
  <c r="E692" i="85" s="1"/>
  <c r="D691" i="85"/>
  <c r="E691" i="85" s="1"/>
  <c r="D690" i="85"/>
  <c r="E690" i="85" s="1"/>
  <c r="D689" i="85"/>
  <c r="E689" i="85" s="1"/>
  <c r="D688" i="85"/>
  <c r="E688" i="85" s="1"/>
  <c r="D687" i="85"/>
  <c r="E687" i="85" s="1"/>
  <c r="D686" i="85"/>
  <c r="E686" i="85" s="1"/>
  <c r="D685" i="85"/>
  <c r="E685" i="85" s="1"/>
  <c r="D684" i="85"/>
  <c r="E684" i="85" s="1"/>
  <c r="D683" i="85"/>
  <c r="E683" i="85" s="1"/>
  <c r="D682" i="85"/>
  <c r="E682" i="85" s="1"/>
  <c r="D681" i="85"/>
  <c r="E681" i="85" s="1"/>
  <c r="D680" i="85"/>
  <c r="E680" i="85" s="1"/>
  <c r="D679" i="85"/>
  <c r="E679" i="85" s="1"/>
  <c r="D678" i="85"/>
  <c r="E678" i="85" s="1"/>
  <c r="D677" i="85"/>
  <c r="E677" i="85" s="1"/>
  <c r="D676" i="85"/>
  <c r="E676" i="85" s="1"/>
  <c r="D675" i="85"/>
  <c r="E675" i="85" s="1"/>
  <c r="D674" i="85"/>
  <c r="E674" i="85" s="1"/>
  <c r="D673" i="85"/>
  <c r="E673" i="85" s="1"/>
  <c r="D672" i="85"/>
  <c r="E672" i="85" s="1"/>
  <c r="D671" i="85"/>
  <c r="E671" i="85" s="1"/>
  <c r="D670" i="85"/>
  <c r="E670" i="85" s="1"/>
  <c r="D669" i="85"/>
  <c r="E669" i="85" s="1"/>
  <c r="D668" i="85"/>
  <c r="E668" i="85" s="1"/>
  <c r="D667" i="85"/>
  <c r="E667" i="85" s="1"/>
  <c r="D666" i="85"/>
  <c r="E666" i="85" s="1"/>
  <c r="D665" i="85"/>
  <c r="E665" i="85" s="1"/>
  <c r="D664" i="85"/>
  <c r="E664" i="85" s="1"/>
  <c r="D663" i="85"/>
  <c r="E663" i="85" s="1"/>
  <c r="D662" i="85"/>
  <c r="E662" i="85" s="1"/>
  <c r="D661" i="85"/>
  <c r="E661" i="85" s="1"/>
  <c r="D660" i="85"/>
  <c r="E660" i="85" s="1"/>
  <c r="D659" i="85"/>
  <c r="E659" i="85" s="1"/>
  <c r="D658" i="85"/>
  <c r="E658" i="85" s="1"/>
  <c r="D657" i="85"/>
  <c r="E657" i="85" s="1"/>
  <c r="D656" i="85"/>
  <c r="E656" i="85" s="1"/>
  <c r="D655" i="85"/>
  <c r="E655" i="85" s="1"/>
  <c r="D654" i="85"/>
  <c r="E654" i="85" s="1"/>
  <c r="D653" i="85"/>
  <c r="E653" i="85" s="1"/>
  <c r="D652" i="85"/>
  <c r="E652" i="85" s="1"/>
  <c r="D651" i="85"/>
  <c r="E651" i="85" s="1"/>
  <c r="D650" i="85"/>
  <c r="E650" i="85" s="1"/>
  <c r="D649" i="85"/>
  <c r="E649" i="85" s="1"/>
  <c r="D648" i="85"/>
  <c r="E648" i="85" s="1"/>
  <c r="D647" i="85"/>
  <c r="E647" i="85" s="1"/>
  <c r="D646" i="85"/>
  <c r="E646" i="85" s="1"/>
  <c r="D645" i="85"/>
  <c r="E645" i="85" s="1"/>
  <c r="D644" i="85"/>
  <c r="E644" i="85" s="1"/>
  <c r="D643" i="85"/>
  <c r="E643" i="85" s="1"/>
  <c r="D642" i="85"/>
  <c r="E642" i="85" s="1"/>
  <c r="D641" i="85"/>
  <c r="E641" i="85" s="1"/>
  <c r="D640" i="85"/>
  <c r="E640" i="85" s="1"/>
  <c r="D639" i="85"/>
  <c r="E639" i="85" s="1"/>
  <c r="D638" i="85"/>
  <c r="E638" i="85" s="1"/>
  <c r="D637" i="85"/>
  <c r="E637" i="85" s="1"/>
  <c r="D636" i="85"/>
  <c r="E636" i="85" s="1"/>
  <c r="D635" i="85"/>
  <c r="E635" i="85" s="1"/>
  <c r="D634" i="85"/>
  <c r="E634" i="85" s="1"/>
  <c r="D633" i="85"/>
  <c r="E633" i="85" s="1"/>
  <c r="D632" i="85"/>
  <c r="E632" i="85" s="1"/>
  <c r="D631" i="85"/>
  <c r="E631" i="85" s="1"/>
  <c r="D630" i="85"/>
  <c r="E630" i="85" s="1"/>
  <c r="D629" i="85"/>
  <c r="E629" i="85" s="1"/>
  <c r="D628" i="85"/>
  <c r="E628" i="85" s="1"/>
  <c r="D627" i="85"/>
  <c r="E627" i="85" s="1"/>
  <c r="D626" i="85"/>
  <c r="E626" i="85" s="1"/>
  <c r="D625" i="85"/>
  <c r="E625" i="85" s="1"/>
  <c r="D624" i="85"/>
  <c r="E624" i="85" s="1"/>
  <c r="D623" i="85"/>
  <c r="E623" i="85" s="1"/>
  <c r="D622" i="85"/>
  <c r="E622" i="85" s="1"/>
  <c r="D621" i="85"/>
  <c r="E621" i="85" s="1"/>
  <c r="D620" i="85"/>
  <c r="E620" i="85" s="1"/>
  <c r="D619" i="85"/>
  <c r="E619" i="85" s="1"/>
  <c r="D618" i="85"/>
  <c r="E618" i="85" s="1"/>
  <c r="D617" i="85"/>
  <c r="E617" i="85" s="1"/>
  <c r="D616" i="85"/>
  <c r="E616" i="85" s="1"/>
  <c r="D615" i="85"/>
  <c r="E615" i="85" s="1"/>
  <c r="D614" i="85"/>
  <c r="E614" i="85" s="1"/>
  <c r="D613" i="85"/>
  <c r="E613" i="85" s="1"/>
  <c r="D612" i="85"/>
  <c r="E612" i="85" s="1"/>
  <c r="D611" i="85"/>
  <c r="E611" i="85" s="1"/>
  <c r="D610" i="85"/>
  <c r="E610" i="85" s="1"/>
  <c r="D609" i="85"/>
  <c r="E609" i="85" s="1"/>
  <c r="D608" i="85"/>
  <c r="E608" i="85" s="1"/>
  <c r="D607" i="85"/>
  <c r="E607" i="85" s="1"/>
  <c r="D606" i="85"/>
  <c r="E606" i="85" s="1"/>
  <c r="D605" i="85"/>
  <c r="E605" i="85" s="1"/>
  <c r="D604" i="85"/>
  <c r="E604" i="85" s="1"/>
  <c r="D603" i="85"/>
  <c r="E603" i="85" s="1"/>
  <c r="D602" i="85"/>
  <c r="E602" i="85" s="1"/>
  <c r="D601" i="85"/>
  <c r="E601" i="85" s="1"/>
  <c r="D600" i="85"/>
  <c r="E600" i="85" s="1"/>
  <c r="D599" i="85"/>
  <c r="E599" i="85" s="1"/>
  <c r="D598" i="85"/>
  <c r="E598" i="85" s="1"/>
  <c r="D597" i="85"/>
  <c r="E597" i="85" s="1"/>
  <c r="D596" i="85"/>
  <c r="E596" i="85" s="1"/>
  <c r="D595" i="85"/>
  <c r="E595" i="85" s="1"/>
  <c r="D594" i="85"/>
  <c r="E594" i="85" s="1"/>
  <c r="D593" i="85"/>
  <c r="E593" i="85" s="1"/>
  <c r="D592" i="85"/>
  <c r="E592" i="85" s="1"/>
  <c r="D591" i="85"/>
  <c r="E591" i="85" s="1"/>
  <c r="D590" i="85"/>
  <c r="E590" i="85" s="1"/>
  <c r="D589" i="85"/>
  <c r="E589" i="85" s="1"/>
  <c r="D588" i="85"/>
  <c r="E588" i="85" s="1"/>
  <c r="D587" i="85"/>
  <c r="E587" i="85" s="1"/>
  <c r="D586" i="85"/>
  <c r="E586" i="85" s="1"/>
  <c r="D585" i="85"/>
  <c r="E585" i="85" s="1"/>
  <c r="D584" i="85"/>
  <c r="E584" i="85" s="1"/>
  <c r="D583" i="85"/>
  <c r="E583" i="85" s="1"/>
  <c r="D582" i="85"/>
  <c r="E582" i="85" s="1"/>
  <c r="D581" i="85"/>
  <c r="E581" i="85" s="1"/>
  <c r="D580" i="85"/>
  <c r="E580" i="85" s="1"/>
  <c r="D579" i="85"/>
  <c r="E579" i="85" s="1"/>
  <c r="D578" i="85"/>
  <c r="E578" i="85" s="1"/>
  <c r="D577" i="85"/>
  <c r="E577" i="85" s="1"/>
  <c r="D576" i="85"/>
  <c r="E576" i="85" s="1"/>
  <c r="D575" i="85"/>
  <c r="E575" i="85" s="1"/>
  <c r="D574" i="85"/>
  <c r="E574" i="85" s="1"/>
  <c r="D573" i="85"/>
  <c r="E573" i="85" s="1"/>
  <c r="D572" i="85"/>
  <c r="E572" i="85" s="1"/>
  <c r="D571" i="85"/>
  <c r="E571" i="85" s="1"/>
  <c r="D570" i="85"/>
  <c r="E570" i="85" s="1"/>
  <c r="D569" i="85"/>
  <c r="E569" i="85" s="1"/>
  <c r="D568" i="85"/>
  <c r="E568" i="85" s="1"/>
  <c r="D567" i="85"/>
  <c r="E567" i="85" s="1"/>
  <c r="D566" i="85"/>
  <c r="E566" i="85" s="1"/>
  <c r="D565" i="85"/>
  <c r="E565" i="85" s="1"/>
  <c r="D564" i="85"/>
  <c r="E564" i="85" s="1"/>
  <c r="D563" i="85"/>
  <c r="E563" i="85" s="1"/>
  <c r="D562" i="85"/>
  <c r="E562" i="85" s="1"/>
  <c r="D561" i="85"/>
  <c r="E561" i="85" s="1"/>
  <c r="D560" i="85"/>
  <c r="E560" i="85" s="1"/>
  <c r="D559" i="85"/>
  <c r="E559" i="85" s="1"/>
  <c r="D558" i="85"/>
  <c r="E558" i="85" s="1"/>
  <c r="D557" i="85"/>
  <c r="E557" i="85" s="1"/>
  <c r="D556" i="85"/>
  <c r="E556" i="85" s="1"/>
  <c r="D555" i="85"/>
  <c r="E555" i="85" s="1"/>
  <c r="D554" i="85"/>
  <c r="E554" i="85" s="1"/>
  <c r="D553" i="85"/>
  <c r="E553" i="85" s="1"/>
  <c r="D552" i="85"/>
  <c r="E552" i="85" s="1"/>
  <c r="D551" i="85"/>
  <c r="E551" i="85" s="1"/>
  <c r="D550" i="85"/>
  <c r="E550" i="85" s="1"/>
  <c r="D549" i="85"/>
  <c r="E549" i="85" s="1"/>
  <c r="D548" i="85"/>
  <c r="E548" i="85" s="1"/>
  <c r="D547" i="85"/>
  <c r="E547" i="85" s="1"/>
  <c r="D546" i="85"/>
  <c r="E546" i="85" s="1"/>
  <c r="D545" i="85"/>
  <c r="E545" i="85" s="1"/>
  <c r="D544" i="85"/>
  <c r="E544" i="85" s="1"/>
  <c r="D543" i="85"/>
  <c r="E543" i="85" s="1"/>
  <c r="D542" i="85"/>
  <c r="E542" i="85" s="1"/>
  <c r="D541" i="85"/>
  <c r="E541" i="85" s="1"/>
  <c r="D540" i="85"/>
  <c r="E540" i="85" s="1"/>
  <c r="D539" i="85"/>
  <c r="E539" i="85" s="1"/>
  <c r="D538" i="85"/>
  <c r="E538" i="85" s="1"/>
  <c r="D537" i="85"/>
  <c r="E537" i="85" s="1"/>
  <c r="D536" i="85"/>
  <c r="E536" i="85" s="1"/>
  <c r="D535" i="85"/>
  <c r="E535" i="85" s="1"/>
  <c r="D534" i="85"/>
  <c r="E534" i="85" s="1"/>
  <c r="D533" i="85"/>
  <c r="E533" i="85" s="1"/>
  <c r="D532" i="85"/>
  <c r="E532" i="85" s="1"/>
  <c r="D531" i="85"/>
  <c r="E531" i="85" s="1"/>
  <c r="D530" i="85"/>
  <c r="E530" i="85" s="1"/>
  <c r="D529" i="85"/>
  <c r="E529" i="85" s="1"/>
  <c r="D528" i="85"/>
  <c r="E528" i="85" s="1"/>
  <c r="D527" i="85"/>
  <c r="E527" i="85" s="1"/>
  <c r="D526" i="85"/>
  <c r="E526" i="85" s="1"/>
  <c r="D525" i="85"/>
  <c r="E525" i="85" s="1"/>
  <c r="D524" i="85"/>
  <c r="E524" i="85" s="1"/>
  <c r="D523" i="85"/>
  <c r="E523" i="85" s="1"/>
  <c r="D522" i="85"/>
  <c r="E522" i="85" s="1"/>
  <c r="D521" i="85"/>
  <c r="E521" i="85" s="1"/>
  <c r="D520" i="85"/>
  <c r="E520" i="85" s="1"/>
  <c r="D519" i="85"/>
  <c r="E519" i="85" s="1"/>
  <c r="D518" i="85"/>
  <c r="E518" i="85" s="1"/>
  <c r="D517" i="85"/>
  <c r="E517" i="85" s="1"/>
  <c r="D516" i="85"/>
  <c r="E516" i="85" s="1"/>
  <c r="D515" i="85"/>
  <c r="E515" i="85" s="1"/>
  <c r="D514" i="85"/>
  <c r="E514" i="85" s="1"/>
  <c r="D513" i="85"/>
  <c r="E513" i="85" s="1"/>
  <c r="D512" i="85"/>
  <c r="E512" i="85" s="1"/>
  <c r="D511" i="85"/>
  <c r="E511" i="85" s="1"/>
  <c r="D510" i="85"/>
  <c r="E510" i="85" s="1"/>
  <c r="D509" i="85"/>
  <c r="E509" i="85" s="1"/>
  <c r="D508" i="85"/>
  <c r="E508" i="85" s="1"/>
  <c r="D507" i="85"/>
  <c r="E507" i="85" s="1"/>
  <c r="D506" i="85"/>
  <c r="E506" i="85" s="1"/>
  <c r="D505" i="85"/>
  <c r="E505" i="85" s="1"/>
  <c r="D504" i="85"/>
  <c r="E504" i="85" s="1"/>
  <c r="D503" i="85"/>
  <c r="E503" i="85" s="1"/>
  <c r="D502" i="85"/>
  <c r="E502" i="85" s="1"/>
  <c r="D501" i="85"/>
  <c r="E501" i="85" s="1"/>
  <c r="D500" i="85"/>
  <c r="E500" i="85" s="1"/>
  <c r="D499" i="85"/>
  <c r="E499" i="85" s="1"/>
  <c r="D498" i="85"/>
  <c r="E498" i="85" s="1"/>
  <c r="D497" i="85"/>
  <c r="E497" i="85" s="1"/>
  <c r="D496" i="85"/>
  <c r="E496" i="85" s="1"/>
  <c r="D495" i="85"/>
  <c r="E495" i="85" s="1"/>
  <c r="D494" i="85"/>
  <c r="E494" i="85" s="1"/>
  <c r="D493" i="85"/>
  <c r="E493" i="85" s="1"/>
  <c r="D492" i="85"/>
  <c r="E492" i="85" s="1"/>
  <c r="D491" i="85"/>
  <c r="E491" i="85" s="1"/>
  <c r="D490" i="85"/>
  <c r="E490" i="85" s="1"/>
  <c r="D489" i="85"/>
  <c r="E489" i="85" s="1"/>
  <c r="D488" i="85"/>
  <c r="E488" i="85" s="1"/>
  <c r="D487" i="85"/>
  <c r="E487" i="85" s="1"/>
  <c r="D486" i="85"/>
  <c r="E486" i="85" s="1"/>
  <c r="D485" i="85"/>
  <c r="E485" i="85" s="1"/>
  <c r="D484" i="85"/>
  <c r="E484" i="85" s="1"/>
  <c r="D483" i="85"/>
  <c r="E483" i="85" s="1"/>
  <c r="D482" i="85"/>
  <c r="E482" i="85" s="1"/>
  <c r="D481" i="85"/>
  <c r="E481" i="85" s="1"/>
  <c r="D480" i="85"/>
  <c r="E480" i="85" s="1"/>
  <c r="D479" i="85"/>
  <c r="E479" i="85" s="1"/>
  <c r="D478" i="85"/>
  <c r="E478" i="85" s="1"/>
  <c r="D477" i="85"/>
  <c r="E477" i="85" s="1"/>
  <c r="D476" i="85"/>
  <c r="E476" i="85" s="1"/>
  <c r="D475" i="85"/>
  <c r="E475" i="85" s="1"/>
  <c r="D474" i="85"/>
  <c r="E474" i="85" s="1"/>
  <c r="D473" i="85"/>
  <c r="E473" i="85" s="1"/>
  <c r="D472" i="85"/>
  <c r="E472" i="85" s="1"/>
  <c r="D471" i="85"/>
  <c r="E471" i="85" s="1"/>
  <c r="D470" i="85"/>
  <c r="E470" i="85" s="1"/>
  <c r="D469" i="85"/>
  <c r="E469" i="85" s="1"/>
  <c r="D468" i="85"/>
  <c r="E468" i="85" s="1"/>
  <c r="D467" i="85"/>
  <c r="E467" i="85" s="1"/>
  <c r="D466" i="85"/>
  <c r="E466" i="85" s="1"/>
  <c r="D465" i="85"/>
  <c r="E465" i="85" s="1"/>
  <c r="D464" i="85"/>
  <c r="E464" i="85" s="1"/>
  <c r="D463" i="85"/>
  <c r="E463" i="85" s="1"/>
  <c r="D462" i="85"/>
  <c r="E462" i="85" s="1"/>
  <c r="D461" i="85"/>
  <c r="E461" i="85" s="1"/>
  <c r="D460" i="85"/>
  <c r="E460" i="85" s="1"/>
  <c r="D459" i="85"/>
  <c r="E459" i="85" s="1"/>
  <c r="D458" i="85"/>
  <c r="E458" i="85" s="1"/>
  <c r="D457" i="85"/>
  <c r="E457" i="85" s="1"/>
  <c r="D456" i="85"/>
  <c r="E456" i="85" s="1"/>
  <c r="D455" i="85"/>
  <c r="E455" i="85" s="1"/>
  <c r="D454" i="85"/>
  <c r="E454" i="85" s="1"/>
  <c r="D453" i="85"/>
  <c r="E453" i="85" s="1"/>
  <c r="D452" i="85"/>
  <c r="E452" i="85" s="1"/>
  <c r="D451" i="85"/>
  <c r="E451" i="85" s="1"/>
  <c r="D450" i="85"/>
  <c r="E450" i="85" s="1"/>
  <c r="D449" i="85"/>
  <c r="E449" i="85" s="1"/>
  <c r="D448" i="85"/>
  <c r="E448" i="85" s="1"/>
  <c r="D447" i="85"/>
  <c r="E447" i="85" s="1"/>
  <c r="D446" i="85"/>
  <c r="E446" i="85" s="1"/>
  <c r="D445" i="85"/>
  <c r="E445" i="85" s="1"/>
  <c r="D444" i="85"/>
  <c r="E444" i="85" s="1"/>
  <c r="D443" i="85"/>
  <c r="E443" i="85" s="1"/>
  <c r="D442" i="85"/>
  <c r="E442" i="85" s="1"/>
  <c r="D441" i="85"/>
  <c r="E441" i="85" s="1"/>
  <c r="D440" i="85"/>
  <c r="E440" i="85" s="1"/>
  <c r="D439" i="85"/>
  <c r="E439" i="85" s="1"/>
  <c r="D438" i="85"/>
  <c r="E438" i="85" s="1"/>
  <c r="D437" i="85"/>
  <c r="E437" i="85" s="1"/>
  <c r="D436" i="85"/>
  <c r="E436" i="85" s="1"/>
  <c r="D435" i="85"/>
  <c r="E435" i="85" s="1"/>
  <c r="D434" i="85"/>
  <c r="E434" i="85" s="1"/>
  <c r="D433" i="85"/>
  <c r="E433" i="85" s="1"/>
  <c r="D432" i="85"/>
  <c r="E432" i="85" s="1"/>
  <c r="D431" i="85"/>
  <c r="E431" i="85" s="1"/>
  <c r="D430" i="85"/>
  <c r="E430" i="85" s="1"/>
  <c r="D429" i="85"/>
  <c r="E429" i="85" s="1"/>
  <c r="D428" i="85"/>
  <c r="E428" i="85" s="1"/>
  <c r="D427" i="85"/>
  <c r="E427" i="85" s="1"/>
  <c r="D426" i="85"/>
  <c r="E426" i="85" s="1"/>
  <c r="D425" i="85"/>
  <c r="E425" i="85" s="1"/>
  <c r="D424" i="85"/>
  <c r="E424" i="85" s="1"/>
  <c r="D423" i="85"/>
  <c r="E423" i="85" s="1"/>
  <c r="D422" i="85"/>
  <c r="E422" i="85" s="1"/>
  <c r="D421" i="85"/>
  <c r="E421" i="85" s="1"/>
  <c r="D420" i="85"/>
  <c r="E420" i="85" s="1"/>
  <c r="D419" i="85"/>
  <c r="E419" i="85" s="1"/>
  <c r="D418" i="85"/>
  <c r="E418" i="85" s="1"/>
  <c r="D417" i="85"/>
  <c r="E417" i="85" s="1"/>
  <c r="D416" i="85"/>
  <c r="E416" i="85" s="1"/>
  <c r="D415" i="85"/>
  <c r="E415" i="85" s="1"/>
  <c r="D414" i="85"/>
  <c r="E414" i="85" s="1"/>
  <c r="D413" i="85"/>
  <c r="E413" i="85" s="1"/>
  <c r="D412" i="85"/>
  <c r="E412" i="85" s="1"/>
  <c r="D411" i="85"/>
  <c r="E411" i="85" s="1"/>
  <c r="D410" i="85"/>
  <c r="E410" i="85" s="1"/>
  <c r="D409" i="85"/>
  <c r="E409" i="85" s="1"/>
  <c r="D408" i="85"/>
  <c r="E408" i="85" s="1"/>
  <c r="D407" i="85"/>
  <c r="E407" i="85" s="1"/>
  <c r="D406" i="85"/>
  <c r="E406" i="85" s="1"/>
  <c r="D405" i="85"/>
  <c r="E405" i="85" s="1"/>
  <c r="D404" i="85"/>
  <c r="E404" i="85" s="1"/>
  <c r="D403" i="85"/>
  <c r="E403" i="85" s="1"/>
  <c r="D402" i="85"/>
  <c r="E402" i="85" s="1"/>
  <c r="D401" i="85"/>
  <c r="E401" i="85" s="1"/>
  <c r="D400" i="85"/>
  <c r="E400" i="85" s="1"/>
  <c r="D399" i="85"/>
  <c r="E399" i="85" s="1"/>
  <c r="D398" i="85"/>
  <c r="E398" i="85" s="1"/>
  <c r="D397" i="85"/>
  <c r="E397" i="85" s="1"/>
  <c r="D396" i="85"/>
  <c r="E396" i="85" s="1"/>
  <c r="D395" i="85"/>
  <c r="E395" i="85" s="1"/>
  <c r="D394" i="85"/>
  <c r="E394" i="85" s="1"/>
  <c r="D393" i="85"/>
  <c r="E393" i="85" s="1"/>
  <c r="D392" i="85"/>
  <c r="E392" i="85" s="1"/>
  <c r="D391" i="85"/>
  <c r="E391" i="85" s="1"/>
  <c r="D390" i="85"/>
  <c r="E390" i="85" s="1"/>
  <c r="D389" i="85"/>
  <c r="E389" i="85" s="1"/>
  <c r="D388" i="85"/>
  <c r="F388" i="85" s="1"/>
  <c r="D387" i="85"/>
  <c r="F387" i="85" s="1"/>
  <c r="D386" i="85"/>
  <c r="F386" i="85" s="1"/>
  <c r="D385" i="85"/>
  <c r="E385" i="85" s="1"/>
  <c r="D384" i="85"/>
  <c r="F384" i="85" s="1"/>
  <c r="D383" i="85"/>
  <c r="F383" i="85" s="1"/>
  <c r="D382" i="85"/>
  <c r="F382" i="85" s="1"/>
  <c r="D381" i="85"/>
  <c r="E381" i="85" s="1"/>
  <c r="D380" i="85"/>
  <c r="D379" i="85"/>
  <c r="F379" i="85" s="1"/>
  <c r="D378" i="85"/>
  <c r="F378" i="85" s="1"/>
  <c r="D377" i="85"/>
  <c r="D376" i="85"/>
  <c r="F376" i="85" s="1"/>
  <c r="D375" i="85"/>
  <c r="F375" i="85" s="1"/>
  <c r="D374" i="85"/>
  <c r="F374" i="85" s="1"/>
  <c r="D373" i="85"/>
  <c r="E373" i="85" s="1"/>
  <c r="D372" i="85"/>
  <c r="E372" i="85" s="1"/>
  <c r="D371" i="85"/>
  <c r="E371" i="85" s="1"/>
  <c r="D370" i="85"/>
  <c r="E370" i="85" s="1"/>
  <c r="D369" i="85"/>
  <c r="E369" i="85" s="1"/>
  <c r="D368" i="85"/>
  <c r="E368" i="85" s="1"/>
  <c r="D367" i="85"/>
  <c r="E367" i="85" s="1"/>
  <c r="D366" i="85"/>
  <c r="E366" i="85" s="1"/>
  <c r="D365" i="85"/>
  <c r="E365" i="85" s="1"/>
  <c r="D364" i="85"/>
  <c r="E364" i="85" s="1"/>
  <c r="D363" i="85"/>
  <c r="E363" i="85" s="1"/>
  <c r="D362" i="85"/>
  <c r="E362" i="85" s="1"/>
  <c r="D361" i="85"/>
  <c r="E361" i="85" s="1"/>
  <c r="D360" i="85"/>
  <c r="E360" i="85" s="1"/>
  <c r="D359" i="85"/>
  <c r="E359" i="85" s="1"/>
  <c r="D358" i="85"/>
  <c r="E358" i="85" s="1"/>
  <c r="D357" i="85"/>
  <c r="D356" i="85"/>
  <c r="E356" i="85" s="1"/>
  <c r="D355" i="85"/>
  <c r="E355" i="85" s="1"/>
  <c r="D354" i="85"/>
  <c r="E354" i="85" s="1"/>
  <c r="D353" i="85"/>
  <c r="E353" i="85" s="1"/>
  <c r="D352" i="85"/>
  <c r="E352" i="85" s="1"/>
  <c r="D351" i="85"/>
  <c r="D350" i="85"/>
  <c r="E350" i="85" s="1"/>
  <c r="D349" i="85"/>
  <c r="E349" i="85" s="1"/>
  <c r="D348" i="85"/>
  <c r="E348" i="85" s="1"/>
  <c r="D347" i="85"/>
  <c r="E347" i="85" s="1"/>
  <c r="D346" i="85"/>
  <c r="E346" i="85" s="1"/>
  <c r="D345" i="85"/>
  <c r="D344" i="85"/>
  <c r="E344" i="85" s="1"/>
  <c r="D343" i="85"/>
  <c r="E343" i="85" s="1"/>
  <c r="D342" i="85"/>
  <c r="E342" i="85" s="1"/>
  <c r="D341" i="85"/>
  <c r="E341" i="85" s="1"/>
  <c r="D340" i="85"/>
  <c r="E340" i="85" s="1"/>
  <c r="D339" i="85"/>
  <c r="E339" i="85" s="1"/>
  <c r="D338" i="85"/>
  <c r="E338" i="85" s="1"/>
  <c r="D337" i="85"/>
  <c r="E337" i="85" s="1"/>
  <c r="D336" i="85"/>
  <c r="E336" i="85" s="1"/>
  <c r="D335" i="85"/>
  <c r="E335" i="85" s="1"/>
  <c r="D334" i="85"/>
  <c r="E334" i="85" s="1"/>
  <c r="D333" i="85"/>
  <c r="E333" i="85" s="1"/>
  <c r="D332" i="85"/>
  <c r="E332" i="85" s="1"/>
  <c r="D331" i="85"/>
  <c r="E331" i="85" s="1"/>
  <c r="D330" i="85"/>
  <c r="E330" i="85" s="1"/>
  <c r="D329" i="85"/>
  <c r="E329" i="85" s="1"/>
  <c r="D328" i="85"/>
  <c r="E328" i="85" s="1"/>
  <c r="D327" i="85"/>
  <c r="E327" i="85" s="1"/>
  <c r="D326" i="85"/>
  <c r="E326" i="85" s="1"/>
  <c r="D325" i="85"/>
  <c r="E325" i="85" s="1"/>
  <c r="D324" i="85"/>
  <c r="E324" i="85" s="1"/>
  <c r="D323" i="85"/>
  <c r="E323" i="85" s="1"/>
  <c r="D322" i="85"/>
  <c r="E322" i="85" s="1"/>
  <c r="D321" i="85"/>
  <c r="D320" i="85"/>
  <c r="E320" i="85" s="1"/>
  <c r="D319" i="85"/>
  <c r="E319" i="85" s="1"/>
  <c r="D318" i="85"/>
  <c r="E318" i="85" s="1"/>
  <c r="D317" i="85"/>
  <c r="E317" i="85" s="1"/>
  <c r="D316" i="85"/>
  <c r="E316" i="85" s="1"/>
  <c r="D315" i="85"/>
  <c r="E315" i="85" s="1"/>
  <c r="D314" i="85"/>
  <c r="E314" i="85" s="1"/>
  <c r="D313" i="85"/>
  <c r="E313" i="85" s="1"/>
  <c r="D312" i="85"/>
  <c r="E312" i="85" s="1"/>
  <c r="D311" i="85"/>
  <c r="E311" i="85" s="1"/>
  <c r="D310" i="85"/>
  <c r="E310" i="85" s="1"/>
  <c r="D309" i="85"/>
  <c r="E309" i="85" s="1"/>
  <c r="D308" i="85"/>
  <c r="E308" i="85" s="1"/>
  <c r="D307" i="85"/>
  <c r="E307" i="85" s="1"/>
  <c r="D306" i="85"/>
  <c r="E306" i="85" s="1"/>
  <c r="D305" i="85"/>
  <c r="D304" i="85"/>
  <c r="E304" i="85" s="1"/>
  <c r="D303" i="85"/>
  <c r="E303" i="85" s="1"/>
  <c r="D302" i="85"/>
  <c r="E302" i="85" s="1"/>
  <c r="D301" i="85"/>
  <c r="E301" i="85" s="1"/>
  <c r="D300" i="85"/>
  <c r="E300" i="85" s="1"/>
  <c r="D299" i="85"/>
  <c r="E299" i="85" s="1"/>
  <c r="D298" i="85"/>
  <c r="E298" i="85" s="1"/>
  <c r="D297" i="85"/>
  <c r="E297" i="85" s="1"/>
  <c r="D296" i="85"/>
  <c r="E296" i="85" s="1"/>
  <c r="D295" i="85"/>
  <c r="E295" i="85" s="1"/>
  <c r="D294" i="85"/>
  <c r="E294" i="85" s="1"/>
  <c r="D293" i="85"/>
  <c r="E293" i="85" s="1"/>
  <c r="D292" i="85"/>
  <c r="E292" i="85" s="1"/>
  <c r="D291" i="85"/>
  <c r="E291" i="85" s="1"/>
  <c r="D290" i="85"/>
  <c r="E290" i="85" s="1"/>
  <c r="D289" i="85"/>
  <c r="E289" i="85" s="1"/>
  <c r="D288" i="85"/>
  <c r="E288" i="85" s="1"/>
  <c r="D287" i="85"/>
  <c r="E287" i="85" s="1"/>
  <c r="D286" i="85"/>
  <c r="E286" i="85" s="1"/>
  <c r="D285" i="85"/>
  <c r="E285" i="85" s="1"/>
  <c r="D284" i="85"/>
  <c r="E284" i="85" s="1"/>
  <c r="D283" i="85"/>
  <c r="E283" i="85" s="1"/>
  <c r="D282" i="85"/>
  <c r="E282" i="85" s="1"/>
  <c r="D281" i="85"/>
  <c r="E281" i="85" s="1"/>
  <c r="D280" i="85"/>
  <c r="E280" i="85" s="1"/>
  <c r="D279" i="85"/>
  <c r="E279" i="85" s="1"/>
  <c r="D278" i="85"/>
  <c r="E278" i="85" s="1"/>
  <c r="D277" i="85"/>
  <c r="E277" i="85" s="1"/>
  <c r="D276" i="85"/>
  <c r="E276" i="85" s="1"/>
  <c r="D275" i="85"/>
  <c r="E275" i="85" s="1"/>
  <c r="D274" i="85"/>
  <c r="E274" i="85" s="1"/>
  <c r="D273" i="85"/>
  <c r="D272" i="85"/>
  <c r="E272" i="85" s="1"/>
  <c r="D271" i="85"/>
  <c r="D270" i="85"/>
  <c r="E270" i="85" s="1"/>
  <c r="D269" i="85"/>
  <c r="D268" i="85"/>
  <c r="D267" i="85"/>
  <c r="D266" i="85"/>
  <c r="E266" i="85" s="1"/>
  <c r="D265" i="85"/>
  <c r="D264" i="85"/>
  <c r="E264" i="85" s="1"/>
  <c r="D263" i="85"/>
  <c r="D262" i="85"/>
  <c r="E262" i="85" s="1"/>
  <c r="D261" i="85"/>
  <c r="D260" i="85"/>
  <c r="E260" i="85" s="1"/>
  <c r="D259" i="85"/>
  <c r="D258" i="85"/>
  <c r="E258" i="85" s="1"/>
  <c r="D257" i="85"/>
  <c r="D256" i="85"/>
  <c r="E256" i="85" s="1"/>
  <c r="D255" i="85"/>
  <c r="D254" i="85"/>
  <c r="E254" i="85" s="1"/>
  <c r="D253" i="85"/>
  <c r="D252" i="85"/>
  <c r="E252" i="85" s="1"/>
  <c r="D251" i="85"/>
  <c r="D250" i="85"/>
  <c r="E250" i="85" s="1"/>
  <c r="D249" i="85"/>
  <c r="D248" i="85"/>
  <c r="E248" i="85" s="1"/>
  <c r="D247" i="85"/>
  <c r="D246" i="85"/>
  <c r="E246" i="85" s="1"/>
  <c r="D245" i="85"/>
  <c r="D244" i="85"/>
  <c r="E244" i="85" s="1"/>
  <c r="D243" i="85"/>
  <c r="D242" i="85"/>
  <c r="E242" i="85" s="1"/>
  <c r="D241" i="85"/>
  <c r="D240" i="85"/>
  <c r="E240" i="85" s="1"/>
  <c r="D239" i="85"/>
  <c r="D238" i="85"/>
  <c r="E238" i="85" s="1"/>
  <c r="D237" i="85"/>
  <c r="D236" i="85"/>
  <c r="E236" i="85" s="1"/>
  <c r="D235" i="85"/>
  <c r="D234" i="85"/>
  <c r="E234" i="85" s="1"/>
  <c r="D233" i="85"/>
  <c r="D232" i="85"/>
  <c r="E232" i="85" s="1"/>
  <c r="D231" i="85"/>
  <c r="D230" i="85"/>
  <c r="E230" i="85" s="1"/>
  <c r="D229" i="85"/>
  <c r="D228" i="85"/>
  <c r="E228" i="85" s="1"/>
  <c r="D227" i="85"/>
  <c r="D226" i="85"/>
  <c r="E226" i="85" s="1"/>
  <c r="D225" i="85"/>
  <c r="D224" i="85"/>
  <c r="E224" i="85" s="1"/>
  <c r="D223" i="85"/>
  <c r="D222" i="85"/>
  <c r="E222" i="85" s="1"/>
  <c r="D221" i="85"/>
  <c r="D220" i="85"/>
  <c r="E220" i="85" s="1"/>
  <c r="D219" i="85"/>
  <c r="D218" i="85"/>
  <c r="E218" i="85" s="1"/>
  <c r="D217" i="85"/>
  <c r="D216" i="85"/>
  <c r="E216" i="85" s="1"/>
  <c r="D215" i="85"/>
  <c r="D214" i="85"/>
  <c r="E214" i="85" s="1"/>
  <c r="D213" i="85"/>
  <c r="D212" i="85"/>
  <c r="E212" i="85" s="1"/>
  <c r="D211" i="85"/>
  <c r="D210" i="85"/>
  <c r="E210" i="85" s="1"/>
  <c r="D209" i="85"/>
  <c r="D208" i="85"/>
  <c r="E208" i="85" s="1"/>
  <c r="D207" i="85"/>
  <c r="D206" i="85"/>
  <c r="E206" i="85" s="1"/>
  <c r="D205" i="85"/>
  <c r="D204" i="85"/>
  <c r="D203" i="85"/>
  <c r="D202" i="85"/>
  <c r="E202" i="85" s="1"/>
  <c r="D201" i="85"/>
  <c r="D200" i="85"/>
  <c r="E200" i="85" s="1"/>
  <c r="D199" i="85"/>
  <c r="D198" i="85"/>
  <c r="E198" i="85" s="1"/>
  <c r="D197" i="85"/>
  <c r="D196" i="85"/>
  <c r="E196" i="85" s="1"/>
  <c r="D195" i="85"/>
  <c r="D194" i="85"/>
  <c r="E194" i="85" s="1"/>
  <c r="D193" i="85"/>
  <c r="D192" i="85"/>
  <c r="E192" i="85" s="1"/>
  <c r="D191" i="85"/>
  <c r="D190" i="85"/>
  <c r="E190" i="85" s="1"/>
  <c r="D189" i="85"/>
  <c r="D188" i="85"/>
  <c r="E188" i="85" s="1"/>
  <c r="D187" i="85"/>
  <c r="D186" i="85"/>
  <c r="E186" i="85" s="1"/>
  <c r="D185" i="85"/>
  <c r="D184" i="85"/>
  <c r="E184" i="85" s="1"/>
  <c r="D183" i="85"/>
  <c r="D182" i="85"/>
  <c r="E182" i="85" s="1"/>
  <c r="D181" i="85"/>
  <c r="D180" i="85"/>
  <c r="E180" i="85" s="1"/>
  <c r="D179" i="85"/>
  <c r="D178" i="85"/>
  <c r="E178" i="85" s="1"/>
  <c r="D177" i="85"/>
  <c r="D176" i="85"/>
  <c r="E176" i="85" s="1"/>
  <c r="D175" i="85"/>
  <c r="D174" i="85"/>
  <c r="E174" i="85" s="1"/>
  <c r="D173" i="85"/>
  <c r="D172" i="85"/>
  <c r="E172" i="85" s="1"/>
  <c r="D171" i="85"/>
  <c r="D170" i="85"/>
  <c r="E170" i="85" s="1"/>
  <c r="D169" i="85"/>
  <c r="D168" i="85"/>
  <c r="E168" i="85" s="1"/>
  <c r="D167" i="85"/>
  <c r="D166" i="85"/>
  <c r="E166" i="85" s="1"/>
  <c r="D165" i="85"/>
  <c r="D164" i="85"/>
  <c r="E164" i="85" s="1"/>
  <c r="D163" i="85"/>
  <c r="D162" i="85"/>
  <c r="E162" i="85" s="1"/>
  <c r="D161" i="85"/>
  <c r="D160" i="85"/>
  <c r="E160" i="85" s="1"/>
  <c r="D159" i="85"/>
  <c r="D158" i="85"/>
  <c r="E158" i="85" s="1"/>
  <c r="D157" i="85"/>
  <c r="D156" i="85"/>
  <c r="E156" i="85" s="1"/>
  <c r="D155" i="85"/>
  <c r="D154" i="85"/>
  <c r="E154" i="85" s="1"/>
  <c r="D153" i="85"/>
  <c r="D152" i="85"/>
  <c r="E152" i="85" s="1"/>
  <c r="D151" i="85"/>
  <c r="D150" i="85"/>
  <c r="E150" i="85" s="1"/>
  <c r="D149" i="85"/>
  <c r="D148" i="85"/>
  <c r="E148" i="85" s="1"/>
  <c r="D147" i="85"/>
  <c r="D146" i="85"/>
  <c r="E146" i="85" s="1"/>
  <c r="D145" i="85"/>
  <c r="D144" i="85"/>
  <c r="E144" i="85" s="1"/>
  <c r="D143" i="85"/>
  <c r="D142" i="85"/>
  <c r="E142" i="85" s="1"/>
  <c r="D141" i="85"/>
  <c r="D140" i="85"/>
  <c r="D139" i="85"/>
  <c r="D138" i="85"/>
  <c r="E138" i="85" s="1"/>
  <c r="D137" i="85"/>
  <c r="D136" i="85"/>
  <c r="E136" i="85" s="1"/>
  <c r="D135" i="85"/>
  <c r="D134" i="85"/>
  <c r="E134" i="85" s="1"/>
  <c r="D133" i="85"/>
  <c r="D132" i="85"/>
  <c r="E132" i="85" s="1"/>
  <c r="D131" i="85"/>
  <c r="D130" i="85"/>
  <c r="E130" i="85" s="1"/>
  <c r="D129" i="85"/>
  <c r="D128" i="85"/>
  <c r="E128" i="85" s="1"/>
  <c r="D127" i="85"/>
  <c r="D126" i="85"/>
  <c r="E126" i="85" s="1"/>
  <c r="D125" i="85"/>
  <c r="D124" i="85"/>
  <c r="E124" i="85" s="1"/>
  <c r="D123" i="85"/>
  <c r="D122" i="85"/>
  <c r="E122" i="85" s="1"/>
  <c r="D121" i="85"/>
  <c r="D120" i="85"/>
  <c r="E120" i="85" s="1"/>
  <c r="D119" i="85"/>
  <c r="D118" i="85"/>
  <c r="E118" i="85" s="1"/>
  <c r="D117" i="85"/>
  <c r="D116" i="85"/>
  <c r="E116" i="85" s="1"/>
  <c r="D115" i="85"/>
  <c r="D114" i="85"/>
  <c r="E114" i="85" s="1"/>
  <c r="D113" i="85"/>
  <c r="D112" i="85"/>
  <c r="E112" i="85" s="1"/>
  <c r="D111" i="85"/>
  <c r="D110" i="85"/>
  <c r="E110" i="85" s="1"/>
  <c r="D109" i="85"/>
  <c r="D108" i="85"/>
  <c r="E108" i="85" s="1"/>
  <c r="D107" i="85"/>
  <c r="D106" i="85"/>
  <c r="E106" i="85" s="1"/>
  <c r="D105" i="85"/>
  <c r="D104" i="85"/>
  <c r="E104" i="85" s="1"/>
  <c r="D103" i="85"/>
  <c r="D102" i="85"/>
  <c r="E102" i="85" s="1"/>
  <c r="D101" i="85"/>
  <c r="D100" i="85"/>
  <c r="E100" i="85" s="1"/>
  <c r="D99" i="85"/>
  <c r="D98" i="85"/>
  <c r="E98" i="85" s="1"/>
  <c r="D97" i="85"/>
  <c r="D96" i="85"/>
  <c r="E96" i="85" s="1"/>
  <c r="D95" i="85"/>
  <c r="D94" i="85"/>
  <c r="E94" i="85" s="1"/>
  <c r="D93" i="85"/>
  <c r="D92" i="85"/>
  <c r="E92" i="85" s="1"/>
  <c r="D91" i="85"/>
  <c r="D90" i="85"/>
  <c r="E90" i="85" s="1"/>
  <c r="D89" i="85"/>
  <c r="D88" i="85"/>
  <c r="E88" i="85" s="1"/>
  <c r="D87" i="85"/>
  <c r="D86" i="85"/>
  <c r="E86" i="85" s="1"/>
  <c r="D85" i="85"/>
  <c r="D84" i="85"/>
  <c r="E84" i="85" s="1"/>
  <c r="D83" i="85"/>
  <c r="D82" i="85"/>
  <c r="E82" i="85" s="1"/>
  <c r="D81" i="85"/>
  <c r="D80" i="85"/>
  <c r="E80" i="85" s="1"/>
  <c r="D79" i="85"/>
  <c r="D78" i="85"/>
  <c r="E78" i="85" s="1"/>
  <c r="D77" i="85"/>
  <c r="D76" i="85"/>
  <c r="D75" i="85"/>
  <c r="D74" i="85"/>
  <c r="E74" i="85" s="1"/>
  <c r="D73" i="85"/>
  <c r="D72" i="85"/>
  <c r="E72" i="85" s="1"/>
  <c r="D71" i="85"/>
  <c r="D70" i="85"/>
  <c r="E70" i="85" s="1"/>
  <c r="D69" i="85"/>
  <c r="D68" i="85"/>
  <c r="E68" i="85" s="1"/>
  <c r="D67" i="85"/>
  <c r="D66" i="85"/>
  <c r="E66" i="85" s="1"/>
  <c r="D65" i="85"/>
  <c r="D64" i="85"/>
  <c r="E64" i="85" s="1"/>
  <c r="D63" i="85"/>
  <c r="D62" i="85"/>
  <c r="E62" i="85" s="1"/>
  <c r="D61" i="85"/>
  <c r="D60" i="85"/>
  <c r="E60" i="85" s="1"/>
  <c r="D59" i="85"/>
  <c r="D58" i="85"/>
  <c r="E58" i="85" s="1"/>
  <c r="D57" i="85"/>
  <c r="D56" i="85"/>
  <c r="E56" i="85" s="1"/>
  <c r="D55" i="85"/>
  <c r="D54" i="85"/>
  <c r="E54" i="85" s="1"/>
  <c r="D53" i="85"/>
  <c r="D52" i="85"/>
  <c r="E52" i="85" s="1"/>
  <c r="D51" i="85"/>
  <c r="D50" i="85"/>
  <c r="E50" i="85" s="1"/>
  <c r="D49" i="85"/>
  <c r="D48" i="85"/>
  <c r="E48" i="85" s="1"/>
  <c r="D47" i="85"/>
  <c r="D46" i="85"/>
  <c r="E46" i="85" s="1"/>
  <c r="D45" i="85"/>
  <c r="E45" i="85" s="1"/>
  <c r="D44" i="85"/>
  <c r="E44" i="85" s="1"/>
  <c r="D43" i="85"/>
  <c r="E43" i="85" s="1"/>
  <c r="D42" i="85"/>
  <c r="E42" i="85" s="1"/>
  <c r="D41" i="85"/>
  <c r="E41" i="85" s="1"/>
  <c r="D40" i="85"/>
  <c r="E40" i="85" s="1"/>
  <c r="D39" i="85"/>
  <c r="E39" i="85" s="1"/>
  <c r="D38" i="85"/>
  <c r="E38" i="85" s="1"/>
  <c r="D37" i="85"/>
  <c r="E37" i="85" s="1"/>
  <c r="D36" i="85"/>
  <c r="E36" i="85" s="1"/>
  <c r="D35" i="85"/>
  <c r="E35" i="85" s="1"/>
  <c r="D34" i="85"/>
  <c r="E34" i="85" s="1"/>
  <c r="D33" i="85"/>
  <c r="E33" i="85" s="1"/>
  <c r="D32" i="85"/>
  <c r="E32" i="85" s="1"/>
  <c r="D31" i="85"/>
  <c r="E31" i="85" s="1"/>
  <c r="D30" i="85"/>
  <c r="E30" i="85" s="1"/>
  <c r="D29" i="85"/>
  <c r="E29" i="85" s="1"/>
  <c r="D28" i="85"/>
  <c r="E28" i="85" s="1"/>
  <c r="D27" i="85"/>
  <c r="E27" i="85" s="1"/>
  <c r="D26" i="85"/>
  <c r="E26" i="85" s="1"/>
  <c r="D25" i="85"/>
  <c r="E25" i="85" s="1"/>
  <c r="D24" i="85"/>
  <c r="E24" i="85" s="1"/>
  <c r="D23" i="85"/>
  <c r="E23" i="85" s="1"/>
  <c r="D22" i="85"/>
  <c r="E22" i="85" s="1"/>
  <c r="D21" i="85"/>
  <c r="E21" i="85" s="1"/>
  <c r="D20" i="85"/>
  <c r="E20" i="85" s="1"/>
  <c r="D19" i="85"/>
  <c r="E19" i="85" s="1"/>
  <c r="D18" i="85"/>
  <c r="E18" i="85" s="1"/>
  <c r="D17" i="85"/>
  <c r="E17" i="85" s="1"/>
  <c r="D16" i="85"/>
  <c r="E16" i="85" s="1"/>
  <c r="D15" i="85"/>
  <c r="E15" i="85" s="1"/>
  <c r="D14" i="85"/>
  <c r="E14" i="85" s="1"/>
  <c r="D13" i="85"/>
  <c r="E13" i="85" s="1"/>
  <c r="D12" i="85"/>
  <c r="E12" i="85" s="1"/>
  <c r="D11" i="85"/>
  <c r="E11" i="85" s="1"/>
  <c r="D10" i="85"/>
  <c r="E10" i="85" s="1"/>
  <c r="D9" i="85"/>
  <c r="E9" i="85" s="1"/>
  <c r="D8" i="85"/>
  <c r="E8" i="85" s="1"/>
  <c r="D7" i="85"/>
  <c r="E7" i="85" s="1"/>
  <c r="D6" i="85"/>
  <c r="E6" i="85" s="1"/>
  <c r="D5" i="85"/>
  <c r="E5" i="85" s="1"/>
  <c r="D4" i="85"/>
  <c r="E4" i="85" s="1"/>
  <c r="D3" i="85"/>
  <c r="E3" i="85" s="1"/>
  <c r="D2" i="85"/>
  <c r="E2" i="85" s="1"/>
  <c r="AN760" i="5"/>
  <c r="AO760" i="5"/>
  <c r="AB760" i="5" s="1"/>
  <c r="AP760" i="5"/>
  <c r="AQ760" i="5"/>
  <c r="AD760" i="5" s="1"/>
  <c r="AR760" i="5"/>
  <c r="AE760" i="5" s="1"/>
  <c r="AS760" i="5"/>
  <c r="AT760" i="5"/>
  <c r="AN761" i="5"/>
  <c r="AO761" i="5"/>
  <c r="AB761" i="5" s="1"/>
  <c r="AP761" i="5"/>
  <c r="AQ761" i="5"/>
  <c r="AD761" i="5" s="1"/>
  <c r="AR761" i="5"/>
  <c r="AE761" i="5" s="1"/>
  <c r="AS761" i="5"/>
  <c r="AT761" i="5"/>
  <c r="AN762" i="5"/>
  <c r="AO762" i="5"/>
  <c r="AB762" i="5" s="1"/>
  <c r="AP762" i="5"/>
  <c r="AQ762" i="5"/>
  <c r="AD762" i="5" s="1"/>
  <c r="AR762" i="5"/>
  <c r="AE762" i="5" s="1"/>
  <c r="AS762" i="5"/>
  <c r="AT762" i="5"/>
  <c r="AN763" i="5"/>
  <c r="AO763" i="5"/>
  <c r="AB763" i="5" s="1"/>
  <c r="AP763" i="5"/>
  <c r="AQ763" i="5"/>
  <c r="AD763" i="5" s="1"/>
  <c r="AR763" i="5"/>
  <c r="AE763" i="5" s="1"/>
  <c r="AS763" i="5"/>
  <c r="AT763" i="5"/>
  <c r="AN764" i="5"/>
  <c r="AO764" i="5"/>
  <c r="AB764" i="5" s="1"/>
  <c r="AP764" i="5"/>
  <c r="AQ764" i="5"/>
  <c r="AD764" i="5" s="1"/>
  <c r="AR764" i="5"/>
  <c r="AE764" i="5" s="1"/>
  <c r="AS764" i="5"/>
  <c r="AT764" i="5"/>
  <c r="AN765" i="5"/>
  <c r="AO765" i="5"/>
  <c r="AB765" i="5" s="1"/>
  <c r="AP765" i="5"/>
  <c r="AQ765" i="5"/>
  <c r="AD765" i="5" s="1"/>
  <c r="AR765" i="5"/>
  <c r="AE765" i="5" s="1"/>
  <c r="AS765" i="5"/>
  <c r="AT765" i="5"/>
  <c r="AN766" i="5"/>
  <c r="AO766" i="5"/>
  <c r="AB766" i="5" s="1"/>
  <c r="AP766" i="5"/>
  <c r="AQ766" i="5"/>
  <c r="AD766" i="5" s="1"/>
  <c r="AR766" i="5"/>
  <c r="AE766" i="5" s="1"/>
  <c r="AS766" i="5"/>
  <c r="AT766" i="5"/>
  <c r="F1589" i="85" l="1"/>
  <c r="F329" i="85"/>
  <c r="G329" i="85" s="1"/>
  <c r="E1980" i="85"/>
  <c r="E882" i="85"/>
  <c r="G882" i="85" s="1"/>
  <c r="E1296" i="85"/>
  <c r="G1296" i="85" s="1"/>
  <c r="E1299" i="85"/>
  <c r="G1299" i="85" s="1"/>
  <c r="F116" i="85"/>
  <c r="G116" i="85" s="1"/>
  <c r="E1183" i="85"/>
  <c r="G1183" i="85" s="1"/>
  <c r="E1622" i="85"/>
  <c r="E2020" i="85"/>
  <c r="G2020" i="85" s="1"/>
  <c r="E1446" i="85"/>
  <c r="G1446" i="85" s="1"/>
  <c r="F367" i="85"/>
  <c r="G367" i="85" s="1"/>
  <c r="E1376" i="85"/>
  <c r="G1376" i="85" s="1"/>
  <c r="E1379" i="85"/>
  <c r="G1379" i="85" s="1"/>
  <c r="E1791" i="85"/>
  <c r="F244" i="85"/>
  <c r="G244" i="85" s="1"/>
  <c r="F311" i="85"/>
  <c r="G311" i="85" s="1"/>
  <c r="F361" i="85"/>
  <c r="G361" i="85" s="1"/>
  <c r="E1165" i="85"/>
  <c r="G1165" i="85" s="1"/>
  <c r="E1223" i="85"/>
  <c r="G1223" i="85" s="1"/>
  <c r="E1587" i="85"/>
  <c r="G1587" i="85" s="1"/>
  <c r="F2074" i="85"/>
  <c r="G2074" i="85" s="1"/>
  <c r="E2077" i="85"/>
  <c r="E2180" i="85"/>
  <c r="G2180" i="85" s="1"/>
  <c r="F108" i="85"/>
  <c r="G108" i="85" s="1"/>
  <c r="F373" i="85"/>
  <c r="G373" i="85" s="1"/>
  <c r="E376" i="85"/>
  <c r="E951" i="85"/>
  <c r="G951" i="85" s="1"/>
  <c r="E1088" i="85"/>
  <c r="G1088" i="85" s="1"/>
  <c r="E1706" i="85"/>
  <c r="G1706" i="85" s="1"/>
  <c r="F172" i="85"/>
  <c r="F341" i="85"/>
  <c r="G341" i="85" s="1"/>
  <c r="F359" i="85"/>
  <c r="G359" i="85" s="1"/>
  <c r="F365" i="85"/>
  <c r="G365" i="85" s="1"/>
  <c r="F385" i="85"/>
  <c r="G385" i="85" s="1"/>
  <c r="E388" i="85"/>
  <c r="G388" i="85" s="1"/>
  <c r="E872" i="85"/>
  <c r="G872" i="85" s="1"/>
  <c r="E906" i="85"/>
  <c r="G906" i="85" s="1"/>
  <c r="E982" i="85"/>
  <c r="G982" i="85" s="1"/>
  <c r="E1136" i="85"/>
  <c r="G1136" i="85" s="1"/>
  <c r="E1255" i="85"/>
  <c r="G1255" i="85" s="1"/>
  <c r="E1485" i="85"/>
  <c r="G1485" i="85" s="1"/>
  <c r="E1642" i="85"/>
  <c r="G1642" i="85" s="1"/>
  <c r="E1729" i="85"/>
  <c r="G1729" i="85" s="1"/>
  <c r="E1811" i="85"/>
  <c r="G1811" i="85" s="1"/>
  <c r="E1865" i="85"/>
  <c r="G1865" i="85" s="1"/>
  <c r="F1876" i="85"/>
  <c r="G1876" i="85" s="1"/>
  <c r="E2035" i="85"/>
  <c r="G2035" i="85" s="1"/>
  <c r="F2097" i="85"/>
  <c r="G2097" i="85" s="1"/>
  <c r="F236" i="85"/>
  <c r="G236" i="85" s="1"/>
  <c r="F313" i="85"/>
  <c r="G313" i="85" s="1"/>
  <c r="F335" i="85"/>
  <c r="G335" i="85" s="1"/>
  <c r="F353" i="85"/>
  <c r="G353" i="85" s="1"/>
  <c r="E1044" i="85"/>
  <c r="G1044" i="85" s="1"/>
  <c r="E1140" i="85"/>
  <c r="G1140" i="85" s="1"/>
  <c r="E1344" i="85"/>
  <c r="G1344" i="85" s="1"/>
  <c r="E1347" i="85"/>
  <c r="G1347" i="85" s="1"/>
  <c r="E1407" i="85"/>
  <c r="G1407" i="85" s="1"/>
  <c r="E1410" i="85"/>
  <c r="G1410" i="85" s="1"/>
  <c r="E1525" i="85"/>
  <c r="G1525" i="85" s="1"/>
  <c r="F1582" i="85"/>
  <c r="G1582" i="85" s="1"/>
  <c r="E1666" i="85"/>
  <c r="G1666" i="85" s="1"/>
  <c r="E1747" i="85"/>
  <c r="G1747" i="85" s="1"/>
  <c r="E1855" i="85"/>
  <c r="G1855" i="85" s="1"/>
  <c r="F1916" i="85"/>
  <c r="G1916" i="85" s="1"/>
  <c r="F1927" i="85"/>
  <c r="G1927" i="85" s="1"/>
  <c r="F1988" i="85"/>
  <c r="G1988" i="85" s="1"/>
  <c r="F2046" i="85"/>
  <c r="G2046" i="85" s="1"/>
  <c r="E953" i="85"/>
  <c r="G953" i="85" s="1"/>
  <c r="E1056" i="85"/>
  <c r="G1056" i="85" s="1"/>
  <c r="E1591" i="85"/>
  <c r="G1591" i="85" s="1"/>
  <c r="E1602" i="85"/>
  <c r="G1602" i="85" s="1"/>
  <c r="E1686" i="85"/>
  <c r="G1686" i="85" s="1"/>
  <c r="E1767" i="85"/>
  <c r="G1767" i="85" s="1"/>
  <c r="E2004" i="85"/>
  <c r="G2004" i="85" s="1"/>
  <c r="E2062" i="85"/>
  <c r="G2062" i="85" s="1"/>
  <c r="E357" i="85"/>
  <c r="F357" i="85"/>
  <c r="F922" i="85"/>
  <c r="E922" i="85"/>
  <c r="F1072" i="85"/>
  <c r="E1072" i="85"/>
  <c r="F1152" i="85"/>
  <c r="E1152" i="85"/>
  <c r="F1221" i="85"/>
  <c r="E1221" i="85"/>
  <c r="F1493" i="85"/>
  <c r="E1493" i="85"/>
  <c r="F1732" i="85"/>
  <c r="E1732" i="85"/>
  <c r="F1839" i="85"/>
  <c r="E1839" i="85"/>
  <c r="E1880" i="85"/>
  <c r="F1880" i="85"/>
  <c r="E1946" i="85"/>
  <c r="F1946" i="85"/>
  <c r="F52" i="85"/>
  <c r="G52" i="85" s="1"/>
  <c r="E76" i="85"/>
  <c r="F76" i="85"/>
  <c r="E305" i="85"/>
  <c r="F305" i="85"/>
  <c r="F962" i="85"/>
  <c r="E962" i="85"/>
  <c r="F1650" i="85"/>
  <c r="E1650" i="85"/>
  <c r="F2038" i="85"/>
  <c r="E2038" i="85"/>
  <c r="F180" i="85"/>
  <c r="G180" i="85" s="1"/>
  <c r="E204" i="85"/>
  <c r="F204" i="85"/>
  <c r="F327" i="85"/>
  <c r="G327" i="85" s="1"/>
  <c r="F333" i="85"/>
  <c r="G333" i="85" s="1"/>
  <c r="E351" i="85"/>
  <c r="F351" i="85"/>
  <c r="E380" i="85"/>
  <c r="F380" i="85"/>
  <c r="E904" i="85"/>
  <c r="G904" i="85" s="1"/>
  <c r="E937" i="85"/>
  <c r="G937" i="85" s="1"/>
  <c r="F945" i="85"/>
  <c r="E945" i="85"/>
  <c r="F1253" i="85"/>
  <c r="E1253" i="85"/>
  <c r="F1268" i="85"/>
  <c r="E1268" i="85"/>
  <c r="F1541" i="85"/>
  <c r="E1541" i="85"/>
  <c r="F1670" i="85"/>
  <c r="E1670" i="85"/>
  <c r="F1751" i="85"/>
  <c r="E1751" i="85"/>
  <c r="F1859" i="85"/>
  <c r="E1859" i="85"/>
  <c r="F1992" i="85"/>
  <c r="E1992" i="85"/>
  <c r="F2050" i="85"/>
  <c r="E2050" i="85"/>
  <c r="E2118" i="85"/>
  <c r="F2118" i="85"/>
  <c r="E2158" i="85"/>
  <c r="F2158" i="85"/>
  <c r="E321" i="85"/>
  <c r="F321" i="85"/>
  <c r="E377" i="85"/>
  <c r="F377" i="85"/>
  <c r="F890" i="85"/>
  <c r="E890" i="85"/>
  <c r="F935" i="85"/>
  <c r="E935" i="85"/>
  <c r="E1008" i="85"/>
  <c r="G1008" i="85" s="1"/>
  <c r="F1012" i="85"/>
  <c r="E1012" i="85"/>
  <c r="E1104" i="85"/>
  <c r="G1104" i="85" s="1"/>
  <c r="F1108" i="85"/>
  <c r="E1108" i="85"/>
  <c r="F1173" i="85"/>
  <c r="E1173" i="85"/>
  <c r="F1265" i="85"/>
  <c r="E1265" i="85"/>
  <c r="F1606" i="85"/>
  <c r="E1606" i="85"/>
  <c r="F1690" i="85"/>
  <c r="E1690" i="85"/>
  <c r="F1775" i="85"/>
  <c r="E1775" i="85"/>
  <c r="F1849" i="85"/>
  <c r="E1849" i="85"/>
  <c r="E1948" i="85"/>
  <c r="F1948" i="85"/>
  <c r="E1960" i="85"/>
  <c r="F1972" i="85"/>
  <c r="E1972" i="85"/>
  <c r="F2008" i="85"/>
  <c r="E2008" i="85"/>
  <c r="F2066" i="85"/>
  <c r="E2066" i="85"/>
  <c r="E140" i="85"/>
  <c r="F140" i="85"/>
  <c r="E268" i="85"/>
  <c r="F268" i="85"/>
  <c r="E345" i="85"/>
  <c r="F345" i="85"/>
  <c r="F1454" i="85"/>
  <c r="E1454" i="85"/>
  <c r="F1626" i="85"/>
  <c r="E1626" i="85"/>
  <c r="F1714" i="85"/>
  <c r="E1714" i="85"/>
  <c r="F1795" i="85"/>
  <c r="E1795" i="85"/>
  <c r="F1987" i="85"/>
  <c r="E1987" i="85"/>
  <c r="F2023" i="85"/>
  <c r="E2023" i="85"/>
  <c r="E2081" i="85"/>
  <c r="F2081" i="85"/>
  <c r="E2100" i="85"/>
  <c r="F2100" i="85"/>
  <c r="E1197" i="85"/>
  <c r="G1197" i="85" s="1"/>
  <c r="E1199" i="85"/>
  <c r="G1199" i="85" s="1"/>
  <c r="E1316" i="85"/>
  <c r="G1316" i="85" s="1"/>
  <c r="E1331" i="85"/>
  <c r="G1331" i="85" s="1"/>
  <c r="E1360" i="85"/>
  <c r="G1360" i="85" s="1"/>
  <c r="E1363" i="85"/>
  <c r="E1391" i="85"/>
  <c r="G1391" i="85" s="1"/>
  <c r="E1394" i="85"/>
  <c r="G1394" i="85" s="1"/>
  <c r="E1423" i="85"/>
  <c r="G1423" i="85" s="1"/>
  <c r="E1462" i="85"/>
  <c r="G1462" i="85" s="1"/>
  <c r="E1509" i="85"/>
  <c r="G1509" i="85" s="1"/>
  <c r="E1549" i="85"/>
  <c r="G1549" i="85" s="1"/>
  <c r="F1586" i="85"/>
  <c r="G1586" i="85" s="1"/>
  <c r="F1588" i="85"/>
  <c r="G1588" i="85" s="1"/>
  <c r="E1610" i="85"/>
  <c r="G1610" i="85" s="1"/>
  <c r="E1634" i="85"/>
  <c r="G1634" i="85" s="1"/>
  <c r="E1654" i="85"/>
  <c r="G1654" i="85" s="1"/>
  <c r="E1674" i="85"/>
  <c r="G1674" i="85" s="1"/>
  <c r="E1698" i="85"/>
  <c r="G1698" i="85" s="1"/>
  <c r="E1718" i="85"/>
  <c r="G1718" i="85" s="1"/>
  <c r="E1735" i="85"/>
  <c r="E1759" i="85"/>
  <c r="G1759" i="85" s="1"/>
  <c r="E1779" i="85"/>
  <c r="G1779" i="85" s="1"/>
  <c r="E1799" i="85"/>
  <c r="G1799" i="85" s="1"/>
  <c r="E1823" i="85"/>
  <c r="G1823" i="85" s="1"/>
  <c r="E1833" i="85"/>
  <c r="G1833" i="85" s="1"/>
  <c r="E1843" i="85"/>
  <c r="G1843" i="85" s="1"/>
  <c r="F1900" i="85"/>
  <c r="G1900" i="85" s="1"/>
  <c r="F1920" i="85"/>
  <c r="G1920" i="85" s="1"/>
  <c r="F1923" i="85"/>
  <c r="G1923" i="85" s="1"/>
  <c r="F1928" i="85"/>
  <c r="G1928" i="85" s="1"/>
  <c r="F1930" i="85"/>
  <c r="G1930" i="85" s="1"/>
  <c r="F1944" i="85"/>
  <c r="G1944" i="85" s="1"/>
  <c r="F1952" i="85"/>
  <c r="G1952" i="85" s="1"/>
  <c r="F1955" i="85"/>
  <c r="G1955" i="85" s="1"/>
  <c r="F1968" i="85"/>
  <c r="G1968" i="85" s="1"/>
  <c r="F2000" i="85"/>
  <c r="G2000" i="85" s="1"/>
  <c r="E2003" i="85"/>
  <c r="G2003" i="85" s="1"/>
  <c r="E2012" i="85"/>
  <c r="G2012" i="85" s="1"/>
  <c r="E2027" i="85"/>
  <c r="G2027" i="85" s="1"/>
  <c r="E2042" i="85"/>
  <c r="E2054" i="85"/>
  <c r="G2054" i="85" s="1"/>
  <c r="E2070" i="85"/>
  <c r="G2070" i="85" s="1"/>
  <c r="F2104" i="85"/>
  <c r="G2104" i="85" s="1"/>
  <c r="F2126" i="85"/>
  <c r="G2126" i="85" s="1"/>
  <c r="F2148" i="85"/>
  <c r="G2148" i="85" s="1"/>
  <c r="F84" i="85"/>
  <c r="G84" i="85" s="1"/>
  <c r="F148" i="85"/>
  <c r="G148" i="85" s="1"/>
  <c r="F212" i="85"/>
  <c r="G212" i="85" s="1"/>
  <c r="F276" i="85"/>
  <c r="G276" i="85" s="1"/>
  <c r="F303" i="85"/>
  <c r="G303" i="85" s="1"/>
  <c r="F319" i="85"/>
  <c r="G319" i="85" s="1"/>
  <c r="F337" i="85"/>
  <c r="G337" i="85" s="1"/>
  <c r="F343" i="85"/>
  <c r="G343" i="85" s="1"/>
  <c r="F349" i="85"/>
  <c r="G349" i="85" s="1"/>
  <c r="F369" i="85"/>
  <c r="G369" i="85" s="1"/>
  <c r="E874" i="85"/>
  <c r="G874" i="85" s="1"/>
  <c r="E888" i="85"/>
  <c r="G888" i="85" s="1"/>
  <c r="E920" i="85"/>
  <c r="G920" i="85" s="1"/>
  <c r="E929" i="85"/>
  <c r="G929" i="85" s="1"/>
  <c r="E978" i="85"/>
  <c r="G978" i="85" s="1"/>
  <c r="E1040" i="85"/>
  <c r="G1040" i="85" s="1"/>
  <c r="E1076" i="85"/>
  <c r="G1076" i="85" s="1"/>
  <c r="E1120" i="85"/>
  <c r="E1185" i="85"/>
  <c r="G1185" i="85" s="1"/>
  <c r="E1188" i="85"/>
  <c r="G1188" i="85" s="1"/>
  <c r="E1233" i="85"/>
  <c r="G1233" i="85" s="1"/>
  <c r="E1236" i="85"/>
  <c r="G1236" i="85" s="1"/>
  <c r="E1257" i="85"/>
  <c r="G1257" i="85" s="1"/>
  <c r="E1260" i="85"/>
  <c r="G1260" i="85" s="1"/>
  <c r="E1285" i="85"/>
  <c r="G1285" i="85" s="1"/>
  <c r="E1431" i="85"/>
  <c r="G1431" i="85" s="1"/>
  <c r="E1478" i="85"/>
  <c r="G1478" i="85" s="1"/>
  <c r="E1517" i="85"/>
  <c r="G1517" i="85" s="1"/>
  <c r="E1556" i="85"/>
  <c r="G1556" i="85" s="1"/>
  <c r="E1574" i="85"/>
  <c r="G1574" i="85" s="1"/>
  <c r="F1584" i="85"/>
  <c r="G1584" i="85" s="1"/>
  <c r="E1618" i="85"/>
  <c r="G1618" i="85" s="1"/>
  <c r="E1638" i="85"/>
  <c r="G1638" i="85" s="1"/>
  <c r="E1658" i="85"/>
  <c r="G1658" i="85" s="1"/>
  <c r="E1682" i="85"/>
  <c r="G1682" i="85" s="1"/>
  <c r="E1702" i="85"/>
  <c r="G1702" i="85" s="1"/>
  <c r="E1721" i="85"/>
  <c r="G1721" i="85" s="1"/>
  <c r="E1743" i="85"/>
  <c r="G1743" i="85" s="1"/>
  <c r="E1763" i="85"/>
  <c r="G1763" i="85" s="1"/>
  <c r="E1783" i="85"/>
  <c r="G1783" i="85" s="1"/>
  <c r="E1807" i="85"/>
  <c r="G1807" i="85" s="1"/>
  <c r="E1817" i="85"/>
  <c r="G1817" i="85" s="1"/>
  <c r="E1827" i="85"/>
  <c r="G1827" i="85" s="1"/>
  <c r="F1908" i="85"/>
  <c r="G1908" i="85" s="1"/>
  <c r="F1918" i="85"/>
  <c r="G1918" i="85" s="1"/>
  <c r="F1938" i="85"/>
  <c r="G1938" i="85" s="1"/>
  <c r="F1947" i="85"/>
  <c r="G1947" i="85" s="1"/>
  <c r="F1959" i="85"/>
  <c r="G1959" i="85" s="1"/>
  <c r="E1971" i="85"/>
  <c r="G1971" i="85" s="1"/>
  <c r="E1976" i="85"/>
  <c r="G1976" i="85" s="1"/>
  <c r="E2016" i="85"/>
  <c r="G2016" i="85" s="1"/>
  <c r="E2031" i="85"/>
  <c r="G2031" i="85" s="1"/>
  <c r="E2058" i="85"/>
  <c r="G2058" i="85" s="1"/>
  <c r="F2090" i="85"/>
  <c r="G2090" i="85" s="1"/>
  <c r="E2093" i="85"/>
  <c r="G2093" i="85" s="1"/>
  <c r="F2099" i="85"/>
  <c r="F2134" i="85"/>
  <c r="G2134" i="85" s="1"/>
  <c r="F896" i="85"/>
  <c r="E896" i="85"/>
  <c r="F966" i="85"/>
  <c r="E966" i="85"/>
  <c r="F1092" i="85"/>
  <c r="E1092" i="85"/>
  <c r="F1209" i="85"/>
  <c r="E1209" i="85"/>
  <c r="F1245" i="85"/>
  <c r="E1245" i="85"/>
  <c r="F1318" i="85"/>
  <c r="E1318" i="85"/>
  <c r="F1355" i="85"/>
  <c r="E1355" i="85"/>
  <c r="F1386" i="85"/>
  <c r="E1386" i="85"/>
  <c r="F1418" i="85"/>
  <c r="E1418" i="85"/>
  <c r="F1533" i="85"/>
  <c r="E1533" i="85"/>
  <c r="F1585" i="85"/>
  <c r="E1585" i="85"/>
  <c r="F1595" i="85"/>
  <c r="E1595" i="85"/>
  <c r="F1646" i="85"/>
  <c r="E1646" i="85"/>
  <c r="F1710" i="85"/>
  <c r="E1710" i="85"/>
  <c r="F220" i="85"/>
  <c r="G220" i="85" s="1"/>
  <c r="F252" i="85"/>
  <c r="G252" i="85" s="1"/>
  <c r="F284" i="85"/>
  <c r="G284" i="85" s="1"/>
  <c r="F309" i="85"/>
  <c r="G309" i="85" s="1"/>
  <c r="F317" i="85"/>
  <c r="G317" i="85" s="1"/>
  <c r="F325" i="85"/>
  <c r="G325" i="85" s="1"/>
  <c r="F880" i="85"/>
  <c r="E880" i="85"/>
  <c r="F943" i="85"/>
  <c r="E943" i="85"/>
  <c r="F1060" i="85"/>
  <c r="E1060" i="85"/>
  <c r="F1181" i="85"/>
  <c r="E1181" i="85"/>
  <c r="F1228" i="85"/>
  <c r="E1228" i="85"/>
  <c r="F1286" i="85"/>
  <c r="E1286" i="85"/>
  <c r="F1352" i="85"/>
  <c r="E1352" i="85"/>
  <c r="F1383" i="85"/>
  <c r="E1383" i="85"/>
  <c r="F1415" i="85"/>
  <c r="E1415" i="85"/>
  <c r="F1501" i="85"/>
  <c r="E1501" i="85"/>
  <c r="F1583" i="85"/>
  <c r="E1583" i="85"/>
  <c r="F1630" i="85"/>
  <c r="E1630" i="85"/>
  <c r="F1694" i="85"/>
  <c r="E1694" i="85"/>
  <c r="F60" i="85"/>
  <c r="G60" i="85" s="1"/>
  <c r="F301" i="85"/>
  <c r="G301" i="85" s="1"/>
  <c r="F68" i="85"/>
  <c r="G68" i="85" s="1"/>
  <c r="F100" i="85"/>
  <c r="G100" i="85" s="1"/>
  <c r="F132" i="85"/>
  <c r="G132" i="85" s="1"/>
  <c r="F164" i="85"/>
  <c r="G164" i="85" s="1"/>
  <c r="F196" i="85"/>
  <c r="G196" i="85" s="1"/>
  <c r="F228" i="85"/>
  <c r="G228" i="85" s="1"/>
  <c r="F260" i="85"/>
  <c r="G260" i="85" s="1"/>
  <c r="F292" i="85"/>
  <c r="F299" i="85"/>
  <c r="G299" i="85" s="1"/>
  <c r="F307" i="85"/>
  <c r="G307" i="85" s="1"/>
  <c r="F315" i="85"/>
  <c r="G315" i="85" s="1"/>
  <c r="F323" i="85"/>
  <c r="G323" i="85" s="1"/>
  <c r="F331" i="85"/>
  <c r="G331" i="85" s="1"/>
  <c r="F339" i="85"/>
  <c r="G339" i="85" s="1"/>
  <c r="F347" i="85"/>
  <c r="G347" i="85" s="1"/>
  <c r="F355" i="85"/>
  <c r="G355" i="85" s="1"/>
  <c r="F363" i="85"/>
  <c r="G363" i="85" s="1"/>
  <c r="F371" i="85"/>
  <c r="G371" i="85" s="1"/>
  <c r="F381" i="85"/>
  <c r="G381" i="85" s="1"/>
  <c r="E384" i="85"/>
  <c r="G384" i="85" s="1"/>
  <c r="E914" i="85"/>
  <c r="G914" i="85" s="1"/>
  <c r="E1024" i="85"/>
  <c r="G1024" i="85" s="1"/>
  <c r="F1028" i="85"/>
  <c r="E1028" i="85"/>
  <c r="F1156" i="85"/>
  <c r="E1156" i="85"/>
  <c r="F1225" i="85"/>
  <c r="E1225" i="85"/>
  <c r="F1247" i="85"/>
  <c r="E1247" i="85"/>
  <c r="F1339" i="85"/>
  <c r="E1339" i="85"/>
  <c r="F1371" i="85"/>
  <c r="E1371" i="85"/>
  <c r="F1402" i="85"/>
  <c r="E1402" i="85"/>
  <c r="F1470" i="85"/>
  <c r="E1470" i="85"/>
  <c r="F1567" i="85"/>
  <c r="E1567" i="85"/>
  <c r="F1593" i="85"/>
  <c r="E1593" i="85"/>
  <c r="F1614" i="85"/>
  <c r="E1614" i="85"/>
  <c r="F1678" i="85"/>
  <c r="E1678" i="85"/>
  <c r="F1739" i="85"/>
  <c r="E1739" i="85"/>
  <c r="F92" i="85"/>
  <c r="G92" i="85" s="1"/>
  <c r="F124" i="85"/>
  <c r="G124" i="85" s="1"/>
  <c r="F156" i="85"/>
  <c r="G156" i="85" s="1"/>
  <c r="F188" i="85"/>
  <c r="G188" i="85" s="1"/>
  <c r="E898" i="85"/>
  <c r="G898" i="85" s="1"/>
  <c r="F912" i="85"/>
  <c r="E912" i="85"/>
  <c r="E992" i="85"/>
  <c r="G992" i="85" s="1"/>
  <c r="F996" i="85"/>
  <c r="E996" i="85"/>
  <c r="F1124" i="85"/>
  <c r="E1124" i="85"/>
  <c r="F1212" i="85"/>
  <c r="E1212" i="85"/>
  <c r="F1336" i="85"/>
  <c r="E1336" i="85"/>
  <c r="F1368" i="85"/>
  <c r="E1368" i="85"/>
  <c r="F1399" i="85"/>
  <c r="E1399" i="85"/>
  <c r="F1438" i="85"/>
  <c r="E1438" i="85"/>
  <c r="F1564" i="85"/>
  <c r="E1564" i="85"/>
  <c r="F1598" i="85"/>
  <c r="E1598" i="85"/>
  <c r="F1662" i="85"/>
  <c r="E1662" i="85"/>
  <c r="F1725" i="85"/>
  <c r="E1725" i="85"/>
  <c r="E1995" i="85"/>
  <c r="G1995" i="85" s="1"/>
  <c r="F2113" i="85"/>
  <c r="G2113" i="85" s="1"/>
  <c r="F2132" i="85"/>
  <c r="G2132" i="85" s="1"/>
  <c r="F2142" i="85"/>
  <c r="G2142" i="85" s="1"/>
  <c r="E2188" i="85"/>
  <c r="G2188" i="85" s="1"/>
  <c r="E1755" i="85"/>
  <c r="G1755" i="85" s="1"/>
  <c r="E1771" i="85"/>
  <c r="G1771" i="85" s="1"/>
  <c r="E1787" i="85"/>
  <c r="G1787" i="85" s="1"/>
  <c r="E1803" i="85"/>
  <c r="G1803" i="85" s="1"/>
  <c r="E1819" i="85"/>
  <c r="G1819" i="85" s="1"/>
  <c r="E1835" i="85"/>
  <c r="G1835" i="85" s="1"/>
  <c r="E1851" i="85"/>
  <c r="G1851" i="85" s="1"/>
  <c r="E1867" i="85"/>
  <c r="G1867" i="85" s="1"/>
  <c r="F1892" i="85"/>
  <c r="G1892" i="85" s="1"/>
  <c r="F1939" i="85"/>
  <c r="G1939" i="85" s="1"/>
  <c r="F1950" i="85"/>
  <c r="G1950" i="85" s="1"/>
  <c r="F1967" i="85"/>
  <c r="G1967" i="85" s="1"/>
  <c r="E1979" i="85"/>
  <c r="G1979" i="85" s="1"/>
  <c r="E1984" i="85"/>
  <c r="G1984" i="85" s="1"/>
  <c r="E1996" i="85"/>
  <c r="G1996" i="85" s="1"/>
  <c r="F2102" i="85"/>
  <c r="G2102" i="85" s="1"/>
  <c r="F2108" i="85"/>
  <c r="G2108" i="85" s="1"/>
  <c r="F2120" i="85"/>
  <c r="G2120" i="85" s="1"/>
  <c r="F2150" i="85"/>
  <c r="G2150" i="85" s="1"/>
  <c r="E2172" i="85"/>
  <c r="G2172" i="85" s="1"/>
  <c r="G1589" i="85"/>
  <c r="E159" i="85"/>
  <c r="F159" i="85"/>
  <c r="E199" i="85"/>
  <c r="F199" i="85"/>
  <c r="E263" i="85"/>
  <c r="F263" i="85"/>
  <c r="E271" i="85"/>
  <c r="F271" i="85"/>
  <c r="E47" i="85"/>
  <c r="F47" i="85"/>
  <c r="E87" i="85"/>
  <c r="F87" i="85"/>
  <c r="E95" i="85"/>
  <c r="F95" i="85"/>
  <c r="E103" i="85"/>
  <c r="F103" i="85"/>
  <c r="E119" i="85"/>
  <c r="F119" i="85"/>
  <c r="E127" i="85"/>
  <c r="F127" i="85"/>
  <c r="E167" i="85"/>
  <c r="F167" i="85"/>
  <c r="E175" i="85"/>
  <c r="F175" i="85"/>
  <c r="E239" i="85"/>
  <c r="F239" i="85"/>
  <c r="F3" i="85"/>
  <c r="G3" i="85" s="1"/>
  <c r="F5" i="85"/>
  <c r="G5" i="85" s="1"/>
  <c r="F7" i="85"/>
  <c r="G7" i="85" s="1"/>
  <c r="F9" i="85"/>
  <c r="G9" i="85" s="1"/>
  <c r="F11" i="85"/>
  <c r="G11" i="85" s="1"/>
  <c r="F13" i="85"/>
  <c r="G13" i="85" s="1"/>
  <c r="F15" i="85"/>
  <c r="G15" i="85" s="1"/>
  <c r="F17" i="85"/>
  <c r="G17" i="85" s="1"/>
  <c r="F19" i="85"/>
  <c r="G19" i="85" s="1"/>
  <c r="F21" i="85"/>
  <c r="G21" i="85" s="1"/>
  <c r="F23" i="85"/>
  <c r="G23" i="85" s="1"/>
  <c r="F25" i="85"/>
  <c r="G25" i="85" s="1"/>
  <c r="F27" i="85"/>
  <c r="G27" i="85" s="1"/>
  <c r="F29" i="85"/>
  <c r="G29" i="85" s="1"/>
  <c r="F31" i="85"/>
  <c r="G31" i="85" s="1"/>
  <c r="F33" i="85"/>
  <c r="G33" i="85" s="1"/>
  <c r="F35" i="85"/>
  <c r="G35" i="85" s="1"/>
  <c r="F37" i="85"/>
  <c r="G37" i="85" s="1"/>
  <c r="F39" i="85"/>
  <c r="G39" i="85" s="1"/>
  <c r="F41" i="85"/>
  <c r="G41" i="85" s="1"/>
  <c r="F43" i="85"/>
  <c r="G43" i="85" s="1"/>
  <c r="F45" i="85"/>
  <c r="G45" i="85" s="1"/>
  <c r="F50" i="85"/>
  <c r="G50" i="85" s="1"/>
  <c r="E53" i="85"/>
  <c r="F53" i="85"/>
  <c r="F58" i="85"/>
  <c r="G58" i="85" s="1"/>
  <c r="E61" i="85"/>
  <c r="F61" i="85"/>
  <c r="F66" i="85"/>
  <c r="G66" i="85" s="1"/>
  <c r="E69" i="85"/>
  <c r="F69" i="85"/>
  <c r="F74" i="85"/>
  <c r="G74" i="85" s="1"/>
  <c r="E77" i="85"/>
  <c r="F77" i="85"/>
  <c r="F82" i="85"/>
  <c r="G82" i="85" s="1"/>
  <c r="E85" i="85"/>
  <c r="F85" i="85"/>
  <c r="F90" i="85"/>
  <c r="G90" i="85" s="1"/>
  <c r="E93" i="85"/>
  <c r="F93" i="85"/>
  <c r="F98" i="85"/>
  <c r="G98" i="85" s="1"/>
  <c r="E101" i="85"/>
  <c r="F101" i="85"/>
  <c r="F106" i="85"/>
  <c r="G106" i="85" s="1"/>
  <c r="E109" i="85"/>
  <c r="F109" i="85"/>
  <c r="F114" i="85"/>
  <c r="G114" i="85" s="1"/>
  <c r="E117" i="85"/>
  <c r="F117" i="85"/>
  <c r="F122" i="85"/>
  <c r="G122" i="85" s="1"/>
  <c r="E125" i="85"/>
  <c r="F125" i="85"/>
  <c r="F130" i="85"/>
  <c r="G130" i="85" s="1"/>
  <c r="E133" i="85"/>
  <c r="F133" i="85"/>
  <c r="F138" i="85"/>
  <c r="G138" i="85" s="1"/>
  <c r="E141" i="85"/>
  <c r="F141" i="85"/>
  <c r="F146" i="85"/>
  <c r="G146" i="85" s="1"/>
  <c r="E149" i="85"/>
  <c r="F149" i="85"/>
  <c r="F154" i="85"/>
  <c r="G154" i="85" s="1"/>
  <c r="E157" i="85"/>
  <c r="F157" i="85"/>
  <c r="F162" i="85"/>
  <c r="G162" i="85" s="1"/>
  <c r="E165" i="85"/>
  <c r="F165" i="85"/>
  <c r="F170" i="85"/>
  <c r="G170" i="85" s="1"/>
  <c r="E173" i="85"/>
  <c r="F173" i="85"/>
  <c r="F178" i="85"/>
  <c r="G178" i="85" s="1"/>
  <c r="E181" i="85"/>
  <c r="F181" i="85"/>
  <c r="F186" i="85"/>
  <c r="G186" i="85" s="1"/>
  <c r="E189" i="85"/>
  <c r="F189" i="85"/>
  <c r="F194" i="85"/>
  <c r="G194" i="85" s="1"/>
  <c r="E197" i="85"/>
  <c r="F197" i="85"/>
  <c r="F202" i="85"/>
  <c r="G202" i="85" s="1"/>
  <c r="E205" i="85"/>
  <c r="F205" i="85"/>
  <c r="F210" i="85"/>
  <c r="G210" i="85" s="1"/>
  <c r="E213" i="85"/>
  <c r="F213" i="85"/>
  <c r="F218" i="85"/>
  <c r="G218" i="85" s="1"/>
  <c r="E221" i="85"/>
  <c r="F221" i="85"/>
  <c r="F226" i="85"/>
  <c r="G226" i="85" s="1"/>
  <c r="E229" i="85"/>
  <c r="F229" i="85"/>
  <c r="F234" i="85"/>
  <c r="G234" i="85" s="1"/>
  <c r="E237" i="85"/>
  <c r="F237" i="85"/>
  <c r="F242" i="85"/>
  <c r="G242" i="85" s="1"/>
  <c r="E245" i="85"/>
  <c r="F245" i="85"/>
  <c r="F250" i="85"/>
  <c r="G250" i="85" s="1"/>
  <c r="E253" i="85"/>
  <c r="F253" i="85"/>
  <c r="F258" i="85"/>
  <c r="G258" i="85" s="1"/>
  <c r="E261" i="85"/>
  <c r="F261" i="85"/>
  <c r="F266" i="85"/>
  <c r="G266" i="85" s="1"/>
  <c r="E269" i="85"/>
  <c r="F269" i="85"/>
  <c r="F274" i="85"/>
  <c r="G274" i="85" s="1"/>
  <c r="F282" i="85"/>
  <c r="G282" i="85" s="1"/>
  <c r="F290" i="85"/>
  <c r="G290" i="85" s="1"/>
  <c r="F298" i="85"/>
  <c r="G298" i="85" s="1"/>
  <c r="F300" i="85"/>
  <c r="G300" i="85" s="1"/>
  <c r="F302" i="85"/>
  <c r="G302" i="85" s="1"/>
  <c r="F304" i="85"/>
  <c r="G304" i="85" s="1"/>
  <c r="F306" i="85"/>
  <c r="G306" i="85" s="1"/>
  <c r="F308" i="85"/>
  <c r="G308" i="85" s="1"/>
  <c r="F310" i="85"/>
  <c r="G310" i="85" s="1"/>
  <c r="F312" i="85"/>
  <c r="G312" i="85" s="1"/>
  <c r="F314" i="85"/>
  <c r="G314" i="85" s="1"/>
  <c r="F316" i="85"/>
  <c r="G316" i="85" s="1"/>
  <c r="F318" i="85"/>
  <c r="G318" i="85" s="1"/>
  <c r="F320" i="85"/>
  <c r="G320" i="85" s="1"/>
  <c r="F322" i="85"/>
  <c r="G322" i="85" s="1"/>
  <c r="F324" i="85"/>
  <c r="G324" i="85" s="1"/>
  <c r="F326" i="85"/>
  <c r="G326" i="85" s="1"/>
  <c r="F328" i="85"/>
  <c r="G328" i="85" s="1"/>
  <c r="F330" i="85"/>
  <c r="G330" i="85" s="1"/>
  <c r="F332" i="85"/>
  <c r="G332" i="85" s="1"/>
  <c r="F334" i="85"/>
  <c r="G334" i="85" s="1"/>
  <c r="F336" i="85"/>
  <c r="G336" i="85" s="1"/>
  <c r="F338" i="85"/>
  <c r="G338" i="85" s="1"/>
  <c r="F340" i="85"/>
  <c r="G340" i="85" s="1"/>
  <c r="F342" i="85"/>
  <c r="G342" i="85" s="1"/>
  <c r="F344" i="85"/>
  <c r="G344" i="85" s="1"/>
  <c r="F346" i="85"/>
  <c r="G346" i="85" s="1"/>
  <c r="F348" i="85"/>
  <c r="G348" i="85" s="1"/>
  <c r="F350" i="85"/>
  <c r="G350" i="85" s="1"/>
  <c r="F352" i="85"/>
  <c r="G352" i="85" s="1"/>
  <c r="F354" i="85"/>
  <c r="G354" i="85" s="1"/>
  <c r="F356" i="85"/>
  <c r="G356" i="85" s="1"/>
  <c r="F358" i="85"/>
  <c r="G358" i="85" s="1"/>
  <c r="F360" i="85"/>
  <c r="G360" i="85" s="1"/>
  <c r="F362" i="85"/>
  <c r="G362" i="85" s="1"/>
  <c r="F364" i="85"/>
  <c r="G364" i="85" s="1"/>
  <c r="F366" i="85"/>
  <c r="G366" i="85" s="1"/>
  <c r="F368" i="85"/>
  <c r="G368" i="85" s="1"/>
  <c r="F370" i="85"/>
  <c r="G370" i="85" s="1"/>
  <c r="F372" i="85"/>
  <c r="G372" i="85" s="1"/>
  <c r="E374" i="85"/>
  <c r="G374" i="85" s="1"/>
  <c r="E378" i="85"/>
  <c r="G378" i="85" s="1"/>
  <c r="E382" i="85"/>
  <c r="G382" i="85" s="1"/>
  <c r="E386" i="85"/>
  <c r="G386" i="85" s="1"/>
  <c r="E111" i="85"/>
  <c r="F111" i="85"/>
  <c r="E143" i="85"/>
  <c r="F143" i="85"/>
  <c r="E151" i="85"/>
  <c r="F151" i="85"/>
  <c r="E207" i="85"/>
  <c r="F207" i="85"/>
  <c r="E215" i="85"/>
  <c r="F215" i="85"/>
  <c r="E231" i="85"/>
  <c r="F231" i="85"/>
  <c r="E247" i="85"/>
  <c r="F247" i="85"/>
  <c r="F48" i="85"/>
  <c r="G48" i="85" s="1"/>
  <c r="E51" i="85"/>
  <c r="F51" i="85"/>
  <c r="F56" i="85"/>
  <c r="G56" i="85" s="1"/>
  <c r="E59" i="85"/>
  <c r="F59" i="85"/>
  <c r="F64" i="85"/>
  <c r="G64" i="85" s="1"/>
  <c r="E67" i="85"/>
  <c r="F67" i="85"/>
  <c r="F72" i="85"/>
  <c r="G72" i="85" s="1"/>
  <c r="E75" i="85"/>
  <c r="F75" i="85"/>
  <c r="F80" i="85"/>
  <c r="G80" i="85" s="1"/>
  <c r="E83" i="85"/>
  <c r="F83" i="85"/>
  <c r="F88" i="85"/>
  <c r="G88" i="85" s="1"/>
  <c r="E91" i="85"/>
  <c r="F91" i="85"/>
  <c r="F96" i="85"/>
  <c r="G96" i="85" s="1"/>
  <c r="E99" i="85"/>
  <c r="F99" i="85"/>
  <c r="F104" i="85"/>
  <c r="G104" i="85" s="1"/>
  <c r="E107" i="85"/>
  <c r="F107" i="85"/>
  <c r="F112" i="85"/>
  <c r="G112" i="85" s="1"/>
  <c r="E115" i="85"/>
  <c r="F115" i="85"/>
  <c r="F120" i="85"/>
  <c r="G120" i="85" s="1"/>
  <c r="E123" i="85"/>
  <c r="F123" i="85"/>
  <c r="F128" i="85"/>
  <c r="G128" i="85" s="1"/>
  <c r="E131" i="85"/>
  <c r="F131" i="85"/>
  <c r="F136" i="85"/>
  <c r="G136" i="85" s="1"/>
  <c r="E139" i="85"/>
  <c r="F139" i="85"/>
  <c r="F144" i="85"/>
  <c r="G144" i="85" s="1"/>
  <c r="E147" i="85"/>
  <c r="F147" i="85"/>
  <c r="F152" i="85"/>
  <c r="G152" i="85" s="1"/>
  <c r="E155" i="85"/>
  <c r="F155" i="85"/>
  <c r="F160" i="85"/>
  <c r="G160" i="85" s="1"/>
  <c r="E163" i="85"/>
  <c r="F163" i="85"/>
  <c r="F168" i="85"/>
  <c r="G168" i="85" s="1"/>
  <c r="E171" i="85"/>
  <c r="F171" i="85"/>
  <c r="F176" i="85"/>
  <c r="G176" i="85" s="1"/>
  <c r="E179" i="85"/>
  <c r="F179" i="85"/>
  <c r="F184" i="85"/>
  <c r="G184" i="85" s="1"/>
  <c r="E187" i="85"/>
  <c r="F187" i="85"/>
  <c r="F192" i="85"/>
  <c r="G192" i="85" s="1"/>
  <c r="E195" i="85"/>
  <c r="F195" i="85"/>
  <c r="F200" i="85"/>
  <c r="G200" i="85" s="1"/>
  <c r="E203" i="85"/>
  <c r="F203" i="85"/>
  <c r="F208" i="85"/>
  <c r="G208" i="85" s="1"/>
  <c r="E211" i="85"/>
  <c r="F211" i="85"/>
  <c r="F216" i="85"/>
  <c r="G216" i="85" s="1"/>
  <c r="E219" i="85"/>
  <c r="F219" i="85"/>
  <c r="F224" i="85"/>
  <c r="G224" i="85" s="1"/>
  <c r="E227" i="85"/>
  <c r="F227" i="85"/>
  <c r="F232" i="85"/>
  <c r="G232" i="85" s="1"/>
  <c r="E235" i="85"/>
  <c r="F235" i="85"/>
  <c r="F240" i="85"/>
  <c r="G240" i="85" s="1"/>
  <c r="E243" i="85"/>
  <c r="F243" i="85"/>
  <c r="F248" i="85"/>
  <c r="G248" i="85" s="1"/>
  <c r="E251" i="85"/>
  <c r="F251" i="85"/>
  <c r="F256" i="85"/>
  <c r="G256" i="85" s="1"/>
  <c r="E259" i="85"/>
  <c r="F259" i="85"/>
  <c r="F264" i="85"/>
  <c r="G264" i="85" s="1"/>
  <c r="E267" i="85"/>
  <c r="F267" i="85"/>
  <c r="F272" i="85"/>
  <c r="G272" i="85" s="1"/>
  <c r="F280" i="85"/>
  <c r="G280" i="85" s="1"/>
  <c r="F288" i="85"/>
  <c r="G288" i="85" s="1"/>
  <c r="F296" i="85"/>
  <c r="G296" i="85" s="1"/>
  <c r="E55" i="85"/>
  <c r="F55" i="85"/>
  <c r="E63" i="85"/>
  <c r="F63" i="85"/>
  <c r="E71" i="85"/>
  <c r="F71" i="85"/>
  <c r="E79" i="85"/>
  <c r="F79" i="85"/>
  <c r="E135" i="85"/>
  <c r="F135" i="85"/>
  <c r="E183" i="85"/>
  <c r="F183" i="85"/>
  <c r="E191" i="85"/>
  <c r="F191" i="85"/>
  <c r="E223" i="85"/>
  <c r="F223" i="85"/>
  <c r="E255" i="85"/>
  <c r="F255" i="85"/>
  <c r="F2" i="85"/>
  <c r="G2" i="85" s="1"/>
  <c r="F4" i="85"/>
  <c r="G4" i="85" s="1"/>
  <c r="F6" i="85"/>
  <c r="G6" i="85" s="1"/>
  <c r="F8" i="85"/>
  <c r="G8" i="85" s="1"/>
  <c r="F10" i="85"/>
  <c r="G10" i="85" s="1"/>
  <c r="F12" i="85"/>
  <c r="G12" i="85" s="1"/>
  <c r="F14" i="85"/>
  <c r="G14" i="85" s="1"/>
  <c r="F16" i="85"/>
  <c r="G16" i="85" s="1"/>
  <c r="F18" i="85"/>
  <c r="G18" i="85" s="1"/>
  <c r="F20" i="85"/>
  <c r="G20" i="85" s="1"/>
  <c r="F22" i="85"/>
  <c r="G22" i="85" s="1"/>
  <c r="F24" i="85"/>
  <c r="G24" i="85" s="1"/>
  <c r="F26" i="85"/>
  <c r="G26" i="85" s="1"/>
  <c r="F28" i="85"/>
  <c r="G28" i="85" s="1"/>
  <c r="F30" i="85"/>
  <c r="G30" i="85" s="1"/>
  <c r="F32" i="85"/>
  <c r="G32" i="85" s="1"/>
  <c r="F34" i="85"/>
  <c r="G34" i="85" s="1"/>
  <c r="F36" i="85"/>
  <c r="G36" i="85" s="1"/>
  <c r="F38" i="85"/>
  <c r="G38" i="85" s="1"/>
  <c r="F40" i="85"/>
  <c r="G40" i="85" s="1"/>
  <c r="F42" i="85"/>
  <c r="G42" i="85" s="1"/>
  <c r="F44" i="85"/>
  <c r="G44" i="85" s="1"/>
  <c r="F46" i="85"/>
  <c r="G46" i="85" s="1"/>
  <c r="E49" i="85"/>
  <c r="F49" i="85"/>
  <c r="F54" i="85"/>
  <c r="G54" i="85" s="1"/>
  <c r="E57" i="85"/>
  <c r="F57" i="85"/>
  <c r="F62" i="85"/>
  <c r="G62" i="85" s="1"/>
  <c r="E65" i="85"/>
  <c r="F65" i="85"/>
  <c r="F70" i="85"/>
  <c r="G70" i="85" s="1"/>
  <c r="E73" i="85"/>
  <c r="F73" i="85"/>
  <c r="F78" i="85"/>
  <c r="G78" i="85" s="1"/>
  <c r="E81" i="85"/>
  <c r="F81" i="85"/>
  <c r="F86" i="85"/>
  <c r="G86" i="85" s="1"/>
  <c r="E89" i="85"/>
  <c r="F89" i="85"/>
  <c r="F94" i="85"/>
  <c r="G94" i="85" s="1"/>
  <c r="E97" i="85"/>
  <c r="F97" i="85"/>
  <c r="F102" i="85"/>
  <c r="G102" i="85" s="1"/>
  <c r="E105" i="85"/>
  <c r="F105" i="85"/>
  <c r="F110" i="85"/>
  <c r="G110" i="85" s="1"/>
  <c r="E113" i="85"/>
  <c r="F113" i="85"/>
  <c r="F118" i="85"/>
  <c r="G118" i="85" s="1"/>
  <c r="E121" i="85"/>
  <c r="F121" i="85"/>
  <c r="F126" i="85"/>
  <c r="G126" i="85" s="1"/>
  <c r="E129" i="85"/>
  <c r="F129" i="85"/>
  <c r="F134" i="85"/>
  <c r="G134" i="85" s="1"/>
  <c r="E137" i="85"/>
  <c r="F137" i="85"/>
  <c r="F142" i="85"/>
  <c r="G142" i="85" s="1"/>
  <c r="E145" i="85"/>
  <c r="F145" i="85"/>
  <c r="F150" i="85"/>
  <c r="G150" i="85" s="1"/>
  <c r="E153" i="85"/>
  <c r="F153" i="85"/>
  <c r="F158" i="85"/>
  <c r="G158" i="85" s="1"/>
  <c r="E161" i="85"/>
  <c r="F161" i="85"/>
  <c r="F166" i="85"/>
  <c r="G166" i="85" s="1"/>
  <c r="E169" i="85"/>
  <c r="F169" i="85"/>
  <c r="F174" i="85"/>
  <c r="G174" i="85" s="1"/>
  <c r="E177" i="85"/>
  <c r="F177" i="85"/>
  <c r="F182" i="85"/>
  <c r="G182" i="85" s="1"/>
  <c r="E185" i="85"/>
  <c r="F185" i="85"/>
  <c r="F190" i="85"/>
  <c r="G190" i="85" s="1"/>
  <c r="E193" i="85"/>
  <c r="F193" i="85"/>
  <c r="F198" i="85"/>
  <c r="G198" i="85" s="1"/>
  <c r="E201" i="85"/>
  <c r="F201" i="85"/>
  <c r="F206" i="85"/>
  <c r="G206" i="85" s="1"/>
  <c r="E209" i="85"/>
  <c r="F209" i="85"/>
  <c r="F214" i="85"/>
  <c r="G214" i="85" s="1"/>
  <c r="E217" i="85"/>
  <c r="F217" i="85"/>
  <c r="F222" i="85"/>
  <c r="G222" i="85" s="1"/>
  <c r="E225" i="85"/>
  <c r="F225" i="85"/>
  <c r="F230" i="85"/>
  <c r="G230" i="85" s="1"/>
  <c r="E233" i="85"/>
  <c r="F233" i="85"/>
  <c r="F238" i="85"/>
  <c r="G238" i="85" s="1"/>
  <c r="E241" i="85"/>
  <c r="F241" i="85"/>
  <c r="F246" i="85"/>
  <c r="G246" i="85" s="1"/>
  <c r="E249" i="85"/>
  <c r="F249" i="85"/>
  <c r="F254" i="85"/>
  <c r="G254" i="85" s="1"/>
  <c r="E257" i="85"/>
  <c r="F257" i="85"/>
  <c r="F262" i="85"/>
  <c r="G262" i="85" s="1"/>
  <c r="E265" i="85"/>
  <c r="F265" i="85"/>
  <c r="F270" i="85"/>
  <c r="G270" i="85" s="1"/>
  <c r="E273" i="85"/>
  <c r="F273" i="85"/>
  <c r="F278" i="85"/>
  <c r="G278" i="85" s="1"/>
  <c r="F286" i="85"/>
  <c r="G286" i="85" s="1"/>
  <c r="F294" i="85"/>
  <c r="G294" i="85" s="1"/>
  <c r="F1434" i="85"/>
  <c r="E1434" i="85"/>
  <c r="F1466" i="85"/>
  <c r="E1466" i="85"/>
  <c r="F1497" i="85"/>
  <c r="E1497" i="85"/>
  <c r="F1529" i="85"/>
  <c r="E1529" i="85"/>
  <c r="F1560" i="85"/>
  <c r="E1560" i="85"/>
  <c r="F1580" i="85"/>
  <c r="E1580" i="85"/>
  <c r="F1608" i="85"/>
  <c r="E1608" i="85"/>
  <c r="F1624" i="85"/>
  <c r="E1624" i="85"/>
  <c r="F1640" i="85"/>
  <c r="E1640" i="85"/>
  <c r="F1656" i="85"/>
  <c r="E1656" i="85"/>
  <c r="F1672" i="85"/>
  <c r="E1672" i="85"/>
  <c r="F1688" i="85"/>
  <c r="E1688" i="85"/>
  <c r="F1704" i="85"/>
  <c r="E1704" i="85"/>
  <c r="F1829" i="85"/>
  <c r="E1829" i="85"/>
  <c r="F1861" i="85"/>
  <c r="E1861" i="85"/>
  <c r="E1912" i="85"/>
  <c r="F1912" i="85"/>
  <c r="E1962" i="85"/>
  <c r="F1962" i="85"/>
  <c r="E1966" i="85"/>
  <c r="F1966" i="85"/>
  <c r="E1997" i="85"/>
  <c r="F1997" i="85"/>
  <c r="E2101" i="85"/>
  <c r="F2101" i="85"/>
  <c r="E878" i="85"/>
  <c r="G878" i="85" s="1"/>
  <c r="E886" i="85"/>
  <c r="G886" i="85" s="1"/>
  <c r="E894" i="85"/>
  <c r="G894" i="85" s="1"/>
  <c r="E902" i="85"/>
  <c r="G902" i="85" s="1"/>
  <c r="E910" i="85"/>
  <c r="G910" i="85" s="1"/>
  <c r="E918" i="85"/>
  <c r="G918" i="85" s="1"/>
  <c r="E926" i="85"/>
  <c r="G926" i="85" s="1"/>
  <c r="E933" i="85"/>
  <c r="G933" i="85" s="1"/>
  <c r="E941" i="85"/>
  <c r="G941" i="85" s="1"/>
  <c r="E949" i="85"/>
  <c r="G949" i="85" s="1"/>
  <c r="E970" i="85"/>
  <c r="G970" i="85" s="1"/>
  <c r="E984" i="85"/>
  <c r="G984" i="85" s="1"/>
  <c r="E1000" i="85"/>
  <c r="G1000" i="85" s="1"/>
  <c r="E1016" i="85"/>
  <c r="G1016" i="85" s="1"/>
  <c r="E1032" i="85"/>
  <c r="G1032" i="85" s="1"/>
  <c r="E1048" i="85"/>
  <c r="G1048" i="85" s="1"/>
  <c r="E1064" i="85"/>
  <c r="G1064" i="85" s="1"/>
  <c r="E1080" i="85"/>
  <c r="G1080" i="85" s="1"/>
  <c r="E1096" i="85"/>
  <c r="G1096" i="85" s="1"/>
  <c r="E1112" i="85"/>
  <c r="G1112" i="85" s="1"/>
  <c r="E1128" i="85"/>
  <c r="G1128" i="85" s="1"/>
  <c r="E1144" i="85"/>
  <c r="G1144" i="85" s="1"/>
  <c r="E1193" i="85"/>
  <c r="G1193" i="85" s="1"/>
  <c r="E1196" i="85"/>
  <c r="G1196" i="85" s="1"/>
  <c r="E1205" i="85"/>
  <c r="G1205" i="85" s="1"/>
  <c r="E1207" i="85"/>
  <c r="G1207" i="85" s="1"/>
  <c r="E1217" i="85"/>
  <c r="G1217" i="85" s="1"/>
  <c r="E1220" i="85"/>
  <c r="G1220" i="85" s="1"/>
  <c r="E1229" i="85"/>
  <c r="G1229" i="85" s="1"/>
  <c r="E1231" i="85"/>
  <c r="G1231" i="85" s="1"/>
  <c r="E1241" i="85"/>
  <c r="G1241" i="85" s="1"/>
  <c r="E1244" i="85"/>
  <c r="G1244" i="85" s="1"/>
  <c r="E1261" i="85"/>
  <c r="G1261" i="85" s="1"/>
  <c r="E1263" i="85"/>
  <c r="G1263" i="85" s="1"/>
  <c r="E1273" i="85"/>
  <c r="G1273" i="85" s="1"/>
  <c r="E1276" i="85"/>
  <c r="G1276" i="85" s="1"/>
  <c r="E1292" i="85"/>
  <c r="G1292" i="85" s="1"/>
  <c r="E1294" i="85"/>
  <c r="G1294" i="85" s="1"/>
  <c r="E1304" i="85"/>
  <c r="G1304" i="85" s="1"/>
  <c r="E1307" i="85"/>
  <c r="G1307" i="85" s="1"/>
  <c r="E1324" i="85"/>
  <c r="G1324" i="85" s="1"/>
  <c r="E1327" i="85"/>
  <c r="G1327" i="85" s="1"/>
  <c r="E1332" i="85"/>
  <c r="G1332" i="85" s="1"/>
  <c r="E1335" i="85"/>
  <c r="G1335" i="85" s="1"/>
  <c r="E1340" i="85"/>
  <c r="G1340" i="85" s="1"/>
  <c r="E1343" i="85"/>
  <c r="G1343" i="85" s="1"/>
  <c r="E1348" i="85"/>
  <c r="G1348" i="85" s="1"/>
  <c r="E1351" i="85"/>
  <c r="G1351" i="85" s="1"/>
  <c r="E1356" i="85"/>
  <c r="G1356" i="85" s="1"/>
  <c r="E1359" i="85"/>
  <c r="G1359" i="85" s="1"/>
  <c r="E1364" i="85"/>
  <c r="G1364" i="85" s="1"/>
  <c r="E1367" i="85"/>
  <c r="G1367" i="85" s="1"/>
  <c r="E1372" i="85"/>
  <c r="G1372" i="85" s="1"/>
  <c r="E1375" i="85"/>
  <c r="G1375" i="85" s="1"/>
  <c r="E1382" i="85"/>
  <c r="G1382" i="85" s="1"/>
  <c r="E1387" i="85"/>
  <c r="G1387" i="85" s="1"/>
  <c r="E1390" i="85"/>
  <c r="G1390" i="85" s="1"/>
  <c r="E1395" i="85"/>
  <c r="G1395" i="85" s="1"/>
  <c r="E1398" i="85"/>
  <c r="G1398" i="85" s="1"/>
  <c r="E1403" i="85"/>
  <c r="G1403" i="85" s="1"/>
  <c r="E1406" i="85"/>
  <c r="G1406" i="85" s="1"/>
  <c r="E1411" i="85"/>
  <c r="G1411" i="85" s="1"/>
  <c r="E1414" i="85"/>
  <c r="G1414" i="85" s="1"/>
  <c r="E1419" i="85"/>
  <c r="G1419" i="85" s="1"/>
  <c r="E1422" i="85"/>
  <c r="G1422" i="85" s="1"/>
  <c r="F1442" i="85"/>
  <c r="E1442" i="85"/>
  <c r="F1474" i="85"/>
  <c r="E1474" i="85"/>
  <c r="F1505" i="85"/>
  <c r="E1505" i="85"/>
  <c r="F1537" i="85"/>
  <c r="E1537" i="85"/>
  <c r="F1571" i="85"/>
  <c r="E1571" i="85"/>
  <c r="F1581" i="85"/>
  <c r="E1581" i="85"/>
  <c r="F1590" i="85"/>
  <c r="G1590" i="85" s="1"/>
  <c r="F1592" i="85"/>
  <c r="G1592" i="85" s="1"/>
  <c r="F1596" i="85"/>
  <c r="E1596" i="85"/>
  <c r="F1612" i="85"/>
  <c r="E1612" i="85"/>
  <c r="F1628" i="85"/>
  <c r="E1628" i="85"/>
  <c r="F1644" i="85"/>
  <c r="E1644" i="85"/>
  <c r="F1660" i="85"/>
  <c r="E1660" i="85"/>
  <c r="F1676" i="85"/>
  <c r="E1676" i="85"/>
  <c r="F1692" i="85"/>
  <c r="E1692" i="85"/>
  <c r="F1708" i="85"/>
  <c r="E1708" i="85"/>
  <c r="F1723" i="85"/>
  <c r="E1723" i="85"/>
  <c r="F1737" i="85"/>
  <c r="E1737" i="85"/>
  <c r="F1753" i="85"/>
  <c r="E1753" i="85"/>
  <c r="F1769" i="85"/>
  <c r="E1769" i="85"/>
  <c r="F1785" i="85"/>
  <c r="E1785" i="85"/>
  <c r="F1801" i="85"/>
  <c r="E1801" i="85"/>
  <c r="E1896" i="85"/>
  <c r="F1896" i="85"/>
  <c r="E1903" i="85"/>
  <c r="F1903" i="85"/>
  <c r="E1931" i="85"/>
  <c r="F1931" i="85"/>
  <c r="E1958" i="85"/>
  <c r="F1958" i="85"/>
  <c r="F1991" i="85"/>
  <c r="E1991" i="85"/>
  <c r="F2089" i="85"/>
  <c r="E2089" i="85"/>
  <c r="F2186" i="85"/>
  <c r="E2186" i="85"/>
  <c r="E876" i="85"/>
  <c r="G876" i="85" s="1"/>
  <c r="E884" i="85"/>
  <c r="G884" i="85" s="1"/>
  <c r="E892" i="85"/>
  <c r="G892" i="85" s="1"/>
  <c r="E900" i="85"/>
  <c r="G900" i="85" s="1"/>
  <c r="E908" i="85"/>
  <c r="G908" i="85" s="1"/>
  <c r="E916" i="85"/>
  <c r="G916" i="85" s="1"/>
  <c r="E924" i="85"/>
  <c r="G924" i="85" s="1"/>
  <c r="E931" i="85"/>
  <c r="G931" i="85" s="1"/>
  <c r="E939" i="85"/>
  <c r="G939" i="85" s="1"/>
  <c r="E947" i="85"/>
  <c r="G947" i="85" s="1"/>
  <c r="E955" i="85"/>
  <c r="G955" i="85" s="1"/>
  <c r="E958" i="85"/>
  <c r="G958" i="85" s="1"/>
  <c r="E974" i="85"/>
  <c r="G974" i="85" s="1"/>
  <c r="E988" i="85"/>
  <c r="G988" i="85" s="1"/>
  <c r="E1004" i="85"/>
  <c r="G1004" i="85" s="1"/>
  <c r="E1020" i="85"/>
  <c r="G1020" i="85" s="1"/>
  <c r="E1036" i="85"/>
  <c r="G1036" i="85" s="1"/>
  <c r="E1052" i="85"/>
  <c r="G1052" i="85" s="1"/>
  <c r="E1068" i="85"/>
  <c r="G1068" i="85" s="1"/>
  <c r="E1084" i="85"/>
  <c r="G1084" i="85" s="1"/>
  <c r="E1100" i="85"/>
  <c r="G1100" i="85" s="1"/>
  <c r="E1116" i="85"/>
  <c r="G1116" i="85" s="1"/>
  <c r="E1132" i="85"/>
  <c r="G1132" i="85" s="1"/>
  <c r="E1148" i="85"/>
  <c r="G1148" i="85" s="1"/>
  <c r="E1161" i="85"/>
  <c r="G1161" i="85" s="1"/>
  <c r="E1164" i="85"/>
  <c r="G1164" i="85" s="1"/>
  <c r="E1169" i="85"/>
  <c r="G1169" i="85" s="1"/>
  <c r="E1172" i="85"/>
  <c r="G1172" i="85" s="1"/>
  <c r="E1177" i="85"/>
  <c r="G1177" i="85" s="1"/>
  <c r="E1180" i="85"/>
  <c r="G1180" i="85" s="1"/>
  <c r="E1189" i="85"/>
  <c r="G1189" i="85" s="1"/>
  <c r="E1191" i="85"/>
  <c r="G1191" i="85" s="1"/>
  <c r="E1201" i="85"/>
  <c r="G1201" i="85" s="1"/>
  <c r="E1204" i="85"/>
  <c r="G1204" i="85" s="1"/>
  <c r="E1213" i="85"/>
  <c r="G1213" i="85" s="1"/>
  <c r="E1215" i="85"/>
  <c r="G1215" i="85" s="1"/>
  <c r="E1237" i="85"/>
  <c r="G1237" i="85" s="1"/>
  <c r="E1239" i="85"/>
  <c r="G1239" i="85" s="1"/>
  <c r="E1249" i="85"/>
  <c r="G1249" i="85" s="1"/>
  <c r="E1252" i="85"/>
  <c r="G1252" i="85" s="1"/>
  <c r="E1269" i="85"/>
  <c r="G1269" i="85" s="1"/>
  <c r="E1271" i="85"/>
  <c r="G1271" i="85" s="1"/>
  <c r="E1281" i="85"/>
  <c r="G1281" i="85" s="1"/>
  <c r="E1284" i="85"/>
  <c r="G1284" i="85" s="1"/>
  <c r="E1300" i="85"/>
  <c r="G1300" i="85" s="1"/>
  <c r="E1302" i="85"/>
  <c r="E1312" i="85"/>
  <c r="G1312" i="85" s="1"/>
  <c r="E1315" i="85"/>
  <c r="G1315" i="85" s="1"/>
  <c r="F1450" i="85"/>
  <c r="E1450" i="85"/>
  <c r="F1482" i="85"/>
  <c r="E1482" i="85"/>
  <c r="F1513" i="85"/>
  <c r="E1513" i="85"/>
  <c r="F1545" i="85"/>
  <c r="E1545" i="85"/>
  <c r="F1578" i="85"/>
  <c r="E1578" i="85"/>
  <c r="F1594" i="85"/>
  <c r="G1594" i="85" s="1"/>
  <c r="F1600" i="85"/>
  <c r="E1600" i="85"/>
  <c r="F1616" i="85"/>
  <c r="E1616" i="85"/>
  <c r="F1632" i="85"/>
  <c r="E1632" i="85"/>
  <c r="F1648" i="85"/>
  <c r="E1648" i="85"/>
  <c r="F1664" i="85"/>
  <c r="E1664" i="85"/>
  <c r="F1680" i="85"/>
  <c r="E1680" i="85"/>
  <c r="F1696" i="85"/>
  <c r="E1696" i="85"/>
  <c r="F1712" i="85"/>
  <c r="E1712" i="85"/>
  <c r="F1727" i="85"/>
  <c r="E1727" i="85"/>
  <c r="F1741" i="85"/>
  <c r="E1741" i="85"/>
  <c r="F1815" i="85"/>
  <c r="E1815" i="85"/>
  <c r="F1847" i="85"/>
  <c r="E1847" i="85"/>
  <c r="E1887" i="85"/>
  <c r="F1887" i="85"/>
  <c r="E1907" i="85"/>
  <c r="F1907" i="85"/>
  <c r="E1914" i="85"/>
  <c r="F1914" i="85"/>
  <c r="E1935" i="85"/>
  <c r="F1935" i="85"/>
  <c r="E1964" i="85"/>
  <c r="F1964" i="85"/>
  <c r="E1981" i="85"/>
  <c r="F1981" i="85"/>
  <c r="E2082" i="85"/>
  <c r="F2082" i="85"/>
  <c r="E2086" i="85"/>
  <c r="F2086" i="85"/>
  <c r="F2176" i="85"/>
  <c r="E2176" i="85"/>
  <c r="F275" i="85"/>
  <c r="G275" i="85" s="1"/>
  <c r="F277" i="85"/>
  <c r="G277" i="85" s="1"/>
  <c r="F279" i="85"/>
  <c r="G279" i="85" s="1"/>
  <c r="F281" i="85"/>
  <c r="G281" i="85" s="1"/>
  <c r="F283" i="85"/>
  <c r="G283" i="85" s="1"/>
  <c r="F285" i="85"/>
  <c r="G285" i="85" s="1"/>
  <c r="F287" i="85"/>
  <c r="G287" i="85" s="1"/>
  <c r="F289" i="85"/>
  <c r="G289" i="85" s="1"/>
  <c r="F291" i="85"/>
  <c r="G291" i="85" s="1"/>
  <c r="F293" i="85"/>
  <c r="G293" i="85" s="1"/>
  <c r="F295" i="85"/>
  <c r="G295" i="85" s="1"/>
  <c r="F297" i="85"/>
  <c r="G297" i="85" s="1"/>
  <c r="E1277" i="85"/>
  <c r="G1277" i="85" s="1"/>
  <c r="E1279" i="85"/>
  <c r="G1279" i="85" s="1"/>
  <c r="E1288" i="85"/>
  <c r="G1288" i="85" s="1"/>
  <c r="E1291" i="85"/>
  <c r="G1291" i="85" s="1"/>
  <c r="E1308" i="85"/>
  <c r="G1308" i="85" s="1"/>
  <c r="E1310" i="85"/>
  <c r="G1310" i="85" s="1"/>
  <c r="E1320" i="85"/>
  <c r="G1320" i="85" s="1"/>
  <c r="E1323" i="85"/>
  <c r="G1323" i="85" s="1"/>
  <c r="E1328" i="85"/>
  <c r="G1328" i="85" s="1"/>
  <c r="F1427" i="85"/>
  <c r="E1427" i="85"/>
  <c r="F1458" i="85"/>
  <c r="E1458" i="85"/>
  <c r="F1489" i="85"/>
  <c r="E1489" i="85"/>
  <c r="F1521" i="85"/>
  <c r="E1521" i="85"/>
  <c r="F1579" i="85"/>
  <c r="E1579" i="85"/>
  <c r="F1604" i="85"/>
  <c r="E1604" i="85"/>
  <c r="F1620" i="85"/>
  <c r="E1620" i="85"/>
  <c r="F1636" i="85"/>
  <c r="E1636" i="85"/>
  <c r="F1652" i="85"/>
  <c r="E1652" i="85"/>
  <c r="F1668" i="85"/>
  <c r="E1668" i="85"/>
  <c r="F1684" i="85"/>
  <c r="E1684" i="85"/>
  <c r="F1700" i="85"/>
  <c r="E1700" i="85"/>
  <c r="F1716" i="85"/>
  <c r="E1716" i="85"/>
  <c r="F1730" i="85"/>
  <c r="E1730" i="85"/>
  <c r="F1745" i="85"/>
  <c r="E1745" i="85"/>
  <c r="F1761" i="85"/>
  <c r="E1761" i="85"/>
  <c r="F1777" i="85"/>
  <c r="E1777" i="85"/>
  <c r="F1793" i="85"/>
  <c r="E1793" i="85"/>
  <c r="F1809" i="85"/>
  <c r="E1809" i="85"/>
  <c r="F1841" i="85"/>
  <c r="E1841" i="85"/>
  <c r="E1884" i="85"/>
  <c r="F1884" i="85"/>
  <c r="E1891" i="85"/>
  <c r="F1891" i="85"/>
  <c r="E1898" i="85"/>
  <c r="F1898" i="85"/>
  <c r="E1954" i="85"/>
  <c r="F1954" i="85"/>
  <c r="F1975" i="85"/>
  <c r="E1975" i="85"/>
  <c r="F2007" i="85"/>
  <c r="E2007" i="85"/>
  <c r="F2015" i="85"/>
  <c r="E2015" i="85"/>
  <c r="F2022" i="85"/>
  <c r="E2022" i="85"/>
  <c r="F2030" i="85"/>
  <c r="E2030" i="85"/>
  <c r="F2037" i="85"/>
  <c r="E2037" i="85"/>
  <c r="F2045" i="85"/>
  <c r="E2045" i="85"/>
  <c r="F2053" i="85"/>
  <c r="E2053" i="85"/>
  <c r="F2061" i="85"/>
  <c r="E2061" i="85"/>
  <c r="F2069" i="85"/>
  <c r="E2069" i="85"/>
  <c r="E2106" i="85"/>
  <c r="F2106" i="85"/>
  <c r="F1821" i="85"/>
  <c r="E1821" i="85"/>
  <c r="F1853" i="85"/>
  <c r="E1853" i="85"/>
  <c r="E1919" i="85"/>
  <c r="F1919" i="85"/>
  <c r="E1942" i="85"/>
  <c r="F1942" i="85"/>
  <c r="E1956" i="85"/>
  <c r="F1956" i="85"/>
  <c r="E1977" i="85"/>
  <c r="F1977" i="85"/>
  <c r="E1993" i="85"/>
  <c r="F1993" i="85"/>
  <c r="G2042" i="85"/>
  <c r="E2112" i="85"/>
  <c r="F2112" i="85"/>
  <c r="E2121" i="85"/>
  <c r="F2121" i="85"/>
  <c r="E2130" i="85"/>
  <c r="F2130" i="85"/>
  <c r="E2146" i="85"/>
  <c r="F2146" i="85"/>
  <c r="F1813" i="85"/>
  <c r="E1813" i="85"/>
  <c r="F1845" i="85"/>
  <c r="E1845" i="85"/>
  <c r="E1872" i="85"/>
  <c r="F1872" i="85"/>
  <c r="E1899" i="85"/>
  <c r="E1915" i="85"/>
  <c r="F1915" i="85"/>
  <c r="E1926" i="85"/>
  <c r="F1926" i="85"/>
  <c r="E1940" i="85"/>
  <c r="F1940" i="85"/>
  <c r="E1963" i="85"/>
  <c r="F1963" i="85"/>
  <c r="E1973" i="85"/>
  <c r="F1973" i="85"/>
  <c r="E1989" i="85"/>
  <c r="F1989" i="85"/>
  <c r="F2011" i="85"/>
  <c r="E2011" i="85"/>
  <c r="F2019" i="85"/>
  <c r="E2019" i="85"/>
  <c r="F2026" i="85"/>
  <c r="E2026" i="85"/>
  <c r="F2034" i="85"/>
  <c r="E2034" i="85"/>
  <c r="F2041" i="85"/>
  <c r="E2041" i="85"/>
  <c r="F2049" i="85"/>
  <c r="E2049" i="85"/>
  <c r="F2057" i="85"/>
  <c r="E2057" i="85"/>
  <c r="F2065" i="85"/>
  <c r="E2065" i="85"/>
  <c r="E2098" i="85"/>
  <c r="F2098" i="85"/>
  <c r="F2117" i="85"/>
  <c r="G2117" i="85" s="1"/>
  <c r="F2124" i="85"/>
  <c r="G2124" i="85" s="1"/>
  <c r="F2140" i="85"/>
  <c r="G2140" i="85" s="1"/>
  <c r="F2156" i="85"/>
  <c r="G2156" i="85" s="1"/>
  <c r="F2184" i="85"/>
  <c r="E2184" i="85"/>
  <c r="E1749" i="85"/>
  <c r="G1749" i="85" s="1"/>
  <c r="E1757" i="85"/>
  <c r="G1757" i="85" s="1"/>
  <c r="E1765" i="85"/>
  <c r="G1765" i="85" s="1"/>
  <c r="E1773" i="85"/>
  <c r="G1773" i="85" s="1"/>
  <c r="E1781" i="85"/>
  <c r="G1781" i="85" s="1"/>
  <c r="E1789" i="85"/>
  <c r="G1789" i="85" s="1"/>
  <c r="E1797" i="85"/>
  <c r="G1797" i="85" s="1"/>
  <c r="E1805" i="85"/>
  <c r="G1805" i="85" s="1"/>
  <c r="E1825" i="85"/>
  <c r="G1825" i="85" s="1"/>
  <c r="E1831" i="85"/>
  <c r="G1831" i="85" s="1"/>
  <c r="F1837" i="85"/>
  <c r="E1837" i="85"/>
  <c r="E1857" i="85"/>
  <c r="G1857" i="85" s="1"/>
  <c r="E1863" i="85"/>
  <c r="G1863" i="85" s="1"/>
  <c r="F1869" i="85"/>
  <c r="E1869" i="85"/>
  <c r="F1888" i="85"/>
  <c r="G1888" i="85" s="1"/>
  <c r="F1890" i="85"/>
  <c r="G1890" i="85" s="1"/>
  <c r="F1895" i="85"/>
  <c r="G1895" i="85" s="1"/>
  <c r="F1904" i="85"/>
  <c r="G1904" i="85" s="1"/>
  <c r="F1906" i="85"/>
  <c r="G1906" i="85" s="1"/>
  <c r="F1911" i="85"/>
  <c r="G1911" i="85" s="1"/>
  <c r="F1922" i="85"/>
  <c r="G1922" i="85" s="1"/>
  <c r="E1924" i="85"/>
  <c r="F1924" i="85"/>
  <c r="F1932" i="85"/>
  <c r="G1932" i="85" s="1"/>
  <c r="F1934" i="85"/>
  <c r="G1934" i="85" s="1"/>
  <c r="F1936" i="85"/>
  <c r="G1936" i="85" s="1"/>
  <c r="F1943" i="85"/>
  <c r="G1943" i="85" s="1"/>
  <c r="E1951" i="85"/>
  <c r="F1951" i="85"/>
  <c r="E1961" i="85"/>
  <c r="F1961" i="85"/>
  <c r="F1965" i="85"/>
  <c r="G1965" i="85" s="1"/>
  <c r="E1969" i="85"/>
  <c r="F1969" i="85"/>
  <c r="G1980" i="85"/>
  <c r="E1983" i="85"/>
  <c r="G1983" i="85" s="1"/>
  <c r="E1985" i="85"/>
  <c r="F1985" i="85"/>
  <c r="E1999" i="85"/>
  <c r="G1999" i="85" s="1"/>
  <c r="E2001" i="85"/>
  <c r="F2001" i="85"/>
  <c r="E2073" i="85"/>
  <c r="G2073" i="85" s="1"/>
  <c r="F2085" i="85"/>
  <c r="E2085" i="85"/>
  <c r="E2105" i="85"/>
  <c r="F2105" i="85"/>
  <c r="E2110" i="85"/>
  <c r="F2110" i="85"/>
  <c r="F2122" i="85"/>
  <c r="G2122" i="85" s="1"/>
  <c r="E2138" i="85"/>
  <c r="F2138" i="85"/>
  <c r="E2154" i="85"/>
  <c r="F2154" i="85"/>
  <c r="E2178" i="85"/>
  <c r="G2178" i="85" s="1"/>
  <c r="F2005" i="85"/>
  <c r="G2005" i="85" s="1"/>
  <c r="F2009" i="85"/>
  <c r="G2009" i="85" s="1"/>
  <c r="F2013" i="85"/>
  <c r="G2013" i="85" s="1"/>
  <c r="F2017" i="85"/>
  <c r="G2017" i="85" s="1"/>
  <c r="F2024" i="85"/>
  <c r="G2024" i="85" s="1"/>
  <c r="F2028" i="85"/>
  <c r="G2028" i="85" s="1"/>
  <c r="F2032" i="85"/>
  <c r="G2032" i="85" s="1"/>
  <c r="F2039" i="85"/>
  <c r="G2039" i="85" s="1"/>
  <c r="F2043" i="85"/>
  <c r="G2043" i="85" s="1"/>
  <c r="F2047" i="85"/>
  <c r="G2047" i="85" s="1"/>
  <c r="F2051" i="85"/>
  <c r="G2051" i="85" s="1"/>
  <c r="F2055" i="85"/>
  <c r="G2055" i="85" s="1"/>
  <c r="F2059" i="85"/>
  <c r="G2059" i="85" s="1"/>
  <c r="F2063" i="85"/>
  <c r="G2063" i="85" s="1"/>
  <c r="F2067" i="85"/>
  <c r="G2067" i="85" s="1"/>
  <c r="F2078" i="85"/>
  <c r="G2078" i="85" s="1"/>
  <c r="F2094" i="85"/>
  <c r="G2094" i="85" s="1"/>
  <c r="F2109" i="85"/>
  <c r="G2109" i="85" s="1"/>
  <c r="F2114" i="85"/>
  <c r="G2114" i="85" s="1"/>
  <c r="F2116" i="85"/>
  <c r="G2116" i="85" s="1"/>
  <c r="F2128" i="85"/>
  <c r="G2128" i="85" s="1"/>
  <c r="F2136" i="85"/>
  <c r="G2136" i="85" s="1"/>
  <c r="F2144" i="85"/>
  <c r="G2144" i="85" s="1"/>
  <c r="F2152" i="85"/>
  <c r="G2152" i="85" s="1"/>
  <c r="F2160" i="85"/>
  <c r="G2160" i="85" s="1"/>
  <c r="E2174" i="85"/>
  <c r="G2174" i="85" s="1"/>
  <c r="E2182" i="85"/>
  <c r="G2182" i="85" s="1"/>
  <c r="G172" i="85"/>
  <c r="G292" i="85"/>
  <c r="F1178" i="85"/>
  <c r="E1178" i="85"/>
  <c r="E1883" i="85"/>
  <c r="F1883" i="85"/>
  <c r="E1886" i="85"/>
  <c r="F1886" i="85"/>
  <c r="E1902" i="85"/>
  <c r="F1902" i="85"/>
  <c r="E1921" i="85"/>
  <c r="F1921" i="85"/>
  <c r="E1937" i="85"/>
  <c r="F1937" i="85"/>
  <c r="E1953" i="85"/>
  <c r="F1953" i="85"/>
  <c r="F2175" i="85"/>
  <c r="E2175" i="85"/>
  <c r="F2183" i="85"/>
  <c r="E2183" i="85"/>
  <c r="F2192" i="85"/>
  <c r="E2192" i="85"/>
  <c r="F2196" i="85"/>
  <c r="E2196" i="85"/>
  <c r="F2200" i="85"/>
  <c r="E2200" i="85"/>
  <c r="F2204" i="85"/>
  <c r="E2204" i="85"/>
  <c r="F2208" i="85"/>
  <c r="E2208" i="85"/>
  <c r="F2212" i="85"/>
  <c r="E2212" i="85"/>
  <c r="F2216" i="85"/>
  <c r="E2216" i="85"/>
  <c r="F2220" i="85"/>
  <c r="E2220" i="85"/>
  <c r="F2224" i="85"/>
  <c r="E2224" i="85"/>
  <c r="F2228" i="85"/>
  <c r="E2228" i="85"/>
  <c r="F2232" i="85"/>
  <c r="E2232" i="85"/>
  <c r="F2236" i="85"/>
  <c r="E2236" i="85"/>
  <c r="F2240" i="85"/>
  <c r="E2240" i="85"/>
  <c r="F2244" i="85"/>
  <c r="E2244" i="85"/>
  <c r="F2248" i="85"/>
  <c r="E2248" i="85"/>
  <c r="F2252" i="85"/>
  <c r="E2252" i="85"/>
  <c r="E375" i="85"/>
  <c r="G375" i="85" s="1"/>
  <c r="G376" i="85"/>
  <c r="E379" i="85"/>
  <c r="G379" i="85" s="1"/>
  <c r="E383" i="85"/>
  <c r="G383" i="85" s="1"/>
  <c r="E387" i="85"/>
  <c r="G387" i="85" s="1"/>
  <c r="F390" i="85"/>
  <c r="G390" i="85" s="1"/>
  <c r="F392" i="85"/>
  <c r="G392" i="85" s="1"/>
  <c r="F394" i="85"/>
  <c r="G394" i="85" s="1"/>
  <c r="F396" i="85"/>
  <c r="G396" i="85" s="1"/>
  <c r="F398" i="85"/>
  <c r="G398" i="85" s="1"/>
  <c r="F400" i="85"/>
  <c r="G400" i="85" s="1"/>
  <c r="F402" i="85"/>
  <c r="G402" i="85" s="1"/>
  <c r="F404" i="85"/>
  <c r="G404" i="85" s="1"/>
  <c r="F406" i="85"/>
  <c r="G406" i="85" s="1"/>
  <c r="F408" i="85"/>
  <c r="G408" i="85" s="1"/>
  <c r="F410" i="85"/>
  <c r="G410" i="85" s="1"/>
  <c r="F412" i="85"/>
  <c r="G412" i="85" s="1"/>
  <c r="F414" i="85"/>
  <c r="G414" i="85" s="1"/>
  <c r="F416" i="85"/>
  <c r="G416" i="85" s="1"/>
  <c r="F418" i="85"/>
  <c r="G418" i="85" s="1"/>
  <c r="F420" i="85"/>
  <c r="G420" i="85" s="1"/>
  <c r="F422" i="85"/>
  <c r="G422" i="85" s="1"/>
  <c r="F424" i="85"/>
  <c r="G424" i="85" s="1"/>
  <c r="F426" i="85"/>
  <c r="G426" i="85" s="1"/>
  <c r="F428" i="85"/>
  <c r="G428" i="85" s="1"/>
  <c r="F430" i="85"/>
  <c r="G430" i="85" s="1"/>
  <c r="F432" i="85"/>
  <c r="G432" i="85" s="1"/>
  <c r="F434" i="85"/>
  <c r="G434" i="85" s="1"/>
  <c r="F436" i="85"/>
  <c r="G436" i="85" s="1"/>
  <c r="F438" i="85"/>
  <c r="G438" i="85" s="1"/>
  <c r="F440" i="85"/>
  <c r="G440" i="85" s="1"/>
  <c r="F442" i="85"/>
  <c r="G442" i="85" s="1"/>
  <c r="F444" i="85"/>
  <c r="G444" i="85" s="1"/>
  <c r="F446" i="85"/>
  <c r="G446" i="85" s="1"/>
  <c r="F448" i="85"/>
  <c r="G448" i="85" s="1"/>
  <c r="F450" i="85"/>
  <c r="G450" i="85" s="1"/>
  <c r="F452" i="85"/>
  <c r="G452" i="85" s="1"/>
  <c r="F454" i="85"/>
  <c r="G454" i="85" s="1"/>
  <c r="F456" i="85"/>
  <c r="G456" i="85" s="1"/>
  <c r="F458" i="85"/>
  <c r="G458" i="85" s="1"/>
  <c r="F460" i="85"/>
  <c r="G460" i="85" s="1"/>
  <c r="F462" i="85"/>
  <c r="G462" i="85" s="1"/>
  <c r="F464" i="85"/>
  <c r="G464" i="85" s="1"/>
  <c r="F466" i="85"/>
  <c r="G466" i="85" s="1"/>
  <c r="F468" i="85"/>
  <c r="G468" i="85" s="1"/>
  <c r="F470" i="85"/>
  <c r="G470" i="85" s="1"/>
  <c r="F472" i="85"/>
  <c r="G472" i="85" s="1"/>
  <c r="F474" i="85"/>
  <c r="G474" i="85" s="1"/>
  <c r="F476" i="85"/>
  <c r="G476" i="85" s="1"/>
  <c r="F478" i="85"/>
  <c r="G478" i="85" s="1"/>
  <c r="F480" i="85"/>
  <c r="G480" i="85" s="1"/>
  <c r="F482" i="85"/>
  <c r="G482" i="85" s="1"/>
  <c r="F484" i="85"/>
  <c r="G484" i="85" s="1"/>
  <c r="F486" i="85"/>
  <c r="G486" i="85" s="1"/>
  <c r="F488" i="85"/>
  <c r="G488" i="85" s="1"/>
  <c r="F490" i="85"/>
  <c r="G490" i="85" s="1"/>
  <c r="F492" i="85"/>
  <c r="G492" i="85" s="1"/>
  <c r="F494" i="85"/>
  <c r="G494" i="85" s="1"/>
  <c r="F496" i="85"/>
  <c r="G496" i="85" s="1"/>
  <c r="F498" i="85"/>
  <c r="G498" i="85" s="1"/>
  <c r="F500" i="85"/>
  <c r="G500" i="85" s="1"/>
  <c r="F502" i="85"/>
  <c r="G502" i="85" s="1"/>
  <c r="F504" i="85"/>
  <c r="G504" i="85" s="1"/>
  <c r="F506" i="85"/>
  <c r="G506" i="85" s="1"/>
  <c r="F508" i="85"/>
  <c r="G508" i="85" s="1"/>
  <c r="F510" i="85"/>
  <c r="G510" i="85" s="1"/>
  <c r="F512" i="85"/>
  <c r="G512" i="85" s="1"/>
  <c r="F514" i="85"/>
  <c r="G514" i="85" s="1"/>
  <c r="F516" i="85"/>
  <c r="G516" i="85" s="1"/>
  <c r="F518" i="85"/>
  <c r="G518" i="85" s="1"/>
  <c r="F520" i="85"/>
  <c r="G520" i="85" s="1"/>
  <c r="F522" i="85"/>
  <c r="G522" i="85" s="1"/>
  <c r="F524" i="85"/>
  <c r="G524" i="85" s="1"/>
  <c r="F526" i="85"/>
  <c r="G526" i="85" s="1"/>
  <c r="F528" i="85"/>
  <c r="G528" i="85" s="1"/>
  <c r="F530" i="85"/>
  <c r="G530" i="85" s="1"/>
  <c r="F532" i="85"/>
  <c r="G532" i="85" s="1"/>
  <c r="F534" i="85"/>
  <c r="G534" i="85" s="1"/>
  <c r="F536" i="85"/>
  <c r="G536" i="85" s="1"/>
  <c r="F538" i="85"/>
  <c r="G538" i="85" s="1"/>
  <c r="F540" i="85"/>
  <c r="G540" i="85" s="1"/>
  <c r="F542" i="85"/>
  <c r="G542" i="85" s="1"/>
  <c r="F544" i="85"/>
  <c r="G544" i="85" s="1"/>
  <c r="F546" i="85"/>
  <c r="G546" i="85" s="1"/>
  <c r="F548" i="85"/>
  <c r="G548" i="85" s="1"/>
  <c r="F550" i="85"/>
  <c r="G550" i="85" s="1"/>
  <c r="F552" i="85"/>
  <c r="G552" i="85" s="1"/>
  <c r="F554" i="85"/>
  <c r="G554" i="85" s="1"/>
  <c r="F556" i="85"/>
  <c r="G556" i="85" s="1"/>
  <c r="F558" i="85"/>
  <c r="G558" i="85" s="1"/>
  <c r="F560" i="85"/>
  <c r="G560" i="85" s="1"/>
  <c r="F562" i="85"/>
  <c r="G562" i="85" s="1"/>
  <c r="F564" i="85"/>
  <c r="G564" i="85" s="1"/>
  <c r="F566" i="85"/>
  <c r="G566" i="85" s="1"/>
  <c r="F568" i="85"/>
  <c r="G568" i="85" s="1"/>
  <c r="F570" i="85"/>
  <c r="G570" i="85" s="1"/>
  <c r="F572" i="85"/>
  <c r="G572" i="85" s="1"/>
  <c r="F574" i="85"/>
  <c r="G574" i="85" s="1"/>
  <c r="F576" i="85"/>
  <c r="G576" i="85" s="1"/>
  <c r="F578" i="85"/>
  <c r="G578" i="85" s="1"/>
  <c r="F580" i="85"/>
  <c r="G580" i="85" s="1"/>
  <c r="F582" i="85"/>
  <c r="G582" i="85" s="1"/>
  <c r="F584" i="85"/>
  <c r="G584" i="85" s="1"/>
  <c r="F586" i="85"/>
  <c r="G586" i="85" s="1"/>
  <c r="F588" i="85"/>
  <c r="G588" i="85" s="1"/>
  <c r="F590" i="85"/>
  <c r="G590" i="85" s="1"/>
  <c r="F592" i="85"/>
  <c r="G592" i="85" s="1"/>
  <c r="F594" i="85"/>
  <c r="G594" i="85" s="1"/>
  <c r="F596" i="85"/>
  <c r="G596" i="85" s="1"/>
  <c r="F598" i="85"/>
  <c r="G598" i="85" s="1"/>
  <c r="F600" i="85"/>
  <c r="G600" i="85" s="1"/>
  <c r="F602" i="85"/>
  <c r="G602" i="85" s="1"/>
  <c r="F604" i="85"/>
  <c r="G604" i="85" s="1"/>
  <c r="F606" i="85"/>
  <c r="G606" i="85" s="1"/>
  <c r="F608" i="85"/>
  <c r="G608" i="85" s="1"/>
  <c r="F610" i="85"/>
  <c r="G610" i="85" s="1"/>
  <c r="F612" i="85"/>
  <c r="G612" i="85" s="1"/>
  <c r="F614" i="85"/>
  <c r="G614" i="85" s="1"/>
  <c r="F616" i="85"/>
  <c r="G616" i="85" s="1"/>
  <c r="F618" i="85"/>
  <c r="G618" i="85" s="1"/>
  <c r="F620" i="85"/>
  <c r="G620" i="85" s="1"/>
  <c r="F622" i="85"/>
  <c r="G622" i="85" s="1"/>
  <c r="F624" i="85"/>
  <c r="G624" i="85" s="1"/>
  <c r="F627" i="85"/>
  <c r="G627" i="85" s="1"/>
  <c r="F629" i="85"/>
  <c r="G629" i="85" s="1"/>
  <c r="F631" i="85"/>
  <c r="G631" i="85" s="1"/>
  <c r="F633" i="85"/>
  <c r="G633" i="85" s="1"/>
  <c r="F635" i="85"/>
  <c r="G635" i="85" s="1"/>
  <c r="F637" i="85"/>
  <c r="G637" i="85" s="1"/>
  <c r="F639" i="85"/>
  <c r="G639" i="85" s="1"/>
  <c r="F641" i="85"/>
  <c r="G641" i="85" s="1"/>
  <c r="F643" i="85"/>
  <c r="G643" i="85" s="1"/>
  <c r="F645" i="85"/>
  <c r="G645" i="85" s="1"/>
  <c r="F647" i="85"/>
  <c r="G647" i="85" s="1"/>
  <c r="F649" i="85"/>
  <c r="G649" i="85" s="1"/>
  <c r="F651" i="85"/>
  <c r="G651" i="85" s="1"/>
  <c r="F653" i="85"/>
  <c r="G653" i="85" s="1"/>
  <c r="F655" i="85"/>
  <c r="G655" i="85" s="1"/>
  <c r="F657" i="85"/>
  <c r="G657" i="85" s="1"/>
  <c r="F659" i="85"/>
  <c r="G659" i="85" s="1"/>
  <c r="F661" i="85"/>
  <c r="G661" i="85" s="1"/>
  <c r="F663" i="85"/>
  <c r="G663" i="85" s="1"/>
  <c r="F665" i="85"/>
  <c r="G665" i="85" s="1"/>
  <c r="F667" i="85"/>
  <c r="G667" i="85" s="1"/>
  <c r="F669" i="85"/>
  <c r="G669" i="85" s="1"/>
  <c r="F671" i="85"/>
  <c r="G671" i="85" s="1"/>
  <c r="F673" i="85"/>
  <c r="G673" i="85" s="1"/>
  <c r="F675" i="85"/>
  <c r="G675" i="85" s="1"/>
  <c r="F677" i="85"/>
  <c r="G677" i="85" s="1"/>
  <c r="F679" i="85"/>
  <c r="G679" i="85" s="1"/>
  <c r="F681" i="85"/>
  <c r="G681" i="85" s="1"/>
  <c r="F683" i="85"/>
  <c r="G683" i="85" s="1"/>
  <c r="F685" i="85"/>
  <c r="G685" i="85" s="1"/>
  <c r="F688" i="85"/>
  <c r="G688" i="85" s="1"/>
  <c r="F690" i="85"/>
  <c r="G690" i="85" s="1"/>
  <c r="F692" i="85"/>
  <c r="G692" i="85" s="1"/>
  <c r="F694" i="85"/>
  <c r="G694" i="85" s="1"/>
  <c r="F696" i="85"/>
  <c r="G696" i="85" s="1"/>
  <c r="F698" i="85"/>
  <c r="G698" i="85" s="1"/>
  <c r="F700" i="85"/>
  <c r="G700" i="85" s="1"/>
  <c r="F702" i="85"/>
  <c r="G702" i="85" s="1"/>
  <c r="F704" i="85"/>
  <c r="G704" i="85" s="1"/>
  <c r="F706" i="85"/>
  <c r="G706" i="85" s="1"/>
  <c r="F708" i="85"/>
  <c r="G708" i="85" s="1"/>
  <c r="F710" i="85"/>
  <c r="G710" i="85" s="1"/>
  <c r="F712" i="85"/>
  <c r="G712" i="85" s="1"/>
  <c r="F714" i="85"/>
  <c r="G714" i="85" s="1"/>
  <c r="F716" i="85"/>
  <c r="G716" i="85" s="1"/>
  <c r="F718" i="85"/>
  <c r="G718" i="85" s="1"/>
  <c r="F720" i="85"/>
  <c r="G720" i="85" s="1"/>
  <c r="F722" i="85"/>
  <c r="G722" i="85" s="1"/>
  <c r="F724" i="85"/>
  <c r="G724" i="85" s="1"/>
  <c r="F726" i="85"/>
  <c r="G726" i="85" s="1"/>
  <c r="F728" i="85"/>
  <c r="G728" i="85" s="1"/>
  <c r="F729" i="85"/>
  <c r="G729" i="85" s="1"/>
  <c r="F731" i="85"/>
  <c r="G731" i="85" s="1"/>
  <c r="F733" i="85"/>
  <c r="G733" i="85" s="1"/>
  <c r="F735" i="85"/>
  <c r="G735" i="85" s="1"/>
  <c r="F737" i="85"/>
  <c r="G737" i="85" s="1"/>
  <c r="F739" i="85"/>
  <c r="G739" i="85" s="1"/>
  <c r="F741" i="85"/>
  <c r="G741" i="85" s="1"/>
  <c r="F743" i="85"/>
  <c r="G743" i="85" s="1"/>
  <c r="F745" i="85"/>
  <c r="G745" i="85" s="1"/>
  <c r="F747" i="85"/>
  <c r="G747" i="85" s="1"/>
  <c r="F749" i="85"/>
  <c r="G749" i="85" s="1"/>
  <c r="F751" i="85"/>
  <c r="G751" i="85" s="1"/>
  <c r="F753" i="85"/>
  <c r="G753" i="85" s="1"/>
  <c r="F755" i="85"/>
  <c r="G755" i="85" s="1"/>
  <c r="F757" i="85"/>
  <c r="G757" i="85" s="1"/>
  <c r="F759" i="85"/>
  <c r="G759" i="85" s="1"/>
  <c r="F761" i="85"/>
  <c r="G761" i="85" s="1"/>
  <c r="F763" i="85"/>
  <c r="G763" i="85" s="1"/>
  <c r="F765" i="85"/>
  <c r="G765" i="85" s="1"/>
  <c r="F767" i="85"/>
  <c r="G767" i="85" s="1"/>
  <c r="F769" i="85"/>
  <c r="G769" i="85" s="1"/>
  <c r="F771" i="85"/>
  <c r="G771" i="85" s="1"/>
  <c r="F773" i="85"/>
  <c r="G773" i="85" s="1"/>
  <c r="F775" i="85"/>
  <c r="G775" i="85" s="1"/>
  <c r="F777" i="85"/>
  <c r="G777" i="85" s="1"/>
  <c r="F779" i="85"/>
  <c r="G779" i="85" s="1"/>
  <c r="F781" i="85"/>
  <c r="G781" i="85" s="1"/>
  <c r="F783" i="85"/>
  <c r="G783" i="85" s="1"/>
  <c r="F785" i="85"/>
  <c r="G785" i="85" s="1"/>
  <c r="F787" i="85"/>
  <c r="G787" i="85" s="1"/>
  <c r="F789" i="85"/>
  <c r="G789" i="85" s="1"/>
  <c r="F791" i="85"/>
  <c r="G791" i="85" s="1"/>
  <c r="F793" i="85"/>
  <c r="G793" i="85" s="1"/>
  <c r="F795" i="85"/>
  <c r="G795" i="85" s="1"/>
  <c r="F798" i="85"/>
  <c r="G798" i="85" s="1"/>
  <c r="F800" i="85"/>
  <c r="G800" i="85" s="1"/>
  <c r="F802" i="85"/>
  <c r="G802" i="85" s="1"/>
  <c r="F804" i="85"/>
  <c r="G804" i="85" s="1"/>
  <c r="F806" i="85"/>
  <c r="G806" i="85" s="1"/>
  <c r="F808" i="85"/>
  <c r="G808" i="85" s="1"/>
  <c r="F810" i="85"/>
  <c r="G810" i="85" s="1"/>
  <c r="F812" i="85"/>
  <c r="G812" i="85" s="1"/>
  <c r="F814" i="85"/>
  <c r="G814" i="85" s="1"/>
  <c r="F816" i="85"/>
  <c r="G816" i="85" s="1"/>
  <c r="F818" i="85"/>
  <c r="G818" i="85" s="1"/>
  <c r="F820" i="85"/>
  <c r="G820" i="85" s="1"/>
  <c r="F822" i="85"/>
  <c r="G822" i="85" s="1"/>
  <c r="F824" i="85"/>
  <c r="G824" i="85" s="1"/>
  <c r="F826" i="85"/>
  <c r="G826" i="85" s="1"/>
  <c r="F828" i="85"/>
  <c r="G828" i="85" s="1"/>
  <c r="F830" i="85"/>
  <c r="G830" i="85" s="1"/>
  <c r="F832" i="85"/>
  <c r="G832" i="85" s="1"/>
  <c r="F834" i="85"/>
  <c r="G834" i="85" s="1"/>
  <c r="F836" i="85"/>
  <c r="G836" i="85" s="1"/>
  <c r="F838" i="85"/>
  <c r="G838" i="85" s="1"/>
  <c r="F840" i="85"/>
  <c r="G840" i="85" s="1"/>
  <c r="F842" i="85"/>
  <c r="G842" i="85" s="1"/>
  <c r="F844" i="85"/>
  <c r="G844" i="85" s="1"/>
  <c r="F846" i="85"/>
  <c r="G846" i="85" s="1"/>
  <c r="F848" i="85"/>
  <c r="G848" i="85" s="1"/>
  <c r="F850" i="85"/>
  <c r="G850" i="85" s="1"/>
  <c r="F852" i="85"/>
  <c r="G852" i="85" s="1"/>
  <c r="F854" i="85"/>
  <c r="G854" i="85" s="1"/>
  <c r="F856" i="85"/>
  <c r="G856" i="85" s="1"/>
  <c r="F858" i="85"/>
  <c r="G858" i="85" s="1"/>
  <c r="F860" i="85"/>
  <c r="G860" i="85" s="1"/>
  <c r="F862" i="85"/>
  <c r="G862" i="85" s="1"/>
  <c r="F864" i="85"/>
  <c r="G864" i="85" s="1"/>
  <c r="F866" i="85"/>
  <c r="G866" i="85" s="1"/>
  <c r="F868" i="85"/>
  <c r="G868" i="85" s="1"/>
  <c r="F870" i="85"/>
  <c r="G870" i="85" s="1"/>
  <c r="F961" i="85"/>
  <c r="E961" i="85"/>
  <c r="F963" i="85"/>
  <c r="E963" i="85"/>
  <c r="F969" i="85"/>
  <c r="E969" i="85"/>
  <c r="F971" i="85"/>
  <c r="E971" i="85"/>
  <c r="F977" i="85"/>
  <c r="E977" i="85"/>
  <c r="F979" i="85"/>
  <c r="E979" i="85"/>
  <c r="F983" i="85"/>
  <c r="E983" i="85"/>
  <c r="F985" i="85"/>
  <c r="E985" i="85"/>
  <c r="F991" i="85"/>
  <c r="E991" i="85"/>
  <c r="F993" i="85"/>
  <c r="E993" i="85"/>
  <c r="F999" i="85"/>
  <c r="E999" i="85"/>
  <c r="F1001" i="85"/>
  <c r="E1001" i="85"/>
  <c r="F1007" i="85"/>
  <c r="E1007" i="85"/>
  <c r="F1009" i="85"/>
  <c r="E1009" i="85"/>
  <c r="F1015" i="85"/>
  <c r="E1015" i="85"/>
  <c r="F1017" i="85"/>
  <c r="E1017" i="85"/>
  <c r="F1023" i="85"/>
  <c r="E1023" i="85"/>
  <c r="F1025" i="85"/>
  <c r="E1025" i="85"/>
  <c r="F1031" i="85"/>
  <c r="E1031" i="85"/>
  <c r="F1033" i="85"/>
  <c r="E1033" i="85"/>
  <c r="F1039" i="85"/>
  <c r="E1039" i="85"/>
  <c r="F1041" i="85"/>
  <c r="E1041" i="85"/>
  <c r="F1047" i="85"/>
  <c r="E1047" i="85"/>
  <c r="F1049" i="85"/>
  <c r="E1049" i="85"/>
  <c r="F1057" i="85"/>
  <c r="E1057" i="85"/>
  <c r="F1075" i="85"/>
  <c r="E1075" i="85"/>
  <c r="F1078" i="85"/>
  <c r="E1078" i="85"/>
  <c r="F1089" i="85"/>
  <c r="E1089" i="85"/>
  <c r="F1107" i="85"/>
  <c r="E1107" i="85"/>
  <c r="F1110" i="85"/>
  <c r="E1110" i="85"/>
  <c r="F1121" i="85"/>
  <c r="E1121" i="85"/>
  <c r="F1139" i="85"/>
  <c r="E1139" i="85"/>
  <c r="F1142" i="85"/>
  <c r="E1142" i="85"/>
  <c r="F1153" i="85"/>
  <c r="E1153" i="85"/>
  <c r="F1160" i="85"/>
  <c r="E1160" i="85"/>
  <c r="F1168" i="85"/>
  <c r="E1168" i="85"/>
  <c r="F1176" i="85"/>
  <c r="E1176" i="85"/>
  <c r="F1195" i="85"/>
  <c r="E1195" i="85"/>
  <c r="F1216" i="85"/>
  <c r="E1216" i="85"/>
  <c r="F1222" i="85"/>
  <c r="E1222" i="85"/>
  <c r="F968" i="85"/>
  <c r="E968" i="85"/>
  <c r="F990" i="85"/>
  <c r="E990" i="85"/>
  <c r="F1014" i="85"/>
  <c r="E1014" i="85"/>
  <c r="F1022" i="85"/>
  <c r="E1022" i="85"/>
  <c r="F1038" i="85"/>
  <c r="E1038" i="85"/>
  <c r="F1046" i="85"/>
  <c r="E1046" i="85"/>
  <c r="F871" i="85"/>
  <c r="E871" i="85"/>
  <c r="F873" i="85"/>
  <c r="E873" i="85"/>
  <c r="F875" i="85"/>
  <c r="E875" i="85"/>
  <c r="F877" i="85"/>
  <c r="E877" i="85"/>
  <c r="F879" i="85"/>
  <c r="E879" i="85"/>
  <c r="F881" i="85"/>
  <c r="E881" i="85"/>
  <c r="F883" i="85"/>
  <c r="E883" i="85"/>
  <c r="F885" i="85"/>
  <c r="E885" i="85"/>
  <c r="F887" i="85"/>
  <c r="E887" i="85"/>
  <c r="F889" i="85"/>
  <c r="E889" i="85"/>
  <c r="F891" i="85"/>
  <c r="E891" i="85"/>
  <c r="F893" i="85"/>
  <c r="E893" i="85"/>
  <c r="F895" i="85"/>
  <c r="E895" i="85"/>
  <c r="F897" i="85"/>
  <c r="E897" i="85"/>
  <c r="F899" i="85"/>
  <c r="E899" i="85"/>
  <c r="F901" i="85"/>
  <c r="E901" i="85"/>
  <c r="F903" i="85"/>
  <c r="E903" i="85"/>
  <c r="F905" i="85"/>
  <c r="E905" i="85"/>
  <c r="F907" i="85"/>
  <c r="E907" i="85"/>
  <c r="F909" i="85"/>
  <c r="E909" i="85"/>
  <c r="F911" i="85"/>
  <c r="E911" i="85"/>
  <c r="F913" i="85"/>
  <c r="E913" i="85"/>
  <c r="F915" i="85"/>
  <c r="E915" i="85"/>
  <c r="F917" i="85"/>
  <c r="E917" i="85"/>
  <c r="F919" i="85"/>
  <c r="E919" i="85"/>
  <c r="F921" i="85"/>
  <c r="E921" i="85"/>
  <c r="F923" i="85"/>
  <c r="E923" i="85"/>
  <c r="F925" i="85"/>
  <c r="E925" i="85"/>
  <c r="F927" i="85"/>
  <c r="E927" i="85"/>
  <c r="F928" i="85"/>
  <c r="E928" i="85"/>
  <c r="F930" i="85"/>
  <c r="E930" i="85"/>
  <c r="F932" i="85"/>
  <c r="E932" i="85"/>
  <c r="F934" i="85"/>
  <c r="E934" i="85"/>
  <c r="F936" i="85"/>
  <c r="E936" i="85"/>
  <c r="F938" i="85"/>
  <c r="E938" i="85"/>
  <c r="F940" i="85"/>
  <c r="E940" i="85"/>
  <c r="F942" i="85"/>
  <c r="E942" i="85"/>
  <c r="F944" i="85"/>
  <c r="E944" i="85"/>
  <c r="F946" i="85"/>
  <c r="E946" i="85"/>
  <c r="F948" i="85"/>
  <c r="E948" i="85"/>
  <c r="F950" i="85"/>
  <c r="E950" i="85"/>
  <c r="F952" i="85"/>
  <c r="E952" i="85"/>
  <c r="F954" i="85"/>
  <c r="E954" i="85"/>
  <c r="F956" i="85"/>
  <c r="E956" i="85"/>
  <c r="F964" i="85"/>
  <c r="E964" i="85"/>
  <c r="F972" i="85"/>
  <c r="E972" i="85"/>
  <c r="F980" i="85"/>
  <c r="E980" i="85"/>
  <c r="F986" i="85"/>
  <c r="E986" i="85"/>
  <c r="F994" i="85"/>
  <c r="E994" i="85"/>
  <c r="F1002" i="85"/>
  <c r="E1002" i="85"/>
  <c r="F1010" i="85"/>
  <c r="E1010" i="85"/>
  <c r="F1018" i="85"/>
  <c r="E1018" i="85"/>
  <c r="F1026" i="85"/>
  <c r="E1026" i="85"/>
  <c r="F1034" i="85"/>
  <c r="E1034" i="85"/>
  <c r="F1042" i="85"/>
  <c r="E1042" i="85"/>
  <c r="F1050" i="85"/>
  <c r="E1050" i="85"/>
  <c r="F1067" i="85"/>
  <c r="E1067" i="85"/>
  <c r="F1070" i="85"/>
  <c r="E1070" i="85"/>
  <c r="F1081" i="85"/>
  <c r="E1081" i="85"/>
  <c r="F1099" i="85"/>
  <c r="E1099" i="85"/>
  <c r="F1102" i="85"/>
  <c r="E1102" i="85"/>
  <c r="F1113" i="85"/>
  <c r="E1113" i="85"/>
  <c r="F1131" i="85"/>
  <c r="E1131" i="85"/>
  <c r="F1134" i="85"/>
  <c r="E1134" i="85"/>
  <c r="F1145" i="85"/>
  <c r="E1145" i="85"/>
  <c r="F1184" i="85"/>
  <c r="E1184" i="85"/>
  <c r="F1190" i="85"/>
  <c r="E1190" i="85"/>
  <c r="F960" i="85"/>
  <c r="E960" i="85"/>
  <c r="F976" i="85"/>
  <c r="E976" i="85"/>
  <c r="F998" i="85"/>
  <c r="E998" i="85"/>
  <c r="F1006" i="85"/>
  <c r="E1006" i="85"/>
  <c r="F1030" i="85"/>
  <c r="E1030" i="85"/>
  <c r="F1054" i="85"/>
  <c r="E1054" i="85"/>
  <c r="F1065" i="85"/>
  <c r="E1065" i="85"/>
  <c r="F1083" i="85"/>
  <c r="E1083" i="85"/>
  <c r="F1086" i="85"/>
  <c r="E1086" i="85"/>
  <c r="F1097" i="85"/>
  <c r="E1097" i="85"/>
  <c r="F1115" i="85"/>
  <c r="E1115" i="85"/>
  <c r="F1118" i="85"/>
  <c r="E1118" i="85"/>
  <c r="F1129" i="85"/>
  <c r="E1129" i="85"/>
  <c r="F1147" i="85"/>
  <c r="E1147" i="85"/>
  <c r="F1150" i="85"/>
  <c r="E1150" i="85"/>
  <c r="F1162" i="85"/>
  <c r="E1162" i="85"/>
  <c r="F1170" i="85"/>
  <c r="E1170" i="85"/>
  <c r="F389" i="85"/>
  <c r="G389" i="85" s="1"/>
  <c r="F391" i="85"/>
  <c r="G391" i="85" s="1"/>
  <c r="F393" i="85"/>
  <c r="G393" i="85" s="1"/>
  <c r="F395" i="85"/>
  <c r="G395" i="85" s="1"/>
  <c r="F397" i="85"/>
  <c r="G397" i="85" s="1"/>
  <c r="F399" i="85"/>
  <c r="G399" i="85" s="1"/>
  <c r="F401" i="85"/>
  <c r="G401" i="85" s="1"/>
  <c r="F403" i="85"/>
  <c r="G403" i="85" s="1"/>
  <c r="F405" i="85"/>
  <c r="G405" i="85" s="1"/>
  <c r="F407" i="85"/>
  <c r="G407" i="85" s="1"/>
  <c r="F409" i="85"/>
  <c r="G409" i="85" s="1"/>
  <c r="F411" i="85"/>
  <c r="G411" i="85" s="1"/>
  <c r="F413" i="85"/>
  <c r="G413" i="85" s="1"/>
  <c r="F415" i="85"/>
  <c r="G415" i="85" s="1"/>
  <c r="F417" i="85"/>
  <c r="G417" i="85" s="1"/>
  <c r="F419" i="85"/>
  <c r="G419" i="85" s="1"/>
  <c r="F421" i="85"/>
  <c r="G421" i="85" s="1"/>
  <c r="F423" i="85"/>
  <c r="G423" i="85" s="1"/>
  <c r="F425" i="85"/>
  <c r="G425" i="85" s="1"/>
  <c r="F427" i="85"/>
  <c r="G427" i="85" s="1"/>
  <c r="F429" i="85"/>
  <c r="G429" i="85" s="1"/>
  <c r="F431" i="85"/>
  <c r="G431" i="85" s="1"/>
  <c r="F433" i="85"/>
  <c r="G433" i="85" s="1"/>
  <c r="F435" i="85"/>
  <c r="G435" i="85" s="1"/>
  <c r="F437" i="85"/>
  <c r="G437" i="85" s="1"/>
  <c r="F439" i="85"/>
  <c r="G439" i="85" s="1"/>
  <c r="F441" i="85"/>
  <c r="G441" i="85" s="1"/>
  <c r="F443" i="85"/>
  <c r="G443" i="85" s="1"/>
  <c r="F445" i="85"/>
  <c r="G445" i="85" s="1"/>
  <c r="F447" i="85"/>
  <c r="G447" i="85" s="1"/>
  <c r="F449" i="85"/>
  <c r="G449" i="85" s="1"/>
  <c r="F451" i="85"/>
  <c r="G451" i="85" s="1"/>
  <c r="F453" i="85"/>
  <c r="G453" i="85" s="1"/>
  <c r="F455" i="85"/>
  <c r="G455" i="85" s="1"/>
  <c r="F457" i="85"/>
  <c r="G457" i="85" s="1"/>
  <c r="F459" i="85"/>
  <c r="G459" i="85" s="1"/>
  <c r="F461" i="85"/>
  <c r="G461" i="85" s="1"/>
  <c r="F463" i="85"/>
  <c r="G463" i="85" s="1"/>
  <c r="F465" i="85"/>
  <c r="G465" i="85" s="1"/>
  <c r="F467" i="85"/>
  <c r="G467" i="85" s="1"/>
  <c r="F469" i="85"/>
  <c r="G469" i="85" s="1"/>
  <c r="F471" i="85"/>
  <c r="G471" i="85" s="1"/>
  <c r="F473" i="85"/>
  <c r="G473" i="85" s="1"/>
  <c r="F475" i="85"/>
  <c r="G475" i="85" s="1"/>
  <c r="F477" i="85"/>
  <c r="G477" i="85" s="1"/>
  <c r="F479" i="85"/>
  <c r="G479" i="85" s="1"/>
  <c r="F481" i="85"/>
  <c r="G481" i="85" s="1"/>
  <c r="F483" i="85"/>
  <c r="G483" i="85" s="1"/>
  <c r="F485" i="85"/>
  <c r="G485" i="85" s="1"/>
  <c r="F487" i="85"/>
  <c r="G487" i="85" s="1"/>
  <c r="F489" i="85"/>
  <c r="G489" i="85" s="1"/>
  <c r="F491" i="85"/>
  <c r="G491" i="85" s="1"/>
  <c r="F493" i="85"/>
  <c r="G493" i="85" s="1"/>
  <c r="F495" i="85"/>
  <c r="G495" i="85" s="1"/>
  <c r="F497" i="85"/>
  <c r="G497" i="85" s="1"/>
  <c r="F499" i="85"/>
  <c r="G499" i="85" s="1"/>
  <c r="F501" i="85"/>
  <c r="G501" i="85" s="1"/>
  <c r="F503" i="85"/>
  <c r="G503" i="85" s="1"/>
  <c r="F505" i="85"/>
  <c r="G505" i="85" s="1"/>
  <c r="F507" i="85"/>
  <c r="G507" i="85" s="1"/>
  <c r="F509" i="85"/>
  <c r="G509" i="85" s="1"/>
  <c r="F511" i="85"/>
  <c r="G511" i="85" s="1"/>
  <c r="F513" i="85"/>
  <c r="G513" i="85" s="1"/>
  <c r="F515" i="85"/>
  <c r="G515" i="85" s="1"/>
  <c r="F517" i="85"/>
  <c r="G517" i="85" s="1"/>
  <c r="F519" i="85"/>
  <c r="G519" i="85" s="1"/>
  <c r="F521" i="85"/>
  <c r="G521" i="85" s="1"/>
  <c r="F523" i="85"/>
  <c r="G523" i="85" s="1"/>
  <c r="F525" i="85"/>
  <c r="G525" i="85" s="1"/>
  <c r="F527" i="85"/>
  <c r="G527" i="85" s="1"/>
  <c r="F529" i="85"/>
  <c r="G529" i="85" s="1"/>
  <c r="F531" i="85"/>
  <c r="G531" i="85" s="1"/>
  <c r="F533" i="85"/>
  <c r="G533" i="85" s="1"/>
  <c r="F535" i="85"/>
  <c r="G535" i="85" s="1"/>
  <c r="F537" i="85"/>
  <c r="G537" i="85" s="1"/>
  <c r="F539" i="85"/>
  <c r="G539" i="85" s="1"/>
  <c r="F541" i="85"/>
  <c r="G541" i="85" s="1"/>
  <c r="F543" i="85"/>
  <c r="G543" i="85" s="1"/>
  <c r="F545" i="85"/>
  <c r="G545" i="85" s="1"/>
  <c r="F547" i="85"/>
  <c r="G547" i="85" s="1"/>
  <c r="F549" i="85"/>
  <c r="G549" i="85" s="1"/>
  <c r="F551" i="85"/>
  <c r="G551" i="85" s="1"/>
  <c r="F553" i="85"/>
  <c r="G553" i="85" s="1"/>
  <c r="F555" i="85"/>
  <c r="G555" i="85" s="1"/>
  <c r="F557" i="85"/>
  <c r="G557" i="85" s="1"/>
  <c r="F559" i="85"/>
  <c r="G559" i="85" s="1"/>
  <c r="F561" i="85"/>
  <c r="G561" i="85" s="1"/>
  <c r="F563" i="85"/>
  <c r="G563" i="85" s="1"/>
  <c r="F565" i="85"/>
  <c r="G565" i="85" s="1"/>
  <c r="F567" i="85"/>
  <c r="G567" i="85" s="1"/>
  <c r="F569" i="85"/>
  <c r="G569" i="85" s="1"/>
  <c r="F571" i="85"/>
  <c r="G571" i="85" s="1"/>
  <c r="F573" i="85"/>
  <c r="G573" i="85" s="1"/>
  <c r="F575" i="85"/>
  <c r="G575" i="85" s="1"/>
  <c r="F577" i="85"/>
  <c r="G577" i="85" s="1"/>
  <c r="F579" i="85"/>
  <c r="G579" i="85" s="1"/>
  <c r="F581" i="85"/>
  <c r="G581" i="85" s="1"/>
  <c r="F583" i="85"/>
  <c r="G583" i="85" s="1"/>
  <c r="F585" i="85"/>
  <c r="G585" i="85" s="1"/>
  <c r="F587" i="85"/>
  <c r="G587" i="85" s="1"/>
  <c r="F589" i="85"/>
  <c r="G589" i="85" s="1"/>
  <c r="F591" i="85"/>
  <c r="G591" i="85" s="1"/>
  <c r="F593" i="85"/>
  <c r="G593" i="85" s="1"/>
  <c r="F595" i="85"/>
  <c r="G595" i="85" s="1"/>
  <c r="F597" i="85"/>
  <c r="G597" i="85" s="1"/>
  <c r="F599" i="85"/>
  <c r="G599" i="85" s="1"/>
  <c r="F601" i="85"/>
  <c r="G601" i="85" s="1"/>
  <c r="F603" i="85"/>
  <c r="G603" i="85" s="1"/>
  <c r="F605" i="85"/>
  <c r="G605" i="85" s="1"/>
  <c r="F607" i="85"/>
  <c r="G607" i="85" s="1"/>
  <c r="F609" i="85"/>
  <c r="G609" i="85" s="1"/>
  <c r="F611" i="85"/>
  <c r="G611" i="85" s="1"/>
  <c r="F613" i="85"/>
  <c r="G613" i="85" s="1"/>
  <c r="F615" i="85"/>
  <c r="G615" i="85" s="1"/>
  <c r="F617" i="85"/>
  <c r="G617" i="85" s="1"/>
  <c r="F619" i="85"/>
  <c r="G619" i="85" s="1"/>
  <c r="F621" i="85"/>
  <c r="G621" i="85" s="1"/>
  <c r="F623" i="85"/>
  <c r="G623" i="85" s="1"/>
  <c r="F625" i="85"/>
  <c r="G625" i="85" s="1"/>
  <c r="F626" i="85"/>
  <c r="G626" i="85" s="1"/>
  <c r="F628" i="85"/>
  <c r="G628" i="85" s="1"/>
  <c r="F630" i="85"/>
  <c r="G630" i="85" s="1"/>
  <c r="F632" i="85"/>
  <c r="G632" i="85" s="1"/>
  <c r="F634" i="85"/>
  <c r="G634" i="85" s="1"/>
  <c r="F636" i="85"/>
  <c r="G636" i="85" s="1"/>
  <c r="F638" i="85"/>
  <c r="G638" i="85" s="1"/>
  <c r="F640" i="85"/>
  <c r="G640" i="85" s="1"/>
  <c r="F642" i="85"/>
  <c r="G642" i="85" s="1"/>
  <c r="F644" i="85"/>
  <c r="G644" i="85" s="1"/>
  <c r="F646" i="85"/>
  <c r="G646" i="85" s="1"/>
  <c r="F648" i="85"/>
  <c r="G648" i="85" s="1"/>
  <c r="F650" i="85"/>
  <c r="G650" i="85" s="1"/>
  <c r="F652" i="85"/>
  <c r="G652" i="85" s="1"/>
  <c r="F654" i="85"/>
  <c r="G654" i="85" s="1"/>
  <c r="F656" i="85"/>
  <c r="G656" i="85" s="1"/>
  <c r="F658" i="85"/>
  <c r="G658" i="85" s="1"/>
  <c r="F660" i="85"/>
  <c r="G660" i="85" s="1"/>
  <c r="F662" i="85"/>
  <c r="G662" i="85" s="1"/>
  <c r="F664" i="85"/>
  <c r="G664" i="85" s="1"/>
  <c r="F666" i="85"/>
  <c r="G666" i="85" s="1"/>
  <c r="F668" i="85"/>
  <c r="G668" i="85" s="1"/>
  <c r="F670" i="85"/>
  <c r="G670" i="85" s="1"/>
  <c r="F672" i="85"/>
  <c r="G672" i="85" s="1"/>
  <c r="F674" i="85"/>
  <c r="G674" i="85" s="1"/>
  <c r="F676" i="85"/>
  <c r="G676" i="85" s="1"/>
  <c r="F678" i="85"/>
  <c r="G678" i="85" s="1"/>
  <c r="F680" i="85"/>
  <c r="G680" i="85" s="1"/>
  <c r="F682" i="85"/>
  <c r="G682" i="85" s="1"/>
  <c r="F684" i="85"/>
  <c r="G684" i="85" s="1"/>
  <c r="F686" i="85"/>
  <c r="G686" i="85" s="1"/>
  <c r="F687" i="85"/>
  <c r="G687" i="85" s="1"/>
  <c r="F689" i="85"/>
  <c r="G689" i="85" s="1"/>
  <c r="F691" i="85"/>
  <c r="G691" i="85" s="1"/>
  <c r="F693" i="85"/>
  <c r="G693" i="85" s="1"/>
  <c r="F695" i="85"/>
  <c r="G695" i="85" s="1"/>
  <c r="F697" i="85"/>
  <c r="G697" i="85" s="1"/>
  <c r="F699" i="85"/>
  <c r="G699" i="85" s="1"/>
  <c r="F701" i="85"/>
  <c r="G701" i="85" s="1"/>
  <c r="F703" i="85"/>
  <c r="G703" i="85" s="1"/>
  <c r="F705" i="85"/>
  <c r="G705" i="85" s="1"/>
  <c r="F707" i="85"/>
  <c r="G707" i="85" s="1"/>
  <c r="F709" i="85"/>
  <c r="G709" i="85" s="1"/>
  <c r="F711" i="85"/>
  <c r="G711" i="85" s="1"/>
  <c r="F713" i="85"/>
  <c r="G713" i="85" s="1"/>
  <c r="F715" i="85"/>
  <c r="G715" i="85" s="1"/>
  <c r="F717" i="85"/>
  <c r="G717" i="85" s="1"/>
  <c r="F719" i="85"/>
  <c r="G719" i="85" s="1"/>
  <c r="F721" i="85"/>
  <c r="G721" i="85" s="1"/>
  <c r="F723" i="85"/>
  <c r="G723" i="85" s="1"/>
  <c r="F725" i="85"/>
  <c r="G725" i="85" s="1"/>
  <c r="F727" i="85"/>
  <c r="G727" i="85" s="1"/>
  <c r="F730" i="85"/>
  <c r="G730" i="85" s="1"/>
  <c r="F732" i="85"/>
  <c r="G732" i="85" s="1"/>
  <c r="F734" i="85"/>
  <c r="G734" i="85" s="1"/>
  <c r="F736" i="85"/>
  <c r="G736" i="85" s="1"/>
  <c r="F738" i="85"/>
  <c r="G738" i="85" s="1"/>
  <c r="F740" i="85"/>
  <c r="G740" i="85" s="1"/>
  <c r="F742" i="85"/>
  <c r="G742" i="85" s="1"/>
  <c r="F744" i="85"/>
  <c r="G744" i="85" s="1"/>
  <c r="F746" i="85"/>
  <c r="G746" i="85" s="1"/>
  <c r="F748" i="85"/>
  <c r="G748" i="85" s="1"/>
  <c r="F750" i="85"/>
  <c r="G750" i="85" s="1"/>
  <c r="F752" i="85"/>
  <c r="G752" i="85" s="1"/>
  <c r="F754" i="85"/>
  <c r="G754" i="85" s="1"/>
  <c r="F756" i="85"/>
  <c r="G756" i="85" s="1"/>
  <c r="F758" i="85"/>
  <c r="G758" i="85" s="1"/>
  <c r="F760" i="85"/>
  <c r="G760" i="85" s="1"/>
  <c r="F762" i="85"/>
  <c r="G762" i="85" s="1"/>
  <c r="F764" i="85"/>
  <c r="G764" i="85" s="1"/>
  <c r="F766" i="85"/>
  <c r="G766" i="85" s="1"/>
  <c r="F768" i="85"/>
  <c r="G768" i="85" s="1"/>
  <c r="F770" i="85"/>
  <c r="G770" i="85" s="1"/>
  <c r="F772" i="85"/>
  <c r="G772" i="85" s="1"/>
  <c r="F774" i="85"/>
  <c r="G774" i="85" s="1"/>
  <c r="F776" i="85"/>
  <c r="G776" i="85" s="1"/>
  <c r="F778" i="85"/>
  <c r="G778" i="85" s="1"/>
  <c r="F780" i="85"/>
  <c r="G780" i="85" s="1"/>
  <c r="F782" i="85"/>
  <c r="G782" i="85" s="1"/>
  <c r="F784" i="85"/>
  <c r="G784" i="85" s="1"/>
  <c r="F786" i="85"/>
  <c r="G786" i="85" s="1"/>
  <c r="F788" i="85"/>
  <c r="G788" i="85" s="1"/>
  <c r="F790" i="85"/>
  <c r="G790" i="85" s="1"/>
  <c r="F792" i="85"/>
  <c r="G792" i="85" s="1"/>
  <c r="F794" i="85"/>
  <c r="G794" i="85" s="1"/>
  <c r="F796" i="85"/>
  <c r="G796" i="85" s="1"/>
  <c r="F797" i="85"/>
  <c r="G797" i="85" s="1"/>
  <c r="F799" i="85"/>
  <c r="G799" i="85" s="1"/>
  <c r="F801" i="85"/>
  <c r="G801" i="85" s="1"/>
  <c r="F803" i="85"/>
  <c r="G803" i="85" s="1"/>
  <c r="F805" i="85"/>
  <c r="G805" i="85" s="1"/>
  <c r="F807" i="85"/>
  <c r="G807" i="85" s="1"/>
  <c r="F809" i="85"/>
  <c r="G809" i="85" s="1"/>
  <c r="F811" i="85"/>
  <c r="G811" i="85" s="1"/>
  <c r="F813" i="85"/>
  <c r="G813" i="85" s="1"/>
  <c r="F815" i="85"/>
  <c r="G815" i="85" s="1"/>
  <c r="F817" i="85"/>
  <c r="G817" i="85" s="1"/>
  <c r="F819" i="85"/>
  <c r="G819" i="85" s="1"/>
  <c r="F821" i="85"/>
  <c r="G821" i="85" s="1"/>
  <c r="F823" i="85"/>
  <c r="G823" i="85" s="1"/>
  <c r="F825" i="85"/>
  <c r="G825" i="85" s="1"/>
  <c r="F827" i="85"/>
  <c r="G827" i="85" s="1"/>
  <c r="F829" i="85"/>
  <c r="G829" i="85" s="1"/>
  <c r="F831" i="85"/>
  <c r="G831" i="85" s="1"/>
  <c r="F833" i="85"/>
  <c r="G833" i="85" s="1"/>
  <c r="F835" i="85"/>
  <c r="G835" i="85" s="1"/>
  <c r="F837" i="85"/>
  <c r="G837" i="85" s="1"/>
  <c r="F839" i="85"/>
  <c r="G839" i="85" s="1"/>
  <c r="F841" i="85"/>
  <c r="G841" i="85" s="1"/>
  <c r="F843" i="85"/>
  <c r="G843" i="85" s="1"/>
  <c r="F845" i="85"/>
  <c r="G845" i="85" s="1"/>
  <c r="F847" i="85"/>
  <c r="G847" i="85" s="1"/>
  <c r="F849" i="85"/>
  <c r="G849" i="85" s="1"/>
  <c r="F851" i="85"/>
  <c r="G851" i="85" s="1"/>
  <c r="F853" i="85"/>
  <c r="G853" i="85" s="1"/>
  <c r="F855" i="85"/>
  <c r="G855" i="85" s="1"/>
  <c r="F857" i="85"/>
  <c r="G857" i="85" s="1"/>
  <c r="F859" i="85"/>
  <c r="G859" i="85" s="1"/>
  <c r="F861" i="85"/>
  <c r="G861" i="85" s="1"/>
  <c r="F863" i="85"/>
  <c r="G863" i="85" s="1"/>
  <c r="F865" i="85"/>
  <c r="G865" i="85" s="1"/>
  <c r="F867" i="85"/>
  <c r="G867" i="85" s="1"/>
  <c r="F869" i="85"/>
  <c r="G869" i="85" s="1"/>
  <c r="F957" i="85"/>
  <c r="E957" i="85"/>
  <c r="F959" i="85"/>
  <c r="E959" i="85"/>
  <c r="F965" i="85"/>
  <c r="E965" i="85"/>
  <c r="F967" i="85"/>
  <c r="E967" i="85"/>
  <c r="F973" i="85"/>
  <c r="E973" i="85"/>
  <c r="F975" i="85"/>
  <c r="E975" i="85"/>
  <c r="F981" i="85"/>
  <c r="E981" i="85"/>
  <c r="F987" i="85"/>
  <c r="E987" i="85"/>
  <c r="F989" i="85"/>
  <c r="E989" i="85"/>
  <c r="F995" i="85"/>
  <c r="E995" i="85"/>
  <c r="F997" i="85"/>
  <c r="E997" i="85"/>
  <c r="F1003" i="85"/>
  <c r="E1003" i="85"/>
  <c r="F1005" i="85"/>
  <c r="E1005" i="85"/>
  <c r="F1011" i="85"/>
  <c r="E1011" i="85"/>
  <c r="F1013" i="85"/>
  <c r="E1013" i="85"/>
  <c r="F1019" i="85"/>
  <c r="E1019" i="85"/>
  <c r="F1021" i="85"/>
  <c r="E1021" i="85"/>
  <c r="F1027" i="85"/>
  <c r="E1027" i="85"/>
  <c r="F1029" i="85"/>
  <c r="E1029" i="85"/>
  <c r="F1035" i="85"/>
  <c r="E1035" i="85"/>
  <c r="F1037" i="85"/>
  <c r="E1037" i="85"/>
  <c r="F1043" i="85"/>
  <c r="E1043" i="85"/>
  <c r="F1045" i="85"/>
  <c r="E1045" i="85"/>
  <c r="F1051" i="85"/>
  <c r="E1051" i="85"/>
  <c r="F1053" i="85"/>
  <c r="E1053" i="85"/>
  <c r="F1059" i="85"/>
  <c r="E1059" i="85"/>
  <c r="F1062" i="85"/>
  <c r="E1062" i="85"/>
  <c r="F1073" i="85"/>
  <c r="E1073" i="85"/>
  <c r="F1091" i="85"/>
  <c r="E1091" i="85"/>
  <c r="F1094" i="85"/>
  <c r="E1094" i="85"/>
  <c r="F1105" i="85"/>
  <c r="E1105" i="85"/>
  <c r="F1123" i="85"/>
  <c r="E1123" i="85"/>
  <c r="F1126" i="85"/>
  <c r="E1126" i="85"/>
  <c r="F1137" i="85"/>
  <c r="E1137" i="85"/>
  <c r="F1155" i="85"/>
  <c r="E1155" i="85"/>
  <c r="F1158" i="85"/>
  <c r="E1158" i="85"/>
  <c r="F1166" i="85"/>
  <c r="E1166" i="85"/>
  <c r="F1174" i="85"/>
  <c r="E1174" i="85"/>
  <c r="F1182" i="85"/>
  <c r="E1182" i="85"/>
  <c r="F1187" i="85"/>
  <c r="E1187" i="85"/>
  <c r="F1208" i="85"/>
  <c r="E1208" i="85"/>
  <c r="F1214" i="85"/>
  <c r="E1214" i="85"/>
  <c r="F1219" i="85"/>
  <c r="E1219" i="85"/>
  <c r="F1572" i="85"/>
  <c r="E1572" i="85"/>
  <c r="F1061" i="85"/>
  <c r="E1061" i="85"/>
  <c r="F1069" i="85"/>
  <c r="E1069" i="85"/>
  <c r="F1077" i="85"/>
  <c r="E1077" i="85"/>
  <c r="F1085" i="85"/>
  <c r="E1085" i="85"/>
  <c r="F1093" i="85"/>
  <c r="E1093" i="85"/>
  <c r="F1101" i="85"/>
  <c r="E1101" i="85"/>
  <c r="F1109" i="85"/>
  <c r="E1109" i="85"/>
  <c r="F1117" i="85"/>
  <c r="E1117" i="85"/>
  <c r="F1125" i="85"/>
  <c r="E1125" i="85"/>
  <c r="F1133" i="85"/>
  <c r="E1133" i="85"/>
  <c r="F1141" i="85"/>
  <c r="E1141" i="85"/>
  <c r="F1149" i="85"/>
  <c r="E1149" i="85"/>
  <c r="F1157" i="85"/>
  <c r="E1157" i="85"/>
  <c r="F1163" i="85"/>
  <c r="E1163" i="85"/>
  <c r="F1171" i="85"/>
  <c r="E1171" i="85"/>
  <c r="F1179" i="85"/>
  <c r="E1179" i="85"/>
  <c r="F1200" i="85"/>
  <c r="E1200" i="85"/>
  <c r="F1206" i="85"/>
  <c r="E1206" i="85"/>
  <c r="F1211" i="85"/>
  <c r="E1211" i="85"/>
  <c r="E1055" i="85"/>
  <c r="G1055" i="85" s="1"/>
  <c r="E1058" i="85"/>
  <c r="G1058" i="85" s="1"/>
  <c r="E1063" i="85"/>
  <c r="G1063" i="85" s="1"/>
  <c r="E1066" i="85"/>
  <c r="G1066" i="85" s="1"/>
  <c r="E1071" i="85"/>
  <c r="G1071" i="85" s="1"/>
  <c r="E1074" i="85"/>
  <c r="G1074" i="85" s="1"/>
  <c r="E1079" i="85"/>
  <c r="G1079" i="85" s="1"/>
  <c r="E1082" i="85"/>
  <c r="G1082" i="85" s="1"/>
  <c r="E1087" i="85"/>
  <c r="G1087" i="85" s="1"/>
  <c r="E1090" i="85"/>
  <c r="G1090" i="85" s="1"/>
  <c r="E1095" i="85"/>
  <c r="G1095" i="85" s="1"/>
  <c r="E1098" i="85"/>
  <c r="G1098" i="85" s="1"/>
  <c r="E1103" i="85"/>
  <c r="G1103" i="85" s="1"/>
  <c r="E1106" i="85"/>
  <c r="G1106" i="85" s="1"/>
  <c r="E1111" i="85"/>
  <c r="G1111" i="85" s="1"/>
  <c r="E1114" i="85"/>
  <c r="G1114" i="85" s="1"/>
  <c r="E1119" i="85"/>
  <c r="G1119" i="85" s="1"/>
  <c r="E1122" i="85"/>
  <c r="G1122" i="85" s="1"/>
  <c r="E1127" i="85"/>
  <c r="G1127" i="85" s="1"/>
  <c r="E1130" i="85"/>
  <c r="G1130" i="85" s="1"/>
  <c r="E1135" i="85"/>
  <c r="G1135" i="85" s="1"/>
  <c r="E1138" i="85"/>
  <c r="G1138" i="85" s="1"/>
  <c r="E1143" i="85"/>
  <c r="G1143" i="85" s="1"/>
  <c r="E1146" i="85"/>
  <c r="G1146" i="85" s="1"/>
  <c r="E1151" i="85"/>
  <c r="G1151" i="85" s="1"/>
  <c r="E1154" i="85"/>
  <c r="G1154" i="85" s="1"/>
  <c r="E1159" i="85"/>
  <c r="G1159" i="85" s="1"/>
  <c r="E1167" i="85"/>
  <c r="G1167" i="85" s="1"/>
  <c r="E1175" i="85"/>
  <c r="G1175" i="85" s="1"/>
  <c r="F1192" i="85"/>
  <c r="E1192" i="85"/>
  <c r="F1198" i="85"/>
  <c r="E1198" i="85"/>
  <c r="F1203" i="85"/>
  <c r="E1203" i="85"/>
  <c r="F1224" i="85"/>
  <c r="E1224" i="85"/>
  <c r="F1230" i="85"/>
  <c r="E1230" i="85"/>
  <c r="F1238" i="85"/>
  <c r="E1238" i="85"/>
  <c r="F1246" i="85"/>
  <c r="E1246" i="85"/>
  <c r="F1254" i="85"/>
  <c r="E1254" i="85"/>
  <c r="F1262" i="85"/>
  <c r="E1262" i="85"/>
  <c r="F1270" i="85"/>
  <c r="E1270" i="85"/>
  <c r="F1278" i="85"/>
  <c r="E1278" i="85"/>
  <c r="F1293" i="85"/>
  <c r="E1293" i="85"/>
  <c r="F1301" i="85"/>
  <c r="E1301" i="85"/>
  <c r="F1309" i="85"/>
  <c r="E1309" i="85"/>
  <c r="F1317" i="85"/>
  <c r="E1317" i="85"/>
  <c r="F1322" i="85"/>
  <c r="E1322" i="85"/>
  <c r="F1326" i="85"/>
  <c r="E1326" i="85"/>
  <c r="F1330" i="85"/>
  <c r="E1330" i="85"/>
  <c r="F1334" i="85"/>
  <c r="E1334" i="85"/>
  <c r="F1338" i="85"/>
  <c r="E1338" i="85"/>
  <c r="F1342" i="85"/>
  <c r="E1342" i="85"/>
  <c r="F1346" i="85"/>
  <c r="E1346" i="85"/>
  <c r="F1350" i="85"/>
  <c r="E1350" i="85"/>
  <c r="F1354" i="85"/>
  <c r="E1354" i="85"/>
  <c r="F1358" i="85"/>
  <c r="E1358" i="85"/>
  <c r="F1362" i="85"/>
  <c r="E1362" i="85"/>
  <c r="F1366" i="85"/>
  <c r="E1366" i="85"/>
  <c r="F1370" i="85"/>
  <c r="E1370" i="85"/>
  <c r="F1374" i="85"/>
  <c r="E1374" i="85"/>
  <c r="F1378" i="85"/>
  <c r="E1378" i="85"/>
  <c r="F1381" i="85"/>
  <c r="E1381" i="85"/>
  <c r="F1385" i="85"/>
  <c r="E1385" i="85"/>
  <c r="F1389" i="85"/>
  <c r="E1389" i="85"/>
  <c r="F1393" i="85"/>
  <c r="E1393" i="85"/>
  <c r="F1397" i="85"/>
  <c r="E1397" i="85"/>
  <c r="F1401" i="85"/>
  <c r="E1401" i="85"/>
  <c r="F1405" i="85"/>
  <c r="E1405" i="85"/>
  <c r="F1409" i="85"/>
  <c r="E1409" i="85"/>
  <c r="F1413" i="85"/>
  <c r="E1413" i="85"/>
  <c r="F1417" i="85"/>
  <c r="E1417" i="85"/>
  <c r="F1421" i="85"/>
  <c r="E1421" i="85"/>
  <c r="F1426" i="85"/>
  <c r="E1426" i="85"/>
  <c r="F1433" i="85"/>
  <c r="E1433" i="85"/>
  <c r="F1441" i="85"/>
  <c r="E1441" i="85"/>
  <c r="F1449" i="85"/>
  <c r="E1449" i="85"/>
  <c r="F1457" i="85"/>
  <c r="E1457" i="85"/>
  <c r="F1465" i="85"/>
  <c r="E1465" i="85"/>
  <c r="F1473" i="85"/>
  <c r="E1473" i="85"/>
  <c r="F1481" i="85"/>
  <c r="E1481" i="85"/>
  <c r="F1488" i="85"/>
  <c r="E1488" i="85"/>
  <c r="F1496" i="85"/>
  <c r="E1496" i="85"/>
  <c r="F1504" i="85"/>
  <c r="E1504" i="85"/>
  <c r="F1512" i="85"/>
  <c r="E1512" i="85"/>
  <c r="F1520" i="85"/>
  <c r="E1520" i="85"/>
  <c r="F1528" i="85"/>
  <c r="E1528" i="85"/>
  <c r="F1536" i="85"/>
  <c r="E1536" i="85"/>
  <c r="F1544" i="85"/>
  <c r="E1544" i="85"/>
  <c r="F1552" i="85"/>
  <c r="E1552" i="85"/>
  <c r="F1559" i="85"/>
  <c r="E1559" i="85"/>
  <c r="E1227" i="85"/>
  <c r="G1227" i="85" s="1"/>
  <c r="E1232" i="85"/>
  <c r="G1232" i="85" s="1"/>
  <c r="E1235" i="85"/>
  <c r="G1235" i="85" s="1"/>
  <c r="E1240" i="85"/>
  <c r="G1240" i="85" s="1"/>
  <c r="E1243" i="85"/>
  <c r="G1243" i="85" s="1"/>
  <c r="E1248" i="85"/>
  <c r="G1248" i="85" s="1"/>
  <c r="E1251" i="85"/>
  <c r="G1251" i="85" s="1"/>
  <c r="E1256" i="85"/>
  <c r="G1256" i="85" s="1"/>
  <c r="E1259" i="85"/>
  <c r="G1259" i="85" s="1"/>
  <c r="E1264" i="85"/>
  <c r="G1264" i="85" s="1"/>
  <c r="E1267" i="85"/>
  <c r="G1267" i="85" s="1"/>
  <c r="E1272" i="85"/>
  <c r="G1272" i="85" s="1"/>
  <c r="E1275" i="85"/>
  <c r="G1275" i="85" s="1"/>
  <c r="E1280" i="85"/>
  <c r="G1280" i="85" s="1"/>
  <c r="E1283" i="85"/>
  <c r="G1283" i="85" s="1"/>
  <c r="E1287" i="85"/>
  <c r="G1287" i="85" s="1"/>
  <c r="E1290" i="85"/>
  <c r="G1290" i="85" s="1"/>
  <c r="E1295" i="85"/>
  <c r="G1295" i="85" s="1"/>
  <c r="E1298" i="85"/>
  <c r="G1298" i="85" s="1"/>
  <c r="E1303" i="85"/>
  <c r="G1303" i="85" s="1"/>
  <c r="E1306" i="85"/>
  <c r="G1306" i="85" s="1"/>
  <c r="E1311" i="85"/>
  <c r="G1311" i="85" s="1"/>
  <c r="E1314" i="85"/>
  <c r="G1314" i="85" s="1"/>
  <c r="E1319" i="85"/>
  <c r="G1319" i="85" s="1"/>
  <c r="G1363" i="85"/>
  <c r="F1573" i="85"/>
  <c r="E1573" i="85"/>
  <c r="F1576" i="85"/>
  <c r="E1576" i="85"/>
  <c r="F1186" i="85"/>
  <c r="E1186" i="85"/>
  <c r="F1194" i="85"/>
  <c r="E1194" i="85"/>
  <c r="F1202" i="85"/>
  <c r="E1202" i="85"/>
  <c r="F1210" i="85"/>
  <c r="E1210" i="85"/>
  <c r="F1218" i="85"/>
  <c r="E1218" i="85"/>
  <c r="F1226" i="85"/>
  <c r="E1226" i="85"/>
  <c r="F1234" i="85"/>
  <c r="E1234" i="85"/>
  <c r="F1242" i="85"/>
  <c r="E1242" i="85"/>
  <c r="F1250" i="85"/>
  <c r="E1250" i="85"/>
  <c r="F1258" i="85"/>
  <c r="E1258" i="85"/>
  <c r="F1266" i="85"/>
  <c r="E1266" i="85"/>
  <c r="F1274" i="85"/>
  <c r="E1274" i="85"/>
  <c r="F1282" i="85"/>
  <c r="E1282" i="85"/>
  <c r="F1289" i="85"/>
  <c r="E1289" i="85"/>
  <c r="F1297" i="85"/>
  <c r="E1297" i="85"/>
  <c r="G1302" i="85"/>
  <c r="F1305" i="85"/>
  <c r="E1305" i="85"/>
  <c r="F1313" i="85"/>
  <c r="E1313" i="85"/>
  <c r="F1321" i="85"/>
  <c r="E1321" i="85"/>
  <c r="F1430" i="85"/>
  <c r="E1430" i="85"/>
  <c r="F1437" i="85"/>
  <c r="E1437" i="85"/>
  <c r="F1445" i="85"/>
  <c r="E1445" i="85"/>
  <c r="F1453" i="85"/>
  <c r="E1453" i="85"/>
  <c r="F1461" i="85"/>
  <c r="E1461" i="85"/>
  <c r="F1469" i="85"/>
  <c r="E1469" i="85"/>
  <c r="F1477" i="85"/>
  <c r="E1477" i="85"/>
  <c r="F1484" i="85"/>
  <c r="E1484" i="85"/>
  <c r="F1492" i="85"/>
  <c r="E1492" i="85"/>
  <c r="F1500" i="85"/>
  <c r="E1500" i="85"/>
  <c r="F1508" i="85"/>
  <c r="E1508" i="85"/>
  <c r="F1516" i="85"/>
  <c r="E1516" i="85"/>
  <c r="F1524" i="85"/>
  <c r="E1524" i="85"/>
  <c r="F1532" i="85"/>
  <c r="E1532" i="85"/>
  <c r="F1540" i="85"/>
  <c r="E1540" i="85"/>
  <c r="F1548" i="85"/>
  <c r="E1548" i="85"/>
  <c r="F1555" i="85"/>
  <c r="E1555" i="85"/>
  <c r="F1563" i="85"/>
  <c r="E1563" i="85"/>
  <c r="E1566" i="85"/>
  <c r="F1569" i="85"/>
  <c r="E1569" i="85"/>
  <c r="F1830" i="85"/>
  <c r="E1830" i="85"/>
  <c r="F1846" i="85"/>
  <c r="E1846" i="85"/>
  <c r="E1425" i="85"/>
  <c r="G1425" i="85" s="1"/>
  <c r="E1429" i="85"/>
  <c r="G1429" i="85" s="1"/>
  <c r="E1436" i="85"/>
  <c r="G1436" i="85" s="1"/>
  <c r="E1440" i="85"/>
  <c r="G1440" i="85" s="1"/>
  <c r="E1444" i="85"/>
  <c r="G1444" i="85" s="1"/>
  <c r="E1448" i="85"/>
  <c r="G1448" i="85" s="1"/>
  <c r="E1452" i="85"/>
  <c r="G1452" i="85" s="1"/>
  <c r="E1456" i="85"/>
  <c r="G1456" i="85" s="1"/>
  <c r="E1460" i="85"/>
  <c r="G1460" i="85" s="1"/>
  <c r="E1464" i="85"/>
  <c r="G1464" i="85" s="1"/>
  <c r="E1468" i="85"/>
  <c r="G1468" i="85" s="1"/>
  <c r="E1472" i="85"/>
  <c r="G1472" i="85" s="1"/>
  <c r="E1476" i="85"/>
  <c r="G1476" i="85" s="1"/>
  <c r="E1480" i="85"/>
  <c r="G1480" i="85" s="1"/>
  <c r="E1487" i="85"/>
  <c r="G1487" i="85" s="1"/>
  <c r="E1491" i="85"/>
  <c r="G1491" i="85" s="1"/>
  <c r="E1495" i="85"/>
  <c r="G1495" i="85" s="1"/>
  <c r="E1499" i="85"/>
  <c r="G1499" i="85" s="1"/>
  <c r="E1503" i="85"/>
  <c r="G1503" i="85" s="1"/>
  <c r="E1507" i="85"/>
  <c r="G1507" i="85" s="1"/>
  <c r="E1511" i="85"/>
  <c r="G1511" i="85" s="1"/>
  <c r="E1515" i="85"/>
  <c r="G1515" i="85" s="1"/>
  <c r="E1519" i="85"/>
  <c r="G1519" i="85" s="1"/>
  <c r="E1523" i="85"/>
  <c r="G1523" i="85" s="1"/>
  <c r="E1527" i="85"/>
  <c r="G1527" i="85" s="1"/>
  <c r="E1531" i="85"/>
  <c r="G1531" i="85" s="1"/>
  <c r="E1535" i="85"/>
  <c r="G1535" i="85" s="1"/>
  <c r="E1539" i="85"/>
  <c r="G1539" i="85" s="1"/>
  <c r="E1543" i="85"/>
  <c r="G1543" i="85" s="1"/>
  <c r="E1547" i="85"/>
  <c r="G1547" i="85" s="1"/>
  <c r="E1551" i="85"/>
  <c r="G1551" i="85" s="1"/>
  <c r="E1554" i="85"/>
  <c r="G1554" i="85" s="1"/>
  <c r="E1558" i="85"/>
  <c r="G1558" i="85" s="1"/>
  <c r="E1562" i="85"/>
  <c r="G1562" i="85" s="1"/>
  <c r="F1568" i="85"/>
  <c r="E1568" i="85"/>
  <c r="F1575" i="85"/>
  <c r="E1575" i="85"/>
  <c r="F1597" i="85"/>
  <c r="E1597" i="85"/>
  <c r="F1599" i="85"/>
  <c r="E1599" i="85"/>
  <c r="F1601" i="85"/>
  <c r="E1601" i="85"/>
  <c r="F1603" i="85"/>
  <c r="E1603" i="85"/>
  <c r="F1605" i="85"/>
  <c r="E1605" i="85"/>
  <c r="F1607" i="85"/>
  <c r="E1607" i="85"/>
  <c r="F1609" i="85"/>
  <c r="E1609" i="85"/>
  <c r="F1611" i="85"/>
  <c r="E1611" i="85"/>
  <c r="F1613" i="85"/>
  <c r="E1613" i="85"/>
  <c r="F1615" i="85"/>
  <c r="E1615" i="85"/>
  <c r="F1617" i="85"/>
  <c r="E1617" i="85"/>
  <c r="F1619" i="85"/>
  <c r="E1619" i="85"/>
  <c r="F1621" i="85"/>
  <c r="E1621" i="85"/>
  <c r="F1623" i="85"/>
  <c r="E1623" i="85"/>
  <c r="F1625" i="85"/>
  <c r="E1625" i="85"/>
  <c r="F1627" i="85"/>
  <c r="E1627" i="85"/>
  <c r="F1629" i="85"/>
  <c r="E1629" i="85"/>
  <c r="F1631" i="85"/>
  <c r="E1631" i="85"/>
  <c r="F1633" i="85"/>
  <c r="E1633" i="85"/>
  <c r="F1635" i="85"/>
  <c r="E1635" i="85"/>
  <c r="F1637" i="85"/>
  <c r="E1637" i="85"/>
  <c r="F1639" i="85"/>
  <c r="E1639" i="85"/>
  <c r="F1641" i="85"/>
  <c r="E1641" i="85"/>
  <c r="F1643" i="85"/>
  <c r="E1643" i="85"/>
  <c r="F1645" i="85"/>
  <c r="E1645" i="85"/>
  <c r="F1647" i="85"/>
  <c r="E1647" i="85"/>
  <c r="F1649" i="85"/>
  <c r="E1649" i="85"/>
  <c r="F1651" i="85"/>
  <c r="E1651" i="85"/>
  <c r="F1653" i="85"/>
  <c r="E1653" i="85"/>
  <c r="F1655" i="85"/>
  <c r="E1655" i="85"/>
  <c r="F1657" i="85"/>
  <c r="E1657" i="85"/>
  <c r="F1659" i="85"/>
  <c r="E1659" i="85"/>
  <c r="F1661" i="85"/>
  <c r="E1661" i="85"/>
  <c r="F1663" i="85"/>
  <c r="E1663" i="85"/>
  <c r="F1665" i="85"/>
  <c r="E1665" i="85"/>
  <c r="F1667" i="85"/>
  <c r="E1667" i="85"/>
  <c r="F1669" i="85"/>
  <c r="E1669" i="85"/>
  <c r="F1671" i="85"/>
  <c r="E1671" i="85"/>
  <c r="F1673" i="85"/>
  <c r="E1673" i="85"/>
  <c r="F1675" i="85"/>
  <c r="E1675" i="85"/>
  <c r="F1677" i="85"/>
  <c r="E1677" i="85"/>
  <c r="F1679" i="85"/>
  <c r="E1679" i="85"/>
  <c r="F1681" i="85"/>
  <c r="E1681" i="85"/>
  <c r="F1683" i="85"/>
  <c r="E1683" i="85"/>
  <c r="F1685" i="85"/>
  <c r="E1685" i="85"/>
  <c r="F1687" i="85"/>
  <c r="E1687" i="85"/>
  <c r="F1689" i="85"/>
  <c r="E1689" i="85"/>
  <c r="F1691" i="85"/>
  <c r="E1691" i="85"/>
  <c r="F1862" i="85"/>
  <c r="E1862" i="85"/>
  <c r="E1325" i="85"/>
  <c r="G1325" i="85" s="1"/>
  <c r="E1329" i="85"/>
  <c r="G1329" i="85" s="1"/>
  <c r="E1333" i="85"/>
  <c r="G1333" i="85" s="1"/>
  <c r="E1337" i="85"/>
  <c r="G1337" i="85" s="1"/>
  <c r="E1341" i="85"/>
  <c r="G1341" i="85" s="1"/>
  <c r="E1345" i="85"/>
  <c r="G1345" i="85" s="1"/>
  <c r="E1349" i="85"/>
  <c r="G1349" i="85" s="1"/>
  <c r="E1353" i="85"/>
  <c r="G1353" i="85" s="1"/>
  <c r="E1357" i="85"/>
  <c r="G1357" i="85" s="1"/>
  <c r="E1361" i="85"/>
  <c r="G1361" i="85" s="1"/>
  <c r="E1365" i="85"/>
  <c r="G1365" i="85" s="1"/>
  <c r="E1369" i="85"/>
  <c r="G1369" i="85" s="1"/>
  <c r="E1373" i="85"/>
  <c r="G1373" i="85" s="1"/>
  <c r="E1377" i="85"/>
  <c r="G1377" i="85" s="1"/>
  <c r="E1380" i="85"/>
  <c r="G1380" i="85" s="1"/>
  <c r="E1384" i="85"/>
  <c r="G1384" i="85" s="1"/>
  <c r="E1388" i="85"/>
  <c r="G1388" i="85" s="1"/>
  <c r="E1392" i="85"/>
  <c r="G1392" i="85" s="1"/>
  <c r="E1396" i="85"/>
  <c r="G1396" i="85" s="1"/>
  <c r="E1400" i="85"/>
  <c r="G1400" i="85" s="1"/>
  <c r="E1404" i="85"/>
  <c r="G1404" i="85" s="1"/>
  <c r="E1408" i="85"/>
  <c r="G1408" i="85" s="1"/>
  <c r="E1412" i="85"/>
  <c r="G1412" i="85" s="1"/>
  <c r="E1416" i="85"/>
  <c r="G1416" i="85" s="1"/>
  <c r="E1420" i="85"/>
  <c r="G1420" i="85" s="1"/>
  <c r="E1424" i="85"/>
  <c r="G1424" i="85" s="1"/>
  <c r="E1428" i="85"/>
  <c r="G1428" i="85" s="1"/>
  <c r="E1432" i="85"/>
  <c r="G1432" i="85" s="1"/>
  <c r="E1435" i="85"/>
  <c r="G1435" i="85" s="1"/>
  <c r="E1439" i="85"/>
  <c r="G1439" i="85" s="1"/>
  <c r="E1443" i="85"/>
  <c r="G1443" i="85" s="1"/>
  <c r="E1447" i="85"/>
  <c r="G1447" i="85" s="1"/>
  <c r="E1451" i="85"/>
  <c r="G1451" i="85" s="1"/>
  <c r="E1455" i="85"/>
  <c r="G1455" i="85" s="1"/>
  <c r="E1459" i="85"/>
  <c r="G1459" i="85" s="1"/>
  <c r="E1463" i="85"/>
  <c r="G1463" i="85" s="1"/>
  <c r="E1467" i="85"/>
  <c r="G1467" i="85" s="1"/>
  <c r="E1475" i="85"/>
  <c r="G1475" i="85" s="1"/>
  <c r="E1479" i="85"/>
  <c r="G1479" i="85" s="1"/>
  <c r="E1483" i="85"/>
  <c r="G1483" i="85" s="1"/>
  <c r="E1486" i="85"/>
  <c r="G1486" i="85" s="1"/>
  <c r="E1490" i="85"/>
  <c r="G1490" i="85" s="1"/>
  <c r="E1494" i="85"/>
  <c r="G1494" i="85" s="1"/>
  <c r="E1498" i="85"/>
  <c r="G1498" i="85" s="1"/>
  <c r="E1502" i="85"/>
  <c r="G1502" i="85" s="1"/>
  <c r="E1506" i="85"/>
  <c r="G1506" i="85" s="1"/>
  <c r="E1510" i="85"/>
  <c r="G1510" i="85" s="1"/>
  <c r="E1514" i="85"/>
  <c r="G1514" i="85" s="1"/>
  <c r="E1518" i="85"/>
  <c r="G1518" i="85" s="1"/>
  <c r="E1522" i="85"/>
  <c r="G1522" i="85" s="1"/>
  <c r="E1526" i="85"/>
  <c r="G1526" i="85" s="1"/>
  <c r="E1530" i="85"/>
  <c r="G1530" i="85" s="1"/>
  <c r="E1534" i="85"/>
  <c r="G1534" i="85" s="1"/>
  <c r="E1538" i="85"/>
  <c r="G1538" i="85" s="1"/>
  <c r="E1542" i="85"/>
  <c r="G1542" i="85" s="1"/>
  <c r="E1546" i="85"/>
  <c r="G1546" i="85" s="1"/>
  <c r="E1550" i="85"/>
  <c r="G1550" i="85" s="1"/>
  <c r="E1553" i="85"/>
  <c r="G1553" i="85" s="1"/>
  <c r="E1557" i="85"/>
  <c r="G1557" i="85" s="1"/>
  <c r="E1561" i="85"/>
  <c r="G1561" i="85" s="1"/>
  <c r="E1565" i="85"/>
  <c r="G1565" i="85" s="1"/>
  <c r="E1570" i="85"/>
  <c r="G1570" i="85" s="1"/>
  <c r="E1577" i="85"/>
  <c r="G1577" i="85" s="1"/>
  <c r="G1622" i="85"/>
  <c r="G1735" i="85"/>
  <c r="G1791" i="85"/>
  <c r="F1826" i="85"/>
  <c r="E1826" i="85"/>
  <c r="E1842" i="85"/>
  <c r="F1858" i="85"/>
  <c r="E1858" i="85"/>
  <c r="E1875" i="85"/>
  <c r="F1875" i="85"/>
  <c r="E1878" i="85"/>
  <c r="F1878" i="85"/>
  <c r="F1822" i="85"/>
  <c r="E1822" i="85"/>
  <c r="F1838" i="85"/>
  <c r="E1838" i="85"/>
  <c r="F1854" i="85"/>
  <c r="E1854" i="85"/>
  <c r="E1870" i="85"/>
  <c r="F1870" i="85"/>
  <c r="E1881" i="85"/>
  <c r="F1881" i="85"/>
  <c r="F1693" i="85"/>
  <c r="E1693" i="85"/>
  <c r="F1695" i="85"/>
  <c r="E1695" i="85"/>
  <c r="F1697" i="85"/>
  <c r="E1697" i="85"/>
  <c r="F1699" i="85"/>
  <c r="E1699" i="85"/>
  <c r="F1701" i="85"/>
  <c r="E1701" i="85"/>
  <c r="F1703" i="85"/>
  <c r="E1703" i="85"/>
  <c r="F1705" i="85"/>
  <c r="E1705" i="85"/>
  <c r="F1707" i="85"/>
  <c r="E1707" i="85"/>
  <c r="F1709" i="85"/>
  <c r="E1709" i="85"/>
  <c r="F1711" i="85"/>
  <c r="E1711" i="85"/>
  <c r="F1713" i="85"/>
  <c r="E1713" i="85"/>
  <c r="F1715" i="85"/>
  <c r="E1715" i="85"/>
  <c r="F1717" i="85"/>
  <c r="E1717" i="85"/>
  <c r="F1719" i="85"/>
  <c r="E1719" i="85"/>
  <c r="F1720" i="85"/>
  <c r="E1720" i="85"/>
  <c r="F1722" i="85"/>
  <c r="E1722" i="85"/>
  <c r="F1724" i="85"/>
  <c r="E1724" i="85"/>
  <c r="F1726" i="85"/>
  <c r="E1726" i="85"/>
  <c r="F1728" i="85"/>
  <c r="E1728" i="85"/>
  <c r="F1731" i="85"/>
  <c r="E1731" i="85"/>
  <c r="F1733" i="85"/>
  <c r="E1733" i="85"/>
  <c r="F1734" i="85"/>
  <c r="E1734" i="85"/>
  <c r="F1736" i="85"/>
  <c r="E1736" i="85"/>
  <c r="F1738" i="85"/>
  <c r="E1738" i="85"/>
  <c r="F1740" i="85"/>
  <c r="E1740" i="85"/>
  <c r="F1742" i="85"/>
  <c r="E1742" i="85"/>
  <c r="F1744" i="85"/>
  <c r="E1744" i="85"/>
  <c r="F1746" i="85"/>
  <c r="E1746" i="85"/>
  <c r="F1748" i="85"/>
  <c r="E1748" i="85"/>
  <c r="F1750" i="85"/>
  <c r="E1750" i="85"/>
  <c r="F1752" i="85"/>
  <c r="E1752" i="85"/>
  <c r="F1754" i="85"/>
  <c r="E1754" i="85"/>
  <c r="F1756" i="85"/>
  <c r="E1756" i="85"/>
  <c r="F1758" i="85"/>
  <c r="E1758" i="85"/>
  <c r="F1760" i="85"/>
  <c r="E1760" i="85"/>
  <c r="F1762" i="85"/>
  <c r="E1762" i="85"/>
  <c r="F1764" i="85"/>
  <c r="E1764" i="85"/>
  <c r="F1766" i="85"/>
  <c r="E1766" i="85"/>
  <c r="F1768" i="85"/>
  <c r="E1768" i="85"/>
  <c r="F1770" i="85"/>
  <c r="E1770" i="85"/>
  <c r="F1772" i="85"/>
  <c r="E1772" i="85"/>
  <c r="F1774" i="85"/>
  <c r="E1774" i="85"/>
  <c r="F1776" i="85"/>
  <c r="E1776" i="85"/>
  <c r="F1778" i="85"/>
  <c r="E1778" i="85"/>
  <c r="F1780" i="85"/>
  <c r="E1780" i="85"/>
  <c r="F1782" i="85"/>
  <c r="E1782" i="85"/>
  <c r="F1784" i="85"/>
  <c r="E1784" i="85"/>
  <c r="F1786" i="85"/>
  <c r="E1786" i="85"/>
  <c r="F1788" i="85"/>
  <c r="E1788" i="85"/>
  <c r="F1790" i="85"/>
  <c r="E1790" i="85"/>
  <c r="F1792" i="85"/>
  <c r="E1792" i="85"/>
  <c r="F1794" i="85"/>
  <c r="E1794" i="85"/>
  <c r="F1796" i="85"/>
  <c r="E1796" i="85"/>
  <c r="F1798" i="85"/>
  <c r="E1798" i="85"/>
  <c r="F1800" i="85"/>
  <c r="E1800" i="85"/>
  <c r="F1802" i="85"/>
  <c r="E1802" i="85"/>
  <c r="F1804" i="85"/>
  <c r="E1804" i="85"/>
  <c r="F1806" i="85"/>
  <c r="E1806" i="85"/>
  <c r="E1808" i="85"/>
  <c r="F1810" i="85"/>
  <c r="E1810" i="85"/>
  <c r="F1812" i="85"/>
  <c r="E1812" i="85"/>
  <c r="F1814" i="85"/>
  <c r="E1814" i="85"/>
  <c r="E1816" i="85"/>
  <c r="F1818" i="85"/>
  <c r="E1818" i="85"/>
  <c r="F1834" i="85"/>
  <c r="E1834" i="85"/>
  <c r="F1850" i="85"/>
  <c r="E1850" i="85"/>
  <c r="F1866" i="85"/>
  <c r="E1866" i="85"/>
  <c r="E1873" i="85"/>
  <c r="F1873" i="85"/>
  <c r="E1889" i="85"/>
  <c r="F1889" i="85"/>
  <c r="E1905" i="85"/>
  <c r="F1905" i="85"/>
  <c r="E1893" i="85"/>
  <c r="F1893" i="85"/>
  <c r="E1909" i="85"/>
  <c r="F1909" i="85"/>
  <c r="E1925" i="85"/>
  <c r="F1925" i="85"/>
  <c r="E1941" i="85"/>
  <c r="F1941" i="85"/>
  <c r="E1957" i="85"/>
  <c r="F1957" i="85"/>
  <c r="E1877" i="85"/>
  <c r="F1877" i="85"/>
  <c r="E1885" i="85"/>
  <c r="F1885" i="85"/>
  <c r="E1897" i="85"/>
  <c r="F1897" i="85"/>
  <c r="E1913" i="85"/>
  <c r="F1913" i="85"/>
  <c r="E1929" i="85"/>
  <c r="F1929" i="85"/>
  <c r="E1945" i="85"/>
  <c r="F1945" i="85"/>
  <c r="F2076" i="85"/>
  <c r="E2076" i="85"/>
  <c r="F2092" i="85"/>
  <c r="E2092" i="85"/>
  <c r="E1820" i="85"/>
  <c r="G1820" i="85" s="1"/>
  <c r="E1824" i="85"/>
  <c r="G1824" i="85" s="1"/>
  <c r="E1828" i="85"/>
  <c r="G1828" i="85" s="1"/>
  <c r="E1832" i="85"/>
  <c r="G1832" i="85" s="1"/>
  <c r="E1836" i="85"/>
  <c r="G1836" i="85" s="1"/>
  <c r="E1840" i="85"/>
  <c r="G1840" i="85" s="1"/>
  <c r="E1844" i="85"/>
  <c r="G1844" i="85" s="1"/>
  <c r="E1848" i="85"/>
  <c r="G1848" i="85" s="1"/>
  <c r="E1852" i="85"/>
  <c r="G1852" i="85" s="1"/>
  <c r="E1856" i="85"/>
  <c r="G1856" i="85" s="1"/>
  <c r="E1860" i="85"/>
  <c r="E1864" i="85"/>
  <c r="G1864" i="85" s="1"/>
  <c r="E1868" i="85"/>
  <c r="G1868" i="85" s="1"/>
  <c r="F1871" i="85"/>
  <c r="G1871" i="85" s="1"/>
  <c r="F1874" i="85"/>
  <c r="G1874" i="85" s="1"/>
  <c r="F1879" i="85"/>
  <c r="G1879" i="85" s="1"/>
  <c r="F1882" i="85"/>
  <c r="G1882" i="85" s="1"/>
  <c r="F1894" i="85"/>
  <c r="G1894" i="85" s="1"/>
  <c r="E1901" i="85"/>
  <c r="F1901" i="85"/>
  <c r="F1910" i="85"/>
  <c r="G1910" i="85" s="1"/>
  <c r="E1917" i="85"/>
  <c r="F1917" i="85"/>
  <c r="E1933" i="85"/>
  <c r="F1933" i="85"/>
  <c r="E1949" i="85"/>
  <c r="F1949" i="85"/>
  <c r="F2072" i="85"/>
  <c r="E2072" i="85"/>
  <c r="F2088" i="85"/>
  <c r="E2088" i="85"/>
  <c r="E2131" i="85"/>
  <c r="F2131" i="85"/>
  <c r="F1970" i="85"/>
  <c r="E1970" i="85"/>
  <c r="F1974" i="85"/>
  <c r="E1974" i="85"/>
  <c r="F1978" i="85"/>
  <c r="E1978" i="85"/>
  <c r="F1982" i="85"/>
  <c r="E1982" i="85"/>
  <c r="F1986" i="85"/>
  <c r="E1986" i="85"/>
  <c r="F1990" i="85"/>
  <c r="E1990" i="85"/>
  <c r="F1994" i="85"/>
  <c r="E1994" i="85"/>
  <c r="F1998" i="85"/>
  <c r="E1998" i="85"/>
  <c r="F2002" i="85"/>
  <c r="E2002" i="85"/>
  <c r="F2006" i="85"/>
  <c r="E2006" i="85"/>
  <c r="F2010" i="85"/>
  <c r="E2010" i="85"/>
  <c r="F2014" i="85"/>
  <c r="E2014" i="85"/>
  <c r="F2018" i="85"/>
  <c r="E2018" i="85"/>
  <c r="F2021" i="85"/>
  <c r="E2021" i="85"/>
  <c r="F2025" i="85"/>
  <c r="E2025" i="85"/>
  <c r="F2029" i="85"/>
  <c r="E2029" i="85"/>
  <c r="F2033" i="85"/>
  <c r="E2033" i="85"/>
  <c r="F2036" i="85"/>
  <c r="E2036" i="85"/>
  <c r="F2040" i="85"/>
  <c r="E2040" i="85"/>
  <c r="F2044" i="85"/>
  <c r="E2044" i="85"/>
  <c r="F2048" i="85"/>
  <c r="E2048" i="85"/>
  <c r="F2052" i="85"/>
  <c r="E2052" i="85"/>
  <c r="F2056" i="85"/>
  <c r="E2056" i="85"/>
  <c r="F2060" i="85"/>
  <c r="E2060" i="85"/>
  <c r="F2064" i="85"/>
  <c r="E2064" i="85"/>
  <c r="F2068" i="85"/>
  <c r="E2068" i="85"/>
  <c r="F2084" i="85"/>
  <c r="E2084" i="85"/>
  <c r="E2147" i="85"/>
  <c r="F2147" i="85"/>
  <c r="F2080" i="85"/>
  <c r="E2080" i="85"/>
  <c r="F2096" i="85"/>
  <c r="E2096" i="85"/>
  <c r="E2115" i="85"/>
  <c r="F2115" i="85"/>
  <c r="G2077" i="85"/>
  <c r="E2103" i="85"/>
  <c r="F2103" i="85"/>
  <c r="E2119" i="85"/>
  <c r="F2119" i="85"/>
  <c r="E2127" i="85"/>
  <c r="F2127" i="85"/>
  <c r="E2143" i="85"/>
  <c r="F2143" i="85"/>
  <c r="E2159" i="85"/>
  <c r="F2159" i="85"/>
  <c r="F2162" i="85"/>
  <c r="E2162" i="85"/>
  <c r="F2166" i="85"/>
  <c r="E2166" i="85"/>
  <c r="F2170" i="85"/>
  <c r="E2170" i="85"/>
  <c r="E2071" i="85"/>
  <c r="G2071" i="85" s="1"/>
  <c r="E2075" i="85"/>
  <c r="G2075" i="85" s="1"/>
  <c r="E2079" i="85"/>
  <c r="G2079" i="85" s="1"/>
  <c r="E2083" i="85"/>
  <c r="G2083" i="85" s="1"/>
  <c r="E2087" i="85"/>
  <c r="G2087" i="85" s="1"/>
  <c r="E2091" i="85"/>
  <c r="G2091" i="85" s="1"/>
  <c r="E2095" i="85"/>
  <c r="G2095" i="85" s="1"/>
  <c r="E2123" i="85"/>
  <c r="F2123" i="85"/>
  <c r="E2139" i="85"/>
  <c r="F2139" i="85"/>
  <c r="E2155" i="85"/>
  <c r="F2155" i="85"/>
  <c r="G2099" i="85"/>
  <c r="E2111" i="85"/>
  <c r="F2111" i="85"/>
  <c r="E2135" i="85"/>
  <c r="F2135" i="85"/>
  <c r="E2151" i="85"/>
  <c r="F2151" i="85"/>
  <c r="F2164" i="85"/>
  <c r="E2164" i="85"/>
  <c r="F2168" i="85"/>
  <c r="E2168" i="85"/>
  <c r="F2173" i="85"/>
  <c r="E2173" i="85"/>
  <c r="F2181" i="85"/>
  <c r="E2181" i="85"/>
  <c r="F2189" i="85"/>
  <c r="E2189" i="85"/>
  <c r="F2161" i="85"/>
  <c r="E2161" i="85"/>
  <c r="F2163" i="85"/>
  <c r="E2163" i="85"/>
  <c r="F2165" i="85"/>
  <c r="E2165" i="85"/>
  <c r="F2167" i="85"/>
  <c r="E2167" i="85"/>
  <c r="F2169" i="85"/>
  <c r="E2169" i="85"/>
  <c r="F2171" i="85"/>
  <c r="E2171" i="85"/>
  <c r="F2179" i="85"/>
  <c r="E2179" i="85"/>
  <c r="F2187" i="85"/>
  <c r="E2187" i="85"/>
  <c r="F2125" i="85"/>
  <c r="G2125" i="85" s="1"/>
  <c r="F2129" i="85"/>
  <c r="G2129" i="85" s="1"/>
  <c r="F2133" i="85"/>
  <c r="G2133" i="85" s="1"/>
  <c r="F2137" i="85"/>
  <c r="G2137" i="85" s="1"/>
  <c r="F2141" i="85"/>
  <c r="G2141" i="85" s="1"/>
  <c r="F2145" i="85"/>
  <c r="G2145" i="85" s="1"/>
  <c r="F2149" i="85"/>
  <c r="G2149" i="85" s="1"/>
  <c r="F2153" i="85"/>
  <c r="G2153" i="85" s="1"/>
  <c r="F2157" i="85"/>
  <c r="G2157" i="85" s="1"/>
  <c r="F2177" i="85"/>
  <c r="E2177" i="85"/>
  <c r="F2185" i="85"/>
  <c r="E2185" i="85"/>
  <c r="F2193" i="85"/>
  <c r="E2193" i="85"/>
  <c r="F2197" i="85"/>
  <c r="E2197" i="85"/>
  <c r="F2201" i="85"/>
  <c r="E2201" i="85"/>
  <c r="F2205" i="85"/>
  <c r="E2205" i="85"/>
  <c r="F2209" i="85"/>
  <c r="E2209" i="85"/>
  <c r="F2213" i="85"/>
  <c r="E2213" i="85"/>
  <c r="F2217" i="85"/>
  <c r="E2217" i="85"/>
  <c r="F2221" i="85"/>
  <c r="E2221" i="85"/>
  <c r="F2225" i="85"/>
  <c r="E2225" i="85"/>
  <c r="F2229" i="85"/>
  <c r="E2229" i="85"/>
  <c r="F2233" i="85"/>
  <c r="E2233" i="85"/>
  <c r="F2237" i="85"/>
  <c r="E2237" i="85"/>
  <c r="F2241" i="85"/>
  <c r="E2241" i="85"/>
  <c r="F2245" i="85"/>
  <c r="E2245" i="85"/>
  <c r="F2249" i="85"/>
  <c r="E2249" i="85"/>
  <c r="F2253" i="85"/>
  <c r="E2253" i="85"/>
  <c r="F2190" i="85"/>
  <c r="E2190" i="85"/>
  <c r="F2194" i="85"/>
  <c r="E2194" i="85"/>
  <c r="F2198" i="85"/>
  <c r="E2198" i="85"/>
  <c r="F2202" i="85"/>
  <c r="E2202" i="85"/>
  <c r="F2206" i="85"/>
  <c r="E2206" i="85"/>
  <c r="F2210" i="85"/>
  <c r="E2210" i="85"/>
  <c r="F2214" i="85"/>
  <c r="E2214" i="85"/>
  <c r="F2218" i="85"/>
  <c r="E2218" i="85"/>
  <c r="F2222" i="85"/>
  <c r="E2222" i="85"/>
  <c r="F2226" i="85"/>
  <c r="E2226" i="85"/>
  <c r="F2230" i="85"/>
  <c r="E2230" i="85"/>
  <c r="F2234" i="85"/>
  <c r="E2234" i="85"/>
  <c r="F2238" i="85"/>
  <c r="E2238" i="85"/>
  <c r="F2242" i="85"/>
  <c r="E2242" i="85"/>
  <c r="F2246" i="85"/>
  <c r="E2246" i="85"/>
  <c r="F2250" i="85"/>
  <c r="E2250" i="85"/>
  <c r="F2254" i="85"/>
  <c r="E2254" i="85"/>
  <c r="F2191" i="85"/>
  <c r="E2191" i="85"/>
  <c r="F2195" i="85"/>
  <c r="E2195" i="85"/>
  <c r="F2199" i="85"/>
  <c r="E2199" i="85"/>
  <c r="F2203" i="85"/>
  <c r="E2203" i="85"/>
  <c r="F2207" i="85"/>
  <c r="E2207" i="85"/>
  <c r="F2211" i="85"/>
  <c r="E2211" i="85"/>
  <c r="F2215" i="85"/>
  <c r="E2215" i="85"/>
  <c r="F2219" i="85"/>
  <c r="E2219" i="85"/>
  <c r="F2223" i="85"/>
  <c r="E2223" i="85"/>
  <c r="F2227" i="85"/>
  <c r="E2227" i="85"/>
  <c r="F2231" i="85"/>
  <c r="E2231" i="85"/>
  <c r="F2235" i="85"/>
  <c r="E2235" i="85"/>
  <c r="F2239" i="85"/>
  <c r="E2239" i="85"/>
  <c r="F2243" i="85"/>
  <c r="E2243" i="85"/>
  <c r="F2247" i="85"/>
  <c r="E2247" i="85"/>
  <c r="F2251" i="85"/>
  <c r="E2251" i="85"/>
  <c r="F2255" i="85"/>
  <c r="E2255" i="85"/>
  <c r="D113" i="1"/>
  <c r="G2081" i="85" l="1"/>
  <c r="G1859" i="85"/>
  <c r="G1583" i="85"/>
  <c r="G1997" i="85"/>
  <c r="G268" i="85"/>
  <c r="G377" i="85"/>
  <c r="G2186" i="85"/>
  <c r="G1991" i="85"/>
  <c r="G103" i="85"/>
  <c r="G87" i="85"/>
  <c r="G1662" i="85"/>
  <c r="G1739" i="85"/>
  <c r="G1614" i="85"/>
  <c r="G1402" i="85"/>
  <c r="G1339" i="85"/>
  <c r="G1694" i="85"/>
  <c r="G1710" i="85"/>
  <c r="G1386" i="85"/>
  <c r="G1318" i="85"/>
  <c r="G1650" i="85"/>
  <c r="G1969" i="85"/>
  <c r="G2085" i="85"/>
  <c r="G2061" i="85"/>
  <c r="G2045" i="85"/>
  <c r="G2030" i="85"/>
  <c r="G2015" i="85"/>
  <c r="G2176" i="85"/>
  <c r="G1914" i="85"/>
  <c r="G1887" i="85"/>
  <c r="G1727" i="85"/>
  <c r="G2001" i="85"/>
  <c r="G2184" i="85"/>
  <c r="G2065" i="85"/>
  <c r="G2049" i="85"/>
  <c r="G2034" i="85"/>
  <c r="G2019" i="85"/>
  <c r="G1989" i="85"/>
  <c r="G1981" i="85"/>
  <c r="G2089" i="85"/>
  <c r="G1725" i="85"/>
  <c r="G1598" i="85"/>
  <c r="G1678" i="85"/>
  <c r="G1630" i="85"/>
  <c r="G1646" i="85"/>
  <c r="G896" i="85"/>
  <c r="G2100" i="85"/>
  <c r="G2023" i="85"/>
  <c r="G1795" i="85"/>
  <c r="G1626" i="85"/>
  <c r="G345" i="85"/>
  <c r="G140" i="85"/>
  <c r="G2008" i="85"/>
  <c r="G1849" i="85"/>
  <c r="G1690" i="85"/>
  <c r="G1265" i="85"/>
  <c r="G1108" i="85"/>
  <c r="G890" i="85"/>
  <c r="G321" i="85"/>
  <c r="G2118" i="85"/>
  <c r="G1751" i="85"/>
  <c r="G1541" i="85"/>
  <c r="G1253" i="85"/>
  <c r="G204" i="85"/>
  <c r="G76" i="85"/>
  <c r="G1880" i="85"/>
  <c r="G1732" i="85"/>
  <c r="G1834" i="85"/>
  <c r="G1975" i="85"/>
  <c r="G912" i="85"/>
  <c r="G880" i="85"/>
  <c r="G2084" i="85"/>
  <c r="G1987" i="85"/>
  <c r="G1714" i="85"/>
  <c r="G2066" i="85"/>
  <c r="G1972" i="85"/>
  <c r="G1775" i="85"/>
  <c r="G1606" i="85"/>
  <c r="G935" i="85"/>
  <c r="G2050" i="85"/>
  <c r="G1670" i="85"/>
  <c r="G380" i="85"/>
  <c r="G1839" i="85"/>
  <c r="G1985" i="85"/>
  <c r="G1993" i="85"/>
  <c r="G2155" i="85"/>
  <c r="G2123" i="85"/>
  <c r="G2143" i="85"/>
  <c r="G2119" i="85"/>
  <c r="G1580" i="85"/>
  <c r="G1371" i="85"/>
  <c r="G1247" i="85"/>
  <c r="G1286" i="85"/>
  <c r="G943" i="85"/>
  <c r="G1418" i="85"/>
  <c r="G1355" i="85"/>
  <c r="G2057" i="85"/>
  <c r="G2041" i="85"/>
  <c r="G2026" i="85"/>
  <c r="G2011" i="85"/>
  <c r="G1973" i="85"/>
  <c r="G1878" i="85"/>
  <c r="G1869" i="85"/>
  <c r="G1415" i="85"/>
  <c r="G1352" i="85"/>
  <c r="G1228" i="85"/>
  <c r="G1060" i="85"/>
  <c r="G1595" i="85"/>
  <c r="G1533" i="85"/>
  <c r="G1209" i="85"/>
  <c r="G966" i="85"/>
  <c r="G1152" i="85"/>
  <c r="G922" i="85"/>
  <c r="G1949" i="85"/>
  <c r="G1917" i="85"/>
  <c r="G1977" i="85"/>
  <c r="G2069" i="85"/>
  <c r="G2053" i="85"/>
  <c r="G2037" i="85"/>
  <c r="G2022" i="85"/>
  <c r="G2007" i="85"/>
  <c r="G1012" i="85"/>
  <c r="G2038" i="85"/>
  <c r="G962" i="85"/>
  <c r="G1711" i="85"/>
  <c r="G1703" i="85"/>
  <c r="G1699" i="85"/>
  <c r="G351" i="85"/>
  <c r="G1221" i="85"/>
  <c r="G1707" i="85"/>
  <c r="G1695" i="85"/>
  <c r="G1838" i="85"/>
  <c r="G1301" i="85"/>
  <c r="G1309" i="85"/>
  <c r="G1293" i="85"/>
  <c r="G1581" i="85"/>
  <c r="G95" i="85"/>
  <c r="G47" i="85"/>
  <c r="G1992" i="85"/>
  <c r="G305" i="85"/>
  <c r="G1072" i="85"/>
  <c r="G357" i="85"/>
  <c r="G2146" i="85"/>
  <c r="G2121" i="85"/>
  <c r="G1821" i="85"/>
  <c r="G1954" i="85"/>
  <c r="G1891" i="85"/>
  <c r="G1793" i="85"/>
  <c r="G1761" i="85"/>
  <c r="G1730" i="85"/>
  <c r="G1700" i="85"/>
  <c r="G1668" i="85"/>
  <c r="G1636" i="85"/>
  <c r="G1604" i="85"/>
  <c r="G1521" i="85"/>
  <c r="G1458" i="85"/>
  <c r="G2101" i="85"/>
  <c r="G1966" i="85"/>
  <c r="G1912" i="85"/>
  <c r="G1829" i="85"/>
  <c r="G1688" i="85"/>
  <c r="G1656" i="85"/>
  <c r="G1624" i="85"/>
  <c r="G1529" i="85"/>
  <c r="G249" i="85"/>
  <c r="G217" i="85"/>
  <c r="G185" i="85"/>
  <c r="G153" i="85"/>
  <c r="G121" i="85"/>
  <c r="G89" i="85"/>
  <c r="G57" i="85"/>
  <c r="G255" i="85"/>
  <c r="G191" i="85"/>
  <c r="G135" i="85"/>
  <c r="G71" i="85"/>
  <c r="G55" i="85"/>
  <c r="G251" i="85"/>
  <c r="G219" i="85"/>
  <c r="G187" i="85"/>
  <c r="G155" i="85"/>
  <c r="G123" i="85"/>
  <c r="G91" i="85"/>
  <c r="G59" i="85"/>
  <c r="G231" i="85"/>
  <c r="G207" i="85"/>
  <c r="G143" i="85"/>
  <c r="G261" i="85"/>
  <c r="G229" i="85"/>
  <c r="G197" i="85"/>
  <c r="G165" i="85"/>
  <c r="G133" i="85"/>
  <c r="G101" i="85"/>
  <c r="G69" i="85"/>
  <c r="G1501" i="85"/>
  <c r="G1383" i="85"/>
  <c r="G1181" i="85"/>
  <c r="G1585" i="85"/>
  <c r="G1092" i="85"/>
  <c r="G1454" i="85"/>
  <c r="G1948" i="85"/>
  <c r="G1173" i="85"/>
  <c r="G2158" i="85"/>
  <c r="G1268" i="85"/>
  <c r="G945" i="85"/>
  <c r="G1946" i="85"/>
  <c r="G1493" i="85"/>
  <c r="G2251" i="85"/>
  <c r="G2243" i="85"/>
  <c r="G2235" i="85"/>
  <c r="G2227" i="85"/>
  <c r="G2219" i="85"/>
  <c r="G2211" i="85"/>
  <c r="G2203" i="85"/>
  <c r="G2195" i="85"/>
  <c r="G2254" i="85"/>
  <c r="G2246" i="85"/>
  <c r="G2238" i="85"/>
  <c r="G2230" i="85"/>
  <c r="G1933" i="85"/>
  <c r="G1206" i="85"/>
  <c r="G1179" i="85"/>
  <c r="G1117" i="85"/>
  <c r="G1101" i="85"/>
  <c r="G1085" i="85"/>
  <c r="G1069" i="85"/>
  <c r="G2138" i="85"/>
  <c r="G1951" i="85"/>
  <c r="G1847" i="85"/>
  <c r="G1438" i="85"/>
  <c r="G1368" i="85"/>
  <c r="G1212" i="85"/>
  <c r="G996" i="85"/>
  <c r="G1593" i="85"/>
  <c r="G1470" i="85"/>
  <c r="G1156" i="85"/>
  <c r="G2092" i="85"/>
  <c r="G1157" i="85"/>
  <c r="G1125" i="85"/>
  <c r="G1219" i="85"/>
  <c r="G1208" i="85"/>
  <c r="G1182" i="85"/>
  <c r="G1166" i="85"/>
  <c r="G1155" i="85"/>
  <c r="G1126" i="85"/>
  <c r="G1105" i="85"/>
  <c r="G1091" i="85"/>
  <c r="G1062" i="85"/>
  <c r="G1053" i="85"/>
  <c r="G1045" i="85"/>
  <c r="G1037" i="85"/>
  <c r="G1029" i="85"/>
  <c r="G1021" i="85"/>
  <c r="G1013" i="85"/>
  <c r="G1005" i="85"/>
  <c r="G997" i="85"/>
  <c r="G989" i="85"/>
  <c r="G975" i="85"/>
  <c r="G967" i="85"/>
  <c r="G959" i="85"/>
  <c r="G1170" i="85"/>
  <c r="G1150" i="85"/>
  <c r="G1129" i="85"/>
  <c r="G1115" i="85"/>
  <c r="G1086" i="85"/>
  <c r="G1065" i="85"/>
  <c r="G1030" i="85"/>
  <c r="G998" i="85"/>
  <c r="G960" i="85"/>
  <c r="G1216" i="85"/>
  <c r="G1176" i="85"/>
  <c r="G1160" i="85"/>
  <c r="G1142" i="85"/>
  <c r="G1121" i="85"/>
  <c r="G1107" i="85"/>
  <c r="G1078" i="85"/>
  <c r="G1057" i="85"/>
  <c r="G1047" i="85"/>
  <c r="G1039" i="85"/>
  <c r="G1031" i="85"/>
  <c r="G1023" i="85"/>
  <c r="G1015" i="85"/>
  <c r="G1007" i="85"/>
  <c r="G999" i="85"/>
  <c r="G991" i="85"/>
  <c r="G983" i="85"/>
  <c r="G977" i="85"/>
  <c r="G969" i="85"/>
  <c r="G961" i="85"/>
  <c r="G2248" i="85"/>
  <c r="G2240" i="85"/>
  <c r="G2232" i="85"/>
  <c r="G2224" i="85"/>
  <c r="G2216" i="85"/>
  <c r="G2208" i="85"/>
  <c r="G2200" i="85"/>
  <c r="G2192" i="85"/>
  <c r="G2175" i="85"/>
  <c r="G2154" i="85"/>
  <c r="G1924" i="85"/>
  <c r="G2098" i="85"/>
  <c r="G1845" i="85"/>
  <c r="G2222" i="85"/>
  <c r="G2214" i="85"/>
  <c r="G2206" i="85"/>
  <c r="G2198" i="85"/>
  <c r="G2190" i="85"/>
  <c r="G2187" i="85"/>
  <c r="G2171" i="85"/>
  <c r="G2167" i="85"/>
  <c r="G2163" i="85"/>
  <c r="G2189" i="85"/>
  <c r="G2173" i="85"/>
  <c r="G2164" i="85"/>
  <c r="G2139" i="85"/>
  <c r="G2159" i="85"/>
  <c r="G2127" i="85"/>
  <c r="G2103" i="85"/>
  <c r="G2096" i="85"/>
  <c r="G2068" i="85"/>
  <c r="G2060" i="85"/>
  <c r="G2052" i="85"/>
  <c r="G2044" i="85"/>
  <c r="G2036" i="85"/>
  <c r="G2029" i="85"/>
  <c r="G2021" i="85"/>
  <c r="G2014" i="85"/>
  <c r="G2006" i="85"/>
  <c r="G1998" i="85"/>
  <c r="G1990" i="85"/>
  <c r="G1982" i="85"/>
  <c r="G1974" i="85"/>
  <c r="G1813" i="85"/>
  <c r="G2130" i="85"/>
  <c r="G2112" i="85"/>
  <c r="G1853" i="85"/>
  <c r="G2106" i="85"/>
  <c r="G1898" i="85"/>
  <c r="G1884" i="85"/>
  <c r="G1809" i="85"/>
  <c r="G1777" i="85"/>
  <c r="G1745" i="85"/>
  <c r="G1716" i="85"/>
  <c r="G1684" i="85"/>
  <c r="G1652" i="85"/>
  <c r="G1620" i="85"/>
  <c r="G1489" i="85"/>
  <c r="G1427" i="85"/>
  <c r="G1962" i="85"/>
  <c r="G1704" i="85"/>
  <c r="G1672" i="85"/>
  <c r="G1640" i="85"/>
  <c r="G1608" i="85"/>
  <c r="G1560" i="85"/>
  <c r="G1497" i="85"/>
  <c r="G1434" i="85"/>
  <c r="G63" i="85"/>
  <c r="G267" i="85"/>
  <c r="G235" i="85"/>
  <c r="G203" i="85"/>
  <c r="G171" i="85"/>
  <c r="G139" i="85"/>
  <c r="G107" i="85"/>
  <c r="G75" i="85"/>
  <c r="G247" i="85"/>
  <c r="G215" i="85"/>
  <c r="G151" i="85"/>
  <c r="G111" i="85"/>
  <c r="G245" i="85"/>
  <c r="G213" i="85"/>
  <c r="G181" i="85"/>
  <c r="G149" i="85"/>
  <c r="G117" i="85"/>
  <c r="G85" i="85"/>
  <c r="G53" i="85"/>
  <c r="G1564" i="85"/>
  <c r="G1399" i="85"/>
  <c r="G1336" i="85"/>
  <c r="G1124" i="85"/>
  <c r="G1567" i="85"/>
  <c r="G1225" i="85"/>
  <c r="G1028" i="85"/>
  <c r="G1245" i="85"/>
  <c r="G2151" i="85"/>
  <c r="G2111" i="85"/>
  <c r="G2115" i="85"/>
  <c r="G1945" i="85"/>
  <c r="G1913" i="85"/>
  <c r="G1885" i="85"/>
  <c r="G1957" i="85"/>
  <c r="G1925" i="85"/>
  <c r="G1893" i="85"/>
  <c r="G1889" i="85"/>
  <c r="G1850" i="85"/>
  <c r="G1812" i="85"/>
  <c r="G1804" i="85"/>
  <c r="G1800" i="85"/>
  <c r="G1796" i="85"/>
  <c r="G1792" i="85"/>
  <c r="G1788" i="85"/>
  <c r="G1784" i="85"/>
  <c r="G1780" i="85"/>
  <c r="G1776" i="85"/>
  <c r="G1772" i="85"/>
  <c r="G1768" i="85"/>
  <c r="G1764" i="85"/>
  <c r="G1760" i="85"/>
  <c r="G1756" i="85"/>
  <c r="G1752" i="85"/>
  <c r="G1748" i="85"/>
  <c r="G1744" i="85"/>
  <c r="G1740" i="85"/>
  <c r="G1736" i="85"/>
  <c r="G1733" i="85"/>
  <c r="G1726" i="85"/>
  <c r="G1722" i="85"/>
  <c r="G1719" i="85"/>
  <c r="G1715" i="85"/>
  <c r="G1262" i="85"/>
  <c r="G1238" i="85"/>
  <c r="G1224" i="85"/>
  <c r="G1198" i="85"/>
  <c r="G1163" i="85"/>
  <c r="G1093" i="85"/>
  <c r="G1572" i="85"/>
  <c r="G1466" i="85"/>
  <c r="G265" i="85"/>
  <c r="G233" i="85"/>
  <c r="G201" i="85"/>
  <c r="G169" i="85"/>
  <c r="G137" i="85"/>
  <c r="G105" i="85"/>
  <c r="G73" i="85"/>
  <c r="G223" i="85"/>
  <c r="G183" i="85"/>
  <c r="G79" i="85"/>
  <c r="G271" i="85"/>
  <c r="G199" i="85"/>
  <c r="G1870" i="85"/>
  <c r="G1691" i="85"/>
  <c r="G1687" i="85"/>
  <c r="G1683" i="85"/>
  <c r="G1679" i="85"/>
  <c r="G1675" i="85"/>
  <c r="G1671" i="85"/>
  <c r="G1667" i="85"/>
  <c r="G1663" i="85"/>
  <c r="G1659" i="85"/>
  <c r="G1655" i="85"/>
  <c r="G1651" i="85"/>
  <c r="G1647" i="85"/>
  <c r="G1643" i="85"/>
  <c r="G1639" i="85"/>
  <c r="G1635" i="85"/>
  <c r="G1631" i="85"/>
  <c r="G1627" i="85"/>
  <c r="G1623" i="85"/>
  <c r="G1619" i="85"/>
  <c r="G1615" i="85"/>
  <c r="G1611" i="85"/>
  <c r="G1607" i="85"/>
  <c r="G1603" i="85"/>
  <c r="G1599" i="85"/>
  <c r="G1575" i="85"/>
  <c r="G1846" i="85"/>
  <c r="G1569" i="85"/>
  <c r="G1563" i="85"/>
  <c r="G1548" i="85"/>
  <c r="G1532" i="85"/>
  <c r="G1516" i="85"/>
  <c r="G1500" i="85"/>
  <c r="G1484" i="85"/>
  <c r="G1469" i="85"/>
  <c r="G1453" i="85"/>
  <c r="G1437" i="85"/>
  <c r="G1321" i="85"/>
  <c r="G1289" i="85"/>
  <c r="G1258" i="85"/>
  <c r="G1226" i="85"/>
  <c r="G1194" i="85"/>
  <c r="G1149" i="85"/>
  <c r="G1133" i="85"/>
  <c r="G1061" i="85"/>
  <c r="G932" i="85"/>
  <c r="G928" i="85"/>
  <c r="G925" i="85"/>
  <c r="G921" i="85"/>
  <c r="G917" i="85"/>
  <c r="G913" i="85"/>
  <c r="G909" i="85"/>
  <c r="G905" i="85"/>
  <c r="G901" i="85"/>
  <c r="G897" i="85"/>
  <c r="G893" i="85"/>
  <c r="G889" i="85"/>
  <c r="G885" i="85"/>
  <c r="G881" i="85"/>
  <c r="G877" i="85"/>
  <c r="G873" i="85"/>
  <c r="G1046" i="85"/>
  <c r="G1022" i="85"/>
  <c r="G990" i="85"/>
  <c r="G968" i="85"/>
  <c r="G2105" i="85"/>
  <c r="G1837" i="85"/>
  <c r="G1963" i="85"/>
  <c r="G1926" i="85"/>
  <c r="G1942" i="85"/>
  <c r="G1841" i="85"/>
  <c r="G1579" i="85"/>
  <c r="G2082" i="85"/>
  <c r="G1964" i="85"/>
  <c r="G1696" i="85"/>
  <c r="G1664" i="85"/>
  <c r="G1632" i="85"/>
  <c r="G1600" i="85"/>
  <c r="G1545" i="85"/>
  <c r="G1482" i="85"/>
  <c r="G1931" i="85"/>
  <c r="G1896" i="85"/>
  <c r="G1785" i="85"/>
  <c r="G1753" i="85"/>
  <c r="G1723" i="85"/>
  <c r="G1692" i="85"/>
  <c r="G1660" i="85"/>
  <c r="G1628" i="85"/>
  <c r="G1596" i="85"/>
  <c r="G1571" i="85"/>
  <c r="G1505" i="85"/>
  <c r="G1442" i="85"/>
  <c r="G1861" i="85"/>
  <c r="G273" i="85"/>
  <c r="G241" i="85"/>
  <c r="G209" i="85"/>
  <c r="G177" i="85"/>
  <c r="G145" i="85"/>
  <c r="G113" i="85"/>
  <c r="G81" i="85"/>
  <c r="G49" i="85"/>
  <c r="G243" i="85"/>
  <c r="G211" i="85"/>
  <c r="G179" i="85"/>
  <c r="G147" i="85"/>
  <c r="G115" i="85"/>
  <c r="G83" i="85"/>
  <c r="G51" i="85"/>
  <c r="G269" i="85"/>
  <c r="G237" i="85"/>
  <c r="G205" i="85"/>
  <c r="G173" i="85"/>
  <c r="G141" i="85"/>
  <c r="G109" i="85"/>
  <c r="G77" i="85"/>
  <c r="G175" i="85"/>
  <c r="G127" i="85"/>
  <c r="G1246" i="85"/>
  <c r="G1230" i="85"/>
  <c r="G1815" i="85"/>
  <c r="G263" i="85"/>
  <c r="G159" i="85"/>
  <c r="G1822" i="85"/>
  <c r="G1862" i="85"/>
  <c r="G1689" i="85"/>
  <c r="G1685" i="85"/>
  <c r="G1681" i="85"/>
  <c r="G1677" i="85"/>
  <c r="G1673" i="85"/>
  <c r="G1669" i="85"/>
  <c r="G1665" i="85"/>
  <c r="G1661" i="85"/>
  <c r="G1657" i="85"/>
  <c r="G1653" i="85"/>
  <c r="G1649" i="85"/>
  <c r="G1645" i="85"/>
  <c r="G1641" i="85"/>
  <c r="G1637" i="85"/>
  <c r="G1633" i="85"/>
  <c r="G1629" i="85"/>
  <c r="G1625" i="85"/>
  <c r="G1621" i="85"/>
  <c r="G1617" i="85"/>
  <c r="G1613" i="85"/>
  <c r="G1609" i="85"/>
  <c r="G1605" i="85"/>
  <c r="G1601" i="85"/>
  <c r="G1597" i="85"/>
  <c r="G1830" i="85"/>
  <c r="G1555" i="85"/>
  <c r="G1540" i="85"/>
  <c r="G1524" i="85"/>
  <c r="G1508" i="85"/>
  <c r="G1492" i="85"/>
  <c r="G1477" i="85"/>
  <c r="G1461" i="85"/>
  <c r="G1445" i="85"/>
  <c r="G1430" i="85"/>
  <c r="G1305" i="85"/>
  <c r="G1274" i="85"/>
  <c r="G1242" i="85"/>
  <c r="G1210" i="85"/>
  <c r="G1190" i="85"/>
  <c r="G1145" i="85"/>
  <c r="G1131" i="85"/>
  <c r="G1102" i="85"/>
  <c r="G1081" i="85"/>
  <c r="G1067" i="85"/>
  <c r="G1042" i="85"/>
  <c r="G1026" i="85"/>
  <c r="G1010" i="85"/>
  <c r="G994" i="85"/>
  <c r="G980" i="85"/>
  <c r="G964" i="85"/>
  <c r="G954" i="85"/>
  <c r="G950" i="85"/>
  <c r="G946" i="85"/>
  <c r="G942" i="85"/>
  <c r="G938" i="85"/>
  <c r="G934" i="85"/>
  <c r="G930" i="85"/>
  <c r="G927" i="85"/>
  <c r="G923" i="85"/>
  <c r="G919" i="85"/>
  <c r="G915" i="85"/>
  <c r="G911" i="85"/>
  <c r="G907" i="85"/>
  <c r="G903" i="85"/>
  <c r="G899" i="85"/>
  <c r="G895" i="85"/>
  <c r="G891" i="85"/>
  <c r="G887" i="85"/>
  <c r="G883" i="85"/>
  <c r="G879" i="85"/>
  <c r="G875" i="85"/>
  <c r="G871" i="85"/>
  <c r="G1038" i="85"/>
  <c r="G1014" i="85"/>
  <c r="G1953" i="85"/>
  <c r="G1921" i="85"/>
  <c r="G1886" i="85"/>
  <c r="G2110" i="85"/>
  <c r="G1961" i="85"/>
  <c r="G1940" i="85"/>
  <c r="G1915" i="85"/>
  <c r="G1872" i="85"/>
  <c r="G1956" i="85"/>
  <c r="G1919" i="85"/>
  <c r="G2086" i="85"/>
  <c r="G1935" i="85"/>
  <c r="G1907" i="85"/>
  <c r="G1741" i="85"/>
  <c r="G1712" i="85"/>
  <c r="G1680" i="85"/>
  <c r="G1648" i="85"/>
  <c r="G1616" i="85"/>
  <c r="G1578" i="85"/>
  <c r="G1513" i="85"/>
  <c r="G1450" i="85"/>
  <c r="G1958" i="85"/>
  <c r="G1903" i="85"/>
  <c r="G1801" i="85"/>
  <c r="G1769" i="85"/>
  <c r="G1737" i="85"/>
  <c r="G1708" i="85"/>
  <c r="G1676" i="85"/>
  <c r="G1644" i="85"/>
  <c r="G1612" i="85"/>
  <c r="G1537" i="85"/>
  <c r="G1474" i="85"/>
  <c r="G257" i="85"/>
  <c r="G225" i="85"/>
  <c r="G193" i="85"/>
  <c r="G161" i="85"/>
  <c r="G129" i="85"/>
  <c r="G97" i="85"/>
  <c r="G65" i="85"/>
  <c r="G259" i="85"/>
  <c r="G227" i="85"/>
  <c r="G195" i="85"/>
  <c r="G163" i="85"/>
  <c r="G131" i="85"/>
  <c r="G99" i="85"/>
  <c r="G67" i="85"/>
  <c r="G253" i="85"/>
  <c r="G221" i="85"/>
  <c r="G189" i="85"/>
  <c r="G157" i="85"/>
  <c r="G125" i="85"/>
  <c r="G93" i="85"/>
  <c r="G61" i="85"/>
  <c r="G239" i="85"/>
  <c r="G167" i="85"/>
  <c r="G119" i="85"/>
  <c r="G2241" i="85"/>
  <c r="G2217" i="85"/>
  <c r="G2177" i="85"/>
  <c r="G2255" i="85"/>
  <c r="G2239" i="85"/>
  <c r="G2231" i="85"/>
  <c r="G2215" i="85"/>
  <c r="G2199" i="85"/>
  <c r="G2250" i="85"/>
  <c r="G2234" i="85"/>
  <c r="G2218" i="85"/>
  <c r="G2202" i="85"/>
  <c r="G2169" i="85"/>
  <c r="G2165" i="85"/>
  <c r="G2181" i="85"/>
  <c r="G2168" i="85"/>
  <c r="G2064" i="85"/>
  <c r="G2056" i="85"/>
  <c r="G2048" i="85"/>
  <c r="G2040" i="85"/>
  <c r="G2033" i="85"/>
  <c r="G2025" i="85"/>
  <c r="G2018" i="85"/>
  <c r="G2010" i="85"/>
  <c r="G2002" i="85"/>
  <c r="G1994" i="85"/>
  <c r="G1986" i="85"/>
  <c r="G1978" i="85"/>
  <c r="G1970" i="85"/>
  <c r="G1866" i="85"/>
  <c r="G1854" i="85"/>
  <c r="G1858" i="85"/>
  <c r="G1826" i="85"/>
  <c r="G2233" i="85"/>
  <c r="G2209" i="85"/>
  <c r="G2193" i="85"/>
  <c r="G2166" i="85"/>
  <c r="G2247" i="85"/>
  <c r="G2223" i="85"/>
  <c r="G2207" i="85"/>
  <c r="G2191" i="85"/>
  <c r="G2242" i="85"/>
  <c r="G2226" i="85"/>
  <c r="G2210" i="85"/>
  <c r="G2194" i="85"/>
  <c r="G2179" i="85"/>
  <c r="G2161" i="85"/>
  <c r="G2253" i="85"/>
  <c r="G2245" i="85"/>
  <c r="G2237" i="85"/>
  <c r="G2229" i="85"/>
  <c r="G2221" i="85"/>
  <c r="G2213" i="85"/>
  <c r="G2205" i="85"/>
  <c r="G2197" i="85"/>
  <c r="G2185" i="85"/>
  <c r="G2135" i="85"/>
  <c r="G2170" i="85"/>
  <c r="G2162" i="85"/>
  <c r="G2080" i="85"/>
  <c r="G2147" i="85"/>
  <c r="G2131" i="85"/>
  <c r="G2088" i="85"/>
  <c r="G2072" i="85"/>
  <c r="G1901" i="85"/>
  <c r="G2076" i="85"/>
  <c r="G1929" i="85"/>
  <c r="G1897" i="85"/>
  <c r="G1877" i="85"/>
  <c r="G1941" i="85"/>
  <c r="G1909" i="85"/>
  <c r="G1905" i="85"/>
  <c r="G1873" i="85"/>
  <c r="G1818" i="85"/>
  <c r="G1814" i="85"/>
  <c r="G1810" i="85"/>
  <c r="G1806" i="85"/>
  <c r="G1802" i="85"/>
  <c r="G1798" i="85"/>
  <c r="G1794" i="85"/>
  <c r="G1790" i="85"/>
  <c r="G1786" i="85"/>
  <c r="G1782" i="85"/>
  <c r="G1778" i="85"/>
  <c r="G1774" i="85"/>
  <c r="G1770" i="85"/>
  <c r="G1766" i="85"/>
  <c r="G1762" i="85"/>
  <c r="G1758" i="85"/>
  <c r="G1754" i="85"/>
  <c r="G1750" i="85"/>
  <c r="G1746" i="85"/>
  <c r="G1742" i="85"/>
  <c r="G1738" i="85"/>
  <c r="G1734" i="85"/>
  <c r="G1731" i="85"/>
  <c r="G1728" i="85"/>
  <c r="G1724" i="85"/>
  <c r="G1720" i="85"/>
  <c r="G1717" i="85"/>
  <c r="G1713" i="85"/>
  <c r="G1709" i="85"/>
  <c r="G1705" i="85"/>
  <c r="G1701" i="85"/>
  <c r="G1697" i="85"/>
  <c r="G1693" i="85"/>
  <c r="G1875" i="85"/>
  <c r="G1313" i="85"/>
  <c r="G1282" i="85"/>
  <c r="G1250" i="85"/>
  <c r="G1218" i="85"/>
  <c r="G1186" i="85"/>
  <c r="G1573" i="85"/>
  <c r="G1552" i="85"/>
  <c r="G1536" i="85"/>
  <c r="G1520" i="85"/>
  <c r="G1504" i="85"/>
  <c r="G1488" i="85"/>
  <c r="G1473" i="85"/>
  <c r="G1457" i="85"/>
  <c r="G1441" i="85"/>
  <c r="G1426" i="85"/>
  <c r="G1417" i="85"/>
  <c r="G1409" i="85"/>
  <c r="G1401" i="85"/>
  <c r="G1393" i="85"/>
  <c r="G1385" i="85"/>
  <c r="G1378" i="85"/>
  <c r="G1370" i="85"/>
  <c r="G1362" i="85"/>
  <c r="G1354" i="85"/>
  <c r="G1346" i="85"/>
  <c r="G1338" i="85"/>
  <c r="G1330" i="85"/>
  <c r="G1322" i="85"/>
  <c r="G1278" i="85"/>
  <c r="G1881" i="85"/>
  <c r="G2249" i="85"/>
  <c r="G2225" i="85"/>
  <c r="G2201" i="85"/>
  <c r="G1568" i="85"/>
  <c r="G1297" i="85"/>
  <c r="G1266" i="85"/>
  <c r="G1234" i="85"/>
  <c r="G1202" i="85"/>
  <c r="G1576" i="85"/>
  <c r="G1559" i="85"/>
  <c r="G1544" i="85"/>
  <c r="G1528" i="85"/>
  <c r="G1512" i="85"/>
  <c r="G1496" i="85"/>
  <c r="G1481" i="85"/>
  <c r="G1465" i="85"/>
  <c r="G1449" i="85"/>
  <c r="G1433" i="85"/>
  <c r="G1421" i="85"/>
  <c r="G1413" i="85"/>
  <c r="G1405" i="85"/>
  <c r="G1397" i="85"/>
  <c r="G1389" i="85"/>
  <c r="G1381" i="85"/>
  <c r="G1374" i="85"/>
  <c r="G1366" i="85"/>
  <c r="G1358" i="85"/>
  <c r="G1350" i="85"/>
  <c r="G1342" i="85"/>
  <c r="G1334" i="85"/>
  <c r="G1270" i="85"/>
  <c r="G1211" i="85"/>
  <c r="G1200" i="85"/>
  <c r="G1326" i="85"/>
  <c r="G1317" i="85"/>
  <c r="G1254" i="85"/>
  <c r="G1203" i="85"/>
  <c r="G1192" i="85"/>
  <c r="G1171" i="85"/>
  <c r="G1141" i="85"/>
  <c r="G1109" i="85"/>
  <c r="G1077" i="85"/>
  <c r="G1214" i="85"/>
  <c r="G1187" i="85"/>
  <c r="G1174" i="85"/>
  <c r="G1158" i="85"/>
  <c r="G1137" i="85"/>
  <c r="G1123" i="85"/>
  <c r="G1094" i="85"/>
  <c r="G1073" i="85"/>
  <c r="G1059" i="85"/>
  <c r="G1051" i="85"/>
  <c r="G1043" i="85"/>
  <c r="G1035" i="85"/>
  <c r="G1027" i="85"/>
  <c r="G1019" i="85"/>
  <c r="G1011" i="85"/>
  <c r="G1003" i="85"/>
  <c r="G995" i="85"/>
  <c r="G987" i="85"/>
  <c r="G981" i="85"/>
  <c r="G973" i="85"/>
  <c r="G965" i="85"/>
  <c r="G957" i="85"/>
  <c r="G1162" i="85"/>
  <c r="G1147" i="85"/>
  <c r="G1118" i="85"/>
  <c r="G1097" i="85"/>
  <c r="G1083" i="85"/>
  <c r="G1054" i="85"/>
  <c r="G1006" i="85"/>
  <c r="G976" i="85"/>
  <c r="G1222" i="85"/>
  <c r="G1195" i="85"/>
  <c r="G1168" i="85"/>
  <c r="G1153" i="85"/>
  <c r="G1139" i="85"/>
  <c r="G1110" i="85"/>
  <c r="G1089" i="85"/>
  <c r="G1075" i="85"/>
  <c r="G1049" i="85"/>
  <c r="G1041" i="85"/>
  <c r="G1033" i="85"/>
  <c r="G1025" i="85"/>
  <c r="G1017" i="85"/>
  <c r="G1009" i="85"/>
  <c r="G1001" i="85"/>
  <c r="G993" i="85"/>
  <c r="G985" i="85"/>
  <c r="G979" i="85"/>
  <c r="G971" i="85"/>
  <c r="G963" i="85"/>
  <c r="G2252" i="85"/>
  <c r="G2244" i="85"/>
  <c r="G2236" i="85"/>
  <c r="G2228" i="85"/>
  <c r="G2220" i="85"/>
  <c r="G2212" i="85"/>
  <c r="G2204" i="85"/>
  <c r="G2196" i="85"/>
  <c r="G2183" i="85"/>
  <c r="G1184" i="85"/>
  <c r="G1134" i="85"/>
  <c r="G1113" i="85"/>
  <c r="G1099" i="85"/>
  <c r="G1070" i="85"/>
  <c r="G1050" i="85"/>
  <c r="G1034" i="85"/>
  <c r="G1018" i="85"/>
  <c r="G1002" i="85"/>
  <c r="G986" i="85"/>
  <c r="G972" i="85"/>
  <c r="G956" i="85"/>
  <c r="G952" i="85"/>
  <c r="G948" i="85"/>
  <c r="G944" i="85"/>
  <c r="G940" i="85"/>
  <c r="G936" i="85"/>
  <c r="G1937" i="85"/>
  <c r="G1902" i="85"/>
  <c r="G1883" i="85"/>
  <c r="G1178" i="85"/>
  <c r="AN792" i="5"/>
  <c r="AO792" i="5"/>
  <c r="AB792" i="5" s="1"/>
  <c r="AP792" i="5"/>
  <c r="AQ792" i="5"/>
  <c r="AD792" i="5" s="1"/>
  <c r="AR792" i="5"/>
  <c r="AE792" i="5" s="1"/>
  <c r="AS792" i="5"/>
  <c r="AT792" i="5"/>
  <c r="AN759" i="5"/>
  <c r="AO759" i="5"/>
  <c r="AB759" i="5" s="1"/>
  <c r="AP759" i="5"/>
  <c r="AQ759" i="5"/>
  <c r="AD759" i="5" s="1"/>
  <c r="AR759" i="5"/>
  <c r="AE759" i="5" s="1"/>
  <c r="AS759" i="5"/>
  <c r="AT759" i="5"/>
  <c r="AN758" i="5"/>
  <c r="AO758" i="5"/>
  <c r="AB758" i="5" s="1"/>
  <c r="AP758" i="5"/>
  <c r="AQ758" i="5"/>
  <c r="AD758" i="5" s="1"/>
  <c r="AR758" i="5"/>
  <c r="AE758" i="5" s="1"/>
  <c r="AS758" i="5"/>
  <c r="AT758" i="5"/>
  <c r="AN756" i="5" l="1"/>
  <c r="AO756" i="5"/>
  <c r="AB756" i="5" s="1"/>
  <c r="AP756" i="5"/>
  <c r="AQ756" i="5"/>
  <c r="AD756" i="5" s="1"/>
  <c r="AR756" i="5"/>
  <c r="AE756" i="5" s="1"/>
  <c r="AS756" i="5"/>
  <c r="AT756" i="5"/>
  <c r="AN757" i="5"/>
  <c r="AO757" i="5"/>
  <c r="AB757" i="5" s="1"/>
  <c r="AP757" i="5"/>
  <c r="AQ757" i="5"/>
  <c r="AD757" i="5" s="1"/>
  <c r="AR757" i="5"/>
  <c r="AE757" i="5" s="1"/>
  <c r="AS757" i="5"/>
  <c r="AT757" i="5"/>
  <c r="E114" i="1"/>
  <c r="E113" i="1"/>
  <c r="E115" i="1"/>
  <c r="N115" i="1"/>
  <c r="O115" i="1"/>
  <c r="P115" i="1"/>
  <c r="AG115" i="1"/>
  <c r="AI115" i="1" s="1"/>
  <c r="AH115" i="1"/>
  <c r="AK115" i="1"/>
  <c r="O5" i="80" l="1"/>
  <c r="O6" i="80" s="1"/>
  <c r="O8" i="80"/>
  <c r="O9" i="80" s="1"/>
  <c r="O10" i="80" s="1"/>
  <c r="O11" i="80" s="1"/>
  <c r="O12" i="80" s="1"/>
  <c r="O13" i="80" s="1"/>
  <c r="O14" i="80" s="1"/>
  <c r="O15" i="80" s="1"/>
  <c r="O16" i="80" s="1"/>
  <c r="O18" i="80"/>
  <c r="O19" i="80" s="1"/>
  <c r="O20" i="80" s="1"/>
  <c r="O21" i="80" s="1"/>
  <c r="O22" i="80" s="1"/>
  <c r="O23" i="80" s="1"/>
  <c r="O24" i="80" s="1"/>
  <c r="O25" i="80" s="1"/>
  <c r="O26" i="80" s="1"/>
  <c r="O29" i="80"/>
  <c r="O30" i="80" s="1"/>
  <c r="O31" i="80" s="1"/>
  <c r="O32" i="80" s="1"/>
  <c r="O33" i="80" s="1"/>
  <c r="O34" i="80" s="1"/>
  <c r="O36" i="80"/>
  <c r="O37" i="80" s="1"/>
  <c r="O38" i="80" s="1"/>
  <c r="O39" i="80" s="1"/>
  <c r="O40" i="80" s="1"/>
  <c r="O41" i="80" s="1"/>
  <c r="O43" i="80"/>
  <c r="O44" i="80" s="1"/>
  <c r="O45" i="80" s="1"/>
  <c r="B3" i="78"/>
  <c r="B4" i="78"/>
  <c r="B5" i="78"/>
  <c r="B6" i="78"/>
  <c r="B7" i="78"/>
  <c r="B8" i="78"/>
  <c r="B9" i="78"/>
  <c r="B10" i="78"/>
  <c r="B11" i="78"/>
  <c r="B12" i="78"/>
  <c r="B13" i="78"/>
  <c r="B14" i="78"/>
  <c r="B15" i="78"/>
  <c r="B16" i="78"/>
  <c r="B17" i="78"/>
  <c r="B18" i="78"/>
  <c r="B20" i="78"/>
  <c r="B21" i="78"/>
  <c r="B22" i="78"/>
  <c r="B23" i="78"/>
  <c r="B24" i="78"/>
  <c r="B25" i="78"/>
  <c r="B26" i="78"/>
  <c r="B27" i="78"/>
  <c r="B31" i="78"/>
  <c r="B32" i="78"/>
  <c r="B33" i="78"/>
  <c r="B34" i="78"/>
  <c r="B35" i="78"/>
  <c r="B36" i="78"/>
  <c r="B37" i="78"/>
  <c r="B38" i="78"/>
  <c r="B39" i="78"/>
  <c r="B40" i="78"/>
  <c r="B41" i="78"/>
  <c r="B42" i="78"/>
  <c r="B44" i="78"/>
  <c r="B46" i="78"/>
  <c r="B47" i="78"/>
  <c r="B48" i="78"/>
  <c r="B50" i="78"/>
  <c r="B51" i="78"/>
  <c r="B52" i="78"/>
  <c r="B54" i="78"/>
  <c r="B55" i="78"/>
  <c r="B57" i="78"/>
  <c r="B58" i="78"/>
  <c r="B62" i="78"/>
  <c r="B63" i="78"/>
  <c r="B64" i="78"/>
  <c r="B66" i="78"/>
  <c r="B67" i="78"/>
  <c r="B68" i="78"/>
  <c r="B69" i="78"/>
  <c r="B70" i="78"/>
  <c r="B71" i="78"/>
  <c r="B72" i="78"/>
  <c r="B73" i="78"/>
  <c r="B74" i="78"/>
  <c r="B75" i="78"/>
  <c r="B76" i="78"/>
  <c r="B77" i="78"/>
  <c r="B78" i="78"/>
  <c r="B79" i="78"/>
  <c r="B80" i="78"/>
  <c r="B81" i="78"/>
  <c r="B82" i="78"/>
  <c r="B83" i="78"/>
  <c r="B84" i="78"/>
  <c r="B92" i="78"/>
  <c r="B93" i="78"/>
  <c r="B94" i="78"/>
  <c r="B95" i="78"/>
  <c r="B96" i="78"/>
  <c r="B97" i="78"/>
  <c r="B105" i="78"/>
  <c r="B106" i="78"/>
  <c r="B107" i="78"/>
  <c r="B108" i="78"/>
  <c r="B109" i="78"/>
  <c r="B110" i="78"/>
  <c r="B111" i="78"/>
  <c r="B112" i="78"/>
  <c r="B113" i="78"/>
  <c r="B114" i="78"/>
  <c r="B115" i="78"/>
  <c r="B116" i="78"/>
  <c r="B117" i="78"/>
  <c r="B118" i="78"/>
  <c r="B119" i="78"/>
  <c r="B120" i="78"/>
  <c r="B121" i="78"/>
  <c r="B122" i="78"/>
  <c r="B124" i="78"/>
  <c r="B125" i="78"/>
  <c r="B127" i="78"/>
  <c r="B128" i="78"/>
  <c r="B129" i="78"/>
  <c r="B130" i="78"/>
  <c r="B131" i="78"/>
  <c r="B132" i="78"/>
  <c r="B133" i="78"/>
  <c r="B134" i="78"/>
  <c r="B135" i="78"/>
  <c r="B136" i="78"/>
  <c r="B137" i="78"/>
  <c r="B138" i="78"/>
  <c r="B139" i="78"/>
  <c r="B140" i="78"/>
  <c r="B141" i="78"/>
  <c r="B142" i="78"/>
  <c r="B143" i="78"/>
  <c r="B145" i="78"/>
  <c r="B147" i="78"/>
  <c r="B151" i="78"/>
  <c r="B152" i="78"/>
  <c r="B154" i="78"/>
  <c r="B156" i="78"/>
  <c r="B157" i="78"/>
  <c r="B158" i="78"/>
  <c r="B160" i="78"/>
  <c r="B161" i="78"/>
  <c r="B162" i="78"/>
  <c r="B163" i="78"/>
  <c r="B164" i="78"/>
  <c r="B165" i="78"/>
  <c r="B167" i="78"/>
  <c r="B168" i="78"/>
  <c r="B178" i="78"/>
  <c r="B179" i="78"/>
  <c r="B180" i="78"/>
  <c r="B181" i="78"/>
  <c r="B182" i="78"/>
  <c r="B183" i="78"/>
  <c r="B184" i="78"/>
  <c r="B185" i="78"/>
  <c r="B186" i="78"/>
  <c r="B187" i="78"/>
  <c r="B188" i="78"/>
  <c r="B189" i="78"/>
  <c r="B190" i="78"/>
  <c r="B191" i="78"/>
  <c r="B192" i="78"/>
  <c r="B194" i="78"/>
  <c r="B196" i="78"/>
  <c r="B197" i="78"/>
  <c r="B198" i="78"/>
  <c r="B199" i="78"/>
  <c r="B200" i="78"/>
  <c r="B201" i="78"/>
  <c r="B202" i="78"/>
  <c r="B203" i="78"/>
  <c r="B204" i="78"/>
  <c r="B205" i="78"/>
  <c r="B206" i="78"/>
  <c r="B212" i="78"/>
  <c r="B213" i="78"/>
  <c r="B215" i="78"/>
  <c r="B216" i="78"/>
  <c r="B217" i="78"/>
  <c r="B219" i="78"/>
  <c r="B220" i="78"/>
  <c r="B221" i="78"/>
  <c r="B222" i="78"/>
  <c r="B223" i="78"/>
  <c r="B224" i="78"/>
  <c r="B230" i="78"/>
  <c r="B231" i="78"/>
  <c r="B232" i="78"/>
  <c r="B234" i="78"/>
  <c r="B237" i="78"/>
  <c r="B238" i="78"/>
  <c r="B239" i="78"/>
  <c r="B241" i="78"/>
  <c r="B242" i="78"/>
  <c r="B243" i="78"/>
  <c r="B244" i="78"/>
  <c r="B245" i="78"/>
  <c r="B246" i="78"/>
  <c r="B247" i="78"/>
  <c r="B248" i="78"/>
  <c r="B249" i="78"/>
  <c r="B250" i="78"/>
  <c r="B251" i="78"/>
  <c r="B252" i="78"/>
  <c r="B253" i="78"/>
  <c r="AH50" i="71" l="1"/>
  <c r="AG50" i="71"/>
  <c r="AF50" i="71"/>
  <c r="AD50" i="71"/>
  <c r="AC50" i="71"/>
  <c r="AB50" i="71"/>
  <c r="AA50" i="71"/>
  <c r="Z50" i="71"/>
  <c r="Y50" i="71"/>
  <c r="W50" i="71"/>
  <c r="V50" i="71"/>
  <c r="U50" i="71"/>
  <c r="T50" i="71"/>
  <c r="S50" i="71"/>
  <c r="R50" i="71"/>
  <c r="P50" i="71"/>
  <c r="O50" i="71"/>
  <c r="N50" i="71"/>
  <c r="M50" i="71"/>
  <c r="L50" i="71"/>
  <c r="K50" i="71"/>
  <c r="I50" i="71"/>
  <c r="H50" i="71"/>
  <c r="G50" i="71"/>
  <c r="AH49" i="71"/>
  <c r="AG49" i="71"/>
  <c r="AF49" i="71"/>
  <c r="AD49" i="71"/>
  <c r="AC49" i="71"/>
  <c r="AB49" i="71"/>
  <c r="AA49" i="71"/>
  <c r="Z49" i="71"/>
  <c r="Y49" i="71"/>
  <c r="W49" i="71"/>
  <c r="V49" i="71"/>
  <c r="U49" i="71"/>
  <c r="T49" i="71"/>
  <c r="S49" i="71"/>
  <c r="R49" i="71"/>
  <c r="P49" i="71"/>
  <c r="O49" i="71"/>
  <c r="N49" i="71"/>
  <c r="M49" i="71"/>
  <c r="L49" i="71"/>
  <c r="K49" i="71"/>
  <c r="I49" i="71"/>
  <c r="H49" i="71"/>
  <c r="G49" i="71"/>
  <c r="AH48" i="71"/>
  <c r="AG48" i="71"/>
  <c r="AF48" i="71"/>
  <c r="AD48" i="71"/>
  <c r="AC48" i="71"/>
  <c r="AB48" i="71"/>
  <c r="AA48" i="71"/>
  <c r="Z48" i="71"/>
  <c r="Y48" i="71"/>
  <c r="W48" i="71"/>
  <c r="V48" i="71"/>
  <c r="U48" i="71"/>
  <c r="T48" i="71"/>
  <c r="S48" i="71"/>
  <c r="R48" i="71"/>
  <c r="P48" i="71"/>
  <c r="O48" i="71"/>
  <c r="N48" i="71"/>
  <c r="M48" i="71"/>
  <c r="L48" i="71"/>
  <c r="K48" i="71"/>
  <c r="I48" i="71"/>
  <c r="H48" i="71"/>
  <c r="G48" i="71"/>
  <c r="AH47" i="71"/>
  <c r="AG47" i="71"/>
  <c r="AF47" i="71"/>
  <c r="AD47" i="71"/>
  <c r="AC47" i="71"/>
  <c r="AB47" i="71"/>
  <c r="AA47" i="71"/>
  <c r="Z47" i="71"/>
  <c r="Y47" i="71"/>
  <c r="W47" i="71"/>
  <c r="V47" i="71"/>
  <c r="U47" i="71"/>
  <c r="T47" i="71"/>
  <c r="S47" i="71"/>
  <c r="R47" i="71"/>
  <c r="P47" i="71"/>
  <c r="O47" i="71"/>
  <c r="N47" i="71"/>
  <c r="M47" i="71"/>
  <c r="L47" i="71"/>
  <c r="K47" i="71"/>
  <c r="I47" i="71"/>
  <c r="H47" i="71"/>
  <c r="G47" i="71"/>
  <c r="AH46" i="71"/>
  <c r="AG46" i="71"/>
  <c r="AF46" i="71"/>
  <c r="AD46" i="71"/>
  <c r="AC46" i="71"/>
  <c r="AB46" i="71"/>
  <c r="AA46" i="71"/>
  <c r="Z46" i="71"/>
  <c r="Y46" i="71"/>
  <c r="W46" i="71"/>
  <c r="V46" i="71"/>
  <c r="U46" i="71"/>
  <c r="T46" i="71"/>
  <c r="S46" i="71"/>
  <c r="R46" i="71"/>
  <c r="P46" i="71"/>
  <c r="O46" i="71"/>
  <c r="N46" i="71"/>
  <c r="M46" i="71"/>
  <c r="L46" i="71"/>
  <c r="K46" i="71"/>
  <c r="I46" i="71"/>
  <c r="H46" i="71"/>
  <c r="G46" i="71"/>
  <c r="AH45" i="71"/>
  <c r="AG45" i="71"/>
  <c r="AF45" i="71"/>
  <c r="AD45" i="71"/>
  <c r="AC45" i="71"/>
  <c r="AB45" i="71"/>
  <c r="AA45" i="71"/>
  <c r="Z45" i="71"/>
  <c r="Y45" i="71"/>
  <c r="W45" i="71"/>
  <c r="V45" i="71"/>
  <c r="U45" i="71"/>
  <c r="T45" i="71"/>
  <c r="S45" i="71"/>
  <c r="R45" i="71"/>
  <c r="P45" i="71"/>
  <c r="O45" i="71"/>
  <c r="N45" i="71"/>
  <c r="M45" i="71"/>
  <c r="L45" i="71"/>
  <c r="K45" i="71"/>
  <c r="I45" i="71"/>
  <c r="H45" i="71"/>
  <c r="G45" i="71"/>
  <c r="AH44" i="71"/>
  <c r="AG44" i="71"/>
  <c r="AF44" i="71"/>
  <c r="AD44" i="71"/>
  <c r="AC44" i="71"/>
  <c r="AB44" i="71"/>
  <c r="AA44" i="71"/>
  <c r="Z44" i="71"/>
  <c r="Y44" i="71"/>
  <c r="W44" i="71"/>
  <c r="V44" i="71"/>
  <c r="U44" i="71"/>
  <c r="T44" i="71"/>
  <c r="S44" i="71"/>
  <c r="R44" i="71"/>
  <c r="P44" i="71"/>
  <c r="O44" i="71"/>
  <c r="N44" i="71"/>
  <c r="M44" i="71"/>
  <c r="L44" i="71"/>
  <c r="K44" i="71"/>
  <c r="I44" i="71"/>
  <c r="H44" i="71"/>
  <c r="G44" i="71"/>
  <c r="AH43" i="71"/>
  <c r="AG43" i="71"/>
  <c r="AF43" i="71"/>
  <c r="AD43" i="71"/>
  <c r="AC43" i="71"/>
  <c r="AB43" i="71"/>
  <c r="AA43" i="71"/>
  <c r="Z43" i="71"/>
  <c r="Y43" i="71"/>
  <c r="W43" i="71"/>
  <c r="V43" i="71"/>
  <c r="U43" i="71"/>
  <c r="T43" i="71"/>
  <c r="S43" i="71"/>
  <c r="R43" i="71"/>
  <c r="P43" i="71"/>
  <c r="O43" i="71"/>
  <c r="N43" i="71"/>
  <c r="M43" i="71"/>
  <c r="L43" i="71"/>
  <c r="K43" i="71"/>
  <c r="I43" i="71"/>
  <c r="H43" i="71"/>
  <c r="G43" i="71"/>
  <c r="AH42" i="71"/>
  <c r="AG42" i="71"/>
  <c r="AF42" i="71"/>
  <c r="AD42" i="71"/>
  <c r="AC42" i="71"/>
  <c r="AB42" i="71"/>
  <c r="AA42" i="71"/>
  <c r="Z42" i="71"/>
  <c r="Y42" i="71"/>
  <c r="W42" i="71"/>
  <c r="V42" i="71"/>
  <c r="U42" i="71"/>
  <c r="T42" i="71"/>
  <c r="S42" i="71"/>
  <c r="R42" i="71"/>
  <c r="P42" i="71"/>
  <c r="O42" i="71"/>
  <c r="N42" i="71"/>
  <c r="M42" i="71"/>
  <c r="L42" i="71"/>
  <c r="K42" i="71"/>
  <c r="I42" i="71"/>
  <c r="H42" i="71"/>
  <c r="G42" i="71"/>
  <c r="AH41" i="71"/>
  <c r="AG41" i="71"/>
  <c r="AF41" i="71"/>
  <c r="AD41" i="71"/>
  <c r="AC41" i="71"/>
  <c r="AB41" i="71"/>
  <c r="AA41" i="71"/>
  <c r="Z41" i="71"/>
  <c r="Y41" i="71"/>
  <c r="W41" i="71"/>
  <c r="V41" i="71"/>
  <c r="U41" i="71"/>
  <c r="T41" i="71"/>
  <c r="S41" i="71"/>
  <c r="R41" i="71"/>
  <c r="P41" i="71"/>
  <c r="O41" i="71"/>
  <c r="N41" i="71"/>
  <c r="M41" i="71"/>
  <c r="L41" i="71"/>
  <c r="K41" i="71"/>
  <c r="I41" i="71"/>
  <c r="H41" i="71"/>
  <c r="G41" i="71"/>
  <c r="AH40" i="71"/>
  <c r="AG40" i="71"/>
  <c r="AF40" i="71"/>
  <c r="AD40" i="71"/>
  <c r="AC40" i="71"/>
  <c r="AB40" i="71"/>
  <c r="AA40" i="71"/>
  <c r="Z40" i="71"/>
  <c r="Y40" i="71"/>
  <c r="W40" i="71"/>
  <c r="V40" i="71"/>
  <c r="U40" i="71"/>
  <c r="T40" i="71"/>
  <c r="S40" i="71"/>
  <c r="R40" i="71"/>
  <c r="P40" i="71"/>
  <c r="O40" i="71"/>
  <c r="N40" i="71"/>
  <c r="M40" i="71"/>
  <c r="L40" i="71"/>
  <c r="K40" i="71"/>
  <c r="I40" i="71"/>
  <c r="H40" i="71"/>
  <c r="G40" i="71"/>
  <c r="AH39" i="71"/>
  <c r="AG39" i="71"/>
  <c r="AF39" i="71"/>
  <c r="AD39" i="71"/>
  <c r="AC39" i="71"/>
  <c r="AB39" i="71"/>
  <c r="AA39" i="71"/>
  <c r="Z39" i="71"/>
  <c r="Y39" i="71"/>
  <c r="W39" i="71"/>
  <c r="V39" i="71"/>
  <c r="U39" i="71"/>
  <c r="T39" i="71"/>
  <c r="S39" i="71"/>
  <c r="R39" i="71"/>
  <c r="P39" i="71"/>
  <c r="O39" i="71"/>
  <c r="N39" i="71"/>
  <c r="M39" i="71"/>
  <c r="L39" i="71"/>
  <c r="K39" i="71"/>
  <c r="I39" i="71"/>
  <c r="H39" i="71"/>
  <c r="G39" i="71"/>
  <c r="AH38" i="71"/>
  <c r="AG38" i="71"/>
  <c r="AF38" i="71"/>
  <c r="AD38" i="71"/>
  <c r="AC38" i="71"/>
  <c r="AB38" i="71"/>
  <c r="AA38" i="71"/>
  <c r="Z38" i="71"/>
  <c r="Y38" i="71"/>
  <c r="W38" i="71"/>
  <c r="V38" i="71"/>
  <c r="U38" i="71"/>
  <c r="T38" i="71"/>
  <c r="S38" i="71"/>
  <c r="R38" i="71"/>
  <c r="P38" i="71"/>
  <c r="O38" i="71"/>
  <c r="N38" i="71"/>
  <c r="M38" i="71"/>
  <c r="L38" i="71"/>
  <c r="K38" i="71"/>
  <c r="I38" i="71"/>
  <c r="H38" i="71"/>
  <c r="G38" i="71"/>
  <c r="AH37" i="71"/>
  <c r="AG37" i="71"/>
  <c r="AF37" i="71"/>
  <c r="AD37" i="71"/>
  <c r="AC37" i="71"/>
  <c r="AB37" i="71"/>
  <c r="AA37" i="71"/>
  <c r="Z37" i="71"/>
  <c r="Y37" i="71"/>
  <c r="W37" i="71"/>
  <c r="V37" i="71"/>
  <c r="U37" i="71"/>
  <c r="T37" i="71"/>
  <c r="S37" i="71"/>
  <c r="R37" i="71"/>
  <c r="P37" i="71"/>
  <c r="O37" i="71"/>
  <c r="N37" i="71"/>
  <c r="M37" i="71"/>
  <c r="L37" i="71"/>
  <c r="K37" i="71"/>
  <c r="I37" i="71"/>
  <c r="H37" i="71"/>
  <c r="G37" i="71"/>
  <c r="AH36" i="71"/>
  <c r="AG36" i="71"/>
  <c r="AF36" i="71"/>
  <c r="AD36" i="71"/>
  <c r="AC36" i="71"/>
  <c r="AB36" i="71"/>
  <c r="AA36" i="71"/>
  <c r="Z36" i="71"/>
  <c r="Y36" i="71"/>
  <c r="W36" i="71"/>
  <c r="V36" i="71"/>
  <c r="U36" i="71"/>
  <c r="T36" i="71"/>
  <c r="S36" i="71"/>
  <c r="R36" i="71"/>
  <c r="P36" i="71"/>
  <c r="O36" i="71"/>
  <c r="N36" i="71"/>
  <c r="M36" i="71"/>
  <c r="L36" i="71"/>
  <c r="K36" i="71"/>
  <c r="I36" i="71"/>
  <c r="H36" i="71"/>
  <c r="G36" i="71"/>
  <c r="AH35" i="71"/>
  <c r="AG35" i="71"/>
  <c r="AF35" i="71"/>
  <c r="AD35" i="71"/>
  <c r="AC35" i="71"/>
  <c r="AB35" i="71"/>
  <c r="AA35" i="71"/>
  <c r="Z35" i="71"/>
  <c r="Y35" i="71"/>
  <c r="W35" i="71"/>
  <c r="V35" i="71"/>
  <c r="U35" i="71"/>
  <c r="T35" i="71"/>
  <c r="S35" i="71"/>
  <c r="R35" i="71"/>
  <c r="P35" i="71"/>
  <c r="O35" i="71"/>
  <c r="N35" i="71"/>
  <c r="M35" i="71"/>
  <c r="L35" i="71"/>
  <c r="K35" i="71"/>
  <c r="I35" i="71"/>
  <c r="H35" i="71"/>
  <c r="G35" i="71"/>
  <c r="AH34" i="71"/>
  <c r="AG34" i="71"/>
  <c r="AF34" i="71"/>
  <c r="AD34" i="71"/>
  <c r="AC34" i="71"/>
  <c r="AB34" i="71"/>
  <c r="AA34" i="71"/>
  <c r="Z34" i="71"/>
  <c r="Y34" i="71"/>
  <c r="W34" i="71"/>
  <c r="V34" i="71"/>
  <c r="U34" i="71"/>
  <c r="T34" i="71"/>
  <c r="S34" i="71"/>
  <c r="R34" i="71"/>
  <c r="P34" i="71"/>
  <c r="O34" i="71"/>
  <c r="N34" i="71"/>
  <c r="M34" i="71"/>
  <c r="L34" i="71"/>
  <c r="K34" i="71"/>
  <c r="I34" i="71"/>
  <c r="H34" i="71"/>
  <c r="G34" i="71"/>
  <c r="AH33" i="71"/>
  <c r="AG33" i="71"/>
  <c r="AF33" i="71"/>
  <c r="AD33" i="71"/>
  <c r="AC33" i="71"/>
  <c r="AB33" i="71"/>
  <c r="AA33" i="71"/>
  <c r="Z33" i="71"/>
  <c r="Y33" i="71"/>
  <c r="W33" i="71"/>
  <c r="V33" i="71"/>
  <c r="U33" i="71"/>
  <c r="T33" i="71"/>
  <c r="S33" i="71"/>
  <c r="R33" i="71"/>
  <c r="P33" i="71"/>
  <c r="O33" i="71"/>
  <c r="N33" i="71"/>
  <c r="M33" i="71"/>
  <c r="L33" i="71"/>
  <c r="K33" i="71"/>
  <c r="I33" i="71"/>
  <c r="H33" i="71"/>
  <c r="G33" i="71"/>
  <c r="AH32" i="71"/>
  <c r="AG32" i="71"/>
  <c r="AF32" i="71"/>
  <c r="AD32" i="71"/>
  <c r="AC32" i="71"/>
  <c r="AB32" i="71"/>
  <c r="AA32" i="71"/>
  <c r="Z32" i="71"/>
  <c r="Y32" i="71"/>
  <c r="W32" i="71"/>
  <c r="V32" i="71"/>
  <c r="U32" i="71"/>
  <c r="T32" i="71"/>
  <c r="S32" i="71"/>
  <c r="R32" i="71"/>
  <c r="P32" i="71"/>
  <c r="O32" i="71"/>
  <c r="N32" i="71"/>
  <c r="M32" i="71"/>
  <c r="L32" i="71"/>
  <c r="K32" i="71"/>
  <c r="I32" i="71"/>
  <c r="H32" i="71"/>
  <c r="G32" i="71"/>
  <c r="AH31" i="71"/>
  <c r="AG31" i="71"/>
  <c r="AF31" i="71"/>
  <c r="AD31" i="71"/>
  <c r="AC31" i="71"/>
  <c r="AB31" i="71"/>
  <c r="AA31" i="71"/>
  <c r="Z31" i="71"/>
  <c r="Y31" i="71"/>
  <c r="W31" i="71"/>
  <c r="V31" i="71"/>
  <c r="U31" i="71"/>
  <c r="T31" i="71"/>
  <c r="S31" i="71"/>
  <c r="R31" i="71"/>
  <c r="P31" i="71"/>
  <c r="O31" i="71"/>
  <c r="N31" i="71"/>
  <c r="M31" i="71"/>
  <c r="L31" i="71"/>
  <c r="K31" i="71"/>
  <c r="I31" i="71"/>
  <c r="H31" i="71"/>
  <c r="G31" i="71"/>
  <c r="AH30" i="71"/>
  <c r="AG30" i="71"/>
  <c r="AF30" i="71"/>
  <c r="AD30" i="71"/>
  <c r="AC30" i="71"/>
  <c r="AB30" i="71"/>
  <c r="AA30" i="71"/>
  <c r="Z30" i="71"/>
  <c r="Y30" i="71"/>
  <c r="W30" i="71"/>
  <c r="V30" i="71"/>
  <c r="U30" i="71"/>
  <c r="T30" i="71"/>
  <c r="S30" i="71"/>
  <c r="R30" i="71"/>
  <c r="P30" i="71"/>
  <c r="O30" i="71"/>
  <c r="N30" i="71"/>
  <c r="M30" i="71"/>
  <c r="L30" i="71"/>
  <c r="K30" i="71"/>
  <c r="I30" i="71"/>
  <c r="H30" i="71"/>
  <c r="G30" i="71"/>
  <c r="AH29" i="71"/>
  <c r="AG29" i="71"/>
  <c r="AF29" i="71"/>
  <c r="AD29" i="71"/>
  <c r="AC29" i="71"/>
  <c r="AB29" i="71"/>
  <c r="AA29" i="71"/>
  <c r="Z29" i="71"/>
  <c r="Y29" i="71"/>
  <c r="W29" i="71"/>
  <c r="V29" i="71"/>
  <c r="U29" i="71"/>
  <c r="T29" i="71"/>
  <c r="S29" i="71"/>
  <c r="R29" i="71"/>
  <c r="P29" i="71"/>
  <c r="O29" i="71"/>
  <c r="N29" i="71"/>
  <c r="M29" i="71"/>
  <c r="L29" i="71"/>
  <c r="K29" i="71"/>
  <c r="I29" i="71"/>
  <c r="H29" i="71"/>
  <c r="G29" i="71"/>
  <c r="AH28" i="71"/>
  <c r="AG28" i="71"/>
  <c r="AF28" i="71"/>
  <c r="AD28" i="71"/>
  <c r="AC28" i="71"/>
  <c r="AB28" i="71"/>
  <c r="AA28" i="71"/>
  <c r="Z28" i="71"/>
  <c r="Y28" i="71"/>
  <c r="W28" i="71"/>
  <c r="V28" i="71"/>
  <c r="U28" i="71"/>
  <c r="T28" i="71"/>
  <c r="S28" i="71"/>
  <c r="R28" i="71"/>
  <c r="P28" i="71"/>
  <c r="O28" i="71"/>
  <c r="N28" i="71"/>
  <c r="M28" i="71"/>
  <c r="L28" i="71"/>
  <c r="K28" i="71"/>
  <c r="I28" i="71"/>
  <c r="H28" i="71"/>
  <c r="G28" i="71"/>
  <c r="AH27" i="71"/>
  <c r="AG27" i="71"/>
  <c r="AF27" i="71"/>
  <c r="AD27" i="71"/>
  <c r="AC27" i="71"/>
  <c r="AB27" i="71"/>
  <c r="AA27" i="71"/>
  <c r="Z27" i="71"/>
  <c r="Y27" i="71"/>
  <c r="W27" i="71"/>
  <c r="V27" i="71"/>
  <c r="U27" i="71"/>
  <c r="T27" i="71"/>
  <c r="S27" i="71"/>
  <c r="R27" i="71"/>
  <c r="P27" i="71"/>
  <c r="O27" i="71"/>
  <c r="N27" i="71"/>
  <c r="M27" i="71"/>
  <c r="L27" i="71"/>
  <c r="K27" i="71"/>
  <c r="I27" i="71"/>
  <c r="H27" i="71"/>
  <c r="G27" i="71"/>
  <c r="AH26" i="71"/>
  <c r="AG26" i="71"/>
  <c r="AF26" i="71"/>
  <c r="AD26" i="71"/>
  <c r="AC26" i="71"/>
  <c r="AB26" i="71"/>
  <c r="AA26" i="71"/>
  <c r="Z26" i="71"/>
  <c r="Y26" i="71"/>
  <c r="W26" i="71"/>
  <c r="V26" i="71"/>
  <c r="U26" i="71"/>
  <c r="T26" i="71"/>
  <c r="S26" i="71"/>
  <c r="R26" i="71"/>
  <c r="P26" i="71"/>
  <c r="O26" i="71"/>
  <c r="N26" i="71"/>
  <c r="M26" i="71"/>
  <c r="L26" i="71"/>
  <c r="K26" i="71"/>
  <c r="I26" i="71"/>
  <c r="H26" i="71"/>
  <c r="G26" i="71"/>
  <c r="AH25" i="71"/>
  <c r="AG25" i="71"/>
  <c r="AF25" i="71"/>
  <c r="AD25" i="71"/>
  <c r="AC25" i="71"/>
  <c r="AB25" i="71"/>
  <c r="AA25" i="71"/>
  <c r="Z25" i="71"/>
  <c r="Y25" i="71"/>
  <c r="W25" i="71"/>
  <c r="V25" i="71"/>
  <c r="U25" i="71"/>
  <c r="T25" i="71"/>
  <c r="S25" i="71"/>
  <c r="R25" i="71"/>
  <c r="P25" i="71"/>
  <c r="O25" i="71"/>
  <c r="N25" i="71"/>
  <c r="M25" i="71"/>
  <c r="L25" i="71"/>
  <c r="K25" i="71"/>
  <c r="I25" i="71"/>
  <c r="H25" i="71"/>
  <c r="G25" i="71"/>
  <c r="AH24" i="71"/>
  <c r="AG24" i="71"/>
  <c r="AF24" i="71"/>
  <c r="AD24" i="71"/>
  <c r="AC24" i="71"/>
  <c r="AB24" i="71"/>
  <c r="AA24" i="71"/>
  <c r="Z24" i="71"/>
  <c r="Y24" i="71"/>
  <c r="W24" i="71"/>
  <c r="V24" i="71"/>
  <c r="U24" i="71"/>
  <c r="T24" i="71"/>
  <c r="S24" i="71"/>
  <c r="R24" i="71"/>
  <c r="P24" i="71"/>
  <c r="O24" i="71"/>
  <c r="N24" i="71"/>
  <c r="M24" i="71"/>
  <c r="L24" i="71"/>
  <c r="K24" i="71"/>
  <c r="I24" i="71"/>
  <c r="H24" i="71"/>
  <c r="G24" i="71"/>
  <c r="AH23" i="71"/>
  <c r="AG23" i="71"/>
  <c r="AF23" i="71"/>
  <c r="AD23" i="71"/>
  <c r="AC23" i="71"/>
  <c r="AB23" i="71"/>
  <c r="AA23" i="71"/>
  <c r="Z23" i="71"/>
  <c r="Y23" i="71"/>
  <c r="W23" i="71"/>
  <c r="V23" i="71"/>
  <c r="U23" i="71"/>
  <c r="T23" i="71"/>
  <c r="S23" i="71"/>
  <c r="R23" i="71"/>
  <c r="P23" i="71"/>
  <c r="O23" i="71"/>
  <c r="N23" i="71"/>
  <c r="M23" i="71"/>
  <c r="L23" i="71"/>
  <c r="K23" i="71"/>
  <c r="I23" i="71"/>
  <c r="H23" i="71"/>
  <c r="G23" i="71"/>
  <c r="AH22" i="71"/>
  <c r="AG22" i="71"/>
  <c r="AF22" i="71"/>
  <c r="AD22" i="71"/>
  <c r="AC22" i="71"/>
  <c r="AB22" i="71"/>
  <c r="AA22" i="71"/>
  <c r="Z22" i="71"/>
  <c r="Y22" i="71"/>
  <c r="W22" i="71"/>
  <c r="V22" i="71"/>
  <c r="U22" i="71"/>
  <c r="T22" i="71"/>
  <c r="S22" i="71"/>
  <c r="R22" i="71"/>
  <c r="P22" i="71"/>
  <c r="O22" i="71"/>
  <c r="N22" i="71"/>
  <c r="M22" i="71"/>
  <c r="L22" i="71"/>
  <c r="K22" i="71"/>
  <c r="I22" i="71"/>
  <c r="H22" i="71"/>
  <c r="G22" i="71"/>
  <c r="AH21" i="71"/>
  <c r="AG21" i="71"/>
  <c r="AF21" i="71"/>
  <c r="AD21" i="71"/>
  <c r="AC21" i="71"/>
  <c r="AB21" i="71"/>
  <c r="AA21" i="71"/>
  <c r="Z21" i="71"/>
  <c r="Y21" i="71"/>
  <c r="W21" i="71"/>
  <c r="V21" i="71"/>
  <c r="U21" i="71"/>
  <c r="T21" i="71"/>
  <c r="S21" i="71"/>
  <c r="R21" i="71"/>
  <c r="P21" i="71"/>
  <c r="O21" i="71"/>
  <c r="N21" i="71"/>
  <c r="M21" i="71"/>
  <c r="L21" i="71"/>
  <c r="K21" i="71"/>
  <c r="I21" i="71"/>
  <c r="H21" i="71"/>
  <c r="G21" i="71"/>
  <c r="AH20" i="71"/>
  <c r="AG20" i="71"/>
  <c r="AF20" i="71"/>
  <c r="AD20" i="71"/>
  <c r="AC20" i="71"/>
  <c r="AB20" i="71"/>
  <c r="AA20" i="71"/>
  <c r="Z20" i="71"/>
  <c r="Y20" i="71"/>
  <c r="W20" i="71"/>
  <c r="V20" i="71"/>
  <c r="U20" i="71"/>
  <c r="T20" i="71"/>
  <c r="S20" i="71"/>
  <c r="R20" i="71"/>
  <c r="P20" i="71"/>
  <c r="O20" i="71"/>
  <c r="N20" i="71"/>
  <c r="M20" i="71"/>
  <c r="L20" i="71"/>
  <c r="K20" i="71"/>
  <c r="I20" i="71"/>
  <c r="H20" i="71"/>
  <c r="G20" i="71"/>
  <c r="AH19" i="71"/>
  <c r="AG19" i="71"/>
  <c r="AF19" i="71"/>
  <c r="AD19" i="71"/>
  <c r="AC19" i="71"/>
  <c r="AB19" i="71"/>
  <c r="AA19" i="71"/>
  <c r="Z19" i="71"/>
  <c r="Y19" i="71"/>
  <c r="W19" i="71"/>
  <c r="V19" i="71"/>
  <c r="U19" i="71"/>
  <c r="T19" i="71"/>
  <c r="S19" i="71"/>
  <c r="R19" i="71"/>
  <c r="P19" i="71"/>
  <c r="O19" i="71"/>
  <c r="N19" i="71"/>
  <c r="M19" i="71"/>
  <c r="L19" i="71"/>
  <c r="K19" i="71"/>
  <c r="I19" i="71"/>
  <c r="H19" i="71"/>
  <c r="G19" i="71"/>
  <c r="AH18" i="71"/>
  <c r="AG18" i="71"/>
  <c r="AF18" i="71"/>
  <c r="AD18" i="71"/>
  <c r="AC18" i="71"/>
  <c r="AB18" i="71"/>
  <c r="AA18" i="71"/>
  <c r="Z18" i="71"/>
  <c r="Y18" i="71"/>
  <c r="W18" i="71"/>
  <c r="V18" i="71"/>
  <c r="U18" i="71"/>
  <c r="T18" i="71"/>
  <c r="S18" i="71"/>
  <c r="R18" i="71"/>
  <c r="P18" i="71"/>
  <c r="O18" i="71"/>
  <c r="N18" i="71"/>
  <c r="M18" i="71"/>
  <c r="L18" i="71"/>
  <c r="K18" i="71"/>
  <c r="I18" i="71"/>
  <c r="H18" i="71"/>
  <c r="G18" i="71"/>
  <c r="AH17" i="71"/>
  <c r="AG17" i="71"/>
  <c r="AF17" i="71"/>
  <c r="AD17" i="71"/>
  <c r="AC17" i="71"/>
  <c r="AB17" i="71"/>
  <c r="AA17" i="71"/>
  <c r="Z17" i="71"/>
  <c r="Y17" i="71"/>
  <c r="W17" i="71"/>
  <c r="V17" i="71"/>
  <c r="U17" i="71"/>
  <c r="T17" i="71"/>
  <c r="S17" i="71"/>
  <c r="R17" i="71"/>
  <c r="P17" i="71"/>
  <c r="O17" i="71"/>
  <c r="N17" i="71"/>
  <c r="M17" i="71"/>
  <c r="L17" i="71"/>
  <c r="K17" i="71"/>
  <c r="I17" i="71"/>
  <c r="H17" i="71"/>
  <c r="G17" i="71"/>
  <c r="AH16" i="71"/>
  <c r="AG16" i="71"/>
  <c r="AF16" i="71"/>
  <c r="AD16" i="71"/>
  <c r="AC16" i="71"/>
  <c r="AB16" i="71"/>
  <c r="AA16" i="71"/>
  <c r="Z16" i="71"/>
  <c r="Y16" i="71"/>
  <c r="W16" i="71"/>
  <c r="V16" i="71"/>
  <c r="U16" i="71"/>
  <c r="T16" i="71"/>
  <c r="S16" i="71"/>
  <c r="R16" i="71"/>
  <c r="P16" i="71"/>
  <c r="O16" i="71"/>
  <c r="N16" i="71"/>
  <c r="M16" i="71"/>
  <c r="L16" i="71"/>
  <c r="K16" i="71"/>
  <c r="I16" i="71"/>
  <c r="H16" i="71"/>
  <c r="G16" i="71"/>
  <c r="AH15" i="71"/>
  <c r="AG15" i="71"/>
  <c r="AF15" i="71"/>
  <c r="AD15" i="71"/>
  <c r="AC15" i="71"/>
  <c r="AB15" i="71"/>
  <c r="AA15" i="71"/>
  <c r="Z15" i="71"/>
  <c r="Y15" i="71"/>
  <c r="W15" i="71"/>
  <c r="V15" i="71"/>
  <c r="U15" i="71"/>
  <c r="T15" i="71"/>
  <c r="S15" i="71"/>
  <c r="R15" i="71"/>
  <c r="P15" i="71"/>
  <c r="O15" i="71"/>
  <c r="N15" i="71"/>
  <c r="M15" i="71"/>
  <c r="L15" i="71"/>
  <c r="K15" i="71"/>
  <c r="I15" i="71"/>
  <c r="H15" i="71"/>
  <c r="G15" i="71"/>
  <c r="AH14" i="71"/>
  <c r="AG14" i="71"/>
  <c r="AF14" i="71"/>
  <c r="AD14" i="71"/>
  <c r="AC14" i="71"/>
  <c r="AB14" i="71"/>
  <c r="AA14" i="71"/>
  <c r="Z14" i="71"/>
  <c r="Y14" i="71"/>
  <c r="W14" i="71"/>
  <c r="V14" i="71"/>
  <c r="U14" i="71"/>
  <c r="T14" i="71"/>
  <c r="S14" i="71"/>
  <c r="R14" i="71"/>
  <c r="P14" i="71"/>
  <c r="O14" i="71"/>
  <c r="N14" i="71"/>
  <c r="M14" i="71"/>
  <c r="L14" i="71"/>
  <c r="K14" i="71"/>
  <c r="I14" i="71"/>
  <c r="H14" i="71"/>
  <c r="G14" i="71"/>
  <c r="AH13" i="71"/>
  <c r="AG13" i="71"/>
  <c r="AF13" i="71"/>
  <c r="AD13" i="71"/>
  <c r="AC13" i="71"/>
  <c r="AB13" i="71"/>
  <c r="AA13" i="71"/>
  <c r="Z13" i="71"/>
  <c r="Y13" i="71"/>
  <c r="W13" i="71"/>
  <c r="V13" i="71"/>
  <c r="U13" i="71"/>
  <c r="T13" i="71"/>
  <c r="S13" i="71"/>
  <c r="R13" i="71"/>
  <c r="P13" i="71"/>
  <c r="O13" i="71"/>
  <c r="N13" i="71"/>
  <c r="M13" i="71"/>
  <c r="L13" i="71"/>
  <c r="K13" i="71"/>
  <c r="I13" i="71"/>
  <c r="H13" i="71"/>
  <c r="G13" i="71"/>
  <c r="AH12" i="71"/>
  <c r="AG12" i="71"/>
  <c r="AF12" i="71"/>
  <c r="AD12" i="71"/>
  <c r="AC12" i="71"/>
  <c r="AB12" i="71"/>
  <c r="AA12" i="71"/>
  <c r="Z12" i="71"/>
  <c r="Y12" i="71"/>
  <c r="W12" i="71"/>
  <c r="V12" i="71"/>
  <c r="U12" i="71"/>
  <c r="T12" i="71"/>
  <c r="S12" i="71"/>
  <c r="R12" i="71"/>
  <c r="P12" i="71"/>
  <c r="O12" i="71"/>
  <c r="N12" i="71"/>
  <c r="M12" i="71"/>
  <c r="L12" i="71"/>
  <c r="K12" i="71"/>
  <c r="I12" i="71"/>
  <c r="H12" i="71"/>
  <c r="G12" i="71"/>
  <c r="AH11" i="71"/>
  <c r="AG11" i="71"/>
  <c r="AF11" i="71"/>
  <c r="AD11" i="71"/>
  <c r="AC11" i="71"/>
  <c r="AB11" i="71"/>
  <c r="AA11" i="71"/>
  <c r="Z11" i="71"/>
  <c r="Y11" i="71"/>
  <c r="W11" i="71"/>
  <c r="V11" i="71"/>
  <c r="U11" i="71"/>
  <c r="T11" i="71"/>
  <c r="S11" i="71"/>
  <c r="R11" i="71"/>
  <c r="P11" i="71"/>
  <c r="O11" i="71"/>
  <c r="N11" i="71"/>
  <c r="M11" i="71"/>
  <c r="L11" i="71"/>
  <c r="K11" i="71"/>
  <c r="I11" i="71"/>
  <c r="H11" i="71"/>
  <c r="G11" i="71"/>
  <c r="AH10" i="71"/>
  <c r="AG10" i="71"/>
  <c r="AF10" i="71"/>
  <c r="AD10" i="71"/>
  <c r="AC10" i="71"/>
  <c r="AB10" i="71"/>
  <c r="AA10" i="71"/>
  <c r="Z10" i="71"/>
  <c r="Y10" i="71"/>
  <c r="W10" i="71"/>
  <c r="V10" i="71"/>
  <c r="U10" i="71"/>
  <c r="T10" i="71"/>
  <c r="S10" i="71"/>
  <c r="R10" i="71"/>
  <c r="P10" i="71"/>
  <c r="O10" i="71"/>
  <c r="N10" i="71"/>
  <c r="M10" i="71"/>
  <c r="L10" i="71"/>
  <c r="K10" i="71"/>
  <c r="I10" i="71"/>
  <c r="H10" i="71"/>
  <c r="G10" i="71"/>
  <c r="AH9" i="71"/>
  <c r="AG9" i="71"/>
  <c r="AF9" i="71"/>
  <c r="AD9" i="71"/>
  <c r="AC9" i="71"/>
  <c r="AB9" i="71"/>
  <c r="AA9" i="71"/>
  <c r="Z9" i="71"/>
  <c r="Y9" i="71"/>
  <c r="W9" i="71"/>
  <c r="V9" i="71"/>
  <c r="U9" i="71"/>
  <c r="T9" i="71"/>
  <c r="S9" i="71"/>
  <c r="R9" i="71"/>
  <c r="P9" i="71"/>
  <c r="O9" i="71"/>
  <c r="N9" i="71"/>
  <c r="M9" i="71"/>
  <c r="L9" i="71"/>
  <c r="K9" i="71"/>
  <c r="I9" i="71"/>
  <c r="H9" i="71"/>
  <c r="G9" i="71"/>
  <c r="AH8" i="71"/>
  <c r="AG8" i="71"/>
  <c r="AF8" i="71"/>
  <c r="AD8" i="71"/>
  <c r="AC8" i="71"/>
  <c r="AB8" i="71"/>
  <c r="AA8" i="71"/>
  <c r="Z8" i="71"/>
  <c r="Y8" i="71"/>
  <c r="W8" i="71"/>
  <c r="V8" i="71"/>
  <c r="U8" i="71"/>
  <c r="T8" i="71"/>
  <c r="S8" i="71"/>
  <c r="R8" i="71"/>
  <c r="P8" i="71"/>
  <c r="O8" i="71"/>
  <c r="N8" i="71"/>
  <c r="M8" i="71"/>
  <c r="L8" i="71"/>
  <c r="K8" i="71"/>
  <c r="I8" i="71"/>
  <c r="H8" i="71"/>
  <c r="G8" i="71"/>
  <c r="AH7" i="71"/>
  <c r="AG7" i="71"/>
  <c r="AF7" i="71"/>
  <c r="AD7" i="71"/>
  <c r="AC7" i="71"/>
  <c r="AB7" i="71"/>
  <c r="AA7" i="71"/>
  <c r="Z7" i="71"/>
  <c r="Y7" i="71"/>
  <c r="W7" i="71"/>
  <c r="V7" i="71"/>
  <c r="U7" i="71"/>
  <c r="T7" i="71"/>
  <c r="S7" i="71"/>
  <c r="R7" i="71"/>
  <c r="P7" i="71"/>
  <c r="O7" i="71"/>
  <c r="N7" i="71"/>
  <c r="M7" i="71"/>
  <c r="L7" i="71"/>
  <c r="K7" i="71"/>
  <c r="I7" i="71"/>
  <c r="H7" i="71"/>
  <c r="G7" i="71"/>
  <c r="AH6" i="71"/>
  <c r="AG6" i="71"/>
  <c r="AF6" i="71"/>
  <c r="AD6" i="71"/>
  <c r="AC6" i="71"/>
  <c r="AB6" i="71"/>
  <c r="AA6" i="71"/>
  <c r="Z6" i="71"/>
  <c r="Y6" i="71"/>
  <c r="W6" i="71"/>
  <c r="V6" i="71"/>
  <c r="U6" i="71"/>
  <c r="T6" i="71"/>
  <c r="S6" i="71"/>
  <c r="R6" i="71"/>
  <c r="P6" i="71"/>
  <c r="O6" i="71"/>
  <c r="N6" i="71"/>
  <c r="M6" i="71"/>
  <c r="L6" i="71"/>
  <c r="K6" i="71"/>
  <c r="I6" i="71"/>
  <c r="H6" i="71"/>
  <c r="G6" i="71"/>
  <c r="AH5" i="71"/>
  <c r="AG5" i="71"/>
  <c r="AF5" i="71"/>
  <c r="AD5" i="71"/>
  <c r="AC5" i="71"/>
  <c r="AB5" i="71"/>
  <c r="AA5" i="71"/>
  <c r="Z5" i="71"/>
  <c r="Y5" i="71"/>
  <c r="W5" i="71"/>
  <c r="V5" i="71"/>
  <c r="U5" i="71"/>
  <c r="T5" i="71"/>
  <c r="S5" i="71"/>
  <c r="R5" i="71"/>
  <c r="P5" i="71"/>
  <c r="O5" i="71"/>
  <c r="N5" i="71"/>
  <c r="M5" i="71"/>
  <c r="L5" i="71"/>
  <c r="K5" i="71"/>
  <c r="I5" i="71"/>
  <c r="H5" i="71"/>
  <c r="G5" i="71"/>
  <c r="AH4" i="71"/>
  <c r="AG4" i="71"/>
  <c r="AF4" i="71"/>
  <c r="AD4" i="71"/>
  <c r="AC4" i="71"/>
  <c r="AB4" i="71"/>
  <c r="AA4" i="71"/>
  <c r="Z4" i="71"/>
  <c r="Y4" i="71"/>
  <c r="W4" i="71"/>
  <c r="V4" i="71"/>
  <c r="U4" i="71"/>
  <c r="T4" i="71"/>
  <c r="S4" i="71"/>
  <c r="R4" i="71"/>
  <c r="P4" i="71"/>
  <c r="O4" i="71"/>
  <c r="N4" i="71"/>
  <c r="M4" i="71"/>
  <c r="L4" i="71"/>
  <c r="K4" i="71"/>
  <c r="I4" i="71"/>
  <c r="H4" i="71"/>
  <c r="G4" i="71"/>
  <c r="O43" i="69"/>
  <c r="O44" i="69" s="1"/>
  <c r="O45" i="69" s="1"/>
  <c r="O36" i="69"/>
  <c r="O37" i="69" s="1"/>
  <c r="O38" i="69" s="1"/>
  <c r="O39" i="69" s="1"/>
  <c r="O40" i="69" s="1"/>
  <c r="O41" i="69" s="1"/>
  <c r="O29" i="69"/>
  <c r="O30" i="69" s="1"/>
  <c r="O31" i="69" s="1"/>
  <c r="O32" i="69" s="1"/>
  <c r="O33" i="69" s="1"/>
  <c r="O34" i="69" s="1"/>
  <c r="O18" i="69"/>
  <c r="O19" i="69" s="1"/>
  <c r="O20" i="69" s="1"/>
  <c r="O21" i="69" s="1"/>
  <c r="O22" i="69" s="1"/>
  <c r="O23" i="69" s="1"/>
  <c r="O24" i="69" s="1"/>
  <c r="O25" i="69" s="1"/>
  <c r="O26" i="69" s="1"/>
  <c r="O8" i="69"/>
  <c r="O9" i="69" s="1"/>
  <c r="O10" i="69" s="1"/>
  <c r="O11" i="69" s="1"/>
  <c r="O12" i="69" s="1"/>
  <c r="O13" i="69" s="1"/>
  <c r="O14" i="69" s="1"/>
  <c r="O15" i="69" s="1"/>
  <c r="O16" i="69" s="1"/>
  <c r="O5" i="69"/>
  <c r="O6" i="69" s="1"/>
  <c r="I97" i="31" l="1"/>
  <c r="ES192" i="9"/>
  <c r="ER192" i="9"/>
  <c r="EQ192" i="9"/>
  <c r="EP192" i="9"/>
  <c r="EO192" i="9"/>
  <c r="EN192" i="9"/>
  <c r="EM192" i="9"/>
  <c r="EL192" i="9"/>
  <c r="EK192" i="9"/>
  <c r="EJ192" i="9"/>
  <c r="EI192" i="9"/>
  <c r="EH192" i="9"/>
  <c r="EG192" i="9"/>
  <c r="EF192" i="9"/>
  <c r="EE192" i="9"/>
  <c r="ED192" i="9"/>
  <c r="EC192" i="9"/>
  <c r="EB192" i="9"/>
  <c r="EA192" i="9"/>
  <c r="DZ192" i="9"/>
  <c r="DY192" i="9"/>
  <c r="DX192" i="9"/>
  <c r="DW192" i="9"/>
  <c r="DV192" i="9"/>
  <c r="DU192" i="9"/>
  <c r="DT192" i="9"/>
  <c r="DS192" i="9"/>
  <c r="DR192" i="9"/>
  <c r="DQ192" i="9"/>
  <c r="DP192" i="9"/>
  <c r="DO192" i="9"/>
  <c r="DN192" i="9"/>
  <c r="DM192" i="9"/>
  <c r="DL192" i="9"/>
  <c r="DK192" i="9"/>
  <c r="DJ192" i="9"/>
  <c r="DI192" i="9"/>
  <c r="DH192" i="9"/>
  <c r="DG192" i="9"/>
  <c r="DF192" i="9"/>
  <c r="DE192" i="9"/>
  <c r="DD192" i="9"/>
  <c r="DC192" i="9"/>
  <c r="DB4" i="9"/>
  <c r="EM4" i="9" s="1"/>
  <c r="AN304" i="5"/>
  <c r="AO304" i="5"/>
  <c r="AB304" i="5" s="1"/>
  <c r="AP304" i="5"/>
  <c r="AQ304" i="5"/>
  <c r="AD304" i="5" s="1"/>
  <c r="AR304" i="5"/>
  <c r="AE304" i="5" s="1"/>
  <c r="AS304" i="5"/>
  <c r="AT304" i="5"/>
  <c r="AN745" i="5"/>
  <c r="AO745" i="5"/>
  <c r="AB745" i="5" s="1"/>
  <c r="AP745" i="5"/>
  <c r="AQ745" i="5"/>
  <c r="AD745" i="5" s="1"/>
  <c r="AR745" i="5"/>
  <c r="AE745" i="5" s="1"/>
  <c r="AS745" i="5"/>
  <c r="AT745" i="5"/>
  <c r="AN746" i="5"/>
  <c r="AO746" i="5"/>
  <c r="AB746" i="5" s="1"/>
  <c r="AP746" i="5"/>
  <c r="AQ746" i="5"/>
  <c r="AD746" i="5" s="1"/>
  <c r="AR746" i="5"/>
  <c r="AE746" i="5" s="1"/>
  <c r="AS746" i="5"/>
  <c r="AT746" i="5"/>
  <c r="AN747" i="5"/>
  <c r="AO747" i="5"/>
  <c r="AB747" i="5" s="1"/>
  <c r="AP747" i="5"/>
  <c r="AQ747" i="5"/>
  <c r="AD747" i="5" s="1"/>
  <c r="AR747" i="5"/>
  <c r="AE747" i="5" s="1"/>
  <c r="AS747" i="5"/>
  <c r="AT747" i="5"/>
  <c r="AN748" i="5"/>
  <c r="AO748" i="5"/>
  <c r="AB748" i="5" s="1"/>
  <c r="AP748" i="5"/>
  <c r="AQ748" i="5"/>
  <c r="AD748" i="5" s="1"/>
  <c r="AR748" i="5"/>
  <c r="AE748" i="5" s="1"/>
  <c r="AS748" i="5"/>
  <c r="AT748" i="5"/>
  <c r="AN749" i="5"/>
  <c r="AO749" i="5"/>
  <c r="AB749" i="5" s="1"/>
  <c r="AP749" i="5"/>
  <c r="AQ749" i="5"/>
  <c r="AD749" i="5" s="1"/>
  <c r="AR749" i="5"/>
  <c r="AE749" i="5" s="1"/>
  <c r="AS749" i="5"/>
  <c r="AT749" i="5"/>
  <c r="AN750" i="5"/>
  <c r="AO750" i="5"/>
  <c r="AB750" i="5" s="1"/>
  <c r="AP750" i="5"/>
  <c r="AQ750" i="5"/>
  <c r="AD750" i="5" s="1"/>
  <c r="AR750" i="5"/>
  <c r="AE750" i="5" s="1"/>
  <c r="AS750" i="5"/>
  <c r="AT750" i="5"/>
  <c r="AN751" i="5"/>
  <c r="AO751" i="5"/>
  <c r="AB751" i="5" s="1"/>
  <c r="AP751" i="5"/>
  <c r="AQ751" i="5"/>
  <c r="AD751" i="5" s="1"/>
  <c r="AR751" i="5"/>
  <c r="AE751" i="5" s="1"/>
  <c r="AS751" i="5"/>
  <c r="AT751" i="5"/>
  <c r="AN752" i="5"/>
  <c r="AO752" i="5"/>
  <c r="AB752" i="5" s="1"/>
  <c r="AP752" i="5"/>
  <c r="AQ752" i="5"/>
  <c r="AD752" i="5" s="1"/>
  <c r="AR752" i="5"/>
  <c r="AE752" i="5" s="1"/>
  <c r="AS752" i="5"/>
  <c r="AT752" i="5"/>
  <c r="AN753" i="5"/>
  <c r="AO753" i="5"/>
  <c r="AB753" i="5" s="1"/>
  <c r="AP753" i="5"/>
  <c r="AQ753" i="5"/>
  <c r="AD753" i="5" s="1"/>
  <c r="AR753" i="5"/>
  <c r="AE753" i="5" s="1"/>
  <c r="AS753" i="5"/>
  <c r="AT753" i="5"/>
  <c r="AN754" i="5"/>
  <c r="AO754" i="5"/>
  <c r="AB754" i="5" s="1"/>
  <c r="AP754" i="5"/>
  <c r="AQ754" i="5"/>
  <c r="AD754" i="5" s="1"/>
  <c r="AR754" i="5"/>
  <c r="AE754" i="5" s="1"/>
  <c r="AS754" i="5"/>
  <c r="AT754" i="5"/>
  <c r="AN755" i="5"/>
  <c r="AO755" i="5"/>
  <c r="AB755" i="5" s="1"/>
  <c r="AP755" i="5"/>
  <c r="AQ755" i="5"/>
  <c r="AD755" i="5" s="1"/>
  <c r="AR755" i="5"/>
  <c r="AE755" i="5" s="1"/>
  <c r="AS755" i="5"/>
  <c r="AT755" i="5"/>
  <c r="M31" i="1"/>
  <c r="AB31" i="1"/>
  <c r="Z31" i="1"/>
  <c r="X31" i="1"/>
  <c r="AK31" i="1" s="1"/>
  <c r="E96" i="1"/>
  <c r="AN742" i="5"/>
  <c r="AO742" i="5"/>
  <c r="AB742" i="5" s="1"/>
  <c r="AP742" i="5"/>
  <c r="AQ742" i="5"/>
  <c r="AD742" i="5" s="1"/>
  <c r="AR742" i="5"/>
  <c r="AE742" i="5" s="1"/>
  <c r="AS742" i="5"/>
  <c r="AT742" i="5"/>
  <c r="AN743" i="5"/>
  <c r="AO743" i="5"/>
  <c r="AB743" i="5" s="1"/>
  <c r="AP743" i="5"/>
  <c r="AQ743" i="5"/>
  <c r="AD743" i="5" s="1"/>
  <c r="AR743" i="5"/>
  <c r="AE743" i="5" s="1"/>
  <c r="AS743" i="5"/>
  <c r="AT743" i="5"/>
  <c r="AN744" i="5"/>
  <c r="AO744" i="5"/>
  <c r="AB744" i="5" s="1"/>
  <c r="AP744" i="5"/>
  <c r="AQ744" i="5"/>
  <c r="AR744" i="5"/>
  <c r="AE744" i="5" s="1"/>
  <c r="AS744" i="5"/>
  <c r="AT744" i="5"/>
  <c r="AN736" i="5"/>
  <c r="AO736" i="5"/>
  <c r="AB736" i="5" s="1"/>
  <c r="AP736" i="5"/>
  <c r="AQ736" i="5"/>
  <c r="AD736" i="5" s="1"/>
  <c r="AR736" i="5"/>
  <c r="AE736" i="5" s="1"/>
  <c r="AS736" i="5"/>
  <c r="AT736" i="5"/>
  <c r="AN737" i="5"/>
  <c r="AO737" i="5"/>
  <c r="AB737" i="5" s="1"/>
  <c r="AP737" i="5"/>
  <c r="AQ737" i="5"/>
  <c r="AD737" i="5" s="1"/>
  <c r="AR737" i="5"/>
  <c r="AE737" i="5" s="1"/>
  <c r="AS737" i="5"/>
  <c r="AT737" i="5"/>
  <c r="AN738" i="5"/>
  <c r="AO738" i="5"/>
  <c r="AB738" i="5" s="1"/>
  <c r="AP738" i="5"/>
  <c r="AQ738" i="5"/>
  <c r="AD738" i="5" s="1"/>
  <c r="AR738" i="5"/>
  <c r="AE738" i="5" s="1"/>
  <c r="AS738" i="5"/>
  <c r="AT738" i="5"/>
  <c r="AN739" i="5"/>
  <c r="AO739" i="5"/>
  <c r="AB739" i="5" s="1"/>
  <c r="AP739" i="5"/>
  <c r="AQ739" i="5"/>
  <c r="AD739" i="5" s="1"/>
  <c r="AR739" i="5"/>
  <c r="AE739" i="5" s="1"/>
  <c r="AS739" i="5"/>
  <c r="AT739" i="5"/>
  <c r="AN740" i="5"/>
  <c r="AO740" i="5"/>
  <c r="AB740" i="5" s="1"/>
  <c r="AP740" i="5"/>
  <c r="AQ740" i="5"/>
  <c r="AD740" i="5" s="1"/>
  <c r="AR740" i="5"/>
  <c r="AE740" i="5" s="1"/>
  <c r="AS740" i="5"/>
  <c r="AT740" i="5"/>
  <c r="AN741" i="5"/>
  <c r="AO741" i="5"/>
  <c r="AB741" i="5" s="1"/>
  <c r="AP741" i="5"/>
  <c r="AQ741" i="5"/>
  <c r="AD741" i="5" s="1"/>
  <c r="AR741" i="5"/>
  <c r="AE741" i="5" s="1"/>
  <c r="AS741" i="5"/>
  <c r="AT741" i="5"/>
  <c r="AN703" i="5"/>
  <c r="AO703" i="5"/>
  <c r="AB703" i="5" s="1"/>
  <c r="AP703" i="5"/>
  <c r="AQ703" i="5"/>
  <c r="AD703" i="5" s="1"/>
  <c r="AR703" i="5"/>
  <c r="AE703" i="5" s="1"/>
  <c r="AS703" i="5"/>
  <c r="AT703" i="5"/>
  <c r="AN704" i="5"/>
  <c r="AO704" i="5"/>
  <c r="AB704" i="5" s="1"/>
  <c r="AP704" i="5"/>
  <c r="AQ704" i="5"/>
  <c r="AD704" i="5" s="1"/>
  <c r="AR704" i="5"/>
  <c r="AE704" i="5" s="1"/>
  <c r="AS704" i="5"/>
  <c r="AT704" i="5"/>
  <c r="AN436" i="5"/>
  <c r="AO436" i="5"/>
  <c r="AP436" i="5"/>
  <c r="AQ436" i="5"/>
  <c r="AD436" i="5" s="1"/>
  <c r="AR436" i="5"/>
  <c r="AE436" i="5" s="1"/>
  <c r="AS436" i="5"/>
  <c r="AT436" i="5"/>
  <c r="AN437" i="5"/>
  <c r="AO437" i="5"/>
  <c r="AP437" i="5"/>
  <c r="AQ437" i="5"/>
  <c r="AD437" i="5" s="1"/>
  <c r="AR437" i="5"/>
  <c r="AE437" i="5" s="1"/>
  <c r="AS437" i="5"/>
  <c r="AT437" i="5"/>
  <c r="AN438" i="5"/>
  <c r="AO438" i="5"/>
  <c r="AP438" i="5"/>
  <c r="AQ438" i="5"/>
  <c r="AD438" i="5" s="1"/>
  <c r="AR438" i="5"/>
  <c r="AE438" i="5" s="1"/>
  <c r="AS438" i="5"/>
  <c r="AT438" i="5"/>
  <c r="AN439" i="5"/>
  <c r="AO439" i="5"/>
  <c r="AP439" i="5"/>
  <c r="AQ439" i="5"/>
  <c r="AD439" i="5" s="1"/>
  <c r="AR439" i="5"/>
  <c r="AE439" i="5" s="1"/>
  <c r="AS439" i="5"/>
  <c r="AT439" i="5"/>
  <c r="AN730" i="5"/>
  <c r="AO730" i="5"/>
  <c r="AP730" i="5"/>
  <c r="AQ730" i="5"/>
  <c r="AD730" i="5" s="1"/>
  <c r="AR730" i="5"/>
  <c r="AE730" i="5" s="1"/>
  <c r="AS730" i="5"/>
  <c r="AT730" i="5"/>
  <c r="AN731" i="5"/>
  <c r="AO731" i="5"/>
  <c r="AP731" i="5"/>
  <c r="AQ731" i="5"/>
  <c r="AD731" i="5" s="1"/>
  <c r="AR731" i="5"/>
  <c r="AE731" i="5" s="1"/>
  <c r="AS731" i="5"/>
  <c r="AT731" i="5"/>
  <c r="AN732" i="5"/>
  <c r="AO732" i="5"/>
  <c r="AP732" i="5"/>
  <c r="AQ732" i="5"/>
  <c r="AD732" i="5" s="1"/>
  <c r="AR732" i="5"/>
  <c r="AE732" i="5" s="1"/>
  <c r="AS732" i="5"/>
  <c r="AT732" i="5"/>
  <c r="AN733" i="5"/>
  <c r="AO733" i="5"/>
  <c r="AP733" i="5"/>
  <c r="AQ733" i="5"/>
  <c r="AD733" i="5" s="1"/>
  <c r="AR733" i="5"/>
  <c r="AE733" i="5" s="1"/>
  <c r="AS733" i="5"/>
  <c r="AT733" i="5"/>
  <c r="AN432" i="5"/>
  <c r="AO432" i="5"/>
  <c r="AP432" i="5"/>
  <c r="AQ432" i="5"/>
  <c r="AD432" i="5" s="1"/>
  <c r="AR432" i="5"/>
  <c r="AE432" i="5" s="1"/>
  <c r="AS432" i="5"/>
  <c r="AT432" i="5"/>
  <c r="AN129" i="5"/>
  <c r="AO129" i="5"/>
  <c r="AP129" i="5"/>
  <c r="AQ129" i="5"/>
  <c r="AD129" i="5" s="1"/>
  <c r="AR129" i="5"/>
  <c r="AE129" i="5" s="1"/>
  <c r="AS129" i="5"/>
  <c r="AT129" i="5"/>
  <c r="AN130" i="5"/>
  <c r="AO130" i="5"/>
  <c r="AP130" i="5"/>
  <c r="AQ130" i="5"/>
  <c r="AD130" i="5" s="1"/>
  <c r="AR130" i="5"/>
  <c r="AE130" i="5" s="1"/>
  <c r="AS130" i="5"/>
  <c r="AT130" i="5"/>
  <c r="AN131" i="5"/>
  <c r="AO131" i="5"/>
  <c r="AP131" i="5"/>
  <c r="AQ131" i="5"/>
  <c r="AD131" i="5" s="1"/>
  <c r="AR131" i="5"/>
  <c r="AE131" i="5" s="1"/>
  <c r="AS131" i="5"/>
  <c r="AT131" i="5"/>
  <c r="AN132" i="5"/>
  <c r="AO132" i="5"/>
  <c r="AP132" i="5"/>
  <c r="AQ132" i="5"/>
  <c r="AD132" i="5" s="1"/>
  <c r="AR132" i="5"/>
  <c r="AE132" i="5" s="1"/>
  <c r="AS132" i="5"/>
  <c r="AT132" i="5"/>
  <c r="AN133" i="5"/>
  <c r="AO133" i="5"/>
  <c r="AP133" i="5"/>
  <c r="AQ133" i="5"/>
  <c r="AD133" i="5" s="1"/>
  <c r="AR133" i="5"/>
  <c r="AE133" i="5" s="1"/>
  <c r="AS133" i="5"/>
  <c r="AT133" i="5"/>
  <c r="AN134" i="5"/>
  <c r="AO134" i="5"/>
  <c r="AP134" i="5"/>
  <c r="AQ134" i="5"/>
  <c r="AD134" i="5" s="1"/>
  <c r="AR134" i="5"/>
  <c r="AE134" i="5" s="1"/>
  <c r="AS134" i="5"/>
  <c r="AT134" i="5"/>
  <c r="AN135" i="5"/>
  <c r="AO135" i="5"/>
  <c r="AP135" i="5"/>
  <c r="AQ135" i="5"/>
  <c r="AD135" i="5" s="1"/>
  <c r="AR135" i="5"/>
  <c r="AE135" i="5" s="1"/>
  <c r="AS135" i="5"/>
  <c r="AT135" i="5"/>
  <c r="AN136" i="5"/>
  <c r="AO136" i="5"/>
  <c r="AP136" i="5"/>
  <c r="AQ136" i="5"/>
  <c r="AD136" i="5" s="1"/>
  <c r="AR136" i="5"/>
  <c r="AE136" i="5" s="1"/>
  <c r="AS136" i="5"/>
  <c r="AT136" i="5"/>
  <c r="AN137" i="5"/>
  <c r="AO137" i="5"/>
  <c r="AP137" i="5"/>
  <c r="AQ137" i="5"/>
  <c r="AR137" i="5"/>
  <c r="AE137" i="5" s="1"/>
  <c r="AS137" i="5"/>
  <c r="AT137" i="5"/>
  <c r="AN138" i="5"/>
  <c r="AO138" i="5"/>
  <c r="AP138" i="5"/>
  <c r="AQ138" i="5"/>
  <c r="AD138" i="5" s="1"/>
  <c r="AR138" i="5"/>
  <c r="AE138" i="5" s="1"/>
  <c r="AS138" i="5"/>
  <c r="AT138" i="5"/>
  <c r="AN139" i="5"/>
  <c r="AO139" i="5"/>
  <c r="AP139" i="5"/>
  <c r="AQ139" i="5"/>
  <c r="AD139" i="5" s="1"/>
  <c r="AR139" i="5"/>
  <c r="AE139" i="5" s="1"/>
  <c r="AS139" i="5"/>
  <c r="AT139" i="5"/>
  <c r="AN140" i="5"/>
  <c r="AO140" i="5"/>
  <c r="AP140" i="5"/>
  <c r="AQ140" i="5"/>
  <c r="AD140" i="5" s="1"/>
  <c r="AR140" i="5"/>
  <c r="AE140" i="5" s="1"/>
  <c r="AS140" i="5"/>
  <c r="AT140" i="5"/>
  <c r="AN702" i="5"/>
  <c r="AO702" i="5"/>
  <c r="AP702" i="5"/>
  <c r="AQ702" i="5"/>
  <c r="AD702" i="5" s="1"/>
  <c r="AR702" i="5"/>
  <c r="AE702" i="5" s="1"/>
  <c r="AS702" i="5"/>
  <c r="AT702" i="5"/>
  <c r="AN141" i="5"/>
  <c r="AO141" i="5"/>
  <c r="AP141" i="5"/>
  <c r="AQ141" i="5"/>
  <c r="AD141" i="5" s="1"/>
  <c r="AR141" i="5"/>
  <c r="AE141" i="5" s="1"/>
  <c r="AS141" i="5"/>
  <c r="AT141" i="5"/>
  <c r="AN142" i="5"/>
  <c r="AO142" i="5"/>
  <c r="AP142" i="5"/>
  <c r="AQ142" i="5"/>
  <c r="AD142" i="5" s="1"/>
  <c r="AR142" i="5"/>
  <c r="AE142" i="5" s="1"/>
  <c r="AS142" i="5"/>
  <c r="AT142" i="5"/>
  <c r="AN143" i="5"/>
  <c r="AO143" i="5"/>
  <c r="AP143" i="5"/>
  <c r="AQ143" i="5"/>
  <c r="AD143" i="5" s="1"/>
  <c r="AR143" i="5"/>
  <c r="AE143" i="5" s="1"/>
  <c r="AS143" i="5"/>
  <c r="AT143" i="5"/>
  <c r="AN144" i="5"/>
  <c r="AO144" i="5"/>
  <c r="AP144" i="5"/>
  <c r="AQ144" i="5"/>
  <c r="AD144" i="5" s="1"/>
  <c r="AR144" i="5"/>
  <c r="AE144" i="5" s="1"/>
  <c r="AS144" i="5"/>
  <c r="AT144" i="5"/>
  <c r="AN724" i="5"/>
  <c r="AO724" i="5"/>
  <c r="AP724" i="5"/>
  <c r="AQ724" i="5"/>
  <c r="AD724" i="5" s="1"/>
  <c r="AR724" i="5"/>
  <c r="AE724" i="5" s="1"/>
  <c r="AS724" i="5"/>
  <c r="AT724" i="5"/>
  <c r="AN320" i="5"/>
  <c r="AO320" i="5"/>
  <c r="AP320" i="5"/>
  <c r="AQ320" i="5"/>
  <c r="AD320" i="5" s="1"/>
  <c r="AR320" i="5"/>
  <c r="AE320" i="5" s="1"/>
  <c r="AS320" i="5"/>
  <c r="AT320" i="5"/>
  <c r="AN725" i="5"/>
  <c r="AO725" i="5"/>
  <c r="AP725" i="5"/>
  <c r="AQ725" i="5"/>
  <c r="AD725" i="5" s="1"/>
  <c r="AR725" i="5"/>
  <c r="AE725" i="5" s="1"/>
  <c r="AS725" i="5"/>
  <c r="AT725" i="5"/>
  <c r="AN726" i="5"/>
  <c r="AO726" i="5"/>
  <c r="AP726" i="5"/>
  <c r="AQ726" i="5"/>
  <c r="AD726" i="5" s="1"/>
  <c r="AR726" i="5"/>
  <c r="AE726" i="5" s="1"/>
  <c r="AS726" i="5"/>
  <c r="AT726" i="5"/>
  <c r="AN621" i="5"/>
  <c r="AO621" i="5"/>
  <c r="AP621" i="5"/>
  <c r="AQ621" i="5"/>
  <c r="AD621" i="5" s="1"/>
  <c r="AR621" i="5"/>
  <c r="AE621" i="5" s="1"/>
  <c r="AS621" i="5"/>
  <c r="AT621" i="5"/>
  <c r="AN727" i="5"/>
  <c r="AO727" i="5"/>
  <c r="AP727" i="5"/>
  <c r="AQ727" i="5"/>
  <c r="AD727" i="5" s="1"/>
  <c r="AR727" i="5"/>
  <c r="AE727" i="5" s="1"/>
  <c r="AS727" i="5"/>
  <c r="AT727" i="5"/>
  <c r="AN728" i="5"/>
  <c r="AO728" i="5"/>
  <c r="AP728" i="5"/>
  <c r="AQ728" i="5"/>
  <c r="AD728" i="5" s="1"/>
  <c r="AR728" i="5"/>
  <c r="AE728" i="5" s="1"/>
  <c r="AS728" i="5"/>
  <c r="AT728" i="5"/>
  <c r="AN689" i="5"/>
  <c r="AO689" i="5"/>
  <c r="AP689" i="5"/>
  <c r="AQ689" i="5"/>
  <c r="AD689" i="5" s="1"/>
  <c r="AR689" i="5"/>
  <c r="AE689" i="5" s="1"/>
  <c r="AS689" i="5"/>
  <c r="AT689" i="5"/>
  <c r="AN729" i="5"/>
  <c r="AO729" i="5"/>
  <c r="AP729" i="5"/>
  <c r="AQ729" i="5"/>
  <c r="AD729" i="5" s="1"/>
  <c r="AR729" i="5"/>
  <c r="AE729" i="5" s="1"/>
  <c r="AS729" i="5"/>
  <c r="AT729" i="5"/>
  <c r="AN690" i="5"/>
  <c r="AO690" i="5"/>
  <c r="AP690" i="5"/>
  <c r="AQ690" i="5"/>
  <c r="AD690" i="5" s="1"/>
  <c r="AR690" i="5"/>
  <c r="AE690" i="5" s="1"/>
  <c r="AS690" i="5"/>
  <c r="AT690" i="5"/>
  <c r="AN435" i="5"/>
  <c r="AO435" i="5"/>
  <c r="AP435" i="5"/>
  <c r="AQ435" i="5"/>
  <c r="AD435" i="5" s="1"/>
  <c r="AR435" i="5"/>
  <c r="AE435" i="5" s="1"/>
  <c r="AS435" i="5"/>
  <c r="AT435" i="5"/>
  <c r="AN547" i="5"/>
  <c r="AO547" i="5"/>
  <c r="AP547" i="5"/>
  <c r="AQ547" i="5"/>
  <c r="AD547" i="5" s="1"/>
  <c r="AR547" i="5"/>
  <c r="AE547" i="5" s="1"/>
  <c r="AS547" i="5"/>
  <c r="AT547" i="5"/>
  <c r="AN734" i="5"/>
  <c r="AO734" i="5"/>
  <c r="AP734" i="5"/>
  <c r="AQ734" i="5"/>
  <c r="AD734" i="5" s="1"/>
  <c r="AR734" i="5"/>
  <c r="AE734" i="5" s="1"/>
  <c r="AS734" i="5"/>
  <c r="AT734" i="5"/>
  <c r="AN735" i="5"/>
  <c r="AO735" i="5"/>
  <c r="AP735" i="5"/>
  <c r="AQ735" i="5"/>
  <c r="AD735" i="5" s="1"/>
  <c r="AR735" i="5"/>
  <c r="AE735" i="5" s="1"/>
  <c r="AS735" i="5"/>
  <c r="AT735" i="5"/>
  <c r="AN692" i="5"/>
  <c r="AO692" i="5"/>
  <c r="AP692" i="5"/>
  <c r="AQ692" i="5"/>
  <c r="AD692" i="5" s="1"/>
  <c r="AR692" i="5"/>
  <c r="AE692" i="5" s="1"/>
  <c r="AS692" i="5"/>
  <c r="AT692" i="5"/>
  <c r="AN693" i="5"/>
  <c r="AO693" i="5"/>
  <c r="AP693" i="5"/>
  <c r="AQ693" i="5"/>
  <c r="AD693" i="5" s="1"/>
  <c r="AR693" i="5"/>
  <c r="AE693" i="5" s="1"/>
  <c r="AS693" i="5"/>
  <c r="AT693" i="5"/>
  <c r="AN316" i="5"/>
  <c r="AO316" i="5"/>
  <c r="AP316" i="5"/>
  <c r="AQ316" i="5"/>
  <c r="AD316" i="5" s="1"/>
  <c r="AR316" i="5"/>
  <c r="AE316" i="5" s="1"/>
  <c r="AS316" i="5"/>
  <c r="AT316" i="5"/>
  <c r="AN148" i="5"/>
  <c r="AO148" i="5"/>
  <c r="AP148" i="5"/>
  <c r="AQ148" i="5"/>
  <c r="AD148" i="5" s="1"/>
  <c r="AR148" i="5"/>
  <c r="AE148" i="5" s="1"/>
  <c r="AS148" i="5"/>
  <c r="AT148" i="5"/>
  <c r="AN146" i="5"/>
  <c r="AO146" i="5"/>
  <c r="AP146" i="5"/>
  <c r="AQ146" i="5"/>
  <c r="AD146" i="5" s="1"/>
  <c r="AR146" i="5"/>
  <c r="AE146" i="5" s="1"/>
  <c r="AS146" i="5"/>
  <c r="AT146" i="5"/>
  <c r="AN147" i="5"/>
  <c r="AO147" i="5"/>
  <c r="AP147" i="5"/>
  <c r="AQ147" i="5"/>
  <c r="AD147" i="5" s="1"/>
  <c r="AR147" i="5"/>
  <c r="AE147" i="5" s="1"/>
  <c r="AS147" i="5"/>
  <c r="AT147" i="5"/>
  <c r="AN171" i="5"/>
  <c r="AO171" i="5"/>
  <c r="AP171" i="5"/>
  <c r="AQ171" i="5"/>
  <c r="AD171" i="5" s="1"/>
  <c r="AR171" i="5"/>
  <c r="AE171" i="5" s="1"/>
  <c r="AS171" i="5"/>
  <c r="AT171" i="5"/>
  <c r="AN546" i="5"/>
  <c r="AO546" i="5"/>
  <c r="AP546" i="5"/>
  <c r="AQ546" i="5"/>
  <c r="AD546" i="5" s="1"/>
  <c r="AR546" i="5"/>
  <c r="AE546" i="5" s="1"/>
  <c r="AS546" i="5"/>
  <c r="AT546" i="5"/>
  <c r="AN545" i="5"/>
  <c r="AO545" i="5"/>
  <c r="AP545" i="5"/>
  <c r="AQ545" i="5"/>
  <c r="AD545" i="5" s="1"/>
  <c r="AR545" i="5"/>
  <c r="AE545" i="5" s="1"/>
  <c r="AS545" i="5"/>
  <c r="AT545" i="5"/>
  <c r="AN544" i="5"/>
  <c r="AO544" i="5"/>
  <c r="AP544" i="5"/>
  <c r="AQ544" i="5"/>
  <c r="AD544" i="5" s="1"/>
  <c r="AR544" i="5"/>
  <c r="AE544" i="5" s="1"/>
  <c r="AS544" i="5"/>
  <c r="AT544" i="5"/>
  <c r="AN688" i="5"/>
  <c r="AO688" i="5"/>
  <c r="AP688" i="5"/>
  <c r="AQ688" i="5"/>
  <c r="AD688" i="5" s="1"/>
  <c r="AR688" i="5"/>
  <c r="AE688" i="5" s="1"/>
  <c r="AS688" i="5"/>
  <c r="AT688" i="5"/>
  <c r="AN434" i="5"/>
  <c r="AO434" i="5"/>
  <c r="AP434" i="5"/>
  <c r="AQ434" i="5"/>
  <c r="AD434" i="5" s="1"/>
  <c r="AR434" i="5"/>
  <c r="AE434" i="5" s="1"/>
  <c r="AS434" i="5"/>
  <c r="AT434" i="5"/>
  <c r="AN125" i="5"/>
  <c r="AO125" i="5"/>
  <c r="AP125" i="5"/>
  <c r="AQ125" i="5"/>
  <c r="AD125" i="5" s="1"/>
  <c r="AR125" i="5"/>
  <c r="AE125" i="5" s="1"/>
  <c r="AS125" i="5"/>
  <c r="AT125" i="5"/>
  <c r="AN613" i="5"/>
  <c r="AO613" i="5"/>
  <c r="AP613" i="5"/>
  <c r="AQ613" i="5"/>
  <c r="AD613" i="5" s="1"/>
  <c r="AR613" i="5"/>
  <c r="AE613" i="5" s="1"/>
  <c r="AS613" i="5"/>
  <c r="AT613" i="5"/>
  <c r="AN431" i="5"/>
  <c r="AO431" i="5"/>
  <c r="AP431" i="5"/>
  <c r="AQ431" i="5"/>
  <c r="AD431" i="5" s="1"/>
  <c r="AR431" i="5"/>
  <c r="AE431" i="5" s="1"/>
  <c r="AS431" i="5"/>
  <c r="AT431" i="5"/>
  <c r="AN542" i="5"/>
  <c r="AO542" i="5"/>
  <c r="AP542" i="5"/>
  <c r="AQ542" i="5"/>
  <c r="AD542" i="5" s="1"/>
  <c r="AR542" i="5"/>
  <c r="AE542" i="5" s="1"/>
  <c r="AS542" i="5"/>
  <c r="AT542" i="5"/>
  <c r="AN123" i="5"/>
  <c r="AO123" i="5"/>
  <c r="AP123" i="5"/>
  <c r="AQ123" i="5"/>
  <c r="AD123" i="5" s="1"/>
  <c r="AR123" i="5"/>
  <c r="AE123" i="5" s="1"/>
  <c r="AS123" i="5"/>
  <c r="AT123" i="5"/>
  <c r="AN722" i="5"/>
  <c r="AO722" i="5"/>
  <c r="AP722" i="5"/>
  <c r="AQ722" i="5"/>
  <c r="AD722" i="5" s="1"/>
  <c r="AR722" i="5"/>
  <c r="AE722" i="5" s="1"/>
  <c r="AS722" i="5"/>
  <c r="AT722" i="5"/>
  <c r="AN430" i="5"/>
  <c r="AO430" i="5"/>
  <c r="AP430" i="5"/>
  <c r="AQ430" i="5"/>
  <c r="AD430" i="5" s="1"/>
  <c r="AR430" i="5"/>
  <c r="AE430" i="5" s="1"/>
  <c r="AS430" i="5"/>
  <c r="AT430" i="5"/>
  <c r="AN128" i="5"/>
  <c r="AO128" i="5"/>
  <c r="AP128" i="5"/>
  <c r="AQ128" i="5"/>
  <c r="AD128" i="5" s="1"/>
  <c r="AR128" i="5"/>
  <c r="AE128" i="5" s="1"/>
  <c r="AS128" i="5"/>
  <c r="AT128" i="5"/>
  <c r="AN723" i="5"/>
  <c r="AO723" i="5"/>
  <c r="AP723" i="5"/>
  <c r="AQ723" i="5"/>
  <c r="AD723" i="5" s="1"/>
  <c r="AR723" i="5"/>
  <c r="AE723" i="5" s="1"/>
  <c r="AS723" i="5"/>
  <c r="AT723" i="5"/>
  <c r="AN124" i="5"/>
  <c r="AO124" i="5"/>
  <c r="AP124" i="5"/>
  <c r="AQ124" i="5"/>
  <c r="AD124" i="5" s="1"/>
  <c r="AR124" i="5"/>
  <c r="AE124" i="5" s="1"/>
  <c r="AS124" i="5"/>
  <c r="AT124" i="5"/>
  <c r="AN301" i="5"/>
  <c r="AO301" i="5"/>
  <c r="AP301" i="5"/>
  <c r="AQ301" i="5"/>
  <c r="AD301" i="5" s="1"/>
  <c r="AR301" i="5"/>
  <c r="AE301" i="5" s="1"/>
  <c r="AS301" i="5"/>
  <c r="AT301" i="5"/>
  <c r="AN683" i="5"/>
  <c r="AO683" i="5"/>
  <c r="AP683" i="5"/>
  <c r="AQ683" i="5"/>
  <c r="AD683" i="5" s="1"/>
  <c r="AR683" i="5"/>
  <c r="AE683" i="5" s="1"/>
  <c r="AS683" i="5"/>
  <c r="AT683" i="5"/>
  <c r="AN721" i="5"/>
  <c r="AO721" i="5"/>
  <c r="AP721" i="5"/>
  <c r="AQ721" i="5"/>
  <c r="AD721" i="5" s="1"/>
  <c r="AR721" i="5"/>
  <c r="AE721" i="5" s="1"/>
  <c r="AS721" i="5"/>
  <c r="AT721" i="5"/>
  <c r="AN302" i="5"/>
  <c r="AO302" i="5"/>
  <c r="AP302" i="5"/>
  <c r="AQ302" i="5"/>
  <c r="AD302" i="5" s="1"/>
  <c r="AR302" i="5"/>
  <c r="AE302" i="5" s="1"/>
  <c r="AS302" i="5"/>
  <c r="AT302" i="5"/>
  <c r="AN303" i="5"/>
  <c r="AO303" i="5"/>
  <c r="AP303" i="5"/>
  <c r="AQ303" i="5"/>
  <c r="AD303" i="5" s="1"/>
  <c r="AR303" i="5"/>
  <c r="AE303" i="5" s="1"/>
  <c r="AS303" i="5"/>
  <c r="AT303" i="5"/>
  <c r="AN122" i="5"/>
  <c r="AO122" i="5"/>
  <c r="AP122" i="5"/>
  <c r="AQ122" i="5"/>
  <c r="AD122" i="5" s="1"/>
  <c r="AR122" i="5"/>
  <c r="AE122" i="5" s="1"/>
  <c r="AS122" i="5"/>
  <c r="AT122" i="5"/>
  <c r="AN700" i="5"/>
  <c r="AO700" i="5"/>
  <c r="AP700" i="5"/>
  <c r="AQ700" i="5"/>
  <c r="AD700" i="5" s="1"/>
  <c r="AR700" i="5"/>
  <c r="AE700" i="5" s="1"/>
  <c r="AS700" i="5"/>
  <c r="AT700" i="5"/>
  <c r="AN298" i="5"/>
  <c r="AO298" i="5"/>
  <c r="AP298" i="5"/>
  <c r="AQ298" i="5"/>
  <c r="AD298" i="5" s="1"/>
  <c r="AR298" i="5"/>
  <c r="AE298" i="5" s="1"/>
  <c r="AS298" i="5"/>
  <c r="AT298" i="5"/>
  <c r="AN299" i="5"/>
  <c r="AO299" i="5"/>
  <c r="AP299" i="5"/>
  <c r="AQ299" i="5"/>
  <c r="AD299" i="5" s="1"/>
  <c r="AR299" i="5"/>
  <c r="AE299" i="5" s="1"/>
  <c r="AS299" i="5"/>
  <c r="AT299" i="5"/>
  <c r="AN612" i="5"/>
  <c r="AO612" i="5"/>
  <c r="AP612" i="5"/>
  <c r="AQ612" i="5"/>
  <c r="AD612" i="5" s="1"/>
  <c r="AR612" i="5"/>
  <c r="AE612" i="5" s="1"/>
  <c r="AS612" i="5"/>
  <c r="AT612" i="5"/>
  <c r="AN691" i="5"/>
  <c r="AO691" i="5"/>
  <c r="AP691" i="5"/>
  <c r="AQ691" i="5"/>
  <c r="AD691" i="5" s="1"/>
  <c r="AR691" i="5"/>
  <c r="AE691" i="5" s="1"/>
  <c r="AS691" i="5"/>
  <c r="AT691" i="5"/>
  <c r="AN300" i="5"/>
  <c r="AO300" i="5"/>
  <c r="AP300" i="5"/>
  <c r="AQ300" i="5"/>
  <c r="AD300" i="5" s="1"/>
  <c r="AR300" i="5"/>
  <c r="AE300" i="5" s="1"/>
  <c r="AS300" i="5"/>
  <c r="AT300" i="5"/>
  <c r="AN287" i="5"/>
  <c r="AO287" i="5"/>
  <c r="AP287" i="5"/>
  <c r="AQ287" i="5"/>
  <c r="AD287" i="5" s="1"/>
  <c r="AR287" i="5"/>
  <c r="AE287" i="5" s="1"/>
  <c r="AS287" i="5"/>
  <c r="AT287" i="5"/>
  <c r="AN288" i="5"/>
  <c r="AO288" i="5"/>
  <c r="AP288" i="5"/>
  <c r="AQ288" i="5"/>
  <c r="AD288" i="5" s="1"/>
  <c r="AR288" i="5"/>
  <c r="AE288" i="5" s="1"/>
  <c r="AS288" i="5"/>
  <c r="AT288" i="5"/>
  <c r="AN289" i="5"/>
  <c r="AO289" i="5"/>
  <c r="AP289" i="5"/>
  <c r="AQ289" i="5"/>
  <c r="AD289" i="5" s="1"/>
  <c r="AR289" i="5"/>
  <c r="AE289" i="5" s="1"/>
  <c r="AS289" i="5"/>
  <c r="AT289" i="5"/>
  <c r="AN290" i="5"/>
  <c r="AO290" i="5"/>
  <c r="AP290" i="5"/>
  <c r="AQ290" i="5"/>
  <c r="AD290" i="5" s="1"/>
  <c r="AR290" i="5"/>
  <c r="AE290" i="5" s="1"/>
  <c r="AS290" i="5"/>
  <c r="AT290" i="5"/>
  <c r="AN291" i="5"/>
  <c r="AO291" i="5"/>
  <c r="AP291" i="5"/>
  <c r="AQ291" i="5"/>
  <c r="AD291" i="5" s="1"/>
  <c r="AR291" i="5"/>
  <c r="AE291" i="5" s="1"/>
  <c r="AS291" i="5"/>
  <c r="AT291" i="5"/>
  <c r="AN292" i="5"/>
  <c r="AO292" i="5"/>
  <c r="AP292" i="5"/>
  <c r="AQ292" i="5"/>
  <c r="AD292" i="5" s="1"/>
  <c r="AR292" i="5"/>
  <c r="AE292" i="5" s="1"/>
  <c r="AS292" i="5"/>
  <c r="AT292" i="5"/>
  <c r="AN293" i="5"/>
  <c r="AO293" i="5"/>
  <c r="AP293" i="5"/>
  <c r="AQ293" i="5"/>
  <c r="AD293" i="5" s="1"/>
  <c r="AR293" i="5"/>
  <c r="AE293" i="5" s="1"/>
  <c r="AS293" i="5"/>
  <c r="AT293" i="5"/>
  <c r="AN294" i="5"/>
  <c r="AO294" i="5"/>
  <c r="AP294" i="5"/>
  <c r="AQ294" i="5"/>
  <c r="AD294" i="5" s="1"/>
  <c r="AR294" i="5"/>
  <c r="AE294" i="5" s="1"/>
  <c r="AS294" i="5"/>
  <c r="AT294" i="5"/>
  <c r="AN277" i="5"/>
  <c r="AO277" i="5"/>
  <c r="AP277" i="5"/>
  <c r="AQ277" i="5"/>
  <c r="AD277" i="5" s="1"/>
  <c r="AR277" i="5"/>
  <c r="AE277" i="5" s="1"/>
  <c r="AS277" i="5"/>
  <c r="AT277" i="5"/>
  <c r="AN278" i="5"/>
  <c r="AO278" i="5"/>
  <c r="AP278" i="5"/>
  <c r="AQ278" i="5"/>
  <c r="AD278" i="5" s="1"/>
  <c r="AR278" i="5"/>
  <c r="AE278" i="5" s="1"/>
  <c r="AS278" i="5"/>
  <c r="AT278" i="5"/>
  <c r="AN548" i="5"/>
  <c r="AO548" i="5"/>
  <c r="AP548" i="5"/>
  <c r="AQ548" i="5"/>
  <c r="AD548" i="5" s="1"/>
  <c r="AR548" i="5"/>
  <c r="AE548" i="5" s="1"/>
  <c r="AS548" i="5"/>
  <c r="AT548" i="5"/>
  <c r="AN279" i="5"/>
  <c r="AO279" i="5"/>
  <c r="AP279" i="5"/>
  <c r="AQ279" i="5"/>
  <c r="AD279" i="5" s="1"/>
  <c r="AR279" i="5"/>
  <c r="AE279" i="5" s="1"/>
  <c r="AS279" i="5"/>
  <c r="AT279" i="5"/>
  <c r="AN280" i="5"/>
  <c r="AO280" i="5"/>
  <c r="AP280" i="5"/>
  <c r="AQ280" i="5"/>
  <c r="AD280" i="5" s="1"/>
  <c r="AR280" i="5"/>
  <c r="AE280" i="5" s="1"/>
  <c r="AS280" i="5"/>
  <c r="AT280" i="5"/>
  <c r="AN281" i="5"/>
  <c r="AO281" i="5"/>
  <c r="AP281" i="5"/>
  <c r="AQ281" i="5"/>
  <c r="AD281" i="5" s="1"/>
  <c r="AR281" i="5"/>
  <c r="AE281" i="5" s="1"/>
  <c r="AS281" i="5"/>
  <c r="AT281" i="5"/>
  <c r="AN282" i="5"/>
  <c r="AO282" i="5"/>
  <c r="AP282" i="5"/>
  <c r="AQ282" i="5"/>
  <c r="AD282" i="5" s="1"/>
  <c r="AR282" i="5"/>
  <c r="AE282" i="5" s="1"/>
  <c r="AS282" i="5"/>
  <c r="AT282" i="5"/>
  <c r="AN283" i="5"/>
  <c r="AO283" i="5"/>
  <c r="AP283" i="5"/>
  <c r="AQ283" i="5"/>
  <c r="AD283" i="5" s="1"/>
  <c r="AR283" i="5"/>
  <c r="AE283" i="5" s="1"/>
  <c r="AS283" i="5"/>
  <c r="AT283" i="5"/>
  <c r="AN696" i="5"/>
  <c r="AO696" i="5"/>
  <c r="AP696" i="5"/>
  <c r="AQ696" i="5"/>
  <c r="AD696" i="5" s="1"/>
  <c r="AR696" i="5"/>
  <c r="AE696" i="5" s="1"/>
  <c r="AS696" i="5"/>
  <c r="AT696" i="5"/>
  <c r="AN284" i="5"/>
  <c r="AO284" i="5"/>
  <c r="AP284" i="5"/>
  <c r="AQ284" i="5"/>
  <c r="AD284" i="5" s="1"/>
  <c r="AR284" i="5"/>
  <c r="AE284" i="5" s="1"/>
  <c r="AS284" i="5"/>
  <c r="AT284" i="5"/>
  <c r="AN697" i="5"/>
  <c r="AO697" i="5"/>
  <c r="AP697" i="5"/>
  <c r="AQ697" i="5"/>
  <c r="AD697" i="5" s="1"/>
  <c r="AR697" i="5"/>
  <c r="AE697" i="5" s="1"/>
  <c r="AS697" i="5"/>
  <c r="AT697" i="5"/>
  <c r="AN285" i="5"/>
  <c r="AO285" i="5"/>
  <c r="AP285" i="5"/>
  <c r="AQ285" i="5"/>
  <c r="AD285" i="5" s="1"/>
  <c r="AR285" i="5"/>
  <c r="AE285" i="5" s="1"/>
  <c r="AS285" i="5"/>
  <c r="AT285" i="5"/>
  <c r="AN698" i="5"/>
  <c r="AO698" i="5"/>
  <c r="AP698" i="5"/>
  <c r="AQ698" i="5"/>
  <c r="AD698" i="5" s="1"/>
  <c r="AR698" i="5"/>
  <c r="AE698" i="5" s="1"/>
  <c r="AS698" i="5"/>
  <c r="AT698" i="5"/>
  <c r="AN286" i="5"/>
  <c r="AO286" i="5"/>
  <c r="AP286" i="5"/>
  <c r="AQ286" i="5"/>
  <c r="AD286" i="5" s="1"/>
  <c r="AR286" i="5"/>
  <c r="AE286" i="5" s="1"/>
  <c r="AS286" i="5"/>
  <c r="AT286" i="5"/>
  <c r="AN295" i="5"/>
  <c r="AO295" i="5"/>
  <c r="AP295" i="5"/>
  <c r="AQ295" i="5"/>
  <c r="AD295" i="5" s="1"/>
  <c r="AR295" i="5"/>
  <c r="AE295" i="5" s="1"/>
  <c r="AS295" i="5"/>
  <c r="AT295" i="5"/>
  <c r="AN296" i="5"/>
  <c r="AO296" i="5"/>
  <c r="AP296" i="5"/>
  <c r="AQ296" i="5"/>
  <c r="AD296" i="5" s="1"/>
  <c r="AR296" i="5"/>
  <c r="AE296" i="5" s="1"/>
  <c r="AS296" i="5"/>
  <c r="AT296" i="5"/>
  <c r="AN297" i="5"/>
  <c r="AO297" i="5"/>
  <c r="AP297" i="5"/>
  <c r="AQ297" i="5"/>
  <c r="AD297" i="5" s="1"/>
  <c r="AR297" i="5"/>
  <c r="AE297" i="5" s="1"/>
  <c r="AS297" i="5"/>
  <c r="AT297" i="5"/>
  <c r="AN699" i="5"/>
  <c r="AO699" i="5"/>
  <c r="AP699" i="5"/>
  <c r="AQ699" i="5"/>
  <c r="AD699" i="5" s="1"/>
  <c r="AR699" i="5"/>
  <c r="AE699" i="5" s="1"/>
  <c r="AS699" i="5"/>
  <c r="AT699" i="5"/>
  <c r="E11" i="6"/>
  <c r="E10" i="6"/>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AO720" i="5"/>
  <c r="AQ720" i="5"/>
  <c r="AD720" i="5" s="1"/>
  <c r="AR720" i="5"/>
  <c r="AE720" i="5" s="1"/>
  <c r="AT720" i="5"/>
  <c r="AN720" i="5"/>
  <c r="AP720" i="5"/>
  <c r="AS720" i="5"/>
  <c r="AO719" i="5"/>
  <c r="AQ719" i="5"/>
  <c r="AD719" i="5" s="1"/>
  <c r="AR719" i="5"/>
  <c r="AE719" i="5" s="1"/>
  <c r="AT719" i="5"/>
  <c r="AN719" i="5"/>
  <c r="AP719" i="5"/>
  <c r="AS719" i="5"/>
  <c r="O429" i="5"/>
  <c r="AO429" i="5"/>
  <c r="AQ429" i="5"/>
  <c r="AD429" i="5" s="1"/>
  <c r="AR429" i="5"/>
  <c r="AE429" i="5" s="1"/>
  <c r="AT429" i="5"/>
  <c r="AN429" i="5"/>
  <c r="AP429" i="5"/>
  <c r="AS429" i="5"/>
  <c r="E70" i="1"/>
  <c r="N70" i="1"/>
  <c r="O70" i="1"/>
  <c r="P70" i="1"/>
  <c r="AH70" i="1"/>
  <c r="AI70" i="1" s="1"/>
  <c r="AK70" i="1"/>
  <c r="E54" i="1"/>
  <c r="N54" i="1"/>
  <c r="O54" i="1"/>
  <c r="P54" i="1"/>
  <c r="AG54" i="1"/>
  <c r="AI54" i="1" s="1"/>
  <c r="AH54" i="1"/>
  <c r="AK54" i="1"/>
  <c r="E17" i="1"/>
  <c r="N17" i="1"/>
  <c r="O17" i="1"/>
  <c r="P17" i="1"/>
  <c r="AG17" i="1"/>
  <c r="AI17" i="1" s="1"/>
  <c r="AH17" i="1"/>
  <c r="AK17" i="1"/>
  <c r="E33" i="1"/>
  <c r="N33" i="1"/>
  <c r="O33" i="1"/>
  <c r="P33" i="1"/>
  <c r="AH33" i="1"/>
  <c r="AI33" i="1" s="1"/>
  <c r="AK33" i="1"/>
  <c r="N63" i="1"/>
  <c r="O63" i="1"/>
  <c r="P63" i="1"/>
  <c r="AH63" i="1"/>
  <c r="AI63" i="1" s="1"/>
  <c r="AK63" i="1"/>
  <c r="N96" i="1"/>
  <c r="O96" i="1"/>
  <c r="P96" i="1"/>
  <c r="AG96" i="1"/>
  <c r="AI96" i="1" s="1"/>
  <c r="AH96" i="1"/>
  <c r="AK96" i="1"/>
  <c r="ES191" i="9"/>
  <c r="ER191" i="9"/>
  <c r="EQ191" i="9"/>
  <c r="EP191" i="9"/>
  <c r="EO191" i="9"/>
  <c r="EN191" i="9"/>
  <c r="EM191" i="9"/>
  <c r="EL191" i="9"/>
  <c r="EK191" i="9"/>
  <c r="EJ191" i="9"/>
  <c r="EI191" i="9"/>
  <c r="EH191" i="9"/>
  <c r="EG191" i="9"/>
  <c r="EF191" i="9"/>
  <c r="EE191" i="9"/>
  <c r="ED191" i="9"/>
  <c r="EC191" i="9"/>
  <c r="EB191" i="9"/>
  <c r="EA191" i="9"/>
  <c r="DZ191" i="9"/>
  <c r="DY191" i="9"/>
  <c r="DX191" i="9"/>
  <c r="DW191" i="9"/>
  <c r="DV191" i="9"/>
  <c r="DU191" i="9"/>
  <c r="DT191" i="9"/>
  <c r="DS191" i="9"/>
  <c r="DR191" i="9"/>
  <c r="DQ191" i="9"/>
  <c r="DP191" i="9"/>
  <c r="DO191" i="9"/>
  <c r="DN191" i="9"/>
  <c r="DM191" i="9"/>
  <c r="DL191" i="9"/>
  <c r="DK191" i="9"/>
  <c r="DJ191" i="9"/>
  <c r="DI191" i="9"/>
  <c r="DH191" i="9"/>
  <c r="DG191" i="9"/>
  <c r="DF191" i="9"/>
  <c r="DE191" i="9"/>
  <c r="DD191" i="9"/>
  <c r="DC191" i="9"/>
  <c r="ES190" i="9"/>
  <c r="ER190" i="9"/>
  <c r="EQ190" i="9"/>
  <c r="EP190" i="9"/>
  <c r="EO190" i="9"/>
  <c r="EN190" i="9"/>
  <c r="EM190" i="9"/>
  <c r="EL190" i="9"/>
  <c r="EK190" i="9"/>
  <c r="EJ190" i="9"/>
  <c r="EI190" i="9"/>
  <c r="EH190" i="9"/>
  <c r="EG190" i="9"/>
  <c r="EF190" i="9"/>
  <c r="EE190" i="9"/>
  <c r="ED190" i="9"/>
  <c r="EC190" i="9"/>
  <c r="EB190" i="9"/>
  <c r="EA190" i="9"/>
  <c r="DZ190" i="9"/>
  <c r="DY190" i="9"/>
  <c r="DX190" i="9"/>
  <c r="DW190" i="9"/>
  <c r="DV190" i="9"/>
  <c r="DU190" i="9"/>
  <c r="DT190" i="9"/>
  <c r="DS190" i="9"/>
  <c r="DR190" i="9"/>
  <c r="DQ190" i="9"/>
  <c r="DP190" i="9"/>
  <c r="DO190" i="9"/>
  <c r="DN190" i="9"/>
  <c r="DM190" i="9"/>
  <c r="DL190" i="9"/>
  <c r="DK190" i="9"/>
  <c r="DJ190" i="9"/>
  <c r="DI190" i="9"/>
  <c r="DH190" i="9"/>
  <c r="DG190" i="9"/>
  <c r="DF190" i="9"/>
  <c r="DE190" i="9"/>
  <c r="DD190" i="9"/>
  <c r="DC190" i="9"/>
  <c r="ES189" i="9"/>
  <c r="ER189" i="9"/>
  <c r="EQ189" i="9"/>
  <c r="EP189" i="9"/>
  <c r="EO189" i="9"/>
  <c r="EN189" i="9"/>
  <c r="EM189" i="9"/>
  <c r="EL189" i="9"/>
  <c r="EK189" i="9"/>
  <c r="EJ189" i="9"/>
  <c r="EI189" i="9"/>
  <c r="EH189" i="9"/>
  <c r="EG189" i="9"/>
  <c r="EF189" i="9"/>
  <c r="EE189" i="9"/>
  <c r="ED189" i="9"/>
  <c r="EC189" i="9"/>
  <c r="EB189" i="9"/>
  <c r="EA189" i="9"/>
  <c r="DZ189" i="9"/>
  <c r="DY189" i="9"/>
  <c r="DX189" i="9"/>
  <c r="DW189" i="9"/>
  <c r="DV189" i="9"/>
  <c r="DU189" i="9"/>
  <c r="DT189" i="9"/>
  <c r="DS189" i="9"/>
  <c r="DR189" i="9"/>
  <c r="DQ189" i="9"/>
  <c r="DP189" i="9"/>
  <c r="DO189" i="9"/>
  <c r="DN189" i="9"/>
  <c r="DM189" i="9"/>
  <c r="DL189" i="9"/>
  <c r="DK189" i="9"/>
  <c r="DJ189" i="9"/>
  <c r="DI189" i="9"/>
  <c r="DH189" i="9"/>
  <c r="DG189" i="9"/>
  <c r="DF189" i="9"/>
  <c r="DE189" i="9"/>
  <c r="DD189" i="9"/>
  <c r="DC189" i="9"/>
  <c r="ES188" i="9"/>
  <c r="ER188" i="9"/>
  <c r="EQ188" i="9"/>
  <c r="EP188" i="9"/>
  <c r="EO188" i="9"/>
  <c r="EN188" i="9"/>
  <c r="EM188" i="9"/>
  <c r="EK188" i="9"/>
  <c r="EJ188" i="9"/>
  <c r="EI188" i="9"/>
  <c r="EH188" i="9"/>
  <c r="EG188" i="9"/>
  <c r="EF188" i="9"/>
  <c r="EE188" i="9"/>
  <c r="ED188" i="9"/>
  <c r="EC188" i="9"/>
  <c r="EB188" i="9"/>
  <c r="EA188" i="9"/>
  <c r="DZ188" i="9"/>
  <c r="DY188" i="9"/>
  <c r="DX188" i="9"/>
  <c r="DV188" i="9"/>
  <c r="DU188" i="9"/>
  <c r="DT188" i="9"/>
  <c r="DS188" i="9"/>
  <c r="DR188" i="9"/>
  <c r="DQ188" i="9"/>
  <c r="DP188" i="9"/>
  <c r="DO188" i="9"/>
  <c r="DN188" i="9"/>
  <c r="DM188" i="9"/>
  <c r="DL188" i="9"/>
  <c r="DK188" i="9"/>
  <c r="DJ188" i="9"/>
  <c r="DI188" i="9"/>
  <c r="DH188" i="9"/>
  <c r="DG188" i="9"/>
  <c r="DF188" i="9"/>
  <c r="DE188" i="9"/>
  <c r="DD188" i="9"/>
  <c r="DC188" i="9"/>
  <c r="ES187" i="9"/>
  <c r="ER187" i="9"/>
  <c r="EQ187" i="9"/>
  <c r="EP187" i="9"/>
  <c r="EO187" i="9"/>
  <c r="EN187" i="9"/>
  <c r="EM187" i="9"/>
  <c r="EL187" i="9"/>
  <c r="EK187" i="9"/>
  <c r="EJ187" i="9"/>
  <c r="EI187" i="9"/>
  <c r="EH187" i="9"/>
  <c r="EG187" i="9"/>
  <c r="EF187" i="9"/>
  <c r="EE187" i="9"/>
  <c r="ED187" i="9"/>
  <c r="EC187" i="9"/>
  <c r="EB187" i="9"/>
  <c r="EA187" i="9"/>
  <c r="DZ187" i="9"/>
  <c r="DY187" i="9"/>
  <c r="DX187" i="9"/>
  <c r="DW187" i="9"/>
  <c r="DV187" i="9"/>
  <c r="DU187" i="9"/>
  <c r="DT187" i="9"/>
  <c r="DS187" i="9"/>
  <c r="DR187" i="9"/>
  <c r="DQ187" i="9"/>
  <c r="DP187" i="9"/>
  <c r="DO187" i="9"/>
  <c r="DN187" i="9"/>
  <c r="DM187" i="9"/>
  <c r="DL187" i="9"/>
  <c r="DK187" i="9"/>
  <c r="DJ187" i="9"/>
  <c r="DI187" i="9"/>
  <c r="DH187" i="9"/>
  <c r="DG187" i="9"/>
  <c r="DF187" i="9"/>
  <c r="DE187" i="9"/>
  <c r="DD187" i="9"/>
  <c r="DC187" i="9"/>
  <c r="ES186" i="9"/>
  <c r="ER186" i="9"/>
  <c r="EQ186" i="9"/>
  <c r="EP186" i="9"/>
  <c r="EO186" i="9"/>
  <c r="EN186" i="9"/>
  <c r="EM186" i="9"/>
  <c r="EL186" i="9"/>
  <c r="EK186" i="9"/>
  <c r="EJ186" i="9"/>
  <c r="EI186" i="9"/>
  <c r="EH186" i="9"/>
  <c r="EG186" i="9"/>
  <c r="EF186" i="9"/>
  <c r="EE186" i="9"/>
  <c r="ED186" i="9"/>
  <c r="EC186" i="9"/>
  <c r="EB186" i="9"/>
  <c r="EA186" i="9"/>
  <c r="DZ186" i="9"/>
  <c r="DY186" i="9"/>
  <c r="DX186" i="9"/>
  <c r="DW186" i="9"/>
  <c r="DV186" i="9"/>
  <c r="DU186" i="9"/>
  <c r="DT186" i="9"/>
  <c r="DS186" i="9"/>
  <c r="DR186" i="9"/>
  <c r="DQ186" i="9"/>
  <c r="DP186" i="9"/>
  <c r="DO186" i="9"/>
  <c r="DN186" i="9"/>
  <c r="DM186" i="9"/>
  <c r="DL186" i="9"/>
  <c r="DK186" i="9"/>
  <c r="DJ186" i="9"/>
  <c r="DI186" i="9"/>
  <c r="DH186" i="9"/>
  <c r="DG186" i="9"/>
  <c r="DF186" i="9"/>
  <c r="DE186" i="9"/>
  <c r="DD186" i="9"/>
  <c r="DC186" i="9"/>
  <c r="ES185" i="9"/>
  <c r="ER185" i="9"/>
  <c r="EQ185" i="9"/>
  <c r="EP185" i="9"/>
  <c r="EO185" i="9"/>
  <c r="EN185" i="9"/>
  <c r="EM185" i="9"/>
  <c r="EL185" i="9"/>
  <c r="EK185" i="9"/>
  <c r="EJ185" i="9"/>
  <c r="EI185" i="9"/>
  <c r="EH185" i="9"/>
  <c r="EG185" i="9"/>
  <c r="EF185" i="9"/>
  <c r="EE185" i="9"/>
  <c r="ED185" i="9"/>
  <c r="EC185" i="9"/>
  <c r="EB185" i="9"/>
  <c r="EA185" i="9"/>
  <c r="DZ185" i="9"/>
  <c r="DY185" i="9"/>
  <c r="DX185" i="9"/>
  <c r="DW185" i="9"/>
  <c r="DV185" i="9"/>
  <c r="DU185" i="9"/>
  <c r="DT185" i="9"/>
  <c r="DS185" i="9"/>
  <c r="DR185" i="9"/>
  <c r="DQ185" i="9"/>
  <c r="DP185" i="9"/>
  <c r="DO185" i="9"/>
  <c r="DN185" i="9"/>
  <c r="DM185" i="9"/>
  <c r="DL185" i="9"/>
  <c r="DK185" i="9"/>
  <c r="DJ185" i="9"/>
  <c r="DI185" i="9"/>
  <c r="DH185" i="9"/>
  <c r="DG185" i="9"/>
  <c r="DF185" i="9"/>
  <c r="DE185" i="9"/>
  <c r="DD185" i="9"/>
  <c r="DC185" i="9"/>
  <c r="ES184" i="9"/>
  <c r="ER184" i="9"/>
  <c r="EQ184" i="9"/>
  <c r="EP184" i="9"/>
  <c r="EO184" i="9"/>
  <c r="EN184" i="9"/>
  <c r="EM184" i="9"/>
  <c r="EL184" i="9"/>
  <c r="EK184" i="9"/>
  <c r="EJ184" i="9"/>
  <c r="EI184" i="9"/>
  <c r="EH184" i="9"/>
  <c r="EG184" i="9"/>
  <c r="EF184" i="9"/>
  <c r="EE184" i="9"/>
  <c r="ED184" i="9"/>
  <c r="EC184" i="9"/>
  <c r="EB184" i="9"/>
  <c r="EA184" i="9"/>
  <c r="DZ184" i="9"/>
  <c r="DY184" i="9"/>
  <c r="DX184" i="9"/>
  <c r="DW184" i="9"/>
  <c r="DV184" i="9"/>
  <c r="DU184" i="9"/>
  <c r="DT184" i="9"/>
  <c r="DS184" i="9"/>
  <c r="DR184" i="9"/>
  <c r="DQ184" i="9"/>
  <c r="DP184" i="9"/>
  <c r="DO184" i="9"/>
  <c r="DN184" i="9"/>
  <c r="DM184" i="9"/>
  <c r="DL184" i="9"/>
  <c r="DK184" i="9"/>
  <c r="DJ184" i="9"/>
  <c r="DI184" i="9"/>
  <c r="DH184" i="9"/>
  <c r="DG184" i="9"/>
  <c r="DF184" i="9"/>
  <c r="DE184" i="9"/>
  <c r="DD184" i="9"/>
  <c r="DC184" i="9"/>
  <c r="ES183" i="9"/>
  <c r="ER183" i="9"/>
  <c r="EQ183" i="9"/>
  <c r="EP183" i="9"/>
  <c r="EO183" i="9"/>
  <c r="EN183" i="9"/>
  <c r="EM183" i="9"/>
  <c r="EK183" i="9"/>
  <c r="EJ183" i="9"/>
  <c r="EI183" i="9"/>
  <c r="EH183" i="9"/>
  <c r="EG183" i="9"/>
  <c r="EF183" i="9"/>
  <c r="EE183" i="9"/>
  <c r="ED183" i="9"/>
  <c r="EB183" i="9"/>
  <c r="EA183" i="9"/>
  <c r="DZ183" i="9"/>
  <c r="DY183" i="9"/>
  <c r="DX183" i="9"/>
  <c r="DW183" i="9"/>
  <c r="DV183" i="9"/>
  <c r="DU183" i="9"/>
  <c r="DT183" i="9"/>
  <c r="DS183" i="9"/>
  <c r="DR183" i="9"/>
  <c r="DQ183" i="9"/>
  <c r="DP183" i="9"/>
  <c r="DO183" i="9"/>
  <c r="DN183" i="9"/>
  <c r="DM183" i="9"/>
  <c r="DL183" i="9"/>
  <c r="DK183" i="9"/>
  <c r="DJ183" i="9"/>
  <c r="DI183" i="9"/>
  <c r="DH183" i="9"/>
  <c r="DG183" i="9"/>
  <c r="DF183" i="9"/>
  <c r="DE183" i="9"/>
  <c r="DD183" i="9"/>
  <c r="DC183" i="9"/>
  <c r="ES182" i="9"/>
  <c r="ER182" i="9"/>
  <c r="EQ182" i="9"/>
  <c r="EP182" i="9"/>
  <c r="EO182" i="9"/>
  <c r="EN182" i="9"/>
  <c r="EM182" i="9"/>
  <c r="EL182" i="9"/>
  <c r="EK182" i="9"/>
  <c r="EJ182" i="9"/>
  <c r="EI182" i="9"/>
  <c r="EH182" i="9"/>
  <c r="EG182" i="9"/>
  <c r="EF182" i="9"/>
  <c r="EE182" i="9"/>
  <c r="ED182" i="9"/>
  <c r="EC182" i="9"/>
  <c r="EB182" i="9"/>
  <c r="EA182" i="9"/>
  <c r="DZ182" i="9"/>
  <c r="DY182" i="9"/>
  <c r="DX182" i="9"/>
  <c r="DW182" i="9"/>
  <c r="DV182" i="9"/>
  <c r="DU182" i="9"/>
  <c r="DT182" i="9"/>
  <c r="DS182" i="9"/>
  <c r="DR182" i="9"/>
  <c r="DQ182" i="9"/>
  <c r="DP182" i="9"/>
  <c r="DO182" i="9"/>
  <c r="DN182" i="9"/>
  <c r="DM182" i="9"/>
  <c r="DL182" i="9"/>
  <c r="DK182" i="9"/>
  <c r="DJ182" i="9"/>
  <c r="DI182" i="9"/>
  <c r="DH182" i="9"/>
  <c r="DG182" i="9"/>
  <c r="DF182" i="9"/>
  <c r="DE182" i="9"/>
  <c r="DD182" i="9"/>
  <c r="DC182" i="9"/>
  <c r="ES181" i="9"/>
  <c r="ER181" i="9"/>
  <c r="EQ181" i="9"/>
  <c r="EP181" i="9"/>
  <c r="EO181" i="9"/>
  <c r="EN181" i="9"/>
  <c r="EM181" i="9"/>
  <c r="EL181" i="9"/>
  <c r="EK181" i="9"/>
  <c r="EJ181" i="9"/>
  <c r="EI181" i="9"/>
  <c r="EH181" i="9"/>
  <c r="EG181" i="9"/>
  <c r="EF181" i="9"/>
  <c r="EE181" i="9"/>
  <c r="ED181" i="9"/>
  <c r="EC181" i="9"/>
  <c r="EB181" i="9"/>
  <c r="EA181" i="9"/>
  <c r="DZ181" i="9"/>
  <c r="DY181" i="9"/>
  <c r="DX181" i="9"/>
  <c r="DW181" i="9"/>
  <c r="DV181" i="9"/>
  <c r="DU181" i="9"/>
  <c r="DT181" i="9"/>
  <c r="DS181" i="9"/>
  <c r="DR181" i="9"/>
  <c r="DQ181" i="9"/>
  <c r="DP181" i="9"/>
  <c r="DO181" i="9"/>
  <c r="DN181" i="9"/>
  <c r="DM181" i="9"/>
  <c r="DL181" i="9"/>
  <c r="DK181" i="9"/>
  <c r="DJ181" i="9"/>
  <c r="DI181" i="9"/>
  <c r="DH181" i="9"/>
  <c r="DF181" i="9"/>
  <c r="DE181" i="9"/>
  <c r="DD181" i="9"/>
  <c r="DC181" i="9"/>
  <c r="ES180" i="9"/>
  <c r="ER180" i="9"/>
  <c r="EQ180" i="9"/>
  <c r="EP180" i="9"/>
  <c r="EO180" i="9"/>
  <c r="EN180" i="9"/>
  <c r="EM180" i="9"/>
  <c r="EL180" i="9"/>
  <c r="EK180" i="9"/>
  <c r="EI180" i="9"/>
  <c r="EH180" i="9"/>
  <c r="EG180" i="9"/>
  <c r="EF180" i="9"/>
  <c r="EE180" i="9"/>
  <c r="ED180" i="9"/>
  <c r="EC180" i="9"/>
  <c r="EB180" i="9"/>
  <c r="EA180" i="9"/>
  <c r="DZ180" i="9"/>
  <c r="DY180" i="9"/>
  <c r="DX180" i="9"/>
  <c r="DW180" i="9"/>
  <c r="DV180" i="9"/>
  <c r="DU180" i="9"/>
  <c r="DT180" i="9"/>
  <c r="DS180" i="9"/>
  <c r="DR180" i="9"/>
  <c r="DQ180" i="9"/>
  <c r="DP180" i="9"/>
  <c r="DO180" i="9"/>
  <c r="DN180" i="9"/>
  <c r="DM180" i="9"/>
  <c r="DL180" i="9"/>
  <c r="DK180" i="9"/>
  <c r="DJ180" i="9"/>
  <c r="DI180" i="9"/>
  <c r="DH180" i="9"/>
  <c r="DG180" i="9"/>
  <c r="DF180" i="9"/>
  <c r="DE180" i="9"/>
  <c r="DD180" i="9"/>
  <c r="DC180" i="9"/>
  <c r="ES179" i="9"/>
  <c r="ER179" i="9"/>
  <c r="EQ179" i="9"/>
  <c r="EP179" i="9"/>
  <c r="EO179" i="9"/>
  <c r="EN179" i="9"/>
  <c r="EM179" i="9"/>
  <c r="EL179" i="9"/>
  <c r="EK179" i="9"/>
  <c r="EJ179" i="9"/>
  <c r="EI179" i="9"/>
  <c r="EH179" i="9"/>
  <c r="EG179" i="9"/>
  <c r="EF179" i="9"/>
  <c r="EE179" i="9"/>
  <c r="ED179" i="9"/>
  <c r="EC179" i="9"/>
  <c r="EB179" i="9"/>
  <c r="EA179" i="9"/>
  <c r="DZ179" i="9"/>
  <c r="DY179" i="9"/>
  <c r="DX179" i="9"/>
  <c r="DW179" i="9"/>
  <c r="DV179" i="9"/>
  <c r="DU179" i="9"/>
  <c r="DT179" i="9"/>
  <c r="DS179" i="9"/>
  <c r="DR179" i="9"/>
  <c r="DQ179" i="9"/>
  <c r="DP179" i="9"/>
  <c r="DO179" i="9"/>
  <c r="DN179" i="9"/>
  <c r="DM179" i="9"/>
  <c r="DL179" i="9"/>
  <c r="DK179" i="9"/>
  <c r="DJ179" i="9"/>
  <c r="DI179" i="9"/>
  <c r="DH179" i="9"/>
  <c r="DG179" i="9"/>
  <c r="DF179" i="9"/>
  <c r="DE179" i="9"/>
  <c r="DD179" i="9"/>
  <c r="DC179" i="9"/>
  <c r="ES178" i="9"/>
  <c r="ER178" i="9"/>
  <c r="EQ178" i="9"/>
  <c r="EP178" i="9"/>
  <c r="EO178" i="9"/>
  <c r="EN178" i="9"/>
  <c r="EM178" i="9"/>
  <c r="EL178" i="9"/>
  <c r="EK178" i="9"/>
  <c r="EJ178" i="9"/>
  <c r="EI178" i="9"/>
  <c r="EH178" i="9"/>
  <c r="EG178" i="9"/>
  <c r="EF178" i="9"/>
  <c r="EE178" i="9"/>
  <c r="ED178" i="9"/>
  <c r="EC178" i="9"/>
  <c r="EB178" i="9"/>
  <c r="EA178" i="9"/>
  <c r="DZ178" i="9"/>
  <c r="DY178" i="9"/>
  <c r="DX178" i="9"/>
  <c r="DW178" i="9"/>
  <c r="DV178" i="9"/>
  <c r="DU178" i="9"/>
  <c r="DT178" i="9"/>
  <c r="DS178" i="9"/>
  <c r="DR178" i="9"/>
  <c r="DQ178" i="9"/>
  <c r="DP178" i="9"/>
  <c r="DO178" i="9"/>
  <c r="DN178" i="9"/>
  <c r="DM178" i="9"/>
  <c r="DL178" i="9"/>
  <c r="DK178" i="9"/>
  <c r="DJ178" i="9"/>
  <c r="DI178" i="9"/>
  <c r="DH178" i="9"/>
  <c r="DG178" i="9"/>
  <c r="DF178" i="9"/>
  <c r="DE178" i="9"/>
  <c r="DD178" i="9"/>
  <c r="DC178" i="9"/>
  <c r="ES177" i="9"/>
  <c r="ER177" i="9"/>
  <c r="EQ177" i="9"/>
  <c r="EP177" i="9"/>
  <c r="EO177" i="9"/>
  <c r="EN177" i="9"/>
  <c r="EM177" i="9"/>
  <c r="EL177" i="9"/>
  <c r="EK177" i="9"/>
  <c r="EJ177" i="9"/>
  <c r="EI177" i="9"/>
  <c r="EH177" i="9"/>
  <c r="EG177" i="9"/>
  <c r="EF177" i="9"/>
  <c r="EE177" i="9"/>
  <c r="ED177" i="9"/>
  <c r="EC177" i="9"/>
  <c r="EB177" i="9"/>
  <c r="EA177" i="9"/>
  <c r="DZ177" i="9"/>
  <c r="DY177" i="9"/>
  <c r="DX177" i="9"/>
  <c r="DW177" i="9"/>
  <c r="DV177" i="9"/>
  <c r="DU177" i="9"/>
  <c r="DT177" i="9"/>
  <c r="DS177" i="9"/>
  <c r="DR177" i="9"/>
  <c r="DQ177" i="9"/>
  <c r="DP177" i="9"/>
  <c r="DO177" i="9"/>
  <c r="DN177" i="9"/>
  <c r="DM177" i="9"/>
  <c r="DL177" i="9"/>
  <c r="DK177" i="9"/>
  <c r="DJ177" i="9"/>
  <c r="DI177" i="9"/>
  <c r="DH177" i="9"/>
  <c r="DG177" i="9"/>
  <c r="DF177" i="9"/>
  <c r="DE177" i="9"/>
  <c r="DD177" i="9"/>
  <c r="DC177" i="9"/>
  <c r="ES176" i="9"/>
  <c r="ER176" i="9"/>
  <c r="EQ176" i="9"/>
  <c r="EP176" i="9"/>
  <c r="EO176" i="9"/>
  <c r="EN176" i="9"/>
  <c r="EM176" i="9"/>
  <c r="EL176" i="9"/>
  <c r="EK176" i="9"/>
  <c r="EJ176" i="9"/>
  <c r="EI176" i="9"/>
  <c r="EH176" i="9"/>
  <c r="EG176" i="9"/>
  <c r="EF176" i="9"/>
  <c r="EE176" i="9"/>
  <c r="ED176" i="9"/>
  <c r="EC176" i="9"/>
  <c r="EB176" i="9"/>
  <c r="EA176" i="9"/>
  <c r="DZ176" i="9"/>
  <c r="DY176" i="9"/>
  <c r="DX176" i="9"/>
  <c r="DW176" i="9"/>
  <c r="DV176" i="9"/>
  <c r="DU176" i="9"/>
  <c r="DT176" i="9"/>
  <c r="DS176" i="9"/>
  <c r="DR176" i="9"/>
  <c r="DQ176" i="9"/>
  <c r="DP176" i="9"/>
  <c r="DO176" i="9"/>
  <c r="DN176" i="9"/>
  <c r="DM176" i="9"/>
  <c r="DL176" i="9"/>
  <c r="DK176" i="9"/>
  <c r="DJ176" i="9"/>
  <c r="DI176" i="9"/>
  <c r="DH176" i="9"/>
  <c r="DG176" i="9"/>
  <c r="DF176" i="9"/>
  <c r="DE176" i="9"/>
  <c r="DD176" i="9"/>
  <c r="DC176" i="9"/>
  <c r="ES175" i="9"/>
  <c r="ER175" i="9"/>
  <c r="EQ175" i="9"/>
  <c r="EP175" i="9"/>
  <c r="EO175" i="9"/>
  <c r="EN175" i="9"/>
  <c r="EM175" i="9"/>
  <c r="EL175" i="9"/>
  <c r="EK175" i="9"/>
  <c r="EJ175" i="9"/>
  <c r="EI175" i="9"/>
  <c r="EH175" i="9"/>
  <c r="EG175" i="9"/>
  <c r="EF175" i="9"/>
  <c r="EE175" i="9"/>
  <c r="ED175" i="9"/>
  <c r="EC175" i="9"/>
  <c r="EB175" i="9"/>
  <c r="EA175" i="9"/>
  <c r="DZ175" i="9"/>
  <c r="DY175" i="9"/>
  <c r="DX175" i="9"/>
  <c r="DW175" i="9"/>
  <c r="DV175" i="9"/>
  <c r="DU175" i="9"/>
  <c r="DT175" i="9"/>
  <c r="DS175" i="9"/>
  <c r="DR175" i="9"/>
  <c r="DQ175" i="9"/>
  <c r="DP175" i="9"/>
  <c r="DO175" i="9"/>
  <c r="DN175" i="9"/>
  <c r="DM175" i="9"/>
  <c r="DL175" i="9"/>
  <c r="DK175" i="9"/>
  <c r="DJ175" i="9"/>
  <c r="DI175" i="9"/>
  <c r="DH175" i="9"/>
  <c r="DG175" i="9"/>
  <c r="DF175" i="9"/>
  <c r="DE175" i="9"/>
  <c r="DD175" i="9"/>
  <c r="DC175" i="9"/>
  <c r="ES174" i="9"/>
  <c r="ER174" i="9"/>
  <c r="EQ174" i="9"/>
  <c r="EP174" i="9"/>
  <c r="EO174" i="9"/>
  <c r="EN174" i="9"/>
  <c r="EM174" i="9"/>
  <c r="EK174" i="9"/>
  <c r="EJ174" i="9"/>
  <c r="EI174" i="9"/>
  <c r="EH174" i="9"/>
  <c r="EG174" i="9"/>
  <c r="EF174" i="9"/>
  <c r="EE174" i="9"/>
  <c r="ED174" i="9"/>
  <c r="EC174" i="9"/>
  <c r="EB174" i="9"/>
  <c r="EA174" i="9"/>
  <c r="DZ174" i="9"/>
  <c r="DY174" i="9"/>
  <c r="DX174" i="9"/>
  <c r="DW174" i="9"/>
  <c r="DV174" i="9"/>
  <c r="DU174" i="9"/>
  <c r="DT174" i="9"/>
  <c r="DS174" i="9"/>
  <c r="DQ174" i="9"/>
  <c r="DP174" i="9"/>
  <c r="DO174" i="9"/>
  <c r="DN174" i="9"/>
  <c r="DM174" i="9"/>
  <c r="DL174" i="9"/>
  <c r="DK174" i="9"/>
  <c r="DJ174" i="9"/>
  <c r="DI174" i="9"/>
  <c r="DH174" i="9"/>
  <c r="DG174" i="9"/>
  <c r="DF174" i="9"/>
  <c r="DE174" i="9"/>
  <c r="DD174" i="9"/>
  <c r="DC174" i="9"/>
  <c r="ES173" i="9"/>
  <c r="ER173" i="9"/>
  <c r="EQ173" i="9"/>
  <c r="EP173" i="9"/>
  <c r="EO173" i="9"/>
  <c r="EN173" i="9"/>
  <c r="EM173" i="9"/>
  <c r="EL173" i="9"/>
  <c r="EK173" i="9"/>
  <c r="EJ173" i="9"/>
  <c r="EI173" i="9"/>
  <c r="EH173" i="9"/>
  <c r="EG173" i="9"/>
  <c r="EF173" i="9"/>
  <c r="EE173" i="9"/>
  <c r="ED173" i="9"/>
  <c r="EA173" i="9"/>
  <c r="DZ173" i="9"/>
  <c r="DY173" i="9"/>
  <c r="DX173" i="9"/>
  <c r="DW173" i="9"/>
  <c r="DV173" i="9"/>
  <c r="DT173" i="9"/>
  <c r="DS173" i="9"/>
  <c r="DR173" i="9"/>
  <c r="DQ173" i="9"/>
  <c r="DP173" i="9"/>
  <c r="DO173" i="9"/>
  <c r="DN173" i="9"/>
  <c r="DM173" i="9"/>
  <c r="DL173" i="9"/>
  <c r="DK173" i="9"/>
  <c r="DJ173" i="9"/>
  <c r="DI173" i="9"/>
  <c r="DH173" i="9"/>
  <c r="DG173" i="9"/>
  <c r="DF173" i="9"/>
  <c r="DE173" i="9"/>
  <c r="DD173" i="9"/>
  <c r="DC173" i="9"/>
  <c r="ES172" i="9"/>
  <c r="ER172" i="9"/>
  <c r="EQ172" i="9"/>
  <c r="EP172" i="9"/>
  <c r="EO172" i="9"/>
  <c r="EN172" i="9"/>
  <c r="EM172" i="9"/>
  <c r="EL172" i="9"/>
  <c r="EK172" i="9"/>
  <c r="EJ172" i="9"/>
  <c r="EI172" i="9"/>
  <c r="EH172" i="9"/>
  <c r="EG172" i="9"/>
  <c r="EF172" i="9"/>
  <c r="EE172" i="9"/>
  <c r="ED172" i="9"/>
  <c r="EC172" i="9"/>
  <c r="EB172" i="9"/>
  <c r="EA172" i="9"/>
  <c r="DZ172" i="9"/>
  <c r="DY172" i="9"/>
  <c r="DX172" i="9"/>
  <c r="DW172" i="9"/>
  <c r="DV172" i="9"/>
  <c r="DU172" i="9"/>
  <c r="DT172" i="9"/>
  <c r="DS172" i="9"/>
  <c r="DR172" i="9"/>
  <c r="DQ172" i="9"/>
  <c r="DP172" i="9"/>
  <c r="DO172" i="9"/>
  <c r="DN172" i="9"/>
  <c r="DM172" i="9"/>
  <c r="DL172" i="9"/>
  <c r="DK172" i="9"/>
  <c r="DJ172" i="9"/>
  <c r="DI172" i="9"/>
  <c r="DH172" i="9"/>
  <c r="DG172" i="9"/>
  <c r="DF172" i="9"/>
  <c r="DE172" i="9"/>
  <c r="DD172" i="9"/>
  <c r="DC172" i="9"/>
  <c r="ES171" i="9"/>
  <c r="ER171" i="9"/>
  <c r="EQ171" i="9"/>
  <c r="EP171" i="9"/>
  <c r="EO171" i="9"/>
  <c r="EN171" i="9"/>
  <c r="EM171" i="9"/>
  <c r="EL171" i="9"/>
  <c r="EK171" i="9"/>
  <c r="EJ171" i="9"/>
  <c r="EI171" i="9"/>
  <c r="EH171" i="9"/>
  <c r="EG171" i="9"/>
  <c r="EF171" i="9"/>
  <c r="EE171" i="9"/>
  <c r="ED171" i="9"/>
  <c r="EC171" i="9"/>
  <c r="EB171" i="9"/>
  <c r="EA171" i="9"/>
  <c r="DZ171" i="9"/>
  <c r="DY171" i="9"/>
  <c r="DX171" i="9"/>
  <c r="DV171" i="9"/>
  <c r="DU171" i="9"/>
  <c r="DT171" i="9"/>
  <c r="DS171" i="9"/>
  <c r="DR171" i="9"/>
  <c r="DQ171" i="9"/>
  <c r="DP171" i="9"/>
  <c r="DO171" i="9"/>
  <c r="DN171" i="9"/>
  <c r="DM171" i="9"/>
  <c r="DL171" i="9"/>
  <c r="DK171" i="9"/>
  <c r="DJ171" i="9"/>
  <c r="DI171" i="9"/>
  <c r="DH171" i="9"/>
  <c r="DG171" i="9"/>
  <c r="DF171" i="9"/>
  <c r="DE171" i="9"/>
  <c r="DD171" i="9"/>
  <c r="DC171" i="9"/>
  <c r="ES170" i="9"/>
  <c r="ER170" i="9"/>
  <c r="EQ170" i="9"/>
  <c r="EP170" i="9"/>
  <c r="EO170" i="9"/>
  <c r="EN170" i="9"/>
  <c r="EM170" i="9"/>
  <c r="EL170" i="9"/>
  <c r="EK170" i="9"/>
  <c r="EJ170" i="9"/>
  <c r="EI170" i="9"/>
  <c r="EH170" i="9"/>
  <c r="EG170" i="9"/>
  <c r="EF170" i="9"/>
  <c r="EE170" i="9"/>
  <c r="ED170" i="9"/>
  <c r="EC170" i="9"/>
  <c r="EB170" i="9"/>
  <c r="EA170" i="9"/>
  <c r="DZ170" i="9"/>
  <c r="DY170" i="9"/>
  <c r="DX170" i="9"/>
  <c r="DW170" i="9"/>
  <c r="DV170" i="9"/>
  <c r="DU170" i="9"/>
  <c r="DT170" i="9"/>
  <c r="DS170" i="9"/>
  <c r="DR170" i="9"/>
  <c r="DQ170" i="9"/>
  <c r="DP170" i="9"/>
  <c r="DO170" i="9"/>
  <c r="DN170" i="9"/>
  <c r="DM170" i="9"/>
  <c r="DL170" i="9"/>
  <c r="DK170" i="9"/>
  <c r="DJ170" i="9"/>
  <c r="DI170" i="9"/>
  <c r="DH170" i="9"/>
  <c r="DG170" i="9"/>
  <c r="DF170" i="9"/>
  <c r="DE170" i="9"/>
  <c r="DD170" i="9"/>
  <c r="DC170" i="9"/>
  <c r="ES169" i="9"/>
  <c r="ER169" i="9"/>
  <c r="EQ169" i="9"/>
  <c r="EP169" i="9"/>
  <c r="EO169" i="9"/>
  <c r="EN169" i="9"/>
  <c r="EM169" i="9"/>
  <c r="EL169" i="9"/>
  <c r="EK169" i="9"/>
  <c r="EJ169" i="9"/>
  <c r="EI169" i="9"/>
  <c r="EH169" i="9"/>
  <c r="EG169" i="9"/>
  <c r="EF169" i="9"/>
  <c r="EE169" i="9"/>
  <c r="ED169" i="9"/>
  <c r="EC169" i="9"/>
  <c r="EB169" i="9"/>
  <c r="EA169" i="9"/>
  <c r="DZ169" i="9"/>
  <c r="DY169" i="9"/>
  <c r="DX169" i="9"/>
  <c r="DW169" i="9"/>
  <c r="DV169" i="9"/>
  <c r="DU169" i="9"/>
  <c r="DT169" i="9"/>
  <c r="DS169" i="9"/>
  <c r="DR169" i="9"/>
  <c r="DQ169" i="9"/>
  <c r="DP169" i="9"/>
  <c r="DO169" i="9"/>
  <c r="DN169" i="9"/>
  <c r="DM169" i="9"/>
  <c r="DL169" i="9"/>
  <c r="DK169" i="9"/>
  <c r="DJ169" i="9"/>
  <c r="DI169" i="9"/>
  <c r="DH169" i="9"/>
  <c r="DG169" i="9"/>
  <c r="DF169" i="9"/>
  <c r="DE169" i="9"/>
  <c r="DD169" i="9"/>
  <c r="DC169" i="9"/>
  <c r="ES168" i="9"/>
  <c r="ER168" i="9"/>
  <c r="EQ168" i="9"/>
  <c r="EP168" i="9"/>
  <c r="EO168" i="9"/>
  <c r="EN168" i="9"/>
  <c r="EM168" i="9"/>
  <c r="EL168" i="9"/>
  <c r="EK168" i="9"/>
  <c r="EJ168" i="9"/>
  <c r="EI168" i="9"/>
  <c r="EH168" i="9"/>
  <c r="EG168" i="9"/>
  <c r="EF168" i="9"/>
  <c r="EE168" i="9"/>
  <c r="ED168" i="9"/>
  <c r="EC168" i="9"/>
  <c r="EB168" i="9"/>
  <c r="EA168" i="9"/>
  <c r="DZ168" i="9"/>
  <c r="DY168" i="9"/>
  <c r="DX168" i="9"/>
  <c r="DW168" i="9"/>
  <c r="DV168" i="9"/>
  <c r="DU168" i="9"/>
  <c r="DT168" i="9"/>
  <c r="DS168" i="9"/>
  <c r="DR168" i="9"/>
  <c r="DQ168" i="9"/>
  <c r="DP168" i="9"/>
  <c r="DO168" i="9"/>
  <c r="DN168" i="9"/>
  <c r="DM168" i="9"/>
  <c r="DL168" i="9"/>
  <c r="DK168" i="9"/>
  <c r="DJ168" i="9"/>
  <c r="DI168" i="9"/>
  <c r="DH168" i="9"/>
  <c r="DG168" i="9"/>
  <c r="DF168" i="9"/>
  <c r="DE168" i="9"/>
  <c r="DD168" i="9"/>
  <c r="DC168" i="9"/>
  <c r="ES167" i="9"/>
  <c r="ER167" i="9"/>
  <c r="EQ167" i="9"/>
  <c r="EP167" i="9"/>
  <c r="EO167" i="9"/>
  <c r="EN167" i="9"/>
  <c r="EM167" i="9"/>
  <c r="EL167" i="9"/>
  <c r="EK167" i="9"/>
  <c r="EJ167" i="9"/>
  <c r="EI167" i="9"/>
  <c r="EH167" i="9"/>
  <c r="EG167" i="9"/>
  <c r="EF167" i="9"/>
  <c r="EE167" i="9"/>
  <c r="ED167" i="9"/>
  <c r="EC167" i="9"/>
  <c r="EB167" i="9"/>
  <c r="EA167" i="9"/>
  <c r="DZ167" i="9"/>
  <c r="DY167" i="9"/>
  <c r="DX167" i="9"/>
  <c r="DW167" i="9"/>
  <c r="DV167" i="9"/>
  <c r="DU167" i="9"/>
  <c r="DT167" i="9"/>
  <c r="DS167" i="9"/>
  <c r="DR167" i="9"/>
  <c r="DQ167" i="9"/>
  <c r="DP167" i="9"/>
  <c r="DO167" i="9"/>
  <c r="DN167" i="9"/>
  <c r="DM167" i="9"/>
  <c r="DL167" i="9"/>
  <c r="DK167" i="9"/>
  <c r="DJ167" i="9"/>
  <c r="DI167" i="9"/>
  <c r="DH167" i="9"/>
  <c r="DG167" i="9"/>
  <c r="DF167" i="9"/>
  <c r="DE167" i="9"/>
  <c r="DD167" i="9"/>
  <c r="DC167" i="9"/>
  <c r="ES166" i="9"/>
  <c r="ER166" i="9"/>
  <c r="EQ166" i="9"/>
  <c r="EP166" i="9"/>
  <c r="EO166" i="9"/>
  <c r="EN166" i="9"/>
  <c r="EM166" i="9"/>
  <c r="EL166" i="9"/>
  <c r="EK166" i="9"/>
  <c r="EJ166" i="9"/>
  <c r="EI166" i="9"/>
  <c r="EH166" i="9"/>
  <c r="EG166" i="9"/>
  <c r="EF166" i="9"/>
  <c r="EE166" i="9"/>
  <c r="ED166" i="9"/>
  <c r="EC166" i="9"/>
  <c r="EB166" i="9"/>
  <c r="EA166" i="9"/>
  <c r="DZ166" i="9"/>
  <c r="DY166" i="9"/>
  <c r="DX166" i="9"/>
  <c r="DW166" i="9"/>
  <c r="DV166" i="9"/>
  <c r="DU166" i="9"/>
  <c r="DT166" i="9"/>
  <c r="DS166" i="9"/>
  <c r="DR166" i="9"/>
  <c r="DQ166" i="9"/>
  <c r="DP166" i="9"/>
  <c r="DO166" i="9"/>
  <c r="DN166" i="9"/>
  <c r="DM166" i="9"/>
  <c r="DL166" i="9"/>
  <c r="DK166" i="9"/>
  <c r="DJ166" i="9"/>
  <c r="DI166" i="9"/>
  <c r="DH166" i="9"/>
  <c r="DG166" i="9"/>
  <c r="DF166" i="9"/>
  <c r="DE166" i="9"/>
  <c r="DD166" i="9"/>
  <c r="DC166" i="9"/>
  <c r="ES165" i="9"/>
  <c r="ER165" i="9"/>
  <c r="EQ165" i="9"/>
  <c r="EP165" i="9"/>
  <c r="EO165" i="9"/>
  <c r="EN165" i="9"/>
  <c r="EM165" i="9"/>
  <c r="EL165" i="9"/>
  <c r="EK165" i="9"/>
  <c r="EJ165" i="9"/>
  <c r="EI165" i="9"/>
  <c r="EH165" i="9"/>
  <c r="EG165" i="9"/>
  <c r="EF165" i="9"/>
  <c r="EE165" i="9"/>
  <c r="ED165" i="9"/>
  <c r="EC165" i="9"/>
  <c r="EB165" i="9"/>
  <c r="EA165" i="9"/>
  <c r="DZ165" i="9"/>
  <c r="DY165" i="9"/>
  <c r="DX165" i="9"/>
  <c r="DW165" i="9"/>
  <c r="DV165" i="9"/>
  <c r="DU165" i="9"/>
  <c r="DT165" i="9"/>
  <c r="DS165" i="9"/>
  <c r="DR165" i="9"/>
  <c r="DQ165" i="9"/>
  <c r="DP165" i="9"/>
  <c r="DO165" i="9"/>
  <c r="DN165" i="9"/>
  <c r="DM165" i="9"/>
  <c r="DL165" i="9"/>
  <c r="DK165" i="9"/>
  <c r="DJ165" i="9"/>
  <c r="DI165" i="9"/>
  <c r="DH165" i="9"/>
  <c r="DG165" i="9"/>
  <c r="DF165" i="9"/>
  <c r="DE165" i="9"/>
  <c r="DD165" i="9"/>
  <c r="DC165" i="9"/>
  <c r="ES164" i="9"/>
  <c r="ER164" i="9"/>
  <c r="EQ164" i="9"/>
  <c r="EP164" i="9"/>
  <c r="EO164" i="9"/>
  <c r="EN164" i="9"/>
  <c r="EM164" i="9"/>
  <c r="EL164" i="9"/>
  <c r="EK164" i="9"/>
  <c r="EJ164" i="9"/>
  <c r="EI164" i="9"/>
  <c r="EH164" i="9"/>
  <c r="EG164" i="9"/>
  <c r="EF164" i="9"/>
  <c r="EE164" i="9"/>
  <c r="ED164" i="9"/>
  <c r="EC164" i="9"/>
  <c r="EB164" i="9"/>
  <c r="EA164" i="9"/>
  <c r="DZ164" i="9"/>
  <c r="DY164" i="9"/>
  <c r="DX164" i="9"/>
  <c r="DW164" i="9"/>
  <c r="DV164" i="9"/>
  <c r="DU164" i="9"/>
  <c r="DT164" i="9"/>
  <c r="DS164" i="9"/>
  <c r="DR164" i="9"/>
  <c r="DQ164" i="9"/>
  <c r="DP164" i="9"/>
  <c r="DO164" i="9"/>
  <c r="DN164" i="9"/>
  <c r="DM164" i="9"/>
  <c r="DL164" i="9"/>
  <c r="DK164" i="9"/>
  <c r="DJ164" i="9"/>
  <c r="DI164" i="9"/>
  <c r="DH164" i="9"/>
  <c r="DG164" i="9"/>
  <c r="DF164" i="9"/>
  <c r="DE164" i="9"/>
  <c r="DD164" i="9"/>
  <c r="DC164" i="9"/>
  <c r="ES163" i="9"/>
  <c r="ER163" i="9"/>
  <c r="EQ163" i="9"/>
  <c r="EP163" i="9"/>
  <c r="EO163" i="9"/>
  <c r="EN163" i="9"/>
  <c r="EM163" i="9"/>
  <c r="EL163" i="9"/>
  <c r="EK163" i="9"/>
  <c r="EJ163" i="9"/>
  <c r="EI163" i="9"/>
  <c r="EH163" i="9"/>
  <c r="EG163" i="9"/>
  <c r="EF163" i="9"/>
  <c r="EE163" i="9"/>
  <c r="ED163" i="9"/>
  <c r="EC163" i="9"/>
  <c r="EB163" i="9"/>
  <c r="EA163" i="9"/>
  <c r="DZ163" i="9"/>
  <c r="DY163" i="9"/>
  <c r="DX163" i="9"/>
  <c r="DW163" i="9"/>
  <c r="DV163" i="9"/>
  <c r="DU163" i="9"/>
  <c r="DT163" i="9"/>
  <c r="DS163" i="9"/>
  <c r="DR163" i="9"/>
  <c r="DQ163" i="9"/>
  <c r="DP163" i="9"/>
  <c r="DO163" i="9"/>
  <c r="DN163" i="9"/>
  <c r="DM163" i="9"/>
  <c r="DL163" i="9"/>
  <c r="DK163" i="9"/>
  <c r="DJ163" i="9"/>
  <c r="DI163" i="9"/>
  <c r="DH163" i="9"/>
  <c r="DG163" i="9"/>
  <c r="DF163" i="9"/>
  <c r="DE163" i="9"/>
  <c r="DD163" i="9"/>
  <c r="DC163" i="9"/>
  <c r="ES162" i="9"/>
  <c r="ER162" i="9"/>
  <c r="EQ162" i="9"/>
  <c r="EP162" i="9"/>
  <c r="EO162" i="9"/>
  <c r="EN162" i="9"/>
  <c r="EM162" i="9"/>
  <c r="EL162" i="9"/>
  <c r="EK162" i="9"/>
  <c r="EJ162" i="9"/>
  <c r="EI162" i="9"/>
  <c r="EH162" i="9"/>
  <c r="EG162" i="9"/>
  <c r="EF162" i="9"/>
  <c r="EE162" i="9"/>
  <c r="ED162" i="9"/>
  <c r="EC162" i="9"/>
  <c r="EB162" i="9"/>
  <c r="EA162" i="9"/>
  <c r="DZ162" i="9"/>
  <c r="DY162" i="9"/>
  <c r="DX162" i="9"/>
  <c r="DW162" i="9"/>
  <c r="DV162" i="9"/>
  <c r="DU162" i="9"/>
  <c r="DT162" i="9"/>
  <c r="DS162" i="9"/>
  <c r="DR162" i="9"/>
  <c r="DQ162" i="9"/>
  <c r="DP162" i="9"/>
  <c r="DO162" i="9"/>
  <c r="DN162" i="9"/>
  <c r="DM162" i="9"/>
  <c r="DL162" i="9"/>
  <c r="DK162" i="9"/>
  <c r="DJ162" i="9"/>
  <c r="DI162" i="9"/>
  <c r="DH162" i="9"/>
  <c r="DG162" i="9"/>
  <c r="DF162" i="9"/>
  <c r="DE162" i="9"/>
  <c r="DD162" i="9"/>
  <c r="DC162" i="9"/>
  <c r="ES161" i="9"/>
  <c r="ER161" i="9"/>
  <c r="EQ161" i="9"/>
  <c r="EP161" i="9"/>
  <c r="EO161" i="9"/>
  <c r="EN161" i="9"/>
  <c r="EM161" i="9"/>
  <c r="EL161" i="9"/>
  <c r="EK161" i="9"/>
  <c r="EJ161" i="9"/>
  <c r="EI161" i="9"/>
  <c r="EH161" i="9"/>
  <c r="EG161" i="9"/>
  <c r="EF161" i="9"/>
  <c r="EE161" i="9"/>
  <c r="ED161" i="9"/>
  <c r="EC161" i="9"/>
  <c r="EB161" i="9"/>
  <c r="EA161" i="9"/>
  <c r="DZ161" i="9"/>
  <c r="DY161" i="9"/>
  <c r="DX161" i="9"/>
  <c r="DW161" i="9"/>
  <c r="DV161" i="9"/>
  <c r="DU161" i="9"/>
  <c r="DT161" i="9"/>
  <c r="DS161" i="9"/>
  <c r="DR161" i="9"/>
  <c r="DQ161" i="9"/>
  <c r="DP161" i="9"/>
  <c r="DO161" i="9"/>
  <c r="DN161" i="9"/>
  <c r="DM161" i="9"/>
  <c r="DL161" i="9"/>
  <c r="DK161" i="9"/>
  <c r="DJ161" i="9"/>
  <c r="DI161" i="9"/>
  <c r="DH161" i="9"/>
  <c r="DG161" i="9"/>
  <c r="DF161" i="9"/>
  <c r="DE161" i="9"/>
  <c r="DD161" i="9"/>
  <c r="DC161" i="9"/>
  <c r="ES160" i="9"/>
  <c r="ER160" i="9"/>
  <c r="EQ160" i="9"/>
  <c r="EP160" i="9"/>
  <c r="EO160" i="9"/>
  <c r="EN160" i="9"/>
  <c r="EM160" i="9"/>
  <c r="EL160" i="9"/>
  <c r="EK160" i="9"/>
  <c r="EJ160" i="9"/>
  <c r="EI160" i="9"/>
  <c r="EH160" i="9"/>
  <c r="EG160" i="9"/>
  <c r="EF160" i="9"/>
  <c r="EE160" i="9"/>
  <c r="ED160" i="9"/>
  <c r="EC160" i="9"/>
  <c r="EB160" i="9"/>
  <c r="EA160" i="9"/>
  <c r="DZ160" i="9"/>
  <c r="DY160" i="9"/>
  <c r="DX160" i="9"/>
  <c r="DW160" i="9"/>
  <c r="DV160" i="9"/>
  <c r="DU160" i="9"/>
  <c r="DT160" i="9"/>
  <c r="DS160" i="9"/>
  <c r="DR160" i="9"/>
  <c r="DQ160" i="9"/>
  <c r="DP160" i="9"/>
  <c r="DO160" i="9"/>
  <c r="DN160" i="9"/>
  <c r="DM160" i="9"/>
  <c r="DL160" i="9"/>
  <c r="DK160" i="9"/>
  <c r="DJ160" i="9"/>
  <c r="DI160" i="9"/>
  <c r="DH160" i="9"/>
  <c r="DG160" i="9"/>
  <c r="DF160" i="9"/>
  <c r="DE160" i="9"/>
  <c r="DD160" i="9"/>
  <c r="DC160" i="9"/>
  <c r="ES159" i="9"/>
  <c r="ER159" i="9"/>
  <c r="EQ159" i="9"/>
  <c r="EP159" i="9"/>
  <c r="EO159" i="9"/>
  <c r="EN159" i="9"/>
  <c r="EM159" i="9"/>
  <c r="EL159" i="9"/>
  <c r="EK159" i="9"/>
  <c r="EJ159" i="9"/>
  <c r="EI159" i="9"/>
  <c r="EH159" i="9"/>
  <c r="EG159" i="9"/>
  <c r="EF159" i="9"/>
  <c r="EE159" i="9"/>
  <c r="ED159" i="9"/>
  <c r="EC159" i="9"/>
  <c r="EB159" i="9"/>
  <c r="EA159" i="9"/>
  <c r="DZ159" i="9"/>
  <c r="DY159" i="9"/>
  <c r="DX159" i="9"/>
  <c r="DW159" i="9"/>
  <c r="DV159" i="9"/>
  <c r="DU159" i="9"/>
  <c r="DT159" i="9"/>
  <c r="DS159" i="9"/>
  <c r="DR159" i="9"/>
  <c r="DQ159" i="9"/>
  <c r="DP159" i="9"/>
  <c r="DO159" i="9"/>
  <c r="DN159" i="9"/>
  <c r="DM159" i="9"/>
  <c r="DL159" i="9"/>
  <c r="DK159" i="9"/>
  <c r="DJ159" i="9"/>
  <c r="DI159" i="9"/>
  <c r="DH159" i="9"/>
  <c r="DG159" i="9"/>
  <c r="DF159" i="9"/>
  <c r="DE159" i="9"/>
  <c r="DD159" i="9"/>
  <c r="DC159" i="9"/>
  <c r="ES158" i="9"/>
  <c r="ER158" i="9"/>
  <c r="EQ158" i="9"/>
  <c r="EP158" i="9"/>
  <c r="EO158" i="9"/>
  <c r="EN158" i="9"/>
  <c r="EM158" i="9"/>
  <c r="EL158" i="9"/>
  <c r="EK158" i="9"/>
  <c r="EJ158" i="9"/>
  <c r="EI158" i="9"/>
  <c r="EH158" i="9"/>
  <c r="EG158" i="9"/>
  <c r="EF158" i="9"/>
  <c r="EE158" i="9"/>
  <c r="ED158" i="9"/>
  <c r="EC158" i="9"/>
  <c r="EB158" i="9"/>
  <c r="EA158" i="9"/>
  <c r="DZ158" i="9"/>
  <c r="DY158" i="9"/>
  <c r="DX158" i="9"/>
  <c r="DW158" i="9"/>
  <c r="DV158" i="9"/>
  <c r="DU158" i="9"/>
  <c r="DT158" i="9"/>
  <c r="DS158" i="9"/>
  <c r="DR158" i="9"/>
  <c r="DQ158" i="9"/>
  <c r="DP158" i="9"/>
  <c r="DO158" i="9"/>
  <c r="DN158" i="9"/>
  <c r="DM158" i="9"/>
  <c r="DL158" i="9"/>
  <c r="DK158" i="9"/>
  <c r="DJ158" i="9"/>
  <c r="DI158" i="9"/>
  <c r="DH158" i="9"/>
  <c r="DG158" i="9"/>
  <c r="DF158" i="9"/>
  <c r="DE158" i="9"/>
  <c r="DD158" i="9"/>
  <c r="DC158" i="9"/>
  <c r="ES157" i="9"/>
  <c r="ER157" i="9"/>
  <c r="EQ157" i="9"/>
  <c r="EP157" i="9"/>
  <c r="EO157" i="9"/>
  <c r="EN157" i="9"/>
  <c r="EM157" i="9"/>
  <c r="EL157" i="9"/>
  <c r="EK157" i="9"/>
  <c r="EJ157" i="9"/>
  <c r="EI157" i="9"/>
  <c r="EH157" i="9"/>
  <c r="EG157" i="9"/>
  <c r="EF157" i="9"/>
  <c r="EE157" i="9"/>
  <c r="ED157" i="9"/>
  <c r="EC157" i="9"/>
  <c r="EB157" i="9"/>
  <c r="EA157" i="9"/>
  <c r="DZ157" i="9"/>
  <c r="DY157" i="9"/>
  <c r="DX157" i="9"/>
  <c r="DW157" i="9"/>
  <c r="DV157" i="9"/>
  <c r="DU157" i="9"/>
  <c r="DT157" i="9"/>
  <c r="DS157" i="9"/>
  <c r="DR157" i="9"/>
  <c r="DQ157" i="9"/>
  <c r="DP157" i="9"/>
  <c r="DO157" i="9"/>
  <c r="DN157" i="9"/>
  <c r="DM157" i="9"/>
  <c r="DL157" i="9"/>
  <c r="DK157" i="9"/>
  <c r="DJ157" i="9"/>
  <c r="DI157" i="9"/>
  <c r="DH157" i="9"/>
  <c r="DG157" i="9"/>
  <c r="DF157" i="9"/>
  <c r="DE157" i="9"/>
  <c r="DD157" i="9"/>
  <c r="DC157" i="9"/>
  <c r="ES156" i="9"/>
  <c r="ER156" i="9"/>
  <c r="EP156" i="9"/>
  <c r="EO156" i="9"/>
  <c r="EN156" i="9"/>
  <c r="EM156" i="9"/>
  <c r="EL156" i="9"/>
  <c r="EK156" i="9"/>
  <c r="EJ156" i="9"/>
  <c r="EI156" i="9"/>
  <c r="EH156" i="9"/>
  <c r="EG156" i="9"/>
  <c r="EF156" i="9"/>
  <c r="EE156" i="9"/>
  <c r="ED156" i="9"/>
  <c r="EC156" i="9"/>
  <c r="EB156" i="9"/>
  <c r="EA156" i="9"/>
  <c r="DZ156" i="9"/>
  <c r="DY156" i="9"/>
  <c r="DX156" i="9"/>
  <c r="DW156" i="9"/>
  <c r="DV156" i="9"/>
  <c r="DU156" i="9"/>
  <c r="DT156" i="9"/>
  <c r="DS156" i="9"/>
  <c r="DR156" i="9"/>
  <c r="DQ156" i="9"/>
  <c r="DP156" i="9"/>
  <c r="DN156" i="9"/>
  <c r="DM156" i="9"/>
  <c r="DL156" i="9"/>
  <c r="DK156" i="9"/>
  <c r="DJ156" i="9"/>
  <c r="DI156" i="9"/>
  <c r="DH156" i="9"/>
  <c r="DG156" i="9"/>
  <c r="DE156" i="9"/>
  <c r="DD156" i="9"/>
  <c r="DC156" i="9"/>
  <c r="ES155" i="9"/>
  <c r="ER155" i="9"/>
  <c r="EQ155" i="9"/>
  <c r="EP155" i="9"/>
  <c r="EO155" i="9"/>
  <c r="EN155" i="9"/>
  <c r="EM155" i="9"/>
  <c r="EL155" i="9"/>
  <c r="EK155" i="9"/>
  <c r="EJ155" i="9"/>
  <c r="EI155" i="9"/>
  <c r="EH155" i="9"/>
  <c r="EG155" i="9"/>
  <c r="EF155" i="9"/>
  <c r="EE155" i="9"/>
  <c r="ED155" i="9"/>
  <c r="EC155" i="9"/>
  <c r="EB155" i="9"/>
  <c r="EA155" i="9"/>
  <c r="DZ155" i="9"/>
  <c r="DY155" i="9"/>
  <c r="DX155" i="9"/>
  <c r="DW155" i="9"/>
  <c r="DV155" i="9"/>
  <c r="DU155" i="9"/>
  <c r="DT155" i="9"/>
  <c r="DS155" i="9"/>
  <c r="DR155" i="9"/>
  <c r="DQ155" i="9"/>
  <c r="DP155" i="9"/>
  <c r="DO155" i="9"/>
  <c r="DN155" i="9"/>
  <c r="DM155" i="9"/>
  <c r="DL155" i="9"/>
  <c r="DK155" i="9"/>
  <c r="DJ155" i="9"/>
  <c r="DI155" i="9"/>
  <c r="DH155" i="9"/>
  <c r="DG155" i="9"/>
  <c r="DF155" i="9"/>
  <c r="DE155" i="9"/>
  <c r="DD155" i="9"/>
  <c r="DC155" i="9"/>
  <c r="ES154" i="9"/>
  <c r="ER154" i="9"/>
  <c r="EQ154" i="9"/>
  <c r="EP154" i="9"/>
  <c r="EO154" i="9"/>
  <c r="EN154" i="9"/>
  <c r="EM154" i="9"/>
  <c r="EL154" i="9"/>
  <c r="EK154" i="9"/>
  <c r="EJ154" i="9"/>
  <c r="EI154" i="9"/>
  <c r="EH154" i="9"/>
  <c r="EG154" i="9"/>
  <c r="EF154" i="9"/>
  <c r="EE154" i="9"/>
  <c r="ED154" i="9"/>
  <c r="EC154" i="9"/>
  <c r="EB154" i="9"/>
  <c r="EA154" i="9"/>
  <c r="DZ154" i="9"/>
  <c r="DY154" i="9"/>
  <c r="DX154" i="9"/>
  <c r="DW154" i="9"/>
  <c r="DV154" i="9"/>
  <c r="DU154" i="9"/>
  <c r="DT154" i="9"/>
  <c r="DS154" i="9"/>
  <c r="DR154" i="9"/>
  <c r="DQ154" i="9"/>
  <c r="DP154" i="9"/>
  <c r="DO154" i="9"/>
  <c r="DN154" i="9"/>
  <c r="DM154" i="9"/>
  <c r="DL154" i="9"/>
  <c r="DK154" i="9"/>
  <c r="DJ154" i="9"/>
  <c r="DI154" i="9"/>
  <c r="DH154" i="9"/>
  <c r="DG154" i="9"/>
  <c r="DF154" i="9"/>
  <c r="DE154" i="9"/>
  <c r="DD154" i="9"/>
  <c r="DC154" i="9"/>
  <c r="ES153" i="9"/>
  <c r="ER153" i="9"/>
  <c r="EQ153" i="9"/>
  <c r="EP153" i="9"/>
  <c r="EO153" i="9"/>
  <c r="EN153" i="9"/>
  <c r="EM153" i="9"/>
  <c r="EL153" i="9"/>
  <c r="EK153" i="9"/>
  <c r="EJ153" i="9"/>
  <c r="EI153" i="9"/>
  <c r="EH153" i="9"/>
  <c r="EG153" i="9"/>
  <c r="EF153" i="9"/>
  <c r="EE153" i="9"/>
  <c r="ED153" i="9"/>
  <c r="EC153" i="9"/>
  <c r="EB153" i="9"/>
  <c r="EA153" i="9"/>
  <c r="DZ153" i="9"/>
  <c r="DY153" i="9"/>
  <c r="DX153" i="9"/>
  <c r="DW153" i="9"/>
  <c r="DV153" i="9"/>
  <c r="DU153" i="9"/>
  <c r="DT153" i="9"/>
  <c r="DS153" i="9"/>
  <c r="DR153" i="9"/>
  <c r="DQ153" i="9"/>
  <c r="DP153" i="9"/>
  <c r="DO153" i="9"/>
  <c r="DN153" i="9"/>
  <c r="DM153" i="9"/>
  <c r="DL153" i="9"/>
  <c r="DK153" i="9"/>
  <c r="DJ153" i="9"/>
  <c r="DI153" i="9"/>
  <c r="DH153" i="9"/>
  <c r="DG153" i="9"/>
  <c r="DF153" i="9"/>
  <c r="DE153" i="9"/>
  <c r="DD153" i="9"/>
  <c r="DC153" i="9"/>
  <c r="ES152" i="9"/>
  <c r="ER152" i="9"/>
  <c r="EQ152" i="9"/>
  <c r="EP152" i="9"/>
  <c r="EO152" i="9"/>
  <c r="EN152" i="9"/>
  <c r="EM152" i="9"/>
  <c r="EL152" i="9"/>
  <c r="EK152" i="9"/>
  <c r="EJ152" i="9"/>
  <c r="EI152" i="9"/>
  <c r="EH152" i="9"/>
  <c r="EG152" i="9"/>
  <c r="EF152" i="9"/>
  <c r="EE152" i="9"/>
  <c r="ED152" i="9"/>
  <c r="EC152" i="9"/>
  <c r="EB152" i="9"/>
  <c r="EA152" i="9"/>
  <c r="DZ152" i="9"/>
  <c r="DY152" i="9"/>
  <c r="DX152" i="9"/>
  <c r="DW152" i="9"/>
  <c r="DV152" i="9"/>
  <c r="DU152" i="9"/>
  <c r="DT152" i="9"/>
  <c r="DS152" i="9"/>
  <c r="DR152" i="9"/>
  <c r="DQ152" i="9"/>
  <c r="DP152" i="9"/>
  <c r="DO152" i="9"/>
  <c r="DN152" i="9"/>
  <c r="DM152" i="9"/>
  <c r="DL152" i="9"/>
  <c r="DK152" i="9"/>
  <c r="DJ152" i="9"/>
  <c r="DI152" i="9"/>
  <c r="DH152" i="9"/>
  <c r="DG152" i="9"/>
  <c r="DF152" i="9"/>
  <c r="DE152" i="9"/>
  <c r="DD152" i="9"/>
  <c r="DC152" i="9"/>
  <c r="ES151" i="9"/>
  <c r="ER151" i="9"/>
  <c r="EQ151" i="9"/>
  <c r="EP151" i="9"/>
  <c r="EO151" i="9"/>
  <c r="EN151" i="9"/>
  <c r="EM151" i="9"/>
  <c r="EL151" i="9"/>
  <c r="EK151" i="9"/>
  <c r="EJ151" i="9"/>
  <c r="EI151" i="9"/>
  <c r="EH151" i="9"/>
  <c r="EG151" i="9"/>
  <c r="EF151" i="9"/>
  <c r="EE151" i="9"/>
  <c r="ED151" i="9"/>
  <c r="EC151" i="9"/>
  <c r="EB151" i="9"/>
  <c r="EA151" i="9"/>
  <c r="DZ151" i="9"/>
  <c r="DY151" i="9"/>
  <c r="DX151" i="9"/>
  <c r="DW151" i="9"/>
  <c r="DV151" i="9"/>
  <c r="DU151" i="9"/>
  <c r="DT151" i="9"/>
  <c r="DS151" i="9"/>
  <c r="DR151" i="9"/>
  <c r="DQ151" i="9"/>
  <c r="DP151" i="9"/>
  <c r="DO151" i="9"/>
  <c r="DN151" i="9"/>
  <c r="DM151" i="9"/>
  <c r="DL151" i="9"/>
  <c r="DK151" i="9"/>
  <c r="DJ151" i="9"/>
  <c r="DI151" i="9"/>
  <c r="DH151" i="9"/>
  <c r="DG151" i="9"/>
  <c r="DF151" i="9"/>
  <c r="DE151" i="9"/>
  <c r="DD151" i="9"/>
  <c r="DC151" i="9"/>
  <c r="ES150" i="9"/>
  <c r="ER150" i="9"/>
  <c r="EQ150" i="9"/>
  <c r="EP150" i="9"/>
  <c r="EO150" i="9"/>
  <c r="EN150" i="9"/>
  <c r="EM150" i="9"/>
  <c r="EL150" i="9"/>
  <c r="EK150" i="9"/>
  <c r="EJ150" i="9"/>
  <c r="EI150" i="9"/>
  <c r="EH150" i="9"/>
  <c r="EG150" i="9"/>
  <c r="EF150" i="9"/>
  <c r="EE150" i="9"/>
  <c r="ED150" i="9"/>
  <c r="EC150" i="9"/>
  <c r="EB150" i="9"/>
  <c r="EA150" i="9"/>
  <c r="DZ150" i="9"/>
  <c r="DY150" i="9"/>
  <c r="DX150" i="9"/>
  <c r="DW150" i="9"/>
  <c r="DV150" i="9"/>
  <c r="DU150" i="9"/>
  <c r="DT150" i="9"/>
  <c r="DS150" i="9"/>
  <c r="DR150" i="9"/>
  <c r="DQ150" i="9"/>
  <c r="DP150" i="9"/>
  <c r="DO150" i="9"/>
  <c r="DN150" i="9"/>
  <c r="DM150" i="9"/>
  <c r="DL150" i="9"/>
  <c r="DK150" i="9"/>
  <c r="DJ150" i="9"/>
  <c r="DI150" i="9"/>
  <c r="DH150" i="9"/>
  <c r="DG150" i="9"/>
  <c r="DF150" i="9"/>
  <c r="DE150" i="9"/>
  <c r="DD150" i="9"/>
  <c r="DC150" i="9"/>
  <c r="ES149" i="9"/>
  <c r="ER149" i="9"/>
  <c r="EQ149" i="9"/>
  <c r="EP149" i="9"/>
  <c r="EO149" i="9"/>
  <c r="EN149" i="9"/>
  <c r="EM149" i="9"/>
  <c r="EL149" i="9"/>
  <c r="EK149" i="9"/>
  <c r="EJ149" i="9"/>
  <c r="EI149" i="9"/>
  <c r="EH149" i="9"/>
  <c r="EG149" i="9"/>
  <c r="EF149" i="9"/>
  <c r="EE149" i="9"/>
  <c r="ED149" i="9"/>
  <c r="EC149" i="9"/>
  <c r="EB149" i="9"/>
  <c r="EA149" i="9"/>
  <c r="DZ149" i="9"/>
  <c r="DY149" i="9"/>
  <c r="DX149" i="9"/>
  <c r="DW149" i="9"/>
  <c r="DV149" i="9"/>
  <c r="DU149" i="9"/>
  <c r="DT149" i="9"/>
  <c r="DS149" i="9"/>
  <c r="DR149" i="9"/>
  <c r="DQ149" i="9"/>
  <c r="DP149" i="9"/>
  <c r="DO149" i="9"/>
  <c r="DN149" i="9"/>
  <c r="DM149" i="9"/>
  <c r="DL149" i="9"/>
  <c r="DK149" i="9"/>
  <c r="DJ149" i="9"/>
  <c r="DI149" i="9"/>
  <c r="DH149" i="9"/>
  <c r="DG149" i="9"/>
  <c r="DF149" i="9"/>
  <c r="DE149" i="9"/>
  <c r="DD149" i="9"/>
  <c r="DC149" i="9"/>
  <c r="ES148" i="9"/>
  <c r="ER148" i="9"/>
  <c r="EQ148" i="9"/>
  <c r="EP148" i="9"/>
  <c r="EO148" i="9"/>
  <c r="EN148" i="9"/>
  <c r="EM148" i="9"/>
  <c r="EL148" i="9"/>
  <c r="EK148" i="9"/>
  <c r="EJ148" i="9"/>
  <c r="EI148" i="9"/>
  <c r="EH148" i="9"/>
  <c r="EG148" i="9"/>
  <c r="EF148" i="9"/>
  <c r="EE148" i="9"/>
  <c r="ED148" i="9"/>
  <c r="EC148" i="9"/>
  <c r="EB148" i="9"/>
  <c r="EA148" i="9"/>
  <c r="DZ148" i="9"/>
  <c r="DY148" i="9"/>
  <c r="DX148" i="9"/>
  <c r="DW148" i="9"/>
  <c r="DV148" i="9"/>
  <c r="DU148" i="9"/>
  <c r="DT148" i="9"/>
  <c r="DS148" i="9"/>
  <c r="DR148" i="9"/>
  <c r="DQ148" i="9"/>
  <c r="DP148" i="9"/>
  <c r="DO148" i="9"/>
  <c r="DN148" i="9"/>
  <c r="DM148" i="9"/>
  <c r="DL148" i="9"/>
  <c r="DK148" i="9"/>
  <c r="DJ148" i="9"/>
  <c r="DI148" i="9"/>
  <c r="DH148" i="9"/>
  <c r="DG148" i="9"/>
  <c r="DF148" i="9"/>
  <c r="DE148" i="9"/>
  <c r="DD148" i="9"/>
  <c r="DC148" i="9"/>
  <c r="ES147" i="9"/>
  <c r="ER147" i="9"/>
  <c r="EQ147" i="9"/>
  <c r="EP147" i="9"/>
  <c r="EO147" i="9"/>
  <c r="EN147" i="9"/>
  <c r="EM147" i="9"/>
  <c r="EL147" i="9"/>
  <c r="EK147" i="9"/>
  <c r="EJ147" i="9"/>
  <c r="EI147" i="9"/>
  <c r="EH147" i="9"/>
  <c r="EG147" i="9"/>
  <c r="EF147" i="9"/>
  <c r="EE147" i="9"/>
  <c r="ED147" i="9"/>
  <c r="EC147" i="9"/>
  <c r="EB147" i="9"/>
  <c r="EA147" i="9"/>
  <c r="DZ147" i="9"/>
  <c r="DY147" i="9"/>
  <c r="DX147" i="9"/>
  <c r="DW147" i="9"/>
  <c r="DV147" i="9"/>
  <c r="DU147" i="9"/>
  <c r="DT147" i="9"/>
  <c r="DS147" i="9"/>
  <c r="DR147" i="9"/>
  <c r="DQ147" i="9"/>
  <c r="DP147" i="9"/>
  <c r="DO147" i="9"/>
  <c r="DN147" i="9"/>
  <c r="DM147" i="9"/>
  <c r="DL147" i="9"/>
  <c r="DK147" i="9"/>
  <c r="DJ147" i="9"/>
  <c r="DI147" i="9"/>
  <c r="DH147" i="9"/>
  <c r="DG147" i="9"/>
  <c r="DF147" i="9"/>
  <c r="DE147" i="9"/>
  <c r="DD147" i="9"/>
  <c r="DC147" i="9"/>
  <c r="ES146" i="9"/>
  <c r="ER146" i="9"/>
  <c r="EQ146" i="9"/>
  <c r="EP146" i="9"/>
  <c r="EO146" i="9"/>
  <c r="EN146" i="9"/>
  <c r="EM146" i="9"/>
  <c r="EL146" i="9"/>
  <c r="EK146" i="9"/>
  <c r="EJ146" i="9"/>
  <c r="EI146" i="9"/>
  <c r="EH146" i="9"/>
  <c r="EG146" i="9"/>
  <c r="EF146" i="9"/>
  <c r="EE146" i="9"/>
  <c r="ED146" i="9"/>
  <c r="EC146" i="9"/>
  <c r="EB146" i="9"/>
  <c r="EA146" i="9"/>
  <c r="DZ146" i="9"/>
  <c r="DY146" i="9"/>
  <c r="DX146" i="9"/>
  <c r="DW146" i="9"/>
  <c r="DV146" i="9"/>
  <c r="DU146" i="9"/>
  <c r="DT146" i="9"/>
  <c r="DS146" i="9"/>
  <c r="DR146" i="9"/>
  <c r="DQ146" i="9"/>
  <c r="DP146" i="9"/>
  <c r="DO146" i="9"/>
  <c r="DN146" i="9"/>
  <c r="DM146" i="9"/>
  <c r="DL146" i="9"/>
  <c r="DK146" i="9"/>
  <c r="DJ146" i="9"/>
  <c r="DI146" i="9"/>
  <c r="DH146" i="9"/>
  <c r="DG146" i="9"/>
  <c r="DF146" i="9"/>
  <c r="DE146" i="9"/>
  <c r="DD146" i="9"/>
  <c r="DC146" i="9"/>
  <c r="ES145" i="9"/>
  <c r="ER145" i="9"/>
  <c r="EQ145" i="9"/>
  <c r="EP145" i="9"/>
  <c r="EO145" i="9"/>
  <c r="EN145" i="9"/>
  <c r="EM145" i="9"/>
  <c r="EL145" i="9"/>
  <c r="EK145" i="9"/>
  <c r="EJ145" i="9"/>
  <c r="EI145" i="9"/>
  <c r="EH145" i="9"/>
  <c r="EG145" i="9"/>
  <c r="EF145" i="9"/>
  <c r="EE145" i="9"/>
  <c r="ED145" i="9"/>
  <c r="EC145" i="9"/>
  <c r="EB145" i="9"/>
  <c r="EA145" i="9"/>
  <c r="DZ145" i="9"/>
  <c r="DY145" i="9"/>
  <c r="DX145" i="9"/>
  <c r="DW145" i="9"/>
  <c r="DV145" i="9"/>
  <c r="DU145" i="9"/>
  <c r="DT145" i="9"/>
  <c r="DS145" i="9"/>
  <c r="DR145" i="9"/>
  <c r="DQ145" i="9"/>
  <c r="DP145" i="9"/>
  <c r="DO145" i="9"/>
  <c r="DN145" i="9"/>
  <c r="DM145" i="9"/>
  <c r="DL145" i="9"/>
  <c r="DK145" i="9"/>
  <c r="DJ145" i="9"/>
  <c r="DI145" i="9"/>
  <c r="DH145" i="9"/>
  <c r="DG145" i="9"/>
  <c r="DF145" i="9"/>
  <c r="DE145" i="9"/>
  <c r="DD145" i="9"/>
  <c r="DC145" i="9"/>
  <c r="ES144" i="9"/>
  <c r="ER144" i="9"/>
  <c r="EQ144" i="9"/>
  <c r="EP144" i="9"/>
  <c r="EO144" i="9"/>
  <c r="EN144" i="9"/>
  <c r="EM144" i="9"/>
  <c r="EL144" i="9"/>
  <c r="EK144" i="9"/>
  <c r="EJ144" i="9"/>
  <c r="EI144" i="9"/>
  <c r="EH144" i="9"/>
  <c r="EG144" i="9"/>
  <c r="EF144" i="9"/>
  <c r="EE144" i="9"/>
  <c r="ED144" i="9"/>
  <c r="EC144" i="9"/>
  <c r="EB144" i="9"/>
  <c r="EA144" i="9"/>
  <c r="DZ144" i="9"/>
  <c r="DY144" i="9"/>
  <c r="DX144" i="9"/>
  <c r="DW144" i="9"/>
  <c r="DV144" i="9"/>
  <c r="DU144" i="9"/>
  <c r="DT144" i="9"/>
  <c r="DS144" i="9"/>
  <c r="DR144" i="9"/>
  <c r="DQ144" i="9"/>
  <c r="DP144" i="9"/>
  <c r="DO144" i="9"/>
  <c r="DN144" i="9"/>
  <c r="DM144" i="9"/>
  <c r="DL144" i="9"/>
  <c r="DK144" i="9"/>
  <c r="DJ144" i="9"/>
  <c r="DI144" i="9"/>
  <c r="DH144" i="9"/>
  <c r="DG144" i="9"/>
  <c r="DF144" i="9"/>
  <c r="DE144" i="9"/>
  <c r="DD144" i="9"/>
  <c r="DC144" i="9"/>
  <c r="ES143" i="9"/>
  <c r="ER143" i="9"/>
  <c r="EQ143" i="9"/>
  <c r="EP143" i="9"/>
  <c r="EO143" i="9"/>
  <c r="EN143" i="9"/>
  <c r="EM143" i="9"/>
  <c r="EL143" i="9"/>
  <c r="EK143" i="9"/>
  <c r="EJ143" i="9"/>
  <c r="EI143" i="9"/>
  <c r="EH143" i="9"/>
  <c r="EG143" i="9"/>
  <c r="EF143" i="9"/>
  <c r="EE143" i="9"/>
  <c r="ED143" i="9"/>
  <c r="EC143" i="9"/>
  <c r="EB143" i="9"/>
  <c r="EA143" i="9"/>
  <c r="DZ143" i="9"/>
  <c r="DY143" i="9"/>
  <c r="DX143" i="9"/>
  <c r="DW143" i="9"/>
  <c r="DV143" i="9"/>
  <c r="DU143" i="9"/>
  <c r="DT143" i="9"/>
  <c r="DS143" i="9"/>
  <c r="DR143" i="9"/>
  <c r="DQ143" i="9"/>
  <c r="DP143" i="9"/>
  <c r="DO143" i="9"/>
  <c r="DN143" i="9"/>
  <c r="DM143" i="9"/>
  <c r="DL143" i="9"/>
  <c r="DK143" i="9"/>
  <c r="DJ143" i="9"/>
  <c r="DI143" i="9"/>
  <c r="DG143" i="9"/>
  <c r="DF143" i="9"/>
  <c r="DD143" i="9"/>
  <c r="DC143" i="9"/>
  <c r="ES142" i="9"/>
  <c r="ER142" i="9"/>
  <c r="EQ142" i="9"/>
  <c r="EP142" i="9"/>
  <c r="EO142" i="9"/>
  <c r="EN142" i="9"/>
  <c r="EM142" i="9"/>
  <c r="EL142" i="9"/>
  <c r="EK142" i="9"/>
  <c r="EJ142" i="9"/>
  <c r="EI142" i="9"/>
  <c r="EH142" i="9"/>
  <c r="EG142" i="9"/>
  <c r="EF142" i="9"/>
  <c r="EE142" i="9"/>
  <c r="ED142" i="9"/>
  <c r="EC142" i="9"/>
  <c r="EB142" i="9"/>
  <c r="EA142" i="9"/>
  <c r="DZ142" i="9"/>
  <c r="DY142" i="9"/>
  <c r="DX142" i="9"/>
  <c r="DW142" i="9"/>
  <c r="DV142" i="9"/>
  <c r="DU142" i="9"/>
  <c r="DT142" i="9"/>
  <c r="DS142" i="9"/>
  <c r="DR142" i="9"/>
  <c r="DQ142" i="9"/>
  <c r="DP142" i="9"/>
  <c r="DO142" i="9"/>
  <c r="DN142" i="9"/>
  <c r="DM142" i="9"/>
  <c r="DL142" i="9"/>
  <c r="DK142" i="9"/>
  <c r="DJ142" i="9"/>
  <c r="DI142" i="9"/>
  <c r="DH142" i="9"/>
  <c r="DG142" i="9"/>
  <c r="DF142" i="9"/>
  <c r="DE142" i="9"/>
  <c r="DD142" i="9"/>
  <c r="DC142" i="9"/>
  <c r="ES141" i="9"/>
  <c r="ER141" i="9"/>
  <c r="EQ141" i="9"/>
  <c r="EP141" i="9"/>
  <c r="EO141" i="9"/>
  <c r="EN141" i="9"/>
  <c r="EM141" i="9"/>
  <c r="EL141" i="9"/>
  <c r="EK141" i="9"/>
  <c r="EJ141" i="9"/>
  <c r="EI141" i="9"/>
  <c r="EH141" i="9"/>
  <c r="EG141" i="9"/>
  <c r="EF141" i="9"/>
  <c r="EE141" i="9"/>
  <c r="ED141" i="9"/>
  <c r="EC141" i="9"/>
  <c r="EB141" i="9"/>
  <c r="EA141" i="9"/>
  <c r="DZ141" i="9"/>
  <c r="DY141" i="9"/>
  <c r="DX141" i="9"/>
  <c r="DW141" i="9"/>
  <c r="DV141" i="9"/>
  <c r="DU141" i="9"/>
  <c r="DT141" i="9"/>
  <c r="DS141" i="9"/>
  <c r="DR141" i="9"/>
  <c r="DQ141" i="9"/>
  <c r="DP141" i="9"/>
  <c r="DO141" i="9"/>
  <c r="DN141" i="9"/>
  <c r="DM141" i="9"/>
  <c r="DL141" i="9"/>
  <c r="DK141" i="9"/>
  <c r="DJ141" i="9"/>
  <c r="DI141" i="9"/>
  <c r="DH141" i="9"/>
  <c r="DG141" i="9"/>
  <c r="DF141" i="9"/>
  <c r="DE141" i="9"/>
  <c r="DD141" i="9"/>
  <c r="DC141" i="9"/>
  <c r="ES140" i="9"/>
  <c r="ER140" i="9"/>
  <c r="EQ140" i="9"/>
  <c r="EP140" i="9"/>
  <c r="EO140" i="9"/>
  <c r="EM140" i="9"/>
  <c r="EK140" i="9"/>
  <c r="EJ140" i="9"/>
  <c r="EI140" i="9"/>
  <c r="EH140" i="9"/>
  <c r="EG140" i="9"/>
  <c r="EF140" i="9"/>
  <c r="EE140" i="9"/>
  <c r="ED140" i="9"/>
  <c r="EC140" i="9"/>
  <c r="EB140" i="9"/>
  <c r="EA140" i="9"/>
  <c r="DZ140" i="9"/>
  <c r="DY140" i="9"/>
  <c r="DX140" i="9"/>
  <c r="DW140" i="9"/>
  <c r="DV140" i="9"/>
  <c r="DU140" i="9"/>
  <c r="DT140" i="9"/>
  <c r="DS140" i="9"/>
  <c r="DR140" i="9"/>
  <c r="DQ140" i="9"/>
  <c r="DP140" i="9"/>
  <c r="DO140" i="9"/>
  <c r="DN140" i="9"/>
  <c r="DM140" i="9"/>
  <c r="DL140" i="9"/>
  <c r="DK140" i="9"/>
  <c r="DJ140" i="9"/>
  <c r="DI140" i="9"/>
  <c r="DH140" i="9"/>
  <c r="DG140" i="9"/>
  <c r="DF140" i="9"/>
  <c r="DE140" i="9"/>
  <c r="DD140" i="9"/>
  <c r="DC140" i="9"/>
  <c r="ES139" i="9"/>
  <c r="ER139" i="9"/>
  <c r="EQ139" i="9"/>
  <c r="EP139" i="9"/>
  <c r="EO139" i="9"/>
  <c r="EN139" i="9"/>
  <c r="EM139" i="9"/>
  <c r="EL139" i="9"/>
  <c r="EK139" i="9"/>
  <c r="EI139" i="9"/>
  <c r="EH139" i="9"/>
  <c r="EG139" i="9"/>
  <c r="EF139" i="9"/>
  <c r="EE139" i="9"/>
  <c r="ED139" i="9"/>
  <c r="EC139" i="9"/>
  <c r="EB139" i="9"/>
  <c r="EA139" i="9"/>
  <c r="DZ139" i="9"/>
  <c r="DY139" i="9"/>
  <c r="DX139" i="9"/>
  <c r="DW139" i="9"/>
  <c r="DV139" i="9"/>
  <c r="DU139" i="9"/>
  <c r="DT139" i="9"/>
  <c r="DS139" i="9"/>
  <c r="DR139" i="9"/>
  <c r="DQ139" i="9"/>
  <c r="DP139" i="9"/>
  <c r="DO139" i="9"/>
  <c r="DN139" i="9"/>
  <c r="DM139" i="9"/>
  <c r="DL139" i="9"/>
  <c r="DK139" i="9"/>
  <c r="DJ139" i="9"/>
  <c r="DI139" i="9"/>
  <c r="DH139" i="9"/>
  <c r="DG139" i="9"/>
  <c r="DF139" i="9"/>
  <c r="DE139" i="9"/>
  <c r="DD139" i="9"/>
  <c r="DC139" i="9"/>
  <c r="ES138" i="9"/>
  <c r="ER138" i="9"/>
  <c r="EQ138" i="9"/>
  <c r="EP138" i="9"/>
  <c r="EO138" i="9"/>
  <c r="EN138" i="9"/>
  <c r="EM138" i="9"/>
  <c r="EL138" i="9"/>
  <c r="EK138" i="9"/>
  <c r="EI138" i="9"/>
  <c r="EH138" i="9"/>
  <c r="EG138" i="9"/>
  <c r="EF138" i="9"/>
  <c r="EE138" i="9"/>
  <c r="ED138" i="9"/>
  <c r="EC138" i="9"/>
  <c r="EB138" i="9"/>
  <c r="EA138" i="9"/>
  <c r="DZ138" i="9"/>
  <c r="DY138" i="9"/>
  <c r="DX138" i="9"/>
  <c r="DW138" i="9"/>
  <c r="DV138" i="9"/>
  <c r="DU138" i="9"/>
  <c r="DT138" i="9"/>
  <c r="DS138" i="9"/>
  <c r="DR138" i="9"/>
  <c r="DQ138" i="9"/>
  <c r="DP138" i="9"/>
  <c r="DO138" i="9"/>
  <c r="DN138" i="9"/>
  <c r="DM138" i="9"/>
  <c r="DL138" i="9"/>
  <c r="DK138" i="9"/>
  <c r="DJ138" i="9"/>
  <c r="DI138" i="9"/>
  <c r="DH138" i="9"/>
  <c r="DG138" i="9"/>
  <c r="DF138" i="9"/>
  <c r="DE138" i="9"/>
  <c r="DD138" i="9"/>
  <c r="DC138" i="9"/>
  <c r="ES137" i="9"/>
  <c r="ER137" i="9"/>
  <c r="EQ137" i="9"/>
  <c r="EP137" i="9"/>
  <c r="EO137" i="9"/>
  <c r="EN137" i="9"/>
  <c r="EM137" i="9"/>
  <c r="EL137" i="9"/>
  <c r="EK137" i="9"/>
  <c r="EJ137" i="9"/>
  <c r="EI137" i="9"/>
  <c r="EH137" i="9"/>
  <c r="EG137" i="9"/>
  <c r="EF137" i="9"/>
  <c r="EE137" i="9"/>
  <c r="ED137" i="9"/>
  <c r="EC137" i="9"/>
  <c r="EB137" i="9"/>
  <c r="EA137" i="9"/>
  <c r="DZ137" i="9"/>
  <c r="DY137" i="9"/>
  <c r="DX137" i="9"/>
  <c r="DW137" i="9"/>
  <c r="DV137" i="9"/>
  <c r="DU137" i="9"/>
  <c r="DT137" i="9"/>
  <c r="DS137" i="9"/>
  <c r="DR137" i="9"/>
  <c r="DQ137" i="9"/>
  <c r="DP137" i="9"/>
  <c r="DO137" i="9"/>
  <c r="DN137" i="9"/>
  <c r="DM137" i="9"/>
  <c r="DL137" i="9"/>
  <c r="DK137" i="9"/>
  <c r="DJ137" i="9"/>
  <c r="DI137" i="9"/>
  <c r="DH137" i="9"/>
  <c r="DG137" i="9"/>
  <c r="DF137" i="9"/>
  <c r="DE137" i="9"/>
  <c r="DD137" i="9"/>
  <c r="DC137" i="9"/>
  <c r="ES136" i="9"/>
  <c r="ER136" i="9"/>
  <c r="EQ136" i="9"/>
  <c r="EP136" i="9"/>
  <c r="EO136" i="9"/>
  <c r="EN136" i="9"/>
  <c r="EM136" i="9"/>
  <c r="EL136" i="9"/>
  <c r="EK136" i="9"/>
  <c r="EJ136" i="9"/>
  <c r="EI136" i="9"/>
  <c r="EH136" i="9"/>
  <c r="EG136" i="9"/>
  <c r="EF136" i="9"/>
  <c r="EE136" i="9"/>
  <c r="ED136" i="9"/>
  <c r="EC136" i="9"/>
  <c r="EB136" i="9"/>
  <c r="EA136" i="9"/>
  <c r="DZ136" i="9"/>
  <c r="DY136" i="9"/>
  <c r="DX136" i="9"/>
  <c r="DV136" i="9"/>
  <c r="DU136" i="9"/>
  <c r="DR136" i="9"/>
  <c r="DQ136" i="9"/>
  <c r="DP136" i="9"/>
  <c r="DO136" i="9"/>
  <c r="DN136" i="9"/>
  <c r="DM136" i="9"/>
  <c r="DL136" i="9"/>
  <c r="DK136" i="9"/>
  <c r="DJ136" i="9"/>
  <c r="DI136" i="9"/>
  <c r="DH136" i="9"/>
  <c r="DG136" i="9"/>
  <c r="DF136" i="9"/>
  <c r="DE136" i="9"/>
  <c r="DD136" i="9"/>
  <c r="DC136" i="9"/>
  <c r="ES135" i="9"/>
  <c r="ER135" i="9"/>
  <c r="EQ135" i="9"/>
  <c r="EP135" i="9"/>
  <c r="EO135" i="9"/>
  <c r="EN135" i="9"/>
  <c r="EM135" i="9"/>
  <c r="EL135" i="9"/>
  <c r="EK135" i="9"/>
  <c r="EJ135" i="9"/>
  <c r="EI135" i="9"/>
  <c r="EH135" i="9"/>
  <c r="EG135" i="9"/>
  <c r="EF135" i="9"/>
  <c r="EE135" i="9"/>
  <c r="ED135" i="9"/>
  <c r="EC135" i="9"/>
  <c r="EB135" i="9"/>
  <c r="EA135" i="9"/>
  <c r="DZ135" i="9"/>
  <c r="DY135" i="9"/>
  <c r="DX135" i="9"/>
  <c r="DV135" i="9"/>
  <c r="DU135" i="9"/>
  <c r="DR135" i="9"/>
  <c r="DQ135" i="9"/>
  <c r="DP135" i="9"/>
  <c r="DO135" i="9"/>
  <c r="DN135" i="9"/>
  <c r="DM135" i="9"/>
  <c r="DL135" i="9"/>
  <c r="DK135" i="9"/>
  <c r="DJ135" i="9"/>
  <c r="DI135" i="9"/>
  <c r="DH135" i="9"/>
  <c r="DG135" i="9"/>
  <c r="DF135" i="9"/>
  <c r="DE135" i="9"/>
  <c r="DD135" i="9"/>
  <c r="DC135" i="9"/>
  <c r="ES134" i="9"/>
  <c r="ER134" i="9"/>
  <c r="EQ134" i="9"/>
  <c r="EP134" i="9"/>
  <c r="EO134" i="9"/>
  <c r="EN134" i="9"/>
  <c r="EM134" i="9"/>
  <c r="EL134" i="9"/>
  <c r="EK134" i="9"/>
  <c r="EJ134" i="9"/>
  <c r="EI134" i="9"/>
  <c r="EH134" i="9"/>
  <c r="EG134" i="9"/>
  <c r="EF134" i="9"/>
  <c r="EE134" i="9"/>
  <c r="ED134" i="9"/>
  <c r="EC134" i="9"/>
  <c r="EB134" i="9"/>
  <c r="EA134" i="9"/>
  <c r="DZ134" i="9"/>
  <c r="DY134" i="9"/>
  <c r="DX134" i="9"/>
  <c r="DW134" i="9"/>
  <c r="DV134" i="9"/>
  <c r="DU134" i="9"/>
  <c r="DT134" i="9"/>
  <c r="DS134" i="9"/>
  <c r="DR134" i="9"/>
  <c r="DQ134" i="9"/>
  <c r="DP134" i="9"/>
  <c r="DO134" i="9"/>
  <c r="DN134" i="9"/>
  <c r="DM134" i="9"/>
  <c r="DL134" i="9"/>
  <c r="DK134" i="9"/>
  <c r="DJ134" i="9"/>
  <c r="DI134" i="9"/>
  <c r="DH134" i="9"/>
  <c r="DG134" i="9"/>
  <c r="DF134" i="9"/>
  <c r="DE134" i="9"/>
  <c r="DD134" i="9"/>
  <c r="DC134" i="9"/>
  <c r="ES133" i="9"/>
  <c r="ER133" i="9"/>
  <c r="EQ133" i="9"/>
  <c r="EP133" i="9"/>
  <c r="EO133" i="9"/>
  <c r="EN133" i="9"/>
  <c r="EM133" i="9"/>
  <c r="EL133" i="9"/>
  <c r="EK133" i="9"/>
  <c r="EJ133" i="9"/>
  <c r="EI133" i="9"/>
  <c r="EH133" i="9"/>
  <c r="EG133" i="9"/>
  <c r="EF133" i="9"/>
  <c r="EE133" i="9"/>
  <c r="ED133" i="9"/>
  <c r="EC133" i="9"/>
  <c r="EB133" i="9"/>
  <c r="EA133" i="9"/>
  <c r="DZ133" i="9"/>
  <c r="DY133" i="9"/>
  <c r="DX133" i="9"/>
  <c r="DW133" i="9"/>
  <c r="DV133" i="9"/>
  <c r="DU133" i="9"/>
  <c r="DT133" i="9"/>
  <c r="DS133" i="9"/>
  <c r="DR133" i="9"/>
  <c r="DQ133" i="9"/>
  <c r="DP133" i="9"/>
  <c r="DO133" i="9"/>
  <c r="DN133" i="9"/>
  <c r="DM133" i="9"/>
  <c r="DL133" i="9"/>
  <c r="DK133" i="9"/>
  <c r="DJ133" i="9"/>
  <c r="DI133" i="9"/>
  <c r="DH133" i="9"/>
  <c r="DG133" i="9"/>
  <c r="DF133" i="9"/>
  <c r="DE133" i="9"/>
  <c r="DD133" i="9"/>
  <c r="DC133" i="9"/>
  <c r="ES132" i="9"/>
  <c r="ER132" i="9"/>
  <c r="EQ132" i="9"/>
  <c r="EP132" i="9"/>
  <c r="EO132" i="9"/>
  <c r="EN132" i="9"/>
  <c r="EM132" i="9"/>
  <c r="EL132" i="9"/>
  <c r="EK132" i="9"/>
  <c r="EJ132" i="9"/>
  <c r="EI132" i="9"/>
  <c r="EH132" i="9"/>
  <c r="EG132" i="9"/>
  <c r="EF132" i="9"/>
  <c r="EE132" i="9"/>
  <c r="ED132" i="9"/>
  <c r="EC132" i="9"/>
  <c r="EB132" i="9"/>
  <c r="EA132" i="9"/>
  <c r="DZ132" i="9"/>
  <c r="DY132" i="9"/>
  <c r="DX132" i="9"/>
  <c r="DW132" i="9"/>
  <c r="DV132" i="9"/>
  <c r="DU132" i="9"/>
  <c r="DT132" i="9"/>
  <c r="DS132" i="9"/>
  <c r="DR132" i="9"/>
  <c r="DQ132" i="9"/>
  <c r="DP132" i="9"/>
  <c r="DO132" i="9"/>
  <c r="DN132" i="9"/>
  <c r="DM132" i="9"/>
  <c r="DL132" i="9"/>
  <c r="DK132" i="9"/>
  <c r="DJ132" i="9"/>
  <c r="DI132" i="9"/>
  <c r="DH132" i="9"/>
  <c r="DG132" i="9"/>
  <c r="DF132" i="9"/>
  <c r="DE132" i="9"/>
  <c r="DD132" i="9"/>
  <c r="DC132" i="9"/>
  <c r="ES131" i="9"/>
  <c r="ER131" i="9"/>
  <c r="EQ131" i="9"/>
  <c r="EP131" i="9"/>
  <c r="EO131" i="9"/>
  <c r="EN131" i="9"/>
  <c r="EM131" i="9"/>
  <c r="EL131" i="9"/>
  <c r="EK131" i="9"/>
  <c r="EJ131" i="9"/>
  <c r="EI131" i="9"/>
  <c r="EH131" i="9"/>
  <c r="EG131" i="9"/>
  <c r="EF131" i="9"/>
  <c r="EE131" i="9"/>
  <c r="ED131" i="9"/>
  <c r="EC131" i="9"/>
  <c r="EB131" i="9"/>
  <c r="EA131" i="9"/>
  <c r="DZ131" i="9"/>
  <c r="DY131" i="9"/>
  <c r="DX131" i="9"/>
  <c r="DW131" i="9"/>
  <c r="DV131" i="9"/>
  <c r="DU131" i="9"/>
  <c r="DT131" i="9"/>
  <c r="DS131" i="9"/>
  <c r="DR131" i="9"/>
  <c r="DQ131" i="9"/>
  <c r="DP131" i="9"/>
  <c r="DO131" i="9"/>
  <c r="DN131" i="9"/>
  <c r="DM131" i="9"/>
  <c r="DL131" i="9"/>
  <c r="DK131" i="9"/>
  <c r="DJ131" i="9"/>
  <c r="DI131" i="9"/>
  <c r="DH131" i="9"/>
  <c r="DG131" i="9"/>
  <c r="DF131" i="9"/>
  <c r="DE131" i="9"/>
  <c r="DC131" i="9"/>
  <c r="ES130" i="9"/>
  <c r="ER130" i="9"/>
  <c r="EQ130" i="9"/>
  <c r="EP130" i="9"/>
  <c r="EO130" i="9"/>
  <c r="EN130" i="9"/>
  <c r="EM130" i="9"/>
  <c r="EL130" i="9"/>
  <c r="EK130" i="9"/>
  <c r="EJ130" i="9"/>
  <c r="EI130" i="9"/>
  <c r="EH130" i="9"/>
  <c r="EG130" i="9"/>
  <c r="EF130" i="9"/>
  <c r="EE130" i="9"/>
  <c r="ED130" i="9"/>
  <c r="EC130" i="9"/>
  <c r="EB130" i="9"/>
  <c r="EA130" i="9"/>
  <c r="DZ130" i="9"/>
  <c r="DY130" i="9"/>
  <c r="DX130" i="9"/>
  <c r="DW130" i="9"/>
  <c r="DV130" i="9"/>
  <c r="DU130" i="9"/>
  <c r="DT130" i="9"/>
  <c r="DS130" i="9"/>
  <c r="DR130" i="9"/>
  <c r="DQ130" i="9"/>
  <c r="DP130" i="9"/>
  <c r="DO130" i="9"/>
  <c r="DN130" i="9"/>
  <c r="DM130" i="9"/>
  <c r="DL130" i="9"/>
  <c r="DK130" i="9"/>
  <c r="DJ130" i="9"/>
  <c r="DI130" i="9"/>
  <c r="DH130" i="9"/>
  <c r="DG130" i="9"/>
  <c r="DF130" i="9"/>
  <c r="DE130" i="9"/>
  <c r="DC130" i="9"/>
  <c r="ES129" i="9"/>
  <c r="ER129" i="9"/>
  <c r="EQ129" i="9"/>
  <c r="EP129" i="9"/>
  <c r="EO129" i="9"/>
  <c r="EN129" i="9"/>
  <c r="EM129" i="9"/>
  <c r="EL129" i="9"/>
  <c r="EK129" i="9"/>
  <c r="EJ129" i="9"/>
  <c r="EI129" i="9"/>
  <c r="EH129" i="9"/>
  <c r="EG129" i="9"/>
  <c r="EF129" i="9"/>
  <c r="EE129" i="9"/>
  <c r="ED129" i="9"/>
  <c r="EC129" i="9"/>
  <c r="EB129" i="9"/>
  <c r="EA129" i="9"/>
  <c r="DZ129" i="9"/>
  <c r="DY129" i="9"/>
  <c r="DX129" i="9"/>
  <c r="DW129" i="9"/>
  <c r="DV129" i="9"/>
  <c r="DU129" i="9"/>
  <c r="DT129" i="9"/>
  <c r="DS129" i="9"/>
  <c r="DR129" i="9"/>
  <c r="DQ129" i="9"/>
  <c r="DP129" i="9"/>
  <c r="DO129" i="9"/>
  <c r="DN129" i="9"/>
  <c r="DM129" i="9"/>
  <c r="DL129" i="9"/>
  <c r="DK129" i="9"/>
  <c r="DJ129" i="9"/>
  <c r="DI129" i="9"/>
  <c r="DH129" i="9"/>
  <c r="DG129" i="9"/>
  <c r="DF129" i="9"/>
  <c r="DE129" i="9"/>
  <c r="DD129" i="9"/>
  <c r="DC129" i="9"/>
  <c r="ES128" i="9"/>
  <c r="ER128" i="9"/>
  <c r="EQ128" i="9"/>
  <c r="EP128" i="9"/>
  <c r="EO128" i="9"/>
  <c r="EN128" i="9"/>
  <c r="EM128" i="9"/>
  <c r="EL128" i="9"/>
  <c r="EK128" i="9"/>
  <c r="EJ128" i="9"/>
  <c r="EI128" i="9"/>
  <c r="EH128" i="9"/>
  <c r="EG128" i="9"/>
  <c r="EF128" i="9"/>
  <c r="EE128" i="9"/>
  <c r="ED128" i="9"/>
  <c r="EC128" i="9"/>
  <c r="EB128" i="9"/>
  <c r="EA128" i="9"/>
  <c r="DZ128" i="9"/>
  <c r="DY128" i="9"/>
  <c r="DX128" i="9"/>
  <c r="DW128" i="9"/>
  <c r="DV128" i="9"/>
  <c r="DU128" i="9"/>
  <c r="DT128" i="9"/>
  <c r="DS128" i="9"/>
  <c r="DR128" i="9"/>
  <c r="DQ128" i="9"/>
  <c r="DP128" i="9"/>
  <c r="DO128" i="9"/>
  <c r="DN128" i="9"/>
  <c r="DM128" i="9"/>
  <c r="DL128" i="9"/>
  <c r="DK128" i="9"/>
  <c r="DJ128" i="9"/>
  <c r="DI128" i="9"/>
  <c r="DH128" i="9"/>
  <c r="DG128" i="9"/>
  <c r="DF128" i="9"/>
  <c r="DE128" i="9"/>
  <c r="DD128" i="9"/>
  <c r="DC128" i="9"/>
  <c r="ES127" i="9"/>
  <c r="ER127" i="9"/>
  <c r="EQ127" i="9"/>
  <c r="EP127" i="9"/>
  <c r="EO127" i="9"/>
  <c r="EN127" i="9"/>
  <c r="EM127" i="9"/>
  <c r="EL127" i="9"/>
  <c r="EK127" i="9"/>
  <c r="EI127" i="9"/>
  <c r="EH127" i="9"/>
  <c r="EG127" i="9"/>
  <c r="EF127" i="9"/>
  <c r="EE127" i="9"/>
  <c r="ED127" i="9"/>
  <c r="EC127" i="9"/>
  <c r="EB127" i="9"/>
  <c r="EA127" i="9"/>
  <c r="DZ127" i="9"/>
  <c r="DY127" i="9"/>
  <c r="DX127" i="9"/>
  <c r="DW127" i="9"/>
  <c r="DV127" i="9"/>
  <c r="DU127" i="9"/>
  <c r="DT127" i="9"/>
  <c r="DS127" i="9"/>
  <c r="DR127" i="9"/>
  <c r="DQ127" i="9"/>
  <c r="DP127" i="9"/>
  <c r="DO127" i="9"/>
  <c r="DN127" i="9"/>
  <c r="DM127" i="9"/>
  <c r="DL127" i="9"/>
  <c r="DK127" i="9"/>
  <c r="DJ127" i="9"/>
  <c r="DI127" i="9"/>
  <c r="DH127" i="9"/>
  <c r="DG127" i="9"/>
  <c r="DF127" i="9"/>
  <c r="DE127" i="9"/>
  <c r="DD127" i="9"/>
  <c r="DC127" i="9"/>
  <c r="ES126" i="9"/>
  <c r="ER126" i="9"/>
  <c r="EQ126" i="9"/>
  <c r="EP126" i="9"/>
  <c r="EO126" i="9"/>
  <c r="EN126" i="9"/>
  <c r="EM126" i="9"/>
  <c r="EL126" i="9"/>
  <c r="EK126" i="9"/>
  <c r="EJ126" i="9"/>
  <c r="EI126" i="9"/>
  <c r="EH126" i="9"/>
  <c r="EG126" i="9"/>
  <c r="EF126" i="9"/>
  <c r="EE126" i="9"/>
  <c r="ED126" i="9"/>
  <c r="EC126" i="9"/>
  <c r="EB126" i="9"/>
  <c r="EA126" i="9"/>
  <c r="DZ126" i="9"/>
  <c r="DY126" i="9"/>
  <c r="DX126" i="9"/>
  <c r="DW126" i="9"/>
  <c r="DV126" i="9"/>
  <c r="DU126" i="9"/>
  <c r="DT126" i="9"/>
  <c r="DS126" i="9"/>
  <c r="DR126" i="9"/>
  <c r="DQ126" i="9"/>
  <c r="DP126" i="9"/>
  <c r="DO126" i="9"/>
  <c r="DN126" i="9"/>
  <c r="DM126" i="9"/>
  <c r="DL126" i="9"/>
  <c r="DK126" i="9"/>
  <c r="DJ126" i="9"/>
  <c r="DI126" i="9"/>
  <c r="DH126" i="9"/>
  <c r="DG126" i="9"/>
  <c r="DF126" i="9"/>
  <c r="DE126" i="9"/>
  <c r="DD126" i="9"/>
  <c r="DC126" i="9"/>
  <c r="ES125" i="9"/>
  <c r="ER125" i="9"/>
  <c r="EQ125" i="9"/>
  <c r="EP125" i="9"/>
  <c r="EO125" i="9"/>
  <c r="EN125" i="9"/>
  <c r="EM125" i="9"/>
  <c r="EL125" i="9"/>
  <c r="EK125" i="9"/>
  <c r="EJ125" i="9"/>
  <c r="EI125" i="9"/>
  <c r="EH125" i="9"/>
  <c r="EG125" i="9"/>
  <c r="EF125" i="9"/>
  <c r="EE125" i="9"/>
  <c r="ED125" i="9"/>
  <c r="EC125" i="9"/>
  <c r="EB125" i="9"/>
  <c r="EA125" i="9"/>
  <c r="DZ125" i="9"/>
  <c r="DY125" i="9"/>
  <c r="DX125" i="9"/>
  <c r="DW125" i="9"/>
  <c r="DV125" i="9"/>
  <c r="DU125" i="9"/>
  <c r="DT125" i="9"/>
  <c r="DS125" i="9"/>
  <c r="DR125" i="9"/>
  <c r="DQ125" i="9"/>
  <c r="DP125" i="9"/>
  <c r="DO125" i="9"/>
  <c r="DN125" i="9"/>
  <c r="DM125" i="9"/>
  <c r="DL125" i="9"/>
  <c r="DK125" i="9"/>
  <c r="DJ125" i="9"/>
  <c r="DI125" i="9"/>
  <c r="DH125" i="9"/>
  <c r="DG125" i="9"/>
  <c r="DF125" i="9"/>
  <c r="DE125" i="9"/>
  <c r="DD125" i="9"/>
  <c r="DC125" i="9"/>
  <c r="ES124" i="9"/>
  <c r="ER124" i="9"/>
  <c r="EQ124" i="9"/>
  <c r="EP124" i="9"/>
  <c r="EO124" i="9"/>
  <c r="EN124" i="9"/>
  <c r="EM124" i="9"/>
  <c r="EL124" i="9"/>
  <c r="EK124" i="9"/>
  <c r="EJ124" i="9"/>
  <c r="EI124" i="9"/>
  <c r="EH124" i="9"/>
  <c r="EG124" i="9"/>
  <c r="EF124" i="9"/>
  <c r="EE124" i="9"/>
  <c r="ED124" i="9"/>
  <c r="EC124" i="9"/>
  <c r="EB124" i="9"/>
  <c r="EA124" i="9"/>
  <c r="DZ124" i="9"/>
  <c r="DY124" i="9"/>
  <c r="DX124" i="9"/>
  <c r="DW124" i="9"/>
  <c r="DV124" i="9"/>
  <c r="DU124" i="9"/>
  <c r="DT124" i="9"/>
  <c r="DS124" i="9"/>
  <c r="DR124" i="9"/>
  <c r="DQ124" i="9"/>
  <c r="DP124" i="9"/>
  <c r="DO124" i="9"/>
  <c r="DN124" i="9"/>
  <c r="DM124" i="9"/>
  <c r="DL124" i="9"/>
  <c r="DK124" i="9"/>
  <c r="DJ124" i="9"/>
  <c r="DI124" i="9"/>
  <c r="DH124" i="9"/>
  <c r="DG124" i="9"/>
  <c r="DF124" i="9"/>
  <c r="DE124" i="9"/>
  <c r="DD124" i="9"/>
  <c r="DC124" i="9"/>
  <c r="ES123" i="9"/>
  <c r="ER123" i="9"/>
  <c r="EQ123" i="9"/>
  <c r="EP123" i="9"/>
  <c r="EO123" i="9"/>
  <c r="EN123" i="9"/>
  <c r="EM123" i="9"/>
  <c r="EL123" i="9"/>
  <c r="EK123" i="9"/>
  <c r="EJ123" i="9"/>
  <c r="EI123" i="9"/>
  <c r="EH123" i="9"/>
  <c r="EG123" i="9"/>
  <c r="EF123" i="9"/>
  <c r="EE123" i="9"/>
  <c r="ED123" i="9"/>
  <c r="EC123" i="9"/>
  <c r="EB123" i="9"/>
  <c r="EA123" i="9"/>
  <c r="DZ123" i="9"/>
  <c r="DY123" i="9"/>
  <c r="DX123" i="9"/>
  <c r="DW123" i="9"/>
  <c r="DV123" i="9"/>
  <c r="DU123" i="9"/>
  <c r="DT123" i="9"/>
  <c r="DS123" i="9"/>
  <c r="DR123" i="9"/>
  <c r="DQ123" i="9"/>
  <c r="DP123" i="9"/>
  <c r="DO123" i="9"/>
  <c r="DN123" i="9"/>
  <c r="DM123" i="9"/>
  <c r="DL123" i="9"/>
  <c r="DK123" i="9"/>
  <c r="DJ123" i="9"/>
  <c r="DI123" i="9"/>
  <c r="DH123" i="9"/>
  <c r="DG123" i="9"/>
  <c r="DF123" i="9"/>
  <c r="DE123" i="9"/>
  <c r="DD123" i="9"/>
  <c r="DC123" i="9"/>
  <c r="ES122" i="9"/>
  <c r="ER122" i="9"/>
  <c r="EQ122" i="9"/>
  <c r="EP122" i="9"/>
  <c r="EO122" i="9"/>
  <c r="EN122" i="9"/>
  <c r="EM122" i="9"/>
  <c r="EL122" i="9"/>
  <c r="EK122" i="9"/>
  <c r="EJ122" i="9"/>
  <c r="EI122" i="9"/>
  <c r="EH122" i="9"/>
  <c r="EG122" i="9"/>
  <c r="EF122" i="9"/>
  <c r="EE122" i="9"/>
  <c r="ED122" i="9"/>
  <c r="EC122" i="9"/>
  <c r="EB122" i="9"/>
  <c r="EA122" i="9"/>
  <c r="DZ122" i="9"/>
  <c r="DY122" i="9"/>
  <c r="DX122" i="9"/>
  <c r="DW122" i="9"/>
  <c r="DV122" i="9"/>
  <c r="DU122" i="9"/>
  <c r="DT122" i="9"/>
  <c r="DS122" i="9"/>
  <c r="DR122" i="9"/>
  <c r="DQ122" i="9"/>
  <c r="DP122" i="9"/>
  <c r="DO122" i="9"/>
  <c r="DN122" i="9"/>
  <c r="DM122" i="9"/>
  <c r="DL122" i="9"/>
  <c r="DK122" i="9"/>
  <c r="DJ122" i="9"/>
  <c r="DI122" i="9"/>
  <c r="DH122" i="9"/>
  <c r="DG122" i="9"/>
  <c r="DF122" i="9"/>
  <c r="DE122" i="9"/>
  <c r="DD122" i="9"/>
  <c r="DC122" i="9"/>
  <c r="ES121" i="9"/>
  <c r="ER121" i="9"/>
  <c r="EQ121" i="9"/>
  <c r="EP121" i="9"/>
  <c r="EO121" i="9"/>
  <c r="EN121" i="9"/>
  <c r="EM121" i="9"/>
  <c r="EL121" i="9"/>
  <c r="EK121" i="9"/>
  <c r="EI121" i="9"/>
  <c r="EH121" i="9"/>
  <c r="EG121" i="9"/>
  <c r="EF121" i="9"/>
  <c r="EE121" i="9"/>
  <c r="ED121" i="9"/>
  <c r="EC121" i="9"/>
  <c r="EB121" i="9"/>
  <c r="EA121" i="9"/>
  <c r="DZ121" i="9"/>
  <c r="DY121" i="9"/>
  <c r="DX121" i="9"/>
  <c r="DW121" i="9"/>
  <c r="DV121" i="9"/>
  <c r="DU121" i="9"/>
  <c r="DT121" i="9"/>
  <c r="DS121" i="9"/>
  <c r="DR121" i="9"/>
  <c r="DQ121" i="9"/>
  <c r="DP121" i="9"/>
  <c r="DO121" i="9"/>
  <c r="DN121" i="9"/>
  <c r="DM121" i="9"/>
  <c r="DL121" i="9"/>
  <c r="DK121" i="9"/>
  <c r="DJ121" i="9"/>
  <c r="DI121" i="9"/>
  <c r="DH121" i="9"/>
  <c r="DG121" i="9"/>
  <c r="DF121" i="9"/>
  <c r="DE121" i="9"/>
  <c r="DD121" i="9"/>
  <c r="DC121" i="9"/>
  <c r="ES120" i="9"/>
  <c r="ER120" i="9"/>
  <c r="EQ120" i="9"/>
  <c r="EP120" i="9"/>
  <c r="EO120" i="9"/>
  <c r="EN120" i="9"/>
  <c r="EM120" i="9"/>
  <c r="EL120" i="9"/>
  <c r="EK120" i="9"/>
  <c r="EJ120" i="9"/>
  <c r="EI120" i="9"/>
  <c r="EH120" i="9"/>
  <c r="EG120" i="9"/>
  <c r="EF120" i="9"/>
  <c r="EE120" i="9"/>
  <c r="ED120" i="9"/>
  <c r="EC120" i="9"/>
  <c r="EB120" i="9"/>
  <c r="EA120" i="9"/>
  <c r="DZ120" i="9"/>
  <c r="DY120" i="9"/>
  <c r="DX120" i="9"/>
  <c r="DW120" i="9"/>
  <c r="DV120" i="9"/>
  <c r="DU120" i="9"/>
  <c r="DT120" i="9"/>
  <c r="DS120" i="9"/>
  <c r="DR120" i="9"/>
  <c r="DQ120" i="9"/>
  <c r="DP120" i="9"/>
  <c r="DO120" i="9"/>
  <c r="DN120" i="9"/>
  <c r="DM120" i="9"/>
  <c r="DL120" i="9"/>
  <c r="DK120" i="9"/>
  <c r="DJ120" i="9"/>
  <c r="DI120" i="9"/>
  <c r="DH120" i="9"/>
  <c r="DG120" i="9"/>
  <c r="DF120" i="9"/>
  <c r="DD120" i="9"/>
  <c r="DC120" i="9"/>
  <c r="ES119" i="9"/>
  <c r="ER119" i="9"/>
  <c r="EQ119" i="9"/>
  <c r="EP119" i="9"/>
  <c r="EO119" i="9"/>
  <c r="EN119" i="9"/>
  <c r="EM119" i="9"/>
  <c r="EL119" i="9"/>
  <c r="EK119" i="9"/>
  <c r="EJ119" i="9"/>
  <c r="EI119" i="9"/>
  <c r="EH119" i="9"/>
  <c r="EG119" i="9"/>
  <c r="EF119" i="9"/>
  <c r="EE119" i="9"/>
  <c r="ED119" i="9"/>
  <c r="EC119" i="9"/>
  <c r="EB119" i="9"/>
  <c r="EA119" i="9"/>
  <c r="DZ119" i="9"/>
  <c r="DY119" i="9"/>
  <c r="DX119" i="9"/>
  <c r="DW119" i="9"/>
  <c r="DV119" i="9"/>
  <c r="DU119" i="9"/>
  <c r="DT119" i="9"/>
  <c r="DS119" i="9"/>
  <c r="DR119" i="9"/>
  <c r="DQ119" i="9"/>
  <c r="DP119" i="9"/>
  <c r="DO119" i="9"/>
  <c r="DN119" i="9"/>
  <c r="DM119" i="9"/>
  <c r="DL119" i="9"/>
  <c r="DK119" i="9"/>
  <c r="DJ119" i="9"/>
  <c r="DI119" i="9"/>
  <c r="DH119" i="9"/>
  <c r="DG119" i="9"/>
  <c r="DF119" i="9"/>
  <c r="DE119" i="9"/>
  <c r="DC119" i="9"/>
  <c r="ES118" i="9"/>
  <c r="ER118" i="9"/>
  <c r="EQ118" i="9"/>
  <c r="EP118" i="9"/>
  <c r="EO118" i="9"/>
  <c r="EN118" i="9"/>
  <c r="EM118" i="9"/>
  <c r="EL118" i="9"/>
  <c r="EK118" i="9"/>
  <c r="EJ118" i="9"/>
  <c r="EI118" i="9"/>
  <c r="EH118" i="9"/>
  <c r="EG118" i="9"/>
  <c r="EF118" i="9"/>
  <c r="EE118" i="9"/>
  <c r="ED118" i="9"/>
  <c r="EC118" i="9"/>
  <c r="EB118" i="9"/>
  <c r="EA118" i="9"/>
  <c r="DZ118" i="9"/>
  <c r="DY118" i="9"/>
  <c r="DX118" i="9"/>
  <c r="DW118" i="9"/>
  <c r="DV118" i="9"/>
  <c r="DU118" i="9"/>
  <c r="DT118" i="9"/>
  <c r="DS118" i="9"/>
  <c r="DR118" i="9"/>
  <c r="DQ118" i="9"/>
  <c r="DP118" i="9"/>
  <c r="DO118" i="9"/>
  <c r="DN118" i="9"/>
  <c r="DM118" i="9"/>
  <c r="DL118" i="9"/>
  <c r="DK118" i="9"/>
  <c r="DJ118" i="9"/>
  <c r="DI118" i="9"/>
  <c r="DH118" i="9"/>
  <c r="DG118" i="9"/>
  <c r="DF118" i="9"/>
  <c r="DE118" i="9"/>
  <c r="DD118" i="9"/>
  <c r="DC118" i="9"/>
  <c r="ES117" i="9"/>
  <c r="ER117" i="9"/>
  <c r="EQ117" i="9"/>
  <c r="EP117" i="9"/>
  <c r="EO117" i="9"/>
  <c r="EN117" i="9"/>
  <c r="EM117" i="9"/>
  <c r="EL117" i="9"/>
  <c r="EK117" i="9"/>
  <c r="EJ117" i="9"/>
  <c r="EI117" i="9"/>
  <c r="EH117" i="9"/>
  <c r="EG117" i="9"/>
  <c r="EF117" i="9"/>
  <c r="EE117" i="9"/>
  <c r="ED117" i="9"/>
  <c r="EC117" i="9"/>
  <c r="EB117" i="9"/>
  <c r="EA117" i="9"/>
  <c r="DZ117" i="9"/>
  <c r="DY117" i="9"/>
  <c r="DX117" i="9"/>
  <c r="DW117" i="9"/>
  <c r="DV117" i="9"/>
  <c r="DU117" i="9"/>
  <c r="DT117" i="9"/>
  <c r="DS117" i="9"/>
  <c r="DR117" i="9"/>
  <c r="DQ117" i="9"/>
  <c r="DP117" i="9"/>
  <c r="DO117" i="9"/>
  <c r="DN117" i="9"/>
  <c r="DM117" i="9"/>
  <c r="DL117" i="9"/>
  <c r="DK117" i="9"/>
  <c r="DJ117" i="9"/>
  <c r="DI117" i="9"/>
  <c r="DH117" i="9"/>
  <c r="DG117" i="9"/>
  <c r="DF117" i="9"/>
  <c r="DD117" i="9"/>
  <c r="DC117" i="9"/>
  <c r="ES116" i="9"/>
  <c r="ER116" i="9"/>
  <c r="EQ116" i="9"/>
  <c r="EP116" i="9"/>
  <c r="EO116" i="9"/>
  <c r="EN116" i="9"/>
  <c r="EM116" i="9"/>
  <c r="EL116" i="9"/>
  <c r="EK116" i="9"/>
  <c r="EJ116" i="9"/>
  <c r="EI116" i="9"/>
  <c r="EH116" i="9"/>
  <c r="EG116" i="9"/>
  <c r="EF116" i="9"/>
  <c r="EE116" i="9"/>
  <c r="ED116" i="9"/>
  <c r="EC116" i="9"/>
  <c r="EA116" i="9"/>
  <c r="DZ116" i="9"/>
  <c r="DY116" i="9"/>
  <c r="DX116" i="9"/>
  <c r="DW116" i="9"/>
  <c r="DU116" i="9"/>
  <c r="DT116" i="9"/>
  <c r="DS116" i="9"/>
  <c r="DR116" i="9"/>
  <c r="DQ116" i="9"/>
  <c r="DP116" i="9"/>
  <c r="DO116" i="9"/>
  <c r="DN116" i="9"/>
  <c r="DM116" i="9"/>
  <c r="DL116" i="9"/>
  <c r="DK116" i="9"/>
  <c r="DJ116" i="9"/>
  <c r="DI116" i="9"/>
  <c r="DH116" i="9"/>
  <c r="DG116" i="9"/>
  <c r="DF116" i="9"/>
  <c r="DE116" i="9"/>
  <c r="DD116" i="9"/>
  <c r="DC116" i="9"/>
  <c r="ES115" i="9"/>
  <c r="ER115" i="9"/>
  <c r="EQ115" i="9"/>
  <c r="EP115" i="9"/>
  <c r="EO115" i="9"/>
  <c r="EN115" i="9"/>
  <c r="EM115" i="9"/>
  <c r="EL115" i="9"/>
  <c r="EK115" i="9"/>
  <c r="EJ115" i="9"/>
  <c r="EI115" i="9"/>
  <c r="EH115" i="9"/>
  <c r="EG115" i="9"/>
  <c r="EF115" i="9"/>
  <c r="EE115" i="9"/>
  <c r="ED115" i="9"/>
  <c r="EC115" i="9"/>
  <c r="EB115" i="9"/>
  <c r="EA115" i="9"/>
  <c r="DZ115" i="9"/>
  <c r="DY115" i="9"/>
  <c r="DX115" i="9"/>
  <c r="DW115" i="9"/>
  <c r="DV115" i="9"/>
  <c r="DU115" i="9"/>
  <c r="DT115" i="9"/>
  <c r="DS115" i="9"/>
  <c r="DR115" i="9"/>
  <c r="DQ115" i="9"/>
  <c r="DP115" i="9"/>
  <c r="DO115" i="9"/>
  <c r="DN115" i="9"/>
  <c r="DM115" i="9"/>
  <c r="DL115" i="9"/>
  <c r="DK115" i="9"/>
  <c r="DJ115" i="9"/>
  <c r="DI115" i="9"/>
  <c r="DH115" i="9"/>
  <c r="DG115" i="9"/>
  <c r="DF115" i="9"/>
  <c r="DE115" i="9"/>
  <c r="DD115" i="9"/>
  <c r="DC115" i="9"/>
  <c r="ES114" i="9"/>
  <c r="ER114" i="9"/>
  <c r="EQ114" i="9"/>
  <c r="EP114" i="9"/>
  <c r="EO114" i="9"/>
  <c r="EN114" i="9"/>
  <c r="EM114" i="9"/>
  <c r="EL114" i="9"/>
  <c r="EK114" i="9"/>
  <c r="EJ114" i="9"/>
  <c r="EI114" i="9"/>
  <c r="EH114" i="9"/>
  <c r="EG114" i="9"/>
  <c r="EF114" i="9"/>
  <c r="EE114" i="9"/>
  <c r="ED114" i="9"/>
  <c r="EC114" i="9"/>
  <c r="EB114" i="9"/>
  <c r="EA114" i="9"/>
  <c r="DZ114" i="9"/>
  <c r="DY114" i="9"/>
  <c r="DX114" i="9"/>
  <c r="DW114" i="9"/>
  <c r="DV114" i="9"/>
  <c r="DU114" i="9"/>
  <c r="DT114" i="9"/>
  <c r="DS114" i="9"/>
  <c r="DR114" i="9"/>
  <c r="DQ114" i="9"/>
  <c r="DP114" i="9"/>
  <c r="DO114" i="9"/>
  <c r="DN114" i="9"/>
  <c r="DM114" i="9"/>
  <c r="DL114" i="9"/>
  <c r="DK114" i="9"/>
  <c r="DJ114" i="9"/>
  <c r="DI114" i="9"/>
  <c r="DH114" i="9"/>
  <c r="DG114" i="9"/>
  <c r="DF114" i="9"/>
  <c r="DE114" i="9"/>
  <c r="DD114" i="9"/>
  <c r="DC114" i="9"/>
  <c r="ES113" i="9"/>
  <c r="ER113" i="9"/>
  <c r="EQ113" i="9"/>
  <c r="EP113" i="9"/>
  <c r="EO113" i="9"/>
  <c r="EN113" i="9"/>
  <c r="EM113" i="9"/>
  <c r="EL113" i="9"/>
  <c r="EK113" i="9"/>
  <c r="EJ113" i="9"/>
  <c r="EI113" i="9"/>
  <c r="EH113" i="9"/>
  <c r="EG113" i="9"/>
  <c r="EF113" i="9"/>
  <c r="EE113" i="9"/>
  <c r="ED113" i="9"/>
  <c r="EC113" i="9"/>
  <c r="EB113" i="9"/>
  <c r="EA113" i="9"/>
  <c r="DZ113" i="9"/>
  <c r="DY113" i="9"/>
  <c r="DX113" i="9"/>
  <c r="DW113" i="9"/>
  <c r="DV113" i="9"/>
  <c r="DU113" i="9"/>
  <c r="DT113" i="9"/>
  <c r="DS113" i="9"/>
  <c r="DR113" i="9"/>
  <c r="DQ113" i="9"/>
  <c r="DP113" i="9"/>
  <c r="DO113" i="9"/>
  <c r="DN113" i="9"/>
  <c r="DM113" i="9"/>
  <c r="DL113" i="9"/>
  <c r="DK113" i="9"/>
  <c r="DJ113" i="9"/>
  <c r="DI113" i="9"/>
  <c r="DH113" i="9"/>
  <c r="DG113" i="9"/>
  <c r="DF113" i="9"/>
  <c r="DE113" i="9"/>
  <c r="DD113" i="9"/>
  <c r="DC113" i="9"/>
  <c r="ES112" i="9"/>
  <c r="ER112" i="9"/>
  <c r="EQ112" i="9"/>
  <c r="EP112" i="9"/>
  <c r="EO112" i="9"/>
  <c r="EN112" i="9"/>
  <c r="EM112" i="9"/>
  <c r="EL112" i="9"/>
  <c r="EK112" i="9"/>
  <c r="EJ112" i="9"/>
  <c r="EI112" i="9"/>
  <c r="EH112" i="9"/>
  <c r="EG112" i="9"/>
  <c r="EF112" i="9"/>
  <c r="EE112" i="9"/>
  <c r="ED112" i="9"/>
  <c r="EC112" i="9"/>
  <c r="EB112" i="9"/>
  <c r="EA112" i="9"/>
  <c r="DZ112" i="9"/>
  <c r="DY112" i="9"/>
  <c r="DX112" i="9"/>
  <c r="DW112" i="9"/>
  <c r="DV112" i="9"/>
  <c r="DU112" i="9"/>
  <c r="DT112" i="9"/>
  <c r="DS112" i="9"/>
  <c r="DR112" i="9"/>
  <c r="DQ112" i="9"/>
  <c r="DP112" i="9"/>
  <c r="DO112" i="9"/>
  <c r="DN112" i="9"/>
  <c r="DM112" i="9"/>
  <c r="DL112" i="9"/>
  <c r="DK112" i="9"/>
  <c r="DJ112" i="9"/>
  <c r="DI112" i="9"/>
  <c r="DH112" i="9"/>
  <c r="DG112" i="9"/>
  <c r="DF112" i="9"/>
  <c r="DE112" i="9"/>
  <c r="DD112" i="9"/>
  <c r="ES111" i="9"/>
  <c r="ER111" i="9"/>
  <c r="EQ111" i="9"/>
  <c r="EP111" i="9"/>
  <c r="EO111" i="9"/>
  <c r="EN111" i="9"/>
  <c r="EM111" i="9"/>
  <c r="EL111" i="9"/>
  <c r="EK111" i="9"/>
  <c r="EJ111" i="9"/>
  <c r="EI111" i="9"/>
  <c r="EH111" i="9"/>
  <c r="EG111" i="9"/>
  <c r="EF111" i="9"/>
  <c r="EE111" i="9"/>
  <c r="ED111" i="9"/>
  <c r="EC111" i="9"/>
  <c r="EB111" i="9"/>
  <c r="EA111" i="9"/>
  <c r="DZ111" i="9"/>
  <c r="DY111" i="9"/>
  <c r="DX111" i="9"/>
  <c r="DW111" i="9"/>
  <c r="DV111" i="9"/>
  <c r="DU111" i="9"/>
  <c r="DT111" i="9"/>
  <c r="DS111" i="9"/>
  <c r="DR111" i="9"/>
  <c r="DQ111" i="9"/>
  <c r="DP111" i="9"/>
  <c r="DO111" i="9"/>
  <c r="DN111" i="9"/>
  <c r="DM111" i="9"/>
  <c r="DL111" i="9"/>
  <c r="DK111" i="9"/>
  <c r="DJ111" i="9"/>
  <c r="DI111" i="9"/>
  <c r="DH111" i="9"/>
  <c r="DG111" i="9"/>
  <c r="DF111" i="9"/>
  <c r="DE111" i="9"/>
  <c r="DD111" i="9"/>
  <c r="DC111" i="9"/>
  <c r="ES110" i="9"/>
  <c r="ER110" i="9"/>
  <c r="EQ110" i="9"/>
  <c r="EP110" i="9"/>
  <c r="EO110" i="9"/>
  <c r="EN110" i="9"/>
  <c r="EM110" i="9"/>
  <c r="EL110" i="9"/>
  <c r="EK110" i="9"/>
  <c r="EJ110" i="9"/>
  <c r="EI110" i="9"/>
  <c r="EH110" i="9"/>
  <c r="EG110" i="9"/>
  <c r="EF110" i="9"/>
  <c r="EE110" i="9"/>
  <c r="ED110" i="9"/>
  <c r="EC110" i="9"/>
  <c r="EB110" i="9"/>
  <c r="EA110" i="9"/>
  <c r="DZ110" i="9"/>
  <c r="DY110" i="9"/>
  <c r="DX110" i="9"/>
  <c r="DW110" i="9"/>
  <c r="DV110" i="9"/>
  <c r="DU110" i="9"/>
  <c r="DT110" i="9"/>
  <c r="DS110" i="9"/>
  <c r="DR110" i="9"/>
  <c r="DQ110" i="9"/>
  <c r="DP110" i="9"/>
  <c r="DO110" i="9"/>
  <c r="DN110" i="9"/>
  <c r="DM110" i="9"/>
  <c r="DL110" i="9"/>
  <c r="DK110" i="9"/>
  <c r="DJ110" i="9"/>
  <c r="DI110" i="9"/>
  <c r="DH110" i="9"/>
  <c r="DG110" i="9"/>
  <c r="DF110" i="9"/>
  <c r="DE110" i="9"/>
  <c r="DD110" i="9"/>
  <c r="DC110" i="9"/>
  <c r="ES109" i="9"/>
  <c r="ER109" i="9"/>
  <c r="EQ109" i="9"/>
  <c r="EP109" i="9"/>
  <c r="EO109" i="9"/>
  <c r="EN109" i="9"/>
  <c r="EM109" i="9"/>
  <c r="EL109" i="9"/>
  <c r="EK109" i="9"/>
  <c r="EJ109" i="9"/>
  <c r="EI109" i="9"/>
  <c r="EH109" i="9"/>
  <c r="EG109" i="9"/>
  <c r="EF109" i="9"/>
  <c r="EE109" i="9"/>
  <c r="ED109" i="9"/>
  <c r="EC109" i="9"/>
  <c r="EB109" i="9"/>
  <c r="EA109" i="9"/>
  <c r="DZ109" i="9"/>
  <c r="DY109" i="9"/>
  <c r="DX109" i="9"/>
  <c r="DW109" i="9"/>
  <c r="DV109" i="9"/>
  <c r="DU109" i="9"/>
  <c r="DT109" i="9"/>
  <c r="DS109" i="9"/>
  <c r="DR109" i="9"/>
  <c r="DQ109" i="9"/>
  <c r="DP109" i="9"/>
  <c r="DO109" i="9"/>
  <c r="DN109" i="9"/>
  <c r="DM109" i="9"/>
  <c r="DL109" i="9"/>
  <c r="DK109" i="9"/>
  <c r="DJ109" i="9"/>
  <c r="DI109" i="9"/>
  <c r="DH109" i="9"/>
  <c r="DG109" i="9"/>
  <c r="DF109" i="9"/>
  <c r="DE109" i="9"/>
  <c r="DD109" i="9"/>
  <c r="DC109" i="9"/>
  <c r="ES108" i="9"/>
  <c r="ER108" i="9"/>
  <c r="EQ108" i="9"/>
  <c r="EP108" i="9"/>
  <c r="EO108" i="9"/>
  <c r="EN108" i="9"/>
  <c r="EM108" i="9"/>
  <c r="EL108" i="9"/>
  <c r="EK108" i="9"/>
  <c r="EJ108" i="9"/>
  <c r="EI108" i="9"/>
  <c r="EH108" i="9"/>
  <c r="EG108" i="9"/>
  <c r="EF108" i="9"/>
  <c r="EE108" i="9"/>
  <c r="ED108" i="9"/>
  <c r="EC108" i="9"/>
  <c r="EB108" i="9"/>
  <c r="EA108" i="9"/>
  <c r="DZ108" i="9"/>
  <c r="DY108" i="9"/>
  <c r="DX108" i="9"/>
  <c r="DW108" i="9"/>
  <c r="DV108" i="9"/>
  <c r="DU108" i="9"/>
  <c r="DT108" i="9"/>
  <c r="DS108" i="9"/>
  <c r="DR108" i="9"/>
  <c r="DQ108" i="9"/>
  <c r="DP108" i="9"/>
  <c r="DO108" i="9"/>
  <c r="DN108" i="9"/>
  <c r="DM108" i="9"/>
  <c r="DL108" i="9"/>
  <c r="DK108" i="9"/>
  <c r="DJ108" i="9"/>
  <c r="DI108" i="9"/>
  <c r="DH108" i="9"/>
  <c r="DG108" i="9"/>
  <c r="DF108" i="9"/>
  <c r="DE108" i="9"/>
  <c r="DD108" i="9"/>
  <c r="DC108" i="9"/>
  <c r="ES107" i="9"/>
  <c r="ER107" i="9"/>
  <c r="EQ107" i="9"/>
  <c r="EP107" i="9"/>
  <c r="EO107" i="9"/>
  <c r="EN107" i="9"/>
  <c r="EM107" i="9"/>
  <c r="EL107" i="9"/>
  <c r="EK107" i="9"/>
  <c r="EJ107" i="9"/>
  <c r="EI107" i="9"/>
  <c r="EH107" i="9"/>
  <c r="EG107" i="9"/>
  <c r="EF107" i="9"/>
  <c r="EE107" i="9"/>
  <c r="ED107" i="9"/>
  <c r="EC107" i="9"/>
  <c r="EB107" i="9"/>
  <c r="EA107" i="9"/>
  <c r="DZ107" i="9"/>
  <c r="DY107" i="9"/>
  <c r="DX107" i="9"/>
  <c r="DW107" i="9"/>
  <c r="DV107" i="9"/>
  <c r="DU107" i="9"/>
  <c r="DT107" i="9"/>
  <c r="DS107" i="9"/>
  <c r="DR107" i="9"/>
  <c r="DQ107" i="9"/>
  <c r="DP107" i="9"/>
  <c r="DO107" i="9"/>
  <c r="DN107" i="9"/>
  <c r="DM107" i="9"/>
  <c r="DL107" i="9"/>
  <c r="DK107" i="9"/>
  <c r="DJ107" i="9"/>
  <c r="DI107" i="9"/>
  <c r="DH107" i="9"/>
  <c r="DG107" i="9"/>
  <c r="DF107" i="9"/>
  <c r="DE107" i="9"/>
  <c r="DD107" i="9"/>
  <c r="DC107" i="9"/>
  <c r="ES106" i="9"/>
  <c r="ER106" i="9"/>
  <c r="EQ106" i="9"/>
  <c r="EP106" i="9"/>
  <c r="EO106" i="9"/>
  <c r="EN106" i="9"/>
  <c r="EM106" i="9"/>
  <c r="EL106" i="9"/>
  <c r="EK106" i="9"/>
  <c r="EJ106" i="9"/>
  <c r="EI106" i="9"/>
  <c r="EH106" i="9"/>
  <c r="EG106" i="9"/>
  <c r="EF106" i="9"/>
  <c r="EE106" i="9"/>
  <c r="ED106" i="9"/>
  <c r="EC106" i="9"/>
  <c r="EB106" i="9"/>
  <c r="EA106" i="9"/>
  <c r="DZ106" i="9"/>
  <c r="DY106" i="9"/>
  <c r="DX106" i="9"/>
  <c r="DW106" i="9"/>
  <c r="DV106" i="9"/>
  <c r="DU106" i="9"/>
  <c r="DT106" i="9"/>
  <c r="DS106" i="9"/>
  <c r="DR106" i="9"/>
  <c r="DQ106" i="9"/>
  <c r="DP106" i="9"/>
  <c r="DO106" i="9"/>
  <c r="DN106" i="9"/>
  <c r="DM106" i="9"/>
  <c r="DL106" i="9"/>
  <c r="DK106" i="9"/>
  <c r="DJ106" i="9"/>
  <c r="DI106" i="9"/>
  <c r="DH106" i="9"/>
  <c r="DG106" i="9"/>
  <c r="DF106" i="9"/>
  <c r="DE106" i="9"/>
  <c r="DD106" i="9"/>
  <c r="DC106" i="9"/>
  <c r="ES105" i="9"/>
  <c r="ER105" i="9"/>
  <c r="EQ105" i="9"/>
  <c r="EP105" i="9"/>
  <c r="EO105" i="9"/>
  <c r="EN105" i="9"/>
  <c r="EM105" i="9"/>
  <c r="EL105" i="9"/>
  <c r="EK105" i="9"/>
  <c r="EJ105" i="9"/>
  <c r="EI105" i="9"/>
  <c r="EH105" i="9"/>
  <c r="EG105" i="9"/>
  <c r="EF105" i="9"/>
  <c r="EE105" i="9"/>
  <c r="ED105" i="9"/>
  <c r="EC105" i="9"/>
  <c r="EB105" i="9"/>
  <c r="EA105" i="9"/>
  <c r="DZ105" i="9"/>
  <c r="DY105" i="9"/>
  <c r="DX105" i="9"/>
  <c r="DW105" i="9"/>
  <c r="DV105" i="9"/>
  <c r="DU105" i="9"/>
  <c r="DT105" i="9"/>
  <c r="DS105" i="9"/>
  <c r="DR105" i="9"/>
  <c r="DQ105" i="9"/>
  <c r="DP105" i="9"/>
  <c r="DO105" i="9"/>
  <c r="DN105" i="9"/>
  <c r="DM105" i="9"/>
  <c r="DL105" i="9"/>
  <c r="DK105" i="9"/>
  <c r="DJ105" i="9"/>
  <c r="DI105" i="9"/>
  <c r="DH105" i="9"/>
  <c r="DG105" i="9"/>
  <c r="DF105" i="9"/>
  <c r="DE105" i="9"/>
  <c r="DD105" i="9"/>
  <c r="DC105" i="9"/>
  <c r="ES104" i="9"/>
  <c r="ER104" i="9"/>
  <c r="EQ104" i="9"/>
  <c r="EP104" i="9"/>
  <c r="EO104" i="9"/>
  <c r="EN104" i="9"/>
  <c r="EM104" i="9"/>
  <c r="EL104" i="9"/>
  <c r="EK104" i="9"/>
  <c r="EJ104" i="9"/>
  <c r="EI104" i="9"/>
  <c r="EH104" i="9"/>
  <c r="EG104" i="9"/>
  <c r="EF104" i="9"/>
  <c r="EE104" i="9"/>
  <c r="ED104" i="9"/>
  <c r="EC104" i="9"/>
  <c r="EB104" i="9"/>
  <c r="EA104" i="9"/>
  <c r="DZ104" i="9"/>
  <c r="DY104" i="9"/>
  <c r="DX104" i="9"/>
  <c r="DW104" i="9"/>
  <c r="DV104" i="9"/>
  <c r="DU104" i="9"/>
  <c r="DT104" i="9"/>
  <c r="DS104" i="9"/>
  <c r="DR104" i="9"/>
  <c r="DQ104" i="9"/>
  <c r="DP104" i="9"/>
  <c r="DO104" i="9"/>
  <c r="DN104" i="9"/>
  <c r="DM104" i="9"/>
  <c r="DL104" i="9"/>
  <c r="DK104" i="9"/>
  <c r="DJ104" i="9"/>
  <c r="DI104" i="9"/>
  <c r="DH104" i="9"/>
  <c r="DG104" i="9"/>
  <c r="DF104" i="9"/>
  <c r="DE104" i="9"/>
  <c r="DD104" i="9"/>
  <c r="DC104" i="9"/>
  <c r="ES103" i="9"/>
  <c r="ER103" i="9"/>
  <c r="EQ103" i="9"/>
  <c r="EP103" i="9"/>
  <c r="EO103" i="9"/>
  <c r="EN103" i="9"/>
  <c r="EM103" i="9"/>
  <c r="EL103" i="9"/>
  <c r="EK103" i="9"/>
  <c r="EJ103" i="9"/>
  <c r="EI103" i="9"/>
  <c r="EH103" i="9"/>
  <c r="EG103" i="9"/>
  <c r="EF103" i="9"/>
  <c r="EE103" i="9"/>
  <c r="ED103" i="9"/>
  <c r="EC103" i="9"/>
  <c r="EB103" i="9"/>
  <c r="EA103" i="9"/>
  <c r="DZ103" i="9"/>
  <c r="DY103" i="9"/>
  <c r="DX103" i="9"/>
  <c r="DW103" i="9"/>
  <c r="DV103" i="9"/>
  <c r="DU103" i="9"/>
  <c r="DT103" i="9"/>
  <c r="DS103" i="9"/>
  <c r="DR103" i="9"/>
  <c r="DQ103" i="9"/>
  <c r="DP103" i="9"/>
  <c r="DO103" i="9"/>
  <c r="DN103" i="9"/>
  <c r="DM103" i="9"/>
  <c r="DL103" i="9"/>
  <c r="DK103" i="9"/>
  <c r="DJ103" i="9"/>
  <c r="DI103" i="9"/>
  <c r="DH103" i="9"/>
  <c r="DG103" i="9"/>
  <c r="DF103" i="9"/>
  <c r="DE103" i="9"/>
  <c r="DD103" i="9"/>
  <c r="DC103" i="9"/>
  <c r="ES102" i="9"/>
  <c r="ER102" i="9"/>
  <c r="EQ102" i="9"/>
  <c r="EP102" i="9"/>
  <c r="EO102" i="9"/>
  <c r="EN102" i="9"/>
  <c r="EM102" i="9"/>
  <c r="EL102" i="9"/>
  <c r="EK102" i="9"/>
  <c r="EJ102" i="9"/>
  <c r="EI102" i="9"/>
  <c r="EH102" i="9"/>
  <c r="EG102" i="9"/>
  <c r="EF102" i="9"/>
  <c r="EE102" i="9"/>
  <c r="ED102" i="9"/>
  <c r="EC102" i="9"/>
  <c r="EB102" i="9"/>
  <c r="EA102" i="9"/>
  <c r="DZ102" i="9"/>
  <c r="DY102" i="9"/>
  <c r="DX102" i="9"/>
  <c r="DW102" i="9"/>
  <c r="DV102" i="9"/>
  <c r="DU102" i="9"/>
  <c r="DT102" i="9"/>
  <c r="DS102" i="9"/>
  <c r="DR102" i="9"/>
  <c r="DQ102" i="9"/>
  <c r="DP102" i="9"/>
  <c r="DO102" i="9"/>
  <c r="DN102" i="9"/>
  <c r="DM102" i="9"/>
  <c r="DL102" i="9"/>
  <c r="DK102" i="9"/>
  <c r="DJ102" i="9"/>
  <c r="DI102" i="9"/>
  <c r="DH102" i="9"/>
  <c r="DG102" i="9"/>
  <c r="DF102" i="9"/>
  <c r="DE102" i="9"/>
  <c r="DD102" i="9"/>
  <c r="DC102" i="9"/>
  <c r="ES101" i="9"/>
  <c r="ER101" i="9"/>
  <c r="EQ101" i="9"/>
  <c r="EP101" i="9"/>
  <c r="EO101" i="9"/>
  <c r="EN101" i="9"/>
  <c r="EM101" i="9"/>
  <c r="EL101" i="9"/>
  <c r="EK101" i="9"/>
  <c r="EJ101" i="9"/>
  <c r="EI101" i="9"/>
  <c r="EH101" i="9"/>
  <c r="EG101" i="9"/>
  <c r="EF101" i="9"/>
  <c r="EE101" i="9"/>
  <c r="ED101" i="9"/>
  <c r="EC101" i="9"/>
  <c r="EB101" i="9"/>
  <c r="EA101" i="9"/>
  <c r="DZ101" i="9"/>
  <c r="DY101" i="9"/>
  <c r="DX101" i="9"/>
  <c r="DW101" i="9"/>
  <c r="DV101" i="9"/>
  <c r="DU101" i="9"/>
  <c r="DT101" i="9"/>
  <c r="DS101" i="9"/>
  <c r="DR101" i="9"/>
  <c r="DQ101" i="9"/>
  <c r="DP101" i="9"/>
  <c r="DO101" i="9"/>
  <c r="DN101" i="9"/>
  <c r="DM101" i="9"/>
  <c r="DL101" i="9"/>
  <c r="DK101" i="9"/>
  <c r="DJ101" i="9"/>
  <c r="DI101" i="9"/>
  <c r="DH101" i="9"/>
  <c r="DG101" i="9"/>
  <c r="DF101" i="9"/>
  <c r="DE101" i="9"/>
  <c r="DD101" i="9"/>
  <c r="DC101" i="9"/>
  <c r="ES100" i="9"/>
  <c r="ER100" i="9"/>
  <c r="EQ100" i="9"/>
  <c r="EP100" i="9"/>
  <c r="EO100" i="9"/>
  <c r="EN100" i="9"/>
  <c r="EM100" i="9"/>
  <c r="EL100" i="9"/>
  <c r="EK100" i="9"/>
  <c r="EJ100" i="9"/>
  <c r="EI100" i="9"/>
  <c r="EH100" i="9"/>
  <c r="EG100" i="9"/>
  <c r="EF100" i="9"/>
  <c r="EE100" i="9"/>
  <c r="ED100" i="9"/>
  <c r="EC100" i="9"/>
  <c r="EB100" i="9"/>
  <c r="EA100" i="9"/>
  <c r="DZ100" i="9"/>
  <c r="DY100" i="9"/>
  <c r="DX100" i="9"/>
  <c r="DW100" i="9"/>
  <c r="DV100" i="9"/>
  <c r="DU100" i="9"/>
  <c r="DT100" i="9"/>
  <c r="DS100" i="9"/>
  <c r="DR100" i="9"/>
  <c r="DQ100" i="9"/>
  <c r="DP100" i="9"/>
  <c r="DO100" i="9"/>
  <c r="DN100" i="9"/>
  <c r="DM100" i="9"/>
  <c r="DL100" i="9"/>
  <c r="DK100" i="9"/>
  <c r="DJ100" i="9"/>
  <c r="DI100" i="9"/>
  <c r="DH100" i="9"/>
  <c r="DG100" i="9"/>
  <c r="DF100" i="9"/>
  <c r="DE100" i="9"/>
  <c r="DD100" i="9"/>
  <c r="DC100" i="9"/>
  <c r="ES99" i="9"/>
  <c r="ER99" i="9"/>
  <c r="EQ99" i="9"/>
  <c r="EP99" i="9"/>
  <c r="EO99" i="9"/>
  <c r="EN99" i="9"/>
  <c r="EM99" i="9"/>
  <c r="EL99" i="9"/>
  <c r="EK99" i="9"/>
  <c r="EJ99" i="9"/>
  <c r="EI99" i="9"/>
  <c r="EH99" i="9"/>
  <c r="EG99" i="9"/>
  <c r="EF99" i="9"/>
  <c r="EE99" i="9"/>
  <c r="ED99" i="9"/>
  <c r="EC99" i="9"/>
  <c r="EB99" i="9"/>
  <c r="EA99" i="9"/>
  <c r="DZ99" i="9"/>
  <c r="DY99" i="9"/>
  <c r="DX99" i="9"/>
  <c r="DW99" i="9"/>
  <c r="DV99" i="9"/>
  <c r="DU99" i="9"/>
  <c r="DT99" i="9"/>
  <c r="DS99" i="9"/>
  <c r="DR99" i="9"/>
  <c r="DQ99" i="9"/>
  <c r="DP99" i="9"/>
  <c r="DO99" i="9"/>
  <c r="DN99" i="9"/>
  <c r="DM99" i="9"/>
  <c r="DL99" i="9"/>
  <c r="DK99" i="9"/>
  <c r="DJ99" i="9"/>
  <c r="DI99" i="9"/>
  <c r="DH99" i="9"/>
  <c r="DG99" i="9"/>
  <c r="DF99" i="9"/>
  <c r="DE99" i="9"/>
  <c r="DD99" i="9"/>
  <c r="DC99" i="9"/>
  <c r="ES98" i="9"/>
  <c r="ER98" i="9"/>
  <c r="EQ98" i="9"/>
  <c r="EP98" i="9"/>
  <c r="EO98" i="9"/>
  <c r="EN98" i="9"/>
  <c r="EM98" i="9"/>
  <c r="EL98" i="9"/>
  <c r="EK98" i="9"/>
  <c r="EJ98" i="9"/>
  <c r="EI98" i="9"/>
  <c r="EH98" i="9"/>
  <c r="EG98" i="9"/>
  <c r="EF98" i="9"/>
  <c r="EE98" i="9"/>
  <c r="ED98" i="9"/>
  <c r="EC98" i="9"/>
  <c r="EB98" i="9"/>
  <c r="EA98" i="9"/>
  <c r="DZ98" i="9"/>
  <c r="DY98" i="9"/>
  <c r="DX98" i="9"/>
  <c r="DW98" i="9"/>
  <c r="DV98" i="9"/>
  <c r="DU98" i="9"/>
  <c r="DT98" i="9"/>
  <c r="DS98" i="9"/>
  <c r="DR98" i="9"/>
  <c r="DQ98" i="9"/>
  <c r="DP98" i="9"/>
  <c r="DO98" i="9"/>
  <c r="DN98" i="9"/>
  <c r="DM98" i="9"/>
  <c r="DL98" i="9"/>
  <c r="DK98" i="9"/>
  <c r="DJ98" i="9"/>
  <c r="DI98" i="9"/>
  <c r="DH98" i="9"/>
  <c r="DG98" i="9"/>
  <c r="DF98" i="9"/>
  <c r="DE98" i="9"/>
  <c r="DD98" i="9"/>
  <c r="DC98" i="9"/>
  <c r="ES97" i="9"/>
  <c r="ER97" i="9"/>
  <c r="EQ97" i="9"/>
  <c r="EP97" i="9"/>
  <c r="EO97" i="9"/>
  <c r="EN97" i="9"/>
  <c r="EM97" i="9"/>
  <c r="EL97" i="9"/>
  <c r="EK97" i="9"/>
  <c r="EJ97" i="9"/>
  <c r="EI97" i="9"/>
  <c r="EH97" i="9"/>
  <c r="EG97" i="9"/>
  <c r="EF97" i="9"/>
  <c r="EE97" i="9"/>
  <c r="ED97" i="9"/>
  <c r="EC97" i="9"/>
  <c r="EB97" i="9"/>
  <c r="EA97" i="9"/>
  <c r="DZ97" i="9"/>
  <c r="DY97" i="9"/>
  <c r="DX97" i="9"/>
  <c r="DW97" i="9"/>
  <c r="DV97" i="9"/>
  <c r="DU97" i="9"/>
  <c r="DT97" i="9"/>
  <c r="DS97" i="9"/>
  <c r="DR97" i="9"/>
  <c r="DQ97" i="9"/>
  <c r="DP97" i="9"/>
  <c r="DO97" i="9"/>
  <c r="DN97" i="9"/>
  <c r="DM97" i="9"/>
  <c r="DL97" i="9"/>
  <c r="DK97" i="9"/>
  <c r="DJ97" i="9"/>
  <c r="DI97" i="9"/>
  <c r="DH97" i="9"/>
  <c r="DG97" i="9"/>
  <c r="DF97" i="9"/>
  <c r="DE97" i="9"/>
  <c r="DD97" i="9"/>
  <c r="DC97" i="9"/>
  <c r="ES96" i="9"/>
  <c r="ER96" i="9"/>
  <c r="EQ96" i="9"/>
  <c r="EP96" i="9"/>
  <c r="EO96" i="9"/>
  <c r="EN96" i="9"/>
  <c r="EM96" i="9"/>
  <c r="EL96" i="9"/>
  <c r="EK96" i="9"/>
  <c r="EJ96" i="9"/>
  <c r="EI96" i="9"/>
  <c r="EH96" i="9"/>
  <c r="EG96" i="9"/>
  <c r="EF96" i="9"/>
  <c r="EE96" i="9"/>
  <c r="ED96" i="9"/>
  <c r="EC96" i="9"/>
  <c r="EB96" i="9"/>
  <c r="EA96" i="9"/>
  <c r="DZ96" i="9"/>
  <c r="DY96" i="9"/>
  <c r="DX96" i="9"/>
  <c r="DW96" i="9"/>
  <c r="DV96" i="9"/>
  <c r="DU96" i="9"/>
  <c r="DT96" i="9"/>
  <c r="DS96" i="9"/>
  <c r="DR96" i="9"/>
  <c r="DQ96" i="9"/>
  <c r="DP96" i="9"/>
  <c r="DO96" i="9"/>
  <c r="DN96" i="9"/>
  <c r="DM96" i="9"/>
  <c r="DL96" i="9"/>
  <c r="DK96" i="9"/>
  <c r="DJ96" i="9"/>
  <c r="DI96" i="9"/>
  <c r="DH96" i="9"/>
  <c r="DG96" i="9"/>
  <c r="DF96" i="9"/>
  <c r="DE96" i="9"/>
  <c r="DD96" i="9"/>
  <c r="DC96" i="9"/>
  <c r="ES95" i="9"/>
  <c r="ER95" i="9"/>
  <c r="EQ95" i="9"/>
  <c r="EP95" i="9"/>
  <c r="EO95" i="9"/>
  <c r="EN95" i="9"/>
  <c r="EM95" i="9"/>
  <c r="EL95" i="9"/>
  <c r="EK95" i="9"/>
  <c r="EJ95" i="9"/>
  <c r="EI95" i="9"/>
  <c r="EH95" i="9"/>
  <c r="EG95" i="9"/>
  <c r="EF95" i="9"/>
  <c r="EE95" i="9"/>
  <c r="ED95" i="9"/>
  <c r="EC95" i="9"/>
  <c r="EB95" i="9"/>
  <c r="EA95" i="9"/>
  <c r="DZ95" i="9"/>
  <c r="DY95" i="9"/>
  <c r="DX95" i="9"/>
  <c r="DW95" i="9"/>
  <c r="DV95" i="9"/>
  <c r="DU95" i="9"/>
  <c r="DT95" i="9"/>
  <c r="DS95" i="9"/>
  <c r="DR95" i="9"/>
  <c r="DQ95" i="9"/>
  <c r="DP95" i="9"/>
  <c r="DO95" i="9"/>
  <c r="DN95" i="9"/>
  <c r="DM95" i="9"/>
  <c r="DL95" i="9"/>
  <c r="DK95" i="9"/>
  <c r="DJ95" i="9"/>
  <c r="DI95" i="9"/>
  <c r="DH95" i="9"/>
  <c r="DG95" i="9"/>
  <c r="DF95" i="9"/>
  <c r="DE95" i="9"/>
  <c r="DD95" i="9"/>
  <c r="DC95" i="9"/>
  <c r="ES94" i="9"/>
  <c r="ER94" i="9"/>
  <c r="EQ94" i="9"/>
  <c r="EP94" i="9"/>
  <c r="EO94" i="9"/>
  <c r="EN94" i="9"/>
  <c r="EM94" i="9"/>
  <c r="EL94" i="9"/>
  <c r="EK94" i="9"/>
  <c r="EJ94" i="9"/>
  <c r="EI94" i="9"/>
  <c r="EH94" i="9"/>
  <c r="EG94" i="9"/>
  <c r="EF94" i="9"/>
  <c r="EE94" i="9"/>
  <c r="ED94" i="9"/>
  <c r="EC94" i="9"/>
  <c r="EB94" i="9"/>
  <c r="EA94" i="9"/>
  <c r="DZ94" i="9"/>
  <c r="DY94" i="9"/>
  <c r="DX94" i="9"/>
  <c r="DW94" i="9"/>
  <c r="DV94" i="9"/>
  <c r="DU94" i="9"/>
  <c r="DT94" i="9"/>
  <c r="DS94" i="9"/>
  <c r="DR94" i="9"/>
  <c r="DQ94" i="9"/>
  <c r="DP94" i="9"/>
  <c r="DO94" i="9"/>
  <c r="DN94" i="9"/>
  <c r="DM94" i="9"/>
  <c r="DL94" i="9"/>
  <c r="DK94" i="9"/>
  <c r="DJ94" i="9"/>
  <c r="DI94" i="9"/>
  <c r="DH94" i="9"/>
  <c r="DG94" i="9"/>
  <c r="DF94" i="9"/>
  <c r="DE94" i="9"/>
  <c r="DD94" i="9"/>
  <c r="DC94" i="9"/>
  <c r="ES93" i="9"/>
  <c r="ER93" i="9"/>
  <c r="EQ93" i="9"/>
  <c r="EP93" i="9"/>
  <c r="EO93" i="9"/>
  <c r="EN93" i="9"/>
  <c r="EM93" i="9"/>
  <c r="EL93" i="9"/>
  <c r="EK93" i="9"/>
  <c r="EJ93" i="9"/>
  <c r="EI93" i="9"/>
  <c r="EH93" i="9"/>
  <c r="EG93" i="9"/>
  <c r="EF93" i="9"/>
  <c r="EE93" i="9"/>
  <c r="ED93" i="9"/>
  <c r="EC93" i="9"/>
  <c r="EB93" i="9"/>
  <c r="EA93" i="9"/>
  <c r="DZ93" i="9"/>
  <c r="DY93" i="9"/>
  <c r="DX93" i="9"/>
  <c r="DW93" i="9"/>
  <c r="DV93" i="9"/>
  <c r="DU93" i="9"/>
  <c r="DT93" i="9"/>
  <c r="DS93" i="9"/>
  <c r="DR93" i="9"/>
  <c r="DQ93" i="9"/>
  <c r="DP93" i="9"/>
  <c r="DO93" i="9"/>
  <c r="DN93" i="9"/>
  <c r="DM93" i="9"/>
  <c r="DL93" i="9"/>
  <c r="DK93" i="9"/>
  <c r="DJ93" i="9"/>
  <c r="DI93" i="9"/>
  <c r="DH93" i="9"/>
  <c r="DG93" i="9"/>
  <c r="DF93" i="9"/>
  <c r="DE93" i="9"/>
  <c r="DD93" i="9"/>
  <c r="DC93" i="9"/>
  <c r="ES92" i="9"/>
  <c r="ER92" i="9"/>
  <c r="EQ92" i="9"/>
  <c r="EP92" i="9"/>
  <c r="EO92" i="9"/>
  <c r="EN92" i="9"/>
  <c r="EM92" i="9"/>
  <c r="EL92" i="9"/>
  <c r="EK92" i="9"/>
  <c r="EJ92" i="9"/>
  <c r="EI92" i="9"/>
  <c r="EH92" i="9"/>
  <c r="EG92" i="9"/>
  <c r="EF92" i="9"/>
  <c r="EE92" i="9"/>
  <c r="ED92" i="9"/>
  <c r="EC92" i="9"/>
  <c r="EB92" i="9"/>
  <c r="EA92" i="9"/>
  <c r="DZ92" i="9"/>
  <c r="DY92" i="9"/>
  <c r="DX92" i="9"/>
  <c r="DW92" i="9"/>
  <c r="DV92" i="9"/>
  <c r="DU92" i="9"/>
  <c r="DT92" i="9"/>
  <c r="DS92" i="9"/>
  <c r="DR92" i="9"/>
  <c r="DQ92" i="9"/>
  <c r="DP92" i="9"/>
  <c r="DO92" i="9"/>
  <c r="DN92" i="9"/>
  <c r="DM92" i="9"/>
  <c r="DL92" i="9"/>
  <c r="DK92" i="9"/>
  <c r="DJ92" i="9"/>
  <c r="DI92" i="9"/>
  <c r="DH92" i="9"/>
  <c r="DG92" i="9"/>
  <c r="DF92" i="9"/>
  <c r="DE92" i="9"/>
  <c r="DD92" i="9"/>
  <c r="DC92" i="9"/>
  <c r="ES91" i="9"/>
  <c r="ER91" i="9"/>
  <c r="EQ91" i="9"/>
  <c r="EP91" i="9"/>
  <c r="EO91" i="9"/>
  <c r="EN91" i="9"/>
  <c r="EM91" i="9"/>
  <c r="EL91" i="9"/>
  <c r="EK91" i="9"/>
  <c r="EJ91" i="9"/>
  <c r="EI91" i="9"/>
  <c r="EH91" i="9"/>
  <c r="EG91" i="9"/>
  <c r="EF91" i="9"/>
  <c r="EE91" i="9"/>
  <c r="ED91" i="9"/>
  <c r="EC91" i="9"/>
  <c r="EB91" i="9"/>
  <c r="EA91" i="9"/>
  <c r="DZ91" i="9"/>
  <c r="DY91" i="9"/>
  <c r="DX91" i="9"/>
  <c r="DW91" i="9"/>
  <c r="DV91" i="9"/>
  <c r="DU91" i="9"/>
  <c r="DT91" i="9"/>
  <c r="DS91" i="9"/>
  <c r="DR91" i="9"/>
  <c r="DQ91" i="9"/>
  <c r="DP91" i="9"/>
  <c r="DO91" i="9"/>
  <c r="DN91" i="9"/>
  <c r="DM91" i="9"/>
  <c r="DL91" i="9"/>
  <c r="DK91" i="9"/>
  <c r="DJ91" i="9"/>
  <c r="DI91" i="9"/>
  <c r="DH91" i="9"/>
  <c r="DG91" i="9"/>
  <c r="DF91" i="9"/>
  <c r="DE91" i="9"/>
  <c r="DD91" i="9"/>
  <c r="DC91" i="9"/>
  <c r="ES90" i="9"/>
  <c r="ER90" i="9"/>
  <c r="EQ90" i="9"/>
  <c r="EP90" i="9"/>
  <c r="EO90" i="9"/>
  <c r="EN90" i="9"/>
  <c r="EM90" i="9"/>
  <c r="EL90" i="9"/>
  <c r="EK90" i="9"/>
  <c r="EJ90" i="9"/>
  <c r="EI90" i="9"/>
  <c r="EH90" i="9"/>
  <c r="EG90" i="9"/>
  <c r="EF90" i="9"/>
  <c r="EE90" i="9"/>
  <c r="ED90" i="9"/>
  <c r="EC90" i="9"/>
  <c r="EB90" i="9"/>
  <c r="EA90" i="9"/>
  <c r="DZ90" i="9"/>
  <c r="DY90" i="9"/>
  <c r="DX90" i="9"/>
  <c r="DW90" i="9"/>
  <c r="DV90" i="9"/>
  <c r="DU90" i="9"/>
  <c r="DT90" i="9"/>
  <c r="DS90" i="9"/>
  <c r="DR90" i="9"/>
  <c r="DQ90" i="9"/>
  <c r="DP90" i="9"/>
  <c r="DO90" i="9"/>
  <c r="DN90" i="9"/>
  <c r="DM90" i="9"/>
  <c r="DL90" i="9"/>
  <c r="DK90" i="9"/>
  <c r="DJ90" i="9"/>
  <c r="DI90" i="9"/>
  <c r="DH90" i="9"/>
  <c r="DG90" i="9"/>
  <c r="DF90" i="9"/>
  <c r="DE90" i="9"/>
  <c r="DD90" i="9"/>
  <c r="DC90" i="9"/>
  <c r="ES89" i="9"/>
  <c r="ER89" i="9"/>
  <c r="EQ89" i="9"/>
  <c r="EP89" i="9"/>
  <c r="EO89" i="9"/>
  <c r="EN89" i="9"/>
  <c r="EM89" i="9"/>
  <c r="EL89" i="9"/>
  <c r="EK89" i="9"/>
  <c r="EJ89" i="9"/>
  <c r="EI89" i="9"/>
  <c r="EH89" i="9"/>
  <c r="EG89" i="9"/>
  <c r="EF89" i="9"/>
  <c r="EE89" i="9"/>
  <c r="ED89" i="9"/>
  <c r="EC89" i="9"/>
  <c r="EB89" i="9"/>
  <c r="EA89" i="9"/>
  <c r="DZ89" i="9"/>
  <c r="DY89" i="9"/>
  <c r="DX89" i="9"/>
  <c r="DW89" i="9"/>
  <c r="DV89" i="9"/>
  <c r="DU89" i="9"/>
  <c r="DT89" i="9"/>
  <c r="DS89" i="9"/>
  <c r="DR89" i="9"/>
  <c r="DQ89" i="9"/>
  <c r="DP89" i="9"/>
  <c r="DO89" i="9"/>
  <c r="DN89" i="9"/>
  <c r="DM89" i="9"/>
  <c r="DL89" i="9"/>
  <c r="DK89" i="9"/>
  <c r="DJ89" i="9"/>
  <c r="DI89" i="9"/>
  <c r="DH89" i="9"/>
  <c r="DG89" i="9"/>
  <c r="DF89" i="9"/>
  <c r="DE89" i="9"/>
  <c r="DD89" i="9"/>
  <c r="DC89" i="9"/>
  <c r="ES88" i="9"/>
  <c r="ER88" i="9"/>
  <c r="EQ88" i="9"/>
  <c r="EP88" i="9"/>
  <c r="EO88" i="9"/>
  <c r="EN88" i="9"/>
  <c r="EM88" i="9"/>
  <c r="EL88" i="9"/>
  <c r="EK88" i="9"/>
  <c r="EJ88" i="9"/>
  <c r="EI88" i="9"/>
  <c r="EH88" i="9"/>
  <c r="EG88" i="9"/>
  <c r="EF88" i="9"/>
  <c r="EE88" i="9"/>
  <c r="ED88" i="9"/>
  <c r="EC88" i="9"/>
  <c r="EB88" i="9"/>
  <c r="EA88" i="9"/>
  <c r="DZ88" i="9"/>
  <c r="DY88" i="9"/>
  <c r="DX88" i="9"/>
  <c r="DW88" i="9"/>
  <c r="DV88" i="9"/>
  <c r="DU88" i="9"/>
  <c r="DT88" i="9"/>
  <c r="DS88" i="9"/>
  <c r="DR88" i="9"/>
  <c r="DQ88" i="9"/>
  <c r="DP88" i="9"/>
  <c r="DO88" i="9"/>
  <c r="DN88" i="9"/>
  <c r="DM88" i="9"/>
  <c r="DL88" i="9"/>
  <c r="DK88" i="9"/>
  <c r="DJ88" i="9"/>
  <c r="DI88" i="9"/>
  <c r="DH88" i="9"/>
  <c r="DG88" i="9"/>
  <c r="DF88" i="9"/>
  <c r="DE88" i="9"/>
  <c r="DD88" i="9"/>
  <c r="DC88" i="9"/>
  <c r="ES87" i="9"/>
  <c r="ER87" i="9"/>
  <c r="EQ87" i="9"/>
  <c r="EP87" i="9"/>
  <c r="EO87" i="9"/>
  <c r="EN87" i="9"/>
  <c r="EM87" i="9"/>
  <c r="EL87" i="9"/>
  <c r="EK87" i="9"/>
  <c r="EJ87" i="9"/>
  <c r="EI87" i="9"/>
  <c r="EH87" i="9"/>
  <c r="EG87" i="9"/>
  <c r="EF87" i="9"/>
  <c r="EE87" i="9"/>
  <c r="ED87" i="9"/>
  <c r="EC87" i="9"/>
  <c r="EB87" i="9"/>
  <c r="EA87" i="9"/>
  <c r="DZ87" i="9"/>
  <c r="DY87" i="9"/>
  <c r="DX87" i="9"/>
  <c r="DW87" i="9"/>
  <c r="DV87" i="9"/>
  <c r="DU87" i="9"/>
  <c r="DT87" i="9"/>
  <c r="DS87" i="9"/>
  <c r="DR87" i="9"/>
  <c r="DQ87" i="9"/>
  <c r="DP87" i="9"/>
  <c r="DO87" i="9"/>
  <c r="DN87" i="9"/>
  <c r="DM87" i="9"/>
  <c r="DL87" i="9"/>
  <c r="DK87" i="9"/>
  <c r="DJ87" i="9"/>
  <c r="DI87" i="9"/>
  <c r="DH87" i="9"/>
  <c r="DG87" i="9"/>
  <c r="DF87" i="9"/>
  <c r="DE87" i="9"/>
  <c r="DD87" i="9"/>
  <c r="DC87" i="9"/>
  <c r="ES86" i="9"/>
  <c r="ER86" i="9"/>
  <c r="EQ86" i="9"/>
  <c r="EP86" i="9"/>
  <c r="EO86" i="9"/>
  <c r="EN86" i="9"/>
  <c r="EM86" i="9"/>
  <c r="EL86" i="9"/>
  <c r="EK86" i="9"/>
  <c r="EI86" i="9"/>
  <c r="EH86" i="9"/>
  <c r="EG86" i="9"/>
  <c r="EF86" i="9"/>
  <c r="EE86" i="9"/>
  <c r="ED86" i="9"/>
  <c r="EC86" i="9"/>
  <c r="EB86" i="9"/>
  <c r="EA86" i="9"/>
  <c r="DZ86" i="9"/>
  <c r="DY86" i="9"/>
  <c r="DX86" i="9"/>
  <c r="DW86" i="9"/>
  <c r="DV86" i="9"/>
  <c r="DU86" i="9"/>
  <c r="DT86" i="9"/>
  <c r="DS86" i="9"/>
  <c r="DR86" i="9"/>
  <c r="DQ86" i="9"/>
  <c r="DP86" i="9"/>
  <c r="DO86" i="9"/>
  <c r="DN86" i="9"/>
  <c r="DM86" i="9"/>
  <c r="DL86" i="9"/>
  <c r="DK86" i="9"/>
  <c r="DJ86" i="9"/>
  <c r="DI86" i="9"/>
  <c r="DH86" i="9"/>
  <c r="DG86" i="9"/>
  <c r="DF86" i="9"/>
  <c r="DE86" i="9"/>
  <c r="DD86" i="9"/>
  <c r="DC86" i="9"/>
  <c r="ES85" i="9"/>
  <c r="ER85" i="9"/>
  <c r="EQ85" i="9"/>
  <c r="EP85" i="9"/>
  <c r="EO85" i="9"/>
  <c r="EN85" i="9"/>
  <c r="EM85" i="9"/>
  <c r="EL85" i="9"/>
  <c r="EK85" i="9"/>
  <c r="EJ85" i="9"/>
  <c r="EH85" i="9"/>
  <c r="EG85" i="9"/>
  <c r="EE85" i="9"/>
  <c r="ED85" i="9"/>
  <c r="EC85" i="9"/>
  <c r="EB85" i="9"/>
  <c r="EA85" i="9"/>
  <c r="DY85" i="9"/>
  <c r="DX85" i="9"/>
  <c r="DW85" i="9"/>
  <c r="DV85" i="9"/>
  <c r="DU85" i="9"/>
  <c r="DT85" i="9"/>
  <c r="DS85" i="9"/>
  <c r="DR85" i="9"/>
  <c r="DQ85" i="9"/>
  <c r="DP85" i="9"/>
  <c r="DO85" i="9"/>
  <c r="DN85" i="9"/>
  <c r="DM85" i="9"/>
  <c r="DL85" i="9"/>
  <c r="DK85" i="9"/>
  <c r="DJ85" i="9"/>
  <c r="DI85" i="9"/>
  <c r="DH85" i="9"/>
  <c r="DG85" i="9"/>
  <c r="DF85" i="9"/>
  <c r="DE85" i="9"/>
  <c r="DD85" i="9"/>
  <c r="DC85" i="9"/>
  <c r="ES84" i="9"/>
  <c r="ER84" i="9"/>
  <c r="EQ84" i="9"/>
  <c r="EP84" i="9"/>
  <c r="EO84" i="9"/>
  <c r="EN84" i="9"/>
  <c r="EM84" i="9"/>
  <c r="EL84" i="9"/>
  <c r="EK84" i="9"/>
  <c r="EJ84" i="9"/>
  <c r="EI84" i="9"/>
  <c r="EH84" i="9"/>
  <c r="EG84" i="9"/>
  <c r="EF84" i="9"/>
  <c r="EE84" i="9"/>
  <c r="ED84" i="9"/>
  <c r="EC84" i="9"/>
  <c r="EB84" i="9"/>
  <c r="EA84" i="9"/>
  <c r="DZ84" i="9"/>
  <c r="DY84" i="9"/>
  <c r="DX84" i="9"/>
  <c r="DW84" i="9"/>
  <c r="DV84" i="9"/>
  <c r="DU84" i="9"/>
  <c r="DT84" i="9"/>
  <c r="DS84" i="9"/>
  <c r="DR84" i="9"/>
  <c r="DQ84" i="9"/>
  <c r="DP84" i="9"/>
  <c r="DO84" i="9"/>
  <c r="DN84" i="9"/>
  <c r="DM84" i="9"/>
  <c r="DL84" i="9"/>
  <c r="DK84" i="9"/>
  <c r="DJ84" i="9"/>
  <c r="DI84" i="9"/>
  <c r="DH84" i="9"/>
  <c r="DG84" i="9"/>
  <c r="DF84" i="9"/>
  <c r="DE84" i="9"/>
  <c r="DD84" i="9"/>
  <c r="DC84" i="9"/>
  <c r="ES83" i="9"/>
  <c r="ER83" i="9"/>
  <c r="EQ83" i="9"/>
  <c r="EP83" i="9"/>
  <c r="EO83" i="9"/>
  <c r="EN83" i="9"/>
  <c r="EM83" i="9"/>
  <c r="EL83" i="9"/>
  <c r="EK83" i="9"/>
  <c r="EJ83" i="9"/>
  <c r="EI83" i="9"/>
  <c r="EH83" i="9"/>
  <c r="EG83" i="9"/>
  <c r="EF83" i="9"/>
  <c r="EE83" i="9"/>
  <c r="ED83" i="9"/>
  <c r="EC83" i="9"/>
  <c r="EB83" i="9"/>
  <c r="EA83" i="9"/>
  <c r="DZ83" i="9"/>
  <c r="DY83" i="9"/>
  <c r="DX83" i="9"/>
  <c r="DW83" i="9"/>
  <c r="DV83" i="9"/>
  <c r="DU83" i="9"/>
  <c r="DT83" i="9"/>
  <c r="DS83" i="9"/>
  <c r="DR83" i="9"/>
  <c r="DQ83" i="9"/>
  <c r="DP83" i="9"/>
  <c r="DO83" i="9"/>
  <c r="DN83" i="9"/>
  <c r="DM83" i="9"/>
  <c r="DL83" i="9"/>
  <c r="DK83" i="9"/>
  <c r="DJ83" i="9"/>
  <c r="DI83" i="9"/>
  <c r="DH83" i="9"/>
  <c r="DG83" i="9"/>
  <c r="DF83" i="9"/>
  <c r="DE83" i="9"/>
  <c r="DD83" i="9"/>
  <c r="DC83" i="9"/>
  <c r="ES82" i="9"/>
  <c r="ER82" i="9"/>
  <c r="EQ82" i="9"/>
  <c r="EP82" i="9"/>
  <c r="EO82" i="9"/>
  <c r="EN82" i="9"/>
  <c r="EM82" i="9"/>
  <c r="EL82" i="9"/>
  <c r="EK82" i="9"/>
  <c r="EJ82" i="9"/>
  <c r="EI82" i="9"/>
  <c r="EH82" i="9"/>
  <c r="EG82" i="9"/>
  <c r="EF82" i="9"/>
  <c r="EE82" i="9"/>
  <c r="ED82" i="9"/>
  <c r="EC82" i="9"/>
  <c r="EB82" i="9"/>
  <c r="EA82" i="9"/>
  <c r="DZ82" i="9"/>
  <c r="DY82" i="9"/>
  <c r="DX82" i="9"/>
  <c r="DW82" i="9"/>
  <c r="DV82" i="9"/>
  <c r="DU82" i="9"/>
  <c r="DT82" i="9"/>
  <c r="DS82" i="9"/>
  <c r="DR82" i="9"/>
  <c r="DQ82" i="9"/>
  <c r="DP82" i="9"/>
  <c r="DO82" i="9"/>
  <c r="DN82" i="9"/>
  <c r="DM82" i="9"/>
  <c r="DL82" i="9"/>
  <c r="DK82" i="9"/>
  <c r="DJ82" i="9"/>
  <c r="DI82" i="9"/>
  <c r="DH82" i="9"/>
  <c r="DG82" i="9"/>
  <c r="DF82" i="9"/>
  <c r="DE82" i="9"/>
  <c r="DD82" i="9"/>
  <c r="DC82" i="9"/>
  <c r="ES81" i="9"/>
  <c r="ER81" i="9"/>
  <c r="EQ81" i="9"/>
  <c r="EP81" i="9"/>
  <c r="EO81" i="9"/>
  <c r="EN81" i="9"/>
  <c r="EM81" i="9"/>
  <c r="EL81" i="9"/>
  <c r="EK81" i="9"/>
  <c r="EJ81" i="9"/>
  <c r="EI81" i="9"/>
  <c r="EH81" i="9"/>
  <c r="EG81" i="9"/>
  <c r="EF81" i="9"/>
  <c r="EE81" i="9"/>
  <c r="ED81" i="9"/>
  <c r="EC81" i="9"/>
  <c r="EB81" i="9"/>
  <c r="EA81" i="9"/>
  <c r="DZ81" i="9"/>
  <c r="DY81" i="9"/>
  <c r="DX81" i="9"/>
  <c r="DW81" i="9"/>
  <c r="DV81" i="9"/>
  <c r="DU81" i="9"/>
  <c r="DT81" i="9"/>
  <c r="DS81" i="9"/>
  <c r="DR81" i="9"/>
  <c r="DQ81" i="9"/>
  <c r="DP81" i="9"/>
  <c r="DO81" i="9"/>
  <c r="DN81" i="9"/>
  <c r="DM81" i="9"/>
  <c r="DL81" i="9"/>
  <c r="DK81" i="9"/>
  <c r="DJ81" i="9"/>
  <c r="DI81" i="9"/>
  <c r="DH81" i="9"/>
  <c r="DG81" i="9"/>
  <c r="DF81" i="9"/>
  <c r="DE81" i="9"/>
  <c r="DD81" i="9"/>
  <c r="DC81" i="9"/>
  <c r="ES80" i="9"/>
  <c r="ER80" i="9"/>
  <c r="EQ80" i="9"/>
  <c r="EP80" i="9"/>
  <c r="EO80" i="9"/>
  <c r="EN80" i="9"/>
  <c r="EM80" i="9"/>
  <c r="EL80" i="9"/>
  <c r="EK80" i="9"/>
  <c r="EJ80" i="9"/>
  <c r="EI80" i="9"/>
  <c r="EH80" i="9"/>
  <c r="EG80" i="9"/>
  <c r="EF80" i="9"/>
  <c r="EE80" i="9"/>
  <c r="ED80" i="9"/>
  <c r="EC80" i="9"/>
  <c r="EB80" i="9"/>
  <c r="EA80" i="9"/>
  <c r="DZ80" i="9"/>
  <c r="DY80" i="9"/>
  <c r="DX80" i="9"/>
  <c r="DW80" i="9"/>
  <c r="DV80" i="9"/>
  <c r="DU80" i="9"/>
  <c r="DT80" i="9"/>
  <c r="DS80" i="9"/>
  <c r="DR80" i="9"/>
  <c r="DQ80" i="9"/>
  <c r="DP80" i="9"/>
  <c r="DO80" i="9"/>
  <c r="DN80" i="9"/>
  <c r="DM80" i="9"/>
  <c r="DL80" i="9"/>
  <c r="DK80" i="9"/>
  <c r="DJ80" i="9"/>
  <c r="DI80" i="9"/>
  <c r="DH80" i="9"/>
  <c r="DG80" i="9"/>
  <c r="DF80" i="9"/>
  <c r="DE80" i="9"/>
  <c r="DD80" i="9"/>
  <c r="DC80" i="9"/>
  <c r="ES79" i="9"/>
  <c r="ER79" i="9"/>
  <c r="EQ79" i="9"/>
  <c r="EP79" i="9"/>
  <c r="EO79" i="9"/>
  <c r="EN79" i="9"/>
  <c r="EM79" i="9"/>
  <c r="EL79" i="9"/>
  <c r="EK79" i="9"/>
  <c r="EJ79" i="9"/>
  <c r="EI79" i="9"/>
  <c r="EH79" i="9"/>
  <c r="EG79" i="9"/>
  <c r="EF79" i="9"/>
  <c r="EE79" i="9"/>
  <c r="ED79" i="9"/>
  <c r="EC79" i="9"/>
  <c r="EB79" i="9"/>
  <c r="EA79" i="9"/>
  <c r="DZ79" i="9"/>
  <c r="DY79" i="9"/>
  <c r="DX79" i="9"/>
  <c r="DW79" i="9"/>
  <c r="DV79" i="9"/>
  <c r="DU79" i="9"/>
  <c r="DT79" i="9"/>
  <c r="DS79" i="9"/>
  <c r="DR79" i="9"/>
  <c r="DQ79" i="9"/>
  <c r="DP79" i="9"/>
  <c r="DO79" i="9"/>
  <c r="DN79" i="9"/>
  <c r="DM79" i="9"/>
  <c r="DL79" i="9"/>
  <c r="DK79" i="9"/>
  <c r="DJ79" i="9"/>
  <c r="DI79" i="9"/>
  <c r="DH79" i="9"/>
  <c r="DG79" i="9"/>
  <c r="DF79" i="9"/>
  <c r="DE79" i="9"/>
  <c r="DD79" i="9"/>
  <c r="DC79" i="9"/>
  <c r="ES78" i="9"/>
  <c r="ER78" i="9"/>
  <c r="EQ78" i="9"/>
  <c r="EP78" i="9"/>
  <c r="EO78" i="9"/>
  <c r="EN78" i="9"/>
  <c r="EM78" i="9"/>
  <c r="EL78" i="9"/>
  <c r="EK78" i="9"/>
  <c r="EJ78" i="9"/>
  <c r="EI78" i="9"/>
  <c r="EH78" i="9"/>
  <c r="EG78" i="9"/>
  <c r="EF78" i="9"/>
  <c r="EE78" i="9"/>
  <c r="ED78" i="9"/>
  <c r="EC78" i="9"/>
  <c r="EB78" i="9"/>
  <c r="EA78" i="9"/>
  <c r="DZ78" i="9"/>
  <c r="DY78" i="9"/>
  <c r="DX78" i="9"/>
  <c r="DW78" i="9"/>
  <c r="DV78" i="9"/>
  <c r="DU78" i="9"/>
  <c r="DT78" i="9"/>
  <c r="DS78" i="9"/>
  <c r="DR78" i="9"/>
  <c r="DQ78" i="9"/>
  <c r="DP78" i="9"/>
  <c r="DO78" i="9"/>
  <c r="DN78" i="9"/>
  <c r="DM78" i="9"/>
  <c r="DL78" i="9"/>
  <c r="DK78" i="9"/>
  <c r="DJ78" i="9"/>
  <c r="DI78" i="9"/>
  <c r="DH78" i="9"/>
  <c r="DG78" i="9"/>
  <c r="DF78" i="9"/>
  <c r="DE78" i="9"/>
  <c r="DD78" i="9"/>
  <c r="DC78" i="9"/>
  <c r="ES77" i="9"/>
  <c r="ER77" i="9"/>
  <c r="EQ77" i="9"/>
  <c r="EP77" i="9"/>
  <c r="EO77" i="9"/>
  <c r="EN77" i="9"/>
  <c r="EM77" i="9"/>
  <c r="EL77" i="9"/>
  <c r="EK77" i="9"/>
  <c r="EJ77" i="9"/>
  <c r="EI77" i="9"/>
  <c r="EH77" i="9"/>
  <c r="EG77" i="9"/>
  <c r="EF77" i="9"/>
  <c r="EE77" i="9"/>
  <c r="ED77" i="9"/>
  <c r="EC77" i="9"/>
  <c r="EB77" i="9"/>
  <c r="EA77" i="9"/>
  <c r="DZ77" i="9"/>
  <c r="DY77" i="9"/>
  <c r="DX77" i="9"/>
  <c r="DW77" i="9"/>
  <c r="DV77" i="9"/>
  <c r="DU77" i="9"/>
  <c r="DT77" i="9"/>
  <c r="DS77" i="9"/>
  <c r="DR77" i="9"/>
  <c r="DQ77" i="9"/>
  <c r="DP77" i="9"/>
  <c r="DO77" i="9"/>
  <c r="DN77" i="9"/>
  <c r="DM77" i="9"/>
  <c r="DL77" i="9"/>
  <c r="DK77" i="9"/>
  <c r="DJ77" i="9"/>
  <c r="DI77" i="9"/>
  <c r="DH77" i="9"/>
  <c r="DG77" i="9"/>
  <c r="DF77" i="9"/>
  <c r="DE77" i="9"/>
  <c r="DD77" i="9"/>
  <c r="DC77" i="9"/>
  <c r="ES76" i="9"/>
  <c r="ER76" i="9"/>
  <c r="EQ76" i="9"/>
  <c r="EP76" i="9"/>
  <c r="EO76" i="9"/>
  <c r="EN76" i="9"/>
  <c r="EM76" i="9"/>
  <c r="EL76" i="9"/>
  <c r="EK76" i="9"/>
  <c r="EJ76" i="9"/>
  <c r="EI76" i="9"/>
  <c r="EH76" i="9"/>
  <c r="EG76" i="9"/>
  <c r="EF76" i="9"/>
  <c r="EE76" i="9"/>
  <c r="ED76" i="9"/>
  <c r="EC76" i="9"/>
  <c r="EB76" i="9"/>
  <c r="EA76" i="9"/>
  <c r="DZ76" i="9"/>
  <c r="DY76" i="9"/>
  <c r="DX76" i="9"/>
  <c r="DW76" i="9"/>
  <c r="DV76" i="9"/>
  <c r="DU76" i="9"/>
  <c r="DT76" i="9"/>
  <c r="DS76" i="9"/>
  <c r="DR76" i="9"/>
  <c r="DQ76" i="9"/>
  <c r="DP76" i="9"/>
  <c r="DO76" i="9"/>
  <c r="DN76" i="9"/>
  <c r="DM76" i="9"/>
  <c r="DL76" i="9"/>
  <c r="DK76" i="9"/>
  <c r="DJ76" i="9"/>
  <c r="DI76" i="9"/>
  <c r="DH76" i="9"/>
  <c r="DG76" i="9"/>
  <c r="DF76" i="9"/>
  <c r="DE76" i="9"/>
  <c r="DD76" i="9"/>
  <c r="DC76" i="9"/>
  <c r="ES75" i="9"/>
  <c r="ER75" i="9"/>
  <c r="EQ75" i="9"/>
  <c r="EP75" i="9"/>
  <c r="EO75" i="9"/>
  <c r="EN75" i="9"/>
  <c r="EM75" i="9"/>
  <c r="EL75" i="9"/>
  <c r="EK75" i="9"/>
  <c r="EJ75" i="9"/>
  <c r="EI75" i="9"/>
  <c r="EH75" i="9"/>
  <c r="EG75" i="9"/>
  <c r="EF75" i="9"/>
  <c r="EE75" i="9"/>
  <c r="ED75" i="9"/>
  <c r="EC75" i="9"/>
  <c r="EB75" i="9"/>
  <c r="EA75" i="9"/>
  <c r="DZ75" i="9"/>
  <c r="DY75" i="9"/>
  <c r="DX75" i="9"/>
  <c r="DW75" i="9"/>
  <c r="DV75" i="9"/>
  <c r="DU75" i="9"/>
  <c r="DT75" i="9"/>
  <c r="DS75" i="9"/>
  <c r="DR75" i="9"/>
  <c r="DQ75" i="9"/>
  <c r="DP75" i="9"/>
  <c r="DO75" i="9"/>
  <c r="DN75" i="9"/>
  <c r="DM75" i="9"/>
  <c r="DL75" i="9"/>
  <c r="DK75" i="9"/>
  <c r="DJ75" i="9"/>
  <c r="DI75" i="9"/>
  <c r="DH75" i="9"/>
  <c r="DG75" i="9"/>
  <c r="DF75" i="9"/>
  <c r="DE75" i="9"/>
  <c r="DD75" i="9"/>
  <c r="DC75" i="9"/>
  <c r="ES74" i="9"/>
  <c r="ER74" i="9"/>
  <c r="EQ74" i="9"/>
  <c r="EP74" i="9"/>
  <c r="EO74" i="9"/>
  <c r="EN74" i="9"/>
  <c r="EM74" i="9"/>
  <c r="EL74" i="9"/>
  <c r="EK74" i="9"/>
  <c r="EJ74" i="9"/>
  <c r="EI74" i="9"/>
  <c r="EH74" i="9"/>
  <c r="EG74" i="9"/>
  <c r="EF74" i="9"/>
  <c r="EE74" i="9"/>
  <c r="ED74" i="9"/>
  <c r="EC74" i="9"/>
  <c r="EB74" i="9"/>
  <c r="EA74" i="9"/>
  <c r="DZ74" i="9"/>
  <c r="DY74" i="9"/>
  <c r="DX74" i="9"/>
  <c r="DW74" i="9"/>
  <c r="DV74" i="9"/>
  <c r="DU74" i="9"/>
  <c r="DT74" i="9"/>
  <c r="DS74" i="9"/>
  <c r="DR74" i="9"/>
  <c r="DQ74" i="9"/>
  <c r="DP74" i="9"/>
  <c r="DO74" i="9"/>
  <c r="DN74" i="9"/>
  <c r="DM74" i="9"/>
  <c r="DL74" i="9"/>
  <c r="DK74" i="9"/>
  <c r="DJ74" i="9"/>
  <c r="DI74" i="9"/>
  <c r="DH74" i="9"/>
  <c r="DG74" i="9"/>
  <c r="DF74" i="9"/>
  <c r="DE74" i="9"/>
  <c r="DD74" i="9"/>
  <c r="DC74" i="9"/>
  <c r="ES73" i="9"/>
  <c r="ER73" i="9"/>
  <c r="EQ73" i="9"/>
  <c r="EP73" i="9"/>
  <c r="EO73" i="9"/>
  <c r="EN73" i="9"/>
  <c r="EM73" i="9"/>
  <c r="EL73" i="9"/>
  <c r="EK73" i="9"/>
  <c r="EJ73" i="9"/>
  <c r="EI73" i="9"/>
  <c r="EH73" i="9"/>
  <c r="EG73" i="9"/>
  <c r="EF73" i="9"/>
  <c r="EE73" i="9"/>
  <c r="ED73" i="9"/>
  <c r="EC73" i="9"/>
  <c r="EB73" i="9"/>
  <c r="EA73" i="9"/>
  <c r="DZ73" i="9"/>
  <c r="DY73" i="9"/>
  <c r="DX73" i="9"/>
  <c r="DW73" i="9"/>
  <c r="DV73" i="9"/>
  <c r="DU73" i="9"/>
  <c r="DT73" i="9"/>
  <c r="DS73" i="9"/>
  <c r="DR73" i="9"/>
  <c r="DQ73" i="9"/>
  <c r="DP73" i="9"/>
  <c r="DO73" i="9"/>
  <c r="DN73" i="9"/>
  <c r="DM73" i="9"/>
  <c r="DL73" i="9"/>
  <c r="DK73" i="9"/>
  <c r="DJ73" i="9"/>
  <c r="DI73" i="9"/>
  <c r="DH73" i="9"/>
  <c r="DG73" i="9"/>
  <c r="DF73" i="9"/>
  <c r="DE73" i="9"/>
  <c r="DD73" i="9"/>
  <c r="DC73" i="9"/>
  <c r="ES72" i="9"/>
  <c r="ER72" i="9"/>
  <c r="EQ72" i="9"/>
  <c r="EP72" i="9"/>
  <c r="EO72" i="9"/>
  <c r="EN72" i="9"/>
  <c r="EM72" i="9"/>
  <c r="EL72" i="9"/>
  <c r="EK72" i="9"/>
  <c r="EJ72" i="9"/>
  <c r="EI72" i="9"/>
  <c r="EH72" i="9"/>
  <c r="EG72" i="9"/>
  <c r="EF72" i="9"/>
  <c r="EE72" i="9"/>
  <c r="ED72" i="9"/>
  <c r="EC72" i="9"/>
  <c r="EB72" i="9"/>
  <c r="EA72" i="9"/>
  <c r="DZ72" i="9"/>
  <c r="DY72" i="9"/>
  <c r="DX72" i="9"/>
  <c r="DW72" i="9"/>
  <c r="DV72" i="9"/>
  <c r="DU72" i="9"/>
  <c r="DT72" i="9"/>
  <c r="DS72" i="9"/>
  <c r="DR72" i="9"/>
  <c r="DQ72" i="9"/>
  <c r="DP72" i="9"/>
  <c r="DO72" i="9"/>
  <c r="DN72" i="9"/>
  <c r="DM72" i="9"/>
  <c r="DL72" i="9"/>
  <c r="DK72" i="9"/>
  <c r="DJ72" i="9"/>
  <c r="DI72" i="9"/>
  <c r="DH72" i="9"/>
  <c r="DG72" i="9"/>
  <c r="DF72" i="9"/>
  <c r="DE72" i="9"/>
  <c r="DD72" i="9"/>
  <c r="DC72" i="9"/>
  <c r="ES71" i="9"/>
  <c r="ER71" i="9"/>
  <c r="EQ71" i="9"/>
  <c r="EP71" i="9"/>
  <c r="EO71" i="9"/>
  <c r="EN71" i="9"/>
  <c r="EM71" i="9"/>
  <c r="EL71" i="9"/>
  <c r="EK71" i="9"/>
  <c r="EJ71" i="9"/>
  <c r="EI71" i="9"/>
  <c r="EH71" i="9"/>
  <c r="EG71" i="9"/>
  <c r="EF71" i="9"/>
  <c r="EE71" i="9"/>
  <c r="ED71" i="9"/>
  <c r="EC71" i="9"/>
  <c r="EB71" i="9"/>
  <c r="EA71" i="9"/>
  <c r="DZ71" i="9"/>
  <c r="DY71" i="9"/>
  <c r="DX71" i="9"/>
  <c r="DW71" i="9"/>
  <c r="DV71" i="9"/>
  <c r="DU71" i="9"/>
  <c r="DT71" i="9"/>
  <c r="DS71" i="9"/>
  <c r="DR71" i="9"/>
  <c r="DQ71" i="9"/>
  <c r="DP71" i="9"/>
  <c r="DO71" i="9"/>
  <c r="DN71" i="9"/>
  <c r="DM71" i="9"/>
  <c r="DL71" i="9"/>
  <c r="DK71" i="9"/>
  <c r="DJ71" i="9"/>
  <c r="DI71" i="9"/>
  <c r="DH71" i="9"/>
  <c r="DG71" i="9"/>
  <c r="DF71" i="9"/>
  <c r="DE71" i="9"/>
  <c r="DD71" i="9"/>
  <c r="DC71" i="9"/>
  <c r="ES70" i="9"/>
  <c r="ER70" i="9"/>
  <c r="EQ70" i="9"/>
  <c r="EP70" i="9"/>
  <c r="EO70" i="9"/>
  <c r="EN70" i="9"/>
  <c r="EM70" i="9"/>
  <c r="EL70" i="9"/>
  <c r="EK70" i="9"/>
  <c r="EJ70" i="9"/>
  <c r="EI70" i="9"/>
  <c r="EH70" i="9"/>
  <c r="EG70" i="9"/>
  <c r="EF70" i="9"/>
  <c r="EE70" i="9"/>
  <c r="ED70" i="9"/>
  <c r="EC70" i="9"/>
  <c r="EB70" i="9"/>
  <c r="EA70" i="9"/>
  <c r="DZ70" i="9"/>
  <c r="DY70" i="9"/>
  <c r="DX70" i="9"/>
  <c r="DW70" i="9"/>
  <c r="DV70" i="9"/>
  <c r="DU70" i="9"/>
  <c r="DT70" i="9"/>
  <c r="DS70" i="9"/>
  <c r="DR70" i="9"/>
  <c r="DQ70" i="9"/>
  <c r="DP70" i="9"/>
  <c r="DO70" i="9"/>
  <c r="DN70" i="9"/>
  <c r="DM70" i="9"/>
  <c r="DL70" i="9"/>
  <c r="DK70" i="9"/>
  <c r="DJ70" i="9"/>
  <c r="DI70" i="9"/>
  <c r="DH70" i="9"/>
  <c r="DG70" i="9"/>
  <c r="DF70" i="9"/>
  <c r="DE70" i="9"/>
  <c r="DD70" i="9"/>
  <c r="DC70" i="9"/>
  <c r="ES69" i="9"/>
  <c r="ER69" i="9"/>
  <c r="EQ69" i="9"/>
  <c r="EP69" i="9"/>
  <c r="EO69" i="9"/>
  <c r="EN69" i="9"/>
  <c r="EM69" i="9"/>
  <c r="EL69" i="9"/>
  <c r="EK69" i="9"/>
  <c r="EJ69" i="9"/>
  <c r="EI69" i="9"/>
  <c r="EH69" i="9"/>
  <c r="EG69" i="9"/>
  <c r="EF69" i="9"/>
  <c r="EE69" i="9"/>
  <c r="ED69" i="9"/>
  <c r="EC69" i="9"/>
  <c r="EB69" i="9"/>
  <c r="EA69" i="9"/>
  <c r="DZ69" i="9"/>
  <c r="DY69" i="9"/>
  <c r="DX69" i="9"/>
  <c r="DW69" i="9"/>
  <c r="DV69" i="9"/>
  <c r="DU69" i="9"/>
  <c r="DT69" i="9"/>
  <c r="DS69" i="9"/>
  <c r="DR69" i="9"/>
  <c r="DQ69" i="9"/>
  <c r="DP69" i="9"/>
  <c r="DO69" i="9"/>
  <c r="DN69" i="9"/>
  <c r="DM69" i="9"/>
  <c r="DL69" i="9"/>
  <c r="DK69" i="9"/>
  <c r="DJ69" i="9"/>
  <c r="DI69" i="9"/>
  <c r="DH69" i="9"/>
  <c r="DG69" i="9"/>
  <c r="DF69" i="9"/>
  <c r="DE69" i="9"/>
  <c r="DD69" i="9"/>
  <c r="DC69" i="9"/>
  <c r="ES68" i="9"/>
  <c r="ER68" i="9"/>
  <c r="EQ68" i="9"/>
  <c r="EP68" i="9"/>
  <c r="EO68" i="9"/>
  <c r="EN68" i="9"/>
  <c r="EM68" i="9"/>
  <c r="EL68" i="9"/>
  <c r="EK68" i="9"/>
  <c r="EJ68" i="9"/>
  <c r="EI68" i="9"/>
  <c r="EH68" i="9"/>
  <c r="EG68" i="9"/>
  <c r="EF68" i="9"/>
  <c r="EE68" i="9"/>
  <c r="ED68" i="9"/>
  <c r="EC68" i="9"/>
  <c r="EB68" i="9"/>
  <c r="EA68" i="9"/>
  <c r="DZ68" i="9"/>
  <c r="DY68" i="9"/>
  <c r="DX68" i="9"/>
  <c r="DW68" i="9"/>
  <c r="DU68" i="9"/>
  <c r="DT68" i="9"/>
  <c r="DS68" i="9"/>
  <c r="DR68" i="9"/>
  <c r="DQ68" i="9"/>
  <c r="DP68" i="9"/>
  <c r="DO68" i="9"/>
  <c r="DN68" i="9"/>
  <c r="DM68" i="9"/>
  <c r="DL68" i="9"/>
  <c r="DK68" i="9"/>
  <c r="DJ68" i="9"/>
  <c r="DH68" i="9"/>
  <c r="DG68" i="9"/>
  <c r="DF68" i="9"/>
  <c r="DE68" i="9"/>
  <c r="DD68" i="9"/>
  <c r="DC68" i="9"/>
  <c r="ES67" i="9"/>
  <c r="ER67" i="9"/>
  <c r="EQ67" i="9"/>
  <c r="EP67" i="9"/>
  <c r="EO67" i="9"/>
  <c r="EN67" i="9"/>
  <c r="EM67" i="9"/>
  <c r="EL67" i="9"/>
  <c r="EK67" i="9"/>
  <c r="EJ67" i="9"/>
  <c r="EI67" i="9"/>
  <c r="EH67" i="9"/>
  <c r="EG67" i="9"/>
  <c r="EF67" i="9"/>
  <c r="EE67" i="9"/>
  <c r="ED67" i="9"/>
  <c r="EC67" i="9"/>
  <c r="EB67" i="9"/>
  <c r="EA67" i="9"/>
  <c r="DZ67" i="9"/>
  <c r="DY67" i="9"/>
  <c r="DX67" i="9"/>
  <c r="DW67" i="9"/>
  <c r="DV67" i="9"/>
  <c r="DU67" i="9"/>
  <c r="DT67" i="9"/>
  <c r="DS67" i="9"/>
  <c r="DR67" i="9"/>
  <c r="DQ67" i="9"/>
  <c r="DP67" i="9"/>
  <c r="DO67" i="9"/>
  <c r="DN67" i="9"/>
  <c r="DM67" i="9"/>
  <c r="DL67" i="9"/>
  <c r="DK67" i="9"/>
  <c r="DJ67" i="9"/>
  <c r="DI67" i="9"/>
  <c r="DH67" i="9"/>
  <c r="DG67" i="9"/>
  <c r="DF67" i="9"/>
  <c r="DE67" i="9"/>
  <c r="DD67" i="9"/>
  <c r="DC67" i="9"/>
  <c r="ES66" i="9"/>
  <c r="ER66" i="9"/>
  <c r="EQ66" i="9"/>
  <c r="EP66" i="9"/>
  <c r="EO66" i="9"/>
  <c r="EN66" i="9"/>
  <c r="EM66" i="9"/>
  <c r="EL66" i="9"/>
  <c r="EK66" i="9"/>
  <c r="EJ66" i="9"/>
  <c r="EI66" i="9"/>
  <c r="EH66" i="9"/>
  <c r="EG66" i="9"/>
  <c r="EF66" i="9"/>
  <c r="EE66" i="9"/>
  <c r="ED66" i="9"/>
  <c r="EC66" i="9"/>
  <c r="EB66" i="9"/>
  <c r="EA66" i="9"/>
  <c r="DZ66" i="9"/>
  <c r="DX66" i="9"/>
  <c r="DW66" i="9"/>
  <c r="DV66" i="9"/>
  <c r="DU66" i="9"/>
  <c r="DT66" i="9"/>
  <c r="DS66" i="9"/>
  <c r="DQ66" i="9"/>
  <c r="DP66" i="9"/>
  <c r="DO66" i="9"/>
  <c r="DN66" i="9"/>
  <c r="DM66" i="9"/>
  <c r="DL66" i="9"/>
  <c r="DK66" i="9"/>
  <c r="DJ66" i="9"/>
  <c r="DI66" i="9"/>
  <c r="DH66" i="9"/>
  <c r="DG66" i="9"/>
  <c r="DF66" i="9"/>
  <c r="DE66" i="9"/>
  <c r="DD66" i="9"/>
  <c r="DC66" i="9"/>
  <c r="ES65" i="9"/>
  <c r="ER65" i="9"/>
  <c r="EQ65" i="9"/>
  <c r="EP65" i="9"/>
  <c r="EO65" i="9"/>
  <c r="EN65" i="9"/>
  <c r="EM65" i="9"/>
  <c r="EL65" i="9"/>
  <c r="EK65" i="9"/>
  <c r="EJ65" i="9"/>
  <c r="EI65" i="9"/>
  <c r="EH65" i="9"/>
  <c r="EG65" i="9"/>
  <c r="EF65" i="9"/>
  <c r="EE65" i="9"/>
  <c r="ED65" i="9"/>
  <c r="EC65" i="9"/>
  <c r="EB65" i="9"/>
  <c r="EA65" i="9"/>
  <c r="DZ65" i="9"/>
  <c r="DY65" i="9"/>
  <c r="DX65" i="9"/>
  <c r="DW65" i="9"/>
  <c r="DV65" i="9"/>
  <c r="DU65" i="9"/>
  <c r="DT65" i="9"/>
  <c r="DS65" i="9"/>
  <c r="DR65" i="9"/>
  <c r="DQ65" i="9"/>
  <c r="DP65" i="9"/>
  <c r="DO65" i="9"/>
  <c r="DN65" i="9"/>
  <c r="DM65" i="9"/>
  <c r="DL65" i="9"/>
  <c r="DK65" i="9"/>
  <c r="DJ65" i="9"/>
  <c r="DI65" i="9"/>
  <c r="DH65" i="9"/>
  <c r="DG65" i="9"/>
  <c r="DF65" i="9"/>
  <c r="DE65" i="9"/>
  <c r="DD65" i="9"/>
  <c r="DC65" i="9"/>
  <c r="ES64" i="9"/>
  <c r="ER64" i="9"/>
  <c r="EQ64" i="9"/>
  <c r="EP64" i="9"/>
  <c r="EO64" i="9"/>
  <c r="EN64" i="9"/>
  <c r="EM64" i="9"/>
  <c r="EL64" i="9"/>
  <c r="EK64" i="9"/>
  <c r="EJ64" i="9"/>
  <c r="EI64" i="9"/>
  <c r="EH64" i="9"/>
  <c r="EG64" i="9"/>
  <c r="EF64" i="9"/>
  <c r="EE64" i="9"/>
  <c r="ED64" i="9"/>
  <c r="EC64" i="9"/>
  <c r="EB64" i="9"/>
  <c r="EA64" i="9"/>
  <c r="DZ64" i="9"/>
  <c r="DY64" i="9"/>
  <c r="DX64" i="9"/>
  <c r="DW64" i="9"/>
  <c r="DV64" i="9"/>
  <c r="DU64" i="9"/>
  <c r="DT64" i="9"/>
  <c r="DS64" i="9"/>
  <c r="DR64" i="9"/>
  <c r="DQ64" i="9"/>
  <c r="DP64" i="9"/>
  <c r="DO64" i="9"/>
  <c r="DN64" i="9"/>
  <c r="DM64" i="9"/>
  <c r="DL64" i="9"/>
  <c r="DK64" i="9"/>
  <c r="DJ64" i="9"/>
  <c r="DI64" i="9"/>
  <c r="DH64" i="9"/>
  <c r="DG64" i="9"/>
  <c r="DF64" i="9"/>
  <c r="DE64" i="9"/>
  <c r="DD64" i="9"/>
  <c r="DC64" i="9"/>
  <c r="ES63" i="9"/>
  <c r="ER63" i="9"/>
  <c r="EQ63" i="9"/>
  <c r="EP63" i="9"/>
  <c r="EO63" i="9"/>
  <c r="EN63" i="9"/>
  <c r="EM63" i="9"/>
  <c r="EL63" i="9"/>
  <c r="EK63" i="9"/>
  <c r="EJ63" i="9"/>
  <c r="EI63" i="9"/>
  <c r="EH63" i="9"/>
  <c r="EG63" i="9"/>
  <c r="EF63" i="9"/>
  <c r="EE63" i="9"/>
  <c r="ED63" i="9"/>
  <c r="EC63" i="9"/>
  <c r="EB63" i="9"/>
  <c r="EA63" i="9"/>
  <c r="DZ63" i="9"/>
  <c r="DY63" i="9"/>
  <c r="DX63" i="9"/>
  <c r="DW63" i="9"/>
  <c r="DV63" i="9"/>
  <c r="DU63" i="9"/>
  <c r="DT63" i="9"/>
  <c r="DS63" i="9"/>
  <c r="DR63" i="9"/>
  <c r="DQ63" i="9"/>
  <c r="DP63" i="9"/>
  <c r="DO63" i="9"/>
  <c r="DN63" i="9"/>
  <c r="DM63" i="9"/>
  <c r="DL63" i="9"/>
  <c r="DK63" i="9"/>
  <c r="DJ63" i="9"/>
  <c r="DI63" i="9"/>
  <c r="DH63" i="9"/>
  <c r="DG63" i="9"/>
  <c r="DF63" i="9"/>
  <c r="DE63" i="9"/>
  <c r="DD63" i="9"/>
  <c r="DC63" i="9"/>
  <c r="ES61" i="9"/>
  <c r="ER61" i="9"/>
  <c r="EQ61" i="9"/>
  <c r="EP61" i="9"/>
  <c r="EO61" i="9"/>
  <c r="EN61" i="9"/>
  <c r="EM61" i="9"/>
  <c r="EL61" i="9"/>
  <c r="EK61" i="9"/>
  <c r="EJ61" i="9"/>
  <c r="EI61" i="9"/>
  <c r="EH61" i="9"/>
  <c r="EG61" i="9"/>
  <c r="EF61" i="9"/>
  <c r="EE61" i="9"/>
  <c r="ED61" i="9"/>
  <c r="EC61" i="9"/>
  <c r="EB61" i="9"/>
  <c r="EA61" i="9"/>
  <c r="DZ61" i="9"/>
  <c r="DY61" i="9"/>
  <c r="DX61" i="9"/>
  <c r="DW61" i="9"/>
  <c r="DV61" i="9"/>
  <c r="DU61" i="9"/>
  <c r="DT61" i="9"/>
  <c r="DS61" i="9"/>
  <c r="DR61" i="9"/>
  <c r="DQ61" i="9"/>
  <c r="DP61" i="9"/>
  <c r="DO61" i="9"/>
  <c r="DN61" i="9"/>
  <c r="DM61" i="9"/>
  <c r="DL61" i="9"/>
  <c r="DK61" i="9"/>
  <c r="DJ61" i="9"/>
  <c r="DI61" i="9"/>
  <c r="DH61" i="9"/>
  <c r="DG61" i="9"/>
  <c r="DF61" i="9"/>
  <c r="DE61" i="9"/>
  <c r="DD61" i="9"/>
  <c r="DC61" i="9"/>
  <c r="ES60" i="9"/>
  <c r="ER60" i="9"/>
  <c r="EQ60" i="9"/>
  <c r="EP60" i="9"/>
  <c r="EO60" i="9"/>
  <c r="EN60" i="9"/>
  <c r="EM60" i="9"/>
  <c r="EL60" i="9"/>
  <c r="EK60" i="9"/>
  <c r="EJ60" i="9"/>
  <c r="EI60" i="9"/>
  <c r="EH60" i="9"/>
  <c r="EG60" i="9"/>
  <c r="EF60" i="9"/>
  <c r="EE60" i="9"/>
  <c r="ED60" i="9"/>
  <c r="EC60" i="9"/>
  <c r="EB60" i="9"/>
  <c r="EA60" i="9"/>
  <c r="DZ60" i="9"/>
  <c r="DY60" i="9"/>
  <c r="DX60" i="9"/>
  <c r="DW60" i="9"/>
  <c r="DV60" i="9"/>
  <c r="DU60" i="9"/>
  <c r="DT60" i="9"/>
  <c r="DS60" i="9"/>
  <c r="DR60" i="9"/>
  <c r="DQ60" i="9"/>
  <c r="DP60" i="9"/>
  <c r="DO60" i="9"/>
  <c r="DN60" i="9"/>
  <c r="DM60" i="9"/>
  <c r="DL60" i="9"/>
  <c r="DK60" i="9"/>
  <c r="DJ60" i="9"/>
  <c r="DI60" i="9"/>
  <c r="DH60" i="9"/>
  <c r="DG60" i="9"/>
  <c r="DF60" i="9"/>
  <c r="DE60" i="9"/>
  <c r="DD60" i="9"/>
  <c r="DC60" i="9"/>
  <c r="ES59" i="9"/>
  <c r="ER59" i="9"/>
  <c r="EQ59" i="9"/>
  <c r="EP59" i="9"/>
  <c r="EO59" i="9"/>
  <c r="EN59" i="9"/>
  <c r="EM59" i="9"/>
  <c r="EL59" i="9"/>
  <c r="EK59" i="9"/>
  <c r="EJ59" i="9"/>
  <c r="EI59" i="9"/>
  <c r="EH59" i="9"/>
  <c r="EG59" i="9"/>
  <c r="EF59" i="9"/>
  <c r="EE59" i="9"/>
  <c r="ED59" i="9"/>
  <c r="EC59" i="9"/>
  <c r="EB59" i="9"/>
  <c r="EA59" i="9"/>
  <c r="DZ59" i="9"/>
  <c r="DY59" i="9"/>
  <c r="DX59" i="9"/>
  <c r="DW59" i="9"/>
  <c r="DV59" i="9"/>
  <c r="DU59" i="9"/>
  <c r="DT59" i="9"/>
  <c r="DS59" i="9"/>
  <c r="DR59" i="9"/>
  <c r="DQ59" i="9"/>
  <c r="DP59" i="9"/>
  <c r="DO59" i="9"/>
  <c r="DN59" i="9"/>
  <c r="DM59" i="9"/>
  <c r="DL59" i="9"/>
  <c r="DK59" i="9"/>
  <c r="DJ59" i="9"/>
  <c r="DI59" i="9"/>
  <c r="DH59" i="9"/>
  <c r="DG59" i="9"/>
  <c r="DF59" i="9"/>
  <c r="DE59" i="9"/>
  <c r="DD59" i="9"/>
  <c r="DC59" i="9"/>
  <c r="ES58" i="9"/>
  <c r="ER58" i="9"/>
  <c r="EQ58" i="9"/>
  <c r="EP58" i="9"/>
  <c r="EO58" i="9"/>
  <c r="EN58" i="9"/>
  <c r="EM58" i="9"/>
  <c r="EL58" i="9"/>
  <c r="EK58" i="9"/>
  <c r="EJ58" i="9"/>
  <c r="EI58" i="9"/>
  <c r="EH58" i="9"/>
  <c r="EG58" i="9"/>
  <c r="EF58" i="9"/>
  <c r="EE58" i="9"/>
  <c r="ED58" i="9"/>
  <c r="EC58" i="9"/>
  <c r="EB58" i="9"/>
  <c r="EA58" i="9"/>
  <c r="DZ58" i="9"/>
  <c r="DY58" i="9"/>
  <c r="DX58" i="9"/>
  <c r="DW58" i="9"/>
  <c r="DV58" i="9"/>
  <c r="DU58" i="9"/>
  <c r="DT58" i="9"/>
  <c r="DS58" i="9"/>
  <c r="DR58" i="9"/>
  <c r="DQ58" i="9"/>
  <c r="DP58" i="9"/>
  <c r="DO58" i="9"/>
  <c r="DM58" i="9"/>
  <c r="DL58" i="9"/>
  <c r="DK58" i="9"/>
  <c r="DJ58" i="9"/>
  <c r="DH58" i="9"/>
  <c r="DF58" i="9"/>
  <c r="DE58" i="9"/>
  <c r="DD58" i="9"/>
  <c r="DC58" i="9"/>
  <c r="ES57" i="9"/>
  <c r="ER57" i="9"/>
  <c r="EQ57" i="9"/>
  <c r="EP57" i="9"/>
  <c r="EO57" i="9"/>
  <c r="EN57" i="9"/>
  <c r="EM57" i="9"/>
  <c r="EL57" i="9"/>
  <c r="EK57" i="9"/>
  <c r="EJ57" i="9"/>
  <c r="EI57" i="9"/>
  <c r="EH57" i="9"/>
  <c r="EG57" i="9"/>
  <c r="EF57" i="9"/>
  <c r="EE57" i="9"/>
  <c r="ED57" i="9"/>
  <c r="EC57" i="9"/>
  <c r="EB57" i="9"/>
  <c r="EA57" i="9"/>
  <c r="DZ57" i="9"/>
  <c r="DY57" i="9"/>
  <c r="DX57" i="9"/>
  <c r="DW57" i="9"/>
  <c r="DV57" i="9"/>
  <c r="DU57" i="9"/>
  <c r="DT57" i="9"/>
  <c r="DS57" i="9"/>
  <c r="DR57" i="9"/>
  <c r="DQ57" i="9"/>
  <c r="DP57" i="9"/>
  <c r="DO57" i="9"/>
  <c r="DN57" i="9"/>
  <c r="DM57" i="9"/>
  <c r="DL57" i="9"/>
  <c r="DK57" i="9"/>
  <c r="DJ57" i="9"/>
  <c r="DI57" i="9"/>
  <c r="DH57" i="9"/>
  <c r="DG57" i="9"/>
  <c r="DF57" i="9"/>
  <c r="DE57" i="9"/>
  <c r="DD57" i="9"/>
  <c r="DC57" i="9"/>
  <c r="ES56" i="9"/>
  <c r="ER56" i="9"/>
  <c r="EQ56" i="9"/>
  <c r="EP56" i="9"/>
  <c r="EO56" i="9"/>
  <c r="EN56" i="9"/>
  <c r="EM56" i="9"/>
  <c r="EL56" i="9"/>
  <c r="EK56" i="9"/>
  <c r="EJ56" i="9"/>
  <c r="EI56" i="9"/>
  <c r="EH56" i="9"/>
  <c r="EG56" i="9"/>
  <c r="EF56" i="9"/>
  <c r="EE56" i="9"/>
  <c r="ED56" i="9"/>
  <c r="EC56" i="9"/>
  <c r="EB56" i="9"/>
  <c r="EA56" i="9"/>
  <c r="DZ56" i="9"/>
  <c r="DY56" i="9"/>
  <c r="DX56" i="9"/>
  <c r="DW56" i="9"/>
  <c r="DV56" i="9"/>
  <c r="DU56" i="9"/>
  <c r="DT56" i="9"/>
  <c r="DS56" i="9"/>
  <c r="DR56" i="9"/>
  <c r="DQ56" i="9"/>
  <c r="DP56" i="9"/>
  <c r="DO56" i="9"/>
  <c r="DN56" i="9"/>
  <c r="DM56" i="9"/>
  <c r="DL56" i="9"/>
  <c r="DK56" i="9"/>
  <c r="DJ56" i="9"/>
  <c r="DI56" i="9"/>
  <c r="DH56" i="9"/>
  <c r="DG56" i="9"/>
  <c r="DF56" i="9"/>
  <c r="DE56" i="9"/>
  <c r="DD56" i="9"/>
  <c r="DC56" i="9"/>
  <c r="ES55" i="9"/>
  <c r="ER55" i="9"/>
  <c r="EQ55" i="9"/>
  <c r="EP55" i="9"/>
  <c r="EO55" i="9"/>
  <c r="EN55" i="9"/>
  <c r="EM55" i="9"/>
  <c r="EL55" i="9"/>
  <c r="EK55" i="9"/>
  <c r="EJ55" i="9"/>
  <c r="EI55" i="9"/>
  <c r="EH55" i="9"/>
  <c r="EG55" i="9"/>
  <c r="EF55" i="9"/>
  <c r="EE55" i="9"/>
  <c r="ED55" i="9"/>
  <c r="EC55" i="9"/>
  <c r="EB55" i="9"/>
  <c r="EA55" i="9"/>
  <c r="DZ55" i="9"/>
  <c r="DY55" i="9"/>
  <c r="DX55" i="9"/>
  <c r="DV55" i="9"/>
  <c r="DT55" i="9"/>
  <c r="DS55" i="9"/>
  <c r="DR55" i="9"/>
  <c r="DQ55" i="9"/>
  <c r="DP55" i="9"/>
  <c r="DO55" i="9"/>
  <c r="DN55" i="9"/>
  <c r="DM55" i="9"/>
  <c r="DL55" i="9"/>
  <c r="DK55" i="9"/>
  <c r="DJ55" i="9"/>
  <c r="DI55" i="9"/>
  <c r="DH55" i="9"/>
  <c r="DG55" i="9"/>
  <c r="DF55" i="9"/>
  <c r="DE55" i="9"/>
  <c r="DD55" i="9"/>
  <c r="DC55" i="9"/>
  <c r="ES54" i="9"/>
  <c r="ER54" i="9"/>
  <c r="EQ54" i="9"/>
  <c r="EP54" i="9"/>
  <c r="EO54" i="9"/>
  <c r="EN54" i="9"/>
  <c r="EM54" i="9"/>
  <c r="EL54" i="9"/>
  <c r="EK54" i="9"/>
  <c r="EJ54" i="9"/>
  <c r="EI54" i="9"/>
  <c r="EH54" i="9"/>
  <c r="EG54" i="9"/>
  <c r="EF54" i="9"/>
  <c r="EE54" i="9"/>
  <c r="ED54" i="9"/>
  <c r="EC54" i="9"/>
  <c r="EB54" i="9"/>
  <c r="EA54" i="9"/>
  <c r="DZ54" i="9"/>
  <c r="DY54" i="9"/>
  <c r="DX54" i="9"/>
  <c r="DW54" i="9"/>
  <c r="DV54" i="9"/>
  <c r="DU54" i="9"/>
  <c r="DT54" i="9"/>
  <c r="DS54" i="9"/>
  <c r="DR54" i="9"/>
  <c r="DQ54" i="9"/>
  <c r="DP54" i="9"/>
  <c r="DO54" i="9"/>
  <c r="DN54" i="9"/>
  <c r="DM54" i="9"/>
  <c r="DL54" i="9"/>
  <c r="DK54" i="9"/>
  <c r="DJ54" i="9"/>
  <c r="DI54" i="9"/>
  <c r="DH54" i="9"/>
  <c r="DG54" i="9"/>
  <c r="DF54" i="9"/>
  <c r="DE54" i="9"/>
  <c r="DD54" i="9"/>
  <c r="DC54" i="9"/>
  <c r="ES53" i="9"/>
  <c r="ER53" i="9"/>
  <c r="EQ53" i="9"/>
  <c r="EP53" i="9"/>
  <c r="EO53" i="9"/>
  <c r="EN53" i="9"/>
  <c r="EM53" i="9"/>
  <c r="EL53" i="9"/>
  <c r="EK53" i="9"/>
  <c r="EJ53" i="9"/>
  <c r="EI53" i="9"/>
  <c r="EH53" i="9"/>
  <c r="EG53" i="9"/>
  <c r="EF53" i="9"/>
  <c r="EE53" i="9"/>
  <c r="ED53" i="9"/>
  <c r="EC53" i="9"/>
  <c r="EB53" i="9"/>
  <c r="EA53" i="9"/>
  <c r="DZ53" i="9"/>
  <c r="DY53" i="9"/>
  <c r="DX53" i="9"/>
  <c r="DW53" i="9"/>
  <c r="DV53" i="9"/>
  <c r="DU53" i="9"/>
  <c r="DT53" i="9"/>
  <c r="DS53" i="9"/>
  <c r="DR53" i="9"/>
  <c r="DQ53" i="9"/>
  <c r="DP53" i="9"/>
  <c r="DO53" i="9"/>
  <c r="DN53" i="9"/>
  <c r="DM53" i="9"/>
  <c r="DL53" i="9"/>
  <c r="DK53" i="9"/>
  <c r="DJ53" i="9"/>
  <c r="DI53" i="9"/>
  <c r="DH53" i="9"/>
  <c r="DG53" i="9"/>
  <c r="DF53" i="9"/>
  <c r="DE53" i="9"/>
  <c r="DD53" i="9"/>
  <c r="DC53" i="9"/>
  <c r="ES52" i="9"/>
  <c r="ER52" i="9"/>
  <c r="EQ52" i="9"/>
  <c r="EP52" i="9"/>
  <c r="EO52" i="9"/>
  <c r="EN52" i="9"/>
  <c r="EM52" i="9"/>
  <c r="EL52" i="9"/>
  <c r="EK52" i="9"/>
  <c r="EJ52" i="9"/>
  <c r="EI52" i="9"/>
  <c r="EH52" i="9"/>
  <c r="EG52" i="9"/>
  <c r="EF52" i="9"/>
  <c r="EE52" i="9"/>
  <c r="ED52" i="9"/>
  <c r="EC52" i="9"/>
  <c r="EB52" i="9"/>
  <c r="EA52" i="9"/>
  <c r="DZ52" i="9"/>
  <c r="DY52" i="9"/>
  <c r="DX52" i="9"/>
  <c r="DW52" i="9"/>
  <c r="DV52" i="9"/>
  <c r="DU52" i="9"/>
  <c r="DT52" i="9"/>
  <c r="DS52" i="9"/>
  <c r="DR52" i="9"/>
  <c r="DQ52" i="9"/>
  <c r="DP52" i="9"/>
  <c r="DO52" i="9"/>
  <c r="DN52" i="9"/>
  <c r="DM52" i="9"/>
  <c r="DL52" i="9"/>
  <c r="DK52" i="9"/>
  <c r="DJ52" i="9"/>
  <c r="DI52" i="9"/>
  <c r="DH52" i="9"/>
  <c r="DG52" i="9"/>
  <c r="DF52" i="9"/>
  <c r="DE52" i="9"/>
  <c r="DD52" i="9"/>
  <c r="DC52" i="9"/>
  <c r="ES51" i="9"/>
  <c r="ER51" i="9"/>
  <c r="EQ51" i="9"/>
  <c r="EP51" i="9"/>
  <c r="EO51" i="9"/>
  <c r="EN51" i="9"/>
  <c r="EM51" i="9"/>
  <c r="EL51" i="9"/>
  <c r="EK51" i="9"/>
  <c r="EJ51" i="9"/>
  <c r="EI51" i="9"/>
  <c r="EH51" i="9"/>
  <c r="EG51" i="9"/>
  <c r="EF51" i="9"/>
  <c r="EE51" i="9"/>
  <c r="ED51" i="9"/>
  <c r="EC51" i="9"/>
  <c r="EB51" i="9"/>
  <c r="EA51" i="9"/>
  <c r="DZ51" i="9"/>
  <c r="DY51" i="9"/>
  <c r="DX51" i="9"/>
  <c r="DW51" i="9"/>
  <c r="DV51" i="9"/>
  <c r="DU51" i="9"/>
  <c r="DT51" i="9"/>
  <c r="DS51" i="9"/>
  <c r="DR51" i="9"/>
  <c r="DQ51" i="9"/>
  <c r="DP51" i="9"/>
  <c r="DO51" i="9"/>
  <c r="DN51" i="9"/>
  <c r="DM51" i="9"/>
  <c r="DL51" i="9"/>
  <c r="DK51" i="9"/>
  <c r="DJ51" i="9"/>
  <c r="DI51" i="9"/>
  <c r="DH51" i="9"/>
  <c r="DG51" i="9"/>
  <c r="DF51" i="9"/>
  <c r="DE51" i="9"/>
  <c r="DD51" i="9"/>
  <c r="DC51" i="9"/>
  <c r="ES50" i="9"/>
  <c r="ER50" i="9"/>
  <c r="EQ50" i="9"/>
  <c r="EP50" i="9"/>
  <c r="EO50" i="9"/>
  <c r="EN50" i="9"/>
  <c r="EM50" i="9"/>
  <c r="EL50" i="9"/>
  <c r="EK50" i="9"/>
  <c r="EI50" i="9"/>
  <c r="EH50" i="9"/>
  <c r="EG50" i="9"/>
  <c r="EF50" i="9"/>
  <c r="EE50" i="9"/>
  <c r="ED50" i="9"/>
  <c r="EC50" i="9"/>
  <c r="EB50" i="9"/>
  <c r="EA50" i="9"/>
  <c r="DZ50" i="9"/>
  <c r="DY50" i="9"/>
  <c r="DX50" i="9"/>
  <c r="DW50" i="9"/>
  <c r="DV50" i="9"/>
  <c r="DU50" i="9"/>
  <c r="DT50" i="9"/>
  <c r="DS50" i="9"/>
  <c r="DR50" i="9"/>
  <c r="DQ50" i="9"/>
  <c r="DP50" i="9"/>
  <c r="DO50" i="9"/>
  <c r="DN50" i="9"/>
  <c r="DM50" i="9"/>
  <c r="DL50" i="9"/>
  <c r="DK50" i="9"/>
  <c r="DJ50" i="9"/>
  <c r="DI50" i="9"/>
  <c r="DH50" i="9"/>
  <c r="DG50" i="9"/>
  <c r="DF50" i="9"/>
  <c r="DE50" i="9"/>
  <c r="DD50" i="9"/>
  <c r="DC50" i="9"/>
  <c r="ES49" i="9"/>
  <c r="ER49" i="9"/>
  <c r="EQ49" i="9"/>
  <c r="EP49" i="9"/>
  <c r="EO49" i="9"/>
  <c r="EN49" i="9"/>
  <c r="EM49" i="9"/>
  <c r="EL49" i="9"/>
  <c r="EK49" i="9"/>
  <c r="EJ49" i="9"/>
  <c r="EI49" i="9"/>
  <c r="EH49" i="9"/>
  <c r="EG49" i="9"/>
  <c r="EF49" i="9"/>
  <c r="EE49" i="9"/>
  <c r="ED49" i="9"/>
  <c r="EC49" i="9"/>
  <c r="EB49" i="9"/>
  <c r="EA49" i="9"/>
  <c r="DZ49" i="9"/>
  <c r="DY49" i="9"/>
  <c r="DX49" i="9"/>
  <c r="DW49" i="9"/>
  <c r="DV49" i="9"/>
  <c r="DU49" i="9"/>
  <c r="DT49" i="9"/>
  <c r="DS49" i="9"/>
  <c r="DR49" i="9"/>
  <c r="DQ49" i="9"/>
  <c r="DP49" i="9"/>
  <c r="DO49" i="9"/>
  <c r="DN49" i="9"/>
  <c r="DM49" i="9"/>
  <c r="DL49" i="9"/>
  <c r="DK49" i="9"/>
  <c r="DJ49" i="9"/>
  <c r="DI49" i="9"/>
  <c r="DH49" i="9"/>
  <c r="DG49" i="9"/>
  <c r="DF49" i="9"/>
  <c r="DE49" i="9"/>
  <c r="DD49" i="9"/>
  <c r="DC49" i="9"/>
  <c r="ES48" i="9"/>
  <c r="ER48" i="9"/>
  <c r="EQ48" i="9"/>
  <c r="EP48" i="9"/>
  <c r="EO48" i="9"/>
  <c r="EN48" i="9"/>
  <c r="EM48" i="9"/>
  <c r="EL48" i="9"/>
  <c r="EK48" i="9"/>
  <c r="EJ48" i="9"/>
  <c r="EI48" i="9"/>
  <c r="EH48" i="9"/>
  <c r="EG48" i="9"/>
  <c r="EF48" i="9"/>
  <c r="EE48" i="9"/>
  <c r="ED48" i="9"/>
  <c r="EC48" i="9"/>
  <c r="EB48" i="9"/>
  <c r="EA48" i="9"/>
  <c r="DZ48" i="9"/>
  <c r="DY48" i="9"/>
  <c r="DX48" i="9"/>
  <c r="DW48" i="9"/>
  <c r="DV48" i="9"/>
  <c r="DU48" i="9"/>
  <c r="DT48" i="9"/>
  <c r="DS48" i="9"/>
  <c r="DR48" i="9"/>
  <c r="DQ48" i="9"/>
  <c r="DP48" i="9"/>
  <c r="DO48" i="9"/>
  <c r="DN48" i="9"/>
  <c r="DM48" i="9"/>
  <c r="DL48" i="9"/>
  <c r="DK48" i="9"/>
  <c r="DJ48" i="9"/>
  <c r="DI48" i="9"/>
  <c r="DH48" i="9"/>
  <c r="DG48" i="9"/>
  <c r="DF48" i="9"/>
  <c r="DE48" i="9"/>
  <c r="DD48" i="9"/>
  <c r="DC48" i="9"/>
  <c r="ES47" i="9"/>
  <c r="ER47" i="9"/>
  <c r="EQ47" i="9"/>
  <c r="EP47" i="9"/>
  <c r="EO47" i="9"/>
  <c r="EN47" i="9"/>
  <c r="EM47" i="9"/>
  <c r="EL47" i="9"/>
  <c r="EK47" i="9"/>
  <c r="EJ47" i="9"/>
  <c r="EI47" i="9"/>
  <c r="EH47" i="9"/>
  <c r="EG47" i="9"/>
  <c r="EF47" i="9"/>
  <c r="EE47" i="9"/>
  <c r="ED47" i="9"/>
  <c r="EC47" i="9"/>
  <c r="EB47" i="9"/>
  <c r="DZ47" i="9"/>
  <c r="DY47" i="9"/>
  <c r="DX47" i="9"/>
  <c r="DW47" i="9"/>
  <c r="DV47" i="9"/>
  <c r="DU47" i="9"/>
  <c r="DT47" i="9"/>
  <c r="DS47" i="9"/>
  <c r="DR47" i="9"/>
  <c r="DQ47" i="9"/>
  <c r="DP47" i="9"/>
  <c r="DO47" i="9"/>
  <c r="DN47" i="9"/>
  <c r="DM47" i="9"/>
  <c r="DL47" i="9"/>
  <c r="DK47" i="9"/>
  <c r="DJ47" i="9"/>
  <c r="DI47" i="9"/>
  <c r="DH47" i="9"/>
  <c r="DG47" i="9"/>
  <c r="DF47" i="9"/>
  <c r="DD47" i="9"/>
  <c r="DC47" i="9"/>
  <c r="ES46" i="9"/>
  <c r="ER46" i="9"/>
  <c r="EQ46" i="9"/>
  <c r="EP46" i="9"/>
  <c r="EO46" i="9"/>
  <c r="EN46" i="9"/>
  <c r="EM46" i="9"/>
  <c r="EL46" i="9"/>
  <c r="EK46" i="9"/>
  <c r="EI46" i="9"/>
  <c r="EH46" i="9"/>
  <c r="EG46" i="9"/>
  <c r="EF46" i="9"/>
  <c r="EE46" i="9"/>
  <c r="ED46" i="9"/>
  <c r="EC46" i="9"/>
  <c r="EB46" i="9"/>
  <c r="EA46" i="9"/>
  <c r="DZ46" i="9"/>
  <c r="DY46" i="9"/>
  <c r="DX46" i="9"/>
  <c r="DW46" i="9"/>
  <c r="DV46" i="9"/>
  <c r="DU46" i="9"/>
  <c r="DT46" i="9"/>
  <c r="DS46" i="9"/>
  <c r="DR46" i="9"/>
  <c r="DQ46" i="9"/>
  <c r="DP46" i="9"/>
  <c r="DO46" i="9"/>
  <c r="DN46" i="9"/>
  <c r="DM46" i="9"/>
  <c r="DL46" i="9"/>
  <c r="DK46" i="9"/>
  <c r="DJ46" i="9"/>
  <c r="DI46" i="9"/>
  <c r="DH46" i="9"/>
  <c r="DG46" i="9"/>
  <c r="DF46" i="9"/>
  <c r="DE46" i="9"/>
  <c r="DD46" i="9"/>
  <c r="DC46" i="9"/>
  <c r="ES45" i="9"/>
  <c r="EQ45" i="9"/>
  <c r="EP45" i="9"/>
  <c r="EO45" i="9"/>
  <c r="EN45" i="9"/>
  <c r="EM45" i="9"/>
  <c r="EL45" i="9"/>
  <c r="EK45" i="9"/>
  <c r="EJ45" i="9"/>
  <c r="EI45" i="9"/>
  <c r="EH45" i="9"/>
  <c r="EG45" i="9"/>
  <c r="EF45" i="9"/>
  <c r="EE45" i="9"/>
  <c r="ED45" i="9"/>
  <c r="EC45" i="9"/>
  <c r="EB45" i="9"/>
  <c r="EA45" i="9"/>
  <c r="DZ45" i="9"/>
  <c r="DY45" i="9"/>
  <c r="DX45" i="9"/>
  <c r="DW45" i="9"/>
  <c r="DV45" i="9"/>
  <c r="DU45" i="9"/>
  <c r="DT45" i="9"/>
  <c r="DR45" i="9"/>
  <c r="DQ45" i="9"/>
  <c r="DP45" i="9"/>
  <c r="DO45" i="9"/>
  <c r="DN45" i="9"/>
  <c r="DM45" i="9"/>
  <c r="DL45" i="9"/>
  <c r="DK45" i="9"/>
  <c r="DJ45" i="9"/>
  <c r="DI45" i="9"/>
  <c r="DH45" i="9"/>
  <c r="DG45" i="9"/>
  <c r="DF45" i="9"/>
  <c r="DE45" i="9"/>
  <c r="DD45" i="9"/>
  <c r="DC45" i="9"/>
  <c r="ES44" i="9"/>
  <c r="ER44" i="9"/>
  <c r="EQ44" i="9"/>
  <c r="EP44" i="9"/>
  <c r="EO44" i="9"/>
  <c r="EN44" i="9"/>
  <c r="EM44" i="9"/>
  <c r="EL44" i="9"/>
  <c r="EK44" i="9"/>
  <c r="EJ44" i="9"/>
  <c r="EI44" i="9"/>
  <c r="EH44" i="9"/>
  <c r="EG44" i="9"/>
  <c r="EF44" i="9"/>
  <c r="EE44" i="9"/>
  <c r="ED44" i="9"/>
  <c r="EC44" i="9"/>
  <c r="EB44" i="9"/>
  <c r="EA44" i="9"/>
  <c r="DZ44" i="9"/>
  <c r="DY44" i="9"/>
  <c r="DX44" i="9"/>
  <c r="DW44" i="9"/>
  <c r="DV44" i="9"/>
  <c r="DU44" i="9"/>
  <c r="DT44" i="9"/>
  <c r="DS44" i="9"/>
  <c r="DR44" i="9"/>
  <c r="DQ44" i="9"/>
  <c r="DP44" i="9"/>
  <c r="DO44" i="9"/>
  <c r="DN44" i="9"/>
  <c r="DM44" i="9"/>
  <c r="DL44" i="9"/>
  <c r="DK44" i="9"/>
  <c r="DJ44" i="9"/>
  <c r="DI44" i="9"/>
  <c r="DH44" i="9"/>
  <c r="DG44" i="9"/>
  <c r="DF44" i="9"/>
  <c r="DE44" i="9"/>
  <c r="DD44" i="9"/>
  <c r="DC44" i="9"/>
  <c r="ES43" i="9"/>
  <c r="ER43" i="9"/>
  <c r="EQ43" i="9"/>
  <c r="EP43" i="9"/>
  <c r="EO43" i="9"/>
  <c r="EN43" i="9"/>
  <c r="EM43" i="9"/>
  <c r="EL43" i="9"/>
  <c r="EK43" i="9"/>
  <c r="EI43" i="9"/>
  <c r="EH43" i="9"/>
  <c r="EG43" i="9"/>
  <c r="EF43" i="9"/>
  <c r="EE43" i="9"/>
  <c r="ED43" i="9"/>
  <c r="EC43" i="9"/>
  <c r="EB43" i="9"/>
  <c r="EA43" i="9"/>
  <c r="DZ43" i="9"/>
  <c r="DY43" i="9"/>
  <c r="DX43" i="9"/>
  <c r="DW43" i="9"/>
  <c r="DV43" i="9"/>
  <c r="DU43" i="9"/>
  <c r="DT43" i="9"/>
  <c r="DS43" i="9"/>
  <c r="DR43" i="9"/>
  <c r="DQ43" i="9"/>
  <c r="DP43" i="9"/>
  <c r="DO43" i="9"/>
  <c r="DN43" i="9"/>
  <c r="DM43" i="9"/>
  <c r="DL43" i="9"/>
  <c r="DK43" i="9"/>
  <c r="DJ43" i="9"/>
  <c r="DI43" i="9"/>
  <c r="DH43" i="9"/>
  <c r="DG43" i="9"/>
  <c r="DF43" i="9"/>
  <c r="DE43" i="9"/>
  <c r="DD43" i="9"/>
  <c r="DC43" i="9"/>
  <c r="ES42" i="9"/>
  <c r="ER42" i="9"/>
  <c r="EQ42" i="9"/>
  <c r="EP42" i="9"/>
  <c r="EO42" i="9"/>
  <c r="EN42" i="9"/>
  <c r="EM42" i="9"/>
  <c r="EL42" i="9"/>
  <c r="EK42" i="9"/>
  <c r="EI42" i="9"/>
  <c r="EH42" i="9"/>
  <c r="EG42" i="9"/>
  <c r="EF42" i="9"/>
  <c r="EE42" i="9"/>
  <c r="ED42" i="9"/>
  <c r="EC42" i="9"/>
  <c r="EB42" i="9"/>
  <c r="EA42" i="9"/>
  <c r="DZ42" i="9"/>
  <c r="DY42" i="9"/>
  <c r="DX42" i="9"/>
  <c r="DW42" i="9"/>
  <c r="DV42" i="9"/>
  <c r="DU42" i="9"/>
  <c r="DT42" i="9"/>
  <c r="DS42" i="9"/>
  <c r="DR42" i="9"/>
  <c r="DQ42" i="9"/>
  <c r="DP42" i="9"/>
  <c r="DO42" i="9"/>
  <c r="DN42" i="9"/>
  <c r="DM42" i="9"/>
  <c r="DL42" i="9"/>
  <c r="DK42" i="9"/>
  <c r="DJ42" i="9"/>
  <c r="DI42" i="9"/>
  <c r="DH42" i="9"/>
  <c r="DG42" i="9"/>
  <c r="DF42" i="9"/>
  <c r="DE42" i="9"/>
  <c r="DD42" i="9"/>
  <c r="DC42" i="9"/>
  <c r="ES41" i="9"/>
  <c r="ER41" i="9"/>
  <c r="EQ41" i="9"/>
  <c r="EP41" i="9"/>
  <c r="EO41" i="9"/>
  <c r="EN41" i="9"/>
  <c r="EM41" i="9"/>
  <c r="EL41" i="9"/>
  <c r="EK41" i="9"/>
  <c r="EJ41" i="9"/>
  <c r="EI41" i="9"/>
  <c r="EH41" i="9"/>
  <c r="EG41" i="9"/>
  <c r="EF41" i="9"/>
  <c r="EE41" i="9"/>
  <c r="ED41" i="9"/>
  <c r="EC41" i="9"/>
  <c r="EB41" i="9"/>
  <c r="EA41" i="9"/>
  <c r="DZ41" i="9"/>
  <c r="DY41" i="9"/>
  <c r="DX41" i="9"/>
  <c r="DW41" i="9"/>
  <c r="DV41" i="9"/>
  <c r="DU41" i="9"/>
  <c r="DT41" i="9"/>
  <c r="DS41" i="9"/>
  <c r="DR41" i="9"/>
  <c r="DQ41" i="9"/>
  <c r="DP41" i="9"/>
  <c r="DO41" i="9"/>
  <c r="DN41" i="9"/>
  <c r="DM41" i="9"/>
  <c r="DL41" i="9"/>
  <c r="DK41" i="9"/>
  <c r="DJ41" i="9"/>
  <c r="DI41" i="9"/>
  <c r="DH41" i="9"/>
  <c r="DG41" i="9"/>
  <c r="DF41" i="9"/>
  <c r="DE41" i="9"/>
  <c r="DD41" i="9"/>
  <c r="DC41" i="9"/>
  <c r="ES40" i="9"/>
  <c r="ER40" i="9"/>
  <c r="EQ40" i="9"/>
  <c r="EP40" i="9"/>
  <c r="EO40" i="9"/>
  <c r="EN40" i="9"/>
  <c r="EM40" i="9"/>
  <c r="EL40" i="9"/>
  <c r="EK40" i="9"/>
  <c r="EJ40" i="9"/>
  <c r="EI40" i="9"/>
  <c r="EH40" i="9"/>
  <c r="EG40" i="9"/>
  <c r="EF40" i="9"/>
  <c r="EE40" i="9"/>
  <c r="ED40" i="9"/>
  <c r="EC40" i="9"/>
  <c r="EB40" i="9"/>
  <c r="EA40" i="9"/>
  <c r="DZ40" i="9"/>
  <c r="DY40" i="9"/>
  <c r="DX40" i="9"/>
  <c r="DW40" i="9"/>
  <c r="DV40" i="9"/>
  <c r="DU40" i="9"/>
  <c r="DT40" i="9"/>
  <c r="DS40" i="9"/>
  <c r="DR40" i="9"/>
  <c r="DQ40" i="9"/>
  <c r="DP40" i="9"/>
  <c r="DO40" i="9"/>
  <c r="DN40" i="9"/>
  <c r="DM40" i="9"/>
  <c r="DL40" i="9"/>
  <c r="DK40" i="9"/>
  <c r="DJ40" i="9"/>
  <c r="DI40" i="9"/>
  <c r="DH40" i="9"/>
  <c r="DG40" i="9"/>
  <c r="DF40" i="9"/>
  <c r="DE40" i="9"/>
  <c r="DD40" i="9"/>
  <c r="DC40" i="9"/>
  <c r="ES39" i="9"/>
  <c r="ER39" i="9"/>
  <c r="EQ39" i="9"/>
  <c r="EP39" i="9"/>
  <c r="EO39" i="9"/>
  <c r="EN39" i="9"/>
  <c r="EM39" i="9"/>
  <c r="EL39" i="9"/>
  <c r="EK39" i="9"/>
  <c r="EJ39" i="9"/>
  <c r="EI39" i="9"/>
  <c r="EG39" i="9"/>
  <c r="EF39" i="9"/>
  <c r="EE39" i="9"/>
  <c r="ED39" i="9"/>
  <c r="EC39" i="9"/>
  <c r="EB39" i="9"/>
  <c r="EA39" i="9"/>
  <c r="DZ39" i="9"/>
  <c r="DY39" i="9"/>
  <c r="DW39" i="9"/>
  <c r="DV39" i="9"/>
  <c r="DU39" i="9"/>
  <c r="DT39" i="9"/>
  <c r="DS39" i="9"/>
  <c r="DR39" i="9"/>
  <c r="DQ39" i="9"/>
  <c r="DP39" i="9"/>
  <c r="DO39" i="9"/>
  <c r="DN39" i="9"/>
  <c r="DM39" i="9"/>
  <c r="DL39" i="9"/>
  <c r="DK39" i="9"/>
  <c r="DJ39" i="9"/>
  <c r="DI39" i="9"/>
  <c r="DH39" i="9"/>
  <c r="DG39" i="9"/>
  <c r="DF39" i="9"/>
  <c r="DE39" i="9"/>
  <c r="DD39" i="9"/>
  <c r="DC39" i="9"/>
  <c r="ES38" i="9"/>
  <c r="ER38" i="9"/>
  <c r="EQ38" i="9"/>
  <c r="EP38" i="9"/>
  <c r="EO38" i="9"/>
  <c r="EN38" i="9"/>
  <c r="EM38" i="9"/>
  <c r="EL38" i="9"/>
  <c r="EK38" i="9"/>
  <c r="EJ38" i="9"/>
  <c r="EI38" i="9"/>
  <c r="EG38" i="9"/>
  <c r="EF38" i="9"/>
  <c r="ED38" i="9"/>
  <c r="EC38" i="9"/>
  <c r="EB38" i="9"/>
  <c r="EA38" i="9"/>
  <c r="DZ38" i="9"/>
  <c r="DY38" i="9"/>
  <c r="DX38" i="9"/>
  <c r="DW38" i="9"/>
  <c r="DV38" i="9"/>
  <c r="DU38" i="9"/>
  <c r="DT38" i="9"/>
  <c r="DS38" i="9"/>
  <c r="DR38" i="9"/>
  <c r="DQ38" i="9"/>
  <c r="DP38" i="9"/>
  <c r="DO38" i="9"/>
  <c r="DN38" i="9"/>
  <c r="DM38" i="9"/>
  <c r="DL38" i="9"/>
  <c r="DK38" i="9"/>
  <c r="DJ38" i="9"/>
  <c r="DI38" i="9"/>
  <c r="DH38" i="9"/>
  <c r="DG38" i="9"/>
  <c r="DF38" i="9"/>
  <c r="DE38" i="9"/>
  <c r="DD38" i="9"/>
  <c r="DC38" i="9"/>
  <c r="ES37" i="9"/>
  <c r="ER37" i="9"/>
  <c r="EQ37" i="9"/>
  <c r="EP37" i="9"/>
  <c r="EO37" i="9"/>
  <c r="EN37" i="9"/>
  <c r="EM37" i="9"/>
  <c r="EL37" i="9"/>
  <c r="EK37" i="9"/>
  <c r="EI37" i="9"/>
  <c r="EH37" i="9"/>
  <c r="EG37" i="9"/>
  <c r="EF37" i="9"/>
  <c r="EE37" i="9"/>
  <c r="ED37" i="9"/>
  <c r="EC37" i="9"/>
  <c r="EB37" i="9"/>
  <c r="EA37" i="9"/>
  <c r="DZ37" i="9"/>
  <c r="DY37" i="9"/>
  <c r="DX37" i="9"/>
  <c r="DW37" i="9"/>
  <c r="DV37" i="9"/>
  <c r="DU37" i="9"/>
  <c r="DT37" i="9"/>
  <c r="DS37" i="9"/>
  <c r="DR37" i="9"/>
  <c r="DQ37" i="9"/>
  <c r="DP37" i="9"/>
  <c r="DO37" i="9"/>
  <c r="DN37" i="9"/>
  <c r="DM37" i="9"/>
  <c r="DL37" i="9"/>
  <c r="DK37" i="9"/>
  <c r="DJ37" i="9"/>
  <c r="DI37" i="9"/>
  <c r="DH37" i="9"/>
  <c r="DG37" i="9"/>
  <c r="DF37" i="9"/>
  <c r="DE37" i="9"/>
  <c r="DD37" i="9"/>
  <c r="DC37" i="9"/>
  <c r="ES36" i="9"/>
  <c r="ER36" i="9"/>
  <c r="EQ36" i="9"/>
  <c r="EP36" i="9"/>
  <c r="EO36" i="9"/>
  <c r="EN36" i="9"/>
  <c r="EM36" i="9"/>
  <c r="EL36" i="9"/>
  <c r="EK36" i="9"/>
  <c r="EJ36" i="9"/>
  <c r="EI36" i="9"/>
  <c r="EH36" i="9"/>
  <c r="EG36" i="9"/>
  <c r="EF36" i="9"/>
  <c r="EE36" i="9"/>
  <c r="ED36" i="9"/>
  <c r="EC36" i="9"/>
  <c r="EB36" i="9"/>
  <c r="EA36" i="9"/>
  <c r="DZ36" i="9"/>
  <c r="DY36" i="9"/>
  <c r="DX36" i="9"/>
  <c r="DW36" i="9"/>
  <c r="DV36" i="9"/>
  <c r="DU36" i="9"/>
  <c r="DT36" i="9"/>
  <c r="DS36" i="9"/>
  <c r="DR36" i="9"/>
  <c r="DQ36" i="9"/>
  <c r="DP36" i="9"/>
  <c r="DO36" i="9"/>
  <c r="DN36" i="9"/>
  <c r="DM36" i="9"/>
  <c r="DL36" i="9"/>
  <c r="DK36" i="9"/>
  <c r="DJ36" i="9"/>
  <c r="DI36" i="9"/>
  <c r="DH36" i="9"/>
  <c r="DG36" i="9"/>
  <c r="DF36" i="9"/>
  <c r="DE36" i="9"/>
  <c r="DD36" i="9"/>
  <c r="DC36" i="9"/>
  <c r="ES35" i="9"/>
  <c r="ER35" i="9"/>
  <c r="EQ35" i="9"/>
  <c r="EP35" i="9"/>
  <c r="EO35" i="9"/>
  <c r="EN35" i="9"/>
  <c r="EM35" i="9"/>
  <c r="EL35" i="9"/>
  <c r="EK35" i="9"/>
  <c r="EJ35" i="9"/>
  <c r="EI35" i="9"/>
  <c r="EH35" i="9"/>
  <c r="EG35" i="9"/>
  <c r="EF35" i="9"/>
  <c r="EE35" i="9"/>
  <c r="ED35" i="9"/>
  <c r="EC35" i="9"/>
  <c r="EB35" i="9"/>
  <c r="EA35" i="9"/>
  <c r="DZ35" i="9"/>
  <c r="DY35" i="9"/>
  <c r="DX35" i="9"/>
  <c r="DW35" i="9"/>
  <c r="DV35" i="9"/>
  <c r="DU35" i="9"/>
  <c r="DT35" i="9"/>
  <c r="DS35" i="9"/>
  <c r="DR35" i="9"/>
  <c r="DQ35" i="9"/>
  <c r="DP35" i="9"/>
  <c r="DO35" i="9"/>
  <c r="DN35" i="9"/>
  <c r="DM35" i="9"/>
  <c r="DL35" i="9"/>
  <c r="DK35" i="9"/>
  <c r="DJ35" i="9"/>
  <c r="DI35" i="9"/>
  <c r="DH35" i="9"/>
  <c r="DG35" i="9"/>
  <c r="DF35" i="9"/>
  <c r="DE35" i="9"/>
  <c r="DD35" i="9"/>
  <c r="DC35" i="9"/>
  <c r="ES34" i="9"/>
  <c r="ER34" i="9"/>
  <c r="EQ34" i="9"/>
  <c r="EP34" i="9"/>
  <c r="EO34" i="9"/>
  <c r="EN34" i="9"/>
  <c r="EM34" i="9"/>
  <c r="EL34" i="9"/>
  <c r="EK34" i="9"/>
  <c r="EJ34" i="9"/>
  <c r="EI34" i="9"/>
  <c r="EH34" i="9"/>
  <c r="EG34" i="9"/>
  <c r="EF34" i="9"/>
  <c r="EE34" i="9"/>
  <c r="ED34" i="9"/>
  <c r="EC34" i="9"/>
  <c r="EB34" i="9"/>
  <c r="EA34" i="9"/>
  <c r="DZ34" i="9"/>
  <c r="DY34" i="9"/>
  <c r="DX34" i="9"/>
  <c r="DW34" i="9"/>
  <c r="DV34" i="9"/>
  <c r="DU34" i="9"/>
  <c r="DT34" i="9"/>
  <c r="DS34" i="9"/>
  <c r="DR34" i="9"/>
  <c r="DQ34" i="9"/>
  <c r="DP34" i="9"/>
  <c r="DO34" i="9"/>
  <c r="DN34" i="9"/>
  <c r="DM34" i="9"/>
  <c r="DL34" i="9"/>
  <c r="DK34" i="9"/>
  <c r="DJ34" i="9"/>
  <c r="DI34" i="9"/>
  <c r="DH34" i="9"/>
  <c r="DG34" i="9"/>
  <c r="DF34" i="9"/>
  <c r="DE34" i="9"/>
  <c r="DD34" i="9"/>
  <c r="DC34" i="9"/>
  <c r="ES33" i="9"/>
  <c r="ER33" i="9"/>
  <c r="EQ33" i="9"/>
  <c r="EP33" i="9"/>
  <c r="EO33" i="9"/>
  <c r="EN33" i="9"/>
  <c r="EM33" i="9"/>
  <c r="EL33" i="9"/>
  <c r="EK33" i="9"/>
  <c r="EJ33" i="9"/>
  <c r="EI33" i="9"/>
  <c r="EH33" i="9"/>
  <c r="EG33" i="9"/>
  <c r="EF33" i="9"/>
  <c r="EE33" i="9"/>
  <c r="ED33" i="9"/>
  <c r="EC33" i="9"/>
  <c r="EB33" i="9"/>
  <c r="EA33" i="9"/>
  <c r="DZ33" i="9"/>
  <c r="DY33" i="9"/>
  <c r="DX33" i="9"/>
  <c r="DW33" i="9"/>
  <c r="DV33" i="9"/>
  <c r="DU33" i="9"/>
  <c r="DT33" i="9"/>
  <c r="DS33" i="9"/>
  <c r="DR33" i="9"/>
  <c r="DQ33" i="9"/>
  <c r="DP33" i="9"/>
  <c r="DO33" i="9"/>
  <c r="DN33" i="9"/>
  <c r="DM33" i="9"/>
  <c r="DL33" i="9"/>
  <c r="DK33" i="9"/>
  <c r="DJ33" i="9"/>
  <c r="DI33" i="9"/>
  <c r="DH33" i="9"/>
  <c r="DG33" i="9"/>
  <c r="DF33" i="9"/>
  <c r="DE33" i="9"/>
  <c r="DD33" i="9"/>
  <c r="DC33" i="9"/>
  <c r="ES32" i="9"/>
  <c r="ER32" i="9"/>
  <c r="EQ32" i="9"/>
  <c r="EP32" i="9"/>
  <c r="EO32" i="9"/>
  <c r="EN32" i="9"/>
  <c r="EM32" i="9"/>
  <c r="EL32" i="9"/>
  <c r="EK32" i="9"/>
  <c r="EJ32" i="9"/>
  <c r="EI32" i="9"/>
  <c r="EH32" i="9"/>
  <c r="EG32" i="9"/>
  <c r="EF32" i="9"/>
  <c r="EE32" i="9"/>
  <c r="ED32" i="9"/>
  <c r="EC32" i="9"/>
  <c r="EB32" i="9"/>
  <c r="EA32" i="9"/>
  <c r="DZ32" i="9"/>
  <c r="DY32" i="9"/>
  <c r="DX32" i="9"/>
  <c r="DW32" i="9"/>
  <c r="DV32" i="9"/>
  <c r="DU32" i="9"/>
  <c r="DT32" i="9"/>
  <c r="DS32" i="9"/>
  <c r="DR32" i="9"/>
  <c r="DQ32" i="9"/>
  <c r="DP32" i="9"/>
  <c r="DO32" i="9"/>
  <c r="DN32" i="9"/>
  <c r="DM32" i="9"/>
  <c r="DL32" i="9"/>
  <c r="DK32" i="9"/>
  <c r="DJ32" i="9"/>
  <c r="DI32" i="9"/>
  <c r="DH32" i="9"/>
  <c r="DG32" i="9"/>
  <c r="DF32" i="9"/>
  <c r="DD32" i="9"/>
  <c r="DC32" i="9"/>
  <c r="ES31" i="9"/>
  <c r="ER31" i="9"/>
  <c r="EQ31" i="9"/>
  <c r="EP31" i="9"/>
  <c r="EO31" i="9"/>
  <c r="EN31" i="9"/>
  <c r="EM31" i="9"/>
  <c r="EL31" i="9"/>
  <c r="EK31" i="9"/>
  <c r="EJ31" i="9"/>
  <c r="EI31" i="9"/>
  <c r="EH31" i="9"/>
  <c r="EG31" i="9"/>
  <c r="EF31" i="9"/>
  <c r="EE31" i="9"/>
  <c r="ED31" i="9"/>
  <c r="EC31" i="9"/>
  <c r="EB31" i="9"/>
  <c r="EA31" i="9"/>
  <c r="DZ31" i="9"/>
  <c r="DY31" i="9"/>
  <c r="DX31" i="9"/>
  <c r="DW31" i="9"/>
  <c r="DV31" i="9"/>
  <c r="DU31" i="9"/>
  <c r="DT31" i="9"/>
  <c r="DS31" i="9"/>
  <c r="DR31" i="9"/>
  <c r="DQ31" i="9"/>
  <c r="DP31" i="9"/>
  <c r="DO31" i="9"/>
  <c r="DN31" i="9"/>
  <c r="DM31" i="9"/>
  <c r="DL31" i="9"/>
  <c r="DK31" i="9"/>
  <c r="DJ31" i="9"/>
  <c r="DI31" i="9"/>
  <c r="DH31" i="9"/>
  <c r="DG31" i="9"/>
  <c r="DF31" i="9"/>
  <c r="DE31" i="9"/>
  <c r="DC31" i="9"/>
  <c r="ES30" i="9"/>
  <c r="ER30" i="9"/>
  <c r="EQ30" i="9"/>
  <c r="EP30" i="9"/>
  <c r="EO30" i="9"/>
  <c r="EN30" i="9"/>
  <c r="EM30" i="9"/>
  <c r="EL30" i="9"/>
  <c r="EK30" i="9"/>
  <c r="EJ30" i="9"/>
  <c r="EI30" i="9"/>
  <c r="EH30" i="9"/>
  <c r="EG30" i="9"/>
  <c r="EF30" i="9"/>
  <c r="EE30" i="9"/>
  <c r="ED30" i="9"/>
  <c r="EC30" i="9"/>
  <c r="EB30" i="9"/>
  <c r="EA30" i="9"/>
  <c r="DZ30" i="9"/>
  <c r="DY30" i="9"/>
  <c r="DX30" i="9"/>
  <c r="DW30" i="9"/>
  <c r="DV30" i="9"/>
  <c r="DU30" i="9"/>
  <c r="DT30" i="9"/>
  <c r="DS30" i="9"/>
  <c r="DR30" i="9"/>
  <c r="DQ30" i="9"/>
  <c r="DP30" i="9"/>
  <c r="DO30" i="9"/>
  <c r="DN30" i="9"/>
  <c r="DM30" i="9"/>
  <c r="DL30" i="9"/>
  <c r="DK30" i="9"/>
  <c r="DJ30" i="9"/>
  <c r="DI30" i="9"/>
  <c r="DH30" i="9"/>
  <c r="DG30" i="9"/>
  <c r="DF30" i="9"/>
  <c r="DE30" i="9"/>
  <c r="DD30" i="9"/>
  <c r="DC30" i="9"/>
  <c r="ES29" i="9"/>
  <c r="ER29" i="9"/>
  <c r="EQ29" i="9"/>
  <c r="EP29" i="9"/>
  <c r="EO29" i="9"/>
  <c r="EN29" i="9"/>
  <c r="EM29" i="9"/>
  <c r="EL29" i="9"/>
  <c r="EK29" i="9"/>
  <c r="EJ29" i="9"/>
  <c r="EI29" i="9"/>
  <c r="EH29" i="9"/>
  <c r="EG29" i="9"/>
  <c r="EF29" i="9"/>
  <c r="EE29" i="9"/>
  <c r="ED29" i="9"/>
  <c r="EC29" i="9"/>
  <c r="EB29" i="9"/>
  <c r="EA29" i="9"/>
  <c r="DZ29" i="9"/>
  <c r="DY29" i="9"/>
  <c r="DX29" i="9"/>
  <c r="DW29" i="9"/>
  <c r="DV29" i="9"/>
  <c r="DU29" i="9"/>
  <c r="DT29" i="9"/>
  <c r="DS29" i="9"/>
  <c r="DR29" i="9"/>
  <c r="DQ29" i="9"/>
  <c r="DP29" i="9"/>
  <c r="DO29" i="9"/>
  <c r="DN29" i="9"/>
  <c r="DM29" i="9"/>
  <c r="DL29" i="9"/>
  <c r="DK29" i="9"/>
  <c r="DJ29" i="9"/>
  <c r="DI29" i="9"/>
  <c r="DH29" i="9"/>
  <c r="DG29" i="9"/>
  <c r="DF29" i="9"/>
  <c r="DE29" i="9"/>
  <c r="DD29" i="9"/>
  <c r="DC29" i="9"/>
  <c r="ES28" i="9"/>
  <c r="ER28" i="9"/>
  <c r="EQ28" i="9"/>
  <c r="EP28" i="9"/>
  <c r="EO28" i="9"/>
  <c r="EN28" i="9"/>
  <c r="EM28" i="9"/>
  <c r="EL28" i="9"/>
  <c r="EK28" i="9"/>
  <c r="EJ28" i="9"/>
  <c r="EI28" i="9"/>
  <c r="EH28" i="9"/>
  <c r="EG28" i="9"/>
  <c r="EF28" i="9"/>
  <c r="EE28" i="9"/>
  <c r="ED28" i="9"/>
  <c r="EC28" i="9"/>
  <c r="EB28" i="9"/>
  <c r="EA28" i="9"/>
  <c r="DZ28" i="9"/>
  <c r="DY28" i="9"/>
  <c r="DX28" i="9"/>
  <c r="DW28" i="9"/>
  <c r="DV28" i="9"/>
  <c r="DU28" i="9"/>
  <c r="DT28" i="9"/>
  <c r="DS28" i="9"/>
  <c r="DR28" i="9"/>
  <c r="DQ28" i="9"/>
  <c r="DP28" i="9"/>
  <c r="DO28" i="9"/>
  <c r="DN28" i="9"/>
  <c r="DM28" i="9"/>
  <c r="DL28" i="9"/>
  <c r="DK28" i="9"/>
  <c r="DJ28" i="9"/>
  <c r="DI28" i="9"/>
  <c r="DH28" i="9"/>
  <c r="DG28" i="9"/>
  <c r="DF28" i="9"/>
  <c r="DE28" i="9"/>
  <c r="DC28" i="9"/>
  <c r="ES27" i="9"/>
  <c r="ER27" i="9"/>
  <c r="EQ27" i="9"/>
  <c r="EP27" i="9"/>
  <c r="EO27" i="9"/>
  <c r="EN27" i="9"/>
  <c r="EM27" i="9"/>
  <c r="EL27" i="9"/>
  <c r="EK27" i="9"/>
  <c r="EJ27" i="9"/>
  <c r="EI27" i="9"/>
  <c r="EH27" i="9"/>
  <c r="EG27" i="9"/>
  <c r="EF27" i="9"/>
  <c r="EE27" i="9"/>
  <c r="ED27" i="9"/>
  <c r="EC27" i="9"/>
  <c r="EB27" i="9"/>
  <c r="EA27" i="9"/>
  <c r="DZ27" i="9"/>
  <c r="DY27" i="9"/>
  <c r="DX27" i="9"/>
  <c r="DW27" i="9"/>
  <c r="DV27" i="9"/>
  <c r="DU27" i="9"/>
  <c r="DT27" i="9"/>
  <c r="DS27" i="9"/>
  <c r="DR27" i="9"/>
  <c r="DQ27" i="9"/>
  <c r="DP27" i="9"/>
  <c r="DO27" i="9"/>
  <c r="DN27" i="9"/>
  <c r="DM27" i="9"/>
  <c r="DL27" i="9"/>
  <c r="DK27" i="9"/>
  <c r="DJ27" i="9"/>
  <c r="DI27" i="9"/>
  <c r="DH27" i="9"/>
  <c r="DG27" i="9"/>
  <c r="DF27" i="9"/>
  <c r="DE27" i="9"/>
  <c r="DD27" i="9"/>
  <c r="DC27" i="9"/>
  <c r="ES26" i="9"/>
  <c r="ER26" i="9"/>
  <c r="EQ26" i="9"/>
  <c r="EP26" i="9"/>
  <c r="EO26" i="9"/>
  <c r="EN26" i="9"/>
  <c r="EM26" i="9"/>
  <c r="EL26" i="9"/>
  <c r="EK26" i="9"/>
  <c r="EJ26" i="9"/>
  <c r="EI26" i="9"/>
  <c r="EH26" i="9"/>
  <c r="EG26" i="9"/>
  <c r="EF26" i="9"/>
  <c r="EE26" i="9"/>
  <c r="ED26" i="9"/>
  <c r="EC26" i="9"/>
  <c r="EB26" i="9"/>
  <c r="EA26" i="9"/>
  <c r="DZ26" i="9"/>
  <c r="DY26" i="9"/>
  <c r="DX26" i="9"/>
  <c r="DW26" i="9"/>
  <c r="DV26" i="9"/>
  <c r="DU26" i="9"/>
  <c r="DT26" i="9"/>
  <c r="DS26" i="9"/>
  <c r="DR26" i="9"/>
  <c r="DQ26" i="9"/>
  <c r="DP26" i="9"/>
  <c r="DO26" i="9"/>
  <c r="DN26" i="9"/>
  <c r="DM26" i="9"/>
  <c r="DL26" i="9"/>
  <c r="DK26" i="9"/>
  <c r="DJ26" i="9"/>
  <c r="DI26" i="9"/>
  <c r="DH26" i="9"/>
  <c r="DG26" i="9"/>
  <c r="DF26" i="9"/>
  <c r="DE26" i="9"/>
  <c r="DD26" i="9"/>
  <c r="DC26" i="9"/>
  <c r="ES25" i="9"/>
  <c r="ER25" i="9"/>
  <c r="EQ25" i="9"/>
  <c r="EP25" i="9"/>
  <c r="EO25" i="9"/>
  <c r="EN25" i="9"/>
  <c r="EM25" i="9"/>
  <c r="EL25" i="9"/>
  <c r="EK25" i="9"/>
  <c r="EJ25" i="9"/>
  <c r="EI25" i="9"/>
  <c r="EH25" i="9"/>
  <c r="EG25" i="9"/>
  <c r="EF25" i="9"/>
  <c r="EE25" i="9"/>
  <c r="ED25" i="9"/>
  <c r="EC25" i="9"/>
  <c r="EB25" i="9"/>
  <c r="EA25" i="9"/>
  <c r="DZ25" i="9"/>
  <c r="DY25" i="9"/>
  <c r="DX25" i="9"/>
  <c r="DW25" i="9"/>
  <c r="DV25" i="9"/>
  <c r="DU25" i="9"/>
  <c r="DT25" i="9"/>
  <c r="DS25" i="9"/>
  <c r="DR25" i="9"/>
  <c r="DQ25" i="9"/>
  <c r="DP25" i="9"/>
  <c r="DO25" i="9"/>
  <c r="DN25" i="9"/>
  <c r="DM25" i="9"/>
  <c r="DL25" i="9"/>
  <c r="DK25" i="9"/>
  <c r="DJ25" i="9"/>
  <c r="DI25" i="9"/>
  <c r="DH25" i="9"/>
  <c r="DG25" i="9"/>
  <c r="DF25" i="9"/>
  <c r="DE25" i="9"/>
  <c r="DD25" i="9"/>
  <c r="DC25"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ES20" i="9"/>
  <c r="ER20" i="9"/>
  <c r="EQ20" i="9"/>
  <c r="EP20" i="9"/>
  <c r="EO20" i="9"/>
  <c r="EN20" i="9"/>
  <c r="EM20" i="9"/>
  <c r="EL20" i="9"/>
  <c r="EK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ES19"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ES18" i="9"/>
  <c r="ER18" i="9"/>
  <c r="EQ18" i="9"/>
  <c r="EP18" i="9"/>
  <c r="EO18" i="9"/>
  <c r="EN18" i="9"/>
  <c r="EM18"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ES17" i="9"/>
  <c r="ER17" i="9"/>
  <c r="EQ17" i="9"/>
  <c r="EP17" i="9"/>
  <c r="EO17" i="9"/>
  <c r="EN17" i="9"/>
  <c r="EM17" i="9"/>
  <c r="EL17" i="9"/>
  <c r="EK17" i="9"/>
  <c r="EJ17" i="9"/>
  <c r="EI17" i="9"/>
  <c r="EH17" i="9"/>
  <c r="EG17" i="9"/>
  <c r="EF17" i="9"/>
  <c r="EE17" i="9"/>
  <c r="ED17" i="9"/>
  <c r="EC17" i="9"/>
  <c r="EB17" i="9"/>
  <c r="EA17" i="9"/>
  <c r="DZ17" i="9"/>
  <c r="DY17" i="9"/>
  <c r="DX17" i="9"/>
  <c r="DW17" i="9"/>
  <c r="DV17" i="9"/>
  <c r="DU17" i="9"/>
  <c r="DT17" i="9"/>
  <c r="DS17" i="9"/>
  <c r="DR17" i="9"/>
  <c r="DQ17" i="9"/>
  <c r="DP17" i="9"/>
  <c r="DO17" i="9"/>
  <c r="DN17" i="9"/>
  <c r="DM17" i="9"/>
  <c r="DL17" i="9"/>
  <c r="DK17" i="9"/>
  <c r="DJ17" i="9"/>
  <c r="DI17" i="9"/>
  <c r="DH17" i="9"/>
  <c r="DG17" i="9"/>
  <c r="DF17" i="9"/>
  <c r="DE17" i="9"/>
  <c r="DD17" i="9"/>
  <c r="DC17" i="9"/>
  <c r="ES16" i="9"/>
  <c r="ER16" i="9"/>
  <c r="EQ16" i="9"/>
  <c r="EP16" i="9"/>
  <c r="EO16" i="9"/>
  <c r="EN16" i="9"/>
  <c r="EM16" i="9"/>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ES15" i="9"/>
  <c r="ER15" i="9"/>
  <c r="EQ15" i="9"/>
  <c r="EP15" i="9"/>
  <c r="EO15" i="9"/>
  <c r="EN15" i="9"/>
  <c r="EM15" i="9"/>
  <c r="EL15" i="9"/>
  <c r="EK15" i="9"/>
  <c r="EJ15" i="9"/>
  <c r="EI15" i="9"/>
  <c r="EH15" i="9"/>
  <c r="EG15" i="9"/>
  <c r="EF15" i="9"/>
  <c r="EE15" i="9"/>
  <c r="ED15" i="9"/>
  <c r="EC15" i="9"/>
  <c r="EB15" i="9"/>
  <c r="EA15" i="9"/>
  <c r="DZ15" i="9"/>
  <c r="DY15" i="9"/>
  <c r="DX15" i="9"/>
  <c r="DW15" i="9"/>
  <c r="DV15" i="9"/>
  <c r="DU15" i="9"/>
  <c r="DT15" i="9"/>
  <c r="DS15" i="9"/>
  <c r="DR15" i="9"/>
  <c r="DQ15" i="9"/>
  <c r="DP15" i="9"/>
  <c r="DO15" i="9"/>
  <c r="DN15" i="9"/>
  <c r="DM15" i="9"/>
  <c r="DL15" i="9"/>
  <c r="DK15" i="9"/>
  <c r="DJ15" i="9"/>
  <c r="DI15" i="9"/>
  <c r="DH15" i="9"/>
  <c r="DG15" i="9"/>
  <c r="DF15" i="9"/>
  <c r="DE15" i="9"/>
  <c r="DD15" i="9"/>
  <c r="DC15" i="9"/>
  <c r="ES14" i="9"/>
  <c r="ER14" i="9"/>
  <c r="EQ14" i="9"/>
  <c r="EP14" i="9"/>
  <c r="EO14" i="9"/>
  <c r="EN14" i="9"/>
  <c r="EM14" i="9"/>
  <c r="EL14" i="9"/>
  <c r="EK14" i="9"/>
  <c r="EJ14" i="9"/>
  <c r="EI14" i="9"/>
  <c r="EH14" i="9"/>
  <c r="EG14" i="9"/>
  <c r="EF14" i="9"/>
  <c r="EE14" i="9"/>
  <c r="ED14" i="9"/>
  <c r="EC14" i="9"/>
  <c r="EB14" i="9"/>
  <c r="EA14" i="9"/>
  <c r="DZ14" i="9"/>
  <c r="DY14" i="9"/>
  <c r="DX14" i="9"/>
  <c r="DW14" i="9"/>
  <c r="DV14" i="9"/>
  <c r="DU14" i="9"/>
  <c r="DT14" i="9"/>
  <c r="DS14" i="9"/>
  <c r="DR14" i="9"/>
  <c r="DQ14" i="9"/>
  <c r="DP14" i="9"/>
  <c r="DO14" i="9"/>
  <c r="DN14" i="9"/>
  <c r="DM14" i="9"/>
  <c r="DL14" i="9"/>
  <c r="DK14" i="9"/>
  <c r="DJ14" i="9"/>
  <c r="DI14" i="9"/>
  <c r="DH14" i="9"/>
  <c r="DG14" i="9"/>
  <c r="DE14" i="9"/>
  <c r="DD14" i="9"/>
  <c r="DC14" i="9"/>
  <c r="ES13" i="9"/>
  <c r="ER13" i="9"/>
  <c r="EQ13" i="9"/>
  <c r="EP13" i="9"/>
  <c r="EO13" i="9"/>
  <c r="EN13" i="9"/>
  <c r="EM13" i="9"/>
  <c r="EL13" i="9"/>
  <c r="EK13" i="9"/>
  <c r="EJ13" i="9"/>
  <c r="EI13" i="9"/>
  <c r="EH13" i="9"/>
  <c r="EG13" i="9"/>
  <c r="EF13" i="9"/>
  <c r="EE13" i="9"/>
  <c r="ED13" i="9"/>
  <c r="EC13" i="9"/>
  <c r="EB13" i="9"/>
  <c r="EA13" i="9"/>
  <c r="DZ13" i="9"/>
  <c r="DY13" i="9"/>
  <c r="DX13" i="9"/>
  <c r="DW13" i="9"/>
  <c r="DV13" i="9"/>
  <c r="DU13" i="9"/>
  <c r="DT13" i="9"/>
  <c r="DS13" i="9"/>
  <c r="DR13" i="9"/>
  <c r="DQ13" i="9"/>
  <c r="DP13" i="9"/>
  <c r="DO13" i="9"/>
  <c r="DN13" i="9"/>
  <c r="DM13" i="9"/>
  <c r="DL13" i="9"/>
  <c r="DK13" i="9"/>
  <c r="DJ13" i="9"/>
  <c r="DI13" i="9"/>
  <c r="DH13" i="9"/>
  <c r="DG13" i="9"/>
  <c r="DF13" i="9"/>
  <c r="DE13" i="9"/>
  <c r="DD13" i="9"/>
  <c r="DC13" i="9"/>
  <c r="ES12" i="9"/>
  <c r="ER12" i="9"/>
  <c r="EQ12" i="9"/>
  <c r="EP12" i="9"/>
  <c r="EO12" i="9"/>
  <c r="EN12" i="9"/>
  <c r="EM12" i="9"/>
  <c r="EL12" i="9"/>
  <c r="EK12" i="9"/>
  <c r="EJ12" i="9"/>
  <c r="EI12" i="9"/>
  <c r="EH12" i="9"/>
  <c r="EG12" i="9"/>
  <c r="EF12" i="9"/>
  <c r="EE12" i="9"/>
  <c r="ED12" i="9"/>
  <c r="EC12" i="9"/>
  <c r="EB12" i="9"/>
  <c r="EA12" i="9"/>
  <c r="DZ12" i="9"/>
  <c r="DY12" i="9"/>
  <c r="DX12" i="9"/>
  <c r="DW12" i="9"/>
  <c r="DV12" i="9"/>
  <c r="DU12" i="9"/>
  <c r="DT12" i="9"/>
  <c r="DS12" i="9"/>
  <c r="DR12" i="9"/>
  <c r="DQ12" i="9"/>
  <c r="DP12" i="9"/>
  <c r="DO12" i="9"/>
  <c r="DN12" i="9"/>
  <c r="DM12" i="9"/>
  <c r="DL12" i="9"/>
  <c r="DK12" i="9"/>
  <c r="DJ12" i="9"/>
  <c r="DI12" i="9"/>
  <c r="DH12" i="9"/>
  <c r="DG12" i="9"/>
  <c r="DF12" i="9"/>
  <c r="DE12" i="9"/>
  <c r="DD12" i="9"/>
  <c r="ES11" i="9"/>
  <c r="ER11" i="9"/>
  <c r="EQ11" i="9"/>
  <c r="EP11" i="9"/>
  <c r="EO11" i="9"/>
  <c r="EN11" i="9"/>
  <c r="EM11" i="9"/>
  <c r="EL11" i="9"/>
  <c r="EK11" i="9"/>
  <c r="EI11" i="9"/>
  <c r="EH11" i="9"/>
  <c r="EG11" i="9"/>
  <c r="EF11" i="9"/>
  <c r="EE11" i="9"/>
  <c r="ED11" i="9"/>
  <c r="EC11" i="9"/>
  <c r="EB11" i="9"/>
  <c r="EA11" i="9"/>
  <c r="DZ11" i="9"/>
  <c r="DY11" i="9"/>
  <c r="DX11" i="9"/>
  <c r="DW11" i="9"/>
  <c r="DV11" i="9"/>
  <c r="DU11" i="9"/>
  <c r="DT11" i="9"/>
  <c r="DS11" i="9"/>
  <c r="DR11" i="9"/>
  <c r="DQ11" i="9"/>
  <c r="DP11" i="9"/>
  <c r="DO11" i="9"/>
  <c r="DN11" i="9"/>
  <c r="DM11" i="9"/>
  <c r="DL11" i="9"/>
  <c r="DK11" i="9"/>
  <c r="DJ11" i="9"/>
  <c r="DI11" i="9"/>
  <c r="DH11" i="9"/>
  <c r="DG11" i="9"/>
  <c r="DF11" i="9"/>
  <c r="DE11" i="9"/>
  <c r="DD11" i="9"/>
  <c r="DC11" i="9"/>
  <c r="ES10" i="9"/>
  <c r="ER10" i="9"/>
  <c r="EQ10" i="9"/>
  <c r="EP10" i="9"/>
  <c r="EO10" i="9"/>
  <c r="EN10" i="9"/>
  <c r="EM10" i="9"/>
  <c r="EL10" i="9"/>
  <c r="EK10" i="9"/>
  <c r="EJ10" i="9"/>
  <c r="EI10" i="9"/>
  <c r="EH10" i="9"/>
  <c r="EG10" i="9"/>
  <c r="EF10" i="9"/>
  <c r="EE10" i="9"/>
  <c r="ED10" i="9"/>
  <c r="EC10" i="9"/>
  <c r="EB10" i="9"/>
  <c r="EA10" i="9"/>
  <c r="DZ10" i="9"/>
  <c r="DY10" i="9"/>
  <c r="DX10" i="9"/>
  <c r="DW10" i="9"/>
  <c r="DV10" i="9"/>
  <c r="DU10" i="9"/>
  <c r="DT10" i="9"/>
  <c r="DS10" i="9"/>
  <c r="DR10" i="9"/>
  <c r="DQ10" i="9"/>
  <c r="DP10" i="9"/>
  <c r="DO10" i="9"/>
  <c r="DN10" i="9"/>
  <c r="DM10" i="9"/>
  <c r="DL10" i="9"/>
  <c r="DK10" i="9"/>
  <c r="DJ10" i="9"/>
  <c r="DI10" i="9"/>
  <c r="DH10" i="9"/>
  <c r="DG10" i="9"/>
  <c r="DF10" i="9"/>
  <c r="DE10" i="9"/>
  <c r="DD10" i="9"/>
  <c r="DC10" i="9"/>
  <c r="ES9" i="9"/>
  <c r="ER9" i="9"/>
  <c r="EQ9" i="9"/>
  <c r="EP9" i="9"/>
  <c r="EO9" i="9"/>
  <c r="EN9" i="9"/>
  <c r="EM9" i="9"/>
  <c r="EL9" i="9"/>
  <c r="EK9" i="9"/>
  <c r="EJ9" i="9"/>
  <c r="EI9" i="9"/>
  <c r="EH9" i="9"/>
  <c r="EG9" i="9"/>
  <c r="EF9" i="9"/>
  <c r="EE9" i="9"/>
  <c r="ED9" i="9"/>
  <c r="EC9" i="9"/>
  <c r="EB9" i="9"/>
  <c r="EA9" i="9"/>
  <c r="DZ9" i="9"/>
  <c r="DY9" i="9"/>
  <c r="DX9" i="9"/>
  <c r="DW9" i="9"/>
  <c r="DV9" i="9"/>
  <c r="DU9" i="9"/>
  <c r="DT9" i="9"/>
  <c r="DS9" i="9"/>
  <c r="DR9" i="9"/>
  <c r="DQ9" i="9"/>
  <c r="DP9" i="9"/>
  <c r="DO9" i="9"/>
  <c r="DN9" i="9"/>
  <c r="DM9" i="9"/>
  <c r="DL9" i="9"/>
  <c r="DK9" i="9"/>
  <c r="DJ9" i="9"/>
  <c r="DI9" i="9"/>
  <c r="DH9" i="9"/>
  <c r="DG9" i="9"/>
  <c r="DF9" i="9"/>
  <c r="DE9" i="9"/>
  <c r="DD9" i="9"/>
  <c r="DC9" i="9"/>
  <c r="ES8" i="9"/>
  <c r="ER8" i="9"/>
  <c r="EQ8" i="9"/>
  <c r="EP8" i="9"/>
  <c r="EO8" i="9"/>
  <c r="EN8" i="9"/>
  <c r="EM8" i="9"/>
  <c r="EL8" i="9"/>
  <c r="EK8" i="9"/>
  <c r="EJ8" i="9"/>
  <c r="EI8" i="9"/>
  <c r="EH8" i="9"/>
  <c r="EG8" i="9"/>
  <c r="EF8" i="9"/>
  <c r="EE8" i="9"/>
  <c r="ED8" i="9"/>
  <c r="EC8" i="9"/>
  <c r="EB8" i="9"/>
  <c r="EA8" i="9"/>
  <c r="DZ8" i="9"/>
  <c r="DY8" i="9"/>
  <c r="DX8" i="9"/>
  <c r="DW8" i="9"/>
  <c r="DV8" i="9"/>
  <c r="DU8" i="9"/>
  <c r="DT8" i="9"/>
  <c r="DS8" i="9"/>
  <c r="DR8" i="9"/>
  <c r="DQ8" i="9"/>
  <c r="DP8" i="9"/>
  <c r="DO8" i="9"/>
  <c r="DN8" i="9"/>
  <c r="DM8" i="9"/>
  <c r="DL8" i="9"/>
  <c r="DK8" i="9"/>
  <c r="DJ8" i="9"/>
  <c r="DI8" i="9"/>
  <c r="DH8" i="9"/>
  <c r="DG8" i="9"/>
  <c r="DF8" i="9"/>
  <c r="DE8" i="9"/>
  <c r="DD8" i="9"/>
  <c r="DC8"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ES6" i="9"/>
  <c r="ER6" i="9"/>
  <c r="EQ6" i="9"/>
  <c r="EP6" i="9"/>
  <c r="EO6" i="9"/>
  <c r="EN6" i="9"/>
  <c r="EM6" i="9"/>
  <c r="EL6" i="9"/>
  <c r="EK6" i="9"/>
  <c r="EJ6" i="9"/>
  <c r="EI6" i="9"/>
  <c r="EH6" i="9"/>
  <c r="EG6" i="9"/>
  <c r="EF6" i="9"/>
  <c r="EE6" i="9"/>
  <c r="ED6" i="9"/>
  <c r="EC6" i="9"/>
  <c r="EB6" i="9"/>
  <c r="EA6" i="9"/>
  <c r="DZ6" i="9"/>
  <c r="DY6" i="9"/>
  <c r="DX6" i="9"/>
  <c r="DW6" i="9"/>
  <c r="DV6" i="9"/>
  <c r="DU6" i="9"/>
  <c r="DT6" i="9"/>
  <c r="DS6" i="9"/>
  <c r="DR6" i="9"/>
  <c r="DQ6" i="9"/>
  <c r="DP6" i="9"/>
  <c r="DO6" i="9"/>
  <c r="DN6" i="9"/>
  <c r="DM6" i="9"/>
  <c r="DL6" i="9"/>
  <c r="DK6" i="9"/>
  <c r="DJ6" i="9"/>
  <c r="DI6" i="9"/>
  <c r="DH6" i="9"/>
  <c r="DG6" i="9"/>
  <c r="DF6" i="9"/>
  <c r="DE6" i="9"/>
  <c r="DD6" i="9"/>
  <c r="DC6" i="9"/>
  <c r="ES5" i="9"/>
  <c r="ER5" i="9"/>
  <c r="EQ5" i="9"/>
  <c r="EP5" i="9"/>
  <c r="EO5" i="9"/>
  <c r="EN5" i="9"/>
  <c r="EM5" i="9"/>
  <c r="EL5" i="9"/>
  <c r="EK5" i="9"/>
  <c r="EJ5" i="9"/>
  <c r="EI5" i="9"/>
  <c r="EH5" i="9"/>
  <c r="EG5" i="9"/>
  <c r="EF5" i="9"/>
  <c r="EE5" i="9"/>
  <c r="ED5" i="9"/>
  <c r="EC5" i="9"/>
  <c r="EB5" i="9"/>
  <c r="EA5" i="9"/>
  <c r="DZ5" i="9"/>
  <c r="DY5" i="9"/>
  <c r="DX5" i="9"/>
  <c r="DW5" i="9"/>
  <c r="DV5" i="9"/>
  <c r="DU5" i="9"/>
  <c r="DT5" i="9"/>
  <c r="DS5" i="9"/>
  <c r="DR5" i="9"/>
  <c r="DQ5" i="9"/>
  <c r="DP5" i="9"/>
  <c r="DO5" i="9"/>
  <c r="DN5" i="9"/>
  <c r="DM5" i="9"/>
  <c r="DL5" i="9"/>
  <c r="DK5" i="9"/>
  <c r="DJ5" i="9"/>
  <c r="DI5" i="9"/>
  <c r="DH5" i="9"/>
  <c r="DG5" i="9"/>
  <c r="DF5" i="9"/>
  <c r="DE5" i="9"/>
  <c r="DD5" i="9"/>
  <c r="DC5" i="9"/>
  <c r="EN4" i="9"/>
  <c r="DG4" i="9"/>
  <c r="ES3" i="9"/>
  <c r="ER3" i="9"/>
  <c r="EQ3" i="9"/>
  <c r="EP3" i="9"/>
  <c r="EO3" i="9"/>
  <c r="EN3" i="9"/>
  <c r="EM3" i="9"/>
  <c r="EL3" i="9"/>
  <c r="EK3" i="9"/>
  <c r="EI3" i="9"/>
  <c r="EH3" i="9"/>
  <c r="EG3" i="9"/>
  <c r="EF3" i="9"/>
  <c r="EE3" i="9"/>
  <c r="ED3" i="9"/>
  <c r="EC3" i="9"/>
  <c r="EB3" i="9"/>
  <c r="EA3" i="9"/>
  <c r="DZ3" i="9"/>
  <c r="DY3" i="9"/>
  <c r="DX3" i="9"/>
  <c r="DW3" i="9"/>
  <c r="DV3" i="9"/>
  <c r="DU3" i="9"/>
  <c r="DT3" i="9"/>
  <c r="DS3" i="9"/>
  <c r="DR3" i="9"/>
  <c r="DQ3" i="9"/>
  <c r="DP3" i="9"/>
  <c r="DO3" i="9"/>
  <c r="DN3" i="9"/>
  <c r="DM3" i="9"/>
  <c r="DL3" i="9"/>
  <c r="DK3" i="9"/>
  <c r="DJ3" i="9"/>
  <c r="DI3" i="9"/>
  <c r="DH3" i="9"/>
  <c r="DG3" i="9"/>
  <c r="DF3" i="9"/>
  <c r="DE3" i="9"/>
  <c r="DD3" i="9"/>
  <c r="DC3" i="9"/>
  <c r="AG111" i="1"/>
  <c r="AI111" i="1" s="1"/>
  <c r="AG112" i="1"/>
  <c r="AI112" i="1" s="1"/>
  <c r="AG107" i="1"/>
  <c r="AI107" i="1" s="1"/>
  <c r="AG106" i="1"/>
  <c r="AI106" i="1" s="1"/>
  <c r="X100" i="1"/>
  <c r="AK100" i="1" s="1"/>
  <c r="AG100" i="1"/>
  <c r="AH100" i="1"/>
  <c r="X99" i="1"/>
  <c r="AK99" i="1" s="1"/>
  <c r="AG99" i="1"/>
  <c r="AH99" i="1"/>
  <c r="X98" i="1"/>
  <c r="AK98" i="1" s="1"/>
  <c r="AG98" i="1"/>
  <c r="AH98" i="1"/>
  <c r="X97" i="1"/>
  <c r="AK97" i="1" s="1"/>
  <c r="M73" i="2"/>
  <c r="AF97" i="1" s="1"/>
  <c r="AG97" i="1" s="1"/>
  <c r="AG95" i="1"/>
  <c r="AI95" i="1" s="1"/>
  <c r="X94" i="1"/>
  <c r="AK94" i="1" s="1"/>
  <c r="AG94" i="1"/>
  <c r="AH94" i="1"/>
  <c r="X93" i="1"/>
  <c r="AK93" i="1" s="1"/>
  <c r="AG93" i="1"/>
  <c r="AI93" i="1" s="1"/>
  <c r="AH93" i="1"/>
  <c r="X92" i="1"/>
  <c r="AK92" i="1" s="1"/>
  <c r="AG92" i="1"/>
  <c r="AI92" i="1" s="1"/>
  <c r="AH92" i="1"/>
  <c r="X91" i="1"/>
  <c r="AK91" i="1" s="1"/>
  <c r="AG91" i="1"/>
  <c r="AH91" i="1"/>
  <c r="X90" i="1"/>
  <c r="AK90" i="1" s="1"/>
  <c r="X89" i="1"/>
  <c r="AK89" i="1" s="1"/>
  <c r="AG90" i="1"/>
  <c r="AH90" i="1"/>
  <c r="AG89" i="1"/>
  <c r="AH89" i="1"/>
  <c r="X88" i="1"/>
  <c r="AK88" i="1" s="1"/>
  <c r="AG88" i="1"/>
  <c r="AH88" i="1"/>
  <c r="X87" i="1"/>
  <c r="AK87" i="1" s="1"/>
  <c r="AG87" i="1"/>
  <c r="AH87" i="1"/>
  <c r="X86" i="1"/>
  <c r="AK86" i="1" s="1"/>
  <c r="AG86" i="1"/>
  <c r="AH86" i="1"/>
  <c r="X85" i="1"/>
  <c r="AK85" i="1" s="1"/>
  <c r="AG85" i="1"/>
  <c r="AH85" i="1"/>
  <c r="X84" i="1"/>
  <c r="AK84" i="1" s="1"/>
  <c r="AG84" i="1"/>
  <c r="AH84" i="1"/>
  <c r="X83" i="1"/>
  <c r="AK83" i="1" s="1"/>
  <c r="X82" i="1"/>
  <c r="AK82" i="1" s="1"/>
  <c r="AG83" i="1"/>
  <c r="AH83" i="1"/>
  <c r="AG82" i="1"/>
  <c r="AH82" i="1"/>
  <c r="X81" i="1"/>
  <c r="AK81" i="1" s="1"/>
  <c r="AG81" i="1"/>
  <c r="AH81" i="1"/>
  <c r="X79" i="1"/>
  <c r="AK79" i="1" s="1"/>
  <c r="AG79" i="1"/>
  <c r="AI79" i="1" s="1"/>
  <c r="X78" i="1"/>
  <c r="AK78" i="1" s="1"/>
  <c r="AG78" i="1"/>
  <c r="AH78" i="1"/>
  <c r="AG77" i="1"/>
  <c r="AI77" i="1" s="1"/>
  <c r="X76" i="1"/>
  <c r="AK76" i="1" s="1"/>
  <c r="AG76" i="1"/>
  <c r="AH76" i="1"/>
  <c r="X75" i="1"/>
  <c r="AK75" i="1" s="1"/>
  <c r="AG75" i="1"/>
  <c r="AH75" i="1"/>
  <c r="X73" i="1"/>
  <c r="AK73" i="1" s="1"/>
  <c r="AG73" i="1"/>
  <c r="AH73" i="1"/>
  <c r="X72" i="1"/>
  <c r="AK72" i="1" s="1"/>
  <c r="AG72" i="1"/>
  <c r="AI72" i="1" s="1"/>
  <c r="AH72" i="1"/>
  <c r="X71" i="1"/>
  <c r="AK71" i="1" s="1"/>
  <c r="AH71" i="1"/>
  <c r="AI69" i="1"/>
  <c r="X68" i="1"/>
  <c r="AK68" i="1" s="1"/>
  <c r="AG68" i="1"/>
  <c r="AH68" i="1"/>
  <c r="AI67" i="1"/>
  <c r="X66" i="1"/>
  <c r="AK66" i="1" s="1"/>
  <c r="AG66" i="1"/>
  <c r="AH66" i="1"/>
  <c r="X65" i="1"/>
  <c r="AK65" i="1" s="1"/>
  <c r="AG65" i="1"/>
  <c r="X64" i="1"/>
  <c r="AK64" i="1" s="1"/>
  <c r="AG64" i="1"/>
  <c r="AH64" i="1"/>
  <c r="X62" i="1"/>
  <c r="AK62" i="1" s="1"/>
  <c r="AG62" i="1"/>
  <c r="AH62" i="1"/>
  <c r="AG61" i="1"/>
  <c r="AI61" i="1" s="1"/>
  <c r="AG60" i="1"/>
  <c r="AI60" i="1" s="1"/>
  <c r="X59" i="1"/>
  <c r="AK59" i="1" s="1"/>
  <c r="AG59" i="1"/>
  <c r="AH59" i="1"/>
  <c r="X57" i="1"/>
  <c r="AK57" i="1" s="1"/>
  <c r="AG57" i="1"/>
  <c r="AH57" i="1"/>
  <c r="X55" i="1"/>
  <c r="AK55" i="1" s="1"/>
  <c r="AG55" i="1"/>
  <c r="AH55" i="1"/>
  <c r="X53" i="1"/>
  <c r="AK53" i="1" s="1"/>
  <c r="AG53" i="1"/>
  <c r="AH53" i="1"/>
  <c r="X52" i="1"/>
  <c r="AK52" i="1" s="1"/>
  <c r="AG52" i="1"/>
  <c r="AH52" i="1"/>
  <c r="X51" i="1"/>
  <c r="AK51" i="1" s="1"/>
  <c r="AG51" i="1"/>
  <c r="AH51" i="1"/>
  <c r="X50" i="1"/>
  <c r="AK50" i="1" s="1"/>
  <c r="AH50" i="1"/>
  <c r="AI50" i="1" s="1"/>
  <c r="X49" i="1"/>
  <c r="AK49" i="1" s="1"/>
  <c r="AG49" i="1"/>
  <c r="AH49" i="1"/>
  <c r="AG48" i="1"/>
  <c r="AI48" i="1" s="1"/>
  <c r="X47" i="1"/>
  <c r="AK47" i="1" s="1"/>
  <c r="AG47" i="1"/>
  <c r="AH47" i="1"/>
  <c r="X46" i="1"/>
  <c r="AK46" i="1" s="1"/>
  <c r="X45" i="1"/>
  <c r="AK45" i="1" s="1"/>
  <c r="AG46" i="1"/>
  <c r="AH46" i="1"/>
  <c r="X44" i="1"/>
  <c r="AK44" i="1" s="1"/>
  <c r="AI44" i="1"/>
  <c r="X43" i="1"/>
  <c r="AK43" i="1" s="1"/>
  <c r="AG43" i="1"/>
  <c r="AH43" i="1"/>
  <c r="X42" i="1"/>
  <c r="AK42" i="1" s="1"/>
  <c r="AG42" i="1"/>
  <c r="AH42" i="1"/>
  <c r="X41" i="1"/>
  <c r="AK41" i="1" s="1"/>
  <c r="AH41" i="1"/>
  <c r="X40" i="1"/>
  <c r="AK40" i="1" s="1"/>
  <c r="AG40" i="1"/>
  <c r="AH40" i="1"/>
  <c r="X39" i="1"/>
  <c r="AK39" i="1" s="1"/>
  <c r="AG39" i="1"/>
  <c r="AH39" i="1"/>
  <c r="X38" i="1"/>
  <c r="AK38" i="1" s="1"/>
  <c r="AG38" i="1"/>
  <c r="AH38" i="1"/>
  <c r="X37" i="1"/>
  <c r="AK37" i="1" s="1"/>
  <c r="AG37" i="1"/>
  <c r="AH37" i="1"/>
  <c r="X35" i="1"/>
  <c r="AK35" i="1" s="1"/>
  <c r="AG35" i="1"/>
  <c r="AH35" i="1"/>
  <c r="X12" i="1"/>
  <c r="AK12" i="1" s="1"/>
  <c r="AG31" i="1"/>
  <c r="AI31" i="1" s="1"/>
  <c r="X28" i="1"/>
  <c r="AK28" i="1" s="1"/>
  <c r="AG28" i="1"/>
  <c r="AH28" i="1"/>
  <c r="X27" i="1"/>
  <c r="AK27" i="1" s="1"/>
  <c r="AG27" i="1"/>
  <c r="AH27" i="1"/>
  <c r="X26" i="1"/>
  <c r="AK26" i="1" s="1"/>
  <c r="AG26" i="1"/>
  <c r="AH26" i="1"/>
  <c r="X25" i="1"/>
  <c r="AK25" i="1" s="1"/>
  <c r="AG25" i="1"/>
  <c r="AH25" i="1"/>
  <c r="X24" i="1"/>
  <c r="AK24" i="1" s="1"/>
  <c r="AG24" i="1"/>
  <c r="AH24" i="1"/>
  <c r="X23" i="1"/>
  <c r="AH23" i="1"/>
  <c r="X22" i="1"/>
  <c r="AK22" i="1" s="1"/>
  <c r="AG22" i="1"/>
  <c r="AH22" i="1"/>
  <c r="X21" i="1"/>
  <c r="AK21" i="1" s="1"/>
  <c r="AG21" i="1"/>
  <c r="AH21" i="1"/>
  <c r="X20" i="1"/>
  <c r="AK20" i="1" s="1"/>
  <c r="AG20" i="1"/>
  <c r="AH20" i="1"/>
  <c r="X19" i="1"/>
  <c r="AK19" i="1" s="1"/>
  <c r="AG19" i="1"/>
  <c r="AH19" i="1"/>
  <c r="X16" i="1"/>
  <c r="AK16" i="1" s="1"/>
  <c r="AG16" i="1"/>
  <c r="AH16" i="1"/>
  <c r="X15" i="1"/>
  <c r="AK15" i="1" s="1"/>
  <c r="AG15" i="1"/>
  <c r="AH15" i="1"/>
  <c r="X14" i="1"/>
  <c r="AK14" i="1" s="1"/>
  <c r="X13" i="1"/>
  <c r="AK13" i="1" s="1"/>
  <c r="AH13" i="1"/>
  <c r="X11" i="1"/>
  <c r="AK11" i="1" s="1"/>
  <c r="AH11" i="1"/>
  <c r="X9" i="1"/>
  <c r="AK9" i="1" s="1"/>
  <c r="AG9" i="1"/>
  <c r="AH9" i="1"/>
  <c r="X8" i="1"/>
  <c r="AK8" i="1" s="1"/>
  <c r="AG8" i="1"/>
  <c r="AH8" i="1"/>
  <c r="X7" i="1"/>
  <c r="AK7" i="1" s="1"/>
  <c r="AG7" i="1"/>
  <c r="AH7" i="1"/>
  <c r="X6" i="1"/>
  <c r="AK6" i="1" s="1"/>
  <c r="AG6" i="1"/>
  <c r="AH6" i="1"/>
  <c r="X5" i="1"/>
  <c r="AK5" i="1" s="1"/>
  <c r="AG5" i="1"/>
  <c r="AH5" i="1"/>
  <c r="X4" i="1"/>
  <c r="AK4" i="1" s="1"/>
  <c r="AG4" i="1"/>
  <c r="AH4" i="1"/>
  <c r="X3" i="1"/>
  <c r="AK3" i="1" s="1"/>
  <c r="AG3" i="1"/>
  <c r="AH3" i="1"/>
  <c r="AO706" i="5"/>
  <c r="AQ706" i="5"/>
  <c r="AD706" i="5" s="1"/>
  <c r="AR706" i="5"/>
  <c r="AE706" i="5" s="1"/>
  <c r="AT706" i="5"/>
  <c r="AN706" i="5"/>
  <c r="AP706" i="5"/>
  <c r="AS706" i="5"/>
  <c r="AO707" i="5"/>
  <c r="AQ707" i="5"/>
  <c r="AD707" i="5" s="1"/>
  <c r="AR707" i="5"/>
  <c r="AE707" i="5" s="1"/>
  <c r="AT707" i="5"/>
  <c r="AN707" i="5"/>
  <c r="AP707" i="5"/>
  <c r="AS707" i="5"/>
  <c r="AO170" i="5"/>
  <c r="AQ170" i="5"/>
  <c r="AD170" i="5" s="1"/>
  <c r="AR170" i="5"/>
  <c r="AE170" i="5" s="1"/>
  <c r="AT170" i="5"/>
  <c r="AN170" i="5"/>
  <c r="AP170" i="5"/>
  <c r="AS170" i="5"/>
  <c r="S28" i="1"/>
  <c r="L10" i="1"/>
  <c r="AB12" i="1"/>
  <c r="Z12" i="1"/>
  <c r="Y12" i="1"/>
  <c r="Y32" i="1" s="1"/>
  <c r="AE12" i="1"/>
  <c r="AE32" i="1" s="1"/>
  <c r="M12" i="1"/>
  <c r="E3" i="1"/>
  <c r="E4" i="1"/>
  <c r="E5" i="1"/>
  <c r="E6" i="1"/>
  <c r="E7" i="1"/>
  <c r="E8" i="1"/>
  <c r="E9" i="1"/>
  <c r="E10" i="1"/>
  <c r="E11" i="1"/>
  <c r="E13" i="1"/>
  <c r="E14" i="1"/>
  <c r="E15" i="1"/>
  <c r="E16" i="1"/>
  <c r="E18" i="1"/>
  <c r="E19" i="1"/>
  <c r="E20" i="1"/>
  <c r="E21" i="1"/>
  <c r="E22" i="1"/>
  <c r="E24" i="1"/>
  <c r="E25" i="1"/>
  <c r="E26" i="1"/>
  <c r="E27" i="1"/>
  <c r="E28" i="1"/>
  <c r="E29" i="1"/>
  <c r="E30" i="1"/>
  <c r="E32" i="1"/>
  <c r="E34" i="1"/>
  <c r="E35" i="1"/>
  <c r="E36" i="1"/>
  <c r="E37" i="1"/>
  <c r="E38" i="1"/>
  <c r="E39" i="1"/>
  <c r="E40" i="1"/>
  <c r="E41" i="1"/>
  <c r="E42" i="1"/>
  <c r="E43" i="1"/>
  <c r="E44" i="1"/>
  <c r="E45" i="1"/>
  <c r="E46" i="1"/>
  <c r="E47" i="1"/>
  <c r="E48" i="1"/>
  <c r="E49" i="1"/>
  <c r="E50" i="1"/>
  <c r="E51" i="1"/>
  <c r="E52" i="1"/>
  <c r="E53" i="1"/>
  <c r="E55" i="1"/>
  <c r="E57" i="1"/>
  <c r="E58" i="1"/>
  <c r="E59" i="1"/>
  <c r="E60" i="1"/>
  <c r="E61" i="1"/>
  <c r="E62" i="1"/>
  <c r="E64" i="1"/>
  <c r="E65" i="1"/>
  <c r="E66" i="1"/>
  <c r="E67" i="1"/>
  <c r="E68" i="1"/>
  <c r="E69" i="1"/>
  <c r="E73" i="1"/>
  <c r="E74" i="1"/>
  <c r="E75" i="1"/>
  <c r="E76" i="1"/>
  <c r="E78" i="1"/>
  <c r="E79" i="1"/>
  <c r="E80" i="1"/>
  <c r="E81" i="1"/>
  <c r="E82" i="1"/>
  <c r="E83" i="1"/>
  <c r="E84" i="1"/>
  <c r="E85" i="1"/>
  <c r="E86" i="1"/>
  <c r="E87" i="1"/>
  <c r="E88" i="1"/>
  <c r="E89" i="1"/>
  <c r="E90" i="1"/>
  <c r="E92" i="1"/>
  <c r="E94" i="1"/>
  <c r="E95" i="1"/>
  <c r="E97" i="1"/>
  <c r="E98" i="1"/>
  <c r="E99" i="1"/>
  <c r="E100" i="1"/>
  <c r="E101" i="1"/>
  <c r="E102" i="1"/>
  <c r="E103" i="1"/>
  <c r="E104" i="1"/>
  <c r="E105" i="1"/>
  <c r="E106" i="1"/>
  <c r="E107" i="1"/>
  <c r="E108" i="1"/>
  <c r="E109" i="1"/>
  <c r="E110" i="1"/>
  <c r="E112" i="1"/>
  <c r="M23" i="1"/>
  <c r="M72" i="1"/>
  <c r="AE23" i="1"/>
  <c r="AE72" i="1"/>
  <c r="AB23" i="1"/>
  <c r="AB72" i="1"/>
  <c r="Z23" i="1"/>
  <c r="Z72" i="1"/>
  <c r="Y23" i="1"/>
  <c r="Y72" i="1"/>
  <c r="W10" i="1"/>
  <c r="R10" i="1"/>
  <c r="K10" i="1"/>
  <c r="J10" i="1"/>
  <c r="AL107" i="1"/>
  <c r="AM107" i="1" s="1"/>
  <c r="AL108" i="1"/>
  <c r="AM108" i="1" s="1"/>
  <c r="AL109" i="1"/>
  <c r="AL110" i="1"/>
  <c r="AL111" i="1"/>
  <c r="AL112" i="1"/>
  <c r="AL113" i="1"/>
  <c r="AL114" i="1"/>
  <c r="AL34" i="1"/>
  <c r="AM34" i="1" s="1"/>
  <c r="M35" i="1"/>
  <c r="AL36" i="1"/>
  <c r="AM36" i="1" s="1"/>
  <c r="M37" i="1"/>
  <c r="M38" i="1"/>
  <c r="M39" i="1"/>
  <c r="M40" i="1"/>
  <c r="M41" i="1"/>
  <c r="M42" i="1"/>
  <c r="M43" i="1"/>
  <c r="M44" i="1"/>
  <c r="M45" i="1"/>
  <c r="M46" i="1"/>
  <c r="M47" i="1"/>
  <c r="AL48" i="1"/>
  <c r="AM48" i="1" s="1"/>
  <c r="M49" i="1"/>
  <c r="M50" i="1"/>
  <c r="M51" i="1"/>
  <c r="M52" i="1"/>
  <c r="M53" i="1"/>
  <c r="M55" i="1"/>
  <c r="M57" i="1"/>
  <c r="AL58" i="1"/>
  <c r="AM58" i="1" s="1"/>
  <c r="M59" i="1"/>
  <c r="AL60" i="1"/>
  <c r="AM60" i="1" s="1"/>
  <c r="AL61" i="1"/>
  <c r="AM61" i="1" s="1"/>
  <c r="M62" i="1"/>
  <c r="M64" i="1"/>
  <c r="M65" i="1"/>
  <c r="M66" i="1"/>
  <c r="AL67" i="1"/>
  <c r="AM67" i="1" s="1"/>
  <c r="AL69" i="1"/>
  <c r="AM69" i="1" s="1"/>
  <c r="M73" i="1"/>
  <c r="AL74" i="1"/>
  <c r="AM74" i="1" s="1"/>
  <c r="AL77" i="1"/>
  <c r="AM77" i="1" s="1"/>
  <c r="M78" i="1"/>
  <c r="M79" i="1"/>
  <c r="AL80" i="1"/>
  <c r="AM80" i="1" s="1"/>
  <c r="M81" i="1"/>
  <c r="M82" i="1"/>
  <c r="M83" i="1"/>
  <c r="M84" i="1"/>
  <c r="M85" i="1"/>
  <c r="M86" i="1"/>
  <c r="M87" i="1"/>
  <c r="M88" i="1"/>
  <c r="M89" i="1"/>
  <c r="M90" i="1"/>
  <c r="M91" i="1"/>
  <c r="M93" i="1"/>
  <c r="M94" i="1"/>
  <c r="AL95" i="1"/>
  <c r="AM95" i="1" s="1"/>
  <c r="M97" i="1"/>
  <c r="M98" i="1"/>
  <c r="M99" i="1"/>
  <c r="M100" i="1"/>
  <c r="AL101" i="1"/>
  <c r="AM101" i="1" s="1"/>
  <c r="AL102" i="1"/>
  <c r="AM102" i="1" s="1"/>
  <c r="AL103" i="1"/>
  <c r="AM103" i="1" s="1"/>
  <c r="AL104" i="1"/>
  <c r="AM104" i="1" s="1"/>
  <c r="AL105" i="1"/>
  <c r="AM105" i="1" s="1"/>
  <c r="AL106" i="1"/>
  <c r="AM106" i="1" s="1"/>
  <c r="AL30" i="1"/>
  <c r="AM30" i="1" s="1"/>
  <c r="M11" i="1"/>
  <c r="M13" i="1"/>
  <c r="M14" i="1"/>
  <c r="M15" i="1"/>
  <c r="M16" i="1"/>
  <c r="AL18" i="1"/>
  <c r="AM18" i="1" s="1"/>
  <c r="M19" i="1"/>
  <c r="M20" i="1"/>
  <c r="M21" i="1"/>
  <c r="M22" i="1"/>
  <c r="M24" i="1"/>
  <c r="M25" i="1"/>
  <c r="M26" i="1"/>
  <c r="M27" i="1"/>
  <c r="M28" i="1"/>
  <c r="AL29" i="1"/>
  <c r="AM29" i="1" s="1"/>
  <c r="M4" i="1"/>
  <c r="M5" i="1"/>
  <c r="M6" i="1"/>
  <c r="M7" i="1"/>
  <c r="M8" i="1"/>
  <c r="M9" i="1"/>
  <c r="M3" i="1"/>
  <c r="N3" i="1"/>
  <c r="N4" i="1"/>
  <c r="N5" i="1"/>
  <c r="N6" i="1"/>
  <c r="N7" i="1"/>
  <c r="N8" i="1"/>
  <c r="N9" i="1"/>
  <c r="N10" i="1"/>
  <c r="N11" i="1"/>
  <c r="N12" i="1"/>
  <c r="N13" i="1"/>
  <c r="N14" i="1"/>
  <c r="N15" i="1"/>
  <c r="N16" i="1"/>
  <c r="N18" i="1"/>
  <c r="N19" i="1"/>
  <c r="N20" i="1"/>
  <c r="N21" i="1"/>
  <c r="N22" i="1"/>
  <c r="N23" i="1"/>
  <c r="N24" i="1"/>
  <c r="N25" i="1"/>
  <c r="N26" i="1"/>
  <c r="N27" i="1"/>
  <c r="N28" i="1"/>
  <c r="N29" i="1"/>
  <c r="N30" i="1"/>
  <c r="N31" i="1"/>
  <c r="N32" i="1"/>
  <c r="N34" i="1"/>
  <c r="N35" i="1"/>
  <c r="N36" i="1"/>
  <c r="N37" i="1"/>
  <c r="N38" i="1"/>
  <c r="N39" i="1"/>
  <c r="N40" i="1"/>
  <c r="N41" i="1"/>
  <c r="N42" i="1"/>
  <c r="N43" i="1"/>
  <c r="N44" i="1"/>
  <c r="N45" i="1"/>
  <c r="N46" i="1"/>
  <c r="N47" i="1"/>
  <c r="N48" i="1"/>
  <c r="N49" i="1"/>
  <c r="N50" i="1"/>
  <c r="N51" i="1"/>
  <c r="N52" i="1"/>
  <c r="N53" i="1"/>
  <c r="N55" i="1"/>
  <c r="N57" i="1"/>
  <c r="N58" i="1"/>
  <c r="N59" i="1"/>
  <c r="N60" i="1"/>
  <c r="N61" i="1"/>
  <c r="N62" i="1"/>
  <c r="N64" i="1"/>
  <c r="N65" i="1"/>
  <c r="N66" i="1"/>
  <c r="N67" i="1"/>
  <c r="N72" i="1"/>
  <c r="N73" i="1"/>
  <c r="N74" i="1"/>
  <c r="N77" i="1"/>
  <c r="N78" i="1"/>
  <c r="N79" i="1"/>
  <c r="N80" i="1"/>
  <c r="N81" i="1"/>
  <c r="N82" i="1"/>
  <c r="N83" i="1"/>
  <c r="N84" i="1"/>
  <c r="N85" i="1"/>
  <c r="N86" i="1"/>
  <c r="N87" i="1"/>
  <c r="N88" i="1"/>
  <c r="N89" i="1"/>
  <c r="N90" i="1"/>
  <c r="N91" i="1"/>
  <c r="N93" i="1"/>
  <c r="N94" i="1"/>
  <c r="N95" i="1"/>
  <c r="N97" i="1"/>
  <c r="N98" i="1"/>
  <c r="N99" i="1"/>
  <c r="N100" i="1"/>
  <c r="N101" i="1"/>
  <c r="N102" i="1"/>
  <c r="N103" i="1"/>
  <c r="N104" i="1"/>
  <c r="N105" i="1"/>
  <c r="N106" i="1"/>
  <c r="N107" i="1"/>
  <c r="N108" i="1"/>
  <c r="N109" i="1"/>
  <c r="N110" i="1"/>
  <c r="N111" i="1"/>
  <c r="N112" i="1"/>
  <c r="N113" i="1"/>
  <c r="N114" i="1"/>
  <c r="P3" i="1"/>
  <c r="P4" i="1"/>
  <c r="P5" i="1"/>
  <c r="P6" i="1"/>
  <c r="P7" i="1"/>
  <c r="P8" i="1"/>
  <c r="P9" i="1"/>
  <c r="P10" i="1"/>
  <c r="P11" i="1"/>
  <c r="P12" i="1"/>
  <c r="P13" i="1"/>
  <c r="P14" i="1"/>
  <c r="P15" i="1"/>
  <c r="P16" i="1"/>
  <c r="P18" i="1"/>
  <c r="P19" i="1"/>
  <c r="P20" i="1"/>
  <c r="P21" i="1"/>
  <c r="P22" i="1"/>
  <c r="P23" i="1"/>
  <c r="P24" i="1"/>
  <c r="P25" i="1"/>
  <c r="P26" i="1"/>
  <c r="P27" i="1"/>
  <c r="P28" i="1"/>
  <c r="P29" i="1"/>
  <c r="P30" i="1"/>
  <c r="P31" i="1"/>
  <c r="P32" i="1"/>
  <c r="P34" i="1"/>
  <c r="P35" i="1"/>
  <c r="P36" i="1"/>
  <c r="P37" i="1"/>
  <c r="P38" i="1"/>
  <c r="P39" i="1"/>
  <c r="P40" i="1"/>
  <c r="P41" i="1"/>
  <c r="P42" i="1"/>
  <c r="P43" i="1"/>
  <c r="P44" i="1"/>
  <c r="P45" i="1"/>
  <c r="P46" i="1"/>
  <c r="P47" i="1"/>
  <c r="P48" i="1"/>
  <c r="P49" i="1"/>
  <c r="P50" i="1"/>
  <c r="P51" i="1"/>
  <c r="P52" i="1"/>
  <c r="P53" i="1"/>
  <c r="P55" i="1"/>
  <c r="P57" i="1"/>
  <c r="P58" i="1"/>
  <c r="P59" i="1"/>
  <c r="P60" i="1"/>
  <c r="P61" i="1"/>
  <c r="P62" i="1"/>
  <c r="P64" i="1"/>
  <c r="P65" i="1"/>
  <c r="P66" i="1"/>
  <c r="P67" i="1"/>
  <c r="P72" i="1"/>
  <c r="P73" i="1"/>
  <c r="P74" i="1"/>
  <c r="P77" i="1"/>
  <c r="P78" i="1"/>
  <c r="P79" i="1"/>
  <c r="P80" i="1"/>
  <c r="P81" i="1"/>
  <c r="P82" i="1"/>
  <c r="P83" i="1"/>
  <c r="P84" i="1"/>
  <c r="P85" i="1"/>
  <c r="P86" i="1"/>
  <c r="P87" i="1"/>
  <c r="P88" i="1"/>
  <c r="P89" i="1"/>
  <c r="P90" i="1"/>
  <c r="P91" i="1"/>
  <c r="P93" i="1"/>
  <c r="P94" i="1"/>
  <c r="P95" i="1"/>
  <c r="P97" i="1"/>
  <c r="P98" i="1"/>
  <c r="P99" i="1"/>
  <c r="P100" i="1"/>
  <c r="P101" i="1"/>
  <c r="P102" i="1"/>
  <c r="P103" i="1"/>
  <c r="P104" i="1"/>
  <c r="P105" i="1"/>
  <c r="P106" i="1"/>
  <c r="P107" i="1"/>
  <c r="P108" i="1"/>
  <c r="P109" i="1"/>
  <c r="P110" i="1"/>
  <c r="P111" i="1"/>
  <c r="P112" i="1"/>
  <c r="P113" i="1"/>
  <c r="P114" i="1"/>
  <c r="O3" i="1"/>
  <c r="O4" i="1"/>
  <c r="O5" i="1"/>
  <c r="O6" i="1"/>
  <c r="O7" i="1"/>
  <c r="O8" i="1"/>
  <c r="O9" i="1"/>
  <c r="O10" i="1"/>
  <c r="O11" i="1"/>
  <c r="O12" i="1"/>
  <c r="O13" i="1"/>
  <c r="O14" i="1"/>
  <c r="O15" i="1"/>
  <c r="O16" i="1"/>
  <c r="O18" i="1"/>
  <c r="O19" i="1"/>
  <c r="O20" i="1"/>
  <c r="O21" i="1"/>
  <c r="O22" i="1"/>
  <c r="O23" i="1"/>
  <c r="O24" i="1"/>
  <c r="O25" i="1"/>
  <c r="O26" i="1"/>
  <c r="O27" i="1"/>
  <c r="O28" i="1"/>
  <c r="O29" i="1"/>
  <c r="O30" i="1"/>
  <c r="O31" i="1"/>
  <c r="O32" i="1"/>
  <c r="O34" i="1"/>
  <c r="O35" i="1"/>
  <c r="O36" i="1"/>
  <c r="O37" i="1"/>
  <c r="O38" i="1"/>
  <c r="O39" i="1"/>
  <c r="O40" i="1"/>
  <c r="O41" i="1"/>
  <c r="O42" i="1"/>
  <c r="O43" i="1"/>
  <c r="O44" i="1"/>
  <c r="O45" i="1"/>
  <c r="O46" i="1"/>
  <c r="O47" i="1"/>
  <c r="O48" i="1"/>
  <c r="O49" i="1"/>
  <c r="O50" i="1"/>
  <c r="O51" i="1"/>
  <c r="O52" i="1"/>
  <c r="O53" i="1"/>
  <c r="O55" i="1"/>
  <c r="O57" i="1"/>
  <c r="O58" i="1"/>
  <c r="O59" i="1"/>
  <c r="O60" i="1"/>
  <c r="O61" i="1"/>
  <c r="O62" i="1"/>
  <c r="O64" i="1"/>
  <c r="O65" i="1"/>
  <c r="O66" i="1"/>
  <c r="O67" i="1"/>
  <c r="O72" i="1"/>
  <c r="O73" i="1"/>
  <c r="O74" i="1"/>
  <c r="O77" i="1"/>
  <c r="O78" i="1"/>
  <c r="O79" i="1"/>
  <c r="O80" i="1"/>
  <c r="O81" i="1"/>
  <c r="O82" i="1"/>
  <c r="O83" i="1"/>
  <c r="O84" i="1"/>
  <c r="O85" i="1"/>
  <c r="O86" i="1"/>
  <c r="O87" i="1"/>
  <c r="O88" i="1"/>
  <c r="O89" i="1"/>
  <c r="O90" i="1"/>
  <c r="O91" i="1"/>
  <c r="O93" i="1"/>
  <c r="O94" i="1"/>
  <c r="O95" i="1"/>
  <c r="O97" i="1"/>
  <c r="O98" i="1"/>
  <c r="O99" i="1"/>
  <c r="O100" i="1"/>
  <c r="O101" i="1"/>
  <c r="O102" i="1"/>
  <c r="O103" i="1"/>
  <c r="O104" i="1"/>
  <c r="O105" i="1"/>
  <c r="O106" i="1"/>
  <c r="O107" i="1"/>
  <c r="O108" i="1"/>
  <c r="O109" i="1"/>
  <c r="O110" i="1"/>
  <c r="O111" i="1"/>
  <c r="O112" i="1"/>
  <c r="O113" i="1"/>
  <c r="O114" i="1"/>
  <c r="AH65" i="1"/>
  <c r="AK18" i="1"/>
  <c r="AK29" i="1"/>
  <c r="AK30" i="1"/>
  <c r="AK34" i="1"/>
  <c r="AK36" i="1"/>
  <c r="AK48" i="1"/>
  <c r="AK58" i="1"/>
  <c r="AK60" i="1"/>
  <c r="AK61" i="1"/>
  <c r="AK67" i="1"/>
  <c r="AK69" i="1"/>
  <c r="AK74" i="1"/>
  <c r="AK77" i="1"/>
  <c r="AK80" i="1"/>
  <c r="AK95" i="1"/>
  <c r="AK101" i="1"/>
  <c r="AK102" i="1"/>
  <c r="AK103" i="1"/>
  <c r="AK104" i="1"/>
  <c r="AK105" i="1"/>
  <c r="AK106" i="1"/>
  <c r="AK107" i="1"/>
  <c r="AK108" i="1"/>
  <c r="AK109" i="1"/>
  <c r="AK110" i="1"/>
  <c r="AK111" i="1"/>
  <c r="AK112" i="1"/>
  <c r="AK113" i="1"/>
  <c r="AK114" i="1"/>
  <c r="AH12" i="1"/>
  <c r="AG14" i="1"/>
  <c r="AH14" i="1"/>
  <c r="AG113" i="1"/>
  <c r="AI113" i="1" s="1"/>
  <c r="AG114" i="1"/>
  <c r="AI114" i="1" s="1"/>
  <c r="AH18" i="1"/>
  <c r="AI18" i="1" s="1"/>
  <c r="AH29" i="1"/>
  <c r="AI29" i="1" s="1"/>
  <c r="AH31" i="1"/>
  <c r="AH34" i="1"/>
  <c r="AI34" i="1" s="1"/>
  <c r="AH36" i="1"/>
  <c r="AI36" i="1" s="1"/>
  <c r="AI45" i="1"/>
  <c r="AH48" i="1"/>
  <c r="AH58" i="1"/>
  <c r="AI58" i="1" s="1"/>
  <c r="AH60" i="1"/>
  <c r="AH61" i="1"/>
  <c r="AH67" i="1"/>
  <c r="AH74" i="1"/>
  <c r="AI74" i="1" s="1"/>
  <c r="AH77" i="1"/>
  <c r="AH79" i="1"/>
  <c r="AH80" i="1"/>
  <c r="AI80" i="1" s="1"/>
  <c r="AH95" i="1"/>
  <c r="AH101" i="1"/>
  <c r="AI101" i="1" s="1"/>
  <c r="AH102" i="1"/>
  <c r="AI102" i="1" s="1"/>
  <c r="AH103" i="1"/>
  <c r="AI103" i="1" s="1"/>
  <c r="AH104" i="1"/>
  <c r="AI104" i="1" s="1"/>
  <c r="AH105" i="1"/>
  <c r="AI105" i="1" s="1"/>
  <c r="AH106" i="1"/>
  <c r="AH107" i="1"/>
  <c r="AH108" i="1"/>
  <c r="AI108" i="1" s="1"/>
  <c r="AH109" i="1"/>
  <c r="AI109" i="1" s="1"/>
  <c r="AH110" i="1"/>
  <c r="AH111" i="1"/>
  <c r="AH112" i="1"/>
  <c r="AH113" i="1"/>
  <c r="AH114" i="1"/>
  <c r="E5" i="6"/>
  <c r="E6" i="6"/>
  <c r="E8" i="6"/>
  <c r="AX3" i="25"/>
  <c r="AV3" i="25"/>
  <c r="AT3" i="25"/>
  <c r="AR3" i="25"/>
  <c r="AP3" i="25"/>
  <c r="AN3" i="25"/>
  <c r="AL3" i="25"/>
  <c r="AJ3" i="25"/>
  <c r="B27" i="35"/>
  <c r="C26" i="40"/>
  <c r="C13" i="35" s="1"/>
  <c r="O13" i="35" s="1"/>
  <c r="O27" i="35" s="1"/>
  <c r="O41" i="35" s="1"/>
  <c r="C23" i="40"/>
  <c r="L4" i="35" s="1"/>
  <c r="L8" i="35" s="1"/>
  <c r="C25" i="40"/>
  <c r="D9" i="35" s="1"/>
  <c r="P9" i="35" s="1"/>
  <c r="P23" i="35" s="1"/>
  <c r="D23" i="35" s="1"/>
  <c r="B51" i="35"/>
  <c r="C51" i="35" s="1"/>
  <c r="C24" i="40"/>
  <c r="B5" i="35" s="1"/>
  <c r="N5" i="35" s="1"/>
  <c r="J75" i="35"/>
  <c r="K75" i="35" s="1"/>
  <c r="P19" i="35"/>
  <c r="W19" i="35" s="1"/>
  <c r="O19" i="35"/>
  <c r="P27" i="35"/>
  <c r="Q27" i="35" s="1"/>
  <c r="R27" i="35" s="1"/>
  <c r="S27" i="35" s="1"/>
  <c r="T27" i="35" s="1"/>
  <c r="C37" i="35"/>
  <c r="J33" i="35"/>
  <c r="E33" i="35"/>
  <c r="W41" i="35"/>
  <c r="N41" i="35"/>
  <c r="W38" i="35"/>
  <c r="S33" i="35"/>
  <c r="C44" i="40"/>
  <c r="F9" i="35" s="1"/>
  <c r="D47" i="35"/>
  <c r="E47" i="35" s="1"/>
  <c r="F47" i="35" s="1"/>
  <c r="B182" i="40"/>
  <c r="H47" i="35" s="1"/>
  <c r="B70" i="35"/>
  <c r="B65" i="35"/>
  <c r="K61" i="35"/>
  <c r="H61" i="35"/>
  <c r="K27" i="35"/>
  <c r="J27" i="35"/>
  <c r="J24" i="35"/>
  <c r="Q55" i="35"/>
  <c r="R55" i="35" s="1"/>
  <c r="S55" i="35" s="1"/>
  <c r="T55" i="35" s="1"/>
  <c r="U55" i="35" s="1"/>
  <c r="T51" i="35"/>
  <c r="U47" i="35"/>
  <c r="V47" i="35"/>
  <c r="P69" i="35"/>
  <c r="Q69" i="35" s="1"/>
  <c r="R69" i="35" s="1"/>
  <c r="S69" i="35" s="1"/>
  <c r="T69" i="35" s="1"/>
  <c r="N65" i="35"/>
  <c r="L18" i="35"/>
  <c r="W9" i="35"/>
  <c r="AN687" i="5"/>
  <c r="AO687" i="5"/>
  <c r="AP687" i="5"/>
  <c r="AQ687" i="5"/>
  <c r="AD687" i="5" s="1"/>
  <c r="AR687" i="5"/>
  <c r="AE687" i="5" s="1"/>
  <c r="AS687" i="5"/>
  <c r="AT687" i="5"/>
  <c r="AN543" i="5"/>
  <c r="AO543" i="5"/>
  <c r="AP543" i="5"/>
  <c r="AQ543" i="5"/>
  <c r="AD543" i="5" s="1"/>
  <c r="AR543" i="5"/>
  <c r="AE543" i="5" s="1"/>
  <c r="AS543" i="5"/>
  <c r="AT543" i="5"/>
  <c r="AN717" i="5"/>
  <c r="AO717" i="5"/>
  <c r="AP717" i="5"/>
  <c r="AQ717" i="5"/>
  <c r="AD717" i="5" s="1"/>
  <c r="AR717" i="5"/>
  <c r="AE717" i="5" s="1"/>
  <c r="AS717" i="5"/>
  <c r="AT717" i="5"/>
  <c r="AN306" i="5"/>
  <c r="AO306" i="5"/>
  <c r="AP306" i="5"/>
  <c r="AQ306" i="5"/>
  <c r="AD306" i="5" s="1"/>
  <c r="AR306" i="5"/>
  <c r="AE306" i="5" s="1"/>
  <c r="AS306" i="5"/>
  <c r="AT306" i="5"/>
  <c r="AN716" i="5"/>
  <c r="AO716" i="5"/>
  <c r="AP716" i="5"/>
  <c r="AQ716" i="5"/>
  <c r="AR716" i="5"/>
  <c r="AE716" i="5" s="1"/>
  <c r="AS716" i="5"/>
  <c r="AT716" i="5"/>
  <c r="AN684" i="5"/>
  <c r="AO684" i="5"/>
  <c r="AP684" i="5"/>
  <c r="AQ684" i="5"/>
  <c r="AD684" i="5" s="1"/>
  <c r="AR684" i="5"/>
  <c r="AE684" i="5" s="1"/>
  <c r="AS684" i="5"/>
  <c r="AT684" i="5"/>
  <c r="AN685" i="5"/>
  <c r="AO685" i="5"/>
  <c r="AP685" i="5"/>
  <c r="AQ685" i="5"/>
  <c r="AD685" i="5" s="1"/>
  <c r="AR685" i="5"/>
  <c r="AE685" i="5" s="1"/>
  <c r="AS685" i="5"/>
  <c r="AT685" i="5"/>
  <c r="AN686" i="5"/>
  <c r="AO686" i="5"/>
  <c r="AP686" i="5"/>
  <c r="AQ686" i="5"/>
  <c r="AD686" i="5" s="1"/>
  <c r="AR686" i="5"/>
  <c r="AE686" i="5" s="1"/>
  <c r="AS686" i="5"/>
  <c r="AT686" i="5"/>
  <c r="AN718" i="5"/>
  <c r="AO718" i="5"/>
  <c r="AP718" i="5"/>
  <c r="AQ718" i="5"/>
  <c r="AD718" i="5" s="1"/>
  <c r="AR718" i="5"/>
  <c r="AE718" i="5" s="1"/>
  <c r="AS718" i="5"/>
  <c r="AT718" i="5"/>
  <c r="AN169" i="5"/>
  <c r="AO169" i="5"/>
  <c r="AP169" i="5"/>
  <c r="AQ169" i="5"/>
  <c r="AD169" i="5" s="1"/>
  <c r="AR169" i="5"/>
  <c r="AE169" i="5" s="1"/>
  <c r="AS169" i="5"/>
  <c r="AT169" i="5"/>
  <c r="AN145" i="5"/>
  <c r="AN615" i="5"/>
  <c r="AN616" i="5"/>
  <c r="AN713" i="5"/>
  <c r="AO145" i="5"/>
  <c r="AO615" i="5"/>
  <c r="AO616" i="5"/>
  <c r="AO713" i="5"/>
  <c r="AP145" i="5"/>
  <c r="AP615" i="5"/>
  <c r="AP616" i="5"/>
  <c r="AP713" i="5"/>
  <c r="AQ145" i="5"/>
  <c r="AQ615" i="5"/>
  <c r="AD615" i="5" s="1"/>
  <c r="AQ616" i="5"/>
  <c r="AD616" i="5" s="1"/>
  <c r="AQ713" i="5"/>
  <c r="AD713" i="5" s="1"/>
  <c r="AR145" i="5"/>
  <c r="AE145" i="5" s="1"/>
  <c r="AR615" i="5"/>
  <c r="AE615" i="5" s="1"/>
  <c r="AR616" i="5"/>
  <c r="AE616" i="5" s="1"/>
  <c r="AR713" i="5"/>
  <c r="AE713" i="5" s="1"/>
  <c r="AS145" i="5"/>
  <c r="AS615" i="5"/>
  <c r="AS616" i="5"/>
  <c r="AS713" i="5"/>
  <c r="AT145" i="5"/>
  <c r="AT615" i="5"/>
  <c r="AT616" i="5"/>
  <c r="AT713" i="5"/>
  <c r="AN617" i="5"/>
  <c r="AN127" i="5"/>
  <c r="AN440" i="5"/>
  <c r="AN618" i="5"/>
  <c r="AO617" i="5"/>
  <c r="AO127" i="5"/>
  <c r="AO440" i="5"/>
  <c r="AO618" i="5"/>
  <c r="AP617" i="5"/>
  <c r="AP127" i="5"/>
  <c r="AP440" i="5"/>
  <c r="AP618" i="5"/>
  <c r="AQ617" i="5"/>
  <c r="AD617" i="5" s="1"/>
  <c r="AQ127" i="5"/>
  <c r="AD127" i="5" s="1"/>
  <c r="AQ440" i="5"/>
  <c r="AD440" i="5" s="1"/>
  <c r="AQ618" i="5"/>
  <c r="AD618" i="5" s="1"/>
  <c r="AR617" i="5"/>
  <c r="AE617" i="5" s="1"/>
  <c r="AR127" i="5"/>
  <c r="AE127" i="5" s="1"/>
  <c r="AR440" i="5"/>
  <c r="AE440" i="5" s="1"/>
  <c r="AR618" i="5"/>
  <c r="AE618" i="5" s="1"/>
  <c r="AS617" i="5"/>
  <c r="AS127" i="5"/>
  <c r="AS440" i="5"/>
  <c r="AS618" i="5"/>
  <c r="AT617" i="5"/>
  <c r="AT127" i="5"/>
  <c r="AT440" i="5"/>
  <c r="AT618" i="5"/>
  <c r="AN709" i="5"/>
  <c r="AO709" i="5"/>
  <c r="AP709" i="5"/>
  <c r="AQ709" i="5"/>
  <c r="AD709" i="5" s="1"/>
  <c r="AR709" i="5"/>
  <c r="AE709" i="5" s="1"/>
  <c r="AS709" i="5"/>
  <c r="AT709" i="5"/>
  <c r="AN614" i="5"/>
  <c r="AO614" i="5"/>
  <c r="AP614" i="5"/>
  <c r="AQ614" i="5"/>
  <c r="AD614" i="5" s="1"/>
  <c r="AR614" i="5"/>
  <c r="AE614" i="5" s="1"/>
  <c r="AS614" i="5"/>
  <c r="AT614" i="5"/>
  <c r="AN710" i="5"/>
  <c r="AO710" i="5"/>
  <c r="AP710" i="5"/>
  <c r="AQ710" i="5"/>
  <c r="AD710" i="5" s="1"/>
  <c r="AR710" i="5"/>
  <c r="AE710" i="5" s="1"/>
  <c r="AS710" i="5"/>
  <c r="AT710" i="5"/>
  <c r="AN711" i="5"/>
  <c r="AO711" i="5"/>
  <c r="AP711" i="5"/>
  <c r="AQ711" i="5"/>
  <c r="AD711" i="5" s="1"/>
  <c r="AR711" i="5"/>
  <c r="AE711" i="5" s="1"/>
  <c r="AS711" i="5"/>
  <c r="AT711" i="5"/>
  <c r="AN712" i="5"/>
  <c r="AO712" i="5"/>
  <c r="AP712" i="5"/>
  <c r="AQ712" i="5"/>
  <c r="AD712" i="5" s="1"/>
  <c r="AR712" i="5"/>
  <c r="AE712" i="5" s="1"/>
  <c r="AS712" i="5"/>
  <c r="AT712" i="5"/>
  <c r="AN619" i="5"/>
  <c r="AO619" i="5"/>
  <c r="AP619" i="5"/>
  <c r="AQ619" i="5"/>
  <c r="AD619" i="5" s="1"/>
  <c r="AR619" i="5"/>
  <c r="AE619" i="5" s="1"/>
  <c r="AS619" i="5"/>
  <c r="AT619" i="5"/>
  <c r="AN620" i="5"/>
  <c r="AO620" i="5"/>
  <c r="AP620" i="5"/>
  <c r="AQ620" i="5"/>
  <c r="AD620" i="5" s="1"/>
  <c r="AR620" i="5"/>
  <c r="AE620" i="5" s="1"/>
  <c r="AS620" i="5"/>
  <c r="AT620" i="5"/>
  <c r="AN714" i="5"/>
  <c r="AO714" i="5"/>
  <c r="AP714" i="5"/>
  <c r="AQ714" i="5"/>
  <c r="AD714" i="5" s="1"/>
  <c r="AR714" i="5"/>
  <c r="AE714" i="5" s="1"/>
  <c r="AS714" i="5"/>
  <c r="AT714" i="5"/>
  <c r="AN715" i="5"/>
  <c r="AO715" i="5"/>
  <c r="AP715" i="5"/>
  <c r="AQ715" i="5"/>
  <c r="AD715" i="5" s="1"/>
  <c r="AR715" i="5"/>
  <c r="AE715" i="5" s="1"/>
  <c r="AS715" i="5"/>
  <c r="AT715" i="5"/>
  <c r="AT327" i="5"/>
  <c r="AT328" i="5"/>
  <c r="AT329" i="5"/>
  <c r="AT330" i="5"/>
  <c r="AT331" i="5"/>
  <c r="AT332" i="5"/>
  <c r="AT333" i="5"/>
  <c r="AT334" i="5"/>
  <c r="AT335" i="5"/>
  <c r="AT336" i="5"/>
  <c r="AT337" i="5"/>
  <c r="AT338" i="5"/>
  <c r="AT339" i="5"/>
  <c r="AT340" i="5"/>
  <c r="AT341" i="5"/>
  <c r="AT342" i="5"/>
  <c r="AT343" i="5"/>
  <c r="AT344" i="5"/>
  <c r="AT345" i="5"/>
  <c r="AT346" i="5"/>
  <c r="AT347" i="5"/>
  <c r="AT348" i="5"/>
  <c r="AT349" i="5"/>
  <c r="AT350" i="5"/>
  <c r="AT351" i="5"/>
  <c r="AT352" i="5"/>
  <c r="AT353" i="5"/>
  <c r="AT354" i="5"/>
  <c r="AT355" i="5"/>
  <c r="AT356" i="5"/>
  <c r="AT357" i="5"/>
  <c r="AT358" i="5"/>
  <c r="AT359" i="5"/>
  <c r="AT360" i="5"/>
  <c r="AT361" i="5"/>
  <c r="AT362" i="5"/>
  <c r="AT363" i="5"/>
  <c r="AT364" i="5"/>
  <c r="AT365" i="5"/>
  <c r="AT366" i="5"/>
  <c r="AT367" i="5"/>
  <c r="AT368" i="5"/>
  <c r="AT369" i="5"/>
  <c r="AT370" i="5"/>
  <c r="AT371" i="5"/>
  <c r="AT372" i="5"/>
  <c r="AT373" i="5"/>
  <c r="AT374" i="5"/>
  <c r="AT375" i="5"/>
  <c r="AT376" i="5"/>
  <c r="AT377" i="5"/>
  <c r="AT378" i="5"/>
  <c r="AT379" i="5"/>
  <c r="AT380" i="5"/>
  <c r="AT381" i="5"/>
  <c r="AT382" i="5"/>
  <c r="AT383" i="5"/>
  <c r="AT384" i="5"/>
  <c r="AT385" i="5"/>
  <c r="AT386" i="5"/>
  <c r="AT387" i="5"/>
  <c r="AT388" i="5"/>
  <c r="AT389" i="5"/>
  <c r="AT390" i="5"/>
  <c r="AT391" i="5"/>
  <c r="AT392" i="5"/>
  <c r="AT393" i="5"/>
  <c r="AT394" i="5"/>
  <c r="AT395" i="5"/>
  <c r="AT396" i="5"/>
  <c r="AT397" i="5"/>
  <c r="AT398" i="5"/>
  <c r="AT399" i="5"/>
  <c r="AT400" i="5"/>
  <c r="AT401" i="5"/>
  <c r="AT402" i="5"/>
  <c r="AT403" i="5"/>
  <c r="AT319" i="5"/>
  <c r="AT404" i="5"/>
  <c r="AT405" i="5"/>
  <c r="AT406" i="5"/>
  <c r="AT407" i="5"/>
  <c r="AT408" i="5"/>
  <c r="AT409" i="5"/>
  <c r="AT410" i="5"/>
  <c r="AT411" i="5"/>
  <c r="AT412" i="5"/>
  <c r="AT413" i="5"/>
  <c r="AT414" i="5"/>
  <c r="AT415" i="5"/>
  <c r="AT416" i="5"/>
  <c r="AT417" i="5"/>
  <c r="AT418" i="5"/>
  <c r="AT419" i="5"/>
  <c r="AT420" i="5"/>
  <c r="AT421" i="5"/>
  <c r="AT422" i="5"/>
  <c r="AT441" i="5"/>
  <c r="AT442" i="5"/>
  <c r="AT443" i="5"/>
  <c r="AT444" i="5"/>
  <c r="AT445" i="5"/>
  <c r="AT446" i="5"/>
  <c r="AT447" i="5"/>
  <c r="AT448" i="5"/>
  <c r="AT449" i="5"/>
  <c r="AT450" i="5"/>
  <c r="AT451" i="5"/>
  <c r="AT452" i="5"/>
  <c r="AT453" i="5"/>
  <c r="AT454" i="5"/>
  <c r="AT455" i="5"/>
  <c r="AT456" i="5"/>
  <c r="AT457" i="5"/>
  <c r="AT458" i="5"/>
  <c r="AT459" i="5"/>
  <c r="AT460" i="5"/>
  <c r="AT461" i="5"/>
  <c r="AT462" i="5"/>
  <c r="AT463" i="5"/>
  <c r="AT464" i="5"/>
  <c r="AT465" i="5"/>
  <c r="AT466" i="5"/>
  <c r="AT467" i="5"/>
  <c r="AT468" i="5"/>
  <c r="AT469" i="5"/>
  <c r="AT470" i="5"/>
  <c r="AT471" i="5"/>
  <c r="AT472" i="5"/>
  <c r="AT473" i="5"/>
  <c r="AT474" i="5"/>
  <c r="AT475" i="5"/>
  <c r="AT476" i="5"/>
  <c r="AT477" i="5"/>
  <c r="AT478" i="5"/>
  <c r="AT479" i="5"/>
  <c r="AT480" i="5"/>
  <c r="AT481" i="5"/>
  <c r="AT482" i="5"/>
  <c r="AT483" i="5"/>
  <c r="AT484" i="5"/>
  <c r="AT485" i="5"/>
  <c r="AT486" i="5"/>
  <c r="AT487" i="5"/>
  <c r="AT488" i="5"/>
  <c r="AT489" i="5"/>
  <c r="AT490" i="5"/>
  <c r="AT491" i="5"/>
  <c r="AT492" i="5"/>
  <c r="AT493" i="5"/>
  <c r="AT494" i="5"/>
  <c r="AT495" i="5"/>
  <c r="AT496" i="5"/>
  <c r="AT497" i="5"/>
  <c r="AT498" i="5"/>
  <c r="AT499" i="5"/>
  <c r="AT500" i="5"/>
  <c r="AT501" i="5"/>
  <c r="AT502" i="5"/>
  <c r="AT503" i="5"/>
  <c r="AT504" i="5"/>
  <c r="AT505" i="5"/>
  <c r="AT506" i="5"/>
  <c r="AT507" i="5"/>
  <c r="AT508" i="5"/>
  <c r="AT509" i="5"/>
  <c r="AT510" i="5"/>
  <c r="AT511" i="5"/>
  <c r="AT512" i="5"/>
  <c r="AT513" i="5"/>
  <c r="AT514" i="5"/>
  <c r="AT515" i="5"/>
  <c r="AT516" i="5"/>
  <c r="AT517" i="5"/>
  <c r="AT518" i="5"/>
  <c r="AT519" i="5"/>
  <c r="AT520" i="5"/>
  <c r="AT521" i="5"/>
  <c r="AT701" i="5"/>
  <c r="AT622" i="5"/>
  <c r="AT522" i="5"/>
  <c r="AT523" i="5"/>
  <c r="AT524" i="5"/>
  <c r="AT525" i="5"/>
  <c r="AT526" i="5"/>
  <c r="AT527" i="5"/>
  <c r="AT528" i="5"/>
  <c r="AT529" i="5"/>
  <c r="AT530" i="5"/>
  <c r="AT531" i="5"/>
  <c r="AT532" i="5"/>
  <c r="AT533" i="5"/>
  <c r="AT534" i="5"/>
  <c r="AT535" i="5"/>
  <c r="AT536" i="5"/>
  <c r="AT537" i="5"/>
  <c r="AT538" i="5"/>
  <c r="AT539" i="5"/>
  <c r="AT3" i="5"/>
  <c r="AT4" i="5"/>
  <c r="AT5" i="5"/>
  <c r="AT6" i="5"/>
  <c r="AT7" i="5"/>
  <c r="AT8" i="5"/>
  <c r="AT9" i="5"/>
  <c r="AT10" i="5"/>
  <c r="AT11" i="5"/>
  <c r="AT12" i="5"/>
  <c r="AT13" i="5"/>
  <c r="AT14" i="5"/>
  <c r="AT15" i="5"/>
  <c r="AT16" i="5"/>
  <c r="AT17" i="5"/>
  <c r="AT18" i="5"/>
  <c r="AT19" i="5"/>
  <c r="AT20" i="5"/>
  <c r="AT21" i="5"/>
  <c r="AT22" i="5"/>
  <c r="AT23" i="5"/>
  <c r="AT24" i="5"/>
  <c r="AT25" i="5"/>
  <c r="AT26" i="5"/>
  <c r="AT27" i="5"/>
  <c r="AT28" i="5"/>
  <c r="AT29" i="5"/>
  <c r="AT30" i="5"/>
  <c r="AT31" i="5"/>
  <c r="AT32" i="5"/>
  <c r="AT33" i="5"/>
  <c r="AT34" i="5"/>
  <c r="AT35" i="5"/>
  <c r="AT36" i="5"/>
  <c r="AT37" i="5"/>
  <c r="AT38" i="5"/>
  <c r="AT39" i="5"/>
  <c r="AT40" i="5"/>
  <c r="AT41" i="5"/>
  <c r="AT42" i="5"/>
  <c r="AT43" i="5"/>
  <c r="AT44" i="5"/>
  <c r="AT45" i="5"/>
  <c r="AT46" i="5"/>
  <c r="AT47" i="5"/>
  <c r="AT48" i="5"/>
  <c r="AT49" i="5"/>
  <c r="AT50" i="5"/>
  <c r="AT51" i="5"/>
  <c r="AT52" i="5"/>
  <c r="AT53" i="5"/>
  <c r="AT54" i="5"/>
  <c r="AT55" i="5"/>
  <c r="AT56" i="5"/>
  <c r="AT57" i="5"/>
  <c r="AT58" i="5"/>
  <c r="AT59" i="5"/>
  <c r="AT60" i="5"/>
  <c r="AT61" i="5"/>
  <c r="AT62" i="5"/>
  <c r="AT63" i="5"/>
  <c r="AT64" i="5"/>
  <c r="AT65" i="5"/>
  <c r="AT66" i="5"/>
  <c r="AT67" i="5"/>
  <c r="AT68" i="5"/>
  <c r="AT69" i="5"/>
  <c r="AT70" i="5"/>
  <c r="AT71" i="5"/>
  <c r="AT72" i="5"/>
  <c r="AT73" i="5"/>
  <c r="AT74" i="5"/>
  <c r="AT75" i="5"/>
  <c r="AT76" i="5"/>
  <c r="AT77" i="5"/>
  <c r="AT78" i="5"/>
  <c r="AT79" i="5"/>
  <c r="AT80" i="5"/>
  <c r="AT81" i="5"/>
  <c r="AT82" i="5"/>
  <c r="AT83" i="5"/>
  <c r="AT84" i="5"/>
  <c r="AT85" i="5"/>
  <c r="AT86" i="5"/>
  <c r="AT87" i="5"/>
  <c r="AT88" i="5"/>
  <c r="AT89" i="5"/>
  <c r="AT90" i="5"/>
  <c r="AT91" i="5"/>
  <c r="AT92" i="5"/>
  <c r="AT93" i="5"/>
  <c r="AT94" i="5"/>
  <c r="AT95" i="5"/>
  <c r="AT96" i="5"/>
  <c r="AT97" i="5"/>
  <c r="AT98" i="5"/>
  <c r="AT99" i="5"/>
  <c r="AT100" i="5"/>
  <c r="AT101" i="5"/>
  <c r="AT102" i="5"/>
  <c r="AT103" i="5"/>
  <c r="AT104" i="5"/>
  <c r="AT694" i="5"/>
  <c r="AT105" i="5"/>
  <c r="AT695" i="5"/>
  <c r="AT179" i="5"/>
  <c r="AT180" i="5"/>
  <c r="AT623" i="5"/>
  <c r="AT624" i="5"/>
  <c r="AT625" i="5"/>
  <c r="AT626" i="5"/>
  <c r="AT627" i="5"/>
  <c r="AT628" i="5"/>
  <c r="AT629" i="5"/>
  <c r="AT630" i="5"/>
  <c r="AT631" i="5"/>
  <c r="AT632" i="5"/>
  <c r="AT633" i="5"/>
  <c r="AT634" i="5"/>
  <c r="AT635" i="5"/>
  <c r="AT636" i="5"/>
  <c r="AT637" i="5"/>
  <c r="AT638" i="5"/>
  <c r="AT639" i="5"/>
  <c r="AT640" i="5"/>
  <c r="AT641" i="5"/>
  <c r="AT642" i="5"/>
  <c r="AT643" i="5"/>
  <c r="AT644" i="5"/>
  <c r="AT645" i="5"/>
  <c r="AT646" i="5"/>
  <c r="AT647" i="5"/>
  <c r="AT648" i="5"/>
  <c r="AT649" i="5"/>
  <c r="AT650" i="5"/>
  <c r="AT651" i="5"/>
  <c r="AT652" i="5"/>
  <c r="AT653" i="5"/>
  <c r="AT654" i="5"/>
  <c r="AT655" i="5"/>
  <c r="AT656" i="5"/>
  <c r="AT657" i="5"/>
  <c r="AT658" i="5"/>
  <c r="AT659" i="5"/>
  <c r="AT660" i="5"/>
  <c r="AT661" i="5"/>
  <c r="AT662" i="5"/>
  <c r="AT663" i="5"/>
  <c r="AT664" i="5"/>
  <c r="AT665" i="5"/>
  <c r="AT666" i="5"/>
  <c r="AT667" i="5"/>
  <c r="AT668" i="5"/>
  <c r="AT669" i="5"/>
  <c r="AT670" i="5"/>
  <c r="AT671" i="5"/>
  <c r="AT672" i="5"/>
  <c r="AT673" i="5"/>
  <c r="AT674" i="5"/>
  <c r="AT675" i="5"/>
  <c r="AT676" i="5"/>
  <c r="AT677" i="5"/>
  <c r="AT678" i="5"/>
  <c r="AT679" i="5"/>
  <c r="AT680" i="5"/>
  <c r="AT433" i="5"/>
  <c r="AT681" i="5"/>
  <c r="AT705" i="5"/>
  <c r="AT305" i="5"/>
  <c r="AT149" i="5"/>
  <c r="AT150" i="5"/>
  <c r="AT151" i="5"/>
  <c r="AT152" i="5"/>
  <c r="AT153" i="5"/>
  <c r="AT154" i="5"/>
  <c r="AT155" i="5"/>
  <c r="AT156" i="5"/>
  <c r="AT157" i="5"/>
  <c r="AT158" i="5"/>
  <c r="AT159" i="5"/>
  <c r="AT160" i="5"/>
  <c r="AT161" i="5"/>
  <c r="AT162" i="5"/>
  <c r="AT163" i="5"/>
  <c r="AT164" i="5"/>
  <c r="AT165" i="5"/>
  <c r="AT166" i="5"/>
  <c r="AT167" i="5"/>
  <c r="AT168" i="5"/>
  <c r="AT181" i="5"/>
  <c r="AT182" i="5"/>
  <c r="AT183" i="5"/>
  <c r="AT184" i="5"/>
  <c r="AT185" i="5"/>
  <c r="AT186" i="5"/>
  <c r="AT187" i="5"/>
  <c r="AT188" i="5"/>
  <c r="AT189" i="5"/>
  <c r="AT190" i="5"/>
  <c r="AT191" i="5"/>
  <c r="AT192" i="5"/>
  <c r="AT193" i="5"/>
  <c r="AT194" i="5"/>
  <c r="AT195" i="5"/>
  <c r="AT196" i="5"/>
  <c r="AT197" i="5"/>
  <c r="AT198" i="5"/>
  <c r="AT199" i="5"/>
  <c r="AT200" i="5"/>
  <c r="AT201" i="5"/>
  <c r="AT202" i="5"/>
  <c r="AT203" i="5"/>
  <c r="AT204" i="5"/>
  <c r="AT205" i="5"/>
  <c r="AT206" i="5"/>
  <c r="AT207" i="5"/>
  <c r="AT208" i="5"/>
  <c r="AT209" i="5"/>
  <c r="AT210" i="5"/>
  <c r="AT211" i="5"/>
  <c r="AT212" i="5"/>
  <c r="AT213" i="5"/>
  <c r="AT214" i="5"/>
  <c r="AT215" i="5"/>
  <c r="AT216" i="5"/>
  <c r="AT217" i="5"/>
  <c r="AT218" i="5"/>
  <c r="AT219" i="5"/>
  <c r="AT220" i="5"/>
  <c r="AT221" i="5"/>
  <c r="AT222" i="5"/>
  <c r="AT223" i="5"/>
  <c r="AT224" i="5"/>
  <c r="AT225" i="5"/>
  <c r="AT226" i="5"/>
  <c r="AT227" i="5"/>
  <c r="AT228" i="5"/>
  <c r="AT229" i="5"/>
  <c r="AT230" i="5"/>
  <c r="AT231" i="5"/>
  <c r="AT232" i="5"/>
  <c r="AT233" i="5"/>
  <c r="AT234" i="5"/>
  <c r="AT235" i="5"/>
  <c r="AT236" i="5"/>
  <c r="AT237" i="5"/>
  <c r="AT238" i="5"/>
  <c r="AT239" i="5"/>
  <c r="AT240" i="5"/>
  <c r="AT241" i="5"/>
  <c r="AT242" i="5"/>
  <c r="AT243" i="5"/>
  <c r="AT244" i="5"/>
  <c r="AT245" i="5"/>
  <c r="AT246" i="5"/>
  <c r="AT247" i="5"/>
  <c r="AT248" i="5"/>
  <c r="AT249" i="5"/>
  <c r="AT250" i="5"/>
  <c r="AT251" i="5"/>
  <c r="AT252" i="5"/>
  <c r="AT253" i="5"/>
  <c r="AT254" i="5"/>
  <c r="AT255" i="5"/>
  <c r="AT256" i="5"/>
  <c r="AT257" i="5"/>
  <c r="AT258" i="5"/>
  <c r="AT259" i="5"/>
  <c r="AT260" i="5"/>
  <c r="AT261" i="5"/>
  <c r="AT262" i="5"/>
  <c r="AT263" i="5"/>
  <c r="AT264" i="5"/>
  <c r="AT265" i="5"/>
  <c r="AT266" i="5"/>
  <c r="AT267" i="5"/>
  <c r="AT268" i="5"/>
  <c r="AT269" i="5"/>
  <c r="AT270" i="5"/>
  <c r="AT271" i="5"/>
  <c r="AT272" i="5"/>
  <c r="AT273" i="5"/>
  <c r="AT274" i="5"/>
  <c r="AT106" i="5"/>
  <c r="AT275" i="5"/>
  <c r="AT276" i="5"/>
  <c r="AT549" i="5"/>
  <c r="AT550" i="5"/>
  <c r="AT551" i="5"/>
  <c r="AT552" i="5"/>
  <c r="AT553" i="5"/>
  <c r="AT554" i="5"/>
  <c r="AT555" i="5"/>
  <c r="AT556" i="5"/>
  <c r="AT557" i="5"/>
  <c r="AT558" i="5"/>
  <c r="AT559" i="5"/>
  <c r="AT560" i="5"/>
  <c r="AT561" i="5"/>
  <c r="AT562" i="5"/>
  <c r="AT563" i="5"/>
  <c r="AT564" i="5"/>
  <c r="AT565" i="5"/>
  <c r="AT566" i="5"/>
  <c r="AT567" i="5"/>
  <c r="AT568" i="5"/>
  <c r="AT569" i="5"/>
  <c r="AT570" i="5"/>
  <c r="AT571" i="5"/>
  <c r="AT572" i="5"/>
  <c r="AT573" i="5"/>
  <c r="AT574" i="5"/>
  <c r="AT575" i="5"/>
  <c r="AT576" i="5"/>
  <c r="AT577" i="5"/>
  <c r="AT578" i="5"/>
  <c r="AT579" i="5"/>
  <c r="AT580" i="5"/>
  <c r="AT581" i="5"/>
  <c r="AT582" i="5"/>
  <c r="AT583" i="5"/>
  <c r="AT584" i="5"/>
  <c r="AT585" i="5"/>
  <c r="AT586" i="5"/>
  <c r="AT587" i="5"/>
  <c r="AT588" i="5"/>
  <c r="AT589" i="5"/>
  <c r="AT590" i="5"/>
  <c r="AT591" i="5"/>
  <c r="AT592" i="5"/>
  <c r="AT593" i="5"/>
  <c r="AT594" i="5"/>
  <c r="AT595" i="5"/>
  <c r="AT596" i="5"/>
  <c r="AT597" i="5"/>
  <c r="AT598" i="5"/>
  <c r="AT599" i="5"/>
  <c r="AT600" i="5"/>
  <c r="AT601" i="5"/>
  <c r="AT602" i="5"/>
  <c r="AT540" i="5"/>
  <c r="AT603" i="5"/>
  <c r="AT604" i="5"/>
  <c r="AT605" i="5"/>
  <c r="AT606" i="5"/>
  <c r="AT607" i="5"/>
  <c r="AT608" i="5"/>
  <c r="AT609" i="5"/>
  <c r="AT610" i="5"/>
  <c r="AT611" i="5"/>
  <c r="AT172" i="5"/>
  <c r="AT173" i="5"/>
  <c r="AT174" i="5"/>
  <c r="AT175" i="5"/>
  <c r="AT176" i="5"/>
  <c r="AT177" i="5"/>
  <c r="AT178" i="5"/>
  <c r="AT322" i="5"/>
  <c r="AT323" i="5"/>
  <c r="AT324" i="5"/>
  <c r="AT325" i="5"/>
  <c r="AT326" i="5"/>
  <c r="AT107" i="5"/>
  <c r="AT108" i="5"/>
  <c r="AT109" i="5"/>
  <c r="AT110" i="5"/>
  <c r="AT111" i="5"/>
  <c r="AT112" i="5"/>
  <c r="AT113" i="5"/>
  <c r="AT114" i="5"/>
  <c r="AT115" i="5"/>
  <c r="AT116" i="5"/>
  <c r="AT117" i="5"/>
  <c r="AT118" i="5"/>
  <c r="AT119" i="5"/>
  <c r="AT120" i="5"/>
  <c r="AT121" i="5"/>
  <c r="AT317" i="5"/>
  <c r="AT318" i="5"/>
  <c r="AT307" i="5"/>
  <c r="AT308" i="5"/>
  <c r="AT309" i="5"/>
  <c r="AT310" i="5"/>
  <c r="AT311" i="5"/>
  <c r="AT312" i="5"/>
  <c r="AT313" i="5"/>
  <c r="AT314" i="5"/>
  <c r="AT708" i="5"/>
  <c r="AT423" i="5"/>
  <c r="AT424" i="5"/>
  <c r="AT425" i="5"/>
  <c r="AT426" i="5"/>
  <c r="AT427" i="5"/>
  <c r="AT428" i="5"/>
  <c r="AT682" i="5"/>
  <c r="AT541" i="5"/>
  <c r="AT321" i="5"/>
  <c r="AT126" i="5"/>
  <c r="AT315" i="5"/>
  <c r="AT793" i="5"/>
  <c r="AS327" i="5"/>
  <c r="AF327" i="5" s="1"/>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319" i="5"/>
  <c r="AS404" i="5"/>
  <c r="AS405" i="5"/>
  <c r="AS406" i="5"/>
  <c r="AS407" i="5"/>
  <c r="AS408" i="5"/>
  <c r="AS409" i="5"/>
  <c r="AS410" i="5"/>
  <c r="AS411" i="5"/>
  <c r="AS412" i="5"/>
  <c r="AS413" i="5"/>
  <c r="AS414" i="5"/>
  <c r="AS415" i="5"/>
  <c r="AS416" i="5"/>
  <c r="AS417" i="5"/>
  <c r="AS418" i="5"/>
  <c r="AS419" i="5"/>
  <c r="AS420" i="5"/>
  <c r="AS421" i="5"/>
  <c r="AS422"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701" i="5"/>
  <c r="AS622" i="5"/>
  <c r="AS522" i="5"/>
  <c r="AS523" i="5"/>
  <c r="AS524" i="5"/>
  <c r="AS525" i="5"/>
  <c r="AS526" i="5"/>
  <c r="AS527" i="5"/>
  <c r="AS528" i="5"/>
  <c r="AS529" i="5"/>
  <c r="AS530" i="5"/>
  <c r="AS531" i="5"/>
  <c r="AS532" i="5"/>
  <c r="AS533" i="5"/>
  <c r="AS534" i="5"/>
  <c r="AS535" i="5"/>
  <c r="AS536" i="5"/>
  <c r="AS537" i="5"/>
  <c r="AS538" i="5"/>
  <c r="AS539" i="5"/>
  <c r="AS3" i="5"/>
  <c r="AS4" i="5"/>
  <c r="AS5" i="5"/>
  <c r="AS6" i="5"/>
  <c r="AS7" i="5"/>
  <c r="AS8" i="5"/>
  <c r="AS9" i="5"/>
  <c r="AS10" i="5"/>
  <c r="AS11" i="5"/>
  <c r="AS12"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694" i="5"/>
  <c r="AS105" i="5"/>
  <c r="AS695" i="5"/>
  <c r="AS179" i="5"/>
  <c r="AS180"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433" i="5"/>
  <c r="AS681" i="5"/>
  <c r="AS705" i="5"/>
  <c r="AS305" i="5"/>
  <c r="AS149" i="5"/>
  <c r="AS150" i="5"/>
  <c r="AS151" i="5"/>
  <c r="AS152" i="5"/>
  <c r="AS153" i="5"/>
  <c r="AS154" i="5"/>
  <c r="AS155" i="5"/>
  <c r="AS156" i="5"/>
  <c r="AS157" i="5"/>
  <c r="AS158" i="5"/>
  <c r="AS159" i="5"/>
  <c r="AS160" i="5"/>
  <c r="AS161" i="5"/>
  <c r="AS162" i="5"/>
  <c r="AS163" i="5"/>
  <c r="AS164" i="5"/>
  <c r="AS165" i="5"/>
  <c r="AS166" i="5"/>
  <c r="AS167" i="5"/>
  <c r="AS168"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106" i="5"/>
  <c r="AS275" i="5"/>
  <c r="AS276"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540" i="5"/>
  <c r="AS603" i="5"/>
  <c r="AS604" i="5"/>
  <c r="AS605" i="5"/>
  <c r="AS606" i="5"/>
  <c r="AS607" i="5"/>
  <c r="AS608" i="5"/>
  <c r="AS609" i="5"/>
  <c r="AS610" i="5"/>
  <c r="AS611" i="5"/>
  <c r="AS172" i="5"/>
  <c r="AS173" i="5"/>
  <c r="AS174" i="5"/>
  <c r="AS175" i="5"/>
  <c r="AS176" i="5"/>
  <c r="AS177" i="5"/>
  <c r="AS178" i="5"/>
  <c r="AS322" i="5"/>
  <c r="AS323" i="5"/>
  <c r="AS324" i="5"/>
  <c r="AS325" i="5"/>
  <c r="AS326" i="5"/>
  <c r="AS107" i="5"/>
  <c r="AS108" i="5"/>
  <c r="AS109" i="5"/>
  <c r="AS110" i="5"/>
  <c r="AS111" i="5"/>
  <c r="AS112" i="5"/>
  <c r="AS113" i="5"/>
  <c r="AS114" i="5"/>
  <c r="AS115" i="5"/>
  <c r="AS116" i="5"/>
  <c r="AS117" i="5"/>
  <c r="AS118" i="5"/>
  <c r="AS119" i="5"/>
  <c r="AS120" i="5"/>
  <c r="AS121" i="5"/>
  <c r="AS317" i="5"/>
  <c r="AS318" i="5"/>
  <c r="AS307" i="5"/>
  <c r="AS308" i="5"/>
  <c r="AS309" i="5"/>
  <c r="AS310" i="5"/>
  <c r="AS311" i="5"/>
  <c r="AS312" i="5"/>
  <c r="AS313" i="5"/>
  <c r="AS314" i="5"/>
  <c r="AS708" i="5"/>
  <c r="AS423" i="5"/>
  <c r="AS424" i="5"/>
  <c r="AS425" i="5"/>
  <c r="AS426" i="5"/>
  <c r="AS427" i="5"/>
  <c r="AS428" i="5"/>
  <c r="AS682" i="5"/>
  <c r="AS541" i="5"/>
  <c r="AS321" i="5"/>
  <c r="AS126" i="5"/>
  <c r="AS315" i="5"/>
  <c r="AS793" i="5"/>
  <c r="AR327" i="5"/>
  <c r="AE327" i="5" s="1"/>
  <c r="AR328" i="5"/>
  <c r="AE328" i="5" s="1"/>
  <c r="AR329" i="5"/>
  <c r="AE329" i="5" s="1"/>
  <c r="AR330" i="5"/>
  <c r="AE330" i="5" s="1"/>
  <c r="AR331" i="5"/>
  <c r="AE331" i="5" s="1"/>
  <c r="AR332" i="5"/>
  <c r="AE332" i="5" s="1"/>
  <c r="AR333" i="5"/>
  <c r="AE333" i="5" s="1"/>
  <c r="AR334" i="5"/>
  <c r="AE334" i="5" s="1"/>
  <c r="AR335" i="5"/>
  <c r="AE335" i="5" s="1"/>
  <c r="AR336" i="5"/>
  <c r="AE336" i="5" s="1"/>
  <c r="AR337" i="5"/>
  <c r="AE337" i="5" s="1"/>
  <c r="AR338" i="5"/>
  <c r="AE338" i="5" s="1"/>
  <c r="AR339" i="5"/>
  <c r="AE339" i="5" s="1"/>
  <c r="AR340" i="5"/>
  <c r="AE340" i="5" s="1"/>
  <c r="AR341" i="5"/>
  <c r="AE341" i="5" s="1"/>
  <c r="AR342" i="5"/>
  <c r="AE342" i="5" s="1"/>
  <c r="AR343" i="5"/>
  <c r="AE343" i="5" s="1"/>
  <c r="AR344" i="5"/>
  <c r="AE344" i="5" s="1"/>
  <c r="AR345" i="5"/>
  <c r="AE345" i="5" s="1"/>
  <c r="AR346" i="5"/>
  <c r="AE346" i="5" s="1"/>
  <c r="AR347" i="5"/>
  <c r="AE347" i="5" s="1"/>
  <c r="AR348" i="5"/>
  <c r="AE348" i="5" s="1"/>
  <c r="AR349" i="5"/>
  <c r="AE349" i="5" s="1"/>
  <c r="AR350" i="5"/>
  <c r="AE350" i="5" s="1"/>
  <c r="AR351" i="5"/>
  <c r="AE351" i="5" s="1"/>
  <c r="AR352" i="5"/>
  <c r="AE352" i="5" s="1"/>
  <c r="AR353" i="5"/>
  <c r="AE353" i="5" s="1"/>
  <c r="AR354" i="5"/>
  <c r="AE354" i="5" s="1"/>
  <c r="AR355" i="5"/>
  <c r="AE355" i="5" s="1"/>
  <c r="AR356" i="5"/>
  <c r="AE356" i="5" s="1"/>
  <c r="AR357" i="5"/>
  <c r="AE357" i="5" s="1"/>
  <c r="AR358" i="5"/>
  <c r="AE358" i="5" s="1"/>
  <c r="AR359" i="5"/>
  <c r="AE359" i="5" s="1"/>
  <c r="AR360" i="5"/>
  <c r="AE360" i="5" s="1"/>
  <c r="AR361" i="5"/>
  <c r="AE361" i="5" s="1"/>
  <c r="AR362" i="5"/>
  <c r="AE362" i="5" s="1"/>
  <c r="AR363" i="5"/>
  <c r="AE363" i="5" s="1"/>
  <c r="AR364" i="5"/>
  <c r="AE364" i="5" s="1"/>
  <c r="AR365" i="5"/>
  <c r="AE365" i="5" s="1"/>
  <c r="AR366" i="5"/>
  <c r="AE366" i="5" s="1"/>
  <c r="AR367" i="5"/>
  <c r="AE367" i="5" s="1"/>
  <c r="AR368" i="5"/>
  <c r="AE368" i="5" s="1"/>
  <c r="AR369" i="5"/>
  <c r="AE369" i="5" s="1"/>
  <c r="AR370" i="5"/>
  <c r="AE370" i="5" s="1"/>
  <c r="AR371" i="5"/>
  <c r="AE371" i="5" s="1"/>
  <c r="AR372" i="5"/>
  <c r="AE372" i="5" s="1"/>
  <c r="AR373" i="5"/>
  <c r="AE373" i="5" s="1"/>
  <c r="AR374" i="5"/>
  <c r="AE374" i="5" s="1"/>
  <c r="AR375" i="5"/>
  <c r="AE375" i="5" s="1"/>
  <c r="AR376" i="5"/>
  <c r="AE376" i="5" s="1"/>
  <c r="AR377" i="5"/>
  <c r="AE377" i="5" s="1"/>
  <c r="AR378" i="5"/>
  <c r="AE378" i="5" s="1"/>
  <c r="AR379" i="5"/>
  <c r="AE379" i="5" s="1"/>
  <c r="AR380" i="5"/>
  <c r="AE380" i="5" s="1"/>
  <c r="AR381" i="5"/>
  <c r="AE381" i="5" s="1"/>
  <c r="AR382" i="5"/>
  <c r="AE382" i="5" s="1"/>
  <c r="AR383" i="5"/>
  <c r="AE383" i="5" s="1"/>
  <c r="AR384" i="5"/>
  <c r="AE384" i="5" s="1"/>
  <c r="AR385" i="5"/>
  <c r="AE385" i="5" s="1"/>
  <c r="AR386" i="5"/>
  <c r="AE386" i="5" s="1"/>
  <c r="AR387" i="5"/>
  <c r="AE387" i="5" s="1"/>
  <c r="AR388" i="5"/>
  <c r="AE388" i="5" s="1"/>
  <c r="AR389" i="5"/>
  <c r="AE389" i="5" s="1"/>
  <c r="AR390" i="5"/>
  <c r="AE390" i="5" s="1"/>
  <c r="AR391" i="5"/>
  <c r="AE391" i="5" s="1"/>
  <c r="AR392" i="5"/>
  <c r="AE392" i="5" s="1"/>
  <c r="AR393" i="5"/>
  <c r="AE393" i="5" s="1"/>
  <c r="AR394" i="5"/>
  <c r="AE394" i="5" s="1"/>
  <c r="AR395" i="5"/>
  <c r="AE395" i="5" s="1"/>
  <c r="AR396" i="5"/>
  <c r="AE396" i="5" s="1"/>
  <c r="AR397" i="5"/>
  <c r="AE397" i="5" s="1"/>
  <c r="AR398" i="5"/>
  <c r="AE398" i="5" s="1"/>
  <c r="AR399" i="5"/>
  <c r="AE399" i="5" s="1"/>
  <c r="AR400" i="5"/>
  <c r="AE400" i="5" s="1"/>
  <c r="AR401" i="5"/>
  <c r="AE401" i="5" s="1"/>
  <c r="AR402" i="5"/>
  <c r="AE402" i="5" s="1"/>
  <c r="AR403" i="5"/>
  <c r="AE403" i="5" s="1"/>
  <c r="AR319" i="5"/>
  <c r="AE319" i="5" s="1"/>
  <c r="AR404" i="5"/>
  <c r="AE404" i="5" s="1"/>
  <c r="AR405" i="5"/>
  <c r="AE405" i="5" s="1"/>
  <c r="AR406" i="5"/>
  <c r="AE406" i="5" s="1"/>
  <c r="AR407" i="5"/>
  <c r="AE407" i="5" s="1"/>
  <c r="AR408" i="5"/>
  <c r="AE408" i="5" s="1"/>
  <c r="AR409" i="5"/>
  <c r="AE409" i="5" s="1"/>
  <c r="AR410" i="5"/>
  <c r="AE410" i="5" s="1"/>
  <c r="AR411" i="5"/>
  <c r="AE411" i="5" s="1"/>
  <c r="AR412" i="5"/>
  <c r="AE412" i="5" s="1"/>
  <c r="AR413" i="5"/>
  <c r="AE413" i="5" s="1"/>
  <c r="AR414" i="5"/>
  <c r="AE414" i="5" s="1"/>
  <c r="AR415" i="5"/>
  <c r="AE415" i="5" s="1"/>
  <c r="AR416" i="5"/>
  <c r="AE416" i="5" s="1"/>
  <c r="AR417" i="5"/>
  <c r="AE417" i="5" s="1"/>
  <c r="AR418" i="5"/>
  <c r="AE418" i="5" s="1"/>
  <c r="AR419" i="5"/>
  <c r="AE419" i="5" s="1"/>
  <c r="AR420" i="5"/>
  <c r="AE420" i="5" s="1"/>
  <c r="AR421" i="5"/>
  <c r="AE421" i="5" s="1"/>
  <c r="AR422" i="5"/>
  <c r="AE422" i="5" s="1"/>
  <c r="AR441" i="5"/>
  <c r="AE441" i="5" s="1"/>
  <c r="AR442" i="5"/>
  <c r="AE442" i="5" s="1"/>
  <c r="AR443" i="5"/>
  <c r="AE443" i="5" s="1"/>
  <c r="AR444" i="5"/>
  <c r="AE444" i="5" s="1"/>
  <c r="AR445" i="5"/>
  <c r="AE445" i="5" s="1"/>
  <c r="AR446" i="5"/>
  <c r="AE446" i="5" s="1"/>
  <c r="AR447" i="5"/>
  <c r="AE447" i="5" s="1"/>
  <c r="AR448" i="5"/>
  <c r="AE448" i="5" s="1"/>
  <c r="AR449" i="5"/>
  <c r="AE449" i="5" s="1"/>
  <c r="AR450" i="5"/>
  <c r="AE450" i="5" s="1"/>
  <c r="AR451" i="5"/>
  <c r="AE451" i="5" s="1"/>
  <c r="AR452" i="5"/>
  <c r="AE452" i="5" s="1"/>
  <c r="AR453" i="5"/>
  <c r="AE453" i="5" s="1"/>
  <c r="AR454" i="5"/>
  <c r="AE454" i="5" s="1"/>
  <c r="AR455" i="5"/>
  <c r="AE455" i="5" s="1"/>
  <c r="AR456" i="5"/>
  <c r="AE456" i="5" s="1"/>
  <c r="AR457" i="5"/>
  <c r="AE457" i="5" s="1"/>
  <c r="AR458" i="5"/>
  <c r="AE458" i="5" s="1"/>
  <c r="AR459" i="5"/>
  <c r="AE459" i="5" s="1"/>
  <c r="AR460" i="5"/>
  <c r="AE460" i="5" s="1"/>
  <c r="AR461" i="5"/>
  <c r="AE461" i="5" s="1"/>
  <c r="AR462" i="5"/>
  <c r="AE462" i="5" s="1"/>
  <c r="AR463" i="5"/>
  <c r="AE463" i="5" s="1"/>
  <c r="AR464" i="5"/>
  <c r="AE464" i="5" s="1"/>
  <c r="AR465" i="5"/>
  <c r="AE465" i="5" s="1"/>
  <c r="AR466" i="5"/>
  <c r="AE466" i="5" s="1"/>
  <c r="AR467" i="5"/>
  <c r="AE467" i="5" s="1"/>
  <c r="AR468" i="5"/>
  <c r="AE468" i="5" s="1"/>
  <c r="AR469" i="5"/>
  <c r="AE469" i="5" s="1"/>
  <c r="AR470" i="5"/>
  <c r="AE470" i="5" s="1"/>
  <c r="AR471" i="5"/>
  <c r="AE471" i="5" s="1"/>
  <c r="AR472" i="5"/>
  <c r="AE472" i="5" s="1"/>
  <c r="AR473" i="5"/>
  <c r="AE473" i="5" s="1"/>
  <c r="AR474" i="5"/>
  <c r="AE474" i="5" s="1"/>
  <c r="AR475" i="5"/>
  <c r="AE475" i="5" s="1"/>
  <c r="AR476" i="5"/>
  <c r="AE476" i="5" s="1"/>
  <c r="AR477" i="5"/>
  <c r="AE477" i="5" s="1"/>
  <c r="AR478" i="5"/>
  <c r="AE478" i="5" s="1"/>
  <c r="AR479" i="5"/>
  <c r="AE479" i="5" s="1"/>
  <c r="AR480" i="5"/>
  <c r="AE480" i="5" s="1"/>
  <c r="AR481" i="5"/>
  <c r="AE481" i="5" s="1"/>
  <c r="AR482" i="5"/>
  <c r="AE482" i="5" s="1"/>
  <c r="AR483" i="5"/>
  <c r="AE483" i="5" s="1"/>
  <c r="AR484" i="5"/>
  <c r="AE484" i="5" s="1"/>
  <c r="AR485" i="5"/>
  <c r="AE485" i="5" s="1"/>
  <c r="AR486" i="5"/>
  <c r="AE486" i="5" s="1"/>
  <c r="AR487" i="5"/>
  <c r="AE487" i="5" s="1"/>
  <c r="AR488" i="5"/>
  <c r="AE488" i="5" s="1"/>
  <c r="AR489" i="5"/>
  <c r="AE489" i="5" s="1"/>
  <c r="AR490" i="5"/>
  <c r="AE490" i="5" s="1"/>
  <c r="AR491" i="5"/>
  <c r="AE491" i="5" s="1"/>
  <c r="AR492" i="5"/>
  <c r="AE492" i="5" s="1"/>
  <c r="AR493" i="5"/>
  <c r="AE493" i="5" s="1"/>
  <c r="AR494" i="5"/>
  <c r="AE494" i="5" s="1"/>
  <c r="AR495" i="5"/>
  <c r="AE495" i="5" s="1"/>
  <c r="AR496" i="5"/>
  <c r="AE496" i="5" s="1"/>
  <c r="AR497" i="5"/>
  <c r="AE497" i="5" s="1"/>
  <c r="AR498" i="5"/>
  <c r="AE498" i="5" s="1"/>
  <c r="AR499" i="5"/>
  <c r="AE499" i="5" s="1"/>
  <c r="AR500" i="5"/>
  <c r="AE500" i="5" s="1"/>
  <c r="AR501" i="5"/>
  <c r="AE501" i="5" s="1"/>
  <c r="AR502" i="5"/>
  <c r="AE502" i="5" s="1"/>
  <c r="AR503" i="5"/>
  <c r="AE503" i="5" s="1"/>
  <c r="AR504" i="5"/>
  <c r="AE504" i="5" s="1"/>
  <c r="AR505" i="5"/>
  <c r="AE505" i="5" s="1"/>
  <c r="AR506" i="5"/>
  <c r="AE506" i="5" s="1"/>
  <c r="AR507" i="5"/>
  <c r="AE507" i="5" s="1"/>
  <c r="AR508" i="5"/>
  <c r="AE508" i="5" s="1"/>
  <c r="AR509" i="5"/>
  <c r="AE509" i="5" s="1"/>
  <c r="AR510" i="5"/>
  <c r="AE510" i="5" s="1"/>
  <c r="AR511" i="5"/>
  <c r="AE511" i="5" s="1"/>
  <c r="AR512" i="5"/>
  <c r="AE512" i="5" s="1"/>
  <c r="AR513" i="5"/>
  <c r="AE513" i="5" s="1"/>
  <c r="AR514" i="5"/>
  <c r="AE514" i="5" s="1"/>
  <c r="AR515" i="5"/>
  <c r="AE515" i="5" s="1"/>
  <c r="AR516" i="5"/>
  <c r="AE516" i="5" s="1"/>
  <c r="AR517" i="5"/>
  <c r="AE517" i="5" s="1"/>
  <c r="AR518" i="5"/>
  <c r="AE518" i="5" s="1"/>
  <c r="AR519" i="5"/>
  <c r="AE519" i="5" s="1"/>
  <c r="AR520" i="5"/>
  <c r="AE520" i="5" s="1"/>
  <c r="AR521" i="5"/>
  <c r="AE521" i="5" s="1"/>
  <c r="AR701" i="5"/>
  <c r="AE701" i="5" s="1"/>
  <c r="AR622" i="5"/>
  <c r="AE622" i="5" s="1"/>
  <c r="AR522" i="5"/>
  <c r="AE522" i="5" s="1"/>
  <c r="AR523" i="5"/>
  <c r="AE523" i="5" s="1"/>
  <c r="AR524" i="5"/>
  <c r="AE524" i="5" s="1"/>
  <c r="AR525" i="5"/>
  <c r="AE525" i="5" s="1"/>
  <c r="AR526" i="5"/>
  <c r="AE526" i="5" s="1"/>
  <c r="AR527" i="5"/>
  <c r="AE527" i="5" s="1"/>
  <c r="AR528" i="5"/>
  <c r="AE528" i="5" s="1"/>
  <c r="AR529" i="5"/>
  <c r="AE529" i="5" s="1"/>
  <c r="AR530" i="5"/>
  <c r="AE530" i="5" s="1"/>
  <c r="AR531" i="5"/>
  <c r="AE531" i="5" s="1"/>
  <c r="AR532" i="5"/>
  <c r="AE532" i="5" s="1"/>
  <c r="AR533" i="5"/>
  <c r="AE533" i="5" s="1"/>
  <c r="AR534" i="5"/>
  <c r="AE534" i="5" s="1"/>
  <c r="AR535" i="5"/>
  <c r="AE535" i="5" s="1"/>
  <c r="AR536" i="5"/>
  <c r="AE536" i="5" s="1"/>
  <c r="AR537" i="5"/>
  <c r="AE537" i="5" s="1"/>
  <c r="AR538" i="5"/>
  <c r="AE538" i="5" s="1"/>
  <c r="AR539" i="5"/>
  <c r="AE539" i="5" s="1"/>
  <c r="AR3" i="5"/>
  <c r="AE3" i="5" s="1"/>
  <c r="AR4" i="5"/>
  <c r="AE4" i="5" s="1"/>
  <c r="AR5" i="5"/>
  <c r="AE5" i="5" s="1"/>
  <c r="AR6" i="5"/>
  <c r="AE6" i="5" s="1"/>
  <c r="AR7" i="5"/>
  <c r="AE7" i="5" s="1"/>
  <c r="AR8" i="5"/>
  <c r="AE8" i="5" s="1"/>
  <c r="AR9" i="5"/>
  <c r="AE9" i="5" s="1"/>
  <c r="AR10" i="5"/>
  <c r="AE10" i="5" s="1"/>
  <c r="AR11" i="5"/>
  <c r="AE11" i="5" s="1"/>
  <c r="AR12" i="5"/>
  <c r="AE12" i="5" s="1"/>
  <c r="AR13" i="5"/>
  <c r="AE13" i="5" s="1"/>
  <c r="AR14" i="5"/>
  <c r="AE14" i="5" s="1"/>
  <c r="AR15" i="5"/>
  <c r="AE15" i="5" s="1"/>
  <c r="AR16" i="5"/>
  <c r="AE16" i="5" s="1"/>
  <c r="AR17" i="5"/>
  <c r="AE17" i="5" s="1"/>
  <c r="AR18" i="5"/>
  <c r="AE18" i="5" s="1"/>
  <c r="AR19" i="5"/>
  <c r="AE19" i="5" s="1"/>
  <c r="AR20" i="5"/>
  <c r="AE20" i="5" s="1"/>
  <c r="AR21" i="5"/>
  <c r="AE21" i="5" s="1"/>
  <c r="AR22" i="5"/>
  <c r="AE22" i="5" s="1"/>
  <c r="AR23" i="5"/>
  <c r="AE23" i="5" s="1"/>
  <c r="AR24" i="5"/>
  <c r="AE24" i="5" s="1"/>
  <c r="AR25" i="5"/>
  <c r="AE25" i="5" s="1"/>
  <c r="AR26" i="5"/>
  <c r="AE26" i="5" s="1"/>
  <c r="AR27" i="5"/>
  <c r="AE27" i="5" s="1"/>
  <c r="AR28" i="5"/>
  <c r="AE28" i="5" s="1"/>
  <c r="AR29" i="5"/>
  <c r="AE29" i="5" s="1"/>
  <c r="AR30" i="5"/>
  <c r="AE30" i="5" s="1"/>
  <c r="AR31" i="5"/>
  <c r="AE31" i="5" s="1"/>
  <c r="AR32" i="5"/>
  <c r="AE32" i="5" s="1"/>
  <c r="AR33" i="5"/>
  <c r="AE33" i="5" s="1"/>
  <c r="AR34" i="5"/>
  <c r="AE34" i="5" s="1"/>
  <c r="AR35" i="5"/>
  <c r="AE35" i="5" s="1"/>
  <c r="AR36" i="5"/>
  <c r="AE36" i="5" s="1"/>
  <c r="AR37" i="5"/>
  <c r="AE37" i="5" s="1"/>
  <c r="AR38" i="5"/>
  <c r="AE38" i="5" s="1"/>
  <c r="AR39" i="5"/>
  <c r="AE39" i="5" s="1"/>
  <c r="AR40" i="5"/>
  <c r="AE40" i="5" s="1"/>
  <c r="AR41" i="5"/>
  <c r="AE41" i="5" s="1"/>
  <c r="AR42" i="5"/>
  <c r="AE42" i="5" s="1"/>
  <c r="AR43" i="5"/>
  <c r="AE43" i="5" s="1"/>
  <c r="AR44" i="5"/>
  <c r="AE44" i="5" s="1"/>
  <c r="AR45" i="5"/>
  <c r="AE45" i="5" s="1"/>
  <c r="AR46" i="5"/>
  <c r="AE46" i="5" s="1"/>
  <c r="AR47" i="5"/>
  <c r="AE47" i="5" s="1"/>
  <c r="AR48" i="5"/>
  <c r="AE48" i="5" s="1"/>
  <c r="AR49" i="5"/>
  <c r="AE49" i="5" s="1"/>
  <c r="AR50" i="5"/>
  <c r="AE50" i="5" s="1"/>
  <c r="AR51" i="5"/>
  <c r="AE51" i="5" s="1"/>
  <c r="AR52" i="5"/>
  <c r="AE52" i="5" s="1"/>
  <c r="AR53" i="5"/>
  <c r="AE53" i="5" s="1"/>
  <c r="AR54" i="5"/>
  <c r="AE54" i="5" s="1"/>
  <c r="AR55" i="5"/>
  <c r="AE55" i="5" s="1"/>
  <c r="AR56" i="5"/>
  <c r="AE56" i="5" s="1"/>
  <c r="AR57" i="5"/>
  <c r="AE57" i="5" s="1"/>
  <c r="AR58" i="5"/>
  <c r="AE58" i="5" s="1"/>
  <c r="AR59" i="5"/>
  <c r="AE59" i="5" s="1"/>
  <c r="AR60" i="5"/>
  <c r="AE60" i="5" s="1"/>
  <c r="AR61" i="5"/>
  <c r="AE61" i="5" s="1"/>
  <c r="AR62" i="5"/>
  <c r="AE62" i="5" s="1"/>
  <c r="AR63" i="5"/>
  <c r="AE63" i="5" s="1"/>
  <c r="AR64" i="5"/>
  <c r="AE64" i="5" s="1"/>
  <c r="AR65" i="5"/>
  <c r="AE65" i="5" s="1"/>
  <c r="AR66" i="5"/>
  <c r="AE66" i="5" s="1"/>
  <c r="AR67" i="5"/>
  <c r="AE67" i="5" s="1"/>
  <c r="AR68" i="5"/>
  <c r="AE68" i="5" s="1"/>
  <c r="AR69" i="5"/>
  <c r="AE69" i="5" s="1"/>
  <c r="AR70" i="5"/>
  <c r="AE70" i="5" s="1"/>
  <c r="AR71" i="5"/>
  <c r="AE71" i="5" s="1"/>
  <c r="AR72" i="5"/>
  <c r="AE72" i="5" s="1"/>
  <c r="AR73" i="5"/>
  <c r="AE73" i="5" s="1"/>
  <c r="AR74" i="5"/>
  <c r="AE74" i="5" s="1"/>
  <c r="AR75" i="5"/>
  <c r="AE75" i="5" s="1"/>
  <c r="AR76" i="5"/>
  <c r="AE76" i="5" s="1"/>
  <c r="AR77" i="5"/>
  <c r="AE77" i="5" s="1"/>
  <c r="AR78" i="5"/>
  <c r="AE78" i="5" s="1"/>
  <c r="AR79" i="5"/>
  <c r="AE79" i="5" s="1"/>
  <c r="AR80" i="5"/>
  <c r="AE80" i="5" s="1"/>
  <c r="AR81" i="5"/>
  <c r="AE81" i="5" s="1"/>
  <c r="AR82" i="5"/>
  <c r="AE82" i="5" s="1"/>
  <c r="AR83" i="5"/>
  <c r="AE83" i="5" s="1"/>
  <c r="AR84" i="5"/>
  <c r="AE84" i="5" s="1"/>
  <c r="AR85" i="5"/>
  <c r="AE85" i="5" s="1"/>
  <c r="AR86" i="5"/>
  <c r="AE86" i="5" s="1"/>
  <c r="AR87" i="5"/>
  <c r="AE87" i="5" s="1"/>
  <c r="AR88" i="5"/>
  <c r="AE88" i="5" s="1"/>
  <c r="AR89" i="5"/>
  <c r="AE89" i="5" s="1"/>
  <c r="AR90" i="5"/>
  <c r="AE90" i="5" s="1"/>
  <c r="AR91" i="5"/>
  <c r="AE91" i="5" s="1"/>
  <c r="AR92" i="5"/>
  <c r="AE92" i="5" s="1"/>
  <c r="AR93" i="5"/>
  <c r="AE93" i="5" s="1"/>
  <c r="AR94" i="5"/>
  <c r="AE94" i="5" s="1"/>
  <c r="AR95" i="5"/>
  <c r="AE95" i="5" s="1"/>
  <c r="AR96" i="5"/>
  <c r="AE96" i="5" s="1"/>
  <c r="AR97" i="5"/>
  <c r="AE97" i="5" s="1"/>
  <c r="AR98" i="5"/>
  <c r="AE98" i="5" s="1"/>
  <c r="AR99" i="5"/>
  <c r="AE99" i="5" s="1"/>
  <c r="AR100" i="5"/>
  <c r="AE100" i="5" s="1"/>
  <c r="AR101" i="5"/>
  <c r="AE101" i="5" s="1"/>
  <c r="AR102" i="5"/>
  <c r="AE102" i="5" s="1"/>
  <c r="AR103" i="5"/>
  <c r="AE103" i="5" s="1"/>
  <c r="AR104" i="5"/>
  <c r="AE104" i="5" s="1"/>
  <c r="AR694" i="5"/>
  <c r="AE694" i="5" s="1"/>
  <c r="AR105" i="5"/>
  <c r="AE105" i="5" s="1"/>
  <c r="AR695" i="5"/>
  <c r="AE695" i="5" s="1"/>
  <c r="AR179" i="5"/>
  <c r="AE179" i="5" s="1"/>
  <c r="AR180" i="5"/>
  <c r="AE180" i="5" s="1"/>
  <c r="AR623" i="5"/>
  <c r="AE623" i="5" s="1"/>
  <c r="AR624" i="5"/>
  <c r="AE624" i="5" s="1"/>
  <c r="AR625" i="5"/>
  <c r="AE625" i="5" s="1"/>
  <c r="AR626" i="5"/>
  <c r="AE626" i="5" s="1"/>
  <c r="AR627" i="5"/>
  <c r="AE627" i="5" s="1"/>
  <c r="AR628" i="5"/>
  <c r="AE628" i="5" s="1"/>
  <c r="AR629" i="5"/>
  <c r="AE629" i="5" s="1"/>
  <c r="AR630" i="5"/>
  <c r="AE630" i="5" s="1"/>
  <c r="AR631" i="5"/>
  <c r="AE631" i="5" s="1"/>
  <c r="AR632" i="5"/>
  <c r="AE632" i="5" s="1"/>
  <c r="AR633" i="5"/>
  <c r="AE633" i="5" s="1"/>
  <c r="AR634" i="5"/>
  <c r="AE634" i="5" s="1"/>
  <c r="AR635" i="5"/>
  <c r="AE635" i="5" s="1"/>
  <c r="AR636" i="5"/>
  <c r="AE636" i="5" s="1"/>
  <c r="AR637" i="5"/>
  <c r="AE637" i="5" s="1"/>
  <c r="AR638" i="5"/>
  <c r="AE638" i="5" s="1"/>
  <c r="AR639" i="5"/>
  <c r="AE639" i="5" s="1"/>
  <c r="AR640" i="5"/>
  <c r="AE640" i="5" s="1"/>
  <c r="AR641" i="5"/>
  <c r="AE641" i="5" s="1"/>
  <c r="AR642" i="5"/>
  <c r="AE642" i="5" s="1"/>
  <c r="AR643" i="5"/>
  <c r="AE643" i="5" s="1"/>
  <c r="AR644" i="5"/>
  <c r="AE644" i="5" s="1"/>
  <c r="AR645" i="5"/>
  <c r="AE645" i="5" s="1"/>
  <c r="AR646" i="5"/>
  <c r="AE646" i="5" s="1"/>
  <c r="AR647" i="5"/>
  <c r="AE647" i="5" s="1"/>
  <c r="AR648" i="5"/>
  <c r="AE648" i="5" s="1"/>
  <c r="AR649" i="5"/>
  <c r="AE649" i="5" s="1"/>
  <c r="AR650" i="5"/>
  <c r="AE650" i="5" s="1"/>
  <c r="AR651" i="5"/>
  <c r="AE651" i="5" s="1"/>
  <c r="AR652" i="5"/>
  <c r="AE652" i="5" s="1"/>
  <c r="AR653" i="5"/>
  <c r="AE653" i="5" s="1"/>
  <c r="AR654" i="5"/>
  <c r="AE654" i="5" s="1"/>
  <c r="AR655" i="5"/>
  <c r="AE655" i="5" s="1"/>
  <c r="AR656" i="5"/>
  <c r="AE656" i="5" s="1"/>
  <c r="AR657" i="5"/>
  <c r="AE657" i="5" s="1"/>
  <c r="AR658" i="5"/>
  <c r="AE658" i="5" s="1"/>
  <c r="AR659" i="5"/>
  <c r="AE659" i="5" s="1"/>
  <c r="AR660" i="5"/>
  <c r="AE660" i="5" s="1"/>
  <c r="AR661" i="5"/>
  <c r="AE661" i="5" s="1"/>
  <c r="AR662" i="5"/>
  <c r="AE662" i="5" s="1"/>
  <c r="AR663" i="5"/>
  <c r="AE663" i="5" s="1"/>
  <c r="AR664" i="5"/>
  <c r="AE664" i="5" s="1"/>
  <c r="AR665" i="5"/>
  <c r="AE665" i="5" s="1"/>
  <c r="AR666" i="5"/>
  <c r="AE666" i="5" s="1"/>
  <c r="AR667" i="5"/>
  <c r="AE667" i="5" s="1"/>
  <c r="AR668" i="5"/>
  <c r="AE668" i="5" s="1"/>
  <c r="AR669" i="5"/>
  <c r="AE669" i="5" s="1"/>
  <c r="AR670" i="5"/>
  <c r="AE670" i="5" s="1"/>
  <c r="AR671" i="5"/>
  <c r="AE671" i="5" s="1"/>
  <c r="AR672" i="5"/>
  <c r="AE672" i="5" s="1"/>
  <c r="AR673" i="5"/>
  <c r="AE673" i="5" s="1"/>
  <c r="AR674" i="5"/>
  <c r="AE674" i="5" s="1"/>
  <c r="AR675" i="5"/>
  <c r="AE675" i="5" s="1"/>
  <c r="AR676" i="5"/>
  <c r="AE676" i="5" s="1"/>
  <c r="AR677" i="5"/>
  <c r="AE677" i="5" s="1"/>
  <c r="AR678" i="5"/>
  <c r="AE678" i="5" s="1"/>
  <c r="AR679" i="5"/>
  <c r="AE679" i="5" s="1"/>
  <c r="AR680" i="5"/>
  <c r="AE680" i="5" s="1"/>
  <c r="AR433" i="5"/>
  <c r="AE433" i="5" s="1"/>
  <c r="AR681" i="5"/>
  <c r="AE681" i="5" s="1"/>
  <c r="AR705" i="5"/>
  <c r="AE705" i="5" s="1"/>
  <c r="AR305" i="5"/>
  <c r="AE305" i="5" s="1"/>
  <c r="AR149" i="5"/>
  <c r="AE149" i="5" s="1"/>
  <c r="AR150" i="5"/>
  <c r="AE150" i="5" s="1"/>
  <c r="AR151" i="5"/>
  <c r="AE151" i="5" s="1"/>
  <c r="AR152" i="5"/>
  <c r="AE152" i="5" s="1"/>
  <c r="AR153" i="5"/>
  <c r="AE153" i="5" s="1"/>
  <c r="AR154" i="5"/>
  <c r="AE154" i="5" s="1"/>
  <c r="AR155" i="5"/>
  <c r="AE155" i="5" s="1"/>
  <c r="AR156" i="5"/>
  <c r="AE156" i="5" s="1"/>
  <c r="AR157" i="5"/>
  <c r="AE157" i="5" s="1"/>
  <c r="AR158" i="5"/>
  <c r="AE158" i="5" s="1"/>
  <c r="AR159" i="5"/>
  <c r="AE159" i="5" s="1"/>
  <c r="AR160" i="5"/>
  <c r="AE160" i="5" s="1"/>
  <c r="AR161" i="5"/>
  <c r="AE161" i="5" s="1"/>
  <c r="AR162" i="5"/>
  <c r="AE162" i="5" s="1"/>
  <c r="AR163" i="5"/>
  <c r="AE163" i="5" s="1"/>
  <c r="AR164" i="5"/>
  <c r="AE164" i="5" s="1"/>
  <c r="AR165" i="5"/>
  <c r="AE165" i="5" s="1"/>
  <c r="AR166" i="5"/>
  <c r="AE166" i="5" s="1"/>
  <c r="AR167" i="5"/>
  <c r="AE167" i="5" s="1"/>
  <c r="AR168" i="5"/>
  <c r="AE168" i="5" s="1"/>
  <c r="AR181" i="5"/>
  <c r="AE181" i="5" s="1"/>
  <c r="AR182" i="5"/>
  <c r="AE182" i="5" s="1"/>
  <c r="AR183" i="5"/>
  <c r="AE183" i="5" s="1"/>
  <c r="AR184" i="5"/>
  <c r="AE184" i="5" s="1"/>
  <c r="AR185" i="5"/>
  <c r="AE185" i="5" s="1"/>
  <c r="AR186" i="5"/>
  <c r="AE186" i="5" s="1"/>
  <c r="AR187" i="5"/>
  <c r="AE187" i="5" s="1"/>
  <c r="AR188" i="5"/>
  <c r="AE188" i="5" s="1"/>
  <c r="AR189" i="5"/>
  <c r="AE189" i="5" s="1"/>
  <c r="AR190" i="5"/>
  <c r="AE190" i="5" s="1"/>
  <c r="AR191" i="5"/>
  <c r="AE191" i="5" s="1"/>
  <c r="AR192" i="5"/>
  <c r="AE192" i="5" s="1"/>
  <c r="AR193" i="5"/>
  <c r="AE193" i="5" s="1"/>
  <c r="AR194" i="5"/>
  <c r="AE194" i="5" s="1"/>
  <c r="AR195" i="5"/>
  <c r="AE195" i="5" s="1"/>
  <c r="AR196" i="5"/>
  <c r="AE196" i="5" s="1"/>
  <c r="AR197" i="5"/>
  <c r="AE197" i="5" s="1"/>
  <c r="AR198" i="5"/>
  <c r="AE198" i="5" s="1"/>
  <c r="AR199" i="5"/>
  <c r="AE199" i="5" s="1"/>
  <c r="AR200" i="5"/>
  <c r="AE200" i="5" s="1"/>
  <c r="AR201" i="5"/>
  <c r="AE201" i="5" s="1"/>
  <c r="AR202" i="5"/>
  <c r="AE202" i="5" s="1"/>
  <c r="AR203" i="5"/>
  <c r="AE203" i="5" s="1"/>
  <c r="AR204" i="5"/>
  <c r="AE204" i="5" s="1"/>
  <c r="AR205" i="5"/>
  <c r="AE205" i="5" s="1"/>
  <c r="AR206" i="5"/>
  <c r="AE206" i="5" s="1"/>
  <c r="AR207" i="5"/>
  <c r="AE207" i="5" s="1"/>
  <c r="AR208" i="5"/>
  <c r="AE208" i="5" s="1"/>
  <c r="AR209" i="5"/>
  <c r="AE209" i="5" s="1"/>
  <c r="AR210" i="5"/>
  <c r="AE210" i="5" s="1"/>
  <c r="AR211" i="5"/>
  <c r="AE211" i="5" s="1"/>
  <c r="AR212" i="5"/>
  <c r="AE212" i="5" s="1"/>
  <c r="AR213" i="5"/>
  <c r="AE213" i="5" s="1"/>
  <c r="AR214" i="5"/>
  <c r="AE214" i="5" s="1"/>
  <c r="AR215" i="5"/>
  <c r="AE215" i="5" s="1"/>
  <c r="AR216" i="5"/>
  <c r="AE216" i="5" s="1"/>
  <c r="AR217" i="5"/>
  <c r="AE217" i="5" s="1"/>
  <c r="AR218" i="5"/>
  <c r="AE218" i="5" s="1"/>
  <c r="AR219" i="5"/>
  <c r="AE219" i="5" s="1"/>
  <c r="AR220" i="5"/>
  <c r="AE220" i="5" s="1"/>
  <c r="AR221" i="5"/>
  <c r="AE221" i="5" s="1"/>
  <c r="AR222" i="5"/>
  <c r="AE222" i="5" s="1"/>
  <c r="AR223" i="5"/>
  <c r="AE223" i="5" s="1"/>
  <c r="AR224" i="5"/>
  <c r="AE224" i="5" s="1"/>
  <c r="AR225" i="5"/>
  <c r="AE225" i="5" s="1"/>
  <c r="AR226" i="5"/>
  <c r="AE226" i="5" s="1"/>
  <c r="AR227" i="5"/>
  <c r="AE227" i="5" s="1"/>
  <c r="AR228" i="5"/>
  <c r="AE228" i="5" s="1"/>
  <c r="AR229" i="5"/>
  <c r="AE229" i="5" s="1"/>
  <c r="AR230" i="5"/>
  <c r="AE230" i="5" s="1"/>
  <c r="AR231" i="5"/>
  <c r="AE231" i="5" s="1"/>
  <c r="AR232" i="5"/>
  <c r="AE232" i="5" s="1"/>
  <c r="AR233" i="5"/>
  <c r="AE233" i="5" s="1"/>
  <c r="AR234" i="5"/>
  <c r="AE234" i="5" s="1"/>
  <c r="AR235" i="5"/>
  <c r="AE235" i="5" s="1"/>
  <c r="AR236" i="5"/>
  <c r="AE236" i="5" s="1"/>
  <c r="AR237" i="5"/>
  <c r="AE237" i="5" s="1"/>
  <c r="AR238" i="5"/>
  <c r="AE238" i="5" s="1"/>
  <c r="AR239" i="5"/>
  <c r="AE239" i="5" s="1"/>
  <c r="AR240" i="5"/>
  <c r="AE240" i="5" s="1"/>
  <c r="AR241" i="5"/>
  <c r="AE241" i="5" s="1"/>
  <c r="AR242" i="5"/>
  <c r="AE242" i="5" s="1"/>
  <c r="AR243" i="5"/>
  <c r="AE243" i="5" s="1"/>
  <c r="AR244" i="5"/>
  <c r="AE244" i="5" s="1"/>
  <c r="AR245" i="5"/>
  <c r="AE245" i="5" s="1"/>
  <c r="AR246" i="5"/>
  <c r="AE246" i="5" s="1"/>
  <c r="AR247" i="5"/>
  <c r="AE247" i="5" s="1"/>
  <c r="AR248" i="5"/>
  <c r="AE248" i="5" s="1"/>
  <c r="AR249" i="5"/>
  <c r="AE249" i="5" s="1"/>
  <c r="AR250" i="5"/>
  <c r="AE250" i="5" s="1"/>
  <c r="AR251" i="5"/>
  <c r="AE251" i="5" s="1"/>
  <c r="AR252" i="5"/>
  <c r="AE252" i="5" s="1"/>
  <c r="AR253" i="5"/>
  <c r="AE253" i="5" s="1"/>
  <c r="AR254" i="5"/>
  <c r="AE254" i="5" s="1"/>
  <c r="AR255" i="5"/>
  <c r="AE255" i="5" s="1"/>
  <c r="AR256" i="5"/>
  <c r="AE256" i="5" s="1"/>
  <c r="AR257" i="5"/>
  <c r="AE257" i="5" s="1"/>
  <c r="AR258" i="5"/>
  <c r="AE258" i="5" s="1"/>
  <c r="AR259" i="5"/>
  <c r="AE259" i="5" s="1"/>
  <c r="AR260" i="5"/>
  <c r="AE260" i="5" s="1"/>
  <c r="AR261" i="5"/>
  <c r="AE261" i="5" s="1"/>
  <c r="AR262" i="5"/>
  <c r="AE262" i="5" s="1"/>
  <c r="AR263" i="5"/>
  <c r="AE263" i="5" s="1"/>
  <c r="AR264" i="5"/>
  <c r="AE264" i="5" s="1"/>
  <c r="AR265" i="5"/>
  <c r="AE265" i="5" s="1"/>
  <c r="AR266" i="5"/>
  <c r="AE266" i="5" s="1"/>
  <c r="AR267" i="5"/>
  <c r="AE267" i="5" s="1"/>
  <c r="AR268" i="5"/>
  <c r="AE268" i="5" s="1"/>
  <c r="AR269" i="5"/>
  <c r="AE269" i="5" s="1"/>
  <c r="AR270" i="5"/>
  <c r="AE270" i="5" s="1"/>
  <c r="AR271" i="5"/>
  <c r="AE271" i="5" s="1"/>
  <c r="AR272" i="5"/>
  <c r="AE272" i="5" s="1"/>
  <c r="AR273" i="5"/>
  <c r="AE273" i="5" s="1"/>
  <c r="AR274" i="5"/>
  <c r="AE274" i="5" s="1"/>
  <c r="AR106" i="5"/>
  <c r="AE106" i="5" s="1"/>
  <c r="AR275" i="5"/>
  <c r="AE275" i="5" s="1"/>
  <c r="AR276" i="5"/>
  <c r="AE276" i="5" s="1"/>
  <c r="AR549" i="5"/>
  <c r="AE549" i="5" s="1"/>
  <c r="AR550" i="5"/>
  <c r="AE550" i="5" s="1"/>
  <c r="AR551" i="5"/>
  <c r="AE551" i="5" s="1"/>
  <c r="AR552" i="5"/>
  <c r="AE552" i="5" s="1"/>
  <c r="AR553" i="5"/>
  <c r="AE553" i="5" s="1"/>
  <c r="AR554" i="5"/>
  <c r="AE554" i="5" s="1"/>
  <c r="AR555" i="5"/>
  <c r="AE555" i="5" s="1"/>
  <c r="AR556" i="5"/>
  <c r="AE556" i="5" s="1"/>
  <c r="AR557" i="5"/>
  <c r="AE557" i="5" s="1"/>
  <c r="AR558" i="5"/>
  <c r="AE558" i="5" s="1"/>
  <c r="AR559" i="5"/>
  <c r="AE559" i="5" s="1"/>
  <c r="AR560" i="5"/>
  <c r="AE560" i="5" s="1"/>
  <c r="AR561" i="5"/>
  <c r="AE561" i="5" s="1"/>
  <c r="AR562" i="5"/>
  <c r="AE562" i="5" s="1"/>
  <c r="AR563" i="5"/>
  <c r="AE563" i="5" s="1"/>
  <c r="AR564" i="5"/>
  <c r="AE564" i="5" s="1"/>
  <c r="AR565" i="5"/>
  <c r="AE565" i="5" s="1"/>
  <c r="AR566" i="5"/>
  <c r="AE566" i="5" s="1"/>
  <c r="AR567" i="5"/>
  <c r="AE567" i="5" s="1"/>
  <c r="AR568" i="5"/>
  <c r="AE568" i="5" s="1"/>
  <c r="AR569" i="5"/>
  <c r="AE569" i="5" s="1"/>
  <c r="AR570" i="5"/>
  <c r="AE570" i="5" s="1"/>
  <c r="AR571" i="5"/>
  <c r="AE571" i="5" s="1"/>
  <c r="AR572" i="5"/>
  <c r="AE572" i="5" s="1"/>
  <c r="AR573" i="5"/>
  <c r="AE573" i="5" s="1"/>
  <c r="AR574" i="5"/>
  <c r="AE574" i="5" s="1"/>
  <c r="AR575" i="5"/>
  <c r="AE575" i="5" s="1"/>
  <c r="AR576" i="5"/>
  <c r="AE576" i="5" s="1"/>
  <c r="AR577" i="5"/>
  <c r="AE577" i="5" s="1"/>
  <c r="AR578" i="5"/>
  <c r="AE578" i="5" s="1"/>
  <c r="AR579" i="5"/>
  <c r="AE579" i="5" s="1"/>
  <c r="AR580" i="5"/>
  <c r="AE580" i="5" s="1"/>
  <c r="AR581" i="5"/>
  <c r="AE581" i="5" s="1"/>
  <c r="AR582" i="5"/>
  <c r="AE582" i="5" s="1"/>
  <c r="AR583" i="5"/>
  <c r="AE583" i="5" s="1"/>
  <c r="AR584" i="5"/>
  <c r="AE584" i="5" s="1"/>
  <c r="AR585" i="5"/>
  <c r="AE585" i="5" s="1"/>
  <c r="AR586" i="5"/>
  <c r="AE586" i="5" s="1"/>
  <c r="AR587" i="5"/>
  <c r="AE587" i="5" s="1"/>
  <c r="AR588" i="5"/>
  <c r="AE588" i="5" s="1"/>
  <c r="AR589" i="5"/>
  <c r="AE589" i="5" s="1"/>
  <c r="AR590" i="5"/>
  <c r="AE590" i="5" s="1"/>
  <c r="AR591" i="5"/>
  <c r="AE591" i="5" s="1"/>
  <c r="AR592" i="5"/>
  <c r="AE592" i="5" s="1"/>
  <c r="AR593" i="5"/>
  <c r="AE593" i="5" s="1"/>
  <c r="AR594" i="5"/>
  <c r="AE594" i="5" s="1"/>
  <c r="AR595" i="5"/>
  <c r="AE595" i="5" s="1"/>
  <c r="AR596" i="5"/>
  <c r="AE596" i="5" s="1"/>
  <c r="AR597" i="5"/>
  <c r="AE597" i="5" s="1"/>
  <c r="AR598" i="5"/>
  <c r="AE598" i="5" s="1"/>
  <c r="AR599" i="5"/>
  <c r="AE599" i="5" s="1"/>
  <c r="AR600" i="5"/>
  <c r="AE600" i="5" s="1"/>
  <c r="AR601" i="5"/>
  <c r="AE601" i="5" s="1"/>
  <c r="AR602" i="5"/>
  <c r="AE602" i="5" s="1"/>
  <c r="AR540" i="5"/>
  <c r="AE540" i="5" s="1"/>
  <c r="AR603" i="5"/>
  <c r="AE603" i="5" s="1"/>
  <c r="AR604" i="5"/>
  <c r="AE604" i="5" s="1"/>
  <c r="AR605" i="5"/>
  <c r="AE605" i="5" s="1"/>
  <c r="AR606" i="5"/>
  <c r="AE606" i="5" s="1"/>
  <c r="AR607" i="5"/>
  <c r="AE607" i="5" s="1"/>
  <c r="AR608" i="5"/>
  <c r="AE608" i="5" s="1"/>
  <c r="AR609" i="5"/>
  <c r="AE609" i="5" s="1"/>
  <c r="AR610" i="5"/>
  <c r="AE610" i="5" s="1"/>
  <c r="AR611" i="5"/>
  <c r="AE611" i="5" s="1"/>
  <c r="AR172" i="5"/>
  <c r="AE172" i="5" s="1"/>
  <c r="AR173" i="5"/>
  <c r="AE173" i="5" s="1"/>
  <c r="AR174" i="5"/>
  <c r="AE174" i="5" s="1"/>
  <c r="AR175" i="5"/>
  <c r="AE175" i="5" s="1"/>
  <c r="AR176" i="5"/>
  <c r="AE176" i="5" s="1"/>
  <c r="AR177" i="5"/>
  <c r="AE177" i="5" s="1"/>
  <c r="AR178" i="5"/>
  <c r="AE178" i="5" s="1"/>
  <c r="AR322" i="5"/>
  <c r="AE322" i="5" s="1"/>
  <c r="AR323" i="5"/>
  <c r="AE323" i="5" s="1"/>
  <c r="AR324" i="5"/>
  <c r="AE324" i="5" s="1"/>
  <c r="AR325" i="5"/>
  <c r="AE325" i="5" s="1"/>
  <c r="AR326" i="5"/>
  <c r="AE326" i="5" s="1"/>
  <c r="AR107" i="5"/>
  <c r="AE107" i="5" s="1"/>
  <c r="AR108" i="5"/>
  <c r="AE108" i="5" s="1"/>
  <c r="AR109" i="5"/>
  <c r="AE109" i="5" s="1"/>
  <c r="AR110" i="5"/>
  <c r="AE110" i="5" s="1"/>
  <c r="AR111" i="5"/>
  <c r="AE111" i="5" s="1"/>
  <c r="AR112" i="5"/>
  <c r="AE112" i="5" s="1"/>
  <c r="AR113" i="5"/>
  <c r="AE113" i="5" s="1"/>
  <c r="AR114" i="5"/>
  <c r="AE114" i="5" s="1"/>
  <c r="AR115" i="5"/>
  <c r="AE115" i="5" s="1"/>
  <c r="AR116" i="5"/>
  <c r="AE116" i="5" s="1"/>
  <c r="AR117" i="5"/>
  <c r="AE117" i="5" s="1"/>
  <c r="AR118" i="5"/>
  <c r="AE118" i="5" s="1"/>
  <c r="AR119" i="5"/>
  <c r="AE119" i="5" s="1"/>
  <c r="AR120" i="5"/>
  <c r="AE120" i="5" s="1"/>
  <c r="AR121" i="5"/>
  <c r="AE121" i="5" s="1"/>
  <c r="AR317" i="5"/>
  <c r="AE317" i="5" s="1"/>
  <c r="AR318" i="5"/>
  <c r="AE318" i="5" s="1"/>
  <c r="AR307" i="5"/>
  <c r="AE307" i="5" s="1"/>
  <c r="AR308" i="5"/>
  <c r="AE308" i="5" s="1"/>
  <c r="AR309" i="5"/>
  <c r="AE309" i="5" s="1"/>
  <c r="AR310" i="5"/>
  <c r="AE310" i="5" s="1"/>
  <c r="AR311" i="5"/>
  <c r="AE311" i="5" s="1"/>
  <c r="AR312" i="5"/>
  <c r="AE312" i="5" s="1"/>
  <c r="AR313" i="5"/>
  <c r="AE313" i="5" s="1"/>
  <c r="AR314" i="5"/>
  <c r="AE314" i="5" s="1"/>
  <c r="AR708" i="5"/>
  <c r="AE708" i="5" s="1"/>
  <c r="AR423" i="5"/>
  <c r="AE423" i="5" s="1"/>
  <c r="AR424" i="5"/>
  <c r="AE424" i="5" s="1"/>
  <c r="AR425" i="5"/>
  <c r="AE425" i="5" s="1"/>
  <c r="AR426" i="5"/>
  <c r="AE426" i="5" s="1"/>
  <c r="AR427" i="5"/>
  <c r="AE427" i="5" s="1"/>
  <c r="AR428" i="5"/>
  <c r="AE428" i="5" s="1"/>
  <c r="AR682" i="5"/>
  <c r="AE682" i="5" s="1"/>
  <c r="AR541" i="5"/>
  <c r="AE541" i="5" s="1"/>
  <c r="AR321" i="5"/>
  <c r="AE321" i="5" s="1"/>
  <c r="AR126" i="5"/>
  <c r="AE126" i="5" s="1"/>
  <c r="AR315" i="5"/>
  <c r="AE315" i="5" s="1"/>
  <c r="AR793" i="5"/>
  <c r="AE793" i="5" s="1"/>
  <c r="AQ327" i="5"/>
  <c r="AD327" i="5" s="1"/>
  <c r="AQ328" i="5"/>
  <c r="AD328" i="5" s="1"/>
  <c r="AQ329" i="5"/>
  <c r="AD329" i="5" s="1"/>
  <c r="AQ330" i="5"/>
  <c r="AD330" i="5" s="1"/>
  <c r="AQ331" i="5"/>
  <c r="AD331" i="5" s="1"/>
  <c r="AQ332" i="5"/>
  <c r="AD332" i="5" s="1"/>
  <c r="AQ333" i="5"/>
  <c r="AD333" i="5" s="1"/>
  <c r="AQ334" i="5"/>
  <c r="AD334" i="5" s="1"/>
  <c r="AQ335" i="5"/>
  <c r="AD335" i="5" s="1"/>
  <c r="AQ336" i="5"/>
  <c r="AD336" i="5" s="1"/>
  <c r="AQ337" i="5"/>
  <c r="AD337" i="5" s="1"/>
  <c r="AQ338" i="5"/>
  <c r="AD338" i="5" s="1"/>
  <c r="AQ339" i="5"/>
  <c r="AD339" i="5" s="1"/>
  <c r="AQ340" i="5"/>
  <c r="AD340" i="5" s="1"/>
  <c r="AQ341" i="5"/>
  <c r="AD341" i="5" s="1"/>
  <c r="AQ342" i="5"/>
  <c r="AD342" i="5" s="1"/>
  <c r="AQ343" i="5"/>
  <c r="AD343" i="5" s="1"/>
  <c r="AQ344" i="5"/>
  <c r="AD344" i="5" s="1"/>
  <c r="AQ345" i="5"/>
  <c r="AD345" i="5" s="1"/>
  <c r="AQ346" i="5"/>
  <c r="AD346" i="5" s="1"/>
  <c r="AQ347" i="5"/>
  <c r="AD347" i="5" s="1"/>
  <c r="AQ348" i="5"/>
  <c r="AD348" i="5" s="1"/>
  <c r="AQ349" i="5"/>
  <c r="AD349" i="5" s="1"/>
  <c r="AQ350" i="5"/>
  <c r="AD350" i="5" s="1"/>
  <c r="AQ351" i="5"/>
  <c r="AD351" i="5" s="1"/>
  <c r="AQ352" i="5"/>
  <c r="AD352" i="5" s="1"/>
  <c r="AQ353" i="5"/>
  <c r="AQ354" i="5"/>
  <c r="AD354" i="5" s="1"/>
  <c r="AQ355" i="5"/>
  <c r="AD355" i="5" s="1"/>
  <c r="AQ356" i="5"/>
  <c r="AD356" i="5" s="1"/>
  <c r="AQ357" i="5"/>
  <c r="AD357" i="5" s="1"/>
  <c r="AQ358" i="5"/>
  <c r="AQ359" i="5"/>
  <c r="AD359" i="5" s="1"/>
  <c r="AQ360" i="5"/>
  <c r="AD360" i="5" s="1"/>
  <c r="AQ361" i="5"/>
  <c r="AD361" i="5" s="1"/>
  <c r="AQ362" i="5"/>
  <c r="AD362" i="5" s="1"/>
  <c r="AQ363" i="5"/>
  <c r="AD363" i="5" s="1"/>
  <c r="AQ364" i="5"/>
  <c r="AD364" i="5" s="1"/>
  <c r="AQ365" i="5"/>
  <c r="AD365" i="5" s="1"/>
  <c r="AQ366" i="5"/>
  <c r="AD366" i="5" s="1"/>
  <c r="AQ367" i="5"/>
  <c r="AD367" i="5" s="1"/>
  <c r="AQ368" i="5"/>
  <c r="AD368" i="5" s="1"/>
  <c r="AQ369" i="5"/>
  <c r="AD369" i="5" s="1"/>
  <c r="AQ370" i="5"/>
  <c r="AD370" i="5" s="1"/>
  <c r="AQ371" i="5"/>
  <c r="AD371" i="5" s="1"/>
  <c r="AQ372" i="5"/>
  <c r="AD372" i="5" s="1"/>
  <c r="AQ373" i="5"/>
  <c r="AQ374" i="5"/>
  <c r="AD374" i="5" s="1"/>
  <c r="AQ375" i="5"/>
  <c r="AD375" i="5" s="1"/>
  <c r="AQ376" i="5"/>
  <c r="AD376" i="5" s="1"/>
  <c r="AQ377" i="5"/>
  <c r="AD377" i="5" s="1"/>
  <c r="AQ378" i="5"/>
  <c r="AD378" i="5" s="1"/>
  <c r="AQ379" i="5"/>
  <c r="AD379" i="5" s="1"/>
  <c r="AQ380" i="5"/>
  <c r="AD380" i="5" s="1"/>
  <c r="AQ381" i="5"/>
  <c r="AD381" i="5" s="1"/>
  <c r="AQ382" i="5"/>
  <c r="AQ383" i="5"/>
  <c r="AD383" i="5" s="1"/>
  <c r="AQ384" i="5"/>
  <c r="AD384" i="5" s="1"/>
  <c r="AQ385" i="5"/>
  <c r="AD385" i="5" s="1"/>
  <c r="AQ386" i="5"/>
  <c r="AD386" i="5" s="1"/>
  <c r="AQ387" i="5"/>
  <c r="AD387" i="5" s="1"/>
  <c r="AQ388" i="5"/>
  <c r="AD388" i="5" s="1"/>
  <c r="AQ389" i="5"/>
  <c r="AD389" i="5" s="1"/>
  <c r="AQ390" i="5"/>
  <c r="AD390" i="5" s="1"/>
  <c r="AQ391" i="5"/>
  <c r="AD391" i="5" s="1"/>
  <c r="AQ392" i="5"/>
  <c r="AD392" i="5" s="1"/>
  <c r="AQ393" i="5"/>
  <c r="AD393" i="5" s="1"/>
  <c r="AQ394" i="5"/>
  <c r="AD394" i="5" s="1"/>
  <c r="AQ395" i="5"/>
  <c r="AD395" i="5" s="1"/>
  <c r="AQ396" i="5"/>
  <c r="AD396" i="5" s="1"/>
  <c r="AQ397" i="5"/>
  <c r="AD397" i="5" s="1"/>
  <c r="AQ398" i="5"/>
  <c r="AD398" i="5" s="1"/>
  <c r="AQ399" i="5"/>
  <c r="AD399" i="5" s="1"/>
  <c r="AQ400" i="5"/>
  <c r="AD400" i="5" s="1"/>
  <c r="AQ401" i="5"/>
  <c r="AD401" i="5" s="1"/>
  <c r="AQ402" i="5"/>
  <c r="AD402" i="5" s="1"/>
  <c r="AQ403" i="5"/>
  <c r="AD403" i="5" s="1"/>
  <c r="AQ319" i="5"/>
  <c r="AD319" i="5" s="1"/>
  <c r="AQ404" i="5"/>
  <c r="AD404" i="5" s="1"/>
  <c r="AQ405" i="5"/>
  <c r="AD405" i="5" s="1"/>
  <c r="AQ406" i="5"/>
  <c r="AD406" i="5" s="1"/>
  <c r="AQ407" i="5"/>
  <c r="AD407" i="5" s="1"/>
  <c r="AQ408" i="5"/>
  <c r="AD408" i="5" s="1"/>
  <c r="AQ409" i="5"/>
  <c r="AD409" i="5" s="1"/>
  <c r="AQ410" i="5"/>
  <c r="AD410" i="5" s="1"/>
  <c r="AQ411" i="5"/>
  <c r="AD411" i="5" s="1"/>
  <c r="AQ412" i="5"/>
  <c r="AD412" i="5" s="1"/>
  <c r="AQ413" i="5"/>
  <c r="AD413" i="5" s="1"/>
  <c r="AQ414" i="5"/>
  <c r="AD414" i="5" s="1"/>
  <c r="AQ415" i="5"/>
  <c r="AQ416" i="5"/>
  <c r="AD416" i="5" s="1"/>
  <c r="AQ417" i="5"/>
  <c r="AD417" i="5" s="1"/>
  <c r="AQ418" i="5"/>
  <c r="AD418" i="5" s="1"/>
  <c r="AQ419" i="5"/>
  <c r="AD419" i="5" s="1"/>
  <c r="AQ420" i="5"/>
  <c r="AD420" i="5" s="1"/>
  <c r="AQ421" i="5"/>
  <c r="AD421" i="5" s="1"/>
  <c r="AQ422" i="5"/>
  <c r="AD422" i="5" s="1"/>
  <c r="AQ441" i="5"/>
  <c r="AD441" i="5" s="1"/>
  <c r="AQ442" i="5"/>
  <c r="AD442" i="5" s="1"/>
  <c r="AQ443" i="5"/>
  <c r="AD443" i="5" s="1"/>
  <c r="AQ444" i="5"/>
  <c r="AD444" i="5" s="1"/>
  <c r="AQ445" i="5"/>
  <c r="AD445" i="5" s="1"/>
  <c r="AQ446" i="5"/>
  <c r="AD446" i="5" s="1"/>
  <c r="AQ447" i="5"/>
  <c r="AD447" i="5" s="1"/>
  <c r="AQ448" i="5"/>
  <c r="AD448" i="5" s="1"/>
  <c r="AQ449" i="5"/>
  <c r="AD449" i="5" s="1"/>
  <c r="AQ450" i="5"/>
  <c r="AD450" i="5" s="1"/>
  <c r="AQ451" i="5"/>
  <c r="AD451" i="5" s="1"/>
  <c r="AQ452" i="5"/>
  <c r="AD452" i="5" s="1"/>
  <c r="AQ453" i="5"/>
  <c r="AD453" i="5" s="1"/>
  <c r="AQ454" i="5"/>
  <c r="AD454" i="5" s="1"/>
  <c r="AQ455" i="5"/>
  <c r="AD455" i="5" s="1"/>
  <c r="AQ456" i="5"/>
  <c r="AD456" i="5" s="1"/>
  <c r="AQ457" i="5"/>
  <c r="AD457" i="5" s="1"/>
  <c r="AQ458" i="5"/>
  <c r="AD458" i="5" s="1"/>
  <c r="AQ459" i="5"/>
  <c r="AD459" i="5" s="1"/>
  <c r="AQ460" i="5"/>
  <c r="AD460" i="5" s="1"/>
  <c r="AQ461" i="5"/>
  <c r="AD461" i="5" s="1"/>
  <c r="AQ462" i="5"/>
  <c r="AD462" i="5" s="1"/>
  <c r="AQ463" i="5"/>
  <c r="AD463" i="5" s="1"/>
  <c r="AQ464" i="5"/>
  <c r="AD464" i="5" s="1"/>
  <c r="AQ465" i="5"/>
  <c r="AD465" i="5" s="1"/>
  <c r="AQ466" i="5"/>
  <c r="AD466" i="5" s="1"/>
  <c r="AQ467" i="5"/>
  <c r="AD467" i="5" s="1"/>
  <c r="AQ468" i="5"/>
  <c r="AD468" i="5" s="1"/>
  <c r="AQ469" i="5"/>
  <c r="AD469" i="5" s="1"/>
  <c r="AQ470" i="5"/>
  <c r="AD470" i="5" s="1"/>
  <c r="AQ471" i="5"/>
  <c r="AD471" i="5" s="1"/>
  <c r="AQ472" i="5"/>
  <c r="AD472" i="5" s="1"/>
  <c r="AQ473" i="5"/>
  <c r="AD473" i="5" s="1"/>
  <c r="AQ474" i="5"/>
  <c r="AD474" i="5" s="1"/>
  <c r="AQ475" i="5"/>
  <c r="AD475" i="5" s="1"/>
  <c r="AQ476" i="5"/>
  <c r="AD476" i="5" s="1"/>
  <c r="AQ477" i="5"/>
  <c r="AD477" i="5" s="1"/>
  <c r="AQ478" i="5"/>
  <c r="AD478" i="5" s="1"/>
  <c r="AQ479" i="5"/>
  <c r="AD479" i="5" s="1"/>
  <c r="AQ480" i="5"/>
  <c r="AD480" i="5" s="1"/>
  <c r="AQ481" i="5"/>
  <c r="AD481" i="5" s="1"/>
  <c r="AQ482" i="5"/>
  <c r="AD482" i="5" s="1"/>
  <c r="AQ483" i="5"/>
  <c r="AD483" i="5" s="1"/>
  <c r="AQ484" i="5"/>
  <c r="AD484" i="5" s="1"/>
  <c r="AQ485" i="5"/>
  <c r="AD485" i="5" s="1"/>
  <c r="AQ486" i="5"/>
  <c r="AD486" i="5" s="1"/>
  <c r="AQ487" i="5"/>
  <c r="AD487" i="5" s="1"/>
  <c r="AQ488" i="5"/>
  <c r="AD488" i="5" s="1"/>
  <c r="AQ489" i="5"/>
  <c r="AD489" i="5" s="1"/>
  <c r="AQ490" i="5"/>
  <c r="AD490" i="5" s="1"/>
  <c r="AQ491" i="5"/>
  <c r="AD491" i="5" s="1"/>
  <c r="AQ492" i="5"/>
  <c r="AD492" i="5" s="1"/>
  <c r="AQ493" i="5"/>
  <c r="AD493" i="5" s="1"/>
  <c r="AQ494" i="5"/>
  <c r="AD494" i="5" s="1"/>
  <c r="AQ495" i="5"/>
  <c r="AD495" i="5" s="1"/>
  <c r="AQ496" i="5"/>
  <c r="AD496" i="5" s="1"/>
  <c r="AQ497" i="5"/>
  <c r="AD497" i="5" s="1"/>
  <c r="AQ498" i="5"/>
  <c r="AD498" i="5" s="1"/>
  <c r="AQ499" i="5"/>
  <c r="AD499" i="5" s="1"/>
  <c r="AQ500" i="5"/>
  <c r="AD500" i="5" s="1"/>
  <c r="AQ501" i="5"/>
  <c r="AD501" i="5" s="1"/>
  <c r="AQ502" i="5"/>
  <c r="AD502" i="5" s="1"/>
  <c r="AQ503" i="5"/>
  <c r="AD503" i="5" s="1"/>
  <c r="AQ504" i="5"/>
  <c r="AD504" i="5" s="1"/>
  <c r="AQ505" i="5"/>
  <c r="AD505" i="5" s="1"/>
  <c r="AQ506" i="5"/>
  <c r="AD506" i="5" s="1"/>
  <c r="AQ507" i="5"/>
  <c r="AD507" i="5" s="1"/>
  <c r="AQ508" i="5"/>
  <c r="AD508" i="5" s="1"/>
  <c r="AQ509" i="5"/>
  <c r="AD509" i="5" s="1"/>
  <c r="AQ510" i="5"/>
  <c r="AD510" i="5" s="1"/>
  <c r="AQ511" i="5"/>
  <c r="AD511" i="5" s="1"/>
  <c r="AQ512" i="5"/>
  <c r="AD512" i="5" s="1"/>
  <c r="AQ513" i="5"/>
  <c r="AD513" i="5" s="1"/>
  <c r="AQ514" i="5"/>
  <c r="AD514" i="5" s="1"/>
  <c r="AQ515" i="5"/>
  <c r="AD515" i="5" s="1"/>
  <c r="AQ516" i="5"/>
  <c r="AD516" i="5" s="1"/>
  <c r="AQ517" i="5"/>
  <c r="AD517" i="5" s="1"/>
  <c r="AQ518" i="5"/>
  <c r="AD518" i="5" s="1"/>
  <c r="AQ519" i="5"/>
  <c r="AD519" i="5" s="1"/>
  <c r="AQ520" i="5"/>
  <c r="AD520" i="5" s="1"/>
  <c r="AQ521" i="5"/>
  <c r="AD521" i="5" s="1"/>
  <c r="AQ701" i="5"/>
  <c r="AD701" i="5" s="1"/>
  <c r="AQ622" i="5"/>
  <c r="AD622" i="5" s="1"/>
  <c r="AQ522" i="5"/>
  <c r="AD522" i="5" s="1"/>
  <c r="AQ523" i="5"/>
  <c r="AD523" i="5" s="1"/>
  <c r="AQ524" i="5"/>
  <c r="AD524" i="5" s="1"/>
  <c r="AQ525" i="5"/>
  <c r="AD525" i="5" s="1"/>
  <c r="AQ526" i="5"/>
  <c r="AD526" i="5" s="1"/>
  <c r="AQ527" i="5"/>
  <c r="AD527" i="5" s="1"/>
  <c r="AQ528" i="5"/>
  <c r="AD528" i="5" s="1"/>
  <c r="AQ529" i="5"/>
  <c r="AD529" i="5" s="1"/>
  <c r="AQ530" i="5"/>
  <c r="AD530" i="5" s="1"/>
  <c r="AQ531" i="5"/>
  <c r="AD531" i="5" s="1"/>
  <c r="AQ532" i="5"/>
  <c r="AD532" i="5" s="1"/>
  <c r="AQ533" i="5"/>
  <c r="AD533" i="5" s="1"/>
  <c r="AQ534" i="5"/>
  <c r="AD534" i="5" s="1"/>
  <c r="AQ535" i="5"/>
  <c r="AD535" i="5" s="1"/>
  <c r="AQ536" i="5"/>
  <c r="AD536" i="5" s="1"/>
  <c r="AQ537" i="5"/>
  <c r="AD537" i="5" s="1"/>
  <c r="AQ538" i="5"/>
  <c r="AD538" i="5" s="1"/>
  <c r="AQ539" i="5"/>
  <c r="AD539" i="5" s="1"/>
  <c r="AQ3" i="5"/>
  <c r="AD3" i="5" s="1"/>
  <c r="AQ4" i="5"/>
  <c r="AD4" i="5" s="1"/>
  <c r="AQ5" i="5"/>
  <c r="AD5" i="5" s="1"/>
  <c r="AQ6" i="5"/>
  <c r="AD6" i="5" s="1"/>
  <c r="AQ7" i="5"/>
  <c r="AD7" i="5" s="1"/>
  <c r="AQ8" i="5"/>
  <c r="AD8" i="5" s="1"/>
  <c r="AQ9" i="5"/>
  <c r="AD9" i="5" s="1"/>
  <c r="AQ10" i="5"/>
  <c r="AD10" i="5" s="1"/>
  <c r="AQ11" i="5"/>
  <c r="AD11" i="5" s="1"/>
  <c r="AQ12" i="5"/>
  <c r="AD12" i="5" s="1"/>
  <c r="AQ13" i="5"/>
  <c r="AQ14" i="5"/>
  <c r="AD14" i="5" s="1"/>
  <c r="AQ15" i="5"/>
  <c r="AD15" i="5" s="1"/>
  <c r="AQ16" i="5"/>
  <c r="AD16" i="5" s="1"/>
  <c r="AQ17" i="5"/>
  <c r="AD17" i="5" s="1"/>
  <c r="AQ18" i="5"/>
  <c r="AD18" i="5" s="1"/>
  <c r="AQ19" i="5"/>
  <c r="AD19" i="5" s="1"/>
  <c r="AQ20" i="5"/>
  <c r="AD20" i="5" s="1"/>
  <c r="AQ21" i="5"/>
  <c r="AD21" i="5" s="1"/>
  <c r="AQ22" i="5"/>
  <c r="AD22" i="5" s="1"/>
  <c r="AQ23" i="5"/>
  <c r="AD23" i="5" s="1"/>
  <c r="AQ24" i="5"/>
  <c r="AD24" i="5" s="1"/>
  <c r="AQ25" i="5"/>
  <c r="AD25" i="5" s="1"/>
  <c r="AQ26" i="5"/>
  <c r="AD26" i="5" s="1"/>
  <c r="AQ27" i="5"/>
  <c r="AD27" i="5" s="1"/>
  <c r="AQ28" i="5"/>
  <c r="AD28" i="5" s="1"/>
  <c r="AQ29" i="5"/>
  <c r="AD29" i="5" s="1"/>
  <c r="AQ30" i="5"/>
  <c r="AD30" i="5" s="1"/>
  <c r="AQ31" i="5"/>
  <c r="AD31" i="5" s="1"/>
  <c r="AQ32" i="5"/>
  <c r="AD32" i="5" s="1"/>
  <c r="AQ33" i="5"/>
  <c r="AD33" i="5" s="1"/>
  <c r="AQ34" i="5"/>
  <c r="AQ35" i="5"/>
  <c r="AD35" i="5" s="1"/>
  <c r="AQ36" i="5"/>
  <c r="AD36" i="5" s="1"/>
  <c r="AQ37" i="5"/>
  <c r="AQ38" i="5"/>
  <c r="AD38" i="5" s="1"/>
  <c r="AQ39" i="5"/>
  <c r="AD39" i="5" s="1"/>
  <c r="AQ40" i="5"/>
  <c r="AD40" i="5" s="1"/>
  <c r="AQ41" i="5"/>
  <c r="AD41" i="5" s="1"/>
  <c r="AQ42" i="5"/>
  <c r="AD42" i="5" s="1"/>
  <c r="AQ43" i="5"/>
  <c r="AD43" i="5" s="1"/>
  <c r="AQ44" i="5"/>
  <c r="AD44" i="5" s="1"/>
  <c r="AQ45" i="5"/>
  <c r="AD45" i="5" s="1"/>
  <c r="AQ46" i="5"/>
  <c r="AD46" i="5" s="1"/>
  <c r="AQ47" i="5"/>
  <c r="AD47" i="5" s="1"/>
  <c r="AQ48" i="5"/>
  <c r="AD48" i="5" s="1"/>
  <c r="AQ49" i="5"/>
  <c r="AD49" i="5" s="1"/>
  <c r="AQ50" i="5"/>
  <c r="AQ51" i="5"/>
  <c r="AD51" i="5" s="1"/>
  <c r="AQ52" i="5"/>
  <c r="AD52" i="5" s="1"/>
  <c r="AQ53" i="5"/>
  <c r="AQ54" i="5"/>
  <c r="AD54" i="5" s="1"/>
  <c r="AQ55" i="5"/>
  <c r="AD55" i="5" s="1"/>
  <c r="AQ56" i="5"/>
  <c r="AD56" i="5" s="1"/>
  <c r="AQ57" i="5"/>
  <c r="AD57" i="5" s="1"/>
  <c r="AQ58" i="5"/>
  <c r="AD58" i="5" s="1"/>
  <c r="AQ59" i="5"/>
  <c r="AD59" i="5" s="1"/>
  <c r="AQ60" i="5"/>
  <c r="AD60" i="5" s="1"/>
  <c r="AQ61" i="5"/>
  <c r="AD61" i="5" s="1"/>
  <c r="AQ62" i="5"/>
  <c r="AD62" i="5" s="1"/>
  <c r="AQ63" i="5"/>
  <c r="AD63" i="5" s="1"/>
  <c r="AQ64" i="5"/>
  <c r="AD64" i="5" s="1"/>
  <c r="AQ65" i="5"/>
  <c r="AD65" i="5" s="1"/>
  <c r="AQ66" i="5"/>
  <c r="AD66" i="5" s="1"/>
  <c r="AQ67" i="5"/>
  <c r="AD67" i="5" s="1"/>
  <c r="AQ68" i="5"/>
  <c r="AD68" i="5" s="1"/>
  <c r="AQ69" i="5"/>
  <c r="AD69" i="5" s="1"/>
  <c r="AQ70" i="5"/>
  <c r="AD70" i="5" s="1"/>
  <c r="AQ71" i="5"/>
  <c r="AD71" i="5" s="1"/>
  <c r="AQ72" i="5"/>
  <c r="AD72" i="5" s="1"/>
  <c r="AQ73" i="5"/>
  <c r="AD73" i="5" s="1"/>
  <c r="AQ74" i="5"/>
  <c r="AD74" i="5" s="1"/>
  <c r="AQ75" i="5"/>
  <c r="AD75" i="5" s="1"/>
  <c r="AQ76" i="5"/>
  <c r="AD76" i="5" s="1"/>
  <c r="AQ77" i="5"/>
  <c r="AD77" i="5" s="1"/>
  <c r="AQ78" i="5"/>
  <c r="AD78" i="5" s="1"/>
  <c r="AQ79" i="5"/>
  <c r="AD79" i="5" s="1"/>
  <c r="AQ80" i="5"/>
  <c r="AQ81" i="5"/>
  <c r="AD81" i="5" s="1"/>
  <c r="AQ82" i="5"/>
  <c r="AD82" i="5" s="1"/>
  <c r="AQ83" i="5"/>
  <c r="AD83" i="5" s="1"/>
  <c r="AQ84" i="5"/>
  <c r="AD84" i="5" s="1"/>
  <c r="AQ85" i="5"/>
  <c r="AD85" i="5" s="1"/>
  <c r="AQ86" i="5"/>
  <c r="AD86" i="5" s="1"/>
  <c r="AQ87" i="5"/>
  <c r="AD87" i="5" s="1"/>
  <c r="AQ88" i="5"/>
  <c r="AD88" i="5" s="1"/>
  <c r="AQ89" i="5"/>
  <c r="AD89" i="5" s="1"/>
  <c r="AQ90" i="5"/>
  <c r="AD90" i="5" s="1"/>
  <c r="AQ91" i="5"/>
  <c r="AD91" i="5" s="1"/>
  <c r="AQ92" i="5"/>
  <c r="AD92" i="5" s="1"/>
  <c r="AQ93" i="5"/>
  <c r="AD93" i="5" s="1"/>
  <c r="AQ94" i="5"/>
  <c r="AD94" i="5" s="1"/>
  <c r="AQ95" i="5"/>
  <c r="AD95" i="5" s="1"/>
  <c r="AQ96" i="5"/>
  <c r="AD96" i="5" s="1"/>
  <c r="AQ97" i="5"/>
  <c r="AD97" i="5" s="1"/>
  <c r="AQ98" i="5"/>
  <c r="AD98" i="5" s="1"/>
  <c r="AQ99" i="5"/>
  <c r="AD99" i="5" s="1"/>
  <c r="AQ100" i="5"/>
  <c r="AD100" i="5" s="1"/>
  <c r="AQ101" i="5"/>
  <c r="AD101" i="5" s="1"/>
  <c r="AQ102" i="5"/>
  <c r="AD102" i="5" s="1"/>
  <c r="AQ103" i="5"/>
  <c r="AD103" i="5" s="1"/>
  <c r="AQ104" i="5"/>
  <c r="AD104" i="5" s="1"/>
  <c r="AQ694" i="5"/>
  <c r="AD694" i="5" s="1"/>
  <c r="AQ105" i="5"/>
  <c r="AD105" i="5" s="1"/>
  <c r="AQ695" i="5"/>
  <c r="AD695" i="5" s="1"/>
  <c r="AQ179" i="5"/>
  <c r="AD179" i="5" s="1"/>
  <c r="AQ180" i="5"/>
  <c r="AD180" i="5" s="1"/>
  <c r="AQ623" i="5"/>
  <c r="AD623" i="5" s="1"/>
  <c r="AQ624" i="5"/>
  <c r="AD624" i="5" s="1"/>
  <c r="AQ625" i="5"/>
  <c r="AD625" i="5" s="1"/>
  <c r="AQ626" i="5"/>
  <c r="AD626" i="5" s="1"/>
  <c r="AQ627" i="5"/>
  <c r="AD627" i="5" s="1"/>
  <c r="AQ628" i="5"/>
  <c r="AD628" i="5" s="1"/>
  <c r="AQ629" i="5"/>
  <c r="AD629" i="5" s="1"/>
  <c r="AQ630" i="5"/>
  <c r="AD630" i="5" s="1"/>
  <c r="AQ631" i="5"/>
  <c r="AD631" i="5" s="1"/>
  <c r="AQ632" i="5"/>
  <c r="AD632" i="5" s="1"/>
  <c r="AQ633" i="5"/>
  <c r="AD633" i="5" s="1"/>
  <c r="AQ634" i="5"/>
  <c r="AD634" i="5" s="1"/>
  <c r="AQ635" i="5"/>
  <c r="AD635" i="5" s="1"/>
  <c r="AQ636" i="5"/>
  <c r="AD636" i="5" s="1"/>
  <c r="AQ637" i="5"/>
  <c r="AD637" i="5" s="1"/>
  <c r="AQ638" i="5"/>
  <c r="AD638" i="5" s="1"/>
  <c r="AQ639" i="5"/>
  <c r="AD639" i="5" s="1"/>
  <c r="AQ640" i="5"/>
  <c r="AD640" i="5" s="1"/>
  <c r="AQ641" i="5"/>
  <c r="AD641" i="5" s="1"/>
  <c r="AQ642" i="5"/>
  <c r="AD642" i="5" s="1"/>
  <c r="AQ643" i="5"/>
  <c r="AD643" i="5" s="1"/>
  <c r="AQ644" i="5"/>
  <c r="AD644" i="5" s="1"/>
  <c r="AQ645" i="5"/>
  <c r="AD645" i="5" s="1"/>
  <c r="AQ646" i="5"/>
  <c r="AD646" i="5" s="1"/>
  <c r="AQ647" i="5"/>
  <c r="AD647" i="5" s="1"/>
  <c r="AQ648" i="5"/>
  <c r="AD648" i="5" s="1"/>
  <c r="AQ649" i="5"/>
  <c r="AD649" i="5" s="1"/>
  <c r="AQ650" i="5"/>
  <c r="AD650" i="5" s="1"/>
  <c r="AQ651" i="5"/>
  <c r="AD651" i="5" s="1"/>
  <c r="AQ652" i="5"/>
  <c r="AD652" i="5" s="1"/>
  <c r="AQ653" i="5"/>
  <c r="AD653" i="5" s="1"/>
  <c r="AQ654" i="5"/>
  <c r="AQ655" i="5"/>
  <c r="AD655" i="5" s="1"/>
  <c r="AQ656" i="5"/>
  <c r="AD656" i="5" s="1"/>
  <c r="AQ657" i="5"/>
  <c r="AD657" i="5" s="1"/>
  <c r="AQ658" i="5"/>
  <c r="AD658" i="5" s="1"/>
  <c r="AQ659" i="5"/>
  <c r="AD659" i="5" s="1"/>
  <c r="AQ660" i="5"/>
  <c r="AD660" i="5" s="1"/>
  <c r="AQ661" i="5"/>
  <c r="AD661" i="5" s="1"/>
  <c r="AQ662" i="5"/>
  <c r="AD662" i="5" s="1"/>
  <c r="AQ663" i="5"/>
  <c r="AD663" i="5" s="1"/>
  <c r="AQ664" i="5"/>
  <c r="AD664" i="5" s="1"/>
  <c r="AQ665" i="5"/>
  <c r="AD665" i="5" s="1"/>
  <c r="AQ666" i="5"/>
  <c r="AD666" i="5" s="1"/>
  <c r="AQ667" i="5"/>
  <c r="AD667" i="5" s="1"/>
  <c r="AQ668" i="5"/>
  <c r="AD668" i="5" s="1"/>
  <c r="AQ669" i="5"/>
  <c r="AD669" i="5" s="1"/>
  <c r="AQ670" i="5"/>
  <c r="AD670" i="5" s="1"/>
  <c r="AQ671" i="5"/>
  <c r="AD671" i="5" s="1"/>
  <c r="AQ672" i="5"/>
  <c r="AD672" i="5" s="1"/>
  <c r="AQ673" i="5"/>
  <c r="AD673" i="5" s="1"/>
  <c r="AQ674" i="5"/>
  <c r="AD674" i="5" s="1"/>
  <c r="AQ675" i="5"/>
  <c r="AD675" i="5" s="1"/>
  <c r="AQ676" i="5"/>
  <c r="AD676" i="5" s="1"/>
  <c r="AQ677" i="5"/>
  <c r="AD677" i="5" s="1"/>
  <c r="AQ678" i="5"/>
  <c r="AD678" i="5" s="1"/>
  <c r="AQ679" i="5"/>
  <c r="AD679" i="5" s="1"/>
  <c r="AQ680" i="5"/>
  <c r="AD680" i="5" s="1"/>
  <c r="AQ433" i="5"/>
  <c r="AD433" i="5" s="1"/>
  <c r="AQ681" i="5"/>
  <c r="AD681" i="5" s="1"/>
  <c r="AQ705" i="5"/>
  <c r="AD705" i="5" s="1"/>
  <c r="AQ305" i="5"/>
  <c r="AD305" i="5" s="1"/>
  <c r="AQ149" i="5"/>
  <c r="AD149" i="5" s="1"/>
  <c r="AQ150" i="5"/>
  <c r="AD150" i="5" s="1"/>
  <c r="AQ151" i="5"/>
  <c r="AD151" i="5" s="1"/>
  <c r="AQ152" i="5"/>
  <c r="AD152" i="5" s="1"/>
  <c r="AQ153" i="5"/>
  <c r="AD153" i="5" s="1"/>
  <c r="AQ154" i="5"/>
  <c r="AD154" i="5" s="1"/>
  <c r="AQ155" i="5"/>
  <c r="AD155" i="5" s="1"/>
  <c r="AQ156" i="5"/>
  <c r="AD156" i="5" s="1"/>
  <c r="AQ157" i="5"/>
  <c r="AD157" i="5" s="1"/>
  <c r="AQ158" i="5"/>
  <c r="AD158" i="5" s="1"/>
  <c r="AQ159" i="5"/>
  <c r="AD159" i="5" s="1"/>
  <c r="AQ160" i="5"/>
  <c r="AD160" i="5" s="1"/>
  <c r="AQ161" i="5"/>
  <c r="AD161" i="5" s="1"/>
  <c r="AQ162" i="5"/>
  <c r="AD162" i="5" s="1"/>
  <c r="AQ163" i="5"/>
  <c r="AD163" i="5" s="1"/>
  <c r="AQ164" i="5"/>
  <c r="AD164" i="5" s="1"/>
  <c r="AQ165" i="5"/>
  <c r="AD165" i="5" s="1"/>
  <c r="AQ166" i="5"/>
  <c r="AD166" i="5" s="1"/>
  <c r="AQ167" i="5"/>
  <c r="AD167" i="5" s="1"/>
  <c r="AQ168" i="5"/>
  <c r="AD168" i="5" s="1"/>
  <c r="AQ181" i="5"/>
  <c r="AD181" i="5" s="1"/>
  <c r="AQ182" i="5"/>
  <c r="AD182" i="5" s="1"/>
  <c r="AQ183" i="5"/>
  <c r="AD183" i="5" s="1"/>
  <c r="AQ184" i="5"/>
  <c r="AD184" i="5" s="1"/>
  <c r="AQ185" i="5"/>
  <c r="AD185" i="5" s="1"/>
  <c r="AQ186" i="5"/>
  <c r="AD186" i="5" s="1"/>
  <c r="AQ187" i="5"/>
  <c r="AD187" i="5" s="1"/>
  <c r="AQ188" i="5"/>
  <c r="AD188" i="5" s="1"/>
  <c r="AQ189" i="5"/>
  <c r="AD189" i="5" s="1"/>
  <c r="AQ190" i="5"/>
  <c r="AD190" i="5" s="1"/>
  <c r="AQ191" i="5"/>
  <c r="AQ192" i="5"/>
  <c r="AQ193" i="5"/>
  <c r="AQ194" i="5"/>
  <c r="AD194" i="5" s="1"/>
  <c r="AQ195" i="5"/>
  <c r="AD195" i="5" s="1"/>
  <c r="AQ196" i="5"/>
  <c r="AD196" i="5" s="1"/>
  <c r="AQ197" i="5"/>
  <c r="AD197" i="5" s="1"/>
  <c r="AQ198" i="5"/>
  <c r="AQ199" i="5"/>
  <c r="AD199" i="5" s="1"/>
  <c r="AQ200" i="5"/>
  <c r="AD200" i="5" s="1"/>
  <c r="AQ201" i="5"/>
  <c r="AD201" i="5" s="1"/>
  <c r="AQ202" i="5"/>
  <c r="AQ203" i="5"/>
  <c r="AD203" i="5" s="1"/>
  <c r="AQ204" i="5"/>
  <c r="AD204" i="5" s="1"/>
  <c r="AQ205" i="5"/>
  <c r="AD205" i="5" s="1"/>
  <c r="AQ206" i="5"/>
  <c r="AD206" i="5" s="1"/>
  <c r="AQ207" i="5"/>
  <c r="AQ208" i="5"/>
  <c r="AD208" i="5" s="1"/>
  <c r="AQ209" i="5"/>
  <c r="AD209" i="5" s="1"/>
  <c r="AQ210" i="5"/>
  <c r="AD210" i="5" s="1"/>
  <c r="AQ211" i="5"/>
  <c r="AD211" i="5" s="1"/>
  <c r="AQ212" i="5"/>
  <c r="AD212" i="5" s="1"/>
  <c r="AQ213" i="5"/>
  <c r="AD213" i="5" s="1"/>
  <c r="AQ214" i="5"/>
  <c r="AD214" i="5" s="1"/>
  <c r="AQ215" i="5"/>
  <c r="AD215" i="5" s="1"/>
  <c r="AQ216" i="5"/>
  <c r="AD216" i="5" s="1"/>
  <c r="AQ217" i="5"/>
  <c r="AD217" i="5" s="1"/>
  <c r="AQ218" i="5"/>
  <c r="AD218" i="5" s="1"/>
  <c r="AQ219" i="5"/>
  <c r="AD219" i="5" s="1"/>
  <c r="AQ220" i="5"/>
  <c r="AD220" i="5" s="1"/>
  <c r="AQ221" i="5"/>
  <c r="AQ222" i="5"/>
  <c r="AD222" i="5" s="1"/>
  <c r="AQ223" i="5"/>
  <c r="AD223" i="5" s="1"/>
  <c r="AQ224" i="5"/>
  <c r="AD224" i="5" s="1"/>
  <c r="AQ225" i="5"/>
  <c r="AD225" i="5" s="1"/>
  <c r="AQ226" i="5"/>
  <c r="AD226" i="5" s="1"/>
  <c r="AQ227" i="5"/>
  <c r="AD227" i="5" s="1"/>
  <c r="AQ228" i="5"/>
  <c r="AD228" i="5" s="1"/>
  <c r="AQ229" i="5"/>
  <c r="AD229" i="5" s="1"/>
  <c r="AQ230" i="5"/>
  <c r="AD230" i="5" s="1"/>
  <c r="AQ231" i="5"/>
  <c r="AD231" i="5" s="1"/>
  <c r="AQ232" i="5"/>
  <c r="AD232" i="5" s="1"/>
  <c r="AQ233" i="5"/>
  <c r="AD233" i="5" s="1"/>
  <c r="AQ234" i="5"/>
  <c r="AQ235" i="5"/>
  <c r="AD235" i="5" s="1"/>
  <c r="AQ236" i="5"/>
  <c r="AD236" i="5" s="1"/>
  <c r="AQ237" i="5"/>
  <c r="AD237" i="5" s="1"/>
  <c r="AQ238" i="5"/>
  <c r="AD238" i="5" s="1"/>
  <c r="AQ239" i="5"/>
  <c r="AD239" i="5" s="1"/>
  <c r="AQ240" i="5"/>
  <c r="AD240" i="5" s="1"/>
  <c r="AQ241" i="5"/>
  <c r="AD241" i="5" s="1"/>
  <c r="AQ242" i="5"/>
  <c r="AD242" i="5" s="1"/>
  <c r="AQ243" i="5"/>
  <c r="AD243" i="5" s="1"/>
  <c r="AQ244" i="5"/>
  <c r="AD244" i="5" s="1"/>
  <c r="AQ245" i="5"/>
  <c r="AD245" i="5" s="1"/>
  <c r="AQ246" i="5"/>
  <c r="AD246" i="5" s="1"/>
  <c r="AQ247" i="5"/>
  <c r="AD247" i="5" s="1"/>
  <c r="AQ248" i="5"/>
  <c r="AD248" i="5" s="1"/>
  <c r="AQ249" i="5"/>
  <c r="AD249" i="5" s="1"/>
  <c r="AQ250" i="5"/>
  <c r="AD250" i="5" s="1"/>
  <c r="AQ251" i="5"/>
  <c r="AD251" i="5" s="1"/>
  <c r="AQ252" i="5"/>
  <c r="AD252" i="5" s="1"/>
  <c r="AQ253" i="5"/>
  <c r="AD253" i="5" s="1"/>
  <c r="AQ254" i="5"/>
  <c r="AD254" i="5" s="1"/>
  <c r="AQ255" i="5"/>
  <c r="AD255" i="5" s="1"/>
  <c r="AQ256" i="5"/>
  <c r="AD256" i="5" s="1"/>
  <c r="AQ257" i="5"/>
  <c r="AQ258" i="5"/>
  <c r="AD258" i="5" s="1"/>
  <c r="AQ259" i="5"/>
  <c r="AD259" i="5" s="1"/>
  <c r="AQ260" i="5"/>
  <c r="AD260" i="5" s="1"/>
  <c r="AQ261" i="5"/>
  <c r="AD261" i="5" s="1"/>
  <c r="AQ262" i="5"/>
  <c r="AD262" i="5" s="1"/>
  <c r="AQ263" i="5"/>
  <c r="AD263" i="5" s="1"/>
  <c r="AQ264" i="5"/>
  <c r="AD264" i="5" s="1"/>
  <c r="AQ265" i="5"/>
  <c r="AD265" i="5" s="1"/>
  <c r="AQ266" i="5"/>
  <c r="AD266" i="5" s="1"/>
  <c r="AQ267" i="5"/>
  <c r="AD267" i="5" s="1"/>
  <c r="AQ268" i="5"/>
  <c r="AD268" i="5" s="1"/>
  <c r="AQ269" i="5"/>
  <c r="AD269" i="5" s="1"/>
  <c r="AQ270" i="5"/>
  <c r="AD270" i="5" s="1"/>
  <c r="AQ271" i="5"/>
  <c r="AD271" i="5" s="1"/>
  <c r="AQ272" i="5"/>
  <c r="AD272" i="5" s="1"/>
  <c r="AQ273" i="5"/>
  <c r="AD273" i="5" s="1"/>
  <c r="AQ274" i="5"/>
  <c r="AD274" i="5" s="1"/>
  <c r="AQ106" i="5"/>
  <c r="AD106" i="5" s="1"/>
  <c r="AQ275" i="5"/>
  <c r="AD275" i="5" s="1"/>
  <c r="AQ276" i="5"/>
  <c r="AD276" i="5" s="1"/>
  <c r="AQ549" i="5"/>
  <c r="AD549" i="5" s="1"/>
  <c r="AQ550" i="5"/>
  <c r="AD550" i="5" s="1"/>
  <c r="AQ551" i="5"/>
  <c r="AD551" i="5" s="1"/>
  <c r="AQ552" i="5"/>
  <c r="AD552" i="5" s="1"/>
  <c r="AQ553" i="5"/>
  <c r="AD553" i="5" s="1"/>
  <c r="AQ554" i="5"/>
  <c r="AD554" i="5" s="1"/>
  <c r="AQ555" i="5"/>
  <c r="AD555" i="5" s="1"/>
  <c r="AQ556" i="5"/>
  <c r="AD556" i="5" s="1"/>
  <c r="AQ557" i="5"/>
  <c r="AD557" i="5" s="1"/>
  <c r="AQ558" i="5"/>
  <c r="AD558" i="5" s="1"/>
  <c r="AQ559" i="5"/>
  <c r="AD559" i="5" s="1"/>
  <c r="AQ560" i="5"/>
  <c r="AD560" i="5" s="1"/>
  <c r="AQ561" i="5"/>
  <c r="AD561" i="5" s="1"/>
  <c r="AQ562" i="5"/>
  <c r="AD562" i="5" s="1"/>
  <c r="AQ563" i="5"/>
  <c r="AD563" i="5" s="1"/>
  <c r="AQ564" i="5"/>
  <c r="AD564" i="5" s="1"/>
  <c r="AQ565" i="5"/>
  <c r="AD565" i="5" s="1"/>
  <c r="AQ566" i="5"/>
  <c r="AQ567" i="5"/>
  <c r="AD567" i="5" s="1"/>
  <c r="AQ568" i="5"/>
  <c r="AD568" i="5" s="1"/>
  <c r="AQ569" i="5"/>
  <c r="AD569" i="5" s="1"/>
  <c r="AQ570" i="5"/>
  <c r="AQ571" i="5"/>
  <c r="AD571" i="5" s="1"/>
  <c r="AQ572" i="5"/>
  <c r="AD572" i="5" s="1"/>
  <c r="AQ573" i="5"/>
  <c r="AD573" i="5" s="1"/>
  <c r="AQ574" i="5"/>
  <c r="AD574" i="5" s="1"/>
  <c r="AQ575" i="5"/>
  <c r="AD575" i="5" s="1"/>
  <c r="AQ576" i="5"/>
  <c r="AD576" i="5" s="1"/>
  <c r="AQ577" i="5"/>
  <c r="AD577" i="5" s="1"/>
  <c r="AQ578" i="5"/>
  <c r="AD578" i="5" s="1"/>
  <c r="AQ579" i="5"/>
  <c r="AD579" i="5" s="1"/>
  <c r="AQ580" i="5"/>
  <c r="AD580" i="5" s="1"/>
  <c r="AQ581" i="5"/>
  <c r="AD581" i="5" s="1"/>
  <c r="AQ582" i="5"/>
  <c r="AD582" i="5" s="1"/>
  <c r="AQ583" i="5"/>
  <c r="AD583" i="5" s="1"/>
  <c r="AQ584" i="5"/>
  <c r="AD584" i="5" s="1"/>
  <c r="AQ585" i="5"/>
  <c r="AD585" i="5" s="1"/>
  <c r="AQ586" i="5"/>
  <c r="AD586" i="5" s="1"/>
  <c r="AQ587" i="5"/>
  <c r="AD587" i="5" s="1"/>
  <c r="AQ588" i="5"/>
  <c r="AD588" i="5" s="1"/>
  <c r="AQ589" i="5"/>
  <c r="AD589" i="5" s="1"/>
  <c r="AQ590" i="5"/>
  <c r="AD590" i="5" s="1"/>
  <c r="AQ591" i="5"/>
  <c r="AD591" i="5" s="1"/>
  <c r="AQ592" i="5"/>
  <c r="AD592" i="5" s="1"/>
  <c r="AQ593" i="5"/>
  <c r="AD593" i="5" s="1"/>
  <c r="AQ594" i="5"/>
  <c r="AD594" i="5" s="1"/>
  <c r="AQ595" i="5"/>
  <c r="AD595" i="5" s="1"/>
  <c r="AQ596" i="5"/>
  <c r="AD596" i="5" s="1"/>
  <c r="AQ597" i="5"/>
  <c r="AD597" i="5" s="1"/>
  <c r="AQ598" i="5"/>
  <c r="AD598" i="5" s="1"/>
  <c r="AQ599" i="5"/>
  <c r="AD599" i="5" s="1"/>
  <c r="AQ600" i="5"/>
  <c r="AD600" i="5" s="1"/>
  <c r="AQ601" i="5"/>
  <c r="AD601" i="5" s="1"/>
  <c r="AQ602" i="5"/>
  <c r="AD602" i="5" s="1"/>
  <c r="AQ540" i="5"/>
  <c r="AD540" i="5" s="1"/>
  <c r="AQ603" i="5"/>
  <c r="AD603" i="5" s="1"/>
  <c r="AQ604" i="5"/>
  <c r="AD604" i="5" s="1"/>
  <c r="AQ605" i="5"/>
  <c r="AD605" i="5" s="1"/>
  <c r="AQ606" i="5"/>
  <c r="AD606" i="5" s="1"/>
  <c r="AQ607" i="5"/>
  <c r="AD607" i="5" s="1"/>
  <c r="AQ608" i="5"/>
  <c r="AD608" i="5" s="1"/>
  <c r="AQ609" i="5"/>
  <c r="AD609" i="5" s="1"/>
  <c r="AQ610" i="5"/>
  <c r="AD610" i="5" s="1"/>
  <c r="AQ611" i="5"/>
  <c r="AD611" i="5" s="1"/>
  <c r="AQ172" i="5"/>
  <c r="AD172" i="5" s="1"/>
  <c r="AQ173" i="5"/>
  <c r="AD173" i="5" s="1"/>
  <c r="AQ174" i="5"/>
  <c r="AD174" i="5" s="1"/>
  <c r="AQ175" i="5"/>
  <c r="AD175" i="5" s="1"/>
  <c r="AQ176" i="5"/>
  <c r="AD176" i="5" s="1"/>
  <c r="AQ177" i="5"/>
  <c r="AD177" i="5" s="1"/>
  <c r="AQ178" i="5"/>
  <c r="AD178" i="5" s="1"/>
  <c r="AQ322" i="5"/>
  <c r="AD322" i="5" s="1"/>
  <c r="AQ323" i="5"/>
  <c r="AD323" i="5" s="1"/>
  <c r="AQ324" i="5"/>
  <c r="AD324" i="5" s="1"/>
  <c r="AQ325" i="5"/>
  <c r="AD325" i="5" s="1"/>
  <c r="AQ326" i="5"/>
  <c r="AD326" i="5" s="1"/>
  <c r="AQ107" i="5"/>
  <c r="AD107" i="5" s="1"/>
  <c r="AQ108" i="5"/>
  <c r="AD108" i="5" s="1"/>
  <c r="AQ109" i="5"/>
  <c r="AD109" i="5" s="1"/>
  <c r="AQ110" i="5"/>
  <c r="AD110" i="5" s="1"/>
  <c r="AQ111" i="5"/>
  <c r="AD111" i="5" s="1"/>
  <c r="AQ112" i="5"/>
  <c r="AD112" i="5" s="1"/>
  <c r="AQ113" i="5"/>
  <c r="AD113" i="5" s="1"/>
  <c r="AQ114" i="5"/>
  <c r="AD114" i="5" s="1"/>
  <c r="AQ115" i="5"/>
  <c r="AD115" i="5" s="1"/>
  <c r="AQ116" i="5"/>
  <c r="AD116" i="5" s="1"/>
  <c r="AQ117" i="5"/>
  <c r="AD117" i="5" s="1"/>
  <c r="AQ118" i="5"/>
  <c r="AD118" i="5" s="1"/>
  <c r="AQ119" i="5"/>
  <c r="AD119" i="5" s="1"/>
  <c r="AQ120" i="5"/>
  <c r="AD120" i="5" s="1"/>
  <c r="AQ121" i="5"/>
  <c r="AD121" i="5" s="1"/>
  <c r="AQ317" i="5"/>
  <c r="AD317" i="5" s="1"/>
  <c r="AQ318" i="5"/>
  <c r="AD318" i="5" s="1"/>
  <c r="AQ307" i="5"/>
  <c r="AD307" i="5" s="1"/>
  <c r="AQ308" i="5"/>
  <c r="AD308" i="5" s="1"/>
  <c r="AQ309" i="5"/>
  <c r="AD309" i="5" s="1"/>
  <c r="AQ310" i="5"/>
  <c r="AD310" i="5" s="1"/>
  <c r="AQ311" i="5"/>
  <c r="AD311" i="5" s="1"/>
  <c r="AQ312" i="5"/>
  <c r="AD312" i="5" s="1"/>
  <c r="AQ313" i="5"/>
  <c r="AD313" i="5" s="1"/>
  <c r="AQ314" i="5"/>
  <c r="AD314" i="5" s="1"/>
  <c r="AQ708" i="5"/>
  <c r="AD708" i="5" s="1"/>
  <c r="AQ423" i="5"/>
  <c r="AD423" i="5" s="1"/>
  <c r="AQ424" i="5"/>
  <c r="AD424" i="5" s="1"/>
  <c r="AQ425" i="5"/>
  <c r="AD425" i="5" s="1"/>
  <c r="AQ426" i="5"/>
  <c r="AD426" i="5" s="1"/>
  <c r="AQ427" i="5"/>
  <c r="AD427" i="5" s="1"/>
  <c r="AQ428" i="5"/>
  <c r="AD428" i="5" s="1"/>
  <c r="AQ682" i="5"/>
  <c r="AD682" i="5" s="1"/>
  <c r="AQ541" i="5"/>
  <c r="AD541" i="5" s="1"/>
  <c r="AQ321" i="5"/>
  <c r="AD321" i="5" s="1"/>
  <c r="AQ126" i="5"/>
  <c r="AD126" i="5" s="1"/>
  <c r="AQ315" i="5"/>
  <c r="AD315" i="5" s="1"/>
  <c r="AQ793" i="5"/>
  <c r="AD793" i="5" s="1"/>
  <c r="AP327" i="5"/>
  <c r="AC327" i="5" s="1"/>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319" i="5"/>
  <c r="AP404" i="5"/>
  <c r="AP405" i="5"/>
  <c r="AP406" i="5"/>
  <c r="AP407" i="5"/>
  <c r="AP408" i="5"/>
  <c r="AP409" i="5"/>
  <c r="AP410" i="5"/>
  <c r="AP411" i="5"/>
  <c r="AP412" i="5"/>
  <c r="AP413" i="5"/>
  <c r="AP414" i="5"/>
  <c r="AP415" i="5"/>
  <c r="AP416" i="5"/>
  <c r="AP417" i="5"/>
  <c r="AP418" i="5"/>
  <c r="AP419" i="5"/>
  <c r="AP420" i="5"/>
  <c r="AP421" i="5"/>
  <c r="AP422"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701" i="5"/>
  <c r="AP622" i="5"/>
  <c r="AP522" i="5"/>
  <c r="AP523" i="5"/>
  <c r="AP524" i="5"/>
  <c r="AP525" i="5"/>
  <c r="AP526" i="5"/>
  <c r="AP527" i="5"/>
  <c r="AP528" i="5"/>
  <c r="AP529" i="5"/>
  <c r="AP530" i="5"/>
  <c r="AP531" i="5"/>
  <c r="AP532" i="5"/>
  <c r="AP533" i="5"/>
  <c r="AP534" i="5"/>
  <c r="AP535" i="5"/>
  <c r="AP536" i="5"/>
  <c r="AP537" i="5"/>
  <c r="AP538" i="5"/>
  <c r="AP539" i="5"/>
  <c r="AP3" i="5"/>
  <c r="AP4" i="5"/>
  <c r="AP5" i="5"/>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694" i="5"/>
  <c r="AP105" i="5"/>
  <c r="AP695" i="5"/>
  <c r="AP179" i="5"/>
  <c r="AP180"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433" i="5"/>
  <c r="AP681" i="5"/>
  <c r="AP705" i="5"/>
  <c r="AP305" i="5"/>
  <c r="AP149" i="5"/>
  <c r="AP150" i="5"/>
  <c r="AP151" i="5"/>
  <c r="AP152" i="5"/>
  <c r="AP153" i="5"/>
  <c r="AP154" i="5"/>
  <c r="AP155" i="5"/>
  <c r="AP156" i="5"/>
  <c r="AP157" i="5"/>
  <c r="AP158" i="5"/>
  <c r="AP159" i="5"/>
  <c r="AP160" i="5"/>
  <c r="AP161" i="5"/>
  <c r="AP162" i="5"/>
  <c r="AP163" i="5"/>
  <c r="AP164" i="5"/>
  <c r="AP165" i="5"/>
  <c r="AP166" i="5"/>
  <c r="AP167" i="5"/>
  <c r="AP168"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106" i="5"/>
  <c r="AP275" i="5"/>
  <c r="AP276"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540" i="5"/>
  <c r="AP603" i="5"/>
  <c r="AP604" i="5"/>
  <c r="AP605" i="5"/>
  <c r="AP606" i="5"/>
  <c r="AP607" i="5"/>
  <c r="AP608" i="5"/>
  <c r="AP609" i="5"/>
  <c r="AP610" i="5"/>
  <c r="AP611" i="5"/>
  <c r="AP172" i="5"/>
  <c r="AP173" i="5"/>
  <c r="AP174" i="5"/>
  <c r="AP175" i="5"/>
  <c r="AP176" i="5"/>
  <c r="AP177" i="5"/>
  <c r="AP178" i="5"/>
  <c r="AP322" i="5"/>
  <c r="AP323" i="5"/>
  <c r="AP324" i="5"/>
  <c r="AP325" i="5"/>
  <c r="AP326" i="5"/>
  <c r="AP107" i="5"/>
  <c r="AP108" i="5"/>
  <c r="AP109" i="5"/>
  <c r="AP110" i="5"/>
  <c r="AP111" i="5"/>
  <c r="AP112" i="5"/>
  <c r="AP113" i="5"/>
  <c r="AP114" i="5"/>
  <c r="AP115" i="5"/>
  <c r="AP116" i="5"/>
  <c r="AP117" i="5"/>
  <c r="AP118" i="5"/>
  <c r="AP119" i="5"/>
  <c r="AP120" i="5"/>
  <c r="AP121" i="5"/>
  <c r="AP317" i="5"/>
  <c r="AP318" i="5"/>
  <c r="AP307" i="5"/>
  <c r="AP308" i="5"/>
  <c r="AP309" i="5"/>
  <c r="AP310" i="5"/>
  <c r="AP311" i="5"/>
  <c r="AP312" i="5"/>
  <c r="AP313" i="5"/>
  <c r="AP314" i="5"/>
  <c r="AP708" i="5"/>
  <c r="AP423" i="5"/>
  <c r="AP424" i="5"/>
  <c r="AP425" i="5"/>
  <c r="AP426" i="5"/>
  <c r="AP427" i="5"/>
  <c r="AP428" i="5"/>
  <c r="AP682" i="5"/>
  <c r="AP541" i="5"/>
  <c r="AP321" i="5"/>
  <c r="AP126" i="5"/>
  <c r="AP315" i="5"/>
  <c r="AP793"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319" i="5"/>
  <c r="AO404" i="5"/>
  <c r="AO405" i="5"/>
  <c r="AO406" i="5"/>
  <c r="AO407" i="5"/>
  <c r="AO408" i="5"/>
  <c r="AO409" i="5"/>
  <c r="AO410" i="5"/>
  <c r="AO411" i="5"/>
  <c r="AO412" i="5"/>
  <c r="AO413" i="5"/>
  <c r="AO414" i="5"/>
  <c r="AO415" i="5"/>
  <c r="AO416" i="5"/>
  <c r="AO417" i="5"/>
  <c r="AO418" i="5"/>
  <c r="AO419" i="5"/>
  <c r="AO420" i="5"/>
  <c r="AO421" i="5"/>
  <c r="AO422"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701" i="5"/>
  <c r="AO622" i="5"/>
  <c r="AO522" i="5"/>
  <c r="AO523" i="5"/>
  <c r="AO524" i="5"/>
  <c r="AO525" i="5"/>
  <c r="AO526" i="5"/>
  <c r="AO527" i="5"/>
  <c r="AO528" i="5"/>
  <c r="AO529" i="5"/>
  <c r="AO530" i="5"/>
  <c r="AO531" i="5"/>
  <c r="AO532" i="5"/>
  <c r="AO533" i="5"/>
  <c r="AO534" i="5"/>
  <c r="AO535" i="5"/>
  <c r="AO536" i="5"/>
  <c r="AO537" i="5"/>
  <c r="AO538" i="5"/>
  <c r="AO539" i="5"/>
  <c r="AO3" i="5"/>
  <c r="AO4"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694" i="5"/>
  <c r="AO105" i="5"/>
  <c r="AO695" i="5"/>
  <c r="AO179" i="5"/>
  <c r="AO180"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433" i="5"/>
  <c r="AO681" i="5"/>
  <c r="AO705" i="5"/>
  <c r="AO305" i="5"/>
  <c r="AO149" i="5"/>
  <c r="AO150" i="5"/>
  <c r="AO151" i="5"/>
  <c r="AO152" i="5"/>
  <c r="AO153" i="5"/>
  <c r="AO154" i="5"/>
  <c r="AO155" i="5"/>
  <c r="AO156" i="5"/>
  <c r="AO157" i="5"/>
  <c r="AO158" i="5"/>
  <c r="AO159" i="5"/>
  <c r="AO160" i="5"/>
  <c r="AO161" i="5"/>
  <c r="AO162" i="5"/>
  <c r="AO163" i="5"/>
  <c r="AO164" i="5"/>
  <c r="AO165" i="5"/>
  <c r="AO166" i="5"/>
  <c r="AO167" i="5"/>
  <c r="AO168"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106" i="5"/>
  <c r="AO275" i="5"/>
  <c r="AO276"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540" i="5"/>
  <c r="AO603" i="5"/>
  <c r="AO604" i="5"/>
  <c r="AO605" i="5"/>
  <c r="AO606" i="5"/>
  <c r="AO607" i="5"/>
  <c r="AO608" i="5"/>
  <c r="AO609" i="5"/>
  <c r="AO610" i="5"/>
  <c r="AO611" i="5"/>
  <c r="AO172" i="5"/>
  <c r="AO173" i="5"/>
  <c r="AO174" i="5"/>
  <c r="AO175" i="5"/>
  <c r="AO176" i="5"/>
  <c r="AO177" i="5"/>
  <c r="AO178" i="5"/>
  <c r="AO322" i="5"/>
  <c r="AO323" i="5"/>
  <c r="AO324" i="5"/>
  <c r="AO325" i="5"/>
  <c r="AO326" i="5"/>
  <c r="AO107" i="5"/>
  <c r="AO108" i="5"/>
  <c r="AO109" i="5"/>
  <c r="AO110" i="5"/>
  <c r="AO111" i="5"/>
  <c r="AO112" i="5"/>
  <c r="AO113" i="5"/>
  <c r="AO114" i="5"/>
  <c r="AO115" i="5"/>
  <c r="AO116" i="5"/>
  <c r="AO117" i="5"/>
  <c r="AO118" i="5"/>
  <c r="AO119" i="5"/>
  <c r="AO120" i="5"/>
  <c r="AO121" i="5"/>
  <c r="AO317" i="5"/>
  <c r="AO318" i="5"/>
  <c r="AO307" i="5"/>
  <c r="AO308" i="5"/>
  <c r="AO309" i="5"/>
  <c r="AO310" i="5"/>
  <c r="AO311" i="5"/>
  <c r="AO312" i="5"/>
  <c r="AO313" i="5"/>
  <c r="AO314" i="5"/>
  <c r="AO708" i="5"/>
  <c r="AO423" i="5"/>
  <c r="AO424" i="5"/>
  <c r="AO425" i="5"/>
  <c r="AO426" i="5"/>
  <c r="AO427" i="5"/>
  <c r="AO428" i="5"/>
  <c r="AO682" i="5"/>
  <c r="AO541" i="5"/>
  <c r="AO321" i="5"/>
  <c r="AO126" i="5"/>
  <c r="AO315" i="5"/>
  <c r="AO793" i="5"/>
  <c r="AB793" i="5" s="1"/>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319" i="5"/>
  <c r="AN404" i="5"/>
  <c r="AN405" i="5"/>
  <c r="AN406" i="5"/>
  <c r="AN407" i="5"/>
  <c r="AN408" i="5"/>
  <c r="AN409" i="5"/>
  <c r="AN410" i="5"/>
  <c r="AN411" i="5"/>
  <c r="AN412" i="5"/>
  <c r="AN413" i="5"/>
  <c r="AN414" i="5"/>
  <c r="AN415" i="5"/>
  <c r="AN416" i="5"/>
  <c r="AN417" i="5"/>
  <c r="AN418" i="5"/>
  <c r="AN419" i="5"/>
  <c r="AN420" i="5"/>
  <c r="AN421" i="5"/>
  <c r="AN422"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701" i="5"/>
  <c r="AN622" i="5"/>
  <c r="AN522" i="5"/>
  <c r="AN523" i="5"/>
  <c r="AN524" i="5"/>
  <c r="AN525" i="5"/>
  <c r="AN526" i="5"/>
  <c r="AN527" i="5"/>
  <c r="AN528" i="5"/>
  <c r="AN529" i="5"/>
  <c r="AN530" i="5"/>
  <c r="AN531" i="5"/>
  <c r="AN532" i="5"/>
  <c r="AN533" i="5"/>
  <c r="AN534" i="5"/>
  <c r="AN535" i="5"/>
  <c r="AN536" i="5"/>
  <c r="AN537" i="5"/>
  <c r="AN538" i="5"/>
  <c r="AN539" i="5"/>
  <c r="AN3" i="5"/>
  <c r="AN4"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694" i="5"/>
  <c r="AN105" i="5"/>
  <c r="AN695" i="5"/>
  <c r="AN179" i="5"/>
  <c r="AN180"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433" i="5"/>
  <c r="AN681" i="5"/>
  <c r="AN705" i="5"/>
  <c r="AN305" i="5"/>
  <c r="AN149" i="5"/>
  <c r="AN150" i="5"/>
  <c r="AN151" i="5"/>
  <c r="AN152" i="5"/>
  <c r="AN153" i="5"/>
  <c r="AN154" i="5"/>
  <c r="AN155" i="5"/>
  <c r="AN156" i="5"/>
  <c r="AN157" i="5"/>
  <c r="AN158" i="5"/>
  <c r="AN159" i="5"/>
  <c r="AN160" i="5"/>
  <c r="AN161" i="5"/>
  <c r="AN162" i="5"/>
  <c r="AN163" i="5"/>
  <c r="AN164" i="5"/>
  <c r="AN165" i="5"/>
  <c r="AN166" i="5"/>
  <c r="AN167" i="5"/>
  <c r="AN168"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106" i="5"/>
  <c r="AN275" i="5"/>
  <c r="AN276"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540" i="5"/>
  <c r="AN603" i="5"/>
  <c r="AN604" i="5"/>
  <c r="AN605" i="5"/>
  <c r="AN606" i="5"/>
  <c r="AN607" i="5"/>
  <c r="AN608" i="5"/>
  <c r="AN609" i="5"/>
  <c r="AN610" i="5"/>
  <c r="AN611" i="5"/>
  <c r="AN172" i="5"/>
  <c r="AN173" i="5"/>
  <c r="AN174" i="5"/>
  <c r="AN175" i="5"/>
  <c r="AN176" i="5"/>
  <c r="AN177" i="5"/>
  <c r="AN178" i="5"/>
  <c r="AN322" i="5"/>
  <c r="AN323" i="5"/>
  <c r="AN324" i="5"/>
  <c r="AN325" i="5"/>
  <c r="AN326" i="5"/>
  <c r="AN107" i="5"/>
  <c r="AN108" i="5"/>
  <c r="AN109" i="5"/>
  <c r="AN110" i="5"/>
  <c r="AN111" i="5"/>
  <c r="AN112" i="5"/>
  <c r="AN113" i="5"/>
  <c r="AN114" i="5"/>
  <c r="AN115" i="5"/>
  <c r="AN116" i="5"/>
  <c r="AN117" i="5"/>
  <c r="AN118" i="5"/>
  <c r="AN119" i="5"/>
  <c r="AN120" i="5"/>
  <c r="AN121" i="5"/>
  <c r="AN317" i="5"/>
  <c r="AN318" i="5"/>
  <c r="AN307" i="5"/>
  <c r="AN308" i="5"/>
  <c r="AN309" i="5"/>
  <c r="AN310" i="5"/>
  <c r="AN311" i="5"/>
  <c r="AN312" i="5"/>
  <c r="AN313" i="5"/>
  <c r="AN314" i="5"/>
  <c r="AN708" i="5"/>
  <c r="AN423" i="5"/>
  <c r="AN424" i="5"/>
  <c r="AN425" i="5"/>
  <c r="AN426" i="5"/>
  <c r="AN427" i="5"/>
  <c r="AN428" i="5"/>
  <c r="AN682" i="5"/>
  <c r="AN541" i="5"/>
  <c r="AN321" i="5"/>
  <c r="AN126" i="5"/>
  <c r="AN315" i="5"/>
  <c r="AN793" i="5"/>
  <c r="CJ27" i="9"/>
  <c r="CJ17" i="9"/>
  <c r="CL28" i="9"/>
  <c r="CJ28" i="9"/>
  <c r="CJ79" i="9"/>
  <c r="AV45" i="24"/>
  <c r="AU45" i="24"/>
  <c r="AT45" i="24"/>
  <c r="AS45" i="24"/>
  <c r="AR45" i="24"/>
  <c r="AQ45" i="24"/>
  <c r="AP45" i="24"/>
  <c r="AV44" i="24"/>
  <c r="AU44" i="24"/>
  <c r="AT44" i="24"/>
  <c r="AS44" i="24"/>
  <c r="AR44" i="24"/>
  <c r="AQ44" i="24"/>
  <c r="AP44" i="24"/>
  <c r="AV43" i="24"/>
  <c r="AU43" i="24"/>
  <c r="AT43" i="24"/>
  <c r="AS43" i="24"/>
  <c r="AR43" i="24"/>
  <c r="AQ43" i="24"/>
  <c r="AP43" i="24"/>
  <c r="AV42" i="24"/>
  <c r="AU42" i="24"/>
  <c r="AT42" i="24"/>
  <c r="AS42" i="24"/>
  <c r="AR42" i="24"/>
  <c r="AQ42" i="24"/>
  <c r="AP42" i="24"/>
  <c r="AV41" i="24"/>
  <c r="AU41" i="24"/>
  <c r="AT41" i="24"/>
  <c r="AS41" i="24"/>
  <c r="AR41" i="24"/>
  <c r="AQ41" i="24"/>
  <c r="AP41" i="24"/>
  <c r="AV40" i="24"/>
  <c r="AU40" i="24"/>
  <c r="AT40" i="24"/>
  <c r="AS40" i="24"/>
  <c r="AR40" i="24"/>
  <c r="AQ40" i="24"/>
  <c r="AP40" i="24"/>
  <c r="AV39" i="24"/>
  <c r="AU39" i="24"/>
  <c r="AT39" i="24"/>
  <c r="AS39" i="24"/>
  <c r="AR39" i="24"/>
  <c r="AQ39" i="24"/>
  <c r="AP39" i="24"/>
  <c r="AV38" i="24"/>
  <c r="AU38" i="24"/>
  <c r="AT38" i="24"/>
  <c r="AS38" i="24"/>
  <c r="AR38" i="24"/>
  <c r="AQ38" i="24"/>
  <c r="AP38" i="24"/>
  <c r="AV37" i="24"/>
  <c r="AU37" i="24"/>
  <c r="AT37" i="24"/>
  <c r="AS37" i="24"/>
  <c r="AR37" i="24"/>
  <c r="AQ37" i="24"/>
  <c r="AP37" i="24"/>
  <c r="AV36" i="24"/>
  <c r="AU36" i="24"/>
  <c r="AT36" i="24"/>
  <c r="AS36" i="24"/>
  <c r="AR36" i="24"/>
  <c r="AQ36" i="24"/>
  <c r="AP36" i="24"/>
  <c r="AV35" i="24"/>
  <c r="AU35" i="24"/>
  <c r="AT35" i="24"/>
  <c r="AS35" i="24"/>
  <c r="AR35" i="24"/>
  <c r="AQ35" i="24"/>
  <c r="AP35" i="24"/>
  <c r="AV34" i="24"/>
  <c r="AU34" i="24"/>
  <c r="AT34" i="24"/>
  <c r="AS34" i="24"/>
  <c r="AR34" i="24"/>
  <c r="AQ34" i="24"/>
  <c r="AP34" i="24"/>
  <c r="AV33" i="24"/>
  <c r="AU33" i="24"/>
  <c r="AT33" i="24"/>
  <c r="AS33" i="24"/>
  <c r="AR33" i="24"/>
  <c r="AQ33" i="24"/>
  <c r="AP33" i="24"/>
  <c r="AV32" i="24"/>
  <c r="AU32" i="24"/>
  <c r="AT32" i="24"/>
  <c r="AS32" i="24"/>
  <c r="AR32" i="24"/>
  <c r="AQ32" i="24"/>
  <c r="AP32" i="24"/>
  <c r="AV31" i="24"/>
  <c r="AU31" i="24"/>
  <c r="AT31" i="24"/>
  <c r="AS31" i="24"/>
  <c r="AR31" i="24"/>
  <c r="AQ31" i="24"/>
  <c r="AP31" i="24"/>
  <c r="AV30" i="24"/>
  <c r="AU30" i="24"/>
  <c r="AT30" i="24"/>
  <c r="AS30" i="24"/>
  <c r="AR30" i="24"/>
  <c r="AQ30" i="24"/>
  <c r="AP30" i="24"/>
  <c r="AV29" i="24"/>
  <c r="AU29" i="24"/>
  <c r="AT29" i="24"/>
  <c r="AS29" i="24"/>
  <c r="AR29" i="24"/>
  <c r="AQ29" i="24"/>
  <c r="AP29" i="24"/>
  <c r="AV28" i="24"/>
  <c r="AU28" i="24"/>
  <c r="AT28" i="24"/>
  <c r="AS28" i="24"/>
  <c r="AR28" i="24"/>
  <c r="AQ28" i="24"/>
  <c r="AP28" i="24"/>
  <c r="AV27" i="24"/>
  <c r="AU27" i="24"/>
  <c r="AT27" i="24"/>
  <c r="AS27" i="24"/>
  <c r="AR27" i="24"/>
  <c r="AQ27" i="24"/>
  <c r="AP27" i="24"/>
  <c r="AV26" i="24"/>
  <c r="AU26" i="24"/>
  <c r="AT26" i="24"/>
  <c r="AS26" i="24"/>
  <c r="AR26" i="24"/>
  <c r="AQ26" i="24"/>
  <c r="AP26" i="24"/>
  <c r="AV25" i="24"/>
  <c r="AU25" i="24"/>
  <c r="AT25" i="24"/>
  <c r="AS25" i="24"/>
  <c r="AR25" i="24"/>
  <c r="AQ25" i="24"/>
  <c r="AP25" i="24"/>
  <c r="AV24" i="24"/>
  <c r="AU24" i="24"/>
  <c r="AT24" i="24"/>
  <c r="AS24" i="24"/>
  <c r="AR24" i="24"/>
  <c r="AQ24" i="24"/>
  <c r="AP24" i="24"/>
  <c r="AV23" i="24"/>
  <c r="AU23" i="24"/>
  <c r="AT23" i="24"/>
  <c r="AS23" i="24"/>
  <c r="AR23" i="24"/>
  <c r="AQ23" i="24"/>
  <c r="AP23" i="24"/>
  <c r="AV22" i="24"/>
  <c r="AU22" i="24"/>
  <c r="AT22" i="24"/>
  <c r="AS22" i="24"/>
  <c r="AR22" i="24"/>
  <c r="AQ22" i="24"/>
  <c r="AP22" i="24"/>
  <c r="AV21" i="24"/>
  <c r="AU21" i="24"/>
  <c r="AT21" i="24"/>
  <c r="AS21" i="24"/>
  <c r="AR21" i="24"/>
  <c r="AQ21" i="24"/>
  <c r="AP21" i="24"/>
  <c r="AV20" i="24"/>
  <c r="AU20" i="24"/>
  <c r="AT20" i="24"/>
  <c r="AS20" i="24"/>
  <c r="AR20" i="24"/>
  <c r="AQ20" i="24"/>
  <c r="AP20" i="24"/>
  <c r="AV19" i="24"/>
  <c r="AU19" i="24"/>
  <c r="AT19" i="24"/>
  <c r="AS19" i="24"/>
  <c r="AR19" i="24"/>
  <c r="AQ19" i="24"/>
  <c r="AP19" i="24"/>
  <c r="AV18" i="24"/>
  <c r="AU18" i="24"/>
  <c r="AT18" i="24"/>
  <c r="AS18" i="24"/>
  <c r="AR18" i="24"/>
  <c r="AQ18" i="24"/>
  <c r="AP18" i="24"/>
  <c r="AV17" i="24"/>
  <c r="AU17" i="24"/>
  <c r="AT17" i="24"/>
  <c r="AS17" i="24"/>
  <c r="AR17" i="24"/>
  <c r="AQ17" i="24"/>
  <c r="AP17" i="24"/>
  <c r="AV16" i="24"/>
  <c r="AU16" i="24"/>
  <c r="AT16" i="24"/>
  <c r="AS16" i="24"/>
  <c r="AR16" i="24"/>
  <c r="AQ16" i="24"/>
  <c r="AP16" i="24"/>
  <c r="AV15" i="24"/>
  <c r="AU15" i="24"/>
  <c r="AT15" i="24"/>
  <c r="AS15" i="24"/>
  <c r="AR15" i="24"/>
  <c r="AQ15" i="24"/>
  <c r="AP15" i="24"/>
  <c r="AV14" i="24"/>
  <c r="AU14" i="24"/>
  <c r="AT14" i="24"/>
  <c r="AS14" i="24"/>
  <c r="AR14" i="24"/>
  <c r="AQ14" i="24"/>
  <c r="AP14" i="24"/>
  <c r="AV13" i="24"/>
  <c r="AU13" i="24"/>
  <c r="AT13" i="24"/>
  <c r="AS13" i="24"/>
  <c r="AR13" i="24"/>
  <c r="AQ13" i="24"/>
  <c r="AP13" i="24"/>
  <c r="AV12" i="24"/>
  <c r="AU12" i="24"/>
  <c r="AT12" i="24"/>
  <c r="AS12" i="24"/>
  <c r="AR12" i="24"/>
  <c r="AQ12" i="24"/>
  <c r="AP12" i="24"/>
  <c r="AV11" i="24"/>
  <c r="AU11" i="24"/>
  <c r="AT11" i="24"/>
  <c r="AS11" i="24"/>
  <c r="AR11" i="24"/>
  <c r="AQ11" i="24"/>
  <c r="AP11" i="24"/>
  <c r="AV10" i="24"/>
  <c r="AU10" i="24"/>
  <c r="AT10" i="24"/>
  <c r="AS10" i="24"/>
  <c r="AR10" i="24"/>
  <c r="AQ10" i="24"/>
  <c r="AP10" i="24"/>
  <c r="AV9" i="24"/>
  <c r="AU9" i="24"/>
  <c r="AT9" i="24"/>
  <c r="AS9" i="24"/>
  <c r="AR9" i="24"/>
  <c r="AQ9" i="24"/>
  <c r="AP9" i="24"/>
  <c r="AV8" i="24"/>
  <c r="AU8" i="24"/>
  <c r="AT8" i="24"/>
  <c r="AS8" i="24"/>
  <c r="AR8" i="24"/>
  <c r="AQ8" i="24"/>
  <c r="AP8" i="24"/>
  <c r="AV7" i="24"/>
  <c r="AU7" i="24"/>
  <c r="AT7" i="24"/>
  <c r="AS7" i="24"/>
  <c r="AR7" i="24"/>
  <c r="AQ7" i="24"/>
  <c r="AP7" i="24"/>
  <c r="AV6" i="24"/>
  <c r="AU6" i="24"/>
  <c r="AT6" i="24"/>
  <c r="AS6" i="24"/>
  <c r="AR6" i="24"/>
  <c r="AQ6" i="24"/>
  <c r="AP6" i="24"/>
  <c r="AV5" i="24"/>
  <c r="AU5" i="24"/>
  <c r="AT5" i="24"/>
  <c r="AS5" i="24"/>
  <c r="AR5" i="24"/>
  <c r="AQ5" i="24"/>
  <c r="AP5" i="24"/>
  <c r="AV4" i="24"/>
  <c r="AU4" i="24"/>
  <c r="AT4" i="24"/>
  <c r="AS4" i="24"/>
  <c r="AR4" i="24"/>
  <c r="AQ4" i="24"/>
  <c r="AP4" i="24"/>
  <c r="AV3" i="24"/>
  <c r="AU3" i="24"/>
  <c r="AT3" i="24"/>
  <c r="AS3" i="24"/>
  <c r="AR3" i="24"/>
  <c r="AQ3" i="24"/>
  <c r="AP3" i="24"/>
  <c r="BE7" i="8"/>
  <c r="BF6" i="8"/>
  <c r="BF72" i="8"/>
  <c r="BF71" i="8"/>
  <c r="BF70" i="8"/>
  <c r="BF69" i="8"/>
  <c r="BF68" i="8"/>
  <c r="BF67" i="8"/>
  <c r="BF66" i="8"/>
  <c r="BF65" i="8"/>
  <c r="BF64" i="8"/>
  <c r="BF63" i="8"/>
  <c r="BF62" i="8"/>
  <c r="BF61" i="8"/>
  <c r="BF60" i="8"/>
  <c r="BF59" i="8"/>
  <c r="BF58" i="8"/>
  <c r="BF57" i="8"/>
  <c r="BF56" i="8"/>
  <c r="BF55" i="8"/>
  <c r="BF54" i="8"/>
  <c r="BF53" i="8"/>
  <c r="BF52" i="8"/>
  <c r="BF51" i="8"/>
  <c r="BF50" i="8"/>
  <c r="AZ72" i="8"/>
  <c r="AZ71" i="8"/>
  <c r="BA72" i="8" s="1"/>
  <c r="AZ70" i="8"/>
  <c r="BA71" i="8" s="1"/>
  <c r="AZ69" i="8"/>
  <c r="BA70" i="8" s="1"/>
  <c r="AZ68" i="8"/>
  <c r="BA69" i="8" s="1"/>
  <c r="AZ67" i="8"/>
  <c r="BA68" i="8" s="1"/>
  <c r="AZ66" i="8"/>
  <c r="BA67" i="8" s="1"/>
  <c r="AZ65" i="8"/>
  <c r="BA66" i="8" s="1"/>
  <c r="AZ64" i="8"/>
  <c r="BA65" i="8" s="1"/>
  <c r="AZ63" i="8"/>
  <c r="BA64" i="8" s="1"/>
  <c r="AZ62" i="8"/>
  <c r="BA63" i="8" s="1"/>
  <c r="AZ61" i="8"/>
  <c r="BA62" i="8" s="1"/>
  <c r="AZ60" i="8"/>
  <c r="BA61" i="8" s="1"/>
  <c r="AZ59" i="8"/>
  <c r="BA60" i="8" s="1"/>
  <c r="AZ58" i="8"/>
  <c r="BA59" i="8" s="1"/>
  <c r="AZ57" i="8"/>
  <c r="BA58" i="8" s="1"/>
  <c r="AZ56" i="8"/>
  <c r="BA57" i="8" s="1"/>
  <c r="AZ55" i="8"/>
  <c r="BA56" i="8" s="1"/>
  <c r="AZ54" i="8"/>
  <c r="BA55" i="8" s="1"/>
  <c r="AZ53" i="8"/>
  <c r="BA54" i="8" s="1"/>
  <c r="AZ52" i="8"/>
  <c r="BA53" i="8" s="1"/>
  <c r="AZ51" i="8"/>
  <c r="BA52" i="8" s="1"/>
  <c r="AZ50" i="8"/>
  <c r="BA51" i="8" s="1"/>
  <c r="AZ49" i="8"/>
  <c r="BA50" i="8" s="1"/>
  <c r="AZ48" i="8"/>
  <c r="BA49" i="8" s="1"/>
  <c r="AZ47" i="8"/>
  <c r="BA48" i="8" s="1"/>
  <c r="AZ46" i="8"/>
  <c r="BA47" i="8" s="1"/>
  <c r="AZ45" i="8"/>
  <c r="BA46" i="8" s="1"/>
  <c r="AZ44" i="8"/>
  <c r="BA45" i="8" s="1"/>
  <c r="AZ43" i="8"/>
  <c r="BA44" i="8" s="1"/>
  <c r="AZ42" i="8"/>
  <c r="BA43" i="8" s="1"/>
  <c r="AZ41" i="8"/>
  <c r="BA42" i="8" s="1"/>
  <c r="AZ40" i="8"/>
  <c r="BA41" i="8" s="1"/>
  <c r="AZ39" i="8"/>
  <c r="BA40" i="8" s="1"/>
  <c r="AZ38" i="8"/>
  <c r="BA39" i="8" s="1"/>
  <c r="AZ37" i="8"/>
  <c r="BA38" i="8" s="1"/>
  <c r="AZ36" i="8"/>
  <c r="BA37" i="8" s="1"/>
  <c r="AZ35" i="8"/>
  <c r="BA36" i="8" s="1"/>
  <c r="AZ34" i="8"/>
  <c r="BA35" i="8" s="1"/>
  <c r="AZ33" i="8"/>
  <c r="BA34" i="8" s="1"/>
  <c r="AZ32" i="8"/>
  <c r="BA33" i="8" s="1"/>
  <c r="AZ31" i="8"/>
  <c r="BA32" i="8" s="1"/>
  <c r="AZ30" i="8"/>
  <c r="BA31" i="8" s="1"/>
  <c r="AZ29" i="8"/>
  <c r="BA30" i="8" s="1"/>
  <c r="AZ28" i="8"/>
  <c r="BA29" i="8" s="1"/>
  <c r="AZ27" i="8"/>
  <c r="BA28" i="8" s="1"/>
  <c r="AZ26" i="8"/>
  <c r="BA27" i="8" s="1"/>
  <c r="AZ25" i="8"/>
  <c r="BA26" i="8" s="1"/>
  <c r="AZ24" i="8"/>
  <c r="BA25" i="8" s="1"/>
  <c r="AZ23" i="8"/>
  <c r="BA24" i="8" s="1"/>
  <c r="AZ22" i="8"/>
  <c r="BA23" i="8" s="1"/>
  <c r="AZ21" i="8"/>
  <c r="BA22" i="8" s="1"/>
  <c r="AZ20" i="8"/>
  <c r="BA21" i="8" s="1"/>
  <c r="AZ19" i="8"/>
  <c r="BA20" i="8" s="1"/>
  <c r="AZ18" i="8"/>
  <c r="BA19" i="8" s="1"/>
  <c r="AZ17" i="8"/>
  <c r="BA18" i="8" s="1"/>
  <c r="AZ16" i="8"/>
  <c r="BA17" i="8" s="1"/>
  <c r="AZ15" i="8"/>
  <c r="BA16" i="8" s="1"/>
  <c r="AZ14" i="8"/>
  <c r="BA15" i="8" s="1"/>
  <c r="AZ13" i="8"/>
  <c r="BA14" i="8" s="1"/>
  <c r="AZ12" i="8"/>
  <c r="BA13" i="8" s="1"/>
  <c r="AZ11" i="8"/>
  <c r="BA12" i="8" s="1"/>
  <c r="AZ10" i="8"/>
  <c r="BA11" i="8" s="1"/>
  <c r="AZ9" i="8"/>
  <c r="BA10" i="8" s="1"/>
  <c r="AZ8" i="8"/>
  <c r="BA9" i="8" s="1"/>
  <c r="AZ7" i="8"/>
  <c r="BA8" i="8" s="1"/>
  <c r="AZ6" i="8"/>
  <c r="BA7" i="8" s="1"/>
  <c r="U72" i="8"/>
  <c r="U71" i="8"/>
  <c r="U70" i="8"/>
  <c r="U69" i="8"/>
  <c r="U68" i="8"/>
  <c r="U67" i="8"/>
  <c r="U66" i="8"/>
  <c r="U65" i="8"/>
  <c r="U64" i="8"/>
  <c r="U63" i="8"/>
  <c r="U62" i="8"/>
  <c r="U61" i="8"/>
  <c r="U60" i="8"/>
  <c r="U59" i="8"/>
  <c r="U58" i="8"/>
  <c r="U57" i="8"/>
  <c r="U56" i="8"/>
  <c r="U55" i="8"/>
  <c r="U54" i="8"/>
  <c r="U53" i="8"/>
  <c r="U52" i="8"/>
  <c r="U51" i="8"/>
  <c r="U50" i="8"/>
  <c r="U49" i="8"/>
  <c r="U48" i="8"/>
  <c r="U47" i="8"/>
  <c r="U46" i="8"/>
  <c r="U45" i="8"/>
  <c r="U44" i="8"/>
  <c r="U43" i="8"/>
  <c r="U42" i="8"/>
  <c r="U41" i="8"/>
  <c r="U40" i="8"/>
  <c r="U39" i="8"/>
  <c r="U38" i="8"/>
  <c r="U37" i="8"/>
  <c r="U36" i="8"/>
  <c r="U35" i="8"/>
  <c r="U34" i="8"/>
  <c r="U33" i="8"/>
  <c r="U32" i="8"/>
  <c r="U31" i="8"/>
  <c r="U30" i="8"/>
  <c r="U29" i="8"/>
  <c r="U28" i="8"/>
  <c r="U27" i="8"/>
  <c r="U26" i="8"/>
  <c r="U25" i="8"/>
  <c r="U24" i="8"/>
  <c r="U23" i="8"/>
  <c r="U22" i="8"/>
  <c r="U21" i="8"/>
  <c r="U20" i="8"/>
  <c r="U19" i="8"/>
  <c r="U18" i="8"/>
  <c r="U17" i="8"/>
  <c r="U16" i="8"/>
  <c r="U15" i="8"/>
  <c r="U14" i="8"/>
  <c r="U13" i="8"/>
  <c r="U12" i="8"/>
  <c r="U11" i="8"/>
  <c r="U10" i="8"/>
  <c r="U9" i="8"/>
  <c r="U8" i="8"/>
  <c r="U7" i="8"/>
  <c r="U6" i="8"/>
  <c r="BK3" i="8"/>
  <c r="BL3" i="8" s="1"/>
  <c r="AD2" i="8"/>
  <c r="AW3" i="13"/>
  <c r="AW4" i="13"/>
  <c r="AW5" i="13"/>
  <c r="AW6" i="13"/>
  <c r="AW7" i="13"/>
  <c r="AW8" i="13"/>
  <c r="AW9" i="13"/>
  <c r="AW10" i="13"/>
  <c r="AW11" i="13"/>
  <c r="AW12" i="13"/>
  <c r="AW13" i="13"/>
  <c r="AW14" i="13"/>
  <c r="AW15" i="13"/>
  <c r="AW16" i="13"/>
  <c r="AW17" i="13"/>
  <c r="AW18" i="13"/>
  <c r="AW19" i="13"/>
  <c r="AW20" i="13"/>
  <c r="AW21" i="13"/>
  <c r="AW22" i="13"/>
  <c r="AW23" i="13"/>
  <c r="AW24" i="13"/>
  <c r="AW25" i="13"/>
  <c r="AW26" i="13"/>
  <c r="AW27" i="13"/>
  <c r="AW28" i="13"/>
  <c r="AW29" i="13"/>
  <c r="AW30" i="13"/>
  <c r="AW31" i="13"/>
  <c r="AW32" i="13"/>
  <c r="AW33" i="13"/>
  <c r="AW34" i="13"/>
  <c r="AW35" i="13"/>
  <c r="AW36" i="13"/>
  <c r="AW37" i="13"/>
  <c r="AW38" i="13"/>
  <c r="AW39" i="13"/>
  <c r="AW40" i="13"/>
  <c r="AW41" i="13"/>
  <c r="AW42" i="13"/>
  <c r="AW43" i="13"/>
  <c r="AW44" i="13"/>
  <c r="AW45" i="13"/>
  <c r="AW46" i="13"/>
  <c r="AW47" i="13"/>
  <c r="AW48" i="13"/>
  <c r="AW49" i="13"/>
  <c r="AW50" i="13"/>
  <c r="AW51" i="13"/>
  <c r="AW52" i="13"/>
  <c r="AW53" i="13"/>
  <c r="AW54" i="13"/>
  <c r="AW55" i="13"/>
  <c r="AW56" i="13"/>
  <c r="AW57" i="13"/>
  <c r="AW58" i="13"/>
  <c r="AW59" i="13"/>
  <c r="AW60" i="13"/>
  <c r="AW61" i="13"/>
  <c r="AW62" i="13"/>
  <c r="AW63" i="13"/>
  <c r="AW64" i="13"/>
  <c r="AW65" i="13"/>
  <c r="AW66" i="13"/>
  <c r="AW67" i="13"/>
  <c r="AW68" i="13"/>
  <c r="AW69" i="13"/>
  <c r="AW70" i="13"/>
  <c r="AW71" i="13"/>
  <c r="AW72" i="13"/>
  <c r="AW73" i="13"/>
  <c r="AW74" i="13"/>
  <c r="AW75" i="13"/>
  <c r="AW76" i="13"/>
  <c r="AW77" i="13"/>
  <c r="AW78" i="13"/>
  <c r="AW79" i="13"/>
  <c r="AW80" i="13"/>
  <c r="AW81" i="13"/>
  <c r="AW82" i="13"/>
  <c r="AW83" i="13"/>
  <c r="AW84" i="13"/>
  <c r="AW85" i="13"/>
  <c r="AW86" i="13"/>
  <c r="AW87" i="13"/>
  <c r="AW88" i="13"/>
  <c r="AW89" i="13"/>
  <c r="AW90" i="13"/>
  <c r="AW91" i="13"/>
  <c r="AW92" i="13"/>
  <c r="AW93" i="13"/>
  <c r="AW94" i="13"/>
  <c r="AW95" i="13"/>
  <c r="AW96" i="13"/>
  <c r="AW97" i="13"/>
  <c r="AW98" i="13"/>
  <c r="AW99" i="13"/>
  <c r="AW100" i="13"/>
  <c r="AW101" i="13"/>
  <c r="AW102" i="13"/>
  <c r="AW103" i="13"/>
  <c r="AW104" i="13"/>
  <c r="AW105" i="13"/>
  <c r="AW106" i="13"/>
  <c r="AW107" i="13"/>
  <c r="AW108" i="13"/>
  <c r="AW109" i="13"/>
  <c r="AW110" i="13"/>
  <c r="AW111" i="13"/>
  <c r="AW112" i="13"/>
  <c r="AW113" i="13"/>
  <c r="AW114" i="13"/>
  <c r="AW115" i="13"/>
  <c r="AW116" i="13"/>
  <c r="AW117" i="13"/>
  <c r="AW118" i="13"/>
  <c r="AW119" i="13"/>
  <c r="AW120" i="13"/>
  <c r="AW121" i="13"/>
  <c r="AW122" i="13"/>
  <c r="AW123" i="13"/>
  <c r="AW124" i="13"/>
  <c r="AW125" i="13"/>
  <c r="AW126" i="13"/>
  <c r="AW127" i="13"/>
  <c r="AW128" i="13"/>
  <c r="AW129" i="13"/>
  <c r="AW130" i="13"/>
  <c r="AW131" i="13"/>
  <c r="AW132" i="13"/>
  <c r="AW133" i="13"/>
  <c r="AW134" i="13"/>
  <c r="AW135" i="13"/>
  <c r="AW136" i="13"/>
  <c r="AW137" i="13"/>
  <c r="AW138" i="13"/>
  <c r="AW139" i="13"/>
  <c r="AW140" i="13"/>
  <c r="AW141" i="13"/>
  <c r="AW142" i="13"/>
  <c r="AW143" i="13"/>
  <c r="AW144" i="13"/>
  <c r="AW145" i="13"/>
  <c r="AW146" i="13"/>
  <c r="AW147" i="13"/>
  <c r="AW148" i="13"/>
  <c r="AW149" i="13"/>
  <c r="AW150" i="13"/>
  <c r="AW151" i="13"/>
  <c r="AW152" i="13"/>
  <c r="AW153" i="13"/>
  <c r="AW154" i="13"/>
  <c r="AW155" i="13"/>
  <c r="AW156" i="13"/>
  <c r="AW157" i="13"/>
  <c r="AW158" i="13"/>
  <c r="AW159" i="13"/>
  <c r="AW160" i="13"/>
  <c r="AW161" i="13"/>
  <c r="AW162" i="13"/>
  <c r="AW163" i="13"/>
  <c r="AW164" i="13"/>
  <c r="AW165" i="13"/>
  <c r="AW166" i="13"/>
  <c r="AW167" i="13"/>
  <c r="AW168" i="13"/>
  <c r="AW169" i="13"/>
  <c r="AW170" i="13"/>
  <c r="AW171" i="13"/>
  <c r="AW172" i="13"/>
  <c r="AW173" i="13"/>
  <c r="AW174" i="13"/>
  <c r="AW175" i="13"/>
  <c r="AW176" i="13"/>
  <c r="AW177" i="13"/>
  <c r="AW178" i="13"/>
  <c r="AW179" i="13"/>
  <c r="AW180" i="13"/>
  <c r="AW181" i="13"/>
  <c r="AW182" i="13"/>
  <c r="AW183" i="13"/>
  <c r="AW184" i="13"/>
  <c r="AW185" i="13"/>
  <c r="AW186" i="13"/>
  <c r="AW187" i="13"/>
  <c r="AW188" i="13"/>
  <c r="AW189" i="13"/>
  <c r="AW190" i="13"/>
  <c r="AW191" i="13"/>
  <c r="AW192" i="13"/>
  <c r="AW193" i="13"/>
  <c r="AW194" i="13"/>
  <c r="AW195" i="13"/>
  <c r="AW196" i="13"/>
  <c r="AW197" i="13"/>
  <c r="AW198" i="13"/>
  <c r="AW199" i="13"/>
  <c r="AW200" i="13"/>
  <c r="AW201" i="13"/>
  <c r="AW202" i="13"/>
  <c r="AW203" i="13"/>
  <c r="AW204" i="13"/>
  <c r="AW205" i="13"/>
  <c r="AW206" i="13"/>
  <c r="AW207" i="13"/>
  <c r="AW208" i="13"/>
  <c r="AW209" i="13"/>
  <c r="AW210" i="13"/>
  <c r="AW211" i="13"/>
  <c r="AW212" i="13"/>
  <c r="AW213" i="13"/>
  <c r="AW214" i="13"/>
  <c r="AW215" i="13"/>
  <c r="AW216" i="13"/>
  <c r="AW217" i="13"/>
  <c r="AW218" i="13"/>
  <c r="AW219" i="13"/>
  <c r="AW220" i="13"/>
  <c r="AW221" i="13"/>
  <c r="AW222" i="13"/>
  <c r="AW223" i="13"/>
  <c r="AW224" i="13"/>
  <c r="AW225" i="13"/>
  <c r="AW226" i="13"/>
  <c r="AW227" i="13"/>
  <c r="AW228" i="13"/>
  <c r="AW229" i="13"/>
  <c r="AW230" i="13"/>
  <c r="AW231" i="13"/>
  <c r="AW232" i="13"/>
  <c r="AW233" i="13"/>
  <c r="AW234" i="13"/>
  <c r="AW235" i="13"/>
  <c r="AW236" i="13"/>
  <c r="AW237" i="13"/>
  <c r="AW238" i="13"/>
  <c r="AW239" i="13"/>
  <c r="AW240" i="13"/>
  <c r="AW241" i="13"/>
  <c r="AW242" i="13"/>
  <c r="AW243" i="13"/>
  <c r="AW244" i="13"/>
  <c r="AW245" i="13"/>
  <c r="AW246" i="13"/>
  <c r="AW247" i="13"/>
  <c r="AW248" i="13"/>
  <c r="AW249" i="13"/>
  <c r="AW250" i="13"/>
  <c r="AW251" i="13"/>
  <c r="AW252" i="13"/>
  <c r="AW253" i="13"/>
  <c r="AW254" i="13"/>
  <c r="AW255" i="13"/>
  <c r="AW256" i="13"/>
  <c r="AW257" i="13"/>
  <c r="AW258" i="13"/>
  <c r="AW259" i="13"/>
  <c r="AW260" i="13"/>
  <c r="AW261" i="13"/>
  <c r="AW262" i="13"/>
  <c r="AW263" i="13"/>
  <c r="AW264" i="13"/>
  <c r="AW265" i="13"/>
  <c r="AW266" i="13"/>
  <c r="AW267" i="13"/>
  <c r="AW268" i="13"/>
  <c r="AW269" i="13"/>
  <c r="AW270" i="13"/>
  <c r="AW271" i="13"/>
  <c r="AW272" i="13"/>
  <c r="AW273" i="13"/>
  <c r="AW274" i="13"/>
  <c r="AW275" i="13"/>
  <c r="AW276" i="13"/>
  <c r="AW277" i="13"/>
  <c r="AW278" i="13"/>
  <c r="AW279" i="13"/>
  <c r="AW280" i="13"/>
  <c r="AW281" i="13"/>
  <c r="AW282" i="13"/>
  <c r="AW283" i="13"/>
  <c r="AW284" i="13"/>
  <c r="AW285" i="13"/>
  <c r="AW286" i="13"/>
  <c r="AW287" i="13"/>
  <c r="AW288" i="13"/>
  <c r="AW289" i="13"/>
  <c r="AW290" i="13"/>
  <c r="AW291" i="13"/>
  <c r="AW292" i="13"/>
  <c r="AW293" i="13"/>
  <c r="AW294" i="13"/>
  <c r="AW295" i="13"/>
  <c r="AW296" i="13"/>
  <c r="AW297" i="13"/>
  <c r="AW298" i="13"/>
  <c r="AW299" i="13"/>
  <c r="AW300" i="13"/>
  <c r="AW301" i="13"/>
  <c r="AW302" i="13"/>
  <c r="AW303" i="13"/>
  <c r="AW304" i="13"/>
  <c r="AW305" i="13"/>
  <c r="AW306" i="13"/>
  <c r="AW307" i="13"/>
  <c r="AW308" i="13"/>
  <c r="AW309" i="13"/>
  <c r="AW310" i="13"/>
  <c r="AW311" i="13"/>
  <c r="AW312" i="13"/>
  <c r="AW313" i="13"/>
  <c r="AW314" i="13"/>
  <c r="AW315" i="13"/>
  <c r="AW316" i="13"/>
  <c r="AW317" i="13"/>
  <c r="AW318" i="13"/>
  <c r="AW319" i="13"/>
  <c r="AW320" i="13"/>
  <c r="AW321" i="13"/>
  <c r="AW322" i="13"/>
  <c r="AW323" i="13"/>
  <c r="AW324" i="13"/>
  <c r="AW325" i="13"/>
  <c r="AW326" i="13"/>
  <c r="AW327" i="13"/>
  <c r="AW328" i="13"/>
  <c r="AW329" i="13"/>
  <c r="AW330" i="13"/>
  <c r="AW331" i="13"/>
  <c r="AW332" i="13"/>
  <c r="AW333" i="13"/>
  <c r="AW334" i="13"/>
  <c r="AW335" i="13"/>
  <c r="AW336" i="13"/>
  <c r="AW337" i="13"/>
  <c r="AW338" i="13"/>
  <c r="AW339" i="13"/>
  <c r="AW340" i="13"/>
  <c r="AW341" i="13"/>
  <c r="AW342" i="13"/>
  <c r="K49" i="47"/>
  <c r="L49" i="47" s="1"/>
  <c r="M49" i="47" s="1"/>
  <c r="J4" i="39"/>
  <c r="AI6" i="8"/>
  <c r="O11" i="8"/>
  <c r="O8" i="8"/>
  <c r="O6" i="8"/>
  <c r="O42" i="8"/>
  <c r="AA2" i="8"/>
  <c r="X2" i="8"/>
  <c r="L6" i="8"/>
  <c r="L7" i="8" s="1"/>
  <c r="N170" i="8"/>
  <c r="N168" i="8" s="1"/>
  <c r="L173" i="8"/>
  <c r="L172" i="8"/>
  <c r="L171" i="8"/>
  <c r="L170" i="8"/>
  <c r="M168" i="8"/>
  <c r="DX4" i="8"/>
  <c r="DS2" i="8"/>
  <c r="DR2" i="8"/>
  <c r="DQ2" i="8"/>
  <c r="DP2" i="8"/>
  <c r="DK4" i="8"/>
  <c r="DK3" i="8"/>
  <c r="DF4" i="8"/>
  <c r="DG4" i="8"/>
  <c r="DH4" i="8"/>
  <c r="DE4" i="8"/>
  <c r="C9" i="40"/>
  <c r="D9" i="40"/>
  <c r="C10" i="40"/>
  <c r="D10" i="40"/>
  <c r="C11" i="40"/>
  <c r="D11" i="40"/>
  <c r="C12" i="40"/>
  <c r="D12" i="40"/>
  <c r="C13" i="40"/>
  <c r="D13" i="40"/>
  <c r="C14" i="40"/>
  <c r="D14" i="40"/>
  <c r="C15" i="40"/>
  <c r="D15" i="40"/>
  <c r="C16" i="40"/>
  <c r="D16" i="40"/>
  <c r="C17" i="40"/>
  <c r="D17" i="40"/>
  <c r="C18" i="40"/>
  <c r="D18" i="40"/>
  <c r="C19" i="40"/>
  <c r="D19" i="40"/>
  <c r="C20" i="40"/>
  <c r="D20" i="40"/>
  <c r="C21" i="40"/>
  <c r="D21" i="40"/>
  <c r="C22" i="40"/>
  <c r="D22" i="40"/>
  <c r="D23" i="40"/>
  <c r="D24" i="40"/>
  <c r="D25" i="40"/>
  <c r="D26" i="40"/>
  <c r="C27" i="40"/>
  <c r="D27" i="40"/>
  <c r="C28" i="40"/>
  <c r="D28" i="40"/>
  <c r="C29" i="40"/>
  <c r="D29" i="40"/>
  <c r="C30" i="40"/>
  <c r="D30" i="40"/>
  <c r="C31" i="40"/>
  <c r="D31" i="40"/>
  <c r="C32" i="40"/>
  <c r="D32" i="40"/>
  <c r="C33" i="40"/>
  <c r="D33" i="40"/>
  <c r="C34" i="40"/>
  <c r="D34" i="40"/>
  <c r="C35" i="40"/>
  <c r="D35" i="40"/>
  <c r="C36" i="40"/>
  <c r="D36" i="40"/>
  <c r="C37" i="40"/>
  <c r="D37" i="40"/>
  <c r="C38" i="40"/>
  <c r="D38" i="40"/>
  <c r="C39" i="40"/>
  <c r="D39" i="40"/>
  <c r="C40" i="40"/>
  <c r="D40" i="40"/>
  <c r="C41" i="40"/>
  <c r="D41" i="40"/>
  <c r="C42" i="40"/>
  <c r="D42" i="40"/>
  <c r="C43" i="40"/>
  <c r="D43" i="40"/>
  <c r="D44" i="40"/>
  <c r="C45" i="40"/>
  <c r="D45" i="40"/>
  <c r="C47" i="40"/>
  <c r="D47" i="40"/>
  <c r="C48" i="40"/>
  <c r="D48" i="40"/>
  <c r="C49" i="40"/>
  <c r="D49" i="40"/>
  <c r="C50" i="40"/>
  <c r="D50" i="40"/>
  <c r="C51" i="40"/>
  <c r="D51" i="40"/>
  <c r="C52" i="40"/>
  <c r="D52" i="40"/>
  <c r="C53" i="40"/>
  <c r="D53" i="40"/>
  <c r="C54" i="40"/>
  <c r="D54" i="40"/>
  <c r="C55" i="40"/>
  <c r="D55" i="40"/>
  <c r="C56" i="40"/>
  <c r="D56" i="40"/>
  <c r="C57" i="40"/>
  <c r="D57" i="40"/>
  <c r="C58" i="40"/>
  <c r="D58" i="40"/>
  <c r="C59" i="40"/>
  <c r="D59" i="40"/>
  <c r="C60" i="40"/>
  <c r="D60" i="40"/>
  <c r="C61" i="40"/>
  <c r="D61" i="40"/>
  <c r="C62" i="40"/>
  <c r="D62" i="40"/>
  <c r="C63" i="40"/>
  <c r="D63" i="40"/>
  <c r="C64" i="40"/>
  <c r="D64" i="40"/>
  <c r="C65" i="40"/>
  <c r="D65" i="40"/>
  <c r="C66" i="40"/>
  <c r="D66" i="40"/>
  <c r="C67" i="40"/>
  <c r="D67" i="40"/>
  <c r="C68" i="40"/>
  <c r="D68" i="40"/>
  <c r="C69" i="40"/>
  <c r="D69" i="40"/>
  <c r="C70" i="40"/>
  <c r="D70" i="40"/>
  <c r="C71" i="40"/>
  <c r="D71" i="40"/>
  <c r="C72" i="40"/>
  <c r="D72" i="40"/>
  <c r="C73" i="40"/>
  <c r="D73" i="40"/>
  <c r="C74" i="40"/>
  <c r="D74" i="40"/>
  <c r="C75" i="40"/>
  <c r="D75" i="40"/>
  <c r="C76" i="40"/>
  <c r="D76" i="40"/>
  <c r="C77" i="40"/>
  <c r="D77" i="40"/>
  <c r="C79" i="40"/>
  <c r="D79" i="40"/>
  <c r="C80" i="40"/>
  <c r="D80" i="40"/>
  <c r="C81" i="40"/>
  <c r="D81" i="40"/>
  <c r="C82" i="40"/>
  <c r="D82" i="40"/>
  <c r="C83" i="40"/>
  <c r="D83" i="40"/>
  <c r="C84" i="40"/>
  <c r="D84" i="40"/>
  <c r="C85" i="40"/>
  <c r="D85" i="40"/>
  <c r="C86" i="40"/>
  <c r="D86" i="40"/>
  <c r="C87" i="40"/>
  <c r="D87" i="40"/>
  <c r="C88" i="40"/>
  <c r="D88" i="40"/>
  <c r="C89" i="40"/>
  <c r="D89" i="40"/>
  <c r="C90" i="40"/>
  <c r="D90" i="40"/>
  <c r="C91" i="40"/>
  <c r="D91" i="40"/>
  <c r="C92" i="40"/>
  <c r="D92" i="40"/>
  <c r="C93" i="40"/>
  <c r="D93" i="40"/>
  <c r="C94" i="40"/>
  <c r="D94" i="40"/>
  <c r="C95" i="40"/>
  <c r="D95" i="40"/>
  <c r="C96" i="40"/>
  <c r="D96" i="40"/>
  <c r="C97" i="40"/>
  <c r="D97" i="40"/>
  <c r="C98" i="40"/>
  <c r="D98" i="40"/>
  <c r="C99" i="40"/>
  <c r="D99" i="40"/>
  <c r="C100" i="40"/>
  <c r="D100" i="40"/>
  <c r="C101" i="40"/>
  <c r="D101" i="40"/>
  <c r="C102" i="40"/>
  <c r="D102" i="40"/>
  <c r="C103" i="40"/>
  <c r="D103" i="40"/>
  <c r="C104" i="40"/>
  <c r="D104" i="40"/>
  <c r="C105" i="40"/>
  <c r="D105" i="40"/>
  <c r="C106" i="40"/>
  <c r="D106" i="40"/>
  <c r="C108" i="40"/>
  <c r="D108" i="40"/>
  <c r="C109" i="40"/>
  <c r="D109" i="40"/>
  <c r="C110" i="40"/>
  <c r="D110" i="40"/>
  <c r="C111" i="40"/>
  <c r="D111" i="40"/>
  <c r="C112" i="40"/>
  <c r="D112" i="40"/>
  <c r="C113" i="40"/>
  <c r="D113" i="40"/>
  <c r="C114" i="40"/>
  <c r="D114" i="40"/>
  <c r="C115" i="40"/>
  <c r="D115" i="40"/>
  <c r="C116" i="40"/>
  <c r="D116" i="40"/>
  <c r="C117" i="40"/>
  <c r="D117" i="40"/>
  <c r="C118" i="40"/>
  <c r="D118" i="40"/>
  <c r="C119" i="40"/>
  <c r="D119" i="40"/>
  <c r="C120" i="40"/>
  <c r="D120" i="40"/>
  <c r="C122" i="40"/>
  <c r="D122" i="40"/>
  <c r="C123" i="40"/>
  <c r="D123" i="40"/>
  <c r="C124" i="40"/>
  <c r="D124" i="40"/>
  <c r="C125" i="40"/>
  <c r="D125" i="40"/>
  <c r="C126" i="40"/>
  <c r="D126" i="40"/>
  <c r="C127" i="40"/>
  <c r="D127" i="40"/>
  <c r="C128" i="40"/>
  <c r="D128" i="40"/>
  <c r="C129" i="40"/>
  <c r="D129" i="40"/>
  <c r="C130" i="40"/>
  <c r="D130" i="40"/>
  <c r="C131" i="40"/>
  <c r="D131" i="40"/>
  <c r="C132" i="40"/>
  <c r="D132" i="40"/>
  <c r="C133" i="40"/>
  <c r="D133" i="40"/>
  <c r="C134" i="40"/>
  <c r="D134" i="40"/>
  <c r="C135" i="40"/>
  <c r="D135" i="40"/>
  <c r="C136" i="40"/>
  <c r="D136" i="40"/>
  <c r="C137" i="40"/>
  <c r="D137" i="40"/>
  <c r="C138" i="40"/>
  <c r="D138" i="40"/>
  <c r="C139" i="40"/>
  <c r="D139" i="40"/>
  <c r="C140" i="40"/>
  <c r="D140" i="40"/>
  <c r="C141" i="40"/>
  <c r="D141" i="40"/>
  <c r="C142" i="40"/>
  <c r="D142" i="40"/>
  <c r="C143" i="40"/>
  <c r="D143" i="40"/>
  <c r="C144" i="40"/>
  <c r="D144" i="40"/>
  <c r="C145" i="40"/>
  <c r="D145" i="40"/>
  <c r="C146" i="40"/>
  <c r="D146" i="40"/>
  <c r="C147" i="40"/>
  <c r="D147" i="40"/>
  <c r="C149" i="40"/>
  <c r="D149" i="40"/>
  <c r="C150" i="40"/>
  <c r="D150" i="40"/>
  <c r="C151" i="40"/>
  <c r="D151" i="40"/>
  <c r="C152" i="40"/>
  <c r="D152" i="40"/>
  <c r="C153" i="40"/>
  <c r="D153" i="40"/>
  <c r="C154" i="40"/>
  <c r="D154" i="40"/>
  <c r="C155" i="40"/>
  <c r="D155" i="40"/>
  <c r="C156" i="40"/>
  <c r="D156" i="40"/>
  <c r="C157" i="40"/>
  <c r="D157" i="40"/>
  <c r="C158" i="40"/>
  <c r="D158" i="40"/>
  <c r="C159" i="40"/>
  <c r="D159" i="40"/>
  <c r="C160" i="40"/>
  <c r="D160" i="40"/>
  <c r="C161" i="40"/>
  <c r="D161" i="40"/>
  <c r="C162" i="40"/>
  <c r="D162" i="40"/>
  <c r="C163" i="40"/>
  <c r="D163" i="40"/>
  <c r="C165" i="40"/>
  <c r="D165" i="40"/>
  <c r="C166" i="40"/>
  <c r="D166" i="40"/>
  <c r="C167" i="40"/>
  <c r="D167" i="40"/>
  <c r="C168" i="40"/>
  <c r="D168" i="40"/>
  <c r="C169" i="40"/>
  <c r="D169" i="40"/>
  <c r="C170" i="40"/>
  <c r="D170" i="40"/>
  <c r="C171" i="40"/>
  <c r="D171" i="40"/>
  <c r="C172" i="40"/>
  <c r="D172" i="40"/>
  <c r="C173" i="40"/>
  <c r="D173" i="40"/>
  <c r="C174" i="40"/>
  <c r="D174" i="40"/>
  <c r="C175" i="40"/>
  <c r="D175" i="40"/>
  <c r="C176" i="40"/>
  <c r="D176" i="40"/>
  <c r="C177" i="40"/>
  <c r="D177" i="40"/>
  <c r="C178" i="40"/>
  <c r="D178" i="40"/>
  <c r="C179" i="40"/>
  <c r="D179" i="40"/>
  <c r="C180" i="40"/>
  <c r="D180" i="40"/>
  <c r="C181" i="40"/>
  <c r="D181" i="40"/>
  <c r="D8" i="40"/>
  <c r="C8" i="40"/>
  <c r="L19" i="40"/>
  <c r="L18" i="40"/>
  <c r="L17" i="40"/>
  <c r="L16" i="40"/>
  <c r="L15" i="40"/>
  <c r="L14" i="40"/>
  <c r="L13" i="40"/>
  <c r="L12" i="40"/>
  <c r="L11" i="40"/>
  <c r="L10" i="40"/>
  <c r="L9" i="40"/>
  <c r="L8" i="40"/>
  <c r="AQ170" i="31"/>
  <c r="AP170" i="31"/>
  <c r="AO170" i="31"/>
  <c r="AQ169" i="31"/>
  <c r="AP169" i="31"/>
  <c r="AO169" i="31"/>
  <c r="AQ168" i="31"/>
  <c r="AP168" i="31"/>
  <c r="AO168" i="31"/>
  <c r="AQ167" i="31"/>
  <c r="AP167" i="31"/>
  <c r="AO167" i="31"/>
  <c r="AQ166" i="31"/>
  <c r="AP166" i="31"/>
  <c r="AO166" i="31"/>
  <c r="AQ165" i="31"/>
  <c r="AP165" i="31"/>
  <c r="AO165" i="31"/>
  <c r="AQ164" i="31"/>
  <c r="AP164" i="31"/>
  <c r="AO164" i="31"/>
  <c r="AQ163" i="31"/>
  <c r="AP163" i="31"/>
  <c r="AO163" i="31"/>
  <c r="AQ162" i="31"/>
  <c r="AP162" i="31"/>
  <c r="AO162" i="31"/>
  <c r="AQ161" i="31"/>
  <c r="AP161" i="31"/>
  <c r="AO161" i="31"/>
  <c r="AQ160" i="31"/>
  <c r="AP160" i="31"/>
  <c r="AO160" i="31"/>
  <c r="AQ159" i="31"/>
  <c r="AP159" i="31"/>
  <c r="AO159" i="31"/>
  <c r="AQ158" i="31"/>
  <c r="AP158" i="31"/>
  <c r="AO158" i="31"/>
  <c r="AQ157" i="31"/>
  <c r="AP157" i="31"/>
  <c r="AO157" i="31"/>
  <c r="AR156" i="31"/>
  <c r="AQ156" i="31"/>
  <c r="AP156" i="31"/>
  <c r="AR155" i="31"/>
  <c r="AQ155" i="31"/>
  <c r="AP155" i="31"/>
  <c r="AR154" i="31"/>
  <c r="AQ154" i="31"/>
  <c r="AP154" i="31"/>
  <c r="AR153" i="31"/>
  <c r="AQ153" i="31"/>
  <c r="AP153" i="31"/>
  <c r="AR152" i="31"/>
  <c r="AQ152" i="31"/>
  <c r="AP152" i="31"/>
  <c r="AR151" i="31"/>
  <c r="AQ151" i="31"/>
  <c r="AP151" i="31"/>
  <c r="AR150" i="31"/>
  <c r="AQ150" i="31"/>
  <c r="AP150" i="31"/>
  <c r="AR149" i="31"/>
  <c r="AQ149" i="31"/>
  <c r="AP149" i="31"/>
  <c r="AR148" i="31"/>
  <c r="AQ148" i="31"/>
  <c r="AP148" i="31"/>
  <c r="AR147" i="31"/>
  <c r="AQ147" i="31"/>
  <c r="AP147" i="31"/>
  <c r="AR146" i="31"/>
  <c r="AQ146" i="31"/>
  <c r="AP146" i="31"/>
  <c r="AR145" i="31"/>
  <c r="AQ145" i="31"/>
  <c r="AP145" i="31"/>
  <c r="AR144" i="31"/>
  <c r="AQ144" i="31"/>
  <c r="AP144" i="31"/>
  <c r="AR143" i="31"/>
  <c r="AQ143" i="31"/>
  <c r="AP143" i="31"/>
  <c r="AR141" i="31"/>
  <c r="AQ141" i="31"/>
  <c r="AP141" i="31"/>
  <c r="AP4" i="31"/>
  <c r="AQ4" i="31"/>
  <c r="AR4" i="31"/>
  <c r="AP5" i="31"/>
  <c r="AQ5" i="31"/>
  <c r="AR5" i="31"/>
  <c r="AP6" i="31"/>
  <c r="AQ6" i="31"/>
  <c r="AR6" i="31"/>
  <c r="AP7" i="31"/>
  <c r="AQ7" i="31"/>
  <c r="AR7" i="31"/>
  <c r="AP9" i="31"/>
  <c r="AQ9" i="31"/>
  <c r="AR9" i="31"/>
  <c r="AP10" i="31"/>
  <c r="AQ10" i="31"/>
  <c r="AR10" i="31"/>
  <c r="AR3" i="31"/>
  <c r="AQ3" i="31"/>
  <c r="AP3" i="31"/>
  <c r="AP14" i="31"/>
  <c r="AQ14" i="31"/>
  <c r="AR14" i="31"/>
  <c r="AP15" i="31"/>
  <c r="AQ15" i="31"/>
  <c r="AR15" i="31"/>
  <c r="AP16" i="31"/>
  <c r="AQ16" i="31"/>
  <c r="AR16" i="31"/>
  <c r="AP17" i="31"/>
  <c r="AQ17" i="31"/>
  <c r="AR17" i="31"/>
  <c r="AP18" i="31"/>
  <c r="AQ18" i="31"/>
  <c r="AR18" i="31"/>
  <c r="AP19" i="31"/>
  <c r="AQ19" i="31"/>
  <c r="AR19" i="31"/>
  <c r="AP20" i="31"/>
  <c r="AQ20" i="31"/>
  <c r="AR20" i="31"/>
  <c r="AP21" i="31"/>
  <c r="AQ21" i="31"/>
  <c r="AR21" i="31"/>
  <c r="AP22" i="31"/>
  <c r="AQ22" i="31"/>
  <c r="AR22" i="31"/>
  <c r="AP23" i="31"/>
  <c r="AQ23" i="31"/>
  <c r="AR23" i="31"/>
  <c r="AP24" i="31"/>
  <c r="AQ24" i="31"/>
  <c r="AR24" i="31"/>
  <c r="AP25" i="31"/>
  <c r="AQ25" i="31"/>
  <c r="AR25" i="31"/>
  <c r="AP26" i="31"/>
  <c r="AQ26" i="31"/>
  <c r="AR26" i="31"/>
  <c r="AP27" i="31"/>
  <c r="AQ27" i="31"/>
  <c r="AR27" i="31"/>
  <c r="AP28" i="31"/>
  <c r="AQ28" i="31"/>
  <c r="AR28" i="31"/>
  <c r="AP29" i="31"/>
  <c r="AQ29" i="31"/>
  <c r="AR29" i="31"/>
  <c r="AP30" i="31"/>
  <c r="AQ30" i="31"/>
  <c r="AR30" i="31"/>
  <c r="AP31" i="31"/>
  <c r="AQ31" i="31"/>
  <c r="AR31" i="31"/>
  <c r="AP32" i="31"/>
  <c r="AQ32" i="31"/>
  <c r="AR32" i="31"/>
  <c r="AP33" i="31"/>
  <c r="AQ33" i="31"/>
  <c r="AR33" i="31"/>
  <c r="AP34" i="31"/>
  <c r="AQ34" i="31"/>
  <c r="AR34" i="31"/>
  <c r="AP35" i="31"/>
  <c r="AQ35" i="31"/>
  <c r="AR35" i="31"/>
  <c r="AP36" i="31"/>
  <c r="AQ36" i="31"/>
  <c r="AR36" i="31"/>
  <c r="AP37" i="31"/>
  <c r="AQ37" i="31"/>
  <c r="AR37" i="31"/>
  <c r="AP38" i="31"/>
  <c r="AQ38" i="31"/>
  <c r="AR38" i="31"/>
  <c r="AP39" i="31"/>
  <c r="AQ39" i="31"/>
  <c r="AR39" i="31"/>
  <c r="AP40" i="31"/>
  <c r="AQ40" i="31"/>
  <c r="AR40" i="31"/>
  <c r="AP41" i="31"/>
  <c r="AQ41" i="31"/>
  <c r="AR41" i="31"/>
  <c r="AP42" i="31"/>
  <c r="AQ42" i="31"/>
  <c r="AR42" i="31"/>
  <c r="AP43" i="31"/>
  <c r="AQ43" i="31"/>
  <c r="AR43" i="31"/>
  <c r="AP44" i="31"/>
  <c r="AQ44" i="31"/>
  <c r="AR44" i="31"/>
  <c r="AP45" i="31"/>
  <c r="AQ45" i="31"/>
  <c r="AR45" i="31"/>
  <c r="AP46" i="31"/>
  <c r="AQ46" i="31"/>
  <c r="AR46" i="31"/>
  <c r="AP47" i="31"/>
  <c r="AQ47" i="31"/>
  <c r="AR47" i="31"/>
  <c r="AP48" i="31"/>
  <c r="AQ48" i="31"/>
  <c r="AR48" i="31"/>
  <c r="AP49" i="31"/>
  <c r="AQ49" i="31"/>
  <c r="AR49" i="31"/>
  <c r="AP50" i="31"/>
  <c r="AQ50" i="31"/>
  <c r="AR50" i="31"/>
  <c r="AP51" i="31"/>
  <c r="AQ51" i="31"/>
  <c r="AR51" i="31"/>
  <c r="AP52" i="31"/>
  <c r="AQ52" i="31"/>
  <c r="AR52" i="31"/>
  <c r="AP53" i="31"/>
  <c r="AQ53" i="31"/>
  <c r="AR53" i="31"/>
  <c r="AP54" i="31"/>
  <c r="AQ54" i="31"/>
  <c r="AR54" i="31"/>
  <c r="AP55" i="31"/>
  <c r="AQ55" i="31"/>
  <c r="AR55" i="31"/>
  <c r="AP56" i="31"/>
  <c r="AQ56" i="31"/>
  <c r="AR56" i="31"/>
  <c r="AP57" i="31"/>
  <c r="AQ57" i="31"/>
  <c r="AR57" i="31"/>
  <c r="AP58" i="31"/>
  <c r="AQ58" i="31"/>
  <c r="AR58" i="31"/>
  <c r="AP59" i="31"/>
  <c r="AQ59" i="31"/>
  <c r="AR59" i="31"/>
  <c r="AP60" i="31"/>
  <c r="AQ60" i="31"/>
  <c r="AR60" i="31"/>
  <c r="AP61" i="31"/>
  <c r="AQ61" i="31"/>
  <c r="AR61" i="31"/>
  <c r="AP62" i="31"/>
  <c r="AQ62" i="31"/>
  <c r="AR62" i="31"/>
  <c r="AP63" i="31"/>
  <c r="AQ63" i="31"/>
  <c r="AR63" i="31"/>
  <c r="AP64" i="31"/>
  <c r="AQ64" i="31"/>
  <c r="AR64" i="31"/>
  <c r="AP65" i="31"/>
  <c r="AQ65" i="31"/>
  <c r="AR65" i="31"/>
  <c r="AP66" i="31"/>
  <c r="AQ66" i="31"/>
  <c r="AR66" i="31"/>
  <c r="AP67" i="31"/>
  <c r="AQ67" i="31"/>
  <c r="AR67" i="31"/>
  <c r="AP68" i="31"/>
  <c r="AQ68" i="31"/>
  <c r="AR68" i="31"/>
  <c r="AP69" i="31"/>
  <c r="AQ69" i="31"/>
  <c r="AR69" i="31"/>
  <c r="AP70" i="31"/>
  <c r="AQ70" i="31"/>
  <c r="AR70" i="31"/>
  <c r="AP71" i="31"/>
  <c r="AQ71" i="31"/>
  <c r="AR71" i="31"/>
  <c r="AP72" i="31"/>
  <c r="AQ72" i="31"/>
  <c r="AR72" i="31"/>
  <c r="AP75" i="31"/>
  <c r="AQ75" i="31"/>
  <c r="AR75" i="31"/>
  <c r="AP76" i="31"/>
  <c r="AQ76" i="31"/>
  <c r="AR76" i="31"/>
  <c r="AP77" i="31"/>
  <c r="AQ77" i="31"/>
  <c r="AR77" i="31"/>
  <c r="AP78" i="31"/>
  <c r="AQ78" i="31"/>
  <c r="AR78" i="31"/>
  <c r="AP79" i="31"/>
  <c r="AQ79" i="31"/>
  <c r="AR79" i="31"/>
  <c r="AP80" i="31"/>
  <c r="AQ80" i="31"/>
  <c r="AR80" i="31"/>
  <c r="AP81" i="31"/>
  <c r="AQ81" i="31"/>
  <c r="AR81" i="31"/>
  <c r="AP82" i="31"/>
  <c r="AQ82" i="31"/>
  <c r="AR82" i="31"/>
  <c r="AP83" i="31"/>
  <c r="AQ83" i="31"/>
  <c r="AR83" i="31"/>
  <c r="AP84" i="31"/>
  <c r="AQ84" i="31"/>
  <c r="AR84" i="31"/>
  <c r="AP85" i="31"/>
  <c r="AQ85" i="31"/>
  <c r="AR85" i="31"/>
  <c r="AP86" i="31"/>
  <c r="AQ86" i="31"/>
  <c r="AR86" i="31"/>
  <c r="AP87" i="31"/>
  <c r="AQ87" i="31"/>
  <c r="AR87" i="31"/>
  <c r="AP88" i="31"/>
  <c r="AQ88" i="31"/>
  <c r="AR88" i="31"/>
  <c r="AP89" i="31"/>
  <c r="AQ89" i="31"/>
  <c r="AR89" i="31"/>
  <c r="AP90" i="31"/>
  <c r="AQ90" i="31"/>
  <c r="AR90" i="31"/>
  <c r="AP91" i="31"/>
  <c r="AQ91" i="31"/>
  <c r="AR91" i="31"/>
  <c r="AP92" i="31"/>
  <c r="AQ92" i="31"/>
  <c r="AR92" i="31"/>
  <c r="AP93" i="31"/>
  <c r="AQ93" i="31"/>
  <c r="AR93" i="31"/>
  <c r="AP94" i="31"/>
  <c r="AQ94" i="31"/>
  <c r="AR94" i="31"/>
  <c r="AP95" i="31"/>
  <c r="AQ95" i="31"/>
  <c r="AR95" i="31"/>
  <c r="AP96" i="31"/>
  <c r="AQ96" i="31"/>
  <c r="AR96" i="31"/>
  <c r="AP97" i="31"/>
  <c r="AQ97" i="31"/>
  <c r="AR97" i="31"/>
  <c r="AP98" i="31"/>
  <c r="AQ98" i="31"/>
  <c r="AR98" i="31"/>
  <c r="AP99" i="31"/>
  <c r="AQ99" i="31"/>
  <c r="AR99" i="31"/>
  <c r="AP100" i="31"/>
  <c r="AQ100" i="31"/>
  <c r="AR100" i="31"/>
  <c r="AP101" i="31"/>
  <c r="AQ101" i="31"/>
  <c r="AR101" i="31"/>
  <c r="AP102" i="31"/>
  <c r="AQ102" i="31"/>
  <c r="AR102" i="31"/>
  <c r="AP103" i="31"/>
  <c r="AQ103" i="31"/>
  <c r="AR103" i="31"/>
  <c r="AP104" i="31"/>
  <c r="AQ104" i="31"/>
  <c r="AR104" i="31"/>
  <c r="AP105" i="31"/>
  <c r="AQ105" i="31"/>
  <c r="AR105" i="31"/>
  <c r="AP106" i="31"/>
  <c r="AQ106" i="31"/>
  <c r="AR106" i="31"/>
  <c r="AP107" i="31"/>
  <c r="AQ107" i="31"/>
  <c r="AR107" i="31"/>
  <c r="AP108" i="31"/>
  <c r="AQ108" i="31"/>
  <c r="AR108" i="31"/>
  <c r="AP109" i="31"/>
  <c r="AQ109" i="31"/>
  <c r="AR109" i="31"/>
  <c r="AP110" i="31"/>
  <c r="AQ110" i="31"/>
  <c r="AR110" i="31"/>
  <c r="AP111" i="31"/>
  <c r="AQ111" i="31"/>
  <c r="AR111" i="31"/>
  <c r="AP112" i="31"/>
  <c r="AQ112" i="31"/>
  <c r="AR112" i="31"/>
  <c r="AP113" i="31"/>
  <c r="AQ113" i="31"/>
  <c r="AR113" i="31"/>
  <c r="AP114" i="31"/>
  <c r="AQ114" i="31"/>
  <c r="AR114" i="31"/>
  <c r="AP122" i="31"/>
  <c r="AQ122" i="31"/>
  <c r="AR122" i="31"/>
  <c r="AP123" i="31"/>
  <c r="AQ123" i="31"/>
  <c r="AR123" i="31"/>
  <c r="AP124" i="31"/>
  <c r="AQ124" i="31"/>
  <c r="AR124" i="31"/>
  <c r="AP126" i="31"/>
  <c r="AQ126" i="31"/>
  <c r="AR126" i="31"/>
  <c r="AP127" i="31"/>
  <c r="AQ127" i="31"/>
  <c r="AR127" i="31"/>
  <c r="AP129" i="31"/>
  <c r="AQ129" i="31"/>
  <c r="AR129" i="31"/>
  <c r="AP130" i="31"/>
  <c r="AQ130" i="31"/>
  <c r="AR130" i="31"/>
  <c r="AP131" i="31"/>
  <c r="AQ131" i="31"/>
  <c r="AR131" i="31"/>
  <c r="AP132" i="31"/>
  <c r="AQ132" i="31"/>
  <c r="AR132" i="31"/>
  <c r="AP133" i="31"/>
  <c r="AQ133" i="31"/>
  <c r="AR133" i="31"/>
  <c r="AP134" i="31"/>
  <c r="AQ134" i="31"/>
  <c r="AR134" i="31"/>
  <c r="AP135" i="31"/>
  <c r="AQ135" i="31"/>
  <c r="AR135" i="31"/>
  <c r="AP136" i="31"/>
  <c r="AQ136" i="31"/>
  <c r="AR136" i="31"/>
  <c r="AP137" i="31"/>
  <c r="AQ137" i="31"/>
  <c r="AR137" i="31"/>
  <c r="AP138" i="31"/>
  <c r="AQ138" i="31"/>
  <c r="AR138" i="31"/>
  <c r="AP139" i="31"/>
  <c r="AQ139" i="31"/>
  <c r="AR139" i="31"/>
  <c r="AP140" i="31"/>
  <c r="AQ140" i="31"/>
  <c r="AR140" i="31"/>
  <c r="AR13" i="31"/>
  <c r="AQ13" i="31"/>
  <c r="AP13" i="31"/>
  <c r="AI14" i="32"/>
  <c r="AG14" i="32"/>
  <c r="AF6" i="32"/>
  <c r="X23" i="32"/>
  <c r="AG30" i="32"/>
  <c r="J9" i="32"/>
  <c r="I17" i="32"/>
  <c r="R33" i="32"/>
  <c r="AC25" i="32"/>
  <c r="C25" i="32"/>
  <c r="I25" i="32"/>
  <c r="J3" i="39"/>
  <c r="J5" i="39"/>
  <c r="J6" i="39"/>
  <c r="J7" i="39"/>
  <c r="J8" i="39"/>
  <c r="J9" i="39"/>
  <c r="J10" i="39"/>
  <c r="J11" i="39"/>
  <c r="J12" i="39"/>
  <c r="J13" i="39"/>
  <c r="J14" i="39"/>
  <c r="J15" i="39"/>
  <c r="J16" i="39"/>
  <c r="J17" i="39"/>
  <c r="J18" i="39"/>
  <c r="J19" i="39"/>
  <c r="J20" i="39"/>
  <c r="J21" i="39"/>
  <c r="J22" i="39"/>
  <c r="J23" i="39"/>
  <c r="J24" i="39"/>
  <c r="J25" i="39"/>
  <c r="J26" i="39"/>
  <c r="J27" i="39"/>
  <c r="J28" i="39"/>
  <c r="J29" i="39"/>
  <c r="J30" i="39"/>
  <c r="J31" i="39"/>
  <c r="J32" i="39"/>
  <c r="J33" i="39"/>
  <c r="J34" i="39"/>
  <c r="J35" i="39"/>
  <c r="J36" i="39"/>
  <c r="J37" i="39"/>
  <c r="J38" i="39"/>
  <c r="J39" i="39"/>
  <c r="J40" i="39"/>
  <c r="J41" i="39"/>
  <c r="J42" i="39"/>
  <c r="J43" i="39"/>
  <c r="J44" i="39"/>
  <c r="J45" i="39"/>
  <c r="J46" i="39"/>
  <c r="J47" i="39"/>
  <c r="J48" i="39"/>
  <c r="J49" i="39"/>
  <c r="J50" i="39"/>
  <c r="J51" i="39"/>
  <c r="J52" i="39"/>
  <c r="J53" i="39"/>
  <c r="J54" i="39"/>
  <c r="J55" i="39"/>
  <c r="J56" i="39"/>
  <c r="J57" i="39"/>
  <c r="J58" i="39"/>
  <c r="J59" i="39"/>
  <c r="J60" i="39"/>
  <c r="J61" i="39"/>
  <c r="J62" i="39"/>
  <c r="J63" i="39"/>
  <c r="J64" i="39"/>
  <c r="J65" i="39"/>
  <c r="J66" i="39"/>
  <c r="J67" i="39"/>
  <c r="J68" i="39"/>
  <c r="J69" i="39"/>
  <c r="J70" i="39"/>
  <c r="J71" i="39"/>
  <c r="J72" i="39"/>
  <c r="J73" i="39"/>
  <c r="J74" i="39"/>
  <c r="J75" i="39"/>
  <c r="J76" i="39"/>
  <c r="J77" i="39"/>
  <c r="J78" i="39"/>
  <c r="J79" i="39"/>
  <c r="J80" i="39"/>
  <c r="J81" i="39"/>
  <c r="J82" i="39"/>
  <c r="J83" i="39"/>
  <c r="J84" i="39"/>
  <c r="J85" i="39"/>
  <c r="J86" i="39"/>
  <c r="J87" i="39"/>
  <c r="J88" i="39"/>
  <c r="J89" i="39"/>
  <c r="J90" i="39"/>
  <c r="J91" i="39"/>
  <c r="J92" i="39"/>
  <c r="J93" i="39"/>
  <c r="J94" i="39"/>
  <c r="J95" i="39"/>
  <c r="J96" i="39"/>
  <c r="J97" i="39"/>
  <c r="J98" i="39"/>
  <c r="J99" i="39"/>
  <c r="J100" i="39"/>
  <c r="J101" i="39"/>
  <c r="J102" i="39"/>
  <c r="J103" i="39"/>
  <c r="J104" i="39"/>
  <c r="J105" i="39"/>
  <c r="J106" i="39"/>
  <c r="J107" i="39"/>
  <c r="J108" i="39"/>
  <c r="J109" i="39"/>
  <c r="J110" i="39"/>
  <c r="J111" i="39"/>
  <c r="J112" i="39"/>
  <c r="J113" i="39"/>
  <c r="J114" i="39"/>
  <c r="J115" i="39"/>
  <c r="J116" i="39"/>
  <c r="J117" i="39"/>
  <c r="J118" i="39"/>
  <c r="J119" i="39"/>
  <c r="J120" i="39"/>
  <c r="J121" i="39"/>
  <c r="J122" i="39"/>
  <c r="J123" i="39"/>
  <c r="J124" i="39"/>
  <c r="J125" i="39"/>
  <c r="J126" i="39"/>
  <c r="J127" i="39"/>
  <c r="J128" i="39"/>
  <c r="J129" i="39"/>
  <c r="J130" i="39"/>
  <c r="J131" i="39"/>
  <c r="J132" i="39"/>
  <c r="J133" i="39"/>
  <c r="J134" i="39"/>
  <c r="J135" i="39"/>
  <c r="J136" i="39"/>
  <c r="J137" i="39"/>
  <c r="J138" i="39"/>
  <c r="J139" i="39"/>
  <c r="J140" i="39"/>
  <c r="J141" i="39"/>
  <c r="J142" i="39"/>
  <c r="J143" i="39"/>
  <c r="J144" i="39"/>
  <c r="J145" i="39"/>
  <c r="J146" i="39"/>
  <c r="J147" i="39"/>
  <c r="J148" i="39"/>
  <c r="J149" i="39"/>
  <c r="J150" i="39"/>
  <c r="J151" i="39"/>
  <c r="J152" i="39"/>
  <c r="J153" i="39"/>
  <c r="J154" i="39"/>
  <c r="J155" i="39"/>
  <c r="J156" i="39"/>
  <c r="J157" i="39"/>
  <c r="J158" i="39"/>
  <c r="J159" i="39"/>
  <c r="J160" i="39"/>
  <c r="J161" i="39"/>
  <c r="J162" i="39"/>
  <c r="J163" i="39"/>
  <c r="J164" i="39"/>
  <c r="J165" i="39"/>
  <c r="J166" i="39"/>
  <c r="J167" i="39"/>
  <c r="J168" i="39"/>
  <c r="J169" i="39"/>
  <c r="J170" i="39"/>
  <c r="J171" i="39"/>
  <c r="J172" i="39"/>
  <c r="J173" i="39"/>
  <c r="J174" i="39"/>
  <c r="J175" i="39"/>
  <c r="J176" i="39"/>
  <c r="J177" i="39"/>
  <c r="J178" i="39"/>
  <c r="J179" i="39"/>
  <c r="J180" i="39"/>
  <c r="J181" i="39"/>
  <c r="J182" i="39"/>
  <c r="J183" i="39"/>
  <c r="J184" i="39"/>
  <c r="J185" i="39"/>
  <c r="J186" i="39"/>
  <c r="J187" i="39"/>
  <c r="J188" i="39"/>
  <c r="J189" i="39"/>
  <c r="J190" i="39"/>
  <c r="J191" i="39"/>
  <c r="J192" i="39"/>
  <c r="J193" i="39"/>
  <c r="J194" i="39"/>
  <c r="J195" i="39"/>
  <c r="J196" i="39"/>
  <c r="J197" i="39"/>
  <c r="J198" i="39"/>
  <c r="J199" i="39"/>
  <c r="J200" i="39"/>
  <c r="J201" i="39"/>
  <c r="J202" i="39"/>
  <c r="J203" i="39"/>
  <c r="J204" i="39"/>
  <c r="J205" i="39"/>
  <c r="J206" i="39"/>
  <c r="J207" i="39"/>
  <c r="J208" i="39"/>
  <c r="J209" i="39"/>
  <c r="J210" i="39"/>
  <c r="J211" i="39"/>
  <c r="J212" i="39"/>
  <c r="J213" i="39"/>
  <c r="J214" i="39"/>
  <c r="J215" i="39"/>
  <c r="J216" i="39"/>
  <c r="J217" i="39"/>
  <c r="J218" i="39"/>
  <c r="J219" i="39"/>
  <c r="J220" i="39"/>
  <c r="J221" i="39"/>
  <c r="J222" i="39"/>
  <c r="J223" i="39"/>
  <c r="J224" i="39"/>
  <c r="J225" i="39"/>
  <c r="J226" i="39"/>
  <c r="J227" i="39"/>
  <c r="J228" i="39"/>
  <c r="J229" i="39"/>
  <c r="J230" i="39"/>
  <c r="J231" i="39"/>
  <c r="J232" i="39"/>
  <c r="J233" i="39"/>
  <c r="J234" i="39"/>
  <c r="J235" i="39"/>
  <c r="J236" i="39"/>
  <c r="J237" i="39"/>
  <c r="J238" i="39"/>
  <c r="J239" i="39"/>
  <c r="J240" i="39"/>
  <c r="J241" i="39"/>
  <c r="J242" i="39"/>
  <c r="J243" i="39"/>
  <c r="J244" i="39"/>
  <c r="J245" i="39"/>
  <c r="J246" i="39"/>
  <c r="J247" i="39"/>
  <c r="J248" i="39"/>
  <c r="J249" i="39"/>
  <c r="J250" i="39"/>
  <c r="J251" i="39"/>
  <c r="J252" i="39"/>
  <c r="J253" i="39"/>
  <c r="J254" i="39"/>
  <c r="J255" i="39"/>
  <c r="J256" i="39"/>
  <c r="J257" i="39"/>
  <c r="J258" i="39"/>
  <c r="J259" i="39"/>
  <c r="J260" i="39"/>
  <c r="J261" i="39"/>
  <c r="J262" i="39"/>
  <c r="J263" i="39"/>
  <c r="J264" i="39"/>
  <c r="J265" i="39"/>
  <c r="J266" i="39"/>
  <c r="J267" i="39"/>
  <c r="J268" i="39"/>
  <c r="J269" i="39"/>
  <c r="J270" i="39"/>
  <c r="J271" i="39"/>
  <c r="J272" i="39"/>
  <c r="J273" i="39"/>
  <c r="J274" i="39"/>
  <c r="J275" i="39"/>
  <c r="J276" i="39"/>
  <c r="J277" i="39"/>
  <c r="J278" i="39"/>
  <c r="J279" i="39"/>
  <c r="J280" i="39"/>
  <c r="J281" i="39"/>
  <c r="J282" i="39"/>
  <c r="J283" i="39"/>
  <c r="J284" i="39"/>
  <c r="J285" i="39"/>
  <c r="J286" i="39"/>
  <c r="J287" i="39"/>
  <c r="J288" i="39"/>
  <c r="J289" i="39"/>
  <c r="J290" i="39"/>
  <c r="J291" i="39"/>
  <c r="J292" i="39"/>
  <c r="J293" i="39"/>
  <c r="J294" i="39"/>
  <c r="J295" i="39"/>
  <c r="J296" i="39"/>
  <c r="J297" i="39"/>
  <c r="J298" i="39"/>
  <c r="J299" i="39"/>
  <c r="J300" i="39"/>
  <c r="J301" i="39"/>
  <c r="J302" i="39"/>
  <c r="J303" i="39"/>
  <c r="J304" i="39"/>
  <c r="J305" i="39"/>
  <c r="J306" i="39"/>
  <c r="J307" i="39"/>
  <c r="J308" i="39"/>
  <c r="J309" i="39"/>
  <c r="J310" i="39"/>
  <c r="J311" i="39"/>
  <c r="J312" i="39"/>
  <c r="J313" i="39"/>
  <c r="J314" i="39"/>
  <c r="J315" i="39"/>
  <c r="J316" i="39"/>
  <c r="J317" i="39"/>
  <c r="J318" i="39"/>
  <c r="J319" i="39"/>
  <c r="J320" i="39"/>
  <c r="J321" i="39"/>
  <c r="J322" i="39"/>
  <c r="J323" i="39"/>
  <c r="J324" i="39"/>
  <c r="J325" i="39"/>
  <c r="J326" i="39"/>
  <c r="J327" i="39"/>
  <c r="J328" i="39"/>
  <c r="J329" i="39"/>
  <c r="J330" i="39"/>
  <c r="J331" i="39"/>
  <c r="J332" i="39"/>
  <c r="J333" i="39"/>
  <c r="J334" i="39"/>
  <c r="J335" i="39"/>
  <c r="J336" i="39"/>
  <c r="J337" i="39"/>
  <c r="J338" i="39"/>
  <c r="J339" i="39"/>
  <c r="J340" i="39"/>
  <c r="J341" i="39"/>
  <c r="J342" i="39"/>
  <c r="J343" i="39"/>
  <c r="J344" i="39"/>
  <c r="J345" i="39"/>
  <c r="J346" i="39"/>
  <c r="J347" i="39"/>
  <c r="J348" i="39"/>
  <c r="J349" i="39"/>
  <c r="J350" i="39"/>
  <c r="J351" i="39"/>
  <c r="J352" i="39"/>
  <c r="J353" i="39"/>
  <c r="J354" i="39"/>
  <c r="J355" i="39"/>
  <c r="J356" i="39"/>
  <c r="J357" i="39"/>
  <c r="J358" i="39"/>
  <c r="C3" i="39"/>
  <c r="H230" i="39"/>
  <c r="E5" i="9"/>
  <c r="E8" i="9"/>
  <c r="E36" i="9"/>
  <c r="E39" i="9"/>
  <c r="E43" i="9"/>
  <c r="E44" i="9"/>
  <c r="D42" i="9"/>
  <c r="D41" i="9"/>
  <c r="D40" i="9"/>
  <c r="D38" i="9"/>
  <c r="D37" i="9"/>
  <c r="D35" i="9"/>
  <c r="D34" i="9"/>
  <c r="D33" i="9"/>
  <c r="D32" i="9"/>
  <c r="D31" i="9"/>
  <c r="D30" i="9"/>
  <c r="D29" i="9"/>
  <c r="D28" i="9"/>
  <c r="E28" i="9" s="1"/>
  <c r="D27" i="9"/>
  <c r="D26" i="9"/>
  <c r="D23" i="9"/>
  <c r="D22" i="9"/>
  <c r="D21" i="9"/>
  <c r="D20" i="9"/>
  <c r="D19" i="9"/>
  <c r="D18" i="9"/>
  <c r="D17" i="9"/>
  <c r="D16" i="9"/>
  <c r="D15" i="9"/>
  <c r="D14" i="9"/>
  <c r="D13" i="9"/>
  <c r="D12" i="9"/>
  <c r="D11" i="9"/>
  <c r="D10" i="9"/>
  <c r="D9" i="9"/>
  <c r="D7" i="9"/>
  <c r="D6" i="9"/>
  <c r="D4" i="9"/>
  <c r="G45" i="9"/>
  <c r="E45" i="9" s="1"/>
  <c r="G42" i="9"/>
  <c r="G41" i="9"/>
  <c r="G40" i="9"/>
  <c r="G38" i="9"/>
  <c r="G37" i="9"/>
  <c r="G35" i="9"/>
  <c r="G34" i="9"/>
  <c r="G33" i="9"/>
  <c r="G32" i="9"/>
  <c r="G31" i="9"/>
  <c r="G30" i="9"/>
  <c r="G29" i="9"/>
  <c r="G27" i="9"/>
  <c r="G26" i="9"/>
  <c r="G25" i="9"/>
  <c r="E25" i="9" s="1"/>
  <c r="G24" i="9"/>
  <c r="E24" i="9" s="1"/>
  <c r="G23" i="9"/>
  <c r="G22" i="9"/>
  <c r="G21" i="9"/>
  <c r="G20" i="9"/>
  <c r="G19" i="9"/>
  <c r="G18" i="9"/>
  <c r="G17" i="9"/>
  <c r="G16" i="9"/>
  <c r="G15" i="9"/>
  <c r="G14" i="9"/>
  <c r="G13" i="9"/>
  <c r="G12" i="9"/>
  <c r="G11" i="9"/>
  <c r="G10" i="9"/>
  <c r="G9" i="9"/>
  <c r="G7" i="9"/>
  <c r="G6" i="9"/>
  <c r="G4" i="9"/>
  <c r="C178" i="5"/>
  <c r="B178" i="5"/>
  <c r="C177" i="5"/>
  <c r="B177" i="5"/>
  <c r="C176" i="5"/>
  <c r="B176" i="5"/>
  <c r="C175" i="5"/>
  <c r="B175" i="5"/>
  <c r="C174" i="5"/>
  <c r="B174" i="5"/>
  <c r="C173" i="5"/>
  <c r="B173" i="5"/>
  <c r="C172" i="5"/>
  <c r="B172" i="5"/>
  <c r="C602" i="5"/>
  <c r="B602" i="5"/>
  <c r="C601" i="5"/>
  <c r="B601" i="5"/>
  <c r="C600" i="5"/>
  <c r="B600" i="5"/>
  <c r="C599" i="5"/>
  <c r="B599" i="5"/>
  <c r="C598" i="5"/>
  <c r="B598" i="5"/>
  <c r="C597" i="5"/>
  <c r="B597" i="5"/>
  <c r="C596" i="5"/>
  <c r="B596" i="5"/>
  <c r="C595" i="5"/>
  <c r="B595" i="5"/>
  <c r="C594" i="5"/>
  <c r="B594" i="5"/>
  <c r="C593" i="5"/>
  <c r="B593" i="5"/>
  <c r="C592" i="5"/>
  <c r="B592" i="5"/>
  <c r="C591" i="5"/>
  <c r="B591" i="5"/>
  <c r="C590" i="5"/>
  <c r="B590" i="5"/>
  <c r="C589" i="5"/>
  <c r="B589" i="5"/>
  <c r="C588" i="5"/>
  <c r="B588" i="5"/>
  <c r="C587" i="5"/>
  <c r="B587" i="5"/>
  <c r="C586" i="5"/>
  <c r="B586" i="5"/>
  <c r="C585" i="5"/>
  <c r="B585" i="5"/>
  <c r="C584" i="5"/>
  <c r="B584" i="5"/>
  <c r="C583" i="5"/>
  <c r="B583" i="5"/>
  <c r="C582" i="5"/>
  <c r="B582" i="5"/>
  <c r="C581" i="5"/>
  <c r="B581" i="5"/>
  <c r="C580" i="5"/>
  <c r="B580" i="5"/>
  <c r="C579" i="5"/>
  <c r="B579" i="5"/>
  <c r="C578" i="5"/>
  <c r="B578" i="5"/>
  <c r="C577" i="5"/>
  <c r="B577" i="5"/>
  <c r="C576" i="5"/>
  <c r="B576" i="5"/>
  <c r="C575" i="5"/>
  <c r="B575" i="5"/>
  <c r="C574" i="5"/>
  <c r="B574" i="5"/>
  <c r="C573" i="5"/>
  <c r="B573" i="5"/>
  <c r="C572" i="5"/>
  <c r="B572" i="5"/>
  <c r="C571" i="5"/>
  <c r="B571" i="5"/>
  <c r="C570" i="5"/>
  <c r="B570" i="5"/>
  <c r="C569" i="5"/>
  <c r="B569" i="5"/>
  <c r="C568" i="5"/>
  <c r="B568" i="5"/>
  <c r="C567" i="5"/>
  <c r="B567" i="5"/>
  <c r="C566" i="5"/>
  <c r="B566" i="5"/>
  <c r="C565" i="5"/>
  <c r="B565" i="5"/>
  <c r="C564" i="5"/>
  <c r="B564" i="5"/>
  <c r="C563" i="5"/>
  <c r="B563" i="5"/>
  <c r="C562" i="5"/>
  <c r="B562" i="5"/>
  <c r="C561" i="5"/>
  <c r="B561" i="5"/>
  <c r="C560" i="5"/>
  <c r="B560" i="5"/>
  <c r="C559" i="5"/>
  <c r="B559" i="5"/>
  <c r="C558" i="5"/>
  <c r="B558" i="5"/>
  <c r="C557" i="5"/>
  <c r="B557" i="5"/>
  <c r="C556" i="5"/>
  <c r="B556" i="5"/>
  <c r="C555" i="5"/>
  <c r="B555" i="5"/>
  <c r="C554" i="5"/>
  <c r="B554" i="5"/>
  <c r="C553" i="5"/>
  <c r="B553" i="5"/>
  <c r="C552" i="5"/>
  <c r="B552" i="5"/>
  <c r="C551" i="5"/>
  <c r="B551" i="5"/>
  <c r="C550" i="5"/>
  <c r="B550" i="5"/>
  <c r="C549" i="5"/>
  <c r="B549" i="5"/>
  <c r="C254" i="5"/>
  <c r="B254" i="5"/>
  <c r="C253" i="5"/>
  <c r="B253" i="5"/>
  <c r="C252" i="5"/>
  <c r="B252" i="5"/>
  <c r="C251" i="5"/>
  <c r="B251" i="5"/>
  <c r="C250" i="5"/>
  <c r="B250" i="5"/>
  <c r="C249" i="5"/>
  <c r="B249" i="5"/>
  <c r="C248" i="5"/>
  <c r="B248" i="5"/>
  <c r="C247" i="5"/>
  <c r="B247" i="5"/>
  <c r="C246" i="5"/>
  <c r="B246" i="5"/>
  <c r="C245" i="5"/>
  <c r="B245" i="5"/>
  <c r="C244" i="5"/>
  <c r="B244" i="5"/>
  <c r="C243" i="5"/>
  <c r="B243" i="5"/>
  <c r="C242" i="5"/>
  <c r="B242" i="5"/>
  <c r="C241" i="5"/>
  <c r="B241" i="5"/>
  <c r="C240" i="5"/>
  <c r="B240" i="5"/>
  <c r="C239" i="5"/>
  <c r="B239" i="5"/>
  <c r="C238" i="5"/>
  <c r="B238" i="5"/>
  <c r="C237" i="5"/>
  <c r="B237" i="5"/>
  <c r="C236" i="5"/>
  <c r="B236" i="5"/>
  <c r="C235" i="5"/>
  <c r="B235" i="5"/>
  <c r="C234" i="5"/>
  <c r="B234" i="5"/>
  <c r="C233" i="5"/>
  <c r="B233" i="5"/>
  <c r="C232" i="5"/>
  <c r="B232" i="5"/>
  <c r="C231" i="5"/>
  <c r="B231" i="5"/>
  <c r="C230" i="5"/>
  <c r="B230" i="5"/>
  <c r="C229" i="5"/>
  <c r="B229" i="5"/>
  <c r="C228" i="5"/>
  <c r="B228" i="5"/>
  <c r="C227" i="5"/>
  <c r="B227" i="5"/>
  <c r="C226" i="5"/>
  <c r="B226" i="5"/>
  <c r="C225" i="5"/>
  <c r="B225" i="5"/>
  <c r="C224" i="5"/>
  <c r="B224" i="5"/>
  <c r="C223" i="5"/>
  <c r="B223" i="5"/>
  <c r="C222" i="5"/>
  <c r="B222" i="5"/>
  <c r="C221" i="5"/>
  <c r="B221" i="5"/>
  <c r="C220" i="5"/>
  <c r="B220" i="5"/>
  <c r="C219" i="5"/>
  <c r="B219" i="5"/>
  <c r="C218" i="5"/>
  <c r="B218" i="5"/>
  <c r="C217" i="5"/>
  <c r="B217" i="5"/>
  <c r="C216" i="5"/>
  <c r="B216" i="5"/>
  <c r="C215" i="5"/>
  <c r="B215" i="5"/>
  <c r="C214" i="5"/>
  <c r="B214" i="5"/>
  <c r="C213" i="5"/>
  <c r="B213" i="5"/>
  <c r="C212" i="5"/>
  <c r="B212" i="5"/>
  <c r="C211" i="5"/>
  <c r="B211" i="5"/>
  <c r="C210" i="5"/>
  <c r="B210" i="5"/>
  <c r="C209" i="5"/>
  <c r="B209" i="5"/>
  <c r="C208" i="5"/>
  <c r="B208" i="5"/>
  <c r="C207" i="5"/>
  <c r="B207" i="5"/>
  <c r="C206" i="5"/>
  <c r="B206" i="5"/>
  <c r="C205" i="5"/>
  <c r="B205" i="5"/>
  <c r="C204" i="5"/>
  <c r="B204" i="5"/>
  <c r="C203" i="5"/>
  <c r="B203" i="5"/>
  <c r="C202" i="5"/>
  <c r="B202" i="5"/>
  <c r="C201" i="5"/>
  <c r="B201" i="5"/>
  <c r="C200" i="5"/>
  <c r="B200" i="5"/>
  <c r="C199" i="5"/>
  <c r="B199" i="5"/>
  <c r="C198" i="5"/>
  <c r="B198" i="5"/>
  <c r="C197" i="5"/>
  <c r="B197" i="5"/>
  <c r="C196" i="5"/>
  <c r="B196" i="5"/>
  <c r="C195" i="5"/>
  <c r="B195" i="5"/>
  <c r="C194" i="5"/>
  <c r="B194" i="5"/>
  <c r="C193" i="5"/>
  <c r="B193" i="5"/>
  <c r="C192" i="5"/>
  <c r="B192" i="5"/>
  <c r="C191" i="5"/>
  <c r="B191" i="5"/>
  <c r="C190" i="5"/>
  <c r="B190" i="5"/>
  <c r="C189" i="5"/>
  <c r="B189" i="5"/>
  <c r="C188" i="5"/>
  <c r="B188" i="5"/>
  <c r="C187" i="5"/>
  <c r="B187" i="5"/>
  <c r="C186" i="5"/>
  <c r="B186" i="5"/>
  <c r="C185" i="5"/>
  <c r="B185" i="5"/>
  <c r="C184" i="5"/>
  <c r="B184" i="5"/>
  <c r="C183" i="5"/>
  <c r="B183" i="5"/>
  <c r="C182" i="5"/>
  <c r="B182" i="5"/>
  <c r="C181" i="5"/>
  <c r="B181" i="5"/>
  <c r="C162" i="5"/>
  <c r="B162" i="5"/>
  <c r="C161" i="5"/>
  <c r="B161" i="5"/>
  <c r="C160" i="5"/>
  <c r="B160" i="5"/>
  <c r="C159" i="5"/>
  <c r="B159" i="5"/>
  <c r="C158" i="5"/>
  <c r="B158" i="5"/>
  <c r="C157" i="5"/>
  <c r="B157" i="5"/>
  <c r="C156" i="5"/>
  <c r="B156" i="5"/>
  <c r="C155" i="5"/>
  <c r="B155" i="5"/>
  <c r="C154" i="5"/>
  <c r="B154" i="5"/>
  <c r="C153" i="5"/>
  <c r="B153" i="5"/>
  <c r="C152" i="5"/>
  <c r="B152" i="5"/>
  <c r="C151" i="5"/>
  <c r="B151" i="5"/>
  <c r="C150" i="5"/>
  <c r="B150" i="5"/>
  <c r="C149" i="5"/>
  <c r="B149" i="5"/>
  <c r="C673" i="5"/>
  <c r="B673" i="5"/>
  <c r="C672" i="5"/>
  <c r="B672" i="5"/>
  <c r="C671" i="5"/>
  <c r="B671" i="5"/>
  <c r="C670" i="5"/>
  <c r="B670" i="5"/>
  <c r="C669" i="5"/>
  <c r="B669" i="5"/>
  <c r="C668" i="5"/>
  <c r="B668" i="5"/>
  <c r="C667" i="5"/>
  <c r="B667" i="5"/>
  <c r="C666" i="5"/>
  <c r="B666" i="5"/>
  <c r="C665" i="5"/>
  <c r="B665" i="5"/>
  <c r="C664" i="5"/>
  <c r="B664" i="5"/>
  <c r="C663" i="5"/>
  <c r="B663" i="5"/>
  <c r="C662" i="5"/>
  <c r="B662" i="5"/>
  <c r="C661" i="5"/>
  <c r="B661" i="5"/>
  <c r="C660" i="5"/>
  <c r="B660" i="5"/>
  <c r="C659" i="5"/>
  <c r="B659" i="5"/>
  <c r="C658" i="5"/>
  <c r="B658" i="5"/>
  <c r="C657" i="5"/>
  <c r="B657" i="5"/>
  <c r="C656" i="5"/>
  <c r="B656" i="5"/>
  <c r="C655" i="5"/>
  <c r="B655" i="5"/>
  <c r="C654" i="5"/>
  <c r="B654" i="5"/>
  <c r="C653" i="5"/>
  <c r="B653" i="5"/>
  <c r="C652" i="5"/>
  <c r="B652" i="5"/>
  <c r="C651" i="5"/>
  <c r="B651" i="5"/>
  <c r="C650" i="5"/>
  <c r="B650" i="5"/>
  <c r="C649" i="5"/>
  <c r="B649" i="5"/>
  <c r="C648" i="5"/>
  <c r="B648" i="5"/>
  <c r="C647" i="5"/>
  <c r="B647" i="5"/>
  <c r="C646" i="5"/>
  <c r="B646" i="5"/>
  <c r="C645" i="5"/>
  <c r="B645" i="5"/>
  <c r="C644" i="5"/>
  <c r="B644" i="5"/>
  <c r="C643" i="5"/>
  <c r="B643" i="5"/>
  <c r="C642" i="5"/>
  <c r="B642" i="5"/>
  <c r="C641" i="5"/>
  <c r="B641" i="5"/>
  <c r="C640" i="5"/>
  <c r="B640" i="5"/>
  <c r="C639" i="5"/>
  <c r="B639" i="5"/>
  <c r="C638" i="5"/>
  <c r="B638" i="5"/>
  <c r="C637" i="5"/>
  <c r="B637" i="5"/>
  <c r="C636" i="5"/>
  <c r="B636" i="5"/>
  <c r="C635" i="5"/>
  <c r="B635" i="5"/>
  <c r="C634" i="5"/>
  <c r="B634" i="5"/>
  <c r="C633" i="5"/>
  <c r="B633" i="5"/>
  <c r="C632" i="5"/>
  <c r="B632" i="5"/>
  <c r="C631" i="5"/>
  <c r="B631" i="5"/>
  <c r="C630" i="5"/>
  <c r="B630" i="5"/>
  <c r="C629" i="5"/>
  <c r="B629" i="5"/>
  <c r="C628" i="5"/>
  <c r="B628" i="5"/>
  <c r="C627" i="5"/>
  <c r="B627" i="5"/>
  <c r="C626" i="5"/>
  <c r="B626" i="5"/>
  <c r="C625" i="5"/>
  <c r="B625" i="5"/>
  <c r="C624" i="5"/>
  <c r="B624" i="5"/>
  <c r="C623" i="5"/>
  <c r="B623" i="5"/>
  <c r="C87" i="5"/>
  <c r="B87" i="5"/>
  <c r="C86" i="5"/>
  <c r="B86" i="5"/>
  <c r="C85" i="5"/>
  <c r="B85" i="5"/>
  <c r="C84" i="5"/>
  <c r="B84" i="5"/>
  <c r="C83" i="5"/>
  <c r="B83" i="5"/>
  <c r="C82" i="5"/>
  <c r="B82" i="5"/>
  <c r="C81" i="5"/>
  <c r="B81" i="5"/>
  <c r="C80" i="5"/>
  <c r="B80" i="5"/>
  <c r="C79" i="5"/>
  <c r="B79" i="5"/>
  <c r="C78" i="5"/>
  <c r="B78" i="5"/>
  <c r="C77" i="5"/>
  <c r="B77" i="5"/>
  <c r="C76" i="5"/>
  <c r="B76" i="5"/>
  <c r="C75" i="5"/>
  <c r="B75" i="5"/>
  <c r="C74" i="5"/>
  <c r="B74" i="5"/>
  <c r="C73" i="5"/>
  <c r="B73" i="5"/>
  <c r="C72" i="5"/>
  <c r="B72" i="5"/>
  <c r="C71" i="5"/>
  <c r="B71" i="5"/>
  <c r="C70" i="5"/>
  <c r="B70" i="5"/>
  <c r="C69" i="5"/>
  <c r="B69" i="5"/>
  <c r="C68" i="5"/>
  <c r="B68" i="5"/>
  <c r="C67" i="5"/>
  <c r="B67" i="5"/>
  <c r="C66" i="5"/>
  <c r="B66" i="5"/>
  <c r="C65" i="5"/>
  <c r="B65" i="5"/>
  <c r="C64" i="5"/>
  <c r="B64" i="5"/>
  <c r="C63" i="5"/>
  <c r="B63" i="5"/>
  <c r="C62" i="5"/>
  <c r="B62" i="5"/>
  <c r="C61" i="5"/>
  <c r="B61" i="5"/>
  <c r="C60" i="5"/>
  <c r="B60" i="5"/>
  <c r="C59" i="5"/>
  <c r="B59" i="5"/>
  <c r="C58" i="5"/>
  <c r="B58" i="5"/>
  <c r="C57" i="5"/>
  <c r="B57" i="5"/>
  <c r="C56" i="5"/>
  <c r="B56" i="5"/>
  <c r="C55" i="5"/>
  <c r="B55" i="5"/>
  <c r="C54" i="5"/>
  <c r="B54" i="5"/>
  <c r="C53" i="5"/>
  <c r="B53" i="5"/>
  <c r="C52" i="5"/>
  <c r="B52" i="5"/>
  <c r="C51" i="5"/>
  <c r="B51" i="5"/>
  <c r="C50" i="5"/>
  <c r="B50" i="5"/>
  <c r="C49" i="5"/>
  <c r="B49" i="5"/>
  <c r="C48" i="5"/>
  <c r="B48" i="5"/>
  <c r="C47" i="5"/>
  <c r="B47" i="5"/>
  <c r="C46" i="5"/>
  <c r="B46" i="5"/>
  <c r="C45" i="5"/>
  <c r="B45" i="5"/>
  <c r="C44" i="5"/>
  <c r="B44" i="5"/>
  <c r="C43" i="5"/>
  <c r="B43" i="5"/>
  <c r="C42" i="5"/>
  <c r="B42" i="5"/>
  <c r="C41" i="5"/>
  <c r="B41" i="5"/>
  <c r="C40" i="5"/>
  <c r="B40" i="5"/>
  <c r="C39" i="5"/>
  <c r="B39" i="5"/>
  <c r="C38" i="5"/>
  <c r="B38" i="5"/>
  <c r="C37" i="5"/>
  <c r="B37" i="5"/>
  <c r="C36" i="5"/>
  <c r="B36" i="5"/>
  <c r="C35" i="5"/>
  <c r="B35" i="5"/>
  <c r="C34" i="5"/>
  <c r="B34" i="5"/>
  <c r="C33" i="5"/>
  <c r="B33" i="5"/>
  <c r="C32" i="5"/>
  <c r="B32" i="5"/>
  <c r="C31" i="5"/>
  <c r="B31" i="5"/>
  <c r="C30" i="5"/>
  <c r="B30" i="5"/>
  <c r="C29" i="5"/>
  <c r="B29" i="5"/>
  <c r="C28" i="5"/>
  <c r="B28" i="5"/>
  <c r="C27" i="5"/>
  <c r="B27" i="5"/>
  <c r="C26" i="5"/>
  <c r="B26" i="5"/>
  <c r="C25" i="5"/>
  <c r="B25" i="5"/>
  <c r="C24" i="5"/>
  <c r="B24" i="5"/>
  <c r="C23" i="5"/>
  <c r="B23" i="5"/>
  <c r="C22" i="5"/>
  <c r="B22" i="5"/>
  <c r="C21" i="5"/>
  <c r="B21" i="5"/>
  <c r="C20" i="5"/>
  <c r="B20" i="5"/>
  <c r="C19" i="5"/>
  <c r="B19" i="5"/>
  <c r="C18" i="5"/>
  <c r="B18" i="5"/>
  <c r="C17" i="5"/>
  <c r="B17" i="5"/>
  <c r="C16" i="5"/>
  <c r="B16" i="5"/>
  <c r="C15" i="5"/>
  <c r="B15" i="5"/>
  <c r="C14" i="5"/>
  <c r="B14" i="5"/>
  <c r="C13" i="5"/>
  <c r="B13" i="5"/>
  <c r="C12" i="5"/>
  <c r="B12" i="5"/>
  <c r="C11" i="5"/>
  <c r="B11" i="5"/>
  <c r="C10" i="5"/>
  <c r="B10" i="5"/>
  <c r="C9" i="5"/>
  <c r="B9" i="5"/>
  <c r="C8" i="5"/>
  <c r="B8" i="5"/>
  <c r="C7" i="5"/>
  <c r="B7" i="5"/>
  <c r="C6" i="5"/>
  <c r="B6" i="5"/>
  <c r="C5" i="5"/>
  <c r="B5" i="5"/>
  <c r="C4" i="5"/>
  <c r="B4" i="5"/>
  <c r="C3" i="5"/>
  <c r="B3" i="5"/>
  <c r="C519" i="5"/>
  <c r="B519" i="5"/>
  <c r="C518" i="5"/>
  <c r="B518" i="5"/>
  <c r="C517" i="5"/>
  <c r="B517" i="5"/>
  <c r="C516" i="5"/>
  <c r="B516" i="5"/>
  <c r="C515" i="5"/>
  <c r="B515" i="5"/>
  <c r="C514" i="5"/>
  <c r="B514" i="5"/>
  <c r="C513" i="5"/>
  <c r="B513" i="5"/>
  <c r="C512" i="5"/>
  <c r="B512" i="5"/>
  <c r="C511" i="5"/>
  <c r="B511" i="5"/>
  <c r="C510" i="5"/>
  <c r="B510" i="5"/>
  <c r="C509" i="5"/>
  <c r="B509" i="5"/>
  <c r="C508" i="5"/>
  <c r="B508" i="5"/>
  <c r="C507" i="5"/>
  <c r="B507" i="5"/>
  <c r="C506" i="5"/>
  <c r="B506" i="5"/>
  <c r="C505" i="5"/>
  <c r="B505" i="5"/>
  <c r="C504" i="5"/>
  <c r="B504" i="5"/>
  <c r="C503" i="5"/>
  <c r="B503" i="5"/>
  <c r="C502" i="5"/>
  <c r="B502" i="5"/>
  <c r="C501" i="5"/>
  <c r="B501" i="5"/>
  <c r="C500" i="5"/>
  <c r="B500" i="5"/>
  <c r="C499" i="5"/>
  <c r="B499" i="5"/>
  <c r="C498" i="5"/>
  <c r="B498" i="5"/>
  <c r="C497" i="5"/>
  <c r="B497" i="5"/>
  <c r="C496" i="5"/>
  <c r="B496" i="5"/>
  <c r="C495" i="5"/>
  <c r="B495" i="5"/>
  <c r="C494" i="5"/>
  <c r="B494" i="5"/>
  <c r="C493" i="5"/>
  <c r="B493" i="5"/>
  <c r="C492" i="5"/>
  <c r="B492" i="5"/>
  <c r="C491" i="5"/>
  <c r="B491" i="5"/>
  <c r="C490" i="5"/>
  <c r="B490" i="5"/>
  <c r="C489" i="5"/>
  <c r="B489" i="5"/>
  <c r="C488" i="5"/>
  <c r="B488" i="5"/>
  <c r="C487" i="5"/>
  <c r="B487" i="5"/>
  <c r="C486" i="5"/>
  <c r="B486" i="5"/>
  <c r="C485" i="5"/>
  <c r="B485" i="5"/>
  <c r="C484" i="5"/>
  <c r="B484" i="5"/>
  <c r="C483" i="5"/>
  <c r="B483" i="5"/>
  <c r="C482" i="5"/>
  <c r="B482" i="5"/>
  <c r="C481" i="5"/>
  <c r="B481" i="5"/>
  <c r="C480" i="5"/>
  <c r="B480" i="5"/>
  <c r="C479" i="5"/>
  <c r="B479" i="5"/>
  <c r="C478" i="5"/>
  <c r="B478" i="5"/>
  <c r="C477" i="5"/>
  <c r="B477" i="5"/>
  <c r="C476" i="5"/>
  <c r="B476" i="5"/>
  <c r="C475" i="5"/>
  <c r="B475" i="5"/>
  <c r="C474" i="5"/>
  <c r="B474" i="5"/>
  <c r="C473" i="5"/>
  <c r="B473" i="5"/>
  <c r="C472" i="5"/>
  <c r="B472" i="5"/>
  <c r="C471" i="5"/>
  <c r="B471" i="5"/>
  <c r="C470" i="5"/>
  <c r="B470" i="5"/>
  <c r="C469" i="5"/>
  <c r="B469" i="5"/>
  <c r="C468" i="5"/>
  <c r="B468" i="5"/>
  <c r="C467" i="5"/>
  <c r="B467" i="5"/>
  <c r="C466" i="5"/>
  <c r="B466" i="5"/>
  <c r="C465" i="5"/>
  <c r="B465" i="5"/>
  <c r="C464" i="5"/>
  <c r="B464" i="5"/>
  <c r="C463" i="5"/>
  <c r="B463" i="5"/>
  <c r="C462" i="5"/>
  <c r="B462" i="5"/>
  <c r="C461" i="5"/>
  <c r="B461" i="5"/>
  <c r="C460" i="5"/>
  <c r="B460" i="5"/>
  <c r="C459" i="5"/>
  <c r="B459" i="5"/>
  <c r="C458" i="5"/>
  <c r="B458" i="5"/>
  <c r="C457" i="5"/>
  <c r="B457" i="5"/>
  <c r="C456" i="5"/>
  <c r="B456" i="5"/>
  <c r="C455" i="5"/>
  <c r="B455" i="5"/>
  <c r="C454" i="5"/>
  <c r="B454" i="5"/>
  <c r="C453" i="5"/>
  <c r="B453" i="5"/>
  <c r="C452" i="5"/>
  <c r="B452" i="5"/>
  <c r="C451" i="5"/>
  <c r="B451" i="5"/>
  <c r="C450" i="5"/>
  <c r="B450" i="5"/>
  <c r="C449" i="5"/>
  <c r="B449" i="5"/>
  <c r="C448" i="5"/>
  <c r="B448" i="5"/>
  <c r="C447" i="5"/>
  <c r="B447" i="5"/>
  <c r="C446" i="5"/>
  <c r="B446" i="5"/>
  <c r="C445" i="5"/>
  <c r="B445" i="5"/>
  <c r="C444" i="5"/>
  <c r="B444" i="5"/>
  <c r="C443" i="5"/>
  <c r="B443" i="5"/>
  <c r="C442" i="5"/>
  <c r="B442" i="5"/>
  <c r="C441" i="5"/>
  <c r="B441" i="5"/>
  <c r="C407" i="5"/>
  <c r="B407" i="5"/>
  <c r="C406" i="5"/>
  <c r="B406" i="5"/>
  <c r="C405" i="5"/>
  <c r="B405" i="5"/>
  <c r="C404" i="5"/>
  <c r="B404" i="5"/>
  <c r="C319" i="5"/>
  <c r="B319" i="5"/>
  <c r="C403" i="5"/>
  <c r="B403" i="5"/>
  <c r="C402" i="5"/>
  <c r="B402" i="5"/>
  <c r="C401" i="5"/>
  <c r="B401" i="5"/>
  <c r="C400" i="5"/>
  <c r="B400" i="5"/>
  <c r="C399" i="5"/>
  <c r="B399" i="5"/>
  <c r="C398" i="5"/>
  <c r="B398" i="5"/>
  <c r="C397" i="5"/>
  <c r="B397" i="5"/>
  <c r="C396" i="5"/>
  <c r="B396" i="5"/>
  <c r="C395" i="5"/>
  <c r="B395" i="5"/>
  <c r="C394" i="5"/>
  <c r="B394" i="5"/>
  <c r="C393" i="5"/>
  <c r="B393" i="5"/>
  <c r="C392" i="5"/>
  <c r="B392" i="5"/>
  <c r="C391" i="5"/>
  <c r="B391" i="5"/>
  <c r="C390" i="5"/>
  <c r="B390" i="5"/>
  <c r="C389" i="5"/>
  <c r="B389" i="5"/>
  <c r="C388" i="5"/>
  <c r="B388" i="5"/>
  <c r="C387" i="5"/>
  <c r="B387" i="5"/>
  <c r="C386" i="5"/>
  <c r="B386" i="5"/>
  <c r="C385" i="5"/>
  <c r="B385" i="5"/>
  <c r="C384" i="5"/>
  <c r="B384" i="5"/>
  <c r="C383" i="5"/>
  <c r="B383" i="5"/>
  <c r="C382" i="5"/>
  <c r="B382" i="5"/>
  <c r="C381" i="5"/>
  <c r="B381" i="5"/>
  <c r="C380" i="5"/>
  <c r="B380" i="5"/>
  <c r="C379" i="5"/>
  <c r="B379" i="5"/>
  <c r="C378" i="5"/>
  <c r="B378" i="5"/>
  <c r="C377" i="5"/>
  <c r="B377" i="5"/>
  <c r="C376" i="5"/>
  <c r="B376" i="5"/>
  <c r="C375" i="5"/>
  <c r="B375" i="5"/>
  <c r="C374" i="5"/>
  <c r="B374" i="5"/>
  <c r="C373" i="5"/>
  <c r="B373" i="5"/>
  <c r="C372" i="5"/>
  <c r="B372" i="5"/>
  <c r="C371" i="5"/>
  <c r="B371" i="5"/>
  <c r="C370" i="5"/>
  <c r="B370" i="5"/>
  <c r="C369" i="5"/>
  <c r="B369" i="5"/>
  <c r="C368" i="5"/>
  <c r="B368" i="5"/>
  <c r="C367" i="5"/>
  <c r="B367" i="5"/>
  <c r="C366" i="5"/>
  <c r="B366" i="5"/>
  <c r="C365" i="5"/>
  <c r="B365" i="5"/>
  <c r="C364" i="5"/>
  <c r="B364" i="5"/>
  <c r="C363" i="5"/>
  <c r="B363" i="5"/>
  <c r="C362" i="5"/>
  <c r="B362" i="5"/>
  <c r="C361" i="5"/>
  <c r="B361" i="5"/>
  <c r="C360" i="5"/>
  <c r="B360" i="5"/>
  <c r="C359" i="5"/>
  <c r="B359" i="5"/>
  <c r="C358" i="5"/>
  <c r="B358" i="5"/>
  <c r="C357" i="5"/>
  <c r="B357" i="5"/>
  <c r="C356" i="5"/>
  <c r="B356" i="5"/>
  <c r="C355" i="5"/>
  <c r="B355" i="5"/>
  <c r="C354" i="5"/>
  <c r="B354" i="5"/>
  <c r="C353" i="5"/>
  <c r="B353" i="5"/>
  <c r="C352" i="5"/>
  <c r="B352" i="5"/>
  <c r="C351" i="5"/>
  <c r="B351" i="5"/>
  <c r="C350" i="5"/>
  <c r="B350" i="5"/>
  <c r="C349" i="5"/>
  <c r="B349" i="5"/>
  <c r="C348" i="5"/>
  <c r="B348" i="5"/>
  <c r="C347" i="5"/>
  <c r="B347" i="5"/>
  <c r="C346" i="5"/>
  <c r="B346" i="5"/>
  <c r="C345" i="5"/>
  <c r="B345" i="5"/>
  <c r="C344" i="5"/>
  <c r="B344" i="5"/>
  <c r="C343" i="5"/>
  <c r="B343" i="5"/>
  <c r="C342" i="5"/>
  <c r="B342" i="5"/>
  <c r="C341" i="5"/>
  <c r="B341" i="5"/>
  <c r="C340" i="5"/>
  <c r="B340" i="5"/>
  <c r="C339" i="5"/>
  <c r="B339" i="5"/>
  <c r="C338" i="5"/>
  <c r="B338" i="5"/>
  <c r="C337" i="5"/>
  <c r="B337" i="5"/>
  <c r="C336" i="5"/>
  <c r="B336" i="5"/>
  <c r="C335" i="5"/>
  <c r="B335" i="5"/>
  <c r="C334" i="5"/>
  <c r="B334" i="5"/>
  <c r="C333" i="5"/>
  <c r="B333" i="5"/>
  <c r="C332" i="5"/>
  <c r="B332" i="5"/>
  <c r="C331" i="5"/>
  <c r="B331" i="5"/>
  <c r="C330" i="5"/>
  <c r="B330" i="5"/>
  <c r="C329" i="5"/>
  <c r="B329" i="5"/>
  <c r="C328" i="5"/>
  <c r="B328" i="5"/>
  <c r="C327" i="5"/>
  <c r="B327" i="5"/>
  <c r="Y100" i="1"/>
  <c r="Y99" i="1"/>
  <c r="Y98" i="1"/>
  <c r="Y97" i="1"/>
  <c r="Y94" i="1"/>
  <c r="Y93" i="1"/>
  <c r="Y91" i="1"/>
  <c r="Y90" i="1"/>
  <c r="Y89" i="1"/>
  <c r="Y88" i="1"/>
  <c r="Y87" i="1"/>
  <c r="Y86" i="1"/>
  <c r="Y85" i="1"/>
  <c r="Y84" i="1"/>
  <c r="Y83" i="1"/>
  <c r="Y82" i="1"/>
  <c r="Y81" i="1"/>
  <c r="Y79" i="1"/>
  <c r="Y78" i="1"/>
  <c r="Y73" i="1"/>
  <c r="Y66" i="1"/>
  <c r="Y65" i="1"/>
  <c r="Y64" i="1"/>
  <c r="Y62" i="1"/>
  <c r="Y59" i="1"/>
  <c r="Y57" i="1"/>
  <c r="Y55" i="1"/>
  <c r="Y53" i="1"/>
  <c r="Y52" i="1"/>
  <c r="Y51" i="1"/>
  <c r="Y50" i="1"/>
  <c r="Y49" i="1"/>
  <c r="Y47" i="1"/>
  <c r="Y46" i="1"/>
  <c r="Y45" i="1"/>
  <c r="Y44" i="1"/>
  <c r="Y43" i="1"/>
  <c r="Y42" i="1"/>
  <c r="Y41" i="1"/>
  <c r="Y40" i="1"/>
  <c r="Y39" i="1"/>
  <c r="Y38" i="1"/>
  <c r="Y37" i="1"/>
  <c r="Y35" i="1"/>
  <c r="Y28" i="1"/>
  <c r="Y27" i="1"/>
  <c r="Y26" i="1"/>
  <c r="Y25" i="1"/>
  <c r="Y24" i="1"/>
  <c r="Y22" i="1"/>
  <c r="Y21" i="1"/>
  <c r="Y20" i="1"/>
  <c r="Y19" i="1"/>
  <c r="Y16" i="1"/>
  <c r="Y15" i="1"/>
  <c r="Y14" i="1"/>
  <c r="Y13" i="1"/>
  <c r="Y11" i="1"/>
  <c r="Y9" i="1"/>
  <c r="Y8" i="1"/>
  <c r="Y7" i="1"/>
  <c r="Y6" i="1"/>
  <c r="Y5" i="1"/>
  <c r="Y4" i="1"/>
  <c r="Y3" i="1"/>
  <c r="Z100" i="1"/>
  <c r="Z99" i="1"/>
  <c r="Z98" i="1"/>
  <c r="Z97" i="1"/>
  <c r="Z94" i="1"/>
  <c r="Z93" i="1"/>
  <c r="Z91" i="1"/>
  <c r="Z90" i="1"/>
  <c r="Z89" i="1"/>
  <c r="Z88" i="1"/>
  <c r="Z87" i="1"/>
  <c r="Z86" i="1"/>
  <c r="Z85" i="1"/>
  <c r="Z84" i="1"/>
  <c r="Z83" i="1"/>
  <c r="Z82" i="1"/>
  <c r="Z81" i="1"/>
  <c r="Z79" i="1"/>
  <c r="Z78" i="1"/>
  <c r="Z73" i="1"/>
  <c r="Z66" i="1"/>
  <c r="Z65" i="1"/>
  <c r="Z64" i="1"/>
  <c r="Z62" i="1"/>
  <c r="Z59" i="1"/>
  <c r="Z57" i="1"/>
  <c r="Z55" i="1"/>
  <c r="Z53" i="1"/>
  <c r="Z52" i="1"/>
  <c r="Z51" i="1"/>
  <c r="Z50" i="1"/>
  <c r="Z49" i="1"/>
  <c r="Z47" i="1"/>
  <c r="Z46" i="1"/>
  <c r="Z45" i="1"/>
  <c r="Z44" i="1"/>
  <c r="Z43" i="1"/>
  <c r="Z42" i="1"/>
  <c r="Z41" i="1"/>
  <c r="Z40" i="1"/>
  <c r="Z39" i="1"/>
  <c r="Z38" i="1"/>
  <c r="Z37" i="1"/>
  <c r="Z35" i="1"/>
  <c r="Z28" i="1"/>
  <c r="Z27" i="1"/>
  <c r="Z26" i="1"/>
  <c r="Z25" i="1"/>
  <c r="Z24" i="1"/>
  <c r="Z22" i="1"/>
  <c r="Z21" i="1"/>
  <c r="Z20" i="1"/>
  <c r="Z19" i="1"/>
  <c r="Z16" i="1"/>
  <c r="Z15" i="1"/>
  <c r="Z14" i="1"/>
  <c r="Z13" i="1"/>
  <c r="Z11" i="1"/>
  <c r="Z9" i="1"/>
  <c r="Z8" i="1"/>
  <c r="Z7" i="1"/>
  <c r="Z6" i="1"/>
  <c r="Z5" i="1"/>
  <c r="Z4" i="1"/>
  <c r="Z3" i="1"/>
  <c r="D10" i="3"/>
  <c r="D9" i="3"/>
  <c r="D8" i="3"/>
  <c r="D7" i="3"/>
  <c r="D6" i="3"/>
  <c r="D5" i="3"/>
  <c r="M76" i="2"/>
  <c r="M75" i="2"/>
  <c r="M74"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AB4" i="1"/>
  <c r="AD4" i="1"/>
  <c r="AE4" i="1"/>
  <c r="AB5" i="1"/>
  <c r="AD5" i="1"/>
  <c r="AE5" i="1"/>
  <c r="AB6" i="1"/>
  <c r="AD6" i="1"/>
  <c r="AE6" i="1"/>
  <c r="AB7" i="1"/>
  <c r="AD7" i="1"/>
  <c r="AE7" i="1"/>
  <c r="AB8" i="1"/>
  <c r="AD8" i="1"/>
  <c r="AB9" i="1"/>
  <c r="AD9" i="1"/>
  <c r="AE9" i="1"/>
  <c r="AB11" i="1"/>
  <c r="AD11" i="1"/>
  <c r="AE11" i="1"/>
  <c r="AD12" i="1"/>
  <c r="AB13" i="1"/>
  <c r="AD13" i="1"/>
  <c r="AE13" i="1"/>
  <c r="AB14" i="1"/>
  <c r="AD14" i="1"/>
  <c r="AE14" i="1"/>
  <c r="AB15" i="1"/>
  <c r="AD15" i="1"/>
  <c r="AE15" i="1"/>
  <c r="AB16" i="1"/>
  <c r="AD16" i="1"/>
  <c r="AE16" i="1"/>
  <c r="AB19" i="1"/>
  <c r="AD19" i="1"/>
  <c r="AE19" i="1"/>
  <c r="AB20" i="1"/>
  <c r="AD20" i="1"/>
  <c r="AE20" i="1"/>
  <c r="AB21" i="1"/>
  <c r="AD21" i="1"/>
  <c r="AE21" i="1"/>
  <c r="AB22" i="1"/>
  <c r="AD22" i="1"/>
  <c r="AE22" i="1"/>
  <c r="AD23" i="1"/>
  <c r="AB24" i="1"/>
  <c r="AD24" i="1"/>
  <c r="AE24" i="1"/>
  <c r="AB25" i="1"/>
  <c r="AD25" i="1"/>
  <c r="AE25" i="1"/>
  <c r="AB26" i="1"/>
  <c r="AD26" i="1"/>
  <c r="AE26" i="1"/>
  <c r="AB27" i="1"/>
  <c r="AD27" i="1"/>
  <c r="AE27" i="1"/>
  <c r="AB28" i="1"/>
  <c r="AD28" i="1"/>
  <c r="AE28" i="1"/>
  <c r="AB35" i="1"/>
  <c r="AD35" i="1"/>
  <c r="AE35" i="1"/>
  <c r="AB37" i="1"/>
  <c r="AD37" i="1"/>
  <c r="AE37" i="1"/>
  <c r="AB38" i="1"/>
  <c r="AD38" i="1"/>
  <c r="AE38" i="1"/>
  <c r="AB39" i="1"/>
  <c r="AD39" i="1"/>
  <c r="AE39" i="1"/>
  <c r="AB40" i="1"/>
  <c r="AD40" i="1"/>
  <c r="AE40" i="1"/>
  <c r="AB41" i="1"/>
  <c r="AD41" i="1"/>
  <c r="AE41" i="1"/>
  <c r="AB42" i="1"/>
  <c r="AD42" i="1"/>
  <c r="AE42" i="1"/>
  <c r="AB43" i="1"/>
  <c r="AD43" i="1"/>
  <c r="AE43" i="1"/>
  <c r="AB44" i="1"/>
  <c r="AD44" i="1"/>
  <c r="AE44" i="1"/>
  <c r="AB45" i="1"/>
  <c r="AD45" i="1"/>
  <c r="AE45" i="1"/>
  <c r="AB46" i="1"/>
  <c r="AD46" i="1"/>
  <c r="AE46" i="1"/>
  <c r="AB47" i="1"/>
  <c r="AD47" i="1"/>
  <c r="AE47" i="1"/>
  <c r="AB49" i="1"/>
  <c r="AD49" i="1"/>
  <c r="AE49" i="1"/>
  <c r="AB50" i="1"/>
  <c r="AD50" i="1"/>
  <c r="AE50" i="1"/>
  <c r="AB51" i="1"/>
  <c r="AD51" i="1"/>
  <c r="AE51" i="1"/>
  <c r="AB52" i="1"/>
  <c r="AD52" i="1"/>
  <c r="AE52" i="1"/>
  <c r="AB53" i="1"/>
  <c r="AD53" i="1"/>
  <c r="AE53" i="1"/>
  <c r="AB55" i="1"/>
  <c r="AD55" i="1"/>
  <c r="AE55" i="1"/>
  <c r="AB57" i="1"/>
  <c r="AD57" i="1"/>
  <c r="AE57" i="1"/>
  <c r="AB59" i="1"/>
  <c r="AD59" i="1"/>
  <c r="AE59" i="1"/>
  <c r="AB62" i="1"/>
  <c r="AD62" i="1"/>
  <c r="AE62" i="1"/>
  <c r="AB64" i="1"/>
  <c r="AD64" i="1"/>
  <c r="AE64" i="1"/>
  <c r="AB65" i="1"/>
  <c r="AD65" i="1"/>
  <c r="AE65" i="1"/>
  <c r="AB66" i="1"/>
  <c r="AD66" i="1"/>
  <c r="AE66" i="1"/>
  <c r="AD72" i="1"/>
  <c r="AB73" i="1"/>
  <c r="AD73" i="1"/>
  <c r="AE73" i="1"/>
  <c r="AB78" i="1"/>
  <c r="AD78" i="1"/>
  <c r="AE78" i="1"/>
  <c r="AB79" i="1"/>
  <c r="AD79" i="1"/>
  <c r="AE79" i="1"/>
  <c r="AB81" i="1"/>
  <c r="AD81" i="1"/>
  <c r="AE81" i="1"/>
  <c r="AB82" i="1"/>
  <c r="AD82" i="1"/>
  <c r="AE82" i="1"/>
  <c r="AB83" i="1"/>
  <c r="AD83" i="1"/>
  <c r="AE83" i="1"/>
  <c r="AB84" i="1"/>
  <c r="AD84" i="1"/>
  <c r="AE84" i="1"/>
  <c r="AB85" i="1"/>
  <c r="AD85" i="1"/>
  <c r="AE85" i="1"/>
  <c r="AB86" i="1"/>
  <c r="AD86" i="1"/>
  <c r="AE86" i="1"/>
  <c r="AB87" i="1"/>
  <c r="AD87" i="1"/>
  <c r="AE87" i="1"/>
  <c r="AB88" i="1"/>
  <c r="AD88" i="1"/>
  <c r="AE88" i="1"/>
  <c r="AB89" i="1"/>
  <c r="AD89" i="1"/>
  <c r="AE89" i="1"/>
  <c r="AB90" i="1"/>
  <c r="AD90" i="1"/>
  <c r="AE90" i="1"/>
  <c r="AB91" i="1"/>
  <c r="AD91" i="1"/>
  <c r="AE91" i="1"/>
  <c r="AB93" i="1"/>
  <c r="AD93" i="1"/>
  <c r="AE93" i="1"/>
  <c r="AB94" i="1"/>
  <c r="AD94" i="1"/>
  <c r="AE94" i="1"/>
  <c r="AB97" i="1"/>
  <c r="AD97" i="1"/>
  <c r="AE97" i="1"/>
  <c r="AB98" i="1"/>
  <c r="AD98" i="1"/>
  <c r="AE98" i="1"/>
  <c r="AB99" i="1"/>
  <c r="AD99" i="1"/>
  <c r="AE99" i="1"/>
  <c r="AB100" i="1"/>
  <c r="AD100" i="1"/>
  <c r="AE100" i="1"/>
  <c r="AE3" i="1"/>
  <c r="AD3" i="1"/>
  <c r="AB3" i="1"/>
  <c r="N68" i="1"/>
  <c r="N69" i="1"/>
  <c r="N71" i="1"/>
  <c r="N75" i="1"/>
  <c r="N76" i="1"/>
  <c r="N92" i="1"/>
  <c r="P68" i="1"/>
  <c r="P69" i="1"/>
  <c r="P71" i="1"/>
  <c r="P92" i="1"/>
  <c r="O68" i="1"/>
  <c r="O69" i="1"/>
  <c r="O71" i="1"/>
  <c r="O75" i="1"/>
  <c r="O76" i="1"/>
  <c r="O92" i="1"/>
  <c r="Y92" i="1"/>
  <c r="Y76" i="1"/>
  <c r="Y75" i="1"/>
  <c r="Y71" i="1"/>
  <c r="Y68" i="1"/>
  <c r="Z92" i="1"/>
  <c r="Z76" i="1"/>
  <c r="Z75" i="1"/>
  <c r="Z71" i="1"/>
  <c r="Z68" i="1"/>
  <c r="AB68" i="1"/>
  <c r="AD68" i="1"/>
  <c r="AE68" i="1"/>
  <c r="AB71" i="1"/>
  <c r="AD71" i="1"/>
  <c r="AE71" i="1"/>
  <c r="AB75" i="1"/>
  <c r="AD75" i="1"/>
  <c r="AE75" i="1"/>
  <c r="AB76" i="1"/>
  <c r="AD76" i="1"/>
  <c r="AE76" i="1"/>
  <c r="AB92" i="1"/>
  <c r="AD92" i="1"/>
  <c r="AE92" i="1"/>
  <c r="P76" i="1"/>
  <c r="M76" i="1"/>
  <c r="M71" i="1"/>
  <c r="M68" i="1"/>
  <c r="P75" i="1"/>
  <c r="M75" i="1"/>
  <c r="M92" i="1"/>
  <c r="AH32" i="1"/>
  <c r="AI32" i="1" s="1"/>
  <c r="AI13" i="1"/>
  <c r="AI71" i="1"/>
  <c r="AI11" i="1"/>
  <c r="AI12" i="1"/>
  <c r="AI23" i="1"/>
  <c r="P119" i="1"/>
  <c r="A29" i="101" l="1"/>
  <c r="E44" i="40"/>
  <c r="E26" i="40"/>
  <c r="BE8" i="8"/>
  <c r="BG9" i="8" s="1"/>
  <c r="BG8" i="8"/>
  <c r="AI7" i="8"/>
  <c r="AJ7" i="8" s="1"/>
  <c r="AK7" i="8"/>
  <c r="K2" i="8"/>
  <c r="O12" i="101" s="1"/>
  <c r="DW4" i="9"/>
  <c r="C6" i="6"/>
  <c r="AL75" i="1"/>
  <c r="AM75" i="1" s="1"/>
  <c r="AL79" i="1"/>
  <c r="AM79" i="1" s="1"/>
  <c r="AL73" i="1"/>
  <c r="AM73" i="1" s="1"/>
  <c r="AL66" i="1"/>
  <c r="AM66" i="1" s="1"/>
  <c r="M32" i="1"/>
  <c r="AL68" i="1"/>
  <c r="AM68" i="1" s="1"/>
  <c r="AL93" i="1"/>
  <c r="AM93" i="1" s="1"/>
  <c r="C7" i="6"/>
  <c r="E7" i="6" s="1"/>
  <c r="E12" i="6" s="1"/>
  <c r="AL94" i="1"/>
  <c r="AM94" i="1" s="1"/>
  <c r="AL28" i="1"/>
  <c r="AM28" i="1" s="1"/>
  <c r="AL24" i="1"/>
  <c r="AM24" i="1" s="1"/>
  <c r="AL57" i="1"/>
  <c r="AM57" i="1" s="1"/>
  <c r="AL51" i="1"/>
  <c r="AM51" i="1" s="1"/>
  <c r="E24" i="40"/>
  <c r="AL26" i="1"/>
  <c r="AM26" i="1" s="1"/>
  <c r="AL11" i="1"/>
  <c r="AM11" i="1" s="1"/>
  <c r="AL53" i="1"/>
  <c r="AM53" i="1" s="1"/>
  <c r="AL25" i="1"/>
  <c r="AM25" i="1" s="1"/>
  <c r="AL52" i="1"/>
  <c r="AM52" i="1" s="1"/>
  <c r="AL27" i="1"/>
  <c r="AM27" i="1" s="1"/>
  <c r="B19" i="35"/>
  <c r="B33" i="35" s="1"/>
  <c r="N47" i="35" s="1"/>
  <c r="B79" i="35"/>
  <c r="C79" i="35" s="1"/>
  <c r="DK4" i="9"/>
  <c r="EA4" i="9"/>
  <c r="ER4" i="9"/>
  <c r="DO4" i="9"/>
  <c r="EE4" i="9"/>
  <c r="DC4" i="9"/>
  <c r="DS4" i="9"/>
  <c r="EI4" i="9"/>
  <c r="L168" i="8"/>
  <c r="L167" i="8" s="1"/>
  <c r="AL99" i="1"/>
  <c r="AM99" i="1" s="1"/>
  <c r="AL89" i="1"/>
  <c r="AM89" i="1" s="1"/>
  <c r="AL85" i="1"/>
  <c r="AM85" i="1" s="1"/>
  <c r="AL81" i="1"/>
  <c r="AM81" i="1" s="1"/>
  <c r="AL62" i="1"/>
  <c r="AM62" i="1" s="1"/>
  <c r="AL44" i="1"/>
  <c r="AM44" i="1" s="1"/>
  <c r="AL40" i="1"/>
  <c r="AM40" i="1" s="1"/>
  <c r="DD4" i="9"/>
  <c r="DH4" i="9"/>
  <c r="DL4" i="9"/>
  <c r="DP4" i="9"/>
  <c r="DT4" i="9"/>
  <c r="DX4" i="9"/>
  <c r="EB4" i="9"/>
  <c r="EF4" i="9"/>
  <c r="EJ4" i="9"/>
  <c r="EO4" i="9"/>
  <c r="ES4" i="9"/>
  <c r="AL3" i="1"/>
  <c r="AM3" i="1" s="1"/>
  <c r="AL19" i="1"/>
  <c r="AM19" i="1" s="1"/>
  <c r="DE4" i="9"/>
  <c r="DI4" i="9"/>
  <c r="DM4" i="9"/>
  <c r="DQ4" i="9"/>
  <c r="DU4" i="9"/>
  <c r="DY4" i="9"/>
  <c r="EC4" i="9"/>
  <c r="EG4" i="9"/>
  <c r="EK4" i="9"/>
  <c r="EP4" i="9"/>
  <c r="DF4" i="9"/>
  <c r="DJ4" i="9"/>
  <c r="DN4" i="9"/>
  <c r="DR4" i="9"/>
  <c r="DV4" i="9"/>
  <c r="DZ4" i="9"/>
  <c r="ED4" i="9"/>
  <c r="EH4" i="9"/>
  <c r="EL4" i="9"/>
  <c r="EQ4" i="9"/>
  <c r="L14" i="35"/>
  <c r="Y10" i="1"/>
  <c r="M10" i="1"/>
  <c r="U14" i="1"/>
  <c r="Q19" i="35"/>
  <c r="U19" i="35" s="1"/>
  <c r="P37" i="35"/>
  <c r="P51" i="35" s="1"/>
  <c r="P65" i="35" s="1"/>
  <c r="E25" i="40"/>
  <c r="E23" i="40"/>
  <c r="AL64" i="1"/>
  <c r="AM64" i="1" s="1"/>
  <c r="AL100" i="1"/>
  <c r="AM100" i="1" s="1"/>
  <c r="AL39" i="1"/>
  <c r="AM39" i="1" s="1"/>
  <c r="AL72" i="1"/>
  <c r="AM72" i="1" s="1"/>
  <c r="AL71" i="1"/>
  <c r="AM71" i="1" s="1"/>
  <c r="AL16" i="1"/>
  <c r="AM16" i="1" s="1"/>
  <c r="AL6" i="1"/>
  <c r="AM6" i="1" s="1"/>
  <c r="AL47" i="1"/>
  <c r="AM47" i="1" s="1"/>
  <c r="AL90" i="1"/>
  <c r="AM90" i="1" s="1"/>
  <c r="AL76" i="1"/>
  <c r="AM76" i="1" s="1"/>
  <c r="AL12" i="1"/>
  <c r="AM12" i="1" s="1"/>
  <c r="AL9" i="1"/>
  <c r="AM9" i="1" s="1"/>
  <c r="AL5" i="1"/>
  <c r="AM5" i="1" s="1"/>
  <c r="AL13" i="1"/>
  <c r="AM13" i="1" s="1"/>
  <c r="AL46" i="1"/>
  <c r="AM46" i="1" s="1"/>
  <c r="AL38" i="1"/>
  <c r="AM38" i="1" s="1"/>
  <c r="AL21" i="1"/>
  <c r="AM21" i="1" s="1"/>
  <c r="AL45" i="1"/>
  <c r="AM45" i="1" s="1"/>
  <c r="E71" i="40"/>
  <c r="E162" i="40"/>
  <c r="E70" i="40"/>
  <c r="AL22" i="1"/>
  <c r="AM22" i="1" s="1"/>
  <c r="AL97" i="1"/>
  <c r="AM97" i="1" s="1"/>
  <c r="AL91" i="1"/>
  <c r="AM91" i="1" s="1"/>
  <c r="AL87" i="1"/>
  <c r="AM87" i="1" s="1"/>
  <c r="AL83" i="1"/>
  <c r="AM83" i="1" s="1"/>
  <c r="AL42" i="1"/>
  <c r="AM42" i="1" s="1"/>
  <c r="X10" i="1"/>
  <c r="AK10" i="1" s="1"/>
  <c r="Z10" i="1"/>
  <c r="AL35" i="1"/>
  <c r="AM35" i="1" s="1"/>
  <c r="AB32" i="1"/>
  <c r="AL43" i="1"/>
  <c r="AM43" i="1" s="1"/>
  <c r="E35" i="9"/>
  <c r="E28" i="40"/>
  <c r="E163" i="40"/>
  <c r="E136" i="40"/>
  <c r="E132" i="40"/>
  <c r="E104" i="40"/>
  <c r="E63" i="40"/>
  <c r="E57" i="40"/>
  <c r="AL15" i="1"/>
  <c r="AM15" i="1" s="1"/>
  <c r="AL4" i="1"/>
  <c r="AM4" i="1" s="1"/>
  <c r="Z32" i="1"/>
  <c r="AH97" i="1"/>
  <c r="AL14" i="1"/>
  <c r="AM14" i="1" s="1"/>
  <c r="AL20" i="1"/>
  <c r="AM20" i="1" s="1"/>
  <c r="AL88" i="1"/>
  <c r="AM88" i="1" s="1"/>
  <c r="AL82" i="1"/>
  <c r="AM82" i="1" s="1"/>
  <c r="AL92" i="1"/>
  <c r="AM92" i="1" s="1"/>
  <c r="AL98" i="1"/>
  <c r="AM98" i="1" s="1"/>
  <c r="AL37" i="1"/>
  <c r="AM37" i="1" s="1"/>
  <c r="E31" i="40"/>
  <c r="E161" i="40"/>
  <c r="E155" i="40"/>
  <c r="E153" i="40"/>
  <c r="E126" i="40"/>
  <c r="E96" i="40"/>
  <c r="E137" i="40"/>
  <c r="E116" i="40"/>
  <c r="E112" i="40"/>
  <c r="E95" i="40"/>
  <c r="E41" i="40"/>
  <c r="E39" i="40"/>
  <c r="E37" i="40"/>
  <c r="E21" i="40"/>
  <c r="E19" i="40"/>
  <c r="E17" i="40"/>
  <c r="E15" i="40"/>
  <c r="E11" i="40"/>
  <c r="E8" i="40"/>
  <c r="E178" i="40"/>
  <c r="E176" i="40"/>
  <c r="E174" i="40"/>
  <c r="E172" i="40"/>
  <c r="E166" i="40"/>
  <c r="E159" i="40"/>
  <c r="E151" i="40"/>
  <c r="E149" i="40"/>
  <c r="E144" i="40"/>
  <c r="E142" i="40"/>
  <c r="E140" i="40"/>
  <c r="E138" i="40"/>
  <c r="E130" i="40"/>
  <c r="E122" i="40"/>
  <c r="E119" i="40"/>
  <c r="E117" i="40"/>
  <c r="E115" i="40"/>
  <c r="E111" i="40"/>
  <c r="E109" i="40"/>
  <c r="E106" i="40"/>
  <c r="E102" i="40"/>
  <c r="E98" i="40"/>
  <c r="E94" i="40"/>
  <c r="E92" i="40"/>
  <c r="E88" i="40"/>
  <c r="E86" i="40"/>
  <c r="E84" i="40"/>
  <c r="E82" i="40"/>
  <c r="E75" i="40"/>
  <c r="E73" i="40"/>
  <c r="E69" i="40"/>
  <c r="E67" i="40"/>
  <c r="E59" i="40"/>
  <c r="E55" i="40"/>
  <c r="E53" i="40"/>
  <c r="E49" i="40"/>
  <c r="E47" i="40"/>
  <c r="AL7" i="1"/>
  <c r="AM7" i="1" s="1"/>
  <c r="E37" i="9"/>
  <c r="E34" i="9"/>
  <c r="E7" i="9"/>
  <c r="E12" i="9"/>
  <c r="E16" i="9"/>
  <c r="E20" i="9"/>
  <c r="E29" i="9"/>
  <c r="E33" i="9"/>
  <c r="E27" i="9"/>
  <c r="E31" i="9"/>
  <c r="E41" i="9"/>
  <c r="E181" i="40"/>
  <c r="E179" i="40"/>
  <c r="E177" i="40"/>
  <c r="E175" i="40"/>
  <c r="E173" i="40"/>
  <c r="E171" i="40"/>
  <c r="E169" i="40"/>
  <c r="E167" i="40"/>
  <c r="E165" i="40"/>
  <c r="E160" i="40"/>
  <c r="E158" i="40"/>
  <c r="E156" i="40"/>
  <c r="E154" i="40"/>
  <c r="E152" i="40"/>
  <c r="E150" i="40"/>
  <c r="E147" i="40"/>
  <c r="E145" i="40"/>
  <c r="E143" i="40"/>
  <c r="E141" i="40"/>
  <c r="E139" i="40"/>
  <c r="E135" i="40"/>
  <c r="E133" i="40"/>
  <c r="E131" i="40"/>
  <c r="E129" i="40"/>
  <c r="E127" i="40"/>
  <c r="E125" i="40"/>
  <c r="E123" i="40"/>
  <c r="E120" i="40"/>
  <c r="E118" i="40"/>
  <c r="E114" i="40"/>
  <c r="E110" i="40"/>
  <c r="E108" i="40"/>
  <c r="E105" i="40"/>
  <c r="E103" i="40"/>
  <c r="E101" i="40"/>
  <c r="E99" i="40"/>
  <c r="E97" i="40"/>
  <c r="E93" i="40"/>
  <c r="E91" i="40"/>
  <c r="E89" i="40"/>
  <c r="E87" i="40"/>
  <c r="E85" i="40"/>
  <c r="E83" i="40"/>
  <c r="E81" i="40"/>
  <c r="E79" i="40"/>
  <c r="E76" i="40"/>
  <c r="E74" i="40"/>
  <c r="E72" i="40"/>
  <c r="E68" i="40"/>
  <c r="E66" i="40"/>
  <c r="E64" i="40"/>
  <c r="E62" i="40"/>
  <c r="E60" i="40"/>
  <c r="E58" i="40"/>
  <c r="E56" i="40"/>
  <c r="E54" i="40"/>
  <c r="E52" i="40"/>
  <c r="E50" i="40"/>
  <c r="E48" i="40"/>
  <c r="E45" i="40"/>
  <c r="E42" i="40"/>
  <c r="E40" i="40"/>
  <c r="E38" i="40"/>
  <c r="E34" i="40"/>
  <c r="E32" i="40"/>
  <c r="E22" i="40"/>
  <c r="E18" i="40"/>
  <c r="E16" i="40"/>
  <c r="E14" i="40"/>
  <c r="E12" i="40"/>
  <c r="E10" i="40"/>
  <c r="AL86" i="1"/>
  <c r="AM86" i="1" s="1"/>
  <c r="AL78" i="1"/>
  <c r="AM78" i="1" s="1"/>
  <c r="AL59" i="1"/>
  <c r="AM59" i="1" s="1"/>
  <c r="AL49" i="1"/>
  <c r="AM49" i="1" s="1"/>
  <c r="AL41" i="1"/>
  <c r="AM41" i="1" s="1"/>
  <c r="AE10" i="1"/>
  <c r="AL23" i="1"/>
  <c r="AM23" i="1" s="1"/>
  <c r="C27" i="35"/>
  <c r="D27" i="35" s="1"/>
  <c r="E27" i="35" s="1"/>
  <c r="F27" i="35" s="1"/>
  <c r="G27" i="35" s="1"/>
  <c r="H27" i="35" s="1"/>
  <c r="I27" i="35" s="1"/>
  <c r="AK23" i="1"/>
  <c r="BF7" i="8"/>
  <c r="AL50" i="1"/>
  <c r="AM50" i="1" s="1"/>
  <c r="AL65" i="1"/>
  <c r="AM65" i="1" s="1"/>
  <c r="E10" i="9"/>
  <c r="E180" i="40"/>
  <c r="E170" i="40"/>
  <c r="E168" i="40"/>
  <c r="E157" i="40"/>
  <c r="E146" i="40"/>
  <c r="E134" i="40"/>
  <c r="E128" i="40"/>
  <c r="E124" i="40"/>
  <c r="E113" i="40"/>
  <c r="E100" i="40"/>
  <c r="E90" i="40"/>
  <c r="E80" i="40"/>
  <c r="E77" i="40"/>
  <c r="E65" i="40"/>
  <c r="E61" i="40"/>
  <c r="E51" i="40"/>
  <c r="E36" i="40"/>
  <c r="E30" i="40"/>
  <c r="E20" i="40"/>
  <c r="AL31" i="1"/>
  <c r="X32" i="1"/>
  <c r="AL84" i="1"/>
  <c r="AM84" i="1" s="1"/>
  <c r="AL55" i="1"/>
  <c r="AM55" i="1" s="1"/>
  <c r="AL8" i="1"/>
  <c r="AM8" i="1" s="1"/>
  <c r="C5" i="6"/>
  <c r="E15" i="9"/>
  <c r="E43" i="40"/>
  <c r="E35" i="40"/>
  <c r="E33" i="40"/>
  <c r="E29" i="40"/>
  <c r="E27" i="40"/>
  <c r="E13" i="40"/>
  <c r="E9" i="40"/>
  <c r="E30" i="9"/>
  <c r="E40" i="9"/>
  <c r="E42" i="9"/>
  <c r="AJ6" i="8"/>
  <c r="N6" i="8"/>
  <c r="E26" i="9"/>
  <c r="L8" i="8"/>
  <c r="L9" i="8" s="1"/>
  <c r="N7" i="8"/>
  <c r="E9" i="9"/>
  <c r="E13" i="9"/>
  <c r="E17" i="9"/>
  <c r="E14" i="9"/>
  <c r="E19" i="9"/>
  <c r="E18" i="9"/>
  <c r="E4" i="9"/>
  <c r="E22" i="9"/>
  <c r="E32" i="9"/>
  <c r="E11" i="9"/>
  <c r="E38" i="9"/>
  <c r="E6" i="9"/>
  <c r="E23" i="9"/>
  <c r="E21" i="9"/>
  <c r="AI98" i="1"/>
  <c r="AI99" i="1"/>
  <c r="AI42" i="1"/>
  <c r="AI75" i="1"/>
  <c r="AI43" i="1"/>
  <c r="AI15" i="1"/>
  <c r="AI19" i="1"/>
  <c r="AI20" i="1"/>
  <c r="AI22" i="1"/>
  <c r="AI49" i="1"/>
  <c r="AI53" i="1"/>
  <c r="AI68" i="1"/>
  <c r="AI81" i="1"/>
  <c r="AI85" i="1"/>
  <c r="AI100" i="1"/>
  <c r="AI8" i="1"/>
  <c r="AI83" i="1"/>
  <c r="AI84" i="1"/>
  <c r="AI3" i="1"/>
  <c r="AI4" i="1"/>
  <c r="AI6" i="1"/>
  <c r="AI5" i="1"/>
  <c r="AI7" i="1"/>
  <c r="AI9" i="1"/>
  <c r="AI40" i="1"/>
  <c r="AI46" i="1"/>
  <c r="AI52" i="1"/>
  <c r="AI59" i="1"/>
  <c r="AI62" i="1"/>
  <c r="AI64" i="1"/>
  <c r="AI73" i="1"/>
  <c r="AI87" i="1"/>
  <c r="AI88" i="1"/>
  <c r="AI24" i="1"/>
  <c r="AI25" i="1"/>
  <c r="AI26" i="1"/>
  <c r="AI27" i="1"/>
  <c r="AI28" i="1"/>
  <c r="AI35" i="1"/>
  <c r="AI37" i="1"/>
  <c r="AI38" i="1"/>
  <c r="AI39" i="1"/>
  <c r="AI51" i="1"/>
  <c r="AI57" i="1"/>
  <c r="AI90" i="1"/>
  <c r="AI91" i="1"/>
  <c r="AI94" i="1"/>
  <c r="AI47" i="1"/>
  <c r="AI55" i="1"/>
  <c r="AI66" i="1"/>
  <c r="AI76" i="1"/>
  <c r="AI78" i="1"/>
  <c r="AI82" i="1"/>
  <c r="AI86" i="1"/>
  <c r="BN3" i="8"/>
  <c r="BR3" i="8"/>
  <c r="BP3" i="8"/>
  <c r="DE3" i="8"/>
  <c r="O55" i="35"/>
  <c r="C41" i="35"/>
  <c r="G53" i="47"/>
  <c r="H53" i="47" s="1"/>
  <c r="I53" i="47" s="1"/>
  <c r="J53" i="47" s="1"/>
  <c r="K53" i="47" s="1"/>
  <c r="L53" i="47" s="1"/>
  <c r="M53" i="47" s="1"/>
  <c r="N53" i="47" s="1"/>
  <c r="O53" i="47" s="1"/>
  <c r="P53" i="47" s="1"/>
  <c r="Q53" i="47" s="1"/>
  <c r="R53" i="47" s="1"/>
  <c r="S53" i="47" s="1"/>
  <c r="T53" i="47" s="1"/>
  <c r="U53" i="47" s="1"/>
  <c r="V53" i="47" s="1"/>
  <c r="W53" i="47" s="1"/>
  <c r="X53" i="47" s="1"/>
  <c r="Y53" i="47" s="1"/>
  <c r="Z53" i="47" s="1"/>
  <c r="AA53" i="47" s="1"/>
  <c r="AB53" i="47" s="1"/>
  <c r="AC53" i="47" s="1"/>
  <c r="AD53" i="47" s="1"/>
  <c r="AE53" i="47" s="1"/>
  <c r="AF53" i="47" s="1"/>
  <c r="AG53" i="47" s="1"/>
  <c r="AH53" i="47" s="1"/>
  <c r="AI53" i="47" s="1"/>
  <c r="F54" i="47" s="1"/>
  <c r="G54" i="47" s="1"/>
  <c r="H54" i="47" s="1"/>
  <c r="I54" i="47" s="1"/>
  <c r="J54" i="47" s="1"/>
  <c r="K54" i="47" s="1"/>
  <c r="L54" i="47" s="1"/>
  <c r="M54" i="47" s="1"/>
  <c r="N54" i="47" s="1"/>
  <c r="O54" i="47" s="1"/>
  <c r="P54" i="47" s="1"/>
  <c r="Q54" i="47" s="1"/>
  <c r="R54" i="47" s="1"/>
  <c r="S54" i="47" s="1"/>
  <c r="T54" i="47" s="1"/>
  <c r="U54" i="47" s="1"/>
  <c r="V54" i="47" s="1"/>
  <c r="W54" i="47" s="1"/>
  <c r="X54" i="47" s="1"/>
  <c r="Y54" i="47" s="1"/>
  <c r="Z54" i="47" s="1"/>
  <c r="AA54" i="47" s="1"/>
  <c r="AB54" i="47" s="1"/>
  <c r="AC54" i="47" s="1"/>
  <c r="AD54" i="47" s="1"/>
  <c r="AE54" i="47" s="1"/>
  <c r="AF54" i="47" s="1"/>
  <c r="AG54" i="47" s="1"/>
  <c r="AH54" i="47" s="1"/>
  <c r="AI54" i="47" s="1"/>
  <c r="F55" i="47" s="1"/>
  <c r="G55" i="47" s="1"/>
  <c r="H55" i="47" s="1"/>
  <c r="I55" i="47" s="1"/>
  <c r="J55" i="47" s="1"/>
  <c r="K55" i="47" s="1"/>
  <c r="L55" i="47" s="1"/>
  <c r="M55" i="47" s="1"/>
  <c r="N55" i="47" s="1"/>
  <c r="O55" i="47" s="1"/>
  <c r="P55" i="47" s="1"/>
  <c r="Q55" i="47" s="1"/>
  <c r="R55" i="47" s="1"/>
  <c r="S55" i="47" s="1"/>
  <c r="T55" i="47" s="1"/>
  <c r="U55" i="47" s="1"/>
  <c r="V55" i="47" s="1"/>
  <c r="W55" i="47" s="1"/>
  <c r="X55" i="47" s="1"/>
  <c r="Y55" i="47" s="1"/>
  <c r="Z55" i="47" s="1"/>
  <c r="AA55" i="47" s="1"/>
  <c r="AB55" i="47" s="1"/>
  <c r="AC55" i="47" s="1"/>
  <c r="AD55" i="47" s="1"/>
  <c r="AE55" i="47" s="1"/>
  <c r="AF55" i="47" s="1"/>
  <c r="AG55" i="47" s="1"/>
  <c r="AH55" i="47" s="1"/>
  <c r="AI55" i="47" s="1"/>
  <c r="F56" i="47" s="1"/>
  <c r="G56" i="47" s="1"/>
  <c r="H56" i="47" s="1"/>
  <c r="I56" i="47" s="1"/>
  <c r="J56" i="47" s="1"/>
  <c r="K56" i="47" s="1"/>
  <c r="L56" i="47" s="1"/>
  <c r="M56" i="47" s="1"/>
  <c r="N56" i="47" s="1"/>
  <c r="O56" i="47" s="1"/>
  <c r="P56" i="47" s="1"/>
  <c r="Q56" i="47" s="1"/>
  <c r="R56" i="47" s="1"/>
  <c r="S56" i="47" s="1"/>
  <c r="T56" i="47" s="1"/>
  <c r="U56" i="47" s="1"/>
  <c r="V56" i="47" s="1"/>
  <c r="W56" i="47" s="1"/>
  <c r="X56" i="47" s="1"/>
  <c r="Y56" i="47" s="1"/>
  <c r="Z56" i="47" s="1"/>
  <c r="AA56" i="47" s="1"/>
  <c r="AB56" i="47" s="1"/>
  <c r="AC56" i="47" s="1"/>
  <c r="AD56" i="47" s="1"/>
  <c r="AE56" i="47" s="1"/>
  <c r="AF56" i="47" s="1"/>
  <c r="AG56" i="47" s="1"/>
  <c r="AH56" i="47" s="1"/>
  <c r="AI56" i="47" s="1"/>
  <c r="F57" i="47" s="1"/>
  <c r="G57" i="47" s="1"/>
  <c r="H57" i="47" s="1"/>
  <c r="I57" i="47" s="1"/>
  <c r="J57" i="47" s="1"/>
  <c r="K57" i="47" s="1"/>
  <c r="L57" i="47" s="1"/>
  <c r="M57" i="47" s="1"/>
  <c r="N57" i="47" s="1"/>
  <c r="O57" i="47" s="1"/>
  <c r="P57" i="47" s="1"/>
  <c r="Q57" i="47" s="1"/>
  <c r="R57" i="47" s="1"/>
  <c r="S57" i="47" s="1"/>
  <c r="T57" i="47" s="1"/>
  <c r="U57" i="47" s="1"/>
  <c r="V57" i="47" s="1"/>
  <c r="W57" i="47" s="1"/>
  <c r="X57" i="47" s="1"/>
  <c r="Y57" i="47" s="1"/>
  <c r="Z57" i="47" s="1"/>
  <c r="AA57" i="47" s="1"/>
  <c r="AB57" i="47" s="1"/>
  <c r="AC57" i="47" s="1"/>
  <c r="AD57" i="47" s="1"/>
  <c r="AE57" i="47" s="1"/>
  <c r="AF57" i="47" s="1"/>
  <c r="AG57" i="47" s="1"/>
  <c r="AH57" i="47" s="1"/>
  <c r="AI57" i="47" s="1"/>
  <c r="F58" i="47" s="1"/>
  <c r="G58" i="47" s="1"/>
  <c r="H58" i="47" s="1"/>
  <c r="I58" i="47" s="1"/>
  <c r="J58" i="47" s="1"/>
  <c r="K58" i="47" s="1"/>
  <c r="L58" i="47" s="1"/>
  <c r="M58" i="47" s="1"/>
  <c r="N58" i="47" s="1"/>
  <c r="O58" i="47" s="1"/>
  <c r="P58" i="47" s="1"/>
  <c r="Q58" i="47" s="1"/>
  <c r="R58" i="47" s="1"/>
  <c r="S58" i="47" s="1"/>
  <c r="T58" i="47" s="1"/>
  <c r="U58" i="47" s="1"/>
  <c r="V58" i="47" s="1"/>
  <c r="W58" i="47" s="1"/>
  <c r="X58" i="47" s="1"/>
  <c r="Y58" i="47" s="1"/>
  <c r="Z58" i="47" s="1"/>
  <c r="AA58" i="47" s="1"/>
  <c r="AB58" i="47" s="1"/>
  <c r="AC58" i="47" s="1"/>
  <c r="AD58" i="47" s="1"/>
  <c r="AE58" i="47" s="1"/>
  <c r="AF58" i="47" s="1"/>
  <c r="AG58" i="47" s="1"/>
  <c r="AH58" i="47" s="1"/>
  <c r="AI58" i="47" s="1"/>
  <c r="F59" i="47" s="1"/>
  <c r="G59" i="47" s="1"/>
  <c r="H59" i="47" s="1"/>
  <c r="I59" i="47" s="1"/>
  <c r="J59" i="47" s="1"/>
  <c r="K59" i="47" s="1"/>
  <c r="L59" i="47" s="1"/>
  <c r="M59" i="47" s="1"/>
  <c r="N59" i="47" s="1"/>
  <c r="O59" i="47" s="1"/>
  <c r="P59" i="47" s="1"/>
  <c r="Q59" i="47" s="1"/>
  <c r="R59" i="47" s="1"/>
  <c r="S59" i="47" s="1"/>
  <c r="T59" i="47" s="1"/>
  <c r="U59" i="47" s="1"/>
  <c r="V59" i="47" s="1"/>
  <c r="W59" i="47" s="1"/>
  <c r="X59" i="47" s="1"/>
  <c r="Y59" i="47" s="1"/>
  <c r="Z59" i="47" s="1"/>
  <c r="AA59" i="47" s="1"/>
  <c r="AB59" i="47" s="1"/>
  <c r="AC59" i="47" s="1"/>
  <c r="AD59" i="47" s="1"/>
  <c r="AE59" i="47" s="1"/>
  <c r="AF59" i="47" s="1"/>
  <c r="AG59" i="47" s="1"/>
  <c r="AH59" i="47" s="1"/>
  <c r="AI59" i="47" s="1"/>
  <c r="AJ59" i="47" s="1"/>
  <c r="F60" i="47" s="1"/>
  <c r="G60" i="47" s="1"/>
  <c r="H60" i="47" s="1"/>
  <c r="I60" i="47" s="1"/>
  <c r="J60" i="47" s="1"/>
  <c r="K60" i="47" s="1"/>
  <c r="L60" i="47" s="1"/>
  <c r="M60" i="47" s="1"/>
  <c r="N60" i="47" s="1"/>
  <c r="O60" i="47" s="1"/>
  <c r="P60" i="47" s="1"/>
  <c r="Q60" i="47" s="1"/>
  <c r="R60" i="47" s="1"/>
  <c r="S60" i="47" s="1"/>
  <c r="T60" i="47" s="1"/>
  <c r="U60" i="47" s="1"/>
  <c r="V60" i="47" s="1"/>
  <c r="W60" i="47" s="1"/>
  <c r="X60" i="47" s="1"/>
  <c r="Y60" i="47" s="1"/>
  <c r="Z60" i="47" s="1"/>
  <c r="AA60" i="47" s="1"/>
  <c r="AB60" i="47" s="1"/>
  <c r="AC60" i="47" s="1"/>
  <c r="AD60" i="47" s="1"/>
  <c r="AE60" i="47" s="1"/>
  <c r="AF60" i="47" s="1"/>
  <c r="AG60" i="47" s="1"/>
  <c r="AH60" i="47" s="1"/>
  <c r="AI60" i="47" s="1"/>
  <c r="F61" i="47" s="1"/>
  <c r="G61" i="47" s="1"/>
  <c r="H61" i="47" s="1"/>
  <c r="I61" i="47" s="1"/>
  <c r="J61" i="47" s="1"/>
  <c r="K61" i="47" s="1"/>
  <c r="L61" i="47" s="1"/>
  <c r="M61" i="47" s="1"/>
  <c r="N61" i="47" s="1"/>
  <c r="O61" i="47" s="1"/>
  <c r="P61" i="47" s="1"/>
  <c r="Q61" i="47" s="1"/>
  <c r="R61" i="47" s="1"/>
  <c r="S61" i="47" s="1"/>
  <c r="T61" i="47" s="1"/>
  <c r="U61" i="47" s="1"/>
  <c r="V61" i="47" s="1"/>
  <c r="W61" i="47" s="1"/>
  <c r="X61" i="47" s="1"/>
  <c r="Y61" i="47" s="1"/>
  <c r="Z61" i="47" s="1"/>
  <c r="AA61" i="47" s="1"/>
  <c r="AB61" i="47" s="1"/>
  <c r="AC61" i="47" s="1"/>
  <c r="AD61" i="47" s="1"/>
  <c r="AE61" i="47" s="1"/>
  <c r="AF61" i="47" s="1"/>
  <c r="AG61" i="47" s="1"/>
  <c r="AH61" i="47" s="1"/>
  <c r="AI61" i="47" s="1"/>
  <c r="F62" i="47" s="1"/>
  <c r="G62" i="47" s="1"/>
  <c r="H62" i="47" s="1"/>
  <c r="I62" i="47" s="1"/>
  <c r="J62" i="47" s="1"/>
  <c r="K62" i="47" s="1"/>
  <c r="L62" i="47" s="1"/>
  <c r="M62" i="47" s="1"/>
  <c r="N62" i="47" s="1"/>
  <c r="O62" i="47" s="1"/>
  <c r="P62" i="47" s="1"/>
  <c r="Q62" i="47" s="1"/>
  <c r="R62" i="47" s="1"/>
  <c r="S62" i="47" s="1"/>
  <c r="T62" i="47" s="1"/>
  <c r="U62" i="47" s="1"/>
  <c r="V62" i="47" s="1"/>
  <c r="W62" i="47" s="1"/>
  <c r="X62" i="47" s="1"/>
  <c r="Y62" i="47" s="1"/>
  <c r="Z62" i="47" s="1"/>
  <c r="AA62" i="47" s="1"/>
  <c r="AB62" i="47" s="1"/>
  <c r="AC62" i="47" s="1"/>
  <c r="AD62" i="47" s="1"/>
  <c r="AE62" i="47" s="1"/>
  <c r="AF62" i="47" s="1"/>
  <c r="AG62" i="47" s="1"/>
  <c r="AH62" i="47" s="1"/>
  <c r="AI62" i="47" s="1"/>
  <c r="F63" i="47" s="1"/>
  <c r="G63" i="47" s="1"/>
  <c r="H63" i="47" s="1"/>
  <c r="I63" i="47" s="1"/>
  <c r="J63" i="47" s="1"/>
  <c r="K63" i="47" s="1"/>
  <c r="L63" i="47" s="1"/>
  <c r="M63" i="47" s="1"/>
  <c r="N63" i="47" s="1"/>
  <c r="O63" i="47" s="1"/>
  <c r="P63" i="47" s="1"/>
  <c r="Q63" i="47" s="1"/>
  <c r="R63" i="47" s="1"/>
  <c r="S63" i="47" s="1"/>
  <c r="T63" i="47" s="1"/>
  <c r="U63" i="47" s="1"/>
  <c r="V63" i="47" s="1"/>
  <c r="W63" i="47" s="1"/>
  <c r="X63" i="47" s="1"/>
  <c r="Y63" i="47" s="1"/>
  <c r="Z63" i="47" s="1"/>
  <c r="AA63" i="47" s="1"/>
  <c r="AB63" i="47" s="1"/>
  <c r="AC63" i="47" s="1"/>
  <c r="AD63" i="47" s="1"/>
  <c r="AE63" i="47" s="1"/>
  <c r="AF63" i="47" s="1"/>
  <c r="AG63" i="47" s="1"/>
  <c r="AH63" i="47" s="1"/>
  <c r="AI63" i="47" s="1"/>
  <c r="F64" i="47" s="1"/>
  <c r="G64" i="47" s="1"/>
  <c r="H64" i="47" s="1"/>
  <c r="I64" i="47" s="1"/>
  <c r="J64" i="47" s="1"/>
  <c r="K64" i="47" s="1"/>
  <c r="L64" i="47" s="1"/>
  <c r="M64" i="47" s="1"/>
  <c r="N64" i="47" s="1"/>
  <c r="O64" i="47" s="1"/>
  <c r="P64" i="47" s="1"/>
  <c r="Q64" i="47" s="1"/>
  <c r="R64" i="47" s="1"/>
  <c r="S64" i="47" s="1"/>
  <c r="T64" i="47" s="1"/>
  <c r="U64" i="47" s="1"/>
  <c r="V64" i="47" s="1"/>
  <c r="W64" i="47" s="1"/>
  <c r="X64" i="47" s="1"/>
  <c r="Y64" i="47" s="1"/>
  <c r="Z64" i="47" s="1"/>
  <c r="AA64" i="47" s="1"/>
  <c r="AB64" i="47" s="1"/>
  <c r="AC64" i="47" s="1"/>
  <c r="AD64" i="47" s="1"/>
  <c r="AE64" i="47" s="1"/>
  <c r="AF64" i="47" s="1"/>
  <c r="AG64" i="47" s="1"/>
  <c r="AH64" i="47" s="1"/>
  <c r="AI64" i="47" s="1"/>
  <c r="BE9" i="8"/>
  <c r="BF8" i="8" l="1"/>
  <c r="AI8" i="8"/>
  <c r="AK8" i="8"/>
  <c r="BF9" i="8"/>
  <c r="BG10" i="8"/>
  <c r="B61" i="35"/>
  <c r="N61" i="35" s="1"/>
  <c r="N19" i="35"/>
  <c r="N33" i="35"/>
  <c r="B47" i="35"/>
  <c r="AL32" i="1"/>
  <c r="AM32" i="1" s="1"/>
  <c r="D51" i="35"/>
  <c r="E51" i="35" s="1"/>
  <c r="F51" i="35" s="1"/>
  <c r="G51" i="35" s="1"/>
  <c r="H51" i="35" s="1"/>
  <c r="I51" i="35" s="1"/>
  <c r="J51" i="35" s="1"/>
  <c r="K51" i="35" s="1"/>
  <c r="D37" i="35"/>
  <c r="N8" i="8"/>
  <c r="AK32" i="1"/>
  <c r="T19" i="35"/>
  <c r="S19" i="35"/>
  <c r="V19" i="35" s="1"/>
  <c r="R19" i="35"/>
  <c r="B75" i="35"/>
  <c r="N75" i="35" s="1"/>
  <c r="AL10" i="1"/>
  <c r="AM10" i="1" s="1"/>
  <c r="Q89" i="6"/>
  <c r="N9" i="8"/>
  <c r="L10" i="8"/>
  <c r="P79" i="35"/>
  <c r="D79" i="35" s="1"/>
  <c r="D65" i="35"/>
  <c r="O69" i="35"/>
  <c r="O83" i="35"/>
  <c r="C83" i="35" s="1"/>
  <c r="C55" i="35"/>
  <c r="BE10" i="8"/>
  <c r="BF10" i="8" l="1"/>
  <c r="BG11" i="8"/>
  <c r="AI9" i="8"/>
  <c r="AJ9" i="8" s="1"/>
  <c r="AK9" i="8"/>
  <c r="AJ8" i="8"/>
  <c r="N10" i="8"/>
  <c r="L11" i="8"/>
  <c r="BE11" i="8"/>
  <c r="BF11" i="8" l="1"/>
  <c r="BG12" i="8"/>
  <c r="AI10" i="8"/>
  <c r="AJ10" i="8" s="1"/>
  <c r="AK10" i="8"/>
  <c r="N11" i="8"/>
  <c r="L12" i="8"/>
  <c r="BE12" i="8"/>
  <c r="AI11" i="8" l="1"/>
  <c r="AK11" i="8"/>
  <c r="AJ11" i="8"/>
  <c r="BF12" i="8"/>
  <c r="BG13" i="8"/>
  <c r="N12" i="8"/>
  <c r="L13" i="8"/>
  <c r="BE13" i="8"/>
  <c r="BF13" i="8" l="1"/>
  <c r="BG14" i="8"/>
  <c r="AI12" i="8"/>
  <c r="AK12" i="8"/>
  <c r="AJ12" i="8"/>
  <c r="L14" i="8"/>
  <c r="N13" i="8"/>
  <c r="BE14" i="8"/>
  <c r="BG15" i="8" s="1"/>
  <c r="AK13" i="8" l="1"/>
  <c r="AI13" i="8"/>
  <c r="AJ13" i="8"/>
  <c r="L15" i="8"/>
  <c r="N14" i="8"/>
  <c r="BE15" i="8"/>
  <c r="BF14" i="8"/>
  <c r="AK14" i="8" l="1"/>
  <c r="AI14" i="8"/>
  <c r="BF15" i="8"/>
  <c r="BG16" i="8"/>
  <c r="L16" i="8"/>
  <c r="N15" i="8"/>
  <c r="BE16" i="8"/>
  <c r="AJ14" i="8" l="1"/>
  <c r="AK15" i="8"/>
  <c r="AI15" i="8"/>
  <c r="BF16" i="8"/>
  <c r="BG17" i="8"/>
  <c r="N16" i="8"/>
  <c r="L17" i="8"/>
  <c r="BE17" i="8"/>
  <c r="AJ15" i="8" l="1"/>
  <c r="AK16" i="8"/>
  <c r="AI16" i="8"/>
  <c r="BF17" i="8"/>
  <c r="BG18" i="8"/>
  <c r="N17" i="8"/>
  <c r="L18" i="8"/>
  <c r="BE18" i="8"/>
  <c r="AJ16" i="8" l="1"/>
  <c r="AK17" i="8"/>
  <c r="AI17" i="8"/>
  <c r="AJ17" i="8"/>
  <c r="BF18" i="8"/>
  <c r="BG19" i="8"/>
  <c r="N18" i="8"/>
  <c r="L19" i="8"/>
  <c r="BE19" i="8"/>
  <c r="AK18" i="8" l="1"/>
  <c r="AI18" i="8"/>
  <c r="BF19" i="8"/>
  <c r="BG20" i="8"/>
  <c r="N19" i="8"/>
  <c r="L20" i="8"/>
  <c r="L21" i="8" s="1"/>
  <c r="BE20" i="8"/>
  <c r="BF20" i="8" l="1"/>
  <c r="BG21" i="8"/>
  <c r="AJ18" i="8"/>
  <c r="AK19" i="8"/>
  <c r="AI19" i="8"/>
  <c r="AJ19" i="8" s="1"/>
  <c r="N20" i="8"/>
  <c r="N21" i="8"/>
  <c r="L22" i="8"/>
  <c r="L23" i="8" s="1"/>
  <c r="BE21" i="8"/>
  <c r="BF21" i="8" l="1"/>
  <c r="BG22" i="8"/>
  <c r="AK20" i="8"/>
  <c r="AI20" i="8"/>
  <c r="N22" i="8"/>
  <c r="L24" i="8"/>
  <c r="L25" i="8" s="1"/>
  <c r="N23" i="8"/>
  <c r="BE22" i="8"/>
  <c r="BF22" i="8" l="1"/>
  <c r="BG23" i="8"/>
  <c r="AJ20" i="8"/>
  <c r="AK21" i="8"/>
  <c r="AI21" i="8"/>
  <c r="L26" i="8"/>
  <c r="L27" i="8" s="1"/>
  <c r="N25" i="8"/>
  <c r="N24" i="8"/>
  <c r="BE23" i="8"/>
  <c r="BG24" i="8" s="1"/>
  <c r="AJ21" i="8" l="1"/>
  <c r="AK22" i="8"/>
  <c r="AI22" i="8"/>
  <c r="N26" i="8"/>
  <c r="N27" i="8"/>
  <c r="L28" i="8"/>
  <c r="BE24" i="8"/>
  <c r="BG25" i="8" s="1"/>
  <c r="BF23" i="8"/>
  <c r="AJ22" i="8" l="1"/>
  <c r="AK23" i="8"/>
  <c r="AI23" i="8"/>
  <c r="N28" i="8"/>
  <c r="L29" i="8"/>
  <c r="BE25" i="8"/>
  <c r="BF24" i="8"/>
  <c r="BF25" i="8" l="1"/>
  <c r="BG26" i="8"/>
  <c r="AJ23" i="8"/>
  <c r="AK24" i="8"/>
  <c r="AI24" i="8"/>
  <c r="N29" i="8"/>
  <c r="L30" i="8"/>
  <c r="BE26" i="8"/>
  <c r="AJ24" i="8" l="1"/>
  <c r="AK25" i="8"/>
  <c r="AI25" i="8"/>
  <c r="BF26" i="8"/>
  <c r="BG27" i="8"/>
  <c r="N30" i="8"/>
  <c r="L31" i="8"/>
  <c r="L32" i="8" s="1"/>
  <c r="BE27" i="8"/>
  <c r="BG28" i="8" s="1"/>
  <c r="AJ25" i="8" l="1"/>
  <c r="AK26" i="8"/>
  <c r="AI26" i="8"/>
  <c r="L33" i="8"/>
  <c r="N32" i="8"/>
  <c r="N31" i="8"/>
  <c r="BE28" i="8"/>
  <c r="BG29" i="8" s="1"/>
  <c r="BF27" i="8"/>
  <c r="AJ26" i="8" l="1"/>
  <c r="AK27" i="8"/>
  <c r="AI27" i="8"/>
  <c r="N33" i="8"/>
  <c r="L34" i="8"/>
  <c r="BE29" i="8"/>
  <c r="BF28" i="8"/>
  <c r="AJ27" i="8" l="1"/>
  <c r="AK28" i="8"/>
  <c r="AI28" i="8"/>
  <c r="AJ28" i="8"/>
  <c r="BF29" i="8"/>
  <c r="BG30" i="8"/>
  <c r="N34" i="8"/>
  <c r="L35" i="8"/>
  <c r="L36" i="8" s="1"/>
  <c r="BE30" i="8"/>
  <c r="AK29" i="8" l="1"/>
  <c r="AI29" i="8"/>
  <c r="BF30" i="8"/>
  <c r="BG31" i="8"/>
  <c r="N35" i="8"/>
  <c r="L37" i="8"/>
  <c r="N36" i="8"/>
  <c r="BE31" i="8"/>
  <c r="AJ29" i="8" l="1"/>
  <c r="AK30" i="8"/>
  <c r="AI30" i="8"/>
  <c r="AJ30" i="8"/>
  <c r="BF31" i="8"/>
  <c r="BG32" i="8"/>
  <c r="L38" i="8"/>
  <c r="N37" i="8"/>
  <c r="BE32" i="8"/>
  <c r="AK31" i="8" l="1"/>
  <c r="AI31" i="8"/>
  <c r="BF32" i="8"/>
  <c r="BG33" i="8"/>
  <c r="N38" i="8"/>
  <c r="L39" i="8"/>
  <c r="BE33" i="8"/>
  <c r="AJ31" i="8" l="1"/>
  <c r="AK32" i="8"/>
  <c r="AI32" i="8"/>
  <c r="AJ32" i="8" s="1"/>
  <c r="BF33" i="8"/>
  <c r="BG34" i="8"/>
  <c r="L40" i="8"/>
  <c r="N40" i="8" s="1"/>
  <c r="N39" i="8"/>
  <c r="BE34" i="8"/>
  <c r="BG35" i="8" s="1"/>
  <c r="AK33" i="8" l="1"/>
  <c r="AI33" i="8"/>
  <c r="L41" i="8"/>
  <c r="N41" i="8" s="1"/>
  <c r="BE35" i="8"/>
  <c r="BF34" i="8"/>
  <c r="BF35" i="8" l="1"/>
  <c r="BG36" i="8"/>
  <c r="AJ33" i="8"/>
  <c r="AK34" i="8"/>
  <c r="AI34" i="8"/>
  <c r="L42" i="8"/>
  <c r="N42" i="8" s="1"/>
  <c r="BE36" i="8"/>
  <c r="AJ34" i="8" l="1"/>
  <c r="AK35" i="8"/>
  <c r="AI35" i="8"/>
  <c r="BF36" i="8"/>
  <c r="BG37" i="8"/>
  <c r="L43" i="8"/>
  <c r="N43" i="8" s="1"/>
  <c r="BE37" i="8"/>
  <c r="BF37" i="8" l="1"/>
  <c r="BG38" i="8"/>
  <c r="AJ35" i="8"/>
  <c r="AK36" i="8"/>
  <c r="AI36" i="8"/>
  <c r="L44" i="8"/>
  <c r="N44" i="8" s="1"/>
  <c r="BE38" i="8"/>
  <c r="BF38" i="8" l="1"/>
  <c r="BG39" i="8"/>
  <c r="AJ36" i="8"/>
  <c r="AK37" i="8"/>
  <c r="AI37" i="8"/>
  <c r="AJ37" i="8" s="1"/>
  <c r="L45" i="8"/>
  <c r="BE39" i="8"/>
  <c r="BF39" i="8" l="1"/>
  <c r="BG40" i="8"/>
  <c r="AK38" i="8"/>
  <c r="AI38" i="8"/>
  <c r="L46" i="8"/>
  <c r="N46" i="8" s="1"/>
  <c r="N45" i="8"/>
  <c r="BE40" i="8"/>
  <c r="AJ38" i="8" l="1"/>
  <c r="AK39" i="8"/>
  <c r="AI39" i="8"/>
  <c r="BF40" i="8"/>
  <c r="BG41" i="8"/>
  <c r="L47" i="8"/>
  <c r="L48" i="8" s="1"/>
  <c r="BE41" i="8"/>
  <c r="BG42" i="8" s="1"/>
  <c r="AJ39" i="8" l="1"/>
  <c r="AK40" i="8"/>
  <c r="AI40" i="8"/>
  <c r="N47" i="8"/>
  <c r="N48" i="8"/>
  <c r="L49" i="8"/>
  <c r="N49" i="8" s="1"/>
  <c r="BE42" i="8"/>
  <c r="BG43" i="8" s="1"/>
  <c r="BF41" i="8"/>
  <c r="AJ40" i="8" l="1"/>
  <c r="AK41" i="8"/>
  <c r="AI41" i="8"/>
  <c r="AJ41" i="8"/>
  <c r="L50" i="8"/>
  <c r="L51" i="8" s="1"/>
  <c r="L52" i="8" s="1"/>
  <c r="L53" i="8" s="1"/>
  <c r="BE43" i="8"/>
  <c r="BF42" i="8"/>
  <c r="BF43" i="8" l="1"/>
  <c r="BG44" i="8"/>
  <c r="AK42" i="8"/>
  <c r="AI42" i="8"/>
  <c r="AJ42" i="8" s="1"/>
  <c r="N51" i="8"/>
  <c r="N52" i="8"/>
  <c r="N50" i="8"/>
  <c r="L54" i="8"/>
  <c r="N53" i="8"/>
  <c r="BE44" i="8"/>
  <c r="AK43" i="8" l="1"/>
  <c r="AI43" i="8"/>
  <c r="AJ43" i="8"/>
  <c r="BF44" i="8"/>
  <c r="BG45" i="8"/>
  <c r="BE45" i="8"/>
  <c r="N54" i="8"/>
  <c r="L55" i="8"/>
  <c r="BF45" i="8" l="1"/>
  <c r="BG46" i="8"/>
  <c r="AK44" i="8"/>
  <c r="AI44" i="8"/>
  <c r="AJ44" i="8" s="1"/>
  <c r="N55" i="8"/>
  <c r="L56" i="8"/>
  <c r="BE46" i="8"/>
  <c r="BG47" i="8" s="1"/>
  <c r="AI45" i="8" l="1"/>
  <c r="AK45" i="8"/>
  <c r="N56" i="8"/>
  <c r="L57" i="8"/>
  <c r="BE47" i="8"/>
  <c r="BG48" i="8" s="1"/>
  <c r="BF46" i="8"/>
  <c r="AK46" i="8" l="1"/>
  <c r="AI46" i="8"/>
  <c r="AJ45" i="8"/>
  <c r="AJ46" i="8"/>
  <c r="N57" i="8"/>
  <c r="L58" i="8"/>
  <c r="BE48" i="8"/>
  <c r="BG49" i="8" s="1"/>
  <c r="BF48" i="8"/>
  <c r="BF47" i="8"/>
  <c r="AK47" i="8" l="1"/>
  <c r="AI47" i="8"/>
  <c r="AJ47" i="8" s="1"/>
  <c r="BE49" i="8"/>
  <c r="L59" i="8"/>
  <c r="N58" i="8"/>
  <c r="BF49" i="8" l="1"/>
  <c r="BG50" i="8"/>
  <c r="AK48" i="8"/>
  <c r="AI48" i="8"/>
  <c r="L60" i="8"/>
  <c r="N59" i="8"/>
  <c r="AJ48" i="8" l="1"/>
  <c r="AK49" i="8"/>
  <c r="AI49" i="8"/>
  <c r="N60" i="8"/>
  <c r="L61" i="8"/>
  <c r="AJ49" i="8" l="1"/>
  <c r="AK50" i="8"/>
  <c r="AI50" i="8"/>
  <c r="L62" i="8"/>
  <c r="N61" i="8"/>
  <c r="AJ50" i="8" l="1"/>
  <c r="AK51" i="8"/>
  <c r="AI51" i="8"/>
  <c r="AJ51" i="8"/>
  <c r="L63" i="8"/>
  <c r="N62" i="8"/>
  <c r="AK52" i="8" l="1"/>
  <c r="AI52" i="8"/>
  <c r="N63" i="8"/>
  <c r="L64" i="8"/>
  <c r="AJ52" i="8" l="1"/>
  <c r="AK53" i="8"/>
  <c r="AH2" i="8" s="1"/>
  <c r="AI53" i="8"/>
  <c r="AJ53" i="8"/>
  <c r="L65" i="8"/>
  <c r="N64" i="8"/>
  <c r="O21" i="101" l="1"/>
  <c r="N65" i="8"/>
  <c r="L66" i="8"/>
  <c r="L67" i="8" l="1"/>
  <c r="N66" i="8"/>
  <c r="L68" i="8" l="1"/>
  <c r="N67" i="8"/>
  <c r="L69" i="8" l="1"/>
  <c r="N68" i="8"/>
  <c r="L70" i="8" l="1"/>
  <c r="N69" i="8"/>
  <c r="L71" i="8" l="1"/>
  <c r="N70" i="8"/>
  <c r="N71" i="8" l="1"/>
  <c r="L72" i="8"/>
  <c r="N72" i="8" s="1"/>
  <c r="C40" i="97"/>
  <c r="C36" i="97"/>
  <c r="C35" i="97"/>
  <c r="C34" i="97"/>
  <c r="C38" i="97"/>
  <c r="C33" i="97"/>
  <c r="C37" i="97"/>
  <c r="C31" i="97"/>
  <c r="C32" i="97"/>
  <c r="C39" i="9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M2" authorId="0" shapeId="0" xr:uid="{00000000-0006-0000-0B00-000001000000}">
      <text>
        <r>
          <rPr>
            <b/>
            <sz val="9"/>
            <color indexed="81"/>
            <rFont val="Tahoma"/>
            <family val="2"/>
            <charset val="204"/>
          </rPr>
          <t>Палихов Антон:</t>
        </r>
        <r>
          <rPr>
            <sz val="9"/>
            <color indexed="81"/>
            <rFont val="Tahoma"/>
            <family val="2"/>
            <charset val="204"/>
          </rPr>
          <t xml:space="preserve">
Class A Buildings: Class A buildings are always unique and distinctive landmarks of any scale. Most, however, are of a large and grandious nature, almost built as much for show as for use. Examples within Waterdeep include the city's public structures (e.g. the Palace, Castle Waterdeep, the Field of Triumph, the Cynosure, et al), major temples (the Plinth, the Spires of the Morning, et al), and the nobles' villas (all walled villa complexes with interior gardens or enclosed grounds).
Class B Buildings: Class B buildings cover the larger, more successful and elaborate single buildings within the city. They have up to five stories, and may have extensive cellars (usually connected to the sewers at some point). Most inns and guild halls in Waterdeep fall into this class. Examples include grand houses and mansions (private residences without extensive grounds or walled gardens), prosperous businesses, large warehouses, and the guild halls (randomly generating guild hall interiors is not recommended, as many have specific purposes and require special attention).
Class C Buildings: The great majority of buildings in Waterdeep are Class C—the tall row houses that line the streets to heights of two stories or more (some as high as five!). Row houses usually have shops on the ground floor, with offices or apartments above that. While not always multi-story row houses, this class includes many of the better-kept taverns and rooming houses in the city.
Class D Buildings: Class D buildings are lesser buildings, usually one-story wooden buildings used as small warehouses and individual homes and storage sheds for Waterdeep's poor. Such buildings are mainly found in Dock Ward (and the docks in southern Castle Ward), with a fair number in Southern Ward and Trades Ward.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AL2" authorId="0" shapeId="0" xr:uid="{00000000-0006-0000-0E00-000001000000}">
      <text>
        <r>
          <rPr>
            <b/>
            <sz val="9"/>
            <color indexed="81"/>
            <rFont val="Tahoma"/>
            <family val="2"/>
            <charset val="204"/>
          </rPr>
          <t>* - INFORMATION FROM 3.5 ED</t>
        </r>
      </text>
    </comment>
    <comment ref="AM2" authorId="0" shapeId="0" xr:uid="{00000000-0006-0000-0E00-000002000000}">
      <text>
        <r>
          <rPr>
            <b/>
            <sz val="9"/>
            <color indexed="81"/>
            <rFont val="Tahoma"/>
            <family val="2"/>
            <charset val="204"/>
          </rPr>
          <t>* - INFORMATION FROM 3.5 ED</t>
        </r>
        <r>
          <rPr>
            <sz val="9"/>
            <color indexed="81"/>
            <rFont val="Tahoma"/>
            <family val="2"/>
            <charset val="204"/>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H3" authorId="0" shapeId="0" xr:uid="{00000000-0006-0000-0F00-000001000000}">
      <text>
        <r>
          <rPr>
            <b/>
            <sz val="9"/>
            <color indexed="81"/>
            <rFont val="Tahoma"/>
            <family val="2"/>
            <charset val="204"/>
          </rPr>
          <t>Палихов Антон:</t>
        </r>
        <r>
          <rPr>
            <sz val="9"/>
            <color indexed="81"/>
            <rFont val="Tahoma"/>
            <family val="2"/>
            <charset val="204"/>
          </rPr>
          <t xml:space="preserve">
CITY OF SPLENDORS - BOXED SET</t>
        </r>
      </text>
    </comment>
    <comment ref="AH18" authorId="0" shapeId="0" xr:uid="{00000000-0006-0000-0F00-000002000000}">
      <text>
        <r>
          <rPr>
            <sz val="9"/>
            <color indexed="81"/>
            <rFont val="Tahoma"/>
            <family val="2"/>
            <charset val="204"/>
          </rPr>
          <t xml:space="preserve">DRAGON 430
</t>
        </r>
      </text>
    </comment>
    <comment ref="AH19" authorId="0" shapeId="0" xr:uid="{00000000-0006-0000-0F00-000003000000}">
      <text>
        <r>
          <rPr>
            <b/>
            <sz val="9"/>
            <color indexed="81"/>
            <rFont val="Tahoma"/>
            <family val="2"/>
            <charset val="204"/>
          </rPr>
          <t>DRAGON 430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AS2" authorId="0" shapeId="0" xr:uid="{00000000-0006-0000-1000-000001000000}">
      <text>
        <r>
          <rPr>
            <b/>
            <sz val="9"/>
            <color indexed="81"/>
            <rFont val="Tahoma"/>
            <family val="2"/>
            <charset val="204"/>
          </rPr>
          <t>Палихов Антон:</t>
        </r>
        <r>
          <rPr>
            <sz val="9"/>
            <color indexed="81"/>
            <rFont val="Tahoma"/>
            <family val="2"/>
            <charset val="204"/>
          </rPr>
          <t xml:space="preserve">
Class A Buildings: Class A buildings are always unique and distinctive landmarks of any scale. Most, however, are of a large and grandiose nature, almost built as much for show as for use. Examples include the city's public structures, major temples, and the nobles' villas.
Class B Buildings: Class B buildings cover the larger, more successful and elaborate single buildings within the city. They have up to six stories, and might have extensive cellars (usually connected to the sewers at some point). Most inns and guildhalls fall into this class. Examples include grand houses and mansions, prosperous businesses, large warehouses, and the guildhalls.
Class C Buildings: The great majority of buildings in Waterdeep are Class C - the tall row houses that line the streets to heights up to five stories. Row houses usually have shops on the ground floor, with offices.or apartments above that. While not always multi-story row houses, this class includes many of the better-kept taverns and rooming houses in the city as well.
Class D Buildings: Class D buildings are lesser buildings, usually one-story wooden buildings used as small warehouses, individual homes, and storage sheds for Waterdeep's lower classes. Such buildings are mainly found in Dock Ward, southernmost Castle Ward, and, in smaller numbers, in Southern Ward and Trades Ward.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F4" authorId="0" shapeId="0" xr:uid="{00000000-0006-0000-1300-000001000000}">
      <text>
        <r>
          <rPr>
            <b/>
            <sz val="9"/>
            <color indexed="81"/>
            <rFont val="Tahoma"/>
            <family val="2"/>
            <charset val="204"/>
          </rPr>
          <t>Палихов Антон:</t>
        </r>
        <r>
          <rPr>
            <sz val="9"/>
            <color indexed="81"/>
            <rFont val="Tahoma"/>
            <family val="2"/>
            <charset val="204"/>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X4" authorId="0" shapeId="0" xr:uid="{00000000-0006-0000-1600-000001000000}">
      <text>
        <r>
          <rPr>
            <b/>
            <sz val="9"/>
            <color indexed="81"/>
            <rFont val="Tahoma"/>
            <family val="2"/>
            <charset val="204"/>
          </rPr>
          <t>Палихов Антон:</t>
        </r>
        <r>
          <rPr>
            <sz val="9"/>
            <color indexed="81"/>
            <rFont val="Tahoma"/>
            <family val="2"/>
            <charset val="204"/>
          </rPr>
          <t xml:space="preserve">
http://oakthorne.net/wiki/index.php?title=Waterdhavian_Gangs</t>
        </r>
      </text>
    </comment>
    <comment ref="M18" authorId="0" shapeId="0" xr:uid="{00000000-0006-0000-1600-000002000000}">
      <text>
        <r>
          <rPr>
            <b/>
            <sz val="9"/>
            <color indexed="81"/>
            <rFont val="Tahoma"/>
            <family val="2"/>
            <charset val="204"/>
          </rPr>
          <t>Палихов Антон:</t>
        </r>
        <r>
          <rPr>
            <sz val="9"/>
            <color indexed="81"/>
            <rFont val="Tahoma"/>
            <family val="2"/>
            <charset val="204"/>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2400-000001000000}">
      <text>
        <r>
          <rPr>
            <sz val="10"/>
            <color rgb="FF000000"/>
            <rFont val="Arial"/>
            <family val="2"/>
            <charset val="204"/>
          </rPr>
          <t>Could you add a column for 'school of magic?' Seems like it would be useful. Great work, and thank you for sharing!
	-Coty Coulter
Yes! That seems like a great idea. I'll get to it, thanks!
	-Thomas Appleton</t>
        </r>
      </text>
    </comment>
    <comment ref="H6" authorId="0" shapeId="0" xr:uid="{00000000-0006-0000-2400-000002000000}">
      <text>
        <r>
          <rPr>
            <sz val="10"/>
            <color rgb="FF000000"/>
            <rFont val="Arial"/>
            <family val="2"/>
            <charset val="204"/>
          </rPr>
          <t>I found this doc on reddit with a google search looking for material components of spells in 5e. It's the best result on the first page. Websites like roll20, the d20srd, and other compendiums only break down spells by class, level, or school, and it's tedious to sift through them or the PHB looking for components. 
I was looking for material components because I've been working on some homebrew modules and I am at the point of placing debris and detritus in various areas of the maps. I like to place useful debris that players can use for spellcasting, and flipping back and forth through the PHB was getting old.
	-Reuben Kendall</t>
        </r>
      </text>
    </comment>
    <comment ref="H7" authorId="0" shapeId="0" xr:uid="{00000000-0006-0000-2400-000003000000}">
      <text>
        <r>
          <rPr>
            <sz val="10"/>
            <color rgb="FF000000"/>
            <rFont val="Arial"/>
            <family val="2"/>
            <charset val="204"/>
          </rPr>
          <t>Adders live in peat bogs, if you want to make an interesting low level quest: The local magic shop is low on adder stomachs as their shipment is late, the players must go to a bullywug infested bog to catch the poisonous serpents for their stomachs while fending off the territorial masters of the swamp.
	-ratgirl34</t>
        </r>
      </text>
    </comment>
    <comment ref="H237" authorId="0" shapeId="0" xr:uid="{00000000-0006-0000-2400-000004000000}">
      <text>
        <r>
          <rPr>
            <sz val="10"/>
            <color rgb="FF000000"/>
            <rFont val="Arial"/>
            <family val="2"/>
            <charset val="204"/>
          </rPr>
          <t>Oils and unguents huh? Sort of like the Egyptian mummification process...
	-ratgirl34</t>
        </r>
      </text>
    </comment>
    <comment ref="H242" authorId="0" shapeId="0" xr:uid="{00000000-0006-0000-2400-000005000000}">
      <text>
        <r>
          <rPr>
            <sz val="10"/>
            <color rgb="FF000000"/>
            <rFont val="Arial"/>
            <family val="2"/>
            <charset val="204"/>
          </rPr>
          <t>I think the rules say that this can be on the character's person
	-Tucker Collins
So it could be written on their body like a tattoo? That's pretty cool.
	-ratgirl34
Had not thought of that but that is brilliant - it coutd work with a sort of tribal/shamanistic type cleric, or someone is highly devoted and has scripture on their body. Or something like memento, where the tattoos are each of crucial bits of reality they need to hold onto in pursuit of the goals of their deity
	-Tucker Collins
And the spell doesn't use up the 'component' so it's reuseable and they always have it 'on hand.' 
I would think that a DM would probably want to play it that it only works if the tattoo is applied through some sort of ritual... Because otherwise why wouldn't this be standard practice? lol
	-ratgirl34</t>
        </r>
      </text>
    </comment>
    <comment ref="H338" authorId="0" shapeId="0" xr:uid="{00000000-0006-0000-2400-000006000000}">
      <text>
        <r>
          <rPr>
            <sz val="10"/>
            <color rgb="FF000000"/>
            <rFont val="Arial"/>
            <family val="2"/>
            <charset val="204"/>
          </rPr>
          <t>Thanks. I've added this to my "story fodder" list.
	-J.F. Aster</t>
        </r>
      </text>
    </comment>
    <comment ref="H347" authorId="0" shapeId="0" xr:uid="{00000000-0006-0000-2400-000007000000}">
      <text>
        <r>
          <rPr>
            <sz val="10"/>
            <color rgb="FF000000"/>
            <rFont val="Arial"/>
            <family val="2"/>
            <charset val="204"/>
          </rPr>
          <t>I asked my GM what would happen if I substituted spit for water.  He's still thinking about it :)
	-James Spalding
Love it! Personally I really like the idea of using "close-but-no-cigar" spell components, but there should be a consequence. In this case, I'd say that the character needs to produce a LOT of spit -- equivalent to a full round's action -- which is disgusting, first of all, and might make a less effective Ice Knife as well. (Perhaps something closer to slush than ice?) Mechanically, that might just mean a minor penalty to the damage roll. Either way, I like the way you think!
	-Thomas Appleton
Hey - imagine the spit-elemental!  Yuk!
Thanks for putting the spreadsheet together.  I've found it really useful.
	-James Spalding
Ha!
I'm very glad to hear it. Thanks so much!
	-Thomas Appleton</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<sst xmlns="http://schemas.openxmlformats.org/spreadsheetml/2006/main" count="76004" uniqueCount="32170">
  <si>
    <t>Building Name</t>
  </si>
  <si>
    <t>Type</t>
  </si>
  <si>
    <t>Contributor</t>
  </si>
  <si>
    <t>Ward</t>
  </si>
  <si>
    <t>Floors</t>
  </si>
  <si>
    <t>Wealth</t>
  </si>
  <si>
    <t>Location</t>
  </si>
  <si>
    <t>Specialty</t>
  </si>
  <si>
    <t>DM Notes</t>
  </si>
  <si>
    <t>Descriptions</t>
  </si>
  <si>
    <t>Owner/Specific NPCs</t>
  </si>
  <si>
    <t>Additional Notes</t>
  </si>
  <si>
    <t>Link</t>
  </si>
  <si>
    <t>A Maiden's Tears</t>
  </si>
  <si>
    <t>Tavern</t>
  </si>
  <si>
    <t>CW3 Clare</t>
  </si>
  <si>
    <t>North</t>
  </si>
  <si>
    <t>Wealthy</t>
  </si>
  <si>
    <t>N25</t>
  </si>
  <si>
    <t>Azuth's Mug</t>
  </si>
  <si>
    <t>Castle</t>
  </si>
  <si>
    <t>Comfortable</t>
  </si>
  <si>
    <t>See locations in folder</t>
  </si>
  <si>
    <t>A modest but comfortable tavern; a favorite among the clerks, bureaucrats, and visitors of nearby Castle Waterdeep.
Was previously The Crow's Nest.</t>
  </si>
  <si>
    <t>Blackstar Inn</t>
  </si>
  <si>
    <t>Inn</t>
  </si>
  <si>
    <t>Dock</t>
  </si>
  <si>
    <t>D9</t>
  </si>
  <si>
    <t>Blushing Nymph</t>
  </si>
  <si>
    <t>Festhall</t>
  </si>
  <si>
    <t>C81</t>
  </si>
  <si>
    <t>An upscale house of companionship known for its exotic pleasures.</t>
  </si>
  <si>
    <t>Cookhouse Hall</t>
  </si>
  <si>
    <t>D57</t>
  </si>
  <si>
    <t>A large hall that serves simple hot meals and passable drink to weary travelers and those down on their luck for two coppers, sponsored jointly by the Lords and Lord Ulmassus Phull.</t>
  </si>
  <si>
    <t>Dacer's Inn</t>
  </si>
  <si>
    <t>Sea</t>
  </si>
  <si>
    <t>$39</t>
  </si>
  <si>
    <t>Darth’s Dolphyntyde</t>
  </si>
  <si>
    <t>Poor</t>
  </si>
  <si>
    <t>D74</t>
  </si>
  <si>
    <t>A small "fish-and-quaff" shop of no particular memorability.</t>
  </si>
  <si>
    <t>Endshift Tavern</t>
  </si>
  <si>
    <t>Field</t>
  </si>
  <si>
    <t>This tavern is a popular drinking hole for off-duty members of the City Guard.
100 Encounters.</t>
  </si>
  <si>
    <t>Felzoul's Folly</t>
  </si>
  <si>
    <t>Trades</t>
  </si>
  <si>
    <t>T39</t>
  </si>
  <si>
    <t>Friendly Flounder</t>
  </si>
  <si>
    <t>A local tavern that thrives on simple seafood fare, favored by the locals and almost unknown to visitors.</t>
  </si>
  <si>
    <t>http://forgottenrealms.wikia.com/wiki/Friendly_Flounder</t>
  </si>
  <si>
    <t>Full Sails</t>
  </si>
  <si>
    <t>Tavern / Guild</t>
  </si>
  <si>
    <t>D35</t>
  </si>
  <si>
    <t>Genmura's Stage</t>
  </si>
  <si>
    <t>Modest</t>
  </si>
  <si>
    <t>A bawdy burlesque palace with two floors of small, cheap, stinking rooms above its taphall, Genmura's sees plenty of seedy sorts, criminals, dock hands, and sailors just come a'shore.</t>
  </si>
  <si>
    <t>Golden Harp Inn</t>
  </si>
  <si>
    <t>Skuzz</t>
  </si>
  <si>
    <t>$4</t>
  </si>
  <si>
    <t>Organic food, drink, and lifestyle</t>
  </si>
  <si>
    <t xml:space="preserve">A comfortable two-story stone and slate inn, cheerful and well lit at all times and noted for the magical harp that appears in mid-air at odd times to sing and play ancient ballads by itself. Run by a co-op of vegan gnomes, the Golden Harp Inn offers the finest fare, including locally sourced organic raw menu options, handcrafted gluten-free ale, and artisanal wine served at communal tables. When the namesake Golden Harp makes its appearance, house provides free shots (of the wheatgrass variety) to all. The vegan gnomes, while carefree and open-minded, are surprisingly aggressive when pushing their Faerun vegan agenda on all who enter. </t>
  </si>
  <si>
    <t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t>
  </si>
  <si>
    <t>Owned by the Gnomish by Gnature co-op lead by a forest gnome named Riknyrt Miggledy</t>
  </si>
  <si>
    <t>Basement used by Harpers for clandestine meetings; also contains printing presses for creating Gnomish by Gnature pamphlets.</t>
  </si>
  <si>
    <t>Golden Horn Gambling House</t>
  </si>
  <si>
    <t>T28</t>
  </si>
  <si>
    <t>Gondalim's</t>
  </si>
  <si>
    <t>T8</t>
  </si>
  <si>
    <t>An established inn of many comforts, with single rooms or suites available at affordable prices.</t>
  </si>
  <si>
    <t>Gounar's Tavern</t>
  </si>
  <si>
    <t>$55</t>
  </si>
  <si>
    <t>Privacy and exclusivity</t>
  </si>
  <si>
    <t>A well known tavern run by an Earth Genasi named Gounar. This establishment is where the in-the-know go to have a quiet drink or to meet in an intimate, private setting. To most, this just looks like a simple Shou temple, but with a secret passphrase, the protective barriers are dropped and the patron sees the real interior. Only a select few elite in waterdeep know this phrase and keep it a privileged secret.</t>
  </si>
  <si>
    <t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t>
  </si>
  <si>
    <t>Gounar Siltshift, an 80 year old earth genasi, has has owned and run this tavern for 30 years. He prides himself in its exclusivity and in the beauty of the gardens that surround it.</t>
  </si>
  <si>
    <t xml:space="preserve">The passphrase to see through the illusion and enter the real tavern is “Shale”. Adventurers can only learn the passphrase from those who are regulars. </t>
  </si>
  <si>
    <t>Gralkyn's Tankard</t>
  </si>
  <si>
    <t>Great Drunkard Statue</t>
  </si>
  <si>
    <t>Tavern on the lap of the Great Drunkard (statue) built from the rubble of when that statue fell sitting down onto a building. The rubble of the crushed building was long ago rebuilt into a broad stone stair (with railings and a ramp that drunkards are often rolled down) that ascends from the cobbles to the statue's lap.</t>
  </si>
  <si>
    <t>Greenglade Tower</t>
  </si>
  <si>
    <t>Rooming House</t>
  </si>
  <si>
    <t>JL</t>
  </si>
  <si>
    <t>N71</t>
  </si>
  <si>
    <t>Outside: This five story triangular tower boasts two small buildings at its front that serves as a reception and a concierge. Renting a room is done in advance in factors of a month, and upon gaining access to your room you and any residents are granted a small rune on one of your hands.
Concierge: The concierge is a small office, and offers room service as well as services such as flagging down street coaches, fetching certain (legal) things in the city, amongst other things.
Reception: The reception leads directly to a small semi-circle impression inside the tower on one side, and a doorway on the other leading to common areas.
First Floor: The first floor contains common areas such as a kitchen, living room, small library, reading room, etc... There is a chef on standby during regular hours (7 in the morning to 11 at night).
Other Floors: Upon stepping in the impression that section of floor magically rises up to your correct floor, upon which time your door appears and opens.
General Layout: In terms of the tower, the first two floors are each split up in two, forming two units. The third floor is a single unit, and the top two floors are another unit. Each floor above the first has a balcony enchanted to make whoever on it invisible to the street below. For security reasons, anything fired or cast from a balcony will visibly and temporarily disable the enchantment.
Rooms: The rooms are all lavish, and are often rented by diplomats and rich travelling merchants. A first floor room costs 120gp for 30 days, a second floor 150gp (due to the balcony), the third floor is 240gp, and the penthouse is 450gp.</t>
  </si>
  <si>
    <t>Exterior:
Reception:
Elevator:
Concierge:
First Floor:
Second Floor Room:
Third Floor Room:
Penthouse: VIEW OF MARKET</t>
  </si>
  <si>
    <t>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t>
  </si>
  <si>
    <t>Griffon's Grog</t>
  </si>
  <si>
    <t>As of 1374 DR, its taproom was smoky, and outside, its sign was moldy, showing a carved griffon volant holding a foaming mug in its claws.</t>
  </si>
  <si>
    <t>http://forgottenrealms.wikia.com/wiki/Griffon%27s_Grog
https://books.google.ca/books?id=crmmRfrMBx4C&amp;pg=PT84&amp;lpg=PT84&amp;dq=griffon%27s+grog&amp;source=bl&amp;ots=_DuTSrfGsI&amp;sig=-uUUCu0tQGnq9syHmsUpdDKoKxA&amp;hl=en&amp;sa=X&amp;ved=2ahUKEwj62O7u577dAhWP94MKHcyzDfkQ6AEwAnoECAgQAQ#v=snippet&amp;q=griffon's%20grog&amp;f=false</t>
  </si>
  <si>
    <t>High Flagon Gambling House</t>
  </si>
  <si>
    <t>$76</t>
  </si>
  <si>
    <t>House of Crystal</t>
  </si>
  <si>
    <t>Guildhall</t>
  </si>
  <si>
    <t>Nekomancer</t>
  </si>
  <si>
    <t>Aristocrat</t>
  </si>
  <si>
    <t>N46</t>
  </si>
  <si>
    <t xml:space="preserve">Once per season, the Master of the guild of glassblowers holds a contest for the guild on who could make the best detailed lamp, each entry costs 10 gp and the winner wins the whole pot. While the building keeps all the runner ups lanterns. </t>
  </si>
  <si>
    <t>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t>
  </si>
  <si>
    <t>Glassblowers Guild Leader - Liliana Garfer - A stern middleaged gnome woman. Dressed in the finest clothes, she still wears her dirty leather work apron garnished with the guild logo over it. She mostly spends the day directing customers to varing styles of windows and lamps and "If the style you're looking for doesn't exist, I will personally make it by the end of the day to show you." 
Glassblowers Assistant - Dosoman Mirthtree - A loud half-elf man. Dressed in the guild's offical work uniform. He mostly takes orders and does on the job assestments on repairs. He's the number crunching guy. Before any work is done, you'll see Dosomon first.</t>
  </si>
  <si>
    <t>House of Good Spirits</t>
  </si>
  <si>
    <t>Tavern / Guild / Inn</t>
  </si>
  <si>
    <t>South</t>
  </si>
  <si>
    <t>S3</t>
  </si>
  <si>
    <t>Waterdhavian zzar</t>
  </si>
  <si>
    <t>A brewery, winery and inn noted for its wide variety of liquors and strong drink from across the Realms. Its specialty is Waterdhavian zzar, and it serves as the guildhouse for the Vintners' Guild as well.
Vintners' Distillers' &amp; Brewers Guild</t>
  </si>
  <si>
    <t>http://wiki.bertball.com/bertball/The%20House%20of%20Good%20Spirits</t>
  </si>
  <si>
    <t>Inn of the Dripping Dagger</t>
  </si>
  <si>
    <t>T3</t>
  </si>
  <si>
    <t>A battle-scarred and bloodied door hiding an amiable, comfortable place for hire-swords to stay and be hired from.</t>
  </si>
  <si>
    <t>http://forgottenrealms.wikia.com/wiki/Inn_of_the_Dripping_Dagger</t>
  </si>
  <si>
    <t>Jhural's Dance</t>
  </si>
  <si>
    <t>C58</t>
  </si>
  <si>
    <t>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t>
  </si>
  <si>
    <t>http://forgottenrealms.wikia.com/wiki/Jhrual%27s_Dance</t>
  </si>
  <si>
    <t>Maelstrom's Notch</t>
  </si>
  <si>
    <t>T13</t>
  </si>
  <si>
    <t>Seafood</t>
  </si>
  <si>
    <t>A small inn known for its costly but topnotch seafood from all parts along the Sword Coast.</t>
  </si>
  <si>
    <t>Maerghoun's Inn</t>
  </si>
  <si>
    <t>$45</t>
  </si>
  <si>
    <t>Midnight Sun</t>
  </si>
  <si>
    <t>S9</t>
  </si>
  <si>
    <t>Sticky Sap, Mineral Water</t>
  </si>
  <si>
    <t>This tavern is ran by a humble wood elf druid named Draeli Hornieth, who’s mission in life is to earn more and more gold to Awaken more animal companions. The tavern itself looks like a glimpse inside of a rich forest glade, with branches sprawled along the walls, the tables and chairs being made of tree trunks and roots, and the ceiling being the top of a large tree. The very air in this tavern is comforting, and outside noises are drowned out by the walls and faint music playing in the background. All the workers including the awoken animals are very friendly, but a rapport is usually needed with each animal to truly understand them. The specialty drinks here are mineral water and “Sticky Sap”, a very strong mead infused with sap, that clings to the throat for a long time.</t>
  </si>
  <si>
    <t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t>
  </si>
  <si>
    <t>Draeli Hornieth, Male Wood Elf. Barkley, awakened mastiff. Tiger, awakened cat. Slyther, awakened snake. Barry, awakened shrub.</t>
  </si>
  <si>
    <t>C12</t>
  </si>
  <si>
    <t>It is and older, friendly tavern with ample ale and light evening fare to be found at affordable prices. It attracts a loyal clientele of merchants and city bureaucrats at the end of each working day.</t>
  </si>
  <si>
    <t>Mother Athue's</t>
  </si>
  <si>
    <t>A clean but clearly quite old establishment, Mother Athue's is a favorite among sailors and those who crave variety: Mother Athue hires her soft traders from all over Faerûn.</t>
  </si>
  <si>
    <t>Mother Jatha's</t>
  </si>
  <si>
    <t>D63</t>
  </si>
  <si>
    <t>Mother Salinka's House of Pleasure</t>
  </si>
  <si>
    <t>A shabby, low-coin festhall.</t>
  </si>
  <si>
    <t>Mother Tathlom’s House of Pleasure &amp; Healing</t>
  </si>
  <si>
    <t>C43</t>
  </si>
  <si>
    <t>Spa.</t>
  </si>
  <si>
    <t>Muleskull Tavern</t>
  </si>
  <si>
    <t>Inn / Guild</t>
  </si>
  <si>
    <t>D21</t>
  </si>
  <si>
    <t>Strong alcoholic drinks</t>
  </si>
  <si>
    <t>The Muleskull tavern not only boasts a full bar but also is the home to the Dungsweepers’ Guild. The regulars mostly consist of guild members but sometimes one can find the odd noble having a drink at a corner table</t>
  </si>
  <si>
    <t>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t>
  </si>
  <si>
    <t>The tavern owner, a human named Glasir Ven, manages the establishment on behalf of the Dungsweepers</t>
  </si>
  <si>
    <t>The house specialty, The Dumpster Fire, is a flaming shot of high proof moonshine chased by a stale cracker with bleu cheese (10 cp)</t>
  </si>
  <si>
    <t>Safehaven Inn</t>
  </si>
  <si>
    <t>Confortable</t>
  </si>
  <si>
    <t>S41</t>
  </si>
  <si>
    <t xml:space="preserve">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t>
  </si>
  <si>
    <t>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t>
  </si>
  <si>
    <t xml:space="preserve">Antonia Duvalla, Female Human. </t>
  </si>
  <si>
    <t>Sailor's Corner</t>
  </si>
  <si>
    <t>D73</t>
  </si>
  <si>
    <t>Sailor's Own</t>
  </si>
  <si>
    <t>Peepsy</t>
  </si>
  <si>
    <t>C54</t>
  </si>
  <si>
    <t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t>
  </si>
  <si>
    <t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t>
  </si>
  <si>
    <t>Sapphire House</t>
  </si>
  <si>
    <t>Inn / Rooming House</t>
  </si>
  <si>
    <t>C60</t>
  </si>
  <si>
    <t>The Sapphire House is an inn and rooming house, providing lodgings in both short and long term spans. It does not have a common sleeping room as many inns do, reserving all of its space for the various rooms it rents to guests. The Sapphire House's taproom is modest sized, but providing good food and provender.
The first floor has no rooms, but it has a taproom, kitchens and waterclosets. 
The second floor has small rooms and servant quarters. These rooms are 4gp a night, or 100gp a month.
The third and fourth floors have medium sized rooms with larger beds.These rooms are 5gp a night, or 120gp a month.
The fifth floor has small suites with two bedrooms and a small living room in each, along with the owner's suite, office, and storage. The rental suites are 8gp a night, or 200gp a month.</t>
  </si>
  <si>
    <t>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t>
  </si>
  <si>
    <t>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t>
  </si>
  <si>
    <t>http://forgottenrealms.wikia.com/wiki/Sapphire_House</t>
  </si>
  <si>
    <t>Sated Satyr</t>
  </si>
  <si>
    <t>$1</t>
  </si>
  <si>
    <t>Selûne’s Smile</t>
  </si>
  <si>
    <t>D6</t>
  </si>
  <si>
    <t>http://forgottenrealms.wikia.com/wiki/Selûne%27s_Smile</t>
  </si>
  <si>
    <t>Shipmasters' Hall</t>
  </si>
  <si>
    <t>D42</t>
  </si>
  <si>
    <t>A private inn and dining club for captains, first mates and ship owners and their guests, with an interior elegance that far outweighs its exterior. It is sponsored by the Master Mariners' Guild.</t>
  </si>
  <si>
    <t>Silavene's</t>
  </si>
  <si>
    <t>C3</t>
  </si>
  <si>
    <t>Silent Shield</t>
  </si>
  <si>
    <t>Inn / Storage</t>
  </si>
  <si>
    <t>N65</t>
  </si>
  <si>
    <t>Storm's Front Tavern</t>
  </si>
  <si>
    <t>Ruin</t>
  </si>
  <si>
    <t>In 1480 DR, the Storm's Front Tavern was burned to the ground during a confrontation between the deva Jinnaoth Ir'Gadohn and the dark angel Sathariel (Sathariel was trying to summon Asmodeus, google First Flensing for more info).</t>
  </si>
  <si>
    <t>http://forgottenrealms.wikia.com/wiki/Storm%27s_Front_Tavern</t>
  </si>
  <si>
    <t>Stormcloak Inn</t>
  </si>
  <si>
    <t>The Stormcloak is a run-down ramshackle inn whose rooms are filthy and taproom filled with street thugs and drunken sailors.</t>
  </si>
  <si>
    <t>http://oakthorne.net/wiki/index.php?title=Stormcloak_Inn</t>
  </si>
  <si>
    <t>Tavern of the Flagon Dragon</t>
  </si>
  <si>
    <t>Sevren</t>
  </si>
  <si>
    <t>C59</t>
  </si>
  <si>
    <t>A modest neighborhood pub renowned for its zzar (Waterdhavian mulled wine) and talyths (a palm-sized cracker with a thin slice of sausage on top, and a mixture of cheese, herbs, mashed root vegetables and other ingredients whose recipe is a house secret)</t>
  </si>
  <si>
    <t>Has floorplans</t>
  </si>
  <si>
    <t>http://forgottenrealms.wikia.com/wiki/Tavern_of_the_Flagon_Dragon
http://beyond-there-be-dragons.blogspot.com/2014/03/the-tavern-of-flagon-dragon-waterdeep.html</t>
  </si>
  <si>
    <t>The Angry Coxswain</t>
  </si>
  <si>
    <t>D67</t>
  </si>
  <si>
    <t>The Asp's Strike</t>
  </si>
  <si>
    <t>C30</t>
  </si>
  <si>
    <t>The Beer Golem</t>
  </si>
  <si>
    <t>S43</t>
  </si>
  <si>
    <t>Craft brews and novelty “animated” wait staff</t>
  </si>
  <si>
    <t xml:space="preserve">This combo brewery and beer garden is staffed solely by a kenku wizard who magically animates kegs to serve his clientele. The main attraction is a 40 ft tall brass golem at the center of the garden which serves as both fermentation tank and tap system. The golem’s lower half, hidden in the cool, keg filled basement, pumps beer up through copper tubes and out of the its fingers. The animated kegs deliver the craft brews to dozens of patrons snacking on fresh pretzels at the tables scattered throughout the grounds.  </t>
  </si>
  <si>
    <t xml:space="preserve">Outside: Colorful pennants hang from a circular, one-story building with animated kegs waving at each passersby. A scale model Brass Beer Golem dances robotically near the arched entrance way with a magically illuminated “BEER GOLEM” sign hanging above.
Inside: The circular, open-air beer garden is dotted with tall oak trees that give shade in the day and light up with magical dancing lights in the evenings. Tarps stretch between the large trunks, giving shelter from sun and inclement weather to the patrons at the tables below. The namesake Beer Golem is located in the middle of the circular bar in the center of the opulent garden. </t>
  </si>
  <si>
    <t xml:space="preserve">A kenku wizard named Cork Pop has animated all of the kegs and the namesake Beer Golem  that serve customers </t>
  </si>
  <si>
    <t>Serves craft ales at 8 cp a mug.</t>
  </si>
  <si>
    <t>The Bloody Fist</t>
  </si>
  <si>
    <t>D17</t>
  </si>
  <si>
    <t>The Blue Jack</t>
  </si>
  <si>
    <t>C35</t>
  </si>
  <si>
    <t>The Blue Mermaid</t>
  </si>
  <si>
    <t>D27</t>
  </si>
  <si>
    <t>A clean, well-appointed but worn place, frequented by safe folk. Good ale, bad wine, and an utterly safe, boring atmosphere.</t>
  </si>
  <si>
    <t>The Blushing Mermaid</t>
  </si>
  <si>
    <t>Festhall / Inn</t>
  </si>
  <si>
    <t>The Mermaid is one of the most luxurious establishments in Dock Ward. Everything is unhurried, luxurious, and sensual, with no detail overlooked. The staff wear facemasks of black armor plate with attached black gauze veils to conceal their faces.</t>
  </si>
  <si>
    <t>The Bowels of the Earth</t>
  </si>
  <si>
    <t>T36</t>
  </si>
  <si>
    <t>Mercenaries-for-hire</t>
  </si>
  <si>
    <t>An ill-lit rough-and-tumble tavern that caters to mercenaries looking for employment or a good brawl. While the quality of the tavern is Modest, the costs are that of a Wealthy establishments.</t>
  </si>
  <si>
    <t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t>
  </si>
  <si>
    <t>The owner, a female human named Esvele Amblestag, is as rough as the exterior, with little-to-no tolerance for fools</t>
  </si>
  <si>
    <t>Newcomers are immediately sized-up by patrons, most of which engage in minor betting wars related to how quickly the newbie will be knocked unconscious</t>
  </si>
  <si>
    <t>The Broken Lance</t>
  </si>
  <si>
    <t>Shicil</t>
  </si>
  <si>
    <t>$59</t>
  </si>
  <si>
    <t>Eel Pie</t>
  </si>
  <si>
    <t>A cozy tavern frequented and staffed by the athletes and fighters from the Field of Triumph. The eel pie is the house specialty.</t>
  </si>
  <si>
    <t>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t>
  </si>
  <si>
    <t>https://drive.google.com/file/d/1Q6qS80J0RX8lxTwv8PMc5x3WPB5fQDE9/view?usp=sharing</t>
  </si>
  <si>
    <t>The Cliffwatch</t>
  </si>
  <si>
    <t>Ruins</t>
  </si>
  <si>
    <t>Under reconstruction due to an old event:
The Cliffwatch Inn was recently engulfed in multiple magical explosions that sent gouts of flame far into the air overhead.. Since that night, the area has been surrounded by a high wooden fence and kept under constant observation by guard and watch patrols. The owner, Felstan Spindriver, has not been seen since the destruction of his property and is believed dead. Offers to purchase the land have been denied until a full investigation by the Lords has been completed.</t>
  </si>
  <si>
    <t>http://oakthorne.net/wiki/index.php?title=Cliffwatch</t>
  </si>
  <si>
    <t>The Copper Cup</t>
  </si>
  <si>
    <t>3 and 4</t>
  </si>
  <si>
    <t>Three old three- and four-story warehouses linked and converted into one of Waterdeep's busiest and most famous nightlife spots.</t>
  </si>
  <si>
    <t>The Crawling Spider</t>
  </si>
  <si>
    <t>C20</t>
  </si>
  <si>
    <t xml:space="preserve">Themed Tavern Experience </t>
  </si>
  <si>
    <t>A tavern for subterraneans that pine for their homes (as well as regulars who like the thrilling atmosphere), decorated as if underground with serving folk dressed as drow elves. The Crawling Spider boasts a cadre of dedicated patrons who will solely frequent this specialty tavern out of all others in Waterdeep.</t>
  </si>
  <si>
    <t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t>
  </si>
  <si>
    <t>Merrich Shadowquik, a underdark obsessed Halfling, owns this themed bar. He only hires lithe females and lean males to fill the role of the “drow” waitstaff.</t>
  </si>
  <si>
    <t xml:space="preserve">One can pay 5 gp to explore the “underdark caverns” offering a variety of themed and fantastical experiences not for the faint of heart or mind. </t>
  </si>
  <si>
    <t>http://beyond-there-be-dragons.blogspot.com/2014/03/the-crawling-spider-waterdeep-tavern.html</t>
  </si>
  <si>
    <t>The Crown &amp; Heron</t>
  </si>
  <si>
    <t>Drink #92: Dragon's Milk</t>
  </si>
  <si>
    <t>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t>
  </si>
  <si>
    <t>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t>
  </si>
  <si>
    <t>Claws in the Wind is originally from Chult, and wanted to get away from its jungles while the Order of the Gauntlet cleaned up the remaining undead in the jungle. He intended on travelling the world to gather stories to bring back to Chult, but never made it out of his port of landing, Waterdeep. There he quickly fell in love with the diversity and grandeur of the city, and has been performing at establishments to make a living. A few years later he was recruited by the Harpers, who secured him a steady gig at the Crown &amp; Heron in order to keep an eye on nobles there. He gathers information between songs, mingling with the crowd and keeping an ear out for information the Harpers might want to know about. Claws in the Wind is a BARD with Tabaxi traits, has the Animal Messenger spell, and knows Thieves' Cant. If approached by someone with a Harper pin, he is inclined to speak with them privately. He can also be spoken to out in the open via Thieves' Cant. As far as what he does with his own time, Claws follows up on any worrysome conversations he overhears, and reports back to the Harpers. If approached he may ask the characters to help him on such a job (see page 21 of DMG for examples of jobs he can give).</t>
  </si>
  <si>
    <t>The Dancing Pony</t>
  </si>
  <si>
    <t>The Dragon's Head Tavern</t>
  </si>
  <si>
    <t>C24</t>
  </si>
  <si>
    <t>The Elfstone Tavern</t>
  </si>
  <si>
    <t>C32</t>
  </si>
  <si>
    <t>An old earthy tavern, with live trees in the walls and the bar, that caters to elves and half-elves, and is a rare source of such delicacies as elverquisst, guldathen nectar and maerlathen blue wine.</t>
  </si>
  <si>
    <t>http://forgottenrealms.wikia.com/wiki/Elfstone_Tavern</t>
  </si>
  <si>
    <t>The Empty Keg</t>
  </si>
  <si>
    <t>See locations in folders</t>
  </si>
  <si>
    <t>A rough-and-tumble beer-hall. Later in the eve, it often sees visits from some of the unattached ladies from Mother Salinka's next door, looking to lure some of the drinkers back to their boudoirs.</t>
  </si>
  <si>
    <t>The Fiery Flagon</t>
  </si>
  <si>
    <t>$37</t>
  </si>
  <si>
    <t>A tavern that is famous among sailors the Realms over for its seafaring decor and pricey fare, without the trouble and decay of the Dock Ward.</t>
  </si>
  <si>
    <t>The Full Cup</t>
  </si>
  <si>
    <t>S14</t>
  </si>
  <si>
    <t>The Galloping Minotaur</t>
  </si>
  <si>
    <t>N47</t>
  </si>
  <si>
    <t>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t>
  </si>
  <si>
    <t>The Gentle Mermaid</t>
  </si>
  <si>
    <t>One of the largest gambling houses in all of Faerun, and a luxurious place to see and be seen among the fabulously wealthy and powerful.</t>
  </si>
  <si>
    <t>The Gentle Rest</t>
  </si>
  <si>
    <t>T32</t>
  </si>
  <si>
    <t>The Gray Griffon</t>
  </si>
  <si>
    <t>D1</t>
  </si>
  <si>
    <t>The Gray Serpent</t>
  </si>
  <si>
    <t>T43</t>
  </si>
  <si>
    <t>The Grinning Lion</t>
  </si>
  <si>
    <t>N56</t>
  </si>
  <si>
    <t>Stand-up comedy</t>
  </si>
  <si>
    <t>A raucous tavern adorned with (mostly faked) battle trophies from all over Faerun, this tavern is where many of Waterdeep’s premier fools, storytellers, and bawdy comedians got their start. Travelers won’t find a quiet night here, with the stage still hosting many of Waterdeep’s finest bellybusters and some up-and-comers, hoping for a chance at court jester. An old joke claims that the Riven Shield Shop (T4) sends all shields beyond repair to hang on the walls of the Grinning Lion.</t>
  </si>
  <si>
    <t>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t>
  </si>
  <si>
    <t>Owned by a balding, portly halfling named Halfras Bophill
who mans the bar along with a human barmaid (Helia Damsav) and a quiet, muscle bound half orc bouncer (Rodog)</t>
  </si>
  <si>
    <t>The Grinning Lion is one of the taverns where a blind eye is turned to the smoking of illicit tobaccos and other mind-altering substances</t>
  </si>
  <si>
    <t>http://forgottenrealms.wikia.com/wiki/Grinning_Lion</t>
  </si>
  <si>
    <t>The Grog House</t>
  </si>
  <si>
    <t>Often called a "swill hall" by those who've heard of it, it is a place that literally does nothing else but serve terribly cheap alcoholic swill for sailors to drink away their coins. It offers no accommodations, but no one cares if its patrons pass out under their tables.</t>
  </si>
  <si>
    <t>The Hanged Man</t>
  </si>
  <si>
    <t>TemujinRaging</t>
  </si>
  <si>
    <t>D32</t>
  </si>
  <si>
    <t>The Hanging Lantern</t>
  </si>
  <si>
    <t>A festhall famed for its stunning escorts and its skilled matchmakers, as well as a side business in costume rental.</t>
  </si>
  <si>
    <t>VTtW</t>
  </si>
  <si>
    <t>The House of Purple Silks</t>
  </si>
  <si>
    <t>The Jade Dancer</t>
  </si>
  <si>
    <t>This festhall takes its name from the eight-foot-tall jade statue of a woman that magically animates to entertain the patrons.
A festhall well worth the high price for its entertaining dancer-escorts and excellent drinks.
100 Encounters</t>
  </si>
  <si>
    <t>http://oakthorne.net/wiki/index.php?title=Jade_Dancer</t>
  </si>
  <si>
    <t>The Jade Jug</t>
  </si>
  <si>
    <t>See Volo's Guide, more TBA</t>
  </si>
  <si>
    <t>The Lazy Dragon</t>
  </si>
  <si>
    <t>Has alcohol.</t>
  </si>
  <si>
    <t>http://oakthorne.net/wiki/index.php?title=Lazy_Dragon</t>
  </si>
  <si>
    <t>The Mermaid's Arms</t>
  </si>
  <si>
    <t>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t>
  </si>
  <si>
    <t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t>
  </si>
  <si>
    <t>The Misty Beard</t>
  </si>
  <si>
    <t>N32</t>
  </si>
  <si>
    <t>Drink #33: The Giftmouth. 10gp.</t>
  </si>
  <si>
    <t>Its signboard depicts a laughing bearded sailor, with beads of water glistening in a rainbox all over his beard. Minor enchantments make these droplets gleam, sparkle, and change hue from time to time.
A refined but often lively drinking spot staffed largely by exotic and monstrous beings from all over the Realms.
The waiters are all sprites who sign up for month-long contracts, get tired of the city and use their winnings to buy things to go back home (forest villages and such). The sprites use their Heart Sense to further help them.
The interior of the Misty Beard is a well-lit jumble of booths and cozy chairs salvaged from sales all over the city. The rooms all open into a central well, where various stairs curve and zigzag up and down, and winged waiters dart from bar to table with single glasses.
The Beard has a more varied and well-stocked cellar than anywhere in Waterdeep except perhaps Piergeiron's Palace itself. The food is bland but filling (cheese, breadsticks, stew, sausage, garlic butter, in-house made jam made from local fruits).</t>
  </si>
  <si>
    <t xml:space="preserve">Owner: 
Spectator: Thoim Zalamm, some call him a philosopher, sometimes drifts out over the rooftops of the city on dark nights to spy on the endlessly entertaining doings of humans.
Bartender: Driss Marlpar (daughter of Munzrim), highly intelligent, oddly tall, likes to talk to Thoim as her father did.
</t>
  </si>
  <si>
    <t>The Pampered Traveler</t>
  </si>
  <si>
    <t>C11</t>
  </si>
  <si>
    <t>The Pickled Fisherman</t>
  </si>
  <si>
    <t>D58</t>
  </si>
  <si>
    <t>The Pilgrim's Rest</t>
  </si>
  <si>
    <t>$42</t>
  </si>
  <si>
    <t>A comfortable but modest inn that provides affordable stabling and lodgings for many visitors of Waterdeep's temples.</t>
  </si>
  <si>
    <t>The Purple Palace</t>
  </si>
  <si>
    <t>The Quaffing Quaggoth</t>
  </si>
  <si>
    <t>C53</t>
  </si>
  <si>
    <t>The Quaggoth</t>
  </si>
  <si>
    <t>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t>
  </si>
  <si>
    <t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t>
  </si>
  <si>
    <t>The tavern owner, a female dwarf named Oggoni Oakenchest, holds the secret recipe for the house specialty “Quaffing Quaggoth.” She mainly employs dwarves as barmaids and barhands.</t>
  </si>
  <si>
    <t xml:space="preserve">Basic beverages cost a simple 1 cp per mug while the house special cost 1 sp. 
</t>
  </si>
  <si>
    <t>The Raging Lion</t>
  </si>
  <si>
    <t>N21</t>
  </si>
  <si>
    <t>Strong beer and stronger men</t>
  </si>
  <si>
    <t xml:space="preserve">Waterdeep’s most infamous are known to frequent The Raging Lion. Indulging in the intense atmosphere, large tankards are downed and larger wagers are made at the well-worn tables of this inn. Known for its nightly bare knuckle boxing, arm wrestling, and other physical contests, the inn attracts known nefarious individuals from the various shady organizations in Waterdeep. As the night wears on, various deals are struck at the tables or in private quarters. </t>
  </si>
  <si>
    <t>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t>
  </si>
  <si>
    <t>Owned by a female fire genasi named Eryen Char. She employs various bouncers and bartenders from around Waterdeep.</t>
  </si>
  <si>
    <t>Spectators can place bets on the various competitions as well as inquire about entering the fray.</t>
  </si>
  <si>
    <t>The Rearing Hippocampus</t>
  </si>
  <si>
    <t>D7</t>
  </si>
  <si>
    <t>Mind Altering Experiences (magical and substance)</t>
  </si>
  <si>
    <t xml:space="preserve">Upon entering, patrons experience an overwhelming sensory experience. Colors, sounds, and smells assault the senses, evoking vivid memories and visions. The maitre d’ (a doppelganger) greets each disoriented patron as the previous guest and leads them to private booths. Guests are served dishes that baffle the senses, with seemingly sweet dishes offering a sour experience and bland dishes transformed into savory delights. </t>
  </si>
  <si>
    <t>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t>
  </si>
  <si>
    <t xml:space="preserve">Astar Vice, a curious tiefling, manages the establishment, and employs the doppelgangers of Waterdeep, providing a haven for those that otherwise may not have a home. </t>
  </si>
  <si>
    <t>Entrance is granted to those that have received an “invitation.” Experiences are shaped by the amount each patron is willing to pay.</t>
  </si>
  <si>
    <t>The Red Gauntlet</t>
  </si>
  <si>
    <t>S22</t>
  </si>
  <si>
    <t>Mercenary and caravan guard tavern.</t>
  </si>
  <si>
    <t>The Red-Eyed Owl</t>
  </si>
  <si>
    <t>C49</t>
  </si>
  <si>
    <t>A comfortable, unimpressive local ale-house that is a favorite of the average Waterdhavian locals, well-loved for its cheap ale and heavily spiced coast chowder.</t>
  </si>
  <si>
    <t>This is the closest thing Waterdeep has to a Calishite silks-boudoir. Its lavender silk draperies and gauzy hangings are heavily perfumed. Everything is cushions, soft carpets, music, and purple-tinted, spiced wine.
Companionship is expensive and (reputedly) very good. Some of the most famous are Naneethil of the Sword Tattoo and Dessra of the Dark Desires.</t>
  </si>
  <si>
    <t>The Ship's Prow</t>
  </si>
  <si>
    <t>D11</t>
  </si>
  <si>
    <t>An inn well known among sailors of the Sword Coast and easily found as it is actually a converted ship's prow that now juts into Fish Street and Ship Street. The prices and services in this four-story inn are reasonable, though its clientele often isn't.</t>
  </si>
  <si>
    <t>The Ship's Wheel</t>
  </si>
  <si>
    <t>$41</t>
  </si>
  <si>
    <t>The Silken Sylph</t>
  </si>
  <si>
    <t>Tavern / Inn</t>
  </si>
  <si>
    <t>$61</t>
  </si>
  <si>
    <t>The Singed Bolt</t>
  </si>
  <si>
    <t>1 (Basement)</t>
  </si>
  <si>
    <t>T49</t>
  </si>
  <si>
    <t xml:space="preserve">In truth, this building has a permanent darkness cast in the cellar. The people that work here are given magical cufflinks that let them see through the darkness. This particular tavern attracts a crowd of people who like fine dining with a twist. Upstart rogues occasionally try and pickpocket others in the dark, but the waiters will throw them out. On the tables, there are magical flames that help illuminate the room for the staff. Most of the tables are set for party of two to four but are easily changeable to accommodate others. </t>
  </si>
  <si>
    <t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t>
  </si>
  <si>
    <t>Guy Robinet, Male Human</t>
  </si>
  <si>
    <t>The Singing Sword</t>
  </si>
  <si>
    <t>C9</t>
  </si>
  <si>
    <t>Dueling an Animated Sword</t>
  </si>
  <si>
    <t>The Singing Sword is infamous for its main attraction, a magical animated sword. The sword challenges any and all who would dare duel it by waving furiously about, until someone answers the call. The duel is fought fairly, the sword never kills, only scratches. When the sword wins, it lets out a light ringing noise, to boast of its victory. When it loses, it shakes angrily and lets out a metallic rattling noise to show its discontent. The mechanics for a duel with the sword is a best of 5. Use the “Animated Sword” stats and make 5 attacks, verses the PCs 5 attacks. beating the sword earns you a free round of drinks.</t>
  </si>
  <si>
    <t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t>
  </si>
  <si>
    <t>Odorr Reezam, Male Half-Orc</t>
  </si>
  <si>
    <t>The Skewered Dragon</t>
  </si>
  <si>
    <t>A dark, bawdy tavern owned by Zhentarims.</t>
  </si>
  <si>
    <t>The Skewered Dragon looks like a ruin. Both of its front-facing windows are smashed, and a ship's anchor is lodged in the roof. Through the windows, you can see a group of haggard patrons drinking from huge tankards.</t>
  </si>
  <si>
    <t>The Sleeping Snake</t>
  </si>
  <si>
    <t>D41</t>
  </si>
  <si>
    <t>Has a few rooms, not enough to consider it being an inn.</t>
  </si>
  <si>
    <t>http://oakthorne.net/wiki/index.php?title=Sleeping_Snake</t>
  </si>
  <si>
    <t>The Sleeping Wench</t>
  </si>
  <si>
    <t>D23</t>
  </si>
  <si>
    <t>The Sleepy Sylph</t>
  </si>
  <si>
    <t>C50</t>
  </si>
  <si>
    <t>A popular tavern for visitors to Waterdeep, featuring driftglobe lights and scantily clad waitstaff dressed as fairies.</t>
  </si>
  <si>
    <t>The Smiling Siren</t>
  </si>
  <si>
    <t>C10</t>
  </si>
  <si>
    <t>A festhall that specializes in small plays and the hosting of traveling troupes (burlesque and otherwise).</t>
  </si>
  <si>
    <t>http://forgottenrealms.wikia.com/wiki/Smiling_Siren</t>
  </si>
  <si>
    <t>The Soaring Pegasus</t>
  </si>
  <si>
    <t>D59</t>
  </si>
  <si>
    <t>The Splintered Stair</t>
  </si>
  <si>
    <t>D8</t>
  </si>
  <si>
    <t xml:space="preserve">COnjoins </t>
  </si>
  <si>
    <t>The Spouting Fish</t>
  </si>
  <si>
    <t>S18</t>
  </si>
  <si>
    <t>A loud, rambunctious tavern that owes its success to its relentless street-cryer advertising and its location by South Gate.</t>
  </si>
  <si>
    <t>The Sumptuous Masque</t>
  </si>
  <si>
    <t>A nightclub-style festhall. Masked club?</t>
  </si>
  <si>
    <t>http://oakthorne.net/wiki/index.php?title=Sumptuous_Masque</t>
  </si>
  <si>
    <t>The Swords' Rest</t>
  </si>
  <si>
    <t>S1</t>
  </si>
  <si>
    <t>A tavern for strong drink, strong arms and thick skulls (for when that burly fighter cracks a mug over your head - which is often!).</t>
  </si>
  <si>
    <t>The Thirsty Sailor</t>
  </si>
  <si>
    <t>D12</t>
  </si>
  <si>
    <t xml:space="preserve">Fighting arena </t>
  </si>
  <si>
    <t>Prices are higher than expected</t>
  </si>
  <si>
    <t>The Thirsty Throat</t>
  </si>
  <si>
    <t>D13</t>
  </si>
  <si>
    <t>A ramshackle dive known for its massive tankards of cheap ale and its taproom full of quiet drinking men.</t>
  </si>
  <si>
    <t>The Three Towers</t>
  </si>
  <si>
    <t>kinda a festhall</t>
  </si>
  <si>
    <t>http://forgottenrealms.wikia.com/wiki/Three_Towers</t>
  </si>
  <si>
    <t>The Underdark</t>
  </si>
  <si>
    <t>T1</t>
  </si>
  <si>
    <t>An old, rare cellar tavern with low ceilings (5' clearance) that caters primarily to the dwarves, gnomes, halflings, and odd goblins in Waterdeep. Its tough reputation of rousting humans and shapechangers is well-deserved, often started with the uncanny knife-throwing of Amaqel the gnome barkeep and finished by the dwarven bouncers.</t>
  </si>
  <si>
    <t>http://forgottenrealms.wikia.com/wiki/Underdark_(tavern)</t>
  </si>
  <si>
    <t>The Unicorn's Horn</t>
  </si>
  <si>
    <t>T15</t>
  </si>
  <si>
    <t>A decadent and costly inn to stay at (its Imperial Suite on the sixth floor has an impressive view, but not one worth 40 gp per night). Its saving grace is its strategic placement to the High Road.</t>
  </si>
  <si>
    <t>The Wandering Wemic</t>
  </si>
  <si>
    <t>$43</t>
  </si>
  <si>
    <t>While the inn is very luxurious, the only standout thing in the place is the proprietor. Damakos is a person who wants to hear it all, and is more than willing to ask everyone that walks through the doors about they’re adventures. In exchange for sharing a story, Damakos will either tell a tale of his own, or perform a favor.</t>
  </si>
  <si>
    <t>The hanging sign above the door depicts a half lion, half human creature. The lower torso is the four legs and body of a lion, but where the head should be, a human torso sprouts out. Stepping into the inn, you are greeted by lavish carpets spread covering the whole floor, while decadent mural paintings stretch from wall to wall. The waited on two dozen tables and booth that line the first floor are adorned with silverware and candelabras. The work desk has clean cloth stretched across the whole top, leaving any items or gold placed there stand out. Behind the desk resides the owner, a tiefling named Damakos Wanderlust. The inn stretches three stories’ tall, with guest rooms on the second and third floors. On the guest floors, there are luxurious baths to accommodate.</t>
  </si>
  <si>
    <t>Damakos Wonderlust, Male Tiefling</t>
  </si>
  <si>
    <t>Three Pearls Nightclub</t>
  </si>
  <si>
    <t>A popular festhall with nightly stage acts such as comedians, trained animal acts, illusionists' displays, recitals by famed bards and orators and exotic dance. It also has a not so secret but very discrete VIP service that provides illegal drugs called "eyes of blue" that is favored amongst nobility.</t>
  </si>
  <si>
    <t>Owner: Mevril Novae, a Tiefling with Dark blue skin, yellow eyes, and white hair. She is aging and quite beautiful, though she often seems like her mind is elsewhere.</t>
  </si>
  <si>
    <t>The Three Pearls is a front for the Xanathar gang, they are using the "Eyes of Blue" (DC 15 Con save on ingestion or take 1d6 Int damage.) to prepare certain members of the nobility to be possessed by an intellect devourer. Jarlaxle is interested in the Pearl as a more permanent base of operations in Waterdeep, he is unaware of the Xanathar gangs ownership and has been sending agents to perform there and convince the owner to sell.</t>
  </si>
  <si>
    <t>Twilight Hunters</t>
  </si>
  <si>
    <t>N26</t>
  </si>
  <si>
    <t>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t>
  </si>
  <si>
    <t>Tymora's Blessing</t>
  </si>
  <si>
    <t>S47</t>
  </si>
  <si>
    <t>A seedy dive frequented by caravan drovers and noted for all-too-frequent brawls.</t>
  </si>
  <si>
    <t>Tymora's Fancy</t>
  </si>
  <si>
    <t>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t>
  </si>
  <si>
    <t>No location on map?</t>
  </si>
  <si>
    <t>http://forgottenrealms.wikia.com/wiki/Tymora%27s_Fancy</t>
  </si>
  <si>
    <t>Warm Beds</t>
  </si>
  <si>
    <t>D15</t>
  </si>
  <si>
    <t>A quiet, homelike inn with little more than what its name guarantees.</t>
  </si>
  <si>
    <t>Outside: Well maintained wood exterior with a simple sign depicting a comfortable bed.
Interior: Simple front desk area manned by the welcoming staff. Rooms boast clean, well adorned single beds for the tired traveler.</t>
  </si>
  <si>
    <t xml:space="preserve">Owned by “Grandmother Guntilda,” an elderly tabaxi. </t>
  </si>
  <si>
    <t>Rooms can be purchased for 5sp/day</t>
  </si>
  <si>
    <t>http://oakthorne.net/wiki/index.php?title=Warm_Beds_Inn</t>
  </si>
  <si>
    <t>Wyrmbones Inn</t>
  </si>
  <si>
    <t>C78</t>
  </si>
  <si>
    <t>Dice Games</t>
  </si>
  <si>
    <t>Known for gambling, mainly games of dice, this inn houses a fabled set of dice, known as “Wyrmbones”, kept safe by the proprietor, Nyagaya. She has never lost a game and keeps the Wyrmbones close to her at all times. It is rare to see her play at the inn's tables, but when she does, it is usually high stakes and draws a rowdy crowd. The inn sees its fair share of brawls and disputes due to intense losses or accusations of cheating, which Nyagaya's Chultan bouncers easily take care of.</t>
  </si>
  <si>
    <t>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t>
  </si>
  <si>
    <t>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t>
  </si>
  <si>
    <t xml:space="preserve">Nyagaya can be convinced to play a game of dice with an interested party if the stakes are high enough: be it gold, an item, or some valuable information. </t>
  </si>
  <si>
    <t>Wyvern's Rest</t>
  </si>
  <si>
    <t>$2</t>
  </si>
  <si>
    <t>A former Watch-post and blockhouse, this one-story stone tavern is a favorite of Watch and Guard members, it hallmark being the stuffed wyvern that looms over the bar.</t>
  </si>
  <si>
    <t>|🔝| To main page</t>
  </si>
  <si>
    <r>
      <rPr>
        <u/>
        <sz val="16"/>
        <color theme="0"/>
        <rFont val="Segoe UI Emoji"/>
        <family val="2"/>
      </rPr>
      <t>💰</t>
    </r>
    <r>
      <rPr>
        <u/>
        <sz val="16"/>
        <color theme="0"/>
        <rFont val="Algerian"/>
        <family val="5"/>
      </rPr>
      <t>DONATE</t>
    </r>
  </si>
  <si>
    <t>Phases of Selûne by Month : 1492 DR</t>
  </si>
  <si>
    <t>Month</t>
  </si>
  <si>
    <t>Hammer</t>
  </si>
  <si>
    <t>Alturiak</t>
  </si>
  <si>
    <t>Ches</t>
  </si>
  <si>
    <t>Tarsakh</t>
  </si>
  <si>
    <t>Mirtul</t>
  </si>
  <si>
    <t>Kythorn</t>
  </si>
  <si>
    <t>Flamerule</t>
  </si>
  <si>
    <t>Eleasis</t>
  </si>
  <si>
    <t>Eleint</t>
  </si>
  <si>
    <t>Marpenoth</t>
  </si>
  <si>
    <t>Uktar</t>
  </si>
  <si>
    <t>Nightal</t>
  </si>
  <si>
    <t>©2005 Wizards of the Coast, Inc., a subsidiary of Hasbro, Inc. All Rights Reserved.</t>
  </si>
  <si>
    <t>Phases of Selûne</t>
  </si>
  <si>
    <r>
      <t>Full Moon</t>
    </r>
    <r>
      <rPr>
        <sz val="10"/>
        <color theme="1"/>
        <rFont val="Arial"/>
        <family val="2"/>
        <charset val="204"/>
      </rPr>
      <t> - Selûne 's illuminated side is facing Toril. Selûne appears to be completely illuminated by direct sunlight.</t>
    </r>
  </si>
  <si>
    <r>
      <t>Waning Gibbous</t>
    </r>
    <r>
      <rPr>
        <sz val="10"/>
        <color theme="1"/>
        <rFont val="Arial"/>
        <family val="2"/>
        <charset val="204"/>
      </rPr>
      <t> - Selûne appears to be more than one-half but not fully illuminated by direct sunlight. The fraction of Selûne's disk that is illuminated is decreasing.</t>
    </r>
  </si>
  <si>
    <r>
      <t>Last Quarter</t>
    </r>
    <r>
      <rPr>
        <sz val="10"/>
        <color theme="1"/>
        <rFont val="Arial"/>
        <family val="2"/>
        <charset val="204"/>
      </rPr>
      <t> - One-half of Selûne appears to be illuminated by direct sunlight. The fraction of Selûne's disk that is illuminated is decreasing.</t>
    </r>
  </si>
  <si>
    <r>
      <t>Waning Crescent</t>
    </r>
    <r>
      <rPr>
        <sz val="10"/>
        <color theme="1"/>
        <rFont val="Arial"/>
        <family val="2"/>
        <charset val="204"/>
      </rPr>
      <t> - Selûne appears to be partly but less than one-half illuminated by direct sunlight. The fraction of Selûne 's disk that is illuminated is decreasing.</t>
    </r>
  </si>
  <si>
    <r>
      <t>New Moon</t>
    </r>
    <r>
      <rPr>
        <sz val="10"/>
        <color theme="1"/>
        <rFont val="Arial"/>
        <family val="2"/>
        <charset val="204"/>
      </rPr>
      <t> - Selûne's unilluminated side is facing Toril. Selûne is not visible (except during a solar eclipse).</t>
    </r>
  </si>
  <si>
    <r>
      <t>Waxing Crescent</t>
    </r>
    <r>
      <rPr>
        <sz val="10"/>
        <color theme="1"/>
        <rFont val="Arial"/>
        <family val="2"/>
        <charset val="204"/>
      </rPr>
      <t> - Selûne appears to be partly but less than one-half illuminated by direct sunlight. The fraction of the Selûne 's disk that is illuminated is increasing.</t>
    </r>
  </si>
  <si>
    <r>
      <t>First Quarter</t>
    </r>
    <r>
      <rPr>
        <sz val="10"/>
        <color theme="1"/>
        <rFont val="Arial"/>
        <family val="2"/>
        <charset val="204"/>
      </rPr>
      <t> - One-half of Selûne appears to be illuminated by direct sunlight. The fraction of Selûne 's disk that is illuminated is increasing.</t>
    </r>
  </si>
  <si>
    <r>
      <t>Waxing Gibbous</t>
    </r>
    <r>
      <rPr>
        <sz val="10"/>
        <color theme="1"/>
        <rFont val="Arial"/>
        <family val="2"/>
        <charset val="204"/>
      </rPr>
      <t> - Selûne appears to be more than one-half but not fully illuminated by direct sunlight. The fraction of Selûne 's disk that is illuminated is increasing.</t>
    </r>
  </si>
  <si>
    <t>lunar cycle</t>
  </si>
  <si>
    <t>Months</t>
  </si>
  <si>
    <t>Similar to</t>
  </si>
  <si>
    <t>SPECIAL DAYS</t>
  </si>
  <si>
    <t>Phase of the Moons</t>
  </si>
  <si>
    <t>Hammer (Deepwinter)</t>
  </si>
  <si>
    <t>January</t>
  </si>
  <si>
    <t>Luna full 14th</t>
  </si>
  <si>
    <t>Midwinter (Sunbirth)</t>
  </si>
  <si>
    <t>Celene full, Luna new.</t>
  </si>
  <si>
    <t>Alturiak (The Claw of Winter)</t>
  </si>
  <si>
    <t>February</t>
  </si>
  <si>
    <t>Luna full 12th</t>
  </si>
  <si>
    <t>Ches (of the Sunsets)</t>
  </si>
  <si>
    <t>March</t>
  </si>
  <si>
    <t>Luna full 10th</t>
  </si>
  <si>
    <t>Tarsakh (of the storms)</t>
  </si>
  <si>
    <t>April</t>
  </si>
  <si>
    <t>Luna full 7th</t>
  </si>
  <si>
    <t>Greengrass</t>
  </si>
  <si>
    <t>Celene full, Luna 1/4</t>
  </si>
  <si>
    <t>Mirtul (The Melting)</t>
  </si>
  <si>
    <t>May</t>
  </si>
  <si>
    <t>Luna full 5th</t>
  </si>
  <si>
    <t>Kythorn (The time of flowers)</t>
  </si>
  <si>
    <t>June</t>
  </si>
  <si>
    <t>Luna full 3rd</t>
  </si>
  <si>
    <t>Flamerule (Summertide)</t>
  </si>
  <si>
    <t>July</t>
  </si>
  <si>
    <t>Luna full 28th</t>
  </si>
  <si>
    <t>Misummer Night</t>
  </si>
  <si>
    <t>Celene full, Luna full</t>
  </si>
  <si>
    <r>
      <t>New Moon</t>
    </r>
    <r>
      <rPr>
        <sz val="11"/>
        <color theme="1"/>
        <rFont val="Calibri"/>
        <family val="2"/>
        <charset val="204"/>
        <scheme val="minor"/>
      </rPr>
      <t> - Selûne's unilluminated side is facing Toril. Selûne is not visible (except during a solar eclipse).</t>
    </r>
  </si>
  <si>
    <t>Eleasias (Highsun)</t>
  </si>
  <si>
    <t>August</t>
  </si>
  <si>
    <t>Luna full 26th</t>
  </si>
  <si>
    <r>
      <t>Waxing Crescent</t>
    </r>
    <r>
      <rPr>
        <sz val="11"/>
        <color theme="1"/>
        <rFont val="Calibri"/>
        <family val="2"/>
        <charset val="204"/>
        <scheme val="minor"/>
      </rPr>
      <t> - Selûne appears to be partly but less than one-half illuminated by direct sunlight. The fraction of the Selûne 's disk that is illuminated is increasing.</t>
    </r>
  </si>
  <si>
    <t>Eleint (The Fading)</t>
  </si>
  <si>
    <t>September</t>
  </si>
  <si>
    <t>Luna full 24th</t>
  </si>
  <si>
    <r>
      <t>First Quarter</t>
    </r>
    <r>
      <rPr>
        <sz val="11"/>
        <color theme="1"/>
        <rFont val="Calibri"/>
        <family val="2"/>
        <charset val="204"/>
        <scheme val="minor"/>
      </rPr>
      <t> - One-half of Selûne appears to be illuminated by direct sunlight. The fraction of Selûne 's disk that is illuminated is increasing.</t>
    </r>
  </si>
  <si>
    <t>Marpenoth (Leafall)</t>
  </si>
  <si>
    <t>October</t>
  </si>
  <si>
    <t>Luna full 21st</t>
  </si>
  <si>
    <r>
      <t>Waxing Gibbous</t>
    </r>
    <r>
      <rPr>
        <sz val="11"/>
        <color theme="1"/>
        <rFont val="Calibri"/>
        <family val="2"/>
        <charset val="204"/>
        <scheme val="minor"/>
      </rPr>
      <t> - Selûne appears to be more than one-half but not fully illuminated by direct sunlight. The fraction of Selûne 's disk that is illuminated is increasing.</t>
    </r>
  </si>
  <si>
    <t>High Harvestide</t>
  </si>
  <si>
    <t>Celene full, Luna 3/4</t>
  </si>
  <si>
    <r>
      <t>Full Moon</t>
    </r>
    <r>
      <rPr>
        <sz val="11"/>
        <color theme="1"/>
        <rFont val="Calibri"/>
        <family val="2"/>
        <charset val="204"/>
        <scheme val="minor"/>
      </rPr>
      <t> - Selûne 's illuminated side is facing Toril. Selûne appears to be completely illuminated by direct sunlight.</t>
    </r>
  </si>
  <si>
    <t>Uktar (The Rotting)</t>
  </si>
  <si>
    <t>November</t>
  </si>
  <si>
    <t>Luna full 19th</t>
  </si>
  <si>
    <r>
      <t>Waning Gibbous</t>
    </r>
    <r>
      <rPr>
        <sz val="11"/>
        <color theme="1"/>
        <rFont val="Calibri"/>
        <family val="2"/>
        <charset val="204"/>
        <scheme val="minor"/>
      </rPr>
      <t> - Selûne appears to be more than one-half but not fully illuminated by direct sunlight. The fraction of Selûne's disk that is illuminated is decreasing.</t>
    </r>
  </si>
  <si>
    <t>Nightal (The Drawing Down)</t>
  </si>
  <si>
    <t>December</t>
  </si>
  <si>
    <t>Luna full 17th</t>
  </si>
  <si>
    <r>
      <t>Last Quarter</t>
    </r>
    <r>
      <rPr>
        <sz val="11"/>
        <color theme="1"/>
        <rFont val="Calibri"/>
        <family val="2"/>
        <charset val="204"/>
        <scheme val="minor"/>
      </rPr>
      <t> - One-half of Selûne appears to be illuminated by direct sunlight. The fraction of Selûne's disk that is illuminated is decreasing.</t>
    </r>
  </si>
  <si>
    <r>
      <t>Waning Crescent</t>
    </r>
    <r>
      <rPr>
        <sz val="11"/>
        <color theme="1"/>
        <rFont val="Calibri"/>
        <family val="2"/>
        <charset val="204"/>
        <scheme val="minor"/>
      </rPr>
      <t> - Selûne appears to be partly but less than one-half illuminated by direct sunlight. The fraction of Selûne 's disk that is illuminated is decreasing.</t>
    </r>
  </si>
  <si>
    <t>Family</t>
  </si>
  <si>
    <t>Trade &amp; Interests</t>
  </si>
  <si>
    <t>Annual Revenue (gp)</t>
  </si>
  <si>
    <t>Patriarck</t>
  </si>
  <si>
    <t>Consort</t>
  </si>
  <si>
    <t>Heir</t>
  </si>
  <si>
    <t>Nobles</t>
  </si>
  <si>
    <t>Alignments</t>
  </si>
  <si>
    <t>Favored Diety</t>
  </si>
  <si>
    <t>Ethnicity</t>
  </si>
  <si>
    <t>Enobled</t>
  </si>
  <si>
    <t>Holdings</t>
  </si>
  <si>
    <t>Noble's lifestyle day</t>
  </si>
  <si>
    <t>Noble's lifestyle</t>
  </si>
  <si>
    <t>Adabrent</t>
  </si>
  <si>
    <t>Shipping, cartography, exploration</t>
  </si>
  <si>
    <t>Royus</t>
  </si>
  <si>
    <t>None</t>
  </si>
  <si>
    <t>Alroy (eldest son)</t>
  </si>
  <si>
    <t>LG,NG,CG</t>
  </si>
  <si>
    <t>Valkur</t>
  </si>
  <si>
    <t>Chondathan</t>
  </si>
  <si>
    <t>1317 DR</t>
  </si>
  <si>
    <t>N39, New Waterdeep</t>
  </si>
  <si>
    <t>Agundar</t>
  </si>
  <si>
    <t>Mercenary fighting, warrior training, sword forging</t>
  </si>
  <si>
    <t>Torres</t>
  </si>
  <si>
    <t>CN</t>
  </si>
  <si>
    <t>Talos</t>
  </si>
  <si>
    <t>Tethyrian</t>
  </si>
  <si>
    <t>1116 DR</t>
  </si>
  <si>
    <t>N33</t>
  </si>
  <si>
    <t>Amcathra</t>
  </si>
  <si>
    <t>Wine, sword forging, horse breeding, and training</t>
  </si>
  <si>
    <t>Arilos</t>
  </si>
  <si>
    <t>Davros</t>
  </si>
  <si>
    <t>LG, NG, CG</t>
  </si>
  <si>
    <t>Tymora</t>
  </si>
  <si>
    <t>1142 DR</t>
  </si>
  <si>
    <t>M34, Amphail, Silverymoon</t>
  </si>
  <si>
    <t>Ammakyl</t>
  </si>
  <si>
    <t>Farming, winemaking</t>
  </si>
  <si>
    <t>Luth</t>
  </si>
  <si>
    <t>Jadzia</t>
  </si>
  <si>
    <t>Gural</t>
  </si>
  <si>
    <t>NG</t>
  </si>
  <si>
    <t>Chauntea</t>
  </si>
  <si>
    <t>1248 DR</t>
  </si>
  <si>
    <t>$27, Amphail</t>
  </si>
  <si>
    <t>Anteos</t>
  </si>
  <si>
    <t>Trading, moneychanging and barter</t>
  </si>
  <si>
    <t>Dulbrawan</t>
  </si>
  <si>
    <t>Ranaya</t>
  </si>
  <si>
    <t xml:space="preserve">Dulbrawan II </t>
  </si>
  <si>
    <t>LN, LE</t>
  </si>
  <si>
    <t>Loviatar</t>
  </si>
  <si>
    <t>N3</t>
  </si>
  <si>
    <t>Artemel</t>
  </si>
  <si>
    <t>Hunting (boar, monsters, moneylending</t>
  </si>
  <si>
    <t>Bresnoss</t>
  </si>
  <si>
    <t>Lydda</t>
  </si>
  <si>
    <t>Ord</t>
  </si>
  <si>
    <t>CN, N, NE, CE</t>
  </si>
  <si>
    <t>Malar, Waukeen</t>
  </si>
  <si>
    <t>Illuskan</t>
  </si>
  <si>
    <t>1233 DR</t>
  </si>
  <si>
    <t>Assumbar</t>
  </si>
  <si>
    <t>Carpentry, designing exotic and splendid carriages</t>
  </si>
  <si>
    <t>Laeros</t>
  </si>
  <si>
    <t>Kerri</t>
  </si>
  <si>
    <t>Myklos</t>
  </si>
  <si>
    <t>LG, LN</t>
  </si>
  <si>
    <t>Siamorphe</t>
  </si>
  <si>
    <t>1273 DR</t>
  </si>
  <si>
    <t>Belabranta</t>
  </si>
  <si>
    <t>Griffon breeding and taming, hunting</t>
  </si>
  <si>
    <t>Huld "Dark Enchanter"</t>
  </si>
  <si>
    <t>Alith</t>
  </si>
  <si>
    <t>Moedt</t>
  </si>
  <si>
    <t>NG, N</t>
  </si>
  <si>
    <t>Mielikki</t>
  </si>
  <si>
    <t>952 DR</t>
  </si>
  <si>
    <t>Bladesemmer</t>
  </si>
  <si>
    <t>Fencing, sword forging, designing exotic body armor</t>
  </si>
  <si>
    <t>Taeros</t>
  </si>
  <si>
    <t>Onya</t>
  </si>
  <si>
    <t>Dhanna</t>
  </si>
  <si>
    <t>CG, NG, CN</t>
  </si>
  <si>
    <t>Tempus</t>
  </si>
  <si>
    <t>1158 DR</t>
  </si>
  <si>
    <t>Brokengulf</t>
  </si>
  <si>
    <t>Exploration, guiding, and the hunting and procurement of exotic beasts</t>
  </si>
  <si>
    <t>Morus II</t>
  </si>
  <si>
    <t>Prandergast</t>
  </si>
  <si>
    <t>CN, N, LN, LG, NE</t>
  </si>
  <si>
    <t>Brossfeather</t>
  </si>
  <si>
    <t>Forestry, lumbering</t>
  </si>
  <si>
    <t>Orbul</t>
  </si>
  <si>
    <t>Katya</t>
  </si>
  <si>
    <t>Pol</t>
  </si>
  <si>
    <t>N, NG</t>
  </si>
  <si>
    <t>Silvarnus</t>
  </si>
  <si>
    <t>1220 DR</t>
  </si>
  <si>
    <t>N2</t>
  </si>
  <si>
    <t>Cassalanter</t>
  </si>
  <si>
    <t>Banking, moneylending, information gathering rumormongering</t>
  </si>
  <si>
    <t>Ohrl</t>
  </si>
  <si>
    <t>Syull</t>
  </si>
  <si>
    <t>Panricon</t>
  </si>
  <si>
    <t>CG, NG, CN, N</t>
  </si>
  <si>
    <t>Waukeen</t>
  </si>
  <si>
    <t>$78, C71, $48</t>
  </si>
  <si>
    <t>Cragsmere</t>
  </si>
  <si>
    <t>Landowning, moneylending</t>
  </si>
  <si>
    <t>Japhyl "The Hawk"</t>
  </si>
  <si>
    <t>Avren</t>
  </si>
  <si>
    <t>Shan "Lady Hawk"</t>
  </si>
  <si>
    <t>CG, CN</t>
  </si>
  <si>
    <t>N13</t>
  </si>
  <si>
    <t>Crommor</t>
  </si>
  <si>
    <t>Brasswork, including musical instruments</t>
  </si>
  <si>
    <t>Duth</t>
  </si>
  <si>
    <t>Brigit</t>
  </si>
  <si>
    <t>Kadiou</t>
  </si>
  <si>
    <t>CG, NG</t>
  </si>
  <si>
    <t>Lathander</t>
  </si>
  <si>
    <t>1222 DR</t>
  </si>
  <si>
    <t>N6, C51</t>
  </si>
  <si>
    <t>Dezlentyr</t>
  </si>
  <si>
    <t>Caravan trading and shipping, exploration, island settlement, establishment of harbors</t>
  </si>
  <si>
    <t>Arlos</t>
  </si>
  <si>
    <t>Erin Cassalanter</t>
  </si>
  <si>
    <t>Corin</t>
  </si>
  <si>
    <t>LN, CG</t>
  </si>
  <si>
    <t>Selune</t>
  </si>
  <si>
    <t>1230 DR</t>
  </si>
  <si>
    <t>$51, County of Starspur</t>
  </si>
  <si>
    <t>Durinbold</t>
  </si>
  <si>
    <t>Mercenary fighting, cattle rearing, sheep farming</t>
  </si>
  <si>
    <t>Buldos</t>
  </si>
  <si>
    <t>Caith</t>
  </si>
  <si>
    <t>BReton</t>
  </si>
  <si>
    <t>CN. N</t>
  </si>
  <si>
    <t>N28</t>
  </si>
  <si>
    <t>Eagleshield</t>
  </si>
  <si>
    <t>Tack-making, mercenary fighting, animal husbandry</t>
  </si>
  <si>
    <t>Nuthos</t>
  </si>
  <si>
    <t>Glenn</t>
  </si>
  <si>
    <t>Arundel</t>
  </si>
  <si>
    <t>CN, CG</t>
  </si>
  <si>
    <t>$50, Amphail</t>
  </si>
  <si>
    <t>Eirontalar</t>
  </si>
  <si>
    <t>Hunting, tracking, guiding</t>
  </si>
  <si>
    <t>Marlus</t>
  </si>
  <si>
    <t>Chalan</t>
  </si>
  <si>
    <t>Silas</t>
  </si>
  <si>
    <t>CC, NG, CN, NE</t>
  </si>
  <si>
    <t>Mieliki</t>
  </si>
  <si>
    <t>1282 DR</t>
  </si>
  <si>
    <t>Eltorchul</t>
  </si>
  <si>
    <t>Mage schooling, magical research and the procurement of rare substances and items</t>
  </si>
  <si>
    <t>Thesp</t>
  </si>
  <si>
    <t>Arus</t>
  </si>
  <si>
    <t>Fea</t>
  </si>
  <si>
    <t>LN, CG, LG, NG, CE</t>
  </si>
  <si>
    <t>Mystra</t>
  </si>
  <si>
    <t>1167 DR</t>
  </si>
  <si>
    <t>Emveolstone</t>
  </si>
  <si>
    <t>Ironmongery, curio trading</t>
  </si>
  <si>
    <t>Lylar</t>
  </si>
  <si>
    <t>Dalene</t>
  </si>
  <si>
    <t>Alars</t>
  </si>
  <si>
    <t>LN, N</t>
  </si>
  <si>
    <t>Gond</t>
  </si>
  <si>
    <t>1205 DR</t>
  </si>
  <si>
    <t>Estelmer</t>
  </si>
  <si>
    <t>Heraldry, sage-lore, printing</t>
  </si>
  <si>
    <t>Guldos</t>
  </si>
  <si>
    <t>Dorma</t>
  </si>
  <si>
    <t>Finn</t>
  </si>
  <si>
    <t>Oghma</t>
  </si>
  <si>
    <t>1293 DR</t>
  </si>
  <si>
    <t>N29</t>
  </si>
  <si>
    <t>Gauntyl</t>
  </si>
  <si>
    <t>Mercenary fighting, exploring, mining</t>
  </si>
  <si>
    <t>Elemos</t>
  </si>
  <si>
    <t>Thica</t>
  </si>
  <si>
    <t>Vhaas</t>
  </si>
  <si>
    <t>1097 DR</t>
  </si>
  <si>
    <t>Gost</t>
  </si>
  <si>
    <t>Caravan mastering, trading, armor forging</t>
  </si>
  <si>
    <t>Djarrus</t>
  </si>
  <si>
    <t>Dundald</t>
  </si>
  <si>
    <t>NG, CG</t>
  </si>
  <si>
    <t>1197 DR</t>
  </si>
  <si>
    <t>N57</t>
  </si>
  <si>
    <t>Gralhund</t>
  </si>
  <si>
    <t>Mercenary fighting, weapon making</t>
  </si>
  <si>
    <t>Irg "Hund"</t>
  </si>
  <si>
    <t>Vajra</t>
  </si>
  <si>
    <t>Tam</t>
  </si>
  <si>
    <t>Gargauth</t>
  </si>
  <si>
    <t>1260 DR</t>
  </si>
  <si>
    <t>N20</t>
  </si>
  <si>
    <t>Gundwynd</t>
  </si>
  <si>
    <t>Capture, training, and breeding hippogriffs as steeds</t>
  </si>
  <si>
    <t>Murgosz</t>
  </si>
  <si>
    <t>none</t>
  </si>
  <si>
    <t>Myrnd</t>
  </si>
  <si>
    <t>LG</t>
  </si>
  <si>
    <t>Tyr</t>
  </si>
  <si>
    <t>1251 DR</t>
  </si>
  <si>
    <t>Hawkwinter</t>
  </si>
  <si>
    <t>Soldiering, garrisons and guardianship</t>
  </si>
  <si>
    <t>Eremoes</t>
  </si>
  <si>
    <t>Kyrin</t>
  </si>
  <si>
    <t>Genos</t>
  </si>
  <si>
    <t>Ng, CG, LG</t>
  </si>
  <si>
    <t>Helm</t>
  </si>
  <si>
    <t>N11</t>
  </si>
  <si>
    <t>Helmfast</t>
  </si>
  <si>
    <t>Shipping, shipwrights</t>
  </si>
  <si>
    <t>Kelvar</t>
  </si>
  <si>
    <t>Ranya</t>
  </si>
  <si>
    <t>Edwind</t>
  </si>
  <si>
    <t>1292 DR</t>
  </si>
  <si>
    <t>N58, New Waterdeep</t>
  </si>
  <si>
    <t>Hiilgauntlet</t>
  </si>
  <si>
    <t>Mercenary fighting, military outfitting</t>
  </si>
  <si>
    <t>Jassin</t>
  </si>
  <si>
    <t>Salu</t>
  </si>
  <si>
    <t>Jhassin II</t>
  </si>
  <si>
    <t>N, CN</t>
  </si>
  <si>
    <t>Kossuth, Tempus</t>
  </si>
  <si>
    <t>$7, tomb in UM L2</t>
  </si>
  <si>
    <t>Hothemer</t>
  </si>
  <si>
    <t>Trading, owning fleets of caravan wagons</t>
  </si>
  <si>
    <t>Malas</t>
  </si>
  <si>
    <t>Citta</t>
  </si>
  <si>
    <t>Chynna</t>
  </si>
  <si>
    <t>Shaundakul, Waukeen</t>
  </si>
  <si>
    <t>N52</t>
  </si>
  <si>
    <t>Hunabar</t>
  </si>
  <si>
    <t>Textiles, trading, importing fashions</t>
  </si>
  <si>
    <t>Haskar</t>
  </si>
  <si>
    <t>Amonra</t>
  </si>
  <si>
    <t>Haskar II</t>
  </si>
  <si>
    <t>LG, N, CE</t>
  </si>
  <si>
    <t>1170 DR</t>
  </si>
  <si>
    <t>N35</t>
  </si>
  <si>
    <t>Husteem</t>
  </si>
  <si>
    <t>Mercenary fighting, landowning, illicit goods,</t>
  </si>
  <si>
    <t>Orbos</t>
  </si>
  <si>
    <t>Luna</t>
  </si>
  <si>
    <t>Boreas</t>
  </si>
  <si>
    <t>LN, LE, N, NE</t>
  </si>
  <si>
    <t>$31, N59</t>
  </si>
  <si>
    <t>Ilitul</t>
  </si>
  <si>
    <t>Goat raising and herding, mercenary fighting</t>
  </si>
  <si>
    <t>Zorene</t>
  </si>
  <si>
    <t>Zak</t>
  </si>
  <si>
    <t>N, LN</t>
  </si>
  <si>
    <t>Ilvastarr</t>
  </si>
  <si>
    <t>Beast taming and breeding, cooking of exotic meats</t>
  </si>
  <si>
    <t>Ulguth</t>
  </si>
  <si>
    <t>Mara</t>
  </si>
  <si>
    <t>Gotom</t>
  </si>
  <si>
    <t>N53</t>
  </si>
  <si>
    <t>Ilzimmer</t>
  </si>
  <si>
    <t>Horse breeding and racing, making and collecting maps, designing gowns and jewelry</t>
  </si>
  <si>
    <t>Boroldan</t>
  </si>
  <si>
    <t>Xantha</t>
  </si>
  <si>
    <t>Thanvas</t>
  </si>
  <si>
    <t>CE, NE, N, CE, CN</t>
  </si>
  <si>
    <t>Talona</t>
  </si>
  <si>
    <t>$40, N74, Amphail, UM SLE</t>
  </si>
  <si>
    <t>Irlingstar</t>
  </si>
  <si>
    <t>Caravan running, shipbuilding</t>
  </si>
  <si>
    <t>Hulraven</t>
  </si>
  <si>
    <t>Nael</t>
  </si>
  <si>
    <t>Khralver of Luskan</t>
  </si>
  <si>
    <t>CG, CN, CE</t>
  </si>
  <si>
    <t>C62, $35</t>
  </si>
  <si>
    <t>Jardeth</t>
  </si>
  <si>
    <t>Ulb</t>
  </si>
  <si>
    <t>Alys</t>
  </si>
  <si>
    <t>Koris</t>
  </si>
  <si>
    <t>LN</t>
  </si>
  <si>
    <t>N19, New Waterdeep</t>
  </si>
  <si>
    <t>Jhansczil</t>
  </si>
  <si>
    <t>Trading, horse breeding, mercenary fighting</t>
  </si>
  <si>
    <t>Harkas</t>
  </si>
  <si>
    <t>Ariel</t>
  </si>
  <si>
    <t>Arrikes</t>
  </si>
  <si>
    <t>LN, N, CN</t>
  </si>
  <si>
    <t>$14, Amphail</t>
  </si>
  <si>
    <t>Kormallis</t>
  </si>
  <si>
    <t>Recruiting, mercenary training, outfiting for travelers</t>
  </si>
  <si>
    <t>Help "The Torturer</t>
  </si>
  <si>
    <t>LN, LG</t>
  </si>
  <si>
    <t>Bane, Tyr</t>
  </si>
  <si>
    <t>1258 DR</t>
  </si>
  <si>
    <t>N38</t>
  </si>
  <si>
    <t>Kothont</t>
  </si>
  <si>
    <t>Herd farming, fur trapping</t>
  </si>
  <si>
    <t>Alauos "Lord Goldbeard"</t>
  </si>
  <si>
    <t>Byllia</t>
  </si>
  <si>
    <t>Dragos</t>
  </si>
  <si>
    <t>N15</t>
  </si>
  <si>
    <t>Lanngolyn</t>
  </si>
  <si>
    <t>Textiles, shipping</t>
  </si>
  <si>
    <t>Tresh</t>
  </si>
  <si>
    <t>Ormaes "Seamaster"</t>
  </si>
  <si>
    <t>Tryssia</t>
  </si>
  <si>
    <t>Lantanna</t>
  </si>
  <si>
    <t>1309 DR</t>
  </si>
  <si>
    <t>N17</t>
  </si>
  <si>
    <t>Aristocratic</t>
  </si>
  <si>
    <t>Lathkule</t>
  </si>
  <si>
    <t>Jewlery, gem mining and prospecting, gemcutting</t>
  </si>
  <si>
    <t>Nimor</t>
  </si>
  <si>
    <t>Larin</t>
  </si>
  <si>
    <t>Jacinth</t>
  </si>
  <si>
    <t>N</t>
  </si>
  <si>
    <t>N37</t>
  </si>
  <si>
    <t>Maerklos</t>
  </si>
  <si>
    <t>Swinherding, beer brewing, seer</t>
  </si>
  <si>
    <t>Aldara Marrek</t>
  </si>
  <si>
    <t>Bastiabas Relekos</t>
  </si>
  <si>
    <t>Tehss Maerklos</t>
  </si>
  <si>
    <t>LG, LN, LE</t>
  </si>
  <si>
    <t>Mystra, Savras</t>
  </si>
  <si>
    <t>1332 DR</t>
  </si>
  <si>
    <t>N22</t>
  </si>
  <si>
    <t>Majarra</t>
  </si>
  <si>
    <t>Harping and harp training,instrument-making, silver mining</t>
  </si>
  <si>
    <t>Kelthul</t>
  </si>
  <si>
    <t>Regan</t>
  </si>
  <si>
    <t>Axor</t>
  </si>
  <si>
    <t>NG, CG, LN</t>
  </si>
  <si>
    <t>Oghma, Milil</t>
  </si>
  <si>
    <t>N31, silver mines in Mirabar, ice lake region</t>
  </si>
  <si>
    <t>Manthar</t>
  </si>
  <si>
    <t>Mercenary fighting, trading in metals and perfumes</t>
  </si>
  <si>
    <t>Ithnil</t>
  </si>
  <si>
    <t>Churyl</t>
  </si>
  <si>
    <t>Carn</t>
  </si>
  <si>
    <t>1265 DR</t>
  </si>
  <si>
    <t>Margaster</t>
  </si>
  <si>
    <t>Trading, shippping</t>
  </si>
  <si>
    <t>Thentias "Lord of Lords"</t>
  </si>
  <si>
    <t>Maryel</t>
  </si>
  <si>
    <t>Arilestar</t>
  </si>
  <si>
    <t>N41, ancestral Thornhold</t>
  </si>
  <si>
    <t>Massalan</t>
  </si>
  <si>
    <t>Jewelry</t>
  </si>
  <si>
    <t>Iliaru</t>
  </si>
  <si>
    <t>Phorol</t>
  </si>
  <si>
    <t>Ne, N</t>
  </si>
  <si>
    <t>N14</t>
  </si>
  <si>
    <t>Melshimber</t>
  </si>
  <si>
    <t>Sage-lore, research and information gathering, fine wines</t>
  </si>
  <si>
    <t>Hlanta</t>
  </si>
  <si>
    <t>Khallos</t>
  </si>
  <si>
    <t>NE, LE, N, LN, LG</t>
  </si>
  <si>
    <t>1190 DR</t>
  </si>
  <si>
    <t>Moonstar</t>
  </si>
  <si>
    <t>Guiding, cartography, exploration, and caravan mastering</t>
  </si>
  <si>
    <t>Helve</t>
  </si>
  <si>
    <t>Wylynd</t>
  </si>
  <si>
    <t>Rober</t>
  </si>
  <si>
    <t>CG, CE</t>
  </si>
  <si>
    <t>Selune, Shar</t>
  </si>
  <si>
    <t>985 DR</t>
  </si>
  <si>
    <t>$57, D36, Vault of stars</t>
  </si>
  <si>
    <t>Nandar</t>
  </si>
  <si>
    <t>House building, bridge building</t>
  </si>
  <si>
    <t>Chostal</t>
  </si>
  <si>
    <t>Horingar</t>
  </si>
  <si>
    <t>CN, CE</t>
  </si>
  <si>
    <t>Malar</t>
  </si>
  <si>
    <t>1182 DR</t>
  </si>
  <si>
    <t>N23</t>
  </si>
  <si>
    <t>Nesher</t>
  </si>
  <si>
    <t>Hawking, lumbering, woodmaking</t>
  </si>
  <si>
    <t>Laskar</t>
  </si>
  <si>
    <t>Stelar</t>
  </si>
  <si>
    <t>Kastonoph</t>
  </si>
  <si>
    <t>1291 DR</t>
  </si>
  <si>
    <t>Phull</t>
  </si>
  <si>
    <t>Fishing</t>
  </si>
  <si>
    <t>Ulmassus</t>
  </si>
  <si>
    <t>Carina</t>
  </si>
  <si>
    <t>Aidan</t>
  </si>
  <si>
    <t>1310 DR</t>
  </si>
  <si>
    <t>N4, sponsor D57</t>
  </si>
  <si>
    <t>Phylund</t>
  </si>
  <si>
    <t>Training, breeding and procurement of fearsome monsters</t>
  </si>
  <si>
    <t>Urtos II</t>
  </si>
  <si>
    <t>Lythis</t>
  </si>
  <si>
    <t>LN, NG, NE</t>
  </si>
  <si>
    <t>1295 DR</t>
  </si>
  <si>
    <t>N40, Phylund hunting lodge</t>
  </si>
  <si>
    <t>Piiradost</t>
  </si>
  <si>
    <t>Horse breeding, cattle raising</t>
  </si>
  <si>
    <t>Humbraz III</t>
  </si>
  <si>
    <t>Kymiko</t>
  </si>
  <si>
    <t>Humbraz IV</t>
  </si>
  <si>
    <t>1178 DR</t>
  </si>
  <si>
    <t>N7</t>
  </si>
  <si>
    <t>Raventree</t>
  </si>
  <si>
    <t>Rare foods, prveying, shipbuilding</t>
  </si>
  <si>
    <t>Nandos</t>
  </si>
  <si>
    <t>PErryn</t>
  </si>
  <si>
    <t>Surakh</t>
  </si>
  <si>
    <t>NG, N, CG</t>
  </si>
  <si>
    <t>$12, New waterdeep</t>
  </si>
  <si>
    <t>Roaringhorn</t>
  </si>
  <si>
    <t>Horse raising, mercenary fighting</t>
  </si>
  <si>
    <t>Vastarr</t>
  </si>
  <si>
    <t>Holver</t>
  </si>
  <si>
    <t>NG, CG, N, CN</t>
  </si>
  <si>
    <t>948 DR</t>
  </si>
  <si>
    <t>N42, Amphail, County of Valashar</t>
  </si>
  <si>
    <t>Rosznar</t>
  </si>
  <si>
    <t>Landowning, windmaking, (poison, salves)</t>
  </si>
  <si>
    <t>Trellin</t>
  </si>
  <si>
    <t>Aryana</t>
  </si>
  <si>
    <t>Tobem</t>
  </si>
  <si>
    <t>CE, CN, NE, LE</t>
  </si>
  <si>
    <t>1252 DR</t>
  </si>
  <si>
    <t>$13, Imnescar</t>
  </si>
  <si>
    <t>Ruldegost</t>
  </si>
  <si>
    <t>Banking, mercenary fighting, bounty hunting, caravan mastering</t>
  </si>
  <si>
    <t>Kara</t>
  </si>
  <si>
    <t>Detan</t>
  </si>
  <si>
    <t>Waukeen, Tempus</t>
  </si>
  <si>
    <t>1151 DR</t>
  </si>
  <si>
    <t>Silmerhelve</t>
  </si>
  <si>
    <t>Guardianship, warrior training, pandering</t>
  </si>
  <si>
    <t>Laerlos</t>
  </si>
  <si>
    <t>Tannyth</t>
  </si>
  <si>
    <t>Tarkas</t>
  </si>
  <si>
    <t>1259 DR</t>
  </si>
  <si>
    <t>$28, Helvenblade House</t>
  </si>
  <si>
    <t>Snome</t>
  </si>
  <si>
    <t>Brewing, distilling, beer and liqour importing</t>
  </si>
  <si>
    <t>Dandobar</t>
  </si>
  <si>
    <t>Thyriellentha</t>
  </si>
  <si>
    <t>LG, NG, LN</t>
  </si>
  <si>
    <t>Lliira</t>
  </si>
  <si>
    <t>N5</t>
  </si>
  <si>
    <t>Stormweather</t>
  </si>
  <si>
    <t>Shipping, naval exploration</t>
  </si>
  <si>
    <t>Jhardnet</t>
  </si>
  <si>
    <t>Harkan</t>
  </si>
  <si>
    <t>CN, N, CE</t>
  </si>
  <si>
    <t>Auril, Umberlee, Talos</t>
  </si>
  <si>
    <t>N24</t>
  </si>
  <si>
    <t>Sultlue</t>
  </si>
  <si>
    <t>Mercenary fighting, horse breeding and trading</t>
  </si>
  <si>
    <t>Asbrior "The Serpent"</t>
  </si>
  <si>
    <t>Pera</t>
  </si>
  <si>
    <t>Abrior II "The Asp"</t>
  </si>
  <si>
    <t>CE, NE, CN</t>
  </si>
  <si>
    <t>SSeth</t>
  </si>
  <si>
    <t>Tashlutan</t>
  </si>
  <si>
    <t>1138 DR</t>
  </si>
  <si>
    <t>N12, CD14</t>
  </si>
  <si>
    <t>Talmost</t>
  </si>
  <si>
    <t>Textiles, fashion clothing, furs</t>
  </si>
  <si>
    <t>Hyara II</t>
  </si>
  <si>
    <t>Pallin II</t>
  </si>
  <si>
    <t>LN, N, NE</t>
  </si>
  <si>
    <t>Sune</t>
  </si>
  <si>
    <t>942 DR</t>
  </si>
  <si>
    <t>N9, Talmost lands</t>
  </si>
  <si>
    <t>Tarm</t>
  </si>
  <si>
    <t>Caravan mastering, horse breeding and training</t>
  </si>
  <si>
    <t>Thentivil</t>
  </si>
  <si>
    <t>Selpara</t>
  </si>
  <si>
    <t>Arum</t>
  </si>
  <si>
    <t>NG, CG, CN</t>
  </si>
  <si>
    <t>1249 DR</t>
  </si>
  <si>
    <t>N30, Amphail</t>
  </si>
  <si>
    <t>Tchazzam</t>
  </si>
  <si>
    <t>Archery, hunting, bowyers and fletchers</t>
  </si>
  <si>
    <t>Ulboth</t>
  </si>
  <si>
    <t>Lara</t>
  </si>
  <si>
    <t>1149 DR</t>
  </si>
  <si>
    <t>Tesper</t>
  </si>
  <si>
    <t>Guardianship, skill-at-arms</t>
  </si>
  <si>
    <t>Armult</t>
  </si>
  <si>
    <t>Nleera</t>
  </si>
  <si>
    <t>Charrin</t>
  </si>
  <si>
    <t>1235 DR</t>
  </si>
  <si>
    <t>Thann</t>
  </si>
  <si>
    <t>Landowning, Countries of shipping, fine wines, two citites trade</t>
  </si>
  <si>
    <t>Rhammas</t>
  </si>
  <si>
    <t>Cassandra</t>
  </si>
  <si>
    <t>Dartek</t>
  </si>
  <si>
    <t>NG, LN, LG, CG</t>
  </si>
  <si>
    <t>N10, N63, Elematar and Rivershire</t>
  </si>
  <si>
    <t>Thongolir</t>
  </si>
  <si>
    <t>Caligraphy, limning, printing</t>
  </si>
  <si>
    <t>Bilaerus II</t>
  </si>
  <si>
    <t xml:space="preserve"> Eva</t>
  </si>
  <si>
    <t>Dolerphus IV</t>
  </si>
  <si>
    <t>Deneir</t>
  </si>
  <si>
    <t>Thorp</t>
  </si>
  <si>
    <t>Caravan mastering, mercenary fighting</t>
  </si>
  <si>
    <t>Hulmara</t>
  </si>
  <si>
    <t>Hulameros</t>
  </si>
  <si>
    <t>1267 DR</t>
  </si>
  <si>
    <t>N36</t>
  </si>
  <si>
    <t>Thunderstaff</t>
  </si>
  <si>
    <t>Magecraft, mercenary fighting, caravan mastering</t>
  </si>
  <si>
    <t>Baerom II</t>
  </si>
  <si>
    <t>Marle</t>
  </si>
  <si>
    <t>Arsten II</t>
  </si>
  <si>
    <t>1187 DR</t>
  </si>
  <si>
    <t>N8</t>
  </si>
  <si>
    <t>Ulbrinter</t>
  </si>
  <si>
    <t>Nomus</t>
  </si>
  <si>
    <t>Karya</t>
  </si>
  <si>
    <t>Patrisa</t>
  </si>
  <si>
    <t>1112 DR</t>
  </si>
  <si>
    <t>N18</t>
  </si>
  <si>
    <t>Urmbrusk</t>
  </si>
  <si>
    <t>Halam</t>
  </si>
  <si>
    <t>Anja</t>
  </si>
  <si>
    <t>Chimak</t>
  </si>
  <si>
    <t>LN, N, LE</t>
  </si>
  <si>
    <t>Bane</t>
  </si>
  <si>
    <t>1254 DR</t>
  </si>
  <si>
    <t>Wands</t>
  </si>
  <si>
    <t>Mage schooling, magical research and adventuring</t>
  </si>
  <si>
    <t>Maskar</t>
  </si>
  <si>
    <t>Hyacia</t>
  </si>
  <si>
    <t>Olanhar</t>
  </si>
  <si>
    <t>NG, LG, CG, LN, N, CN</t>
  </si>
  <si>
    <t>973 DR</t>
  </si>
  <si>
    <t>C63, N55, T41</t>
  </si>
  <si>
    <t>Wavesilver</t>
  </si>
  <si>
    <t>Merchant shipping</t>
  </si>
  <si>
    <t>Bleskos</t>
  </si>
  <si>
    <t>Apryl</t>
  </si>
  <si>
    <t>Aristed</t>
  </si>
  <si>
    <t>Zulpair</t>
  </si>
  <si>
    <t>Olomar</t>
  </si>
  <si>
    <t>Anyla</t>
  </si>
  <si>
    <t>Gerath</t>
  </si>
  <si>
    <t>Umberlee</t>
  </si>
  <si>
    <t>Zun</t>
  </si>
  <si>
    <t>Cattle farming, mercenary fighting</t>
  </si>
  <si>
    <t>Lungar II</t>
  </si>
  <si>
    <t>Triine</t>
  </si>
  <si>
    <t>Olztel</t>
  </si>
  <si>
    <t>CN, N, CE, NE</t>
  </si>
  <si>
    <t>1103 DR</t>
  </si>
  <si>
    <t>N44</t>
  </si>
  <si>
    <t>Значимые предметы, необычные</t>
  </si>
  <si>
    <t>Предмет</t>
  </si>
  <si>
    <t>Тип</t>
  </si>
  <si>
    <t>Требуется настройка?</t>
  </si>
  <si>
    <t>Adamantine armor</t>
  </si>
  <si>
    <t>Доспех</t>
  </si>
  <si>
    <t>Нет</t>
  </si>
  <si>
    <t>Amulet of proof against detection and location</t>
  </si>
  <si>
    <t>Чудесный предмет</t>
  </si>
  <si>
    <t>Да</t>
  </si>
  <si>
    <t>Bag of tricks</t>
  </si>
  <si>
    <t>Boots of elvenkind</t>
  </si>
  <si>
    <t>Boots of striding and springing</t>
  </si>
  <si>
    <t>Boots of the winterlands</t>
  </si>
  <si>
    <t>Bracers of archery</t>
  </si>
  <si>
    <t>Brooch of shielding</t>
  </si>
  <si>
    <t>Broom of flying</t>
  </si>
  <si>
    <t>Circlet of blasting</t>
  </si>
  <si>
    <t>Cloak of elvenkind</t>
  </si>
  <si>
    <t>Cloak of protection</t>
  </si>
  <si>
    <t>Deck of illusions</t>
  </si>
  <si>
    <t>Eversmoking bottle</t>
  </si>
  <si>
    <t>Eyes of charming</t>
  </si>
  <si>
    <t>Eyes of the eagle</t>
  </si>
  <si>
    <t>Figurine of wondrous power (silver raven)</t>
  </si>
  <si>
    <t>Статуэтка чудесной силы (серебряный ворон)</t>
  </si>
  <si>
    <t>Gauntlets of ogre power</t>
  </si>
  <si>
    <t>Gem of brightness</t>
  </si>
  <si>
    <t>Gloves of missile snaring</t>
  </si>
  <si>
    <t>Gloves of swimming and climbing</t>
  </si>
  <si>
    <t>Gloves of thievery</t>
  </si>
  <si>
    <t>Hat of disguise</t>
  </si>
  <si>
    <t>Headband of intellect</t>
  </si>
  <si>
    <t>Helm of telepathy</t>
  </si>
  <si>
    <t>Instrument of the bards (Doss lute)</t>
  </si>
  <si>
    <t>Инструмент бардов (лютня Досс)</t>
  </si>
  <si>
    <t>Да (бард)</t>
  </si>
  <si>
    <t>Instrument of the bards (Fochlucan bandore)</t>
  </si>
  <si>
    <t>Инструмент бардов (бандура Фоклучан)</t>
  </si>
  <si>
    <t>Instrument of the bards (Mac-Fuirmidh cittern)</t>
  </si>
  <si>
    <t>Инструмент бардов (цитра Мак-Фуирмид)</t>
  </si>
  <si>
    <t>javelin of lightning</t>
  </si>
  <si>
    <t>Оружие</t>
  </si>
  <si>
    <t>Medallion of thoughts</t>
  </si>
  <si>
    <t>Necklace of adaptation</t>
  </si>
  <si>
    <t>Pearl of power</t>
  </si>
  <si>
    <t>Да (заклинатель)</t>
  </si>
  <si>
    <t>Periapt of wound closure</t>
  </si>
  <si>
    <t>Pipes of haunting</t>
  </si>
  <si>
    <t>Pipes of the sewers</t>
  </si>
  <si>
    <t>Quiver of Ehlonna</t>
  </si>
  <si>
    <t>Ring of jumping</t>
  </si>
  <si>
    <t>Кольцо</t>
  </si>
  <si>
    <t>Ring of mind shielding</t>
  </si>
  <si>
    <t>Ring of warmth</t>
  </si>
  <si>
    <t>Ring of water walking</t>
  </si>
  <si>
    <t>Rod of the pact keeper, +1</t>
  </si>
  <si>
    <t>Жезл хранителя договора, +1</t>
  </si>
  <si>
    <t>Жезл</t>
  </si>
  <si>
    <t>Да (колдун)</t>
  </si>
  <si>
    <t>Sentinel shield</t>
  </si>
  <si>
    <t>Shield, +1</t>
  </si>
  <si>
    <t>Щит, +1</t>
  </si>
  <si>
    <t>Slippers of spider climbing</t>
  </si>
  <si>
    <t>Staff of the adder</t>
  </si>
  <si>
    <t>Посох</t>
  </si>
  <si>
    <t>Да (жрец, друид или колдун)</t>
  </si>
  <si>
    <t>Staff of the python</t>
  </si>
  <si>
    <t>Stone of good luck (luck-stone)</t>
  </si>
  <si>
    <t>Камень удачи</t>
  </si>
  <si>
    <t>Sword of vengeance</t>
  </si>
  <si>
    <t>Trident of fish command</t>
  </si>
  <si>
    <t>Wand of magic missiles</t>
  </si>
  <si>
    <t>Волшебная палочка</t>
  </si>
  <si>
    <t>Wand of the war mage, +1</t>
  </si>
  <si>
    <t>Волшебная палочка боевгого мага, +1</t>
  </si>
  <si>
    <t>Wand of web</t>
  </si>
  <si>
    <t>Weapon of warning</t>
  </si>
  <si>
    <t>Weapon, +1</t>
  </si>
  <si>
    <t>Оружие, +1</t>
  </si>
  <si>
    <t>Wind fan</t>
  </si>
  <si>
    <t>Winged boots</t>
  </si>
  <si>
    <t>Значимые предметы, редкие</t>
  </si>
  <si>
    <t>Amulet of health</t>
  </si>
  <si>
    <t>Armor of resistance</t>
  </si>
  <si>
    <t>Armor of vulnerability</t>
  </si>
  <si>
    <t>Armor, +1</t>
  </si>
  <si>
    <t>Доспех, +1</t>
  </si>
  <si>
    <t>Arrow-catching shield</t>
  </si>
  <si>
    <t>Belt of dwarvenkind</t>
  </si>
  <si>
    <t>Belt of hill giant strength</t>
  </si>
  <si>
    <t>Berserker axe</t>
  </si>
  <si>
    <t>Boots of levitation</t>
  </si>
  <si>
    <t>Boots of speed</t>
  </si>
  <si>
    <t>Bowl of commanding water elementals</t>
  </si>
  <si>
    <t>Bracers of defense</t>
  </si>
  <si>
    <t>Brazier of commanding fire elementals</t>
  </si>
  <si>
    <t>Cape of the mountebank</t>
  </si>
  <si>
    <t>Censer of controlling air elementals</t>
  </si>
  <si>
    <t>Cloak of displacement</t>
  </si>
  <si>
    <t>Cloak of the bat</t>
  </si>
  <si>
    <t>Cube of force</t>
  </si>
  <si>
    <t>Daern's instant fortress</t>
  </si>
  <si>
    <t>Dagger of venom</t>
  </si>
  <si>
    <t>Dimensional shackles</t>
  </si>
  <si>
    <t>Dragon slayer</t>
  </si>
  <si>
    <t>Elven chain</t>
  </si>
  <si>
    <t>Figurine of wondrous power (bronze griffon)</t>
  </si>
  <si>
    <t>Статуэтка чудесной силы (бронзовый грифон)</t>
  </si>
  <si>
    <t>Figurine of wondrous power (ebony fly)</t>
  </si>
  <si>
    <t>Статуэтка чудесной силы (эбеновая муха)</t>
  </si>
  <si>
    <t>Figurine of wondrous power (golden lions)</t>
  </si>
  <si>
    <t>Статуэтка чудесной силы (золотые львы)</t>
  </si>
  <si>
    <t>Figurine of wondrous power (ivory goats)</t>
  </si>
  <si>
    <t>Статуэтка чудесной силы (костяные козлы)</t>
  </si>
  <si>
    <t>Figurine of wondrous power (marble elephant)</t>
  </si>
  <si>
    <t>Статуэтка чудесной силы (мраморный слон)</t>
  </si>
  <si>
    <t>Figurine of wondrous power (onyx dog)</t>
  </si>
  <si>
    <t>Статуэтка чудесной силы (ониксовая собака)</t>
  </si>
  <si>
    <t>Figurine of wondrous power (serpentine owl)</t>
  </si>
  <si>
    <t>Статуэтка чудесной силы (серпентиновая сова)</t>
  </si>
  <si>
    <t>Flame tongue</t>
  </si>
  <si>
    <t>Gem of seeing</t>
  </si>
  <si>
    <t>Giant slayer</t>
  </si>
  <si>
    <t>Glamoured studded leather</t>
  </si>
  <si>
    <t>Helm of teleportation</t>
  </si>
  <si>
    <t>Horn of blasting</t>
  </si>
  <si>
    <t>Horn of Valhalla</t>
  </si>
  <si>
    <t>Рог Валгаллы (серебряный или латунный)</t>
  </si>
  <si>
    <t>Instrument of the bards (Canaith mandolin)</t>
  </si>
  <si>
    <t>Инструмент бардов (мандолина Канаит)</t>
  </si>
  <si>
    <t>Instrument of the bards (Cli lyre)</t>
  </si>
  <si>
    <t>Инструмент бардов (лира Кли)</t>
  </si>
  <si>
    <t>Ioun stone (awareness)</t>
  </si>
  <si>
    <t>Камень Йоун (восприятие)</t>
  </si>
  <si>
    <t>loun stone (protection)</t>
  </si>
  <si>
    <t>Камень Йоун (защита)</t>
  </si>
  <si>
    <t>loun stone (reserve)</t>
  </si>
  <si>
    <t>Камень Йоун (резерв)</t>
  </si>
  <si>
    <t>loun stone (sustenance)</t>
  </si>
  <si>
    <t>Камень Йоун (питание)</t>
  </si>
  <si>
    <t>Iron bands of Bilarro</t>
  </si>
  <si>
    <t>Mace of disruption</t>
  </si>
  <si>
    <t>Mace of smiting</t>
  </si>
  <si>
    <t>Mace of terror</t>
  </si>
  <si>
    <t>Mantle of spell resistance</t>
  </si>
  <si>
    <t>Necklace of prayer beads</t>
  </si>
  <si>
    <t>Да (жрец, друид или паладин)</t>
  </si>
  <si>
    <t>Periapt of proof against poison</t>
  </si>
  <si>
    <t>Ring of animal influence</t>
  </si>
  <si>
    <t>Ring of evasion</t>
  </si>
  <si>
    <t>Ring of feather falling</t>
  </si>
  <si>
    <t>Ring of free action</t>
  </si>
  <si>
    <t>Ring of protection</t>
  </si>
  <si>
    <t>Ring of resistance</t>
  </si>
  <si>
    <t>Ring of spell storing</t>
  </si>
  <si>
    <t>Ring of the ram</t>
  </si>
  <si>
    <t>Ring of X-ray vision</t>
  </si>
  <si>
    <t>Robe of eyes</t>
  </si>
  <si>
    <t>Rod of rulership</t>
  </si>
  <si>
    <t>Rod of the pact keeper, +2</t>
  </si>
  <si>
    <t>Жезл хранителя договора, +2</t>
  </si>
  <si>
    <t>Rope of entanglement</t>
  </si>
  <si>
    <t>Shield of missile attraction</t>
  </si>
  <si>
    <t>Shield, +2</t>
  </si>
  <si>
    <t>Щит, +2</t>
  </si>
  <si>
    <t>Staff of charming</t>
  </si>
  <si>
    <t>Да (бард, жрец, друид, чародей, колдун или волшебник)</t>
  </si>
  <si>
    <t>Staff of healing</t>
  </si>
  <si>
    <t>Да (бард, жрец или друид)</t>
  </si>
  <si>
    <t>Staff of swarming insects</t>
  </si>
  <si>
    <t>Staff of the woodlands</t>
  </si>
  <si>
    <t>Да (друид)</t>
  </si>
  <si>
    <t>Staff of withering</t>
  </si>
  <si>
    <t>Stone of controlling earth elementals</t>
  </si>
  <si>
    <t>Sun blade</t>
  </si>
  <si>
    <t>Sword of life stealing</t>
  </si>
  <si>
    <t>Sword of wounding</t>
  </si>
  <si>
    <t>Tentacle rod</t>
  </si>
  <si>
    <t>Жезд</t>
  </si>
  <si>
    <t>Vicious weapon</t>
  </si>
  <si>
    <t>Wand of binding</t>
  </si>
  <si>
    <t>Wand of enemy detection</t>
  </si>
  <si>
    <t>Wand of fear</t>
  </si>
  <si>
    <t>Wand of fireballs</t>
  </si>
  <si>
    <t>Wand of lightning bolts</t>
  </si>
  <si>
    <t>Wand of paralysis</t>
  </si>
  <si>
    <t>Wand of the war mage, +2</t>
  </si>
  <si>
    <t>Волшебная палочка боевого мага, +2</t>
  </si>
  <si>
    <t>Wand of wonder</t>
  </si>
  <si>
    <t>Weapon, +2</t>
  </si>
  <si>
    <t>Оружие, +2</t>
  </si>
  <si>
    <t>Wings of flying</t>
  </si>
  <si>
    <t>Значимые предметы, очень редкие</t>
  </si>
  <si>
    <t>Amulet of the planes</t>
  </si>
  <si>
    <t>Animated shield</t>
  </si>
  <si>
    <t>Armor, +2</t>
  </si>
  <si>
    <t>Доспех, +2</t>
  </si>
  <si>
    <t>Belt of fire giant strength</t>
  </si>
  <si>
    <t>Belt of frost/stone giant strength</t>
  </si>
  <si>
    <t>Пояс силы морозного/каменного великана</t>
  </si>
  <si>
    <t>Candle of invocation</t>
  </si>
  <si>
    <t>Carpet of flying</t>
  </si>
  <si>
    <t>Cloak of arachnida</t>
  </si>
  <si>
    <t>Crystal ball (very rare)</t>
  </si>
  <si>
    <t>Хрустальный шар (очень редкий)</t>
  </si>
  <si>
    <t>Dancing sword</t>
  </si>
  <si>
    <t>Demon armor</t>
  </si>
  <si>
    <t>Dragon scale mail</t>
  </si>
  <si>
    <t>Dwarven plate</t>
  </si>
  <si>
    <t>Dwarven thrower</t>
  </si>
  <si>
    <t>Да (дварф)</t>
  </si>
  <si>
    <t>Efreeti bottle</t>
  </si>
  <si>
    <t>Figurine of wondrous power (obsidian steed)</t>
  </si>
  <si>
    <t>Статуэтка чудесной силы (обсидиановый скакун)</t>
  </si>
  <si>
    <t>Frost brand</t>
  </si>
  <si>
    <t>Helm of brilliance</t>
  </si>
  <si>
    <t>Horn ofValhalla (bronze)</t>
  </si>
  <si>
    <t>Рог Валгаллы (бронзовый)</t>
  </si>
  <si>
    <t>Instrument of the bards (Anstruth harp)</t>
  </si>
  <si>
    <t>Инструмент бардов (арфа Анструт)</t>
  </si>
  <si>
    <t>loun stone (absorption)</t>
  </si>
  <si>
    <t>Камень Йоун (поглощение)</t>
  </si>
  <si>
    <t>loun stone (agility)</t>
  </si>
  <si>
    <t>Камень Йоун (проворство)</t>
  </si>
  <si>
    <t>loun stone (fortitude)</t>
  </si>
  <si>
    <t>Камень Йоун (стойкость)</t>
  </si>
  <si>
    <t>loun stone (insight)</t>
  </si>
  <si>
    <t>Камень Йоун (проницательность)</t>
  </si>
  <si>
    <t>loun stone (intellect)</t>
  </si>
  <si>
    <t>Камень Йоун (рассудок)</t>
  </si>
  <si>
    <t>loun stone (leadership)</t>
  </si>
  <si>
    <t>Камень Йоун (лидерство)</t>
  </si>
  <si>
    <t>loun stone (strength)</t>
  </si>
  <si>
    <t>Камень Йоун (сила)</t>
  </si>
  <si>
    <t>Manual of bodily health</t>
  </si>
  <si>
    <t>Manual of gainful exercise</t>
  </si>
  <si>
    <t>Manual of golems</t>
  </si>
  <si>
    <t>Manual of quickness of action</t>
  </si>
  <si>
    <t>Mirror of life trapping</t>
  </si>
  <si>
    <t>Nine lives stealer</t>
  </si>
  <si>
    <t>Oathbow</t>
  </si>
  <si>
    <t>Ring of regeneration</t>
  </si>
  <si>
    <t>Ring of shooting stars</t>
  </si>
  <si>
    <t>Да (ночью на открытом воздухе)</t>
  </si>
  <si>
    <t>Ring of telekinesis</t>
  </si>
  <si>
    <t>Robe of scintillating colors</t>
  </si>
  <si>
    <t>Robe of stars</t>
  </si>
  <si>
    <t>Rod of absorption</t>
  </si>
  <si>
    <t>Rod of alertness</t>
  </si>
  <si>
    <t>Rod of security</t>
  </si>
  <si>
    <t>Rod of the pact keeper, +3</t>
  </si>
  <si>
    <t>Жезл хранителя договора, +3</t>
  </si>
  <si>
    <t>Scimitar of speed</t>
  </si>
  <si>
    <t>Shield, +3</t>
  </si>
  <si>
    <t>Щит, +3</t>
  </si>
  <si>
    <t>Spellguard shield</t>
  </si>
  <si>
    <t>Staff of fire</t>
  </si>
  <si>
    <t>Да (друид, чародей, колдун или волшебник)</t>
  </si>
  <si>
    <t>Staff of frost</t>
  </si>
  <si>
    <t>Staff of power</t>
  </si>
  <si>
    <t>Да (чародей, колдун или волшебник)</t>
  </si>
  <si>
    <t>Staff of striking</t>
  </si>
  <si>
    <t>Staff of thunder and lightning</t>
  </si>
  <si>
    <t>Sword of sharpness</t>
  </si>
  <si>
    <t>Tome of clear thought</t>
  </si>
  <si>
    <t>Tome of leadership and influence</t>
  </si>
  <si>
    <t>Tome of understanding</t>
  </si>
  <si>
    <t>Wand of polymorph</t>
  </si>
  <si>
    <t>Wand of the war mage, +3</t>
  </si>
  <si>
    <t>Волшебная палочка боевого мага, +3</t>
  </si>
  <si>
    <t>Weapon, +3</t>
  </si>
  <si>
    <t>Оружие, +3</t>
  </si>
  <si>
    <t>Значимые предметы, легендарные</t>
  </si>
  <si>
    <t>Apparatus of Kwalish</t>
  </si>
  <si>
    <t>Armor of invulnerability</t>
  </si>
  <si>
    <t>Armor, +3</t>
  </si>
  <si>
    <t>Доспех, +3</t>
  </si>
  <si>
    <t>Belt of cloud giant strength</t>
  </si>
  <si>
    <t>Belt of storm giant strength</t>
  </si>
  <si>
    <t>Cloak of invisibility</t>
  </si>
  <si>
    <t>Crystal ball (legendary)</t>
  </si>
  <si>
    <t>Хрустальный шар (легендарный)</t>
  </si>
  <si>
    <t>Cubic gate</t>
  </si>
  <si>
    <t>Deck of many things</t>
  </si>
  <si>
    <t>Defender</t>
  </si>
  <si>
    <t>Efreeti chain</t>
  </si>
  <si>
    <t>Hammer of thunderbolts</t>
  </si>
  <si>
    <t>Да (погибель великанов)</t>
  </si>
  <si>
    <t>Holy avenger</t>
  </si>
  <si>
    <t>Да (паладин)</t>
  </si>
  <si>
    <t>Horn of Valhalla (iron)</t>
  </si>
  <si>
    <t>Рог Валгаллы (железный)</t>
  </si>
  <si>
    <t>Instrument of the bards (Ollamh harp)</t>
  </si>
  <si>
    <t>Инструмент бардов (арфа Оллава)</t>
  </si>
  <si>
    <t>loun stone (greater absorption)</t>
  </si>
  <si>
    <t>Камень Йоун (большое поглощение)</t>
  </si>
  <si>
    <t>loun stone (mastery)</t>
  </si>
  <si>
    <t>Камень Йоун (мастерство)</t>
  </si>
  <si>
    <t>loun stone (regeneration)</t>
  </si>
  <si>
    <t>Камень Йоун (регенерация)</t>
  </si>
  <si>
    <t>Iron flask</t>
  </si>
  <si>
    <t>Luck blade</t>
  </si>
  <si>
    <t>Plate armor of etherealness</t>
  </si>
  <si>
    <t>Ring of earth elemental command</t>
  </si>
  <si>
    <t>Кольцо командования воздушными элементалями</t>
  </si>
  <si>
    <t>Ring of djinni summoning</t>
  </si>
  <si>
    <t>Кольцо командования земляными элементалями</t>
  </si>
  <si>
    <t>Ring of fire elemental command</t>
  </si>
  <si>
    <t>Кольцо командования огненными элементалями</t>
  </si>
  <si>
    <t>Ring of invisibility</t>
  </si>
  <si>
    <t>Ring of spell turning</t>
  </si>
  <si>
    <t>Ring of three wishes</t>
  </si>
  <si>
    <t>Ring of water elemental command</t>
  </si>
  <si>
    <t>Кольцо командования водяными элементалями</t>
  </si>
  <si>
    <t>Robe of the archmagi</t>
  </si>
  <si>
    <t>Rod of lordly might</t>
  </si>
  <si>
    <t>Rod of resurrection</t>
  </si>
  <si>
    <t>Scarab of protection</t>
  </si>
  <si>
    <t>Sphere of annihilation</t>
  </si>
  <si>
    <t>Staff of the magi</t>
  </si>
  <si>
    <t>Sword of answering</t>
  </si>
  <si>
    <t>Да (существо с тем же мировоззрением, что и у меча)</t>
  </si>
  <si>
    <t>Talisman of pure good</t>
  </si>
  <si>
    <t>Да (существо с добрым мировоззрением)</t>
  </si>
  <si>
    <t>Talisman of the sphere</t>
  </si>
  <si>
    <t>Talisman of ultimate evil</t>
  </si>
  <si>
    <t>Да (существо со злым мировоззрением)</t>
  </si>
  <si>
    <t>Tome of the stilled tongue</t>
  </si>
  <si>
    <t>Да (волшебник)</t>
  </si>
  <si>
    <t>Vorpal sword</t>
  </si>
  <si>
    <t>Well of many worlds</t>
  </si>
  <si>
    <t>Магический шмот</t>
  </si>
  <si>
    <t>Адамантиновый доспех</t>
  </si>
  <si>
    <t>Alchemy jug</t>
  </si>
  <si>
    <t>Алхимический сосуд</t>
  </si>
  <si>
    <t>Ammunition</t>
  </si>
  <si>
    <t>Боеприпас</t>
  </si>
  <si>
    <t>Амулет здоровья</t>
  </si>
  <si>
    <t>Амулет защиты от обнаружения и поиска</t>
  </si>
  <si>
    <t>Амулет планов</t>
  </si>
  <si>
    <t>Живой щит</t>
  </si>
  <si>
    <t>Аппарат Квалиша</t>
  </si>
  <si>
    <t>Доспех неуязвимости</t>
  </si>
  <si>
    <t>Доспех сопротивления</t>
  </si>
  <si>
    <t>Доспех уязвимости</t>
  </si>
  <si>
    <t>Arrow of slaying</t>
  </si>
  <si>
    <t>Стрела убийства</t>
  </si>
  <si>
    <t>Ловящий стрелы щит</t>
  </si>
  <si>
    <t>Bag of beans</t>
  </si>
  <si>
    <t>Сумка с бобами</t>
  </si>
  <si>
    <t>Bag of devouring</t>
  </si>
  <si>
    <t>Сумка пожирания</t>
  </si>
  <si>
    <t>Bag of holding</t>
  </si>
  <si>
    <t>Сумка хранения</t>
  </si>
  <si>
    <t>Сумка фокусов</t>
  </si>
  <si>
    <t>Bead of force</t>
  </si>
  <si>
    <t>Бусина силы</t>
  </si>
  <si>
    <t>Пояс дварфов</t>
  </si>
  <si>
    <t>Пояс силы облачного великана</t>
  </si>
  <si>
    <t>Пояс силы огненного великана</t>
  </si>
  <si>
    <t>Belt of frost (or stone) giant strength</t>
  </si>
  <si>
    <t>Пояс силы ледяного (или каменного) великана</t>
  </si>
  <si>
    <t>Пояс силы холмового великана</t>
  </si>
  <si>
    <t>Пояс силы штормового великана</t>
  </si>
  <si>
    <t>Топор берсерка</t>
  </si>
  <si>
    <t>Эльфийские сапоги</t>
  </si>
  <si>
    <t>Сапоги левитации</t>
  </si>
  <si>
    <t>Сапоги скорости</t>
  </si>
  <si>
    <t>Сапоги ходьбы и прыжков</t>
  </si>
  <si>
    <t>Заполярные сапоги</t>
  </si>
  <si>
    <t>Чаша командования водяными элементалями</t>
  </si>
  <si>
    <t>Наручи стрельбы из лука</t>
  </si>
  <si>
    <t>Наручи защиты</t>
  </si>
  <si>
    <t>Жаровня командования огненными элементалями</t>
  </si>
  <si>
    <t>Брошь защиты</t>
  </si>
  <si>
    <t>Помело полёта</t>
  </si>
  <si>
    <t>свеча призывания</t>
  </si>
  <si>
    <t>Свеча мольбы</t>
  </si>
  <si>
    <t>Cap of water breathing</t>
  </si>
  <si>
    <t>Шапка подводного дыхания</t>
  </si>
  <si>
    <t>Плащ шарлатана</t>
  </si>
  <si>
    <t>Ковёр-самолёт</t>
  </si>
  <si>
    <t>Кадило контролирования воздушных элементалей</t>
  </si>
  <si>
    <t>Chime of opening</t>
  </si>
  <si>
    <t>Колокольчик открывания</t>
  </si>
  <si>
    <t>Обруч сжигания</t>
  </si>
  <si>
    <t>Плащ паука</t>
  </si>
  <si>
    <t>Плащ ускользания</t>
  </si>
  <si>
    <t>Эльфийский плащ</t>
  </si>
  <si>
    <t>Плащ невидимости</t>
  </si>
  <si>
    <t>Плащ защиты</t>
  </si>
  <si>
    <t>Плащ летучей мыши</t>
  </si>
  <si>
    <t>Cloak of the manta ray</t>
  </si>
  <si>
    <t>Плащ ската</t>
  </si>
  <si>
    <t>Crystal ball</t>
  </si>
  <si>
    <t>Хрустальный шар</t>
  </si>
  <si>
    <t>Куб силового поля</t>
  </si>
  <si>
    <t>Куб врат</t>
  </si>
  <si>
    <t>Мгновенная крепость Даэрна</t>
  </si>
  <si>
    <t>Кинжал яда</t>
  </si>
  <si>
    <t>Танцующий меч</t>
  </si>
  <si>
    <t>Decanter of endless water</t>
  </si>
  <si>
    <t>Графин бесконечной воды</t>
  </si>
  <si>
    <t>Колода иллюзий</t>
  </si>
  <si>
    <t>Колода многих вещей</t>
  </si>
  <si>
    <t>Защитник</t>
  </si>
  <si>
    <t>Демонический доспех</t>
  </si>
  <si>
    <t>Оковы измерений</t>
  </si>
  <si>
    <t>Доспех из драконьей чешуи</t>
  </si>
  <si>
    <t>Убийца драконов</t>
  </si>
  <si>
    <t>Driftglobe</t>
  </si>
  <si>
    <t>Парящая сфера</t>
  </si>
  <si>
    <t>Dust of disappearance</t>
  </si>
  <si>
    <t>Порошок исчезновения</t>
  </si>
  <si>
    <t>Dust of dryness</t>
  </si>
  <si>
    <t>Порошок сухости</t>
  </si>
  <si>
    <t>Dust of sneezing and choking</t>
  </si>
  <si>
    <t>Порошок чихания и удушья</t>
  </si>
  <si>
    <t>Порошок чихания и удушения</t>
  </si>
  <si>
    <t>Латы Дварфов</t>
  </si>
  <si>
    <t>Дварфский метатель</t>
  </si>
  <si>
    <t>Бутылка с ифритом</t>
  </si>
  <si>
    <t>Кольчуга ифритов</t>
  </si>
  <si>
    <t>Elemental gem</t>
  </si>
  <si>
    <t>Камень элементаля</t>
  </si>
  <si>
    <t>Elixir of health</t>
  </si>
  <si>
    <t>Эликсир здоровья</t>
  </si>
  <si>
    <t>Эльфийская кольчуга</t>
  </si>
  <si>
    <t>Вечнодымящаяся бутылка</t>
  </si>
  <si>
    <t>Очки очарования</t>
  </si>
  <si>
    <t>Очки орлиного зрения</t>
  </si>
  <si>
    <t>Eyes of minute seeing</t>
  </si>
  <si>
    <t>Очки детального зрения</t>
  </si>
  <si>
    <t>Figurine of wondrous power</t>
  </si>
  <si>
    <t>Статуэтка чудесной силы</t>
  </si>
  <si>
    <t>Язык пламени</t>
  </si>
  <si>
    <t>Folding boat</t>
  </si>
  <si>
    <t>Складная лодка</t>
  </si>
  <si>
    <t>Морозный клинок</t>
  </si>
  <si>
    <t>Рукавицы силы огра</t>
  </si>
  <si>
    <t>Камень сияния</t>
  </si>
  <si>
    <t>Камень зрения</t>
  </si>
  <si>
    <t>Убийца великанов</t>
  </si>
  <si>
    <t>Красивый проклёпанный доспех</t>
  </si>
  <si>
    <t>Перчатки ловли снарядов</t>
  </si>
  <si>
    <t>Перчатки плавания и лазания</t>
  </si>
  <si>
    <t>Перчатки воровства</t>
  </si>
  <si>
    <t>Goggles of night</t>
  </si>
  <si>
    <t>Ночные очки</t>
  </si>
  <si>
    <t>Молот грома</t>
  </si>
  <si>
    <t>Шапка маскировки</t>
  </si>
  <si>
    <t>Повязка интеллекта</t>
  </si>
  <si>
    <t>Шлем блеска</t>
  </si>
  <si>
    <t>Helm of comprehending languages</t>
  </si>
  <si>
    <t>Шлем понимания языков</t>
  </si>
  <si>
    <t>Шлем телепатии</t>
  </si>
  <si>
    <t>Шлем телепортации</t>
  </si>
  <si>
    <t>Heward's handy haversack</t>
  </si>
  <si>
    <t>это не рюкзак</t>
  </si>
  <si>
    <t>Удобный рюкзак Хеварда</t>
  </si>
  <si>
    <t>Святой мститель</t>
  </si>
  <si>
    <t>Рог взрыва</t>
  </si>
  <si>
    <t>Рог Валгаллы</t>
  </si>
  <si>
    <t>Horseshoes of speed</t>
  </si>
  <si>
    <t>Подковы скорости</t>
  </si>
  <si>
    <t>Horseshoes of a zephyr</t>
  </si>
  <si>
    <t>Подковы ветра</t>
  </si>
  <si>
    <t>Immovable rod</t>
  </si>
  <si>
    <t>Неподвижный жезл</t>
  </si>
  <si>
    <t>Instrument of the bards</t>
  </si>
  <si>
    <t>Инструмент бардов</t>
  </si>
  <si>
    <t>Ioun stone</t>
  </si>
  <si>
    <t>Камень Йоун</t>
  </si>
  <si>
    <t>Железные ленты Биларро</t>
  </si>
  <si>
    <t>Железная фляга</t>
  </si>
  <si>
    <t>Javelin of lightning</t>
  </si>
  <si>
    <t>Метательное копьё молнии</t>
  </si>
  <si>
    <t>Keoghtom's ointment</t>
  </si>
  <si>
    <t>Мазь Кеогтома</t>
  </si>
  <si>
    <t>Lantern of revealing</t>
  </si>
  <si>
    <t>Фонарь обнаружения</t>
  </si>
  <si>
    <t>Клинок удачи</t>
  </si>
  <si>
    <t>Булава распада</t>
  </si>
  <si>
    <t>Булава кары</t>
  </si>
  <si>
    <t>Булава ужаса</t>
  </si>
  <si>
    <t>Мантия сопротивления заклинаниям</t>
  </si>
  <si>
    <t>Справочник телесного здоровья</t>
  </si>
  <si>
    <t>Справочник полезных упражнений</t>
  </si>
  <si>
    <t>Справочник по големам</t>
  </si>
  <si>
    <t>Справочник быстроты действий</t>
  </si>
  <si>
    <t>Mariner's armor</t>
  </si>
  <si>
    <t>Доспех моряка</t>
  </si>
  <si>
    <t>Медальон мыслей</t>
  </si>
  <si>
    <t>Зеркало похищения жизни</t>
  </si>
  <si>
    <t>Mithral armor</t>
  </si>
  <si>
    <t>Мифрильный доспех</t>
  </si>
  <si>
    <t>Ожерелье адаптации</t>
  </si>
  <si>
    <t>Necklace of fireballs</t>
  </si>
  <si>
    <t>Ожерелье огненных шаров</t>
  </si>
  <si>
    <t>Ожерелье молитвенных чёток</t>
  </si>
  <si>
    <t>Вор девяти жизней</t>
  </si>
  <si>
    <t>Nolzur's marvelous pigments</t>
  </si>
  <si>
    <t>Чудесные краски Нолзура</t>
  </si>
  <si>
    <t>Лук клятвы</t>
  </si>
  <si>
    <t>Oil of etherealness</t>
  </si>
  <si>
    <t>Масло эфирности</t>
  </si>
  <si>
    <t>Oil of sharpness</t>
  </si>
  <si>
    <t>Масло остроты</t>
  </si>
  <si>
    <t>Oil of slipperiness</t>
  </si>
  <si>
    <t>Масло скольжения</t>
  </si>
  <si>
    <t>Жемчужина силы</t>
  </si>
  <si>
    <t>Periapt of health</t>
  </si>
  <si>
    <t>мне кажется периапт это типа банданы</t>
  </si>
  <si>
    <t>Медальон здоровья</t>
  </si>
  <si>
    <t>Медальон защиты от яда</t>
  </si>
  <si>
    <t>Медальон затягивающихся ран</t>
  </si>
  <si>
    <t>Philter of love</t>
  </si>
  <si>
    <t>эликсир любви</t>
  </si>
  <si>
    <t>Любовное зелье</t>
  </si>
  <si>
    <t>Свирель ужаса</t>
  </si>
  <si>
    <t>Свирель канализации</t>
  </si>
  <si>
    <t>Латный доспех эфирности</t>
  </si>
  <si>
    <t>Plate armor of resistance</t>
  </si>
  <si>
    <t>Латный доспех сопротивления</t>
  </si>
  <si>
    <t>Portable hole</t>
  </si>
  <si>
    <t>Переносная дыра</t>
  </si>
  <si>
    <t>Potion of animal friendship</t>
  </si>
  <si>
    <t>Зелье дружбы с животными</t>
  </si>
  <si>
    <t>Potion of clairvoyance</t>
  </si>
  <si>
    <t>Зелье ясновидения</t>
  </si>
  <si>
    <t>Potion of climbing</t>
  </si>
  <si>
    <t>Зелье лазания</t>
  </si>
  <si>
    <t>Potion of cloud giant strength</t>
  </si>
  <si>
    <t>Зелье силы облачного великана</t>
  </si>
  <si>
    <t>Potion of diminution</t>
  </si>
  <si>
    <t>Зелье уменьшения</t>
  </si>
  <si>
    <t>Potion of fire breath</t>
  </si>
  <si>
    <t>Зелье огненного дыхания</t>
  </si>
  <si>
    <t>Potion of fire giant strength</t>
  </si>
  <si>
    <t>Зелье силы огненного великана</t>
  </si>
  <si>
    <t>Potion of flying</t>
  </si>
  <si>
    <t>Зелье полёта</t>
  </si>
  <si>
    <t>Potion of frost giant strength</t>
  </si>
  <si>
    <t>Зелье силы ледяного великана</t>
  </si>
  <si>
    <t>Potion of gaseous form</t>
  </si>
  <si>
    <t>Зелье газообразной формы</t>
  </si>
  <si>
    <t>Potion of greater healing</t>
  </si>
  <si>
    <t>Зелье большого лечения</t>
  </si>
  <si>
    <t>Potion of growth</t>
  </si>
  <si>
    <t>Зелье увеличения</t>
  </si>
  <si>
    <t>Potion of healing</t>
  </si>
  <si>
    <t>Зелье лечения</t>
  </si>
  <si>
    <t>Potion of heroism</t>
  </si>
  <si>
    <t>Зелье героизма</t>
  </si>
  <si>
    <t>Potion of hill giant strength</t>
  </si>
  <si>
    <t>Зелье силы холмового великана</t>
  </si>
  <si>
    <t>Potion of invisibility</t>
  </si>
  <si>
    <t>Зелье невидимости</t>
  </si>
  <si>
    <t>Potion of invulnerability</t>
  </si>
  <si>
    <t>Зелье неуязвимости</t>
  </si>
  <si>
    <t>Potion of longevity</t>
  </si>
  <si>
    <t>Зелье долголетия</t>
  </si>
  <si>
    <t>Potion of mind reading</t>
  </si>
  <si>
    <t>Зелье чтения мыслей</t>
  </si>
  <si>
    <t>Potion of poison</t>
  </si>
  <si>
    <t>Зелье яда</t>
  </si>
  <si>
    <t>Potion of speed</t>
  </si>
  <si>
    <t>Зелье скорости</t>
  </si>
  <si>
    <t>Potion of stone giant strength</t>
  </si>
  <si>
    <t>Зелье силы каменного великана</t>
  </si>
  <si>
    <t>Potion of storm giant strength</t>
  </si>
  <si>
    <t>Зелье силы штормового великана</t>
  </si>
  <si>
    <t>Potion of superior healing</t>
  </si>
  <si>
    <t>Зелье отличного лечения</t>
  </si>
  <si>
    <t>Potion of supreme healing</t>
  </si>
  <si>
    <t>Зелье превосходного лечения</t>
  </si>
  <si>
    <t>Potion of vitality</t>
  </si>
  <si>
    <t>Зелье живучести</t>
  </si>
  <si>
    <t>Potion of water breathing</t>
  </si>
  <si>
    <t>Зелье подводного дыхания</t>
  </si>
  <si>
    <t>Quaal's feather token</t>
  </si>
  <si>
    <t>Перо Кваля</t>
  </si>
  <si>
    <t>Колчан Элонны</t>
  </si>
  <si>
    <t>Кольцо влияния на животных</t>
  </si>
  <si>
    <t>Кольцо призыва джинна</t>
  </si>
  <si>
    <t>Ring of elemental command</t>
  </si>
  <si>
    <t>Кольцо командования элементалями</t>
  </si>
  <si>
    <t>Кольцо уклонения</t>
  </si>
  <si>
    <t>Кольцо падения пёрышком</t>
  </si>
  <si>
    <t>Кольцо свободных действий</t>
  </si>
  <si>
    <t>Кольцо невидимости</t>
  </si>
  <si>
    <t>Кольцо прыжков</t>
  </si>
  <si>
    <t>Кольцо защиты разума</t>
  </si>
  <si>
    <t>Кольцо защиты</t>
  </si>
  <si>
    <t>Кольцо регенерации</t>
  </si>
  <si>
    <t>Кольцо сопротивления</t>
  </si>
  <si>
    <t>Кольцо падающих звёзд</t>
  </si>
  <si>
    <t>Кольцо хранения заклинаний</t>
  </si>
  <si>
    <t>Кольцо отражения заклинаний</t>
  </si>
  <si>
    <t>Ring of swimming</t>
  </si>
  <si>
    <t>Кольцо плавания</t>
  </si>
  <si>
    <t>Кольцо телекинеза</t>
  </si>
  <si>
    <t>Кольцо тарана</t>
  </si>
  <si>
    <t>Кольцо трёх желаний</t>
  </si>
  <si>
    <t>Кольцо тепла</t>
  </si>
  <si>
    <t>Кольцо хождения по воде</t>
  </si>
  <si>
    <t>Кольцо проникающего зрения</t>
  </si>
  <si>
    <t>Мантия архимага</t>
  </si>
  <si>
    <t>Мантия сияющих цветов</t>
  </si>
  <si>
    <t>Мантия глаз</t>
  </si>
  <si>
    <t>Мантия звёзд</t>
  </si>
  <si>
    <t>Robe of useful items</t>
  </si>
  <si>
    <t>Мантия полезных предметов</t>
  </si>
  <si>
    <t>Жезл поглощения</t>
  </si>
  <si>
    <t>Жезл бдительности</t>
  </si>
  <si>
    <t>Жезл величественной мощи</t>
  </si>
  <si>
    <t>Жезл воскрешения</t>
  </si>
  <si>
    <t>Жезл правления</t>
  </si>
  <si>
    <t>Жезл безопасности</t>
  </si>
  <si>
    <t>Rod of the pact keeper</t>
  </si>
  <si>
    <t>Жезл хранителя договора</t>
  </si>
  <si>
    <t>Rope of climbing</t>
  </si>
  <si>
    <t>Верёвка лазания</t>
  </si>
  <si>
    <t>Верёвка опутывания</t>
  </si>
  <si>
    <t>Saddle of the cavalier</t>
  </si>
  <si>
    <t>Седло кавалериста</t>
  </si>
  <si>
    <t>Скарабей защиты</t>
  </si>
  <si>
    <t>Скимитар скорости</t>
  </si>
  <si>
    <t>Scroll of protection</t>
  </si>
  <si>
    <t>Свиток защиты</t>
  </si>
  <si>
    <t>Sending stones</t>
  </si>
  <si>
    <t>Камни послания</t>
  </si>
  <si>
    <t>Щит часового</t>
  </si>
  <si>
    <t>Щит притягивания снарядов</t>
  </si>
  <si>
    <t>Туфли паука</t>
  </si>
  <si>
    <t>Sovereign glue</t>
  </si>
  <si>
    <t>Превосходный клей</t>
  </si>
  <si>
    <t>Spell scroll</t>
  </si>
  <si>
    <t>Свиток заклинания</t>
  </si>
  <si>
    <t>Щит от заклинаний</t>
  </si>
  <si>
    <t>Сфера аннигиляции</t>
  </si>
  <si>
    <t>Посох очарования</t>
  </si>
  <si>
    <t>Посох огня</t>
  </si>
  <si>
    <t>Посох мороза</t>
  </si>
  <si>
    <t>Посох лечения</t>
  </si>
  <si>
    <t>Посох силы</t>
  </si>
  <si>
    <t>Посох ударов</t>
  </si>
  <si>
    <t>Посох роя насекомых</t>
  </si>
  <si>
    <t>Посох гадюки</t>
  </si>
  <si>
    <t>Посох магов</t>
  </si>
  <si>
    <t>Посох питона</t>
  </si>
  <si>
    <t>Посох леса</t>
  </si>
  <si>
    <t>Посох грома и молнии</t>
  </si>
  <si>
    <t>Посох иссушения</t>
  </si>
  <si>
    <t>Камень контролирования земляных элементалей</t>
  </si>
  <si>
    <t>Stone of good luck</t>
  </si>
  <si>
    <t>Солнечный клинок</t>
  </si>
  <si>
    <t>Меч ответа</t>
  </si>
  <si>
    <t>Меч кражи жизни</t>
  </si>
  <si>
    <t>Меч остроты</t>
  </si>
  <si>
    <t>Меч мести</t>
  </si>
  <si>
    <t>Меч ранения</t>
  </si>
  <si>
    <t>Талисман чистого добра</t>
  </si>
  <si>
    <t>Талисман сферы</t>
  </si>
  <si>
    <t>Талисман абсолютного зла</t>
  </si>
  <si>
    <t>Жезл щупалец</t>
  </si>
  <si>
    <t>Том чистых мыслей</t>
  </si>
  <si>
    <t>Том лидерства и влияния</t>
  </si>
  <si>
    <t>Том молчаливого языка</t>
  </si>
  <si>
    <t>Том понимания</t>
  </si>
  <si>
    <t>Трезубец командования рыбами</t>
  </si>
  <si>
    <t>Universal solvent</t>
  </si>
  <si>
    <t>Универсальный растворитель</t>
  </si>
  <si>
    <t>Жестокое оружие</t>
  </si>
  <si>
    <t>Ворпальный меч</t>
  </si>
  <si>
    <t>Меч головоруб</t>
  </si>
  <si>
    <t>Волшебная палочка сковывания</t>
  </si>
  <si>
    <t>Волшебная палочка обнаружения врагов</t>
  </si>
  <si>
    <t>Волшебная палочка страха</t>
  </si>
  <si>
    <t>Волшебная палочка огненных шаров</t>
  </si>
  <si>
    <t>Волшебная палочка молний</t>
  </si>
  <si>
    <t>Wand of magic detection</t>
  </si>
  <si>
    <t>Волшебная палочка обнаружения магии</t>
  </si>
  <si>
    <t>Волшебная палочка снарядов</t>
  </si>
  <si>
    <t>Волшебная палочка паралича</t>
  </si>
  <si>
    <t>Волшебная палочка превращения</t>
  </si>
  <si>
    <t>Wand of secrets</t>
  </si>
  <si>
    <t>Волшебная палочка секретов</t>
  </si>
  <si>
    <t>Wand of the war mage</t>
  </si>
  <si>
    <t>Волшебная палочка боевого мага</t>
  </si>
  <si>
    <t>Волшебная палочка паутины</t>
  </si>
  <si>
    <t>Волшебная палочка чудес</t>
  </si>
  <si>
    <t>Оружие предупреждения</t>
  </si>
  <si>
    <t>Колодец многих миров</t>
  </si>
  <si>
    <t>Веер ветра</t>
  </si>
  <si>
    <t>Крылатые сапоги</t>
  </si>
  <si>
    <t>Крылья полёта</t>
  </si>
  <si>
    <t>1492: Year of Three Ships Sailing</t>
  </si>
  <si>
    <t>From:</t>
  </si>
  <si>
    <t>http://archive.wizards.com/default.asp?x=dnd/frx/20050525x</t>
  </si>
  <si>
    <t>Day of year</t>
  </si>
  <si>
    <t>Deepwinter</t>
  </si>
  <si>
    <t>1
Wintershield, Full Moon</t>
  </si>
  <si>
    <t>8
Half moon</t>
  </si>
  <si>
    <t>16
New Moon</t>
  </si>
  <si>
    <t>23
Half Moon</t>
  </si>
  <si>
    <t>Midwinter</t>
  </si>
  <si>
    <t>Cold Claws</t>
  </si>
  <si>
    <t>1
Full Moon</t>
  </si>
  <si>
    <t>14
Grand Revel</t>
  </si>
  <si>
    <t>15
New Moon</t>
  </si>
  <si>
    <t>30
Full Moon</t>
  </si>
  <si>
    <t>Claw of Sunsets</t>
  </si>
  <si>
    <t>1
Rhystertide</t>
  </si>
  <si>
    <t>19
Spring Equinox, Fay Day</t>
  </si>
  <si>
    <t>20
Fleetswake Starts</t>
  </si>
  <si>
    <t>30
Fleetswake Ends</t>
  </si>
  <si>
    <t>Stormclaw</t>
  </si>
  <si>
    <t>1
Waukeen -tide Starts, Caravance, Full Moon</t>
  </si>
  <si>
    <t>5
Goldenight</t>
  </si>
  <si>
    <t>7
Guildsmeet</t>
  </si>
  <si>
    <t>10
Waukeen -tide Ends, Leiruin</t>
  </si>
  <si>
    <t>24
Half moon</t>
  </si>
  <si>
    <t>The Melting</t>
  </si>
  <si>
    <t>6
The Plowing and the Running Starts</t>
  </si>
  <si>
    <t>9
The Plowing and the Running Ends</t>
  </si>
  <si>
    <t>Time of Flowers</t>
  </si>
  <si>
    <t>1
Trolltide, Full Moon</t>
  </si>
  <si>
    <t>14
Guildhall</t>
  </si>
  <si>
    <t>20
Summer Solstice, Dragondown</t>
  </si>
  <si>
    <t>24
New Moon</t>
  </si>
  <si>
    <t>Summertide</t>
  </si>
  <si>
    <t>1
Founders' Day, Full Moon</t>
  </si>
  <si>
    <t>3
Sornyn Starts</t>
  </si>
  <si>
    <t>5
Sornyn Ends</t>
  </si>
  <si>
    <t>7
Lliira's Night</t>
  </si>
  <si>
    <t>9
Half Moon</t>
  </si>
  <si>
    <t>Midsummer</t>
  </si>
  <si>
    <t>Shieldmeet (once every 4 years)</t>
  </si>
  <si>
    <t>Highsun</t>
  </si>
  <si>
    <t>1
Ahghairon's Day, Full Moon</t>
  </si>
  <si>
    <t>7
Half Moon</t>
  </si>
  <si>
    <t>22
Half Moon</t>
  </si>
  <si>
    <t>The Fading</t>
  </si>
  <si>
    <t>21
Autumn Equinox, Brightswords</t>
  </si>
  <si>
    <t>Highharvestide</t>
  </si>
  <si>
    <t>Leafall</t>
  </si>
  <si>
    <t>3
Day of Wonders</t>
  </si>
  <si>
    <t>7
Stoneshar, Half Moon</t>
  </si>
  <si>
    <t>10
Reign of Misrule</t>
  </si>
  <si>
    <t>20
Gods' Day</t>
  </si>
  <si>
    <t>30
Liar's Night, Full Moon</t>
  </si>
  <si>
    <t>The Rotting</t>
  </si>
  <si>
    <t>Feast of the Moon</t>
  </si>
  <si>
    <t>The Drawing Down</t>
  </si>
  <si>
    <t>20
Winter Solstice</t>
  </si>
  <si>
    <t>The Queenspire</t>
  </si>
  <si>
    <t>Beach</t>
  </si>
  <si>
    <t>All elven deities</t>
  </si>
  <si>
    <t>Temple of the Seldarine</t>
  </si>
  <si>
    <t>Castle Ward</t>
  </si>
  <si>
    <t>Spires of the Morning</t>
  </si>
  <si>
    <t>Font of Knowledge</t>
  </si>
  <si>
    <t>Tower of Luck</t>
  </si>
  <si>
    <t>Halls of Justice</t>
  </si>
  <si>
    <t>All deities</t>
  </si>
  <si>
    <t>Holyhands House</t>
  </si>
  <si>
    <t>North Ward</t>
  </si>
  <si>
    <t>Ilmater</t>
  </si>
  <si>
    <t>Hospice of St. Laupsenn</t>
  </si>
  <si>
    <t>House of Inspired Hands</t>
  </si>
  <si>
    <t>Sea Ward</t>
  </si>
  <si>
    <t>Mielikki, Silvanus</t>
  </si>
  <si>
    <t>Shrines of Nature</t>
  </si>
  <si>
    <t>House of Wonder</t>
  </si>
  <si>
    <t>Selûne</t>
  </si>
  <si>
    <t>Tower of the Moon</t>
  </si>
  <si>
    <t>Temple of Beauty</t>
  </si>
  <si>
    <t>House of Heroes</t>
  </si>
  <si>
    <t>Helm’s Hall</t>
  </si>
  <si>
    <t>Southern Ward</t>
  </si>
  <si>
    <t>Colors and Mascot</t>
  </si>
  <si>
    <t>Temples</t>
  </si>
  <si>
    <t>Sites</t>
  </si>
  <si>
    <t>Inns</t>
  </si>
  <si>
    <t>Taverns</t>
  </si>
  <si>
    <t>Residents</t>
  </si>
  <si>
    <t>Wizards</t>
  </si>
  <si>
    <t>Business</t>
  </si>
  <si>
    <t>Guilds</t>
  </si>
  <si>
    <t>Blue and purple, gold griffon.</t>
  </si>
  <si>
    <t>Sedarine, Lathander, Oghma, Tymora, Tyr</t>
  </si>
  <si>
    <t xml:space="preserve">City's military forces, courts, government, the Market, City Navy's docks, Mount Waterdeep, six walking statues. Castle Waterdeep (1400 city guards) guard and watch use it for training. Palace of Waterdeep (Piergeiron's Palace) is where the open lord lives, halls for officials, guildmasters, courts. Barracks of the city guard. Blackstaff Tower. Mirt's mansion. New Olamn's academy of music. Largest public library. Ahgharion's Tower. Fetlock court for mounted guards. </t>
  </si>
  <si>
    <t>The Pampered Traveller, The Jade Jug</t>
  </si>
  <si>
    <t>Silavene's Festhall (Cliffride), The Singing Sword, Smiling Siren festhall, The Mighty Manticore, The Crawling Spider, The Dragon's Head, The Asp's Strike, The Elfstone Tavern, The Blue Jack, Tathlorn's House of Pleasure festhall, Yawning Portal, The Red-Eyed Owl, The Sleepy Sylph, The Quaffing Quaggoth, The Sailors' Own</t>
  </si>
  <si>
    <t>Fair Winds Villa (rental on cliffride), Velstrode the Venturer, Shyrrhr Lady of the Court, Loene the Fighter, Lady Naneatha Lhaurilstar, Mirt's Mansion</t>
  </si>
  <si>
    <t>Blackstaff Tower</t>
  </si>
  <si>
    <t>Cynosure, Belltower, Guard Smith (city buildings), Diloontier's Apothecary, Balthorr's Rare and Wondrous Treasures, Halls of Hilmer Master Armorer (and warehouse), Halambar Lutes and Harps, Golden Key Locksmiths, Olmhazan's Jewels, Rebeleigh's Elegant Headwear, Phalantar's Philters and Components, Crommor's Warehouse</t>
  </si>
  <si>
    <t>The Market Hall HQ: Council of Farmer-Grocers, Tower of the Order: HQ of Watchful Order of Magists and Protectors, The House of Fine Carvers HQ: Guild of Fine Carvers, Master Baker's Hall HQ: Baker's Guild, Pewterers' and Casters' Guild Hall HQ: Pewterers' and Casters' Guild, HQ Solemn Order of Recognized Furriers and Woolmen, HQ Fellowship of Innkeepers, The Map House HQ: Surveyors', Map- and Chart Makers' Guild, House of Gems HQ: Jewelers' Guild</t>
  </si>
  <si>
    <t>Dock Ward</t>
  </si>
  <si>
    <t>Burgundy and orange, green swordfish.</t>
  </si>
  <si>
    <t xml:space="preserve">Where poor reside. Warehouses, poorhouses, tenements. </t>
  </si>
  <si>
    <t>The Rearing Hippocampus, The Splintered Stair, The Blackstar Inn, The Ship's Prow, Skewered Dragon, Warm Beds Inn, Shipmaster's Hall</t>
  </si>
  <si>
    <t>The Gray Griffon, Selune's Smile, The Thirsty Sailor, The Thirsty Throat, The Bloody Fist, Three Pearls Nightclub festhall, Muleskull Tavern, Hanging Lantern festhall, Purple Palace festhall, Mermaid's Arms festhall, Blue Mermaid, The Hanged Man, The Blushing Mermaid festhall, The Sleeping Snake, Copper Cup Festhall</t>
  </si>
  <si>
    <t>Arnagus the Shipwright, Jemuril the Dwarf</t>
  </si>
  <si>
    <t>Turnstone Plumbing and Pipefitting, Dhaermos Storage, Whistling Blades, Serpentil Books and Folios, Helmstar Warehouse, Lanternmaker Zorth Ulmaril, Red Sails Warehouse, House of Tamargus warehouse, House of Pride Perfumes, Fellhaur's Fine Fish, Khostal Hannass fine Nuts, Nestaur the Ropemaker, Torpus the Tanner, Melgard's Fine Leathers, Thomm Storage, Telethar Leatherworks, Smokehouse, Gelfuril the Trader</t>
  </si>
  <si>
    <t>The Metal House of Wonders HQ: Splendid Order of Armorers, Locksmiths, and Finemiths, Shipwrights' House: HQ Order of Master Shipwrights, Muleskill Tavern: HQ Dungsweepers' Guild, Shippers' Hall HQ: Fellowship of Salters, Packers, and Joiners, Full Sails Hall HQ: Most Diligent League of Sail-Makers and Cordwainers, Seaswealth Hall HQ: Fishmongers' Fellowship, Watermens' Hall HQ: Guild of Watermen, Mariners' Hall HQ: Master Mariners' Guild, League Hall HQ: League of Skinners and Tanners, The Butchers' Guild Hall</t>
  </si>
  <si>
    <t>Green and orange, white flying dove.</t>
  </si>
  <si>
    <t>All deities, Ilmater</t>
  </si>
  <si>
    <t>Homes for nobles, reserved and polite. Cliffwatch has nice homes. Guard barracks</t>
  </si>
  <si>
    <t>The Raging Lion, The Gallping Minotaur</t>
  </si>
  <si>
    <t>A Maiden's Tears, Twilight Hunters, Gentle Mermaid Festhall, The Misty Beard, The Grinning Lion</t>
  </si>
  <si>
    <t>Brossfeather, Anteos, Phull, Snome, Crommor, Piiradost, Thunderstaff, Talmost, Thann, Hawkwinter (Hawkwinter House), Sultlue, Cragsmere, Massalan, Kothont, Maernos, Lanngolyn, Ulbrinter, Jardeth, Gralhund, Maerklos, Nandar, Stormweather, Durinbold family, Estelmer, Tarm, Majarra, Agundar, Amcathra, Hunnabar, Thorp, Lathkule, Kormallis, Adarbrent, Phylund, Margaster, Roaringhorn (High House of Roaringhorn), Zun, Hothemer, Ilvastarr, Wands, Gost, Helmfast, Husteem</t>
  </si>
  <si>
    <t>Rathgan Furriers, Meraedos Fine Furs, Sulmest's Splendid Shoes and Boots, Fallen Stars Fish, Downybeard Tobacconist, Hriiat Fine Pastries</t>
  </si>
  <si>
    <t>The House of Crystal HQ: Guild of Glassblowers, Glazers, and Speculum-Makers, The House of Healing HQ: Guild of Apothecaries and Physicians.</t>
  </si>
  <si>
    <t>Blue and yellow, sealion.</t>
  </si>
  <si>
    <t>Umberlee, Gond, Melikki, Silvanus, Mystra, Selûne, Sune, Tempus</t>
  </si>
  <si>
    <t>Homes of the rich and powerful, Field of Triumph amphitheater, Heroes' Garden park, Blue Alley. Sea's edge beach.</t>
  </si>
  <si>
    <t>Wyvern's Rest, Golden Harp Inn, Dacer's Inn, The Pilgrim's Rest, The Wandering Wemic, Maerghoun's Inn</t>
  </si>
  <si>
    <t>Sated Satyr, The Fiery Flagon, The Ship's Wheel, House of Purple Silks Festhall, Gounar's Tavern, The Broken Lance</t>
  </si>
  <si>
    <t>Emveolstone, Hiilgauntlet, Gauntyl, Brokengulf, Raventree, Rosznar, Jhansczil, Melshimber, Ilitul, Wavesilver, Eltrochul, Nesher, Gundwynd, Artemel, Ammakyl, Silmerhelve, Ruldegost, Husteem, Zulpair, Eirontalar, Tesper (Tespergates), Irlingstar, Manthar, Ilzimmer, Tchazzam, Umbrusk, Assumbar, Cassalanter, Thongolir, Eagleshield, Dezlentyr, Belabranta, Bladesemmer, Moonstar</t>
  </si>
  <si>
    <t>Naingate, Tessalar's Tower, Dragon Tower of Maaril</t>
  </si>
  <si>
    <t>Selchoun's Sundries, Aurora's Whole Realms Shop, Halazar's Fine Gems</t>
  </si>
  <si>
    <t>Red and white, pugnacious mule.</t>
  </si>
  <si>
    <t>Embassies, foreign ghettoes. Calashite. Halfling. Many caravanserai. Well off laborers and middle class. Moon Sphere in Dancing Court. Jade Dancer festhall, Waymoot Sign</t>
  </si>
  <si>
    <t>The Safehaven Inn</t>
  </si>
  <si>
    <t>The Swords' Rest, The Midnight Sun, The Full Cup, Jade Dancer festhall, The Spouting Fish, Nueth's Fine Nets, The Red Gauntlet, The Beer Golem</t>
  </si>
  <si>
    <t>Madam Garah's Boarding House, Row House: Temple of Good Cheer, Rokkek Ingerr, Phaulkonmere Villa</t>
  </si>
  <si>
    <t>Kappiyan Flurmastyr and Shalara Malarkkin, Tehmak's Coaches, Hlakken Stables, Kolat Towers</t>
  </si>
  <si>
    <t>Redbridle Stables, Brian the Swordmaster's Smithy, The Old Monster Shop, Nelkaush the Weaver, Pelauvir's Counter, Bellister's Hand, Orm's Highbench, Athal's Stables, Essimuth's Equipment, , Amrani's Laundry, Piatran's Clothiers, Hemmerem's Stables, The Garrulous Grocer, Krabbellor Silversmiths, Laran's Cartographers, Waukeen's Wares, Ingerr and Ingerr Warehouses, The Daily Trumpet</t>
  </si>
  <si>
    <t>The Stone House HQ: Carpenters' Roofers' and Plasterers' Guild, House of Good Spirits HQ: Vintners' Distillers' and Brewers' Guild, Coach and Wagon Hall HQ: Wagonmakers and Coach Builders' Guild, Saddlers' and Harness-Makers' Hall HQ: Saddlers' and Harness-Makers' Guild, Builders' Hall HQ: Guild of Stonecutters and Masons, The Road house HQ: Fellowship of Carters and Coachmen, The Metalmaster's Hall HQ: Most Careful Order of Skilled Smiths and Metalforgers</t>
  </si>
  <si>
    <t>Trades Ward</t>
  </si>
  <si>
    <t>Purple and Green, tankard mimic.</t>
  </si>
  <si>
    <t>Shopping, guildhalls, House of Light (Chandlers and Lamplighters HQ). Court of the White Bull.</t>
  </si>
  <si>
    <t>Inn of the Dripping Dagger, Gondalim's,  Maelstrom's Notch, The Unicorn's Horn, The Gentle Rest, The Gray Serpent</t>
  </si>
  <si>
    <t>The Underdark, The Golden Horn Gambling House Festhall, The Bowels of the Earth, Felzoun's Folly</t>
  </si>
  <si>
    <t>Myrmith Splendon House/The Snookery, Scirkhel Wands, Blackstone House</t>
  </si>
  <si>
    <t>Mhair's Tower</t>
  </si>
  <si>
    <t xml:space="preserve">Khammeral's Coins, The Riven Shield Shop, Saern's Fine Swords, Dunblast Roofing Company, Thentavva's Boots, Orsabba's Fine Imports, Riautar's Weaponry, Patient Fingers Finework, Belmonder's Meats, Thond Glass and Glazing Shop, Meiroth's Fine Silks, Surtlan's Metalwares, </t>
  </si>
  <si>
    <t>Citadel of the Arrow HQ: Fellowship of Boywers and Fletchers, Costumers' Hall HQ: Oder of master Taylors, Glovers, and Mercers, HQ: League of Basketmakers &amp; Wickerworkers, The House of Song HQ: Council of Musicians Instrument Makers and Choristers, The House of Cleanliness HQ: Launderers' Guild, The Zoarstar HQ: Scriveners' Scribes' and Clerks' Guild, The Old Guild Hall HQ: Cellarers' and Plumbers' Guild, The House of Textiles HQ: Most Excellent Order of Weavers and Dyers, The House of Light HQ: Guild of Chandlers and Lamplighters, Stationers' Hall HQ: Stationers' Guild, Guild Paddock HQ: Stablemasters' and Farriers' Guild, Wheel Hall HQ: Wheelwrights' Guild</t>
  </si>
  <si>
    <t>Hit f9 for a new set of names</t>
  </si>
  <si>
    <t>Aben</t>
  </si>
  <si>
    <t>Female</t>
  </si>
  <si>
    <t>Abnett</t>
  </si>
  <si>
    <t>Adinirahc</t>
  </si>
  <si>
    <t>Aird</t>
  </si>
  <si>
    <t>Akal</t>
  </si>
  <si>
    <t>Akordia</t>
  </si>
  <si>
    <t>Alak</t>
  </si>
  <si>
    <t>Alarcon</t>
  </si>
  <si>
    <t>Alauniira</t>
  </si>
  <si>
    <t>Alfwod</t>
  </si>
  <si>
    <t>Male</t>
  </si>
  <si>
    <t>Alim</t>
  </si>
  <si>
    <t>Allnutt</t>
  </si>
  <si>
    <t>Aloth</t>
  </si>
  <si>
    <t>Alpenward</t>
  </si>
  <si>
    <t>Alphona</t>
  </si>
  <si>
    <t>Alrette</t>
  </si>
  <si>
    <t>Alrus</t>
  </si>
  <si>
    <t>Alsinnara</t>
  </si>
  <si>
    <t>Alsta</t>
  </si>
  <si>
    <t>Other</t>
  </si>
  <si>
    <t>Altair</t>
  </si>
  <si>
    <t>Altani</t>
  </si>
  <si>
    <t>Altarinquë</t>
  </si>
  <si>
    <t>Althea</t>
  </si>
  <si>
    <t>Altier</t>
  </si>
  <si>
    <t>Alton</t>
  </si>
  <si>
    <t>Aluriel</t>
  </si>
  <si>
    <t>Alurius</t>
  </si>
  <si>
    <t>Alussa</t>
  </si>
  <si>
    <t>Alwinar</t>
  </si>
  <si>
    <t>Alwyn</t>
  </si>
  <si>
    <t>Alya</t>
  </si>
  <si>
    <t>Alyn</t>
  </si>
  <si>
    <t>Alystin</t>
  </si>
  <si>
    <t>Amadee</t>
  </si>
  <si>
    <t>Amado</t>
  </si>
  <si>
    <t>Amael</t>
  </si>
  <si>
    <t>Amain</t>
  </si>
  <si>
    <t>Amalas</t>
  </si>
  <si>
    <t>Amali</t>
  </si>
  <si>
    <t>Amalica</t>
  </si>
  <si>
    <t>Amalina</t>
  </si>
  <si>
    <t>Amalith</t>
  </si>
  <si>
    <t>Amana</t>
  </si>
  <si>
    <t>Amanti</t>
  </si>
  <si>
    <t>Amara</t>
  </si>
  <si>
    <t>Amarei</t>
  </si>
  <si>
    <t>Ambert</t>
  </si>
  <si>
    <t>Amblecrown</t>
  </si>
  <si>
    <t>Ambriel</t>
  </si>
  <si>
    <t>Ambros</t>
  </si>
  <si>
    <t>Amel</t>
  </si>
  <si>
    <t>Amelita</t>
  </si>
  <si>
    <t>Amerine</t>
  </si>
  <si>
    <t>Ameshe</t>
  </si>
  <si>
    <t>Ameskane</t>
  </si>
  <si>
    <t>Amfast</t>
  </si>
  <si>
    <t>Amir</t>
  </si>
  <si>
    <t>Amistain</t>
  </si>
  <si>
    <t>Amodun</t>
  </si>
  <si>
    <t>Amoret</t>
  </si>
  <si>
    <t>Amorian</t>
  </si>
  <si>
    <t>Ampelio</t>
  </si>
  <si>
    <t>Amphissa</t>
  </si>
  <si>
    <t>Amprei</t>
  </si>
  <si>
    <t>Amra</t>
  </si>
  <si>
    <t>Amriath</t>
  </si>
  <si>
    <t>Amrienor</t>
  </si>
  <si>
    <t>Amusis</t>
  </si>
  <si>
    <t>Amywiel</t>
  </si>
  <si>
    <t>Anafiel</t>
  </si>
  <si>
    <t>Anaga</t>
  </si>
  <si>
    <t>Anaharath</t>
  </si>
  <si>
    <t>Anait</t>
  </si>
  <si>
    <t>Ananda</t>
  </si>
  <si>
    <t>Anapa</t>
  </si>
  <si>
    <t>Anaphia</t>
  </si>
  <si>
    <t>Anastria</t>
  </si>
  <si>
    <t>Anath</t>
  </si>
  <si>
    <t>Anatolia</t>
  </si>
  <si>
    <t>Anauria</t>
  </si>
  <si>
    <t>Ancasta</t>
  </si>
  <si>
    <t>Ancel</t>
  </si>
  <si>
    <t>Ancona</t>
  </si>
  <si>
    <t>Andakilsa</t>
  </si>
  <si>
    <t>Andalen</t>
  </si>
  <si>
    <t>Andalor</t>
  </si>
  <si>
    <t>Andalusa</t>
  </si>
  <si>
    <t>Andara</t>
  </si>
  <si>
    <t>Andarys</t>
  </si>
  <si>
    <t>Andeis</t>
  </si>
  <si>
    <t>Andel</t>
  </si>
  <si>
    <t>Andor</t>
  </si>
  <si>
    <t>Andrani</t>
  </si>
  <si>
    <t>Andreana</t>
  </si>
  <si>
    <t>Andrel</t>
  </si>
  <si>
    <t>Andrelion</t>
  </si>
  <si>
    <t>Andrelo</t>
  </si>
  <si>
    <t>Andres</t>
  </si>
  <si>
    <t>Andrilion</t>
  </si>
  <si>
    <t>Andris</t>
  </si>
  <si>
    <t>Andronel</t>
  </si>
  <si>
    <t>Andronus</t>
  </si>
  <si>
    <t>Anduin</t>
  </si>
  <si>
    <t>Andule</t>
  </si>
  <si>
    <t>Andvari</t>
  </si>
  <si>
    <t>Anentuilë</t>
  </si>
  <si>
    <t>Anezka</t>
  </si>
  <si>
    <t>Anfiel</t>
  </si>
  <si>
    <t>Angaste</t>
  </si>
  <si>
    <t>Angelar</t>
  </si>
  <si>
    <t>Angelo</t>
  </si>
  <si>
    <t>Angharad</t>
  </si>
  <si>
    <t>Angiris</t>
  </si>
  <si>
    <t>Anglean</t>
  </si>
  <si>
    <t>Angrael</t>
  </si>
  <si>
    <t>Angrar</t>
  </si>
  <si>
    <t>Angrule</t>
  </si>
  <si>
    <t>Angwil</t>
  </si>
  <si>
    <t>Anhaedra</t>
  </si>
  <si>
    <t>Anhardd</t>
  </si>
  <si>
    <t>Aniari</t>
  </si>
  <si>
    <t>Aniel</t>
  </si>
  <si>
    <t>Anindis</t>
  </si>
  <si>
    <t>Anise</t>
  </si>
  <si>
    <t>Anishta</t>
  </si>
  <si>
    <t>Anitra</t>
  </si>
  <si>
    <t>Anjana</t>
  </si>
  <si>
    <t>Ankara</t>
  </si>
  <si>
    <t>Ankhus</t>
  </si>
  <si>
    <t>Anlow</t>
  </si>
  <si>
    <t>Annora</t>
  </si>
  <si>
    <t>Annulus</t>
  </si>
  <si>
    <t>Anokatos</t>
  </si>
  <si>
    <t>Anolda</t>
  </si>
  <si>
    <t>Anred</t>
  </si>
  <si>
    <t>Anrenui</t>
  </si>
  <si>
    <t>Anselm</t>
  </si>
  <si>
    <t>Ansgar</t>
  </si>
  <si>
    <t>Anshurr</t>
  </si>
  <si>
    <t>Answen</t>
  </si>
  <si>
    <t>Antal</t>
  </si>
  <si>
    <t>Antatlab</t>
  </si>
  <si>
    <t>Anteaus</t>
  </si>
  <si>
    <t>Antek</t>
  </si>
  <si>
    <t>Antigonus</t>
  </si>
  <si>
    <t>Antoria</t>
  </si>
  <si>
    <t>Antos</t>
  </si>
  <si>
    <t>Anuata</t>
  </si>
  <si>
    <t>Anui</t>
  </si>
  <si>
    <t>Anúril</t>
  </si>
  <si>
    <t>Anwon</t>
  </si>
  <si>
    <t>Anwyr</t>
  </si>
  <si>
    <t>Anzar</t>
  </si>
  <si>
    <t>Aothar</t>
  </si>
  <si>
    <t>Aowyr</t>
  </si>
  <si>
    <t>Aphrista</t>
  </si>
  <si>
    <t>Aporos</t>
  </si>
  <si>
    <t>Apule</t>
  </si>
  <si>
    <t>Arabel</t>
  </si>
  <si>
    <t>Arabella</t>
  </si>
  <si>
    <t>Arachin</t>
  </si>
  <si>
    <t>Araekor</t>
  </si>
  <si>
    <t>Arael</t>
  </si>
  <si>
    <t>Aragil</t>
  </si>
  <si>
    <t>Aramantus</t>
  </si>
  <si>
    <t>Aramite</t>
  </si>
  <si>
    <t>Arando</t>
  </si>
  <si>
    <t>Arandur</t>
  </si>
  <si>
    <t>Arathor</t>
  </si>
  <si>
    <t>Arava</t>
  </si>
  <si>
    <t>Araval</t>
  </si>
  <si>
    <t>Aravel</t>
  </si>
  <si>
    <t>Arawyn</t>
  </si>
  <si>
    <t>Arbalia</t>
  </si>
  <si>
    <t>Arbane</t>
  </si>
  <si>
    <t>Arbolyte</t>
  </si>
  <si>
    <t>Arbos</t>
  </si>
  <si>
    <t>Arcanod</t>
  </si>
  <si>
    <t>Arcas</t>
  </si>
  <si>
    <t>Arcë</t>
  </si>
  <si>
    <t>Arcen</t>
  </si>
  <si>
    <t>Archaenassa</t>
  </si>
  <si>
    <t>Archean</t>
  </si>
  <si>
    <t>Archer</t>
  </si>
  <si>
    <t>Archidius</t>
  </si>
  <si>
    <t>Archveult</t>
  </si>
  <si>
    <t>Ardagundus</t>
  </si>
  <si>
    <t>Ardan</t>
  </si>
  <si>
    <t>Ardeen</t>
  </si>
  <si>
    <t>Ardella</t>
  </si>
  <si>
    <t>Ardemun</t>
  </si>
  <si>
    <t>Ardenor</t>
  </si>
  <si>
    <t>Arding</t>
  </si>
  <si>
    <t>Ardra</t>
  </si>
  <si>
    <t>Ardulace</t>
  </si>
  <si>
    <t>Areg</t>
  </si>
  <si>
    <t>Areiti</t>
  </si>
  <si>
    <t>Arella</t>
  </si>
  <si>
    <t>Arethi</t>
  </si>
  <si>
    <t>Arethusa</t>
  </si>
  <si>
    <t>Aretos</t>
  </si>
  <si>
    <t>Arezou</t>
  </si>
  <si>
    <t>Arezu</t>
  </si>
  <si>
    <t>Arfil</t>
  </si>
  <si>
    <t>Arfox</t>
  </si>
  <si>
    <t>Argante</t>
  </si>
  <si>
    <t>Argeia</t>
  </si>
  <si>
    <t>Argen</t>
  </si>
  <si>
    <t>Argine</t>
  </si>
  <si>
    <t>Argul</t>
  </si>
  <si>
    <t>Argyth</t>
  </si>
  <si>
    <t>Ari’i</t>
  </si>
  <si>
    <t>Aria</t>
  </si>
  <si>
    <t>Ariadne</t>
  </si>
  <si>
    <t>Ariandar</t>
  </si>
  <si>
    <t>Ariane</t>
  </si>
  <si>
    <t>Arick</t>
  </si>
  <si>
    <t>Arien</t>
  </si>
  <si>
    <t>Arigal</t>
  </si>
  <si>
    <t>Ariheiva</t>
  </si>
  <si>
    <t>Arilath</t>
  </si>
  <si>
    <t>Arim</t>
  </si>
  <si>
    <t>Arion</t>
  </si>
  <si>
    <t>Ariope</t>
  </si>
  <si>
    <t>Arismal</t>
  </si>
  <si>
    <t>Aristomachos</t>
  </si>
  <si>
    <t>Ariston</t>
  </si>
  <si>
    <t>Arkhod</t>
  </si>
  <si>
    <t>Arkhosia</t>
  </si>
  <si>
    <t>Arktos</t>
  </si>
  <si>
    <t>Arkwright</t>
  </si>
  <si>
    <t>Arkyn</t>
  </si>
  <si>
    <t>Arlana</t>
  </si>
  <si>
    <t>Arleand</t>
  </si>
  <si>
    <t>Arled</t>
  </si>
  <si>
    <t>Arlin</t>
  </si>
  <si>
    <t>Arlogh</t>
  </si>
  <si>
    <t>Armagan</t>
  </si>
  <si>
    <t>Armanci</t>
  </si>
  <si>
    <t>Armandek</t>
  </si>
  <si>
    <t>Armarius</t>
  </si>
  <si>
    <t>Armek</t>
  </si>
  <si>
    <t>Armida</t>
  </si>
  <si>
    <t>Armillius</t>
  </si>
  <si>
    <t>Arminta</t>
  </si>
  <si>
    <t>Armuna</t>
  </si>
  <si>
    <t>Arnan</t>
  </si>
  <si>
    <t>Arnthora</t>
  </si>
  <si>
    <t>Arny</t>
  </si>
  <si>
    <t>Arobar</t>
  </si>
  <si>
    <t>Aroden</t>
  </si>
  <si>
    <t>Arolinde</t>
  </si>
  <si>
    <t>Arolme</t>
  </si>
  <si>
    <t>Arrak</t>
  </si>
  <si>
    <t>Arridad</t>
  </si>
  <si>
    <t>Arrille</t>
  </si>
  <si>
    <t>Arromar</t>
  </si>
  <si>
    <t>Arshav</t>
  </si>
  <si>
    <t>Arsidus</t>
  </si>
  <si>
    <t>Arslan</t>
  </si>
  <si>
    <t>Artan</t>
  </si>
  <si>
    <t>Artego</t>
  </si>
  <si>
    <t>Artelas</t>
  </si>
  <si>
    <t>Arten</t>
  </si>
  <si>
    <t>Artha</t>
  </si>
  <si>
    <t>Arthagall</t>
  </si>
  <si>
    <t>Arthan</t>
  </si>
  <si>
    <t>Arthegal</t>
  </si>
  <si>
    <t>Artilia</t>
  </si>
  <si>
    <t>Artivio</t>
  </si>
  <si>
    <t>Artor</t>
  </si>
  <si>
    <t>Arumdina</t>
  </si>
  <si>
    <t>Arumil</t>
  </si>
  <si>
    <t>Arval</t>
  </si>
  <si>
    <t>Arvan</t>
  </si>
  <si>
    <t>Arvandor</t>
  </si>
  <si>
    <t>Arveene</t>
  </si>
  <si>
    <t>Arvel</t>
  </si>
  <si>
    <t>Arvia</t>
  </si>
  <si>
    <t>Arviden</t>
  </si>
  <si>
    <t>Arvin</t>
  </si>
  <si>
    <t>Aryllan</t>
  </si>
  <si>
    <t>Arzail</t>
  </si>
  <si>
    <t>Arzan</t>
  </si>
  <si>
    <t>Asalla</t>
  </si>
  <si>
    <t>Asdrorien</t>
  </si>
  <si>
    <t>Aseir</t>
  </si>
  <si>
    <t>Asenath</t>
  </si>
  <si>
    <t>Asfollen</t>
  </si>
  <si>
    <t>Ashakar</t>
  </si>
  <si>
    <t>Ashald</t>
  </si>
  <si>
    <t>Ashara</t>
  </si>
  <si>
    <t>Ashdod</t>
  </si>
  <si>
    <t>Ashdown</t>
  </si>
  <si>
    <t>Ashling</t>
  </si>
  <si>
    <t>Ashmeddai</t>
  </si>
  <si>
    <t>Ashralaam</t>
  </si>
  <si>
    <t>Askam</t>
  </si>
  <si>
    <t>Askel</t>
  </si>
  <si>
    <t>Asmiak</t>
  </si>
  <si>
    <t>Assaracus</t>
  </si>
  <si>
    <t>Assirari</t>
  </si>
  <si>
    <t>Astarra</t>
  </si>
  <si>
    <t>Asterion</t>
  </si>
  <si>
    <t>Asteron</t>
  </si>
  <si>
    <t>Astragalus</t>
  </si>
  <si>
    <t>Astron</t>
  </si>
  <si>
    <t>Aszkos</t>
  </si>
  <si>
    <t>Aszler</t>
  </si>
  <si>
    <t>Aszrad</t>
  </si>
  <si>
    <t>Atala</t>
  </si>
  <si>
    <t>Atalya</t>
  </si>
  <si>
    <t>Atemae</t>
  </si>
  <si>
    <t>Athchos</t>
  </si>
  <si>
    <t>Athelm</t>
  </si>
  <si>
    <t>Atherton</t>
  </si>
  <si>
    <t>Athorfin</t>
  </si>
  <si>
    <t>Athren</t>
  </si>
  <si>
    <t>Athrys</t>
  </si>
  <si>
    <t>Athtor</t>
  </si>
  <si>
    <t>Athyn</t>
  </si>
  <si>
    <t>Atieh</t>
  </si>
  <si>
    <t>Atielel</t>
  </si>
  <si>
    <t>Atlak</t>
  </si>
  <si>
    <t>Atrina</t>
  </si>
  <si>
    <t>Atrium</t>
  </si>
  <si>
    <t>Attaroa</t>
  </si>
  <si>
    <t>Aubaureer</t>
  </si>
  <si>
    <t>Aubric</t>
  </si>
  <si>
    <t>Auden</t>
  </si>
  <si>
    <t>Audern</t>
  </si>
  <si>
    <t>Audraine</t>
  </si>
  <si>
    <t>Audrianna</t>
  </si>
  <si>
    <t>Augornas</t>
  </si>
  <si>
    <t>Augra</t>
  </si>
  <si>
    <t>Auguhol</t>
  </si>
  <si>
    <t>Augustine</t>
  </si>
  <si>
    <t>Aulaire</t>
  </si>
  <si>
    <t>Aulunmar</t>
  </si>
  <si>
    <t>Aulwyr</t>
  </si>
  <si>
    <t>Aumanil</t>
  </si>
  <si>
    <t>Aunrae</t>
  </si>
  <si>
    <t>Aurek</t>
  </si>
  <si>
    <t>Aurelianus</t>
  </si>
  <si>
    <t>Aurelio</t>
  </si>
  <si>
    <t>Aurikallos</t>
  </si>
  <si>
    <t>Aurnic</t>
  </si>
  <si>
    <t>Auroch</t>
  </si>
  <si>
    <t>Aurolk</t>
  </si>
  <si>
    <t>Austilan</t>
  </si>
  <si>
    <t>Autorian</t>
  </si>
  <si>
    <t>Auvidarus</t>
  </si>
  <si>
    <t>Auxlan</t>
  </si>
  <si>
    <t>Auzerais</t>
  </si>
  <si>
    <t>Avahir</t>
  </si>
  <si>
    <t>Avaldamon</t>
  </si>
  <si>
    <t>Avamir</t>
  </si>
  <si>
    <t>Avanoa</t>
  </si>
  <si>
    <t>Avaron</t>
  </si>
  <si>
    <t>Avaxa</t>
  </si>
  <si>
    <t>Avel</t>
  </si>
  <si>
    <t>Avendera</t>
  </si>
  <si>
    <t>Avernus</t>
  </si>
  <si>
    <t>Aviatrix</t>
  </si>
  <si>
    <t>Avicenna</t>
  </si>
  <si>
    <t>Avilondra</t>
  </si>
  <si>
    <t>Avir</t>
  </si>
  <si>
    <t>Avramson</t>
  </si>
  <si>
    <t>Avrubel</t>
  </si>
  <si>
    <t>Axaran</t>
  </si>
  <si>
    <t>Axegrip</t>
  </si>
  <si>
    <t>Axelle</t>
  </si>
  <si>
    <t>Ayiana</t>
  </si>
  <si>
    <t>Aylara</t>
  </si>
  <si>
    <t>Aylomen</t>
  </si>
  <si>
    <t>Aylwin</t>
  </si>
  <si>
    <t>Ayrdra</t>
  </si>
  <si>
    <t>Ayrthwil</t>
  </si>
  <si>
    <t>Ayzle</t>
  </si>
  <si>
    <t>Azakour</t>
  </si>
  <si>
    <t>Azden</t>
  </si>
  <si>
    <t>Azgúk</t>
  </si>
  <si>
    <t>Azhure</t>
  </si>
  <si>
    <t>Azilos</t>
  </si>
  <si>
    <t>Azla</t>
  </si>
  <si>
    <t>Azlaer</t>
  </si>
  <si>
    <t>Azle</t>
  </si>
  <si>
    <t>Azmira</t>
  </si>
  <si>
    <t>Aznar</t>
  </si>
  <si>
    <t>Azonia</t>
  </si>
  <si>
    <t>Azoth</t>
  </si>
  <si>
    <t>Azra</t>
  </si>
  <si>
    <t>Azradî</t>
  </si>
  <si>
    <t>Azura</t>
  </si>
  <si>
    <t>Azzedar</t>
  </si>
  <si>
    <t>Baatala</t>
  </si>
  <si>
    <t>Baccira</t>
  </si>
  <si>
    <t>Bacola</t>
  </si>
  <si>
    <t>Badem</t>
  </si>
  <si>
    <t>Badon</t>
  </si>
  <si>
    <t>Badria</t>
  </si>
  <si>
    <t>Baduv</t>
  </si>
  <si>
    <t>Baelnar</t>
  </si>
  <si>
    <t>Baeron</t>
  </si>
  <si>
    <t>Baetorys</t>
  </si>
  <si>
    <t>Bagg</t>
  </si>
  <si>
    <t>Baglub</t>
  </si>
  <si>
    <t>Bahar</t>
  </si>
  <si>
    <t>Bailey</t>
  </si>
  <si>
    <t>Baird</t>
  </si>
  <si>
    <t>Baiyen</t>
  </si>
  <si>
    <t>Bakari</t>
  </si>
  <si>
    <t>Bakutis</t>
  </si>
  <si>
    <t>Balaam</t>
  </si>
  <si>
    <t>Baladi</t>
  </si>
  <si>
    <t>Balaena</t>
  </si>
  <si>
    <t>Balagarn</t>
  </si>
  <si>
    <t>Balamaon</t>
  </si>
  <si>
    <t>Balchae</t>
  </si>
  <si>
    <t>Baldomero</t>
  </si>
  <si>
    <t>Baldric</t>
  </si>
  <si>
    <t>Balefrost</t>
  </si>
  <si>
    <t>Baleth</t>
  </si>
  <si>
    <t>Balfam</t>
  </si>
  <si>
    <t>Bali</t>
  </si>
  <si>
    <t>Balian</t>
  </si>
  <si>
    <t>Baliel</t>
  </si>
  <si>
    <t>Balin</t>
  </si>
  <si>
    <t>Balithan</t>
  </si>
  <si>
    <t>Ballantine</t>
  </si>
  <si>
    <t>Ballantyne</t>
  </si>
  <si>
    <t>Ballard</t>
  </si>
  <si>
    <t>Balles</t>
  </si>
  <si>
    <t>Ballousek</t>
  </si>
  <si>
    <t>Balmoloch</t>
  </si>
  <si>
    <t>Balmund</t>
  </si>
  <si>
    <t>Balmundos</t>
  </si>
  <si>
    <t>Balochi</t>
  </si>
  <si>
    <t>Balogh</t>
  </si>
  <si>
    <t>Balok</t>
  </si>
  <si>
    <t>Balqis</t>
  </si>
  <si>
    <t>Baltana</t>
  </si>
  <si>
    <t>Balyn</t>
  </si>
  <si>
    <t>Bandor</t>
  </si>
  <si>
    <t>Banick</t>
  </si>
  <si>
    <t>Banor</t>
  </si>
  <si>
    <t>Banraun</t>
  </si>
  <si>
    <t>Banwell</t>
  </si>
  <si>
    <t>Baphyra</t>
  </si>
  <si>
    <t>Baradras</t>
  </si>
  <si>
    <t>Baragh</t>
  </si>
  <si>
    <t>Baragu</t>
  </si>
  <si>
    <t>Baram</t>
  </si>
  <si>
    <t>Baraskur</t>
  </si>
  <si>
    <t>Barbiel</t>
  </si>
  <si>
    <t>Barbul</t>
  </si>
  <si>
    <t>Bardak</t>
  </si>
  <si>
    <t>Bardan</t>
  </si>
  <si>
    <t>Bardsley</t>
  </si>
  <si>
    <t>Bardun</t>
  </si>
  <si>
    <t>Bardwell</t>
  </si>
  <si>
    <t>Baredena</t>
  </si>
  <si>
    <t>Barevont</t>
  </si>
  <si>
    <t>Bari</t>
  </si>
  <si>
    <t>Baridrel</t>
  </si>
  <si>
    <t>Barika</t>
  </si>
  <si>
    <t>Bariken</t>
  </si>
  <si>
    <t>Barin</t>
  </si>
  <si>
    <t>Barleyglory</t>
  </si>
  <si>
    <t>Barlithian</t>
  </si>
  <si>
    <t>Barlow</t>
  </si>
  <si>
    <t>Barono</t>
  </si>
  <si>
    <t>Barrelhelm</t>
  </si>
  <si>
    <t>Barsena</t>
  </si>
  <si>
    <t>Barten</t>
  </si>
  <si>
    <t>Baruk</t>
  </si>
  <si>
    <t>Barundar</t>
  </si>
  <si>
    <t>Barzal</t>
  </si>
  <si>
    <t>Barzula</t>
  </si>
  <si>
    <t>Bashal</t>
  </si>
  <si>
    <t>Basham</t>
  </si>
  <si>
    <t>Basilei</t>
  </si>
  <si>
    <t>Basona</t>
  </si>
  <si>
    <t>Basra</t>
  </si>
  <si>
    <t>Bassilus</t>
  </si>
  <si>
    <t>Bastian</t>
  </si>
  <si>
    <t>Batreans</t>
  </si>
  <si>
    <t>Battlestone</t>
  </si>
  <si>
    <t>Baumgartner</t>
  </si>
  <si>
    <t>Bawdewyn</t>
  </si>
  <si>
    <t>Baxor</t>
  </si>
  <si>
    <t>Bayless</t>
  </si>
  <si>
    <t>Bazullarith</t>
  </si>
  <si>
    <t>Beazor</t>
  </si>
  <si>
    <t>Beckry</t>
  </si>
  <si>
    <t>Bedaidus</t>
  </si>
  <si>
    <t>Bedal</t>
  </si>
  <si>
    <t>Bedarra</t>
  </si>
  <si>
    <t>Bedelda</t>
  </si>
  <si>
    <t>Bedlym</t>
  </si>
  <si>
    <t>Bedrich</t>
  </si>
  <si>
    <t>Bedwyck</t>
  </si>
  <si>
    <t>Bedwyr</t>
  </si>
  <si>
    <t>Beers</t>
  </si>
  <si>
    <t>Begris</t>
  </si>
  <si>
    <t>Begwynath</t>
  </si>
  <si>
    <t>Behjat</t>
  </si>
  <si>
    <t>Beirgis</t>
  </si>
  <si>
    <t>Beiris</t>
  </si>
  <si>
    <t>Beketa</t>
  </si>
  <si>
    <t>Belanie</t>
  </si>
  <si>
    <t>Belaquo</t>
  </si>
  <si>
    <t>Belarbreena</t>
  </si>
  <si>
    <t>Belarian</t>
  </si>
  <si>
    <t>Belaxarim</t>
  </si>
  <si>
    <t>Beld</t>
  </si>
  <si>
    <t>Beldon</t>
  </si>
  <si>
    <t>Belecthan</t>
  </si>
  <si>
    <t>Beledia</t>
  </si>
  <si>
    <t>Beledra</t>
  </si>
  <si>
    <t>Belegor</t>
  </si>
  <si>
    <t>Belen</t>
  </si>
  <si>
    <t>Beleriand</t>
  </si>
  <si>
    <t>Beless</t>
  </si>
  <si>
    <t>Beleth</t>
  </si>
  <si>
    <t>Belfarg</t>
  </si>
  <si>
    <t>Belgard</t>
  </si>
  <si>
    <t>Belgos</t>
  </si>
  <si>
    <t>Belia</t>
  </si>
  <si>
    <t>Belice</t>
  </si>
  <si>
    <t>Belierin</t>
  </si>
  <si>
    <t>Belim</t>
  </si>
  <si>
    <t>Belina</t>
  </si>
  <si>
    <t>Belionora</t>
  </si>
  <si>
    <t>Beliria</t>
  </si>
  <si>
    <t>Belirias</t>
  </si>
  <si>
    <t>Belisarius</t>
  </si>
  <si>
    <t>Belisma</t>
  </si>
  <si>
    <t>Belita</t>
  </si>
  <si>
    <t>Beljura</t>
  </si>
  <si>
    <t>Beljuril</t>
  </si>
  <si>
    <t>Bellario</t>
  </si>
  <si>
    <t>Bellinus</t>
  </si>
  <si>
    <t>Belmaid</t>
  </si>
  <si>
    <t>Belmara</t>
  </si>
  <si>
    <t>Belmina</t>
  </si>
  <si>
    <t>Belne</t>
  </si>
  <si>
    <t>Belonarra</t>
  </si>
  <si>
    <t>Belor</t>
  </si>
  <si>
    <t>Belzken</t>
  </si>
  <si>
    <t>Benante</t>
  </si>
  <si>
    <t>Benedetto</t>
  </si>
  <si>
    <t>Benedict</t>
  </si>
  <si>
    <t>Benelius</t>
  </si>
  <si>
    <t>Benelor</t>
  </si>
  <si>
    <t>Benesek</t>
  </si>
  <si>
    <t>Benito</t>
  </si>
  <si>
    <t>Benne</t>
  </si>
  <si>
    <t>Bennet</t>
  </si>
  <si>
    <t>Bennett</t>
  </si>
  <si>
    <t>Bennon</t>
  </si>
  <si>
    <t>Bentan</t>
  </si>
  <si>
    <t>Benthen</t>
  </si>
  <si>
    <t>Benuria</t>
  </si>
  <si>
    <t>Benvolio</t>
  </si>
  <si>
    <t>Benwick</t>
  </si>
  <si>
    <t>Beorn</t>
  </si>
  <si>
    <t>Beornegar</t>
  </si>
  <si>
    <t>Beornhelm</t>
  </si>
  <si>
    <t>Beornmund</t>
  </si>
  <si>
    <t>Bera</t>
  </si>
  <si>
    <t>Berach</t>
  </si>
  <si>
    <t>Beramedes</t>
  </si>
  <si>
    <t>Beramos</t>
  </si>
  <si>
    <t>Beran</t>
  </si>
  <si>
    <t>Beremere</t>
  </si>
  <si>
    <t>Berenike</t>
  </si>
  <si>
    <t>Beress</t>
  </si>
  <si>
    <t>Berethir</t>
  </si>
  <si>
    <t>Berg’inyon</t>
  </si>
  <si>
    <t>Bergaine</t>
  </si>
  <si>
    <t>Bergelas</t>
  </si>
  <si>
    <t>Bergwulf</t>
  </si>
  <si>
    <t>Berin</t>
  </si>
  <si>
    <t>Berinna</t>
  </si>
  <si>
    <t>Berronar</t>
  </si>
  <si>
    <t>Berrun</t>
  </si>
  <si>
    <t>Bersk</t>
  </si>
  <si>
    <t>Bertio</t>
  </si>
  <si>
    <t>Bertony</t>
  </si>
  <si>
    <t>Bertram</t>
  </si>
  <si>
    <t>Bertrand</t>
  </si>
  <si>
    <t>Berwyn</t>
  </si>
  <si>
    <t>Beshurza</t>
  </si>
  <si>
    <t>Besklen</t>
  </si>
  <si>
    <t>Besleth</t>
  </si>
  <si>
    <t>Besmal</t>
  </si>
  <si>
    <t>Besnik</t>
  </si>
  <si>
    <t>Besyran</t>
  </si>
  <si>
    <t>Beszrima</t>
  </si>
  <si>
    <t>Betanio</t>
  </si>
  <si>
    <t>Betharios</t>
  </si>
  <si>
    <t>Betharra</t>
  </si>
  <si>
    <t>Bethshan</t>
  </si>
  <si>
    <t>Bethurel</t>
  </si>
  <si>
    <t>Beticus</t>
  </si>
  <si>
    <t>Bevan</t>
  </si>
  <si>
    <t>Bevene</t>
  </si>
  <si>
    <t>Beyla</t>
  </si>
  <si>
    <t>Bezephaal</t>
  </si>
  <si>
    <t>Bhargava</t>
  </si>
  <si>
    <t>Bhaudach</t>
  </si>
  <si>
    <t>Bhavana</t>
  </si>
  <si>
    <t>Bhintel</t>
  </si>
  <si>
    <t>Biago</t>
  </si>
  <si>
    <t>Bifar</t>
  </si>
  <si>
    <t>Bijaya</t>
  </si>
  <si>
    <t>Bildor</t>
  </si>
  <si>
    <t>Bilger</t>
  </si>
  <si>
    <t>Billis</t>
  </si>
  <si>
    <t>Bilrentheus</t>
  </si>
  <si>
    <t>Biltis</t>
  </si>
  <si>
    <t>Binalfa</t>
  </si>
  <si>
    <t>Binns</t>
  </si>
  <si>
    <t>Binty</t>
  </si>
  <si>
    <t>Birrella</t>
  </si>
  <si>
    <t>Bislav</t>
  </si>
  <si>
    <t>Bissane</t>
  </si>
  <si>
    <t>Bisson</t>
  </si>
  <si>
    <t>Biviana</t>
  </si>
  <si>
    <t>Bizzait</t>
  </si>
  <si>
    <t>Bjornin</t>
  </si>
  <si>
    <t>Blackstrand</t>
  </si>
  <si>
    <t>Blackwater</t>
  </si>
  <si>
    <t>Bladebiter</t>
  </si>
  <si>
    <t>Bladecrusher</t>
  </si>
  <si>
    <t>Bladen’Kerst</t>
  </si>
  <si>
    <t>Bladud</t>
  </si>
  <si>
    <t>Blaera</t>
  </si>
  <si>
    <t>Blamira</t>
  </si>
  <si>
    <t>Blane</t>
  </si>
  <si>
    <t>Blangan</t>
  </si>
  <si>
    <t>Blanton</t>
  </si>
  <si>
    <t>Blazanar</t>
  </si>
  <si>
    <t>Bleddis</t>
  </si>
  <si>
    <t>Bleis</t>
  </si>
  <si>
    <t>Blesilda</t>
  </si>
  <si>
    <t>Blewitt</t>
  </si>
  <si>
    <t>Blonia</t>
  </si>
  <si>
    <t>Bloodbeard</t>
  </si>
  <si>
    <t>Bloodsworn</t>
  </si>
  <si>
    <t>Blopono</t>
  </si>
  <si>
    <t>Blubara</t>
  </si>
  <si>
    <t>Blundy</t>
  </si>
  <si>
    <t>Blundyth</t>
  </si>
  <si>
    <t>Boaz</t>
  </si>
  <si>
    <t>Bodari</t>
  </si>
  <si>
    <t>Boderill</t>
  </si>
  <si>
    <t>Bodo</t>
  </si>
  <si>
    <t>Bodog</t>
  </si>
  <si>
    <t>Bodorian</t>
  </si>
  <si>
    <t>Bogdan</t>
  </si>
  <si>
    <t>Bogram</t>
  </si>
  <si>
    <t>Boldbeard</t>
  </si>
  <si>
    <t>Boldblade</t>
  </si>
  <si>
    <t>Bolgreth</t>
  </si>
  <si>
    <t>Bolide</t>
  </si>
  <si>
    <t>Bollard</t>
  </si>
  <si>
    <t>Bolnor</t>
  </si>
  <si>
    <t>Bolontav</t>
  </si>
  <si>
    <t>Bomar</t>
  </si>
  <si>
    <t>Bomsteen</t>
  </si>
  <si>
    <t>Book</t>
  </si>
  <si>
    <t>Boole</t>
  </si>
  <si>
    <t>Boomsville</t>
  </si>
  <si>
    <t>Bopha</t>
  </si>
  <si>
    <t>Borean</t>
  </si>
  <si>
    <t>Borel</t>
  </si>
  <si>
    <t>Boretha</t>
  </si>
  <si>
    <t>Borgamot</t>
  </si>
  <si>
    <t>Borgol</t>
  </si>
  <si>
    <t>Borgstrum</t>
  </si>
  <si>
    <t>Borgul</t>
  </si>
  <si>
    <t>Bori</t>
  </si>
  <si>
    <t>Borias</t>
  </si>
  <si>
    <t>Borich</t>
  </si>
  <si>
    <t>Borkûl</t>
  </si>
  <si>
    <t>Borneheld</t>
  </si>
  <si>
    <t>Boroleas</t>
  </si>
  <si>
    <t>Boromar</t>
  </si>
  <si>
    <t>Borongil</t>
  </si>
  <si>
    <t>Borri</t>
  </si>
  <si>
    <t>Borwyn</t>
  </si>
  <si>
    <t>Bosero</t>
  </si>
  <si>
    <t>Bouldersun</t>
  </si>
  <si>
    <t>Bowler</t>
  </si>
  <si>
    <t>Boyd</t>
  </si>
  <si>
    <t>Bozen</t>
  </si>
  <si>
    <t>Bracken</t>
  </si>
  <si>
    <t>Brackley</t>
  </si>
  <si>
    <t>Bracton</t>
  </si>
  <si>
    <t>Brae</t>
  </si>
  <si>
    <t>Braegen</t>
  </si>
  <si>
    <t>Braelly</t>
  </si>
  <si>
    <t>Braethri</t>
  </si>
  <si>
    <t>Braga</t>
  </si>
  <si>
    <t>Brage</t>
  </si>
  <si>
    <t>Bragi</t>
  </si>
  <si>
    <t>Brakana</t>
  </si>
  <si>
    <t>Bralas</t>
  </si>
  <si>
    <t>Bram</t>
  </si>
  <si>
    <t>Bramly</t>
  </si>
  <si>
    <t>Bramwell</t>
  </si>
  <si>
    <t>Branchala</t>
  </si>
  <si>
    <t>Branda</t>
  </si>
  <si>
    <t>Brandach</t>
  </si>
  <si>
    <t>Brannagh</t>
  </si>
  <si>
    <t>Branwen</t>
  </si>
  <si>
    <t>Brasidas</t>
  </si>
  <si>
    <t>Brastias</t>
  </si>
  <si>
    <t>Brattigan</t>
  </si>
  <si>
    <t>Braxious</t>
  </si>
  <si>
    <t>Bray</t>
  </si>
  <si>
    <t>Brecie</t>
  </si>
  <si>
    <t>Bredda</t>
  </si>
  <si>
    <t>Bregor</t>
  </si>
  <si>
    <t>Breid</t>
  </si>
  <si>
    <t>Breluthkos</t>
  </si>
  <si>
    <t>Brencis</t>
  </si>
  <si>
    <t>Brenett</t>
  </si>
  <si>
    <t>Brennac</t>
  </si>
  <si>
    <t>Brenner</t>
  </si>
  <si>
    <t>Brenos</t>
  </si>
  <si>
    <t>Brevarr</t>
  </si>
  <si>
    <t>Brey</t>
  </si>
  <si>
    <t>Briah</t>
  </si>
  <si>
    <t>Briarfell</t>
  </si>
  <si>
    <t>Brictiue</t>
  </si>
  <si>
    <t>Brielbara</t>
  </si>
  <si>
    <t>Brielle</t>
  </si>
  <si>
    <t>Brienne</t>
  </si>
  <si>
    <t>Briente</t>
  </si>
  <si>
    <t>Brightbeard</t>
  </si>
  <si>
    <t>Brightblade</t>
  </si>
  <si>
    <t>Brightshield</t>
  </si>
  <si>
    <t>Brightwater</t>
  </si>
  <si>
    <t>Brilash</t>
  </si>
  <si>
    <t>Brilmara</t>
  </si>
  <si>
    <t>Brims</t>
  </si>
  <si>
    <t>Briniel</t>
  </si>
  <si>
    <t>Brinlemund</t>
  </si>
  <si>
    <t>Brinthia</t>
  </si>
  <si>
    <t>Briona</t>
  </si>
  <si>
    <t>Bristow</t>
  </si>
  <si>
    <t>Brithmaur</t>
  </si>
  <si>
    <t>Briza</t>
  </si>
  <si>
    <t>Brock</t>
  </si>
  <si>
    <t>Brodgar</t>
  </si>
  <si>
    <t>Brogach</t>
  </si>
  <si>
    <t>Brolla</t>
  </si>
  <si>
    <t>Brondarin</t>
  </si>
  <si>
    <t>Bronin</t>
  </si>
  <si>
    <t>Bronnia</t>
  </si>
  <si>
    <t>Bronwen</t>
  </si>
  <si>
    <t>Broton</t>
  </si>
  <si>
    <t>Brough</t>
  </si>
  <si>
    <t>Brouthod</t>
  </si>
  <si>
    <t>Browd</t>
  </si>
  <si>
    <t>Brug</t>
  </si>
  <si>
    <t>Brugar</t>
  </si>
  <si>
    <t>Bruherd</t>
  </si>
  <si>
    <t>Brullax</t>
  </si>
  <si>
    <t>Brunn</t>
  </si>
  <si>
    <t>Brunner</t>
  </si>
  <si>
    <t>Bruno</t>
  </si>
  <si>
    <t>Brurek</t>
  </si>
  <si>
    <t>Brusco</t>
  </si>
  <si>
    <t>Bruten</t>
  </si>
  <si>
    <t>Bruthwol</t>
  </si>
  <si>
    <t>Brynda</t>
  </si>
  <si>
    <t>Brynna</t>
  </si>
  <si>
    <t>Brynnlaw</t>
  </si>
  <si>
    <t>Brysa</t>
  </si>
  <si>
    <t>Búl</t>
  </si>
  <si>
    <t>Buleath</t>
  </si>
  <si>
    <t>Bunag</t>
  </si>
  <si>
    <t>Bunnag</t>
  </si>
  <si>
    <t>Burgell</t>
  </si>
  <si>
    <t>Burgrum</t>
  </si>
  <si>
    <t>Burguia</t>
  </si>
  <si>
    <t>Burhe</t>
  </si>
  <si>
    <t>Burnel</t>
  </si>
  <si>
    <t>Burryna</t>
  </si>
  <si>
    <t>Buscema</t>
  </si>
  <si>
    <t>Buthek</t>
  </si>
  <si>
    <t>Bvachan</t>
  </si>
  <si>
    <t>Byiak</t>
  </si>
  <si>
    <t>Bynarr</t>
  </si>
  <si>
    <t>Bynothas</t>
  </si>
  <si>
    <t>Byrne</t>
  </si>
  <si>
    <t>Cacia</t>
  </si>
  <si>
    <t>Cada</t>
  </si>
  <si>
    <t>Cadell</t>
  </si>
  <si>
    <t>Cadeltra</t>
  </si>
  <si>
    <t>Cadelyn</t>
  </si>
  <si>
    <t>Cadmar</t>
  </si>
  <si>
    <t>Cadmus</t>
  </si>
  <si>
    <t>Cadoc</t>
  </si>
  <si>
    <t>Cador</t>
  </si>
  <si>
    <t>Cadry</t>
  </si>
  <si>
    <t>Cadwaller</t>
  </si>
  <si>
    <t>Cadyr</t>
  </si>
  <si>
    <t>Caecil</t>
  </si>
  <si>
    <t>Caelia</t>
  </si>
  <si>
    <t>Caelkoth</t>
  </si>
  <si>
    <t>Caelum</t>
  </si>
  <si>
    <t>Caenis</t>
  </si>
  <si>
    <t>Caerfom</t>
  </si>
  <si>
    <t>Caerthann</t>
  </si>
  <si>
    <t>Caesin</t>
  </si>
  <si>
    <t>Cafal</t>
  </si>
  <si>
    <t>Cafferty</t>
  </si>
  <si>
    <t>Caffery</t>
  </si>
  <si>
    <t>Cahil</t>
  </si>
  <si>
    <t>Cahmir</t>
  </si>
  <si>
    <t>Cahulak</t>
  </si>
  <si>
    <t>Caia</t>
  </si>
  <si>
    <t>Caid</t>
  </si>
  <si>
    <t>Cailynn</t>
  </si>
  <si>
    <t>Caimael</t>
  </si>
  <si>
    <t>Cainus</t>
  </si>
  <si>
    <t>Caiphas</t>
  </si>
  <si>
    <t>Cairinn</t>
  </si>
  <si>
    <t>Calabaz</t>
  </si>
  <si>
    <t>Caladan</t>
  </si>
  <si>
    <t>Calandra</t>
  </si>
  <si>
    <t>Calantha</t>
  </si>
  <si>
    <t>Calastian</t>
  </si>
  <si>
    <t>Calathangas</t>
  </si>
  <si>
    <t>Calathra</t>
  </si>
  <si>
    <t>Calaudra</t>
  </si>
  <si>
    <t>Calaurea</t>
  </si>
  <si>
    <t>Calbraith</t>
  </si>
  <si>
    <t>Calder</t>
  </si>
  <si>
    <t>Calderax</t>
  </si>
  <si>
    <t>Caldo</t>
  </si>
  <si>
    <t>Cale</t>
  </si>
  <si>
    <t>Caledus</t>
  </si>
  <si>
    <t>Calekoth</t>
  </si>
  <si>
    <t>Calence</t>
  </si>
  <si>
    <t>Calendor</t>
  </si>
  <si>
    <t>Caleotte</t>
  </si>
  <si>
    <t>Calesius</t>
  </si>
  <si>
    <t>Calessio</t>
  </si>
  <si>
    <t>Caletor</t>
  </si>
  <si>
    <t>Caliandros</t>
  </si>
  <si>
    <t>Caliastro</t>
  </si>
  <si>
    <t>Califax</t>
  </si>
  <si>
    <t>Caligarde</t>
  </si>
  <si>
    <t>Calimar</t>
  </si>
  <si>
    <t>Calin</t>
  </si>
  <si>
    <t>Calinda</t>
  </si>
  <si>
    <t>Calingnon</t>
  </si>
  <si>
    <t>Caliope</t>
  </si>
  <si>
    <t>Calira</t>
  </si>
  <si>
    <t>Calisa</t>
  </si>
  <si>
    <t>Calistria</t>
  </si>
  <si>
    <t>Calitha</t>
  </si>
  <si>
    <t>Calle</t>
  </si>
  <si>
    <t>Callianassa</t>
  </si>
  <si>
    <t>Calliel</t>
  </si>
  <si>
    <t>Callis</t>
  </si>
  <si>
    <t>Callistus</t>
  </si>
  <si>
    <t>Callor</t>
  </si>
  <si>
    <t>Callum</t>
  </si>
  <si>
    <t>Calse</t>
  </si>
  <si>
    <t>Caltha</t>
  </si>
  <si>
    <t>Calton</t>
  </si>
  <si>
    <t>Calum</t>
  </si>
  <si>
    <t>Calurin</t>
  </si>
  <si>
    <t>Calut</t>
  </si>
  <si>
    <t>Calvara</t>
  </si>
  <si>
    <t>Calvert</t>
  </si>
  <si>
    <t>Calwyn</t>
  </si>
  <si>
    <t>Calydon</t>
  </si>
  <si>
    <t>Calyr</t>
  </si>
  <si>
    <t>Camael</t>
  </si>
  <si>
    <t>Camara</t>
  </si>
  <si>
    <t>Camden</t>
  </si>
  <si>
    <t>Camille</t>
  </si>
  <si>
    <t>Caminda</t>
  </si>
  <si>
    <t>Camlo</t>
  </si>
  <si>
    <t>Camulus</t>
  </si>
  <si>
    <t>Cana</t>
  </si>
  <si>
    <t>Candra</t>
  </si>
  <si>
    <t>Candremi</t>
  </si>
  <si>
    <t>Candrian</t>
  </si>
  <si>
    <t>Canegoth</t>
  </si>
  <si>
    <t>Cangana</t>
  </si>
  <si>
    <t>Cannaur</t>
  </si>
  <si>
    <t>Canos</t>
  </si>
  <si>
    <t>Cant</t>
  </si>
  <si>
    <t>Cantaki</t>
  </si>
  <si>
    <t>Cantoria</t>
  </si>
  <si>
    <t>Canzon</t>
  </si>
  <si>
    <t>Capellanus</t>
  </si>
  <si>
    <t>Caperetto</t>
  </si>
  <si>
    <t>Capkun</t>
  </si>
  <si>
    <t>Caradas</t>
  </si>
  <si>
    <t>Carados</t>
  </si>
  <si>
    <t>Carasta</t>
  </si>
  <si>
    <t>Carbanero</t>
  </si>
  <si>
    <t>Carbos</t>
  </si>
  <si>
    <t>Carcera</t>
  </si>
  <si>
    <t>Cardell</t>
  </si>
  <si>
    <t>Cardolan</t>
  </si>
  <si>
    <t>Cardone</t>
  </si>
  <si>
    <t>Cardosh</t>
  </si>
  <si>
    <t>Cargwig</t>
  </si>
  <si>
    <t>Cárië</t>
  </si>
  <si>
    <t>Cariendar</t>
  </si>
  <si>
    <t>Carilindë</t>
  </si>
  <si>
    <t>Carilla</t>
  </si>
  <si>
    <t>Carlen</t>
  </si>
  <si>
    <t>Carmalis</t>
  </si>
  <si>
    <t>Carnago</t>
  </si>
  <si>
    <t>Carnavon</t>
  </si>
  <si>
    <t>Carnelian</t>
  </si>
  <si>
    <t>Carniel</t>
  </si>
  <si>
    <t>Carolio</t>
  </si>
  <si>
    <t>Carono</t>
  </si>
  <si>
    <t>Carrague</t>
  </si>
  <si>
    <t>Carrandra</t>
  </si>
  <si>
    <t>Carshena</t>
  </si>
  <si>
    <t>Carston</t>
  </si>
  <si>
    <t>Cart</t>
  </si>
  <si>
    <t>Cartavius</t>
  </si>
  <si>
    <t>Cartery</t>
  </si>
  <si>
    <t>Carteya</t>
  </si>
  <si>
    <t>Carth</t>
  </si>
  <si>
    <t>Carus</t>
  </si>
  <si>
    <t>Carvel</t>
  </si>
  <si>
    <t>Carvin</t>
  </si>
  <si>
    <t>Carydion</t>
  </si>
  <si>
    <t>Caryn</t>
  </si>
  <si>
    <t>Cashgaraal</t>
  </si>
  <si>
    <t>Caskajaro</t>
  </si>
  <si>
    <t>Caspar</t>
  </si>
  <si>
    <t>Cassella</t>
  </si>
  <si>
    <t>Cassianus</t>
  </si>
  <si>
    <t>Cassius</t>
  </si>
  <si>
    <t>Castalia</t>
  </si>
  <si>
    <t>Castellan</t>
  </si>
  <si>
    <t>Castianira</t>
  </si>
  <si>
    <t>Castos</t>
  </si>
  <si>
    <t>Cataria</t>
  </si>
  <si>
    <t>Catessa</t>
  </si>
  <si>
    <t>Cathal</t>
  </si>
  <si>
    <t>Catharadomu</t>
  </si>
  <si>
    <t>Cather</t>
  </si>
  <si>
    <t>Cathera</t>
  </si>
  <si>
    <t>Cathria</t>
  </si>
  <si>
    <t>Caton</t>
  </si>
  <si>
    <t>Catraso</t>
  </si>
  <si>
    <t>Catreus</t>
  </si>
  <si>
    <t>Catterick</t>
  </si>
  <si>
    <t>Catyr</t>
  </si>
  <si>
    <t>Caughell</t>
  </si>
  <si>
    <t>Caulder</t>
  </si>
  <si>
    <t>Cavian</t>
  </si>
  <si>
    <t>Cavor</t>
  </si>
  <si>
    <t>Cazna</t>
  </si>
  <si>
    <t>Cean</t>
  </si>
  <si>
    <t>Cebus</t>
  </si>
  <si>
    <t>Cece</t>
  </si>
  <si>
    <t>Cecie</t>
  </si>
  <si>
    <t>Cedalion</t>
  </si>
  <si>
    <t>Ceese</t>
  </si>
  <si>
    <t>Cegilune</t>
  </si>
  <si>
    <t>Celad</t>
  </si>
  <si>
    <t>Celaeno</t>
  </si>
  <si>
    <t>Celcalab</t>
  </si>
  <si>
    <t>Celegon</t>
  </si>
  <si>
    <t>Celegorm</t>
  </si>
  <si>
    <t>Celegûr</t>
  </si>
  <si>
    <t>Celendra</t>
  </si>
  <si>
    <t>Celenwe</t>
  </si>
  <si>
    <t>Celeval</t>
  </si>
  <si>
    <t>Celevorn</t>
  </si>
  <si>
    <t>Celia</t>
  </si>
  <si>
    <t>Celian</t>
  </si>
  <si>
    <t>Celima</t>
  </si>
  <si>
    <t>Celinda</t>
  </si>
  <si>
    <t>Celinede</t>
  </si>
  <si>
    <t>Celise</t>
  </si>
  <si>
    <t>Celistian</t>
  </si>
  <si>
    <t>Cellador</t>
  </si>
  <si>
    <t>Cellarius</t>
  </si>
  <si>
    <t>Cellwair</t>
  </si>
  <si>
    <t>Celon</t>
  </si>
  <si>
    <t>Celosia</t>
  </si>
  <si>
    <t>Celski</t>
  </si>
  <si>
    <t>Celsus</t>
  </si>
  <si>
    <t>Celynnen</t>
  </si>
  <si>
    <t>Celynvian</t>
  </si>
  <si>
    <t>Cemal</t>
  </si>
  <si>
    <t>Cemarest</t>
  </si>
  <si>
    <t>Cemble</t>
  </si>
  <si>
    <t>Cemby</t>
  </si>
  <si>
    <t>Cemetra</t>
  </si>
  <si>
    <t>Cendran</t>
  </si>
  <si>
    <t>Cendrillon</t>
  </si>
  <si>
    <t>Cenedra</t>
  </si>
  <si>
    <t>Cenen</t>
  </si>
  <si>
    <t>Cener</t>
  </si>
  <si>
    <t>Cenereth</t>
  </si>
  <si>
    <t>Cenetra</t>
  </si>
  <si>
    <t>Cenis</t>
  </si>
  <si>
    <t>Cennetta</t>
  </si>
  <si>
    <t>Cenobio</t>
  </si>
  <si>
    <t>Cenodel</t>
  </si>
  <si>
    <t>Ceola</t>
  </si>
  <si>
    <t>Ceolwy</t>
  </si>
  <si>
    <t>Ceonna</t>
  </si>
  <si>
    <t>Cephas</t>
  </si>
  <si>
    <t>Cepheus</t>
  </si>
  <si>
    <t>Ceralde</t>
  </si>
  <si>
    <t>Ceratus</t>
  </si>
  <si>
    <t>Cerelia</t>
  </si>
  <si>
    <t>Cerelias</t>
  </si>
  <si>
    <t>Cerenna</t>
  </si>
  <si>
    <t>Cergos</t>
  </si>
  <si>
    <t>Cerigo</t>
  </si>
  <si>
    <t>Cerlito</t>
  </si>
  <si>
    <t>Cernum</t>
  </si>
  <si>
    <t>Cernus</t>
  </si>
  <si>
    <t>Ceros</t>
  </si>
  <si>
    <t>Cerrick</t>
  </si>
  <si>
    <t>Cerridwen</t>
  </si>
  <si>
    <t>Certes</t>
  </si>
  <si>
    <t>Cervando</t>
  </si>
  <si>
    <t>Cervelio</t>
  </si>
  <si>
    <t>Cesta</t>
  </si>
  <si>
    <t>Cestrella</t>
  </si>
  <si>
    <t>Cesya</t>
  </si>
  <si>
    <t>Cetheres</t>
  </si>
  <si>
    <t>Cethrassir</t>
  </si>
  <si>
    <t>Cethric</t>
  </si>
  <si>
    <t>Cethry</t>
  </si>
  <si>
    <t>Ceto</t>
  </si>
  <si>
    <t>Cevil</t>
  </si>
  <si>
    <t>Cevrus</t>
  </si>
  <si>
    <t>Cezria</t>
  </si>
  <si>
    <t>Chadalston</t>
  </si>
  <si>
    <t>Chadra</t>
  </si>
  <si>
    <t>Chadzina</t>
  </si>
  <si>
    <t>Chaitra</t>
  </si>
  <si>
    <t>Chaitram</t>
  </si>
  <si>
    <t>Chakos</t>
  </si>
  <si>
    <t>Chalavar</t>
  </si>
  <si>
    <t>Chalcie</t>
  </si>
  <si>
    <t>Chaldean</t>
  </si>
  <si>
    <t>Chaldir</t>
  </si>
  <si>
    <t>Chalen</t>
  </si>
  <si>
    <t>Chaleta</t>
  </si>
  <si>
    <t>Chalfauna</t>
  </si>
  <si>
    <t>Chalina</t>
  </si>
  <si>
    <t>Chalithra</t>
  </si>
  <si>
    <t>Chalon</t>
  </si>
  <si>
    <t>Chalono</t>
  </si>
  <si>
    <t>Chalt</t>
  </si>
  <si>
    <t>Chalyik</t>
  </si>
  <si>
    <t>Chamada</t>
  </si>
  <si>
    <t>Chambers</t>
  </si>
  <si>
    <t>Chamyel</t>
  </si>
  <si>
    <t>Chancellor</t>
  </si>
  <si>
    <t>Chandan</t>
  </si>
  <si>
    <t>Chandar</t>
  </si>
  <si>
    <t>Chandira</t>
  </si>
  <si>
    <t>Chanesta</t>
  </si>
  <si>
    <t>Chania</t>
  </si>
  <si>
    <t>Chanista</t>
  </si>
  <si>
    <t>Chanon</t>
  </si>
  <si>
    <t>Chansobal</t>
  </si>
  <si>
    <t>Chaona</t>
  </si>
  <si>
    <t>Charasel</t>
  </si>
  <si>
    <t>Charcemish</t>
  </si>
  <si>
    <t>Chardalyn</t>
  </si>
  <si>
    <t>Chardot</t>
  </si>
  <si>
    <t>Chardun</t>
  </si>
  <si>
    <t>Charien</t>
  </si>
  <si>
    <t>Charinida</t>
  </si>
  <si>
    <t>Charlena</t>
  </si>
  <si>
    <t>Charlton</t>
  </si>
  <si>
    <t>Charoli</t>
  </si>
  <si>
    <t>Charreen</t>
  </si>
  <si>
    <t>Charva</t>
  </si>
  <si>
    <t>Charys</t>
  </si>
  <si>
    <t>Chas</t>
  </si>
  <si>
    <t>Chasca</t>
  </si>
  <si>
    <t>Chasesk</t>
  </si>
  <si>
    <t>Chasghar</t>
  </si>
  <si>
    <t>Chastity</t>
  </si>
  <si>
    <t>Chaszmyr</t>
  </si>
  <si>
    <t>Chatara</t>
  </si>
  <si>
    <t>Chathin</t>
  </si>
  <si>
    <t>Chaulssin</t>
  </si>
  <si>
    <t>Chaya</t>
  </si>
  <si>
    <t>Chayle</t>
  </si>
  <si>
    <t>Chedena</t>
  </si>
  <si>
    <t>Cheladorn</t>
  </si>
  <si>
    <t>Chelan</t>
  </si>
  <si>
    <t>Cheliax</t>
  </si>
  <si>
    <t>Chelish</t>
  </si>
  <si>
    <t>Chemis</t>
  </si>
  <si>
    <t>Chemosh</t>
  </si>
  <si>
    <t>Chenzira</t>
  </si>
  <si>
    <t>Chergoua</t>
  </si>
  <si>
    <t>Chermosk</t>
  </si>
  <si>
    <t>Chernin</t>
  </si>
  <si>
    <t>Cheruu</t>
  </si>
  <si>
    <t>Chesagol</t>
  </si>
  <si>
    <t>Cheslav</t>
  </si>
  <si>
    <t>Chessintra</t>
  </si>
  <si>
    <t>Cheston</t>
  </si>
  <si>
    <t>Chevoor</t>
  </si>
  <si>
    <t>Chiara</t>
  </si>
  <si>
    <t>Chiedu</t>
  </si>
  <si>
    <t>Chilak</t>
  </si>
  <si>
    <t>Chilash</t>
  </si>
  <si>
    <t>Chione</t>
  </si>
  <si>
    <t>Chira</t>
  </si>
  <si>
    <t>Chiros</t>
  </si>
  <si>
    <t>Chirranirr</t>
  </si>
  <si>
    <t>Chiru</t>
  </si>
  <si>
    <t>Chitira</t>
  </si>
  <si>
    <t>Chiwetel</t>
  </si>
  <si>
    <t>Chlodalin</t>
  </si>
  <si>
    <t>Chora</t>
  </si>
  <si>
    <t>Chorum</t>
  </si>
  <si>
    <t>Chradon</t>
  </si>
  <si>
    <t>Chronias</t>
  </si>
  <si>
    <t>Chubbs</t>
  </si>
  <si>
    <t>Chuff</t>
  </si>
  <si>
    <t>Chuna</t>
  </si>
  <si>
    <t>Chuyo</t>
  </si>
  <si>
    <t>Chylaro</t>
  </si>
  <si>
    <t>Chyrk</t>
  </si>
  <si>
    <t>Chzandra</t>
  </si>
  <si>
    <t>Cianni</t>
  </si>
  <si>
    <t>Ciaran</t>
  </si>
  <si>
    <t>Ciba</t>
  </si>
  <si>
    <t>Cibald</t>
  </si>
  <si>
    <t>Cibant</t>
  </si>
  <si>
    <t>Cicerenna</t>
  </si>
  <si>
    <t>Cidulla</t>
  </si>
  <si>
    <t>Cielo</t>
  </si>
  <si>
    <t>Cileera</t>
  </si>
  <si>
    <t>Cilidarius</t>
  </si>
  <si>
    <t>Cillian</t>
  </si>
  <si>
    <t>Cily</t>
  </si>
  <si>
    <t>Cinadon</t>
  </si>
  <si>
    <t>Cíndor</t>
  </si>
  <si>
    <t>Cindra</t>
  </si>
  <si>
    <t>Cinerxes</t>
  </si>
  <si>
    <t>Cinnard</t>
  </si>
  <si>
    <t>Cinwyll</t>
  </si>
  <si>
    <t>Cinyras</t>
  </si>
  <si>
    <t>Cirdan</t>
  </si>
  <si>
    <t>Cirdire</t>
  </si>
  <si>
    <t>Cirelle</t>
  </si>
  <si>
    <t>Cirenzo</t>
  </si>
  <si>
    <t>Ciressa</t>
  </si>
  <si>
    <t>Cirollenus</t>
  </si>
  <si>
    <t>Cirvlon</t>
  </si>
  <si>
    <t>Cithaeron</t>
  </si>
  <si>
    <t>Citrine</t>
  </si>
  <si>
    <t>Citronella</t>
  </si>
  <si>
    <t>Civet</t>
  </si>
  <si>
    <t>Clagius</t>
  </si>
  <si>
    <t>Clanguard</t>
  </si>
  <si>
    <t>Clappison</t>
  </si>
  <si>
    <t>Clariel</t>
  </si>
  <si>
    <t>Clava</t>
  </si>
  <si>
    <t>Clave</t>
  </si>
  <si>
    <t>Clawhell</t>
  </si>
  <si>
    <t>Clearreaver</t>
  </si>
  <si>
    <t>Cleas</t>
  </si>
  <si>
    <t>Clellister</t>
  </si>
  <si>
    <t>Clendon</t>
  </si>
  <si>
    <t>Cleona</t>
  </si>
  <si>
    <t>Cletayne</t>
  </si>
  <si>
    <t>Clibania</t>
  </si>
  <si>
    <t>Clithe</t>
  </si>
  <si>
    <t>Cloanne</t>
  </si>
  <si>
    <t>Clorinda</t>
  </si>
  <si>
    <t>Clotilda</t>
  </si>
  <si>
    <t>Clovaldo</t>
  </si>
  <si>
    <t>Clunwawl</t>
  </si>
  <si>
    <t>Clyton</t>
  </si>
  <si>
    <t>Codgan</t>
  </si>
  <si>
    <t>Codrus</t>
  </si>
  <si>
    <t>Coe</t>
  </si>
  <si>
    <t>Coel</t>
  </si>
  <si>
    <t>Cointaker</t>
  </si>
  <si>
    <t>Coldshore</t>
  </si>
  <si>
    <t>Coleth</t>
  </si>
  <si>
    <t>Colgomere</t>
  </si>
  <si>
    <t>Collazo</t>
  </si>
  <si>
    <t>Colm</t>
  </si>
  <si>
    <t>Colmarr</t>
  </si>
  <si>
    <t>Comerford</t>
  </si>
  <si>
    <t>Comitia</t>
  </si>
  <si>
    <t>Comnall</t>
  </si>
  <si>
    <t>Conemus</t>
  </si>
  <si>
    <t>Conga</t>
  </si>
  <si>
    <t>Connington</t>
  </si>
  <si>
    <t>Connors</t>
  </si>
  <si>
    <t>Connovar</t>
  </si>
  <si>
    <t>Conrad</t>
  </si>
  <si>
    <t>Constance</t>
  </si>
  <si>
    <t>Constantine</t>
  </si>
  <si>
    <t>Conti</t>
  </si>
  <si>
    <t>Convik</t>
  </si>
  <si>
    <t>Copperhearth</t>
  </si>
  <si>
    <t>Corabella</t>
  </si>
  <si>
    <t>Coran</t>
  </si>
  <si>
    <t>Corbray</t>
  </si>
  <si>
    <t>Corby</t>
  </si>
  <si>
    <t>Cordai</t>
  </si>
  <si>
    <t>Cordella</t>
  </si>
  <si>
    <t>Cordesh</t>
  </si>
  <si>
    <t>Corean</t>
  </si>
  <si>
    <t>Corend</t>
  </si>
  <si>
    <t>Coriana</t>
  </si>
  <si>
    <t>Corinth</t>
  </si>
  <si>
    <t>Corishali</t>
  </si>
  <si>
    <t>Coriss</t>
  </si>
  <si>
    <t>Corkaury</t>
  </si>
  <si>
    <t>Corlandrion</t>
  </si>
  <si>
    <t>Corley</t>
  </si>
  <si>
    <t>Corliss</t>
  </si>
  <si>
    <t>Cormac</t>
  </si>
  <si>
    <t>Cormyra</t>
  </si>
  <si>
    <t>Cornelius</t>
  </si>
  <si>
    <t>Coroleas</t>
  </si>
  <si>
    <t>Coronal</t>
  </si>
  <si>
    <t>Coros</t>
  </si>
  <si>
    <t>Corot</t>
  </si>
  <si>
    <t>Correg</t>
  </si>
  <si>
    <t>Corsini</t>
  </si>
  <si>
    <t>Corszen</t>
  </si>
  <si>
    <t>Corusk</t>
  </si>
  <si>
    <t>Corvis</t>
  </si>
  <si>
    <t>Corwon</t>
  </si>
  <si>
    <t>Corynax</t>
  </si>
  <si>
    <t>Coslan</t>
  </si>
  <si>
    <t>Cosme</t>
  </si>
  <si>
    <t>Cossey</t>
  </si>
  <si>
    <t>Costayne</t>
  </si>
  <si>
    <t>Coughlin</t>
  </si>
  <si>
    <t>Coulam</t>
  </si>
  <si>
    <t>Courdan</t>
  </si>
  <si>
    <t>Courynn</t>
  </si>
  <si>
    <t>Courynna</t>
  </si>
  <si>
    <t>Covelo</t>
  </si>
  <si>
    <t>Cowage</t>
  </si>
  <si>
    <t>Coxon</t>
  </si>
  <si>
    <t>Coyle</t>
  </si>
  <si>
    <t>Craemmol</t>
  </si>
  <si>
    <t>Craghunter</t>
  </si>
  <si>
    <t>Cragus</t>
  </si>
  <si>
    <t>Crand</t>
  </si>
  <si>
    <t>Cranwyn</t>
  </si>
  <si>
    <t>Cras</t>
  </si>
  <si>
    <t>Cray</t>
  </si>
  <si>
    <t>Creax</t>
  </si>
  <si>
    <t>Creb</t>
  </si>
  <si>
    <t>Credia</t>
  </si>
  <si>
    <t>Creighton</t>
  </si>
  <si>
    <t>Cremnain</t>
  </si>
  <si>
    <t>Crespo</t>
  </si>
  <si>
    <t>Cressa</t>
  </si>
  <si>
    <t>Cressen</t>
  </si>
  <si>
    <t>Cresthill</t>
  </si>
  <si>
    <t>Crestscar</t>
  </si>
  <si>
    <t>Creth</t>
  </si>
  <si>
    <t>Creylen</t>
  </si>
  <si>
    <t>Cridan</t>
  </si>
  <si>
    <t>Criet</t>
  </si>
  <si>
    <t>Crilgarin</t>
  </si>
  <si>
    <t>Crimmor</t>
  </si>
  <si>
    <t>Crinishod</t>
  </si>
  <si>
    <t>Crispin</t>
  </si>
  <si>
    <t>Cristiano</t>
  </si>
  <si>
    <t>Criston</t>
  </si>
  <si>
    <t>Critichety</t>
  </si>
  <si>
    <t>Crius</t>
  </si>
  <si>
    <t>Crobbel</t>
  </si>
  <si>
    <t>Crocus</t>
  </si>
  <si>
    <t>Crombie</t>
  </si>
  <si>
    <t>Crommach</t>
  </si>
  <si>
    <t>Cronan</t>
  </si>
  <si>
    <t>Cronberg</t>
  </si>
  <si>
    <t>Crosse</t>
  </si>
  <si>
    <t>Crowder</t>
  </si>
  <si>
    <t>Crowmist</t>
  </si>
  <si>
    <t>Crowther</t>
  </si>
  <si>
    <t>Crozie</t>
  </si>
  <si>
    <t>Csaba</t>
  </si>
  <si>
    <t>Csalan</t>
  </si>
  <si>
    <t>Csan</t>
  </si>
  <si>
    <t>Csarkos</t>
  </si>
  <si>
    <t>Csimbro</t>
  </si>
  <si>
    <t>Csindrila</t>
  </si>
  <si>
    <t>Csirvaldo</t>
  </si>
  <si>
    <t>Csittanko</t>
  </si>
  <si>
    <t>Cudzu</t>
  </si>
  <si>
    <t>Culd</t>
  </si>
  <si>
    <t>Cullen</t>
  </si>
  <si>
    <t>Cullum</t>
  </si>
  <si>
    <t>Culumaire</t>
  </si>
  <si>
    <t>Curdon</t>
  </si>
  <si>
    <t>Curia</t>
  </si>
  <si>
    <t>Curran</t>
  </si>
  <si>
    <t>Cutter</t>
  </si>
  <si>
    <t>Cuttlescar</t>
  </si>
  <si>
    <t>Cwell</t>
  </si>
  <si>
    <t>Cyf</t>
  </si>
  <si>
    <t>Cylethor</t>
  </si>
  <si>
    <t>Cyllene</t>
  </si>
  <si>
    <t>Cymnia</t>
  </si>
  <si>
    <t>Cymoril</t>
  </si>
  <si>
    <t>Cymrillian</t>
  </si>
  <si>
    <t>Cynara</t>
  </si>
  <si>
    <t>Cynesige</t>
  </si>
  <si>
    <t>Cynoora</t>
  </si>
  <si>
    <t>Cynric</t>
  </si>
  <si>
    <t>Cynthoria</t>
  </si>
  <si>
    <t>Cynyr</t>
  </si>
  <si>
    <t>Cyprian</t>
  </si>
  <si>
    <t>Cyra</t>
  </si>
  <si>
    <t>Cyrila</t>
  </si>
  <si>
    <t>Cyrillus</t>
  </si>
  <si>
    <t>Cythera</t>
  </si>
  <si>
    <t>Cytorak</t>
  </si>
  <si>
    <t>Cytos</t>
  </si>
  <si>
    <t>D’Anza</t>
  </si>
  <si>
    <t>D’Atra</t>
  </si>
  <si>
    <t>D’Avonni</t>
  </si>
  <si>
    <t>Daargen</t>
  </si>
  <si>
    <t>Daarina</t>
  </si>
  <si>
    <t>Dabir</t>
  </si>
  <si>
    <t>Dace</t>
  </si>
  <si>
    <t>Dacia</t>
  </si>
  <si>
    <t>Dacian</t>
  </si>
  <si>
    <t>Daecyn</t>
  </si>
  <si>
    <t>Daedeline</t>
  </si>
  <si>
    <t>Daedinnear</t>
  </si>
  <si>
    <t>Daeges</t>
  </si>
  <si>
    <t>Daegus</t>
  </si>
  <si>
    <t>Daelius</t>
  </si>
  <si>
    <t>Daellemar</t>
  </si>
  <si>
    <t>Daelomiel</t>
  </si>
  <si>
    <t>Daelric</t>
  </si>
  <si>
    <t>Daemar</t>
  </si>
  <si>
    <t>Daeos</t>
  </si>
  <si>
    <t>Daeraelon</t>
  </si>
  <si>
    <t>Daereth</t>
  </si>
  <si>
    <t>Daeron</t>
  </si>
  <si>
    <t>Daerondor</t>
  </si>
  <si>
    <t>Daersis</t>
  </si>
  <si>
    <t>Daerthane</t>
  </si>
  <si>
    <t>Daetra</t>
  </si>
  <si>
    <t>Daffron</t>
  </si>
  <si>
    <t>Dafna</t>
  </si>
  <si>
    <t>Dagan</t>
  </si>
  <si>
    <t>Dagania</t>
  </si>
  <si>
    <t>Daggerford</t>
  </si>
  <si>
    <t>Daggersharp</t>
  </si>
  <si>
    <t>Dagmar</t>
  </si>
  <si>
    <t>Dagmer</t>
  </si>
  <si>
    <t>Dagorlad</t>
  </si>
  <si>
    <t>Dagory</t>
  </si>
  <si>
    <t>Dagos</t>
  </si>
  <si>
    <t>Dagrun</t>
  </si>
  <si>
    <t>Dahad</t>
  </si>
  <si>
    <t>Dahena</t>
  </si>
  <si>
    <t>Daigoro</t>
  </si>
  <si>
    <t>Dailan</t>
  </si>
  <si>
    <t>Daimos</t>
  </si>
  <si>
    <t>Dainan</t>
  </si>
  <si>
    <t>Dajauta</t>
  </si>
  <si>
    <t>Dakara</t>
  </si>
  <si>
    <t>Dakena</t>
  </si>
  <si>
    <t>Dakiema</t>
  </si>
  <si>
    <t>Daksha</t>
  </si>
  <si>
    <t>Dalabrac</t>
  </si>
  <si>
    <t>Dalairis</t>
  </si>
  <si>
    <t>Dalana</t>
  </si>
  <si>
    <t>Dalanis</t>
  </si>
  <si>
    <t>Dalarag</t>
  </si>
  <si>
    <t>Dalarie</t>
  </si>
  <si>
    <t>Dalavai</t>
  </si>
  <si>
    <t>Daleel</t>
  </si>
  <si>
    <t>Dalend</t>
  </si>
  <si>
    <t>Dalenna</t>
  </si>
  <si>
    <t>Dalibor</t>
  </si>
  <si>
    <t>Dalicarlia</t>
  </si>
  <si>
    <t>Dalicia</t>
  </si>
  <si>
    <t>Dalila</t>
  </si>
  <si>
    <t>Dalimar</t>
  </si>
  <si>
    <t>Dalinda</t>
  </si>
  <si>
    <t>Dalis</t>
  </si>
  <si>
    <t>Dalisa</t>
  </si>
  <si>
    <t>Daljeet</t>
  </si>
  <si>
    <t>Daljinder</t>
  </si>
  <si>
    <t>Dalkon</t>
  </si>
  <si>
    <t>Dallen</t>
  </si>
  <si>
    <t>Dalleska</t>
  </si>
  <si>
    <t>Dalma</t>
  </si>
  <si>
    <t>Dalmacio</t>
  </si>
  <si>
    <t>Dalomo</t>
  </si>
  <si>
    <t>Dalon</t>
  </si>
  <si>
    <t>Dalren</t>
  </si>
  <si>
    <t>Dalshorn</t>
  </si>
  <si>
    <t>Dalsor</t>
  </si>
  <si>
    <t>Dalston</t>
  </si>
  <si>
    <t>Daltan</t>
  </si>
  <si>
    <t>Dalton</t>
  </si>
  <si>
    <t>Dalva</t>
  </si>
  <si>
    <t>Dalvin</t>
  </si>
  <si>
    <t>Dalya</t>
  </si>
  <si>
    <t>Dalymar</t>
  </si>
  <si>
    <t>Dalyn</t>
  </si>
  <si>
    <t>Damaceus</t>
  </si>
  <si>
    <t>Damali</t>
  </si>
  <si>
    <t>Damara</t>
  </si>
  <si>
    <t>Damashar</t>
  </si>
  <si>
    <t>Damecos</t>
  </si>
  <si>
    <t>Damek</t>
  </si>
  <si>
    <t>Damesca</t>
  </si>
  <si>
    <t>Damia</t>
  </si>
  <si>
    <t>Damille</t>
  </si>
  <si>
    <t>Damita</t>
  </si>
  <si>
    <t>Damodar</t>
  </si>
  <si>
    <t>Danae</t>
  </si>
  <si>
    <t>Danaka</t>
  </si>
  <si>
    <t>Danalakshmi</t>
  </si>
  <si>
    <t>Danamark</t>
  </si>
  <si>
    <t>Danasha</t>
  </si>
  <si>
    <t>Danaus</t>
  </si>
  <si>
    <t>Danax</t>
  </si>
  <si>
    <t>Danby</t>
  </si>
  <si>
    <t>Dancan</t>
  </si>
  <si>
    <t>Dancarlo</t>
  </si>
  <si>
    <t>Dancil</t>
  </si>
  <si>
    <t>Dandera</t>
  </si>
  <si>
    <t>Daneco</t>
  </si>
  <si>
    <t>Danel</t>
  </si>
  <si>
    <t>Danelek</t>
  </si>
  <si>
    <t>Danesh</t>
  </si>
  <si>
    <t>Danford</t>
  </si>
  <si>
    <t>Dania</t>
  </si>
  <si>
    <t>Danifae</t>
  </si>
  <si>
    <t>Danira</t>
  </si>
  <si>
    <t>Dannodel</t>
  </si>
  <si>
    <t>Danomar</t>
  </si>
  <si>
    <t>Danorah</t>
  </si>
  <si>
    <t>Danore</t>
  </si>
  <si>
    <t>Danrick</t>
  </si>
  <si>
    <t>Dante</t>
  </si>
  <si>
    <t>Danton</t>
  </si>
  <si>
    <t>Dantrag</t>
  </si>
  <si>
    <t>Danuela</t>
  </si>
  <si>
    <t>Danuvian</t>
  </si>
  <si>
    <t>Danvia</t>
  </si>
  <si>
    <t>Danya</t>
  </si>
  <si>
    <t>Daoine</t>
  </si>
  <si>
    <t>Dar’Tan</t>
  </si>
  <si>
    <t>Darad</t>
  </si>
  <si>
    <t>Darakan</t>
  </si>
  <si>
    <t>Daramos</t>
  </si>
  <si>
    <t>Daramulum</t>
  </si>
  <si>
    <t>Darch</t>
  </si>
  <si>
    <t>Dardragon</t>
  </si>
  <si>
    <t>Dare</t>
  </si>
  <si>
    <t>Dareios</t>
  </si>
  <si>
    <t>Dareza</t>
  </si>
  <si>
    <t>Dargent</t>
  </si>
  <si>
    <t>Darghin</t>
  </si>
  <si>
    <t>Dariane</t>
  </si>
  <si>
    <t>Darice</t>
  </si>
  <si>
    <t>Darielle</t>
  </si>
  <si>
    <t>Darien</t>
  </si>
  <si>
    <t>Darif</t>
  </si>
  <si>
    <t>Darkith</t>
  </si>
  <si>
    <t>Darkon</t>
  </si>
  <si>
    <t>Darkûl</t>
  </si>
  <si>
    <t>Darless</t>
  </si>
  <si>
    <t>Darlessa</t>
  </si>
  <si>
    <t>Darlithia</t>
  </si>
  <si>
    <t>Darmendra</t>
  </si>
  <si>
    <t>Darnack</t>
  </si>
  <si>
    <t>Darota</t>
  </si>
  <si>
    <t>Darpan</t>
  </si>
  <si>
    <t>Darrana</t>
  </si>
  <si>
    <t>Darrett</t>
  </si>
  <si>
    <t>Darrow</t>
  </si>
  <si>
    <t>Darsidian</t>
  </si>
  <si>
    <t>Darsis</t>
  </si>
  <si>
    <t>Darsson</t>
  </si>
  <si>
    <t>Darsver</t>
  </si>
  <si>
    <t>Dartangana</t>
  </si>
  <si>
    <t>Daruma</t>
  </si>
  <si>
    <t>Darval</t>
  </si>
  <si>
    <t>Darvam</t>
  </si>
  <si>
    <t>Darvame</t>
  </si>
  <si>
    <t>Darvel</t>
  </si>
  <si>
    <t>Darvian</t>
  </si>
  <si>
    <t>Darvo</t>
  </si>
  <si>
    <t>Darwold</t>
  </si>
  <si>
    <t>Darys</t>
  </si>
  <si>
    <t>Darzal</t>
  </si>
  <si>
    <t>Dasan</t>
  </si>
  <si>
    <t>Dasara</t>
  </si>
  <si>
    <t>Dasselath</t>
  </si>
  <si>
    <t>Dassio</t>
  </si>
  <si>
    <t>Dastia</t>
  </si>
  <si>
    <t>Datha</t>
  </si>
  <si>
    <t>Dathan</t>
  </si>
  <si>
    <t>Dathanja</t>
  </si>
  <si>
    <t>Datharian</t>
  </si>
  <si>
    <t>Datura</t>
  </si>
  <si>
    <t>Daudir</t>
  </si>
  <si>
    <t>Davarus</t>
  </si>
  <si>
    <t>Davery</t>
  </si>
  <si>
    <t>Davina</t>
  </si>
  <si>
    <t>Davinder</t>
  </si>
  <si>
    <t>Davion</t>
  </si>
  <si>
    <t>Davius</t>
  </si>
  <si>
    <t>Davlyn</t>
  </si>
  <si>
    <t>Davos</t>
  </si>
  <si>
    <t>Daxsenca</t>
  </si>
  <si>
    <t>Daylen</t>
  </si>
  <si>
    <t>Daymar</t>
  </si>
  <si>
    <t>Daynes</t>
  </si>
  <si>
    <t>Dcarius</t>
  </si>
  <si>
    <t>Deandra</t>
  </si>
  <si>
    <t>Dearborn</t>
  </si>
  <si>
    <t>Deason</t>
  </si>
  <si>
    <t>Deathurga</t>
  </si>
  <si>
    <t>Debose</t>
  </si>
  <si>
    <t>Decanus</t>
  </si>
  <si>
    <t>Decimeth</t>
  </si>
  <si>
    <t>Decius</t>
  </si>
  <si>
    <t>Deckon</t>
  </si>
  <si>
    <t>Declan</t>
  </si>
  <si>
    <t>Deda</t>
  </si>
  <si>
    <t>Dedric</t>
  </si>
  <si>
    <t>Deegie</t>
  </si>
  <si>
    <t>Deepali</t>
  </si>
  <si>
    <t>Deepanshu</t>
  </si>
  <si>
    <t>Deepmiddens</t>
  </si>
  <si>
    <t>Deepstrider</t>
  </si>
  <si>
    <t>Deepwater</t>
  </si>
  <si>
    <t>Deetra</t>
  </si>
  <si>
    <t>Defnas</t>
  </si>
  <si>
    <t>Degaan</t>
  </si>
  <si>
    <t>Deianira</t>
  </si>
  <si>
    <t>Deidamia</t>
  </si>
  <si>
    <t>Deikov</t>
  </si>
  <si>
    <t>Deilzenar</t>
  </si>
  <si>
    <t>Deimas</t>
  </si>
  <si>
    <t>Deira</t>
  </si>
  <si>
    <t>Dejai</t>
  </si>
  <si>
    <t>Dejana</t>
  </si>
  <si>
    <t>Dekeldric</t>
  </si>
  <si>
    <t>Deketra</t>
  </si>
  <si>
    <t>Dekovan</t>
  </si>
  <si>
    <t>Del</t>
  </si>
  <si>
    <t>Delagoth</t>
  </si>
  <si>
    <t>Delain</t>
  </si>
  <si>
    <t>Delamico</t>
  </si>
  <si>
    <t>Delana</t>
  </si>
  <si>
    <t>Delarin</t>
  </si>
  <si>
    <t>Delcer</t>
  </si>
  <si>
    <t>Delcine</t>
  </si>
  <si>
    <t>Deldiira</t>
  </si>
  <si>
    <t>Delek</t>
  </si>
  <si>
    <t>Delena</t>
  </si>
  <si>
    <t>Delfric</t>
  </si>
  <si>
    <t>Delian</t>
  </si>
  <si>
    <t>Delio</t>
  </si>
  <si>
    <t>Delitha</t>
  </si>
  <si>
    <t>Deliz</t>
  </si>
  <si>
    <t>Delizan</t>
  </si>
  <si>
    <t>Delja</t>
  </si>
  <si>
    <t>Della</t>
  </si>
  <si>
    <t>Dellora</t>
  </si>
  <si>
    <t>Dellyn</t>
  </si>
  <si>
    <t>Delmac</t>
  </si>
  <si>
    <t>Delmario</t>
  </si>
  <si>
    <t>Delmas</t>
  </si>
  <si>
    <t>Delmer</t>
  </si>
  <si>
    <t>Delmira</t>
  </si>
  <si>
    <t>Delmis</t>
  </si>
  <si>
    <t>Deloma</t>
  </si>
  <si>
    <t>Delondra</t>
  </si>
  <si>
    <t>Delora</t>
  </si>
  <si>
    <t>Delos</t>
  </si>
  <si>
    <t>Delosar</t>
  </si>
  <si>
    <t>Delphine</t>
  </si>
  <si>
    <t>Delquiff</t>
  </si>
  <si>
    <t>Delryn</t>
  </si>
  <si>
    <t>Delsenia</t>
  </si>
  <si>
    <t>Delsenora</t>
  </si>
  <si>
    <t>Delsin</t>
  </si>
  <si>
    <t>Delton</t>
  </si>
  <si>
    <t>Deltric</t>
  </si>
  <si>
    <t>Delvert</t>
  </si>
  <si>
    <t>Delza</t>
  </si>
  <si>
    <t>Delzon</t>
  </si>
  <si>
    <t>Delzoun</t>
  </si>
  <si>
    <t>Delzy</t>
  </si>
  <si>
    <t>Demaris</t>
  </si>
  <si>
    <t>Demedor</t>
  </si>
  <si>
    <t>Demelza</t>
  </si>
  <si>
    <t>Demeres</t>
  </si>
  <si>
    <t>Demerian</t>
  </si>
  <si>
    <t>Demetria</t>
  </si>
  <si>
    <t>Demian</t>
  </si>
  <si>
    <t>Demianete</t>
  </si>
  <si>
    <t>Demirhan</t>
  </si>
  <si>
    <t>Demitra</t>
  </si>
  <si>
    <t>Demmeris</t>
  </si>
  <si>
    <t>Demophon</t>
  </si>
  <si>
    <t>Demos</t>
  </si>
  <si>
    <t>Demtra</t>
  </si>
  <si>
    <t>Denak</t>
  </si>
  <si>
    <t>Deneb</t>
  </si>
  <si>
    <t>Denestan</t>
  </si>
  <si>
    <t>Deneth</t>
  </si>
  <si>
    <t>Denin</t>
  </si>
  <si>
    <t>Denissa</t>
  </si>
  <si>
    <t>Denker</t>
  </si>
  <si>
    <t>Denley</t>
  </si>
  <si>
    <t>Dennett</t>
  </si>
  <si>
    <t>Denovaris</t>
  </si>
  <si>
    <t>Denric</t>
  </si>
  <si>
    <t>Denton</t>
  </si>
  <si>
    <t>Denya</t>
  </si>
  <si>
    <t>Deofrit</t>
  </si>
  <si>
    <t>Deola</t>
  </si>
  <si>
    <t>Deorwald</t>
  </si>
  <si>
    <t>Derathar</t>
  </si>
  <si>
    <t>Derek</t>
  </si>
  <si>
    <t>Derema</t>
  </si>
  <si>
    <t>Derenda</t>
  </si>
  <si>
    <t>Derestine</t>
  </si>
  <si>
    <t>Derex</t>
  </si>
  <si>
    <t>Derfel</t>
  </si>
  <si>
    <t>Dergin</t>
  </si>
  <si>
    <t>Deriel</t>
  </si>
  <si>
    <t>Dernhelm</t>
  </si>
  <si>
    <t>Dernis</t>
  </si>
  <si>
    <t>Derogna</t>
  </si>
  <si>
    <t>Derollan</t>
  </si>
  <si>
    <t>Derratikus</t>
  </si>
  <si>
    <t>Derthennes</t>
  </si>
  <si>
    <t>Dervala</t>
  </si>
  <si>
    <t>Dervich</t>
  </si>
  <si>
    <t>Desaivenkata</t>
  </si>
  <si>
    <t>Desala</t>
  </si>
  <si>
    <t>Desalen</t>
  </si>
  <si>
    <t>Desara</t>
  </si>
  <si>
    <t>Desba</t>
  </si>
  <si>
    <t>Desh</t>
  </si>
  <si>
    <t>Desimar</t>
  </si>
  <si>
    <t>Desley</t>
  </si>
  <si>
    <t>Desma</t>
  </si>
  <si>
    <t>Desmera</t>
  </si>
  <si>
    <t>Desna</t>
  </si>
  <si>
    <t>Despari</t>
  </si>
  <si>
    <t>Despina</t>
  </si>
  <si>
    <t>Desreta</t>
  </si>
  <si>
    <t>Dessa</t>
  </si>
  <si>
    <t>Dessetra</t>
  </si>
  <si>
    <t>Destan</t>
  </si>
  <si>
    <t>Destrios</t>
  </si>
  <si>
    <t>Dethas</t>
  </si>
  <si>
    <t>Detho</t>
  </si>
  <si>
    <t>Dethyra</t>
  </si>
  <si>
    <t>Detus</t>
  </si>
  <si>
    <t>Deucalion</t>
  </si>
  <si>
    <t>Devadarshan</t>
  </si>
  <si>
    <t>Devadatta</t>
  </si>
  <si>
    <t>Devae</t>
  </si>
  <si>
    <t>Devaia</t>
  </si>
  <si>
    <t>Devecia</t>
  </si>
  <si>
    <t>Deveny</t>
  </si>
  <si>
    <t>Deverin</t>
  </si>
  <si>
    <t>Devora</t>
  </si>
  <si>
    <t>Devries</t>
  </si>
  <si>
    <t>Dewara</t>
  </si>
  <si>
    <t>Dewbeam</t>
  </si>
  <si>
    <t>Dewbender</t>
  </si>
  <si>
    <t>Dexion</t>
  </si>
  <si>
    <t>Dexius</t>
  </si>
  <si>
    <t>Dexter</t>
  </si>
  <si>
    <t>Dhaivat</t>
  </si>
  <si>
    <t>Dhakos</t>
  </si>
  <si>
    <t>Dhalmass</t>
  </si>
  <si>
    <t>Dhaunae</t>
  </si>
  <si>
    <t>Dhulark</t>
  </si>
  <si>
    <t>Dhyana</t>
  </si>
  <si>
    <t>Dialia</t>
  </si>
  <si>
    <t>Diallah</t>
  </si>
  <si>
    <t>Diamabel</t>
  </si>
  <si>
    <t>Dian</t>
  </si>
  <si>
    <t>Dielle</t>
  </si>
  <si>
    <t>Diera</t>
  </si>
  <si>
    <t>Dilana</t>
  </si>
  <si>
    <t>Dilcia</t>
  </si>
  <si>
    <t>Dilmun</t>
  </si>
  <si>
    <t>Diltreth</t>
  </si>
  <si>
    <t>Dilynrae</t>
  </si>
  <si>
    <t>Dima</t>
  </si>
  <si>
    <t>Dimmu</t>
  </si>
  <si>
    <t>Dinain</t>
  </si>
  <si>
    <t>Dinarv</t>
  </si>
  <si>
    <t>Dindrane</t>
  </si>
  <si>
    <t>Dinin</t>
  </si>
  <si>
    <t>Dinoryn</t>
  </si>
  <si>
    <t>Diomedes</t>
  </si>
  <si>
    <t>Dipree</t>
  </si>
  <si>
    <t>Diralos</t>
  </si>
  <si>
    <t>Dirgereaper</t>
  </si>
  <si>
    <t>Dirinka</t>
  </si>
  <si>
    <t>Diriya</t>
  </si>
  <si>
    <t>Dirke</t>
  </si>
  <si>
    <t>Dismoja</t>
  </si>
  <si>
    <t>Disnov</t>
  </si>
  <si>
    <t>Ditko</t>
  </si>
  <si>
    <t>Divantia</t>
  </si>
  <si>
    <t>Divolg</t>
  </si>
  <si>
    <t>Dizon</t>
  </si>
  <si>
    <t>Djara</t>
  </si>
  <si>
    <t>Djaris</t>
  </si>
  <si>
    <t>Djavan</t>
  </si>
  <si>
    <t>Djemidor</t>
  </si>
  <si>
    <t>Dmeshia</t>
  </si>
  <si>
    <t>Doane</t>
  </si>
  <si>
    <t>Doban</t>
  </si>
  <si>
    <t>Dobin</t>
  </si>
  <si>
    <t>Dobner</t>
  </si>
  <si>
    <t>Dobson</t>
  </si>
  <si>
    <t>Dodd</t>
  </si>
  <si>
    <t>Dodek</t>
  </si>
  <si>
    <t>Dodona</t>
  </si>
  <si>
    <t>Dokiel</t>
  </si>
  <si>
    <t>Dolabria</t>
  </si>
  <si>
    <t>Dolendo</t>
  </si>
  <si>
    <t>Dolmed</t>
  </si>
  <si>
    <t>Dolmen</t>
  </si>
  <si>
    <t>Domago</t>
  </si>
  <si>
    <t>Dominic</t>
  </si>
  <si>
    <t>Domitia</t>
  </si>
  <si>
    <t>Donall</t>
  </si>
  <si>
    <t>Donatien</t>
  </si>
  <si>
    <t>Donato</t>
  </si>
  <si>
    <t>Doness</t>
  </si>
  <si>
    <t>Dongaill</t>
  </si>
  <si>
    <t>Doniphos</t>
  </si>
  <si>
    <t>Donnelar</t>
  </si>
  <si>
    <t>Donoagi</t>
  </si>
  <si>
    <t>Donoghan</t>
  </si>
  <si>
    <t>Dontos</t>
  </si>
  <si>
    <t>Dorala</t>
  </si>
  <si>
    <t>Doraldo</t>
  </si>
  <si>
    <t>Dorcorian</t>
  </si>
  <si>
    <t>Dordrien</t>
  </si>
  <si>
    <t>Dorethau</t>
  </si>
  <si>
    <t>Dorgan</t>
  </si>
  <si>
    <t>Dorisa</t>
  </si>
  <si>
    <t>Dorjan</t>
  </si>
  <si>
    <t>Dorna</t>
  </si>
  <si>
    <t>Dorothir</t>
  </si>
  <si>
    <t>Dorothis</t>
  </si>
  <si>
    <t>Dorough</t>
  </si>
  <si>
    <t>Doruzed</t>
  </si>
  <si>
    <t>Dorvayn</t>
  </si>
  <si>
    <t>Doschama</t>
  </si>
  <si>
    <t>Dosova</t>
  </si>
  <si>
    <t>Dotan</t>
  </si>
  <si>
    <t>Dottir</t>
  </si>
  <si>
    <t>Dovev</t>
  </si>
  <si>
    <t>Dowager</t>
  </si>
  <si>
    <t>Dower</t>
  </si>
  <si>
    <t>Dowthe</t>
  </si>
  <si>
    <t>Drachys</t>
  </si>
  <si>
    <t>Drada</t>
  </si>
  <si>
    <t>Drael</t>
  </si>
  <si>
    <t>Dragana</t>
  </si>
  <si>
    <t>Dragathil</t>
  </si>
  <si>
    <t>Dragonfallow</t>
  </si>
  <si>
    <t>Dragonrunner</t>
  </si>
  <si>
    <t>Dragonthorne</t>
  </si>
  <si>
    <t>Drakantal</t>
  </si>
  <si>
    <t>Drakar</t>
  </si>
  <si>
    <t>Drakin</t>
  </si>
  <si>
    <t>Drakov</t>
  </si>
  <si>
    <t>Dralas</t>
  </si>
  <si>
    <t>Dralasca</t>
  </si>
  <si>
    <t>Dranith</t>
  </si>
  <si>
    <t>Dranzorg</t>
  </si>
  <si>
    <t>Draren</t>
  </si>
  <si>
    <t>Drash</t>
  </si>
  <si>
    <t>Draskilion</t>
  </si>
  <si>
    <t>Drasus</t>
  </si>
  <si>
    <t>Draupnir</t>
  </si>
  <si>
    <t>Drava</t>
  </si>
  <si>
    <t>Draxan</t>
  </si>
  <si>
    <t>Draxgor</t>
  </si>
  <si>
    <t>Draylind</t>
  </si>
  <si>
    <t>Dreagus</t>
  </si>
  <si>
    <t>Dreayth</t>
  </si>
  <si>
    <t>Dreddle</t>
  </si>
  <si>
    <t>Drefan</t>
  </si>
  <si>
    <t>Drekkon</t>
  </si>
  <si>
    <t>Drel</t>
  </si>
  <si>
    <t>Drelaseth</t>
  </si>
  <si>
    <t>Drelb</t>
  </si>
  <si>
    <t>Drelik</t>
  </si>
  <si>
    <t>Drelsin</t>
  </si>
  <si>
    <t>Dremmeris</t>
  </si>
  <si>
    <t>Drendari</t>
  </si>
  <si>
    <t>Dresele</t>
  </si>
  <si>
    <t>Drevion</t>
  </si>
  <si>
    <t>Drevnar</t>
  </si>
  <si>
    <t>Drewet</t>
  </si>
  <si>
    <t>Drewy</t>
  </si>
  <si>
    <t>Drexel</t>
  </si>
  <si>
    <t>Driadore</t>
  </si>
  <si>
    <t>Driander</t>
  </si>
  <si>
    <t>Driend</t>
  </si>
  <si>
    <t>Drilenis</t>
  </si>
  <si>
    <t>Drille</t>
  </si>
  <si>
    <t>Drinar</t>
  </si>
  <si>
    <t>Dris</t>
  </si>
  <si>
    <t>Drisana</t>
  </si>
  <si>
    <t>Driscoll</t>
  </si>
  <si>
    <t>Drisinil</t>
  </si>
  <si>
    <t>Drisisnil</t>
  </si>
  <si>
    <t>Drivous</t>
  </si>
  <si>
    <t>Drizzt</t>
  </si>
  <si>
    <t>Drobert</t>
  </si>
  <si>
    <t>Drocia</t>
  </si>
  <si>
    <t>Drogo</t>
  </si>
  <si>
    <t>Drogoro</t>
  </si>
  <si>
    <t>Drokkus</t>
  </si>
  <si>
    <t>Drona</t>
  </si>
  <si>
    <t>Droncain</t>
  </si>
  <si>
    <t>Drost</t>
  </si>
  <si>
    <t>Druekin</t>
  </si>
  <si>
    <t>Druella</t>
  </si>
  <si>
    <t>Druena</t>
  </si>
  <si>
    <t>Drumwind</t>
  </si>
  <si>
    <t>Drunlo</t>
  </si>
  <si>
    <t>Druse</t>
  </si>
  <si>
    <t>Drusion</t>
  </si>
  <si>
    <t>Druuth</t>
  </si>
  <si>
    <t>Druxus</t>
  </si>
  <si>
    <t>Dryaalis</t>
  </si>
  <si>
    <t>Duagloth</t>
  </si>
  <si>
    <t>Duar</t>
  </si>
  <si>
    <t>Ducesca</t>
  </si>
  <si>
    <t>Duessa</t>
  </si>
  <si>
    <t>Dugald</t>
  </si>
  <si>
    <t>Dugbo</t>
  </si>
  <si>
    <t>Duinir</t>
  </si>
  <si>
    <t>Duiril</t>
  </si>
  <si>
    <t>Dukhar</t>
  </si>
  <si>
    <t>Duklos</t>
  </si>
  <si>
    <t>Dúl</t>
  </si>
  <si>
    <t>Dulama</t>
  </si>
  <si>
    <t>Dulan</t>
  </si>
  <si>
    <t>Dulcimae</t>
  </si>
  <si>
    <t>Dulnea</t>
  </si>
  <si>
    <t>Dulonar</t>
  </si>
  <si>
    <t>Dulonna</t>
  </si>
  <si>
    <t>Dulsaer</t>
  </si>
  <si>
    <t>Duluth</t>
  </si>
  <si>
    <t>Duma</t>
  </si>
  <si>
    <t>Dunaver</t>
  </si>
  <si>
    <t>Dunbar</t>
  </si>
  <si>
    <t>Dunbert</t>
  </si>
  <si>
    <t>Dúndor</t>
  </si>
  <si>
    <t>Dundragon</t>
  </si>
  <si>
    <t>Dungarth</t>
  </si>
  <si>
    <t>Dunhall</t>
  </si>
  <si>
    <t>Dunkley</t>
  </si>
  <si>
    <t>Dunrone</t>
  </si>
  <si>
    <t>Duprat</t>
  </si>
  <si>
    <t>Durbin</t>
  </si>
  <si>
    <t>Durclan</t>
  </si>
  <si>
    <t>Durdyn</t>
  </si>
  <si>
    <t>Dureel</t>
  </si>
  <si>
    <t>Durhan</t>
  </si>
  <si>
    <t>Duri</t>
  </si>
  <si>
    <t>Duril</t>
  </si>
  <si>
    <t>Durimal</t>
  </si>
  <si>
    <t>Durin</t>
  </si>
  <si>
    <t>Durkee</t>
  </si>
  <si>
    <t>Durkeep</t>
  </si>
  <si>
    <t>Durnik</t>
  </si>
  <si>
    <t>Durwood</t>
  </si>
  <si>
    <t>Dusan</t>
  </si>
  <si>
    <t>Dustshot</t>
  </si>
  <si>
    <t>Dustshout</t>
  </si>
  <si>
    <t>Dusya</t>
  </si>
  <si>
    <t>Duula</t>
  </si>
  <si>
    <t>Duvamil</t>
  </si>
  <si>
    <t>Duvessa</t>
  </si>
  <si>
    <t>Dvora</t>
  </si>
  <si>
    <t>Dvorak</t>
  </si>
  <si>
    <t>Dy’neer</t>
  </si>
  <si>
    <t>Dy’nesend</t>
  </si>
  <si>
    <t>Dydyn</t>
  </si>
  <si>
    <t>Dyerwaen</t>
  </si>
  <si>
    <t>Dynachus</t>
  </si>
  <si>
    <t>Dynaheir</t>
  </si>
  <si>
    <t>Dynnwel</t>
  </si>
  <si>
    <t>Dynos</t>
  </si>
  <si>
    <t>Dyrbos</t>
  </si>
  <si>
    <t>Dyren</t>
  </si>
  <si>
    <t>Dyrk</t>
  </si>
  <si>
    <t>Dyrnar</t>
  </si>
  <si>
    <t>Dyvim</t>
  </si>
  <si>
    <t>Dzaglaros</t>
  </si>
  <si>
    <t>Dzondria</t>
  </si>
  <si>
    <t>E’luaz</t>
  </si>
  <si>
    <t>E’zolva</t>
  </si>
  <si>
    <t>Eadwine</t>
  </si>
  <si>
    <t>Eadyth</t>
  </si>
  <si>
    <t>Eaglemore</t>
  </si>
  <si>
    <t>Ealdred</t>
  </si>
  <si>
    <t>Ealfhelm</t>
  </si>
  <si>
    <t>Ealfwig</t>
  </si>
  <si>
    <t>Ealuuald</t>
  </si>
  <si>
    <t>Eames</t>
  </si>
  <si>
    <t>Eänar</t>
  </si>
  <si>
    <t>Eändil</t>
  </si>
  <si>
    <t>Eandro</t>
  </si>
  <si>
    <t>Eandroth</t>
  </si>
  <si>
    <t>Earthbearer</t>
  </si>
  <si>
    <t>Earynn</t>
  </si>
  <si>
    <t>Easan</t>
  </si>
  <si>
    <t>Eathe</t>
  </si>
  <si>
    <t>Ebra</t>
  </si>
  <si>
    <t>Ebrigil</t>
  </si>
  <si>
    <t>Ebrin</t>
  </si>
  <si>
    <t>Ebrose</t>
  </si>
  <si>
    <t>Ebulan</t>
  </si>
  <si>
    <t>Eccelston</t>
  </si>
  <si>
    <t>Eclavdra</t>
  </si>
  <si>
    <t>Ecotana</t>
  </si>
  <si>
    <t>Ectorios</t>
  </si>
  <si>
    <t>Ectya</t>
  </si>
  <si>
    <t>Ectyna</t>
  </si>
  <si>
    <t>Ecub</t>
  </si>
  <si>
    <t>Edana</t>
  </si>
  <si>
    <t>Edarion</t>
  </si>
  <si>
    <t>Edelray</t>
  </si>
  <si>
    <t>Edessa</t>
  </si>
  <si>
    <t>Edina</t>
  </si>
  <si>
    <t>Edlyn</t>
  </si>
  <si>
    <t>Edmael</t>
  </si>
  <si>
    <t>Edman</t>
  </si>
  <si>
    <t>Edmondstone</t>
  </si>
  <si>
    <t>Edmure</t>
  </si>
  <si>
    <t>Edohm</t>
  </si>
  <si>
    <t>Edolia</t>
  </si>
  <si>
    <t>Edrea</t>
  </si>
  <si>
    <t>Edric</t>
  </si>
  <si>
    <t>Edus</t>
  </si>
  <si>
    <t>Edusascar</t>
  </si>
  <si>
    <t>Efina</t>
  </si>
  <si>
    <t>Efnisien</t>
  </si>
  <si>
    <t>Efyr</t>
  </si>
  <si>
    <t>Egalion</t>
  </si>
  <si>
    <t>Egan</t>
  </si>
  <si>
    <t>Egen</t>
  </si>
  <si>
    <t>Egest</t>
  </si>
  <si>
    <t>Eggins</t>
  </si>
  <si>
    <t>Ehith</t>
  </si>
  <si>
    <t>Ehlissa</t>
  </si>
  <si>
    <t>Eidolon</t>
  </si>
  <si>
    <t>Einar</t>
  </si>
  <si>
    <t>Eirone</t>
  </si>
  <si>
    <t>Eiruvan</t>
  </si>
  <si>
    <t>Eisenfeldt</t>
  </si>
  <si>
    <t>Eizena</t>
  </si>
  <si>
    <t>Ejnar</t>
  </si>
  <si>
    <t>Ekala</t>
  </si>
  <si>
    <t>Ekbir</t>
  </si>
  <si>
    <t>Ekkaia</t>
  </si>
  <si>
    <t>Eladio</t>
  </si>
  <si>
    <t>Elaera</t>
  </si>
  <si>
    <t>Elaide</t>
  </si>
  <si>
    <t>Elaminwë</t>
  </si>
  <si>
    <t>Elana</t>
  </si>
  <si>
    <t>Elandra</t>
  </si>
  <si>
    <t>Elandur</t>
  </si>
  <si>
    <t>Elanee</t>
  </si>
  <si>
    <t>Elanett</t>
  </si>
  <si>
    <t>Elango</t>
  </si>
  <si>
    <t>Elangonel</t>
  </si>
  <si>
    <t>Elanja</t>
  </si>
  <si>
    <t>Elara</t>
  </si>
  <si>
    <t>Elarahal</t>
  </si>
  <si>
    <t>Elarenia</t>
  </si>
  <si>
    <t>Elasha</t>
  </si>
  <si>
    <t>Elaxar</t>
  </si>
  <si>
    <t>Elayen</t>
  </si>
  <si>
    <t>Elazar</t>
  </si>
  <si>
    <t>Elba</t>
  </si>
  <si>
    <t>Elbereth</t>
  </si>
  <si>
    <t>Eldafire</t>
  </si>
  <si>
    <t>Eldamar</t>
  </si>
  <si>
    <t>Eldana</t>
  </si>
  <si>
    <t>Eldas</t>
  </si>
  <si>
    <t>Eldath</t>
  </si>
  <si>
    <t>Elden</t>
  </si>
  <si>
    <t>Eldimúrë</t>
  </si>
  <si>
    <t>Eldoard</t>
  </si>
  <si>
    <t>Eldonor</t>
  </si>
  <si>
    <t>Eldora</t>
  </si>
  <si>
    <t>Eldoth</t>
  </si>
  <si>
    <t>Eldred</t>
  </si>
  <si>
    <t>Eldrionna</t>
  </si>
  <si>
    <t>Elegor</t>
  </si>
  <si>
    <t>Elellas</t>
  </si>
  <si>
    <t>Elelror</t>
  </si>
  <si>
    <t>Elenda</t>
  </si>
  <si>
    <t>Elenel</t>
  </si>
  <si>
    <t>Elentari</t>
  </si>
  <si>
    <t>Elenya</t>
  </si>
  <si>
    <t>Elerald</t>
  </si>
  <si>
    <t>Eleran</t>
  </si>
  <si>
    <t>Eleris</t>
  </si>
  <si>
    <t>Elesea</t>
  </si>
  <si>
    <t>Elevreth</t>
  </si>
  <si>
    <t>Elexa</t>
  </si>
  <si>
    <t>Elfbane</t>
  </si>
  <si>
    <t>Elgar</t>
  </si>
  <si>
    <t>Elgoth</t>
  </si>
  <si>
    <t>Elgroth</t>
  </si>
  <si>
    <t>Elholyn</t>
  </si>
  <si>
    <t>Eliam</t>
  </si>
  <si>
    <t>Eliana</t>
  </si>
  <si>
    <t>Eligos</t>
  </si>
  <si>
    <t>Elikana</t>
  </si>
  <si>
    <t>Elindasil</t>
  </si>
  <si>
    <t>Elindë</t>
  </si>
  <si>
    <t>Eliodoro</t>
  </si>
  <si>
    <t>Elioena</t>
  </si>
  <si>
    <t>Eliomar</t>
  </si>
  <si>
    <t>Eliora</t>
  </si>
  <si>
    <t>Elirvola</t>
  </si>
  <si>
    <t>Elisi</t>
  </si>
  <si>
    <t>Eliska</t>
  </si>
  <si>
    <t>Elismir</t>
  </si>
  <si>
    <t>Elissa</t>
  </si>
  <si>
    <t>Elix</t>
  </si>
  <si>
    <t>Elizain</t>
  </si>
  <si>
    <t>Elizama</t>
  </si>
  <si>
    <t>Elizur</t>
  </si>
  <si>
    <t>Elkantar</t>
  </si>
  <si>
    <t>Ellador</t>
  </si>
  <si>
    <t>Ellama</t>
  </si>
  <si>
    <t>Ellard</t>
  </si>
  <si>
    <t>Ellel</t>
  </si>
  <si>
    <t>Ellesmere</t>
  </si>
  <si>
    <t>Elliriel</t>
  </si>
  <si>
    <t>Ellister</t>
  </si>
  <si>
    <t>Ellomar</t>
  </si>
  <si>
    <t>Ellova</t>
  </si>
  <si>
    <t>Ellund</t>
  </si>
  <si>
    <t>Elmara</t>
  </si>
  <si>
    <t>Elmarin</t>
  </si>
  <si>
    <t>Elmes</t>
  </si>
  <si>
    <t>Elmorn</t>
  </si>
  <si>
    <t>Elna</t>
  </si>
  <si>
    <t>Elnam</t>
  </si>
  <si>
    <t>Elnora</t>
  </si>
  <si>
    <t>Eloann</t>
  </si>
  <si>
    <t>Elodan</t>
  </si>
  <si>
    <t>Eloise</t>
  </si>
  <si>
    <t>Elomar</t>
  </si>
  <si>
    <t>Elondrus</t>
  </si>
  <si>
    <t>Elone</t>
  </si>
  <si>
    <t>Elora</t>
  </si>
  <si>
    <t>Eloren</t>
  </si>
  <si>
    <t>Eloysia</t>
  </si>
  <si>
    <t>Elpis</t>
  </si>
  <si>
    <t>Elqillar</t>
  </si>
  <si>
    <t>Elrana</t>
  </si>
  <si>
    <t>Elravien</t>
  </si>
  <si>
    <t>Elrod</t>
  </si>
  <si>
    <t>Elsara</t>
  </si>
  <si>
    <t>Elseone</t>
  </si>
  <si>
    <t>Eltherion</t>
  </si>
  <si>
    <t>Eltoora</t>
  </si>
  <si>
    <t>Elturel</t>
  </si>
  <si>
    <t>Elund</t>
  </si>
  <si>
    <t>Elvanshalee</t>
  </si>
  <si>
    <t>Elvidge</t>
  </si>
  <si>
    <t>Elvraema</t>
  </si>
  <si>
    <t>Elwa</t>
  </si>
  <si>
    <t>Elweniel</t>
  </si>
  <si>
    <t>Elwynd</t>
  </si>
  <si>
    <t>Elyas</t>
  </si>
  <si>
    <t>Elyn</t>
  </si>
  <si>
    <t>Elzenia</t>
  </si>
  <si>
    <t>Emathia</t>
  </si>
  <si>
    <t>Emberstoker</t>
  </si>
  <si>
    <t>Embertalon</t>
  </si>
  <si>
    <t>Embian</t>
  </si>
  <si>
    <t>Emeldir</t>
  </si>
  <si>
    <t>Emellion</t>
  </si>
  <si>
    <t>Emera</t>
  </si>
  <si>
    <t>Emiko</t>
  </si>
  <si>
    <t>Emily</t>
  </si>
  <si>
    <t>Emírië</t>
  </si>
  <si>
    <t>Emishar</t>
  </si>
  <si>
    <t>Emlyn</t>
  </si>
  <si>
    <t>Emmech</t>
  </si>
  <si>
    <t>Emmin</t>
  </si>
  <si>
    <t>Emmott</t>
  </si>
  <si>
    <t>Emra</t>
  </si>
  <si>
    <t>Emrick</t>
  </si>
  <si>
    <t>Emundas</t>
  </si>
  <si>
    <t>Enayla</t>
  </si>
  <si>
    <t>Enconeg</t>
  </si>
  <si>
    <t>Endelia</t>
  </si>
  <si>
    <t>Endicott</t>
  </si>
  <si>
    <t>Endring</t>
  </si>
  <si>
    <t>Endris</t>
  </si>
  <si>
    <t>Enelana</t>
  </si>
  <si>
    <t>Enelron</t>
  </si>
  <si>
    <t>Enesstrene</t>
  </si>
  <si>
    <t>Enevahr</t>
  </si>
  <si>
    <t>Enfries</t>
  </si>
  <si>
    <t>Enger</t>
  </si>
  <si>
    <t>Enildo</t>
  </si>
  <si>
    <t>Enim</t>
  </si>
  <si>
    <t>Enion</t>
  </si>
  <si>
    <t>Enlil</t>
  </si>
  <si>
    <t>Enmeshe</t>
  </si>
  <si>
    <t>Ennarea</t>
  </si>
  <si>
    <t>Ennea</t>
  </si>
  <si>
    <t>Ennet None</t>
  </si>
  <si>
    <t>Enollar</t>
  </si>
  <si>
    <t>Enor</t>
  </si>
  <si>
    <t>Enryn</t>
  </si>
  <si>
    <t>Enthra</t>
  </si>
  <si>
    <t>Entian</t>
  </si>
  <si>
    <t>Enuma</t>
  </si>
  <si>
    <t>Enushara</t>
  </si>
  <si>
    <t>Enye</t>
  </si>
  <si>
    <t>Eolwynn</t>
  </si>
  <si>
    <t>Eormen</t>
  </si>
  <si>
    <t>Eowyna</t>
  </si>
  <si>
    <t>Ephesus</t>
  </si>
  <si>
    <t>Ephiny</t>
  </si>
  <si>
    <t>Epim</t>
  </si>
  <si>
    <t>Epimall</t>
  </si>
  <si>
    <t>Epirus</t>
  </si>
  <si>
    <t>Epona</t>
  </si>
  <si>
    <t>Epudoa</t>
  </si>
  <si>
    <t>Erach</t>
  </si>
  <si>
    <t>Erag</t>
  </si>
  <si>
    <t>Eramel</t>
  </si>
  <si>
    <t>Eraste</t>
  </si>
  <si>
    <t>Erastil</t>
  </si>
  <si>
    <t>Erath</t>
  </si>
  <si>
    <t>Eravian</t>
  </si>
  <si>
    <t>Erawn</t>
  </si>
  <si>
    <t>Ered</t>
  </si>
  <si>
    <t>Ereghast</t>
  </si>
  <si>
    <t>Erehrt</t>
  </si>
  <si>
    <t>Erelda</t>
  </si>
  <si>
    <t>Eremal</t>
  </si>
  <si>
    <t>Eren</t>
  </si>
  <si>
    <t>Erendira</t>
  </si>
  <si>
    <t>Erene</t>
  </si>
  <si>
    <t>Erenia</t>
  </si>
  <si>
    <t>Eressa</t>
  </si>
  <si>
    <t>Ergoth</t>
  </si>
  <si>
    <t>Eri</t>
  </si>
  <si>
    <t>Eriad</t>
  </si>
  <si>
    <t>Erichthonius</t>
  </si>
  <si>
    <t>Ericuril</t>
  </si>
  <si>
    <t>Eridania</t>
  </si>
  <si>
    <t>Eridis</t>
  </si>
  <si>
    <t>Erielda</t>
  </si>
  <si>
    <t>Erik</t>
  </si>
  <si>
    <t>Erion</t>
  </si>
  <si>
    <t>Eris</t>
  </si>
  <si>
    <t>Erisan</t>
  </si>
  <si>
    <t>Erith</t>
  </si>
  <si>
    <t>Erjesko</t>
  </si>
  <si>
    <t>Erla</t>
  </si>
  <si>
    <t>Erlata</t>
  </si>
  <si>
    <t>Erlen</t>
  </si>
  <si>
    <t>Ernest</t>
  </si>
  <si>
    <t>Erobia</t>
  </si>
  <si>
    <t>Erolondra</t>
  </si>
  <si>
    <t>Erranil</t>
  </si>
  <si>
    <t>Errasa</t>
  </si>
  <si>
    <t>Erridon</t>
  </si>
  <si>
    <t>Erta</t>
  </si>
  <si>
    <t>Eruadan</t>
  </si>
  <si>
    <t>Erwen</t>
  </si>
  <si>
    <t>Eryn</t>
  </si>
  <si>
    <t>Erythos</t>
  </si>
  <si>
    <t>Esadoa</t>
  </si>
  <si>
    <t>Esbelle</t>
  </si>
  <si>
    <t>Escator</t>
  </si>
  <si>
    <t>Esdrecus</t>
  </si>
  <si>
    <t>Esheen</t>
  </si>
  <si>
    <t>Eshka</t>
  </si>
  <si>
    <t>Eshmun</t>
  </si>
  <si>
    <t>Eshunir</t>
  </si>
  <si>
    <t>Esklad</t>
  </si>
  <si>
    <t>Esme</t>
  </si>
  <si>
    <t>Esmeralle</t>
  </si>
  <si>
    <t>Esolva</t>
  </si>
  <si>
    <t>Esrom</t>
  </si>
  <si>
    <t>Essembra</t>
  </si>
  <si>
    <t>Essyon</t>
  </si>
  <si>
    <t>Estirdalin</t>
  </si>
  <si>
    <t>Eston</t>
  </si>
  <si>
    <t>Estoril</t>
  </si>
  <si>
    <t>Eswin</t>
  </si>
  <si>
    <t>Etain</t>
  </si>
  <si>
    <t>Etair</t>
  </si>
  <si>
    <t>Etanne</t>
  </si>
  <si>
    <t>Etelle</t>
  </si>
  <si>
    <t>Ethasi</t>
  </si>
  <si>
    <t>Ethehrt</t>
  </si>
  <si>
    <t>Ethell</t>
  </si>
  <si>
    <t>Ethemian</t>
  </si>
  <si>
    <t>Ethendard</t>
  </si>
  <si>
    <t>Ethennian</t>
  </si>
  <si>
    <t>Etherea</t>
  </si>
  <si>
    <t>Ethes</t>
  </si>
  <si>
    <t>Ethina</t>
  </si>
  <si>
    <t>Ethra</t>
  </si>
  <si>
    <t>Ethram</t>
  </si>
  <si>
    <t>Ethrion</t>
  </si>
  <si>
    <t>Ethrond</t>
  </si>
  <si>
    <t>Etienne</t>
  </si>
  <si>
    <t>Etrich</t>
  </si>
  <si>
    <t>Ettana</t>
  </si>
  <si>
    <t>Eunorites</t>
  </si>
  <si>
    <t>Eussilia</t>
  </si>
  <si>
    <t>Euteles</t>
  </si>
  <si>
    <t>Evaelathil</t>
  </si>
  <si>
    <t>Evailos</t>
  </si>
  <si>
    <t>Evaine</t>
  </si>
  <si>
    <t>Evaleen</t>
  </si>
  <si>
    <t>Evalla</t>
  </si>
  <si>
    <t>Evani</t>
  </si>
  <si>
    <t>Eveleigh</t>
  </si>
  <si>
    <t>Evenwind</t>
  </si>
  <si>
    <t>Evenwood</t>
  </si>
  <si>
    <t>Evereska</t>
  </si>
  <si>
    <t>Evermead</t>
  </si>
  <si>
    <t>Evin</t>
  </si>
  <si>
    <t>Evithyan</t>
  </si>
  <si>
    <t>Evzen</t>
  </si>
  <si>
    <t>Excellence</t>
  </si>
  <si>
    <t>Exton</t>
  </si>
  <si>
    <t>Eydis</t>
  </si>
  <si>
    <t>Ezegan</t>
  </si>
  <si>
    <t>Ezrella</t>
  </si>
  <si>
    <t>Fabian</t>
  </si>
  <si>
    <t>Fabrice</t>
  </si>
  <si>
    <t>Fadilah</t>
  </si>
  <si>
    <t>Fadrinne</t>
  </si>
  <si>
    <t>Faduma</t>
  </si>
  <si>
    <t>Faedowin</t>
  </si>
  <si>
    <t>Faelar</t>
  </si>
  <si>
    <t>Faellorn</t>
  </si>
  <si>
    <t>Faelon</t>
  </si>
  <si>
    <t>Faerindyl</t>
  </si>
  <si>
    <t>Faertala</t>
  </si>
  <si>
    <t>Faervian</t>
  </si>
  <si>
    <t>Faeryl</t>
  </si>
  <si>
    <t>Fafnir</t>
  </si>
  <si>
    <t>Fahad</t>
  </si>
  <si>
    <t>Fahren</t>
  </si>
  <si>
    <t>Failona</t>
  </si>
  <si>
    <t>Faino</t>
  </si>
  <si>
    <t>Fairese</t>
  </si>
  <si>
    <t>Faisal</t>
  </si>
  <si>
    <t>Faitir</t>
  </si>
  <si>
    <t>Faizal</t>
  </si>
  <si>
    <t>Falal</t>
  </si>
  <si>
    <t>Falana</t>
  </si>
  <si>
    <t>Falandil</t>
  </si>
  <si>
    <t>Falchion</t>
  </si>
  <si>
    <t>Falck</t>
  </si>
  <si>
    <t>Falda</t>
  </si>
  <si>
    <t>Faldorn</t>
  </si>
  <si>
    <t>Faldranafari</t>
  </si>
  <si>
    <t>Falean</t>
  </si>
  <si>
    <t>Faleeta</t>
  </si>
  <si>
    <t>Falencia</t>
  </si>
  <si>
    <t>Falesya</t>
  </si>
  <si>
    <t>Falguni</t>
  </si>
  <si>
    <t>Faline</t>
  </si>
  <si>
    <t>Falisa</t>
  </si>
  <si>
    <t>Faljinn</t>
  </si>
  <si>
    <t>Falk</t>
  </si>
  <si>
    <t>Falken</t>
  </si>
  <si>
    <t>Fallenbridge</t>
  </si>
  <si>
    <t>Falmari</t>
  </si>
  <si>
    <t>Falor</t>
  </si>
  <si>
    <t>Falrinn</t>
  </si>
  <si>
    <t>Falun</t>
  </si>
  <si>
    <t>Falvel</t>
  </si>
  <si>
    <t>Famal</t>
  </si>
  <si>
    <t>Famien</t>
  </si>
  <si>
    <t>Famulus</t>
  </si>
  <si>
    <t>Fanaxan</t>
  </si>
  <si>
    <t>Fandrice</t>
  </si>
  <si>
    <t>Fanette</t>
  </si>
  <si>
    <t>Fanitra</t>
  </si>
  <si>
    <t>Fansalia</t>
  </si>
  <si>
    <t>Fanshaw</t>
  </si>
  <si>
    <t>Fanya</t>
  </si>
  <si>
    <t>Faradun</t>
  </si>
  <si>
    <t>Faragoth</t>
  </si>
  <si>
    <t>Faranenya</t>
  </si>
  <si>
    <t>Farano</t>
  </si>
  <si>
    <t>Faranos</t>
  </si>
  <si>
    <t>Farazon</t>
  </si>
  <si>
    <t>Farbel</t>
  </si>
  <si>
    <t>Fardis</t>
  </si>
  <si>
    <t>Farduk</t>
  </si>
  <si>
    <t>Fares</t>
  </si>
  <si>
    <t>Fargill</t>
  </si>
  <si>
    <t>Fargoth</t>
  </si>
  <si>
    <t>Farhan</t>
  </si>
  <si>
    <t>Farhana</t>
  </si>
  <si>
    <t>Fari</t>
  </si>
  <si>
    <t>Farica</t>
  </si>
  <si>
    <t>Farid</t>
  </si>
  <si>
    <t>Fariel</t>
  </si>
  <si>
    <t>Faringray</t>
  </si>
  <si>
    <t>Farisa</t>
  </si>
  <si>
    <t>Farkas</t>
  </si>
  <si>
    <t>Farlien</t>
  </si>
  <si>
    <t>Farnak</t>
  </si>
  <si>
    <t>Farokh</t>
  </si>
  <si>
    <t>Farraglen</t>
  </si>
  <si>
    <t>Farrand</t>
  </si>
  <si>
    <t>Farrelyn</t>
  </si>
  <si>
    <t>Farshad</t>
  </si>
  <si>
    <t>Farzeen</t>
  </si>
  <si>
    <t>Fascienne</t>
  </si>
  <si>
    <t>Faston</t>
  </si>
  <si>
    <t>Fathusa</t>
  </si>
  <si>
    <t>Faulkas</t>
  </si>
  <si>
    <t>Faulkes</t>
  </si>
  <si>
    <t>Faun</t>
  </si>
  <si>
    <t>Faunce</t>
  </si>
  <si>
    <t>Faust</t>
  </si>
  <si>
    <t>Faustine</t>
  </si>
  <si>
    <t>Favian</t>
  </si>
  <si>
    <t>Favio</t>
  </si>
  <si>
    <t>Faxon</t>
  </si>
  <si>
    <t>Faxxon</t>
  </si>
  <si>
    <t>Fayal</t>
  </si>
  <si>
    <t>Fayas</t>
  </si>
  <si>
    <t>Fayina</t>
  </si>
  <si>
    <t>Fayralen</t>
  </si>
  <si>
    <t>Fazal</t>
  </si>
  <si>
    <t>Fazeel</t>
  </si>
  <si>
    <t>Fazeli</t>
  </si>
  <si>
    <t>Fazilsha</t>
  </si>
  <si>
    <t>Fazlur</t>
  </si>
  <si>
    <t>Feargus</t>
  </si>
  <si>
    <t>Featherstone</t>
  </si>
  <si>
    <t>Feben</t>
  </si>
  <si>
    <t>Feblone</t>
  </si>
  <si>
    <t>Feck</t>
  </si>
  <si>
    <t>Fedelia</t>
  </si>
  <si>
    <t>Fega</t>
  </si>
  <si>
    <t>Feilin</t>
  </si>
  <si>
    <t>Felegis</t>
  </si>
  <si>
    <t>Felenas</t>
  </si>
  <si>
    <t>Felgie</t>
  </si>
  <si>
    <t>Felicity</t>
  </si>
  <si>
    <t>Felina</t>
  </si>
  <si>
    <t>Felix</t>
  </si>
  <si>
    <t>Felizardo</t>
  </si>
  <si>
    <t>Felmar</t>
  </si>
  <si>
    <t>Felnette</t>
  </si>
  <si>
    <t>Felosia</t>
  </si>
  <si>
    <t>Felrose</t>
  </si>
  <si>
    <t>Felssie</t>
  </si>
  <si>
    <t>Felsur</t>
  </si>
  <si>
    <t>Felten</t>
  </si>
  <si>
    <t>Felyndiira</t>
  </si>
  <si>
    <t>Femi</t>
  </si>
  <si>
    <t>Fenan</t>
  </si>
  <si>
    <t>Fendar</t>
  </si>
  <si>
    <t>Fendick</t>
  </si>
  <si>
    <t>Fenella</t>
  </si>
  <si>
    <t>Fennicia</t>
  </si>
  <si>
    <t>Fennon</t>
  </si>
  <si>
    <t>Fenryl</t>
  </si>
  <si>
    <t>Fensalir</t>
  </si>
  <si>
    <t>Fenton</t>
  </si>
  <si>
    <t>Fenuku</t>
  </si>
  <si>
    <t>Fenwick</t>
  </si>
  <si>
    <t>Fenyra</t>
  </si>
  <si>
    <t>Feorus</t>
  </si>
  <si>
    <t>Feramuz</t>
  </si>
  <si>
    <t>Ferdinand</t>
  </si>
  <si>
    <t>Ferel</t>
  </si>
  <si>
    <t>Ferenzi</t>
  </si>
  <si>
    <t>Feride</t>
  </si>
  <si>
    <t>Ferik</t>
  </si>
  <si>
    <t>Ferinel</t>
  </si>
  <si>
    <t>Ferley</t>
  </si>
  <si>
    <t>Fernadel</t>
  </si>
  <si>
    <t>Fernell</t>
  </si>
  <si>
    <t>Fernshaper</t>
  </si>
  <si>
    <t>Ferol</t>
  </si>
  <si>
    <t>Ferolino</t>
  </si>
  <si>
    <t>Feronia</t>
  </si>
  <si>
    <t>Ferosario</t>
  </si>
  <si>
    <t>Feroz</t>
  </si>
  <si>
    <t>Ferozali</t>
  </si>
  <si>
    <t>Ferran</t>
  </si>
  <si>
    <t>Ferrandon</t>
  </si>
  <si>
    <t>Ferrek</t>
  </si>
  <si>
    <t>Ferretti</t>
  </si>
  <si>
    <t>Ferria</t>
  </si>
  <si>
    <t>Fersaith</t>
  </si>
  <si>
    <t>Ferson</t>
  </si>
  <si>
    <t>Ferund</t>
  </si>
  <si>
    <t>Fervira</t>
  </si>
  <si>
    <t>Feryn</t>
  </si>
  <si>
    <t>Ferzandra</t>
  </si>
  <si>
    <t>Festillard</t>
  </si>
  <si>
    <t>Festo</t>
  </si>
  <si>
    <t>Fetav</t>
  </si>
  <si>
    <t>Fetia</t>
  </si>
  <si>
    <t>Fetizza</t>
  </si>
  <si>
    <t>Fetrell</t>
  </si>
  <si>
    <t>Fetton</t>
  </si>
  <si>
    <t>Fexiana</t>
  </si>
  <si>
    <t>Fharl</t>
  </si>
  <si>
    <t>Fhely</t>
  </si>
  <si>
    <t>Fhydris</t>
  </si>
  <si>
    <t>Fiammetta</t>
  </si>
  <si>
    <t>Fidela</t>
  </si>
  <si>
    <t>Fideles</t>
  </si>
  <si>
    <t>Fidencio</t>
  </si>
  <si>
    <t>Fiera</t>
  </si>
  <si>
    <t>Fife</t>
  </si>
  <si>
    <t>Fildaris</t>
  </si>
  <si>
    <t>Filfaere</t>
  </si>
  <si>
    <t>Filippo</t>
  </si>
  <si>
    <t>Filonia</t>
  </si>
  <si>
    <t>Filoteo</t>
  </si>
  <si>
    <t>Filraen</t>
  </si>
  <si>
    <t>Filrion</t>
  </si>
  <si>
    <t>Filsane</t>
  </si>
  <si>
    <t>Filton</t>
  </si>
  <si>
    <t>Filverius</t>
  </si>
  <si>
    <t>Fimion</t>
  </si>
  <si>
    <t>Fincoll</t>
  </si>
  <si>
    <t>Findlaire</t>
  </si>
  <si>
    <t>Findlay</t>
  </si>
  <si>
    <t>Findocore</t>
  </si>
  <si>
    <t>Findolor</t>
  </si>
  <si>
    <t>Finduilye</t>
  </si>
  <si>
    <t>Fingund</t>
  </si>
  <si>
    <t>Fini’they</t>
  </si>
  <si>
    <t>Finius</t>
  </si>
  <si>
    <t>Finna</t>
  </si>
  <si>
    <t>Finore</t>
  </si>
  <si>
    <t>Fintira</t>
  </si>
  <si>
    <t>Finwë</t>
  </si>
  <si>
    <t>Fiona</t>
  </si>
  <si>
    <t>Fiorella</t>
  </si>
  <si>
    <t>Fiorwan</t>
  </si>
  <si>
    <t>Firdos</t>
  </si>
  <si>
    <t>Firisara</t>
  </si>
  <si>
    <t>Fisthell</t>
  </si>
  <si>
    <t>Fitzie</t>
  </si>
  <si>
    <t>Flaenia</t>
  </si>
  <si>
    <t>Flatgrip</t>
  </si>
  <si>
    <t>Flintwhirl</t>
  </si>
  <si>
    <t>Fliss</t>
  </si>
  <si>
    <t>Foebinder</t>
  </si>
  <si>
    <t>Folara</t>
  </si>
  <si>
    <t>Folcoerr</t>
  </si>
  <si>
    <t>Folema</t>
  </si>
  <si>
    <t>Folkshield</t>
  </si>
  <si>
    <t>Folmoric</t>
  </si>
  <si>
    <t>Foluso</t>
  </si>
  <si>
    <t>Folvys</t>
  </si>
  <si>
    <t>Fonya</t>
  </si>
  <si>
    <t>Foostus</t>
  </si>
  <si>
    <t>Forak</t>
  </si>
  <si>
    <t>Forehand</t>
  </si>
  <si>
    <t>Foriana</t>
  </si>
  <si>
    <t>Forice</t>
  </si>
  <si>
    <t>Foriloth</t>
  </si>
  <si>
    <t>Forshunna</t>
  </si>
  <si>
    <t>Forstid</t>
  </si>
  <si>
    <t>Fortuna</t>
  </si>
  <si>
    <t>Fortunato</t>
  </si>
  <si>
    <t>Foryn</t>
  </si>
  <si>
    <t>Fostengar</t>
  </si>
  <si>
    <t>Fournier</t>
  </si>
  <si>
    <t>Fraktar</t>
  </si>
  <si>
    <t>Framestone</t>
  </si>
  <si>
    <t>Francis</t>
  </si>
  <si>
    <t>Frangi</t>
  </si>
  <si>
    <t>Frantisek</t>
  </si>
  <si>
    <t>Frantresca</t>
  </si>
  <si>
    <t>Franulfo</t>
  </si>
  <si>
    <t>Franzel</t>
  </si>
  <si>
    <t>Franziska</t>
  </si>
  <si>
    <t>Frasanz</t>
  </si>
  <si>
    <t>Frathess</t>
  </si>
  <si>
    <t>Frea</t>
  </si>
  <si>
    <t>Frebec</t>
  </si>
  <si>
    <t>Frebelle</t>
  </si>
  <si>
    <t>Fredegar</t>
  </si>
  <si>
    <t>Fredland</t>
  </si>
  <si>
    <t>Frelan</t>
  </si>
  <si>
    <t>Frenn</t>
  </si>
  <si>
    <t>Frerek</t>
  </si>
  <si>
    <t>Freward</t>
  </si>
  <si>
    <t>Freyde</t>
  </si>
  <si>
    <t>Freynold</t>
  </si>
  <si>
    <t>Frikhesp</t>
  </si>
  <si>
    <t>Frinan</t>
  </si>
  <si>
    <t>Frisk</t>
  </si>
  <si>
    <t>Frocyn</t>
  </si>
  <si>
    <t>Froisson</t>
  </si>
  <si>
    <t>Froma</t>
  </si>
  <si>
    <t>Frostdale</t>
  </si>
  <si>
    <t>Frotak</t>
  </si>
  <si>
    <t>Frukar</t>
  </si>
  <si>
    <t>Fruma</t>
  </si>
  <si>
    <t>Fryft</t>
  </si>
  <si>
    <t>Fuamach</t>
  </si>
  <si>
    <t>Fulvia</t>
  </si>
  <si>
    <t>Fulvio</t>
  </si>
  <si>
    <t>Fumi</t>
  </si>
  <si>
    <t>Funjega</t>
  </si>
  <si>
    <t>Furst</t>
  </si>
  <si>
    <t>Fuxina</t>
  </si>
  <si>
    <t>Fynolt</t>
  </si>
  <si>
    <t>Fynwick</t>
  </si>
  <si>
    <t>Fyren</t>
  </si>
  <si>
    <t>Fyrose</t>
  </si>
  <si>
    <t>G’eldriia</t>
  </si>
  <si>
    <t>Gaben</t>
  </si>
  <si>
    <t>Gabirel</t>
  </si>
  <si>
    <t>Gaddis</t>
  </si>
  <si>
    <t>Gaderian</t>
  </si>
  <si>
    <t>Gadra</t>
  </si>
  <si>
    <t>Gaedynn</t>
  </si>
  <si>
    <t>Gaelle</t>
  </si>
  <si>
    <t>Gaera</t>
  </si>
  <si>
    <t>Gaerel</t>
  </si>
  <si>
    <t>Gaerlan</t>
  </si>
  <si>
    <t>Gaetan</t>
  </si>
  <si>
    <t>Gafna</t>
  </si>
  <si>
    <t>Gagnon</t>
  </si>
  <si>
    <t>Gaio</t>
  </si>
  <si>
    <t>Gairlie</t>
  </si>
  <si>
    <t>Gairwyn</t>
  </si>
  <si>
    <t>Gaitan</t>
  </si>
  <si>
    <t>Gaius</t>
  </si>
  <si>
    <t>Gaiyathri</t>
  </si>
  <si>
    <t>Gajanan</t>
  </si>
  <si>
    <t>Gajendra</t>
  </si>
  <si>
    <t>Galacito</t>
  </si>
  <si>
    <t>Galadaster</t>
  </si>
  <si>
    <t>Galadilion</t>
  </si>
  <si>
    <t>Galadir</t>
  </si>
  <si>
    <t>Galaduil</t>
  </si>
  <si>
    <t>Galaeron</t>
  </si>
  <si>
    <t>Galambos</t>
  </si>
  <si>
    <t>Galath</t>
  </si>
  <si>
    <t>Galathorn</t>
  </si>
  <si>
    <t>Galathrath</t>
  </si>
  <si>
    <t>Galaunnis</t>
  </si>
  <si>
    <t>Galbedir</t>
  </si>
  <si>
    <t>Galbet</t>
  </si>
  <si>
    <t>Galdor</t>
  </si>
  <si>
    <t>Galeann</t>
  </si>
  <si>
    <t>Galeno</t>
  </si>
  <si>
    <t>Galenun</t>
  </si>
  <si>
    <t>Galgaliel</t>
  </si>
  <si>
    <t>Galia</t>
  </si>
  <si>
    <t>Galin</t>
  </si>
  <si>
    <t>Galina</t>
  </si>
  <si>
    <t>Gallanti</t>
  </si>
  <si>
    <t>Gallegos</t>
  </si>
  <si>
    <t>Gallus</t>
  </si>
  <si>
    <t>Gallyan</t>
  </si>
  <si>
    <t>Galoa</t>
  </si>
  <si>
    <t>Galogan</t>
  </si>
  <si>
    <t>Galros</t>
  </si>
  <si>
    <t>Galstak</t>
  </si>
  <si>
    <t>Galstian</t>
  </si>
  <si>
    <t>Galuk</t>
  </si>
  <si>
    <t>Galva</t>
  </si>
  <si>
    <t>Galvena</t>
  </si>
  <si>
    <t>Galya</t>
  </si>
  <si>
    <t>Gamaliel</t>
  </si>
  <si>
    <t>Gamalon</t>
  </si>
  <si>
    <t>Gamandril</t>
  </si>
  <si>
    <t>Gamar</t>
  </si>
  <si>
    <t>Gamia</t>
  </si>
  <si>
    <t>Gamilus</t>
  </si>
  <si>
    <t>Ganan</t>
  </si>
  <si>
    <t>Gancentia</t>
  </si>
  <si>
    <t>Ganderfal</t>
  </si>
  <si>
    <t>Gandolar</t>
  </si>
  <si>
    <t>Gandosa</t>
  </si>
  <si>
    <t>Gandt</t>
  </si>
  <si>
    <t>Ganece</t>
  </si>
  <si>
    <t>Ganefo</t>
  </si>
  <si>
    <t>Ganek</t>
  </si>
  <si>
    <t>Ganelle</t>
  </si>
  <si>
    <t>Ganelon</t>
  </si>
  <si>
    <t>Gannia</t>
  </si>
  <si>
    <t>Ganniele</t>
  </si>
  <si>
    <t>Gannon</t>
  </si>
  <si>
    <t>Gara</t>
  </si>
  <si>
    <t>Garafena</t>
  </si>
  <si>
    <t>Garami</t>
  </si>
  <si>
    <t>Garan</t>
  </si>
  <si>
    <t>Garaner</t>
  </si>
  <si>
    <t>Garano</t>
  </si>
  <si>
    <t>Garcelle</t>
  </si>
  <si>
    <t>Gardar</t>
  </si>
  <si>
    <t>Gareles</t>
  </si>
  <si>
    <t>Garian</t>
  </si>
  <si>
    <t>Garick</t>
  </si>
  <si>
    <t>Garides</t>
  </si>
  <si>
    <t>Garinda</t>
  </si>
  <si>
    <t>Garion</t>
  </si>
  <si>
    <t>Garisa</t>
  </si>
  <si>
    <t>Garius</t>
  </si>
  <si>
    <t>Garkalan</t>
  </si>
  <si>
    <t>Garlon</t>
  </si>
  <si>
    <t>Garmûl</t>
  </si>
  <si>
    <t>Garothrion</t>
  </si>
  <si>
    <t>Garrick</t>
  </si>
  <si>
    <t>Garridan</t>
  </si>
  <si>
    <t>Garron</t>
  </si>
  <si>
    <t>Garside</t>
  </si>
  <si>
    <t>Garsis</t>
  </si>
  <si>
    <t>Garvidala</t>
  </si>
  <si>
    <t>Garvin</t>
  </si>
  <si>
    <t>Garwood</t>
  </si>
  <si>
    <t>Garzuk</t>
  </si>
  <si>
    <t>Gauderis</t>
  </si>
  <si>
    <t>Gaukan</t>
  </si>
  <si>
    <t>Gaussra</t>
  </si>
  <si>
    <t>Gaut</t>
  </si>
  <si>
    <t>Gauward</t>
  </si>
  <si>
    <t>Gavaniel</t>
  </si>
  <si>
    <t>Gavestia</t>
  </si>
  <si>
    <t>Gavina</t>
  </si>
  <si>
    <t>Gavra</t>
  </si>
  <si>
    <t>Gavriel</t>
  </si>
  <si>
    <t>Gavril</t>
  </si>
  <si>
    <t>Gavroche</t>
  </si>
  <si>
    <t>Gaxx</t>
  </si>
  <si>
    <t>Gayathri</t>
  </si>
  <si>
    <t>Gayatri</t>
  </si>
  <si>
    <t>Gayomar</t>
  </si>
  <si>
    <t>Gazra</t>
  </si>
  <si>
    <t>Gedi</t>
  </si>
  <si>
    <t>Gedlee</t>
  </si>
  <si>
    <t>Gefroy</t>
  </si>
  <si>
    <t>Gehennora</t>
  </si>
  <si>
    <t>Gelaine</t>
  </si>
  <si>
    <t>Gelasia</t>
  </si>
  <si>
    <t>Gelduin</t>
  </si>
  <si>
    <t>Gelebras</t>
  </si>
  <si>
    <t>Gelion</t>
  </si>
  <si>
    <t>Gellana</t>
  </si>
  <si>
    <t>Gelmir</t>
  </si>
  <si>
    <t>Gelphyne</t>
  </si>
  <si>
    <t>Gelroos</t>
  </si>
  <si>
    <t>Gelsey</t>
  </si>
  <si>
    <t>Gelsomina</t>
  </si>
  <si>
    <t>Gelt</t>
  </si>
  <si>
    <t>Gelya</t>
  </si>
  <si>
    <t>Gemel</t>
  </si>
  <si>
    <t>Gemmala</t>
  </si>
  <si>
    <t>Gemshev</t>
  </si>
  <si>
    <t>Gendas</t>
  </si>
  <si>
    <t>Genista</t>
  </si>
  <si>
    <t>Gennus</t>
  </si>
  <si>
    <t>Genora</t>
  </si>
  <si>
    <t>Genotte</t>
  </si>
  <si>
    <t>Gent</t>
  </si>
  <si>
    <t>Genthore</t>
  </si>
  <si>
    <t>Genubath</t>
  </si>
  <si>
    <t>Genvissa</t>
  </si>
  <si>
    <t>Genwy</t>
  </si>
  <si>
    <t>Georenos</t>
  </si>
  <si>
    <t>Geranco</t>
  </si>
  <si>
    <t>Gerberga</t>
  </si>
  <si>
    <t>Geren</t>
  </si>
  <si>
    <t>Gerick</t>
  </si>
  <si>
    <t>Gerico</t>
  </si>
  <si>
    <t>Gerita</t>
  </si>
  <si>
    <t>Gernise</t>
  </si>
  <si>
    <t>Gero</t>
  </si>
  <si>
    <t>Gerona</t>
  </si>
  <si>
    <t>Gerrad</t>
  </si>
  <si>
    <t>Gerrimar</t>
  </si>
  <si>
    <t>Gerrit</t>
  </si>
  <si>
    <t>Gertern</t>
  </si>
  <si>
    <t>Gervacio</t>
  </si>
  <si>
    <t>Gervino</t>
  </si>
  <si>
    <t>Gervorio</t>
  </si>
  <si>
    <t>Gerwyn</t>
  </si>
  <si>
    <t>Geryon</t>
  </si>
  <si>
    <t>Gesen</t>
  </si>
  <si>
    <t>Geshardi</t>
  </si>
  <si>
    <t>Geshmark</t>
  </si>
  <si>
    <t>Gesholme</t>
  </si>
  <si>
    <t>Gesper</t>
  </si>
  <si>
    <t>Gessenia</t>
  </si>
  <si>
    <t>Gest</t>
  </si>
  <si>
    <t>Getara</t>
  </si>
  <si>
    <t>Gethrad</t>
  </si>
  <si>
    <t>Getulio</t>
  </si>
  <si>
    <t>Geven</t>
  </si>
  <si>
    <t>Gevona</t>
  </si>
  <si>
    <t>Gevork</t>
  </si>
  <si>
    <t>Gextas</t>
  </si>
  <si>
    <t>Ghaleb</t>
  </si>
  <si>
    <t>Ghaliss</t>
  </si>
  <si>
    <t>Ghanta</t>
  </si>
  <si>
    <t>Gharakh</t>
  </si>
  <si>
    <t>Gharn</t>
  </si>
  <si>
    <t>Gharoghol</t>
  </si>
  <si>
    <t>Ghassan</t>
  </si>
  <si>
    <t>Ghastar</t>
  </si>
  <si>
    <t>Ghastkill</t>
  </si>
  <si>
    <t>Ghaundan</t>
  </si>
  <si>
    <t>Ghaundar</t>
  </si>
  <si>
    <t>Ghazal</t>
  </si>
  <si>
    <t>Ghazala</t>
  </si>
  <si>
    <t>Ghed</t>
  </si>
  <si>
    <t>Gheina</t>
  </si>
  <si>
    <t>Ghelspad</t>
  </si>
  <si>
    <t>Ghemar</t>
  </si>
  <si>
    <t>Ghidant</t>
  </si>
  <si>
    <t>Ghislain</t>
  </si>
  <si>
    <t>Ghissa</t>
  </si>
  <si>
    <t>Ghizal</t>
  </si>
  <si>
    <t>Gholamreza</t>
  </si>
  <si>
    <t>Ghorak</t>
  </si>
  <si>
    <t>Ghorus</t>
  </si>
  <si>
    <t>Ghorvas</t>
  </si>
  <si>
    <t>Ghothmarn</t>
  </si>
  <si>
    <t>Ghuantel</t>
  </si>
  <si>
    <t>Ghulam</t>
  </si>
  <si>
    <t>Giandra</t>
  </si>
  <si>
    <t>Giantbiter</t>
  </si>
  <si>
    <t>Gib</t>
  </si>
  <si>
    <t>Gicela</t>
  </si>
  <si>
    <t>Giddel</t>
  </si>
  <si>
    <t>Gidrondell</t>
  </si>
  <si>
    <t>Gien</t>
  </si>
  <si>
    <t>Giffel</t>
  </si>
  <si>
    <t>Gifre</t>
  </si>
  <si>
    <t>Gihan</t>
  </si>
  <si>
    <t>Gilacio</t>
  </si>
  <si>
    <t>Gilada</t>
  </si>
  <si>
    <t>Gilda</t>
  </si>
  <si>
    <t>Gildan</t>
  </si>
  <si>
    <t>Giles</t>
  </si>
  <si>
    <t>Gileslia</t>
  </si>
  <si>
    <t>Giliean</t>
  </si>
  <si>
    <t>Gilila</t>
  </si>
  <si>
    <t>Gilim</t>
  </si>
  <si>
    <t>Giller</t>
  </si>
  <si>
    <t>Gillot</t>
  </si>
  <si>
    <t>Gilmar</t>
  </si>
  <si>
    <t>Gilmere</t>
  </si>
  <si>
    <t>Gilminye</t>
  </si>
  <si>
    <t>Gilnith</t>
  </si>
  <si>
    <t>Gilnor</t>
  </si>
  <si>
    <t>Giloch</t>
  </si>
  <si>
    <t>Gilola</t>
  </si>
  <si>
    <t>Gilpin</t>
  </si>
  <si>
    <t>Gilray</t>
  </si>
  <si>
    <t>Gilvan</t>
  </si>
  <si>
    <t>Gilyan</t>
  </si>
  <si>
    <t>Gimli</t>
  </si>
  <si>
    <t>Gimona</t>
  </si>
  <si>
    <t>Gimor</t>
  </si>
  <si>
    <t>Gimra</t>
  </si>
  <si>
    <t>Ginafae</t>
  </si>
  <si>
    <t>Ginda</t>
  </si>
  <si>
    <t>Gindrala</t>
  </si>
  <si>
    <t>Ginesa</t>
  </si>
  <si>
    <t>Ginitiis</t>
  </si>
  <si>
    <t>Ginzari</t>
  </si>
  <si>
    <t>Gioan</t>
  </si>
  <si>
    <t>Giora</t>
  </si>
  <si>
    <t>Giordano</t>
  </si>
  <si>
    <t>Gios</t>
  </si>
  <si>
    <t>Giovanni</t>
  </si>
  <si>
    <t>Gira</t>
  </si>
  <si>
    <t>Giraldus</t>
  </si>
  <si>
    <t>Giran</t>
  </si>
  <si>
    <t>Giravayne</t>
  </si>
  <si>
    <t>Girdhari</t>
  </si>
  <si>
    <t>Giris</t>
  </si>
  <si>
    <t>Girkar</t>
  </si>
  <si>
    <t>Girleen</t>
  </si>
  <si>
    <t>Girthan</t>
  </si>
  <si>
    <t>Gisel</t>
  </si>
  <si>
    <t>Giselle</t>
  </si>
  <si>
    <t>Gisette</t>
  </si>
  <si>
    <t>Gitendra</t>
  </si>
  <si>
    <t>Githa</t>
  </si>
  <si>
    <t>Githan</t>
  </si>
  <si>
    <t>Givlich</t>
  </si>
  <si>
    <t>Givos</t>
  </si>
  <si>
    <t>Givyn</t>
  </si>
  <si>
    <t>Gizzida</t>
  </si>
  <si>
    <t>Gjerrea</t>
  </si>
  <si>
    <t>Glaemril</t>
  </si>
  <si>
    <t>Glaenara</t>
  </si>
  <si>
    <t>Glaeros</t>
  </si>
  <si>
    <t>Glafira</t>
  </si>
  <si>
    <t>Glaicas</t>
  </si>
  <si>
    <t>Glaisa</t>
  </si>
  <si>
    <t>Glandar</t>
  </si>
  <si>
    <t>Glanvill</t>
  </si>
  <si>
    <t>Glanvyl</t>
  </si>
  <si>
    <t>Glareh</t>
  </si>
  <si>
    <t>Glasya</t>
  </si>
  <si>
    <t>Glaumros</t>
  </si>
  <si>
    <t>Glaurach</t>
  </si>
  <si>
    <t>Glaynes</t>
  </si>
  <si>
    <t>Glendaloth</t>
  </si>
  <si>
    <t>Glendower</t>
  </si>
  <si>
    <t>Glenia</t>
  </si>
  <si>
    <t>Glexa</t>
  </si>
  <si>
    <t>Glianal</t>
  </si>
  <si>
    <t>Glina</t>
  </si>
  <si>
    <t>Glinarv</t>
  </si>
  <si>
    <t>Glindir</t>
  </si>
  <si>
    <t>Glint</t>
  </si>
  <si>
    <t>Glitz</t>
  </si>
  <si>
    <t>Gloam</t>
  </si>
  <si>
    <t>Glonor</t>
  </si>
  <si>
    <t>Glórendil</t>
  </si>
  <si>
    <t>Glorindel</t>
  </si>
  <si>
    <t>Gloris</t>
  </si>
  <si>
    <t>Glorysoar</t>
  </si>
  <si>
    <t>Gluri</t>
  </si>
  <si>
    <t>Glyndowr</t>
  </si>
  <si>
    <t>Glyrddan</t>
  </si>
  <si>
    <t>Gnaash</t>
  </si>
  <si>
    <t>Gnaceus</t>
  </si>
  <si>
    <t>Gnarus</t>
  </si>
  <si>
    <t>Goblincrushe</t>
  </si>
  <si>
    <t>Godmenr</t>
  </si>
  <si>
    <t>Goeban</t>
  </si>
  <si>
    <t>Goerl</t>
  </si>
  <si>
    <t>Goetia</t>
  </si>
  <si>
    <t>Goewin</t>
  </si>
  <si>
    <t>Goffar</t>
  </si>
  <si>
    <t>Goibhnu</t>
  </si>
  <si>
    <t>Gokulnath</t>
  </si>
  <si>
    <t>Golarin</t>
  </si>
  <si>
    <t>Goldenbeard</t>
  </si>
  <si>
    <t>Goldenblade</t>
  </si>
  <si>
    <t>Goldenhamm</t>
  </si>
  <si>
    <t>Goldenshield</t>
  </si>
  <si>
    <t>Goldrudder</t>
  </si>
  <si>
    <t>Golenko</t>
  </si>
  <si>
    <t>Golenta</t>
  </si>
  <si>
    <t>Golfalas</t>
  </si>
  <si>
    <t>Golgomath</t>
  </si>
  <si>
    <t>Golgoti</t>
  </si>
  <si>
    <t>Golia</t>
  </si>
  <si>
    <t>Gollin</t>
  </si>
  <si>
    <t>Golora</t>
  </si>
  <si>
    <t>Golthain</t>
  </si>
  <si>
    <t>Golya</t>
  </si>
  <si>
    <t>Gomph</t>
  </si>
  <si>
    <t>Goonast</t>
  </si>
  <si>
    <t>Gopal</t>
  </si>
  <si>
    <t>Goqua</t>
  </si>
  <si>
    <t>Gordan</t>
  </si>
  <si>
    <t>Gordesh</t>
  </si>
  <si>
    <t>Goren</t>
  </si>
  <si>
    <t>Gorgrael</t>
  </si>
  <si>
    <t>Gorken</t>
  </si>
  <si>
    <t>Gorlas</t>
  </si>
  <si>
    <t>Gorlaung</t>
  </si>
  <si>
    <t>Gormagog</t>
  </si>
  <si>
    <t>Gorstalia</t>
  </si>
  <si>
    <t>Gortan</t>
  </si>
  <si>
    <t>Gorth</t>
  </si>
  <si>
    <t>Gorvon</t>
  </si>
  <si>
    <t>Gowron</t>
  </si>
  <si>
    <t>Gozal</t>
  </si>
  <si>
    <t>Grabthroat</t>
  </si>
  <si>
    <t>Gradwell</t>
  </si>
  <si>
    <t>Graelin</t>
  </si>
  <si>
    <t>Graff</t>
  </si>
  <si>
    <t>Grak</t>
  </si>
  <si>
    <t>Gramgrun</t>
  </si>
  <si>
    <t>Gramlin</t>
  </si>
  <si>
    <t>Grandstrider</t>
  </si>
  <si>
    <t>Grandtoe</t>
  </si>
  <si>
    <t>Grandy</t>
  </si>
  <si>
    <t>Grantham</t>
  </si>
  <si>
    <t>Grassi</t>
  </si>
  <si>
    <t>Grassus</t>
  </si>
  <si>
    <t>Grastagon</t>
  </si>
  <si>
    <t>Grastar</t>
  </si>
  <si>
    <t>Grastian</t>
  </si>
  <si>
    <t>Grati</t>
  </si>
  <si>
    <t>Gratian</t>
  </si>
  <si>
    <t>Graven</t>
  </si>
  <si>
    <t>Gravett</t>
  </si>
  <si>
    <t>Grawen</t>
  </si>
  <si>
    <t>Grax</t>
  </si>
  <si>
    <t>Graylock</t>
  </si>
  <si>
    <t>Graytrails</t>
  </si>
  <si>
    <t>Grazdan</t>
  </si>
  <si>
    <t>Graze</t>
  </si>
  <si>
    <t>Grazelle</t>
  </si>
  <si>
    <t>Greco</t>
  </si>
  <si>
    <t>Gregoric</t>
  </si>
  <si>
    <t>Gregos</t>
  </si>
  <si>
    <t>Grenenzel</t>
  </si>
  <si>
    <t>Gretek</t>
  </si>
  <si>
    <t>Grevo</t>
  </si>
  <si>
    <t>Grevonica</t>
  </si>
  <si>
    <t>Grex</t>
  </si>
  <si>
    <t>Greyanna</t>
  </si>
  <si>
    <t>Gribbon</t>
  </si>
  <si>
    <t>Griddlebone</t>
  </si>
  <si>
    <t>Gridhan</t>
  </si>
  <si>
    <t>Grigor</t>
  </si>
  <si>
    <t>Grildas</t>
  </si>
  <si>
    <t>Grima</t>
  </si>
  <si>
    <t>Grimlight</t>
  </si>
  <si>
    <t>Grimmalk</t>
  </si>
  <si>
    <t>Grimtor</t>
  </si>
  <si>
    <t>Grimtotem</t>
  </si>
  <si>
    <t>Grimwald</t>
  </si>
  <si>
    <t>Grist</t>
  </si>
  <si>
    <t>Griswold</t>
  </si>
  <si>
    <t>Gritha</t>
  </si>
  <si>
    <t>Grizzlycut</t>
  </si>
  <si>
    <t>Grolantor</t>
  </si>
  <si>
    <t>Groleo</t>
  </si>
  <si>
    <t>Grolshar</t>
  </si>
  <si>
    <t>Gromek</t>
  </si>
  <si>
    <t>Gronbeck</t>
  </si>
  <si>
    <t>Gruenwald</t>
  </si>
  <si>
    <t>Grulka</t>
  </si>
  <si>
    <t>Grundava</t>
  </si>
  <si>
    <t>Grunstand</t>
  </si>
  <si>
    <t>Gruunor</t>
  </si>
  <si>
    <t>Grybek</t>
  </si>
  <si>
    <t>Gryphero</t>
  </si>
  <si>
    <t>Guarionex</t>
  </si>
  <si>
    <t>Guarlan</t>
  </si>
  <si>
    <t>Gudelia</t>
  </si>
  <si>
    <t>Guenele</t>
  </si>
  <si>
    <t>Guido</t>
  </si>
  <si>
    <t>Guinery</t>
  </si>
  <si>
    <t>Gula</t>
  </si>
  <si>
    <t>Gulara</t>
  </si>
  <si>
    <t>Guldor</t>
  </si>
  <si>
    <t>Gulec</t>
  </si>
  <si>
    <t>Gullscream</t>
  </si>
  <si>
    <t>Gulshan</t>
  </si>
  <si>
    <t>Gumesindo</t>
  </si>
  <si>
    <t>Gundarak</t>
  </si>
  <si>
    <t>Gundluru</t>
  </si>
  <si>
    <t>Gundrel</t>
  </si>
  <si>
    <t>Gundron</t>
  </si>
  <si>
    <t>Gunn</t>
  </si>
  <si>
    <t>Gunnar</t>
  </si>
  <si>
    <t>Gunnarson</t>
  </si>
  <si>
    <t>Gunov</t>
  </si>
  <si>
    <t>Guntar</t>
  </si>
  <si>
    <t>Guntis</t>
  </si>
  <si>
    <t>Guntur</t>
  </si>
  <si>
    <t>Guoxia</t>
  </si>
  <si>
    <t>Guray</t>
  </si>
  <si>
    <t>Guriman</t>
  </si>
  <si>
    <t>Gurski</t>
  </si>
  <si>
    <t>Gurudath</t>
  </si>
  <si>
    <t>Gurza</t>
  </si>
  <si>
    <t>Gwali</t>
  </si>
  <si>
    <t>Gwange</t>
  </si>
  <si>
    <t>Gwastl</t>
  </si>
  <si>
    <t>Gweis</t>
  </si>
  <si>
    <t>Gwenna</t>
  </si>
  <si>
    <t>Gwindor</t>
  </si>
  <si>
    <t>Gwint</t>
  </si>
  <si>
    <t>Gwiraa</t>
  </si>
  <si>
    <t>Gwyn</t>
  </si>
  <si>
    <t>Gyerman</t>
  </si>
  <si>
    <t>Gymox</t>
  </si>
  <si>
    <t>Gytha</t>
  </si>
  <si>
    <t>Gythiom</t>
  </si>
  <si>
    <t>H’thana</t>
  </si>
  <si>
    <t>Habberstad</t>
  </si>
  <si>
    <t>Hacari</t>
  </si>
  <si>
    <t>Hacathra</t>
  </si>
  <si>
    <t>Hackl</t>
  </si>
  <si>
    <t>Hackshield</t>
  </si>
  <si>
    <t>Hadden</t>
  </si>
  <si>
    <t>Hadem</t>
  </si>
  <si>
    <t>Hadiya</t>
  </si>
  <si>
    <t>Hadone</t>
  </si>
  <si>
    <t>Hadrion</t>
  </si>
  <si>
    <t>Hadrothil</t>
  </si>
  <si>
    <t>Haduma</t>
  </si>
  <si>
    <t>Haelra</t>
  </si>
  <si>
    <t>Haeltar</t>
  </si>
  <si>
    <t>Haelus</t>
  </si>
  <si>
    <t>Hafiza</t>
  </si>
  <si>
    <t>Hagan</t>
  </si>
  <si>
    <t>Hagar</t>
  </si>
  <si>
    <t>Hagni</t>
  </si>
  <si>
    <t>Hagrion</t>
  </si>
  <si>
    <t>Haila</t>
  </si>
  <si>
    <t>Haille</t>
  </si>
  <si>
    <t>Hain</t>
  </si>
  <si>
    <t>Haitea</t>
  </si>
  <si>
    <t>Hakima</t>
  </si>
  <si>
    <t>Haktla</t>
  </si>
  <si>
    <t>Halabant</t>
  </si>
  <si>
    <t>Halacan</t>
  </si>
  <si>
    <t>Halagmar</t>
  </si>
  <si>
    <t>Halav</t>
  </si>
  <si>
    <t>Halavin</t>
  </si>
  <si>
    <t>Halbrinn</t>
  </si>
  <si>
    <t>Halburon</t>
  </si>
  <si>
    <t>Haldameer</t>
  </si>
  <si>
    <t>Halemont</t>
  </si>
  <si>
    <t>Haleth</t>
  </si>
  <si>
    <t>Halevi</t>
  </si>
  <si>
    <t>Halian</t>
  </si>
  <si>
    <t>Halig</t>
  </si>
  <si>
    <t>Halina</t>
  </si>
  <si>
    <t>Halissta</t>
  </si>
  <si>
    <t>Halisstra</t>
  </si>
  <si>
    <t>Halius</t>
  </si>
  <si>
    <t>Hallam</t>
  </si>
  <si>
    <t>Hallan</t>
  </si>
  <si>
    <t>Halldorr</t>
  </si>
  <si>
    <t>Hallet</t>
  </si>
  <si>
    <t>Halloran</t>
  </si>
  <si>
    <t>Hallvor</t>
  </si>
  <si>
    <t>Halmir</t>
  </si>
  <si>
    <t>Halogil</t>
  </si>
  <si>
    <t>Halrond</t>
  </si>
  <si>
    <t>Haltharad</t>
  </si>
  <si>
    <t>Halueth</t>
  </si>
  <si>
    <t>Haluk</t>
  </si>
  <si>
    <t>Halzar</t>
  </si>
  <si>
    <t>Hamaszul</t>
  </si>
  <si>
    <t>Hamatiel</t>
  </si>
  <si>
    <t>Hamish</t>
  </si>
  <si>
    <t>Hamlin</t>
  </si>
  <si>
    <t>Hamoch</t>
  </si>
  <si>
    <t>Hanburi</t>
  </si>
  <si>
    <t>Hania</t>
  </si>
  <si>
    <t>Haniel</t>
  </si>
  <si>
    <t>Hanitra</t>
  </si>
  <si>
    <t>Haniya</t>
  </si>
  <si>
    <t>Hanner</t>
  </si>
  <si>
    <t>Hanodel</t>
  </si>
  <si>
    <t>Hanrik</t>
  </si>
  <si>
    <t>Hansmer</t>
  </si>
  <si>
    <t>Haraduk</t>
  </si>
  <si>
    <t>Harath</t>
  </si>
  <si>
    <t>Hardingdale</t>
  </si>
  <si>
    <t>Hardinger</t>
  </si>
  <si>
    <t>Hardrada</t>
  </si>
  <si>
    <t>Hardshot</t>
  </si>
  <si>
    <t>Hardsword</t>
  </si>
  <si>
    <t>Hardy</t>
  </si>
  <si>
    <t>Harghaz</t>
  </si>
  <si>
    <t>Haringad</t>
  </si>
  <si>
    <t>Harion</t>
  </si>
  <si>
    <t>Haristikyl</t>
  </si>
  <si>
    <t>Harkith</t>
  </si>
  <si>
    <t>Harkspell</t>
  </si>
  <si>
    <t>Harlise</t>
  </si>
  <si>
    <t>Harmen</t>
  </si>
  <si>
    <t>Harnath</t>
  </si>
  <si>
    <t>Harriset</t>
  </si>
  <si>
    <t>Harron</t>
  </si>
  <si>
    <t>Harrop</t>
  </si>
  <si>
    <t>Harrowdale</t>
  </si>
  <si>
    <t>Harrower</t>
  </si>
  <si>
    <t>Harthoan</t>
  </si>
  <si>
    <t>Hartman</t>
  </si>
  <si>
    <t>Harton</t>
  </si>
  <si>
    <t>Hartwen</t>
  </si>
  <si>
    <t>Harumaph</t>
  </si>
  <si>
    <t>Harzel</t>
  </si>
  <si>
    <t>Hasana</t>
  </si>
  <si>
    <t>Hasche</t>
  </si>
  <si>
    <t>Hashtur</t>
  </si>
  <si>
    <t>Hasina</t>
  </si>
  <si>
    <t>Hassell</t>
  </si>
  <si>
    <t>Hassia</t>
  </si>
  <si>
    <t>Hastaria</t>
  </si>
  <si>
    <t>Hastien</t>
  </si>
  <si>
    <t>Hatch’net</t>
  </si>
  <si>
    <t>Hatcher</t>
  </si>
  <si>
    <t>Hatiphas</t>
  </si>
  <si>
    <t>Havea</t>
  </si>
  <si>
    <t>Havelock</t>
  </si>
  <si>
    <t>Hawkcloud</t>
  </si>
  <si>
    <t>Hayaera</t>
  </si>
  <si>
    <t>Haystacks</t>
  </si>
  <si>
    <t>Hayward</t>
  </si>
  <si>
    <t>Hazlan</t>
  </si>
  <si>
    <t>Hazlik</t>
  </si>
  <si>
    <t>Hazzea</t>
  </si>
  <si>
    <t>Heavenstorm</t>
  </si>
  <si>
    <t>Hecina</t>
  </si>
  <si>
    <t>Hedef</t>
  </si>
  <si>
    <t>Hedin</t>
  </si>
  <si>
    <t>Hedrada</t>
  </si>
  <si>
    <t>Hefferman</t>
  </si>
  <si>
    <t>Hefiz</t>
  </si>
  <si>
    <t>Heimana</t>
  </si>
  <si>
    <t>Heimata</t>
  </si>
  <si>
    <t>Heipua</t>
  </si>
  <si>
    <t>Heiva</t>
  </si>
  <si>
    <t>Heki</t>
  </si>
  <si>
    <t>Helande</t>
  </si>
  <si>
    <t>Helbrea</t>
  </si>
  <si>
    <t>Heldath</t>
  </si>
  <si>
    <t>Helenor</t>
  </si>
  <si>
    <t>Heleph</t>
  </si>
  <si>
    <t>Helera</t>
  </si>
  <si>
    <t>Helevorn</t>
  </si>
  <si>
    <t>Heliodorus</t>
  </si>
  <si>
    <t>Helker</t>
  </si>
  <si>
    <t>Hellem</t>
  </si>
  <si>
    <t>Helliana</t>
  </si>
  <si>
    <t>Helmer</t>
  </si>
  <si>
    <t>Helmund</t>
  </si>
  <si>
    <t>Helmut</t>
  </si>
  <si>
    <t>Helthros</t>
  </si>
  <si>
    <t>Heluna</t>
  </si>
  <si>
    <t>Helvern</t>
  </si>
  <si>
    <t>Helviane</t>
  </si>
  <si>
    <t>Hely</t>
  </si>
  <si>
    <t>Hemia</t>
  </si>
  <si>
    <t>Hena</t>
  </si>
  <si>
    <t>Hendak</t>
  </si>
  <si>
    <t>Hendon</t>
  </si>
  <si>
    <t>Hendrick</t>
  </si>
  <si>
    <t>Hendry</t>
  </si>
  <si>
    <t>Henesh</t>
  </si>
  <si>
    <t>Hephis</t>
  </si>
  <si>
    <t>Herben</t>
  </si>
  <si>
    <t>Here</t>
  </si>
  <si>
    <t>Heredel</t>
  </si>
  <si>
    <t>Heregan</t>
  </si>
  <si>
    <t>Hereiti</t>
  </si>
  <si>
    <t>Herenui</t>
  </si>
  <si>
    <t>Heri</t>
  </si>
  <si>
    <t>Herise</t>
  </si>
  <si>
    <t>Hermokrates</t>
  </si>
  <si>
    <t>Herne</t>
  </si>
  <si>
    <t>Herodion</t>
  </si>
  <si>
    <t>Heron</t>
  </si>
  <si>
    <t>Hertris</t>
  </si>
  <si>
    <t>Herus</t>
  </si>
  <si>
    <t>Herve</t>
  </si>
  <si>
    <t>Herzl</t>
  </si>
  <si>
    <t>Hessa</t>
  </si>
  <si>
    <t>Hester</t>
  </si>
  <si>
    <t>Hesturiel</t>
  </si>
  <si>
    <t>Hetar</t>
  </si>
  <si>
    <t>Hetha</t>
  </si>
  <si>
    <t>Hew</t>
  </si>
  <si>
    <t>Hiatea</t>
  </si>
  <si>
    <t>Hiatel</t>
  </si>
  <si>
    <t>Hibbard</t>
  </si>
  <si>
    <t>Hicetaon</t>
  </si>
  <si>
    <t>Hiddukle</t>
  </si>
  <si>
    <t>Hilda</t>
  </si>
  <si>
    <t>Hildor</t>
  </si>
  <si>
    <t>Hildron</t>
  </si>
  <si>
    <t>Hilfred</t>
  </si>
  <si>
    <t>Hillark</t>
  </si>
  <si>
    <t>Hilltop</t>
  </si>
  <si>
    <t>Hiltroua</t>
  </si>
  <si>
    <t>Hina</t>
  </si>
  <si>
    <t>Hindergrass</t>
  </si>
  <si>
    <t>Hinnar</t>
  </si>
  <si>
    <t>Hiro</t>
  </si>
  <si>
    <t>Hiroen</t>
  </si>
  <si>
    <t>Hitaf</t>
  </si>
  <si>
    <t>Hiyal</t>
  </si>
  <si>
    <t>Hlant</t>
  </si>
  <si>
    <t>Hoanui</t>
  </si>
  <si>
    <t>Hoardebreaker</t>
  </si>
  <si>
    <t>Hoarmar</t>
  </si>
  <si>
    <t>Hobarth</t>
  </si>
  <si>
    <t>Hoddins</t>
  </si>
  <si>
    <t>Hoel</t>
  </si>
  <si>
    <t>Hogni</t>
  </si>
  <si>
    <t>Holdat</t>
  </si>
  <si>
    <t>Holgen</t>
  </si>
  <si>
    <t>Holleb</t>
  </si>
  <si>
    <t>Holli</t>
  </si>
  <si>
    <t>Hollowpot</t>
  </si>
  <si>
    <t>Holn</t>
  </si>
  <si>
    <t>Holnbe</t>
  </si>
  <si>
    <t>Holt</t>
  </si>
  <si>
    <t>Holte</t>
  </si>
  <si>
    <t>Hooten</t>
  </si>
  <si>
    <t>Hoppeton</t>
  </si>
  <si>
    <t>Hordak</t>
  </si>
  <si>
    <t>Horey</t>
  </si>
  <si>
    <t>Horgar</t>
  </si>
  <si>
    <t>Horiel</t>
  </si>
  <si>
    <t>Horik</t>
  </si>
  <si>
    <t>Horizakaul</t>
  </si>
  <si>
    <t>Horley</t>
  </si>
  <si>
    <t>Horne</t>
  </si>
  <si>
    <t>Horsfield</t>
  </si>
  <si>
    <t>Horvath</t>
  </si>
  <si>
    <t>Hoswig</t>
  </si>
  <si>
    <t>Houndaer</t>
  </si>
  <si>
    <t>Houte</t>
  </si>
  <si>
    <t>Howes</t>
  </si>
  <si>
    <t>Howland</t>
  </si>
  <si>
    <t>Hraedin</t>
  </si>
  <si>
    <t>Hrordis</t>
  </si>
  <si>
    <t>Huber</t>
  </si>
  <si>
    <t>Huckle</t>
  </si>
  <si>
    <t>Huey</t>
  </si>
  <si>
    <t>Hukir</t>
  </si>
  <si>
    <t>Hukra</t>
  </si>
  <si>
    <t>Humfrid</t>
  </si>
  <si>
    <t>Hummel</t>
  </si>
  <si>
    <t>Hunor</t>
  </si>
  <si>
    <t>Hunosel</t>
  </si>
  <si>
    <t>Huriza</t>
  </si>
  <si>
    <t>Hurst</t>
  </si>
  <si>
    <t>Hutchin</t>
  </si>
  <si>
    <t>Hutirel</t>
  </si>
  <si>
    <t>Huyana</t>
  </si>
  <si>
    <t>Hyden</t>
  </si>
  <si>
    <t>Hyeric</t>
  </si>
  <si>
    <t>Hylan</t>
  </si>
  <si>
    <t>Hymeria</t>
  </si>
  <si>
    <t>Hyne</t>
  </si>
  <si>
    <t>Hystis</t>
  </si>
  <si>
    <t>Hyzer</t>
  </si>
  <si>
    <t>Hyziel</t>
  </si>
  <si>
    <t>Iadara</t>
  </si>
  <si>
    <t>Iafalior</t>
  </si>
  <si>
    <t>Ibalida</t>
  </si>
  <si>
    <t>Ibaymma</t>
  </si>
  <si>
    <t>Ibbett</t>
  </si>
  <si>
    <t>Ibrech</t>
  </si>
  <si>
    <t>Iceni</t>
  </si>
  <si>
    <t>Icharyd</t>
  </si>
  <si>
    <t>Icob</t>
  </si>
  <si>
    <t>Icoxiri</t>
  </si>
  <si>
    <t>Idania</t>
  </si>
  <si>
    <t>Idrael</t>
  </si>
  <si>
    <t>Idris</t>
  </si>
  <si>
    <t>Idros</t>
  </si>
  <si>
    <t>Ifwin</t>
  </si>
  <si>
    <t>Igan</t>
  </si>
  <si>
    <t>Igerdrazaar</t>
  </si>
  <si>
    <t>Ignac</t>
  </si>
  <si>
    <t>Ikar</t>
  </si>
  <si>
    <t>Ikarthis</t>
  </si>
  <si>
    <t>Ikhen</t>
  </si>
  <si>
    <t>Ikshada</t>
  </si>
  <si>
    <t>Ilara</t>
  </si>
  <si>
    <t>Ilathriel</t>
  </si>
  <si>
    <t>Ilba</t>
  </si>
  <si>
    <t>Iletra</t>
  </si>
  <si>
    <t>Ilfalas</t>
  </si>
  <si>
    <t>Ilges</t>
  </si>
  <si>
    <t>Iliphel</t>
  </si>
  <si>
    <t>Ilivarra</t>
  </si>
  <si>
    <t>Illemis</t>
  </si>
  <si>
    <t>Illian</t>
  </si>
  <si>
    <t>Illykur</t>
  </si>
  <si>
    <t>Ilmari</t>
  </si>
  <si>
    <t>Ilmiriel</t>
  </si>
  <si>
    <t>Ilmiris</t>
  </si>
  <si>
    <t>Ilmis</t>
  </si>
  <si>
    <t>Ilmonish</t>
  </si>
  <si>
    <t>Ilmra</t>
  </si>
  <si>
    <t>Ilmryn</t>
  </si>
  <si>
    <t>Ilona</t>
  </si>
  <si>
    <t>Ilphrin</t>
  </si>
  <si>
    <t>Ilunda</t>
  </si>
  <si>
    <t>Ilurende</t>
  </si>
  <si>
    <t>Ilza</t>
  </si>
  <si>
    <t>Imala</t>
  </si>
  <si>
    <t>Imare</t>
  </si>
  <si>
    <t>Imas</t>
  </si>
  <si>
    <t>Imbros</t>
  </si>
  <si>
    <t>Imia</t>
  </si>
  <si>
    <t>Imizael</t>
  </si>
  <si>
    <t>Imladris</t>
  </si>
  <si>
    <t>Immizel</t>
  </si>
  <si>
    <t>Imogene</t>
  </si>
  <si>
    <t>Impale</t>
  </si>
  <si>
    <t>Imperia</t>
  </si>
  <si>
    <t>Imrabeth</t>
  </si>
  <si>
    <t>Imrae</t>
  </si>
  <si>
    <t>Imraloen</t>
  </si>
  <si>
    <t>Imran</t>
  </si>
  <si>
    <t>Imrathan</t>
  </si>
  <si>
    <t>Imrizân</t>
  </si>
  <si>
    <t>Imrunath</t>
  </si>
  <si>
    <t>Imvanie</t>
  </si>
  <si>
    <t>Imythedralen</t>
  </si>
  <si>
    <t>Inalchin</t>
  </si>
  <si>
    <t>Inalee</t>
  </si>
  <si>
    <t>Inaya</t>
  </si>
  <si>
    <t>Incirion</t>
  </si>
  <si>
    <t>Indanath</t>
  </si>
  <si>
    <t>Indilbar</t>
  </si>
  <si>
    <t>Indira</t>
  </si>
  <si>
    <t>Indolf</t>
  </si>
  <si>
    <t>Indrea</t>
  </si>
  <si>
    <t>Indrenna</t>
  </si>
  <si>
    <t>Induna</t>
  </si>
  <si>
    <t>Ineko</t>
  </si>
  <si>
    <t>Ineson</t>
  </si>
  <si>
    <t>Inessa</t>
  </si>
  <si>
    <t>Ingram</t>
  </si>
  <si>
    <t>Inidil</t>
  </si>
  <si>
    <t>Inix</t>
  </si>
  <si>
    <t>Innocent</t>
  </si>
  <si>
    <t>Innocentia</t>
  </si>
  <si>
    <t>Inok</t>
  </si>
  <si>
    <t>Inthaels</t>
  </si>
  <si>
    <t>Inthia</t>
  </si>
  <si>
    <t>Invarri</t>
  </si>
  <si>
    <t>Inzul</t>
  </si>
  <si>
    <t>Inzuri</t>
  </si>
  <si>
    <t>Ioakim</t>
  </si>
  <si>
    <t>Ioelera</t>
  </si>
  <si>
    <t>Iojad</t>
  </si>
  <si>
    <t>Iomedae</t>
  </si>
  <si>
    <t>Ionian</t>
  </si>
  <si>
    <t>Ioniva</t>
  </si>
  <si>
    <t>Iormas</t>
  </si>
  <si>
    <t>Irae</t>
  </si>
  <si>
    <t>Iraldur</t>
  </si>
  <si>
    <t>Irashalee</t>
  </si>
  <si>
    <t>Irdathin</t>
  </si>
  <si>
    <t>Ireana</t>
  </si>
  <si>
    <t>Ired</t>
  </si>
  <si>
    <t>Ireti</t>
  </si>
  <si>
    <t>Irezan</t>
  </si>
  <si>
    <t>Iriaebor</t>
  </si>
  <si>
    <t>Iriata</t>
  </si>
  <si>
    <t>Iridna</t>
  </si>
  <si>
    <t>Irik</t>
  </si>
  <si>
    <t>Irion</t>
  </si>
  <si>
    <t>Iritra</t>
  </si>
  <si>
    <t>Irmar</t>
  </si>
  <si>
    <t>Irolo</t>
  </si>
  <si>
    <t>Ironbeard</t>
  </si>
  <si>
    <t>Irongull</t>
  </si>
  <si>
    <t>Ironguts</t>
  </si>
  <si>
    <t>Ironshields</t>
  </si>
  <si>
    <t>Irruit</t>
  </si>
  <si>
    <t>Irulana</t>
  </si>
  <si>
    <t>Iruna</t>
  </si>
  <si>
    <t>Irunda</t>
  </si>
  <si>
    <t>Irva</t>
  </si>
  <si>
    <t>Isalis</t>
  </si>
  <si>
    <t>Isambard</t>
  </si>
  <si>
    <t>Iscalon</t>
  </si>
  <si>
    <t>Iscitan</t>
  </si>
  <si>
    <t>Isfrael</t>
  </si>
  <si>
    <t>Ishala</t>
  </si>
  <si>
    <t>Ishaporath</t>
  </si>
  <si>
    <t>Ishira</t>
  </si>
  <si>
    <t>Ishkur</t>
  </si>
  <si>
    <t>Isoke</t>
  </si>
  <si>
    <t>Isola</t>
  </si>
  <si>
    <t>Ispa</t>
  </si>
  <si>
    <t>Ispah</t>
  </si>
  <si>
    <t>Ispam</t>
  </si>
  <si>
    <t>Israkahn</t>
  </si>
  <si>
    <t>Issho</t>
  </si>
  <si>
    <t>Issini</t>
  </si>
  <si>
    <t>Istelyn</t>
  </si>
  <si>
    <t>Istiria</t>
  </si>
  <si>
    <t>Istolil</t>
  </si>
  <si>
    <t>Istorenil</t>
  </si>
  <si>
    <t>Istorvir</t>
  </si>
  <si>
    <t>Isvela</t>
  </si>
  <si>
    <t>Isztea</t>
  </si>
  <si>
    <t>Ithan</t>
  </si>
  <si>
    <t>Ithren</t>
  </si>
  <si>
    <t>Ithuriel</t>
  </si>
  <si>
    <t>Itran</t>
  </si>
  <si>
    <t>Iubadan</t>
  </si>
  <si>
    <t>Ivalas</t>
  </si>
  <si>
    <t>Ivera</t>
  </si>
  <si>
    <t>Ivistra</t>
  </si>
  <si>
    <t>Ivor</t>
  </si>
  <si>
    <t>Ivoros</t>
  </si>
  <si>
    <t>Ivory</t>
  </si>
  <si>
    <t>Ixion</t>
  </si>
  <si>
    <t>Ixxine</t>
  </si>
  <si>
    <t>Iymrauth</t>
  </si>
  <si>
    <t>Iymril</t>
  </si>
  <si>
    <t>Izanagi</t>
  </si>
  <si>
    <t>Izaura</t>
  </si>
  <si>
    <t>Izmur</t>
  </si>
  <si>
    <t>Izzali</t>
  </si>
  <si>
    <t>Jaafer</t>
  </si>
  <si>
    <t>Jaala</t>
  </si>
  <si>
    <t>Jaanu</t>
  </si>
  <si>
    <t>Jabari</t>
  </si>
  <si>
    <t>Jacenelle</t>
  </si>
  <si>
    <t>Jacerryl</t>
  </si>
  <si>
    <t>Jacinda</t>
  </si>
  <si>
    <t>Jadmek</t>
  </si>
  <si>
    <t>Jael</t>
  </si>
  <si>
    <t>Jaelryn</t>
  </si>
  <si>
    <t>Jaeron</t>
  </si>
  <si>
    <t>Jaezred</t>
  </si>
  <si>
    <t>Jagan</t>
  </si>
  <si>
    <t>Jagannath</t>
  </si>
  <si>
    <t>Jagat</t>
  </si>
  <si>
    <t>Jagdish</t>
  </si>
  <si>
    <t>Jago</t>
  </si>
  <si>
    <t>Jagreth</t>
  </si>
  <si>
    <t>Jahazeil</t>
  </si>
  <si>
    <t>Jaheira</t>
  </si>
  <si>
    <t>Jahke</t>
  </si>
  <si>
    <t>Jaia</t>
  </si>
  <si>
    <t>Jak</t>
  </si>
  <si>
    <t>Jakaya</t>
  </si>
  <si>
    <t>Jakielan</t>
  </si>
  <si>
    <t>Jakome</t>
  </si>
  <si>
    <t>Jakteth</t>
  </si>
  <si>
    <t>Jalana</t>
  </si>
  <si>
    <t>Jalandra</t>
  </si>
  <si>
    <t>Jalar</t>
  </si>
  <si>
    <t>Jalecia</t>
  </si>
  <si>
    <t>Jalek</t>
  </si>
  <si>
    <t>Jalpa</t>
  </si>
  <si>
    <t>Jalter</t>
  </si>
  <si>
    <t>Jalun</t>
  </si>
  <si>
    <t>Jamala</t>
  </si>
  <si>
    <t>Jamina</t>
  </si>
  <si>
    <t>Jamis</t>
  </si>
  <si>
    <t>Janak</t>
  </si>
  <si>
    <t>Janaldren</t>
  </si>
  <si>
    <t>Janard</t>
  </si>
  <si>
    <t>Jandisten</t>
  </si>
  <si>
    <t>Janeal</t>
  </si>
  <si>
    <t>Janeva</t>
  </si>
  <si>
    <t>Jania</t>
  </si>
  <si>
    <t>Jannali</t>
  </si>
  <si>
    <t>Jannic</t>
  </si>
  <si>
    <t>Janos</t>
  </si>
  <si>
    <t>Janszoon</t>
  </si>
  <si>
    <t>Jantavia</t>
  </si>
  <si>
    <t>Jantzen</t>
  </si>
  <si>
    <t>Janvel</t>
  </si>
  <si>
    <t>Janwin</t>
  </si>
  <si>
    <t>Janza</t>
  </si>
  <si>
    <t>Jaraznan</t>
  </si>
  <si>
    <t>Jardena</t>
  </si>
  <si>
    <t>Jarek</t>
  </si>
  <si>
    <t>Jarin</t>
  </si>
  <si>
    <t>Jaristan</t>
  </si>
  <si>
    <t>Jarlath</t>
  </si>
  <si>
    <t>Jarlaxle</t>
  </si>
  <si>
    <t>Jarmir</t>
  </si>
  <si>
    <t>Jarniman</t>
  </si>
  <si>
    <t>Jaroslav</t>
  </si>
  <si>
    <t>Jarren</t>
  </si>
  <si>
    <t>Jarthon</t>
  </si>
  <si>
    <t>Jarvis</t>
  </si>
  <si>
    <t>Jasin</t>
  </si>
  <si>
    <t>Jasmal</t>
  </si>
  <si>
    <t>Jasmere</t>
  </si>
  <si>
    <t>Jasper</t>
  </si>
  <si>
    <t>Jastra</t>
  </si>
  <si>
    <t>Javed</t>
  </si>
  <si>
    <t>Javers</t>
  </si>
  <si>
    <t>Javitz</t>
  </si>
  <si>
    <t>Jaweau</t>
  </si>
  <si>
    <t>Jayani</t>
  </si>
  <si>
    <t>Jazene</t>
  </si>
  <si>
    <t>Jazmyndeera</t>
  </si>
  <si>
    <t>Jedda</t>
  </si>
  <si>
    <t>Jedrek</t>
  </si>
  <si>
    <t>Jeggred</t>
  </si>
  <si>
    <t>Jehoel</t>
  </si>
  <si>
    <t>Jeibir</t>
  </si>
  <si>
    <t>Jeirick</t>
  </si>
  <si>
    <t>Jelena</t>
  </si>
  <si>
    <t>Jelita</t>
  </si>
  <si>
    <t>Jelline</t>
  </si>
  <si>
    <t>Jelmira</t>
  </si>
  <si>
    <t>Jelvard</t>
  </si>
  <si>
    <t>Jemin</t>
  </si>
  <si>
    <t>Jemshev</t>
  </si>
  <si>
    <t>Jemson</t>
  </si>
  <si>
    <t>Jemyr</t>
  </si>
  <si>
    <t>Jen</t>
  </si>
  <si>
    <t>Jenara</t>
  </si>
  <si>
    <t>Jency</t>
  </si>
  <si>
    <t>Jendrellian</t>
  </si>
  <si>
    <t>Jenea</t>
  </si>
  <si>
    <t>Jenessa</t>
  </si>
  <si>
    <t>Jenleigh</t>
  </si>
  <si>
    <t>Jennery</t>
  </si>
  <si>
    <t>Jerak</t>
  </si>
  <si>
    <t>Jerana</t>
  </si>
  <si>
    <t>Jerandra</t>
  </si>
  <si>
    <t>Jeras</t>
  </si>
  <si>
    <t>Jerda</t>
  </si>
  <si>
    <t>Jeremos</t>
  </si>
  <si>
    <t>Jereni</t>
  </si>
  <si>
    <t>Jeresian</t>
  </si>
  <si>
    <t>Jeriah</t>
  </si>
  <si>
    <t>Jeriele</t>
  </si>
  <si>
    <t>Jeroen</t>
  </si>
  <si>
    <t>Jerol</t>
  </si>
  <si>
    <t>Jerrin</t>
  </si>
  <si>
    <t>Jervois</t>
  </si>
  <si>
    <t>Jeryl</t>
  </si>
  <si>
    <t>Jestin</t>
  </si>
  <si>
    <t>Jet</t>
  </si>
  <si>
    <t>Jetamil</t>
  </si>
  <si>
    <t>Jevan</t>
  </si>
  <si>
    <t>Jezzara</t>
  </si>
  <si>
    <t>Jhaelryna</t>
  </si>
  <si>
    <t>Jhago</t>
  </si>
  <si>
    <t>Jhaldrym</t>
  </si>
  <si>
    <t>Jhanki</t>
  </si>
  <si>
    <t>Jhanniss</t>
  </si>
  <si>
    <t>Jharineth</t>
  </si>
  <si>
    <t>Jharkor</t>
  </si>
  <si>
    <t>Jhasina</t>
  </si>
  <si>
    <t>Jhaznos</t>
  </si>
  <si>
    <t>Jhezane</t>
  </si>
  <si>
    <t>Jhia</t>
  </si>
  <si>
    <t>Jhirys</t>
  </si>
  <si>
    <t>Jhomar</t>
  </si>
  <si>
    <t>Jhulae</t>
  </si>
  <si>
    <t>Jiardem</t>
  </si>
  <si>
    <t>Jibrial</t>
  </si>
  <si>
    <t>Jicalyn</t>
  </si>
  <si>
    <t>Jienne</t>
  </si>
  <si>
    <t>Jiephen</t>
  </si>
  <si>
    <t>Jiermalu</t>
  </si>
  <si>
    <t>Jigor</t>
  </si>
  <si>
    <t>Jilith</t>
  </si>
  <si>
    <t>Jilran</t>
  </si>
  <si>
    <t>Jina</t>
  </si>
  <si>
    <t>Jinan</t>
  </si>
  <si>
    <t>Jindrich</t>
  </si>
  <si>
    <t>Jinorus</t>
  </si>
  <si>
    <t>Jinx</t>
  </si>
  <si>
    <t>Jiraz</t>
  </si>
  <si>
    <t>Jiri</t>
  </si>
  <si>
    <t>Jirina</t>
  </si>
  <si>
    <t>Jirlesa</t>
  </si>
  <si>
    <t>Jixy</t>
  </si>
  <si>
    <t>Jiya</t>
  </si>
  <si>
    <t>Joab</t>
  </si>
  <si>
    <t>Joachim</t>
  </si>
  <si>
    <t>Joales</t>
  </si>
  <si>
    <t>Jobert</t>
  </si>
  <si>
    <t>Jobin</t>
  </si>
  <si>
    <t>Jocasta</t>
  </si>
  <si>
    <t>Joconan</t>
  </si>
  <si>
    <t>Jodelle</t>
  </si>
  <si>
    <t>Joelen</t>
  </si>
  <si>
    <t>Jofflin</t>
  </si>
  <si>
    <t>Johan</t>
  </si>
  <si>
    <t>Johara</t>
  </si>
  <si>
    <t>Joharran</t>
  </si>
  <si>
    <t>Johen</t>
  </si>
  <si>
    <t>Joia</t>
  </si>
  <si>
    <t>Joinville</t>
  </si>
  <si>
    <t>Jolan</t>
  </si>
  <si>
    <t>Jolanta</t>
  </si>
  <si>
    <t>Jolliffe</t>
  </si>
  <si>
    <t>Joluch</t>
  </si>
  <si>
    <t>Jolus</t>
  </si>
  <si>
    <t>Jomara</t>
  </si>
  <si>
    <t>Jomel</t>
  </si>
  <si>
    <t>Jomond</t>
  </si>
  <si>
    <t>Jonay</t>
  </si>
  <si>
    <t>Jonell</t>
  </si>
  <si>
    <t>Jonna</t>
  </si>
  <si>
    <t>Jonsa</t>
  </si>
  <si>
    <t>Jonwine</t>
  </si>
  <si>
    <t>Jopesk</t>
  </si>
  <si>
    <t>Jopson</t>
  </si>
  <si>
    <t>Jora</t>
  </si>
  <si>
    <t>Jorah</t>
  </si>
  <si>
    <t>Jorgan</t>
  </si>
  <si>
    <t>Jori</t>
  </si>
  <si>
    <t>Jorin</t>
  </si>
  <si>
    <t>Jorlan</t>
  </si>
  <si>
    <t>Jorma</t>
  </si>
  <si>
    <t>Jorrell</t>
  </si>
  <si>
    <t>Jory</t>
  </si>
  <si>
    <t>Jorzoon</t>
  </si>
  <si>
    <t>Josen</t>
  </si>
  <si>
    <t>Joseran</t>
  </si>
  <si>
    <t>Josian</t>
  </si>
  <si>
    <t>Jovena</t>
  </si>
  <si>
    <t>Jovenne</t>
  </si>
  <si>
    <t>Jovetny</t>
  </si>
  <si>
    <t>Jovica</t>
  </si>
  <si>
    <t>Joy</t>
  </si>
  <si>
    <t>Jozeran</t>
  </si>
  <si>
    <t>Jubal</t>
  </si>
  <si>
    <t>Judelissa</t>
  </si>
  <si>
    <t>Judelka</t>
  </si>
  <si>
    <t>Juhniel</t>
  </si>
  <si>
    <t>Jujika</t>
  </si>
  <si>
    <t>Julgare</t>
  </si>
  <si>
    <t>Julhan</t>
  </si>
  <si>
    <t>Julissa</t>
  </si>
  <si>
    <t>Julius</t>
  </si>
  <si>
    <t>Julnar</t>
  </si>
  <si>
    <t>Juma</t>
  </si>
  <si>
    <t>Jumala</t>
  </si>
  <si>
    <t>Jumanah</t>
  </si>
  <si>
    <t>Junius</t>
  </si>
  <si>
    <t>Junlan</t>
  </si>
  <si>
    <t>Junya</t>
  </si>
  <si>
    <t>Jurdman</t>
  </si>
  <si>
    <t>Jurek</t>
  </si>
  <si>
    <t>Justus</t>
  </si>
  <si>
    <t>Jutoris</t>
  </si>
  <si>
    <t>Jylresa</t>
  </si>
  <si>
    <t>Jyotindra</t>
  </si>
  <si>
    <t>Jysla</t>
  </si>
  <si>
    <t>Jyslin</t>
  </si>
  <si>
    <t>Kabir</t>
  </si>
  <si>
    <t>Kabrina</t>
  </si>
  <si>
    <t>Kacia</t>
  </si>
  <si>
    <t>Kada</t>
  </si>
  <si>
    <t>Kaddok</t>
  </si>
  <si>
    <t>Kadra</t>
  </si>
  <si>
    <t>Kadrax</t>
  </si>
  <si>
    <t>Kadu</t>
  </si>
  <si>
    <t>Kadyx</t>
  </si>
  <si>
    <t>Kaelian</t>
  </si>
  <si>
    <t>Kaelthorn</t>
  </si>
  <si>
    <t>Kaggen</t>
  </si>
  <si>
    <t>Kaharine</t>
  </si>
  <si>
    <t>Kahlan</t>
  </si>
  <si>
    <t>Kaia</t>
  </si>
  <si>
    <t>Kailen</t>
  </si>
  <si>
    <t>Kailiwyn</t>
  </si>
  <si>
    <t>Kainne</t>
  </si>
  <si>
    <t>Kairn</t>
  </si>
  <si>
    <t>Kalamos</t>
  </si>
  <si>
    <t>Kalan</t>
  </si>
  <si>
    <t>Kalannar</t>
  </si>
  <si>
    <t>Kalaradian</t>
  </si>
  <si>
    <t>Kalas</t>
  </si>
  <si>
    <t>Kalavathi</t>
  </si>
  <si>
    <t>Kaleth</t>
  </si>
  <si>
    <t>Kalevi</t>
  </si>
  <si>
    <t>Kalia</t>
  </si>
  <si>
    <t>Kaliesh</t>
  </si>
  <si>
    <t>Kallico</t>
  </si>
  <si>
    <t>Kallos</t>
  </si>
  <si>
    <t>Kalna</t>
  </si>
  <si>
    <t>Kalnarima</t>
  </si>
  <si>
    <t>Kalos</t>
  </si>
  <si>
    <t>Kalyana</t>
  </si>
  <si>
    <t>Kalzir</t>
  </si>
  <si>
    <t>Kalzuss</t>
  </si>
  <si>
    <t>Kamaria</t>
  </si>
  <si>
    <t>Kamesh</t>
  </si>
  <si>
    <t>Kamien</t>
  </si>
  <si>
    <t>Kamishala</t>
  </si>
  <si>
    <t>Kanan</t>
  </si>
  <si>
    <t>Kandler</t>
  </si>
  <si>
    <t>Kanok</t>
  </si>
  <si>
    <t>Kanquan</t>
  </si>
  <si>
    <t>Kanya</t>
  </si>
  <si>
    <t>Kanzaz</t>
  </si>
  <si>
    <t>Karanwyn</t>
  </si>
  <si>
    <t>Karathis</t>
  </si>
  <si>
    <t>Karbos</t>
  </si>
  <si>
    <t>Karel</t>
  </si>
  <si>
    <t>Karesh</t>
  </si>
  <si>
    <t>Karglain</t>
  </si>
  <si>
    <t>Karis</t>
  </si>
  <si>
    <t>Kariya</t>
  </si>
  <si>
    <t>Karkus</t>
  </si>
  <si>
    <t>Karmandon</t>
  </si>
  <si>
    <t>Karmuk</t>
  </si>
  <si>
    <t>Karnitha</t>
  </si>
  <si>
    <t>Karse</t>
  </si>
  <si>
    <t>Kasaki</t>
  </si>
  <si>
    <t>Kasbeel</t>
  </si>
  <si>
    <t>Kaseir</t>
  </si>
  <si>
    <t>Kasha</t>
  </si>
  <si>
    <t>Kashundra</t>
  </si>
  <si>
    <t>Kasporio</t>
  </si>
  <si>
    <t>Kassius</t>
  </si>
  <si>
    <t>Kastek</t>
  </si>
  <si>
    <t>Kasuf</t>
  </si>
  <si>
    <t>Katania</t>
  </si>
  <si>
    <t>Kater</t>
  </si>
  <si>
    <t>Kathala</t>
  </si>
  <si>
    <t>Kathil Arard</t>
  </si>
  <si>
    <t>Kaupaer</t>
  </si>
  <si>
    <t>Kauvra</t>
  </si>
  <si>
    <t>Kavala</t>
  </si>
  <si>
    <t>Kavalech</t>
  </si>
  <si>
    <t>Kavaris</t>
  </si>
  <si>
    <t>Kavindra</t>
  </si>
  <si>
    <t>Kaxazas</t>
  </si>
  <si>
    <t>Kaya</t>
  </si>
  <si>
    <t>Kayann</t>
  </si>
  <si>
    <t>Kaylina</t>
  </si>
  <si>
    <t>Kaylon</t>
  </si>
  <si>
    <t>Kazgaroth</t>
  </si>
  <si>
    <t>Kazimir</t>
  </si>
  <si>
    <t>Kazoan</t>
  </si>
  <si>
    <t>Keelia</t>
  </si>
  <si>
    <t>Keeomi</t>
  </si>
  <si>
    <t>Keerthana</t>
  </si>
  <si>
    <t>Keerthi</t>
  </si>
  <si>
    <t>Keethan</t>
  </si>
  <si>
    <t>Keevan</t>
  </si>
  <si>
    <t>Keffen</t>
  </si>
  <si>
    <t>Keffiya</t>
  </si>
  <si>
    <t>Keflin</t>
  </si>
  <si>
    <t>Kehl</t>
  </si>
  <si>
    <t>Keiana</t>
  </si>
  <si>
    <t>Kelandra</t>
  </si>
  <si>
    <t>Kelby</t>
  </si>
  <si>
    <t>Kelcey</t>
  </si>
  <si>
    <t>Keldric</t>
  </si>
  <si>
    <t>Kelecia</t>
  </si>
  <si>
    <t>Kelgore</t>
  </si>
  <si>
    <t>Kells</t>
  </si>
  <si>
    <t>Kelnozz</t>
  </si>
  <si>
    <t>Kelrath</t>
  </si>
  <si>
    <t>Kelric</t>
  </si>
  <si>
    <t>Kelton</t>
  </si>
  <si>
    <t>Kelzeck</t>
  </si>
  <si>
    <t>Kemena</t>
  </si>
  <si>
    <t>Kemer</t>
  </si>
  <si>
    <t>Kemia</t>
  </si>
  <si>
    <t>Kemis</t>
  </si>
  <si>
    <t>Kene</t>
  </si>
  <si>
    <t>Kenerald</t>
  </si>
  <si>
    <t>Kenia</t>
  </si>
  <si>
    <t>Kenitra</t>
  </si>
  <si>
    <t>Kennos</t>
  </si>
  <si>
    <t>Kenseph</t>
  </si>
  <si>
    <t>Kenthel</t>
  </si>
  <si>
    <t>Kentira</t>
  </si>
  <si>
    <t>Keogh</t>
  </si>
  <si>
    <t>Keoki</t>
  </si>
  <si>
    <t>Keolish</t>
  </si>
  <si>
    <t>Keonna</t>
  </si>
  <si>
    <t>Kera</t>
  </si>
  <si>
    <t>Kerian</t>
  </si>
  <si>
    <t>Keris</t>
  </si>
  <si>
    <t>Kern</t>
  </si>
  <si>
    <t>Kerney</t>
  </si>
  <si>
    <t>Kerning</t>
  </si>
  <si>
    <t>Kerrin</t>
  </si>
  <si>
    <t>Kerrinan</t>
  </si>
  <si>
    <t>Kerubiel</t>
  </si>
  <si>
    <t>Keryvian</t>
  </si>
  <si>
    <t>Keshundra</t>
  </si>
  <si>
    <t>Keshyria</t>
  </si>
  <si>
    <t>Kesi</t>
  </si>
  <si>
    <t>Kesia</t>
  </si>
  <si>
    <t>Kesley</t>
  </si>
  <si>
    <t>Kester</t>
  </si>
  <si>
    <t>Keteel</t>
  </si>
  <si>
    <t>Kethemar</t>
  </si>
  <si>
    <t>Ketmos</t>
  </si>
  <si>
    <t>Ketta</t>
  </si>
  <si>
    <t>Keurig</t>
  </si>
  <si>
    <t>Kevaara</t>
  </si>
  <si>
    <t>Keveena</t>
  </si>
  <si>
    <t>Kevern</t>
  </si>
  <si>
    <t>Keyon</t>
  </si>
  <si>
    <t>Kezaf</t>
  </si>
  <si>
    <t>Khaalis</t>
  </si>
  <si>
    <t>Khabir</t>
  </si>
  <si>
    <t>Khadar</t>
  </si>
  <si>
    <t>Khadiga</t>
  </si>
  <si>
    <t>Khagra</t>
  </si>
  <si>
    <t>Khairi</t>
  </si>
  <si>
    <t>Khalas</t>
  </si>
  <si>
    <t>Khalk</t>
  </si>
  <si>
    <t>Khalli</t>
  </si>
  <si>
    <t>Khamedoost</t>
  </si>
  <si>
    <t>Khamet</t>
  </si>
  <si>
    <t>Khamsa</t>
  </si>
  <si>
    <t>Kharkon</t>
  </si>
  <si>
    <t>Khasso</t>
  </si>
  <si>
    <t>Khazar</t>
  </si>
  <si>
    <t>Khelan</t>
  </si>
  <si>
    <t>Khemed</t>
  </si>
  <si>
    <t>Khendar</t>
  </si>
  <si>
    <t>Khepira</t>
  </si>
  <si>
    <t>Kherris</t>
  </si>
  <si>
    <t>Khiraj</t>
  </si>
  <si>
    <t>Kholl</t>
  </si>
  <si>
    <t>Khondlo</t>
  </si>
  <si>
    <t>Khorshed</t>
  </si>
  <si>
    <t>Khortdad</t>
  </si>
  <si>
    <t>Khrazz</t>
  </si>
  <si>
    <t>Khushal</t>
  </si>
  <si>
    <t>Kiana</t>
  </si>
  <si>
    <t>Kiath</t>
  </si>
  <si>
    <t>Kibbul</t>
  </si>
  <si>
    <t>Kidaria</t>
  </si>
  <si>
    <t>Kidona</t>
  </si>
  <si>
    <t>Kiefer</t>
  </si>
  <si>
    <t>Kieondra</t>
  </si>
  <si>
    <t>Kier</t>
  </si>
  <si>
    <t>Kieran</t>
  </si>
  <si>
    <t>Kiira</t>
  </si>
  <si>
    <t>Kijafa</t>
  </si>
  <si>
    <t>Kilara</t>
  </si>
  <si>
    <t>Kildeen</t>
  </si>
  <si>
    <t>Kimora</t>
  </si>
  <si>
    <t>Kimserg</t>
  </si>
  <si>
    <t>Kinither</t>
  </si>
  <si>
    <t>Kinthar</t>
  </si>
  <si>
    <t>Kiomara</t>
  </si>
  <si>
    <t>Kiondra</t>
  </si>
  <si>
    <t>Kionea</t>
  </si>
  <si>
    <t>Kiplo</t>
  </si>
  <si>
    <t>Kiri</t>
  </si>
  <si>
    <t>Kirkwood</t>
  </si>
  <si>
    <t>Kissane</t>
  </si>
  <si>
    <t>Kjell</t>
  </si>
  <si>
    <t>Knue</t>
  </si>
  <si>
    <t>Komene</t>
  </si>
  <si>
    <t>Kornel</t>
  </si>
  <si>
    <t>Kosta</t>
  </si>
  <si>
    <t>Krenaste</t>
  </si>
  <si>
    <t>Krondorl</t>
  </si>
  <si>
    <t>Kullmark</t>
  </si>
  <si>
    <t>Kunain</t>
  </si>
  <si>
    <t>Kuroth</t>
  </si>
  <si>
    <t>Kurple</t>
  </si>
  <si>
    <t>Kurunna</t>
  </si>
  <si>
    <t>Kushagra</t>
  </si>
  <si>
    <t>Kuswanto</t>
  </si>
  <si>
    <t>Kwera</t>
  </si>
  <si>
    <t>Kyala</t>
  </si>
  <si>
    <t>Kyaris</t>
  </si>
  <si>
    <t>Kyelet</t>
  </si>
  <si>
    <t>Kyena</t>
  </si>
  <si>
    <t>Kyiana</t>
  </si>
  <si>
    <t>Kylem</t>
  </si>
  <si>
    <t>Kylira</t>
  </si>
  <si>
    <t>Kylona</t>
  </si>
  <si>
    <t>Kynt</t>
  </si>
  <si>
    <t>Kynthia</t>
  </si>
  <si>
    <t>Kyphanta</t>
  </si>
  <si>
    <t>Kypri</t>
  </si>
  <si>
    <t>Kyralyn</t>
  </si>
  <si>
    <t>Kyros</t>
  </si>
  <si>
    <t>Kyrran</t>
  </si>
  <si>
    <t>Kysus</t>
  </si>
  <si>
    <t>Kzandro</t>
  </si>
  <si>
    <t>LaBorde</t>
  </si>
  <si>
    <t>Lachere</t>
  </si>
  <si>
    <t>Lachira</t>
  </si>
  <si>
    <t>Ladion</t>
  </si>
  <si>
    <t>Laduni</t>
  </si>
  <si>
    <t>Laele</t>
  </si>
  <si>
    <t>Laelithar</t>
  </si>
  <si>
    <t>Laera</t>
  </si>
  <si>
    <t>Laern</t>
  </si>
  <si>
    <t>Laertes</t>
  </si>
  <si>
    <t>Laertilus</t>
  </si>
  <si>
    <t>Laethan</t>
  </si>
  <si>
    <t>Laethis</t>
  </si>
  <si>
    <t>Laetita</t>
  </si>
  <si>
    <t>Lagmir</t>
  </si>
  <si>
    <t>Lahm</t>
  </si>
  <si>
    <t>Lain</t>
  </si>
  <si>
    <t>Laira</t>
  </si>
  <si>
    <t>Laitannen</t>
  </si>
  <si>
    <t>Laius</t>
  </si>
  <si>
    <t>Lakeisha</t>
  </si>
  <si>
    <t>Lakshmi</t>
  </si>
  <si>
    <t>Lalali</t>
  </si>
  <si>
    <t>Lalasa</t>
  </si>
  <si>
    <t>Laleh</t>
  </si>
  <si>
    <t>Lam</t>
  </si>
  <si>
    <t>Lamalha</t>
  </si>
  <si>
    <t>Lamarra</t>
  </si>
  <si>
    <t>Lamberto</t>
  </si>
  <si>
    <t>Lamek</t>
  </si>
  <si>
    <t>Lamia</t>
  </si>
  <si>
    <t>Lammas</t>
  </si>
  <si>
    <t>Lamordia</t>
  </si>
  <si>
    <t>Lamoth</t>
  </si>
  <si>
    <t>Landecker</t>
  </si>
  <si>
    <t>Landira</t>
  </si>
  <si>
    <t>Landon</t>
  </si>
  <si>
    <t>Laneren</t>
  </si>
  <si>
    <t>Langarlia</t>
  </si>
  <si>
    <t>Lanivel</t>
  </si>
  <si>
    <t>Lannilis</t>
  </si>
  <si>
    <t>Lannion</t>
  </si>
  <si>
    <t>Lannis</t>
  </si>
  <si>
    <t>Lanta</t>
  </si>
  <si>
    <t>Lantana</t>
  </si>
  <si>
    <t>Lantash</t>
  </si>
  <si>
    <t>Lantherval</t>
  </si>
  <si>
    <t>Lanthorn</t>
  </si>
  <si>
    <t>Larelis</t>
  </si>
  <si>
    <t>Lareth</t>
  </si>
  <si>
    <t>Larexis</t>
  </si>
  <si>
    <t>Larn</t>
  </si>
  <si>
    <t>Larnobov</t>
  </si>
  <si>
    <t>Larsa</t>
  </si>
  <si>
    <t>Larushe</t>
  </si>
  <si>
    <t>Larynda</t>
  </si>
  <si>
    <t>Lasala</t>
  </si>
  <si>
    <t>Lasca</t>
  </si>
  <si>
    <t>Lasha</t>
  </si>
  <si>
    <t>Lashela</t>
  </si>
  <si>
    <t>Lasky</t>
  </si>
  <si>
    <t>Lasla</t>
  </si>
  <si>
    <t>Lasselia</t>
  </si>
  <si>
    <t>Lassour</t>
  </si>
  <si>
    <t>Laswell</t>
  </si>
  <si>
    <t>Latonesh</t>
  </si>
  <si>
    <t>Latran</t>
  </si>
  <si>
    <t>Laudine</t>
  </si>
  <si>
    <t>Laueeda</t>
  </si>
  <si>
    <t>Laurence</t>
  </si>
  <si>
    <t>Lauzoril</t>
  </si>
  <si>
    <t>Lavado</t>
  </si>
  <si>
    <t>Lavant</t>
  </si>
  <si>
    <t>Lavarender</t>
  </si>
  <si>
    <t>Lavaryta</t>
  </si>
  <si>
    <t>Lavinia</t>
  </si>
  <si>
    <t>Lawton</t>
  </si>
  <si>
    <t>Layla</t>
  </si>
  <si>
    <t>Layne</t>
  </si>
  <si>
    <t>Lazaemon</t>
  </si>
  <si>
    <t>Lazett</t>
  </si>
  <si>
    <t>Leaina</t>
  </si>
  <si>
    <t>Leal</t>
  </si>
  <si>
    <t>Leandra</t>
  </si>
  <si>
    <t>Lebarisini</t>
  </si>
  <si>
    <t>Lecards</t>
  </si>
  <si>
    <t>Leda</t>
  </si>
  <si>
    <t>Ledbetter</t>
  </si>
  <si>
    <t>Leegora</t>
  </si>
  <si>
    <t>Leena</t>
  </si>
  <si>
    <t>Leenster</t>
  </si>
  <si>
    <t>Leerstrom</t>
  </si>
  <si>
    <t>Leetah</t>
  </si>
  <si>
    <t>Legodia</t>
  </si>
  <si>
    <t>Legyrd</t>
  </si>
  <si>
    <t>Leinad</t>
  </si>
  <si>
    <t>Leir</t>
  </si>
  <si>
    <t>Lejek</t>
  </si>
  <si>
    <t>Lelex</t>
  </si>
  <si>
    <t>Leliar</t>
  </si>
  <si>
    <t>Lelyrian</t>
  </si>
  <si>
    <t>Lembree</t>
  </si>
  <si>
    <t>Lemminkaen</t>
  </si>
  <si>
    <t>Lency</t>
  </si>
  <si>
    <t>Lendecia</t>
  </si>
  <si>
    <t>Lenka</t>
  </si>
  <si>
    <t>Lenodus</t>
  </si>
  <si>
    <t>Lentheus</t>
  </si>
  <si>
    <t>Lenusya</t>
  </si>
  <si>
    <t>Leoben</t>
  </si>
  <si>
    <t>Leodis</t>
  </si>
  <si>
    <t>Leodor</t>
  </si>
  <si>
    <t>Leops</t>
  </si>
  <si>
    <t>Leotitia</t>
  </si>
  <si>
    <t>Leovel</t>
  </si>
  <si>
    <t>Lephyrr</t>
  </si>
  <si>
    <t>Lerkara</t>
  </si>
  <si>
    <t>Lerostav</t>
  </si>
  <si>
    <t>Lesaonar</t>
  </si>
  <si>
    <t>Leskyn</t>
  </si>
  <si>
    <t>Lesot</t>
  </si>
  <si>
    <t>Lestus</t>
  </si>
  <si>
    <t>Lesya</t>
  </si>
  <si>
    <t>Leszek</t>
  </si>
  <si>
    <t>Leticia</t>
  </si>
  <si>
    <t>Letner</t>
  </si>
  <si>
    <t>Leuko</t>
  </si>
  <si>
    <t>Levana</t>
  </si>
  <si>
    <t>Levant</t>
  </si>
  <si>
    <t>Levas</t>
  </si>
  <si>
    <t>Levatra</t>
  </si>
  <si>
    <t>Leyten</t>
  </si>
  <si>
    <t>Leytra</t>
  </si>
  <si>
    <t>Lhorsteer</t>
  </si>
  <si>
    <t>Lhurdas</t>
  </si>
  <si>
    <t>Lhyl</t>
  </si>
  <si>
    <t>Lial</t>
  </si>
  <si>
    <t>Liandra</t>
  </si>
  <si>
    <t>Liannet</t>
  </si>
  <si>
    <t>Libo</t>
  </si>
  <si>
    <t>Lida</t>
  </si>
  <si>
    <t>Liefand</t>
  </si>
  <si>
    <t>Liemuai</t>
  </si>
  <si>
    <t>Lieryn</t>
  </si>
  <si>
    <t>Lilac</t>
  </si>
  <si>
    <t>Lilja</t>
  </si>
  <si>
    <t>Lilka</t>
  </si>
  <si>
    <t>Lillis</t>
  </si>
  <si>
    <t>Liloa</t>
  </si>
  <si>
    <t>Lily</t>
  </si>
  <si>
    <t>Limeira</t>
  </si>
  <si>
    <t>Lindsell</t>
  </si>
  <si>
    <t>LiNeerlay</t>
  </si>
  <si>
    <t>Lingol</t>
  </si>
  <si>
    <t>Linton</t>
  </si>
  <si>
    <t>Linvail</t>
  </si>
  <si>
    <t>Linxia</t>
  </si>
  <si>
    <t>Lionello</t>
  </si>
  <si>
    <t>Liptrot</t>
  </si>
  <si>
    <t>Lirdinna</t>
  </si>
  <si>
    <t>Lirdnolu</t>
  </si>
  <si>
    <t>Liremalda</t>
  </si>
  <si>
    <t>Lirienne</t>
  </si>
  <si>
    <t>Lirin</t>
  </si>
  <si>
    <t>Liron</t>
  </si>
  <si>
    <t>Lisanne</t>
  </si>
  <si>
    <t>Lischard</t>
  </si>
  <si>
    <t>Lisette</t>
  </si>
  <si>
    <t>Lissath</t>
  </si>
  <si>
    <t>Lissilma</t>
  </si>
  <si>
    <t>Listin</t>
  </si>
  <si>
    <t>Littlemore</t>
  </si>
  <si>
    <t>Livi</t>
  </si>
  <si>
    <t>Lixato</t>
  </si>
  <si>
    <t>Llaulmyn</t>
  </si>
  <si>
    <t>Lledrith</t>
  </si>
  <si>
    <t>Llendo</t>
  </si>
  <si>
    <t>Llenim</t>
  </si>
  <si>
    <t>Llonwyn</t>
  </si>
  <si>
    <t>Lloros</t>
  </si>
  <si>
    <t>Llyrbele</t>
  </si>
  <si>
    <t>Llyrgryf</t>
  </si>
  <si>
    <t>Lobee</t>
  </si>
  <si>
    <t>Locrinia</t>
  </si>
  <si>
    <t>Loddellas</t>
  </si>
  <si>
    <t>Loddins</t>
  </si>
  <si>
    <t>Loella</t>
  </si>
  <si>
    <t>Logesh</t>
  </si>
  <si>
    <t>Logorna</t>
  </si>
  <si>
    <t>Lohar</t>
  </si>
  <si>
    <t>Loimeriea</t>
  </si>
  <si>
    <t>Lokanath</t>
  </si>
  <si>
    <t>Lokara</t>
  </si>
  <si>
    <t>Lokeren</t>
  </si>
  <si>
    <t>Lokesh</t>
  </si>
  <si>
    <t>Loliondo</t>
  </si>
  <si>
    <t>Lolis</t>
  </si>
  <si>
    <t>Lolka</t>
  </si>
  <si>
    <t>Lombardi</t>
  </si>
  <si>
    <t>Lombro</t>
  </si>
  <si>
    <t>Lomela</t>
  </si>
  <si>
    <t>Lomys</t>
  </si>
  <si>
    <t>Lonaz</t>
  </si>
  <si>
    <t>Lonespark</t>
  </si>
  <si>
    <t>Loodra</t>
  </si>
  <si>
    <t>Lorach</t>
  </si>
  <si>
    <t>Lorak</t>
  </si>
  <si>
    <t>Loran</t>
  </si>
  <si>
    <t>Loray</t>
  </si>
  <si>
    <t>Lorbal</t>
  </si>
  <si>
    <t>Lorelei</t>
  </si>
  <si>
    <t>Lorellan</t>
  </si>
  <si>
    <t>Lorelle</t>
  </si>
  <si>
    <t>Lorenzo</t>
  </si>
  <si>
    <t>Lorhalien</t>
  </si>
  <si>
    <t>Lorifir</t>
  </si>
  <si>
    <t>Lorik</t>
  </si>
  <si>
    <t>Lorinar</t>
  </si>
  <si>
    <t>Lorinda</t>
  </si>
  <si>
    <t>Lorl’vana</t>
  </si>
  <si>
    <t>Lorna</t>
  </si>
  <si>
    <t>Lortz</t>
  </si>
  <si>
    <t>Lorus</t>
  </si>
  <si>
    <t>Losadunai</t>
  </si>
  <si>
    <t>Lotatie</t>
  </si>
  <si>
    <t>Lotha</t>
  </si>
  <si>
    <t>Lothair</t>
  </si>
  <si>
    <t>Lothalia</t>
  </si>
  <si>
    <t>Lothario</t>
  </si>
  <si>
    <t>Lothriel</t>
  </si>
  <si>
    <t>Lourine</t>
  </si>
  <si>
    <t>Loutre</t>
  </si>
  <si>
    <t>Lovanna</t>
  </si>
  <si>
    <t>Lovita</t>
  </si>
  <si>
    <t>Lualyrr</t>
  </si>
  <si>
    <t>Lucasta</t>
  </si>
  <si>
    <t>Lucianus</t>
  </si>
  <si>
    <t>Lucilius</t>
  </si>
  <si>
    <t>Lucira</t>
  </si>
  <si>
    <t>Ludisa</t>
  </si>
  <si>
    <t>Ludru</t>
  </si>
  <si>
    <t>Lugardo</t>
  </si>
  <si>
    <t>Lugena</t>
  </si>
  <si>
    <t>Lugo</t>
  </si>
  <si>
    <t>Lugúr</t>
  </si>
  <si>
    <t>Luiren</t>
  </si>
  <si>
    <t>Lulea</t>
  </si>
  <si>
    <t>Lulthiss</t>
  </si>
  <si>
    <t>Luminitsa</t>
  </si>
  <si>
    <t>Lumley</t>
  </si>
  <si>
    <t>Lunasnarl</t>
  </si>
  <si>
    <t>Lundgren</t>
  </si>
  <si>
    <t>Lunzia</t>
  </si>
  <si>
    <t>Lurfalion</t>
  </si>
  <si>
    <t>Lurka</t>
  </si>
  <si>
    <t>Lurraiza</t>
  </si>
  <si>
    <t>Lurtrum</t>
  </si>
  <si>
    <t>Lusaka</t>
  </si>
  <si>
    <t>Lushka</t>
  </si>
  <si>
    <t>Lusia</t>
  </si>
  <si>
    <t>Lusselyn</t>
  </si>
  <si>
    <t>Lutherum</t>
  </si>
  <si>
    <t>Luthor</t>
  </si>
  <si>
    <t>Lutzaen</t>
  </si>
  <si>
    <t>Luxus</t>
  </si>
  <si>
    <t>Lya</t>
  </si>
  <si>
    <t>Lyfalia</t>
  </si>
  <si>
    <t>Lyme</t>
  </si>
  <si>
    <t>Lymond</t>
  </si>
  <si>
    <t>Lynal</t>
  </si>
  <si>
    <t>Lynchfield</t>
  </si>
  <si>
    <t>Lyndelendo</t>
  </si>
  <si>
    <t>Lyndrea</t>
  </si>
  <si>
    <t>Lyrice</t>
  </si>
  <si>
    <t>Lyrina</t>
  </si>
  <si>
    <t>Lyrune</t>
  </si>
  <si>
    <t>Lysirial</t>
  </si>
  <si>
    <t>Lythra</t>
  </si>
  <si>
    <t>Lythrana</t>
  </si>
  <si>
    <t>Lytsong</t>
  </si>
  <si>
    <t>Lyundra</t>
  </si>
  <si>
    <t>Mable</t>
  </si>
  <si>
    <t>Macaan</t>
  </si>
  <si>
    <t>Macarius</t>
  </si>
  <si>
    <t>Mace</t>
  </si>
  <si>
    <t>Machem</t>
  </si>
  <si>
    <t>Macus</t>
  </si>
  <si>
    <t>Madenia</t>
  </si>
  <si>
    <t>Madhukar</t>
  </si>
  <si>
    <t>Madian</t>
  </si>
  <si>
    <t>Mador</t>
  </si>
  <si>
    <t>Madrale</t>
  </si>
  <si>
    <t>Madron</t>
  </si>
  <si>
    <t>Mads</t>
  </si>
  <si>
    <t>Madsen</t>
  </si>
  <si>
    <t>Madulara</t>
  </si>
  <si>
    <t>Maeglemmin</t>
  </si>
  <si>
    <t>Maelys</t>
  </si>
  <si>
    <t>Maenala</t>
  </si>
  <si>
    <t>Maerlus</t>
  </si>
  <si>
    <t>Maeros</t>
  </si>
  <si>
    <t>Maetheus</t>
  </si>
  <si>
    <t>Maeus</t>
  </si>
  <si>
    <t>Maeva</t>
  </si>
  <si>
    <t>Maevattana</t>
  </si>
  <si>
    <t>Mafindel</t>
  </si>
  <si>
    <t>Magal</t>
  </si>
  <si>
    <t>Magandar</t>
  </si>
  <si>
    <t>Magda</t>
  </si>
  <si>
    <t>Magessa</t>
  </si>
  <si>
    <t>Maginsa</t>
  </si>
  <si>
    <t>Magladuil</t>
  </si>
  <si>
    <t>Magnil</t>
  </si>
  <si>
    <t>Magnimar</t>
  </si>
  <si>
    <t>Magnus</t>
  </si>
  <si>
    <t>Maiana</t>
  </si>
  <si>
    <t>Maira</t>
  </si>
  <si>
    <t>Mairenui</t>
  </si>
  <si>
    <t>Mais</t>
  </si>
  <si>
    <t>Maitámo</t>
  </si>
  <si>
    <t>Maity</t>
  </si>
  <si>
    <t>Maiwen</t>
  </si>
  <si>
    <t>Majesta</t>
  </si>
  <si>
    <t>Majors</t>
  </si>
  <si>
    <t>Makili</t>
  </si>
  <si>
    <t>Malaergost</t>
  </si>
  <si>
    <t>Malaga</t>
  </si>
  <si>
    <t>Malagar</t>
  </si>
  <si>
    <t>Malaggar</t>
  </si>
  <si>
    <t>Malakith</t>
  </si>
  <si>
    <t>Malarak</t>
  </si>
  <si>
    <t>Malchor</t>
  </si>
  <si>
    <t>Malchus</t>
  </si>
  <si>
    <t>Maldirk</t>
  </si>
  <si>
    <t>Maldranthe</t>
  </si>
  <si>
    <t>Maledictor</t>
  </si>
  <si>
    <t>Malena</t>
  </si>
  <si>
    <t>Malenfant</t>
  </si>
  <si>
    <t>Malenti</t>
  </si>
  <si>
    <t>Malergos</t>
  </si>
  <si>
    <t>Malezar</t>
  </si>
  <si>
    <t>Malfias</t>
  </si>
  <si>
    <t>Malfier</t>
  </si>
  <si>
    <t>Malgen</t>
  </si>
  <si>
    <t>Malgor</t>
  </si>
  <si>
    <t>Malgreant</t>
  </si>
  <si>
    <t>Malice</t>
  </si>
  <si>
    <t>Malik</t>
  </si>
  <si>
    <t>Malinaldra</t>
  </si>
  <si>
    <t>Malingo</t>
  </si>
  <si>
    <t>Malith</t>
  </si>
  <si>
    <t>Malkadres</t>
  </si>
  <si>
    <t>Malnangar</t>
  </si>
  <si>
    <t>Malneus</t>
  </si>
  <si>
    <t>Malophoros</t>
  </si>
  <si>
    <t>Malouma</t>
  </si>
  <si>
    <t>Malto</t>
  </si>
  <si>
    <t>Malus</t>
  </si>
  <si>
    <t>Malva</t>
  </si>
  <si>
    <t>Malveret</t>
  </si>
  <si>
    <t>Malynya</t>
  </si>
  <si>
    <t>Mamanu</t>
  </si>
  <si>
    <t>Mana</t>
  </si>
  <si>
    <t>Manaigh</t>
  </si>
  <si>
    <t>Manakel</t>
  </si>
  <si>
    <t>Manalena</t>
  </si>
  <si>
    <t>Manarr</t>
  </si>
  <si>
    <t>Manava</t>
  </si>
  <si>
    <t>Mandorallen</t>
  </si>
  <si>
    <t>Mandt</t>
  </si>
  <si>
    <t>Manduria</t>
  </si>
  <si>
    <t>Maneira</t>
  </si>
  <si>
    <t>Manetho</t>
  </si>
  <si>
    <t>Manil</t>
  </si>
  <si>
    <t>Manira</t>
  </si>
  <si>
    <t>Manjoot</t>
  </si>
  <si>
    <t>Manjunath</t>
  </si>
  <si>
    <t>Manodra</t>
  </si>
  <si>
    <t>Manon</t>
  </si>
  <si>
    <t>Manteceros</t>
  </si>
  <si>
    <t>Mantella</t>
  </si>
  <si>
    <t>Mantinea</t>
  </si>
  <si>
    <t>Manton</t>
  </si>
  <si>
    <t>Manua</t>
  </si>
  <si>
    <t>Manuarii</t>
  </si>
  <si>
    <t>Mar</t>
  </si>
  <si>
    <t>Maralah</t>
  </si>
  <si>
    <t>Marallina</t>
  </si>
  <si>
    <t>Marasa</t>
  </si>
  <si>
    <t>Maratta</t>
  </si>
  <si>
    <t>Marayn</t>
  </si>
  <si>
    <t>Marblefall</t>
  </si>
  <si>
    <t>Marcellinus</t>
  </si>
  <si>
    <t>Marchion</t>
  </si>
  <si>
    <t>Mardakine</t>
  </si>
  <si>
    <t>Mardam</t>
  </si>
  <si>
    <t>Marden</t>
  </si>
  <si>
    <t>Mardocles</t>
  </si>
  <si>
    <t>Mardon</t>
  </si>
  <si>
    <t>Marelle</t>
  </si>
  <si>
    <t>Mareva</t>
  </si>
  <si>
    <t>Marfleet</t>
  </si>
  <si>
    <t>Marga</t>
  </si>
  <si>
    <t>Margalo</t>
  </si>
  <si>
    <t>Marget</t>
  </si>
  <si>
    <t>Marghaz</t>
  </si>
  <si>
    <t>Marianus</t>
  </si>
  <si>
    <t>Marilis</t>
  </si>
  <si>
    <t>Marinell</t>
  </si>
  <si>
    <t>Marino</t>
  </si>
  <si>
    <t>Marisal</t>
  </si>
  <si>
    <t>Mariska</t>
  </si>
  <si>
    <t>Marius</t>
  </si>
  <si>
    <t>Mariva</t>
  </si>
  <si>
    <t>Marjani</t>
  </si>
  <si>
    <t>Marjeta</t>
  </si>
  <si>
    <t>Marjora</t>
  </si>
  <si>
    <t>Mark</t>
  </si>
  <si>
    <t>Markala</t>
  </si>
  <si>
    <t>Markeno</t>
  </si>
  <si>
    <t>Markolak</t>
  </si>
  <si>
    <t>Markos</t>
  </si>
  <si>
    <t>Markus</t>
  </si>
  <si>
    <t>Marl</t>
  </si>
  <si>
    <t>Marley</t>
  </si>
  <si>
    <t>Marlona</t>
  </si>
  <si>
    <t>Marn</t>
  </si>
  <si>
    <t>Marnia</t>
  </si>
  <si>
    <t>Marozia</t>
  </si>
  <si>
    <t>Marphisa</t>
  </si>
  <si>
    <t>Marrad</t>
  </si>
  <si>
    <t>Marreno</t>
  </si>
  <si>
    <t>Marshcaller</t>
  </si>
  <si>
    <t>Marten</t>
  </si>
  <si>
    <t>Maruata</t>
  </si>
  <si>
    <t>Maruk</t>
  </si>
  <si>
    <t>Marune</t>
  </si>
  <si>
    <t>Marvos</t>
  </si>
  <si>
    <t>Maryla</t>
  </si>
  <si>
    <t>Marzenia</t>
  </si>
  <si>
    <t>Marzikoth</t>
  </si>
  <si>
    <t>Masalinie</t>
  </si>
  <si>
    <t>Maschena</t>
  </si>
  <si>
    <t>Masheth</t>
  </si>
  <si>
    <t>Masoj</t>
  </si>
  <si>
    <t>Masrin</t>
  </si>
  <si>
    <t>Massah</t>
  </si>
  <si>
    <t>Massiel</t>
  </si>
  <si>
    <t>Massone</t>
  </si>
  <si>
    <t>Matahi</t>
  </si>
  <si>
    <t>Matahina</t>
  </si>
  <si>
    <t>Matasha</t>
  </si>
  <si>
    <t>Matej</t>
  </si>
  <si>
    <t>Mathaeyia</t>
  </si>
  <si>
    <t>Matheus</t>
  </si>
  <si>
    <t>Matresa</t>
  </si>
  <si>
    <t>Matrika</t>
  </si>
  <si>
    <t>Matrim</t>
  </si>
  <si>
    <t>Mattix</t>
  </si>
  <si>
    <t>Maulesh</t>
  </si>
  <si>
    <t>Maulik</t>
  </si>
  <si>
    <t>Maulnar</t>
  </si>
  <si>
    <t>Maun</t>
  </si>
  <si>
    <t>Mauncrah</t>
  </si>
  <si>
    <t>Maurice</t>
  </si>
  <si>
    <t>Mauritian</t>
  </si>
  <si>
    <t>Mauton</t>
  </si>
  <si>
    <t>Mavelle</t>
  </si>
  <si>
    <t>Mavheran</t>
  </si>
  <si>
    <t>Maximilian</t>
  </si>
  <si>
    <t>Maxpary</t>
  </si>
  <si>
    <t>Maxwell</t>
  </si>
  <si>
    <t>Maya</t>
  </si>
  <si>
    <t>Mayana</t>
  </si>
  <si>
    <t>Mayela</t>
  </si>
  <si>
    <t>Mayim</t>
  </si>
  <si>
    <t>Maylee</t>
  </si>
  <si>
    <t>Mayllen</t>
  </si>
  <si>
    <t>Maynardo</t>
  </si>
  <si>
    <t>Maynor</t>
  </si>
  <si>
    <t>Mazhar</t>
  </si>
  <si>
    <t>Meadowslayer</t>
  </si>
  <si>
    <t>Mealiden</t>
  </si>
  <si>
    <t>Meandarra</t>
  </si>
  <si>
    <t>Meara</t>
  </si>
  <si>
    <t>Mecretia</t>
  </si>
  <si>
    <t>Medar</t>
  </si>
  <si>
    <t>Medardo</t>
  </si>
  <si>
    <t>Medegian</t>
  </si>
  <si>
    <t>Medgar</t>
  </si>
  <si>
    <t>Medwick</t>
  </si>
  <si>
    <t>Medwyn</t>
  </si>
  <si>
    <t>Meekatharra</t>
  </si>
  <si>
    <t>Meellea</t>
  </si>
  <si>
    <t>Meenakshi</t>
  </si>
  <si>
    <t>Megan</t>
  </si>
  <si>
    <t>Mehak</t>
  </si>
  <si>
    <t>Meherio</t>
  </si>
  <si>
    <t>Mehl</t>
  </si>
  <si>
    <t>Mehmen</t>
  </si>
  <si>
    <t>Meiana</t>
  </si>
  <si>
    <t>Meilum</t>
  </si>
  <si>
    <t>Mekalah</t>
  </si>
  <si>
    <t>Meklan</t>
  </si>
  <si>
    <t>Melana</t>
  </si>
  <si>
    <t>Melancon</t>
  </si>
  <si>
    <t>Melando</t>
  </si>
  <si>
    <t>Melanio</t>
  </si>
  <si>
    <t>Melarn</t>
  </si>
  <si>
    <t>Melastirth</t>
  </si>
  <si>
    <t>Melcer</t>
  </si>
  <si>
    <t>Melchor</t>
  </si>
  <si>
    <t>Meldanen</t>
  </si>
  <si>
    <t>Meldon</t>
  </si>
  <si>
    <t>Meldrick</t>
  </si>
  <si>
    <t>Melea</t>
  </si>
  <si>
    <t>Melegaunt</t>
  </si>
  <si>
    <t>Meleghost</t>
  </si>
  <si>
    <t>Melek</t>
  </si>
  <si>
    <t>Melesca</t>
  </si>
  <si>
    <t>Melgar</t>
  </si>
  <si>
    <t>Melina</t>
  </si>
  <si>
    <t>Melindrea</t>
  </si>
  <si>
    <t>Melinshae</t>
  </si>
  <si>
    <t>Melisenda</t>
  </si>
  <si>
    <t>Melitain</t>
  </si>
  <si>
    <t>Melito</t>
  </si>
  <si>
    <t>Melkonis</t>
  </si>
  <si>
    <t>Mellasel</t>
  </si>
  <si>
    <t>Mellycott</t>
  </si>
  <si>
    <t>Melora</t>
  </si>
  <si>
    <t>Melosha</t>
  </si>
  <si>
    <t>Melosia</t>
  </si>
  <si>
    <t>Melotaph</t>
  </si>
  <si>
    <t>Melusina</t>
  </si>
  <si>
    <t>Meluzan</t>
  </si>
  <si>
    <t>Melza</t>
  </si>
  <si>
    <t>Membricus</t>
  </si>
  <si>
    <t>Memmess</t>
  </si>
  <si>
    <t>Mencel</t>
  </si>
  <si>
    <t>Mendoline</t>
  </si>
  <si>
    <t>Menelaus</t>
  </si>
  <si>
    <t>Menerus</t>
  </si>
  <si>
    <t>Menesant</t>
  </si>
  <si>
    <t>Menesta</t>
  </si>
  <si>
    <t>Menetrian</t>
  </si>
  <si>
    <t>Menor</t>
  </si>
  <si>
    <t>Mera</t>
  </si>
  <si>
    <t>Meradwyn</t>
  </si>
  <si>
    <t>Merald</t>
  </si>
  <si>
    <t>Merchel</t>
  </si>
  <si>
    <t>Mercia</t>
  </si>
  <si>
    <t>Merdigan</t>
  </si>
  <si>
    <t>Meredath</t>
  </si>
  <si>
    <t>Meren</t>
  </si>
  <si>
    <t>Merenui</t>
  </si>
  <si>
    <t>Mergoda</t>
  </si>
  <si>
    <t>Merian</t>
  </si>
  <si>
    <t>Merigo</t>
  </si>
  <si>
    <t>Merinid</t>
  </si>
  <si>
    <t>Meristaak</t>
  </si>
  <si>
    <t>Meriuset</t>
  </si>
  <si>
    <t>Merranyth</t>
  </si>
  <si>
    <t>Merredin</t>
  </si>
  <si>
    <t>Merrin</t>
  </si>
  <si>
    <t>Mervic</t>
  </si>
  <si>
    <t>Meserach</t>
  </si>
  <si>
    <t>Meshtinos</t>
  </si>
  <si>
    <t>Mesi</t>
  </si>
  <si>
    <t>Messakk</t>
  </si>
  <si>
    <t>Messalo</t>
  </si>
  <si>
    <t>Metetini</t>
  </si>
  <si>
    <t>Methena</t>
  </si>
  <si>
    <t>Methild</t>
  </si>
  <si>
    <t>Methneen</t>
  </si>
  <si>
    <t>Methven</t>
  </si>
  <si>
    <t>Meyra</t>
  </si>
  <si>
    <t>Mezel</t>
  </si>
  <si>
    <t>Mezro</t>
  </si>
  <si>
    <t>Mezzara</t>
  </si>
  <si>
    <t>Mharcis</t>
  </si>
  <si>
    <t>Mholomi</t>
  </si>
  <si>
    <t>Micarlin</t>
  </si>
  <si>
    <t>Micheri</t>
  </si>
  <si>
    <t>Micon</t>
  </si>
  <si>
    <t>Miel</t>
  </si>
  <si>
    <t>Mierani</t>
  </si>
  <si>
    <t>Mierest</t>
  </si>
  <si>
    <t>Migan</t>
  </si>
  <si>
    <t>Miglett</t>
  </si>
  <si>
    <t>Mika</t>
  </si>
  <si>
    <t>Miklos</t>
  </si>
  <si>
    <t>Miktyr</t>
  </si>
  <si>
    <t>Milaine</t>
  </si>
  <si>
    <t>Mildarm</t>
  </si>
  <si>
    <t>Milduin</t>
  </si>
  <si>
    <t>Milena</t>
  </si>
  <si>
    <t>Mileria</t>
  </si>
  <si>
    <t>Mileth</t>
  </si>
  <si>
    <t>Milez</t>
  </si>
  <si>
    <t>Miliden</t>
  </si>
  <si>
    <t>Millicent</t>
  </si>
  <si>
    <t>Millig</t>
  </si>
  <si>
    <t>Milmar</t>
  </si>
  <si>
    <t>Milmilion</t>
  </si>
  <si>
    <t>Milos</t>
  </si>
  <si>
    <t>Milovan</t>
  </si>
  <si>
    <t>Milran</t>
  </si>
  <si>
    <t>Milvia</t>
  </si>
  <si>
    <t>Mimura</t>
  </si>
  <si>
    <t>Minaret</t>
  </si>
  <si>
    <t>Mindirae</t>
  </si>
  <si>
    <t>Minka</t>
  </si>
  <si>
    <t>Minolin</t>
  </si>
  <si>
    <t>Minoru</t>
  </si>
  <si>
    <t>Minos</t>
  </si>
  <si>
    <t>Minya</t>
  </si>
  <si>
    <t>Miodrag</t>
  </si>
  <si>
    <t>Mira</t>
  </si>
  <si>
    <t>Mirabel</t>
  </si>
  <si>
    <t>Miralem</t>
  </si>
  <si>
    <t>Mirdle</t>
  </si>
  <si>
    <t>Mirdor</t>
  </si>
  <si>
    <t>Mirdromel</t>
  </si>
  <si>
    <t>Mirdu</t>
  </si>
  <si>
    <t>Mirek</t>
  </si>
  <si>
    <t>Miren</t>
  </si>
  <si>
    <t>Mirendandra</t>
  </si>
  <si>
    <t>Mireya</t>
  </si>
  <si>
    <t>Miri</t>
  </si>
  <si>
    <t>Miriam</t>
  </si>
  <si>
    <t>Mirique</t>
  </si>
  <si>
    <t>Mirja</t>
  </si>
  <si>
    <t>Mirka</t>
  </si>
  <si>
    <t>Mirla</t>
  </si>
  <si>
    <t>Miro</t>
  </si>
  <si>
    <t>Mirta</t>
  </si>
  <si>
    <t>Mirthshard</t>
  </si>
  <si>
    <t>Mirza</t>
  </si>
  <si>
    <t>Mirzzen</t>
  </si>
  <si>
    <t>Misca</t>
  </si>
  <si>
    <t>Miska</t>
  </si>
  <si>
    <t>Missathac</t>
  </si>
  <si>
    <t>Mistelle</t>
  </si>
  <si>
    <t>Mistglade</t>
  </si>
  <si>
    <t>Mistrock</t>
  </si>
  <si>
    <t>Mithalvarin</t>
  </si>
  <si>
    <t>Mitlosek</t>
  </si>
  <si>
    <t>Mittwoch</t>
  </si>
  <si>
    <t>Mitya</t>
  </si>
  <si>
    <t>Miyana</t>
  </si>
  <si>
    <t>Miyeritar</t>
  </si>
  <si>
    <t>Mlnron</t>
  </si>
  <si>
    <t>Moac</t>
  </si>
  <si>
    <t>Moadine</t>
  </si>
  <si>
    <t>Moana</t>
  </si>
  <si>
    <t>Moclyss</t>
  </si>
  <si>
    <t>Moddasir</t>
  </si>
  <si>
    <t>Modeko</t>
  </si>
  <si>
    <t>Modena</t>
  </si>
  <si>
    <t>Modesto</t>
  </si>
  <si>
    <t>Modestus</t>
  </si>
  <si>
    <t>Moea</t>
  </si>
  <si>
    <t>Moerani</t>
  </si>
  <si>
    <t>Moges</t>
  </si>
  <si>
    <t>Moglas</t>
  </si>
  <si>
    <t>Mohana</t>
  </si>
  <si>
    <t>Mohapatra</t>
  </si>
  <si>
    <t>Mohea</t>
  </si>
  <si>
    <t>Mojgan</t>
  </si>
  <si>
    <t>Mokagkt</t>
  </si>
  <si>
    <t>Mokrane</t>
  </si>
  <si>
    <t>Moktar</t>
  </si>
  <si>
    <t>Molkar</t>
  </si>
  <si>
    <t>Mollana</t>
  </si>
  <si>
    <t>Mollem</t>
  </si>
  <si>
    <t>Mollos</t>
  </si>
  <si>
    <t>Molorio</t>
  </si>
  <si>
    <t>Molowitch</t>
  </si>
  <si>
    <t>Moltenoak</t>
  </si>
  <si>
    <t>Molvar</t>
  </si>
  <si>
    <t>Molvayas</t>
  </si>
  <si>
    <t>Molydeus</t>
  </si>
  <si>
    <t>Momar</t>
  </si>
  <si>
    <t>Monali</t>
  </si>
  <si>
    <t>Mondraia</t>
  </si>
  <si>
    <t>Mondro</t>
  </si>
  <si>
    <t>Monford</t>
  </si>
  <si>
    <t>Monro</t>
  </si>
  <si>
    <t>Montavia</t>
  </si>
  <si>
    <t>Montaz</t>
  </si>
  <si>
    <t>Monteith</t>
  </si>
  <si>
    <t>Mooncairn</t>
  </si>
  <si>
    <t>Moonridge</t>
  </si>
  <si>
    <t>Mora</t>
  </si>
  <si>
    <t>Morain</t>
  </si>
  <si>
    <t>Morak</t>
  </si>
  <si>
    <t>Morcane</t>
  </si>
  <si>
    <t>Morcar</t>
  </si>
  <si>
    <t>Morciana</t>
  </si>
  <si>
    <t>Mordent</t>
  </si>
  <si>
    <t>Morelia</t>
  </si>
  <si>
    <t>Morenia</t>
  </si>
  <si>
    <t>Morevo</t>
  </si>
  <si>
    <t>Morg</t>
  </si>
  <si>
    <t>Morgance</t>
  </si>
  <si>
    <t>Morian</t>
  </si>
  <si>
    <t>Morieth</t>
  </si>
  <si>
    <t>Moriloth</t>
  </si>
  <si>
    <t>Morkan</t>
  </si>
  <si>
    <t>Morla</t>
  </si>
  <si>
    <t>Morley</t>
  </si>
  <si>
    <t>Morningsinger</t>
  </si>
  <si>
    <t>Moros</t>
  </si>
  <si>
    <t>Morriblu</t>
  </si>
  <si>
    <t>Morsallus</t>
  </si>
  <si>
    <t>Morthin</t>
  </si>
  <si>
    <t>Morthon</t>
  </si>
  <si>
    <t>Morvian</t>
  </si>
  <si>
    <t>Morvik</t>
  </si>
  <si>
    <t>Moryson</t>
  </si>
  <si>
    <t>Mosi</t>
  </si>
  <si>
    <t>Mosmira</t>
  </si>
  <si>
    <t>Mossglade</t>
  </si>
  <si>
    <t>Mottul</t>
  </si>
  <si>
    <t>Moughal</t>
  </si>
  <si>
    <t>Mountainpelt</t>
  </si>
  <si>
    <t>Mountainwound</t>
  </si>
  <si>
    <t>Mourgos</t>
  </si>
  <si>
    <t>Mourgram</t>
  </si>
  <si>
    <t>Mourn</t>
  </si>
  <si>
    <t>Mourningstrength</t>
  </si>
  <si>
    <t>Moxam</t>
  </si>
  <si>
    <t>Mudo</t>
  </si>
  <si>
    <t>Muhar</t>
  </si>
  <si>
    <t>Muhil</t>
  </si>
  <si>
    <t>Mukesh</t>
  </si>
  <si>
    <t>Multane</t>
  </si>
  <si>
    <t>Multrax</t>
  </si>
  <si>
    <t>Mulugeta</t>
  </si>
  <si>
    <t>Muluken</t>
  </si>
  <si>
    <t>Mungoria</t>
  </si>
  <si>
    <t>Munira</t>
  </si>
  <si>
    <t>Muntasir</t>
  </si>
  <si>
    <t>Munuren</t>
  </si>
  <si>
    <t>Munzer</t>
  </si>
  <si>
    <t>Murdaugh</t>
  </si>
  <si>
    <t>Murdoc</t>
  </si>
  <si>
    <t>Murex</t>
  </si>
  <si>
    <t>Murgol</t>
  </si>
  <si>
    <t>Murkle</t>
  </si>
  <si>
    <t>Mursal</t>
  </si>
  <si>
    <t>Murshed</t>
  </si>
  <si>
    <t>Murtosa</t>
  </si>
  <si>
    <t>Murunay</t>
  </si>
  <si>
    <t>Murville</t>
  </si>
  <si>
    <t>Murvoma</t>
  </si>
  <si>
    <t>Murya</t>
  </si>
  <si>
    <t>Mushatúl</t>
  </si>
  <si>
    <t>Musiri</t>
  </si>
  <si>
    <t>Muthanna</t>
  </si>
  <si>
    <t>Muxos</t>
  </si>
  <si>
    <t>Muya</t>
  </si>
  <si>
    <t>Myfa</t>
  </si>
  <si>
    <t>Myghal</t>
  </si>
  <si>
    <t>Mykret</t>
  </si>
  <si>
    <t>Mylene</t>
  </si>
  <si>
    <t>Myrdon</t>
  </si>
  <si>
    <t>Myrio</t>
  </si>
  <si>
    <t>Myristyl</t>
  </si>
  <si>
    <t>Myrka</t>
  </si>
  <si>
    <t>Myrmia</t>
  </si>
  <si>
    <t>Myrna</t>
  </si>
  <si>
    <t>Myrrha</t>
  </si>
  <si>
    <t>Myrrine</t>
  </si>
  <si>
    <t>Myrskyla</t>
  </si>
  <si>
    <t>Myrymma</t>
  </si>
  <si>
    <t>Myshella</t>
  </si>
  <si>
    <t>Mysia</t>
  </si>
  <si>
    <t>Mythany</t>
  </si>
  <si>
    <t>Mythrellaa</t>
  </si>
  <si>
    <t>Nadal</t>
  </si>
  <si>
    <t>Nadan</t>
  </si>
  <si>
    <t>Nadenka</t>
  </si>
  <si>
    <t>Nadezda</t>
  </si>
  <si>
    <t>Nadya</t>
  </si>
  <si>
    <t>Naek</t>
  </si>
  <si>
    <t>Naergoth</t>
  </si>
  <si>
    <t>Naeron</t>
  </si>
  <si>
    <t>Naevan</t>
  </si>
  <si>
    <t>Nafrayu</t>
  </si>
  <si>
    <t>Nagle</t>
  </si>
  <si>
    <t>Nahele</t>
  </si>
  <si>
    <t>Nahung</t>
  </si>
  <si>
    <t>Naiara</t>
  </si>
  <si>
    <t>Naiat</t>
  </si>
  <si>
    <t>Naila</t>
  </si>
  <si>
    <t>Nailo</t>
  </si>
  <si>
    <t>Nain</t>
  </si>
  <si>
    <t>Nainarv</t>
  </si>
  <si>
    <t>Naivasha</t>
  </si>
  <si>
    <t>Najera</t>
  </si>
  <si>
    <t>Nakar</t>
  </si>
  <si>
    <t>Nakase</t>
  </si>
  <si>
    <t>Nalambar</t>
  </si>
  <si>
    <t>Nalana</t>
  </si>
  <si>
    <t>Naldi</t>
  </si>
  <si>
    <t>Nalebranc</t>
  </si>
  <si>
    <t>Nalek</t>
  </si>
  <si>
    <t>Nalfeen</t>
  </si>
  <si>
    <t>Nalfein</t>
  </si>
  <si>
    <t>Nalo</t>
  </si>
  <si>
    <t>Nalri</t>
  </si>
  <si>
    <t>Nalvyna</t>
  </si>
  <si>
    <t>Namarra</t>
  </si>
  <si>
    <t>Namazeus</t>
  </si>
  <si>
    <t>Nameless</t>
  </si>
  <si>
    <t>Namen</t>
  </si>
  <si>
    <t>Namkor</t>
  </si>
  <si>
    <t>Namtar</t>
  </si>
  <si>
    <t>Nandana</t>
  </si>
  <si>
    <t>Nandel</t>
  </si>
  <si>
    <t>Nanelia</t>
  </si>
  <si>
    <t>Nanihi</t>
  </si>
  <si>
    <t>Nantar</t>
  </si>
  <si>
    <t>Nara</t>
  </si>
  <si>
    <t>Narana</t>
  </si>
  <si>
    <t>Narbon</t>
  </si>
  <si>
    <t>Narciso</t>
  </si>
  <si>
    <t>Naren</t>
  </si>
  <si>
    <t>Narga</t>
  </si>
  <si>
    <t>Nari</t>
  </si>
  <si>
    <t>Narile</t>
  </si>
  <si>
    <t>Narit</t>
  </si>
  <si>
    <t>Narlash</t>
  </si>
  <si>
    <t>Narlen</t>
  </si>
  <si>
    <t>Narma</t>
  </si>
  <si>
    <t>Narradel</t>
  </si>
  <si>
    <t>Narsil</t>
  </si>
  <si>
    <t>Narvin</t>
  </si>
  <si>
    <t>Narya</t>
  </si>
  <si>
    <t>Naryn</t>
  </si>
  <si>
    <t>Nashera</t>
  </si>
  <si>
    <t>Nashira</t>
  </si>
  <si>
    <t>Nasis</t>
  </si>
  <si>
    <t>Naspis</t>
  </si>
  <si>
    <t>Nasrin</t>
  </si>
  <si>
    <t>Nasya</t>
  </si>
  <si>
    <t>Natalie</t>
  </si>
  <si>
    <t>Natania</t>
  </si>
  <si>
    <t>Nathie</t>
  </si>
  <si>
    <t>Nathka</t>
  </si>
  <si>
    <t>Nathlum</t>
  </si>
  <si>
    <t>Nathode</t>
  </si>
  <si>
    <t>Nathrae</t>
  </si>
  <si>
    <t>Nauch</t>
  </si>
  <si>
    <t>Nauer</t>
  </si>
  <si>
    <t>Naulagak</t>
  </si>
  <si>
    <t>Nauthira</t>
  </si>
  <si>
    <t>Navaren</t>
  </si>
  <si>
    <t>Naya</t>
  </si>
  <si>
    <t>Nayalita</t>
  </si>
  <si>
    <t>Naytha</t>
  </si>
  <si>
    <t>Nazara</t>
  </si>
  <si>
    <t>Nazeen</t>
  </si>
  <si>
    <t>Nazir</t>
  </si>
  <si>
    <t>Nchaser</t>
  </si>
  <si>
    <t>Ndura</t>
  </si>
  <si>
    <t>Neaera</t>
  </si>
  <si>
    <t>Neaira</t>
  </si>
  <si>
    <t>Nebulon</t>
  </si>
  <si>
    <t>Neconda</t>
  </si>
  <si>
    <t>Necrom</t>
  </si>
  <si>
    <t>Nedam</t>
  </si>
  <si>
    <t>Nedylene</t>
  </si>
  <si>
    <t>Needra</t>
  </si>
  <si>
    <t>Neenal</t>
  </si>
  <si>
    <t>Neeshka</t>
  </si>
  <si>
    <t>Nefaratus</t>
  </si>
  <si>
    <t>Neff</t>
  </si>
  <si>
    <t>Nefzen</t>
  </si>
  <si>
    <t>Neimic</t>
  </si>
  <si>
    <t>Neira</t>
  </si>
  <si>
    <t>Nekhera</t>
  </si>
  <si>
    <t>Nekode</t>
  </si>
  <si>
    <t>Nelin</t>
  </si>
  <si>
    <t>Nelinderra</t>
  </si>
  <si>
    <t>Nelithia</t>
  </si>
  <si>
    <t>Nelmyne</t>
  </si>
  <si>
    <t>Nelur</t>
  </si>
  <si>
    <t>Nelushia</t>
  </si>
  <si>
    <t>Nelvine</t>
  </si>
  <si>
    <t>Nelwen</t>
  </si>
  <si>
    <t>Nemonanta</t>
  </si>
  <si>
    <t>Nemoraga</t>
  </si>
  <si>
    <t>Nemphre</t>
  </si>
  <si>
    <t>Nemuel</t>
  </si>
  <si>
    <t>Nendë</t>
  </si>
  <si>
    <t>Nenjassik</t>
  </si>
  <si>
    <t>Nennius</t>
  </si>
  <si>
    <t>Nensis</t>
  </si>
  <si>
    <t>Nenya</t>
  </si>
  <si>
    <t>Neophytos</t>
  </si>
  <si>
    <t>Nerence</t>
  </si>
  <si>
    <t>Nerenne</t>
  </si>
  <si>
    <t>Nereyda</t>
  </si>
  <si>
    <t>Nericia</t>
  </si>
  <si>
    <t>Nerissan</t>
  </si>
  <si>
    <t>Nerle</t>
  </si>
  <si>
    <t>Nero</t>
  </si>
  <si>
    <t>Neron</t>
  </si>
  <si>
    <t>Nerozel</t>
  </si>
  <si>
    <t>Nerthus</t>
  </si>
  <si>
    <t>Neshara</t>
  </si>
  <si>
    <t>Neshket</t>
  </si>
  <si>
    <t>Nesta</t>
  </si>
  <si>
    <t>Nestaria</t>
  </si>
  <si>
    <t>Nestor</t>
  </si>
  <si>
    <t>Neteru</t>
  </si>
  <si>
    <t>Netherem</t>
  </si>
  <si>
    <t>Netheridge</t>
  </si>
  <si>
    <t>Netosa</t>
  </si>
  <si>
    <t>Neurian</t>
  </si>
  <si>
    <t>Nevek</t>
  </si>
  <si>
    <t>Nevgiru</t>
  </si>
  <si>
    <t>Nevis</t>
  </si>
  <si>
    <t>Newbury</t>
  </si>
  <si>
    <t>Newirth</t>
  </si>
  <si>
    <t>Neyadis</t>
  </si>
  <si>
    <t>Neysa</t>
  </si>
  <si>
    <t>Neziel</t>
  </si>
  <si>
    <t>Nezin</t>
  </si>
  <si>
    <t>Nezram</t>
  </si>
  <si>
    <t>Nezzie</t>
  </si>
  <si>
    <t>Nezzin</t>
  </si>
  <si>
    <t>Ngona</t>
  </si>
  <si>
    <t>Nhagruul</t>
  </si>
  <si>
    <t>Nia</t>
  </si>
  <si>
    <t>Niah</t>
  </si>
  <si>
    <t>Niana</t>
  </si>
  <si>
    <t>Nibelongen</t>
  </si>
  <si>
    <t>Nicaea</t>
  </si>
  <si>
    <t>Nicandro</t>
  </si>
  <si>
    <t>Nichoria</t>
  </si>
  <si>
    <t>Nicola</t>
  </si>
  <si>
    <t>Nidrich</t>
  </si>
  <si>
    <t>Nidryn</t>
  </si>
  <si>
    <t>Nienna</t>
  </si>
  <si>
    <t>Niimad</t>
  </si>
  <si>
    <t>Nikos</t>
  </si>
  <si>
    <t>Nilah</t>
  </si>
  <si>
    <t>Nilchos</t>
  </si>
  <si>
    <t>Nilonim</t>
  </si>
  <si>
    <t>Nilus</t>
  </si>
  <si>
    <t>Nimah</t>
  </si>
  <si>
    <t>Nimar</t>
  </si>
  <si>
    <t>Nimath</t>
  </si>
  <si>
    <t>Nimicri</t>
  </si>
  <si>
    <t>Nimredhel</t>
  </si>
  <si>
    <t>Nimrilye</t>
  </si>
  <si>
    <t>Nimrime</t>
  </si>
  <si>
    <t>Nims</t>
  </si>
  <si>
    <t>Nimziki</t>
  </si>
  <si>
    <t>Ninaka</t>
  </si>
  <si>
    <t>Ningyan</t>
  </si>
  <si>
    <t>Ninsun</t>
  </si>
  <si>
    <t>Nintur</t>
  </si>
  <si>
    <t>Niobe</t>
  </si>
  <si>
    <t>Nircin</t>
  </si>
  <si>
    <t>Nircyn</t>
  </si>
  <si>
    <t>Nirdanath</t>
  </si>
  <si>
    <t>Niree</t>
  </si>
  <si>
    <t>Nirinath</t>
  </si>
  <si>
    <t>Nirion</t>
  </si>
  <si>
    <t>Nirresh</t>
  </si>
  <si>
    <t>Nirwen</t>
  </si>
  <si>
    <t>Nishrek</t>
  </si>
  <si>
    <t>Nishta</t>
  </si>
  <si>
    <t>Nismet</t>
  </si>
  <si>
    <t>Nisroc</t>
  </si>
  <si>
    <t>Nissa</t>
  </si>
  <si>
    <t>Nitara</t>
  </si>
  <si>
    <t>Nithryon</t>
  </si>
  <si>
    <t>Nitocris</t>
  </si>
  <si>
    <t>Nitosha</t>
  </si>
  <si>
    <t>Nitra</t>
  </si>
  <si>
    <t>Nitrilla</t>
  </si>
  <si>
    <t>Nittmann</t>
  </si>
  <si>
    <t>Nivetha</t>
  </si>
  <si>
    <t>Nivio</t>
  </si>
  <si>
    <t>Nivor</t>
  </si>
  <si>
    <t>Nixida</t>
  </si>
  <si>
    <t>Nixio</t>
  </si>
  <si>
    <t>Njorn</t>
  </si>
  <si>
    <t>Noanar</t>
  </si>
  <si>
    <t>Noble</t>
  </si>
  <si>
    <t>Nobleflower</t>
  </si>
  <si>
    <t>Nobruzzal</t>
  </si>
  <si>
    <t>Nogano</t>
  </si>
  <si>
    <t>Noldor</t>
  </si>
  <si>
    <t>Noleta</t>
  </si>
  <si>
    <t>Nolimer</t>
  </si>
  <si>
    <t>Nolith</t>
  </si>
  <si>
    <t>Nolkus</t>
  </si>
  <si>
    <t>Nolzur</t>
  </si>
  <si>
    <t>Nomia</t>
  </si>
  <si>
    <t>Nomita</t>
  </si>
  <si>
    <t>Nona</t>
  </si>
  <si>
    <t>Nonnach</t>
  </si>
  <si>
    <t>Noora</t>
  </si>
  <si>
    <t>Nooriyah</t>
  </si>
  <si>
    <t>Noostoron.</t>
  </si>
  <si>
    <t>Norcia</t>
  </si>
  <si>
    <t>Nórë</t>
  </si>
  <si>
    <t>Norenna</t>
  </si>
  <si>
    <t>Norfeolt</t>
  </si>
  <si>
    <t>Noria</t>
  </si>
  <si>
    <t>Noriel</t>
  </si>
  <si>
    <t>Normund</t>
  </si>
  <si>
    <t>Nornagrym</t>
  </si>
  <si>
    <t>Noro</t>
  </si>
  <si>
    <t>Norona</t>
  </si>
  <si>
    <t>Norris</t>
  </si>
  <si>
    <t>Northover</t>
  </si>
  <si>
    <t>Norvella</t>
  </si>
  <si>
    <t>Norvin</t>
  </si>
  <si>
    <t>Norward</t>
  </si>
  <si>
    <t>Norwena</t>
  </si>
  <si>
    <t>Norzalhk</t>
  </si>
  <si>
    <t>Noshen</t>
  </si>
  <si>
    <t>Noster</t>
  </si>
  <si>
    <t>Nothnarg</t>
  </si>
  <si>
    <t>Noura</t>
  </si>
  <si>
    <t>Novine</t>
  </si>
  <si>
    <t>Novomira</t>
  </si>
  <si>
    <t>Nox</t>
  </si>
  <si>
    <t>Nozria</t>
  </si>
  <si>
    <t>Nu’utea</t>
  </si>
  <si>
    <t>Nuala</t>
  </si>
  <si>
    <t>Nuelavi</t>
  </si>
  <si>
    <t>Nuinqa</t>
  </si>
  <si>
    <t>Nulathae</t>
  </si>
  <si>
    <t>Nuleno</t>
  </si>
  <si>
    <t>Null</t>
  </si>
  <si>
    <t>Nulliira</t>
  </si>
  <si>
    <t>Numestra</t>
  </si>
  <si>
    <t>Nunui</t>
  </si>
  <si>
    <t>Nunzio</t>
  </si>
  <si>
    <t>Núr</t>
  </si>
  <si>
    <t>Nureldin</t>
  </si>
  <si>
    <t>Nurhaisa</t>
  </si>
  <si>
    <t>Nuri</t>
  </si>
  <si>
    <t>Nurintha</t>
  </si>
  <si>
    <t>Nurjehan</t>
  </si>
  <si>
    <t>Nuru</t>
  </si>
  <si>
    <t>Nurul</t>
  </si>
  <si>
    <t>Nurush</t>
  </si>
  <si>
    <t>Nutan</t>
  </si>
  <si>
    <t>Nvima</t>
  </si>
  <si>
    <t>Nyanza</t>
  </si>
  <si>
    <t>Nyask</t>
  </si>
  <si>
    <t>Nyatar</t>
  </si>
  <si>
    <t>Nybor</t>
  </si>
  <si>
    <t>Nycia</t>
  </si>
  <si>
    <t>Nydas</t>
  </si>
  <si>
    <t>Nydelthia</t>
  </si>
  <si>
    <t>Nyden</t>
  </si>
  <si>
    <t>Nydia</t>
  </si>
  <si>
    <t>Nygon</t>
  </si>
  <si>
    <t>Nygren</t>
  </si>
  <si>
    <t>Nyjala</t>
  </si>
  <si>
    <t>Nykemia</t>
  </si>
  <si>
    <t>Nyloth</t>
  </si>
  <si>
    <t>Nym</t>
  </si>
  <si>
    <t>Nymar</t>
  </si>
  <si>
    <t>Nymella</t>
  </si>
  <si>
    <t>Nymyrra</t>
  </si>
  <si>
    <t>Nyota</t>
  </si>
  <si>
    <t>Nyra</t>
  </si>
  <si>
    <t>Nyralim</t>
  </si>
  <si>
    <t>Nyrria</t>
  </si>
  <si>
    <t>Nyson</t>
  </si>
  <si>
    <t>Nystrum</t>
  </si>
  <si>
    <t>Nytera</t>
  </si>
  <si>
    <t>Nyx</t>
  </si>
  <si>
    <t>Oakenheart</t>
  </si>
  <si>
    <t>Oanna</t>
  </si>
  <si>
    <t>Oannes</t>
  </si>
  <si>
    <t>Oathkeeper</t>
  </si>
  <si>
    <t>Oathslayer</t>
  </si>
  <si>
    <t>Obella</t>
  </si>
  <si>
    <t>Oberon</t>
  </si>
  <si>
    <t>Ocallian</t>
  </si>
  <si>
    <t>Ochdran</t>
  </si>
  <si>
    <t>Octienne</t>
  </si>
  <si>
    <t>Octovene</t>
  </si>
  <si>
    <t>Ocymos</t>
  </si>
  <si>
    <t>Oda</t>
  </si>
  <si>
    <t>Odach</t>
  </si>
  <si>
    <t>Oderic</t>
  </si>
  <si>
    <t>Odesseiron</t>
  </si>
  <si>
    <t>Odevan</t>
  </si>
  <si>
    <t>Odi</t>
  </si>
  <si>
    <t>Odo</t>
  </si>
  <si>
    <t>Odric</t>
  </si>
  <si>
    <t>Odriel</t>
  </si>
  <si>
    <t>Odrovir</t>
  </si>
  <si>
    <t>Odwyth</t>
  </si>
  <si>
    <t>Oerwurg</t>
  </si>
  <si>
    <t>Oestra</t>
  </si>
  <si>
    <t>Ofaniel</t>
  </si>
  <si>
    <t>Oflune</t>
  </si>
  <si>
    <t>Ogden</t>
  </si>
  <si>
    <t>Ogeeyin</t>
  </si>
  <si>
    <t>Oghar</t>
  </si>
  <si>
    <t>Ogrimph</t>
  </si>
  <si>
    <t>Okemah</t>
  </si>
  <si>
    <t>Okolona</t>
  </si>
  <si>
    <t>Oku</t>
  </si>
  <si>
    <t>Olaana</t>
  </si>
  <si>
    <t>Olarius</t>
  </si>
  <si>
    <t>Olbern</t>
  </si>
  <si>
    <t>Oldenburg</t>
  </si>
  <si>
    <t>Oldoin</t>
  </si>
  <si>
    <t>Oldrisa</t>
  </si>
  <si>
    <t>Oleander</t>
  </si>
  <si>
    <t>Oleran</t>
  </si>
  <si>
    <t>Olerijan</t>
  </si>
  <si>
    <t>Olesya</t>
  </si>
  <si>
    <t>Olethea</t>
  </si>
  <si>
    <t>Oleyn</t>
  </si>
  <si>
    <t>Oliana</t>
  </si>
  <si>
    <t>Olit</t>
  </si>
  <si>
    <t>Oljatt</t>
  </si>
  <si>
    <t>Ollam</t>
  </si>
  <si>
    <t>Olliax</t>
  </si>
  <si>
    <t>Ollusen</t>
  </si>
  <si>
    <t>Olma</t>
  </si>
  <si>
    <t>Oloizia</t>
  </si>
  <si>
    <t>Olorae</t>
  </si>
  <si>
    <t>Olostin</t>
  </si>
  <si>
    <t>Olphaunt</t>
  </si>
  <si>
    <t>Olukon</t>
  </si>
  <si>
    <t>Oluthir</t>
  </si>
  <si>
    <t>Olvan</t>
  </si>
  <si>
    <t>Olvori</t>
  </si>
  <si>
    <t>Olwyn</t>
  </si>
  <si>
    <t>Olympia</t>
  </si>
  <si>
    <t>Olys</t>
  </si>
  <si>
    <t>Olyvar</t>
  </si>
  <si>
    <t>Oma</t>
  </si>
  <si>
    <t>Omalen</t>
  </si>
  <si>
    <t>Omareth</t>
  </si>
  <si>
    <t>Omavol</t>
  </si>
  <si>
    <t>Ombert</t>
  </si>
  <si>
    <t>Ombrecht</t>
  </si>
  <si>
    <t>Omeca</t>
  </si>
  <si>
    <t>Omiya</t>
  </si>
  <si>
    <t>Omkar</t>
  </si>
  <si>
    <t>Ommer</t>
  </si>
  <si>
    <t>Omnesta</t>
  </si>
  <si>
    <t>Omoc</t>
  </si>
  <si>
    <t>Onalee</t>
  </si>
  <si>
    <t>Onali</t>
  </si>
  <si>
    <t>Onalidan</t>
  </si>
  <si>
    <t>Onamia</t>
  </si>
  <si>
    <t>Onata</t>
  </si>
  <si>
    <t>Ondath</t>
  </si>
  <si>
    <t>Ondi</t>
  </si>
  <si>
    <t>Ondine</t>
  </si>
  <si>
    <t>Ondres</t>
  </si>
  <si>
    <t>Ondria</t>
  </si>
  <si>
    <t>Ondrik</t>
  </si>
  <si>
    <t>Onesta</t>
  </si>
  <si>
    <t>Oneth</t>
  </si>
  <si>
    <t>Onfei</t>
  </si>
  <si>
    <t>Onnwal</t>
  </si>
  <si>
    <t>Onora</t>
  </si>
  <si>
    <t>Ontak</t>
  </si>
  <si>
    <t>Ontonkolos</t>
  </si>
  <si>
    <t>Onudith</t>
  </si>
  <si>
    <t>Onwig</t>
  </si>
  <si>
    <t>Onyekyere</t>
  </si>
  <si>
    <t>Opacalia</t>
  </si>
  <si>
    <t>Oplos</t>
  </si>
  <si>
    <t>Oracena</t>
  </si>
  <si>
    <t>Oralee</t>
  </si>
  <si>
    <t>Oralia</t>
  </si>
  <si>
    <t>Orama</t>
  </si>
  <si>
    <t>Orana</t>
  </si>
  <si>
    <t>Oranos</t>
  </si>
  <si>
    <t>Orazond</t>
  </si>
  <si>
    <t>Orbakh</t>
  </si>
  <si>
    <t>Orban</t>
  </si>
  <si>
    <t>Orbog</t>
  </si>
  <si>
    <t>Orbus</t>
  </si>
  <si>
    <t>Orcha</t>
  </si>
  <si>
    <t>Orchid</t>
  </si>
  <si>
    <t>Orcslayer</t>
  </si>
  <si>
    <t>Ordaz</t>
  </si>
  <si>
    <t>Oreata</t>
  </si>
  <si>
    <t>Orellana</t>
  </si>
  <si>
    <t>Oren</t>
  </si>
  <si>
    <t>Orenda</t>
  </si>
  <si>
    <t>Orene</t>
  </si>
  <si>
    <t>Orestes</t>
  </si>
  <si>
    <t>Orethi</t>
  </si>
  <si>
    <t>Oreyn</t>
  </si>
  <si>
    <t>Oreza</t>
  </si>
  <si>
    <t>Orgnir</t>
  </si>
  <si>
    <t>Orgoloth</t>
  </si>
  <si>
    <t>Orhelm</t>
  </si>
  <si>
    <t>Oriana</t>
  </si>
  <si>
    <t>Orianna</t>
  </si>
  <si>
    <t>Orianos</t>
  </si>
  <si>
    <t>Oriantha</t>
  </si>
  <si>
    <t>Oriendram</t>
  </si>
  <si>
    <t>Orifiel</t>
  </si>
  <si>
    <t>Orishal</t>
  </si>
  <si>
    <t>Orithyia</t>
  </si>
  <si>
    <t>Orla</t>
  </si>
  <si>
    <t>Orland</t>
  </si>
  <si>
    <t>Orlanthia</t>
  </si>
  <si>
    <t>Orlen</t>
  </si>
  <si>
    <t>Orlenda</t>
  </si>
  <si>
    <t>Orlona</t>
  </si>
  <si>
    <t>Orlosh</t>
  </si>
  <si>
    <t>Orma</t>
  </si>
  <si>
    <t>Ormond</t>
  </si>
  <si>
    <t>Orne</t>
  </si>
  <si>
    <t>Ornora</t>
  </si>
  <si>
    <t>Ornska</t>
  </si>
  <si>
    <t>Ornulf</t>
  </si>
  <si>
    <t>Orobok</t>
  </si>
  <si>
    <t>Orrent</t>
  </si>
  <si>
    <t>Orsinian</t>
  </si>
  <si>
    <t>Orsmonder</t>
  </si>
  <si>
    <t>Orsolya</t>
  </si>
  <si>
    <t>Ortnit</t>
  </si>
  <si>
    <t>Ortonus</t>
  </si>
  <si>
    <t>Orwae</t>
  </si>
  <si>
    <t>Orwan</t>
  </si>
  <si>
    <t>Osayah</t>
  </si>
  <si>
    <t>Osduin</t>
  </si>
  <si>
    <t>Osgar</t>
  </si>
  <si>
    <t>Osken</t>
  </si>
  <si>
    <t>Ossam</t>
  </si>
  <si>
    <t>Otava</t>
  </si>
  <si>
    <t>Othalon</t>
  </si>
  <si>
    <t>Othel</t>
  </si>
  <si>
    <t>Othilla</t>
  </si>
  <si>
    <t>Othmok</t>
  </si>
  <si>
    <t>Othrambul</t>
  </si>
  <si>
    <t>Othrantar</t>
  </si>
  <si>
    <t>Othras</t>
  </si>
  <si>
    <t>Othreier</t>
  </si>
  <si>
    <t>Oton</t>
  </si>
  <si>
    <t>Otoniel</t>
  </si>
  <si>
    <t>Otonkolos</t>
  </si>
  <si>
    <t>Otran</t>
  </si>
  <si>
    <t>Ottavio</t>
  </si>
  <si>
    <t>Oulam</t>
  </si>
  <si>
    <t>Ourgath</t>
  </si>
  <si>
    <t>Owaenvan</t>
  </si>
  <si>
    <t>Owaiglyn</t>
  </si>
  <si>
    <t>Ozair</t>
  </si>
  <si>
    <t>Ozden</t>
  </si>
  <si>
    <t>Ozeliane</t>
  </si>
  <si>
    <t>Ozelina</t>
  </si>
  <si>
    <t>Ozella</t>
  </si>
  <si>
    <t>Oziel</t>
  </si>
  <si>
    <t>Ozioma</t>
  </si>
  <si>
    <t>Ozno</t>
  </si>
  <si>
    <t>Ozura</t>
  </si>
  <si>
    <t>Pacetor</t>
  </si>
  <si>
    <t>Paddin</t>
  </si>
  <si>
    <t>Paddy</t>
  </si>
  <si>
    <t>Padriac</t>
  </si>
  <si>
    <t>Paethiel</t>
  </si>
  <si>
    <t>Pagmar</t>
  </si>
  <si>
    <t>Pagus</t>
  </si>
  <si>
    <t>Pajon</t>
  </si>
  <si>
    <t>Paldeth</t>
  </si>
  <si>
    <t>Palenix</t>
  </si>
  <si>
    <t>Paline</t>
  </si>
  <si>
    <t>Palinus</t>
  </si>
  <si>
    <t>Pallonia</t>
  </si>
  <si>
    <t>Palmyra</t>
  </si>
  <si>
    <t>Palmys</t>
  </si>
  <si>
    <t>Palossar</t>
  </si>
  <si>
    <t>Pandarus</t>
  </si>
  <si>
    <t>Pandrasus</t>
  </si>
  <si>
    <t>Pandurima</t>
  </si>
  <si>
    <t>Pangar</t>
  </si>
  <si>
    <t>Pantelis</t>
  </si>
  <si>
    <t>Paolo</t>
  </si>
  <si>
    <t>Paphren</t>
  </si>
  <si>
    <t>Paradas</t>
  </si>
  <si>
    <t>Parallon</t>
  </si>
  <si>
    <t>Parelvas</t>
  </si>
  <si>
    <t>Pargus</t>
  </si>
  <si>
    <t>Parilda</t>
  </si>
  <si>
    <t>Parilius</t>
  </si>
  <si>
    <t>Parintar</t>
  </si>
  <si>
    <t>Parisa</t>
  </si>
  <si>
    <t>Parissa</t>
  </si>
  <si>
    <t>Parkal</t>
  </si>
  <si>
    <t>Parlamar</t>
  </si>
  <si>
    <t>Paros</t>
  </si>
  <si>
    <t>Parviz</t>
  </si>
  <si>
    <t>Parwen</t>
  </si>
  <si>
    <t>Pasko</t>
  </si>
  <si>
    <t>Pasqualina</t>
  </si>
  <si>
    <t>Passant</t>
  </si>
  <si>
    <t>Passolmo</t>
  </si>
  <si>
    <t>Patrelia</t>
  </si>
  <si>
    <t>Patrice</t>
  </si>
  <si>
    <t>Patricia</t>
  </si>
  <si>
    <t>Patroclus</t>
  </si>
  <si>
    <t>Paunoris</t>
  </si>
  <si>
    <t>Pavla</t>
  </si>
  <si>
    <t>Pax</t>
  </si>
  <si>
    <t>Paynan</t>
  </si>
  <si>
    <t>Pazia</t>
  </si>
  <si>
    <t>Pazit</t>
  </si>
  <si>
    <t>Pelcian</t>
  </si>
  <si>
    <t>Pelena</t>
  </si>
  <si>
    <t>Pelencia</t>
  </si>
  <si>
    <t>Peleus</t>
  </si>
  <si>
    <t>Peliel</t>
  </si>
  <si>
    <t>Pelinshae</t>
  </si>
  <si>
    <t>Pell</t>
  </si>
  <si>
    <t>Pellana</t>
  </si>
  <si>
    <t>Pellanistra</t>
  </si>
  <si>
    <t>Pelles</t>
  </si>
  <si>
    <t>Pellia</t>
  </si>
  <si>
    <t>Pellinore</t>
  </si>
  <si>
    <t>Pellozel</t>
  </si>
  <si>
    <t>Peltak</t>
  </si>
  <si>
    <t>Penartha</t>
  </si>
  <si>
    <t>Penda</t>
  </si>
  <si>
    <t>Pendron</t>
  </si>
  <si>
    <t>Penela</t>
  </si>
  <si>
    <t>Penella</t>
  </si>
  <si>
    <t>Penhale</t>
  </si>
  <si>
    <t>Pennian</t>
  </si>
  <si>
    <t>Pennycooke</t>
  </si>
  <si>
    <t>Penthea</t>
  </si>
  <si>
    <t>Pentheus</t>
  </si>
  <si>
    <t>Pentosha</t>
  </si>
  <si>
    <t>Peppard</t>
  </si>
  <si>
    <t>Perdita</t>
  </si>
  <si>
    <t>Perdix</t>
  </si>
  <si>
    <t>Peregrine</t>
  </si>
  <si>
    <t>Perelandra</t>
  </si>
  <si>
    <t>Perestan</t>
  </si>
  <si>
    <t>Perigum</t>
  </si>
  <si>
    <t>Peril</t>
  </si>
  <si>
    <t>Perimele</t>
  </si>
  <si>
    <t>Periopis</t>
  </si>
  <si>
    <t>Pernos</t>
  </si>
  <si>
    <t>Perrin</t>
  </si>
  <si>
    <t>Pervez</t>
  </si>
  <si>
    <t>Perzo</t>
  </si>
  <si>
    <t>Pesilda</t>
  </si>
  <si>
    <t>Peta</t>
  </si>
  <si>
    <t>Petra</t>
  </si>
  <si>
    <t>Petrila</t>
  </si>
  <si>
    <t>Petrine</t>
  </si>
  <si>
    <t>Petros</t>
  </si>
  <si>
    <t>Petrus</t>
  </si>
  <si>
    <t>Pettigrove</t>
  </si>
  <si>
    <t>Pevek</t>
  </si>
  <si>
    <t>Pevensey</t>
  </si>
  <si>
    <t>Phaenna</t>
  </si>
  <si>
    <t>Phaere</t>
  </si>
  <si>
    <t>Phaerelastra</t>
  </si>
  <si>
    <t>Phaeress</t>
  </si>
  <si>
    <t>Phamea</t>
  </si>
  <si>
    <t>Phana</t>
  </si>
  <si>
    <t>Phanazir</t>
  </si>
  <si>
    <t>Phandal</t>
  </si>
  <si>
    <t>Phandorl</t>
  </si>
  <si>
    <t>Phandrel</t>
  </si>
  <si>
    <t>Phane</t>
  </si>
  <si>
    <t>Phanna</t>
  </si>
  <si>
    <t>Pharana</t>
  </si>
  <si>
    <t>Pharasma</t>
  </si>
  <si>
    <t>Pharaun</t>
  </si>
  <si>
    <t>Pharaxes</t>
  </si>
  <si>
    <t>Pharazia</t>
  </si>
  <si>
    <t>Pharlos</t>
  </si>
  <si>
    <t>Phate</t>
  </si>
  <si>
    <t>Phedella</t>
  </si>
  <si>
    <t>Phell</t>
  </si>
  <si>
    <t>Phena</t>
  </si>
  <si>
    <t>Phenalyn</t>
  </si>
  <si>
    <t>Pherusa</t>
  </si>
  <si>
    <t>Phigalia</t>
  </si>
  <si>
    <t>Philana</t>
  </si>
  <si>
    <t>Philetus</t>
  </si>
  <si>
    <t>Philia Gare</t>
  </si>
  <si>
    <t>Philomela</t>
  </si>
  <si>
    <t>Philos</t>
  </si>
  <si>
    <t>Philytes</t>
  </si>
  <si>
    <t>Phinne</t>
  </si>
  <si>
    <t>Phinor</t>
  </si>
  <si>
    <t>Phoe</t>
  </si>
  <si>
    <t>Phova</t>
  </si>
  <si>
    <t>Phydran</t>
  </si>
  <si>
    <t>Phyrra</t>
  </si>
  <si>
    <t>Phyrzene</t>
  </si>
  <si>
    <t>Piatra</t>
  </si>
  <si>
    <t>Pickthall</t>
  </si>
  <si>
    <t>Pierce</t>
  </si>
  <si>
    <t>Pietro</t>
  </si>
  <si>
    <t>Pilmer</t>
  </si>
  <si>
    <t>Pilton</t>
  </si>
  <si>
    <t>Pinder</t>
  </si>
  <si>
    <t>Pious</t>
  </si>
  <si>
    <t>Piper</t>
  </si>
  <si>
    <t>Pipo</t>
  </si>
  <si>
    <t>Pir’Oront</t>
  </si>
  <si>
    <t>Piramo</t>
  </si>
  <si>
    <t>Piroska</t>
  </si>
  <si>
    <t>Pitarja</t>
  </si>
  <si>
    <t>Pith</t>
  </si>
  <si>
    <t>Pius</t>
  </si>
  <si>
    <t>Placido</t>
  </si>
  <si>
    <t>Plemena</t>
  </si>
  <si>
    <t>Plexor</t>
  </si>
  <si>
    <t>Plooy</t>
  </si>
  <si>
    <t>Poch</t>
  </si>
  <si>
    <t>Podarces</t>
  </si>
  <si>
    <t>Podrus</t>
  </si>
  <si>
    <t>Poe</t>
  </si>
  <si>
    <t>Poema</t>
  </si>
  <si>
    <t>Poirier</t>
  </si>
  <si>
    <t>Pokora</t>
  </si>
  <si>
    <t>Polgara</t>
  </si>
  <si>
    <t>Polira</t>
  </si>
  <si>
    <t>Poliris</t>
  </si>
  <si>
    <t>Pommy</t>
  </si>
  <si>
    <t>Pontelis</t>
  </si>
  <si>
    <t>Pontius</t>
  </si>
  <si>
    <t>Ponui</t>
  </si>
  <si>
    <t>Poraphia</t>
  </si>
  <si>
    <t>Poratha</t>
  </si>
  <si>
    <t>Porek</t>
  </si>
  <si>
    <t>Porris</t>
  </si>
  <si>
    <t>Poseides</t>
  </si>
  <si>
    <t>Postle</t>
  </si>
  <si>
    <t>Poulomi</t>
  </si>
  <si>
    <t>Prakla</t>
  </si>
  <si>
    <t>Prasanna</t>
  </si>
  <si>
    <t>Praveen</t>
  </si>
  <si>
    <t>Praxana</t>
  </si>
  <si>
    <t>Praxides</t>
  </si>
  <si>
    <t>Precious</t>
  </si>
  <si>
    <t>Prentis</t>
  </si>
  <si>
    <t>Preschard</t>
  </si>
  <si>
    <t>Presho</t>
  </si>
  <si>
    <t>Previn</t>
  </si>
  <si>
    <t>Prexa</t>
  </si>
  <si>
    <t>Priam</t>
  </si>
  <si>
    <t>Pridehammer</t>
  </si>
  <si>
    <t>Prima</t>
  </si>
  <si>
    <t>Prince</t>
  </si>
  <si>
    <t>Prismal</t>
  </si>
  <si>
    <t>Prismeus</t>
  </si>
  <si>
    <t>Proctor</t>
  </si>
  <si>
    <t>Proehn</t>
  </si>
  <si>
    <t>Pron</t>
  </si>
  <si>
    <t>Prospera</t>
  </si>
  <si>
    <t>Protik</t>
  </si>
  <si>
    <t>Proudfeather</t>
  </si>
  <si>
    <t>Proudpike</t>
  </si>
  <si>
    <t>Prydwen</t>
  </si>
  <si>
    <t>Pteryces</t>
  </si>
  <si>
    <t>Puddle</t>
  </si>
  <si>
    <t>Pumster</t>
  </si>
  <si>
    <t>Punch</t>
  </si>
  <si>
    <t>Purgali</t>
  </si>
  <si>
    <t>Pursglove</t>
  </si>
  <si>
    <t>Purta</t>
  </si>
  <si>
    <t>Pye</t>
  </si>
  <si>
    <t>Pylena</t>
  </si>
  <si>
    <t>Pylindra</t>
  </si>
  <si>
    <t>Pylos</t>
  </si>
  <si>
    <t>Pyncion</t>
  </si>
  <si>
    <t>Pyranikus</t>
  </si>
  <si>
    <t>Pyras</t>
  </si>
  <si>
    <t>Pyreblade</t>
  </si>
  <si>
    <t>Pyrma</t>
  </si>
  <si>
    <t>Pyrrulvia</t>
  </si>
  <si>
    <t>Pyxwell</t>
  </si>
  <si>
    <t>Q’orianka</t>
  </si>
  <si>
    <t>Qadria</t>
  </si>
  <si>
    <t>Qadriene</t>
  </si>
  <si>
    <t>Qara</t>
  </si>
  <si>
    <t>Qari</t>
  </si>
  <si>
    <t>Qarto</t>
  </si>
  <si>
    <t>Qasim</t>
  </si>
  <si>
    <t>Qeteb</t>
  </si>
  <si>
    <t>Qhuelon</t>
  </si>
  <si>
    <t>Qiana</t>
  </si>
  <si>
    <t>Qill</t>
  </si>
  <si>
    <t>Qilué</t>
  </si>
  <si>
    <t>Qirecia</t>
  </si>
  <si>
    <t>Qizhen</t>
  </si>
  <si>
    <t>Qora</t>
  </si>
  <si>
    <t>Qoras</t>
  </si>
  <si>
    <t>Qoriana</t>
  </si>
  <si>
    <t>Quaaron</t>
  </si>
  <si>
    <t>Quadri</t>
  </si>
  <si>
    <t>Quaiel</t>
  </si>
  <si>
    <t>Quaji</t>
  </si>
  <si>
    <t>Qualdo</t>
  </si>
  <si>
    <t>Qualora</t>
  </si>
  <si>
    <t>Quamara</t>
  </si>
  <si>
    <t>Quantoul</t>
  </si>
  <si>
    <t>Quarlous</t>
  </si>
  <si>
    <t>Quarn</t>
  </si>
  <si>
    <t>Quarra</t>
  </si>
  <si>
    <t>Quarrel</t>
  </si>
  <si>
    <t>Quatril</t>
  </si>
  <si>
    <t>Quave</t>
  </si>
  <si>
    <t>Qudra</t>
  </si>
  <si>
    <t>Qudsia</t>
  </si>
  <si>
    <t>Quebez</t>
  </si>
  <si>
    <t>Quelnithna</t>
  </si>
  <si>
    <t>Quelurrion</t>
  </si>
  <si>
    <t>Quemma</t>
  </si>
  <si>
    <t>Quennell</t>
  </si>
  <si>
    <t>Quenthel</t>
  </si>
  <si>
    <t>Quentin</t>
  </si>
  <si>
    <t>Quetta</t>
  </si>
  <si>
    <t>Quewen</t>
  </si>
  <si>
    <t>Quezza</t>
  </si>
  <si>
    <t>Quiana</t>
  </si>
  <si>
    <t>Quiat</t>
  </si>
  <si>
    <t>Quiff</t>
  </si>
  <si>
    <t>Quild</t>
  </si>
  <si>
    <t>Quillee</t>
  </si>
  <si>
    <t>Quiller</t>
  </si>
  <si>
    <t>Quindrick</t>
  </si>
  <si>
    <t>Quinqrost</t>
  </si>
  <si>
    <t>Quinta</t>
  </si>
  <si>
    <t>Quintessa</t>
  </si>
  <si>
    <t>Quintus</t>
  </si>
  <si>
    <t>Quiona</t>
  </si>
  <si>
    <t>Quiselyn</t>
  </si>
  <si>
    <t>Quisia</t>
  </si>
  <si>
    <t>Quiwan</t>
  </si>
  <si>
    <t>Qunix</t>
  </si>
  <si>
    <t>Quryn</t>
  </si>
  <si>
    <t>Qusagna</t>
  </si>
  <si>
    <t>Qutab</t>
  </si>
  <si>
    <t>Quyen</t>
  </si>
  <si>
    <t>Qyburn</t>
  </si>
  <si>
    <t>Ra’anui</t>
  </si>
  <si>
    <t>Ra’iarii</t>
  </si>
  <si>
    <t>Ra’ihau</t>
  </si>
  <si>
    <t>Ra’imere</t>
  </si>
  <si>
    <t>Ra’inui</t>
  </si>
  <si>
    <t>Raastred</t>
  </si>
  <si>
    <t>Rabbit</t>
  </si>
  <si>
    <t>Rachna</t>
  </si>
  <si>
    <t>Radarys</t>
  </si>
  <si>
    <t>Radek</t>
  </si>
  <si>
    <t>Radella</t>
  </si>
  <si>
    <t>Raeburn</t>
  </si>
  <si>
    <t>Raesdic</t>
  </si>
  <si>
    <t>Raething</t>
  </si>
  <si>
    <t>Raevich</t>
  </si>
  <si>
    <t>Raezil</t>
  </si>
  <si>
    <t>Raff</t>
  </si>
  <si>
    <t>Raffaele</t>
  </si>
  <si>
    <t>Rafiq</t>
  </si>
  <si>
    <t>Raftmite</t>
  </si>
  <si>
    <t>Raggai</t>
  </si>
  <si>
    <t>Raghad</t>
  </si>
  <si>
    <t>Ragnar</t>
  </si>
  <si>
    <t>Ragon</t>
  </si>
  <si>
    <t>Ragrath</t>
  </si>
  <si>
    <t>Raguel</t>
  </si>
  <si>
    <t>Rahiti</t>
  </si>
  <si>
    <t>Rahkali</t>
  </si>
  <si>
    <t>Rahlet</t>
  </si>
  <si>
    <t>Rahmel</t>
  </si>
  <si>
    <t>Rahni</t>
  </si>
  <si>
    <t>Rahu</t>
  </si>
  <si>
    <t>Rain</t>
  </si>
  <si>
    <t>Raina</t>
  </si>
  <si>
    <t>Rairun</t>
  </si>
  <si>
    <t>Raissa</t>
  </si>
  <si>
    <t>Raith</t>
  </si>
  <si>
    <t>Rajendra</t>
  </si>
  <si>
    <t>Rajni</t>
  </si>
  <si>
    <t>Rajula</t>
  </si>
  <si>
    <t>Rakario</t>
  </si>
  <si>
    <t>Raki</t>
  </si>
  <si>
    <t>Ralaal</t>
  </si>
  <si>
    <t>Ralda</t>
  </si>
  <si>
    <t>Ralee</t>
  </si>
  <si>
    <t>Ralf</t>
  </si>
  <si>
    <t>Ralfin</t>
  </si>
  <si>
    <t>Ralien</t>
  </si>
  <si>
    <t>Raluca</t>
  </si>
  <si>
    <t>Ralziman</t>
  </si>
  <si>
    <t>Ramcrown</t>
  </si>
  <si>
    <t>Ramila</t>
  </si>
  <si>
    <t>Ramla</t>
  </si>
  <si>
    <t>Ramllyn</t>
  </si>
  <si>
    <t>Ramnath</t>
  </si>
  <si>
    <t>Ramoran</t>
  </si>
  <si>
    <t>Ramshon</t>
  </si>
  <si>
    <t>Ranabel</t>
  </si>
  <si>
    <t>Ranaea</t>
  </si>
  <si>
    <t>Ranaghar</t>
  </si>
  <si>
    <t>Ranazar</t>
  </si>
  <si>
    <t>Randerford</t>
  </si>
  <si>
    <t>Ranec</t>
  </si>
  <si>
    <t>Ranike</t>
  </si>
  <si>
    <t>Ranis</t>
  </si>
  <si>
    <t>Ranjaka</t>
  </si>
  <si>
    <t>Rannulf</t>
  </si>
  <si>
    <t>Rao</t>
  </si>
  <si>
    <t>Rarahu</t>
  </si>
  <si>
    <t>Rarik</t>
  </si>
  <si>
    <t>Rasha</t>
  </si>
  <si>
    <t>Rashaam</t>
  </si>
  <si>
    <t>Rashne</t>
  </si>
  <si>
    <t>Rasiem</t>
  </si>
  <si>
    <t>Rasirus</t>
  </si>
  <si>
    <t>Raskin</t>
  </si>
  <si>
    <t>Raslam</t>
  </si>
  <si>
    <t>Rasour</t>
  </si>
  <si>
    <t>Rasp</t>
  </si>
  <si>
    <t>Raspu</t>
  </si>
  <si>
    <t>Rassamm</t>
  </si>
  <si>
    <t>Ratana</t>
  </si>
  <si>
    <t>Rath</t>
  </si>
  <si>
    <t>Rathdaen</t>
  </si>
  <si>
    <t>Rathena</t>
  </si>
  <si>
    <t>Ratley</t>
  </si>
  <si>
    <t>Ratofer</t>
  </si>
  <si>
    <t>Rauchard</t>
  </si>
  <si>
    <t>Raum</t>
  </si>
  <si>
    <t>Raumathar</t>
  </si>
  <si>
    <t>Rauthgog</t>
  </si>
  <si>
    <t>Rauva</t>
  </si>
  <si>
    <t>Rauvin</t>
  </si>
  <si>
    <t>Rauwen</t>
  </si>
  <si>
    <t>Ravana</t>
  </si>
  <si>
    <t>Ravaran</t>
  </si>
  <si>
    <t>Ravel</t>
  </si>
  <si>
    <t>Ravenswood</t>
  </si>
  <si>
    <t>Ravi</t>
  </si>
  <si>
    <t>Ravienne</t>
  </si>
  <si>
    <t>Ravindra</t>
  </si>
  <si>
    <t>Rawn</t>
  </si>
  <si>
    <t>Raxia</t>
  </si>
  <si>
    <t>Rayada</t>
  </si>
  <si>
    <t>Rayek</t>
  </si>
  <si>
    <t>Rayma</t>
  </si>
  <si>
    <t>Raynard</t>
  </si>
  <si>
    <t>Razaan</t>
  </si>
  <si>
    <t>Razo</t>
  </si>
  <si>
    <t>Razortail</t>
  </si>
  <si>
    <t>Recaldo</t>
  </si>
  <si>
    <t>Redaamor</t>
  </si>
  <si>
    <t>Reddle</t>
  </si>
  <si>
    <t>Redgem</t>
  </si>
  <si>
    <t>Redgleam</t>
  </si>
  <si>
    <t>Redraven</t>
  </si>
  <si>
    <t>Redwick</t>
  </si>
  <si>
    <t>Reen</t>
  </si>
  <si>
    <t>Reglar</t>
  </si>
  <si>
    <t>Regnalias</t>
  </si>
  <si>
    <t>Reia</t>
  </si>
  <si>
    <t>Rein</t>
  </si>
  <si>
    <t>Reipoc</t>
  </si>
  <si>
    <t>Reis</t>
  </si>
  <si>
    <t>Reissa</t>
  </si>
  <si>
    <t>Rekart</t>
  </si>
  <si>
    <t>Reldothor</t>
  </si>
  <si>
    <t>Reldresal</t>
  </si>
  <si>
    <t>Releth</t>
  </si>
  <si>
    <t>Relic</t>
  </si>
  <si>
    <t>Rella</t>
  </si>
  <si>
    <t>Relonda</t>
  </si>
  <si>
    <t>Relonor</t>
  </si>
  <si>
    <t>Reluhartis</t>
  </si>
  <si>
    <t>Relyn</t>
  </si>
  <si>
    <t>Remes</t>
  </si>
  <si>
    <t>Remina</t>
  </si>
  <si>
    <t>Remnil</t>
  </si>
  <si>
    <t>Remora</t>
  </si>
  <si>
    <t>Remus</t>
  </si>
  <si>
    <t>Remya</t>
  </si>
  <si>
    <t>Rena</t>
  </si>
  <si>
    <t>Renan</t>
  </si>
  <si>
    <t>Renata</t>
  </si>
  <si>
    <t>Renattida</t>
  </si>
  <si>
    <t>Rency</t>
  </si>
  <si>
    <t>Rengarth</t>
  </si>
  <si>
    <t>Renkin</t>
  </si>
  <si>
    <t>Rennier</t>
  </si>
  <si>
    <t>Renwick</t>
  </si>
  <si>
    <t>Reptar</t>
  </si>
  <si>
    <t>Rerente</t>
  </si>
  <si>
    <t>Rescha</t>
  </si>
  <si>
    <t>Resh</t>
  </si>
  <si>
    <t>Respen</t>
  </si>
  <si>
    <t>Resurgam</t>
  </si>
  <si>
    <t>Retta</t>
  </si>
  <si>
    <t>Reut</t>
  </si>
  <si>
    <t>Revelation</t>
  </si>
  <si>
    <t>Revenmar</t>
  </si>
  <si>
    <t>Rewalt</t>
  </si>
  <si>
    <t>Rewen</t>
  </si>
  <si>
    <t>Reylamina</t>
  </si>
  <si>
    <t>Reylene</t>
  </si>
  <si>
    <t>Reylin</t>
  </si>
  <si>
    <t>Reznak</t>
  </si>
  <si>
    <t>Rezron</t>
  </si>
  <si>
    <t>Rezwal</t>
  </si>
  <si>
    <t>Rhab</t>
  </si>
  <si>
    <t>Rhaenys</t>
  </si>
  <si>
    <t>Rhaessa</t>
  </si>
  <si>
    <t>Rhaetia</t>
  </si>
  <si>
    <t>Rhagos</t>
  </si>
  <si>
    <t>Rhana</t>
  </si>
  <si>
    <t>Rhangnoble</t>
  </si>
  <si>
    <t>Rharda</t>
  </si>
  <si>
    <t>Rhaun</t>
  </si>
  <si>
    <t>Rheidarn</t>
  </si>
  <si>
    <t>Rhellmar</t>
  </si>
  <si>
    <t>Rhen</t>
  </si>
  <si>
    <t>Rhewani</t>
  </si>
  <si>
    <t>Rhin</t>
  </si>
  <si>
    <t>Rhinehart</t>
  </si>
  <si>
    <t>Rhistiel</t>
  </si>
  <si>
    <t>Rhode</t>
  </si>
  <si>
    <t>Rhodelyn</t>
  </si>
  <si>
    <t>Rhose</t>
  </si>
  <si>
    <t>Rhosher</t>
  </si>
  <si>
    <t>Rhovan</t>
  </si>
  <si>
    <t>Rhudlyn</t>
  </si>
  <si>
    <t>Rial</t>
  </si>
  <si>
    <t>Riathenor</t>
  </si>
  <si>
    <t>Riativan</t>
  </si>
  <si>
    <t>Riawin</t>
  </si>
  <si>
    <t>Richheart</t>
  </si>
  <si>
    <t>Richseeker</t>
  </si>
  <si>
    <t>Ridge</t>
  </si>
  <si>
    <t>Ridnir</t>
  </si>
  <si>
    <t>Ridwan</t>
  </si>
  <si>
    <t>Rielle</t>
  </si>
  <si>
    <t>Riertus</t>
  </si>
  <si>
    <t>Rig</t>
  </si>
  <si>
    <t>Rigauld</t>
  </si>
  <si>
    <t>Rigel</t>
  </si>
  <si>
    <t>Rigo</t>
  </si>
  <si>
    <t>Riklaunim</t>
  </si>
  <si>
    <t>Rilani</t>
  </si>
  <si>
    <t>Rile</t>
  </si>
  <si>
    <t>Rilindo</t>
  </si>
  <si>
    <t>Rilkin</t>
  </si>
  <si>
    <t>Rillifane</t>
  </si>
  <si>
    <t>Rilrae</t>
  </si>
  <si>
    <t>Rimhel</t>
  </si>
  <si>
    <t>Rimnir</t>
  </si>
  <si>
    <t>Rimranion</t>
  </si>
  <si>
    <t>Rimrus</t>
  </si>
  <si>
    <t>Rinaldo</t>
  </si>
  <si>
    <t>Rinna</t>
  </si>
  <si>
    <t>Rinnil</t>
  </si>
  <si>
    <t>Rinyarko</t>
  </si>
  <si>
    <t>Riolona</t>
  </si>
  <si>
    <t>Rippon</t>
  </si>
  <si>
    <t>Risberg</t>
  </si>
  <si>
    <t>Rismin</t>
  </si>
  <si>
    <t>Ristlos</t>
  </si>
  <si>
    <t>Riston</t>
  </si>
  <si>
    <t>Rithrop</t>
  </si>
  <si>
    <t>Ritiik</t>
  </si>
  <si>
    <t>Ritter</t>
  </si>
  <si>
    <t>Ritul</t>
  </si>
  <si>
    <t>Ritwik</t>
  </si>
  <si>
    <t>Rivenstone</t>
  </si>
  <si>
    <t>Riverclaw</t>
  </si>
  <si>
    <t>Riverwall</t>
  </si>
  <si>
    <t>Rivi</t>
  </si>
  <si>
    <t>Rivka</t>
  </si>
  <si>
    <t>Rivkah</t>
  </si>
  <si>
    <t>Riwaka</t>
  </si>
  <si>
    <t>Rixi</t>
  </si>
  <si>
    <t>Rixon</t>
  </si>
  <si>
    <t>Rizona</t>
  </si>
  <si>
    <t>Rizzen</t>
  </si>
  <si>
    <t>Roanna</t>
  </si>
  <si>
    <t>Robaire</t>
  </si>
  <si>
    <t>Robigus</t>
  </si>
  <si>
    <t>Rockharvest</t>
  </si>
  <si>
    <t>Rodric</t>
  </si>
  <si>
    <t>Roen</t>
  </si>
  <si>
    <t>Roendra</t>
  </si>
  <si>
    <t>Roesch</t>
  </si>
  <si>
    <t>Rogath</t>
  </si>
  <si>
    <t>Roham</t>
  </si>
  <si>
    <t>Rokel</t>
  </si>
  <si>
    <t>Roken</t>
  </si>
  <si>
    <t>Roksana</t>
  </si>
  <si>
    <t>Rolanda</t>
  </si>
  <si>
    <t>Rolasi</t>
  </si>
  <si>
    <t>Rolda</t>
  </si>
  <si>
    <t>Rolen</t>
  </si>
  <si>
    <t>Rolerick</t>
  </si>
  <si>
    <t>Rolkhun</t>
  </si>
  <si>
    <t>Rollo</t>
  </si>
  <si>
    <t>Rolo</t>
  </si>
  <si>
    <t>Rolstom</t>
  </si>
  <si>
    <t>Roman</t>
  </si>
  <si>
    <t>Romano</t>
  </si>
  <si>
    <t>Romazi</t>
  </si>
  <si>
    <t>Romita</t>
  </si>
  <si>
    <t>Rond</t>
  </si>
  <si>
    <t>Rondo</t>
  </si>
  <si>
    <t>Ronefel</t>
  </si>
  <si>
    <t>Roniran</t>
  </si>
  <si>
    <t>Rook</t>
  </si>
  <si>
    <t>Roquito</t>
  </si>
  <si>
    <t>Rorick</t>
  </si>
  <si>
    <t>Rortan</t>
  </si>
  <si>
    <t>Rortos</t>
  </si>
  <si>
    <t>Rosabelle</t>
  </si>
  <si>
    <t>Rosalyn</t>
  </si>
  <si>
    <t>Roscic</t>
  </si>
  <si>
    <t>Rosco</t>
  </si>
  <si>
    <t>Rosha</t>
  </si>
  <si>
    <t>Roshan</t>
  </si>
  <si>
    <t>Roshna</t>
  </si>
  <si>
    <t>Roshure</t>
  </si>
  <si>
    <t>Rosmer</t>
  </si>
  <si>
    <t>Rossan</t>
  </si>
  <si>
    <t>Rosskeen</t>
  </si>
  <si>
    <t>Rosstan</t>
  </si>
  <si>
    <t>Rotessa</t>
  </si>
  <si>
    <t>Rothar</t>
  </si>
  <si>
    <t>Rotwald</t>
  </si>
  <si>
    <t>Roubik</t>
  </si>
  <si>
    <t>Rouella</t>
  </si>
  <si>
    <t>Rouen</t>
  </si>
  <si>
    <t>Rove</t>
  </si>
  <si>
    <t>Roven</t>
  </si>
  <si>
    <t>Rovere</t>
  </si>
  <si>
    <t>Rovilla</t>
  </si>
  <si>
    <t>Rowland</t>
  </si>
  <si>
    <t>Rowyll</t>
  </si>
  <si>
    <t>Rox</t>
  </si>
  <si>
    <t>Roxana</t>
  </si>
  <si>
    <t>Roxley</t>
  </si>
  <si>
    <t>Royden</t>
  </si>
  <si>
    <t>Roynell</t>
  </si>
  <si>
    <t>Rozag</t>
  </si>
  <si>
    <t>Rudelle</t>
  </si>
  <si>
    <t>Rudolph</t>
  </si>
  <si>
    <t>Rudra</t>
  </si>
  <si>
    <t>Ruehar</t>
  </si>
  <si>
    <t>Ruen</t>
  </si>
  <si>
    <t>Rufo</t>
  </si>
  <si>
    <t>Rulast</t>
  </si>
  <si>
    <t>Rulgin</t>
  </si>
  <si>
    <t>Rullena</t>
  </si>
  <si>
    <t>Rulman</t>
  </si>
  <si>
    <t>Rulonda</t>
  </si>
  <si>
    <t>Rumblestride</t>
  </si>
  <si>
    <t>Rumiko</t>
  </si>
  <si>
    <t>Runae</t>
  </si>
  <si>
    <t>Runcel</t>
  </si>
  <si>
    <t>Rundaulus</t>
  </si>
  <si>
    <t>Rune</t>
  </si>
  <si>
    <t>Runeshield</t>
  </si>
  <si>
    <t>Rurto</t>
  </si>
  <si>
    <t>Rusalgha</t>
  </si>
  <si>
    <t>Rusandra</t>
  </si>
  <si>
    <t>Rusheda</t>
  </si>
  <si>
    <t>Rushton</t>
  </si>
  <si>
    <t>Ruslan</t>
  </si>
  <si>
    <t>Rustan</t>
  </si>
  <si>
    <t>Rustona</t>
  </si>
  <si>
    <t>Rutana</t>
  </si>
  <si>
    <t>Rutesh</t>
  </si>
  <si>
    <t>Rutger</t>
  </si>
  <si>
    <t>Ruvelio</t>
  </si>
  <si>
    <t>Ruven</t>
  </si>
  <si>
    <t>Ruxton</t>
  </si>
  <si>
    <t>Ryba</t>
  </si>
  <si>
    <t>Rybrin</t>
  </si>
  <si>
    <t>Ryella</t>
  </si>
  <si>
    <t>Ryelly</t>
  </si>
  <si>
    <t>Ryfoss</t>
  </si>
  <si>
    <t>Rygel</t>
  </si>
  <si>
    <t>Ryla</t>
  </si>
  <si>
    <t>Rylan</t>
  </si>
  <si>
    <t>Rylance</t>
  </si>
  <si>
    <t>Ryld</t>
  </si>
  <si>
    <t>Rylef</t>
  </si>
  <si>
    <t>Rylock</t>
  </si>
  <si>
    <t>Ryltar</t>
  </si>
  <si>
    <t>Rylva</t>
  </si>
  <si>
    <t>Rynn</t>
  </si>
  <si>
    <t>Ryoka</t>
  </si>
  <si>
    <t>Rysanna</t>
  </si>
  <si>
    <t>Ryssa</t>
  </si>
  <si>
    <t>Rythorn</t>
  </si>
  <si>
    <t>Ryvin</t>
  </si>
  <si>
    <t>Sabakzar</t>
  </si>
  <si>
    <t>Sabal</t>
  </si>
  <si>
    <t>Saben</t>
  </si>
  <si>
    <t>Sabina</t>
  </si>
  <si>
    <t>Sabirine</t>
  </si>
  <si>
    <t>Sabra</t>
  </si>
  <si>
    <t>Sabrae</t>
  </si>
  <si>
    <t>Sabrar</t>
  </si>
  <si>
    <t>Sabretha</t>
  </si>
  <si>
    <t>Sachil</t>
  </si>
  <si>
    <t>Sadebreth</t>
  </si>
  <si>
    <t>Sadira</t>
  </si>
  <si>
    <t>Sadric</t>
  </si>
  <si>
    <t>Sadryn</t>
  </si>
  <si>
    <t>Saelyss</t>
  </si>
  <si>
    <t>Saerlg</t>
  </si>
  <si>
    <t>Saerodor</t>
  </si>
  <si>
    <t>Saerophil</t>
  </si>
  <si>
    <t>Safana</t>
  </si>
  <si>
    <t>Sagan</t>
  </si>
  <si>
    <t>Sagara</t>
  </si>
  <si>
    <t>Sagartus</t>
  </si>
  <si>
    <t>Sahin</t>
  </si>
  <si>
    <t>Sahriel</t>
  </si>
  <si>
    <t>Saida</t>
  </si>
  <si>
    <t>Saidi</t>
  </si>
  <si>
    <t>Saigas</t>
  </si>
  <si>
    <t>Sajidah</t>
  </si>
  <si>
    <t>Sakeris</t>
  </si>
  <si>
    <t>Sakima</t>
  </si>
  <si>
    <t>Sakkrad</t>
  </si>
  <si>
    <t>Saladen</t>
  </si>
  <si>
    <t>Saldan</t>
  </si>
  <si>
    <t>Salders</t>
  </si>
  <si>
    <t>Saleas</t>
  </si>
  <si>
    <t>Saleet</t>
  </si>
  <si>
    <t>Saleos</t>
  </si>
  <si>
    <t>Salep</t>
  </si>
  <si>
    <t>Salia</t>
  </si>
  <si>
    <t>Salik</t>
  </si>
  <si>
    <t>Salinese</t>
  </si>
  <si>
    <t>Sallet</t>
  </si>
  <si>
    <t>Sallos</t>
  </si>
  <si>
    <t>Salmissra</t>
  </si>
  <si>
    <t>Salmo</t>
  </si>
  <si>
    <t>Salus</t>
  </si>
  <si>
    <t>Salvatore</t>
  </si>
  <si>
    <t>Samantia</t>
  </si>
  <si>
    <t>Samara</t>
  </si>
  <si>
    <t>Samarinda</t>
  </si>
  <si>
    <t>Sambril</t>
  </si>
  <si>
    <t>Samedan</t>
  </si>
  <si>
    <t>Sammoc</t>
  </si>
  <si>
    <t>Samock</t>
  </si>
  <si>
    <t>Samos</t>
  </si>
  <si>
    <t>Sampsa</t>
  </si>
  <si>
    <t>Samuel</t>
  </si>
  <si>
    <t>Sanat</t>
  </si>
  <si>
    <t>Sandalphon</t>
  </si>
  <si>
    <t>Sandata</t>
  </si>
  <si>
    <t>Sandir</t>
  </si>
  <si>
    <t>Sandirathue</t>
  </si>
  <si>
    <t>Sandrue</t>
  </si>
  <si>
    <t>Sanesha</t>
  </si>
  <si>
    <t>Sanidine</t>
  </si>
  <si>
    <t>Sanir</t>
  </si>
  <si>
    <t>Sanossen</t>
  </si>
  <si>
    <t>Sansen</t>
  </si>
  <si>
    <t>Santo</t>
  </si>
  <si>
    <t>Santosh</t>
  </si>
  <si>
    <t>Sanzagh</t>
  </si>
  <si>
    <t>Sanziana</t>
  </si>
  <si>
    <t>Sarad</t>
  </si>
  <si>
    <t>Sarax</t>
  </si>
  <si>
    <t>Sarcha</t>
  </si>
  <si>
    <t>Sareloth</t>
  </si>
  <si>
    <t>Sarenrae</t>
  </si>
  <si>
    <t>Sarevok</t>
  </si>
  <si>
    <t>Sargasso</t>
  </si>
  <si>
    <t>Sariah</t>
  </si>
  <si>
    <t>Sariandi</t>
  </si>
  <si>
    <t>Saric</t>
  </si>
  <si>
    <t>Sariolen</t>
  </si>
  <si>
    <t>Sarisa</t>
  </si>
  <si>
    <t>Sarosh</t>
  </si>
  <si>
    <t>Sarothi</t>
  </si>
  <si>
    <t>Sarpedon</t>
  </si>
  <si>
    <t>Sarram</t>
  </si>
  <si>
    <t>Sarshim</t>
  </si>
  <si>
    <t>Sartan</t>
  </si>
  <si>
    <t>Sarzan</t>
  </si>
  <si>
    <t>Saslith</t>
  </si>
  <si>
    <t>Sassandra</t>
  </si>
  <si>
    <t>Satada</t>
  </si>
  <si>
    <t>Sathas</t>
  </si>
  <si>
    <t>Sativola</t>
  </si>
  <si>
    <t>Satna</t>
  </si>
  <si>
    <t>Saturnino</t>
  </si>
  <si>
    <t>Saturno</t>
  </si>
  <si>
    <t>Saturnyne</t>
  </si>
  <si>
    <t>Saugli</t>
  </si>
  <si>
    <t>Savagius</t>
  </si>
  <si>
    <t>Savaxis</t>
  </si>
  <si>
    <t>Saveta</t>
  </si>
  <si>
    <t>Savian</t>
  </si>
  <si>
    <t>Saviero</t>
  </si>
  <si>
    <t>Savila</t>
  </si>
  <si>
    <t>Savrian</t>
  </si>
  <si>
    <t>Savuri</t>
  </si>
  <si>
    <t>Savvis</t>
  </si>
  <si>
    <t>Sawtell</t>
  </si>
  <si>
    <t>Sayadar</t>
  </si>
  <si>
    <t>Sazevich</t>
  </si>
  <si>
    <t>Sazo</t>
  </si>
  <si>
    <t>Sazraen</t>
  </si>
  <si>
    <t>Scadra</t>
  </si>
  <si>
    <t>Sceona</t>
  </si>
  <si>
    <t>Schezalle</t>
  </si>
  <si>
    <t>Schimia</t>
  </si>
  <si>
    <t>Schnai</t>
  </si>
  <si>
    <t>Schott</t>
  </si>
  <si>
    <t>Scipio</t>
  </si>
  <si>
    <t>Sconn</t>
  </si>
  <si>
    <t>Scurlena</t>
  </si>
  <si>
    <t>Scyld</t>
  </si>
  <si>
    <t>Scythia</t>
  </si>
  <si>
    <t>Seatail</t>
  </si>
  <si>
    <t>Seawhirl</t>
  </si>
  <si>
    <t>Seawine</t>
  </si>
  <si>
    <t>Sebastian</t>
  </si>
  <si>
    <t>Sebastiana</t>
  </si>
  <si>
    <t>Sebesken</t>
  </si>
  <si>
    <t>Sebrilas</t>
  </si>
  <si>
    <t>Secandra</t>
  </si>
  <si>
    <t>Secunda</t>
  </si>
  <si>
    <t>Secundus</t>
  </si>
  <si>
    <t>Secus</t>
  </si>
  <si>
    <t>Sedalia</t>
  </si>
  <si>
    <t>Sedas</t>
  </si>
  <si>
    <t>Sedna</t>
  </si>
  <si>
    <t>Sedris</t>
  </si>
  <si>
    <t>Seestra.</t>
  </si>
  <si>
    <t>Seevis</t>
  </si>
  <si>
    <t>Seffrin</t>
  </si>
  <si>
    <t>Segai</t>
  </si>
  <si>
    <t>Segler</t>
  </si>
  <si>
    <t>Segnan</t>
  </si>
  <si>
    <t>Segori</t>
  </si>
  <si>
    <t>Sehal</t>
  </si>
  <si>
    <t>Seija</t>
  </si>
  <si>
    <t>Seila</t>
  </si>
  <si>
    <t>Seipora</t>
  </si>
  <si>
    <t>Sejanus</t>
  </si>
  <si>
    <t>Selandra</t>
  </si>
  <si>
    <t>Selaro</t>
  </si>
  <si>
    <t>Selathian</t>
  </si>
  <si>
    <t>Seldszar</t>
  </si>
  <si>
    <t>Sele</t>
  </si>
  <si>
    <t>Selenice</t>
  </si>
  <si>
    <t>Selise</t>
  </si>
  <si>
    <t>Seljuk</t>
  </si>
  <si>
    <t>Sell</t>
  </si>
  <si>
    <t>Sellasia</t>
  </si>
  <si>
    <t>Selmak</t>
  </si>
  <si>
    <t>Selmyra</t>
  </si>
  <si>
    <t>Selni</t>
  </si>
  <si>
    <t>Selnor</t>
  </si>
  <si>
    <t>Selthos</t>
  </si>
  <si>
    <t>Selvil</t>
  </si>
  <si>
    <t>Selwyn</t>
  </si>
  <si>
    <t>Semele</t>
  </si>
  <si>
    <t>Semil</t>
  </si>
  <si>
    <t>Semka</t>
  </si>
  <si>
    <t>Senas</t>
  </si>
  <si>
    <t>Senath</t>
  </si>
  <si>
    <t>Sendes</t>
  </si>
  <si>
    <t>Senedana</t>
  </si>
  <si>
    <t>Senga</t>
  </si>
  <si>
    <t>Senia</t>
  </si>
  <si>
    <t>Senlis</t>
  </si>
  <si>
    <t>Senn</t>
  </si>
  <si>
    <t>Senna</t>
  </si>
  <si>
    <t>Seorlam</t>
  </si>
  <si>
    <t>Sephrio</t>
  </si>
  <si>
    <t>Sepur</t>
  </si>
  <si>
    <t>Serabel</t>
  </si>
  <si>
    <t>Seran</t>
  </si>
  <si>
    <t>Seranon</t>
  </si>
  <si>
    <t>Seraphiel</t>
  </si>
  <si>
    <t>Seratolva</t>
  </si>
  <si>
    <t>Serechor</t>
  </si>
  <si>
    <t>Seregorm</t>
  </si>
  <si>
    <t>Sereja</t>
  </si>
  <si>
    <t>Seret</t>
  </si>
  <si>
    <t>Sergius</t>
  </si>
  <si>
    <t>Serian</t>
  </si>
  <si>
    <t>Seritram</t>
  </si>
  <si>
    <t>Serkos</t>
  </si>
  <si>
    <t>Serpentblossom</t>
  </si>
  <si>
    <t>Serpin</t>
  </si>
  <si>
    <t>Sessibi</t>
  </si>
  <si>
    <t>Setara</t>
  </si>
  <si>
    <t>Setareh</t>
  </si>
  <si>
    <t>Seterlu</t>
  </si>
  <si>
    <t>Sethra</t>
  </si>
  <si>
    <t>Setinka</t>
  </si>
  <si>
    <t>Setkoth</t>
  </si>
  <si>
    <t>Setter</t>
  </si>
  <si>
    <t>Sevenson</t>
  </si>
  <si>
    <t>Severian</t>
  </si>
  <si>
    <t>Severin</t>
  </si>
  <si>
    <t>Severino</t>
  </si>
  <si>
    <t>Severus</t>
  </si>
  <si>
    <t>Sextus</t>
  </si>
  <si>
    <t>Seyda</t>
  </si>
  <si>
    <t>Seylas</t>
  </si>
  <si>
    <t>Sezela</t>
  </si>
  <si>
    <t>Shaartael</t>
  </si>
  <si>
    <t>Shadelsin</t>
  </si>
  <si>
    <t>Shadowbranch</t>
  </si>
  <si>
    <t>Shadowhorn</t>
  </si>
  <si>
    <t>Shadowspell</t>
  </si>
  <si>
    <t>Shadworth</t>
  </si>
  <si>
    <t>Shaeroon</t>
  </si>
  <si>
    <t>Shagdúrul</t>
  </si>
  <si>
    <t>Shah</t>
  </si>
  <si>
    <t>Shahar</t>
  </si>
  <si>
    <t>Shahnaz</t>
  </si>
  <si>
    <t>Shaishach</t>
  </si>
  <si>
    <t>Shakar</t>
  </si>
  <si>
    <t>Shakes</t>
  </si>
  <si>
    <t>Shakl</t>
  </si>
  <si>
    <t>Shakran</t>
  </si>
  <si>
    <t>Shakziel</t>
  </si>
  <si>
    <t>Shalarein</t>
  </si>
  <si>
    <t>Shalbarain</t>
  </si>
  <si>
    <t>Shaldrissa</t>
  </si>
  <si>
    <t>Shallan</t>
  </si>
  <si>
    <t>Shalush</t>
  </si>
  <si>
    <t>Shandaril</t>
  </si>
  <si>
    <t>Shangalar</t>
  </si>
  <si>
    <t>Shani</t>
  </si>
  <si>
    <t>Shanived</t>
  </si>
  <si>
    <t>Shanks</t>
  </si>
  <si>
    <t>Shanton</t>
  </si>
  <si>
    <t>Shar</t>
  </si>
  <si>
    <t>Shara</t>
  </si>
  <si>
    <t>Sharak</t>
  </si>
  <si>
    <t>Sharanda</t>
  </si>
  <si>
    <t>Shargam</t>
  </si>
  <si>
    <t>Shari</t>
  </si>
  <si>
    <t>Sharmana</t>
  </si>
  <si>
    <t>Sharwyn</t>
  </si>
  <si>
    <t>Shaster</t>
  </si>
  <si>
    <t>Shattados</t>
  </si>
  <si>
    <t>Shattermast</t>
  </si>
  <si>
    <t>Shaulfer</t>
  </si>
  <si>
    <t>Shawcross</t>
  </si>
  <si>
    <t>Shaybara</t>
  </si>
  <si>
    <t>Shaydor</t>
  </si>
  <si>
    <t>Shayndel</t>
  </si>
  <si>
    <t>Shazzellim</t>
  </si>
  <si>
    <t>Shed</t>
  </si>
  <si>
    <t>Sheevis</t>
  </si>
  <si>
    <t>Shekinester</t>
  </si>
  <si>
    <t>Shela</t>
  </si>
  <si>
    <t>Shelandra</t>
  </si>
  <si>
    <t>Shelgarn</t>
  </si>
  <si>
    <t>Shelyn</t>
  </si>
  <si>
    <t>Shemesh</t>
  </si>
  <si>
    <t>Shemoskarn</t>
  </si>
  <si>
    <t>Shemov</t>
  </si>
  <si>
    <t>Sherra</t>
  </si>
  <si>
    <t>Sherudon</t>
  </si>
  <si>
    <t>Shesara</t>
  </si>
  <si>
    <t>Shestra</t>
  </si>
  <si>
    <t>Shevarra</t>
  </si>
  <si>
    <t>Shi’nayne</t>
  </si>
  <si>
    <t>Shidara</t>
  </si>
  <si>
    <t>Shieldsplitter</t>
  </si>
  <si>
    <t>Shiera</t>
  </si>
  <si>
    <t>Shilah</t>
  </si>
  <si>
    <t>Shinantra</t>
  </si>
  <si>
    <t>Shinare</t>
  </si>
  <si>
    <t>Shinkicker</t>
  </si>
  <si>
    <t>Shinoras</t>
  </si>
  <si>
    <t>Shirin</t>
  </si>
  <si>
    <t>Shiriq</t>
  </si>
  <si>
    <t>Shiroda</t>
  </si>
  <si>
    <t>Shirren</t>
  </si>
  <si>
    <t>Shivet</t>
  </si>
  <si>
    <t>Shohab</t>
  </si>
  <si>
    <t>Shomari</t>
  </si>
  <si>
    <t>Shona</t>
  </si>
  <si>
    <t>Shotheri</t>
  </si>
  <si>
    <t>Shotherra</t>
  </si>
  <si>
    <t>Shra</t>
  </si>
  <si>
    <t>Shreekah</t>
  </si>
  <si>
    <t>ShriNeerune</t>
  </si>
  <si>
    <t>Shug</t>
  </si>
  <si>
    <t>Shura</t>
  </si>
  <si>
    <t>Shurdriira</t>
  </si>
  <si>
    <t>Shurram</t>
  </si>
  <si>
    <t>Shuzgam</t>
  </si>
  <si>
    <t>Shyla</t>
  </si>
  <si>
    <t>Shyntlara</t>
  </si>
  <si>
    <t>Siamak</t>
  </si>
  <si>
    <t>Sian</t>
  </si>
  <si>
    <t>Siangar</t>
  </si>
  <si>
    <t>Sibervas</t>
  </si>
  <si>
    <t>Siccifus</t>
  </si>
  <si>
    <t>Siddal</t>
  </si>
  <si>
    <t>Sidimir</t>
  </si>
  <si>
    <t>Sidonia</t>
  </si>
  <si>
    <t>Sidonie</t>
  </si>
  <si>
    <t>Sierra</t>
  </si>
  <si>
    <t>Sigholt</t>
  </si>
  <si>
    <t>Sigra</t>
  </si>
  <si>
    <t>Sihtric</t>
  </si>
  <si>
    <t>Siina</t>
  </si>
  <si>
    <t>Silath</t>
  </si>
  <si>
    <t>Silett</t>
  </si>
  <si>
    <t>Siljan</t>
  </si>
  <si>
    <t>Silmathiel</t>
  </si>
  <si>
    <t>Silonar</t>
  </si>
  <si>
    <t>Siloros</t>
  </si>
  <si>
    <t>Silton</t>
  </si>
  <si>
    <t>Silussa</t>
  </si>
  <si>
    <t>Silvanus</t>
  </si>
  <si>
    <t>Silverblade</t>
  </si>
  <si>
    <t>Silverfin</t>
  </si>
  <si>
    <t>Silvergraft</t>
  </si>
  <si>
    <t>Silverhorn</t>
  </si>
  <si>
    <t>Silvershield</t>
  </si>
  <si>
    <t>Silverstrike</t>
  </si>
  <si>
    <t>Silvertarn</t>
  </si>
  <si>
    <t>Simiris</t>
  </si>
  <si>
    <t>Simpleflare</t>
  </si>
  <si>
    <t>Simpletrap</t>
  </si>
  <si>
    <t>Simurgh</t>
  </si>
  <si>
    <t>SiNafay</t>
  </si>
  <si>
    <t>Sinariel</t>
  </si>
  <si>
    <t>Sindair</t>
  </si>
  <si>
    <t>Sindara</t>
  </si>
  <si>
    <t>Sinyalla</t>
  </si>
  <si>
    <t>Siobhan</t>
  </si>
  <si>
    <t>Siovron</t>
  </si>
  <si>
    <t>Sira</t>
  </si>
  <si>
    <t>Sirdan</t>
  </si>
  <si>
    <t>Siriendra</t>
  </si>
  <si>
    <t>Sirivistra</t>
  </si>
  <si>
    <t>Sirizan</t>
  </si>
  <si>
    <t>Sirothian</t>
  </si>
  <si>
    <t>Sirrion</t>
  </si>
  <si>
    <t>Sistoni</t>
  </si>
  <si>
    <t>Sivan</t>
  </si>
  <si>
    <t>Sivvlur</t>
  </si>
  <si>
    <t>Skain</t>
  </si>
  <si>
    <t>Skalanx</t>
  </si>
  <si>
    <t>Skandalor</t>
  </si>
  <si>
    <t>Skara</t>
  </si>
  <si>
    <t>Skawae</t>
  </si>
  <si>
    <t>Skeetul</t>
  </si>
  <si>
    <t>Skeld</t>
  </si>
  <si>
    <t>Skene</t>
  </si>
  <si>
    <t>Skiprock</t>
  </si>
  <si>
    <t>Skirrak</t>
  </si>
  <si>
    <t>Sklar</t>
  </si>
  <si>
    <t>Skoan</t>
  </si>
  <si>
    <t>Skoria</t>
  </si>
  <si>
    <t>Skoryx</t>
  </si>
  <si>
    <t>Skosana</t>
  </si>
  <si>
    <t>Skovli</t>
  </si>
  <si>
    <t>Skrael</t>
  </si>
  <si>
    <t>Skraeth</t>
  </si>
  <si>
    <t>Skullscar</t>
  </si>
  <si>
    <t>Slakthor</t>
  </si>
  <si>
    <t>Slatekeep</t>
  </si>
  <si>
    <t>Slatestriker</t>
  </si>
  <si>
    <t>Slatter</t>
  </si>
  <si>
    <t>Sleeba</t>
  </si>
  <si>
    <t>Sluttergut</t>
  </si>
  <si>
    <t>Smiff</t>
  </si>
  <si>
    <t>Smitesh</t>
  </si>
  <si>
    <t>Smytron</t>
  </si>
  <si>
    <t>Snakebait</t>
  </si>
  <si>
    <t>Snakesoar</t>
  </si>
  <si>
    <t>Snowspear</t>
  </si>
  <si>
    <t>Solan</t>
  </si>
  <si>
    <t>Solana</t>
  </si>
  <si>
    <t>Solaufein</t>
  </si>
  <si>
    <t>Solenzara</t>
  </si>
  <si>
    <t>Solis</t>
  </si>
  <si>
    <t>Sollio</t>
  </si>
  <si>
    <t>Solmish</t>
  </si>
  <si>
    <t>Solvadale</t>
  </si>
  <si>
    <t>Soma</t>
  </si>
  <si>
    <t>Somel</t>
  </si>
  <si>
    <t>Somos</t>
  </si>
  <si>
    <t>Sophaeno</t>
  </si>
  <si>
    <t>Sophronan</t>
  </si>
  <si>
    <t>Sopsek</t>
  </si>
  <si>
    <t>Soraya</t>
  </si>
  <si>
    <t>Sorby</t>
  </si>
  <si>
    <t>Soretyo</t>
  </si>
  <si>
    <t>Sorezen</t>
  </si>
  <si>
    <t>Sorion</t>
  </si>
  <si>
    <t>Soris</t>
  </si>
  <si>
    <t>Sorli</t>
  </si>
  <si>
    <t>Sorn</t>
  </si>
  <si>
    <t>Soros</t>
  </si>
  <si>
    <t>Sorsha</t>
  </si>
  <si>
    <t>Sorush</t>
  </si>
  <si>
    <t>Sos’Umptu</t>
  </si>
  <si>
    <t>Sotana</t>
  </si>
  <si>
    <t>Sottilde</t>
  </si>
  <si>
    <t>Soudana</t>
  </si>
  <si>
    <t>Sovann</t>
  </si>
  <si>
    <t>Sovor</t>
  </si>
  <si>
    <t>Sowki</t>
  </si>
  <si>
    <t>Sparte</t>
  </si>
  <si>
    <t>Spiderwhisk</t>
  </si>
  <si>
    <t>Sprek</t>
  </si>
  <si>
    <t>Spruce</t>
  </si>
  <si>
    <t>Ssapriina</t>
  </si>
  <si>
    <t>Ssrith</t>
  </si>
  <si>
    <t>Staciel</t>
  </si>
  <si>
    <t>Stagbrace</t>
  </si>
  <si>
    <t>Stalexia</t>
  </si>
  <si>
    <t>Stalos</t>
  </si>
  <si>
    <t>Stamey</t>
  </si>
  <si>
    <t>Starfeon</t>
  </si>
  <si>
    <t>Stavenger</t>
  </si>
  <si>
    <t>Stebic</t>
  </si>
  <si>
    <t>Steelshadow</t>
  </si>
  <si>
    <t>Steeltalon</t>
  </si>
  <si>
    <t>Steeple</t>
  </si>
  <si>
    <t>Stellan</t>
  </si>
  <si>
    <t>Stesha</t>
  </si>
  <si>
    <t>Steveren</t>
  </si>
  <si>
    <t>Stilloak</t>
  </si>
  <si>
    <t>Stillwind</t>
  </si>
  <si>
    <t>Stoan</t>
  </si>
  <si>
    <t>Stollos</t>
  </si>
  <si>
    <t>Stoneblade</t>
  </si>
  <si>
    <t>Stonecrusher</t>
  </si>
  <si>
    <t>Stoneflaw</t>
  </si>
  <si>
    <t>Stonethrower</t>
  </si>
  <si>
    <t>Stormchapel</t>
  </si>
  <si>
    <t>Stormwolf</t>
  </si>
  <si>
    <t>Strand</t>
  </si>
  <si>
    <t>Straton</t>
  </si>
  <si>
    <t>Strellop</t>
  </si>
  <si>
    <t>Stripp</t>
  </si>
  <si>
    <t>Strobel</t>
  </si>
  <si>
    <t>Strong</t>
  </si>
  <si>
    <t>Strongwound</t>
  </si>
  <si>
    <t>Struam</t>
  </si>
  <si>
    <t>Struth</t>
  </si>
  <si>
    <t>Strybele</t>
  </si>
  <si>
    <t>Sturla</t>
  </si>
  <si>
    <t>Stussy</t>
  </si>
  <si>
    <t>Stweeb</t>
  </si>
  <si>
    <t>Sudeik</t>
  </si>
  <si>
    <t>Sudi</t>
  </si>
  <si>
    <t>Sufana</t>
  </si>
  <si>
    <t>Suffer</t>
  </si>
  <si>
    <t>Sugorna</t>
  </si>
  <si>
    <t>Sula</t>
  </si>
  <si>
    <t>Suleiman</t>
  </si>
  <si>
    <t>Sulhaut</t>
  </si>
  <si>
    <t>Sulmish</t>
  </si>
  <si>
    <t>Sulward</t>
  </si>
  <si>
    <t>Súmë</t>
  </si>
  <si>
    <t>Summercut</t>
  </si>
  <si>
    <t>Summergale</t>
  </si>
  <si>
    <t>Suna</t>
  </si>
  <si>
    <t>Sunan</t>
  </si>
  <si>
    <t>Sungaea</t>
  </si>
  <si>
    <t>Sunhilda</t>
  </si>
  <si>
    <t>Sunitra</t>
  </si>
  <si>
    <t>Sunrunner</t>
  </si>
  <si>
    <t>Sunshadow</t>
  </si>
  <si>
    <t>Sunshine</t>
  </si>
  <si>
    <t>Suntrana</t>
  </si>
  <si>
    <t>Surdulica</t>
  </si>
  <si>
    <t>Suron</t>
  </si>
  <si>
    <t>Susprina</t>
  </si>
  <si>
    <t>Sustarre</t>
  </si>
  <si>
    <t>Svanhildur</t>
  </si>
  <si>
    <t>Svarog</t>
  </si>
  <si>
    <t>Svati</t>
  </si>
  <si>
    <t>Sveri</t>
  </si>
  <si>
    <t>Swe</t>
  </si>
  <si>
    <t>Swiller</t>
  </si>
  <si>
    <t>Swulfa</t>
  </si>
  <si>
    <t>Sydanus</t>
  </si>
  <si>
    <t>Sydri</t>
  </si>
  <si>
    <t>Syhana</t>
  </si>
  <si>
    <t>Syitheus</t>
  </si>
  <si>
    <t>Syken</t>
  </si>
  <si>
    <t>Syllareta</t>
  </si>
  <si>
    <t>Sylvana</t>
  </si>
  <si>
    <t>Symons</t>
  </si>
  <si>
    <t>Symrustar</t>
  </si>
  <si>
    <t>Syndelle</t>
  </si>
  <si>
    <t>Synduil</t>
  </si>
  <si>
    <t>Syranita</t>
  </si>
  <si>
    <t>Syroth</t>
  </si>
  <si>
    <t>Syrus</t>
  </si>
  <si>
    <t>Sythaeryn</t>
  </si>
  <si>
    <t>Sythsillis</t>
  </si>
  <si>
    <t>Szanto</t>
  </si>
  <si>
    <t>Szapora</t>
  </si>
  <si>
    <t>Szereban</t>
  </si>
  <si>
    <t>Szollos</t>
  </si>
  <si>
    <t>Szordrin</t>
  </si>
  <si>
    <t>Szuran</t>
  </si>
  <si>
    <t>T’risstree</t>
  </si>
  <si>
    <t>Taarnahm</t>
  </si>
  <si>
    <t>Tadita</t>
  </si>
  <si>
    <t>Tadrond</t>
  </si>
  <si>
    <t>Tadzi</t>
  </si>
  <si>
    <t>Taelin</t>
  </si>
  <si>
    <t>Taerl</t>
  </si>
  <si>
    <t>Taeron</t>
  </si>
  <si>
    <t>Taetra</t>
  </si>
  <si>
    <t>Taevius</t>
  </si>
  <si>
    <t>Tahitoa</t>
  </si>
  <si>
    <t>Taiana</t>
  </si>
  <si>
    <t>Tajan</t>
  </si>
  <si>
    <t>Takara</t>
  </si>
  <si>
    <t>Talabrina</t>
  </si>
  <si>
    <t>Talador</t>
  </si>
  <si>
    <t>Talandro</t>
  </si>
  <si>
    <t>Talara</t>
  </si>
  <si>
    <t>Talath</t>
  </si>
  <si>
    <t>Talea</t>
  </si>
  <si>
    <t>Talelia</t>
  </si>
  <si>
    <t>Talfen</t>
  </si>
  <si>
    <t>Talghaz</t>
  </si>
  <si>
    <t>Talia</t>
  </si>
  <si>
    <t>Talice</t>
  </si>
  <si>
    <t>Talindra</t>
  </si>
  <si>
    <t>Talindurum</t>
  </si>
  <si>
    <t>Talira</t>
  </si>
  <si>
    <t>Tallbane</t>
  </si>
  <si>
    <t>Tallcrag</t>
  </si>
  <si>
    <t>Tallin</t>
  </si>
  <si>
    <t>Talmen</t>
  </si>
  <si>
    <t>Talo</t>
  </si>
  <si>
    <t>Taloa</t>
  </si>
  <si>
    <t>Talonien</t>
  </si>
  <si>
    <t>Talonira</t>
  </si>
  <si>
    <t>Talus</t>
  </si>
  <si>
    <t>Talvelai</t>
  </si>
  <si>
    <t>Tamahere</t>
  </si>
  <si>
    <t>Tamajon</t>
  </si>
  <si>
    <t>Tamar</t>
  </si>
  <si>
    <t>Tamara</t>
  </si>
  <si>
    <t>Tamaranth</t>
  </si>
  <si>
    <t>Tamesis</t>
  </si>
  <si>
    <t>Tamiel</t>
  </si>
  <si>
    <t>Tamiir</t>
  </si>
  <si>
    <t>Tamika</t>
  </si>
  <si>
    <t>Tamond</t>
  </si>
  <si>
    <t>Tamzin</t>
  </si>
  <si>
    <t>Tanadar</t>
  </si>
  <si>
    <t>Tanar</t>
  </si>
  <si>
    <t>Tandon</t>
  </si>
  <si>
    <t>Tandram</t>
  </si>
  <si>
    <t>Tane</t>
  </si>
  <si>
    <t>Tanerdhir</t>
  </si>
  <si>
    <t>Tanglestrand</t>
  </si>
  <si>
    <t>Taniguar</t>
  </si>
  <si>
    <t>Tanika</t>
  </si>
  <si>
    <t>Tanil</t>
  </si>
  <si>
    <t>Tanith</t>
  </si>
  <si>
    <t>Tannemen</t>
  </si>
  <si>
    <t>Tano</t>
  </si>
  <si>
    <t>Tanra</t>
  </si>
  <si>
    <t>Tansaburon</t>
  </si>
  <si>
    <t>Tansand</t>
  </si>
  <si>
    <t>Tanzirk</t>
  </si>
  <si>
    <t>Tapheon</t>
  </si>
  <si>
    <t>Tappho</t>
  </si>
  <si>
    <t>Tapunui</t>
  </si>
  <si>
    <t>Taradale</t>
  </si>
  <si>
    <t>Taran</t>
  </si>
  <si>
    <t>Tarathi</t>
  </si>
  <si>
    <t>Tarca</t>
  </si>
  <si>
    <t>Tardisite</t>
  </si>
  <si>
    <t>Tardold</t>
  </si>
  <si>
    <t>Tarfen</t>
  </si>
  <si>
    <t>Targana</t>
  </si>
  <si>
    <t>Targash</t>
  </si>
  <si>
    <t>Tari</t>
  </si>
  <si>
    <t>Tariana</t>
  </si>
  <si>
    <t>Tariel</t>
  </si>
  <si>
    <t>Taris</t>
  </si>
  <si>
    <t>Tarithi</t>
  </si>
  <si>
    <t>Tark</t>
  </si>
  <si>
    <t>Tarkus</t>
  </si>
  <si>
    <t>Tarlin</t>
  </si>
  <si>
    <t>Tarlyn</t>
  </si>
  <si>
    <t>Tarnesh</t>
  </si>
  <si>
    <t>Tarrant</t>
  </si>
  <si>
    <t>Tarrick</t>
  </si>
  <si>
    <t>Tarshish</t>
  </si>
  <si>
    <t>Tarsoth</t>
  </si>
  <si>
    <t>Tarvin</t>
  </si>
  <si>
    <t>Tasakos</t>
  </si>
  <si>
    <t>Tasenka</t>
  </si>
  <si>
    <t>Tashalar</t>
  </si>
  <si>
    <t>Tasina</t>
  </si>
  <si>
    <t>Tasmia</t>
  </si>
  <si>
    <t>Tasos</t>
  </si>
  <si>
    <t>Taston</t>
  </si>
  <si>
    <t>Tathlyn</t>
  </si>
  <si>
    <t>Tatiaina</t>
  </si>
  <si>
    <t>Tatius</t>
  </si>
  <si>
    <t>Tatyl</t>
  </si>
  <si>
    <t>Tauarii</t>
  </si>
  <si>
    <t>Tauni</t>
  </si>
  <si>
    <t>Tauren</t>
  </si>
  <si>
    <t>Taurua</t>
  </si>
  <si>
    <t>Tauryon</t>
  </si>
  <si>
    <t>Tavia</t>
  </si>
  <si>
    <t>Tavihr</t>
  </si>
  <si>
    <t>Tavira</t>
  </si>
  <si>
    <t>Tavish</t>
  </si>
  <si>
    <t>Tavon</t>
  </si>
  <si>
    <t>Tayan</t>
  </si>
  <si>
    <t>Tayside</t>
  </si>
  <si>
    <t>Tazadarus</t>
  </si>
  <si>
    <t>Tazian</t>
  </si>
  <si>
    <t>Tebryn</t>
  </si>
  <si>
    <t>Tedithrulia</t>
  </si>
  <si>
    <t>Tefroy</t>
  </si>
  <si>
    <t>Teg</t>
  </si>
  <si>
    <t>Tegan</t>
  </si>
  <si>
    <t>Tegles</t>
  </si>
  <si>
    <t>Tegvan</t>
  </si>
  <si>
    <t>Tehani</t>
  </si>
  <si>
    <t>Teiki</t>
  </si>
  <si>
    <t>Tekawai</t>
  </si>
  <si>
    <t>Tekir</t>
  </si>
  <si>
    <t>Tekla</t>
  </si>
  <si>
    <t>Telacil</t>
  </si>
  <si>
    <t>Telchal</t>
  </si>
  <si>
    <t>Teldeska</t>
  </si>
  <si>
    <t>Telephus</t>
  </si>
  <si>
    <t>Teleri</t>
  </si>
  <si>
    <t>Telette</t>
  </si>
  <si>
    <t>Telkoun</t>
  </si>
  <si>
    <t>Telthi</t>
  </si>
  <si>
    <t>Telthona</t>
  </si>
  <si>
    <t>Teluin</t>
  </si>
  <si>
    <t>Temarkhos</t>
  </si>
  <si>
    <t>Temperence</t>
  </si>
  <si>
    <t>Temphyr</t>
  </si>
  <si>
    <t>Tenahn</t>
  </si>
  <si>
    <t>Tendell</t>
  </si>
  <si>
    <t>Tendolle</t>
  </si>
  <si>
    <t>Tenerife</t>
  </si>
  <si>
    <t>Tenet</t>
  </si>
  <si>
    <t>Tengaia</t>
  </si>
  <si>
    <t>Tenhwa</t>
  </si>
  <si>
    <t>Tenshy</t>
  </si>
  <si>
    <t>Tenya</t>
  </si>
  <si>
    <t>Tephen</t>
  </si>
  <si>
    <t>Terane</t>
  </si>
  <si>
    <t>Terenia</t>
  </si>
  <si>
    <t>Teresina</t>
  </si>
  <si>
    <t>Teriaz</t>
  </si>
  <si>
    <t>Terios</t>
  </si>
  <si>
    <t>Terlin</t>
  </si>
  <si>
    <t>Terok</t>
  </si>
  <si>
    <t>Terrick</t>
  </si>
  <si>
    <t>Terrog</t>
  </si>
  <si>
    <t>Terrymont</t>
  </si>
  <si>
    <t>Tertia</t>
  </si>
  <si>
    <t>Teryani</t>
  </si>
  <si>
    <t>Teshella</t>
  </si>
  <si>
    <t>Tesidus</t>
  </si>
  <si>
    <t>Teslith</t>
  </si>
  <si>
    <t>Tethbec</t>
  </si>
  <si>
    <t>Tethema</t>
  </si>
  <si>
    <t>Tetran</t>
  </si>
  <si>
    <t>Tevandel</t>
  </si>
  <si>
    <t>Tevior</t>
  </si>
  <si>
    <t>Thaddeaus</t>
  </si>
  <si>
    <t>Thaemedra</t>
  </si>
  <si>
    <t>Thaine</t>
  </si>
  <si>
    <t>Thainstone</t>
  </si>
  <si>
    <t>Thairon</t>
  </si>
  <si>
    <t>Thalantyr</t>
  </si>
  <si>
    <t>Thalassa</t>
  </si>
  <si>
    <t>Thalassius</t>
  </si>
  <si>
    <t>Thalaver</t>
  </si>
  <si>
    <t>Thaler</t>
  </si>
  <si>
    <t>Thalered</t>
  </si>
  <si>
    <t>Thali</t>
  </si>
  <si>
    <t>Thalia</t>
  </si>
  <si>
    <t>Thalion</t>
  </si>
  <si>
    <t>Thalos</t>
  </si>
  <si>
    <t>Thamin</t>
  </si>
  <si>
    <t>Thammuz</t>
  </si>
  <si>
    <t>Thana</t>
  </si>
  <si>
    <t>Thanelen</t>
  </si>
  <si>
    <t>Thangar</t>
  </si>
  <si>
    <t>Thangardt</t>
  </si>
  <si>
    <t>Thanowayn</t>
  </si>
  <si>
    <t>Thar</t>
  </si>
  <si>
    <t>Tharadodus</t>
  </si>
  <si>
    <t>Tharag</t>
  </si>
  <si>
    <t>Tharaxus</t>
  </si>
  <si>
    <t>Thari</t>
  </si>
  <si>
    <t>Tharsis</t>
  </si>
  <si>
    <t>Thasean</t>
  </si>
  <si>
    <t>Thauglor</t>
  </si>
  <si>
    <t>Thaugrion</t>
  </si>
  <si>
    <t>Thaylinn</t>
  </si>
  <si>
    <t>Thazal</t>
  </si>
  <si>
    <t>Thazar</t>
  </si>
  <si>
    <t>The Cleaver</t>
  </si>
  <si>
    <t>Theah</t>
  </si>
  <si>
    <t>Thebeau</t>
  </si>
  <si>
    <t>Thedaric</t>
  </si>
  <si>
    <t>Theleb</t>
  </si>
  <si>
    <t>Thelgood</t>
  </si>
  <si>
    <t>Thelle</t>
  </si>
  <si>
    <t>Thelonn</t>
  </si>
  <si>
    <t>Thena</t>
  </si>
  <si>
    <t>Thendara</t>
  </si>
  <si>
    <t>Thendrik</t>
  </si>
  <si>
    <t>Thenemon</t>
  </si>
  <si>
    <t>Thensen</t>
  </si>
  <si>
    <t>Thensil</t>
  </si>
  <si>
    <t>Theodolite</t>
  </si>
  <si>
    <t>Theodulus</t>
  </si>
  <si>
    <t>Theonen</t>
  </si>
  <si>
    <t>Theophania</t>
  </si>
  <si>
    <t>Thera</t>
  </si>
  <si>
    <t>Therianaixius</t>
  </si>
  <si>
    <t>Therol</t>
  </si>
  <si>
    <t>Therosa</t>
  </si>
  <si>
    <t>Thersos</t>
  </si>
  <si>
    <t>Thesal</t>
  </si>
  <si>
    <t>Thessla</t>
  </si>
  <si>
    <t>Thetalia</t>
  </si>
  <si>
    <t>Thiandra</t>
  </si>
  <si>
    <t>Thiasus</t>
  </si>
  <si>
    <t>Thila</t>
  </si>
  <si>
    <t>Thilena</t>
  </si>
  <si>
    <t>Thilik</t>
  </si>
  <si>
    <t>Thillunrian</t>
  </si>
  <si>
    <t>Thiras</t>
  </si>
  <si>
    <t>Thirya</t>
  </si>
  <si>
    <t>Thirza</t>
  </si>
  <si>
    <t>Thocus</t>
  </si>
  <si>
    <t>Thola</t>
  </si>
  <si>
    <t>Tholan</t>
  </si>
  <si>
    <t>Tholdengild</t>
  </si>
  <si>
    <t>Tholie</t>
  </si>
  <si>
    <t>Thomolios</t>
  </si>
  <si>
    <t>Thonaeli</t>
  </si>
  <si>
    <t>Thongar</t>
  </si>
  <si>
    <t>Thonnac</t>
  </si>
  <si>
    <t>Thonolan</t>
  </si>
  <si>
    <t>Thonolia</t>
  </si>
  <si>
    <t>Thonwan</t>
  </si>
  <si>
    <t>Thordis</t>
  </si>
  <si>
    <t>Thori</t>
  </si>
  <si>
    <t>Thoricia</t>
  </si>
  <si>
    <t>Thorik</t>
  </si>
  <si>
    <t>Thorin</t>
  </si>
  <si>
    <t>Thornber</t>
  </si>
  <si>
    <t>Thorog</t>
  </si>
  <si>
    <t>Thorolf</t>
  </si>
  <si>
    <t>Thorona</t>
  </si>
  <si>
    <t>Thoronor</t>
  </si>
  <si>
    <t>Thoros</t>
  </si>
  <si>
    <t>Thorqua</t>
  </si>
  <si>
    <t>Thorsdottir</t>
  </si>
  <si>
    <t>Thoumma</t>
  </si>
  <si>
    <t>Thouria</t>
  </si>
  <si>
    <t>Thrasynos</t>
  </si>
  <si>
    <t>Three</t>
  </si>
  <si>
    <t>Threeflare</t>
  </si>
  <si>
    <t>Throme</t>
  </si>
  <si>
    <t>Thropo</t>
  </si>
  <si>
    <t>Throri</t>
  </si>
  <si>
    <t>Thuba</t>
  </si>
  <si>
    <t>Thulmarra</t>
  </si>
  <si>
    <t>Thulwar</t>
  </si>
  <si>
    <t>Thummim</t>
  </si>
  <si>
    <t>Thundaril</t>
  </si>
  <si>
    <t>Thurlfara</t>
  </si>
  <si>
    <t>Thurwin</t>
  </si>
  <si>
    <t>Thusha</t>
  </si>
  <si>
    <t>Thya</t>
  </si>
  <si>
    <t>Thymraeceus</t>
  </si>
  <si>
    <t>Thyrza</t>
  </si>
  <si>
    <t>Thystram</t>
  </si>
  <si>
    <t>Tiada</t>
  </si>
  <si>
    <t>Tiadaros</t>
  </si>
  <si>
    <t>Tian</t>
  </si>
  <si>
    <t>Tibbetts</t>
  </si>
  <si>
    <t>Tiberius</t>
  </si>
  <si>
    <t>Tiboneus</t>
  </si>
  <si>
    <t>Ticnerani</t>
  </si>
  <si>
    <t>Tiena</t>
  </si>
  <si>
    <t>Tifalius</t>
  </si>
  <si>
    <t>Tilera</t>
  </si>
  <si>
    <t>Tillip</t>
  </si>
  <si>
    <t>Tilly</t>
  </si>
  <si>
    <t>Tiloch</t>
  </si>
  <si>
    <t>Timaia</t>
  </si>
  <si>
    <t>Timandra</t>
  </si>
  <si>
    <t>Timor</t>
  </si>
  <si>
    <t>Timoteo</t>
  </si>
  <si>
    <t>Timoth</t>
  </si>
  <si>
    <t>Timozel</t>
  </si>
  <si>
    <t>Tinuviel</t>
  </si>
  <si>
    <t>Tionele</t>
  </si>
  <si>
    <t>Tiranoth</t>
  </si>
  <si>
    <t>Tiranuil</t>
  </si>
  <si>
    <t>Tiress</t>
  </si>
  <si>
    <t>Tirza</t>
  </si>
  <si>
    <t>Tisina</t>
  </si>
  <si>
    <t>Titan</t>
  </si>
  <si>
    <t>Titanmoon</t>
  </si>
  <si>
    <t>Titansword</t>
  </si>
  <si>
    <t>Titarion</t>
  </si>
  <si>
    <t>Titaua</t>
  </si>
  <si>
    <t>Titch</t>
  </si>
  <si>
    <t>Titus</t>
  </si>
  <si>
    <t>Tiva</t>
  </si>
  <si>
    <t>Tivona</t>
  </si>
  <si>
    <t>Tiyet</t>
  </si>
  <si>
    <t>Tizergha</t>
  </si>
  <si>
    <t>Tlaco</t>
  </si>
  <si>
    <t>Tlana</t>
  </si>
  <si>
    <t>Tluth</t>
  </si>
  <si>
    <t>Tobelo</t>
  </si>
  <si>
    <t>Togh</t>
  </si>
  <si>
    <t>Toira</t>
  </si>
  <si>
    <t>Tola</t>
  </si>
  <si>
    <t>Tolard</t>
  </si>
  <si>
    <t>Tolek</t>
  </si>
  <si>
    <t>Tolvise</t>
  </si>
  <si>
    <t>Tomar</t>
  </si>
  <si>
    <t>Tomasi</t>
  </si>
  <si>
    <t>Tomek</t>
  </si>
  <si>
    <t>Tomorast</t>
  </si>
  <si>
    <t>Tondriel</t>
  </si>
  <si>
    <t>Tonen</t>
  </si>
  <si>
    <t>Tonkin</t>
  </si>
  <si>
    <t>Toomey</t>
  </si>
  <si>
    <t>Toraq</t>
  </si>
  <si>
    <t>Torbett</t>
  </si>
  <si>
    <t>Tordan</t>
  </si>
  <si>
    <t>Torga</t>
  </si>
  <si>
    <t>Torima</t>
  </si>
  <si>
    <t>Torin</t>
  </si>
  <si>
    <t>Torisk</t>
  </si>
  <si>
    <t>Torlo</t>
  </si>
  <si>
    <t>Torloch</t>
  </si>
  <si>
    <t>Toros</t>
  </si>
  <si>
    <t>Torren</t>
  </si>
  <si>
    <t>Torretta</t>
  </si>
  <si>
    <t>Torshorak</t>
  </si>
  <si>
    <t>Torzalan</t>
  </si>
  <si>
    <t>Toslav</t>
  </si>
  <si>
    <t>Tosya</t>
  </si>
  <si>
    <t>Totnes</t>
  </si>
  <si>
    <t>Totugo</t>
  </si>
  <si>
    <t>Tounclare</t>
  </si>
  <si>
    <t>Tovar</t>
  </si>
  <si>
    <t>Towerfall</t>
  </si>
  <si>
    <t>Toxal</t>
  </si>
  <si>
    <t>Traetta</t>
  </si>
  <si>
    <t>Traian</t>
  </si>
  <si>
    <t>Traldar</t>
  </si>
  <si>
    <t>Tralen</t>
  </si>
  <si>
    <t>Tralulcora</t>
  </si>
  <si>
    <t>Tran</t>
  </si>
  <si>
    <t>Traya</t>
  </si>
  <si>
    <t>Treager</t>
  </si>
  <si>
    <t>Trelditha</t>
  </si>
  <si>
    <t>Trelenus</t>
  </si>
  <si>
    <t>Tremona</t>
  </si>
  <si>
    <t>Trendan</t>
  </si>
  <si>
    <t>Trevethor</t>
  </si>
  <si>
    <t>Trezzi</t>
  </si>
  <si>
    <t>Tricker</t>
  </si>
  <si>
    <t>Triel</t>
  </si>
  <si>
    <t>Trienn</t>
  </si>
  <si>
    <t>Triggoin</t>
  </si>
  <si>
    <t>Triglolys</t>
  </si>
  <si>
    <t>Trinette</t>
  </si>
  <si>
    <t>Troa</t>
  </si>
  <si>
    <t>Troppenribb</t>
  </si>
  <si>
    <t>Trotula</t>
  </si>
  <si>
    <t>Troven</t>
  </si>
  <si>
    <t>Trueaxe</t>
  </si>
  <si>
    <t>Trueblade</t>
  </si>
  <si>
    <t>Truehammer</t>
  </si>
  <si>
    <t>Trueshield</t>
  </si>
  <si>
    <t>Tryphon</t>
  </si>
  <si>
    <t>Tsabrak</t>
  </si>
  <si>
    <t>Tsitra</t>
  </si>
  <si>
    <t>Tsiya</t>
  </si>
  <si>
    <t>Tual</t>
  </si>
  <si>
    <t>Tuck</t>
  </si>
  <si>
    <t>Tuenna</t>
  </si>
  <si>
    <t>Tuiani</t>
  </si>
  <si>
    <t>Tuivoreth</t>
  </si>
  <si>
    <t>Tuka</t>
  </si>
  <si>
    <t>Tulah</t>
  </si>
  <si>
    <t>Tulie</t>
  </si>
  <si>
    <t>Tumata</t>
  </si>
  <si>
    <t>Tura</t>
  </si>
  <si>
    <t>Turantharaxus</t>
  </si>
  <si>
    <t>Turaquar</t>
  </si>
  <si>
    <t>Tureen</t>
  </si>
  <si>
    <t>Turghan</t>
  </si>
  <si>
    <t>Turgny</t>
  </si>
  <si>
    <t>Turon</t>
  </si>
  <si>
    <t>Turrelm</t>
  </si>
  <si>
    <t>Turros</t>
  </si>
  <si>
    <t>Tursla</t>
  </si>
  <si>
    <t>Turue</t>
  </si>
  <si>
    <t>Tuvinius</t>
  </si>
  <si>
    <t>Tvashtri</t>
  </si>
  <si>
    <t>Tverny</t>
  </si>
  <si>
    <t>Twilightmantle</t>
  </si>
  <si>
    <t>Twilightwood</t>
  </si>
  <si>
    <t>Twosky</t>
  </si>
  <si>
    <t>Tyburn</t>
  </si>
  <si>
    <t>Tyenganderil</t>
  </si>
  <si>
    <t>Tyranicus</t>
  </si>
  <si>
    <t>Tyravel</t>
  </si>
  <si>
    <t>Tyrisa</t>
  </si>
  <si>
    <t>Tyrre</t>
  </si>
  <si>
    <t>Tyrus</t>
  </si>
  <si>
    <t>Tzalice</t>
  </si>
  <si>
    <t>Tzaravich</t>
  </si>
  <si>
    <t>Tzegyr</t>
  </si>
  <si>
    <t>Uandras</t>
  </si>
  <si>
    <t>Ucobal</t>
  </si>
  <si>
    <t>Udalia</t>
  </si>
  <si>
    <t>Uhashnak</t>
  </si>
  <si>
    <t>Uhlbrecht</t>
  </si>
  <si>
    <t>Ukhlad</t>
  </si>
  <si>
    <t>Ulandórë</t>
  </si>
  <si>
    <t>Ulani</t>
  </si>
  <si>
    <t>Ulara</t>
  </si>
  <si>
    <t>Ulastel</t>
  </si>
  <si>
    <t>Ulcrun</t>
  </si>
  <si>
    <t>Ulda</t>
  </si>
  <si>
    <t>Uliana</t>
  </si>
  <si>
    <t>Ulima</t>
  </si>
  <si>
    <t>Ulkarien</t>
  </si>
  <si>
    <t>Ullin</t>
  </si>
  <si>
    <t>Ulodius</t>
  </si>
  <si>
    <t>Ulorian</t>
  </si>
  <si>
    <t>Ulrica</t>
  </si>
  <si>
    <t>Ulrich</t>
  </si>
  <si>
    <t>Ulsena</t>
  </si>
  <si>
    <t>Ultan</t>
  </si>
  <si>
    <t>Ultham</t>
  </si>
  <si>
    <t>Ulutor</t>
  </si>
  <si>
    <t>Ulviirala</t>
  </si>
  <si>
    <t>Ulzana</t>
  </si>
  <si>
    <t>Ulzy</t>
  </si>
  <si>
    <t>Umandiira</t>
  </si>
  <si>
    <t>Umbermoor</t>
  </si>
  <si>
    <t>Umbert</t>
  </si>
  <si>
    <t>Umedama</t>
  </si>
  <si>
    <t>Umrae</t>
  </si>
  <si>
    <t>Unai</t>
  </si>
  <si>
    <t>Unallara</t>
  </si>
  <si>
    <t>Unanthee</t>
  </si>
  <si>
    <t>Unavoa</t>
  </si>
  <si>
    <t>Undim</t>
  </si>
  <si>
    <t>Undiok</t>
  </si>
  <si>
    <t>Úngor</t>
  </si>
  <si>
    <t>Ungris</t>
  </si>
  <si>
    <t>Ungulisar</t>
  </si>
  <si>
    <t>Unhath</t>
  </si>
  <si>
    <t>Unnira</t>
  </si>
  <si>
    <t>Unsung</t>
  </si>
  <si>
    <t>Unutea</t>
  </si>
  <si>
    <t>Uovana.</t>
  </si>
  <si>
    <t>Uradriel</t>
  </si>
  <si>
    <t>Urai</t>
  </si>
  <si>
    <t>Urakh</t>
  </si>
  <si>
    <t>Uraloria</t>
  </si>
  <si>
    <t>Urarii</t>
  </si>
  <si>
    <t>Urathor</t>
  </si>
  <si>
    <t>Urban</t>
  </si>
  <si>
    <t>Urethani</t>
  </si>
  <si>
    <t>Urga</t>
  </si>
  <si>
    <t>Urgaan</t>
  </si>
  <si>
    <t>Urgathoa</t>
  </si>
  <si>
    <t>Urin</t>
  </si>
  <si>
    <t>Urlik</t>
  </si>
  <si>
    <t>Urlingwood</t>
  </si>
  <si>
    <t>Urlryn</t>
  </si>
  <si>
    <t>Urreth</t>
  </si>
  <si>
    <t>Ursula</t>
  </si>
  <si>
    <t>Urthad</t>
  </si>
  <si>
    <t>Urulan</t>
  </si>
  <si>
    <t>Urunthil</t>
  </si>
  <si>
    <t>Urvi</t>
  </si>
  <si>
    <t>Urzo</t>
  </si>
  <si>
    <t>Ushugha</t>
  </si>
  <si>
    <t>Usiisha</t>
  </si>
  <si>
    <t>Uskura</t>
  </si>
  <si>
    <t>Usoa</t>
  </si>
  <si>
    <t>Utaro</t>
  </si>
  <si>
    <t>Uther</t>
  </si>
  <si>
    <t>Uthros</t>
  </si>
  <si>
    <t>Uttara</t>
  </si>
  <si>
    <t>Utz</t>
  </si>
  <si>
    <t>Uvayn</t>
  </si>
  <si>
    <t>Uvelas</t>
  </si>
  <si>
    <t>Uzamaer</t>
  </si>
  <si>
    <t>Uzan</t>
  </si>
  <si>
    <t>Uzaras</t>
  </si>
  <si>
    <t>Uzoka</t>
  </si>
  <si>
    <t>Uzton</t>
  </si>
  <si>
    <t>Uzuma</t>
  </si>
  <si>
    <t>Uzziel</t>
  </si>
  <si>
    <t>Vacquiel</t>
  </si>
  <si>
    <t>Vadalma</t>
  </si>
  <si>
    <t>Vadena</t>
  </si>
  <si>
    <t>Vadim</t>
  </si>
  <si>
    <t>Vadu</t>
  </si>
  <si>
    <t>Vadusa</t>
  </si>
  <si>
    <t>Vaea</t>
  </si>
  <si>
    <t>Vaelahr</t>
  </si>
  <si>
    <t>Vaerlan</t>
  </si>
  <si>
    <t>Vaiana</t>
  </si>
  <si>
    <t>Vaianu</t>
  </si>
  <si>
    <t>Vaiata</t>
  </si>
  <si>
    <t>Vaihere</t>
  </si>
  <si>
    <t>Vaimiti</t>
  </si>
  <si>
    <t>Vairea</t>
  </si>
  <si>
    <t>Vaite</t>
  </si>
  <si>
    <t>Vaitiare</t>
  </si>
  <si>
    <t>Vaius</t>
  </si>
  <si>
    <t>Vakanga</t>
  </si>
  <si>
    <t>Vala</t>
  </si>
  <si>
    <t>Valachan</t>
  </si>
  <si>
    <t>Valarde</t>
  </si>
  <si>
    <t>Valarianus</t>
  </si>
  <si>
    <t>Valas</t>
  </si>
  <si>
    <t>Valathond</t>
  </si>
  <si>
    <t>Valda</t>
  </si>
  <si>
    <t>Valdick</t>
  </si>
  <si>
    <t>Valdis</t>
  </si>
  <si>
    <t>Valdivia</t>
  </si>
  <si>
    <t>Valdoria</t>
  </si>
  <si>
    <t>Valendra</t>
  </si>
  <si>
    <t>Valentina</t>
  </si>
  <si>
    <t>Valera</t>
  </si>
  <si>
    <t>Valeria</t>
  </si>
  <si>
    <t>Valerian</t>
  </si>
  <si>
    <t>Valeska</t>
  </si>
  <si>
    <t>Valgon</t>
  </si>
  <si>
    <t>Val'haren</t>
  </si>
  <si>
    <t>Valin</t>
  </si>
  <si>
    <t>Valisteroi</t>
  </si>
  <si>
    <t>Valka</t>
  </si>
  <si>
    <t>Valle</t>
  </si>
  <si>
    <t>Vallyn</t>
  </si>
  <si>
    <t>Valmay</t>
  </si>
  <si>
    <t>Valmung</t>
  </si>
  <si>
    <t>Valnedra</t>
  </si>
  <si>
    <t>Valora</t>
  </si>
  <si>
    <t>Valt</t>
  </si>
  <si>
    <t>Valtan</t>
  </si>
  <si>
    <t>Valter</t>
  </si>
  <si>
    <t>Valthrax</t>
  </si>
  <si>
    <t>Valton</t>
  </si>
  <si>
    <t>Valygar</t>
  </si>
  <si>
    <t>Van</t>
  </si>
  <si>
    <t>Vanan</t>
  </si>
  <si>
    <t>Vandala</t>
  </si>
  <si>
    <t>Vandlo</t>
  </si>
  <si>
    <t>Vane</t>
  </si>
  <si>
    <t>Vanendo</t>
  </si>
  <si>
    <t>Vangal</t>
  </si>
  <si>
    <t>Vanne</t>
  </si>
  <si>
    <t>Vantajar</t>
  </si>
  <si>
    <t>Vantur</t>
  </si>
  <si>
    <t>Vanya</t>
  </si>
  <si>
    <t>Vaphoron</t>
  </si>
  <si>
    <t>Varcona</t>
  </si>
  <si>
    <t>Varendil</t>
  </si>
  <si>
    <t>Vargus</t>
  </si>
  <si>
    <t>Varick</t>
  </si>
  <si>
    <t>Varik</t>
  </si>
  <si>
    <t>Varinius</t>
  </si>
  <si>
    <t>Varisia</t>
  </si>
  <si>
    <t>Varlae</t>
  </si>
  <si>
    <t>Varrakus</t>
  </si>
  <si>
    <t>Varuna</t>
  </si>
  <si>
    <t>Varundil</t>
  </si>
  <si>
    <t>Varus</t>
  </si>
  <si>
    <t>Varzand</t>
  </si>
  <si>
    <t>Vashay</t>
  </si>
  <si>
    <t>Vashti</t>
  </si>
  <si>
    <t>Vasilek</t>
  </si>
  <si>
    <t>Vasir</t>
  </si>
  <si>
    <t>Vaughak</t>
  </si>
  <si>
    <t>Vaughnan</t>
  </si>
  <si>
    <t>Vauldra</t>
  </si>
  <si>
    <t>Vaulkra</t>
  </si>
  <si>
    <t>Vauner</t>
  </si>
  <si>
    <t>Vaurgal</t>
  </si>
  <si>
    <t>Vedrana</t>
  </si>
  <si>
    <t>Veeranna</t>
  </si>
  <si>
    <t>Veeresh</t>
  </si>
  <si>
    <t>Vegolerrus</t>
  </si>
  <si>
    <t>Vekdan</t>
  </si>
  <si>
    <t>Veklani</t>
  </si>
  <si>
    <t>Velamo</t>
  </si>
  <si>
    <t>Velas</t>
  </si>
  <si>
    <t>Velasco</t>
  </si>
  <si>
    <t>Velasta</t>
  </si>
  <si>
    <t>Velavia</t>
  </si>
  <si>
    <t>Velene</t>
  </si>
  <si>
    <t>Velgess</t>
  </si>
  <si>
    <t>Velia</t>
  </si>
  <si>
    <t>Velië</t>
  </si>
  <si>
    <t>Veliira</t>
  </si>
  <si>
    <t>Velina</t>
  </si>
  <si>
    <t>Velodia</t>
  </si>
  <si>
    <t>Velonar</t>
  </si>
  <si>
    <t>Velorian</t>
  </si>
  <si>
    <t>Veltria</t>
  </si>
  <si>
    <t>Venable</t>
  </si>
  <si>
    <t>Vence</t>
  </si>
  <si>
    <t>Vencia</t>
  </si>
  <si>
    <t>Vendella</t>
  </si>
  <si>
    <t>Vendes</t>
  </si>
  <si>
    <t>Vendrona</t>
  </si>
  <si>
    <t>Venefiq</t>
  </si>
  <si>
    <t>Venetia</t>
  </si>
  <si>
    <t>Vennt</t>
  </si>
  <si>
    <t>Ventimiglia</t>
  </si>
  <si>
    <t>Ventinari</t>
  </si>
  <si>
    <t>Venya</t>
  </si>
  <si>
    <t>Vephar</t>
  </si>
  <si>
    <t>Veran</t>
  </si>
  <si>
    <t>Verbek</t>
  </si>
  <si>
    <t>Verchema</t>
  </si>
  <si>
    <t>Vere</t>
  </si>
  <si>
    <t>Veremund</t>
  </si>
  <si>
    <t>Veresa</t>
  </si>
  <si>
    <t>Vergis</t>
  </si>
  <si>
    <t>Verling</t>
  </si>
  <si>
    <t>Vernt</t>
  </si>
  <si>
    <t>Veroc</t>
  </si>
  <si>
    <t>Veronica</t>
  </si>
  <si>
    <t>Veronis</t>
  </si>
  <si>
    <t>Verovan</t>
  </si>
  <si>
    <t>Vertros</t>
  </si>
  <si>
    <t>Verulia</t>
  </si>
  <si>
    <t>Verushka</t>
  </si>
  <si>
    <t>Veshengo</t>
  </si>
  <si>
    <t>Veskalen</t>
  </si>
  <si>
    <t>Vestele</t>
  </si>
  <si>
    <t>Vetea</t>
  </si>
  <si>
    <t>Veth</t>
  </si>
  <si>
    <t>Vethis</t>
  </si>
  <si>
    <t>Vetra</t>
  </si>
  <si>
    <t>Vetrodarn</t>
  </si>
  <si>
    <t>Vexia</t>
  </si>
  <si>
    <t>Veyas</t>
  </si>
  <si>
    <t>Veyk</t>
  </si>
  <si>
    <t>Vhallain</t>
  </si>
  <si>
    <t>Vharkus</t>
  </si>
  <si>
    <t>Vhol</t>
  </si>
  <si>
    <t>Vhyridaan</t>
  </si>
  <si>
    <t>Vialora</t>
  </si>
  <si>
    <t>Viana</t>
  </si>
  <si>
    <t>Vianne</t>
  </si>
  <si>
    <t>Viconia</t>
  </si>
  <si>
    <t>Victor</t>
  </si>
  <si>
    <t>Vidal</t>
  </si>
  <si>
    <t>Vidonia</t>
  </si>
  <si>
    <t>Viera</t>
  </si>
  <si>
    <t>Vierna</t>
  </si>
  <si>
    <t>Vierto</t>
  </si>
  <si>
    <t>Vignesh</t>
  </si>
  <si>
    <t>Vikash</t>
  </si>
  <si>
    <t>Viktal</t>
  </si>
  <si>
    <t>Vil</t>
  </si>
  <si>
    <t>Vilfort</t>
  </si>
  <si>
    <t>Villamor</t>
  </si>
  <si>
    <t>Villanda</t>
  </si>
  <si>
    <t>Vilsar</t>
  </si>
  <si>
    <t>Vilvisurr</t>
  </si>
  <si>
    <t>Vilya</t>
  </si>
  <si>
    <t>Vimala</t>
  </si>
  <si>
    <t>Vinanti</t>
  </si>
  <si>
    <t>Vincent</t>
  </si>
  <si>
    <t>Vincentio</t>
  </si>
  <si>
    <t>Vindyne</t>
  </si>
  <si>
    <t>Vineetha</t>
  </si>
  <si>
    <t>Vinesh</t>
  </si>
  <si>
    <t>Vininornë</t>
  </si>
  <si>
    <t>Vinoth</t>
  </si>
  <si>
    <t>Vinsala</t>
  </si>
  <si>
    <t>Vinson</t>
  </si>
  <si>
    <t>Vintanique</t>
  </si>
  <si>
    <t>Virago</t>
  </si>
  <si>
    <t>Virak</t>
  </si>
  <si>
    <t>Virduk</t>
  </si>
  <si>
    <t>Vire</t>
  </si>
  <si>
    <t>Viridia</t>
  </si>
  <si>
    <t>Virion</t>
  </si>
  <si>
    <t>Virlyn</t>
  </si>
  <si>
    <t>Virman</t>
  </si>
  <si>
    <t>Viroj</t>
  </si>
  <si>
    <t>Vishal</t>
  </si>
  <si>
    <t>Vishnoor</t>
  </si>
  <si>
    <t>Vistan</t>
  </si>
  <si>
    <t>Vistethan</t>
  </si>
  <si>
    <t>Viszlo</t>
  </si>
  <si>
    <t>Vita</t>
  </si>
  <si>
    <t>Vitale</t>
  </si>
  <si>
    <t>Vithia</t>
  </si>
  <si>
    <t>Vithyra</t>
  </si>
  <si>
    <t>Vitigar</t>
  </si>
  <si>
    <t>Vito</t>
  </si>
  <si>
    <t>Vitonni</t>
  </si>
  <si>
    <t>Vittore</t>
  </si>
  <si>
    <t>Vivek</t>
  </si>
  <si>
    <t>Vivien</t>
  </si>
  <si>
    <t>Vix</t>
  </si>
  <si>
    <t>Vizemod</t>
  </si>
  <si>
    <t>Vladislav</t>
  </si>
  <si>
    <t>Vlondril</t>
  </si>
  <si>
    <t>Vodera</t>
  </si>
  <si>
    <t>Vogard</t>
  </si>
  <si>
    <t>Voggu</t>
  </si>
  <si>
    <t>Vohalath</t>
  </si>
  <si>
    <t>Volante</t>
  </si>
  <si>
    <t>Volantes</t>
  </si>
  <si>
    <t>Volene</t>
  </si>
  <si>
    <t>Voleta</t>
  </si>
  <si>
    <t>Volfango</t>
  </si>
  <si>
    <t>Volga</t>
  </si>
  <si>
    <t>Volkos</t>
  </si>
  <si>
    <t>Volmarrion</t>
  </si>
  <si>
    <t>Volney</t>
  </si>
  <si>
    <t>Volrath</t>
  </si>
  <si>
    <t>Voltruno</t>
  </si>
  <si>
    <t>Vonna</t>
  </si>
  <si>
    <t>Vonshay</t>
  </si>
  <si>
    <t>Vonzetta</t>
  </si>
  <si>
    <t>Voonek</t>
  </si>
  <si>
    <t>Voortham</t>
  </si>
  <si>
    <t>Vorgaad</t>
  </si>
  <si>
    <t>Vori</t>
  </si>
  <si>
    <t>Vorla</t>
  </si>
  <si>
    <t>Vorlino</t>
  </si>
  <si>
    <t>Vorn</t>
  </si>
  <si>
    <t>Vornath</t>
  </si>
  <si>
    <t>Vorstus</t>
  </si>
  <si>
    <t>Vossen</t>
  </si>
  <si>
    <t>Vosti</t>
  </si>
  <si>
    <t>Vrago.</t>
  </si>
  <si>
    <t>Vraliss</t>
  </si>
  <si>
    <t>Vrask</t>
  </si>
  <si>
    <t>Vronwe</t>
  </si>
  <si>
    <t>Vrumadi</t>
  </si>
  <si>
    <t>Vrushali</t>
  </si>
  <si>
    <t>Vrye</t>
  </si>
  <si>
    <t>Vunoon</t>
  </si>
  <si>
    <t>Vuzlyn</t>
  </si>
  <si>
    <t>Vyrania</t>
  </si>
  <si>
    <t>Vyrica</t>
  </si>
  <si>
    <t>Vyrmas</t>
  </si>
  <si>
    <t>Vyset</t>
  </si>
  <si>
    <t>Vzani</t>
  </si>
  <si>
    <t>Wace</t>
  </si>
  <si>
    <t>Waelina</t>
  </si>
  <si>
    <t>Waemerk</t>
  </si>
  <si>
    <t>Waera</t>
  </si>
  <si>
    <t>Waerva</t>
  </si>
  <si>
    <t>Walen</t>
  </si>
  <si>
    <t>Wallac</t>
  </si>
  <si>
    <t>Walmac</t>
  </si>
  <si>
    <t>Walvis</t>
  </si>
  <si>
    <t>Wareham</t>
  </si>
  <si>
    <t>Warrender</t>
  </si>
  <si>
    <t>Warrick</t>
  </si>
  <si>
    <t>Wartle</t>
  </si>
  <si>
    <t>Warworst</t>
  </si>
  <si>
    <t>Washio</t>
  </si>
  <si>
    <t>Watcher</t>
  </si>
  <si>
    <t>Wayan</t>
  </si>
  <si>
    <t>Waynolt</t>
  </si>
  <si>
    <t>Webb</t>
  </si>
  <si>
    <t>Weilen</t>
  </si>
  <si>
    <t>Welfer</t>
  </si>
  <si>
    <t>Welkirk</t>
  </si>
  <si>
    <t>Wellura</t>
  </si>
  <si>
    <t>Welverin</t>
  </si>
  <si>
    <t>Wencen</t>
  </si>
  <si>
    <t>Wendamyr</t>
  </si>
  <si>
    <t>Wendell</t>
  </si>
  <si>
    <t>Wendello</t>
  </si>
  <si>
    <t>Wenden</t>
  </si>
  <si>
    <t>Wenna</t>
  </si>
  <si>
    <t>Wenric</t>
  </si>
  <si>
    <t>Wenz</t>
  </si>
  <si>
    <t>Weoren</t>
  </si>
  <si>
    <t>Wermila</t>
  </si>
  <si>
    <t>Werrenir</t>
  </si>
  <si>
    <t>Wesche</t>
  </si>
  <si>
    <t>Weslyn</t>
  </si>
  <si>
    <t>Wesnon</t>
  </si>
  <si>
    <t>Wessex</t>
  </si>
  <si>
    <t>Westan</t>
  </si>
  <si>
    <t>Westwood</t>
  </si>
  <si>
    <t>Weydan</t>
  </si>
  <si>
    <t>Wharifin</t>
  </si>
  <si>
    <t>Wharnal</t>
  </si>
  <si>
    <t>Wheatchewer</t>
  </si>
  <si>
    <t>Wheeldin</t>
  </si>
  <si>
    <t>Whelan</t>
  </si>
  <si>
    <t>Whelm</t>
  </si>
  <si>
    <t>Whetter</t>
  </si>
  <si>
    <t>Whim</t>
  </si>
  <si>
    <t>Whistledowm</t>
  </si>
  <si>
    <t>Whitby</t>
  </si>
  <si>
    <t>Whitelocke</t>
  </si>
  <si>
    <t>Wicelind</t>
  </si>
  <si>
    <t>Wicklow</t>
  </si>
  <si>
    <t>Widfrond</t>
  </si>
  <si>
    <t>Wilcannia</t>
  </si>
  <si>
    <t>Wilding</t>
  </si>
  <si>
    <t>Wileen</t>
  </si>
  <si>
    <t>Wilek</t>
  </si>
  <si>
    <t>Wilhelmina</t>
  </si>
  <si>
    <t>Wilhye</t>
  </si>
  <si>
    <t>Wilian</t>
  </si>
  <si>
    <t>Willa</t>
  </si>
  <si>
    <t>Willandra</t>
  </si>
  <si>
    <t>Willona</t>
  </si>
  <si>
    <t>Willoughby</t>
  </si>
  <si>
    <t>Willowrush</t>
  </si>
  <si>
    <t>Wilmarth</t>
  </si>
  <si>
    <t>Wiltrice</t>
  </si>
  <si>
    <t>Wiltshire</t>
  </si>
  <si>
    <t>Wilund</t>
  </si>
  <si>
    <t>Wilxes</t>
  </si>
  <si>
    <t>Winda</t>
  </si>
  <si>
    <t>Windsplitter</t>
  </si>
  <si>
    <t>Winesa</t>
  </si>
  <si>
    <t>Winestock</t>
  </si>
  <si>
    <t>Winola</t>
  </si>
  <si>
    <t>Winterarm</t>
  </si>
  <si>
    <t>Winterbrace</t>
  </si>
  <si>
    <t>Wintermere</t>
  </si>
  <si>
    <t>Wisla</t>
  </si>
  <si>
    <t>Wismey</t>
  </si>
  <si>
    <t>Wispar</t>
  </si>
  <si>
    <t>Wisym</t>
  </si>
  <si>
    <t>Witan</t>
  </si>
  <si>
    <t>Wode</t>
  </si>
  <si>
    <t>Wolfram</t>
  </si>
  <si>
    <t>Wolgast</t>
  </si>
  <si>
    <t>Wolsey</t>
  </si>
  <si>
    <t>Woodenhawk</t>
  </si>
  <si>
    <t>Worch</t>
  </si>
  <si>
    <t>Woulstina</t>
  </si>
  <si>
    <t>Wroe</t>
  </si>
  <si>
    <t>Wulfa</t>
  </si>
  <si>
    <t>Wulflac</t>
  </si>
  <si>
    <t>Wulfstan</t>
  </si>
  <si>
    <t>Wulgreth</t>
  </si>
  <si>
    <t>Wuvok</t>
  </si>
  <si>
    <t>Wuyondra</t>
  </si>
  <si>
    <t>Wygarthe</t>
  </si>
  <si>
    <t>Wylene</t>
  </si>
  <si>
    <t>Wyliath</t>
  </si>
  <si>
    <t>Wyllan</t>
  </si>
  <si>
    <t>Wymez</t>
  </si>
  <si>
    <t>Wyndemere</t>
  </si>
  <si>
    <t>Wynema</t>
  </si>
  <si>
    <t>Wynhunb</t>
  </si>
  <si>
    <t>Wynna</t>
  </si>
  <si>
    <t>Wynton</t>
  </si>
  <si>
    <t>Wyshell</t>
  </si>
  <si>
    <t>Wyvernpunch</t>
  </si>
  <si>
    <t>Xactan</t>
  </si>
  <si>
    <t>Xaemarra</t>
  </si>
  <si>
    <t>Xafiq</t>
  </si>
  <si>
    <t>Xagova</t>
  </si>
  <si>
    <t>Xalana</t>
  </si>
  <si>
    <t>Xamaroth</t>
  </si>
  <si>
    <t>Xambria</t>
  </si>
  <si>
    <t>Xandrilla</t>
  </si>
  <si>
    <t>Xanon</t>
  </si>
  <si>
    <t>Xanti</t>
  </si>
  <si>
    <t>Xantiya</t>
  </si>
  <si>
    <t>Xaphan</t>
  </si>
  <si>
    <t>Xaralien</t>
  </si>
  <si>
    <t>Xaralyna</t>
  </si>
  <si>
    <t>Xathos</t>
  </si>
  <si>
    <t>Xavion</t>
  </si>
  <si>
    <t>Xaysana</t>
  </si>
  <si>
    <t>Xeeff</t>
  </si>
  <si>
    <t>Xelvar</t>
  </si>
  <si>
    <t>Xemitra</t>
  </si>
  <si>
    <t>Xenak</t>
  </si>
  <si>
    <t>Xenavee</t>
  </si>
  <si>
    <t>Xengsu</t>
  </si>
  <si>
    <t>Xenia</t>
  </si>
  <si>
    <t>Xeno</t>
  </si>
  <si>
    <t>Xerastos</t>
  </si>
  <si>
    <t>Xerek</t>
  </si>
  <si>
    <t>Xereya</t>
  </si>
  <si>
    <t>Xerlyn</t>
  </si>
  <si>
    <t>Xerxes</t>
  </si>
  <si>
    <t>Xhosm</t>
  </si>
  <si>
    <t>Ximena</t>
  </si>
  <si>
    <t>Ximun</t>
  </si>
  <si>
    <t>Xioli</t>
  </si>
  <si>
    <t>Xiomara</t>
  </si>
  <si>
    <t>Xippus</t>
  </si>
  <si>
    <t>Xithin</t>
  </si>
  <si>
    <t>Xogah</t>
  </si>
  <si>
    <t>Xola</t>
  </si>
  <si>
    <t>Xolondra</t>
  </si>
  <si>
    <t>Xondual</t>
  </si>
  <si>
    <t>Xoneras</t>
  </si>
  <si>
    <t>Xorgrael</t>
  </si>
  <si>
    <t>Xorosia</t>
  </si>
  <si>
    <t>Xullrae</t>
  </si>
  <si>
    <t>Xult</t>
  </si>
  <si>
    <t>Xune</t>
  </si>
  <si>
    <t>Xuri</t>
  </si>
  <si>
    <t>Xylone</t>
  </si>
  <si>
    <t>Xyomara</t>
  </si>
  <si>
    <t>Xzabria</t>
  </si>
  <si>
    <t>Xzar</t>
  </si>
  <si>
    <t>Yablik</t>
  </si>
  <si>
    <t>Yacheetes</t>
  </si>
  <si>
    <t>Yaimara</t>
  </si>
  <si>
    <t>Yakin</t>
  </si>
  <si>
    <t>Yakora</t>
  </si>
  <si>
    <t>Yaksha</t>
  </si>
  <si>
    <t>Yalena</t>
  </si>
  <si>
    <t>Yalina</t>
  </si>
  <si>
    <t>Yammas</t>
  </si>
  <si>
    <t>Yamos</t>
  </si>
  <si>
    <t>Yana</t>
  </si>
  <si>
    <t>Yanil</t>
  </si>
  <si>
    <t>Yanto</t>
  </si>
  <si>
    <t>Yara</t>
  </si>
  <si>
    <t>Yaras</t>
  </si>
  <si>
    <t>Yardos</t>
  </si>
  <si>
    <t>Yareli</t>
  </si>
  <si>
    <t>Yaromira</t>
  </si>
  <si>
    <t>Yarthin</t>
  </si>
  <si>
    <t>Yarumal</t>
  </si>
  <si>
    <t>Yasca</t>
  </si>
  <si>
    <t>Yash</t>
  </si>
  <si>
    <t>Yasheira</t>
  </si>
  <si>
    <t>Yasmin</t>
  </si>
  <si>
    <t>Yasmina</t>
  </si>
  <si>
    <t>Yasraena</t>
  </si>
  <si>
    <t>Yattara</t>
  </si>
  <si>
    <t>Yavanna</t>
  </si>
  <si>
    <t>Yavari</t>
  </si>
  <si>
    <t>Yavil</t>
  </si>
  <si>
    <t>Yazston</t>
  </si>
  <si>
    <t>Yeddikadar</t>
  </si>
  <si>
    <t>Yefar</t>
  </si>
  <si>
    <t>Yefim</t>
  </si>
  <si>
    <t>Yelentos</t>
  </si>
  <si>
    <t>Yellin</t>
  </si>
  <si>
    <t>Yellowcrane</t>
  </si>
  <si>
    <t>Yendari</t>
  </si>
  <si>
    <t>Yenka</t>
  </si>
  <si>
    <t>Yenli</t>
  </si>
  <si>
    <t>Yervich</t>
  </si>
  <si>
    <t>Yesgard</t>
  </si>
  <si>
    <t>Yevari</t>
  </si>
  <si>
    <t>Yevo</t>
  </si>
  <si>
    <t>Yilan</t>
  </si>
  <si>
    <t>Yip</t>
  </si>
  <si>
    <t>Yishana</t>
  </si>
  <si>
    <t>Yitek</t>
  </si>
  <si>
    <t>Yitti</t>
  </si>
  <si>
    <t>Ykkandri</t>
  </si>
  <si>
    <t>Ylvera</t>
  </si>
  <si>
    <t>Ynloeth</t>
  </si>
  <si>
    <t>Yogner</t>
  </si>
  <si>
    <t>Yohadric</t>
  </si>
  <si>
    <t>Yojana</t>
  </si>
  <si>
    <t>Yokesh</t>
  </si>
  <si>
    <t>Yoncalla</t>
  </si>
  <si>
    <t>Yorala</t>
  </si>
  <si>
    <t>Yorgos</t>
  </si>
  <si>
    <t>Yormwell</t>
  </si>
  <si>
    <t>Yosiro</t>
  </si>
  <si>
    <t>Yosvani</t>
  </si>
  <si>
    <t>Yovela</t>
  </si>
  <si>
    <t>Yrian</t>
  </si>
  <si>
    <t>Ysfalla</t>
  </si>
  <si>
    <t>Ysgrave</t>
  </si>
  <si>
    <t>Yshene</t>
  </si>
  <si>
    <t>Ysona</t>
  </si>
  <si>
    <t>Ythrial</t>
  </si>
  <si>
    <t>Yubo</t>
  </si>
  <si>
    <t>Yudmo</t>
  </si>
  <si>
    <t>Yuelan</t>
  </si>
  <si>
    <t>Yufel</t>
  </si>
  <si>
    <t>Yuldarra</t>
  </si>
  <si>
    <t>Yuldra</t>
  </si>
  <si>
    <t>Yunta</t>
  </si>
  <si>
    <t>Yurbyn</t>
  </si>
  <si>
    <t>Yuriel</t>
  </si>
  <si>
    <t>Yursil</t>
  </si>
  <si>
    <t>Yusmena</t>
  </si>
  <si>
    <t>Yuzo</t>
  </si>
  <si>
    <t>Yvain</t>
  </si>
  <si>
    <t>Yyn</t>
  </si>
  <si>
    <t>Z’nyra</t>
  </si>
  <si>
    <t>Zabrze</t>
  </si>
  <si>
    <t>Zachan</t>
  </si>
  <si>
    <t>Zacharia</t>
  </si>
  <si>
    <t>Zadkiel</t>
  </si>
  <si>
    <t>Zaghak</t>
  </si>
  <si>
    <t>Zagros</t>
  </si>
  <si>
    <t>Zagya</t>
  </si>
  <si>
    <t>Zaharsian</t>
  </si>
  <si>
    <t>Zahra</t>
  </si>
  <si>
    <t>Zaidi</t>
  </si>
  <si>
    <t>Zaintiraris</t>
  </si>
  <si>
    <t>Zaira</t>
  </si>
  <si>
    <t>Zaisho</t>
  </si>
  <si>
    <t>Zajar</t>
  </si>
  <si>
    <t>Zakath</t>
  </si>
  <si>
    <t>Zakhara</t>
  </si>
  <si>
    <t>Zakhijin</t>
  </si>
  <si>
    <t>Zaknafein</t>
  </si>
  <si>
    <t>Zala</t>
  </si>
  <si>
    <t>Zalar</t>
  </si>
  <si>
    <t>Zald</t>
  </si>
  <si>
    <t>Zaleos</t>
  </si>
  <si>
    <t>Zallanora</t>
  </si>
  <si>
    <t>Zalmon</t>
  </si>
  <si>
    <t>Zaltana</t>
  </si>
  <si>
    <t>Zaltec</t>
  </si>
  <si>
    <t>Zalurit</t>
  </si>
  <si>
    <t>Zambi</t>
  </si>
  <si>
    <t>Zamithra</t>
  </si>
  <si>
    <t>Zamran</t>
  </si>
  <si>
    <t>Zanabeth</t>
  </si>
  <si>
    <t>Zandego</t>
  </si>
  <si>
    <t>Zandir</t>
  </si>
  <si>
    <t>Zandra</t>
  </si>
  <si>
    <t>Zandranto</t>
  </si>
  <si>
    <t>Zanela</t>
  </si>
  <si>
    <t>Zanepar</t>
  </si>
  <si>
    <t>Zanillo</t>
  </si>
  <si>
    <t>Zanoska</t>
  </si>
  <si>
    <t>Zanthe</t>
  </si>
  <si>
    <t>Zantus</t>
  </si>
  <si>
    <t>Zaquivir</t>
  </si>
  <si>
    <t>Zaranda</t>
  </si>
  <si>
    <t>Zarax</t>
  </si>
  <si>
    <t>Zardon</t>
  </si>
  <si>
    <t>Zardra</t>
  </si>
  <si>
    <t>Zargos</t>
  </si>
  <si>
    <t>Zaria</t>
  </si>
  <si>
    <t>Zarik</t>
  </si>
  <si>
    <t>Zarkanan</t>
  </si>
  <si>
    <t>Zarkhil</t>
  </si>
  <si>
    <t>Zarovun</t>
  </si>
  <si>
    <t>Zarra</t>
  </si>
  <si>
    <t>Zatchet</t>
  </si>
  <si>
    <t>Zava</t>
  </si>
  <si>
    <t>Zavalla</t>
  </si>
  <si>
    <t>Zavor</t>
  </si>
  <si>
    <t>Zaxim</t>
  </si>
  <si>
    <t>Zealot</t>
  </si>
  <si>
    <t>Zebel</t>
  </si>
  <si>
    <t>Zebeyana</t>
  </si>
  <si>
    <t>Zebul</t>
  </si>
  <si>
    <t>Zebulon</t>
  </si>
  <si>
    <t>Zedri</t>
  </si>
  <si>
    <t>Zefwyn</t>
  </si>
  <si>
    <t>Zelaya</t>
  </si>
  <si>
    <t>Zeldara</t>
  </si>
  <si>
    <t>Zeldon</t>
  </si>
  <si>
    <t>Zelfina</t>
  </si>
  <si>
    <t>Zelgana</t>
  </si>
  <si>
    <t>Zelsea</t>
  </si>
  <si>
    <t>Zelus</t>
  </si>
  <si>
    <t>Zembrata</t>
  </si>
  <si>
    <t>Zemetis</t>
  </si>
  <si>
    <t>Zemio</t>
  </si>
  <si>
    <t>Zemser</t>
  </si>
  <si>
    <t>Zenaida</t>
  </si>
  <si>
    <t>Zenda</t>
  </si>
  <si>
    <t>Zenovia</t>
  </si>
  <si>
    <t>Zentris</t>
  </si>
  <si>
    <t>Zephon</t>
  </si>
  <si>
    <t>Zephyrus</t>
  </si>
  <si>
    <t>Zerdali</t>
  </si>
  <si>
    <t>Zereni</t>
  </si>
  <si>
    <t>Zerielle</t>
  </si>
  <si>
    <t>Zerqan</t>
  </si>
  <si>
    <t>Zerushda</t>
  </si>
  <si>
    <t>Zesstra</t>
  </si>
  <si>
    <t>Zeth</t>
  </si>
  <si>
    <t>Zethaya</t>
  </si>
  <si>
    <t>Zethergyll</t>
  </si>
  <si>
    <t>Zeulenroda</t>
  </si>
  <si>
    <t>Zevenaar</t>
  </si>
  <si>
    <t>Zevilda</t>
  </si>
  <si>
    <t>Zevon</t>
  </si>
  <si>
    <t>Zhalimar</t>
  </si>
  <si>
    <t>Zharbroah</t>
  </si>
  <si>
    <t>Zharena</t>
  </si>
  <si>
    <t>Zhelluk</t>
  </si>
  <si>
    <t>Zhevitoli</t>
  </si>
  <si>
    <t>Zhukar</t>
  </si>
  <si>
    <t>Zhumadian</t>
  </si>
  <si>
    <t>Ziandela</t>
  </si>
  <si>
    <t>Zielona</t>
  </si>
  <si>
    <t>Zifta</t>
  </si>
  <si>
    <t>Zigam</t>
  </si>
  <si>
    <t>Zigiml</t>
  </si>
  <si>
    <t>Zigunkuros</t>
  </si>
  <si>
    <t>Zijelvet</t>
  </si>
  <si>
    <t>Zikaros</t>
  </si>
  <si>
    <t>Zilennora</t>
  </si>
  <si>
    <t>Zilka</t>
  </si>
  <si>
    <t>Zilora</t>
  </si>
  <si>
    <t>Zilvra</t>
  </si>
  <si>
    <t>Zimiar</t>
  </si>
  <si>
    <t>Zimnicea</t>
  </si>
  <si>
    <t>Zinara</t>
  </si>
  <si>
    <t>Zinata</t>
  </si>
  <si>
    <t>Zinâth</t>
  </si>
  <si>
    <t>Zindelo</t>
  </si>
  <si>
    <t>Zinzerena</t>
  </si>
  <si>
    <t>Ziolen</t>
  </si>
  <si>
    <t>Zipacna</t>
  </si>
  <si>
    <t>Zipaquira</t>
  </si>
  <si>
    <t>Zircon</t>
  </si>
  <si>
    <t>Ziv</t>
  </si>
  <si>
    <t>Zivaden</t>
  </si>
  <si>
    <t>Ziven</t>
  </si>
  <si>
    <t>Ziyad</t>
  </si>
  <si>
    <t>Ziza</t>
  </si>
  <si>
    <t>Zoblink</t>
  </si>
  <si>
    <t>Zofia</t>
  </si>
  <si>
    <t>Zogno</t>
  </si>
  <si>
    <t>Zohreh</t>
  </si>
  <si>
    <t>Zolena</t>
  </si>
  <si>
    <t>Zolerii</t>
  </si>
  <si>
    <t>Zolline</t>
  </si>
  <si>
    <t>Zollo</t>
  </si>
  <si>
    <t>Zolphas</t>
  </si>
  <si>
    <t>Zoltan</t>
  </si>
  <si>
    <t>Zona</t>
  </si>
  <si>
    <t>Zorbo</t>
  </si>
  <si>
    <t>Zordral</t>
  </si>
  <si>
    <t>Zoreta</t>
  </si>
  <si>
    <t>Zoretep</t>
  </si>
  <si>
    <t>Zorita</t>
  </si>
  <si>
    <t>Zorkeda</t>
  </si>
  <si>
    <t>Zorlus</t>
  </si>
  <si>
    <t>Zoroaster</t>
  </si>
  <si>
    <t>Zorratha</t>
  </si>
  <si>
    <t>Zorya</t>
  </si>
  <si>
    <t>Zotyas</t>
  </si>
  <si>
    <t>Zovra</t>
  </si>
  <si>
    <t>Zozzul</t>
  </si>
  <si>
    <t>Zsanett</t>
  </si>
  <si>
    <t>Zsasa</t>
  </si>
  <si>
    <t>Zsodosa</t>
  </si>
  <si>
    <t>Zuera</t>
  </si>
  <si>
    <t>Zuheyr</t>
  </si>
  <si>
    <t>Zulaaria</t>
  </si>
  <si>
    <t>Zuleika</t>
  </si>
  <si>
    <t>Zulema</t>
  </si>
  <si>
    <t>Zumbro</t>
  </si>
  <si>
    <t>Zumbrota</t>
  </si>
  <si>
    <t>Zuralion</t>
  </si>
  <si>
    <t>Zuri</t>
  </si>
  <si>
    <t>Zuriaa</t>
  </si>
  <si>
    <t>Zurishalen</t>
  </si>
  <si>
    <t>Zurn</t>
  </si>
  <si>
    <t>Zurvan</t>
  </si>
  <si>
    <t>Zusta</t>
  </si>
  <si>
    <t>Zuza</t>
  </si>
  <si>
    <t>Zuzana</t>
  </si>
  <si>
    <t>Zuzela</t>
  </si>
  <si>
    <t>Zvalana</t>
  </si>
  <si>
    <t>Zvarich</t>
  </si>
  <si>
    <t>Zvolen</t>
  </si>
  <si>
    <t>Zvornik</t>
  </si>
  <si>
    <t>Zylphan</t>
  </si>
  <si>
    <t>Zymot</t>
  </si>
  <si>
    <t>Zyn</t>
  </si>
  <si>
    <t>Zynovia</t>
  </si>
  <si>
    <t>Zyrine</t>
  </si>
  <si>
    <t>Zyrus</t>
  </si>
  <si>
    <t>Zywick</t>
  </si>
  <si>
    <t>Want to support? Pay what you want on DMSGUILD and leave review</t>
  </si>
  <si>
    <t>STATUS</t>
  </si>
  <si>
    <t>Author</t>
  </si>
  <si>
    <t>To do</t>
  </si>
  <si>
    <t>NPC, Persons, Folk</t>
  </si>
  <si>
    <t>Moon calendar</t>
  </si>
  <si>
    <t>Holidays on calendar</t>
  </si>
  <si>
    <t>Alcohol</t>
  </si>
  <si>
    <t>Drugs</t>
  </si>
  <si>
    <t>DUNGEONS &amp; DRAGONS, D&amp;D, Wizards of the Coast, Forgotten Realms, the dragon ampersand, Player’s Handbook, Monster Manual, Dungeon Master’s Guide, D&amp;D Adventurers League, all other Wizards of the Coast product names, and their respective logos are trademarks of Wizards of the Coast in the USA and other countries. All characters and their distinctive likenesses are property of Wizards of the Coast. This material is protected under the copyright laws of the United States of America. Any reproduction or unauthorized use of the material or artwork contained herein is prohibited without the express written permission of Wizards of the Coast.
©2016 Wizards of the Coast LLC, PO Box 707, Renton, WA 98057-0707, USA. Manufactured by Hasbro SA, Rue Emile-Boéchat 31, 2800 Delémont, CH. Represented by Hasbro Europe, 4 The Square, Stockley Park, Uxbridge, Middlesex, UB11 1ET, UK.</t>
  </si>
  <si>
    <t>Poisons</t>
  </si>
  <si>
    <t>Sages</t>
  </si>
  <si>
    <t>Random encounters</t>
  </si>
  <si>
    <t>To add sources</t>
  </si>
  <si>
    <t>The Calendar of Harptos</t>
  </si>
  <si>
    <t>The Claw of Winter</t>
  </si>
  <si>
    <t>The Claw of Sunsets</t>
  </si>
  <si>
    <t>The Claw of Storms</t>
  </si>
  <si>
    <t>The Time of Flowers</t>
  </si>
  <si>
    <t>Eleasias</t>
  </si>
  <si>
    <t>Leaffall</t>
  </si>
  <si>
    <t>1492 DR - YEAR OF THREE SAILING SHIPS</t>
  </si>
  <si>
    <t>Hammer / "DeepWinter" (January)</t>
  </si>
  <si>
    <t>Alturiak / "The Claw of Winter" (FEBRUARY)</t>
  </si>
  <si>
    <t>I</t>
  </si>
  <si>
    <t>II</t>
  </si>
  <si>
    <t>III</t>
  </si>
  <si>
    <t>Holiday:</t>
  </si>
  <si>
    <t>•MidWinter</t>
  </si>
  <si>
    <t>Ches / "The Claw of the Sunsets" (MARCH)</t>
  </si>
  <si>
    <t>Tarsakh / "The Claw of the Storms" (APRIL)</t>
  </si>
  <si>
    <t>•Spring Equinox</t>
  </si>
  <si>
    <t>•Greengrass</t>
  </si>
  <si>
    <t>Mirtul / "The Melting" (MAY)</t>
  </si>
  <si>
    <t>Kythorn / "The Time of Flowers" (JUNE)</t>
  </si>
  <si>
    <t>• Summer Solstice</t>
  </si>
  <si>
    <t>Flamerule / "Summertide" (JULY)</t>
  </si>
  <si>
    <t>Elesias / "High Sun" (AUGUST)</t>
  </si>
  <si>
    <t>•Midsummer</t>
  </si>
  <si>
    <t>Eleint / "The Fading" (SEPTEMBER)</t>
  </si>
  <si>
    <t>Marpenoth / "Leaf Fall" (OCTOBER)</t>
  </si>
  <si>
    <t>• Autumn Equinox</t>
  </si>
  <si>
    <t>•HarvestTide</t>
  </si>
  <si>
    <t xml:space="preserve"> Uktar / "The Rotting" (NOVEMBER)</t>
  </si>
  <si>
    <t>Nightal / "The Drawing Down" (DECEMBER)</t>
  </si>
  <si>
    <t>• Winter Solstice</t>
  </si>
  <si>
    <t>•The Feast of the Moon</t>
  </si>
  <si>
    <t>Hammer - Deepwinter</t>
  </si>
  <si>
    <t>Day</t>
  </si>
  <si>
    <t>The Moon</t>
  </si>
  <si>
    <t>Outdoor Illumination</t>
  </si>
  <si>
    <t>The Tides</t>
  </si>
  <si>
    <t>The Holidays</t>
  </si>
  <si>
    <t>The Sun</t>
  </si>
  <si>
    <t>Phase</t>
  </si>
  <si>
    <t>Rise</t>
  </si>
  <si>
    <t>Set</t>
  </si>
  <si>
    <t>Moon Light</t>
  </si>
  <si>
    <t>Depth</t>
  </si>
  <si>
    <t>Low</t>
  </si>
  <si>
    <t>High</t>
  </si>
  <si>
    <t>Name</t>
  </si>
  <si>
    <t>Interested Parties</t>
  </si>
  <si>
    <t>Disseminating</t>
  </si>
  <si>
    <t>Midnight</t>
  </si>
  <si>
    <t>to</t>
  </si>
  <si>
    <t>5' 4"</t>
  </si>
  <si>
    <t>New Year</t>
  </si>
  <si>
    <r>
      <t>Fear</t>
    </r>
    <r>
      <rPr>
        <sz val="8"/>
        <color theme="1"/>
        <rFont val="Calibri"/>
        <family val="2"/>
      </rPr>
      <t>ûn, Lathander, Tymora, Waukeen</t>
    </r>
  </si>
  <si>
    <t>5' 2"</t>
  </si>
  <si>
    <t>Waning</t>
  </si>
  <si>
    <t>5'</t>
  </si>
  <si>
    <t>4' 8"</t>
  </si>
  <si>
    <t>Crescent</t>
  </si>
  <si>
    <t>10;54</t>
  </si>
  <si>
    <t>Demi-Human</t>
  </si>
  <si>
    <t>Moradin, Corellion Larethian</t>
  </si>
  <si>
    <t>5' 6"</t>
  </si>
  <si>
    <t>5' 8"</t>
  </si>
  <si>
    <t>Dark</t>
  </si>
  <si>
    <t>5' 10"</t>
  </si>
  <si>
    <t>Guild Fair</t>
  </si>
  <si>
    <t>Apprentices, Guild Masters</t>
  </si>
  <si>
    <t>6' 2"</t>
  </si>
  <si>
    <t>New</t>
  </si>
  <si>
    <t>Waxing</t>
  </si>
  <si>
    <t>4' 10"</t>
  </si>
  <si>
    <t>Gibbous</t>
  </si>
  <si>
    <t>Full</t>
  </si>
  <si>
    <t>6'</t>
  </si>
  <si>
    <t>Wolf Moon</t>
  </si>
  <si>
    <t>Lycanthrope</t>
  </si>
  <si>
    <t>6' 4"</t>
  </si>
  <si>
    <t>Lycanthrope, Selûne</t>
  </si>
  <si>
    <r>
      <t>Faer</t>
    </r>
    <r>
      <rPr>
        <sz val="8"/>
        <color theme="1"/>
        <rFont val="Calibri"/>
        <family val="2"/>
      </rPr>
      <t>ûn, Auril, Lliira, Talos</t>
    </r>
  </si>
  <si>
    <t>Alturiak - Claw of the Cold</t>
  </si>
  <si>
    <t>Art Fair</t>
  </si>
  <si>
    <t>Artisans, Craftsmen, Guildsmen</t>
  </si>
  <si>
    <t>6' 6"</t>
  </si>
  <si>
    <t>Snow Moon</t>
  </si>
  <si>
    <t>Ches - Claw of Sunsets</t>
  </si>
  <si>
    <t>Cloak Swirl</t>
  </si>
  <si>
    <t>Textiles, Trappers, Clothiers, Socialites</t>
  </si>
  <si>
    <t>6' 8"</t>
  </si>
  <si>
    <t>Crow Moon</t>
  </si>
  <si>
    <t>6' 10"</t>
  </si>
  <si>
    <t>Spring</t>
  </si>
  <si>
    <r>
      <t>Lycanthrope, Sel</t>
    </r>
    <r>
      <rPr>
        <sz val="6"/>
        <color rgb="FF000000"/>
        <rFont val="Calibri"/>
        <family val="2"/>
      </rPr>
      <t>ûne, Chauntea,  Earth Mother, Mielikki</t>
    </r>
  </si>
  <si>
    <t>Tarsakh - Claw of Storms</t>
  </si>
  <si>
    <t>Mage Fair</t>
  </si>
  <si>
    <t>Wizards, Alchemists, Sorcerors, Witches</t>
  </si>
  <si>
    <t>Fish Moon</t>
  </si>
  <si>
    <t>The Shattering</t>
  </si>
  <si>
    <t>Lycanthrope, Selûne, Umberlee, Valkur</t>
  </si>
  <si>
    <t>Green Grass</t>
  </si>
  <si>
    <t>Chauntea, Eldath, Lliira, Mielikki, Sune, Talos</t>
  </si>
  <si>
    <t>Mirtul - The Melting</t>
  </si>
  <si>
    <t>Craft Fair</t>
  </si>
  <si>
    <t>Gond, Artisans, Craftsmen</t>
  </si>
  <si>
    <t>Ipponsheir</t>
  </si>
  <si>
    <t>Planting Moon</t>
  </si>
  <si>
    <t>Chauntae</t>
  </si>
  <si>
    <t>Lycanthrope, Selûne, Chauntae</t>
  </si>
  <si>
    <t>Lycanthrope, Chauntae</t>
  </si>
  <si>
    <t>Market</t>
  </si>
  <si>
    <t>Herdsmen, Breaders, Farmers, Shepherds</t>
  </si>
  <si>
    <t>Kythorn - Time of Flowers</t>
  </si>
  <si>
    <t>Thunder Moon</t>
  </si>
  <si>
    <t>Lycanthrope, Talos</t>
  </si>
  <si>
    <t>Lycanthrope, Selûne, Talos</t>
  </si>
  <si>
    <t>4' 6"</t>
  </si>
  <si>
    <t>Summer</t>
  </si>
  <si>
    <t>Chauntea, Earth Mother, Mielikki</t>
  </si>
  <si>
    <t>Carnival</t>
  </si>
  <si>
    <t>Bards, Entertainers</t>
  </si>
  <si>
    <t>Flamerule - Summertide</t>
  </si>
  <si>
    <t>Sornyn</t>
  </si>
  <si>
    <t>4' 4"</t>
  </si>
  <si>
    <t>Hay Moon</t>
  </si>
  <si>
    <t>4' 2"</t>
  </si>
  <si>
    <t>Competition</t>
  </si>
  <si>
    <t>Champion's Fray</t>
  </si>
  <si>
    <t>Lliira, Oghma, Mielikki, Sune, Talos</t>
  </si>
  <si>
    <t>Shieldmeet</t>
  </si>
  <si>
    <t>Corellion Larethian, Denier, Torm</t>
  </si>
  <si>
    <t>Eleasias - Highsun</t>
  </si>
  <si>
    <t>Red Moon</t>
  </si>
  <si>
    <t>Divine Death</t>
  </si>
  <si>
    <t>Torm</t>
  </si>
  <si>
    <t>4'</t>
  </si>
  <si>
    <t>Trade Fair</t>
  </si>
  <si>
    <t>Craftsmen, Merchants</t>
  </si>
  <si>
    <t>Elient - The Fading</t>
  </si>
  <si>
    <t>Harvest Moon</t>
  </si>
  <si>
    <t>Lycanthrope, Chauntae, Earth Mother</t>
  </si>
  <si>
    <t>Lycanthrope, Selûne, Chauntae, Earth Mother</t>
  </si>
  <si>
    <t>Lycanthrope, Chauntea, Earth Mother</t>
  </si>
  <si>
    <t>3' 10"</t>
  </si>
  <si>
    <t>Cask Fair</t>
  </si>
  <si>
    <t>Brewers, Vintners, Distillers</t>
  </si>
  <si>
    <t>Autumn</t>
  </si>
  <si>
    <t>High Harvest</t>
  </si>
  <si>
    <t>Fearun, Chauntea</t>
  </si>
  <si>
    <t>Marpenoth - Leafall</t>
  </si>
  <si>
    <t>Hunter Moon</t>
  </si>
  <si>
    <t>Lycanthrope, Malar</t>
  </si>
  <si>
    <t>Lycanthrope, Selûne, Malar</t>
  </si>
  <si>
    <t>God's Day</t>
  </si>
  <si>
    <t>Mystra, Torm</t>
  </si>
  <si>
    <t>Food Fair</t>
  </si>
  <si>
    <t>Millers, Bakers, Butchers, Cheesa Makers</t>
  </si>
  <si>
    <t>Uktar - The Rotting</t>
  </si>
  <si>
    <t>Outdoor Illuminatio</t>
  </si>
  <si>
    <t>Frost Moon</t>
  </si>
  <si>
    <t>Farmer's Market</t>
  </si>
  <si>
    <t>Farmers, Herdsmen, Hunters, Fishermen</t>
  </si>
  <si>
    <t>Blue Moon</t>
  </si>
  <si>
    <t>Moonfeast</t>
  </si>
  <si>
    <r>
      <t>Fearun, Bhaal, Lliira, Kelemvor, Myrkul, Sel</t>
    </r>
    <r>
      <rPr>
        <sz val="6"/>
        <color rgb="FF000000"/>
        <rFont val="Calibri"/>
        <family val="2"/>
      </rPr>
      <t>ûne,</t>
    </r>
    <r>
      <rPr>
        <sz val="6"/>
        <color rgb="FF000000"/>
        <rFont val="Calibri"/>
        <family val="2"/>
        <scheme val="minor"/>
      </rPr>
      <t xml:space="preserve"> Shar, Talos</t>
    </r>
  </si>
  <si>
    <t>Nightal - The Drawing Down</t>
  </si>
  <si>
    <t>Sales Day</t>
  </si>
  <si>
    <t>Chapmen, Shop Owners, Waukeen</t>
  </si>
  <si>
    <t>Winter</t>
  </si>
  <si>
    <t>Cold Moon</t>
  </si>
  <si>
    <t>Tax Day</t>
  </si>
  <si>
    <t>Tax Collectors, Treasurers, Waukeen</t>
  </si>
  <si>
    <t>TABLE OF CONTENTS OF THIS SHEET</t>
  </si>
  <si>
    <t>HOLIDAYS</t>
  </si>
  <si>
    <t>MONTH</t>
  </si>
  <si>
    <t>TOTAL</t>
  </si>
  <si>
    <t>Стовпець1</t>
  </si>
  <si>
    <t>NAME</t>
  </si>
  <si>
    <t>CHURCH / SOCIETY</t>
  </si>
  <si>
    <t>DESCRIPTION</t>
  </si>
  <si>
    <t>REGULARITY / MONTH</t>
  </si>
  <si>
    <t>DAY OF MONTH</t>
  </si>
  <si>
    <t>MISC1</t>
  </si>
  <si>
    <t>TYPE</t>
  </si>
  <si>
    <t>#</t>
  </si>
  <si>
    <t>Sunrise Service: Lathander. Welcoming rites to Lathander as the day begins.</t>
  </si>
  <si>
    <t>Daily</t>
  </si>
  <si>
    <t>REGULAR</t>
  </si>
  <si>
    <t>Night's Death: </t>
  </si>
  <si>
    <t>As the sun begins to rise, but has not yet crested the eastern horizon, the sky becomes colored a dim grey, and continues to lighten until dawn. Many folk - whether they are working fields or tending to shops - rise in the latter part of this time to begin tending to their duties for the day. Some, such as those who must work a few hours before others arise (such as bakers) are up when night's death is still young in the sky.</t>
  </si>
  <si>
    <t>Time of Day in the Realms</t>
  </si>
  <si>
    <t>Twilight Service: Lathander. Solemn rites asking Lathander to watch over his faithful as the night comes.</t>
  </si>
  <si>
    <t>Dawn</t>
  </si>
  <si>
    <t>This is the time of day when the sun rises, marked by the bells of the Spire in its loudest peals. This averages about 6 bells. In winter, this may happen as late in the day as halfway between the 7th and 8 bells, while summer sunrises can happen as early as the midpoint between the 4th and 5th bells. This is the time of day when most markets and shops open, though many workers have been there for a bell or two already.</t>
  </si>
  <si>
    <t>The Lady's Appeasement: Leira. A daily opportunity to offer sacrifices to Leira, praying that she avert her caprices, and bless those who engage in deceit or who attempt to see through deceit.</t>
  </si>
  <si>
    <t>Morning</t>
  </si>
  <si>
    <t>Once day has broken, the span of several hours between dawn and highsun.</t>
  </si>
  <si>
    <t>Sunset Prayers: Mask. Rites in which worshipers kneel before altar to Mask. Worshipers offer coins to low-ranking clergy, low-ranking clergy offer them to high-ranking clergy, and the high priest offers a single coin to the most destitute of worshipers present.</t>
  </si>
  <si>
    <t>Mornfeast</t>
  </si>
  <si>
    <t>The first meal of the day.</t>
  </si>
  <si>
    <t>The Dusking: Myrkul. A rite to remind mortals how closely death walks, involving a floating skull onto which were sprinkled pinches of cremains and grave dirt, with each sacrifice marked by the tolling of a funereal bell.</t>
  </si>
  <si>
    <t>The middle of the daylight, when the sun is at its peak. This is most often the hour on either side of the 12 bells mark.</t>
  </si>
  <si>
    <t>The Binding: Oghma. One of the "Cornerstones of the Day," the Binding is a morning service in which the symbols of Oghma are written in the dirt, in ashes upon the altar, or on any other medium, which prayers are intoned.</t>
  </si>
  <si>
    <t>HighsunfeasT</t>
  </si>
  <si>
    <t> The second meal of the day.</t>
  </si>
  <si>
    <t>The Covenant: Oghma. 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t>
  </si>
  <si>
    <t>Afternoon</t>
  </si>
  <si>
    <t>As the sun climbs down from its peak, and the day wanes. Frequently the hottest part of the day, as the sun has been in the sky the longest.</t>
  </si>
  <si>
    <t>Nightfall: Shar. 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t>
  </si>
  <si>
    <t>Dusk</t>
  </si>
  <si>
    <t>The dim-lit part of the day where the sun has dropped into the west, but has not yet dipped below the horizon proper. Most markets and shops begin to close up around this time of day.</t>
  </si>
  <si>
    <t>Song of the Sword: Tempus. A rousing holy battle chant performed just after dark in temples, invoking Tempus' strength of arms through the night and unto the following day.</t>
  </si>
  <si>
    <t>Sunset</t>
  </si>
  <si>
    <t>The setting of the sun below the horizon. Winter sees this time of day come early, somewhere between the 4th and 5th bells close to the solstice; in contrast, this may linger until as late as after the 8th bell in summer.</t>
  </si>
  <si>
    <t>The Awakening: Tyr. Dawn invocation, followed by prayers, a short sermon or reading of wisdom, and closing anthem that is a gentle uplifting renewal of faith.</t>
  </si>
  <si>
    <t>Evening</t>
  </si>
  <si>
    <t>The early part of the evening, in which the warmth of the day often lingers a little, but the coolness of night has certainly begun to collect. Most folk return to their homes for the evening this time of night, or venture out to their favorite inn halls or taverns for an evening meal and time with their friends and family.</t>
  </si>
  <si>
    <t>The Hammer at Highsun: Tyr. Highsun invocation, followed by prayers, a short sermon or reading of wisdom, and closing anthem that is a stirring, exultant expression of the church's vigilance and martial might.</t>
  </si>
  <si>
    <t>Evenfeast</t>
  </si>
  <si>
    <t>The last meal of the day.</t>
  </si>
  <si>
    <t>High Justice: Tyr. Evening invocation, followed by prayers, a short sermon or reading of wisdom, and closing anthem that is a a stern, proud celebration of Tyr's commandments and the temple's purpose.</t>
  </si>
  <si>
    <t>The midpoint of the night; like highsun, this usually comes round about the 12 bells mark of night.</t>
  </si>
  <si>
    <t>The Remembrance of the Just Fallen: Tyr. Night invocation, followed by prayers, a short sermon or reading of wisdom, and closing anthem that is a haunting, softly changed reverence for those who have laid down their lives for justice, both inside and outside the faith.</t>
  </si>
  <si>
    <t>Moondark (or Night's Heart)</t>
  </si>
  <si>
    <t>Sometimes referred to as the "witch's hour", this time is the darkest part of the night. Most good honest folk have been abed for a while by now.</t>
  </si>
  <si>
    <t>High Flow: Deep Sashelas. Celebrated at high tide with offerings and complex patterns swum in the waters. Joyous celebration emphasizing beauty, creativity, and artistry.</t>
  </si>
  <si>
    <t>elf</t>
  </si>
  <si>
    <t>Deep Ebb: Deep Sashelas. Celebrated at low tide with offerings and complex patterns swum in the waters. Grim, martial ceremoney emphasizing the remembrance of those who are lost and vigilance against the ever-present enemies of the Undersea.</t>
  </si>
  <si>
    <t>Feast of Love: Sune. Intimate gatherings of the faithful in which they recline on cushions and couches, eating bitelets and sipping liquers, while enjoying solitary dancers interspersed with readers of poetry and romantic prose. Such gatherings always break up into more private groups afterwards.</t>
  </si>
  <si>
    <t>Tendaily</t>
  </si>
  <si>
    <t>Seeing Justice (1st Day of Month): Tyr. Chanted prayers and thunderous hymns under the image of a gigantic warhammer that glows white.</t>
  </si>
  <si>
    <t>Monthly</t>
  </si>
  <si>
    <t>The Maiming (13th Day of Month): Tyr. Chanted prayers and thunderous hymns under the image of a hand surrounded by a nimbus of burning blood, and then tumbles away into darkness.</t>
  </si>
  <si>
    <t>The Blinding (22nd Day of Month): Tyr. Chanted prayers and thunderous hymns under the image of two eyes that burst into fountains of flaming tears until they have entirely spilled away. Afterwards, symbolic blindfolds of diaphanous damask are bound over the eyes of worshippers to remind them of Tyr's blindness.</t>
  </si>
  <si>
    <t>Deepstone Triad (New Moon, plus Days Before and After): Dumathoin. Holy days in which the moon is thought to be a gemstone hidden in the earth. Gems and jewelry are sacrificed during this time.</t>
  </si>
  <si>
    <t>dwarf</t>
  </si>
  <si>
    <t>Ringing the Anvil (Full or Crescent Moons): Moradin Soulforger. 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t>
  </si>
  <si>
    <t>Coin Day (Before and After a Full Moon): Vergadain. 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t>
  </si>
  <si>
    <t>Late'quor (Crescent Moon): Corellon Larethian. 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t>
  </si>
  <si>
    <t>Midnight Gambol (Full Moon): Erevan Ilesere. Celebration in a new, secret place each month, gained by word of mouth (though those clever enough to find it without being told are welcome). Often joined in revels by fey, and includes the sacrifice of beautiful objects (many stolen), dancing, wine, tale-telling and endless pranking.</t>
  </si>
  <si>
    <t>Secrets of the Heart (Full Moon): Hanali Celanil. 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t>
  </si>
  <si>
    <t>Lunar Hallowings (Full Moon): Sehanine Moonbow. Personal meditation, followed by communal entering into a trance state, followed by a freeform dance beneath the moon.</t>
  </si>
  <si>
    <t>Hunter's Thanks (Full Moon): Solonor Thelandira. 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t>
  </si>
  <si>
    <t>Buying Grace : Abbathor. 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t>
  </si>
  <si>
    <t>Once a Year</t>
  </si>
  <si>
    <t>The Splendarrsson: Dumathoin. Called for when dwarf-folk discover a major new lode of ore, a lost subterranean treasure cache, or something of the sort. Celebrated by a sacrifice of gems and jewelry to Dumathoin.</t>
  </si>
  <si>
    <t>Major Subterranean Discoveries</t>
  </si>
  <si>
    <t>The Foreshadowing (New Moon): Ibraundul. On cloud-covered nights of the new moon, worshippers of the dark Ibrandul emerge from their subterranean lairs to perform a rite which begins at midnight and promises to fulfill Ibrandul's promise to eventually envelop the Lands Above in utter darkness.</t>
  </si>
  <si>
    <t>The New Moon</t>
  </si>
  <si>
    <t>New Moon Revel: Selune. Open-air dances and prayers under the moonlight with sacrifices of wine poured out upon the altar.</t>
  </si>
  <si>
    <t>Full Moon Revel: Selune. Open-air dances and prayers under the moonlight with sacrifices of milk poured out upon the altar.</t>
  </si>
  <si>
    <t>The Full Moon</t>
  </si>
  <si>
    <t>Grand Revel (Full Moon): Sune. A dusk-to-dawn party in which outsiders are invited, dancing and minstrelsry dominate and those of the faith seek converts with fun and an exhibition of the temple's beautiful or art objects.</t>
  </si>
  <si>
    <t>Divine Pageantry (Summer): Siamorphe. 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t>
  </si>
  <si>
    <t>Daernuth (Every 12 days): Talona. 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t>
  </si>
  <si>
    <t>Stormcall (Before a Storm, When a Storm is Desired): Umberlee. 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t>
  </si>
  <si>
    <t>Cold Counting Comfort (Hammer 15th): Waukeen. A sacred time to tend to accounting and inventory duties.</t>
  </si>
  <si>
    <t>The Waterdhavian Social Season in Winter: Society The fierce Northern winters essentially shut the city down. 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t>
  </si>
  <si>
    <t>Midwinter is known officially as the High Festival of Winter. It is a feast where, traditionally, the lords of the land plan the year ahead, make and renew alliances, and send gifts of goodwill. To the commonfolk, this is Deadwinter Day, the midpoint of the worst of the cold.</t>
  </si>
  <si>
    <t>FESTIVAL</t>
  </si>
  <si>
    <t>The Longest Dance: Auril. The holiest night of the year to Aurilites, it is spent with a festival of ice-dancing the whole night through. It is a raucous and enjoyable festival, in which the faithful are supposed to enjoy themselves, and invite others to join them for the fun (and possible proselytizing).</t>
  </si>
  <si>
    <t>Midwinter Gathering: Grumbar. 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t>
  </si>
  <si>
    <t>Deliverance Unto Darkness: Ibrandul. Held on Midwinter's Eve, this ritual typically involves the sacrifice of a monstrous spider or some other creature or being intimately associated with Lolth. It culminates in the casting of strange spells that allow them to wander through the Underdark without light.</t>
  </si>
  <si>
    <t>The Retreat: The Red Knight. Gathering of clergy and faithful to assemble in solemn ceremony to examine the previous year's campaigns. Strategies are discussed, battles analyzed, and the accumulated lore is integrated into the temple's teachings.</t>
  </si>
  <si>
    <t>The Dark Court Slaughter: Shevarash. A holy day in recognition of the Slaughter that is part of Shevarash's mythos, and vows of vengeance against the drow are sworn. Accompanied by a grim feast of bitter foods and plain spring water, with tales of the treachery of the drow and victories against them.</t>
  </si>
  <si>
    <t>Days of the Reverend Mother: Berronar Truesilver. 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t>
  </si>
  <si>
    <t>Rites of the Chancel Door: Gorm Gulthyn. 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t>
  </si>
  <si>
    <t>The Rooting: Marthammor Duin. Holy day celebrating the reforging of ties to the mountain homelands.</t>
  </si>
  <si>
    <t>The Rebirth (Alturiak 9th): Marthammor Duin. Holy day celebrating the reemergence of dwarven wanderers from their mountain fastnesses.</t>
  </si>
  <si>
    <t>Great Weave (Alturiak 20th): Waukeen. A celebration of cloth-making and weaving, with cloth woven during this month believed to be truly blessed. The Most Excellent Order of Weavers &amp; Dyers and the Order of Master Taylors, Glovers &amp; Mercers consider this a very important festival.</t>
  </si>
  <si>
    <t>Great Weave (Waukeen)</t>
  </si>
  <si>
    <t>The First Tide (When Ice in Harbor breaks): Umberlee. 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t>
  </si>
  <si>
    <t>The First Tide (Umberlee)</t>
  </si>
  <si>
    <t>The Shattering (When Ice in Harbor Breaks): Valkur. Festival celebrating the shattering of the ice in harbor, commemorated by launching and naming one new ship, which sails around the harbor crewed by Valkuran clergy. Also features the unfurling of new sails that are blessed by the clergy.</t>
  </si>
  <si>
    <t>The Shattering (Valkur)</t>
  </si>
  <si>
    <t>Song of Dawn (Ches 19th; Spring Equinox): Lathander. Praise-song that blends purely vocal harmonies and counter-harmonies of incredible complexity. Can be heard for blocks around echoing through the Spires of Morning.</t>
  </si>
  <si>
    <t>Song of Dawn (Lathander)</t>
  </si>
  <si>
    <t>First Feast (Ches 19th; Spring Equinox): Mielikki. Holy rituals and revels where the faithful of Mielikki are expected to enjoy the sensual pleasures of life and sing praises to the Lady in the forest.</t>
  </si>
  <si>
    <t>First Feast (Mielikki)</t>
  </si>
  <si>
    <t>The Rite of Pain &amp; Purity (Ches 19th; Spring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</si>
  <si>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The Rite of Pain &amp; Purity (Loviatar)</t>
  </si>
  <si>
    <t>Fleetswake (Ches 21st - 30th): Civic. 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t>
  </si>
  <si>
    <t>Fleetswake (Civic)</t>
  </si>
  <si>
    <t>21-30</t>
  </si>
  <si>
    <t>Fair Seas Festival (Ches 29th - 30th): Civic, Umberlee. 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t>
  </si>
  <si>
    <t>Fair Seas Festival (Civic, Umberlee)</t>
  </si>
  <si>
    <t>29-30</t>
  </si>
  <si>
    <t>Highcoin (Ches 30th): Waukeen. 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t>
  </si>
  <si>
    <t>Highcoin (Waukeen)</t>
  </si>
  <si>
    <t>Dance of Swirling Winds (Ches 19th; Spring Equinox): Aerdrie Faenya. Days of strong winds where celebrants make offerings of beautiful feathers and wind music, and the fervency of their dance causes clergy to rise into the air to dance among the winds as a gift from the goddess.</t>
  </si>
  <si>
    <t>Dance of Swirling Winds (Aerdrie Faenya)</t>
  </si>
  <si>
    <t>The Budding (Ches 19th; Spring Equinox): Rillifane Rallathil. 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t>
  </si>
  <si>
    <t>The Budding (Rillifane Rallathil)</t>
  </si>
  <si>
    <t>Firstflow (when the local ice breaks): Eldath. A small ritual of thanks and welcome to the goddess is held on the day that the ice breaks in rivers and harbors in local communities.</t>
  </si>
  <si>
    <t>Firstflow (Eldath)</t>
  </si>
  <si>
    <t>The Queen's Gambit (Tarsakh 1st): The Red Knight. Clergy and faithful of the Red Knight unwind with a day of competitive games and feasting. Games of strategy are played all day in grand tournaments, with winners receiving recognition, titles of merit, promotions, and sometimes a precious gift from the temple armory.</t>
  </si>
  <si>
    <t>The Queen's Gambit (The Red Knight)</t>
  </si>
  <si>
    <t>Waukeentide (Tarsakh 1st - 10th): Civic, Waukeen, Society. 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t>
  </si>
  <si>
    <t>Waukeentide (Civic, Waukeen, Society)</t>
  </si>
  <si>
    <t>1-10</t>
  </si>
  <si>
    <t>All Coins Day (Tarsakh 1st): 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t>
  </si>
  <si>
    <t>All Coins Day ()</t>
  </si>
  <si>
    <t>Caravance (Tarsakh 2nd): 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
Society: Nobles turn out en masse on this festival day to shop at the newly-opened Market.</t>
  </si>
  <si>
    <t>Caravance ()</t>
  </si>
  <si>
    <t>Goldenight (Tarsakh 5th): a simple festival night celebrating money and gold (many hard currency girls and not a few young noblewomen cover themselves in gold dust and little else on Goldenight), with many businesses operating all night, offering midnight sales and other promotions;</t>
  </si>
  <si>
    <t>Goldenight (#VALUE!)</t>
  </si>
  <si>
    <t>Guildsmeet (Tarsakh 7th): special guild member holiday gatherings of the guild memberships for celebrations typically culminating in a multiguild sponsored gala festival and dance that lasts from dusk till dawn and dominates the Market, the Cynosure, the Field of Triumph, and all areas in between.</t>
  </si>
  <si>
    <t>Guildsmeet ()</t>
  </si>
  <si>
    <t>Leiruin (Tarsakh 8th): 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t>
  </si>
  <si>
    <t>Leiruin ()</t>
  </si>
  <si>
    <t>Spheres (Tarsakh 10th): Glass spheres are filled with gems and gold to be paraded around the city. They are then loaded into catapult-like contraptions to be lobbed into the air to shatter and spill their contents over the city for the general populace.</t>
  </si>
  <si>
    <t>Spheres (Glass spheres are filled with gems and gold to be paraded around the city)</t>
  </si>
  <si>
    <t>The final day of Waukeentide is celebrated with grand parties.
The day begins with a gathering at Piergeiron's Palace, where the nobles gather to watch the glass orbs full of coin gathered at the Highcoin Ball be launched into the air after being enchanted to cause the glass to wholly render down into a harmless glittering dust upon impact.
After this spectacle and a shared warm drink courtesy of their host, the nobles break away to wander off to their myriad parties. It is considered to be something of a game among them to try and poach guests away from one anothers' parties at this point - you never know who actually is going to show to your Waukeentide party.
The parties themselves are always grand spectacles, the hosts attempting to make them enthralling enough so that guests don't go awandering for fear of missing something, while the guests frequently travel between the parties, afraid to miss out on any one of them. As a result, the streets of North and Sea Wards are filled with small clutches of traveling party-goers in their festival finery.</t>
  </si>
  <si>
    <t>The Vernal Trousseau Festival (Tarsakh 23rd - 27th): Society. 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</si>
  <si>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The Vernal Trousseau Festival (Society)</t>
  </si>
  <si>
    <t>23-27</t>
  </si>
  <si>
    <t>Greengrass is the official beginning of spring, a day of relaxation. Flowers that have been carefully grown in inner rooms of the keeps and temples during the winter are blessed and cast out upon the snow, to bring rich growth in the season ahead.</t>
  </si>
  <si>
    <t>Society: Wreaths of fresh flowers - some wider across than a man is tall - adorn the front gates of noble villas at Greengrass. Though a few do enjoy pilgrimages to celebrate the holiday in the hedonistic revel known as the Lady's Revels at the nearby Chauntean abbey of the Goldenfields, the nobles of Waterdeep tend not to do too much on this day.</t>
  </si>
  <si>
    <t>Wreaths of fresh flowers - some wider across than a man is tall - adorn the front gates of noble villas at Greengrass)</t>
  </si>
  <si>
    <t>The Greengrass Tastings: Society. 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t>
  </si>
  <si>
    <t>The Greengrass TSociety)</t>
  </si>
  <si>
    <t>The Lady's Revels: Chauntea. Celebrated as a festival of fertility, where uninhibited behavior and consumption of food and drink is encouraged. Most such celebrations take place in fields outside the city proper, though many of the faithful travel to the major Chauntean abbey of the Goldenfields.</t>
  </si>
  <si>
    <t>The Lady's RevelChauntea)</t>
  </si>
  <si>
    <t>The Greening: Eldath. A time of gathering for the clergy of Eldath, the Greening often features a progression through a community, stopping to bless local wells, springs, rivers and other sources of water for a community.</t>
  </si>
  <si>
    <t>Eldath)</t>
  </si>
  <si>
    <t>The Wild Ride: Mielikki.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t>
  </si>
  <si>
    <t>Mielikki)</t>
  </si>
  <si>
    <t>The Call to the Flowers: Milil. A song sung by the faithful, who gather in solemn procession, singing the song that returns "nature's music" (a metaphor for flowers) to the world.</t>
  </si>
  <si>
    <t>The Call to the Milil)</t>
  </si>
  <si>
    <t>Sunite Revels: Sune. Sunites celebrate Greengrass with frolicking in the outdoors.</t>
  </si>
  <si>
    <t>Sune)</t>
  </si>
  <si>
    <t>Single Candle Convocation: Dugmaren Brightmantle. After early periods of meditation over single lit candles, scholars, sages, and other learned folk gather to discuss scholarly investigations and advancements, defending learned stances with research conducted in the previous year.</t>
  </si>
  <si>
    <t>Single Candle CoDugmaren Brightmantle)</t>
  </si>
  <si>
    <t>Rites of the ChaGorm Gulthyn)</t>
  </si>
  <si>
    <t>Time of the Spawning: Haela Brightaxe. 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t>
  </si>
  <si>
    <t>Time of the SpawHaela Brightaxe)</t>
  </si>
  <si>
    <t>The Wind: Marthammor Duin. Holy day celebrating new discoveries.</t>
  </si>
  <si>
    <t>Marthammor Duin)</t>
  </si>
  <si>
    <t>Coin Day (Vergadain)</t>
  </si>
  <si>
    <t>The Presentation Ball (Mirtul 4th): Society. 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t>
  </si>
  <si>
    <t>The Presentation Ball (Society)</t>
  </si>
  <si>
    <t>Sammardach (Mirtul 12th): Waukeen. A festival celebrating a rich benefactor of the early church of Waukeen.</t>
  </si>
  <si>
    <t>Sammardach (Waukeen)</t>
  </si>
  <si>
    <t>Guildsmeet Ball (Mirtul 12th): Society. 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t>
  </si>
  <si>
    <t>Guildsmeet Ball (Society)</t>
  </si>
  <si>
    <t>The Wayfaring (Mirtul 9th): Marthammor Duin. Holy day celebrating extended sojourns into the homelands of other races.</t>
  </si>
  <si>
    <t>The Wayfaring (Marthammor Duin)</t>
  </si>
  <si>
    <t>Trolltide (Kythorn 1st): Civic. 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t>
  </si>
  <si>
    <t>Trolltide (Civic)</t>
  </si>
  <si>
    <t>The Steel Revels (Kythorn 6th): Society. 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t>
  </si>
  <si>
    <t>The Steel Revels (Society)</t>
  </si>
  <si>
    <t>Second Feast (Kythorn 20th; Summer Solstice): Mielikki. Holy rituals and revels where the faithful of Mielikki are expected to enjoy the sensual pleasures of life and sing praises to the Lady in the forest.</t>
  </si>
  <si>
    <t>Second Feast (Mielikki)</t>
  </si>
  <si>
    <t>The Rite of Pain &amp; Purity (Kythorn 20th; Summer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</si>
  <si>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The Ball of Blossoms (Kythorn 20th; Summer Solstice): Society. 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t>
  </si>
  <si>
    <t>The Ball of Blossoms (Society)</t>
  </si>
  <si>
    <t>Brightbuckle (Kythorn 21st): Waukeen. 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t>
  </si>
  <si>
    <t>Brightbuckle (Waukeen)</t>
  </si>
  <si>
    <t>The Gathering of Quills (Kythorn 30th): Society. 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t>
  </si>
  <si>
    <t>The Gathering of Quills (Society)</t>
  </si>
  <si>
    <t>Founders' Day (Flamerule 1st): Civic. 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t>
  </si>
  <si>
    <t>Founders' Day (Civic)</t>
  </si>
  <si>
    <t>Founders' Day Viewing Parties (Flamerule 1st; Founders' Day): Society Some civic-minded nobles throw small "Founders' Day Viewing Parties" in the very stands of the Field of Triumph, using their influence and coin to lay claim to one of the viewing boxes and inviting important city officials and other nobles to the festivities they host there. It's considered an old-fashioned event, however, even if the alliances created and influence garnered with various city officials makes it worth it.</t>
  </si>
  <si>
    <t>Founders' Day Viewing Parties ()</t>
  </si>
  <si>
    <t>Sornyn (Flamerule 3rd - 5th): Waukeen. A time for planning, the making of treaties and agreements and receiving of envoys from unknown lands. Much wine is traditionally consumed during this time, when "my enemy is like a brother to me".</t>
  </si>
  <si>
    <t>Sornyn (Waukeen)</t>
  </si>
  <si>
    <t>3-5</t>
  </si>
  <si>
    <t>Sornyn Ball (Flamerule 5th; Sornyn): Society. 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t>
  </si>
  <si>
    <t>Sornyn Ball (Society)</t>
  </si>
  <si>
    <t>Theater Season (Flamerule 11th - 20th): Society. 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t>
  </si>
  <si>
    <t>Theater Season (Society)</t>
  </si>
  <si>
    <t>11-20</t>
  </si>
  <si>
    <t>Midsummer, called Midsummer Night or the Long Night, is a time of feasting and music and love. In a ceremony performed in some lands, unwed maidens are set free in the woods and hunted by their would-be suitors throughout the night. Betrothals are traditionally made upon this night. It is very rare indeed for the weather to be bad during the nightsuch is considered a very bad omen, usually thought to foretell famine or plague.</t>
  </si>
  <si>
    <t>Midsummer Ball: Society. 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t>
  </si>
  <si>
    <t>Society)</t>
  </si>
  <si>
    <t>Heroes' Chant: Akadi. 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t>
  </si>
  <si>
    <t>Akadi)</t>
  </si>
  <si>
    <t>Misfortune's Revel: Beshaba. 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t>
  </si>
  <si>
    <t>Misfortune's RevBeshaba)</t>
  </si>
  <si>
    <t>Song of Dawn: Lathander. Praise-song that blends purely vocal harmonies and counter-harmonies of incredible complexity. Can be heard for blocks around echoing through the Spires of Morning.</t>
  </si>
  <si>
    <t>Lathander)</t>
  </si>
  <si>
    <t>The Wild Ride: Mielikki, Lurue.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t>
  </si>
  <si>
    <t>Mielikki, Lurue)</t>
  </si>
  <si>
    <t>The Grand Revel: Milil. A grand festival involving a feast, dancing, singing, and very boisterous celebration of all music - including the singing of parodies of well-known favorites, and the introduction of entirely new music.</t>
  </si>
  <si>
    <t>Milil)</t>
  </si>
  <si>
    <t>Midsummer Night: Sune. Sunite temples organize all-night revels that feature flirtatious chases through forests and parks.</t>
  </si>
  <si>
    <t>Luckfeast: Tymora. A long night of free-wheeling revelry, filled with mischief and romantic trysts.</t>
  </si>
  <si>
    <t>Tymora)</t>
  </si>
  <si>
    <t>The Silver Sails: The Elven Retreat. 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t>
  </si>
  <si>
    <t>The Silver SailsThe Elven Retreat)</t>
  </si>
  <si>
    <t>Days of the ReveBerronar Truesilver)</t>
  </si>
  <si>
    <t>The Axe Held High: Haela Brightaxe. 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t>
  </si>
  <si>
    <t>The Axe Held HigHaela Brightaxe)</t>
  </si>
  <si>
    <t>The Hammer: Marthammor Duin. Holy day celebrating dwarven craftsmanship and creativity.</t>
  </si>
  <si>
    <t>Shieldmeet (Once every 4 years)</t>
  </si>
  <si>
    <t>Shieldmeet Ball: Society. 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t>
  </si>
  <si>
    <t>Ceremony of Honor to Helm: Helm. A high holy ritual thanking Helm for his unceasing vigilance.</t>
  </si>
  <si>
    <t>Ceremony of HonoHelm)</t>
  </si>
  <si>
    <t>The Gilding: Deneir. 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t>
  </si>
  <si>
    <t>Deneir)</t>
  </si>
  <si>
    <t>Conjuring of the Second Moon: Selûne. A rite that summons celestial servants of Selûne, who arrive to do good deeds or fight the enemies of the temple. These servants, called Shards, always take one female worshipper, laity or clergy, to become one of them when they depart.</t>
  </si>
  <si>
    <t>Conjuring of theSelûne)</t>
  </si>
  <si>
    <t>The Shepherding: Marthammor Duin. Holy day celebrating dwarven wanderers and the introduction of the hidden things of the world to their human and demihuman neighbors, per the faith of Marthammor.</t>
  </si>
  <si>
    <t>The Melding of the Three: Angarradh. Celebration of the tripartite goddess and the unification of the Three that make her up, which has led to centuries of peace in Arvandor. Great hymns to Angarradh are sung and a great feast is held.</t>
  </si>
  <si>
    <t>The Melding of tAngarradh)</t>
  </si>
  <si>
    <t>Cinnaelos'Cor: Corellon Larethian. Called "The Day of Corellon's Peace," Shieldmeet is celebrated as sacred to the Protector of the elven folk, and a time to wage peace and come to accords between folk. Agreements wrought on this day are sacred, sanctified by Corellon himself.</t>
  </si>
  <si>
    <t>Corellon Larethian)</t>
  </si>
  <si>
    <t>The Keen-Eye Meets: Solonor Thelandira. Great archery competition, in which the winner is thought to gain the "Keen-Eye Mark" of the Great Archer, granting greater accuracy with a bow until the next Shieldmeet.</t>
  </si>
  <si>
    <t>The Keen-Eye MeeSolonor Thelandira)</t>
  </si>
  <si>
    <t>The Anvil (Eleasias 9th): Marthammor Duin. Holy day celebrating dwarven craftsmanship and creativity.</t>
  </si>
  <si>
    <t>The Anvil (Marthammor Duin)</t>
  </si>
  <si>
    <t>Divine Pageantry (early Eleasias): Siamoprhe, Society. 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t>
  </si>
  <si>
    <t>Divine Pageantry (Siamoprhe, Society)</t>
  </si>
  <si>
    <t>Ahghairon's Day (1st): Civic. 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t>
  </si>
  <si>
    <t>Ahghairon's Day (Civic)</t>
  </si>
  <si>
    <t>The Promenade of Violets (Eleasias 1st, Ahghairon's Day): Society. 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t>
  </si>
  <si>
    <t>The Promenade of Violets (Society)</t>
  </si>
  <si>
    <t>The Harbor Spectacles (Eleasias 8th): Society. 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t>
  </si>
  <si>
    <t>The Harbor Spectacles (Society)</t>
  </si>
  <si>
    <t>Birth of the Eternal Fire (Eleasias 9th): Kossuth. 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t>
  </si>
  <si>
    <t>Birth of the Eternal Fire (Kossuth)</t>
  </si>
  <si>
    <t>Huldark (Eleasias 17th): Waukeen. A feast in which the bounty of the land is celebrated, and the faithful of Waukeen plant new trees or gardens.</t>
  </si>
  <si>
    <t>Huldark (Waukeen)</t>
  </si>
  <si>
    <t>The Annual Garden Parties (Eleasias 17th): Society. 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t>
  </si>
  <si>
    <t>The Annual Garden Parties (Society)</t>
  </si>
  <si>
    <t>The Gathering of Harps (Eleasias 24th - 28th): Society. 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t>
  </si>
  <si>
    <t>The Gathering of Harps (Society)</t>
  </si>
  <si>
    <t>24-28</t>
  </si>
  <si>
    <t>Dance of Swirling Winds (Eleint 21st; Autumn Equinox): Aerdrie Faenya. Days of strong winds where celebrants make offerings of beautiful feathers and wind music, and the fervency of their dance causes clergy to rise into the air to dance among the winds as a gift from the goddess.</t>
  </si>
  <si>
    <t>The Transformation (Eleint 21st; Autumn Equinox): Rillifane Rallathil. Celebration of the turning of the season and the transformation that comes to all; celebrated by those seeking a transformation or rebirth for themselves. Celebrates the eternal cycles of life.</t>
  </si>
  <si>
    <t>The Transformation (Rillifane Rallathil)</t>
  </si>
  <si>
    <t>Spryndalstar (Eleint 7th): Waukeen. A celebration of the enrichment that magic has brought to folk. Mages are invited to speak and demonstrate their talents, and young mages are often sponsored in their endeavors.</t>
  </si>
  <si>
    <t>Spryndalstar (Waukeen)</t>
  </si>
  <si>
    <t>The Matrons' Diversion (Eleint 10th): Society. 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t>
  </si>
  <si>
    <t>The Matrons' Diversion (Society)</t>
  </si>
  <si>
    <t>The Penultimate Thunder (Eleint 11th): Hoar the Doombringer. Great feasts to game, bread, fruits, and mead, marking the long-anticipated victory over Ramman by the Lord of Three Thunders.</t>
  </si>
  <si>
    <t>The Penultimate Thunder (Hoar the Doombringer)</t>
  </si>
  <si>
    <t>Song of Dawn (Eleint 21st; Autumn Equinox): Lathander. Praise-song that blends purely vocal harmonies and counter-harmonies of incredible complexity. Can be heard for blocks around echoing through the Spires of Morning.</t>
  </si>
  <si>
    <t>The Rite of Pain &amp; Purity (Eleint 21st; Autumn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</si>
  <si>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Third Feast (Eleint 21st; Autumn Equinox): Mielikki. Holy rituals and revels where the faithful of Mielikki are expected to enjoy the sensual pleasures of life and sing praises to the Lady in the forest.</t>
  </si>
  <si>
    <t>Third Feast (Mielikki)</t>
  </si>
  <si>
    <t>The Pankration (Eleint 22nd): Another sporting event at the Fields of Triumph, the Pankration is made up of wrestling- and boxing-matches. 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t>
  </si>
  <si>
    <t>The Pankration (Another sporting event at the Fields of Triumph, the Pankration is made up of wrestling- and boxing-matches)</t>
  </si>
  <si>
    <t>High Harvesttide</t>
  </si>
  <si>
    <t>Higharvestide heralds the coming of fall and the harvest. It is a feast that often continues for the length of the harvest, so that there is always food for those coming in from the fields. There is much traveling about on the heels of the feast, as merchants, court emissaries, and pilgrims make speed ere the worst of the mud arrives and the rain freezes in the snow.</t>
  </si>
  <si>
    <t>Harvesttide Hunts: Society. 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t>
  </si>
  <si>
    <t>Harvesttide HuntSociety)</t>
  </si>
  <si>
    <t>Day of Wonders: Gond. A festival for Gond anticipated each year around Higharvestide for the imaginative inventions of the Gondsmen that are revealed on this day.</t>
  </si>
  <si>
    <t>Gond)</t>
  </si>
  <si>
    <t>High Prayers of the Harvest: Chauntea. Solemn prayer vigils are held as the harvests are brought in to celebrate the bounty of Chauntea. Though these are held on the last day of the harvest in actual agricultural communities, they are often celebrated in Waterdeep on the day of High Harvesttide proper.</t>
  </si>
  <si>
    <t>High Prayers of Chauntea)</t>
  </si>
  <si>
    <t>The Feast of the Stags: Malar. 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t>
  </si>
  <si>
    <t>The Feast of theMalar)</t>
  </si>
  <si>
    <t>The Thunderbolt: Marthammor Duin. Holy day on which the faithful pray for guidance in any upcoming battles of the Stout Folk.</t>
  </si>
  <si>
    <t>Marthoon (Marpenoth 1st): Waukeen. 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t>
  </si>
  <si>
    <t>Marthoon (Waukeen)</t>
  </si>
  <si>
    <t>The Raising of the Guard (Marpenoth 11th): Society. 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t>
  </si>
  <si>
    <t>The Raising of the Guard (Society)</t>
  </si>
  <si>
    <t>The Impending Doom (Marpenoth 11th): Hoar the Doombringer. Daylong ceremonies of rumbling drums, vigorous oaths, and exhausting acts of purification, celebrating justices yet to be meted out, revenges yet to be carried through with, and good deeds that call the celebrants to be remembered.</t>
  </si>
  <si>
    <t>The Impending Doom (Hoar)</t>
  </si>
  <si>
    <t>Starfall (Marpenoth 22nd): Tymora. A celebration of new and lucky beginnings, believed to mark the death of the old goddess Tyche, and the birth of Tymora. Clergy who have earned advancements and acclaim receive them this time of year, and all clergy are given new vestments.</t>
  </si>
  <si>
    <t>Starfall (Tymora)</t>
  </si>
  <si>
    <t>The Autumn Trousseau Festival (Marpenoth 23rd - 27th): Society. 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</si>
  <si>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The Autumn Trousseau Festival (Society)</t>
  </si>
  <si>
    <t>The Fulmination (Marpenoth 9th): Marthammor Duin. Holy day in which the faithful pray for guidance in any upcoming battles of the Stout Folk.</t>
  </si>
  <si>
    <t>The Fulmination (Marthammor Duin)</t>
  </si>
  <si>
    <t>The Five Feathers Event (Uktar 9th - 12th): Society. 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t>
  </si>
  <si>
    <t>The Five Feathers Event (Society)</t>
  </si>
  <si>
    <t>9-12</t>
  </si>
  <si>
    <t>Tehennteahan (Uktar 10th): Waukeen. 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t>
  </si>
  <si>
    <t>Tehennteahan (Waukeen)</t>
  </si>
  <si>
    <t>The Feast of the Moon is the last great festival of the year. It marks the arrival of winter, and is also the day when the dead are honored. Graves are blessed, the Ritual of Remembrance performed, and tales of the doing of those now gone are told far into the night. Much is said of heroes and treasure and lost cities underground.</t>
  </si>
  <si>
    <t>The Remembrance Revel: Society. 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t>
  </si>
  <si>
    <t>The Remembrance Society)</t>
  </si>
  <si>
    <t>Recounting of Splendors: Bhaal. A time when the faithful gather to hear the priests recount important or simply impressive tales of murder, and when the faithful remember the murdered of the previous year as worthy sacrifices to Bhaal (no matter who killed them).</t>
  </si>
  <si>
    <t>Recounting of SpBhaal)</t>
  </si>
  <si>
    <t>The Dance with the Unicorns: Lurue. 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t>
  </si>
  <si>
    <t>The Dance with tLurue)</t>
  </si>
  <si>
    <t>The Day the Dead Are Most With Us: Myrkul. A celebration of the dead in chant, prayer, and hymn, with the midnight Flagons of the Fallen, wherein glasses of wine are set alight by spells so that the spirits who drink of them can be warmed for a few moments in their "eternal chill".</t>
  </si>
  <si>
    <t>The Day the DeadMyrkul)</t>
  </si>
  <si>
    <t>The Vision: Savras. Twenty-four hours of meditation, sometimes even in specialized environments (saunas, steam rooms, rooms filled with heady incense, beneath cold waterfalls, etc). Those who last the entire time are rewarded with a vision from Savras.</t>
  </si>
  <si>
    <t>Savras)</t>
  </si>
  <si>
    <t>Rising of the Dark: Shar. A secret ritual in which Sharites gather under cover of other Feast of the Moon celebrations to witness a blood sacrifice and learn of any plots or aims the clergy want them to work toward in the year ahead.</t>
  </si>
  <si>
    <t>Rising of the DaShar)</t>
  </si>
  <si>
    <t>Praise of the Valorous Dead: Tempus. A great time of solemnity in which the Valorous Dead - a roll of those who have fallen in battle that year - are added to the ever-growing list kept of such by each temple.</t>
  </si>
  <si>
    <t>Praise of the VaTempus)</t>
  </si>
  <si>
    <t>Commemoration of the Fallen: Haela Brightaxe. 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t>
  </si>
  <si>
    <t>Commemoration ofHaela Brightaxe)</t>
  </si>
  <si>
    <t>The Beacon: Marthammor Duin. Holy day celebrating the path revealed by Marthammor Duin and the knowledge learned by interacting with other cultures.</t>
  </si>
  <si>
    <t>Mystic Rites of the Luminous Cloud: Sehanine Moonbow. 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t>
  </si>
  <si>
    <t>Mystic Rites of Sehanine Moonbow)</t>
  </si>
  <si>
    <t>Auril's Blesstide (varies): Auril, Civil. 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t>
  </si>
  <si>
    <t>Auril's Blesstide (Auril, Civil)</t>
  </si>
  <si>
    <t>Fourth Feast (Nightal 20th; Winter Solstice): Mielikki. Holy rituals and revels where the faithful of Mielikki are expected to enjoy the sensual pleasures of life and sing praises to the Lady in the forest.</t>
  </si>
  <si>
    <t>Fourth Feast (Mielikki)</t>
  </si>
  <si>
    <t>The Rite of Pain &amp; Purity (Nightal 20th; Winter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</si>
  <si>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Orbar (Nightal 25th): Waukeen. 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t>
  </si>
  <si>
    <t>Orbar (Waukeen)</t>
  </si>
  <si>
    <t>Night of Another Year (Nightal 30th): Jergal. The priests of Jergal gather with the faithful to read through the scrolls of the names of all who have died that year. With a cry of "One Year Closer!", all the scrolls are burned, and work begins anew.</t>
  </si>
  <si>
    <t>Night of Another Year (Jergal)</t>
  </si>
  <si>
    <t>The Runestone (Nightal 9th): Marthammor Duin. Holy day celebrating the path revealed by Marthammor Duin and the knowledge learned by interacting with other cultures.</t>
  </si>
  <si>
    <t>The Runestone (Marthammor Duin)</t>
  </si>
  <si>
    <t>Lliira's Night</t>
  </si>
  <si>
    <t>A celebration honoring the Lady of Joy with dances and balls, held the night of Flamerule 7. Although the celebration was shared all over the city in many festhalls, the highlight of the night was the Cynosure Ball, which was sponsored by the Lords, the local clergy of Lliira, and several noble families.[19]</t>
  </si>
  <si>
    <t>Forgotten Realms Holy Days</t>
  </si>
  <si>
    <t>Holyday</t>
  </si>
  <si>
    <t>Notes</t>
  </si>
  <si>
    <t>Deity</t>
  </si>
  <si>
    <t>Pantheon</t>
  </si>
  <si>
    <t>Seeing Justice</t>
  </si>
  <si>
    <t>Faerûnian</t>
  </si>
  <si>
    <t>Thunder Blessing</t>
  </si>
  <si>
    <t>Moradin</t>
  </si>
  <si>
    <t>Dwarven</t>
  </si>
  <si>
    <t>Great Clang</t>
  </si>
  <si>
    <t>Gaerdal Ironhand</t>
  </si>
  <si>
    <t>Gnome</t>
  </si>
  <si>
    <t>Candle Rites</t>
  </si>
  <si>
    <t>The Communion of Laughter</t>
  </si>
  <si>
    <t>Garl Glittergold</t>
  </si>
  <si>
    <t>The Maiming</t>
  </si>
  <si>
    <t>Cold Counting Comfort</t>
  </si>
  <si>
    <t>The Blinding</t>
  </si>
  <si>
    <t>The Graverending</t>
  </si>
  <si>
    <t>Kiaransalee</t>
  </si>
  <si>
    <t>Drow</t>
  </si>
  <si>
    <t>The Rallying</t>
  </si>
  <si>
    <t>Deep Duerra</t>
  </si>
  <si>
    <t>The Putrescent Death</t>
  </si>
  <si>
    <t>Night</t>
  </si>
  <si>
    <t>Yurtrus</t>
  </si>
  <si>
    <t>Orc</t>
  </si>
  <si>
    <t>Calling Down the Thunder</t>
  </si>
  <si>
    <t>Deep Fete</t>
  </si>
  <si>
    <t>Berronar Truesilver</t>
  </si>
  <si>
    <t>Endless Revel of Life</t>
  </si>
  <si>
    <t>Sharess</t>
  </si>
  <si>
    <t>Holiday of Revelry</t>
  </si>
  <si>
    <t>Shiallia</t>
  </si>
  <si>
    <t>Grumbar</t>
  </si>
  <si>
    <t>Renewal of Sanctity</t>
  </si>
  <si>
    <t>Osiris</t>
  </si>
  <si>
    <t>Mulhorandi</t>
  </si>
  <si>
    <t>The Retreat</t>
  </si>
  <si>
    <t>Red Knight</t>
  </si>
  <si>
    <t>Festival of the Star</t>
  </si>
  <si>
    <t>Callarduran Smoothhands</t>
  </si>
  <si>
    <t>Masked Lord's Embrace</t>
  </si>
  <si>
    <t>Vhaeraun</t>
  </si>
  <si>
    <t>Auril</t>
  </si>
  <si>
    <t>Night of Blood</t>
  </si>
  <si>
    <t>Urdlen</t>
  </si>
  <si>
    <t>Remembrance of the Dark Court Slaughter</t>
  </si>
  <si>
    <t>Shevarash</t>
  </si>
  <si>
    <t>Elven</t>
  </si>
  <si>
    <t>The Unveiling</t>
  </si>
  <si>
    <t>Great Weave</t>
  </si>
  <si>
    <t>The Festival of the Pride</t>
  </si>
  <si>
    <t>Nobanion</t>
  </si>
  <si>
    <t>Vernal Equinox</t>
  </si>
  <si>
    <t>Four Feasts</t>
  </si>
  <si>
    <t>Gwaeron Windstrom</t>
  </si>
  <si>
    <t>High Hunt</t>
  </si>
  <si>
    <t>Holy Day of the Beast Totem</t>
  </si>
  <si>
    <t>Uthgar</t>
  </si>
  <si>
    <t>Last Storm</t>
  </si>
  <si>
    <t>Rite of Pain and Purity</t>
  </si>
  <si>
    <t>Song of Dawn</t>
  </si>
  <si>
    <t>The Budding</t>
  </si>
  <si>
    <t>Rillifane Rallathil</t>
  </si>
  <si>
    <t>The Dance of Swirling Winds</t>
  </si>
  <si>
    <t>Aedrie Faenya</t>
  </si>
  <si>
    <t>The High Hunt</t>
  </si>
  <si>
    <t>Eilistraee</t>
  </si>
  <si>
    <t>Treasures of the Earth</t>
  </si>
  <si>
    <t>Segojan Earthcaller</t>
  </si>
  <si>
    <t>High Coin</t>
  </si>
  <si>
    <t>Queen's Gambit</t>
  </si>
  <si>
    <t>Spheres</t>
  </si>
  <si>
    <t>Windride</t>
  </si>
  <si>
    <t>Shaundakul</t>
  </si>
  <si>
    <t>Call to the Flowers</t>
  </si>
  <si>
    <t>Milil</t>
  </si>
  <si>
    <t>Ceremony of the Sactified Cauldron</t>
  </si>
  <si>
    <t>Sharindlar</t>
  </si>
  <si>
    <t>Coin Festival</t>
  </si>
  <si>
    <t>Vergadain</t>
  </si>
  <si>
    <t>Greening</t>
  </si>
  <si>
    <t>Holiday of Birth</t>
  </si>
  <si>
    <t>Orgy of Destruction</t>
  </si>
  <si>
    <t>Ilneval</t>
  </si>
  <si>
    <t>Planting Thanks</t>
  </si>
  <si>
    <t>Isis</t>
  </si>
  <si>
    <t>Sharpening of the Sword</t>
  </si>
  <si>
    <t>Anhur</t>
  </si>
  <si>
    <t>Song of the Trees</t>
  </si>
  <si>
    <t>The Chase</t>
  </si>
  <si>
    <t>The Convocation</t>
  </si>
  <si>
    <t>Dugmaren Brightmantle</t>
  </si>
  <si>
    <t>Time of Spawning</t>
  </si>
  <si>
    <t>Haela Brightaxe</t>
  </si>
  <si>
    <t>Wild Ride</t>
  </si>
  <si>
    <t>Ippensheir</t>
  </si>
  <si>
    <t>Unwrapping</t>
  </si>
  <si>
    <t>Geb</t>
  </si>
  <si>
    <t>The Melding</t>
  </si>
  <si>
    <t>Sammardach</t>
  </si>
  <si>
    <t>Birthing</t>
  </si>
  <si>
    <t>Hathor</t>
  </si>
  <si>
    <t>Ceremony of Introspection</t>
  </si>
  <si>
    <t>Summer Solstice</t>
  </si>
  <si>
    <t>Thoth</t>
  </si>
  <si>
    <t>Brightbuckle</t>
  </si>
  <si>
    <t>The Newborn Celebration</t>
  </si>
  <si>
    <t>Celebration of the Moon</t>
  </si>
  <si>
    <t>Dryad Dance</t>
  </si>
  <si>
    <t>Midsummer's Eve</t>
  </si>
  <si>
    <t>Lurue</t>
  </si>
  <si>
    <t>Axe Held High</t>
  </si>
  <si>
    <t>Grand Revel</t>
  </si>
  <si>
    <t>High Forge</t>
  </si>
  <si>
    <t>Flandal Steelskin</t>
  </si>
  <si>
    <t>Akadi</t>
  </si>
  <si>
    <t>Beshaba</t>
  </si>
  <si>
    <t>Singing of Praises</t>
  </si>
  <si>
    <t>Horus-Re</t>
  </si>
  <si>
    <t>Ceremony of Contagion</t>
  </si>
  <si>
    <t>High Fete</t>
  </si>
  <si>
    <t>Sunye</t>
  </si>
  <si>
    <t>Festival of the Ruby</t>
  </si>
  <si>
    <t>Twilight</t>
  </si>
  <si>
    <t>Ceremony of Honor to Helm</t>
  </si>
  <si>
    <t>Conjuring of the Second Moon</t>
  </si>
  <si>
    <t>Deeds of the Dead</t>
  </si>
  <si>
    <t>Kelemvor</t>
  </si>
  <si>
    <t>Festival Day</t>
  </si>
  <si>
    <t>Marthammor Duin</t>
  </si>
  <si>
    <t>Oath Making</t>
  </si>
  <si>
    <t>The Day of Corellon's Peace ("Cinnaeloscor")</t>
  </si>
  <si>
    <t>Cinnaeloscor</t>
  </si>
  <si>
    <t>Solonor Thelandira</t>
  </si>
  <si>
    <t>Corellon Larethian</t>
  </si>
  <si>
    <t>The Melding of the Three</t>
  </si>
  <si>
    <t>Angharradh</t>
  </si>
  <si>
    <t>Only in years featuring Shieldmeet</t>
  </si>
  <si>
    <t>Huldark</t>
  </si>
  <si>
    <t>Spryndalstar</t>
  </si>
  <si>
    <t>Penultimate Thunder</t>
  </si>
  <si>
    <t>Hoar</t>
  </si>
  <si>
    <t>Autumnal Equinox</t>
  </si>
  <si>
    <t>Runemeet</t>
  </si>
  <si>
    <t>The Transformation</t>
  </si>
  <si>
    <t>Feast of the Stags</t>
  </si>
  <si>
    <t>Harvest Thanks</t>
  </si>
  <si>
    <t>High Prayers of the Harvest</t>
  </si>
  <si>
    <t>Holiday of Fruition</t>
  </si>
  <si>
    <t>Osiris's Bounty</t>
  </si>
  <si>
    <t>Remembrance Ritual</t>
  </si>
  <si>
    <t>Marthoon</t>
  </si>
  <si>
    <t>Impending Doom</t>
  </si>
  <si>
    <t>Ascension</t>
  </si>
  <si>
    <t>True Resurrection</t>
  </si>
  <si>
    <t>The Destruction</t>
  </si>
  <si>
    <t>Finder Wyvernspur</t>
  </si>
  <si>
    <t>Starfall</t>
  </si>
  <si>
    <t>Tehennteahan</t>
  </si>
  <si>
    <t>The Binding</t>
  </si>
  <si>
    <t>The Feast of the Moon</t>
  </si>
  <si>
    <t>Ceremony of Remembrance</t>
  </si>
  <si>
    <t>Arvoreen</t>
  </si>
  <si>
    <t>Halfling</t>
  </si>
  <si>
    <t>Coming of the Winter Cave</t>
  </si>
  <si>
    <t>Luthic</t>
  </si>
  <si>
    <t>Commemoration of the Fallen</t>
  </si>
  <si>
    <t>Feast of the Silver Coin</t>
  </si>
  <si>
    <t>Nephthys</t>
  </si>
  <si>
    <t>Honoring the Dead</t>
  </si>
  <si>
    <t>Mystic Rites of the Luminous Cloud</t>
  </si>
  <si>
    <t>Sehanine Moonbow</t>
  </si>
  <si>
    <t>Rising of the Dark</t>
  </si>
  <si>
    <t>The Vision</t>
  </si>
  <si>
    <t>Savras</t>
  </si>
  <si>
    <t>The Feast of the Moon</t>
  </si>
  <si>
    <t>Winter Solstice</t>
  </si>
  <si>
    <t>The Coming</t>
  </si>
  <si>
    <t>Orbar</t>
  </si>
  <si>
    <t>Day of Drawing Down</t>
  </si>
  <si>
    <t>Night of Another Year</t>
  </si>
  <si>
    <t>Jergal</t>
  </si>
  <si>
    <t>Neap Tide</t>
  </si>
  <si>
    <t>First Quarter Moon</t>
  </si>
  <si>
    <t>Istishia</t>
  </si>
  <si>
    <t>The Forest Communion of the Crescent Moon ("Lateuquor")</t>
  </si>
  <si>
    <t>First Quarter Waxing</t>
  </si>
  <si>
    <t>Full Moon</t>
  </si>
  <si>
    <t>Earthrisings</t>
  </si>
  <si>
    <t>Urogalan</t>
  </si>
  <si>
    <t>Festival of Strength</t>
  </si>
  <si>
    <t>Bahgtru</t>
  </si>
  <si>
    <t>Gathering of the Hunting Bands</t>
  </si>
  <si>
    <t>Thard Harr</t>
  </si>
  <si>
    <t>Gatherings</t>
  </si>
  <si>
    <t>Sheela Peryroyl</t>
  </si>
  <si>
    <t>Giving of Thanks</t>
  </si>
  <si>
    <t>Lunar Hallowings</t>
  </si>
  <si>
    <t>Midnight Gambol</t>
  </si>
  <si>
    <t>Erevan Ilesere</t>
  </si>
  <si>
    <t>Secrets of the Heart</t>
  </si>
  <si>
    <t>Hanali Celanil</t>
  </si>
  <si>
    <t>Spring Tide</t>
  </si>
  <si>
    <t>The Offering of Trinkets</t>
  </si>
  <si>
    <t>Baervan Wildwanderer</t>
  </si>
  <si>
    <t>High Flow</t>
  </si>
  <si>
    <t>High Tide</t>
  </si>
  <si>
    <t>Deep Sashelas</t>
  </si>
  <si>
    <t>Deep Ebb</t>
  </si>
  <si>
    <t>Low Tide</t>
  </si>
  <si>
    <t>Brandobaris's Tithe</t>
  </si>
  <si>
    <t>New Moon</t>
  </si>
  <si>
    <t>Brandobaris</t>
  </si>
  <si>
    <t>Chant in the Abiding Darkness</t>
  </si>
  <si>
    <t>Shargaas</t>
  </si>
  <si>
    <t>Deepstone Triad</t>
  </si>
  <si>
    <t>Dumathoin</t>
  </si>
  <si>
    <t>The Cloaking</t>
  </si>
  <si>
    <t>Baravar Cloakshadow</t>
  </si>
  <si>
    <t>The Marking of Time</t>
  </si>
  <si>
    <t>Labelas Enoreth</t>
  </si>
  <si>
    <t>The day after the Full Moon</t>
  </si>
  <si>
    <t>The day before the Full Moon</t>
  </si>
  <si>
    <t>Third Quarter Moon</t>
  </si>
  <si>
    <t>BUILDINGS</t>
  </si>
  <si>
    <t>LIVING WATERDEEP</t>
  </si>
  <si>
    <t>ALLTEXT</t>
  </si>
  <si>
    <t>TAG</t>
  </si>
  <si>
    <t>Building</t>
  </si>
  <si>
    <t>CLASS</t>
  </si>
  <si>
    <t>TAG2</t>
  </si>
  <si>
    <t>BUILDING3</t>
  </si>
  <si>
    <t>BUILDING NAME</t>
  </si>
  <si>
    <t>WARD</t>
  </si>
  <si>
    <t>ADDRESS</t>
  </si>
  <si>
    <t>USAGE</t>
  </si>
  <si>
    <t>BUILDING CLASS</t>
  </si>
  <si>
    <t>NUMBER OF FLOORS</t>
  </si>
  <si>
    <t>OWNER</t>
  </si>
  <si>
    <t>C - COINS - COST</t>
  </si>
  <si>
    <t>A - TANKARDS - Drinks</t>
  </si>
  <si>
    <t>P - PIPES - hospitality</t>
  </si>
  <si>
    <t>D - DAGGERS - danger level</t>
  </si>
  <si>
    <t>Total</t>
  </si>
  <si>
    <t>NOTES</t>
  </si>
  <si>
    <t>FR WIKI LINK</t>
  </si>
  <si>
    <t xml:space="preserve">Markup </t>
  </si>
  <si>
    <t>Resale Value</t>
  </si>
  <si>
    <t>WEALTH (IF APPLICABLE)</t>
  </si>
  <si>
    <t>NOTES 5E</t>
  </si>
  <si>
    <t>SOURCE</t>
  </si>
  <si>
    <t>Стовпець194</t>
  </si>
  <si>
    <t>GUILD</t>
  </si>
  <si>
    <t>Стовпець19</t>
  </si>
  <si>
    <t>LOREMASTER</t>
  </si>
  <si>
    <t>Стовпець1942</t>
  </si>
  <si>
    <t>CONTRIBUTOR</t>
  </si>
  <si>
    <t>WEALTH</t>
  </si>
  <si>
    <t>DM NOTES LW</t>
  </si>
  <si>
    <t>Owner/Specific NPCs3</t>
  </si>
  <si>
    <t>Additional Notes4</t>
  </si>
  <si>
    <t>Link5</t>
  </si>
  <si>
    <t>Стовпець24</t>
  </si>
  <si>
    <t>Location Terms</t>
  </si>
  <si>
    <t>Definitions</t>
  </si>
  <si>
    <t>C1: Spires of the Morning (temple, A, 3)</t>
  </si>
  <si>
    <t>C1</t>
  </si>
  <si>
    <t>Spires of the Morning (temple, A, 3)</t>
  </si>
  <si>
    <t>Spires of Morning</t>
  </si>
  <si>
    <t>temple</t>
  </si>
  <si>
    <t>A</t>
  </si>
  <si>
    <t>(Temple of Amaunator, Julthon Street)
Pink marbel courtyard walls (BT 18)
Built of pink marble, this three-story cathedral was capped by seven spires of copper, gold, and silver that gleamed with the reflected glory of dawn's first light. The Spires of the Morning was led by High Radiance Ghentilara, as of 1374 DR and her ambitious underling Prior Athosar. More than 300 clerics of the Morninglord were based at the temple, most of them housed within a few blocks of the cathedral. In addition to the clergy, the Spires of the Morning was an important base for the Order of the Aster. Constructed in 998 DR, the earliest construction on this site was a temple and monastery of Lathander located originally outside the city. Thirteen years later in the Year of the Defiant Mountain (1011 DR), the Spires of Morning was dedicated. It became a part of the city when the walls were expanded to contain it and provide more room for the growing population. It was destroyed by fire in 1345 DR during the Night of Temple Fires, but was rebuilt within a year.</t>
  </si>
  <si>
    <t/>
  </si>
  <si>
    <t xml:space="preserve">Temple of Amaunator, Julthon Street
Pink marbel courtyard walls
 </t>
  </si>
  <si>
    <t xml:space="preserve"> (BT 18)</t>
  </si>
  <si>
    <t>Place of business (many with apart­ments above)</t>
  </si>
  <si>
    <t>C2: Fair Winds (villa, B, 2)</t>
  </si>
  <si>
    <t>C2</t>
  </si>
  <si>
    <t>Fair Winds (villa, B, 2)</t>
  </si>
  <si>
    <t>Fair Winds</t>
  </si>
  <si>
    <t>rental villa</t>
  </si>
  <si>
    <t>B</t>
  </si>
  <si>
    <t xml:space="preserve"> </t>
  </si>
  <si>
    <t>Sewers</t>
  </si>
  <si>
    <t>City Building</t>
  </si>
  <si>
    <t>Place for guard, watch, Lords’, and public use</t>
  </si>
  <si>
    <t>C3: Silavene's (festhall, B, 3)</t>
  </si>
  <si>
    <t>Silavene's (festhall, B, 3)</t>
  </si>
  <si>
    <t>festhall</t>
  </si>
  <si>
    <t>Place of entertainment (most with tavern facilities)</t>
  </si>
  <si>
    <t>C4: The Font of Knowledge (temple, B, 4)</t>
  </si>
  <si>
    <t>C4</t>
  </si>
  <si>
    <t>The Font of Knowledge (temple, B, 4)</t>
  </si>
  <si>
    <t>The Font of Knowledge is a temple to Oghma, yes, but also the city’s largest public library. Titles written throughout the ages can be viewed here — under the watchful eyes of the temple’s priests.</t>
  </si>
  <si>
    <t>Ilighast Chamnabbar or Sulphon</t>
  </si>
  <si>
    <t>Guild Hall</t>
  </si>
  <si>
    <t>Guild headquarters (many also act as Business)</t>
  </si>
  <si>
    <t>CS: The Halls of Justice (temple, C, 5)</t>
  </si>
  <si>
    <t>CS</t>
  </si>
  <si>
    <t>The Halls of Justice (temple, C, 5)</t>
  </si>
  <si>
    <t>C</t>
  </si>
  <si>
    <t>Temple of Tyr. Holy Order of the Knights of Samular. Overseen by head priest Hykros Allumen, this famous temple of Tyr was the home of two of the Maimed God's most renowned groups of worship: the Holy Order of the Knights of Samular and the monastic Order of the Even-Handed.</t>
  </si>
  <si>
    <t>House</t>
  </si>
  <si>
    <t>Privately owned abode of noted/wealthy person</t>
  </si>
  <si>
    <t>C6: Blackstaff Tower (wizard's domicile, B, 4)</t>
  </si>
  <si>
    <t>C6</t>
  </si>
  <si>
    <t>Blackstaff Tower (wizard's domicile, B, 4)</t>
  </si>
  <si>
    <t>wizard's domicile</t>
  </si>
  <si>
    <t>Built as Arunsun Tower in 1150 DR. The black tower seems to absorb light.
Curtain wall around courtyard, the gate is adorned with metalworked roses and staves entwining it’s metal bars. Enchanted with a slow spell. (BT 19)
The only living resident of Blackstaff Tower is Vajra “Blackstaff” Safahr: Dusky skinned Tethyrian, bright indigo eyes, short black hair.
Blackstaff is the title and name given to the master of the eponymous staff and the Archmage of Waterdeep. Vajra Safahr Vajra, a young woman from Tethyr, is the current Blackstaff. The Tower is a squat black blot in the otherwise pretty ward. Humble though the edifice might be, looking at the place for too long can give you a queasy feeling and the sense that you are being watched — almost as if the tower itself has turned an unseen and wrathful eye upon you. Perhaps you think this fanciful. Well, go and try it yourself!
Former Blackstaves / Blackstaff Ghosts:
Khelben Arunsun (1150-1374)
Tsarra ‘Autumfire’ Chaadren (Half-elf, 1374 - 1399) 
Kyriani Agrivar (Half-drow, 1399 -1400)
Krehlan Arunsun (1400-1424)
Ashemmon of Rymanthiin (Half-elf,1424-1464)
"The golden haired half-elf Ashemmon carried his mother's grace, his father's guile, and Art both learned and innate. Many said the fifth Blackstaff outshone all but the first in statecraft", died 15 years ago in 1479 DR (BT 238,243)
Samark Dhanzscul (1464-1479)
"If he [Samark]’s like his mentor Ashemmon at all, we'll need a lot more gravediggers." (BT 116)
Description (BT 242) ** Might be the son of Ashemmi and Sememmon.</t>
  </si>
  <si>
    <t>Tavern with beds and meals provided</t>
  </si>
  <si>
    <t>C7: The Cynosure (city building, A, 2)</t>
  </si>
  <si>
    <t>C7</t>
  </si>
  <si>
    <t>The Cynosure (city building, A, 2)</t>
  </si>
  <si>
    <t>Cynosure</t>
  </si>
  <si>
    <t>city building</t>
  </si>
  <si>
    <t>Since 1359, the Lords of Waterdeep annexed this former temple building and put it to use as a public hall, available for rent by nobles and wealthy merchants for parties, balls, weddings, and other events.
In the immediate aftermath of Myrkul's defeat and the ascension of Midnight and Cyric, many Waterdhavians heard the voice of Ao over Mount Waterdeep. Within a month, a marble temple known as the "Temple of the Overgod" was built upon the ruins of Trader's Way (the site of Myrkul's death) with the enthusiastic support of Waterdeep's guilds and noble houses. Many worshipers flocked to the temple, including many nobles intent on following what seemed the latest fashion. Yet, after six months, the temple's flock was reduced by both mortal and divine disinterest. Soon, the temple was empty save for a few sporadic services. In the Year of the Serpent (1359 DR), the Lords of Waterdeep annexed the temple building and put it to use as a public hall, available for rent by nobles and wealthy merchants for parties, balls, weddings, and other events. Now carved into the frieze is "The Cynosure," a name both apt and ironic given the existence of the plane of the same name and the purpose it serves as the meeting place for the gods.
The ground on which the Cynosure was built falls within Myrkul's Ruins, so named for the brown murk that settled on the area after Myrkul's disintegration during the Time of Troubles. Although the Watchful Order of Magists &amp; Protectors cleaned up much of the fall-out of the destruction of the Lord of Bones, Myrkul's Ruins remain the site of a seemingly permanent planar breach, linking Faerûn to the Fugue Plane. The minor planar breach has allowed the Fugue Plane's impeded magic trait (all spells are impeded; Spellcraft DC 20 + level to cast) to leech into this area. As word of this phenomenon has spread, many powerful spellcasters have chosen to hold negotiations in the, as it is seen as relatively "neutral ground" by those skilled in the Art.</t>
  </si>
  <si>
    <t>Noble Villa</t>
  </si>
  <si>
    <t>Complex of buildings owned by noble family</t>
  </si>
  <si>
    <t>C8: The Market Hall (guildhall, B, 2)</t>
  </si>
  <si>
    <t>C8</t>
  </si>
  <si>
    <t>The Market Hall (guildhall, B, 2)</t>
  </si>
  <si>
    <t>Market Hall</t>
  </si>
  <si>
    <t>guildhall</t>
  </si>
  <si>
    <t>Council of Farmer-Grocers</t>
  </si>
  <si>
    <t>Council of Farmer-Grocers.</t>
  </si>
  <si>
    <t>Row House</t>
  </si>
  <si>
    <t>Multi-story building with rented living space</t>
  </si>
  <si>
    <t>C9: The Singing Sword (tavern, C, 3)</t>
  </si>
  <si>
    <t>The Singing Sword (tavern, C, 3)</t>
  </si>
  <si>
    <t>tavern</t>
  </si>
  <si>
    <t>Tavern (4c•4p) A lively place with a wide selection of food and drink, plus hourly performances from an actual singing sword. Technically, this tavern was not on the Street of Bells, but it faced the intersection with Bazaar Street</t>
  </si>
  <si>
    <t>(BT 20)</t>
  </si>
  <si>
    <t>Establishment for drinking with some food</t>
  </si>
  <si>
    <t>C10: The Smiling Siren (festhall, C, 2)</t>
  </si>
  <si>
    <t>The Smiling Siren (festhall, C, 2)</t>
  </si>
  <si>
    <t>Sanchel</t>
  </si>
  <si>
    <t>Festhall, well lit windows, (BT 20) Visited by gurdsmen (DS 49, 88-89) Sanchel, dwarf madam of the Sirene (DS 89)
The Smiling Siren was a bawdy tavern/nightclub and theater in Waterdeep[1][2] that later became a festhall run by the church of Sune.
Festhall (4c•3p). A festhall beloved for the statue of the siren over the door, whose skirts occasionally billow in the seabreeze, and the lushly decorated fantasyland on the ground floor within, half sylvan paradise, and half beach-side wonderland. The dwarf-matron Sanchel runs the establishment with artistry and practicality.
Tavern/theater
The nightclub and theater was housed in a plain stone and mudbrick building. It was home to a local troupe of actors, who often put on (somewhat risque) private shows for Waterdhavian nobles. Traveling troupes, bards, comedians, and nearly nude dancers also performed regularly. The proprietor in the 1360s DR was Perendel Wintamer, a young mage.
Festhall
Many years later in 1479, the Smiling Siren had been turned into festhall that primarily functioned as a brothel for the prostitute priestesses of Sune. A female dwarf named Sanchel was the proprietress. Sanchel was able to deduce the preferences of customers just by looking at them.
The Siren's entry room featured elaborate, extremely life-like murals of nymphs and other woodland creatures frolicking in the forest. A magical golden basin sat in the entry room. Customers tossed donations into the basin to pay for the privilege of spending time with the ladies. If the donation was sufficient, the water in basin glowed.</t>
  </si>
  <si>
    <t xml:space="preserve">Festhall, well lit windows, (BT 20) Visited by gurdsmen (DS 49, 88-89
)
Sanchel, dwarf madam of the Sirene (DS 89) </t>
  </si>
  <si>
    <t>Temple</t>
  </si>
  <si>
    <t>Singular place of worship or confined complex</t>
  </si>
  <si>
    <t>C11: The Pampered Traveler (inn, B, 3)</t>
  </si>
  <si>
    <t>The Pampered Traveler (inn, B, 3)</t>
  </si>
  <si>
    <t>inn</t>
  </si>
  <si>
    <t>On the northeast corner with Selduth Street, this fine establishment had large, well-furnished rooms, a play area for children, and a library that guests could peruse.</t>
  </si>
  <si>
    <t>This inn, with large, conical- roofed, many-windowed turrets at its either end, stands like an exotic castle, dark and somehow inviting, on the northeast corner of the meeting of Selduth Street and the Street of Bells. Room rates here run from 6 gp to 12 gp/night, depending on the room you choose.
The Pampered Traveler’s name sets high expectations, and they are not disappointed. Ser¬vants conduct you to your large and well-furnished rooms, which are kept warm but not over¬warm, and come within breaths if you ring for them. Each room has a bell pull by the door.
On the main floor is a huge smoking room with a roaring hearth full of old, soft, vast armchairs that can easily swal¬low up smaller visitors, a play- nursery for the children of guests (a rare and thoughtful feature), a gaming room, and three small, private meeting rooms for the use of guests.
There is also, surprisingly, a library filled with books hand- copied by the staff and a reading table with a glass top, under which can be seen as full and complete a map of the known Realms as far west as the Moon- shaes, as far east as Thay, and as far south as the Shaar, as I've seen anywhere. (The staff spends one morning a week, each, on the task of hand-copying the books.)
The proprietor is keenly interested in exploration. Present in the library along with a 
chapbook put out by the Mer¬chants' League describing the exploits of the famous Dabron Sashenstar and his mapping of a trade route linking known lands to Sossal, there are even copied letters from sea captains who have reached Maztica, far away across the sea.
All of the guests are welcome to read—though I get the feeling anyone who departed with as much as a single page would be pursued by the master of the house until he separated the thief from his head! I have also heard of a man staying free at the inn for a week in exchange for gifting the proprietor with a 
particular highly valued book.
When I cautiously discussed reading matter with the master, he said the only things he didn't want in his library were magical texts. They intrigued him, but they also brought potential danger into his inn and attracted the wrong sort of readers. Twice he had to break down the doors of his library and put out fires— and once run pell-mell through the streets to Blackstaff Tower to call on Khelben Arunsun him¬self to come and bind a sum¬moned abishai baatezu!
Most of the staff are middle- aged, motherly, pleasant women ("Young, pretty ones bring only trouble," the master told me).
They do a good job of cleaning up after messy guests as they go along and of bringing wine, hot cider, ale or stout to guests upon request. (These drinks are in-cluded in your room price).
In the morning, there's compli-mentary hot egg, vegetable, and beef broth soup (better than it sounds), and each evening guests are welcome to come down to the common rooms and cut themselves slices of beef, goat, venison, or pork from the side¬board platters. Mustards, pickles, horseradish, and hot southern sauces are on hand to garnish the meat. All of this is included in your room fee—but if you bring in your own guests (who are not staying at the inn) to dine with 
you, their fare costs you an additional 1 gp/meal per head.
All in all, a quietly luxurious place to stay. This is undoubtedly the wealthy scholar’s choice of hostel.
Proprietor: The Pampered Traveler is run by Brathan Zilmer, guildmaster of the Fel¬lowship of Innkeepers. He is a solemn, careful, darkly hand¬some man with an air of mystery and wariness about him.3</t>
  </si>
  <si>
    <t>home/business</t>
  </si>
  <si>
    <t>Warehouse</t>
  </si>
  <si>
    <t>Storage for saleable/raw goods</t>
  </si>
  <si>
    <t>C12: Mighty Manticore Tavern (tavern, C, 1)</t>
  </si>
  <si>
    <t>Mighty Manticore Tavern (tavern, C, 1)</t>
  </si>
  <si>
    <t>Mighty Manticore Tavern</t>
  </si>
  <si>
    <t>Tavern (2c•3p). An older friendly tavern with ample ale and light evening fare at affordable prices that attracts a loyal clientele of merchants at the close of day. It is and older, friendly tavern with ample ale and light evening fare to be found at affordable prices. It attracts a loyal clientele of merchants and city bureaucrats at the end of each working day. Imzeel Coopercan is the proprietor of the Mighty Manticore. Often mistaken for a dwarf, he is a short, dour human with a barrel shaped torso and thick beard who speaks little but listens much.</t>
  </si>
  <si>
    <t>house</t>
  </si>
  <si>
    <t>Wizard’s Domicile</t>
  </si>
  <si>
    <t>Tower or home of wizard (danger imminent)</t>
  </si>
  <si>
    <t>C13: Diloontier's Apothecary (business, C, 1)</t>
  </si>
  <si>
    <t>C13</t>
  </si>
  <si>
    <t>Diloontier's Apothecary (business, C, 1)</t>
  </si>
  <si>
    <t>Diloontier's Apothecary</t>
  </si>
  <si>
    <t>business</t>
  </si>
  <si>
    <t>Assassins. Drugs. Poisons. Potions.</t>
  </si>
  <si>
    <t>- Witchwood, crawlbane, euphorisum, comfey, plague ward, echinacea, bloodroot, bilberry and darkweed- 
- Passion flower, garclive, all saint's wart, adder's tongue, arnica, allcure, aaron's rod, ghostroot, fiendflower and Dwale
- Bugsbane, henbane, birthwort, ginseng, ginkgo, cat's claw, aloe and poppy
- Nararoot, cassil, bastit, archangelica, attanar, bing lang, wintersalve and juniper berry
Surgical kit and cranial drill</t>
  </si>
  <si>
    <t>C14: Balthorr's Rare &amp; Wondrous Treasures (business, C, 1)</t>
  </si>
  <si>
    <t>C14</t>
  </si>
  <si>
    <t>Balthorr's Rare &amp; Wondrous Treasures (business, C, 1)</t>
  </si>
  <si>
    <t>Balthorr's Rare &amp; Wondrous Treasures</t>
  </si>
  <si>
    <t>Magic items.</t>
  </si>
  <si>
    <t>Shop (Curios) and Warehouse • (4c). A curio and coin shop owned by an expert on coins and military markings.
 This shop stands on the east side of the Street of the Sword, south of Selduth Street. The wealthy shopper can buy a wide selection of curios here, especially coins from all over Toril, gems, and regalia. The proprietor is an expert on the currency uniforms and badges used by most realms and military units of Faerun, and can make up colorful stories about the history of particular items on the spot. Ive heard that hell buy things without asking questions as to their origin making him very handy for adventurers who want to ex- change battle trophies for money. Proprietor: Balthorr the Bold Olaskos, a hearty, loud-voiced, bubbling fellow with a ready smile and firm handshake, is the proprietor.</t>
  </si>
  <si>
    <t>inn/storage</t>
  </si>
  <si>
    <t>Business type</t>
  </si>
  <si>
    <t>C15: Tower of the Order (guildhall, B, 4)</t>
  </si>
  <si>
    <t>C15</t>
  </si>
  <si>
    <t>Tower of the Order (guildhall, B, 4)</t>
  </si>
  <si>
    <t>Tower of Order</t>
  </si>
  <si>
    <t>Watchful Order of Magists &amp; Protectors</t>
  </si>
  <si>
    <t>A three-story stone tower surrounded by a fence of sparkling green lights that coalesce into Azuth's and Mystra's symbols, with the hand of Azuth over the tower door rumored to watch the tower and fire magic at any intruders.
Magic items. Scrolls. Watchful Order of Magists &amp; Protectors. On the Street of Bells, near the middle of the block between Selduth Street and Buckle Alley. Stretching four stories tall, the Tower of the Order was fashioned from stone and surrounded by a magical fence of green-sparkling lights that coalesced into the symbols of Mystra and Azuth. A mosaic of the hand of Azuth above the Tower's ingress was said to guard the tower, ready to fire spells at any would-be intruders. As of the 1360s DR, it was considered the most spectacular guildhall in the Castle Ward, The Tower's cellars were heavily guarded by golems and magical traps. The Watchful Order provided spellcasting for a fee, and could also be hired to stand guard over buildings to prevent and extinguish fires.Members of the Order could purchase spell components and magic items from the Tower's cellars.</t>
  </si>
  <si>
    <t>inn/temple of many faiths/former noble villa</t>
  </si>
  <si>
    <t>Adventuring gear</t>
  </si>
  <si>
    <t>C16: Palace Paddocks (city building, C, 2)</t>
  </si>
  <si>
    <t>C16</t>
  </si>
  <si>
    <t>Palace Paddocks (city building, C, 2)</t>
  </si>
  <si>
    <t>Palace Paddocks</t>
  </si>
  <si>
    <t>Lords</t>
  </si>
  <si>
    <t>Paddocks for Piergeiron's Palace</t>
  </si>
  <si>
    <t>monastery</t>
  </si>
  <si>
    <t>Armor, magic</t>
  </si>
  <si>
    <t>C17: Palace Stables (city building, C, 2)</t>
  </si>
  <si>
    <t>C17</t>
  </si>
  <si>
    <t>Palace Stables (city building, C, 2)</t>
  </si>
  <si>
    <t>Palace Stables</t>
  </si>
  <si>
    <t>Stables for Piergeiron's Palace</t>
  </si>
  <si>
    <t>noble villa</t>
  </si>
  <si>
    <t>Armor, normal</t>
  </si>
  <si>
    <t>C18: Palace Storage (warehouse, C, 2)</t>
  </si>
  <si>
    <t>C18</t>
  </si>
  <si>
    <t>Palace Storage (warehouse, C, 2)</t>
  </si>
  <si>
    <t>Palace Storage</t>
  </si>
  <si>
    <t>warehouse</t>
  </si>
  <si>
    <t>Storage for Palace</t>
  </si>
  <si>
    <t>residence</t>
  </si>
  <si>
    <t>Assassins</t>
  </si>
  <si>
    <t>C19: Guard Barracks (city building, C, 2)</t>
  </si>
  <si>
    <t>C19</t>
  </si>
  <si>
    <t>Guard Barracks (city building, C, 2)</t>
  </si>
  <si>
    <t>Guard Barracks</t>
  </si>
  <si>
    <t>City Guard</t>
  </si>
  <si>
    <t>Barracks for City Guard. Typically has a rotating group of guards in various states of readiness for their shifts in the nearby wards, some even sleep on the bunked cots in the sleeping quarters.</t>
  </si>
  <si>
    <t>rooming house</t>
  </si>
  <si>
    <t>Broadsheet</t>
  </si>
  <si>
    <t>C20: The Crawling Spider (tavern, C, 2)</t>
  </si>
  <si>
    <t>The Crawling Spider (tavern, C, 2)</t>
  </si>
  <si>
    <t>Tavern, Nightclub (4c•3p) A tavern for subterraneans that pine for their homes (as well as regulars who like the thrilling atmosphere), decorated as if underground with serving folk dressed as drow elves. Well known for its subterranean dancing floor, and the many small "caverns" that lead off of it whose dark recesses are best left alone by the curious. A tavern for those who are nostalgic for subterranean life (or simply fancy that they might be), the Crawling Spider is decorated with mosses, lichens and faux stone facades</t>
  </si>
  <si>
    <t>A tavern for subterraneans that pine for their homes (as well as regulars who like the thrilling atmosphere), decorated as if underground with serving folk dressed as drow elves. Well known for its subterranean dancing floor, and the many small "caverns" that lead off of it whose dark recesses are best left alone by the curious. (Southern Street of the Sword) The fare differs each night, but its always 1 sp/head, and always includes soup, a loaf of bread, meat, and fried greens. Drinks are extra. Ale is 2 cp/tankard, stout 4 cp, and zzar or wine is 5  cp/tallglass. Whiskey is 1 sp/ flagon, and its vile!</t>
  </si>
  <si>
    <t>rooming house/inn</t>
  </si>
  <si>
    <t>Chapbooks</t>
  </si>
  <si>
    <t>C21: House of the Fine Carvers (guildhall, B, 3)</t>
  </si>
  <si>
    <t>C21</t>
  </si>
  <si>
    <t>House of the Fine Carvers (guildhall, B, 3)</t>
  </si>
  <si>
    <t>House of Fine Carvers</t>
  </si>
  <si>
    <t>Guild of Fine Carvers</t>
  </si>
  <si>
    <t>Fine Carvers Guild. The slate-roofed wooden base of the Fine Carvers Guild, easily found on the High Road with its frieze of carved animals and people, including Ahghairon and other First Lords</t>
  </si>
  <si>
    <t>row house</t>
  </si>
  <si>
    <t>Clothing</t>
  </si>
  <si>
    <t>C22: Hilmer Storage (warehouse, C, 2)</t>
  </si>
  <si>
    <t>C22</t>
  </si>
  <si>
    <t>Hilmer Storage (warehouse, C, 2)</t>
  </si>
  <si>
    <t>Hilmer Storage</t>
  </si>
  <si>
    <t>Warehouse (Halls of Hilmer). The warehouse for the Halls of HIlmer, where the raw materials for the work in the smithy is delivered and stored until needed. It is said that a trio of magical, animated swords act as guards for the establishment, which is a rich target for burglars thanks to the profusion of rare metals and precious alloys kept here.</t>
  </si>
  <si>
    <t>ruined building</t>
  </si>
  <si>
    <t>Constructs</t>
  </si>
  <si>
    <t>C23: Halls of Hilmer, Master Armorer (business, C, 1)</t>
  </si>
  <si>
    <t>C23</t>
  </si>
  <si>
    <t>Halls of Hilmer, Master Armorer (business, C, 1)</t>
  </si>
  <si>
    <t>Halls of Hilmer, Master Armorer</t>
  </si>
  <si>
    <t>Armor.</t>
  </si>
  <si>
    <t>Shop (Armor) • (4c). The work of Master Hilmer was, in his day, unmatched. Today, the craft-descendants (that is, those who apprenticed to him in his craft, rather than blood relations) continue to run the shop, notable for its front of polished plate armor. Several masters use the space, all of them inheritors to the unique smithing craft of old Master Hilmer, and continuing to pass it down today. All armor sold here is premade, but crafted in such a way to allow for a single day's customization, even with the heaviest of armors.
This shining shop has a front of armor plate, old armor from vanquished foes of Waterdeep, bolted together, polished a deep, gleaming blue, and protected from weather and theft by  lightning like arcs of energy should you strike or wrench at a piece! It stands on the west side of the Street of Bells north of Waterdeep Way, its gleam visible up and down the street. Inside is a showroom and a fitting room, with doors into a  weapons practice room for clients to practice running, turning, fighting, and climbing stairs in armor, and the huge, cluttered workshops of Hilmer and his apprentices. Plate armor hangs,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 because several of the suits of armor are animated metal constructs, that defend the place at all times! Others protect his nearby metals warehouses.Hilmer, the proprietor, is a tall, strong, and softspoken man, with shoulders as wide as most doors and hands with a grip of iron. He is a just, honest man.</t>
  </si>
  <si>
    <t>ruined inn</t>
  </si>
  <si>
    <t>Drink</t>
  </si>
  <si>
    <t>C24: The Dragon's Head Tavern (tavern, C, 2)</t>
  </si>
  <si>
    <t>The Dragon's Head Tavern (tavern, C, 2)</t>
  </si>
  <si>
    <t>Tavern (3c•3p) A comfortable, unimpressive local ale-house that is a favorite of the average Waterdhavian locals, well-loved for its cheap ale and heavily spiced coast chowder. Tavern, near Ahghairon's Tower (E:DM 343)  This modest place caters to older Waterdhavians: married couples, retired ex-adventurers, shopkeepers, merchants, and others who like to sit quietly and talk over their drinks. Pipe smoke usually hangs heavy in the air in this place, and because this place faces Ahghairons Tower and the palace beyond, talk is often of politics, the future of Waterdeep, and of grand plans. Diplomats and visitors like to drop in here because its safe and theyre unlikely to be hailed by anyone or drawn into an argument.The stuffed, mounted blue dragon's head for which the tavern is named was from a hatchling. It is dusty and motheaten with age, but still thrusts, large and menacing, well out into the taproom. One of the bartenders often hangs towels to dry from its teeth.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The proprietor, Vorn Laskadarr, is short, stubblefaced, and unlovely to the eye, but also quick, efficient, and kindly.</t>
  </si>
  <si>
    <t>school</t>
  </si>
  <si>
    <t>C25: Halambar Lutes &amp; Harps (business, B, 2)</t>
  </si>
  <si>
    <t>C25</t>
  </si>
  <si>
    <t>Halambar Lutes &amp; Harps (business, B, 2)</t>
  </si>
  <si>
    <t>Halambar Lutes &amp; Harps</t>
  </si>
  <si>
    <t>Shop (Stringed Musical Instruments)</t>
  </si>
  <si>
    <t xml:space="preserve"> • (4c) The premiere place to find any stringed instrument of the Realms (expect to pay dearly for quality). It is also host to a magical harp that sings by itself and is rumored to have connections to the Harpers in some capacity. As its name said, Halambar Lutes &amp; Harps sold stringed instruments of all kinds from around Faerûn, including Amnian lyres and the Mintarn twostring, but mainly lutes and harps. They were pricy, though: regular instruments—typically small and plain and made by Halambar's apprentices or bought secondhand—cost a few hundred gold pieces, while Halambar's own didn't cost less than 1000 gp. Halambar's lutes produced a distinctive mellow sound. but how they did this was his trade secret. In fact, in the cellars, he secretly soaked the wood in harbor water. The store also sold enchanted jewel cases and snuff boxes that, when opened, played a single short tune. These cost 600 gp, making them gifts for the wealthy only. Bards and musically inclined adventurers could also register at Halambar's Lute Shop.
Standing upon a velvet draped plinth, high out of reach, was the legendary Harp that Sings by Itself. It gently played various old songs of the North, but its full magical powers were forgotten. It was not for sale and protected against theft—the covered plinth was actually a stone golem guardian put there by the mage Khelben "Blackstaff" Arunsun. In the 1360s DR, the bard Danilo Thann often visited Halambar's Lute Shop and worked with Halambar. A popular local story was that Halambar Lutes &amp; Harps stood where Olamn, the original bardic college of Waterdeep, stood centuries before. (This was false: it was the House of Song, the musicians' guildhall, that stood on the old Olamn site.)</t>
  </si>
  <si>
    <t>shop</t>
  </si>
  <si>
    <t>Entertainers</t>
  </si>
  <si>
    <t>C26: The Golden Key Locksmiths (business, C, 2)</t>
  </si>
  <si>
    <t>C26</t>
  </si>
  <si>
    <t>The Golden Key Locksmiths (business, C, 2)</t>
  </si>
  <si>
    <t>Golden Key Locksmiths</t>
  </si>
  <si>
    <t>This shop, on the east side of Warriors Way, north of Waterdeep Way,22 sells locks and fastenings of all sorts except large, vault-like doors, door bars, and strongchests. The proprietor makes custom locks to order, and guarantees that hes never sold a key that will open the lock you buy from him to anyone else. (In other words, your lock is unique.) Many of his locks require several keys turned in certain combinations to open. All products are made on the premises, except for certain door chains, which are imported from the northern Moonshaes where they have been hardened in dragon fire! Ansilver the Locksmith, a white-haired, elderly but alert man, is the proprietor. He wears thick spectacles, has a sharp-beaked nose, and has a habit of humming continually</t>
  </si>
  <si>
    <t>Extraordinary natural items</t>
  </si>
  <si>
    <t>C27: The Master Bakers' Hall (guildhall, B, 2)</t>
  </si>
  <si>
    <t>C27</t>
  </si>
  <si>
    <t>The Master Bakers' Hall (guildhall, B, 2)</t>
  </si>
  <si>
    <t>Master Bakers' Hall</t>
  </si>
  <si>
    <t>Baker's Guild</t>
  </si>
  <si>
    <t>Baker's Guild.</t>
  </si>
  <si>
    <t>tavern&amp;inn</t>
  </si>
  <si>
    <t>Food</t>
  </si>
  <si>
    <t>C28: Velstrode the Venturer's Row house (house, B, 3)</t>
  </si>
  <si>
    <t>C28</t>
  </si>
  <si>
    <t>Velstrode the Venturer's Row house (house, B, 3)</t>
  </si>
  <si>
    <t>Velstrode Venturer's Row house</t>
  </si>
  <si>
    <t>tavern/guild</t>
  </si>
  <si>
    <t>Lodging</t>
  </si>
  <si>
    <t>C29: Olmhazan's Jewels (business; B, 1)</t>
  </si>
  <si>
    <t>C29</t>
  </si>
  <si>
    <t>Olmhazan's Jewels (business, B, 1)</t>
  </si>
  <si>
    <t>Olmhazan's Jewels</t>
  </si>
  <si>
    <t>Shop (Jewelry) </t>
  </si>
  <si>
    <t>tavern/guildhall</t>
  </si>
  <si>
    <t>Magic items</t>
  </si>
  <si>
    <t>C30: The Asp's Strike (tavern, C, 2)</t>
  </si>
  <si>
    <t>The Asp's Strike (tavern, C, 2)</t>
  </si>
  <si>
    <t xml:space="preserve"> Tavern (2c•2p) Used to be the Citidel of the Bloody Shadow. 4 story tavern. They have a delishious Gnomish Gnulosh. It has a great view of Piergeignon’s Palace (12 of the 17 spires) which is the base of operations for most of the city’s government. Beautiful barmaids, all of them. 30 years ago, it was a den of thieves.  Right now, it’s a popular tavern, especially along city workers.  Indoor plumbing! A filthy kitchen, it should be noted. Kaidalin the barmaid. Andarin is the owner is a good man. There’s a secret door, sealed access to the catacombs below.  </t>
  </si>
  <si>
    <t>tavern/inn</t>
  </si>
  <si>
    <t>Mercenaries</t>
  </si>
  <si>
    <t>C31: Rebeleigh's Elegant Headwear (business, C, 1)</t>
  </si>
  <si>
    <t>C31</t>
  </si>
  <si>
    <t>Rebeleigh's Elegant Headwear (business, C, 1)</t>
  </si>
  <si>
    <t>Rebeleigh's Elegant Headwear</t>
  </si>
  <si>
    <t>Shop (Hats)</t>
  </si>
  <si>
    <t>Mounts and related gear</t>
  </si>
  <si>
    <t>C32: The Elfstone Tavern (tavern, B, 2)</t>
  </si>
  <si>
    <t>The Elfstone Tavern (tavern, B, 2)</t>
  </si>
  <si>
    <t>Tavern (4c•4p). An old earthy tavern, with live trees in the walls and the bar, that caters to elves and half-elves, and is a rare source of such delicacies as elverquisst, guldathen nectar and maerlathen blue wine. The tavern was dimly lit and smelled earthy. Its walls were covered with torches and it also had chandeliers that glowed with a silver-white flame when lit. Light could also be provided by dancing lights spells, for a soft, blue shade.
Entertainment was provided in the form of choral, flute, harp, or pipe music. Service was always fast, near-silent, and graceful. Although the owner and staff are all moon elves and welcomed everyone, some elven patrons were less hospitable. Humans, half-elves and halflings were tolerated, but dwarves and half-orcs were turned away. Volo expressed that if not for the intolerant behavior of some elven patrons he would have rated this place five full tankards.</t>
  </si>
  <si>
    <t>Here elves gather to drink
Evereskan clearwater (2 gp/
tallglass), moonwine (4 gp/
tallglass), elverquisst (14 gp/
29 Location #20 on the color map. Its floor plan appears on Map 3 in the City System boxed set.
24
tallglass), guldathen nectar (16
gp/glass) and maerlathen blue
wine (17 gp/glass), and dine on
biscuits spread with roe, shrimp,
spiced silverfin, crab meat, or
mint jelly (all 1 gp/platter). You
can also eat skewers of sizzled
squirrel, rabbit, or venison done
in a green sauce (2 gp each). An old earthy tavern, with live trees in the walls and the bar, that caters to elves and half-elves, and is a rare source of such delicacies as elverquisst, guldathen nectar and maerlathen blue wine. (Southern Street of the Sword)</t>
  </si>
  <si>
    <t>This old, dimly lit tavern stands on the east side of the Street of the Sword, north of Water deep Way. It caters to elves and half¬elves, and is an earthy-smelling place, where living trees have been encouraged through elven patience and forestry skill to grow up from the cellar and through the taprooms. By day, rooftop shutters are pulled aside to let rain and sunlight in for the trees. By night, dancing lights spells bathe the place in soft, floating, blue motes of light.
Here elves gather to drink Evereskan clearwater (2 gp/ tallglass), moonwine (4 gp/ tallglass), elverquisst (14 gp/ 
tallglass), guldathen nectar (16 gp/glass) and maerlathen blue wine (17 gp/glass), and dine on biscuits spread with roe, shrimp, spiced silverfin, crab meat, or mint jelly (all 1 gp/platter). You can also eat skewers of sizzled squirrel, rabbit, or venison done in a green sauce (2 gp each).
These are so good that the gods would ask for more!
Gentle harp, pipe, flute, and choral music is performed and service is fast, near-silent, and graceful. This is a place where dwarves and half-orcs will be driven away, some humans and half lings are tolerated in small parties, and even half-elves are just accepted-elves can be very supercilious when they choose to be. I saw even the various sorts of elves ignoring or otherwise being rude to each other. How¬ever, the mood is usually light or serene, and the owner and staff are moon elves, who welcome all. They will not allow anything to get too far out of hand.
If the elven patrons weren't such snobs, I'd give this place five full tankards. Go there to taste the food, if not to linger.
Proprietress: Yaereene Ilbae- reth is the tavern's seemingly unaging proprietress. She is a tall, charming and regal elven woman with silvery eyes, who goes about with a grinning faerie dragon perched delicately on her shoulder.</t>
  </si>
  <si>
    <t>Narthund Delzhour</t>
  </si>
  <si>
    <t>temple/house</t>
  </si>
  <si>
    <t>C33: Phalantar's Philtres &amp; Components (business, B, 2)</t>
  </si>
  <si>
    <t>C33</t>
  </si>
  <si>
    <t>Phalantar's Philtres &amp; Components (business, B, 2)</t>
  </si>
  <si>
    <t>Phalantar's Philtres &amp; Components</t>
  </si>
  <si>
    <t xml:space="preserve">Shop (Herbs and Medicines) </t>
  </si>
  <si>
    <t>A small shop for medicinal herbs and ingredients for oils, perfumes and potions. It is said that Phalantar allegedly supports adventuring companies in exchange for the rare substances he sells here. / 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seenand the proprietor doesnt ask questions about why you want baatezu blood or deadly night 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Phalantar Orivan, a man of soft, smooth movements, who always seems to be gently smiling, is the proprietor. He is said to deal with adventurers and mages regularly and to be fabulously rich. 
Very large selection of potions at standard prices
Large selection of components
Dragon blood, ettercap's silk glands, skeleton knuckles, bodak teeth, firebeetle bellies, slaad tongues
Fairy dust, rakshasa eyes, garlic, gargoyle skulls, quartz crystals, and belladonna
Adamantine, alchemist fire, acid flasks, holy water and medicine bags
Empty bottles, pen and ink, paper and rags</t>
  </si>
  <si>
    <t>tomb</t>
  </si>
  <si>
    <t>Potions</t>
  </si>
  <si>
    <t>C34: Pewterers' and Casters' Guildhall (guildhall, C, 1)</t>
  </si>
  <si>
    <t>C34</t>
  </si>
  <si>
    <t>Pewterers' and Casters' Guildhall (guildhall, C, 1)</t>
  </si>
  <si>
    <t>Pewterers' and Casters' Guildhall</t>
  </si>
  <si>
    <t>Guild of Trusted Pewterers &amp; Casters</t>
  </si>
  <si>
    <t>Guild of Trusted Pewterers &amp; Casters.</t>
  </si>
  <si>
    <t>vault</t>
  </si>
  <si>
    <t>Scrolls</t>
  </si>
  <si>
    <t>C35: The Blue Jack (tavern, D, 1)</t>
  </si>
  <si>
    <t>The Blue Jack (tavern, D, 1)</t>
  </si>
  <si>
    <t>D</t>
  </si>
  <si>
    <t>Tavern (4c•3p) 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 but the staff can hurl drinking jacks hard and accurately from behind the bar, and six able-bodied scrappers can be mustered if the kitchens and bar are emptied by the proprietor. Patrons are not encouraged to stay long - there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 perfectly, the speech of other folk.</t>
  </si>
  <si>
    <t>Southern Street of the Sword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t>
  </si>
  <si>
    <t>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uncommon—but the staff can hurl drinking jacks hard and accurately from behind the bar, and six able-bodied scrappers can be mustered if the kitchens and bar are emptied by the proprietor.
Patrons are not encouraged to stay long—there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mimic—per¬fectly—the speech of other folk.</t>
  </si>
  <si>
    <t>villa</t>
  </si>
  <si>
    <t>Slaves</t>
  </si>
  <si>
    <t>C36: Guildhall of the Order (guildhall, B, 1)</t>
  </si>
  <si>
    <t>C36</t>
  </si>
  <si>
    <t>Guildhall of the Order (guildhall, B, 1)</t>
  </si>
  <si>
    <t>Guildhall of Order</t>
  </si>
  <si>
    <t>Solemn Order of Recognized Furriers &amp; Woolmen</t>
  </si>
  <si>
    <t>Solemn Order of Recognized Furriers &amp; Woolmen.</t>
  </si>
  <si>
    <t xml:space="preserve">A large beaver statue with a wooden placard identifies an ornate stone two-story building as the Guildhall (WATE 1-3) </t>
  </si>
  <si>
    <t>Special substances and items</t>
  </si>
  <si>
    <t>C37: Aurora's Realms Shop, Waterdeep Way Catalogue Count</t>
  </si>
  <si>
    <t>C37</t>
  </si>
  <si>
    <t>Aurora's Realms Shop, Waterdeep Way Catalogue Count</t>
  </si>
  <si>
    <t xml:space="preserve">Aurora's Realms Shop, Waterdeep Way </t>
  </si>
  <si>
    <t xml:space="preserve">Waterdeep Way </t>
  </si>
  <si>
    <t>xxxxxx</t>
  </si>
  <si>
    <t>http://forgottenrealms.wikia.com/wiki/Aurora%27s_Emporium</t>
  </si>
  <si>
    <t>Magic items. Aurora was an adventurer sorceress who quested the globe before retiring to Westgate to found a lucrative business in exotic goods. Teleportation circles connected her Emporium to outlets across Faerûn, including this one in the Dock Ward of Waterdeep
Mundane clothes, cloaks, boots and belts
Larges selection of wines and ales
Rings, holy symbols (good, evil, neutral), necklaces, pipes
Torches, lanterns, medical supplies, tracking kits, and pipe weed.</t>
  </si>
  <si>
    <t>Spellcasting Services</t>
  </si>
  <si>
    <t>C39: Fellowship Hall (guildhall, B, 3)</t>
  </si>
  <si>
    <t>C39</t>
  </si>
  <si>
    <t>Fellowship Hall (guildhall, B, 3)</t>
  </si>
  <si>
    <t>Fellowship Hall</t>
  </si>
  <si>
    <t>Fellowship of Innkeepers</t>
  </si>
  <si>
    <t>Fellowship of Innkeepers. The headquarters of the Fellowship of Innkeepers that operates as a member-only inn one night a tenday.</t>
  </si>
  <si>
    <t>wizards' domiciles</t>
  </si>
  <si>
    <t>Stolen property</t>
  </si>
  <si>
    <t>C40: The Map House (guildhall, B, 2)</t>
  </si>
  <si>
    <t>C40</t>
  </si>
  <si>
    <t>The Map House (guildhall, B, 2)</t>
  </si>
  <si>
    <t>Map House</t>
  </si>
  <si>
    <t>Surveyors', Map &amp; Chart-makers' Guild</t>
  </si>
  <si>
    <t>Surveyors', Map &amp; Chart-makers' Guild.</t>
  </si>
  <si>
    <t>Tools and skill kits</t>
  </si>
  <si>
    <t>C41: Shyrrhr's House (row house, B, 3)</t>
  </si>
  <si>
    <t>C41</t>
  </si>
  <si>
    <t>Shyrrhr's House (row house, B, 3)</t>
  </si>
  <si>
    <t>Shyrrhr's House</t>
  </si>
  <si>
    <t>Weapons, normal</t>
  </si>
  <si>
    <t>C42: Loene the Fighter's House (row house, A, 3)</t>
  </si>
  <si>
    <t>C42</t>
  </si>
  <si>
    <t>Loene the Fighter's House (row house, A, 3)</t>
  </si>
  <si>
    <t>Loene Fighter's House</t>
  </si>
  <si>
    <t>Weapons, magic</t>
  </si>
  <si>
    <t>C43: Mother Tathlom's House of Pleasure (festhall, B, 5)</t>
  </si>
  <si>
    <t>Mother Tathlom's House of Pleasure (festhall, B, 5)</t>
  </si>
  <si>
    <t>Mother Tathlom's House of Pleasure</t>
  </si>
  <si>
    <t> Gem Street</t>
  </si>
  <si>
    <t>https://forgottenrealms.fandom.com/wiki/Mother_Tathlorn%27s_House_of_Pleasure_and_Healing</t>
  </si>
  <si>
    <t xml:space="preserve"> Spa in the city of Waterdeep on Gem Street south of Waterdeep Way in the Castle Ward. Located on Gem Street</t>
  </si>
  <si>
    <t>C44: The House of Gems (guildhall, C, 2) 1</t>
  </si>
  <si>
    <t>C44</t>
  </si>
  <si>
    <t>The House of Gems (guildhall, C, 2) 1</t>
  </si>
  <si>
    <t>House of Gems</t>
  </si>
  <si>
    <t>Jewelers' Guild</t>
  </si>
  <si>
    <t>Jewellers Guild</t>
  </si>
  <si>
    <t>Clothing.</t>
  </si>
  <si>
    <t>C45: Lady Naneatha Lhaurilstar's residence (row house, B, 3)</t>
  </si>
  <si>
    <t>C45</t>
  </si>
  <si>
    <t>Lady Naneatha Lhaurilstar's residence (row house, B, 3)</t>
  </si>
  <si>
    <t>Lady Naneatha Lhaurilstar's residence</t>
  </si>
  <si>
    <t>C46: Bell Tower (city building, C, 3)</t>
  </si>
  <si>
    <t>C46</t>
  </si>
  <si>
    <t>Bell Tower (city building, C, 3)</t>
  </si>
  <si>
    <t>Bell Tower</t>
  </si>
  <si>
    <t>A simple bell tower used to signal fires, attacks and calls for assembly at the Palace. (15 Guard at all times)</t>
  </si>
  <si>
    <t>C47: Guard Smithy (city building, C, 2)</t>
  </si>
  <si>
    <t>C47</t>
  </si>
  <si>
    <t>Guard Smithy (city building, C, 2)</t>
  </si>
  <si>
    <t>Guard Smithy</t>
  </si>
  <si>
    <t>Smithy for City Guard. They are some of the finest smiths in the city but they rarely take on private clients for fear of losing their government contracts.</t>
  </si>
  <si>
    <t>C48: The Yawning Portal (inn, C,.3)</t>
  </si>
  <si>
    <t>C48</t>
  </si>
  <si>
    <t>The Yawning Portal (inn, C,.3)</t>
  </si>
  <si>
    <t>Yawning Portal</t>
  </si>
  <si>
    <t>Built in 1306 DR on the ruins of Halaster Blackcloak's old tower, the Yawning Portal gained most of its renown for being the primary open route to the Undermountain. The Portal's innkeeper, Durnan, is a former adventurer of great power and renown.</t>
  </si>
  <si>
    <t>The Yawning Portal Inn stands on Rainrun Street in Castle Ward. It is named after the Yawning Portal, the only well-known public access to Downshadow. 
Durnan the Sixth, a big Chondathan, direct descendant of the original founder of the Yawning Portal. (HoU 10)
Kelsie, Durnan's wife, sturdy and pleasant-faced, daughter of the previous cook (HoU 10) 
Durnan the Seventh, Durnan and Kelsie's oldest son, a strong and capable young man of about 30 years (assuming HoU is set aroung 1480DR) (HoU 10)
Minnet, Durnan and Kelsie's oldest daughter, a lively and intelligent woman of about 28 Years (HoU 10)
Seven other children of Durnan and Kelsie, the youngest being about 11 years.
Regular Patrons:
Corporal Enoreth Knag of the Watch, an elderly officer who hates mysteries (HoU 11)
The White Lady, elderly female elf, wears plain white robes, who whispers to herself, parts of her body have turned to crystal maybe as a result of abyssal plague. (HoU 11)
 Near the docks in Waterdeep, at the southern edge of the Castle Ward where it meets the Docks Ward, there sits the Yawning Portal. Once the site of the long-vanished tower of Halaster Blackcloak, the Yawning Portal's singular feature is the massive, forty-foot across well that descends some one hundred and forty feet into the first level of Undermountain.
Other than this, the Yawning Portal is a dingy wooden tavern/inn frequented by adventurers and those who're interested in such. The rooms are usually let to adventurers, and similar folk. 
The Well
Down the Well, a Song
Chorus:
Down, down, down the well!
Strappen up and sharp thy blade!
Down, down, down the well!
Oh strapping lad or venturer maid!
Down, down, down the well!
And back again, once Durnan's paid!
It costs 1gp to head down the well, and another to get hauled back up (which folk can signal for with the bell-rope that hangs down the side of the bell). Block and tackle is used to lower and raise folk - this doing is invariably cause for great commotion in the tavern, as the locals cheer on those who're descending with wagers to their neighbors and by a rousing tavern-wide rendition of "Down the Well", a bit of pub song that the locals love. Torches line the top of the well, providing light for the first fifty feet or so down the well before a plunge into the darkness of Undermountain. The faint light can be seen at the top of the well from the room at the bottom of it.
While a lowering into the depths is cause for celebration, there is a heart-stopping moment when the bell rings from below, signaling that someone - or something - wishes to be let up. Because there's no way of knowing exactly who or what is down there, everyone waits with bated breath, peering over the edge to see exactly what rises up out of the darkness. It's almost never a monster of some sort, of course, and even when it is, Durnan simply kicks the stops off the block-and-tackle to let it plunge back into the depths. More than one monster has scrambled up the rope faster than anticipated before, however, or particularly capable creatures might come crawling up the sides of the well. And everyone still talks about the time the beholder come floating up out of the well!
[edit]Personages
Durnan: Owner. A warrior and retired adventurer, Durnan owns the Yawning Portal. Well-known as a taciturn (but not surly) fellow who is a great judge of character, the man is filled with advice for those who would venture below. Most don't ask it, however, and he keeps his peace. What he doesn't stand for is raucous behavior in his bar, and does not hesitate to wade in and clack some skulls if necessary.
The Deep Delvers: Adventurers. The Deep Delvers are favorites in the Yawning Portal. A company made up of jaded young Waterdhavian nobles, the Deep Delvers are a nearly-permanent fixture in the Yawning Portal. Indeed, they retain the southeastern set of rooms on the second floor for their purposes: ostensibly to use for recovering from delvings down the well, but more frequently as a place to stumble to after a night of Dock or South Ward carousing. They take a great deal of enjoyment from descending down into Undermountain in groups of two-to-five, with their fellows taking bets on who'll come back with more new scars, more loot and the most kills. It seems foreign to them that one of their own should come back dead - which is fair, considering that the one time one of their own disappeared, the Delvers as whole took to Undermountain to recover him. They are: Regnet Amcathra, Bleys Crommor, Corinna Dezlentyr, Dundald Gost, Myrnd Gundwynd, Horth Hunabar, Jandar Ilzimmer, Morgunn Lathkule, Shauban Zulpair.
[edit]Undermountain Lore
It's easy to pick up all manner of lore from the folk about Undermountain here. The trouble is figuring out which of it is correct, was once correct but has changed and which of it is plain false. Despite having a long history of hosting adventuring companies delving down into the depths, there are no complete maps to the place, for a couple of reasons. The first is that most adventurers don't want the competition; the second is the folklore that warns of the nasty endings that people who do try to sell relatively complete maps of the place come to. It is generally agreed that there are forces in Undermountain that don't want their secrets told.
That said, it is occasionally possible to purchase partial maps - a scrap that someone recovers from a moldering corpse while down the well, or a bit that one group that has no intention of "ever going back down into that place again" are willing to sell. These scraps can be had for as cheap as a gold piece, all the way to as much as a hundred gold pieces, depending on the completeness of the map.
The one map that Durnan has posted, however, is the map of Undermountain Levels. This can be found here and there tacked up to the wall and on tables, and it's not uncommon to find partial maps are sold sketched onto the back of these sheets. 
Provender
• ales, stouts &amp; ciders on tap: 3 cp/tankard
• wines &amp; liquers: 1sp/tallglass
• hard liquors: 1-3sp per handglass
• bowl of pottage: 2 cp
• stew &amp; bread: 4 cp
• roast, greens &amp; bread: 1sp
Services
• well ascent or descent: 1gp
• healing from priest: 20 gp per spell
• adventuring kit: 10 gp
• potion of healing: 50 gp
• private dining chamber: 2 sp per hour
• rooms: 3 sp per single bed, 5 sp per double bed, 1gp per suite
Staff
• Durnan, proprietor (hm)
• Mhaere Dryndilstann: proprietor's wife and cleric of Tymora (hf)
• Tamsil Dryndilstann: proprietor's daughter (hf)
• Luranla Dreer: barmaid and former street rat (hf)
• Marruada Belaskurth: barkeep &amp; head of kitchens (hf)
• Jarandur Tallstand: head cook &amp; retired mercenary (hm)
• Parth Melander: cook (hm)
• Tarlgarth Vathar: stablemaster (hm)
• Chambermaids: Netha Darra, Hendra Stornshar, Pheldelopae Eleintwind, Yamra Stelkyn
• Clerics of Tymora: Adama Miiralin (hm), Orbrin Baerent (hm), paid a retainer by Durnan to be on-hand to aid adventurers.</t>
  </si>
  <si>
    <t>C49: The Red-eyed Owl (tavern, D, 2)</t>
  </si>
  <si>
    <t>The Red-eyed Owl (tavern, D, 2)</t>
  </si>
  <si>
    <t>Drink is 1 cp/tankard for ale, 2
cp for bitters, 3 cp for stout, 4 cp/
tallglass for zzar or red wine, and
5 cp for the rather sour white
wine that is brought in from the
proprietor's own land, and
which hes inordinately fond of.
It goes well with all sorts of
cheese, though (especially the
firmer, heartier sorts), and he
sells it for carry-out at 2 sp/bottle
or 1 gp for a half-anker keg.</t>
  </si>
  <si>
    <t>This is the closest thing Water- deep has to a "local"—a comfort¬able, unimpressive, welcoming gathering place for the neighbor¬hood. It is the kind of place where friends will come in and hail each other across the room, the food and drink will be pleas¬ant, if unspectacular, and you'll be allowed to sit in peace and while an evening away over a tankard or two.
Food is a heavily spiced sea¬food stew (called coast chowder) or roast oxen done with a sweet- and-sour sauce and a dash of brandy to flame the outside as it's brought, blazing, to your table. Either way, it's 5 cp for a heaping platter or huge bowl (with huge slabs of fresh, warm crusty brown bread).
Drink is 1 cp/tankard for ale, 2 cp for bitters, 3 cp for stout, 4 cp/ tallglass for zzar or red wine, and 5 cp for the rather sour white wine that is brought in from the proprietor's own land, and which he's inordinately fond of.
It goes well with all sorts of cheese, though (especially the firmer, heartier sorts), and he sells it for carry-out at 2 sp/bottle or 1 gp for a half-anker keg.
The Owl faces west. It is a rambling old wooden building that looks as if it's about to fall 
into the street. But it has looked that way for at least 40 winters, patrons assured me, and hasn't fallen down yet. It is the point of an arrowhead-shaped block bounded by Rainrun Street, the confluence of Gut Alley and Belnimbra's Street, Snail Street, and an unnamed alley.
Proprietor: Balarg "Twofists" Dathen, a bluff, bristle-bearded man with long, unkempt red hair, owns and runs the tavern. His rough voice is much used for coarse jests, and he has an unut¬terably deadly aim with a hurled platter or tankard when anyone tries to start trouble.3</t>
  </si>
  <si>
    <t>C50: The Sleepy Slyph (tavern, C, 2)</t>
  </si>
  <si>
    <t>The Sleepy Slyph (tavern, C, 2)</t>
  </si>
  <si>
    <t>Sleepy Slyph</t>
  </si>
  <si>
    <t>C51: Crommer's Warehouse (warehouse, C, 4)</t>
  </si>
  <si>
    <t>C51</t>
  </si>
  <si>
    <t>Crommer's Warehouse (warehouse, C, 4)</t>
  </si>
  <si>
    <t>Crommer's Warehouse</t>
  </si>
  <si>
    <t>Crommer's warehouse</t>
  </si>
  <si>
    <t>C52: Mirt's Mansion (villa, A, 3)</t>
  </si>
  <si>
    <t>C52</t>
  </si>
  <si>
    <t>Mirt's Mansion (villa, A, 3)</t>
  </si>
  <si>
    <t>Mirt's Mansion</t>
  </si>
  <si>
    <t>Villa, close to the Naval Harbor. Once a fortress-like and glowering tower, it has been upgraded with more delicate fashions of architecture since the return of its long-absent owner.
Mirt has quite a history with Durnan, the proprietor of the Yawning Portal. Together they descended into “the Well,” as the entrance to Undermountain was known in olden days. Waterdeep used to throw criminals in the Well, leaving them to die horribly in Undermountain’s dungeons. Durnan and Mirt entered the dungeons of their own free will — and not only that, but returned laden with treasures. Both used magic to extend their lives, but they eventually parted ways. Mirt kept on with a life of adventure, while Durnan built the tavern called the Yawning Portal over the Well and now, almost two centuries later, charges coin to descend into it. Not a bad way to part fools from their money!</t>
  </si>
  <si>
    <t>Darkly turreted and eccentric, nestled into the rising rock flank of Mount Waterdeep, recently gifted to Open Lord Laeral Silverhand by the City's Lords. (E:DM 17)</t>
  </si>
  <si>
    <t xml:space="preserve"> darkly turreted and eccentric, nestled into the rising rock flank of Mount Waterdeep, recently gifted to Open Lord Laeral Silverhand by the City's Lords.</t>
  </si>
  <si>
    <t>(E:DM pg.17)</t>
  </si>
  <si>
    <t>C53: The Quaffing Quaggoth (tavern, C, 1)</t>
  </si>
  <si>
    <t>The Quaffing Quaggoth (tavern, C, 1)</t>
  </si>
  <si>
    <t>Tavern (3c•4p). 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 A favorite among sailors, merchants, and young nobles, this dwarven owned and operated establishment is known for its own specialty brew – the Quaggoth, a thick house-brewed stout mixed with a shot of a house secret liquor.</t>
  </si>
  <si>
    <t>C54: The Sailor's Own (tavern, D, 1)</t>
  </si>
  <si>
    <t>The Sailor's Own (tavern, D, 1)</t>
  </si>
  <si>
    <t>C55: Eilean's Maztican Delights (business, B, 2)</t>
  </si>
  <si>
    <t>C55</t>
  </si>
  <si>
    <t>Eilean's Maztican Delights (business, B, 2)</t>
  </si>
  <si>
    <t>Eilean's Maztican Delights</t>
  </si>
  <si>
    <t>Food, Special Substances &amp; Items</t>
  </si>
  <si>
    <t>C56: Lightsinger Theater (business, A, 3)</t>
  </si>
  <si>
    <t>C56</t>
  </si>
  <si>
    <t>Lightsinger Theater (business, A, 3)</t>
  </si>
  <si>
    <t>Lightsinger Theater</t>
  </si>
  <si>
    <t>Theater (3c) A festhall that specializes in small plays and the hosting of traveling troupes (burlesque and otherwise). ///// A high-brow performing arts center and opera house located on the southwest corner with Bazaar Street. Mirt the Moneylender had a private box here and there was a portal to various locations across Faerûn hidden in the prop room.
a new small theater in an older building located just off the Market in Waterdeep. The theater itself is little more than a large room with room enough to seat thirty people, a stage with curtains, an entry foyer, and a backstage area with a couple of rooms. Most of the plays performed here are done either by seven actors, who are all Moonstars, or by itinerant acting troupes. The plays themselves are performed each morning and afternoon, though, for a price, special private performances can be requested for the evening and at other times of the day. Shows aren't limited to plays and can include dancing, puppet shows, musical acts, and more. Admission to the theater is only 1 sp per person.
In the prop room, a rack of costumes runs along one wall. Behind the costumes is a bricked-in 8-foot-high by 4-foot-wide doorway. The theory the actors will spout out is that it used to lead to the cellar. In fact, it did, but it now also serves as a portal entry. By pushing in two points on the older brick archway, the newer bricked portion as a whole moves back and to the side. The threshold area thus revealed holds one of the portals available to Moonstars in Waterdeep. As with the others, the portal is activated with a particular Elven phrase that includes the destination the traveler seeks.
Since this particular portal is within Waterdeep itself, the Moonstars do a few things to ensure that nobody discovers it. First of all, someone is always on the premises. To the general public the reason for this is to protect the costumes and props used by the actors in their performances. Second, one of the actors, Alendra Tomas (NG female elf Illusionist) also has some knowledge of wizardry and usually sets her familiar to guard the door. (She put her familiar's sleeping spot in the prop room under the rack of costumes but away from the longer costumes so that fur wouldn't get all over the garb.) DMs can add more elements to the guardianship of this portal if they desire and if the foes the PCs face are powerful enough.
Contains a two way variable portal to and from:
■	Ankhapur (in the sewers near the docks)
■	Luskan (a storeroom in a wheelwright’s shop called Wiley’s Wheels)
■	Mulmaster (a dark corner of the Scarlet Hippogryph Trading Concern’s main warehouse)</t>
  </si>
  <si>
    <t>https://www.realmshelps.net/faerun/portals/moonstars/lightsinger.shtml</t>
  </si>
  <si>
    <t>C57: Sorynth's Silverware (business, B, 2)</t>
  </si>
  <si>
    <t>C57</t>
  </si>
  <si>
    <t>Sorynth's Silverware (business, B, 2)</t>
  </si>
  <si>
    <t>Sorynth's Silverware</t>
  </si>
  <si>
    <t>Shop (Silver Goods)</t>
  </si>
  <si>
    <t xml:space="preserve">  Dealer of fine dining utensils</t>
  </si>
  <si>
    <t>C58: Jhural's Dance (festhall, C, 3)</t>
  </si>
  <si>
    <t>Jhural's Dance (festhall, C, 3)</t>
  </si>
  <si>
    <t>A festhall in the Castle Ward of Waterdeep adjacent to Blackstaff Tower. Festhall (4c•3p) 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t>
  </si>
  <si>
    <t>C59: Tavern of the Flagon Dragon (tavern, C, 2)</t>
  </si>
  <si>
    <t>Tavern of the Flagon Dragon (tavern, C, 2)</t>
  </si>
  <si>
    <t>Corner of Tharleon Street</t>
  </si>
  <si>
    <t>Tavern (2c•3p) A modest neighborhood pub renowned for its zzar (Waterdhavian mulled wine) and talyths (a palm-sized cracker with a thin slice of sausage on top, and a mixture of cheese, herbs, mashed root vegetables and other ingredients whose recipe is a house secret) A tavern in the Castle Ward of Waterdeep, not far from Blackstaff Tower. The two story tavern was located in the northern section of the Castle Ward on Darselune Street about a block from the Sleepy Slyph.
Corner of Tharleon Street, Three Stories high, stone dragons at the base of the walls are all gouting fire, two dragon helmed guards at the door. Caters more to the less-than-noble class. (BT 19)</t>
  </si>
  <si>
    <t>C60: Sapphire House (rooming house/inn, B, 5)</t>
  </si>
  <si>
    <t>Sapphire House (rooming house/inn, B, 5)</t>
  </si>
  <si>
    <t>An expensive rooming house on Swords Street in the Castle Ward of Waterdeep on the opposite side of the street to Blackstaff Tower. Five stories.</t>
  </si>
  <si>
    <t>C61: Delzimmer residence (row house, B, 4)</t>
  </si>
  <si>
    <t>C61</t>
  </si>
  <si>
    <t>Delzimmer residence (row house, B, 4)</t>
  </si>
  <si>
    <t>Delzimmer residence</t>
  </si>
  <si>
    <t>https://forgottenrealms.fandom.com/wiki/Sablehearth</t>
  </si>
  <si>
    <t>C62: Irlingstar residence, "Sablehearth" (row house, B, 4)</t>
  </si>
  <si>
    <t>C62</t>
  </si>
  <si>
    <t>Irlingstar residence, "Sablehearth" (row house, B, 4)</t>
  </si>
  <si>
    <t>Irlingstar residence, "Sablehearth"</t>
  </si>
  <si>
    <t>C63: Syndra Wands' Tower (wizard's domicile, B, 3)</t>
  </si>
  <si>
    <t>C63</t>
  </si>
  <si>
    <t>Syndra Wands' Tower (wizard's domicile, B, 3)</t>
  </si>
  <si>
    <t>Syndra Wands' Tower</t>
  </si>
  <si>
    <t>Ammathair Hawkfeather’</t>
  </si>
  <si>
    <t>C64: Old Knot Shop (business, B, 2)</t>
  </si>
  <si>
    <t>C64</t>
  </si>
  <si>
    <t>Old Knot Shop (business, B, 2)</t>
  </si>
  <si>
    <t>Old Knot Shop</t>
  </si>
  <si>
    <t>Street of Bells</t>
  </si>
  <si>
    <t>Rope and net shop in Castle Ward, Waterdeep. It is run by Ornliir Lalthlussz and is located on the Street of Bells.</t>
  </si>
  <si>
    <t>C65: "Sharkroar" Horth Shalark's Broadsheets (business, C, 1)</t>
  </si>
  <si>
    <t>C65</t>
  </si>
  <si>
    <t>"Sharkroar" Horth Shalark's Broadsheets (business, C, 1)</t>
  </si>
  <si>
    <t>Horth Shalark's Broadsheets. Printer (Broadsheets) • (2c)</t>
  </si>
  <si>
    <t>C66: Pantheon Temple of the Seldarine (temple, A, 4)</t>
  </si>
  <si>
    <t>C66</t>
  </si>
  <si>
    <t>Pantheon Temple of the Seldarine (temple, A, 4)</t>
  </si>
  <si>
    <t>Temple of all elven deities.</t>
  </si>
  <si>
    <t>Inn/storage. The Silent Shield is named for its secrecy. It offers secure, private storage of items or folk who are trying to hide, including adventurers or their diseased, sick, wounded, or dead companions. (Corpses are kept on ice. The others are tended carefully by the proprietors.)</t>
  </si>
  <si>
    <t>C67: Peaktop Aerie (city-building, A, S)</t>
  </si>
  <si>
    <t>C67</t>
  </si>
  <si>
    <t>Peaktop Aerie (city-building, A,5)</t>
  </si>
  <si>
    <t>Griffon Cavalry</t>
  </si>
  <si>
    <t>Headquarters for griffon mounts of City Guard</t>
  </si>
  <si>
    <t>C68: Watching Tower (city building, A, 6)</t>
  </si>
  <si>
    <t>C68</t>
  </si>
  <si>
    <t>Watching Tower (city building, A, 6)</t>
  </si>
  <si>
    <t>Watching Tower</t>
  </si>
  <si>
    <t>City Watch</t>
  </si>
  <si>
    <t>Sentry Tower</t>
  </si>
  <si>
    <t>C69: Watching Tower (city building, A, 6)</t>
  </si>
  <si>
    <t>C69</t>
  </si>
  <si>
    <t>C70: Thayan Embassy (embassy, A, 4)</t>
  </si>
  <si>
    <t>C70</t>
  </si>
  <si>
    <t>Thayan Embassy (embassy, A, 4)</t>
  </si>
  <si>
    <t>Thayan Embassy</t>
  </si>
  <si>
    <t xml:space="preserve">Potions. Scrolls. Magic armor. Magic Weapons. </t>
  </si>
  <si>
    <t>Exotic Curatives
Jhuild, battlewine, haunspeir, bloodfast, tekkil, sazarad root, kammarth and katakude
Premium Brews (Merchant)
Healing potions (CLW, CMW, CSW), endure elements, ultravision, elemental resistance
The Peerless Smith
Magical weapons
Armor modifications
The Eastern Outfitter (Merchant)
Must be greater than 5th level
The Supreme Scribe (Merchant)
Arcane scrolls
blank paper and quill and ink
Temple of Kossuth
Moderatrely priced healing services
Work: Find orphans in sewers
Thaylan Bathhouse
Thayan lotions and perfumes
Most Exotic Imports (Merchant)
Thayan wizard robes, clothes, armor and masks
Shrines
Moderatrely priced healing services
Alter to Loviatar
Alter to Bane
Alter to Shar
Alter to Malar
Alter to Kelemvor
Alter to Gargauth
Alter to Umberlee
Alter to Talona
Wondrous Alchemicals (Merchants)
Alchemist fires, acid flasks, glowpowders, flashpellets, witchweed sticks, thunderstone and tanglefoot bags
The Arcane Gallery
Must be greater than 5th level</t>
  </si>
  <si>
    <t>C71: Caladorn Cassalanter's residence (rowhouse, A, 3)</t>
  </si>
  <si>
    <t>C71</t>
  </si>
  <si>
    <t>Caladorn Cassalanter's residence (rowhouse, A, 3)</t>
  </si>
  <si>
    <t>Caladorn Cassalanter's residence</t>
  </si>
  <si>
    <t>cassalanther</t>
  </si>
  <si>
    <t>C72: New Olamn (school, A, 4)</t>
  </si>
  <si>
    <t>C72</t>
  </si>
  <si>
    <t>New Olamn (school, A, 4)</t>
  </si>
  <si>
    <t>New Olamn</t>
  </si>
  <si>
    <t>A tunnel cut through Mount Waterdeep, to New Olamn’s academy of music and other arts
In just a few short years, New Olamn has become a prominent center of education and bardcraft in Waterdeep and up and down the Sword Coast. It can be reached by means of the Cliffride, a steep, treacherous gravel track that runs along the western edge of Mount Waterdeep's northern spur and is constantly exposed to the sea winds and spray of the ocean below. A more pleasant path passes through Mount Melody Walk, a continual flame-lit tunnel dug through Mount.Waterdeep's northern spur and staffed by a four-person contingent of the Guard at all times.</t>
  </si>
  <si>
    <t xml:space="preserve">Bardic college, located in two Cliffside villas overlooking the sea near Waterdeep, can be reached via the Cliffride, a gravelpath up Mt. Waterdeeps northern spur or the Mount Melody Walk, a tunnel through the mountain itself. (SCAG 123) 
Streets: 
Mandarth Lane/ Ambergrislide seawards slopes of Mount Waterdeep. Bright blue doors on every building and white stone tiles on the roofs. (BT)
Goral’s Way parallel to and one block east of Tybrun Ridge (BT)
Trellamp Court: Between Sulvan’s Way and Three Lord’s Crossing (BT)
(Down) Shyrrhr’s Steps, northeast on the Garmarl’s Dash over to (dark-bricked) Windless Way (BT) 
The Cliffride, a gravelpath up Mt. Waterdeep’s northern spur and Mount Melody Walk, a tunnel through the mountain itself. (SCAG 123) 
 </t>
  </si>
  <si>
    <t>C73: Azuth's Mug (tavern, B, 1)</t>
  </si>
  <si>
    <t>C73</t>
  </si>
  <si>
    <t>Azuth's Mug (tavern, B, 1)</t>
  </si>
  <si>
    <t>C74: House of Two Hands (monastery, A, 3),</t>
  </si>
  <si>
    <t>C74</t>
  </si>
  <si>
    <t>House of Two Hands (monastery, A, 3),</t>
  </si>
  <si>
    <t>The House of Two Hands</t>
  </si>
  <si>
    <t>The headquarters of the Order of the Even-Handed, a monastic order dedicated to Tyr located in Castle Ward, Waterdeep. The chapterhouse operates out of an old manor house near the former cave of their Grand Master which sits upon the slopes of Mount Waterdeep overlooking Smuggler's Bay. It is administered by Grand Master Hlam, Master of the Left Hand Otho Delcourt, and Master of the Right Hand Ella Fornyth. Monastery to Tyr. A monastery whose fighter-monks seek to uphold goodness and order in the world, leading half of them to be away from the monastery at any given time, doing good works. Temple. Order of the Sun Soul. Monastery to Amaunator, Lathander, Selûne</t>
  </si>
  <si>
    <t>C75: Piergeiron's Palace (city building, A, 7)</t>
  </si>
  <si>
    <t>C75</t>
  </si>
  <si>
    <t>Piergeiron's Palace (city building, A, 7)</t>
  </si>
  <si>
    <t>Waterdeep Palace</t>
  </si>
  <si>
    <t>White marble Palace and main office location for many city officials, the majority of which are dedicated to the administration of city services, such as the Watch, the Guard, and the Loyal Order of Street Laborers. Though not quite as large as the castle, the palace is far more comfortable and lavishly decorated, with many halls used by government officials, guildmasters, and nobles for meetings and court proceedings. If you have reason to be invited (not compelled, I should hope!) to meet with the Masked Lords or the Open Lord of Waterdeep, it will likely take place in the audience chamber of the palace. There, you can witness the ancient and humble throne that Ahghairon first sat upon so long ago.
Built in the Year of the Smoky Moon (1287 DR), the white marble Palace of Waterdeep, now commonly known as Waterdeep Palace, still stands as a shining symbol of the Lords’ Rule, unblemished by corruption. The Palace is the main office location for many city offi cials, the majority of which are dedicated to the administration of city services, such as the Watch, the Guard, city clerks, and the Loyal Order of Street Laborers. The Lords’ Court meets in a large chamber on the second fl oor, just up the grand staircase from the echoing, open entry hall.
There are also embassies here from many other countries and cities, although such embassies need not be located in the Palace.
The most elaborate embassy in the Palace is the Silverymoon Embassy, with a portal to Alustriel’s Court.
Open Lord's lodgings occupy the two northern towers of the northern wing of the Palace. Also in the northern wing are various guest quarters for visiting dignitaries without a separate embassy in the city. Secret tunnels run from Open Lord's chambers to all the private meeting places of the Lords, including Blackstaff Tower (C6).</t>
  </si>
  <si>
    <t>Map Collection (EFR 20)
Senechal of the Palace Talen Telfeather (E:DM 66)</t>
  </si>
  <si>
    <t xml:space="preserve"> Senechal of the Palace Talen Telfeather (E:DM pg. 66)</t>
  </si>
  <si>
    <t>C76: Castle Waterdeep (city building, A, 10)</t>
  </si>
  <si>
    <t>C76</t>
  </si>
  <si>
    <t>Castle Waterdeep (city building, A, 10)</t>
  </si>
  <si>
    <t>Castle Waterdeep</t>
  </si>
  <si>
    <t xml:space="preserve">Thick-walled stronghold that broods over Castle Ward from the flanks of Mount Waterdeep. Pennants and banners are often hung and flown from its battlements to signal the arrival of diplomats or the commencement of ceremonies. It stands above the city on a great bluff that extends out from the mountain, its towers soaring hundreds of feet into the sky. It surprises many to learn that this isn’t where Waterdeep’s rulers reside, nor from where the city is governed. The castle was and is a redoubt of last defense should the city be attacked, but for well over a century, the ruler of Waterdeep has occupied the Palace of Waterdeep — also known as Waterdeep Palace, and still called that by elderly and long-lived citizens (including many elves).
Waterdeep’s great fortress is a thick-walled stronghold that  broods over Castle Ward from the fl anks of Mount Waterdeep. Pennants and banners are often hung and fl own from its battlements to signal the arrival of diplomats or the commencement of ceremonies. The great height of the castle walls makes such signs readily visible in the southern half of the city. The castle’s walls average sixty feet thick, with rooms and passages tunneled out of their great bulk.
 The castle can house approximately three thousand Mediumsize creatures in comfort, and three times that number if every corner is used for accommodation and storage. The normal garrison is fourteen hundred city guards. Dungeon levels beneath the city hold ninety cells in total, each capable of holding up to six prisoners. By edict of the Lords, the castle’s larder must contain an emergency food supply large enough to feed fi fty thousand people for a tenday. The castle courtyard is used for training members of the Guard and the Watch. The main stables, containing seventy or so fully trained and equipped warhorses
</t>
  </si>
  <si>
    <t xml:space="preserve">The Timehands (Clock, named by it’s dwarven builders) </t>
  </si>
  <si>
    <t>(DS 14)</t>
  </si>
  <si>
    <t>C77: Larissa Neathal's residence (row house, A, 2)</t>
  </si>
  <si>
    <t>C77</t>
  </si>
  <si>
    <t>Larissa Neathal's residence (row house, A, 2)</t>
  </si>
  <si>
    <t>Larissa Neathal's residence</t>
  </si>
  <si>
    <t>C78: Wyrmbones Inn (inn, A, 3)</t>
  </si>
  <si>
    <t>Wyrmbones Inn (inn, A, 3)</t>
  </si>
  <si>
    <t>C79: Ahghairon's Tower (city building, A, 4)</t>
  </si>
  <si>
    <t>C79</t>
  </si>
  <si>
    <t>Ahghairon's Tower (city building, A, 4)</t>
  </si>
  <si>
    <t>Ahghairon's Tower</t>
  </si>
  <si>
    <t>Born in the Year of Great Riches (920 DR), Ahghairon of Waterdeep arrived in Silverymoon in the Year of the Red Rain (927 DR), yearning to learn magic. He was taken in and taught by numerous tutors. In the Year of Sudden Sorrows (941 DR), Ahghairon single-handedly destroyed a pair of young green dragons intent on attacking Silverymoon. Soon thereafter, Ahghairon left the city to learn more about Toril, but little is known of his-travels. He had returned to Waterdeep and built his tower by the Year of the Blazing Call (947 DR), for that is where Magister Taline Telgara, "The Flame of the North", found him after receiving visions from Mystra. By the Year of the Rings Royal (952 DR), Ahghairon was the official advisor to the War Lords of Waterdeep, and his history is thereafter wholly intertwined with that of the City of Splendors.
Ahghairon's Tower rises as a slim stone pinnacle with few windows and a conical roof four stories above the street. It is always quiet, never visibly changed hy the passage of years nor disturbed by passersby. No one is thought to have entered it since Ahghairon's death, thanks to a series of wards erected through the cooperative effort of Ahghairon's apprentices (a mythal created with epic spellcasting), although in truth Lhoril Delhiirnyn stole the dragonstaff of Ahghairon before the wards were laid.
The tower is enclosed in a permanent forcecage, with a gap of 10 feet between the cage and the tower proper. If successfully disintegrated or otherwise destroyed, the forcecage reforms 10 minutes later. Within the forcecage, the tower is enclosed in an invisible prismatic sphere, within the prismatic sphere is a time stop field, within the time stop field is a spell turningfield, and within that ward is variant of the alarm spell that sounds a loud, audible alarm in Piergeiron's Palace, Blackstaff Tower, and Herald's Holdfast (far to the north; see Silver Marches). If the alarm is triggered, a walking statue is teleported from Mount Waterdeep to the tower and set to attack the intruder. Some have speculated that it might be possible to bypass the wards with secret tokens of recognition or pass-phrases, but if such things exist, no one has admitted knowledge of them.
The contents of Ahghairon's Tower are largely unknown, although certain legendary items, such as Ahghairon's great cloak, are said to lie within. Iron and stone golems, as well as lurking spell traps, are also said to guard the wizard's treasures.
This tall, marble sculpture is an incredibly lifelike depiction of the bearded, robed mage as he appeared at age seventy (his prime). Ahghairon stands atop concentric steps, facing west with his hands outstretched to indicate the City of Waterdeep around him, with a smile on his face. The steps are lit by night with rows of torches and are a favorite meeting spot by day.</t>
  </si>
  <si>
    <t>Now topped by a Walking Statue in the form of a stone griffin, making the tower the tallest building of the Castle Ward, surrounded by spellwards. (BT 288)
Guildsenior Khondar ‘Ten-Rings’ Naomal, Traitor to the Watchful Order, died in 1479 DR when he tried to gain access to Aghairon's Tower. His ghostly skeletal remains can still be seen within the newest spellward surrounding Aghairon’s Tower, endlessly re-enacting the guildsenior’s death (BT)</t>
  </si>
  <si>
    <t xml:space="preserve"> Now topped by a Walking Statue in the form of a stone griffin, making the tower the tallest building of the Castle Ward, surrounded by spellwards. BT288 
Guildsenior Khondar ‘Ten-Rings’ Naomal, Traitor to the Watchful Order, died in 1479 DR when he tried to gain access to Aghairon's Tower. His ghostly skeletal remains can still be seen within the newest spellward surrounding Aghairon’s Tower, endlessly re-enacting the guildsenior’s death BT</t>
  </si>
  <si>
    <t>(BT 288)</t>
  </si>
  <si>
    <t>C80: Tolgar Anuvien's residence (villa, A, 3)</t>
  </si>
  <si>
    <t>C80</t>
  </si>
  <si>
    <t>Tolgar Anuvien's residence (villa, A, 3)</t>
  </si>
  <si>
    <t>Tolgar Anuvien's residence</t>
  </si>
  <si>
    <t>C81: Blushing Nymph (festhall, B, 2)</t>
  </si>
  <si>
    <t>Blushing Nymph (festhall, B, 2)</t>
  </si>
  <si>
    <t>An upscale brothel known for its exotic pleasures Festhall (3c•3p) Festhall, an alley near it leads to a tunnel to Downshadow near the Grim Statue. (DS 272)</t>
  </si>
  <si>
    <t>C82: Haerun Mhammaster's residence (rowhouse, C, 3)</t>
  </si>
  <si>
    <t>C82</t>
  </si>
  <si>
    <t>Haerun Mhammaster's residence (rowhouse, C, 3)</t>
  </si>
  <si>
    <t>Haerun Mhammaster's residence</t>
  </si>
  <si>
    <t>C83: Ammathair Hawkfeather's residence (house, C, 2)</t>
  </si>
  <si>
    <t>C83</t>
  </si>
  <si>
    <t>Ammathair Hawkfeather's residence (house, C, 2)</t>
  </si>
  <si>
    <t>Ammathair Hawkfeather's residence</t>
  </si>
  <si>
    <t>Ammathair Hawkfeather</t>
  </si>
  <si>
    <t>C84: Nurneene's Marvelous Masks (business, C, 4)</t>
  </si>
  <si>
    <t>C84</t>
  </si>
  <si>
    <t>Nurneene's Marvelous Masks (business, C, 4)</t>
  </si>
  <si>
    <t>Nurneene's Marvelous Masks</t>
  </si>
  <si>
    <t>The main attraction that set the tone for this establishment was a giant-sized, free-floating, sinister-looking mask that hovered about the display area behind the front window, known as "the Lurking Mask". It was quite visible at any hour because it was illuminated by three lanterns hung behind a valance across the top of the window, and the diorama was backed by a cream-colored sheet that hung from a rod and draped over a counter. The material was held in place by black wooden letters on the counter that spelled out "Nurneene Masks". The eerie mask turned to follow passers-by as if watching them suspiciously. Occasionally, it flew up to the glass and startled a pedestrian or a gawker, appearing to stare at them appraisingly. The effect of this animated object was so spooky that some Waterdhavians refused to walk by the shop, choosing to cross to the other side of the street or go around the block to avoid it, while others stopped to marvel and admire.</t>
  </si>
  <si>
    <t>CSS: The Curious Past (business, B, 2)</t>
  </si>
  <si>
    <t>CSS</t>
  </si>
  <si>
    <t>The Curious Past (business, B, 2)</t>
  </si>
  <si>
    <t>Curious Past</t>
  </si>
  <si>
    <t>Shop (Historical Curios &amp; Books)</t>
  </si>
  <si>
    <t>C86: Paethier's Pipeweed (business, B, 2)</t>
  </si>
  <si>
    <t>C86</t>
  </si>
  <si>
    <t>Paethier's Pipeweed (business, B, 2)</t>
  </si>
  <si>
    <t>Paethier's Pipeweed</t>
  </si>
  <si>
    <t>Tobacco. Pipes</t>
  </si>
  <si>
    <t xml:space="preserve">Castlegate </t>
  </si>
  <si>
    <t>Inn, big, impressive and richly furnished (E:DM 31)</t>
  </si>
  <si>
    <t xml:space="preserve">Inn, big, impressive and richly furnished </t>
  </si>
  <si>
    <t xml:space="preserve">(E:DM 31) </t>
  </si>
  <si>
    <t xml:space="preserve">Unicorn Hall </t>
  </si>
  <si>
    <t xml:space="preserve">Just-finished temple of Lurue, on Rainrun Street (E:DM 347) </t>
  </si>
  <si>
    <t>Just-finished temple of Lurue, on Rainrun Street</t>
  </si>
  <si>
    <t xml:space="preserve"> (E:DM 347)  </t>
  </si>
  <si>
    <t xml:space="preserve">Jhoniron Club </t>
  </si>
  <si>
    <t xml:space="preserve">(BT 63) </t>
  </si>
  <si>
    <t xml:space="preserve">Charistor </t>
  </si>
  <si>
    <t>Looming three stories tall over the intersection with of Sword Street, ‘Gargoyle infested’ (BT 18)</t>
  </si>
  <si>
    <t xml:space="preserve">Looming three stories tall over the intersection with of Sword Street, ‘Gargoyle infested’ (BT 18) </t>
  </si>
  <si>
    <t xml:space="preserve">Jhurlan’s Jewels </t>
  </si>
  <si>
    <t>Tchozal’s Race</t>
  </si>
  <si>
    <t xml:space="preserve">Tchozal’s Race, squat white building with quaint Old Cormyrean wall merlons atop it’s roof. (BT 18) </t>
  </si>
  <si>
    <t xml:space="preserve">Bright Mounts Stables </t>
  </si>
  <si>
    <t>The only place in the city that has griffon and hippogriff mounts for rent. Renting a hippogriff costs 100 gp per day with another 100 gp as a security deposit. A hippogriff may be purchased for 4,200 gp. If one wishes to buy a griffon it’s possible for 9,000 gp. Griffons are not available for rent. (WATE 2-3)
** Probably connected to the former noble house Gundgulf, the merger of the Houses Brokengulf and Gundwynd, who both caught and trained exotic animals.
*** Or Belabranta</t>
  </si>
  <si>
    <t xml:space="preserve">The only place in the city that has griffon and hippogriff mounts for rent. Renting a hippogriff costs 100 gp per day with another 100 gp as a security deposit. A hippogriff may be purchased for 4,200 gp. If one wishes to buy a griffon it’s possible for 9,000 gp. Griffons are not available for rent. (WATE 2-3)
** Probably connected to the former noble house Gundgulf, the merger of the Houses Brokengulf and Gundwynd, who both caught and trained exotic animals.
 </t>
  </si>
  <si>
    <t>Mother Tamra’s House of Graces</t>
  </si>
  <si>
    <t>Mendever Street, Castle Ward, Clientele: Young ladies of ambitious families, being taught how to wash and groom themselves, how to develop a fashion sense and how to keep a wardrobe looking fresh (including washing and sewing for repairs), etiquette and carriage (how to walk, sit, and hold one’s hands), how to write polite messages, how to politely and with dignity encour­age or discourage social entreaties, dancing, and the right thing to say in difficult situations.
Secret Clientele: Men who need to impersonate women, and nobles about to appear in drag at a revel, who desire to learn how to look and act like a lady of quality.</t>
  </si>
  <si>
    <t xml:space="preserve"> Young ladies of ambitious families, 
being taught how to wash and groom themselves, 
how to develop a fashion sense and how to keep 
a wardrobe looking fresh (including washing and 
sewing for repairs), etiquette and carriage (how to 
walk, sit, and hold one’s hands), how to write polite 
messages, how to politely and with dignity encour-
age or discourage social entreaties, dancing, and 
the right thing to say in difficult situations.
Secret Clientele: Men who need to impersonate 
women, and nobles about to appear in drag at a 
revel, who desire to learn how to look and act like 
a lady of quality.</t>
  </si>
  <si>
    <t>Ordalth House</t>
  </si>
  <si>
    <t>Neverember</t>
  </si>
  <si>
    <t xml:space="preserve">Marbel Four-story grandhouse, owned by Raenar Neverember BT
 </t>
  </si>
  <si>
    <t xml:space="preserve">Diloontier’s &amp; Sons Apothecary </t>
  </si>
  <si>
    <t xml:space="preserve">Near Ordalth House, (BT) </t>
  </si>
  <si>
    <t xml:space="preserve">Near Ordalth House, BT </t>
  </si>
  <si>
    <t xml:space="preserve">Shop, Street of Silks, over a century old, sells oddities, antiques and chapbooks (including Arita's 'Silver Fox' Series) DS86-87
 </t>
  </si>
  <si>
    <t xml:space="preserve">Nathalan's Menagerie </t>
  </si>
  <si>
    <t xml:space="preserve">beauty/dress salon, owned by Lady Ilira Nathalan, DS 139-145
 </t>
  </si>
  <si>
    <t xml:space="preserve">Bright Bell </t>
  </si>
  <si>
    <t xml:space="preserve">hearth-house (i.e. restaurant) with good, plentiful, moderately expensive food, DS 219
 </t>
  </si>
  <si>
    <t>Mother Tamra's House of Graces</t>
  </si>
  <si>
    <t xml:space="preserve">Street of Bells, sells Masks DS157/ Dragon321
 </t>
  </si>
  <si>
    <t>Aumur Vraskalan's Fine Wine and Spirits </t>
  </si>
  <si>
    <t>Aumur Vraskalan (his cellar expansions caused a sinkhole that tore three neighbouring shops down into Downshadow (E:DM 72)</t>
  </si>
  <si>
    <t xml:space="preserve">Aumur Vraskalan (his cellar expansions caused a sinkhole that tore three neighbouring shops down into Downshadow (E:DM pg. 72)  </t>
  </si>
  <si>
    <t>Home of Maruttur "Mutter" Thalekin </t>
  </si>
  <si>
    <t>Maps</t>
  </si>
  <si>
    <t xml:space="preserve">Seller of maps, charts and books, knows much of the last century of seafaring activity in Waterdeep vicinity; doesn't do Skullport or Seacaves. ED </t>
  </si>
  <si>
    <t xml:space="preserve">Home of Saerpryn "Old Coldeyes" Thulomhreigh 
</t>
  </si>
  <si>
    <t xml:space="preserve">Moneylender on Rainrun Street ED </t>
  </si>
  <si>
    <t xml:space="preserve">Gilliam’s Haberdashery </t>
  </si>
  <si>
    <t>Mercenaries.</t>
  </si>
  <si>
    <t xml:space="preserve">Aldremand’s Finest Quaffs and Broths </t>
  </si>
  <si>
    <t>Tavern (SAY 1,13)
** Castle Ward?</t>
  </si>
  <si>
    <t>SAY 1,13</t>
  </si>
  <si>
    <t xml:space="preserve">Mother Marra’s House </t>
  </si>
  <si>
    <t>(BT 227)</t>
  </si>
  <si>
    <t>Pamhael’s Inn</t>
  </si>
  <si>
    <t xml:space="preserve">Stag and Hawk </t>
  </si>
  <si>
    <t>Zarlhard’s Swordsmithy</t>
  </si>
  <si>
    <t xml:space="preserve">Filleted Filliar Hearthouse </t>
  </si>
  <si>
    <t>(BT 115)</t>
  </si>
  <si>
    <t xml:space="preserve">Hall of Portal </t>
  </si>
  <si>
    <t>Looks a little bit like a temple, connects Waterdeep to Suzail and vice versa. The service to use the gate is quite expensive, the portal was used to help Cormyr during it's war with Netheril.</t>
  </si>
  <si>
    <t xml:space="preserve">(S:TA 68-69) </t>
  </si>
  <si>
    <t xml:space="preserve">Many Masks </t>
  </si>
  <si>
    <t>Mansion turned brothel, where one may only enter disguised (</t>
  </si>
  <si>
    <t xml:space="preserve">Mansion turned brothel, where one may only enter disguised </t>
  </si>
  <si>
    <t>(E:DM 331)</t>
  </si>
  <si>
    <t xml:space="preserve">Moneylender Alrasklan </t>
  </si>
  <si>
    <t>far from the first choice of people in need of a loan (E:DM 306)</t>
  </si>
  <si>
    <t xml:space="preserve">Maerammon's Net's and Tassels </t>
  </si>
  <si>
    <t>Meldar Merammon (E:DM 37)</t>
  </si>
  <si>
    <t xml:space="preserve">Telfeathers Coaches </t>
  </si>
  <si>
    <t>Urdreath Telfeather, sells and repairs coaches (E:DM 37)</t>
  </si>
  <si>
    <t>Wintertals' Paints</t>
  </si>
  <si>
    <t>Caxlant Wintertal, merchant of paint and dye (E:DM 37)</t>
  </si>
  <si>
    <t xml:space="preserve">Maskalan Blount </t>
  </si>
  <si>
    <t>proud owner of five sausage and savory pie shops (E:DM 36)</t>
  </si>
  <si>
    <t xml:space="preserve">Sharsassa's House </t>
  </si>
  <si>
    <t xml:space="preserve">Newly opened, massage and wellness parlor </t>
  </si>
  <si>
    <t>(E:DM 75)</t>
  </si>
  <si>
    <t xml:space="preserve">Three Stories high, stone dragons at the base of the walls are all gouting fire, two dragon helmed guards at the door. Caters more to the less-than-noble class. </t>
  </si>
  <si>
    <t>(BT 19)</t>
  </si>
  <si>
    <t xml:space="preserve">Rarknal’s Whitesmiths </t>
  </si>
  <si>
    <t>Backside? Silkanth’s Cut, (BT 19)</t>
  </si>
  <si>
    <t>Ornliir Lalthlussz</t>
  </si>
  <si>
    <t>Mouths On Melshar's Street</t>
  </si>
  <si>
    <t>Melshar's Street</t>
  </si>
  <si>
    <t>Emmerlund "Brighthands," a retired adventurer-turned-wine merchant. Emmerlund is darkly handsome, with a close-trimmed moustache and an ever-present half-smile. He is often rumored to be allied with either the Harpers or the Red Sashes.</t>
  </si>
  <si>
    <t>The "Mouths on Melshar's Street" is a colorful, commonly used nickname for the building on the corner of Melshar's Street and Trader's Way. "The Mouths" refers to the many hand-sized faces carved into the roofline of the building. Local legends say the faces are enchanted and seem to shift from time to time. Also, if one stands underneath a face and utters the right password, it is said that the statuary may disgorge a key, cryptic note, wardtoken, or other bauble left there by someone.
      The owner of the building, a retired warrior named Emmerlund "Brighthands," has repeatedly denied the rumors of the faces, insisting that they are "simple statuary, not some sort of bizarre ball-and-shell game." He lives in the building, in comfortable, yet not ostentatious, surroundings. Emmerlund's prized posession is his "Hall of Blades," a room in the upper floor of the building whose walls are almost covered with the various swords, daggers, spears, and other bladed weapons the adventurer has collected on his travels. From the broad-bladed whaling spears of the Ice Hunters of the Far North, to the razor-thin "Courteasan's Nails" used by the houris of southern Tashluta, almost every type of blade can be found here.
The owner of the building, a retired warrior named Emmerlund "Brighthands," has repeatedly denied the rumors of the faces, insisting that they are "simple statuary, not some sort of bizarre ball-and-shell game." He lives in the building, in comfortable, yet not ostentatious, surroundings. Emmerlund's prized posession is his "Hall of Blades," a room in the upper floor of the building whose walls are almost covered with the various swords, daggers, spears, and other bladed weapons the adventurer has collected on his travels. From the broad-bladed whaling spears of the Ice Hunters of the Far North, to the razor-thin "Courteasan's Nails" used by the houris of southern Tashluta, almost every type of blade can be found here.
Proprietor: Emmerlund "Brighthands," a retired adventurer-turned-wine merchant. Emmerlund is darkly handsome, with a close-trimmed moustache and an ever-present half-smile. He is often rumored to be allied with either the Harpers or the Red Sashes.</t>
  </si>
  <si>
    <t>Lord's Respite</t>
  </si>
  <si>
    <t>Street of Silks</t>
  </si>
  <si>
    <t>An expensive four-story stone and wood inn at the southwestern point of the Street of Silks and directly facing Ahghairon's Tower in Castle Ward. A room on the third level is the exit terminus for a gate from the Lost Level of Undermountain. [ source: Undermountain: The Lost Level, p.31 ]</t>
  </si>
  <si>
    <t>Lantanna Embassy</t>
  </si>
  <si>
    <t>This diplomatic residence houses the Welcome Gate, a large, clearly-labeled (but never advertised) portal to the isle of Lantan. The Gate, a twelve-foot tall, eight-foot wide arch bordered by a metallic frame imbedded with countless whirring mechanical geegaws, leads to an area outside the city of Anchoril, known as Visitor's Vale. [ source: www.wizards.com/dnd/article.asp?x=fr/pg20010919a ]</t>
  </si>
  <si>
    <t>Crypt of Chauntea</t>
  </si>
  <si>
    <t>DDAL08-03</t>
  </si>
  <si>
    <t>Estella's Famous Pies</t>
  </si>
  <si>
    <t>castle</t>
  </si>
  <si>
    <t>The wonderful scent of meat pies fills the street from this little hole-in-the-wall shop. A matronly woman is loudly singing, mostly on-key, as she fills the racks which adorn the street-side counter. Plucked gamebirds and bundles of aromatic spices frame the window, clearly communicating the quality of her product. "Canna getchoo anythin' dearie?" She calls out to any passersby.</t>
  </si>
  <si>
    <t>The Griffon</t>
  </si>
  <si>
    <t>Landmark</t>
  </si>
  <si>
    <t>The walking statue called the Griffon is shaped like the beast for which it is named. Though it stands on all four legs, its back is fully twenty feet off the ground, making it a mount fit for a storm giant. Although it has shown itself to be capable of flight, with the granite feathers of its wings spreading like a bird’s, the Griffon now merely stands in a regal pose near Peaktop Aerie atop Mount Waterdeep, looking to the southeast over the Dock Ward. Newcomers sometimes assume it to be a monument to Waterdeep’s Griffon Cavalry, but Waterdavians know better.</t>
  </si>
  <si>
    <t>Danimar Fine Wines</t>
  </si>
  <si>
    <t>The Danimar family was once the oldest holders of licenses by House Melshimber to sell its wines in the city of Waterdeep. With the plunge of Melshimber fortunes in the Wailing Years, however, several of the other vintner houses attempted to poach the Danimar family's loyalty. The canny merchants maneuvered well, and end up holding licenses to sell the vintages of several of the Houses. Today, they are an incredible wine-shop, with a small tasting counter and bottle room for Amcathra, Rosznar, and Sandhor wines. With the Melshimber re-entry into the wine trade of late, the Danimars have offered the House excellent terms for selling their goods once more, but the Melshimbers have snubbed them.</t>
  </si>
  <si>
    <t>Velstrode the Venturer's</t>
  </si>
  <si>
    <t>Dathchant Engravings</t>
  </si>
  <si>
    <t>Shop (Eyeshop)</t>
  </si>
  <si>
    <t>Kreis' Fine Wine and Spirits</t>
  </si>
  <si>
    <t>Import/Export (Spirits)</t>
  </si>
  <si>
    <t>The Crow's Nest</t>
  </si>
  <si>
    <t>Mother Tathlorn's House of Pleasure &amp; Healing</t>
  </si>
  <si>
    <t>This is the most famous house of pleasure in Waterdeep, and that's not surprising. Located on Gem Street, just off Waterdeep Way, and across from the foot of the road down from the Grain Gate of Castle Waterdeep, it's a large, five-floored building with two additional levels of dungeons below ground, in which abso¬lutely no expense has been spared on props.
There are wardrobes full of all sorts of clothes, from silk and lace nightdresses to pirate outfits, full plate armor (made of silver- painted padding, to lessen inju¬ries), and barbarian berserker garb. There are several rooms full of jungle plants, with heated pools in them and carefully tended mossy banks. There are four-poster beds with trampo¬lines and rings that can be set aflame. There are even pairs of rings of levitation to be used in rooms with glowing globes and floating mirrors. If you can think of it, someone already has, and it can be found here.
The strength of any festhall, however, lies in its staff, who must be skilled and must enjoy their work. The men and women in this festhall are experts. (Moth¬er Tathlorn owns another fest- hall—she won't reveal which one—in which staff are trained on the job. They don't get to work here until they are skilled at their craft.)
Mother Tathlorn's has on staff several priests of Sune. In return for offerings to the goddess, they heal torn muscles and sprained limbs. Almost all of the rest of the staff are trained and capable masseuses—and in fact, the most popular service performed at Mother Tathlorn's is massage and bathing, especially of elderly male and female citizens of Waterdeep who are wealthy enough to afford it—either daily or whenever they can muster coins enough.
Here in warm, cozy, private comfort, your aches and pains can be soothed away in a scented or mineral water bath or in heated steam baths, and you can drift off to contented slumber, 
secure in the knowledge that your person and well-guarded belongings are safe. Or, you can visit with a friend, or even strangers, while all of you are massaged. Unlike in some other realms, in Waterdeep there's nothing embarrassing about going to a festhall. It's simply part of life for those who enjoy it.
There are two privacy floors, where staff and the many doors, hangings, dim lighting and secret passages make sure patrons don't see each other. These floors also have separate entrances via tunnels into an adjacent building to the west on Gem Street, so that patrons who demand discretion won't be seen entering or leav¬ing. Mother Tathlorn also has six skilled bouncers—one a wizard armed with a wand of paralyza- tion and silence spells—for patrons who become difficult.
All of this luxury and pleasure doesn't come cheaply. Expect to spend 4 gp at the door, plus 25 gp per staff person who assists you. Patrons who don't pay the full shot when they depart must leave collateral. Lacking collat¬eral, they must go home with only a thin cloak and the keys to their lodgings (a practice that affords the Watch much inno¬cent amusement—especially on snowy nights). Most regular patrons run a credit account— but also tip staff members very handsomely, often effectively doubling their fee.
Proprietress: The festhall's proprietress, Mother Tathlorn, is old and stout, but charming. She is skilled at massage and in reading the needs of a customer who is shy, drunk, or unfamiliar with the common tongue.</t>
  </si>
  <si>
    <t>Baltorr's Rare &amp; Wondrous Treasures</t>
  </si>
  <si>
    <t>Shop (Curios)</t>
  </si>
  <si>
    <t>The Leone House</t>
  </si>
  <si>
    <t>The miniature castle originally established by Leone of the Company of Crazed Venturers, with a magical fence that unleashes lightning on trespassers. The Leone House has been passed from adventuring company to adventuring company over the decades since Leone's death, with ownership reverting to an unknown keeper who sees that it remains in the hands of adventurers only.</t>
  </si>
  <si>
    <t>Marblehearth</t>
  </si>
  <si>
    <t>Stormwatch</t>
  </si>
  <si>
    <t>Banderly Rooming House</t>
  </si>
  <si>
    <t>Heroes' Rest</t>
  </si>
  <si>
    <t>Waterdeep's plushest inn with luxury in every detail, and well worth the expensive price.</t>
  </si>
  <si>
    <t>On the northwest corner of the intersection of the High Road and Waterdeep Way stands what has been called Waterdeep's plushest inn. It deserves its prime location—many noble families would envy the spotless, luxuri¬ous accommodations. Every detail, from handsoap bowls beside the piped-water baths, within easy reach of a reclining bather, to the bedside icebox filled with shrimp snacks and chilled wine, has been thought of. Guests are attended by a per¬sonal servant of their choice for the duration of their stay from those not presently engaged with another customer. Their every need is attended to: Food is brought, a coach (or, in icy winter weather, a sledge) is brought around if the guest wishes to go out in the city, and anything a guest gets dirty is instantly whisked away and replaced with a clean duplicate.
Decor is muted, not garish or in bad taste (unlike the Unicorn’s Horn across the way). Quite simply I felt like a pampered king during my one-night stay. But with rooms 12 gp to 30 gp/ night and suites 25 gp to 50 gp, one night was simply all I could hope to afford!
Until you've been bathed by a cheerful, skillful, beautiful maid who wears white gloves as she soaps you, you haven't lived. If you've gold enough, go to the
Jade Jug. I'll never sneer at pampering again.
Proprietress: The charming, beautiful, one-armed hostess is Amaratha Ruendarr. She notices every detail, and remembers the names of guests' pets, children, or mates from th35eir last visit, a year or more ago!35
Volo had a last-minute thought about the Jug. He recommends that merchants with gold enough to bring their mate to Waterdeep once a year for a week’s shopping and sightseeing save the Jug for the last night. Have the house staff pack all your purchases for the journey and engage a coach to take you to your transportation home, while you relax and let your personal servants pamper you! Bliss!</t>
  </si>
  <si>
    <t>Hawk man</t>
  </si>
  <si>
    <t>This statue looks like a winged, hawk-headed being, and thus locals call it the Hawk Man. I can reveal that in fact it bears much resemblance to an aarakocra, one of the bird-people said to live in the Star Mounts in the High Forest. The statue’s wings are folded tightly against its back and have never unfurled, leaving its flight capability uncertain. It was brought low during its rampage across the city, and now it tilts decidedly toward the northeast due to a missing right foot — long ago broken up for building rubble, along with its right arm. Its left arm is extended out toward the north, palm forward as if in a gesture to say, “Stop.”
The body has been hollowed out and turned into a tower shared by several wealthy tenants, which is officially known as Sparaunt Tower after its owner. The statue’s left hand extends over a courtyard to the north, wherein lies the entrance of a tunnel carved through the arm. Visitors and residents can ring a bell in the courtyard, whereupon a door guard acknowledges the ringer and lowers a rope ladder for tenants and expected guests (or a rope chair that is drawn up for guests who are infirm or laden with heavy items).</t>
  </si>
  <si>
    <t>The largest open space in the city is an open marketplace surrounded by stone buildings (many moneylenders and pawnshops among them) that enclose the maze of temporary stalls and carts that appear here day and night. The Market is the best place to haggle for the lowest prices on almost any trade good imaginable, though there's no guarantee of finding anything.
Marketplace
Boppi's Bags and Boxes
Backpacks and knapsacks; gem and potion bags; belt, bullet and key pouches; boxes; and canteens
Bedine's Exotics
Bedine clothing from Anaorach
The Wary Warrior
Garlic, belladonna, and holy water
Kasha's Tossables
Alchemist's fire, acid flasks, holy water, thunderstones, and tanglefoot bags
Imperial Clothing Importers
Huge selection of mundane clothing, including formal wear
Channy's Drinks &amp; Snacks
Water, tea, milk, ale, wine and coffee
Fish &amp; chips and meat skewers
Caravan Driver
Elven Imports
Elven robes, druid's clothes
Wine and evermead
Ring of the woods (barkskin, 50 chgs, 5,400 GP)
Mirror, elven bag, and various elven and fey books
The Fashionable Mage
Mundane mage's robes of all colors and styles
The Glower (green light)
Oriental Gear
Clothing: Kimonos and Samurai pants
Various weapons
Sy's Emporium
Giant clothes
Club
Sy's stout
Skins, rags, fishes, and meat
Curatives
Various medicinal items</t>
  </si>
  <si>
    <t>Deepwinter Vault</t>
  </si>
  <si>
    <t>City of the Dead</t>
  </si>
  <si>
    <t>CD1: Roads' End (vault, C, 1)</t>
  </si>
  <si>
    <t>CD1</t>
  </si>
  <si>
    <t>Roads' End (vault, C, 1)</t>
  </si>
  <si>
    <t>Roads' End</t>
  </si>
  <si>
    <t>This small tomb is the final resting place for travelers who die while in the city. Any unclaimed possessions are interred with their remains (minus any outstanding debts, including their burial costs). This tomb has always been a frequent target for thieves, usually following rumors of rich adventurers being buried with great magic and gold.</t>
  </si>
  <si>
    <t>CD2: The House of the Homeless (tomb, C, 1)</t>
  </si>
  <si>
    <t>CD2</t>
  </si>
  <si>
    <t>The House of the Homeless (tomb, C, 1)</t>
  </si>
  <si>
    <t>House of Homeless</t>
  </si>
  <si>
    <t>This is a vast mausoleum with a row of low steps leading up to its high metal gates. Anacaster's portal (an opaque energy-filled arch at the end of the echoing, empty entry hall) leads to an apparently endless labyrinth of underground caverns. The city pays the Guild of Chandlers &amp; Lamplighters to light these caverns. Here lie all the dead of Waterdeep who do not merit, or do not own, a place in any other tomb. If their names are known, such are always cut into the rock above the hole where their cremated ashes are interred.</t>
  </si>
  <si>
    <t>CD3: Ahghairon's Statue (tomb, A, 1)</t>
  </si>
  <si>
    <t>CD3</t>
  </si>
  <si>
    <t>Ahghairon's Statue (tomb, A, 1)</t>
  </si>
  <si>
    <t>Ahghairon's Statue</t>
  </si>
  <si>
    <t>This tall, marble sculpture is an incredibly lifelike depiction of the bearded, robed mage as he appeared at age seventy (his prime). Ahghairon stands atop concentric steps, facing west with his hands outstretched to indicate the City of Waterdeep around him, with a smile on his face. The steps are lit by night with rows of torches and are a favorite meeting spot by day.</t>
  </si>
  <si>
    <t>CD4: Merchants' Rest (tomb, B, 1)</t>
  </si>
  <si>
    <t>CD4</t>
  </si>
  <si>
    <t>Merchants' Rest (tomb, B, 1)</t>
  </si>
  <si>
    <t>Merchants' Rest</t>
  </si>
  <si>
    <t>Also known as "the Coinscoffin," this resting place is reserved for those who prepay for the honor of burial here. The tomb contains one of Anacaster's portals, which leads to a lightly wooded region with inset plaques on the ground, marking burial plots.</t>
  </si>
  <si>
    <t>CD5: Warriors' Monument (tomb, B, 1)</t>
  </si>
  <si>
    <t>CD5</t>
  </si>
  <si>
    <t>Warriors' Monument (tomb, B, 1)</t>
  </si>
  <si>
    <t>Warriors' Monument</t>
  </si>
  <si>
    <t>This is a 60-foot-high impressive stone sculpture depicting a circle of three men and two women striking down trolls, orcs, hobgoblins, bugbears, and barbarians, all of whom are falling backward—outward—all around them. Seven years ago, the statue was renovated and magically altered to add a griffon-rider flying above the other warriors and spearing a minion of Myrkul (to commemorate those warriors who perished against the onslaught of Myrkul's invasion during the Godswar).
This intricate, sixty-foot-high sculpture depicts a circle of women and men striking down trolls, orcs, hobgoblins, bugbears, and barbarians, all of which are falling backward and outward around the warriors. Above all of them, a flying griffon rider spears a skeletal knight whose breastplate bears the symbol of Myrkul, god of the dead. But this statue is also a fountain, and the wounds on these combatants gush water!</t>
  </si>
  <si>
    <t>CD6: Lords' Respite (tomb, A, 1)</t>
  </si>
  <si>
    <t>CD6</t>
  </si>
  <si>
    <t>Lords' Respite (tomb, A, 1)</t>
  </si>
  <si>
    <t>Lords' Respite</t>
  </si>
  <si>
    <t>This small, black marble tomb is the final resting place of those Lords who wish to be buried in state here. Its is fronted on three sides by statues of the Open Lords: Ahghairon stands on the north side, Baeron to the east, and Lhestyn on the south. There is no statue on its western face, but there is a door apparently made of the same smoky material as the Lords' Helms, which prevents any from seeing or entering inside the tomb. Only one Lord has been buried here in the past 20 years, and their identities remain secret even in death, buried in full Lord's regalia; the tomb was built with funds left by Lhestyn, and she was buried there with great ceremony after its construction.</t>
  </si>
  <si>
    <t>CD7: The Hall of the Sages (tomb, B, 1)</t>
  </si>
  <si>
    <t>CD7</t>
  </si>
  <si>
    <t>The Hall of the Sages (tomb, B, 1)</t>
  </si>
  <si>
    <t>Hall of Sages</t>
  </si>
  <si>
    <t>This is a spe¬cial tomb for sages, a small, dusty tomb with only about 80 sages interred inside. What makes it interesting to some illicit treasure hunters is the rumor that many of the sages' rarest tomes and books were interred with their cremated remains (a false rumor maintained by Laeral and others to flush out dealers of forbidden lore).</t>
  </si>
  <si>
    <t>CD8: The Hall of Heroes (tomb, A, 1)</t>
  </si>
  <si>
    <t>CD8</t>
  </si>
  <si>
    <t>The Hall of Heroes (tomb, A, 1)</t>
  </si>
  <si>
    <t>Hall of Heroes</t>
  </si>
  <si>
    <t>This is the official warriors' tomb of Waterdeep, for fighters and all who fall in battle. Its blue marble walls enclose a trophy hall with many remembrances of the fallen, including the broken pieces of Warlord Lauroun's ancient battle axe and the sword hilt of Raurlor (its blade long since turned into 
the skeleton of an asp). At the far end of the hall from the entrance is one of Anacaster's gates to pleasant rolling fields on an "empty," grassy plane, where the warriors are buried, row upon row.</t>
  </si>
  <si>
    <t xml:space="preserve"> functions, CotD61</t>
  </si>
  <si>
    <t>CD9: Mariners' Rest (tomb, C, 1)</t>
  </si>
  <si>
    <t>CD9</t>
  </si>
  <si>
    <t>Mariners' Rest (tomb, C, 1)</t>
  </si>
  <si>
    <t>Mariners' Rest</t>
  </si>
  <si>
    <t>Decorated with coral carvings and built of green marble, the Mariner's Rest tomb is for all who drowned at sea, and all ship-cap-tains, however deceased. Anacaster made this tomb a spe¬cial gate to a plane with infinite burial space around the shores of a quiet, placid lake.</t>
  </si>
  <si>
    <t>Lodging. Food.</t>
  </si>
  <si>
    <t>CD10: Deepwinter Vault (tomb, B, 1)</t>
  </si>
  <si>
    <t>CD10</t>
  </si>
  <si>
    <t>Deepwinter Vault (tomb, B, 1)</t>
  </si>
  <si>
    <t xml:space="preserve"> Located beneath the northern end of the City of the Dead and the southern end of North Ward, the Dungeon of the Crypt was constructed at the behest of Artor Morlin, a powerful and cunning vampire, during the Second Troll War. Legendary in the South as an enemy of all things Calishite, the mercenary lord moved north to Waterdeep after the construction of Castle Daggerford over the ruins of his old castle in the Year of the Advancing Wind (947 DR) and found the burgeoning city to his liking
The Dungeon of the Crypt can be reached from the city most easily by means of the Deepwinter Vault. As more than a few ne'er-do-wells have discovered, the wards on the crypt lapsed long ago, as the last of the Deepwinters died during the reign of the Guildmasters. In the center of the crypt, a huge coffin containing the crumbling corpse of some forgotten Deepwinter patriarch can be rotated sideways to reveal a steeply descending stair. After several landings (each furnished with a guardroom with firing-ports), this broad, steep staircase descends well over a hundred feet into.a complex of rooms that looks like a defensible warehouse. A long tunnel leads off from this network of rooms to connect (by means of a secret door) with the first level of Undermountain. Privy-chutes and a partially collapsed descending tunnel also connect with caverns near Skullport. A narrow passage to a secret door connects with a secondary sewer passage. Tunnels that once ascended to some cellars in North Ward were filled in long ago, but they could be opened once again with some work.
At the northern end of the Dungeon of the Crypt, far from the areas reached by the Deepwinter Vault, is a chain of quite palatial rooms, the last of which is an ornate bedchamber connected to a large hall with a fireplace. This area was once the lair of Artor Morlin, before he was driven from his home by the Company of Crazed Venturers. Artor's escape route led up the chimney through the thick common wall of some North Ward businesses and exited among the chimney-tops there. In the years since he was forced to abandon this lair, Artor has installed a succession of servitor vampires herein (never letting any live long enough to challenge him) to decoy any would-be vampire slayers from his own trail. The current occupant is Fhang (CE male doppelganger vampire rogue 9), a member of the Unseen who secretly serves Artor, unknown even to Hlaavin. Fhang is under instruction from Hlaavin to maintain a safe house for members of the Unseen, and under instruction from the vampire lord to keep up Artor's guise while in the Dungeon, on the off chance a member of the Company of Crazed Venturers might come seeking the long-vanished vampire of the Dungeon of the Crypt.</t>
  </si>
  <si>
    <t xml:space="preserve"> CotD10</t>
  </si>
  <si>
    <t>CD11: Watchway Tower (city building, A, 4),</t>
  </si>
  <si>
    <t>CD11</t>
  </si>
  <si>
    <t>Watchway Tower (city building, A, 4),</t>
  </si>
  <si>
    <t xml:space="preserve">Watchway Tower </t>
  </si>
  <si>
    <t>CD12: Guard Tower (city building, A, 4)</t>
  </si>
  <si>
    <t>CD12</t>
  </si>
  <si>
    <t>Guard Tower (city building, A, 4)</t>
  </si>
  <si>
    <t>Guard Tower</t>
  </si>
  <si>
    <t>CD13: Beacon Tower (city building, A, 7)</t>
  </si>
  <si>
    <t>CD13</t>
  </si>
  <si>
    <t>Beacon Tower (city building, A, 7)</t>
  </si>
  <si>
    <t>Beacon Tower</t>
  </si>
  <si>
    <t>CD14: Sultlue Vault (tomb, B, 1)</t>
  </si>
  <si>
    <t>CD14</t>
  </si>
  <si>
    <t>Sultlue Vault (tomb, B, 1)</t>
  </si>
  <si>
    <t>Sultlue Vault</t>
  </si>
  <si>
    <t>In the depths of this heavily warded tomb slumbers Sylsinssath Sultlue (CE male yuan-ti pureblood sorcerer 9/ancient master 3) of House Eselemas. Driven from Lushpool by his cousin and greatest rival, he settled in Waterdeep over a century ago and quickly rebuilt his fortunes. Members of House Sultlue make regular visits to this tomb to attend to his needs, and a small band of tainted ones actually dwell within the tomb.</t>
  </si>
  <si>
    <t>Weeping Gate </t>
  </si>
  <si>
    <t xml:space="preserve"> Leads from Mhalsymber's Way into the City of the Dead, Haunted by an sobbing, unidentified ghost on the new moon BT</t>
  </si>
  <si>
    <t>Coffinmarchgate</t>
  </si>
  <si>
    <t xml:space="preserve"> CotD40/58, guarded by the Watch
</t>
  </si>
  <si>
    <t>Andamaargate</t>
  </si>
  <si>
    <t xml:space="preserve"> CotD40, guarded by the Watch</t>
  </si>
  <si>
    <t>Food.</t>
  </si>
  <si>
    <t xml:space="preserve">Portal to Coinscoffin Graveyard </t>
  </si>
  <si>
    <t xml:space="preserve"> functions, CotD61
</t>
  </si>
  <si>
    <t xml:space="preserve">Dead End Gate 
</t>
  </si>
  <si>
    <t xml:space="preserve"> CotD, Carver family’s private Gate CotD9</t>
  </si>
  <si>
    <t>Dead End House</t>
  </si>
  <si>
    <t>In front of the Dead End Gate, public gate leads to Zendulth Street) (CotD 2,13)
Home of the Carver Family, the gravediggers and guardians of the City of the Dead
“Carvers can’t get lost” (CotD 5)
Make coffins and gravestones (CotD 2)
Have a multitude of black and white cats (CotD 2,13)
Astute Carver (Leaplow, Runewright and Sophraea’s father, a giant of a man, bushy beard, master stonecarver) (CotD 7-9, 15-16)
Reye C. (Leaplow, Runewright and Sophraea’s mother) (CotD 7-9)
Leaplow and Runewright C. (Sophraea’s brothers) (CotD 3,13)
Bentnor and Cadriffel C. (Sophraea’s cousins, twins) (CotD 3,12)
Perspicacity, Sagacious, Vigilant and Judicious C. (Leaplow, Runewright and Sophraea’s uncles) (CotD 7-8)
Sophraea Carver (youngest in a mostly male family, 17 years old, young girl with black curly hair) (CotD 3,32)
Gustin Bone
Friend of Sophraea. 
A tall thin man, dresses in faded tan leathers, brown hair, a close-trimmed beard, sharp long nose and bright green eyes with lashes long enough to envy any girl. About twenty. (CotD 13-14) 
A wizard, animating statues being his specialty (which he uses to con people into believing his stone statue to be a spell-petrified hero); usually makes his living by ‘displaying the rare artifacts of a more magical time’ (CotD 55). 
Currently lives at Dead End house and works of a dept for a statue made by Astute by moving statues to their designated positions within the City of the Dead. (CotD 301-302)
Owns a Guidebook to Waterdeep**, that’s from a time before the spellplague. (CotD 126-127)
** The guidebook may be a copy of “Volo’s Guide to Waterdeep” ?</t>
  </si>
  <si>
    <t xml:space="preserve"> (actually outside the City of the Dead) 
In front of the Dead End Gate, public gate leads to Zendulth Street) CotD2,13
Home of the Carver Family, the gravediggers and guardians of the City of the Dead
“Carvers can’t get lost” CotD5
Make coffins and gravestones CotD2
Have a multitude of black and white cats CotD3,12
Astute Carver (Leaplow, Runewright and Sophraea’s father, a giant of a man, bushy beard, master stonecarver) CotD7-9, 15-16
Reye C. (Leaplow, Runewright and Sophraea’s mother) CotD7-9
Leaplow and Runewright C. (Sophraea’s brothers) CotD3,13
Bentnor and Cadriffel C. (Sophraea’s cousins, twins) CotD3,12
Perspicacity, Sagacious, Vigilant and Judicious C. (Leaplow, Runewright and Sophraea’s uncles) CotD7-8
Sophraea Carver (youngest in a mostly male family, 17 years old, young girl with black curly hair) CotD3,32
Gustin Bone (friend of Sophraea, A tall thin man, dresses in faded tan leathers, brown hair , a close-trimmed beard, sharp long nose and bright green eyes with lashes long enough to envy any girl. About twenty. CotD13-14, a wizard, animating statues being his specialty (which he uses to con people into believing his stonestatue to be a spell-petrified hero), usually makes his living by ‘displaying the rare artifacts of a more magical time’CotD55. Currently lives at Dead End house and works of a dept for a statue made by Astute by moving statues to their designated positions within the City of the Dead. CotD301-302 Owns a Guidebook to Waterdeep, that’s from a time before the spellplague. CotD 126-127
**Maybe the guidebook is a copy of “Volo’s Guide to Waterdeep” ?</t>
  </si>
  <si>
    <t xml:space="preserve">Weeping Gate </t>
  </si>
  <si>
    <t>Leads from Mhalsymber's Way into the City of the Dead, Haunted by an sobbing, unidentified ghost on the new moon (BT)</t>
  </si>
  <si>
    <t xml:space="preserve">Coffinmarchgate </t>
  </si>
  <si>
    <t>Silvery Glory</t>
  </si>
  <si>
    <t>Sometimes referred to as the "Guardsman's Delight," the Silmerhelves like to joke that the Silvery Glory is their way of thanking the Guard and the Watch for their service. A simple establishment with a large and welcoming taproom, the Glory's proximity to the Guard barracks ensures that it sees a lot of custom from them – a fact that seems to suit their leadership just fine, as they know the Silmerhelves run an honest house. The Silver Glory specializes in homey, welcoming rooms with lots of creature comforts: many of the Guards miss such things living in the barracks. Indeed, it's common enough that some Guards will simply rent one of the rooms for the evening, eschewing the soft-trader's work entirely, whether just to get a decent, comfortable night's sleep, or for a private assignation (often with another member of the Guard) of their own.</t>
  </si>
  <si>
    <t>H1: Harborwatch Tower (city building, A, 4)</t>
  </si>
  <si>
    <t>H1</t>
  </si>
  <si>
    <t>Harborwatch Tower (city building, A, 4)</t>
  </si>
  <si>
    <t>Harborwatch Tower</t>
  </si>
  <si>
    <t>Deepwater Harbor</t>
  </si>
  <si>
    <t>H2: Smugglers' Bane Tower (city building, A, 4)</t>
  </si>
  <si>
    <t>H2</t>
  </si>
  <si>
    <t>Smugglers' Bane Tower (city building, A, 4)</t>
  </si>
  <si>
    <t>Smugglers' Bane Tower</t>
  </si>
  <si>
    <t>H3: Outer Fort (city building A, 3)</t>
  </si>
  <si>
    <t>H3</t>
  </si>
  <si>
    <t>Outer Fort (city building, A, 3)</t>
  </si>
  <si>
    <t>Outer Fort</t>
  </si>
  <si>
    <t>Keep. On the west end of Deepwater Isle. Protects Deepwater Harbor and the city from pirates, invaders, and sea monsters.</t>
  </si>
  <si>
    <t>H4: Inner Fort (city building, A, 3)</t>
  </si>
  <si>
    <t>H4</t>
  </si>
  <si>
    <t>Inner Fort (city building, A, 3)</t>
  </si>
  <si>
    <t>Inner Fort</t>
  </si>
  <si>
    <t>One of the four gates through the Trollwall, heading west. It is pierced by Diamond Street and is the smallest of the gates, used mainly by locals wishing to access Sea's Edge Beach.</t>
  </si>
  <si>
    <t>H5: The Queenspire (temple, A, 6)</t>
  </si>
  <si>
    <t>H5</t>
  </si>
  <si>
    <t>The Queenspire (temple, A, 6)</t>
  </si>
  <si>
    <t>Queenspire</t>
  </si>
  <si>
    <t>Meritid Archneie</t>
  </si>
  <si>
    <t>H6: Sea Elf Trading Outpost (business, D, 1)</t>
  </si>
  <si>
    <t>H6</t>
  </si>
  <si>
    <t>Sea Elf Trading Outpost (business, D, 1)</t>
  </si>
  <si>
    <t>Sea Elf Trading Outpost</t>
  </si>
  <si>
    <t>H7: Deepwater Beacon (city building, A, 3)</t>
  </si>
  <si>
    <t>H7</t>
  </si>
  <si>
    <t>Deepwater Beacon (city building, A, 3)</t>
  </si>
  <si>
    <t>Deepwater Beacon</t>
  </si>
  <si>
    <t>Nav</t>
  </si>
  <si>
    <t xml:space="preserve">Armor. Weapons. </t>
  </si>
  <si>
    <t>This underwater lighthouse stands at the edge of Umberlee's Cache, lit by a magical light which guides the merfolk patrols and keeps the sea wraiths confined within the caverns below. The light is actually the terminus of a one-way portal from a point high above the atmosphere through which sunlight pours twenty-four hours a day. The lighthouse serves the merfolk as a tethering spot for giant seahorse steeds, as an armory, and as a storage facility. It also serves ships above by acting as a subsurface beacon.</t>
  </si>
  <si>
    <t>Armory of the City Guard. Extensive collection of High Quality weapons. Several ballistae stored here in case of siege.</t>
  </si>
  <si>
    <t>Grog House</t>
  </si>
  <si>
    <t>Tavern (1c•1p). Often called a "swill hall" by those who've heard of it, it is a place that literally does nothing else but serve terribly cheap alcoholic swill for sailors to drink away their coins. It offers no accommodations, but no one cares if its patrons pass out under their tables.</t>
  </si>
  <si>
    <t>D1: The Gray Griffon (tavern, C, 3)</t>
  </si>
  <si>
    <t>The Gray Griffon (tavern, C, 3)</t>
  </si>
  <si>
    <t>Gray Griffon</t>
  </si>
  <si>
    <t>D2: Turnstone Plumbing and Pipefitting (business, C, 2)</t>
  </si>
  <si>
    <t>D2</t>
  </si>
  <si>
    <t>Turnstone Plumbing and Pipefitting (business, C, 2)</t>
  </si>
  <si>
    <t>Turnstone Plumbing and Pipefitting</t>
  </si>
  <si>
    <t>The oldest keep in the city. Rumors have it that is was originally built by the Dwarves... Or was it the Elves?</t>
  </si>
  <si>
    <t>D3: The Metal House of Wonders (guildhall, C, 2)</t>
  </si>
  <si>
    <t>D3</t>
  </si>
  <si>
    <t>The Metal House of Wonders (guildhall, C, 2)</t>
  </si>
  <si>
    <t>The Metal House of Wonders</t>
  </si>
  <si>
    <t>Splendid Order of Armorers, Locksmiths, &amp; Finesmiths</t>
  </si>
  <si>
    <t>Splendid Order of Armorers, Locksmiths &amp; Finesmiths. This guild hall is quite distinctive, with its metal roof.</t>
  </si>
  <si>
    <t>D4: Dhaermos Storage (warehouse, D, 5)</t>
  </si>
  <si>
    <t>D4</t>
  </si>
  <si>
    <t>Dhaermos Storage (warehouse, D, 5)</t>
  </si>
  <si>
    <t>Dhaermos Storage</t>
  </si>
  <si>
    <t>D5: Whistling Blades (business, D, 1)</t>
  </si>
  <si>
    <t>D5</t>
  </si>
  <si>
    <t>Whistling Blades (business, D, 1)</t>
  </si>
  <si>
    <t>Whistling Blades</t>
  </si>
  <si>
    <t>Shop (Blades). A shop that specializes in daggers, blades and knives.</t>
  </si>
  <si>
    <t>A shop that specializes in daggers, blades and knives.</t>
  </si>
  <si>
    <t>D6: Selûne's Smile (tavern, C, 2)</t>
  </si>
  <si>
    <t>Selûne's Smile (tavern, C, 2)</t>
  </si>
  <si>
    <t>Selûne's Smile
EDIT
SHARE
The signboard of the inn.
Selûne's Smile
Aliases
Inn of the Crescent Moon
Type
Tavern, inn
Location
Dock Ward of Waterdeep.[1]
Services provided
Drinks
Patron deity
Selûne[1]
Owner History
Luna[2]	1357 DR –
Kyriani Agrivar[1]	1374 DR –
Inhabitants of Selûne's Smile
Organizations in Selûne's Smile
Selûne's Smile, also known as the Inn of the Crescent Moon, was a tavern and inn devoted to Selûne in the Dock Ward of Waterdeep in the mid–14th century DR.[1][2][3] Uniquely, it was established and run by an avatar of the goddess Selûne, the Moonmaiden. Named Luna, she had chosen to live her life as a mortal.[4][5] It was also the home of the famed adventurers Vajra Valmeyjar, Kyriani Agrivar, Timoth Eyesbright, and Onyx the Invincible.[4]
Contents[show]
ServicesEdit
The Church of Selûne in Waterdeep used the Smile as a base of operations.[6]
HistoryEdit
Original StructureEdit
In the 1350s DR, Selûne's Smile was a newly opened inn managed by Luna. Vajra Valmeyjar became its bouncer for a time and developed a good working relationship and friendship with Luna. It was quiet but known for its sociable and friendly atmosphere.[2][3]
However, by 1357 DR, it had grown rather rowdy—when next Vajra entered, she stepped into a brawl, but quelled it by her very presence. She'd been summoned by Luna to help with a task: Cybriana, Timoth Eyesbright, and Onyx the Invincible had been seeking the paladin Priam Agrivar, finally arriving at the Smile. Luna introduced them, and Vajra led them to Priam—the drunken beggar outside, whom they rescued from thugs. They all stayed in the tavern's common room that night.[2] Shortly after they left to find help for Priam, bounty seekers who'd pursued Vajra found and killed two of the thugs outside the Inn of the Crescent Moon.[3] Not long after, Conner and a young boy, who'd been traveling on a distant moor when they were beset by dire wolves, were transported by a shaft of moonlight to the street outside Selûne's Smile, where Luna greeted them.[3] Conner and the boy stayed at the inn.[7] After defeating the monstrous Imgig Zu and foiling his invasion of the Realms, the victorious adventurers Vajra, Priam, Timoth, Onyx, and Kyriani returned to the Selûne's Smile, where Luna placed the powerful Selûne's Eye gem on a shelf over the bar, then bestowed treasures on the heroes. Onyx, however, searched inside a cabinet, which turned out to be trapped with a spell that sent him to sleep[8] for two days.[9]
When bounty hunters kidnapped Vajra from the Smile, Timoth and Conner went after them. Meanwhile, more bounty hunters and a mage came. Their spells and a potion in the drinks left all the patrons unconscious, and they kidnapped the cat child. When Vajra, Timoth, and Conner returned and awoke her, Kyriani told them what had happened, and Vajra and Conner left to go after the boy.[10] Later, there was a celebration in the Smile for Vajra's return.[11]
Selune&amp;#039;s Smile destroyed
The companions shocked to find their home destroyed as a target of Shar's rage.
During the Time of Troubles in the Year of Shadows, 1358 DR, Kyriani's magic went awry, and she inadvertently unleashed magic missiles in Timoth's stall. One night, the heroes were relaxing in the tavern when Kyriani tried a simple bloom, but also created a monstrous flower monster inside the tavern; it was quickly burned up by Vajra. Then Onyx arrived and reported seeing an avatar of Selûne in Waterdeep. This was when the heroes admitted knowing all along that Luna was really Selûne. Luna told the truth about herself and tried to show her friends her inner room to prove it, but was shocked to find the whole room missing. Luna was later defeated and captured by the false avatar.[4] While she was missing, the heroes tried to manage the Selûne's Smile, but argued over chores and their worries. They vowed to rescue Luna from the House of the Moon.[4] However, afterward, the vengeful false avatar—revealed to be the goddess Shar—completely destroyed the Selûne's Smile. Standing atop the rubble, she confronted the heroes and tried to kill Luna with the Rod of Oblivion. Fortunately, Timoth and Vajra noticed that, although the physical doorway was gone, the dimensional doorway to Luna's inner room remained and now stood ajar, though some distance in the air. Timoth, Vajra, and Onyx stood on each other's backs to fully open the door and release Selûne's divine power to Luna, transforming her into the true avatar of Selûne.[9] Famously, Selûne battled Shar over the streets of Waterdeep and defeated her.[5][12][13][9] Afterward, Selûne became humble innkeeper Luna once more, and vowed to rebuild the Selûne's Smile.[9]
InterimEdit
Afterward, the companions briefly went their own ways, with Vajra and Timoth leaving to fight in a war. Onyx had promised to help Luna rebuild the tavern, but he went off drinking in other taverns where he could have more fun.[14]
Rebuilt StructureEdit
On the hottest day of summer later year, Vajra and Timoth arm-wrestled in the Smile as watched on and Onyx collected bets. Little did they know that their contest was magically enhanced, releasing Aviss and Fellandar from their extra-dimensional prison to wreak a path of destruction through the city, beginning and ending at the Smile. A stoneskin-protected Onyx was hurled through the Smile's wall. The villains were re-imprisoned and Vajra and Timoth broke off their match, leaving the winner unknown, an argument breaking out, and Onyx struggling to pay back his bets.[15]
By 1370 DR, Kyriani was proprietress of Selûne's Smile.[16]
FeaturesEdit
At the top of the stairs was a door with a crescent-moon handle. Behind this was Luna's special inner room,[4] though her friends thought it no more than a closet. It held a portal that Luna used to communicate with the outer planes. It was also where she stored her godly power. Its dimensional doorway remained in place even when the physical doorway and entire inn were destroyed.[9]
The Smile housed a "mystic nexus point". This allowed a door to be opened within the inn to an extra-dimensional prison holding Aviss and Fellandar.[15] [note 1]</t>
  </si>
  <si>
    <t>D7: The Rearing Hippocampus (inn, C, 2)</t>
  </si>
  <si>
    <t>The Rearing Hippocampus (inn, C, 2)</t>
  </si>
  <si>
    <t>D8: The Splintered Stair (inn, C, 3)</t>
  </si>
  <si>
    <t>The Splintered Stair (inn, C, 3)</t>
  </si>
  <si>
    <t>Splintered Stair</t>
  </si>
  <si>
    <t xml:space="preserve"> Inn (3c•2a)</t>
  </si>
  <si>
    <t>D9: The Blackstar Inn (inn, C, 3)</t>
  </si>
  <si>
    <t>The Blackstar Inn (inn, C, 3)</t>
  </si>
  <si>
    <t>D10: Serpentil Books &amp; Folios (business, D, 3)</t>
  </si>
  <si>
    <t>D10</t>
  </si>
  <si>
    <t>Serpentil Books &amp; Folios (business, D, 3)</t>
  </si>
  <si>
    <t>Serpentil Books &amp; Folios</t>
  </si>
  <si>
    <t>An exclusive and expensive shop that traffics in all manner of maps, charts and books, though not magical tomes for sale unless you've one to trade
Large selection of mundane books
Selection of arcane scrolls
Blank Scrolls (for scribing)
Sea Ward: 1st - A footstone marking the burial site of a long-dead Open Lord's faithful guard dog, Rivuryn, which is set into the turf just south of a small stand of trees that lies inside the city wall immediately south of Seaseyes Tower. Sometimes a portable wooden bench hides the footstone. 2nd - A stone half-hidden under a downspout, on the seaward side of the Fanebar, at the southernmost corner where a narrow passage leads through Kulzar's Alley.
An exclusive and expensive shop that traffics in all manner of maps, charts and books, though not magical tomes for sale unless you've one to trade.</t>
  </si>
  <si>
    <t>D11: The Ship's Prow (inn, C, 4)</t>
  </si>
  <si>
    <t>The Ship's Prow (inn, C, 4)</t>
  </si>
  <si>
    <t>Ship's Prow</t>
  </si>
  <si>
    <t>(3c•5a). An inn well known among sailors of the Sword Coast and easily found as it is actually a converted ship's prow that now juts into Fish Street and Ship Street. The prices and services in this four-story inn are reasonable, though its clientele often isn't.
This well-regarded inn is a mainstay of the Dock Ward; residents and visitors alike frequent it. Its prices are reasonable in consideration of its quality. It is purveyed by a no-nonsense woman named Meggin.
Personality: She’s a bit rough, but well-loved.
Ideal: By price and fare, she aims to please.
Bond: She’s long been a staple of the Dock Ward.
Flaw: She doesn’t attract the best and brightest.</t>
  </si>
  <si>
    <t>D12: The Thirsty Sailor (tavern, D, 3)</t>
  </si>
  <si>
    <t>The Thirsty Sailor (tavern, D, 3)</t>
  </si>
  <si>
    <t>Thirsty Sailor</t>
  </si>
  <si>
    <t>Tavern (3c•1p) 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 1-1)
Beneath the Fishscale Smithy building and the neighboring Thirsty Sailor lies an abandoned gladiatorial arena once owned (indirectly) by Elaith Craulnober. Various Dock Ward gangs sometimes use the place for settling their differences.</t>
  </si>
  <si>
    <t>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t>
  </si>
  <si>
    <t xml:space="preserve"> 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t>
  </si>
  <si>
    <t>D13: The Thirsty Throat (tavern, D, 2)</t>
  </si>
  <si>
    <t>The Thirsty Throat (tavern, D, 2)</t>
  </si>
  <si>
    <t>Thirsty Throat</t>
  </si>
  <si>
    <t>corner of Candle Lane and Slut Street</t>
  </si>
  <si>
    <t>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t>
  </si>
  <si>
    <t xml:space="preserve"> Found on the corner of Candle Lane and Slut Street, this ramshackle assembly of wood amazes all by not fallen down. The tavern is crowded and dimly lit. The tables and chairs are bolted down. In the front left hand side of the room, a small group is playing darts WATE1-1</t>
  </si>
  <si>
    <t>D14: Helmstar Warehouse (warehouse, C, 2)</t>
  </si>
  <si>
    <t>D14</t>
  </si>
  <si>
    <t>Helmstar Warehouse (warehouse, C, 2)</t>
  </si>
  <si>
    <t>Helmstar Warehouse</t>
  </si>
  <si>
    <t>D15: Warm Beds (inn, C, 3)</t>
  </si>
  <si>
    <t>Warm Beds (inn, C, 3)</t>
  </si>
  <si>
    <t>Inn (2c•2a) A quiet, homelike inn with little more than what its name guarantees. This establishment delivers just what it promises - and little more. Each bed is warmed by three heated stones placed in it before the renter retires. There is hot water available for washing, heated by the bucket beside the same giant hearth that warms the bedstones. Rooms with one to four single beds are available. This inn has no stabling (most patrons sell their mounts or stable them at a caravan stable in South Ward), and provides no food of any kind. Quiet is expected after dark, but as long as there's no noise above low-pitched voices, renters can use their rooms for whatever purpose they please (such as conferences or meetings). Rooms can be purchased for 5sp/day</t>
  </si>
  <si>
    <t>Kromnlor Sernar</t>
  </si>
  <si>
    <t>D16: Lanternmaker Zorth Ulmaril (business, D, 2)</t>
  </si>
  <si>
    <t>D16</t>
  </si>
  <si>
    <t>Lanternmaker Zorth Ulmaril (business, D, 2)</t>
  </si>
  <si>
    <t>Lanternmaker Zorth Ulmaril</t>
  </si>
  <si>
    <t>You can buy lanterns pretty much anywhere, but this shop founded by Zorth Ulmaril (long dead) has the best selection in Waterdeep, featuring a wide array of cosmetic differences. Zorth’s great-great-granddaughter, Bryll, specializes in lanterns for ships, using mirrors and durable rust-resistant metal alloys to ensure effective and long-lasting tools for seafarers. If someone wants a lantern to hang on their wagon or explore a cave, she keeps plenty of those on hand as well.
Trades Ward: 1st - The huge, cracked, paving stone set into the eastern end of Ironpost Street, on its southern edge (right against the wall of the corner building). 2nd - On the rooftop of the Gray Serpent Inn, just at the head of the back stairway on the outside wall of the building.</t>
  </si>
  <si>
    <t>D17: The Bloody Fist (tavern, D, 1)</t>
  </si>
  <si>
    <t>The Bloody Fist (tavern, D, 1)</t>
  </si>
  <si>
    <t>Bloody Fist</t>
  </si>
  <si>
    <t>(Dive) (2c•1p) Untidy tavern on the northwestern corner of the moot of Snail Street, Shrimp Alley and Presper Street (E:DM 228) Members of the Bull Elk Tribe can usually be found drinking here.</t>
  </si>
  <si>
    <t>Untidy tavern on the northwestern corner of the moot of Snail Street, Shrimp Alley and Presper Street (</t>
  </si>
  <si>
    <t>(E:DM 228)</t>
  </si>
  <si>
    <t>D18: Three Pearls Nightclub (festhall, D, 1)</t>
  </si>
  <si>
    <t>D18</t>
  </si>
  <si>
    <t>Three Pearls Nightclub (festhall, D, 1)</t>
  </si>
  <si>
    <t>Nightclub (4c). A popular festhall with nightly stage acts such as comedians, trained animal acts, illusionists' displays, recitals by famed bards and orators and exotic dance.</t>
  </si>
  <si>
    <t>A popular festhall with nightly stage acts such as comedians, trained animal acts, illusionists' displays, recitals by famed bards and orators and exotic dance.</t>
  </si>
  <si>
    <t>D19: Shipwrights' House (guildhall, B, 2)</t>
  </si>
  <si>
    <t>D19</t>
  </si>
  <si>
    <t>Shipwrights' House (guildhall, B, 2)</t>
  </si>
  <si>
    <t>Shipwrights' House</t>
  </si>
  <si>
    <t>Order of Master Shipwrights</t>
  </si>
  <si>
    <t>D20: Red Sails (warehouse, C, 2)</t>
  </si>
  <si>
    <t>D20</t>
  </si>
  <si>
    <t>Red Sails (warehouse, C, 2)</t>
  </si>
  <si>
    <t>Red Sails</t>
  </si>
  <si>
    <t>D21: Muleskull Tavern (tavern/guild, D, 2)</t>
  </si>
  <si>
    <t>Muleskull Tavern (tavern/guild, D, 2)</t>
  </si>
  <si>
    <t>Dungsweepers' Guild. The tavern barkeeper, a human named Glasir Ven, manages the establishment on behalf of the Dungsweepers</t>
  </si>
  <si>
    <t>Guild HQ: Dungsweepers' Guild. Muleskull tavern is technically a public business, but is usually only patronized by members of the Dungsweepers’ Guild and their close relatives. It serves as their guildhall, and the sign out front (which is nothing more than an actual mule skull hanging over the door) doesn’t do much in the way of advertising. If you spent your day cleaning up other peoples’ shit, you would want a bar to call your own as well. 
The Muleskull tavern not only boasts a full bar but also is the home to the Dungsweepers’ Guild. The regulars mostly consist of guild members but sometimes one can find the odd noble having a drink at a corner table</t>
  </si>
  <si>
    <t>Dungsweepers' Guild</t>
  </si>
  <si>
    <t>D22: The Hanging Lantern (festhall, C, 6)</t>
  </si>
  <si>
    <t>D22</t>
  </si>
  <si>
    <t>The Hanging Lantern (festhall, C, 6)</t>
  </si>
  <si>
    <t>Festhall (4c). A festhall famed for its stunning escorts and its skilled matchmakers, as well as a side business in costume rental.
The Hanging Lantern
Matchmaker &amp; Festhall
The Lantern, an escort service known for the stunning beauty of its workers, and for the skill of its matchmakers, is famous up and down the Sword Coast.
There are many tales of clients who found a long-lost sweetheart at the Lantern or met the girl or boy of their dreams there. Mer-chants and the lovelorn come from up and down the Sword Coast to visit the Lantern, which is tucked into a square of shops and warehouses bounded by Shrimp Street, Pressbow Lane, Oar Alley and Ship Street. 
The Place
The Lantern is a large, window¬less building that rises a full six floors above the street. Thanks to flooding and old sewer tunnels, it has no cellars. It's dim inside, and hushed —except for the constant, gentle flute and harp music. Both the music and the sound-eating, I'm told, are due to magic.
The Prospect
Folk come to the Lantern for just one purpose, slipping in any of its seven doors into small, inti¬mate rooms. In each room, a matchmaker waits.
There clients are interviewed, pay and are ushered into one of many narrow dark passages and stairs that leads to the room of their chosen. I'm told that not a few stabbings and stranglings occur in these dark passages when one patron lies in wait for another. Selected escorts can also meet clients by appointment. Yes, they make house calls.
The matchmakers seem expert at knowing exactly what clients want—even those who refuse to say. A wizard I met leaving the Lantern, in exchange for my promise not to name her, tells me they're not expert matchmakers, but really dopplegangers! They mind read to learn what folk like, and use their shapechanging to supply it, when their hired girls and boys can't.
The Watchful Order of Magists &amp; Protectors knows their secret, but preserves it, along with their lives and continued operation, in exchange for their solemn promise not to slay any guests. There are rumors of occasional evil outlander wizards disap¬pearing at the Lantern, though.
The People
No one, not even the Lanterns hired escorts, is sure how many matchmakers work at the Lan¬tern. I'm told there are actually six dopplegangers, but they shift their shapes often enough to baffle any exact accounting.
The spokeswoman for the Lantern is a dignified elderly lady of rich dress and cultured manners, but its not known if this is a real person, or a shape taken by more than one 'ganger.
The Prices
Escorts can be had for as little as 10 gp for on-the-arm service only. If acting is involved, such as playing a false part in a conversa¬tion meant to be overheard or pretending to wealth or identity in business dealings, the mini¬mum fee is 25 gp. If more is desired, fees rise from there to a high of around 75 gp. The match¬makers have an uncanny ability to know how much a client can pay. Discretion is assured.
If a client just wants to hire bodies — a group of folk to accom-pany her on a stroll or tavern crawl through Dock Ward, say as a bodyguard party, or to fool someone into thinking the client is part of a group or has lots of friends—they can be had for as little as 7 to 9 gp/head per eve¬ning. The Lantern has a call list of those down on their luck, and charges 3 gp for the trouble of sending a runner boy for them and providing suitable garb.
TraveLers' Lore
The business the Lantern do forces it to deal in a little-known sideline. Its the closest thing to a costume rental service Water- deep has, providing fooling clothing for many occasions. Costumes are sometimes rented out, typically for 1 gp per night. Renters must pay for replace¬ment of any damaged garments.
There are many many tales of finding long-lost heartmates here (thanks to the shapeshifting of the 'gangers), but there are also ru¬mors that drugged captives are kept here to await a slavers' ship or recovery by kidnap gangs. I saw no evidence of that—but I did see carried out the body of an unfor¬tunate merchant who'd met a creditor on the stairs and been a bit too slow with his dagger.
Helmstar Warehouse
Facing the full fury of winter sea storms howling across the har¬bor, this warehouse stands on Dock Street, on the northeast corner of its junction with Crookedclaw Alley.
The Place
This old, slightly leaning stone structure looks most impressive— in a worn, seedy way. Its carved harpies and wyverns, encrusted with white caps of bird drop¬pings, glare down endlessly on the bustle of the docks.
The Prospect
The Helmstar Warehouse is presently run by one of the third generation of Helmstars to trade on the docks of Waterdeep: Chuldan Helmstar.
Chuldan is one of the better- known fences of Waterdeep. He buys carvings and statuary of all sorts, no matter how recogniz¬able and hot, for 35% of the current new-made market price. No value is given for any en¬chantments on or magical pow¬ers of items, only on their material, size, and workmanship.
Chuldan is one of very few Waterdhavians allowed by the guilds involved to hold dual membership in guilds that are of ten competitors: the Fellowship of Salters, Packers, and Joiners and the Guild of Watermen. He maintains this rare position by handsome annual payments over and above his dues to both guilds. It allows him to carry on his illicit trade, which is the great majority of his business. Stolen goods find shipboard ways out of Waterdeep in a variety of inge¬nious packagings devised and constructed by Chuldan and his skilled, discreet staff of fourteen.
The People
Chuldan is a close-mouthed, bird-like, suspicious man with jet black eyes and hair. Always expecting double-dealing and betrayal, he is steps ahead of foes with contingency plans, escape routes, and surprises up one's sleeve—and seems satisfied when such deceits occur, as if they confirm his forethought and views on the true natures of all intelligent races.
The Prices
Chuldan deals in the handling of small cargo, from six barrels or a noble's coach to individual crates bound for friends and colleagues up and down the Sword Coast.
His rates are high (2 to 6 gp per container), and he guarantees only same-season delivery. How¬ever, he has a large clientele, because he is discreet, takes extra care in packing to ensure cargo safety and undertakes to threat¬en, trace, check on, and otherwise persuade hired carriers to make sure cargo they take coin from him to deliver is in fact delivered to the right party as soon as possible.
Travelers' Lore
Few bother Chuldan, his goods, or his staff-word of his defenses and means of vengeance has spread. The high-vaulted, crowded warehouse is guarded by a band of margoyles whose loyalty to Chuldan seems unshak¬able. No one knows exactly how many of these creatures are lurking around the warehouse and Chuldan's rooftop apart¬ments, or by what means he controls them. They hunt down any who molest him, trespass, or try to steal.
On occasions Chuldan has found it necessary to explain certain things to professionally curious men of the city watch. Usually his explanations concern a severed head, newly added to the end of a row of withered fellow trophies above Chuldan's front counter. Chuldan's words tend to reflect the view that this latest head, like the earlier ones, came in a recently unloaded cargo from far and barbarous lands, and has something to do, he understands, with barbarian beliefs about guardian spirits that watch over goods while they travel afar. That certain of the heads seem familiar, closely resembling recently vanished rogues and ruffians of the city is something that troubles, puzzles, and indeed mystifies Chuldan over and over again.
Chuldan invites all passersby to poke their noses into his warehouse to see the care he takes over cargo and the speed and volume of his business. He hopes (correctly) that many will be impressed—either to use his services or to refrain from trying to steal from him.
The lore of Dock Ward says the ghost of Chuldan's famous adven-turing father, the bearded and brawling warrior Thalagar, drifts around the warehouse—its sewer door, in particular—in tattered splint mail, battle axe in hands, defending Helmstar territory.
The ghost is said to have routed more than one thieving band who used magic to neutralize the margoyles. Thalagar especially hated lizard men, and on certain mist-shrouded nights, old sailors say he can be seen striding silently but speedily along the length of Dock Street, ^torm-like of visage, axe in hand. 
Some of the carvings on the second floor ledge and roof of the warehouse are crumbling away. A shattered, fallen harpy was recently found on Dock Street one morning below its customary perch. Under it was the flattened body of an unfortu¬nate thief, still clutching the climbing line that had pulled the carving down atop her. Chuldan Helmstar had the missing roof¬top carving replaced with a detailed carving that shows a crouching, terrified-looking human female in leathers hold¬ing one end of a climbing cord, and took great pleasure in pointing it out to visitors for the next few ri.des.
These are always nights when lizard men have come near the harbor (as crew, captives, passengers, or visitors—perhaps disguised—to the city).</t>
  </si>
  <si>
    <t>D23: The Sleeping Wench (tavern, D, 3)</t>
  </si>
  <si>
    <t>The Sleeping Wench (tavern, D, 3)</t>
  </si>
  <si>
    <t>Sleeping Wench</t>
  </si>
  <si>
    <t>Tavern (3c•3p). This tavern is a quieter, cheaper alternative to the Sleeping Snake (see above). There's still dancing on the tables and the cheaper sort of drink, but this place has a better class of clientele and background music (of the lutes and toots variety).</t>
  </si>
  <si>
    <t>D24: Aurora's Realms Shop, Slut Street Catalogue Counter (business, C, 3)</t>
  </si>
  <si>
    <t>D24</t>
  </si>
  <si>
    <t>Aurora's Realms Shop, Slut Street Catalogue Counter (business, C, 3)</t>
  </si>
  <si>
    <t>Aurora's Realms Shop, Slut Street Catalogue Counter</t>
  </si>
  <si>
    <t>D25: The Purple Palace (festhall, C, 4)</t>
  </si>
  <si>
    <t>D25</t>
  </si>
  <si>
    <t>The Purple Palace (festhall, C, 4)</t>
  </si>
  <si>
    <t xml:space="preserve"> Festhall (4c)</t>
  </si>
  <si>
    <t>D26: The Mermaid's Arms (festhall, C, 3)</t>
  </si>
  <si>
    <t>D26</t>
  </si>
  <si>
    <t>The Mermaid's Arms (festhall, C, 3)</t>
  </si>
  <si>
    <t>D27: The Blue Mermaid (tavern, D, 2)</t>
  </si>
  <si>
    <t>The Blue Mermaid (tavern, D, 2)</t>
  </si>
  <si>
    <t>Blue Mermaid</t>
  </si>
  <si>
    <t>The Blue Mermaid tavern is a respectable establishment with decent food at a good price whose clientele is normally sailors and dockworkers looking for a quiet place to eat. The manager is a man named Stevian. WATE1-5 &amp;1-7</t>
  </si>
  <si>
    <t xml:space="preserve">The Blue Mermaid tavern is a respectable establishment with decent food at a good price whose clientele is normally sailors and dockworkers looking for a quiet place to eat. The manager is a man named Stevian. (WATE 1-5, 1-7) </t>
  </si>
  <si>
    <t>D28: Shippers' Hall (guildhall, C, 2)</t>
  </si>
  <si>
    <t>D28</t>
  </si>
  <si>
    <t>Shippers' Hall (guildhall, C, 2)</t>
  </si>
  <si>
    <t>Shippers' Hall</t>
  </si>
  <si>
    <t>Fellowship of Salters, Packers, &amp; Joiners</t>
  </si>
  <si>
    <t>Fellowship of Salters, Packers &amp; Joiners</t>
  </si>
  <si>
    <t>D29: Shippers' Storage (warehouse, D, 3)</t>
  </si>
  <si>
    <t>D29</t>
  </si>
  <si>
    <t>Shippers' Storage (warehouse, D, 3)</t>
  </si>
  <si>
    <t>Shippers' Storage</t>
  </si>
  <si>
    <t>D30: The House of Tarmagus (warehouse, D, 4)</t>
  </si>
  <si>
    <t>D30</t>
  </si>
  <si>
    <t>The House of Tarmagus (warehouse, D, 4)</t>
  </si>
  <si>
    <t>House of Tarmagus</t>
  </si>
  <si>
    <t>TAVERN/warehouse</t>
  </si>
  <si>
    <t>In the cavernous cellar beneath the warehouse known as the House of Tarmagus lies The Keelhauled Dwarf, a subterranean tavern favored by duergar and their ilk, as well as many of the city's half-orcs, thugs, and ruffians.</t>
  </si>
  <si>
    <t>D31: Coopers' Rest (guildhall, C, 2)</t>
  </si>
  <si>
    <t>D31</t>
  </si>
  <si>
    <t>Coopers' Rest (guildhall, C, 2)</t>
  </si>
  <si>
    <t>Coopers' Rest</t>
  </si>
  <si>
    <t>Coopers' Guild</t>
  </si>
  <si>
    <t>D32: The Hanged Man (tavern, D, 1)</t>
  </si>
  <si>
    <t>The Hanged Man (tavern, D, 1)</t>
  </si>
  <si>
    <t>Hanged Man</t>
  </si>
  <si>
    <t xml:space="preserve"> Tavern (3c•4p)</t>
  </si>
  <si>
    <t>D33: House of Pride Perfumes (business, C, 1)</t>
  </si>
  <si>
    <t>D33</t>
  </si>
  <si>
    <t>House of Pride Perfumes (business, C, 1)</t>
  </si>
  <si>
    <t>House of Pride Perfumes</t>
  </si>
  <si>
    <t>Shop (Perfume). A veritable glass jungle of bottles filled with exotic perfumes and other scents.</t>
  </si>
  <si>
    <t>A veritable glass jungle of bottles filled with exotic perfumes and other scents. Located in a particularly run-down alley of the Dock Ward, the House of Pride is run by two sisters who escaped from a life of prostitution to become entrepreneurs. The shop is surprisingly well stocked, and carries strange scents such as the musk of a flail snail. An enchantment over the shop keeps its glass contents from breaking, which is a very real threat in that neighborhood. The shop is protected by two large, well-trained mastiffs.
 (4c). A veritable glass jungle of bottles filled with exotic perfumes and other scents.</t>
  </si>
  <si>
    <t>D34: Arnagu's the Shipwright's residence (row house, B, 3)</t>
  </si>
  <si>
    <t>D34</t>
  </si>
  <si>
    <t>Arnagu's the Shipwright's residence (row house, B, 3)</t>
  </si>
  <si>
    <t>Arnagu's Shipwright's residence</t>
  </si>
  <si>
    <t>D35: Full Sails (tavern/guildhall, C, 3)</t>
  </si>
  <si>
    <t>Full Sails (tavern/guildhall, C, 3)</t>
  </si>
  <si>
    <t>Most Diligent League of Sail-makers &amp; Cordwainers</t>
  </si>
  <si>
    <t>Most Diligent League of Sailmakers &amp; Cordwainers. A merry, bright tavern on Net Street at the docks, with its upstairs space acting as meeting and storage space for the sailmakers' guild.</t>
  </si>
  <si>
    <t>D36: The Blushing Mermaid (festhall, C, 2s &amp; 3s)</t>
  </si>
  <si>
    <t>D36</t>
  </si>
  <si>
    <t>The Blushing Mermaid (festhall, C, 2s &amp; 3s)</t>
  </si>
  <si>
    <t>Blushing Mermaid</t>
  </si>
  <si>
    <t>2s &amp; 3s</t>
  </si>
  <si>
    <t>Inn, Festhall (4c•3p•3a)</t>
  </si>
  <si>
    <t>D37: Felhaur's Fine Fish (business, D, 1)</t>
  </si>
  <si>
    <t>D37</t>
  </si>
  <si>
    <t>Felhaur's Fine Fish (business, D, 1)</t>
  </si>
  <si>
    <t>Felhaur's Fine Fish</t>
  </si>
  <si>
    <t>Domannin Felhaur is a dwarf who has long held a position of respect within the fishmonger’s guild. Above this shop, a green-tinted, taxidermied swordfish welcomes those looking for smoked and dried fish, as well as freshly caught dinner fare. Each morning and evening, Felhaur’s daughter Dualla pushes a cart over to The Way of the Dragon and sells fish kabobs to those on their way in and out of the city. His other children mostly fish, starting in the early hours, not returning until gateclose</t>
  </si>
  <si>
    <t>D38: Khostal Hannass, Fine Nuts (business, D, 1)</t>
  </si>
  <si>
    <t>D38</t>
  </si>
  <si>
    <t>Khostal Hannass, Fine Nuts (business, D, 1)</t>
  </si>
  <si>
    <t>Khostal Hannass, Fine Nuts</t>
  </si>
  <si>
    <t>This shop imports nuts from surrounding farms, and sells them in different amounts to supplement trail rations or use in cooking. As a tip, it’s also a good place to buy a sack of salt at a somewhat discounted price. Any individuals with allergies should steer clear.</t>
  </si>
  <si>
    <t>D39: Seaswealth Hall (guildhall, C, 2)</t>
  </si>
  <si>
    <t>D39</t>
  </si>
  <si>
    <t>Seaswealth Hall (guildhall, C, 2)</t>
  </si>
  <si>
    <t>Seaswealth Hall</t>
  </si>
  <si>
    <t>Fishmongers' Fellowship</t>
  </si>
  <si>
    <t>D40: Nestaur the Ropemaker (business, C, 2)</t>
  </si>
  <si>
    <t>D40</t>
  </si>
  <si>
    <t>Nestaur the Ropemaker (business, C, 2)</t>
  </si>
  <si>
    <t>Nestaur Ropemaker</t>
  </si>
  <si>
    <t>Formerly an apprentice of Talnu, Nestaur (human male) started his own shop as a youth and still runs it in his old age. With no guild oversight, Nestaur branched out from ropemaking and also sells grappling hooks, block-and-tackles, pitons, and nets. Other ropemakers in the area (just Talnu, really) see this as a slight on their profession, and consider themselves purists in that regard. The two have a longstanding rivalry, which escalates to violence at times. Just a reminder that not all of us are obsessed with dragons and treasures. Some of us are really into ropes.</t>
  </si>
  <si>
    <t>D41: The Sleeping Snake (tavern, D, 1)</t>
  </si>
  <si>
    <t>The Sleeping Snake (tavern, D, 1)</t>
  </si>
  <si>
    <t>Sleeping Snake</t>
  </si>
  <si>
    <t xml:space="preserve"> Tavern &amp; Inn (barely) (3c•2p•2a) Members of the Black Boar Tribe can usually be found drinking here.</t>
  </si>
  <si>
    <t>Provender
• Ales &amp; stouts on tap: 2 cp/tankard
• Zzar: 5 cp/pint
Services
• Bed in Common Room: 6 cp/night
Staff
• Alard Belaerl, proprietor (hm)
• Kadya, bartender (hof)</t>
  </si>
  <si>
    <t>D42: Shipmasters' Hall (inn, C, 3)</t>
  </si>
  <si>
    <t>Shipmasters' Hall (inn, C, 3)</t>
  </si>
  <si>
    <t>D43: Watermens' Hall (guildhall, C, 3)</t>
  </si>
  <si>
    <t>D43</t>
  </si>
  <si>
    <t>Watermens' Hall (guildhall, C, 3)</t>
  </si>
  <si>
    <t>Watermens' Hall</t>
  </si>
  <si>
    <t>Guild of Watermen</t>
  </si>
  <si>
    <t>Guild of Watermen. A boat- and warehouse that serves as their headquarters, the boathouse for their skiffs and ferries, and storage for any all flotsam and jetsam found while keeping the harbor clear.</t>
  </si>
  <si>
    <t>D44: Mariners' Hall (guildhall, B, 3)</t>
  </si>
  <si>
    <t>D44</t>
  </si>
  <si>
    <t>Mariners' Hall (guildhall, B, 3)</t>
  </si>
  <si>
    <t>Mariners' Hall</t>
  </si>
  <si>
    <t>Master Mariners' Guild</t>
  </si>
  <si>
    <t>Master Mariners' Guild. A lavish two-story wattle-and-daub building just off the Way of the Dragon that puts up many a visiting ship's captain during and after guild business.</t>
  </si>
  <si>
    <t>D45: Torpus the Tanner (business, C, 2)</t>
  </si>
  <si>
    <t>D45</t>
  </si>
  <si>
    <t>Torpus the Tanner (business, C, 2)</t>
  </si>
  <si>
    <t>Torpus Tanner</t>
  </si>
  <si>
    <t>D46: League Hall (guildhall, C, 2)</t>
  </si>
  <si>
    <t>D46</t>
  </si>
  <si>
    <t>League Hall (guildhall, C, 2)</t>
  </si>
  <si>
    <t>League Hall</t>
  </si>
  <si>
    <t>League of Skinners &amp; Tanners</t>
  </si>
  <si>
    <t>League of Skinners &amp; Tanners. A large tannery with an upper-level tavern for the business of the League.</t>
  </si>
  <si>
    <t>D47: The Butchers' Guildhall (guildhall, C, 2)</t>
  </si>
  <si>
    <t>D47</t>
  </si>
  <si>
    <t>The Butchers' Guildhall (guildhall, C, 2)</t>
  </si>
  <si>
    <t>The Butchers' Guildhall</t>
  </si>
  <si>
    <t>Guild of Butchers</t>
  </si>
  <si>
    <t>Guild of Butchers. A recently renovated timber-frame two-story guild house with an available cold cellar for the guild members' overstock.</t>
  </si>
  <si>
    <t>D48: Melgard's Fine Leathers (business, C, 1)</t>
  </si>
  <si>
    <t>D48</t>
  </si>
  <si>
    <t>Melgard's Fine Leathers (business, C, 1)</t>
  </si>
  <si>
    <t>Melgard's Fine Leathers</t>
  </si>
  <si>
    <t>clothing</t>
  </si>
  <si>
    <t>D49: Thomm Storage (warehouse, C, 4)</t>
  </si>
  <si>
    <t>D49</t>
  </si>
  <si>
    <t>Thomm Storage (warehouse, C, 4)</t>
  </si>
  <si>
    <t>Thomm Storage</t>
  </si>
  <si>
    <t>D50: Telethar Leatherworks (business, D, 2)</t>
  </si>
  <si>
    <t>D50</t>
  </si>
  <si>
    <t>Telethar Leatherworks (business, D, 2)</t>
  </si>
  <si>
    <t>Telethar Leatherworks</t>
  </si>
  <si>
    <t>D51: Fellowship Storage (warehouse, C, 4)</t>
  </si>
  <si>
    <t>D51</t>
  </si>
  <si>
    <t>Fellowship Storage (warehouse, C, 4)</t>
  </si>
  <si>
    <t>Fellowship Storage</t>
  </si>
  <si>
    <t>D52: Smokehouse (business, D, 2)</t>
  </si>
  <si>
    <t>D52</t>
  </si>
  <si>
    <t>Smokehouse (business, D, 2)</t>
  </si>
  <si>
    <t>Smokehouse</t>
  </si>
  <si>
    <t>This large one-story brick smokehouse is shared by the Fishmongers' Fellowship and the Guild of Butchers. The surrounding neighborhood constantly smells of curing meats and fish.  This property is owned by the Fishmongers’ Fellowship and maintained through the efforts of the Felhaur clan. Butchers can also use the facility for a small fee Used by both the Fishmongers' and Butchers' guilds, this rare one-story brick smokehouse almost always smells of curing meats or fish.</t>
  </si>
  <si>
    <t>D53: Jemuril the DwarPs residence (rowhouse, C, 2)</t>
  </si>
  <si>
    <t>D53</t>
  </si>
  <si>
    <t>Jemuril the DwarPs residence (rowhouse, C, 2)</t>
  </si>
  <si>
    <t>Jemuril DwarPs residence</t>
  </si>
  <si>
    <t>D54: The Copper Cup (festhall, C, 4s &amp; 5s)</t>
  </si>
  <si>
    <t>D54</t>
  </si>
  <si>
    <t>The Copper Cup (festhall, C, 4s &amp; 5s)</t>
  </si>
  <si>
    <t>4s &amp; 5s</t>
  </si>
  <si>
    <t xml:space="preserve"> Inn, Festhall (4c•3p•2a). Three old three- and four-story warehouses linked and converted into one of Waterdeep's busiest and most famous nightlife spots.</t>
  </si>
  <si>
    <t>D55: Gelfuril the Trader (business, C, 1)</t>
  </si>
  <si>
    <t>D55</t>
  </si>
  <si>
    <t>Gelfuril the Trader (business, C, 1)</t>
  </si>
  <si>
    <t>Gelfuril Trader</t>
  </si>
  <si>
    <t>Weapons. Tools.  Shop (General Goods)</t>
  </si>
  <si>
    <t xml:space="preserve"> (3c)</t>
  </si>
  <si>
    <t>D56: Guard Barracks (city building, C, 3)</t>
  </si>
  <si>
    <t>D56</t>
  </si>
  <si>
    <t>Guard Barracks (city building, C, 3)</t>
  </si>
  <si>
    <t>Guard Barracks #3</t>
  </si>
  <si>
    <t>D57: Cookhouse Hall (city building, C, 2)</t>
  </si>
  <si>
    <t>Cookhouse Hall (city building, C, 2)</t>
  </si>
  <si>
    <t>lords</t>
  </si>
  <si>
    <t>Tavern. A large hall that serves simple hot meals and passable drink to weary travelers and those down on their luck for two coppers, sponsored jointly by the Lords and Lord Ulmassus Phull.</t>
  </si>
  <si>
    <t>D58: The Pickled Fisherman (tavern, D, 2)</t>
  </si>
  <si>
    <t>The Pickled Fisherman (tavern, D, 2)</t>
  </si>
  <si>
    <t>Pickled Fisherman</t>
  </si>
  <si>
    <t>D59: The Soaring Pegasus (tavern, C, 2)</t>
  </si>
  <si>
    <t>The Soaring Pegasus (tavern, C, 2)</t>
  </si>
  <si>
    <t>Soaring Pegasus</t>
  </si>
  <si>
    <t>D60: The Fishscale Smithy (business, C, 2)</t>
  </si>
  <si>
    <t>D60</t>
  </si>
  <si>
    <t>The Fishscale Smithy (business, C, 2)</t>
  </si>
  <si>
    <t>Fishscale Smithy</t>
  </si>
  <si>
    <t>Shop (Blacksmith) This blacksmith shop sells standard metal adventuring gear, aiming for customers who are soon leaving by boat for far-off lands. But beneath the shop a tunnel connects to a gladiatorial arena called “The Monster Pit” - see below.</t>
  </si>
  <si>
    <t>D61: Jester's Clubhouse (guildhall, D, 1)</t>
  </si>
  <si>
    <t>D61</t>
  </si>
  <si>
    <t>Jester's Clubhouse (guildhall, D, 1)</t>
  </si>
  <si>
    <t>Jester's Clubhouse</t>
  </si>
  <si>
    <t>Jesters' Guild. The Jester’s Guild strives to be taken as seriously as any other, and take great pride in their work. That being said, anyone trying to enter the front door of this brightly-colored row house in the Dock Ward is in for a rude surprise, as what appears to be a door is actually a facade. It is merely a decoration that will not open no matter how hard I tried. Stand there too long and the real, hidden door opens and then you’re the butt of the joke.</t>
  </si>
  <si>
    <t>D62: Horizon's Sails (business, B, 2)</t>
  </si>
  <si>
    <t>D62</t>
  </si>
  <si>
    <t>Horizon's Sails (business, B, 2)</t>
  </si>
  <si>
    <t>Horizon's Sails</t>
  </si>
  <si>
    <t>Shop (Maps, Charts &amp; Logbooks)</t>
  </si>
  <si>
    <t xml:space="preserve"> Fine &amp; enchanted maps, charts &amp; logbooks. Specializing in lateen sails made by members of the “Most Diligent League of Sail-makers and Cordwainers” and sold at around 700gp each, Horizon’s will also sell “no guarantee” sails for less than half of that to anyone who asks, but the risk at hand is questionable. Anyone wishing to buy sails directly from the guild for a discount can find them at the guild-run Full Sails Tavern and Guildhall at the end of nearby Sternpost Street. The shop also sells cartography equipment and maps drawn by Senior Cartographer Ellis Adarbrent, a noble from the house of the same name, who made their name through shipping.  </t>
  </si>
  <si>
    <t>D63: Mother Jatha's (business, D, 1)</t>
  </si>
  <si>
    <t>Mother Jatha's (business, D, 1)</t>
  </si>
  <si>
    <t>Brothel. A miniscule storefront, Mother Jatha’s is run by an astoundingly ancient Amnian woman who shows up unfailingly every day to a huge line of locals yearning for her baked goods. Volo himself reviewed the stall, saying, “Dont miss the hot cheese-and-bacon tarts served every morning by Mother Jatha (her shops in Dock Ward, on Shrimp Alley just across from the mouth of Pressbow Lane)! A copper each, and a greasy but heavenly meal to start the day. If you wait until its daylight, you wont have to shove for a place in line among the dockworkers. But dont tarry too long - by highsun, theyre all gone, and she then bakes only the sweet tarts Waterdeep is famous for (the ones my friend, Aurora, sells in her Whole Realms Catalog highly recommended, by the way.” Her establishment never stays in one place for long, however.</t>
  </si>
  <si>
    <t>Dragon Mag 190</t>
  </si>
  <si>
    <t>D64: Talnu's Ropeworks (business, D, 2)</t>
  </si>
  <si>
    <t>D64</t>
  </si>
  <si>
    <t>Talnu's Ropeworks (business, D, 2)</t>
  </si>
  <si>
    <t>Talnu's Ropeworks</t>
  </si>
  <si>
    <t>Adder Lane</t>
  </si>
  <si>
    <t>Baershin Talnu. [ See "Who's Who in Waterdeep," p.92, City of Splendors. ]</t>
  </si>
  <si>
    <t>Adventuring gear. Shop (Rope)</t>
  </si>
  <si>
    <t>. As there is no guild in Waterdeep for ropemakers, Talnu works independently. You would think a gnome wouldn’t be able to earn a living by selling ropes and only ropes for his whole life, but here we are. Hempen Ropes? Talnu’s got em. Silk Ropes? Yup. Grappling hooks? No. Only ropes. Whatever you do, don’t mention Nestaur the Ropemaker in front of the proprietor. Proprietor: Baershin Talnu. [ See "Who's Who in Waterdeep," p.92, City of Splendors. ]</t>
  </si>
  <si>
    <t>D65: Merlook Nets &amp; Knotware (business, D, 1)</t>
  </si>
  <si>
    <t>D65</t>
  </si>
  <si>
    <t>Merlook Nets &amp; Knotware (business, D, 1)</t>
  </si>
  <si>
    <t>Merlook Nets &amp; Knotware</t>
  </si>
  <si>
    <t>Net Street</t>
  </si>
  <si>
    <t>Shop (Nets)</t>
  </si>
  <si>
    <t xml:space="preserve"> Proprietor: Glaerth Homblestaum. [ See "Who's Who in Waterdeep," p.92, City of Splendors. ] How he got the prime location of a shop on a street called “Net Street” is anyone’s guess. But Merlook’s family has run this shop for generations, and the Fishmongers’ Fellowship know they can be trusted to make reliable netting of any weight or size. The current manager, Hirkull, is a half-orc, and Merlook’s great-grand-nephew.</t>
  </si>
  <si>
    <t>D66: Ralagut's Wheelhouse (business, D, 1)</t>
  </si>
  <si>
    <t>D66</t>
  </si>
  <si>
    <t>Ralagut's Wheelhouse (business, D, 1)</t>
  </si>
  <si>
    <t>Ralagut's Wheelhouse</t>
  </si>
  <si>
    <t xml:space="preserve">Shop (Shipboard Goods) </t>
  </si>
  <si>
    <t>a sundries shop on west-front Snail Street half a block south off Shesstra's Street.</t>
  </si>
  <si>
    <t>D67: The Angry Coxswain (tavern, D, 1)</t>
  </si>
  <si>
    <t>The Angry Coxswain (tavern, D, 1)</t>
  </si>
  <si>
    <t>Angry Coxswain</t>
  </si>
  <si>
    <t>D68: Gathgaer Milomynt's residence (row house, D, 2)</t>
  </si>
  <si>
    <t>D68</t>
  </si>
  <si>
    <t>Gathgaer Milomynt's residence (row house, D, 2)</t>
  </si>
  <si>
    <t>Gathgaer Milomynt's residence</t>
  </si>
  <si>
    <t>D69: Maernath Storage (warehouse, D, 2)</t>
  </si>
  <si>
    <t>D69</t>
  </si>
  <si>
    <t>Maernath Storage (warehouse, D, 2)</t>
  </si>
  <si>
    <t>Maernath Storage</t>
  </si>
  <si>
    <t>D70: Alex Lenter's Storage (warehouse, D, 2)</t>
  </si>
  <si>
    <t>D70</t>
  </si>
  <si>
    <t>Alex Lenter's Storage (warehouse, D, 2)</t>
  </si>
  <si>
    <t>Dawnharbor Storage</t>
  </si>
  <si>
    <t xml:space="preserve"> Rental Warehouse (was Alex Lenter's Storage).
Alek was a fence in Waterdeep before he was recruited by the Xanathar for his operations in Skullport. Alek, however, secretly spied on the Xanathar's Guild for his friends in the Shadow Thieves, who wanted know all that happened in "their" city. Alek hoped to use this situation to gain as much money as possible. If he was caught, he would be killed</t>
  </si>
  <si>
    <t>D71: Old Xoblob Shop (business, B, 3)</t>
  </si>
  <si>
    <t>D71</t>
  </si>
  <si>
    <t>Old Xoblob Shop (business, B, 3)</t>
  </si>
  <si>
    <t>Old Xoblob Shop</t>
  </si>
  <si>
    <t xml:space="preserve"> Shop (Adventuring Curios) </t>
  </si>
  <si>
    <t>This curiosity shop is filled with lots of battle trophies and souvenirs from Undermountain. Worth a look to see the stuffed beholder for which the shop is named. The shopkeeper is a deep gnome.
(4c). A curio shop famous in the city for battle trophies from places far and near (especially Undermountain). Currently owned by a deep gnome who calls himself Xoblob, though the name certainly predates him.</t>
  </si>
  <si>
    <t>D72: The Pavilion of Paving Stones (guildhall, C, 3)</t>
  </si>
  <si>
    <t>D72</t>
  </si>
  <si>
    <t>The Pavilion of Paving Stones (guildhall, C, 3)</t>
  </si>
  <si>
    <t>The Pavilion of Paving Stones</t>
  </si>
  <si>
    <t>Loyal Order of Street Laborers</t>
  </si>
  <si>
    <t>D73: Sailor's Corner (inn, D, 2)</t>
  </si>
  <si>
    <t>Sailor's Corner (inn, D, 2)</t>
  </si>
  <si>
    <t>D74: Darth's Dolphyntyde (tavern, D, 1)</t>
  </si>
  <si>
    <t>Darth's Dolphyntyde (tavern, D, 1)</t>
  </si>
  <si>
    <t>Darth's Dolphyntyde</t>
  </si>
  <si>
    <t xml:space="preserve">Knight’n Shadow </t>
  </si>
  <si>
    <t>Corner of Fish and Snail Streets (DS14)
Two-story tavern, on the site of the former Sea Knight tavern (which collapsed in 1425 DR due to spellplague or mage-duel)
Connects Waterdeep and Downshadow (DS 15)</t>
  </si>
  <si>
    <t>Corner of Fish and Snail Streets (DS14)
Two-story tavern, on the site of the former Sea Knight tavern (which collapsed in 1425 DR due to spellplague or mage-duel)
Connects Waterdeep and Downshadow (DS 15)
 The Knight ‘n Shadow is a two story tavern in Dock Ward (near the intersection of Fish Street and Snail Street). The tavern is shabby and populated by criminals and others who wish to hide their business. The two burly half-orc bouncers must be either bribed (25 gp per PC), impressed that the PC would not be out of place (for example, spellscarred, rogues, orcs, gnolls, shadar-kai, or drow), or Intimidated DC 21 before allowing access to the lower level of the tavern. A rickety set of stairs through a sloped tunnel leads to the lower level of the tavern. From here the PCs can enter Downshadow via rope lift manned by a spellscarred half-orc. Tip well for smooth trip.
WATE1-6</t>
  </si>
  <si>
    <t xml:space="preserve">Angette’s </t>
  </si>
  <si>
    <t xml:space="preserve">Shop, MS47
 </t>
  </si>
  <si>
    <t>Sleepy Sylph</t>
  </si>
  <si>
    <t>A popular tavern for visitors to Waterdeep, featuring driftglobe lights and scantily clad waitstaff dressed as fairies. Tavern, on Snailstreet, DS74</t>
  </si>
  <si>
    <t>This popular tavern stands at the southwest corner of the intersec¬tion of Rainrun and Snail Streets, at the other end of the same small block of buildings as the Red-Eyed Owl. Its frankly risque signboard depicts the sylph the tavern is named for.
But while the Owl is a cozy local watering hole, this place caters to visitors. Lots of colored driftglobes float about, and many scantily clad waitresses (wearing diaphanous robes and fairy wings of silken gauze stretched over fine wire) hurry about, dodging the strolling minstrels hired by the tavern.
Under the many-hued, drifting lights, patrons can eat almost nothing and drink as much as they can afford. Only skewered whole fowl —chicken, quail, turkey, or pheasant—are on the menu (1 gp each). Each fowl comes with a darkbread tren¬cher and a plate of lemon slices that most patrons use to cut the 
grease from their fingers after eating the fowl.
Drink is 3 cp/tankard for ale, 5 cp for bitters, 7 cp for stout, 1 sp/ tallglass for zzar or house red or white wine, and 2 gp to 25 gp by the bottle for more exotic things. Locals in the neighborhood no doubt come here for a single drink, to enjoy the music and to watch the waitresses —and then go to the Owl, just steps away to eat and drink at about a third the price. (I saw more than watching going on, but turned modestly back to my glass, which was practically sobbing to have more little drinks poured into it.)
For the money, though, you get spotless white tablecloths, good food brought to you in a hurry, music, and a chance to see other rich folk dining. If you aren't rich, why are you here?
Proprietor: The owner and operator of the Sleepy Sylph is Callanter Rollingshoulder, a tall, fat man dressed in dark silken robes and a red Calishite sash, with the bushy ends of his truly magnificent mustache adorned with tiny, golden, chiming bells.</t>
  </si>
  <si>
    <t xml:space="preserve">Dancing Pony </t>
  </si>
  <si>
    <t xml:space="preserve">Tavern, on Snailstreet, DS74 </t>
  </si>
  <si>
    <t xml:space="preserve">Rhalgut's Wheelhouse </t>
  </si>
  <si>
    <t xml:space="preserve">Shop, on Snailstreet, DS74 </t>
  </si>
  <si>
    <t xml:space="preserve">Skewered Dragon </t>
  </si>
  <si>
    <t>Velvet Tentacles aka. No Liches Allowed Festhall</t>
  </si>
  <si>
    <t>on Ship Street (SAY 3,4) Patron Dusk Lanvyl of High Healers Everywhere, a weary-looking—but smiling—man. (SAY 5) The place serves even the most exotic customers. The hellhound pelt that decorates the floor of its back hall is sentient and howls and belches fire when stepped on. (SAY 9)</t>
  </si>
  <si>
    <t xml:space="preserve">on Ship Street,SAY3,4
Patron Dusk Lanvyl of High Healers Everywhere, a weary-looking—but smiling—man. SAY5 
The place serves even the most exotic customers. The hellhound pelt that decorates the floor of its back hall is sentient and howls and belches fire when stepped on. SAY9 </t>
  </si>
  <si>
    <t>Home of Melvar Mouth </t>
  </si>
  <si>
    <t>On Ship Street, near the Velvet Tentacles Festhall. Melvar ‘the Mouth’ is a halfling who sells information (SAY11)</t>
  </si>
  <si>
    <t xml:space="preserve">on Ship Street , near the Velvet Tentacles Festhall. Melvar ‘the Mouth’ is a halfling who sells information SAY11 </t>
  </si>
  <si>
    <t>Brain Food </t>
  </si>
  <si>
    <t xml:space="preserve">On Ship Street, raw-fish-balls eatery, largely notorious for being owned by a mind flayer. SAY </t>
  </si>
  <si>
    <t xml:space="preserve">Wanton Weredolphin </t>
  </si>
  <si>
    <t>(SAY 5)</t>
  </si>
  <si>
    <t xml:space="preserve">Arrowclad Jester </t>
  </si>
  <si>
    <t>Tavern, where ‘Mirt underwent his unexpected pregnancy, and the place Fzoul Chembryl groomed his mustache a time or two’. (SAY 6)
Has poor-performing minstrels at the door and a tasteless interior (SAY 9)</t>
  </si>
  <si>
    <t>Laughing Lass</t>
  </si>
  <si>
    <t>Haldark's Shiphaven Shop </t>
  </si>
  <si>
    <t xml:space="preserve">On Sternpost Street. ED </t>
  </si>
  <si>
    <t>Jhannastra House </t>
  </si>
  <si>
    <t xml:space="preserve">Turned into a fortress of sorts after being broken into. Three ground floor shops occupy the space beneath her living quarters. ED
 </t>
  </si>
  <si>
    <t xml:space="preserve">Magpie &amp; Gannon 
</t>
  </si>
  <si>
    <t xml:space="preserve">the largest and best store for books, charts, and maps in Waterdeep. Although Gannon is not a sage as such, he is reputed to be a follower of Oghma. Some believe Magpie travels and acquires rare books, but no one is really sure if that is all she does. WATE2-2 </t>
  </si>
  <si>
    <t xml:space="preserve">Dancing Mermaid 
</t>
  </si>
  <si>
    <t>Knotted Rope Tavern</t>
  </si>
  <si>
    <t>South Gate</t>
  </si>
  <si>
    <t>One of the four gates through the Trollwall, heading southeast. It is pierced by the Way of the Dragon and is the main entrance and exit point for caravans frequenting the city and points south.</t>
  </si>
  <si>
    <t>Sailor's Last Request</t>
  </si>
  <si>
    <t>Former warehouse on the corner of Dock and Odd Streets that is now a chapel to Valkur, the god of sailors. The church of Valkur was loosely organized. Many clerics served as captains or sailors aboard ships and they usually met each other only if they happened to serve on the same ship or be in the same port. The clergy was known for helping sailors who were down on their luck. Valkur's church celebrated only one holy day known as the Shattering. The exact date of the festival varied but it was always celebrated in the spring. The purpose of the festival was to celebrate the breaking up of ice floes in the north which marked the beginning of the sailing season. Valkur's philosophy often put him in conflict with the capricious ocean-goddess Umberlee and he was a sworn enemy of the Deities of Fury. He was friendly with Selûne who guided sailors across the sea. It was believed that Valkur may have once been a mortal sailor who challenged Umberlee and emerged victorious.</t>
  </si>
  <si>
    <t xml:space="preserve">The Blue Mermaid tavern is a respectable establishment with decent food at a good price whose clientele is normally sailors and dockworkers looking for a quiet place to eat. The manager is a man named Stevian. WATE1-5 &amp;1-7
 </t>
  </si>
  <si>
    <t>The Friendly Flounder</t>
  </si>
  <si>
    <t>Tavern (3c•3p). A local tavern that thrives on simple seafood fare, favored by the locals and almost unknown to visitors. http://forgottenrealms.wikia.com/wiki/Friendly_Flounder</t>
  </si>
  <si>
    <t>Three Towers</t>
  </si>
  <si>
    <t>The Three Towers is a performance club in the Dock Ward of Waterdeep. It is known for hosting traveling minstrels, singers and storytellers, including Rymrick the Bawd, Dulchaesen and The Bell-Dwarves Three. On a night when no guest performer is available, a "Round of Ballades" is held by the staff, which is led by "Waterfall" Baerle Waszunn.
The club was the host of a notable performance of Crying To My Harp by the traveling minstrel Nymbrar "Nighteye" Shatterslee. It was extremely popular with the patrons and the venue was so full that the windows were propped open so that people could watch from the alleys outside. The performance caused so many coins to be thrown that the staff collected them in baskets normally used for bread.
http://web.archive.org/web/20090602131710/http://www.wizards.com/default.asp?x=dnd/wdn/20061206a</t>
  </si>
  <si>
    <t>Arnagus Shipwrights</t>
  </si>
  <si>
    <t>Shop (Ships)</t>
  </si>
  <si>
    <t xml:space="preserve"> The longest-existing company of shipwrights in Waterdeep.</t>
  </si>
  <si>
    <t>Col's Fish Shoppe</t>
  </si>
  <si>
    <t>An old weather-beaten shack stands here. It's door nearly hanging off the hinges. There's a rancid smell to the air, and just above it floats the scent of cooking oil and old fish. Col (you presume the old man inside to be the owner) is every bit as worn down as his store. Thin and gaunt, he would have once been quite tall, but these days stands with a notable hunch. He glowers at you from across the grey plank counter. "Fish?"</t>
  </si>
  <si>
    <t>4c</t>
  </si>
  <si>
    <t>Brothel (2c•3p•2a). A clean but clearly quite old establishment, Mother Athue's is a favorite among sailors and those who crave variety: Mother Athue hires her soft traders from all over Faerûn.</t>
  </si>
  <si>
    <t>Melgards Fine Leathers</t>
  </si>
  <si>
    <t>The existence of Maldiglas's Refuge is kept as secret as possible by the Watchful Order of Magists &amp; Protectors, concealed beneath a cloak of wild, exaggerated tavern tales told only when someone asks about the cave or claims to know something of it. Apprentices using scrying globes in Blackstaff Tower monitor use of the Waterdeep refuge. Khelben and Laeral have promised the Watchful Order and the Lords of the city that they will only intervene in visits to the refuge if one being attacks another within. They have made no promises, however, about not magically tracing or spying on users of the refuges, after such beings depart. The Watchful Order has secretly decided that anyone using the refuge more than twice in any month will be interviewed by senior mages of the Order as to their doings, aims, and current foes to uncover any possible perils to the Order, the city, or "the prosperity of ongoing trade in the North." The order is not above temporarily substituting false stones for the real ones to prevent specific portals from operating - particularly when Waterdeep is at war or there is suspicion of immediate covert magecraft hostile to the city.</t>
  </si>
  <si>
    <t>Torpus Tamer</t>
  </si>
  <si>
    <t>The known, automatic powers of the refuge (really a mythal created with epic spellcasting) include the following spells cast upon anyone entering the refuge: break enchantment, endure elements, and heal. A single individual can receive the spells no more than once per day, and the refuge can cast the spells five times per day. The portals leading to the refuge are as follows:</t>
  </si>
  <si>
    <t>Felhaurs Fish Shop</t>
  </si>
  <si>
    <t>Dock Ward: 1st - The fish-shaped stone halfway down Odd Street, near its northern edge. 2nd - The moon-shaped stone set into the mouth of Aline's Way, were it meets Keel Alley.</t>
  </si>
  <si>
    <t>Zorth Ulmaril</t>
  </si>
  <si>
    <t>North Ward: 1st - On the west side of the rain barrel that stands against the north wall of the Grinning Lion tavern, just off Golden Serpent street. 2nd - Inside a cubicle behind an open doorway in the southeastern wall of Farwatch Tower. The cubicle is a tiny, tall bare room whose walls are several feet thick, and it is regularly checked by the Watch, beggars seeking shelter, conspirators, and lovers. The Watch has spread a story about the door being always open because they cannot keep it locked no matter how hard they try. Truthfully, the cubicle is a haunted sentry post.</t>
  </si>
  <si>
    <t>The Tawdry Nymph</t>
  </si>
  <si>
    <t>Middle Skullport</t>
  </si>
  <si>
    <t>The Tawdry Nymph is a festhall in 
Middle Skullport.
Personality: We provide a good time for everyone.
Ideal: Food and drink at reasonable prices along with 
entertainment insures a constant stream of customers.
Bond: Individuals know to come to us for a fun night.
Flaw: Some people are overly sensitive to the 
entertainment that might be available at any given time.</t>
  </si>
  <si>
    <t>Turnstone Plumbing</t>
  </si>
  <si>
    <t>Southern Ward: 1st - The stones just outside the back (south) door of the Midnight Sun tavern, where garbage is usually piled. 2nd - The round stone set into the street between Athal's Stables and the city wall guard tower that faces it.</t>
  </si>
  <si>
    <t>Wrath</t>
  </si>
  <si>
    <t>Upper Skullport</t>
  </si>
  <si>
    <t>One of the Xanathar Guild bases in Upper 
Skullport is the Wrath, a smuggler’s sloop hung from 
the great cavern’s ceiling.
Personality: The Wrath is both a hanging curiosity and 
a fortress.
Ideal: We hide the gang’s business from prying eyes.
Bond: Only the Xanathar Guild can use the ship.
Flaw: Secret entrances betray our security.</t>
  </si>
  <si>
    <t>The Crock and the Helm</t>
  </si>
  <si>
    <t>Lower Skullport</t>
  </si>
  <si>
    <t>The Crock and the Helm is 
a rough, seedy inn in Lower Skullport frequented by 
sailors.
Personality: We provide a quiet place to drown your 
sorrows.
Ideal: Your troubles are your own.
Bond: Patrons have been coming here for decades to 
drink and to forget.
Flaw: Everything and everyone has a price.</t>
  </si>
  <si>
    <t>Inn (1c • 1a) The Stormcloak is a run-down ramshackle inn whose rooms are filthy and taproom filled with street thugs and drunken sailors.</t>
  </si>
  <si>
    <t>Starry Cradles Orphanage</t>
  </si>
  <si>
    <t>A Selûnite-sponsored orphanage.</t>
  </si>
  <si>
    <t>Bombard Park</t>
  </si>
  <si>
    <t>Coin Alley</t>
  </si>
  <si>
    <t>location</t>
  </si>
  <si>
    <t>A tiny square of greenery located at the southern end of Coin Alley where it meets the docks. This area was created when a hammership attempting to kill Mirt "the Moneylender" was downed over a warehouse here by the Knights Errant and the crew of the flying vessel Six of Swords. When the captain of the Vincible (the downed hammership) staggered from the wreckage he ordered his wargolem to "kill the bastards!" Unfortunately, the crash had severely damaged the automaton, and it incorrectly interpreted the command as "kill the bombards!" The twisted and battered remains of six bombards can still be found here today, piled in an abstract formation in the middle of the park. The square has become a popular meeting place for local citizens, although those visiting after dark would do well to beware of lurking cutpurses or press-gangs.</t>
  </si>
  <si>
    <t>Water Club</t>
  </si>
  <si>
    <t>Wharf Street</t>
  </si>
  <si>
    <t>Establishment</t>
  </si>
  <si>
    <t>The Water Club was known to have been owned by a consortium of shadowy investors, now commonly believed to have been a front used by either the Knights of the Shield or agents of Luskan, to meet with and recruit the city's minor nobility and rising merchant-barons. The public face for the Club was the socialite Hanzsrael, a short, slender man with greying hair, penetrating eyes and voice, and a flair for the dramatic. He disappeared in the chaos of the spellbattle, but not before displaying at least three magical wands and a surprising mastery of throwing knives.</t>
  </si>
  <si>
    <t>An immense, glass-enclosed barge anchored at the docks near Wharf Street, the Club also encompassed an outdoor terrace on the pier, where nightly outdoor balls were held amid costumed minstrels and softly-glowing driftglobes. Once theplace to see and be seen by Waterdhavian high society (nobility, ambassadors, wealthy socialites, etc.), it was prematurely closed down after a death sphere beholder gated in by persons unknown (although rumored to be the crimelord known as The Xanathar) to attack several members of the Knights Errant adventurers unleashed a spellbattle that wrecked the Club and unmasked several Elturan dignitaries as spell-casting Zhentarim spies. The half-sunken barge was eventually towed out of the harbor by the Watch, but not before a number of mermen were seen frolicking in the ruins, enjoying the remaining contents of the massive wine bar.
Proprietor: The Water Club was known to have been owned by a consortium of shadowy investors, now commonly believed to have been a front used by either the Knights of the Shield or agents of Luskan, to meet with and recruit the city's minor nobility and rising merchant-barons. The public face for the Club was the socialite Hanzsrael, a short, slender man with greying hair, penetrating eyes and voice, and a flair for the dramatic. He disappeared in the chaos of the spellbattle, but not before displaying at least three magical wands and a surprising mastery of throwing knives.</t>
  </si>
  <si>
    <t>Tempted Paladin</t>
  </si>
  <si>
    <t xml:space="preserve">The tavern is 60 feet long and 30 feet wide. Tapestries hang on the walls depicting ancient battles from the ancient Shoon Imperium. The bar is on the west wall of the common area which has a number of small round tables arranged throughout. A heavy red curtain hangs behind the bar, concealing a doorway that leads to a small, empty kitchen and the cellar.
A large fire blazes in the hearth in the middle 
of the room. The lighting is warm, but not bright enough 
to enable the characters to get a good look at the faces of 
the patrons around them.
Solemn, haunting music and 
hushed whispers fill the air. </t>
  </si>
  <si>
    <t>Starry Jack</t>
  </si>
  <si>
    <t>Wastrel Alley</t>
  </si>
  <si>
    <t>Taverns that face each other across the top of Wastrel Alley. The patrons of both establishments are fiercely loyal to their respective taverns, and fights frequently break out in the street late at night between the two buildings. Ironically, the two proprietors are best friends. It is here that the (dangerous and forbidden by the Watch) game of barrel-racing was first brought to Waterdeep, by sailors from the island-kingdom of Ruathym.</t>
  </si>
  <si>
    <t>Blue Sail</t>
  </si>
  <si>
    <t>East Torch Tower</t>
  </si>
  <si>
    <t>Great Cavern</t>
  </si>
  <si>
    <t>Downshadow and The Warrens</t>
  </si>
  <si>
    <t>Southernmost cavern of the complex was a shanty-town (DS 25)</t>
  </si>
  <si>
    <t xml:space="preserve"> Southernmost cavern of the complex was a shanty-town DS25</t>
  </si>
  <si>
    <t xml:space="preserve">Grim Statue
</t>
  </si>
  <si>
    <t xml:space="preserve"> DS272-276</t>
  </si>
  <si>
    <t>Hall of Sleeping Kings</t>
  </si>
  <si>
    <t>as described in the 3.5 Return to Undermountain sourcebook, except the floor functions intermittently as a result of long-ago tampering by a thief attempting to disable it, (DS 69-71)</t>
  </si>
  <si>
    <t xml:space="preserve"> as described in the 3.5 Return to Undermountain sourcebook, except the floor functions intermittently as a result of long-ago tampering by a thief attempting to disable it, DS 69-71</t>
  </si>
  <si>
    <t>Warrens </t>
  </si>
  <si>
    <t>Were home to many gnomes, halflings, and dwarves. The district is completely underground and consists of 5-foot high ceiling rooms and suites opening off a few winding street tunnels. The district was in the process of expanding under the City of the Dead. These tunnels occasionally disturbed old burial sites located in the City of the Dead.
Beneath the heart of Dock Ward lies one of Waterdeep's lesser-known neighborhoods. Reachable through narrow winding tunnels leading off various dark alleys, the Warrens have been centuries in the making, starting with ancient stone houses built along hilly streets. From time to time a higher floor has been added to a building, or a walkway built to add living space or to connect houses, even those across a street from each other. Over time, parts of streets have been completely hidden from the sun, and the lowest floors of many buildings have become cellars. Subsequent rebuildings have shored up the lowest inhabited floors and worked from there. The slow result of Waterdeep's reach for the grander and larger and taller is the forgotten layer known as the Warrens, home to many of Waterdeep's small folk. Many gnomes, halflings, and even the occasional dwarves have found congenial and discreet housing amid the dark cellars and narrow tunnels, for stout halfling warriors guard most entrances, keeping the Warrens free of humans and their ilk.</t>
  </si>
  <si>
    <t xml:space="preserve"> were home to many gnomes, halflings, and dwarves. The district is completely underground and consists of 5-foot high ceiling rooms and suites opening off a few winding street tunnels. The district was in the process of expanding under the City of the Dead. These tunnels occasionally disturbed old burial sites located in the City of the Dead.</t>
  </si>
  <si>
    <t xml:space="preserve">Temple of Baravar Cloakshadow </t>
  </si>
  <si>
    <t xml:space="preserve"> Part of the Warrens. Home of Omphar Daegrech (see Folk of Waterdeep) ** Probably was deserted like the rest of the Warrens. BT
</t>
  </si>
  <si>
    <t>Shrine of Jergal </t>
  </si>
  <si>
    <t xml:space="preserve">In Downshadow (HoU 48) 
** Probably was deserted like the rest of Downshadow. </t>
  </si>
  <si>
    <t xml:space="preserve"> In Downshadow (HoU pg. 48) 
** Probably was deserted like the rest of Downshadow. </t>
  </si>
  <si>
    <t>Shrine of Selvetarm</t>
  </si>
  <si>
    <t xml:space="preserve"> in Downshadow (HoU pg. 80)</t>
  </si>
  <si>
    <t xml:space="preserve"> Carved from the marbel cliffs of Mount Khimbarr amid the Lonely Hills, actually no tomb but a safehold of the Blackstaff BT
</t>
  </si>
  <si>
    <t xml:space="preserve"> BT, Once a pleasant little wood good for hunting game within a short walk from Northgate, it was corrupted by the Spellplague into a spell-warped forest, home to strange animals like six-legged bears with white manes, perytones, green owls, two-headed deer and the tentacled buarala whose limbs are coved with maws and who fear light, Plants like conifers with blazing red needles, that glow slightly in the moonlight.
Located in the middle is a stonecircle that’s connected to the portal-network of Varad (Brandarth Manor, Varadras, Ordalth House, Pellamcopse) Also found within the forest is the Lair of the Nameless Haunt (see Folk of Waterdeep).</t>
  </si>
  <si>
    <t>Trollgate</t>
  </si>
  <si>
    <t>The original gate built into the Trollwall. Made from the same Living Wood it was original built with centuries ago.</t>
  </si>
  <si>
    <t>Strongcroft Smithy </t>
  </si>
  <si>
    <t>Owned by a cousin of Dorn Strongcroft (BT 87)
** a stubborn dwarf probably rebuilt after a dragon attack</t>
  </si>
  <si>
    <t xml:space="preserve"> Owned by a cousin of Dorn Strongcroft BT87
** a stubborn dwarf probably rebuilt after a dragon attack</t>
  </si>
  <si>
    <t>Tree grove "temple" to elistraee</t>
  </si>
  <si>
    <t xml:space="preserve">In 1491 DR the city is approached with a proposal of growing a tree grove 'temple' sacred to Eilistraee in ruined Field Ward. </t>
  </si>
  <si>
    <t xml:space="preserve"> Dragon attacks turned the Field Ward to ashes (E:DM pg.34)
** the Field Ward was apparently not under the protection of the city's dragonward. Probably during the 'Rise of Tiamat'-Adv. arc?
The Field Ward is now home to many of the poorest citizens (SCAG pg.54)
In 1491 DR the city is approached with a proposal of growing a tree grove 'temple' sacred to Eilistraee in ruined Field Ward. (E:DM pg. 116)</t>
  </si>
  <si>
    <t>(E:DM 116)</t>
  </si>
  <si>
    <t>N78: Northgate (city building, A, 4)</t>
  </si>
  <si>
    <t>N78</t>
  </si>
  <si>
    <t>Northgate (city building, A, 4)</t>
  </si>
  <si>
    <t>Northgate</t>
  </si>
  <si>
    <t>One of the four gates through the Trollwall, heading northeast. It is pierced by the High Road and is the main entrance and exit point for caravans frequenting the city and points north.</t>
  </si>
  <si>
    <t>A word to the wise: being friendly with a burly fellow who is good with a knife is one of your best defenses in the Field Ward. The other place you might solicit aid is Endshift Tavern, a popular stop for off-duty members of the City Guard, situated on the corner of Endshift Street and the Breezeway. Though the guards might not be inclined to assist you, your status as a visitor to Waterdeep technically obliges them to help you reach the city proper in safety.</t>
  </si>
  <si>
    <t xml:space="preserve">Lacer’s	Mercery	</t>
  </si>
  <si>
    <t xml:space="preserve">Talltumble Stair 
</t>
  </si>
  <si>
    <t>Mountainside</t>
  </si>
  <si>
    <t>(BT 188-189)
Runs down the eastern slope of Mount Waterdeep to Mountainside)
The initial straight run-stair was reworked into angled stairs with four resting platforms along the way.
The first landing of the Stair is called the ‘Lover’s Landing’ because it’s a favourite meeting spot of Mountainside’s nobles for amorous adventures. The second landing is called ‘Dragon’s Spout’ because of the magically maintained stone fountain with fresh clear water, which has the form of a dragon’s head. The head once topped the Dragontower of Maaril, which was destroyed during the Spellplague.</t>
  </si>
  <si>
    <t xml:space="preserve"> BT188-189 
Runs down the eastern slope of Mount Waterdeep to Mountainside)
The initial straight run-stair was reworked into angled stairs with four resting platforms along the way.
The first landing of the Stair is called the ‘Lover’s Landing’ because it’s a favourite meeting spot of Mountainside’s nobles for amorous adventures. The second landing is called ‘Dragon’s Spout’ because of the magically maintained stone fountain with fresh clear water, which has the form of a dragon’s head. The head once topped the Dragontower of Maaril, which was destroyed during the Spellplague.</t>
  </si>
  <si>
    <t>Wildhound Court </t>
  </si>
  <si>
    <t xml:space="preserve"> Cursed place where all stray dogs gather at night and turn into a wild pack, no matter how good-natured the dogs might be at other times. BT176
</t>
  </si>
  <si>
    <t>Home of Parlek Lateriff </t>
  </si>
  <si>
    <t>Side-alley of Windless Way
Sage, sorcerer and smith of the highest order (BT)</t>
  </si>
  <si>
    <t xml:space="preserve"> Side-alley of Windless Way
Sage, sorcerer and smith of the highest order BT</t>
  </si>
  <si>
    <t>Downgiant Row</t>
  </si>
  <si>
    <t xml:space="preserve"> A former Walking Statue, depicting a warrior, became a series of houses. (TGC pg. 61)</t>
  </si>
  <si>
    <t>College of New Olamm </t>
  </si>
  <si>
    <t xml:space="preserve"> Bardic college, located in two Cliffside villas overlooking the sea near Waterdeep, can be reached via the Cliffride, a gravelpath up Mt. Waterdeeps northern spur or the Mount Melody Walk, a tunnel through the mountain itself.(SCAG pg. 123) </t>
  </si>
  <si>
    <t>N1: Guard Barracks (city building, C, 3)</t>
  </si>
  <si>
    <t>N1</t>
  </si>
  <si>
    <t>A tiny out-of-the-way shop more easily spotted by the smell of tanned leather than its decorative pegasi. The prices here are steep and the wait for boots and slippers is long, but the beautiful work holds up for years.</t>
  </si>
  <si>
    <t>N2: Brossfeather Villa (noble villa, A, 2s &amp; 3s)</t>
  </si>
  <si>
    <t>Brossfeather Villa (noble villa, A, 2s &amp; 3s)</t>
  </si>
  <si>
    <t>Brossfeather Villa</t>
  </si>
  <si>
    <t>free</t>
  </si>
  <si>
    <t>N3: Anteos Villa (noble villa, A, 1s &amp; 2s)</t>
  </si>
  <si>
    <t>Anteos Villa (noble villa, A, 1s &amp; 2s)</t>
  </si>
  <si>
    <t>Pikesheight</t>
  </si>
  <si>
    <t>1s &amp; 2s</t>
  </si>
  <si>
    <t>N4: Phull Villa (noble villa, A, 1s &amp; 3s)</t>
  </si>
  <si>
    <t>N4</t>
  </si>
  <si>
    <t>Phull Villa (noble villa, A, 1s &amp; 3s)</t>
  </si>
  <si>
    <t>Phull Villa</t>
  </si>
  <si>
    <t>1s &amp; 3s</t>
  </si>
  <si>
    <t>Phulbrinter</t>
  </si>
  <si>
    <t>N5: Snome Villa (noble villa, A, 2s)</t>
  </si>
  <si>
    <t>Snome Villa (noble villa, A, 2s)</t>
  </si>
  <si>
    <t>Snomemanse</t>
  </si>
  <si>
    <t>2s</t>
  </si>
  <si>
    <t>N6: Crommor Villa (noble villa, A, 2s)</t>
  </si>
  <si>
    <t>N6</t>
  </si>
  <si>
    <t>Crommor Villa (noble villa, A, 2s)</t>
  </si>
  <si>
    <t>Crommor Villa</t>
  </si>
  <si>
    <t>N7: Piiradost Villa (noble villa, A, 1s &amp; 2s)</t>
  </si>
  <si>
    <t>Piiradost Villa (noble villa, A, 1s &amp; 2s)</t>
  </si>
  <si>
    <t>Piiradost Villa</t>
  </si>
  <si>
    <t>N8: Thunderstaff Villa (noble villa, A, 2s &amp; 4s)</t>
  </si>
  <si>
    <t>Thunderstaff Villa (noble villa, A, 2s &amp; 4s)</t>
  </si>
  <si>
    <t>Thunderstaff Villa</t>
  </si>
  <si>
    <t>2s &amp; 4s</t>
  </si>
  <si>
    <t>N9: Talmost Villa (noble villa, A, 2s &amp; 3s)</t>
  </si>
  <si>
    <t>N9</t>
  </si>
  <si>
    <t>Talmost Villa (noble villa, A, 2s &amp; 3s)</t>
  </si>
  <si>
    <t>Talmost Towers</t>
  </si>
  <si>
    <t>N10: Thann Villa (noble villa, A, 3s)</t>
  </si>
  <si>
    <t>N10</t>
  </si>
  <si>
    <t>Thann Villa (noble villa, A, 3s)</t>
  </si>
  <si>
    <t>Maresgate</t>
  </si>
  <si>
    <t>3s</t>
  </si>
  <si>
    <t>N11: Hawkwinter Villa (noble villa, A, 3s &amp; 4s)</t>
  </si>
  <si>
    <t>Hawkwinter Villa (noble villa, A, 3s &amp; 4s)</t>
  </si>
  <si>
    <t>Hawkwinter Villa</t>
  </si>
  <si>
    <t>3s &amp; 4s</t>
  </si>
  <si>
    <t>Launderers's Guild</t>
  </si>
  <si>
    <t>N12: Sultlue Villa (noble villa, A, 2s)</t>
  </si>
  <si>
    <t>N12</t>
  </si>
  <si>
    <t>Sultlue Villa (noble villa, A, 2s)</t>
  </si>
  <si>
    <t>Ashelton Heights</t>
  </si>
  <si>
    <t>N13: Cragsmere Villa (noble villa, A, 2s &amp; 3s)</t>
  </si>
  <si>
    <t>Cragsmere Villa (noble villa, A, 2s &amp; 3s)</t>
  </si>
  <si>
    <t>Cragsmere Villa</t>
  </si>
  <si>
    <t>N14: Massalan Villa (noble villa, A, 1s &amp; 2s) '</t>
  </si>
  <si>
    <t>Massalan Villa (noble villa, A, 1s &amp; 2s) '</t>
  </si>
  <si>
    <t>Massalan Villa</t>
  </si>
  <si>
    <t>N15: Kothont Villa (noble villa, A, 1s &amp; 2s)</t>
  </si>
  <si>
    <t>Kothont Villa (noble villa, A, 1s &amp; 2s)</t>
  </si>
  <si>
    <t>Kothont Villa</t>
  </si>
  <si>
    <t>N16: Holyhands House (inn/temple of many faiths/former noble villa, A, 3s &amp; 4s)</t>
  </si>
  <si>
    <t>N16</t>
  </si>
  <si>
    <t>Holyhands House (inn/temple of many faiths/former noble villa, A, 3s &amp; 4s)</t>
  </si>
  <si>
    <t xml:space="preserve">Interdenominational Temple. Temple to all deities. Also an inn. Formerly the villa of House Maernos, Holyhands now acts as a temple for non-human faiths, per the bequest of the last Maernos patriarch in 1372 DR. With the founding of the Seldarine temple, Holyhands now caters mostly to the dwarven, gnomish, and halfling pantheons, with a scattering of other shrines as well. Holyhands House is a temple located in the former villa of House Maernos. When Ultas Maernos died without heirs, he left his lands to be used as temple grounds. His temple now has shrines for many different faiths, but halfling, dwarf, and gnome gods are particularly well represented.
</t>
  </si>
  <si>
    <t>N17: Lanngolyn Villa (noble villa, A, 1s &amp; 3s)</t>
  </si>
  <si>
    <t>Lanngolyn Villa (noble villa, A, 1s &amp; 3s)</t>
  </si>
  <si>
    <t>Lanngolyn Villa</t>
  </si>
  <si>
    <t>N18: Ulbrinter Villa (noble villa, A, 2s &amp; 3s)</t>
  </si>
  <si>
    <t>Ulbrinter Villa (noble villa, A, 2s &amp; 3s)</t>
  </si>
  <si>
    <t>Ulbrinter Villa</t>
  </si>
  <si>
    <t xml:space="preserve">Ulbrinter family's city Mansion, stands on Delzorin Street, soaring towers, conical turret-tops (E:DM pg. 115)
 </t>
  </si>
  <si>
    <t>N19: Jardeth Villa (noble villa, A, 2s)</t>
  </si>
  <si>
    <t>N19</t>
  </si>
  <si>
    <t>Jardeth Villa (noble villa, A, 2s)</t>
  </si>
  <si>
    <t>Jardeth Villa</t>
  </si>
  <si>
    <t>N20: Gralhund Villa (noble villa, A, 3s)</t>
  </si>
  <si>
    <t>Gralhund Villa (noble villa, A, 3s)</t>
  </si>
  <si>
    <t>Gralhund Villa</t>
  </si>
  <si>
    <t>N21: The Raging Lion (inn, B, 3)</t>
  </si>
  <si>
    <t>The Raging Lion (inn, B, 3)</t>
  </si>
  <si>
    <t>Waterdeep’s most infamous are known to frequent The Raging Lion. Indulging in the intense atmosphere, large tankards are downed and larger wagers are made at the well-worn tables of this inn. Known for its nightly bare knuckle boxing, arm wrestling, and other physical contests, the inn attracts known nefarious individuals from the various shady organizations in Waterdeep. As the night wears on, various deals are struck at the tables or in private quarters. 
Spectators can place bets on the various competitions as well as inquire about entering the fray.</t>
  </si>
  <si>
    <t>N22: Maerklos Villa (noble villa, A, 1s, 2s, &amp; 4s)</t>
  </si>
  <si>
    <t>Maerklos Villa (noble villa, A, 1s, 2s, &amp; 4s)</t>
  </si>
  <si>
    <t>Maerklos Villa</t>
  </si>
  <si>
    <t>1s, 2s, &amp; 4s</t>
  </si>
  <si>
    <t>N23: Nandar Villa (noble villa, A, 2s &amp; 3s)</t>
  </si>
  <si>
    <t>Nandar Villa (noble villa, A, 2s &amp; 3s)</t>
  </si>
  <si>
    <t>Nandar Villa</t>
  </si>
  <si>
    <t>N24: Stormweather Villa (noble villa, A, 2s &amp; 5s)</t>
  </si>
  <si>
    <t>Stormweather Villa (noble villa, A, 2s &amp; 5s)</t>
  </si>
  <si>
    <t>Stormtower</t>
  </si>
  <si>
    <t>N25: A Maiden's Tears (tavern, B, 1)</t>
  </si>
  <si>
    <t>A Maiden's Tears (tavern, B, 1)</t>
  </si>
  <si>
    <t>N26: Twilight Hunters (tavern, C, 2)</t>
  </si>
  <si>
    <t>Twilight Hunters (tavern, C, 2)</t>
  </si>
  <si>
    <t>An inn decorated with various adventuring equipment and battle trophies, the Twilight Hunter is named for an adventuring company of old that owned it. The tropies are actually those gathered by the company from its days of adventuring. It is now in the holding of some of their descendants, all of whom have been inkeeps for generations now. The inn's taproom is gaining some notice for its "orangeberry wine," a sweet and fiery drink.</t>
  </si>
  <si>
    <t>N27: The Gentle Mermaid (festhall, B, 4)</t>
  </si>
  <si>
    <t>N27</t>
  </si>
  <si>
    <t>The Gentle Mermaid (festhall, B, 4)</t>
  </si>
  <si>
    <t>Gambling House (4c•4p). One of the largest gambling houses in all of Faerun, and a luxurious place to see and be seen among the fabulously wealthy and powerful.</t>
  </si>
  <si>
    <t>Once a wizard's tower and the center of Selunite worship in Waterdeep, the Plinth is now a temple open to any faith and employed by worshipers of gods who lack sizable congregations in the City of Splendors. This mighty, needlelike tower resembles a tall, thin, pyramid with the top cut off. Small balconies spiral around the tower in slow descent. City laws forbid the sacrifice of intelligent beings to any god, but a lot of folk leap (or are "helped" to fall) from these heights each year. The flat roof is often used as a landing place for aerial steeds by the city's wealthy and powerful.</t>
  </si>
  <si>
    <t>N28: Durinbold Villa (noble villa, A, 3s &amp; 4s)</t>
  </si>
  <si>
    <t>Durinbold Villa (noble villa, A, 3s &amp; 4s)</t>
  </si>
  <si>
    <t>Durinbold Villa</t>
  </si>
  <si>
    <t>N29: Estelmer Villa (noble villa, A, 2s &amp; 3s)</t>
  </si>
  <si>
    <t>Estelmer Villa (noble villa, A, 2s &amp; 3s)</t>
  </si>
  <si>
    <t>Estelmer Villa</t>
  </si>
  <si>
    <t>Ralnarth</t>
  </si>
  <si>
    <t>N30: Tarm Villa (noble villa, A, 3s)</t>
  </si>
  <si>
    <t>N30</t>
  </si>
  <si>
    <t>Tarm Villa (noble villa, A, 3s)</t>
  </si>
  <si>
    <t>Tarmhold</t>
  </si>
  <si>
    <t>N31: Majarra Villa (noble villa, A, 3s &amp; 4s)</t>
  </si>
  <si>
    <t>N31</t>
  </si>
  <si>
    <t>Majarra Villa (noble villa, A, 3s &amp; 4s)</t>
  </si>
  <si>
    <t>Majarra Villa</t>
  </si>
  <si>
    <t>Wheelwrights' Guild</t>
  </si>
  <si>
    <t>N32: The Misty Beard (tavern, C, 4)</t>
  </si>
  <si>
    <t>The Misty Beard (tavern, C, 4)</t>
  </si>
  <si>
    <t>Owner: 
Spectator: Thoim Zalamm, some call him a philosopher, sometimes drifts out over the rooftops of the city on dark nights to spy on the endlessly entertaining doings of humans.
Bartender: Driss Marlpar (daughter of Munzrim), highly intelligent, oddly tall, likes to talk to Thoim as her father did.</t>
  </si>
  <si>
    <t>A spectacular tavern for thrill-seekers, since the staff is made up of rare and exotic monsters all carefully controlled by the owners. Its signboard depicts a laughing bearded sailor, with beads of water glistening in a rainbox all over his beard. Minor enchantments make these droplets gleam, sparkle, and change hue from time to time.
A refined but often lively drinking spot staffed largely by exotic and monstrous beings from all over the Realms.
The waiters are all sprites who sign up for month-long contracts, get tired of the city and use their winnings to buy things to go back home (forest villages and such). The sprites use their Heart Sense to further help them.
The interior of the Misty Beard is a well-lit jumble of booths and cozy chairs salvaged from sales all over the city. The rooms all open into a central well, where various stairs curve and zigzag up and down, and winged waiters dart from bar to table with single glasses.
The Beard has a more varied and well-stocked cellar than anywhere in Waterdeep except perhaps Piergeiron's Palace itself. The food is bland but filling (cheese, breadsticks, stew, sausage, garlic butter, in-house made jam made from local fruits).</t>
  </si>
  <si>
    <t>A spectacular tavern for thrill-seekers, since the staff is made up of rare and exotic monsters all carefully controlled by the owners.</t>
  </si>
  <si>
    <t>N33: Agundar Villa (noble villa, A, 1s &amp; 3s)</t>
  </si>
  <si>
    <t>Agundar Villa (noble villa, A, 1s &amp; 3s)</t>
  </si>
  <si>
    <t>Agundar Villa</t>
  </si>
  <si>
    <t>N34: Amcathra Villa (noble villa, A, 2s &amp; 4s)</t>
  </si>
  <si>
    <t>N34</t>
  </si>
  <si>
    <t>Amcathra Villa (noble villa, A, 2s &amp; 4s)</t>
  </si>
  <si>
    <t>Amcathra Manor</t>
  </si>
  <si>
    <t>Galinda Raventree Amcathra</t>
  </si>
  <si>
    <t>N35: Hunabar Villa (noble villa, A, 2s)</t>
  </si>
  <si>
    <t>Hunabar Villa (noble villa, A, 2s)</t>
  </si>
  <si>
    <t>Hunabar Villa</t>
  </si>
  <si>
    <t>N36: Thorp Villa (noble villa, A, 3s)</t>
  </si>
  <si>
    <t>Thorp Villa (noble villa, A, 3s)</t>
  </si>
  <si>
    <t>Thorp Villa</t>
  </si>
  <si>
    <t>3S</t>
  </si>
  <si>
    <t>N37: Lathkule Villa (noble villa, A, 3s)</t>
  </si>
  <si>
    <t>Lathkule Villa (noble villa, A, 3s)</t>
  </si>
  <si>
    <t>Lathkule Villa</t>
  </si>
  <si>
    <t>N38: Kormallis Villa (noble villa, A, 1s &amp; 2s)</t>
  </si>
  <si>
    <t>Kormallis Villa (noble villa, A, 1s &amp; 2s)</t>
  </si>
  <si>
    <t>Kormallis Villa</t>
  </si>
  <si>
    <t>N39: Adarbrent Villa (noble villa, A, 3s &amp; 4s)</t>
  </si>
  <si>
    <t>N39</t>
  </si>
  <si>
    <t>Adarbrent Villa (noble villa, A, 3s &amp; 4s)</t>
  </si>
  <si>
    <t>Adarbrent Villa</t>
  </si>
  <si>
    <t>On Manycats Alley, home of Lord Dorgar Adarbrent.</t>
  </si>
  <si>
    <t xml:space="preserve"> (CotD 114) </t>
  </si>
  <si>
    <t>N40: Phylund Villa (noble villa, A, 2s &amp; 3s)</t>
  </si>
  <si>
    <t>N40</t>
  </si>
  <si>
    <t>Phylund Villa (noble villa, A, 2s &amp; 3s)</t>
  </si>
  <si>
    <t>Phylund Villa</t>
  </si>
  <si>
    <t>Belbrundel</t>
  </si>
  <si>
    <t>N4i: Margaster Villa (noble villa, A, 2s)</t>
  </si>
  <si>
    <t>N41</t>
  </si>
  <si>
    <t>Margaster Villa (noble villa, A, 2s)</t>
  </si>
  <si>
    <t>Margaster Villa</t>
  </si>
  <si>
    <t>N42: Roaringhorn Villa, "The High House of Roaririghorn" (noble villa, C, 4 [formerly A, 4})</t>
  </si>
  <si>
    <t>N42</t>
  </si>
  <si>
    <t>Roaringhorn Villa, "The High House of Roaririghorn" (noble villa, C, 4 [formerly A, 4})</t>
  </si>
  <si>
    <t>The High House of Roaringhorn</t>
  </si>
  <si>
    <t xml:space="preserve">(IDWFR1) </t>
  </si>
  <si>
    <t>N43: Ragathan Furriers (business, C, 2)</t>
  </si>
  <si>
    <t>N43</t>
  </si>
  <si>
    <t>Ragathan Furriers (business, C, 2)</t>
  </si>
  <si>
    <t>Ragathan Furriers</t>
  </si>
  <si>
    <t>No 6 Tarsar Street</t>
  </si>
  <si>
    <t>Shop (Furs)</t>
  </si>
  <si>
    <t>N44: Zun Villa (noble villa, A, 2s &amp; 4s)</t>
  </si>
  <si>
    <t>Zun Villa (noble villa, A, 2s &amp; 4s)</t>
  </si>
  <si>
    <t>Overlook House</t>
  </si>
  <si>
    <t>N45: House of Crystal Storage (warehouse, C, 4)</t>
  </si>
  <si>
    <t>N45</t>
  </si>
  <si>
    <t>House of Crystal Storage (warehouse, C, 4)</t>
  </si>
  <si>
    <t>House of Crystal Storage</t>
  </si>
  <si>
    <t>N46: The House of Crystal (guildhall, B, 2)</t>
  </si>
  <si>
    <t>The House of Crystal (guildhall, B, 2)</t>
  </si>
  <si>
    <t>Guild of Glassblowers, Glaziers, &amp; Speculum-makers</t>
  </si>
  <si>
    <t>Guild of Glass-Blowers, Glaziers &amp; Speculum-Makers. A window-heavy building known as being a source of fine crystal balls and mirrors. Once per season, the Master of the guild of glassblowers holds a contest for the guild on who could make the best detailed lamp, each entry costs 10 gp and the winner wins the whole pot. While the building keeps all the runner ups lanterns. 
Glassblowers Guild Leader - Liliana Garfer - A stern middleaged gnome woman. Dressed in the finest clothes, she still wears her dirty leather work apron garnished with the guild logo over it. She mostly spends the day directing customers to varing styles of windows and lamps and "If the style you're looking for doesn't exist, I will personally make it by the end of the day to show you." 
Glassblowers Assistant - Dosoman Mirthtree - A loud half-elf man. Dressed in the guild's offical work uniform. He mostly takes orders and does on the job assestments on repairs. He's the number crunching guy. Before any work is done, you'll see Dosomon first.</t>
  </si>
  <si>
    <t>N47: The Galloping Minotaur (inn, B, 2s &amp; 3s)</t>
  </si>
  <si>
    <t>The Galloping Minotaur (inn, B, 2s &amp; 3s)</t>
  </si>
  <si>
    <t>N48: Meraedos Fine Furs (business, C, 2)</t>
  </si>
  <si>
    <t>N48</t>
  </si>
  <si>
    <t>Meraedos Fine Furs (business, C, 2)</t>
  </si>
  <si>
    <t>Meraedos Fine Furs</t>
  </si>
  <si>
    <t>(4c). The furs shop of the Gentleman Keeper (Guild Contact) of the Solemn Order of Recognized Furriers and Woolmen, Shalrin Meraedos, revered for the fine quality and affordability of his wares.</t>
  </si>
  <si>
    <t>N49: Sulmest's Splendid Shoes &amp; Boots (business, C, 1)</t>
  </si>
  <si>
    <t>N49</t>
  </si>
  <si>
    <t>Sulmest's Splendid Shoes &amp; Boots (business, C, 1)</t>
  </si>
  <si>
    <t>Sulmest's Splendid Shoes &amp; Boots</t>
  </si>
  <si>
    <t xml:space="preserve">Shop (Shoes) </t>
  </si>
  <si>
    <t>(5c). A frighteningly expensive shop for footwear, but their guarantees on craftsmanship bear up as well as their fashionable boots do.</t>
  </si>
  <si>
    <t>N50: Aurora's Realms Shop, High Road Catalogue Counter (business, C, 1)</t>
  </si>
  <si>
    <t>N50</t>
  </si>
  <si>
    <t>Aurora's Realms Shop, High Road Catalogue Counter (business, C, 1)</t>
  </si>
  <si>
    <t>Aurora's Realms Shop, High Road Catalogue Counter (bu</t>
  </si>
  <si>
    <t>N51: The House of Healing (guildhall, C, 3)</t>
  </si>
  <si>
    <t>N51</t>
  </si>
  <si>
    <t>The House of Healing (guildhall, C, 3)</t>
  </si>
  <si>
    <t>House of Healing</t>
  </si>
  <si>
    <t>Guild of Apothecaries &amp; Physicians</t>
  </si>
  <si>
    <t xml:space="preserve">The Guild of Apothecaries &amp; Physicians. This guildhall functions as an emergency hospital, potion shop and minor school for student physicians. </t>
  </si>
  <si>
    <t>N52: Hothemer Villa (noble villa, A, 3s)</t>
  </si>
  <si>
    <t>Hothemer Villa (noble villa, A, 3s)</t>
  </si>
  <si>
    <t>Hothemer Villa</t>
  </si>
  <si>
    <t>N53: Ilvastarr Villa (noble villa, A, 2s &amp; 3s)</t>
  </si>
  <si>
    <t>Ilvastarr Villa (noble villa, A, 2s &amp; 3s)</t>
  </si>
  <si>
    <t>Ilvastarr Villa</t>
  </si>
  <si>
    <t>N54: Fallen Stars Fish (business, C, 1)</t>
  </si>
  <si>
    <t>N54</t>
  </si>
  <si>
    <t>Fallen Stars Fish (business, C, 1)</t>
  </si>
  <si>
    <t>Fallen Stars Fish</t>
  </si>
  <si>
    <t>Shop (Fish)</t>
  </si>
  <si>
    <t>. A small shop that sells fresh fish "from the Sea of Fallen Stars" - and naturalists have verified the fish are the sorts native to that area. Many pay Gatos Firlack's exorbitant prices for cleaned and gutted fish apparently no more than a few hours old (many whisper of magical gates that grant him access to his mysterious suppliers).</t>
  </si>
  <si>
    <t>N55: Wands Villa (noble villa, A, 3s &amp; 5s)</t>
  </si>
  <si>
    <t>N55</t>
  </si>
  <si>
    <t>Wands Villa (noble villa, A, 3s &amp; 5s)</t>
  </si>
  <si>
    <t>Eldrusanctum</t>
  </si>
  <si>
    <t>N56: The Grinning Lion (tavern, C, 1)</t>
  </si>
  <si>
    <t>The Grinning Lion (tavern, C, 1)</t>
  </si>
  <si>
    <t>Argupt</t>
  </si>
  <si>
    <t xml:space="preserve"> A raucous tavern favored by less adventurous young nobles who dare not visit the Dock Ward.</t>
  </si>
  <si>
    <t xml:space="preserve"> Propriator Argupt, good food, favourite place of the Thongolirs </t>
  </si>
  <si>
    <t>BT16</t>
  </si>
  <si>
    <t>Vlorn Keenear</t>
  </si>
  <si>
    <t>N57: Gost Villa (noble villa, A, 3s &amp; 4s)</t>
  </si>
  <si>
    <t>Gost Villa (noble villa, A, 3s &amp; 4s)</t>
  </si>
  <si>
    <t>Gost Villa</t>
  </si>
  <si>
    <t>who mans the bar along with a human barmaid (Helia Damsav) and a quiet, muscle bound half orc bouncer (Rodog)</t>
  </si>
  <si>
    <t>N58: Helmfast Villa (noble villa, A, 3s)</t>
  </si>
  <si>
    <t>N58</t>
  </si>
  <si>
    <t>Helmfast Villa (noble villa, A, 3s)</t>
  </si>
  <si>
    <t>Helmfast Villa</t>
  </si>
  <si>
    <t>N59: Orlpar Husteem's residence (row house, B, 3)</t>
  </si>
  <si>
    <t>N59</t>
  </si>
  <si>
    <t>Orlpar Husteem's residence (row house, B, 3)</t>
  </si>
  <si>
    <t>XXX  Husteem's residence</t>
  </si>
  <si>
    <t>N60: Downybeard Tobacconist (business, B, 2)</t>
  </si>
  <si>
    <t>N60</t>
  </si>
  <si>
    <t>Downybeard Tobacconist (business, B, 2)</t>
  </si>
  <si>
    <t>Downybeard Tobacconist</t>
  </si>
  <si>
    <t>Shop (Tobacco)</t>
  </si>
  <si>
    <t>. A small, aromatic shop with a wide variety of pipeweed, tobacco and snuff. Its owner Lucilla Downybeard is descended from the original Kro Downybeard, a halfling from Luiren. She makes good coin on a made-to-order service offering wooden pipes with hand-carved crests and symbols on them.</t>
  </si>
  <si>
    <t>N61: Hriiat Fine Pastries (business, C, 2)</t>
  </si>
  <si>
    <t>N61</t>
  </si>
  <si>
    <t>Hriiat Fine Pastries (business, C, 2)</t>
  </si>
  <si>
    <t>Hriiat Fine Pastries</t>
  </si>
  <si>
    <t>Shop (Bread)</t>
  </si>
  <si>
    <t xml:space="preserve">A wondrous bakery run by a family long of the Bakers' Guild, with constant crowds forming when the smells of new pastries roll out into the streets. Its meat and vegetable meal loaf is a savory meal for those on the go.  </t>
  </si>
  <si>
    <t>N62: Irbryth Authamaun's residence (business/row house, B, 2)</t>
  </si>
  <si>
    <t>N62</t>
  </si>
  <si>
    <t>Irbryth Authamaun's residence (business/row house, B, 2)</t>
  </si>
  <si>
    <t>Irbryth Authamaun's residence</t>
  </si>
  <si>
    <t>business/row house</t>
  </si>
  <si>
    <t xml:space="preserve"> Irbryth Authamaun</t>
  </si>
  <si>
    <t>N63: Danilo Thann's residence (row house, A, 3)</t>
  </si>
  <si>
    <t>N63</t>
  </si>
  <si>
    <t>Danilo Thann's residence (row house, A, 3)</t>
  </si>
  <si>
    <t>XXX  Thann's residence</t>
  </si>
  <si>
    <t>N64: Maerik Thaelcloak's residence (row house, A, 2)</t>
  </si>
  <si>
    <t>N64</t>
  </si>
  <si>
    <t>Maerik Thaelcloak's residence (row house, A, 2)</t>
  </si>
  <si>
    <t>Maerik Thaelcloak's residence</t>
  </si>
  <si>
    <t>N65: Silent Shield (inn/storage, B, 4)</t>
  </si>
  <si>
    <t>Silent Shield (inn/storage, B, 4)</t>
  </si>
  <si>
    <t>inn/warehouse</t>
  </si>
  <si>
    <t>N66: Taurntyrith Adornments (business, A, 2)</t>
  </si>
  <si>
    <t>N66</t>
  </si>
  <si>
    <t>Taurntyrith Adornments (business, A, 2)</t>
  </si>
  <si>
    <t>Taurntyrith Adornments</t>
  </si>
  <si>
    <t>Shop (Jewelry &amp; Accessories)</t>
  </si>
  <si>
    <t>N67: Bhephel's Bottles/Exotic Wines and Cordials (business, A, 2)</t>
  </si>
  <si>
    <t>N67</t>
  </si>
  <si>
    <t>Bhephel's Bottles/Exotic Wines and Cordials (business, A, 2)</t>
  </si>
  <si>
    <t>Bhephel's Bottles/Exotic Wines and Cordials</t>
  </si>
  <si>
    <t>Shop (Wines &amp; Alcohol)</t>
  </si>
  <si>
    <t xml:space="preserve"> (5c). One of the finest spirits shops in Waterdeep, specializing in having the widest offerings from around Faerûn. Their small size belies their actual business, for many of their customers simply have them ship their purchases directly from warehouse to residences, without ever entering the shop.</t>
  </si>
  <si>
    <t>N68: Sarsantyr's Tapestries &amp; Draperies (business, B, 2)</t>
  </si>
  <si>
    <t>N68</t>
  </si>
  <si>
    <t>Sarsantyr's Tapestries &amp; Draperies (business, B, 2)</t>
  </si>
  <si>
    <t>Sarsantyr's Tapestries &amp; Draperies</t>
  </si>
  <si>
    <t xml:space="preserve">Shop (Tapestries) </t>
  </si>
  <si>
    <t>N69: Tirelessly Turning Wheel/Caravan Curios From All Far Faerûn (business, B, 3)</t>
  </si>
  <si>
    <t>N69</t>
  </si>
  <si>
    <t>Tirelessly Turning Wheel/Caravan Curios From All Far Faerûn (business, B, 3)</t>
  </si>
  <si>
    <t>Tirelessly Turning Wheel/Caravan Curios From All Far Faerûn</t>
  </si>
  <si>
    <t>Shop (Curios from around Faerûn)</t>
  </si>
  <si>
    <t>The Tirelessly Turning Wheel (4c). A vast and wonderful curio shop, with oddities and interesting gew-gaws from around most of the known world, and a few other places besides.</t>
  </si>
  <si>
    <t>N70: Millomyr Harps (business, A, 2)</t>
  </si>
  <si>
    <t>N70</t>
  </si>
  <si>
    <t>Millomyr Harps (business, A, 2)</t>
  </si>
  <si>
    <t>Millomyr Harps</t>
  </si>
  <si>
    <t>N71: Greenglade Tower (rooming house, A, J)</t>
  </si>
  <si>
    <t>Greenglade Tower (rooming house, A, )</t>
  </si>
  <si>
    <t>N72: Obelos "The Only" Braeril's residence (business/row house, A, 3)</t>
  </si>
  <si>
    <t>N72</t>
  </si>
  <si>
    <t>Obelos "The Only" Braeril's residence (business/row house, A, 3)</t>
  </si>
  <si>
    <t>Obelos "Only" Braeril's residence</t>
  </si>
  <si>
    <t>N73: Hospice of St. Laupsenn (temple, A, 3)</t>
  </si>
  <si>
    <t>N73</t>
  </si>
  <si>
    <t>Hospice of St. Laupsenn (temple, A, 3)</t>
  </si>
  <si>
    <t>In the City of Splendors, worship of the Triad (Tyr, Torm and Ilmater) has long been subsumed by the Halls of Justice, Waterdeep's temple of Tyr. After the Time of Troubles, large swaths of the citizenry were afflicted with fiendish plagues. While most recovered with clerical attention, for some the effects of the disease continued to linger, resistant to the healing effects of magic.  As few Waterdhavians would have anything to do with the fiend-afflicted sufferers, for fear of catching the plague anew, the followers of the Crying God decided to create a place for the lepers. The llmatari erected the Hospice of St Laupsenn, named for the priest who tended those similarly affected in the aftermath of the Weeping War, and have continued in quiet service to this day. The hospice is funded by private charitable contributions (many of which come from the personal holdings of the Lords) and tithes from the Church of Tyr. It is unclear whether or not the temple will continue after the last of the patients finally dies."
The faithful of Ilmater erected this hospice as a refuge for lepers, the poor, and the cursed. Charitable contributions and tithes from the Church of Tyr keep the hospice afloat, but money is always short.</t>
  </si>
  <si>
    <t>N74: Simon Ilzimmer's residence (row house, A, 4)</t>
  </si>
  <si>
    <t>N74</t>
  </si>
  <si>
    <t>Simon Ilzimmer's residence (row house, A, 4)</t>
  </si>
  <si>
    <t>XXX  Ilzimmer's residence</t>
  </si>
  <si>
    <t>N75: Brianne's Tower (residence, A, 6)</t>
  </si>
  <si>
    <t>N75</t>
  </si>
  <si>
    <t>Brianne's Tower (residence, A, 6)</t>
  </si>
  <si>
    <t>Brianne's Tower</t>
  </si>
  <si>
    <t>N76: Firesong Villa (villa, A, 4)</t>
  </si>
  <si>
    <t>N76</t>
  </si>
  <si>
    <t>Firesong Villa (villa, A, 4)</t>
  </si>
  <si>
    <t>Firesong Villa</t>
  </si>
  <si>
    <t>Building owned by the dragon Jalanvaloss - see Dragon#243.</t>
  </si>
  <si>
    <t>N77: The Bent Nail (business, B, 3)</t>
  </si>
  <si>
    <t>N77</t>
  </si>
  <si>
    <t>The Bent Nail (business, B, 3)</t>
  </si>
  <si>
    <t>Bent Nail</t>
  </si>
  <si>
    <t>Trollskull Alley, 2</t>
  </si>
  <si>
    <t>Talisolvanar “Tally” Fellbranch, the owner and chief artisan of the Bent Nail,</t>
  </si>
  <si>
    <t>Tally sells wooden weapons and shields at normal cost. He also crafts and sells furniture and wood sculptures.</t>
  </si>
  <si>
    <t>N79: Farwatch Tower (city building, A, 5)</t>
  </si>
  <si>
    <t>N79</t>
  </si>
  <si>
    <t>Farwatch Tower (city building, A, 5)</t>
  </si>
  <si>
    <t>Farwatch Tower</t>
  </si>
  <si>
    <t>N80: Endcliff Tower (city building, A, 3)</t>
  </si>
  <si>
    <t>N80</t>
  </si>
  <si>
    <t>Endcliff Tower (city building, A, 3)</t>
  </si>
  <si>
    <t>Endcliff Tower</t>
  </si>
  <si>
    <t>N81: Cliffwatch Ruins (ruined inn, n/a)</t>
  </si>
  <si>
    <t>N81</t>
  </si>
  <si>
    <t>Cliffwatch Ruins (ruined inn, n/a)</t>
  </si>
  <si>
    <t>An inn of tremendous size that caters mostly to wealth merchants and their caravans, the Cliffwatch is the beating heart of its neighborhood. Though blown up in the 1370s sometime, the Spindrivver family rebuilt it taller and grander than before. Under reconstruction due to an old event:
The Cliffwatch Inn was recently engulfed in multiple magical explosions that sent gouts of flame far into the air overhead.. Since that night, the area has been surrounded by a high wooden fence and kept under constant observation by guard and watch patrols. The owner, Felstan Spindriver, has not been seen since the destruction of his property and is believed dead. Offers to purchase the land have been denied until a full investigation by the Lords has been completed.</t>
  </si>
  <si>
    <t>N82: Upper Towers (city building, A, 4)</t>
  </si>
  <si>
    <t>N82</t>
  </si>
  <si>
    <t>Upper Towers (city building, A, 4)</t>
  </si>
  <si>
    <t>Upper Towers</t>
  </si>
  <si>
    <t xml:space="preserve">Nandartowers </t>
  </si>
  <si>
    <t>Family Mansion of House Nandar, fills an entire city block (E:DM 78)
was recently rebuilt from villa to mansion (E:DM 85)</t>
  </si>
  <si>
    <t xml:space="preserve">Family Mansion of House Nandar, fills an entire city block (E:DM 78)
was recently rebuilt from villa to mansion (E:DM 85)
 </t>
  </si>
  <si>
    <t>Swordshire House</t>
  </si>
  <si>
    <t xml:space="preserve">Inn, new and rather spartan (E:DM) </t>
  </si>
  <si>
    <t>Corondorr’s Countinghouse</t>
  </si>
  <si>
    <t>School (Finances). A school that caters to young guild members and unguilded shopkeepers desiring to learn number skills and "how business is really practices" from a cynical, veteran clerk-of-coin retired from Piergeiron's Palace.</t>
  </si>
  <si>
    <t xml:space="preserve"> (Aveen Street, North Ward)
Clientele: Young guild members and unguilded shopkeepers desiring to learn number skills and “how business is really practiced” from a cyni­cal, veteran clerk-of-coin retired from Piergeiron’s palace.
Secret Clientele: Swindlers who want to learn all about dodges, and what clerks like the sarcastic old Corondorr are alert for when business is done in Waterdeep. </t>
  </si>
  <si>
    <t>Lock Sisters Home </t>
  </si>
  <si>
    <t>The sunelves Ristlara and Shenan are well known dealers in antipuities and magic. Their private mansion resembles more of a museum, stocked with artifacts either stolen or recovered from tombs across Faerûn, all carefully tagged and catalogued. (MS 44-45,305)</t>
  </si>
  <si>
    <t xml:space="preserve">The sunelves Ristlara and Shenan are well known dealers in antipuities and magic. Their private mansion resembles more of a museum, stocked with artifacts either stolen or recovered from tombs across Faerûn, all carefully tagged and catalogued. MS 44-45, 305 </t>
  </si>
  <si>
    <t xml:space="preserve">Ten Bells </t>
  </si>
  <si>
    <t xml:space="preserve">Festhall? On Brondar’s Way. Has female dancers. BT82 </t>
  </si>
  <si>
    <t xml:space="preserve">Dailantha’s Herbs and Exotic Plants 
</t>
  </si>
  <si>
    <t>Copper Street</t>
  </si>
  <si>
    <t xml:space="preserve">Copper Street, linked through a footbridge with Breerdil’s Fine Wines, the stream below the bridge is enchanted to appear midnight blue. MS 51 </t>
  </si>
  <si>
    <t xml:space="preserve">Breerdil’s Fine Wines </t>
  </si>
  <si>
    <t xml:space="preserve">On Copper Street, MS 51 </t>
  </si>
  <si>
    <t>Manycats Alley</t>
  </si>
  <si>
    <t>alley</t>
  </si>
  <si>
    <t>Street. Infamous Alleys. This passage crosses two city blocks and winds through the interior of a third, running between and (for the most part) parallel to Julthoon Street and Traders’ Way in the North Ward. It is, unsurprisingly, home to many cats that feed on scraps from the surrounding butchers’ shops, but it is also known for the many carved stone heads of people and animals that adorn the alley’s buildings. Individuals who have walked the alley alone report that some of the heads whispered cryptic messages to them.</t>
  </si>
  <si>
    <t>Manycats Alley: The home of many cats that feed on the scraps from the surrounding butcher shops, and also known for carved stone heads that line its walls (some say they speak portents of evil to passersby).</t>
  </si>
  <si>
    <t xml:space="preserve">A very grand neighbourhood, only the finest families of Waterdeep have mansions here. The mansions are remodelled in the newest style, gatehouses and courtyards completely enclosed so people entering here are not plagued by rain. CotD 114 </t>
  </si>
  <si>
    <t xml:space="preserve">Cerest Elenithils’ Home
</t>
  </si>
  <si>
    <t>On Sammarin Street, Home of the late gold-elf merchant Cerest Elenithil. The elf merchant, who died in 1479 DR during an confrontation with the adventuress Icelin Tearn, is believed to have had ties to Waterdeeps underworld. The blocky stone structure sports a single tower braced against the main building and a private garden. The private garden includes a gladehouse with panteflowers, yellow orchids and varieties of roses and a fish pond under which a former servent of Cerest, who stared to long at the elfs’ disfigured face, is entombed (MS 44, 46-47)</t>
  </si>
  <si>
    <t xml:space="preserve">On Sammarin Street, Home of the late gold-elf merchant Cerest Elenithil. The elf merchant, who died in 1479 DR during an confrontation with the adventuress Icelin Tearn, is believed to have had ties to Waterdeeps underworld. The blocky stone structure sports a single tower braced against the main building and a private garden. The private garden includes a gladehouse with panteflowers, yellow orchids and varieties of roses and a fish pond under which a former servent of Cerest, who stared to long at the elfs’ disfigured face, is entombed MS44, 46-47  </t>
  </si>
  <si>
    <t>Hedare Mansion</t>
  </si>
  <si>
    <t>Home of Lord and Lady Hedare, The mansions room are named after magical beasts like Griffon Room and Phoenix Room. (TGC 8,11)</t>
  </si>
  <si>
    <t xml:space="preserve">Home of Lord and Lady Hedare, The mansions room are named after magical beasts like Griffon Room and Phoenix Room. (TGC pg. 8,11)
 </t>
  </si>
  <si>
    <t>Pages Curious</t>
  </si>
  <si>
    <t xml:space="preserve">Bookshop on Suldown Street, owned by Maranyuss, called Mara, a night hag exiled to live among mortals, who maintains an illusion of beauty among the citizens of Waterdeep (CoS pg. 22-23,81) </t>
  </si>
  <si>
    <t>Mrayvren's Bountiful Rest </t>
  </si>
  <si>
    <t>Ilzantul Street, near Delzorin Street. 
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t>
  </si>
  <si>
    <t xml:space="preserve">Ilzantul Street, near Delzorin Street. 
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 </t>
  </si>
  <si>
    <t xml:space="preserve">Thantilvur Investments
</t>
  </si>
  <si>
    <t xml:space="preserve">a former wealthy citizens private mansion, recently renovated, the third building in from the High Road, on the South side of Tarnath Street, secret hideout for the traitor Masked Lord Cozandur, was destroyed durind the Open Lord's spell duel with two mages on the payroll of Braethan Cazondur(E:DM pg. 334)  </t>
  </si>
  <si>
    <t>Elaith Craulnober</t>
  </si>
  <si>
    <t>gambling den/tavern
A high coin gambling establishment.  The gambling den offered a fair and level field of play: no spells, no magic items, no exceptions. Should any magic be used to effect a game, no winners would be declared as it was magic tainted. The public was told that all clandestine magical items were disintegrated, though this was a lie as all such items were teleported to a locked box in the back office.
Games:
Several card games
Year's Turning Wheel - guess the rune that would mark the end of the wheel to win
Races - mice or tiny gem colored lizards raced on a miniature track
Clockwork Castle - miniature foot high clockwork knights in full armor fought 'to the death</t>
  </si>
  <si>
    <t xml:space="preserve">Thort’s Findings </t>
  </si>
  <si>
    <t>This curiosity shop in the North Ward of Waterdeep resides in the head of what was once one of the famed Walking Statues. A shop carved into the head of the Swordmaiden. The center of its jaw and mouth have been replaced by a door, which leads into the shop known as Thort's Findings. 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These items bear little placards in Thort's beautiful, flowing handwriting that identify them (or at least provide speculation as to their origin and purpose). Nobles and wealthy merchants who desire props for themed revels often rent some of Thort's wares as decoration-and many sages, alchemists, and wizards visit him regularly in search of potentially useful items.</t>
  </si>
  <si>
    <t>DRAGON 430</t>
  </si>
  <si>
    <t>Steam and Steel</t>
  </si>
  <si>
    <t>Trollskull Alley, 3</t>
  </si>
  <si>
    <t>The genasi couple sells all metal weapons, armor, and shields listed in chapter 5 of the Player’s Handbook at normal cost.</t>
  </si>
  <si>
    <t>Corellon’s Crown</t>
  </si>
  <si>
    <t>Trollskull Alley, 4</t>
  </si>
  <si>
    <t>In addition to nonmagical herbal remedies, Fala sells potions of the types listed in the Fala’s Potions table. Fala keeps 1d6 vials of each potion in locked cabinets behind the shop counter.</t>
  </si>
  <si>
    <t>Tiger’s Eye</t>
  </si>
  <si>
    <t>Trollskull Alley, 5</t>
  </si>
  <si>
    <t>Trench can discover any secret in Waterdeep, for a fee.</t>
  </si>
  <si>
    <t>Book Wyrm’s Treasure</t>
  </si>
  <si>
    <t>Trollskull Alley, 6</t>
  </si>
  <si>
    <t>The shop contains books of all sorts. In addition, Rishaal has a small collection of spellbooks and allows wizards to copy spells from them at the cost listed in the Spells for Sale table. He can scribe any of these spells as a spell scroll but charges twice the listed cost for this service.</t>
  </si>
  <si>
    <t>Trollskull Manor</t>
  </si>
  <si>
    <t>Trollskull Alley, 1</t>
  </si>
  <si>
    <t>Swordmaiden</t>
  </si>
  <si>
    <t>The head of the Swordmaiden sits in a stand of tall trees in the center of the block of the North Ward bounded by Hassantyr’s Street, Tarsar’s Street, Whaelgond Way, and Ussilbran Street. The center of its jaw and mouth have been replaced by a door, which leads into the shop known as Thort’s Findings. 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These items bear little placards in Thort’s beautiful, flowing handwriting that identify them (or at least provide speculation as to their origin and purpose). Nobles and wealthy merchants who desire props for themed revels often rent some of Thort’s wares as decoration — and many sages, alchemists, and wizards visit him regularly in search of potentially useful items.</t>
  </si>
  <si>
    <t>This statue appears virtually identical to the Honorable Knight, except for its female form and open-faced helm. It was felled during the Spellplague after causing much chaos and slaughter. The residents of Waterdeep's North Ward funneled much of their frustrated and dismayed reaction to its rampage into dismantling the statue, parts of which can now be found all over the North Ward, either incorporated into buildings or as bits of freestanding sculpture.
The head of the Swordmaiden sits in a stand of tall trees in the center of the block of the North Ward bounded by Hassantyr's Street, Tarsar's Street, Whaelgond Way, and Ussilbran Street. Here resides the shop known as Thort’s Findings.</t>
  </si>
  <si>
    <t>Minuet</t>
  </si>
  <si>
    <t>Suldown Street</t>
  </si>
  <si>
    <t>A well-kept two-story stone building. There are two rooftop towers with doorways that lead down into the building. Opens onto the eastern end of Suldown Street on its western face and backs against the Cliffride. The building recently changed hands and is now a dance hall called the Minuet. [ source: Undermountain: The Lost Level, p.31 ]</t>
  </si>
  <si>
    <t>House of Dusk</t>
  </si>
  <si>
    <t>Mhalsymber's Way</t>
  </si>
  <si>
    <t>A newly-established shrine of Kelemvor, located on Mhalsymber's Way, just opposite the main gates to the City of the Dead. Built on the former location of Vhaeruul's Perfumes and Exotic Scents (a now-bankrupt importer), the House is a foreboding structure of stained windows and a carved mantle over the main doors warning nonbelievers of thier fates in the afterlife. Originally staffed by 12 clergy and 30 lay followers, their numbers have shrunk since the shrine opened. Despite the church's determination to maintain a presence in the largest city in the Western Heartlands, the Kelemvorites numbers have dwindled due to staff being reassigned elsewhere. Also, brethen moving about in the City of the Dead after dark have begun to turn up missing, but the Kelemvorites are reluctant to involve the Watch, as the burial grounds are supposed to be off-limits to all after nightfall.</t>
  </si>
  <si>
    <t>Moza's Maske Shop</t>
  </si>
  <si>
    <t>north</t>
  </si>
  <si>
    <t>Moza is a Batiri (Chult Goblin) who was once the maker of warmasks for her tribe. She doesn't talk about what happened, or which tribe it was, or why she lives in Waterdeep now. The truth is her tribe is nearly gone. Moza's war masks were so well made, that the warchief of the tribe became overconfident. After a disastrous attempt to assault a Necromancer's tower, the tribe was scattered, and the foolish chief laid the blame on Moza. The maske shop has a huge variety of masks for sale. Not only Moza's handcrafted wood and bone warmasks, but also a variety of fancy masquerade masks, religious masks, and any other sort of face covering you could imagine.</t>
  </si>
  <si>
    <t xml:space="preserve">Sword Coast Trader's Bank </t>
  </si>
  <si>
    <t>Magicaly connected to similar locations in Baldur's Gate and Daggerford) (SCAG 47-48)
** probably supervised or owned by House Anteos, probably located in South or Trade Ward 
A relatively recent endeavor sponsored by Lord Urbezsath some twenty years ago, the business model for the Bank is simple: in addition to serving as a normal bank, providing loans and wealth-keeping services, the Bank is also capable of taking in coin in one of its three locations (Waterdeep, Baldur's Gate, and Daggerford), and communicating those numbers to any of its other branches magically, almost instantaneously. Rather than risking transporting coin on caravan or shipping routes, merchants moving between one of these three sites may simply place coin in their keeping in one spot, and come by to withdraw it from another (for a modest fee). The branches are each run by a member of the family, with Lord Urbezsath running the Waterdhavian branch, a cousin named Belinda (Rank 7) running it in Daggerford, and an uncle named Indar in Baldur's Gate. So far, the business has met with modest success, which Lord Urbezsath wishes to reinvest into more branches (aiming for one in Athkatla and another in Silverymoon).</t>
  </si>
  <si>
    <t xml:space="preserve">Magicaly connected to similar locations in Baldur's Gate and Daggerford) </t>
  </si>
  <si>
    <t>(SCAG 47-48)</t>
  </si>
  <si>
    <t>Three Moves Ahead</t>
  </si>
  <si>
    <t>Shop (Games)</t>
  </si>
  <si>
    <t>. A shop owned by the elven artisan Eatiel, a well-known craftsman and collector. The proprietor established his shop in the mid-1300s, and continues to run it even today.</t>
  </si>
  <si>
    <t xml:space="preserve">Tsathree’s Comforts </t>
  </si>
  <si>
    <t>Tsathree's Comforts was located on Golden Serpent Street in the North Ward of Waterdeep circa the Year of Lightning Storms, 1374 DR</t>
  </si>
  <si>
    <t>https://forgottenrealms.fandom.com/wiki/Tsathree%27s_Comforts</t>
  </si>
  <si>
    <t>Tsathree's Comforts was a boutique owned by Jhamanthra Tsathree. This shop gained brief notoriety when Jhamanthra began selling a new scented facial wash she called Waterfall Kiss. It was quickly discovered that skin treated with this product suddenly began to glow a vivid green color a few hours after applying certain cosmetic products to the treated area. The glow lasted for a few hours and then faded, apparently harmlessly. For a time, Waterfall Kiss was in great demand as the Waterdhavian youth with disposable income experimented with the humorous and glamorous application of making other body parts glow.[1]</t>
  </si>
  <si>
    <t>Outside</t>
  </si>
  <si>
    <t>a City Guard-run labor camp among the farms of Undercliff.</t>
  </si>
  <si>
    <t>Snobeedle Orchard and Meadery</t>
  </si>
  <si>
    <t> Snobeedle Orchard and Meadery, owned and run by the Snobeedle halflings. They have a delightful drinking hall and a shop sized for larger patrons, and you can pick your own fruit when it is in season.</t>
  </si>
  <si>
    <t>The Marching Grounds</t>
  </si>
  <si>
    <t>of a large and well-protected training camp for the City Guard</t>
  </si>
  <si>
    <t>Undercliff Village</t>
  </si>
  <si>
    <t>Woodcutter Teahouse</t>
  </si>
  <si>
    <t>The doors of this charming restaurant are made of rich lacquered wood, currently thrown wide to the street. Stained glass hangs in the windows, providing an otherworldly view inside. An efficient young woman is hurriedly gathering plates from a table, while a nearby couple dreamily stare into each other's eyes. Noticing your glance, the young woman wipes off her hands on a rag before speaking to you through the open door. "We're open if you like. Sit anywhere and I'll grab you something."</t>
  </si>
  <si>
    <t>$1: Sated Satyr (tavern, C, 2)</t>
  </si>
  <si>
    <t>Sated Satyr (tavern, C, 2)</t>
  </si>
  <si>
    <t>$2: Wyvern's Rest (inn, C, 2)</t>
  </si>
  <si>
    <t>Wyvern's Rest (inn, C, 2)</t>
  </si>
  <si>
    <t xml:space="preserve">A former Watch-post and blockhouse, this one-story stone tavern is a favorite of Watch and Guard members, it hallmark being the stuffed wyvern that looms over the bar. </t>
  </si>
  <si>
    <t>$3: Selchoun's Sundries (business, B, 2)</t>
  </si>
  <si>
    <t>$3</t>
  </si>
  <si>
    <t>Selchoun's Sundries (business, B, 2)</t>
  </si>
  <si>
    <t>Selchoun's Sundries</t>
  </si>
  <si>
    <t xml:space="preserve">Shop (General Goods) </t>
  </si>
  <si>
    <t>(4c). A shop filled with trinkets both useful (twine, flint, etc) and useless (childrens' tabards marked as "Junior Watch Member" or "Waterdeep Griffon Cub Patrol").
A shop filled with trinkets both useful (twine, flint, etc) and useless (childrens' tabards marked as "Junior Watch Member" or "Waterdeep Griffon Cub Patrol")</t>
  </si>
  <si>
    <t>$4: Golden Harp Inn (inn, B, 2)</t>
  </si>
  <si>
    <t>Golden Harp Inn (inn, B, 2)</t>
  </si>
  <si>
    <t>$5: The Shrines of Nature (temple, B, 2s)</t>
  </si>
  <si>
    <t>$5</t>
  </si>
  <si>
    <t>The Shrines of Nature (temple, B, 2s)</t>
  </si>
  <si>
    <t>Shrines to Mielikki and Silvanus. A walled and forested complex that holds unpretentious "shrines" the size of some small temples to Mielikki (called "The Lady's Hands") and Silvanus (called "the Fathergrove").
The Shrines to Nature, just a block away from the Tower of Luck, are resplendent gardens dedicated to nature gods like Mielikki and Silvanus. The park is closed to all except residents of the Sea Ward. Yet from beyond the iron fence that surrounds it, you can catch glimpses of the superb shrines, statues, and fountains within.</t>
  </si>
  <si>
    <t>Mirrormul Tszul</t>
  </si>
  <si>
    <t>$6: Emveolstone Villa (noble villa, A, 2s &amp; 3s)</t>
  </si>
  <si>
    <t>$6</t>
  </si>
  <si>
    <t>Emveolstone Villa (noble villa, A, 2s &amp; 3s)</t>
  </si>
  <si>
    <t>Emveolstone Villa</t>
  </si>
  <si>
    <t>$7: Hiilgauntlet Villa (noble villa, A, 3s)</t>
  </si>
  <si>
    <t>$7</t>
  </si>
  <si>
    <t>Hiilgauntlet Villa (noble villa, A, 3s)</t>
  </si>
  <si>
    <t>Hiilgauntlet Villa</t>
  </si>
  <si>
    <t>$8: The Blue Alley (wizard's domicile, C, 1)</t>
  </si>
  <si>
    <t>$8</t>
  </si>
  <si>
    <t>The Blue Alley (wizard's domicile, C, 1)</t>
  </si>
  <si>
    <t>Blue Alley</t>
  </si>
  <si>
    <t>A large, windowless stone building that houses a deadly magical trap-laden obstacle course, created by a wizard (who may or may not yet live there) to test the avaricious fools who wander into its blue-tiled passages.</t>
  </si>
  <si>
    <t>$9: Gauntyl Villa (noble villa, A, 1s &amp; 2s)</t>
  </si>
  <si>
    <t>$9</t>
  </si>
  <si>
    <t>Gauntyl Villa (noble villa, A, 1s &amp; 2s)</t>
  </si>
  <si>
    <t>Gauntyl Villa</t>
  </si>
  <si>
    <t>$10: The Temple of Beauty (temple, A, 3)</t>
  </si>
  <si>
    <t>$10</t>
  </si>
  <si>
    <t>The Temple of Beauty (temple, A, 3)</t>
  </si>
  <si>
    <t>Temple to Sune. A lavish temple of red marble, with gold and silver accents with many statues of the goddess and her most comely worshippers throughout the history of the faith. The structure is a combination temple and pleasure dome, soaring above the neighboring noble villas, with tall towers and a central open-air ballroom that hosts revels many nights of the year.
If you need to refresh yourself during your travels, or perhaps to primp before an important meeting or a night out, visit Sune’s faithful at the Temple of Beauty. Its marbled public baths and mirrored salons are open from before dawn to after dusk. There’s no fee for these services, or for the advice and aid of the temple’s many pleasant attendants, but donations are encouraged.
Annual costume ball held on the 30th of Tarsakh (DS 39,158)
Thelma Flametop, cleric of Sune, Heartwarden, a young red-haired beauty with a bubbly personality. She dresses is pinks and greens and wears gold jewelry. Thelma is a native of Waterdeep. (WATE 1-2)
Risa Waylon, cleric of Sune, Heartwarden, a more mature, half-elven woman, quite fashionably dressed. She has a more serious demeanor and is quite the collector of art. Risa moved from Cormyr to Waterdeep 15 years ago. (WATE 1-2)</t>
  </si>
  <si>
    <t>$11: Brokengulf Villa (noble villa, A, 4s &amp; 3s)</t>
  </si>
  <si>
    <t>$11</t>
  </si>
  <si>
    <t>Brokengulf Villa (noble villa, A, 4s &amp; 3s)</t>
  </si>
  <si>
    <t>Brokengulf Villa</t>
  </si>
  <si>
    <t>4s &amp; 3s</t>
  </si>
  <si>
    <t>Gundgulf</t>
  </si>
  <si>
    <t>$12: Raventree Villa (noble villa, A, 3s &amp; 2s)</t>
  </si>
  <si>
    <t>$12</t>
  </si>
  <si>
    <t>Raventree Villa (noble villa, A, 3s &amp; 2s)</t>
  </si>
  <si>
    <t>Raventree Villa</t>
  </si>
  <si>
    <t>$13: Rosznar Villa (noble villa, A, 5s &amp; 2s)</t>
  </si>
  <si>
    <t>$13</t>
  </si>
  <si>
    <t>Rosznar Villa (noble villa, A, 5s &amp; 2s)</t>
  </si>
  <si>
    <t>Rosznar Villa</t>
  </si>
  <si>
    <t>$14: Jhansczil Villa (noble villa, A, 1s &amp; 3s)</t>
  </si>
  <si>
    <t>$14</t>
  </si>
  <si>
    <t>Jhansczil Villa (noble villa, A, 1s &amp; 3s)</t>
  </si>
  <si>
    <t>Jhansczil Villa</t>
  </si>
  <si>
    <t>$15: Naingate (wizard's domicile, B, 4)</t>
  </si>
  <si>
    <t>$15</t>
  </si>
  <si>
    <t>Naingate (wizard's domicile, B, 4)</t>
  </si>
  <si>
    <t>Naingate</t>
  </si>
  <si>
    <t>http://forgottenrealms.wikia.com/wiki/Naingate</t>
  </si>
  <si>
    <t>A walled enclosure around a famous wizard's tower with a magical mid-air waterfall that appears in the courtyard, appearing from nothing and splashing but not collecting on the cobblestones. Naingate is today occupied by the enigmatic magus Xorone of the Libram, the Arcane Watchlord of the Waterdhavian Watch.</t>
  </si>
  <si>
    <t>$16: Melshimber' Villa (noble villa, A, 4s &amp; 5s)</t>
  </si>
  <si>
    <t>$16</t>
  </si>
  <si>
    <t>Melshimber' Villa (noble villa, A, 4s &amp; 5s)</t>
  </si>
  <si>
    <t>Wine's Wisdom Hall</t>
  </si>
  <si>
    <t xml:space="preserve">Melshimber </t>
  </si>
  <si>
    <t>$17: Ilitul Villa (noble villa, A, 2s)</t>
  </si>
  <si>
    <t>$17</t>
  </si>
  <si>
    <t>Ilitul Villa (noble villa, A, 2s)</t>
  </si>
  <si>
    <t>Ilitul Villa</t>
  </si>
  <si>
    <t>$18: Aurora's Realms Shop, Singing Dolphin Catalog Counter (business, B, 1)</t>
  </si>
  <si>
    <t>$18</t>
  </si>
  <si>
    <t>Aurora's Realms Shop, Singing Dolphin Catalog Counter (business, B, 1)</t>
  </si>
  <si>
    <t>Aurora's Realms Shop, Singing Dolphin Catalog Counter (bu</t>
  </si>
  <si>
    <t>$19: The Tower of Luck (temple, A, 2s &amp; 3s)</t>
  </si>
  <si>
    <t>$19</t>
  </si>
  <si>
    <t>The Tower of Luck (temple, A, 2s &amp; 3s)</t>
  </si>
  <si>
    <t>Temple to Tymora. The second largest temple in Waterdeep is a large walled tower, its clergy funneling its weighty resources into improving the complex and undermining the city of Arabel's claim as the center for Tymoran worship.
If you’re looking for some good fortune, you should surely visit the Tower of Luck, a temple complex dedicated to Tymora. The “tower” in question is actually a many-pillared atrium ingeniously roofed over with glass. Beneath the roof, a bronze sculpture of a diminutive Tymora, depicted as a laughing young girl, appears to be leaping from the very top of an astounding fountain. To pay your respects and make a wish, you come around to the fountain on a walkway and toss your coin to Tymora. Managing to land it in her outstretched hand is a sure sign of her favor.</t>
  </si>
  <si>
    <t>$20: Wavesilver Villa (noble villa, A, 2s &amp; 4s)</t>
  </si>
  <si>
    <t>$20</t>
  </si>
  <si>
    <t>Wavesilver Villa (noble villa, A, 2s &amp; 4s)</t>
  </si>
  <si>
    <t>Moonsgrace Towers</t>
  </si>
  <si>
    <t>$21: The House of Wonder (temple, A, 5s)</t>
  </si>
  <si>
    <t>$21</t>
  </si>
  <si>
    <t>The House of Wonder (temple, A, 5s)</t>
  </si>
  <si>
    <t xml:space="preserve">House of Wonder </t>
  </si>
  <si>
    <t xml:space="preserve">The temple of Mystra turned into a college of wizardry after Mystra's death.
** With Mystra's return the House of Wonders probably houses the college as well as the temple of Mystra. 
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45, 300-301)
Temple to Mystra. The ornate tower for the faithful of Mystra with her holy symbol in mosaics on the courtyard, with the tower rising from the center of the starburst.
This is surely the most splendid temple dedicated to the gods of magic — with Mystra foremost among them, of course — in all the world. Although your eye will be drawn to its ornate towers, brilliant mosaics, and magical displays, look also for the humble violets growing amid the ostentation. These delicate flowers were Ahghairon’s favorite, and they are planted about the temple in memory of him.
</t>
  </si>
  <si>
    <t xml:space="preserve"> The temple of Mystra turned into a college of wizardry after Mystra's death.
** With Mystra's return the House of Wonders probably houses the college as well as the temple of Mystra. 
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pg.45, 300-301)</t>
  </si>
  <si>
    <t>$22: Eltorchul Villa (noble villa, A, 1s &amp; 3s)</t>
  </si>
  <si>
    <t>$22</t>
  </si>
  <si>
    <t>Eltorchul Villa (noble villa, A, 1s &amp; 3s)</t>
  </si>
  <si>
    <t>Eltorchul Villa</t>
  </si>
  <si>
    <t>$23: Nesher Villa (noble villa, A, 1s &amp; 2s)</t>
  </si>
  <si>
    <t>$23</t>
  </si>
  <si>
    <t>Nesher Villa (noble villa, A, 1s &amp; 2s)</t>
  </si>
  <si>
    <t>Nesher Villa</t>
  </si>
  <si>
    <t>$24: Gundwynd Villa (noble villa, A, 2s &amp; 3s)</t>
  </si>
  <si>
    <t>$24</t>
  </si>
  <si>
    <t>Gundwynd Villa (noble villa, A, 2s &amp; 3s)</t>
  </si>
  <si>
    <t>Gundwynd Villa</t>
  </si>
  <si>
    <t>$25: Tessalar's Tower (wizard's domicile, B, 4s)</t>
  </si>
  <si>
    <t>$25</t>
  </si>
  <si>
    <t>Tessalar's Tower (wizard's domicile, B, 4s)</t>
  </si>
  <si>
    <t>Tessalar's Tower</t>
  </si>
  <si>
    <t>4s</t>
  </si>
  <si>
    <t>Private Home of Archemidal Sulfontis (Mage) (formerly Tessalar's Tower)</t>
  </si>
  <si>
    <t>$26: Artemel Villa (noble villa, A, 2s)</t>
  </si>
  <si>
    <t>$26</t>
  </si>
  <si>
    <t>Artemel Villa (noble villa, A, 2s)</t>
  </si>
  <si>
    <t>Artemel Villa</t>
  </si>
  <si>
    <t>$27: Ammakyl Villa (noble villa, A, 1s &amp; 2s)</t>
  </si>
  <si>
    <t>$27</t>
  </si>
  <si>
    <t>Ammakyl Villa (noble villa, A, 1s &amp; 2s)</t>
  </si>
  <si>
    <t>Ammakyl Villa</t>
  </si>
  <si>
    <t>$28: Silmerhelve Villa (noble villa, A, 3s)</t>
  </si>
  <si>
    <t>$28</t>
  </si>
  <si>
    <t>Silmerhelve Villa (noble villa, A, 3s)</t>
  </si>
  <si>
    <t>Shieldwatch</t>
  </si>
  <si>
    <t>silmerhelve</t>
  </si>
  <si>
    <t>$29: Ruldegost Villa (noble villa, A, 3s &amp; 4s)</t>
  </si>
  <si>
    <t>$29</t>
  </si>
  <si>
    <t>Ruldegost Villa (noble villa, A, 3s &amp; 4s)</t>
  </si>
  <si>
    <t>Vouchsafe House</t>
  </si>
  <si>
    <t>ruldergost</t>
  </si>
  <si>
    <t>Lord Bly Ruldegost</t>
  </si>
  <si>
    <t>$30: The Dragon Tower of Maaril (wizard's domicile, A, 4s)</t>
  </si>
  <si>
    <t>$30</t>
  </si>
  <si>
    <t>The Dragon Tower of Maaril (wizard's domicile, A, 4s)</t>
  </si>
  <si>
    <t xml:space="preserve">Dragon Tower of Maaril </t>
  </si>
  <si>
    <t xml:space="preserve"> A wizard's tower in the shape of a dragon rampant, once encircled by walls and an aura of menace, the magic in this domicile practically detonated during the Spellplagues first rising, sending the majority of the tower hurtling into the air above Waterdeep, to come raining down in a thousand pieces, wrecking neighboring buildings. To this day, the grounds are still magically tumultuous, with a Watch warning posted with a command to keep out. Only rough wooden boarding is used to cover over gaping portions of the old wall, though, and those with a mind to enter it can do so easily.</t>
  </si>
  <si>
    <t>$31: Husteem Villa (noble villa, A, 3s &amp; 4s)</t>
  </si>
  <si>
    <t>$31</t>
  </si>
  <si>
    <t>Husteem Villa (noble villa, A, 3s &amp; 4s)</t>
  </si>
  <si>
    <t>Galeturrets</t>
  </si>
  <si>
    <t>husteem</t>
  </si>
  <si>
    <t>$32: Zulpair Villa (noble villa, A, 3s)</t>
  </si>
  <si>
    <t>$32</t>
  </si>
  <si>
    <t>Zulpair Villa (noble villa, A, 3s)</t>
  </si>
  <si>
    <t>Thousandsails Hall</t>
  </si>
  <si>
    <t>zulpair</t>
  </si>
  <si>
    <t>$33: Eirontalar Villa (noble villa, A, 2s)</t>
  </si>
  <si>
    <t>$33</t>
  </si>
  <si>
    <t>Eirontalar Villa (noble villa, A, 2s)</t>
  </si>
  <si>
    <t>Eirontalar Villa</t>
  </si>
  <si>
    <t>$34: Tesper Villa, "Tespergates" (noble villa, A, 2s &amp; 3s)</t>
  </si>
  <si>
    <t>$34</t>
  </si>
  <si>
    <t>Tesper Villa, "Tespergates" (noble villa, A, 2s &amp; 3s)</t>
  </si>
  <si>
    <t>Tespergates</t>
  </si>
  <si>
    <t>. Haunted nobel house at the southern End of Senarl’s cut (BT)</t>
  </si>
  <si>
    <t xml:space="preserve"> Haunted nobel house at the southern End of Senarl’s cut BT</t>
  </si>
  <si>
    <t>$35: Irlingstar Villa (noble villa, A, 3s &amp; 4s)</t>
  </si>
  <si>
    <t>$35</t>
  </si>
  <si>
    <t>Irlingstar Villa (noble villa, A, 3s &amp; 4s)</t>
  </si>
  <si>
    <t>Irlingstar Villa</t>
  </si>
  <si>
    <t>$36: Manthar Villa (noble villa, A, 1s &amp; 3s)</t>
  </si>
  <si>
    <t>$36</t>
  </si>
  <si>
    <t>Manthar Villa (noble villa, A, 1s &amp; 3s)</t>
  </si>
  <si>
    <t>Manthar Villa</t>
  </si>
  <si>
    <t>$37: The Fiery Flagon (tavern, B, 1s)</t>
  </si>
  <si>
    <t>The Fiery Flagon (tavern, B, 1s)</t>
  </si>
  <si>
    <t>Fiery Flagon</t>
  </si>
  <si>
    <t>1s</t>
  </si>
  <si>
    <t>$38: The House of Inspired Hands (temple, B, 3s)</t>
  </si>
  <si>
    <t>$38</t>
  </si>
  <si>
    <t>The House of Inspired Hands (temple, B, 3s)</t>
  </si>
  <si>
    <t>Temple to Gond. An enterprising temple to Gond that frequently abounds with new and noisy inventions of its faithful.
Dedicated to Gond, presents an altogether less peaceful experience. Here, all the great innovative minds of the city invent and experiment, attempting to create everything from flying machines to stronger door hinges. But don’t expect a museum of marvels such as can be found in Baldur’s Gate. At this site, “worship is work,” as anyone at the temple is liable to tell you.</t>
  </si>
  <si>
    <t>$39: Dacer's Inn (inn, B, 3s)</t>
  </si>
  <si>
    <t>Dacer's Inn (inn, B, 3s)</t>
  </si>
  <si>
    <t>$40: Ilzimmer (noble villa, A, 1s &amp; 2s)</t>
  </si>
  <si>
    <t>$40</t>
  </si>
  <si>
    <t>Ilzimmer (noble villa, A, 1s &amp; 2s)</t>
  </si>
  <si>
    <t>Ilzimmer Villa</t>
  </si>
  <si>
    <t>$41: The Ship's Wheel (tavern, C, 2)</t>
  </si>
  <si>
    <t>The Ship's Wheel (tavern, C, 2)</t>
  </si>
  <si>
    <t>Ship's Wheel</t>
  </si>
  <si>
    <t>$42: The Pilgrim's Rest (inn, B, 3)</t>
  </si>
  <si>
    <t>The Pilgrim's Rest (inn, B, 3)</t>
  </si>
  <si>
    <t>Pilgrim's Rest</t>
  </si>
  <si>
    <t>$43: The Wandering Wemic (inn, B, 3)</t>
  </si>
  <si>
    <t>The Wandering Wemic (inn, B, 3)</t>
  </si>
  <si>
    <t>Wandering Wemic</t>
  </si>
  <si>
    <t>$44: Tchazzam Villa (noble villa, A, 1s &amp; 2s)</t>
  </si>
  <si>
    <t>$44</t>
  </si>
  <si>
    <t>Tchazzam Villa (noble villa, A, 1s &amp; 2s)</t>
  </si>
  <si>
    <t>Arrowflight</t>
  </si>
  <si>
    <t>$45": Maerghoun's Inn (inn, B, 3)</t>
  </si>
  <si>
    <t>$45"</t>
  </si>
  <si>
    <t>Maerghoun's Inn (inn, B, 3)</t>
  </si>
  <si>
    <t>$46: Urmbrusk Villa (noble villa, A, 2s &amp; 3s)</t>
  </si>
  <si>
    <t>$46</t>
  </si>
  <si>
    <t>Urmbrusk Villa (noble villa, A, 2s &amp; 3s)</t>
  </si>
  <si>
    <t>Northvault</t>
  </si>
  <si>
    <t>$47: Assumbar Villa (noble villa, A, Is &amp; 3s)</t>
  </si>
  <si>
    <t>$47</t>
  </si>
  <si>
    <t>Assumbar Villa (noble villa, A, Is &amp; 3s)</t>
  </si>
  <si>
    <t>The House of Chalices</t>
  </si>
  <si>
    <t>$48: Cassalanter-Villa (noble villa, A, 3s &amp; 4s)</t>
  </si>
  <si>
    <t>$48</t>
  </si>
  <si>
    <t>Cassalanter-Villa (noble villa, A, 3s &amp; 4s)</t>
  </si>
  <si>
    <t>$49: Thongolir Villa (noble villa, A, 1s &amp; 2s)</t>
  </si>
  <si>
    <t>$49</t>
  </si>
  <si>
    <t>Thongolir Villa (noble villa, A, 1s &amp; 2s)</t>
  </si>
  <si>
    <t>Scribeshall</t>
  </si>
  <si>
    <t>Thestus Thongolir</t>
  </si>
  <si>
    <t>$50: Eagleshield Villa (noble villa, A, 2s &amp; 4s)</t>
  </si>
  <si>
    <t>$50</t>
  </si>
  <si>
    <t>Eagleshield Villa (noble villa, A, 2s &amp; 4s)</t>
  </si>
  <si>
    <t>Highroost </t>
  </si>
  <si>
    <t>$51: Dezlentyr Villa (noble villa, A, 2s &amp; 4s)</t>
  </si>
  <si>
    <t>$51</t>
  </si>
  <si>
    <t>Dezlentyr Villa (noble villa, A, 2s &amp; 4s)</t>
  </si>
  <si>
    <t>Dezlentyr Villa</t>
  </si>
  <si>
    <t>$52: Belabranta Villa (noble villa;, A, 3s &amp; 5s)</t>
  </si>
  <si>
    <t>$52</t>
  </si>
  <si>
    <t>Belabranta Villa (noble villa;, A, 3s &amp; 5s)</t>
  </si>
  <si>
    <t>The House of Drakes</t>
  </si>
  <si>
    <t>$53: Bladesemmer Villa (noble villa, A, 1s &amp; 3s)</t>
  </si>
  <si>
    <t>$53</t>
  </si>
  <si>
    <t>Bladesemmer Villa (noble villa, A, 1s &amp; 3s)</t>
  </si>
  <si>
    <t>Bladesemmer Villa</t>
  </si>
  <si>
    <t>Gralleth</t>
  </si>
  <si>
    <t>$54: The House of Purple Silks (festhall, B, 4)</t>
  </si>
  <si>
    <t>$54</t>
  </si>
  <si>
    <t>The House of Purple Silks (festhall, B, 4)</t>
  </si>
  <si>
    <t>House of Purple Silks</t>
  </si>
  <si>
    <t>$55: Gounar's Tavern (tavern, B, 2)</t>
  </si>
  <si>
    <t>Gounar's Tavern (tavern, B, 2)</t>
  </si>
  <si>
    <t>$56: The House of the Moon (temple, A, 4)</t>
  </si>
  <si>
    <t>$56</t>
  </si>
  <si>
    <t>The House of the Moon (temple, A, 4)</t>
  </si>
  <si>
    <t>House of Moon</t>
  </si>
  <si>
    <t>Temple to Selune. A silver-gilded temple of fine white and blue stone, the House of the Moon was the oldest temple in Waterdeep, but the Spellplague wrecked it almost in its entirety. In the years since, it has been rebuilt over the original foundations, with additional towers, giving it a taller silhouette in the Waterdehavian skyline.
Has the tallest tower of any temple in the city, rising some seventy-five feet above the street. At its top, priests of Selûne bask in the light of the moon in all seasons.
Temple of Selune, collapsed during the Spellplague, Volam Roarke financed it's restoration (BT 45)
Jhessail Eveningfall (High Priestess of the House of the Moon, female half-moonelf, She has silver hair and
lime green eyes. Dressed in robes of blue and silver with a wide leather belt from which a moon-head mace
hangs, she presents a calm and pleasant demeanor) (WATE 2-3)
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 (WATE 2-1)</t>
  </si>
  <si>
    <t xml:space="preserve"> Temple of Selune, collapsed during the Spellplague, Volam Roarke financed it's restoration BT45
Jhessail Eveningfall (High Priestess of the House of the Moon, female half-moonelf, She has silver hair and lime green eyes. Dressed in robes of blue and silver with a wide leather belt from which a moon-head mace hangs, she presents a calm and pleasant demeanor) WATE2-3
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moods.WATE2-1</t>
  </si>
  <si>
    <t>$57: Moonstar Villa (noble villa, A, 2s &amp; 4s)</t>
  </si>
  <si>
    <t>$57</t>
  </si>
  <si>
    <t>Moonstar Villa (noble villa, A, 2s &amp; 4s)</t>
  </si>
  <si>
    <t>Moonstar Villa</t>
  </si>
  <si>
    <t>Noble villa. House Moonstar is one of Waterdeep's oldest families, with strong ties to the Church of Selune, the Master Mariners' Guild, and the Surveyors', Map &amp; Chart-makers' Guild. on the Street of the Singing Dolphin, just south of Diamond Street. 
Lord Stedd Moonstar, dark-haired man
Logan, the butler, a middle aged dwarf who walks with a pronounced limp and is visibly nervous around adventurers. Has an exceptionally long beard festooned with numerous star shaped crystals and a single large moon. He believes that adventures are savages who will strike out at him for no reason. This fear is based on a bombastic column in the Mocking Minstrel broadsheet. (WATE 1-1)
Vault of Stars
Waterdeep's first major temple to Selûne was located on the site that is today Moonstar Alley, which curls around the walled villa of the noble family for which it is named. Originally known as the High House of Stars, popular wisdom holds that it was burned to the ground in the Year of the Tomb (1182 DR) by raiding worshipers of Bane who crept up from below and breached the temple's cellars. The interlopers slaughtered most of the residents before the alarm was raised, and by the time the Watch arrived, the temple was a towering inferno of flames that seemed impervious to magic. Selûne's faithful are believed to have never set foot on the desecrated ground again, building their present temple a block to the west. Local rumor suggests that the cellars of the burnt temple still hold magic and wealth, buried under burned rubble, and that they can be reached by stairs and shafts now hidden under the paving stones of this alleyway.
In truth, Lord Vanrak Moonstar and his fellow Shaaran worshipers destroyed the High House of Stars before retreating into the Underdark. However, the undercroft of the High House of Stars, the building now known as the Vault of Stars, survived the conflagration and is still in the hands of the Moonmaiden's followers. Lady Alathene Moonstar, now an archlich, has continued her unending war with Vanrak and his followers and uses the undercroft only to pursue her research and investigations. Adventurers who learn of the Vault of Stars might be tempted to explore it, at least until they determine they've walked uninvited into the lair of a lich with a fantastic memory, a sharp wit, and a hunger for new stories of Waterdeep. If they cause any damage before realizing they've invaded the workplace of "one of the good people," they might find themselves paying their debts not in coin but in service to the Moonmaiden's cause.</t>
  </si>
  <si>
    <t xml:space="preserve"> 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 
House Moonstar’s primary sources of income are running caravans, exploration, and cartography. 
WATE2-2
Lord Stedd Moonstar WATE1-1</t>
  </si>
  <si>
    <t>$58: The House of Heroes (temple, A, 3)</t>
  </si>
  <si>
    <t>$58</t>
  </si>
  <si>
    <t>The House of Heroes (temple, A, 3)</t>
  </si>
  <si>
    <t>Temple to Tempus. The largest of the temples in the city is dedicated to Tempus, the Lord of Battle, and attracts spectators and combatants alike from the nearby Field of Triumph.
The largest temple in the city. Dedicated to Tempus, its many grand halls celebrate the city’s champions of both battle and sport. The winners of ward competitions are paraded here after their victories, often carried on shoulders or passed from hand to hand over the heads of a crowd. It is a sight you shouldn’t miss. Huge open-air stadium. Site of many spectacles staged for the populace of Waterdeep.
Healing services
Merchant for followers of Tempus
Living quartersfor followers of Tempus
Merchant, upper level
Mundane helms, shields and armor in Tempus' colors
Light weight full plate in Tempus' colors
Large selection of mundane weapons
Training area for followers of Tempus</t>
  </si>
  <si>
    <t>Carpenters', Roofers' &amp; Plasterers' Guild. An easily spotted eyesore, thanks to the garish styles and materials used in its construction.</t>
  </si>
  <si>
    <t>$59: The Broken Lance (tavern, C, 1)</t>
  </si>
  <si>
    <t>The Broken Lance (tavern, C, 1)</t>
  </si>
  <si>
    <t xml:space="preserve">A cozy tavern frequented and staffed by the athletes and fighters from the Field of Triumph. The eel pie is the house specialty. </t>
  </si>
  <si>
    <t>https://drive.google.com/file/d/1Q6qS80J0RX8lxTwv8PMc5x3WPB5fQDE9/view</t>
  </si>
  <si>
    <t>$60: Halazar's Fine Gems (business, B, 2)</t>
  </si>
  <si>
    <t>$60</t>
  </si>
  <si>
    <t>Halazar's Fine Gems (business, B, 2)</t>
  </si>
  <si>
    <t>Halazar's Fine Gems</t>
  </si>
  <si>
    <t>Shop (Jewelry)</t>
  </si>
  <si>
    <t xml:space="preserve">(5c). A jewelry shop that prides itself as much on its expensive prices as its magically shining black walls. </t>
  </si>
  <si>
    <t>Mounts.</t>
  </si>
  <si>
    <t>$61: The Silken Slyph (tavern/inn, A, 4)</t>
  </si>
  <si>
    <t>The Silken Slyph (tavern/inn, A, 4)</t>
  </si>
  <si>
    <t>The Silken Slyph</t>
  </si>
  <si>
    <t>Inn, Festhall (5c•4a) (now part of Melshimber compound)</t>
  </si>
  <si>
    <t>Wagonmakers' &amp; Coach Builders' Guild.</t>
  </si>
  <si>
    <t>$62: Gerin's Breads (business, B, 2)</t>
  </si>
  <si>
    <t>$62</t>
  </si>
  <si>
    <t>Gerin's Breads (business, B, 2)</t>
  </si>
  <si>
    <t>Gerin's Breads</t>
  </si>
  <si>
    <t>Shop (Bread) Food</t>
  </si>
  <si>
    <t>$63: Melvar's Chapbooks and Folios (business, B, 2)</t>
  </si>
  <si>
    <t>$63</t>
  </si>
  <si>
    <t>Melvar's Chapbooks and Folios (business, B, 2)</t>
  </si>
  <si>
    <t>Melvar's Chapbooks and Folios</t>
  </si>
  <si>
    <t>Shop (Books)</t>
  </si>
  <si>
    <t xml:space="preserve"> • (4c). An upscale tomeshop, with a wide variety of books, and a vast catalogue of those which do not fit in their shop, but which the business has access to.</t>
  </si>
  <si>
    <t>$64: Velatha's Delights (business, B, 2)</t>
  </si>
  <si>
    <t>$64</t>
  </si>
  <si>
    <t>Velatha's Delights (business, B, 2)</t>
  </si>
  <si>
    <t>Velatha's Delights</t>
  </si>
  <si>
    <t xml:space="preserve">Shop (Luxuries) </t>
  </si>
  <si>
    <t>(5c). A Sea Ward landmark, Velatha's has served as the setting for several steamy romance novels about Waterdhavian nobles, and over the years has gained a reputation as a place where one comes to socialize as much as shop – as long as one has gold in-purse.</t>
  </si>
  <si>
    <t>$65: Tammerbund's Glasswares (business, B, 3)</t>
  </si>
  <si>
    <t>$65</t>
  </si>
  <si>
    <t>Tammerbund's Glasswares (business, B, 3)</t>
  </si>
  <si>
    <t>Tammerbund's Glasswares</t>
  </si>
  <si>
    <t xml:space="preserve"> Shop (Glass)</t>
  </si>
  <si>
    <t>$66: Mystra's Arms (asylum, A, 6)</t>
  </si>
  <si>
    <t>$66</t>
  </si>
  <si>
    <t>Mystra's Arms (asylum, A, 6)</t>
  </si>
  <si>
    <t>Mystra's Arms</t>
  </si>
  <si>
    <t>Inn, Festhall (3c•3p•3a)</t>
  </si>
  <si>
    <t>$67: Furjur the Flippant's residence (house, A, 3)</t>
  </si>
  <si>
    <t>$67</t>
  </si>
  <si>
    <t>Furjur the Flippant's residence (house, A, 3)</t>
  </si>
  <si>
    <t>Furjur Flippant's residence</t>
  </si>
  <si>
    <t>$68: Hlethvagi Anteos's residence (villa, A, 5)</t>
  </si>
  <si>
    <t>$68</t>
  </si>
  <si>
    <t>Hlethvagi Anteos's residence (villa, A, 5)</t>
  </si>
  <si>
    <t>Hlethvagi Anteos's residence</t>
  </si>
  <si>
    <t>$69: Stagdown Manse (villa, A, 3)</t>
  </si>
  <si>
    <t>$69</t>
  </si>
  <si>
    <t>Stagdown Manse (villa, A, 3)</t>
  </si>
  <si>
    <t>Stagdown Manse</t>
  </si>
  <si>
    <t>$70: Heroes' Garden (city building, n/a)</t>
  </si>
  <si>
    <t>$70</t>
  </si>
  <si>
    <t>Heroes' Garden (city building, n/a)</t>
  </si>
  <si>
    <t>Heroes' Garden</t>
  </si>
  <si>
    <t>n/a</t>
  </si>
  <si>
    <t>City Park. Has fallen into disrepair, well known spot to hire sellswords and adventurers (BT 25)
The Heroes’ Garden is the only green space in the city that is open to the public besides the City of the Dead, but it is tucked away so far to the north in the Sea Ward that it gets few visitors — which is a pity, since the fine statuary in this lush garden portrays many of the figures important to the city’s history. Large, lush area of grass, trees, and ponds once covered by the sprawling school of wizardry known as the Tower of Yintros.
Built by the archmage Yintros in the Year of Spreading Spring (1038 DR), it passed to his apprentice, Ulthorn, in the Year of the Lord's Dilemma (1066 DR). Ulthorn dwelt in the Tower of Yintros for over two centuries, educating generation after generation of Waterdhavian wizards.
In the Year of Thunder (1306 DR), Ulthorn died in a sorcerous duel with a vastly more powerful foe, the Archmage Ahrabose. In defeat, he slew his enemy by bringing the Tower of Yintros down upon them both with a great shout. Many of Ulthorn's young apprentices and prestidigitators of Waterdeep searched the wreckage of the tower that night, seeking items of power and written spells. The blasted corpse of Ulthorn was found with his shattered staff and emerald sigil ring, but many other treasures, including the Spellbook of Daimos, were never found. In the wake of the tower's destruction, the Lords of Waterdeep purchased the land on which it stood from Ulthorn's apprentice and heir, the wizard Rendergallis. The ruins of the tower were cleared and the land was transformed into a public park, known today as Heroes' Garden.
Unknown to all but a few, part of the Tower of Yintros still exists. The catacombs beneath the tower, used for spell research and magical experimentation, still exist, sealed from prying eyes by wards set in place by the Watchful Order. One entrance to the catacombs lies beneath the statue of Lhestyn, which can be pushed aside with a DC 24 Strength check if one first speaks the password, "Ulthorn." The other entrance lies in the sewers, through a secret door. This secret door requires the same passphrase to bypass its wards. The existence of the catacombs and the passphrase needed to bypass the wards are recorded in the Diaries of Rendergallis, of which several copies exist in various libraries around the city. A handful of adventurers have explored the Catacombs of Yintros over the years, but reports as to what they have found vary widely. From these contradictory accounts, sage Ilighast Chamnabbar has deduced that a powerful summoning ooze must lie within, but that is just a guess.</t>
  </si>
  <si>
    <t xml:space="preserve">Has fallen into disrepair, well known spot to hire sellswords &amp; adventurers BT 25 </t>
  </si>
  <si>
    <t>$71: Seaseyes Tower (city building, A, 5)</t>
  </si>
  <si>
    <t>$71</t>
  </si>
  <si>
    <t>Seaseyes Tower (city building, A, 5)</t>
  </si>
  <si>
    <t>Seaseyes Tower</t>
  </si>
  <si>
    <t>$72: West Gate (city building, A, 3)</t>
  </si>
  <si>
    <t>$72</t>
  </si>
  <si>
    <t>West Gate (city building, A, 3)</t>
  </si>
  <si>
    <t>West Gate</t>
  </si>
  <si>
    <t>$73: Seawatch Tower (city building, A, 5)</t>
  </si>
  <si>
    <t>$73</t>
  </si>
  <si>
    <t>Seawatch Tower (city building, A, 5)</t>
  </si>
  <si>
    <t>Seawatch Tower</t>
  </si>
  <si>
    <t>$74: North Tower, "The Trolltower" (city building, A, 4)</t>
  </si>
  <si>
    <t>$74</t>
  </si>
  <si>
    <t>North Tower, "The Trolltower" (city building, A, 4)</t>
  </si>
  <si>
    <t>North Tower, "Trolltower"</t>
  </si>
  <si>
    <t>Sentry tower; also called "The Trolltower." The oldest tower in the city. It's slightly leaning in toward the city. Legends say that a group of trolls charged the tower and shook it to it's foundations.</t>
  </si>
  <si>
    <t>$75: Armory (city building, A, 3)</t>
  </si>
  <si>
    <t>$75</t>
  </si>
  <si>
    <t>Armory (city building, A, 3)</t>
  </si>
  <si>
    <t>Armory</t>
  </si>
  <si>
    <t>$76: High Flagon Gambling House (business, B, 3)</t>
  </si>
  <si>
    <t>High Flagon Gambling House (business, B, 3)</t>
  </si>
  <si>
    <t xml:space="preserve">Gambling House . </t>
  </si>
  <si>
    <t>$77: Field of Triumph (city building, A, 5)</t>
  </si>
  <si>
    <t>$77</t>
  </si>
  <si>
    <t>Field of Triumph (city building, A, 5)</t>
  </si>
  <si>
    <t>Field of Triumph</t>
  </si>
  <si>
    <t>The vast, open stadium that plays host to gladitorial combats, illusion and spell exhibitions, and other public gatherings. It is well-known for its Lion Gate, an awe-inspiring craved grand entrance in the shape of a roaring lion, with entrants passing into its open maw.
The Field of Triumph was a large outdoor stadium located in the Sea Ward of Waterdeep at the southern end of the Street of the Singing Dolphin, adjacent to the House of Heroes, and bordered by Julthoon Street, Jelzar's Stride, and Seaeye's March. The main entrance was at the end of Gulzindar Street, known as the Lion Gate because it was carved to give visitors the impression they were walking into the maw of a gigantic lion.
The Field of Triumph was the venue for many public spectacles from late spring until late autumn, weather permitting. The Open Lord of Waterdeep used the Field as a public forum to give proclamations to the city, but most of the time it was host to exciting events such as horse races, shows of magic and illusion, martial displays of formation and skill, gladiatorial combats, and exhibitions of strange and wondrous creatures and monsters from all across Faerûn and beyond. Attendance often numbered in the thousands.</t>
  </si>
  <si>
    <t>$78: Myrna Cassalanter's residence (house, A, 2)</t>
  </si>
  <si>
    <t>$78</t>
  </si>
  <si>
    <t>Myrna Cassalanter's residence (house, A, 2)</t>
  </si>
  <si>
    <t>Myrna Cassalanter's residence</t>
  </si>
  <si>
    <t>Myrna Cassalanter</t>
  </si>
  <si>
    <t>$79: Trollfort (city building, A, 4)</t>
  </si>
  <si>
    <t>$79</t>
  </si>
  <si>
    <t>Trollfort (city building, A, 4)</t>
  </si>
  <si>
    <t>Trollfort</t>
  </si>
  <si>
    <t>Mermaid on a Dolphin </t>
  </si>
  <si>
    <t>Expensive restaurant on the southeastern corner of the moot of Vondil and Feather Streets (E:DM 305)</t>
  </si>
  <si>
    <t xml:space="preserve">expensive restaurant on the southeastern corner of the moot of Vondil and Feather Streets (E:DM pg. 305) </t>
  </si>
  <si>
    <t>Saddlers' &amp; Harness-Makers' Guild. Mounts.</t>
  </si>
  <si>
    <t xml:space="preserve">Valkur’s Tempel </t>
  </si>
  <si>
    <t>Sul Street</t>
  </si>
  <si>
    <t>The last Wavemaster was killed in 1491DR by Lord Mirt the Moneylender in a fit of rage (E:DM 336) 
Wavetamer Garyn Raventree (Priest of Valkur, peaceful eyes) (BT)</t>
  </si>
  <si>
    <t xml:space="preserve">(on Sul Street)
The last Wavemaster was killed in 1491DR by Lord Mirt the Moneylender in a fit of rage (E:DM pg. 336) 
Wavetamer Garyn Raventree (Priest of Valkur, peaceful eyes) BT </t>
  </si>
  <si>
    <t>Slaked Sylph</t>
  </si>
  <si>
    <t>(Tavern in Darselune Street, near Gulzindar Street)</t>
  </si>
  <si>
    <t>(Tavern in Darselune Street, near Gulzindar Street)
at the edge of the sea and Castle wards, patron’s are a wide array of Waterdhavians, dark ale, night black loaves, shelves with broadsheets, Tavernmaid Arlanna (BT 11-17)</t>
  </si>
  <si>
    <t xml:space="preserve">at the edge of the sea and Castle wards, patron’s are a wide array of Waterdhavians, dark ale, night black loaves, shelves with broadsheets, Tavernmaid Arlanna </t>
  </si>
  <si>
    <t>(BT 11-17)</t>
  </si>
  <si>
    <t xml:space="preserve">Brandarth Hall (formerly Neverember Hall) </t>
  </si>
  <si>
    <t>On the west side of Mendever Street (servants entrance at Senarl’s Cut) (BT)
Renaer ‘Ren’ Neverember (son of Dagult Neverember and Lady Brandarth, sage and book-collector, rake by night)
Madrak Salibuck (Renaer calls him ‘old hin’, white-haired halfling butler, looked out for Renaer since childhood, was servant to Renaers mother)
Bramal Salibuck (Madrak’s son, manages bulk of Neverember business as Renaers proxy)</t>
  </si>
  <si>
    <t xml:space="preserve">On the west side of Mendever Street (servants entrance at Senarl’s Cut) BT
Renaer ‘Ren’ Neverember (son of Dagult Neverember and Lady Brandarth, sage and book-collector, rake by night)
</t>
  </si>
  <si>
    <t xml:space="preserve">Demondraught </t>
  </si>
  <si>
    <t xml:space="preserve">Corner of Morningstar Way, (Grey-stoned) Stormstar Ride, Aurrenar Street crossing </t>
  </si>
  <si>
    <t>Taverne, Corner of Morningstar Way, (Grey-stoned) Stormstar Ride, Aurrenar Street crossing (BT 88)</t>
  </si>
  <si>
    <t>Guild of Stonecutters, Tile-Makers, &amp; Masons. A lavishly crafted and tended stone building with a row of statues around the front</t>
  </si>
  <si>
    <t>Roarke House</t>
  </si>
  <si>
    <t>(Kulzar’s Alley)
Rook’s Hold (BT 44-46)</t>
  </si>
  <si>
    <t xml:space="preserve">Kulzar’s Alley
BT44-46 (Rook’s Hold) </t>
  </si>
  <si>
    <t xml:space="preserve">Halaerim Club </t>
  </si>
  <si>
    <t>Directly across Kulzar’s Alley (BT 44)</t>
  </si>
  <si>
    <t xml:space="preserve">Directly across Kulzar’s Alley BT44  </t>
  </si>
  <si>
    <t>Fellowship of Carters &amp; Coachmen.</t>
  </si>
  <si>
    <t xml:space="preserve">Kendall’s Gallery </t>
  </si>
  <si>
    <t>Khulzar’s Alley</t>
  </si>
  <si>
    <t xml:space="preserve">BT 61, slate-tilted, Khulzar’s Alley
 </t>
  </si>
  <si>
    <t>Gildenfires Festhall</t>
  </si>
  <si>
    <t>In need of repairs (BT 43)
Abandoned, scorched (BT 63)</t>
  </si>
  <si>
    <t xml:space="preserve">In need of repairs BT43
Abandoned, scorched BT63 </t>
  </si>
  <si>
    <t>Great Drunkard</t>
  </si>
  <si>
    <t>This walking statue stopped its rampage as it approached the Market, then fell backward and sat upon a building. When it settled, its arms fell limp at its sides and its head tilted forward onto its chest, giving the impression that it had fallen asleep. The statue’s huge stone battleaxe still stands nearby, its haft angled upright and its blade half buried in the cobbles. The rubble of the crushed building was long ago rebuilt into a broad stone stair (with railings and a ramp that drunkards are often rolled down) that ascends from the cobbles to the statue’s lap. That lap now holds a two-story tavern also built from the rubble, called Gralkyn’s Tankard. The unconscious pose of the statue and the tavern in its lap made the name of the Great Drunkard a natural fit.</t>
  </si>
  <si>
    <t xml:space="preserve">An apartment house, built from a former Walking statue. </t>
  </si>
  <si>
    <t>Hearth-House at God Catcher</t>
  </si>
  <si>
    <t>Has a certain irrepressible charm, owned by Mardin Eftnacost, a former adventurer and friend of Lady Tennora Hedare and her late mother Liferna (TGC 5,20,35)</t>
  </si>
  <si>
    <t>Queen of Hearts Bathhouse</t>
  </si>
  <si>
    <t xml:space="preserve">A song’s walk away from the God Catcher, clean, reputable and well run, but also terribly public. (TGC pg. 73)
 </t>
  </si>
  <si>
    <t>Sparaunt Tower </t>
  </si>
  <si>
    <t xml:space="preserve">To the north of the Godcatcher, a former Walking Statue, a tall and listing silhouette, it’s hawklike beak is illuminated by a line of magical lights (TGC pg. 61) </t>
  </si>
  <si>
    <t>tavern, a popular gathering place for the young and wealthy, near the corner of Stormstar's Ride and Street of Glances, on northwestern corner (CoS pg. 52-53) WAS IN RUIN AT 1480 DR http://forgottenrealms.wikia.com/wiki/Storm%27s_Front_Tavern</t>
  </si>
  <si>
    <t>Ohmtalakar's Fine Gems </t>
  </si>
  <si>
    <t xml:space="preserve">Located on the second floor of the first west-side Sul Street building north of Chanszobur's Manywares. ED </t>
  </si>
  <si>
    <t>Mercenary and caravan guard tavern</t>
  </si>
  <si>
    <t>Chanszobur's Manywares </t>
  </si>
  <si>
    <t xml:space="preserve">On NW corner of Sul and Vondil Streets. Glittering and highly regarded store; favorite of nobles; expensive but superior merchandise. ED
 </t>
  </si>
  <si>
    <t>A general store with moderately-priced essentials and sundries in stock at all times</t>
  </si>
  <si>
    <t>Brightboots cleaning service </t>
  </si>
  <si>
    <t xml:space="preserve">Run by Rhavilra Gryphonshar, whose teams clean many lodgings and polish many boots for laboring and shopkeeping Waterdhavians ED
 </t>
  </si>
  <si>
    <t>Goods Warehouse</t>
  </si>
  <si>
    <t>Raventree Manor </t>
  </si>
  <si>
    <t xml:space="preserve">CoS pg. 2 </t>
  </si>
  <si>
    <t>Saerfynn Manor </t>
  </si>
  <si>
    <t>Saerfynn</t>
  </si>
  <si>
    <t>Callak and Rilyana Saerfynn, siblings, both died during the failed 'Ritual of the First Flensing' in 1480 DR (CoS 57)</t>
  </si>
  <si>
    <t xml:space="preserve">CoS pg. 4, 30 Callak and Rilyana Saerfynn, siblings, both died during the failed 'Ritual of the First Flensing' in 1480DR (CoS pg. 57)
 </t>
  </si>
  <si>
    <t>Nightclub (2c•3p). A nightclub-style festhall and defacto "town hall" for Twilight Vaeteru in the Trades Ward.</t>
  </si>
  <si>
    <t xml:space="preserve">Tartel’s House of Sword </t>
  </si>
  <si>
    <t>School (Fencing). A school for persons desiring to learn how to fence or defend themselves with or against a light longsword or smaller blade, and a dagger.</t>
  </si>
  <si>
    <t xml:space="preserve">Seawatch Street, Sea Ward
Clientele: Persons desiring to learn how to fence or defend themselves with or against a light long- sword or smaller blade, and a dagger.
Secret Clientele: Young nobles desiring to learn how to duel and to meet young ladies for amo­rous purposes. Tartel encourages young and beautiful women to become clients by offering them half rates. </t>
  </si>
  <si>
    <t>Ki-Rin’s  Magic	Theater</t>
  </si>
  <si>
    <t>Harpstone</t>
  </si>
  <si>
    <t>Heroes' Walk</t>
  </si>
  <si>
    <t>Located deep in the sculpted greenery of the Heroes' Gardens, the Harpstone is a weathered granite menhir, roughly the size of a small man or large dwarf. The only distinguishing mark on it is a simple crescent moon and harp carved into its' northern side. If the stone is struck with a pebble or other small object, it twangs like a plucked chord from a harp. It is believed to mark the grave of the Ranger-Lord Cilbereth of the High Forest, who perished defending his hold and the numerous small elven settlements of the woods from an advancing goblinoid horde. If so, it may also hide the location of the Suulblade and the Starshield of Tuerth, the magical items that Cilbereth was known to have borne. Potential treasure-seekers be warned, the Watch, local Harper operatives, and the faithful of Mielikki and Eldath take a dim view of anyone attempting to despoil either the area around the Harpstone or the rest of the Gardens.</t>
  </si>
  <si>
    <t>The Chapel of the Divine Right</t>
  </si>
  <si>
    <t>Shrine to Siamorphe. A chapel that is part of the Assumbar villa, but open to the public, it mostly sees other nobles as its reverents.</t>
  </si>
  <si>
    <t>A brightly lit, expensive place that's more a showcase for Waterdeep's high society at play than a tavern. It is a place to be seen, first and foremost.The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t>
  </si>
  <si>
    <t>Sarenda's Triumphant Arms</t>
  </si>
  <si>
    <t xml:space="preserve">Armor. Weapons.  Shop (Light Arms &amp; Armor) </t>
  </si>
  <si>
    <t>(4c). A shop located near the Field of Triumph that caters to the fighters and athletes who compete in the Field. Run by the crafswoman Sarenda. (formerly Lavah's)</t>
  </si>
  <si>
    <t>Antonyn's Imports</t>
  </si>
  <si>
    <t xml:space="preserve"> Shop (Imports)</t>
  </si>
  <si>
    <t xml:space="preserve">Twice as Nice </t>
  </si>
  <si>
    <t>Street of Lances</t>
  </si>
  <si>
    <t>https://forgottenrealms.fandom.com/wiki/Twice_as_Nice</t>
  </si>
  <si>
    <t>Located off the Street of Lances, the building was in a constant state of disrepair. In the basement, there was a wooden door leading to a gate to Wyllowwood in Undermountain.</t>
  </si>
  <si>
    <t xml:space="preserve">Thauntle’s Good Heels and Soles </t>
  </si>
  <si>
    <t>south</t>
  </si>
  <si>
    <t>https://forgottenrealms.fandom.com/wiki/Thauntle%27s_Good_Heels_and_Soles</t>
  </si>
  <si>
    <t>S1: The Swords' Rest (tavern, C, 1)</t>
  </si>
  <si>
    <t>The Swords' Rest (tavern, C, 1)</t>
  </si>
  <si>
    <t xml:space="preserve">A tavern for strong drink, strong arms and thick skulls (for when that burly fighter cracks a mug over your head - which is often!). </t>
  </si>
  <si>
    <t>S2: The Stone House (guildhall, D, 1)</t>
  </si>
  <si>
    <t>S2</t>
  </si>
  <si>
    <t>The Stone House (guildhall, D, 1)</t>
  </si>
  <si>
    <t>Stone House</t>
  </si>
  <si>
    <t>Carpenters, Roofers &amp; Plasterers Guild</t>
  </si>
  <si>
    <t>S3: The House of Good Spirits (guildhall, B, 3)</t>
  </si>
  <si>
    <t>The House of Good Spirits (guildhall, B, 3)</t>
  </si>
  <si>
    <t>guildhall/inn/tavern</t>
  </si>
  <si>
    <t>Vintners', Distillers', &amp; Brewers' Guild</t>
  </si>
  <si>
    <t>S4: The Redbridle Stables (business, C, 2)</t>
  </si>
  <si>
    <t>S4</t>
  </si>
  <si>
    <t>The Redbridle Stables (business, C, 2)</t>
  </si>
  <si>
    <t>Redbridle Stables</t>
  </si>
  <si>
    <t>A fine stables owned by the Redbridle family out of Amphail, these stables not only provide excellent quality of care, but they are also a place from which to purchase Redbridle mounts during certain times of the year.</t>
  </si>
  <si>
    <t>S5: The Coach and Wagon Hall (guildhall, B, 3)</t>
  </si>
  <si>
    <t>S5</t>
  </si>
  <si>
    <t>The Coach and Wagon Hall (guildhall, B, 3)</t>
  </si>
  <si>
    <t>Coach and Wagon Hall</t>
  </si>
  <si>
    <t>Wagonmakers' &amp; Coach Builders' Guild</t>
  </si>
  <si>
    <t>S6: Saddlers' &amp; Harness-Makers' Hall (guildhall, B, 2)</t>
  </si>
  <si>
    <t>S6</t>
  </si>
  <si>
    <t>Saddlers' &amp; Harness-Makers' Hall (guildhall, B, 2)</t>
  </si>
  <si>
    <t>Saddlers' &amp; Harness-Makers' Hall</t>
  </si>
  <si>
    <t>Saddlers &amp; Harness-Makers' Guild</t>
  </si>
  <si>
    <t>S7: Brian the Swordmaster's Smithy (business, C, 2)</t>
  </si>
  <si>
    <t>S7</t>
  </si>
  <si>
    <t>Brian the Swordmaster's Smithy (business, C, 2)</t>
  </si>
  <si>
    <t>Brian Swordmaster's Smithy</t>
  </si>
  <si>
    <t>Famed for its well-crafted (though high-priced) swords and armor. There is a tradition of it being held by retired adventuring fighters, who pass it down to their own apprentices in the fighting arts when they retire or die. It retains the name of its first owner out of honor to that worthy.</t>
  </si>
  <si>
    <t>S8: The Old Monster Shop (business, D, 4)</t>
  </si>
  <si>
    <t>S8</t>
  </si>
  <si>
    <t>The Old Monster Shop (business, D, 4)</t>
  </si>
  <si>
    <t>The Old Monster Shop</t>
  </si>
  <si>
    <t>S9: Midnight Sun (tavern, D, 1)</t>
  </si>
  <si>
    <t>Midnight Sun (tavern, D, 1)</t>
  </si>
  <si>
    <t>S10: Flurmastyr residence (row house, C, 2)</t>
  </si>
  <si>
    <t>S10</t>
  </si>
  <si>
    <t>Flurmastyr residence (row house, C, 2)</t>
  </si>
  <si>
    <t>Flurmastyr residence</t>
  </si>
  <si>
    <t>S11: Builders' Hall (guildhall, B, 2)</t>
  </si>
  <si>
    <t>S11</t>
  </si>
  <si>
    <t>Builders' Hall (guildhall, B, 2)</t>
  </si>
  <si>
    <t>Builders' Hall</t>
  </si>
  <si>
    <t>Guild of Stonecutters, Masons, Potters, &amp; Tile-makers</t>
  </si>
  <si>
    <t>https://forgottenrealms.fandom.com/wiki/Builders%27_Hall</t>
  </si>
  <si>
    <t>S12: Nelkaush the Weaver (business, C, 1)</t>
  </si>
  <si>
    <t>S12</t>
  </si>
  <si>
    <t>Nelkaush the Weaver (business, C, 1)</t>
  </si>
  <si>
    <t>Nelkaush Weaver</t>
  </si>
  <si>
    <t>Textiles Shop</t>
  </si>
  <si>
    <t>S13: The Road House (guild house, B, 2)</t>
  </si>
  <si>
    <t>S13</t>
  </si>
  <si>
    <t>The Road House (guild house, B, 2)</t>
  </si>
  <si>
    <t>Road House</t>
  </si>
  <si>
    <t>Fellowship of Carters &amp; Coachmen</t>
  </si>
  <si>
    <t>S14: The Full Cup (tavern, D, 1)</t>
  </si>
  <si>
    <t>The Full Cup (tavern, D, 1)</t>
  </si>
  <si>
    <t>Full Cup</t>
  </si>
  <si>
    <t>One of the seediest drinking holes in Waterdeep, this battered place is used by bad-tempered drovers and carters.</t>
  </si>
  <si>
    <t>Moneylender.</t>
  </si>
  <si>
    <t>S15: The Jade Dancer (festhall, B, 3)</t>
  </si>
  <si>
    <t>S15</t>
  </si>
  <si>
    <t>The Jade Dancer (festhall, B, 3)</t>
  </si>
  <si>
    <t>Jade Dancer</t>
  </si>
  <si>
    <t>A festhall well worth the high price for its entertaining dancer-escorts and excellent drinks.
Not a landmark as such, but surely a sight that must be seen, is the Moon Sphere. This isn’t a structure but an event that occurs during every full moon, when a glowing, spherical field of blue light appears in the square known as the Dancing Court. Any creatures that enter the sphere find that they can fly about inside it just by willing themselves to do so. For centuries, Waterdavians have used these supernatural events to develop a unique flying style of dance — but amateur enthusiasts aren’t welcome, except on certain daylight appearances of the full moon
During appearances of the Moon Sphere, people sometimes daringly leap into the field of magic from the balconies of this three-story tavern, dance hall, and inn. But the festhall takes its name from a peculiar dancer within it rather than those in the court outside. The “Jade Dancer” is an eight-foot-tall jade statue of a woman that magically animates and dances for patrons — and on occasion serves as a bouncer. Elminster has informed me that despite its dexterity and seemingly fragile beauty, the Jade Dancer is as puissant as a stone golem. So enjoy the show, but don’t get too rowdy.
This festhall takes its name from the eight-foot-tall jade statue of a woman that magically animates to entertain the patrons.
A festhall well worth the high price for its entertaining dancer-escorts and excellent drinks.
100 Encounters</t>
  </si>
  <si>
    <t>S16: Tehmak's Coaches (business, B, 3)</t>
  </si>
  <si>
    <t>S16</t>
  </si>
  <si>
    <t>Tehmak's Coaches (business, B, 3)</t>
  </si>
  <si>
    <t>Tehmak's Coaches</t>
  </si>
  <si>
    <t>Shop (Coach-maker)</t>
  </si>
  <si>
    <t xml:space="preserve">A carriager and wagon-maker. </t>
  </si>
  <si>
    <t>S17: Hlakken Stables (business, C, 2)</t>
  </si>
  <si>
    <t>S17</t>
  </si>
  <si>
    <t>Hlakken Stables (business, C, 2)</t>
  </si>
  <si>
    <t>Hlakken Stables</t>
  </si>
  <si>
    <t>Stables (2c). A run-of-the-mill stables, mostly intended for the use of caravan horses, without any of the frills or specialty treatment that more expensive animals (or wealthier owners) tend to expect of precious mounts.</t>
  </si>
  <si>
    <t>S18: The Spouting Fish (tavern, C, 4)</t>
  </si>
  <si>
    <t>The Spouting Fish (tavern, C, 4)</t>
  </si>
  <si>
    <t>Spouting Fish</t>
  </si>
  <si>
    <t xml:space="preserve"> A loud, rambunctious tavern that owes its success to its relentless street-cryer advertising and its location by South Gate.</t>
  </si>
  <si>
    <t>S19: Nueth's Fine Nets (business, C, 1)</t>
  </si>
  <si>
    <t>S19</t>
  </si>
  <si>
    <t>Nueth's Fine Nets (business, C, 1)</t>
  </si>
  <si>
    <t>Nueth's Fine Nets</t>
  </si>
  <si>
    <t xml:space="preserve">Shop (Nets) </t>
  </si>
  <si>
    <t>(4c) A netmaker, known for the quality of his well-woven and -knotted nets</t>
  </si>
  <si>
    <t>S20: Metalmasters' Hall (guildhall, B, 3)</t>
  </si>
  <si>
    <t>S20</t>
  </si>
  <si>
    <t>Metalmasters' Hall (guildhall, B, 3)</t>
  </si>
  <si>
    <t>Metalmasters' Hall</t>
  </si>
  <si>
    <t>Most Careful Order of Skilled Smiths &amp; Metalforgers</t>
  </si>
  <si>
    <t>Most Careful Order of Skilled Smiths &amp; Metalforgers. Tools.</t>
  </si>
  <si>
    <t>S21: Aurora's Realms Shop, South High Road Catalogue Counter (business, C, 4)</t>
  </si>
  <si>
    <t>S21</t>
  </si>
  <si>
    <t>Aurora's Realms Shop, South High Road Catalogue Counter (business, C, 4)</t>
  </si>
  <si>
    <t>Aurora's Realms Shop, South High Road Catalogue Counter</t>
  </si>
  <si>
    <t>S22: The Red Gauntlet (tavern, D, 2)</t>
  </si>
  <si>
    <t>The Red Gauntlet (tavern, D, 2)</t>
  </si>
  <si>
    <t>Red Gauntlet</t>
  </si>
  <si>
    <t xml:space="preserve">Mercenary and caravan guard tavern. </t>
  </si>
  <si>
    <t>S23: Pelauvir's Counter (business, C, 5)</t>
  </si>
  <si>
    <t>S23</t>
  </si>
  <si>
    <t>Pelauvir's Counter (business, C, 5)</t>
  </si>
  <si>
    <t>Pelauvir's Counter</t>
  </si>
  <si>
    <t>S24: Bellister's Hand (business, C, 2)</t>
  </si>
  <si>
    <t>S24</t>
  </si>
  <si>
    <t>Bellister's Hand (business, C, 2)</t>
  </si>
  <si>
    <t>Bellister's Hand</t>
  </si>
  <si>
    <t>Goods Shop</t>
  </si>
  <si>
    <t>S25: Bellister's House (warehouse, C, 3)</t>
  </si>
  <si>
    <t>S25</t>
  </si>
  <si>
    <t>Bellister's House (warehouse, C, 3)</t>
  </si>
  <si>
    <t>Bellister's House</t>
  </si>
  <si>
    <t>S26: Orm's Highbench (business, D, 4)</t>
  </si>
  <si>
    <t>S26</t>
  </si>
  <si>
    <t>Orm's Highbench (business, D, 4)</t>
  </si>
  <si>
    <t>Orm's Highbench</t>
  </si>
  <si>
    <t>S27: Athal's Stables (business, D, 2)</t>
  </si>
  <si>
    <t>S27</t>
  </si>
  <si>
    <t>Athal's Stables (business, D, 2)</t>
  </si>
  <si>
    <t>Athal's Stables</t>
  </si>
  <si>
    <t>S28: Essimuth's Equipment (business, C, 2)</t>
  </si>
  <si>
    <t>S28</t>
  </si>
  <si>
    <t>Essimuth's Equipment (business, C, 2)</t>
  </si>
  <si>
    <t>Essimuth's Equipment</t>
  </si>
  <si>
    <t>Adventuring gear. Tools. Shop (General Equipment)</t>
  </si>
  <si>
    <t>Mundane armor, cloaks, shields, belts and helms
Mundane melee and missle weapons of most types
Potions: healing
Miscellaneous items including torches, lanterns and oil flasks, canteens, ropes, wooden carvings, plates, mugs, medicine bags and bedrolls</t>
  </si>
  <si>
    <t>S29: Temple of Good Cheer (row house, C, 3)</t>
  </si>
  <si>
    <t>S29</t>
  </si>
  <si>
    <t>Temple of Good Cheer (row house, C, 3)</t>
  </si>
  <si>
    <t>Temple of Good Cheer</t>
  </si>
  <si>
    <t>Healing services
Alters to Milil and Lliira</t>
  </si>
  <si>
    <t>S30: Madame Garah's Boarding House (row house, B, 2)</t>
  </si>
  <si>
    <t>S30</t>
  </si>
  <si>
    <t>Madame Garah's Boarding House (row house, B, 2)</t>
  </si>
  <si>
    <t>Madame Garah's Boarding House</t>
  </si>
  <si>
    <t>Long term room and board (DM required)</t>
  </si>
  <si>
    <t>S31: Amrani's Laundry (business, C, 1)</t>
  </si>
  <si>
    <t>S31</t>
  </si>
  <si>
    <t>Amrani's Laundry (business, C, 1)</t>
  </si>
  <si>
    <t>Amrani's Laundry</t>
  </si>
  <si>
    <t>With the close boarding houses, clothiers, and inns nearby, Amrani and her small staff of young girls are kept constantly busy with laundry. Payment is set at the standard guild rates (2 sp per garment while you wait, 1 sp for overnight washing), but additional money gets special treatment for one’s clothes such as perfumed soaps (an additional 5 cp), new embroidery or fresh dyes to brighten the cloth (1-5 additional sp) or minor stitching and repairs (an additional 1 sp). Amrani and Madame Garah are old friends and are often found out on the curbsides chatting.
Cleaning service (1 gp)</t>
  </si>
  <si>
    <t>S32: Piatran's Clothiers (business, C, 1)</t>
  </si>
  <si>
    <t>S32</t>
  </si>
  <si>
    <t>Piatran's Clothiers (business, C, 1)</t>
  </si>
  <si>
    <t>Piatran's Clothiers</t>
  </si>
  <si>
    <t xml:space="preserve">Clothing. Shop (Garments) </t>
  </si>
  <si>
    <t>S33: Rokkek Ingerr's residence (row house, B, 2)</t>
  </si>
  <si>
    <t>S33</t>
  </si>
  <si>
    <t>Rokkek Ingerr's residence (row house, B, 2)</t>
  </si>
  <si>
    <t>Rokkek Ingerr's residence</t>
  </si>
  <si>
    <t>S34: Hemmerem's Stables (business, B, Is &amp; 2s)</t>
  </si>
  <si>
    <t>S34</t>
  </si>
  <si>
    <t>Hemmerem's Stables (business, B, Is &amp; 2s)</t>
  </si>
  <si>
    <t xml:space="preserve">Hemmerem's Stables </t>
  </si>
  <si>
    <t>Mounts and related gear. Stables</t>
  </si>
  <si>
    <t>A stables run by the fourth Hemmerem to own the place, these stables not only care for horse, but they also rent them out. The owners claim that they have the easy means of finding and retrieving their horses, although they decline to mention what that method might be.
Work:</t>
  </si>
  <si>
    <t>S35: Kolat's Towers (wizards' domiciles, B, 4s)</t>
  </si>
  <si>
    <t>S35</t>
  </si>
  <si>
    <t>Kolat's Towers (wizards' domiciles, B, 4s)</t>
  </si>
  <si>
    <t>Kolat's Towers</t>
  </si>
  <si>
    <t>S36: Watch Guardpost (city building, B, 2)</t>
  </si>
  <si>
    <t>S36</t>
  </si>
  <si>
    <t>Watch Guardpost (city building, B, 2)</t>
  </si>
  <si>
    <t>Watch Guardpost</t>
  </si>
  <si>
    <t>Watchpost
Work:</t>
  </si>
  <si>
    <t>S37: The Garrulous Grocer (home/business, B &amp; C, 1, 2, &amp; 3)</t>
  </si>
  <si>
    <t>S37</t>
  </si>
  <si>
    <t>The Garrulous Grocer (home/business, B &amp; C, 1, 2, &amp; 3)</t>
  </si>
  <si>
    <t xml:space="preserve">Garrulous Grocer </t>
  </si>
  <si>
    <t>house/business</t>
  </si>
  <si>
    <t>B&amp;C</t>
  </si>
  <si>
    <t xml:space="preserve">Shop (Grocer) </t>
  </si>
  <si>
    <t>Closed due to damage sustained during the Wailing Years, the Garrulous Grocer was a favorite of Open Lord Laeral's from the last time she lived in Waterdeep, and made it a point to help re-open it once she returned. Now everyone knows the Palace sends its cooks to shop here for choice ingredients, and many in the city have started doing likewise. The place can sometimes seem more like a cautious melee, full of shoppers eyeing one another warily, and looking to pounce on coveted spices or goods before their neighbors can. The prices are precious (although the Palace pays a pittance, out of gratitude).
Tea, water, milk and nectar
Pipe and pipe weed
Torches and brooms
Eggs, flowers, fish, meats, peppers, nuts, bread, greens, berries, almonds and cheese
Tea, water, milk and nectar
Pipe and pipe weed
Torches and brooms
Eggs, flowers, fish, meats, peppers, nuts, bread, greens, berries, almonds and cheese</t>
  </si>
  <si>
    <t>S38: Krabbellor Silversmiths (business, C, 2)</t>
  </si>
  <si>
    <t>S38</t>
  </si>
  <si>
    <t>Krabbellor Silversmiths (business, C, 2)</t>
  </si>
  <si>
    <t>Krabbellor Silversmiths</t>
  </si>
  <si>
    <t>Silversmith</t>
  </si>
  <si>
    <t>S39: Laran's Cartographers (business^ B, 2)</t>
  </si>
  <si>
    <t>S39</t>
  </si>
  <si>
    <t>Laran's Cartographers (business, B, 2)</t>
  </si>
  <si>
    <t>Laran's Cartographers</t>
  </si>
  <si>
    <t>Shop (Maps)</t>
  </si>
  <si>
    <t>Waterdeep city map</t>
  </si>
  <si>
    <t>S40: Waukeen's Wares (business, D, 2)</t>
  </si>
  <si>
    <t>S40</t>
  </si>
  <si>
    <t>Waukeen's Wares (business, D, 2)</t>
  </si>
  <si>
    <t>Waukeen's Wares</t>
  </si>
  <si>
    <t>A Waukeenar general shop run by the Vault of Glory (the local temple to Waukeen), Located on Grocer's Lane is a small moneylenders and pawn shop with an old copper sign of Waukeen swinging in the breeze out front. Within is a cluttered, hopelessly disorganized (to all but the owner) shop of curios, trinkets, and some valuable items pawned for quick sums of pocket money. The proprietor, a bald little human by the name of Alek Lenter, is a hyperactive, skinny fellow who can't sit still for more than 10 seconds at a time. He is more than happy to accept nearly anything of value and pay up to 70% of what it's worth; of course, the interest fees are 12% per tenday to buy back the same item, and few return to pick up their goods.After four months, items are for sale at 90-100% of their value to all but the original seller. Despite Alek's apparent harmlessness, people who cheated him have never been seen after they've left his shop.
Second hand merchandise (cheaper but with -1 adjustment)</t>
  </si>
  <si>
    <t>S41: The Safehaven Inn (inn, B, 3)</t>
  </si>
  <si>
    <t>The Safehaven Inn (inn, B, 3)</t>
  </si>
  <si>
    <t>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Ale, wine and spirits
Bread and cheeses
Modestly priced rooms (2 gp)</t>
  </si>
  <si>
    <t>S42: Ingerr &amp; Ingerr Warehouses (warehouse, C, 2)</t>
  </si>
  <si>
    <t>S42</t>
  </si>
  <si>
    <t>Ingerr &amp; Ingerr Warehouses (warehouse, C, 2)</t>
  </si>
  <si>
    <t>Ingerr &amp; Ingerr Warehouses</t>
  </si>
  <si>
    <t>Warehouse </t>
  </si>
  <si>
    <t>S43: The Beer Golem (tavern, C, 2)</t>
  </si>
  <si>
    <t>The Beer Golem (tavern, C, 2)</t>
  </si>
  <si>
    <t>Beer Golem</t>
  </si>
  <si>
    <t>This combo brewery and beer garden is staffed solely by a kenku wizard who magically animates kegs to serve his clientele. The main attraction is a 40 ft tall brass golem at the center of the garden which serves as both fermentation tank and tap system. The golem’s lower half, hidden in the cool, keg filled basement, pumps beer up through copper tubes and out of the its fingers. The animated kegs deliver the craft brews to dozens of patrons snacking on fresh pretzels at the tables scattered throughout the grounds.  
Ale, wine, and spirits
Pipe and pipe weed
Owlbear stew, bread, cheese, chicken and potatoes</t>
  </si>
  <si>
    <t>S44: Phaulkonmere (noble villa, A, 2s &amp; 3s)</t>
  </si>
  <si>
    <t>S44</t>
  </si>
  <si>
    <t>Phaulkonmere (noble villa, A, 2s &amp; 3s)</t>
  </si>
  <si>
    <t>Phaulkonmere</t>
  </si>
  <si>
    <t>Noble villa. A villa owned jointly by the Phaulkon family of Cormyr and House Tarm. It is rarely used, save for out of town visitors from the Phaulkons or other guests of the Tarms.</t>
  </si>
  <si>
    <t>S45: The Daily Trumpet (business, C, 3)</t>
  </si>
  <si>
    <t>S45</t>
  </si>
  <si>
    <t>The Daily Trumpet (business, C, 3)</t>
  </si>
  <si>
    <t>Daily Trumpet (Light of Truth)</t>
  </si>
  <si>
    <t xml:space="preserve">Printer (Broadsheets) </t>
  </si>
  <si>
    <t>In operation for well over a hundred years, the Daily Trumpet has a large host of writers and investigators, all with a single purpose: to find out the most interesting information, as word-fodder for their many clients.
Post messages (5 gp)</t>
  </si>
  <si>
    <t>S46: Helm's Hall (temple/house, C3</t>
  </si>
  <si>
    <t>S46</t>
  </si>
  <si>
    <t>Helm's Hall (temple/house, C, 3)</t>
  </si>
  <si>
    <t>Helm's Hall</t>
  </si>
  <si>
    <t>While tales tell of heroes rich and famous, few are told of those who dare the dungeons and lose, with even fewer told of those they leave behind. Kiber Ederick, an aged paladin of Helm, lost his wife and eldest son to assassins twenty years ago while he was off on a quest, and he doesn’t know to this day what happened to his youngest children, boy and girl twins. This turned his duty to protecting the weak and watching over those who are forgotten or lost due to misplaced heroism. He takes many orphans off Waterdeep’s streets and feeds and clothes them. Together with the help of various temples throughout the city, Kiber teaches the children basic reading, writing, and the history of the Realms. Many of the children ten and over are either apprenticed or working with the Lamplighters’ Guild at night, though they must show the ability to ply a trade before leaving Helm’s Hall at age 15. At the current time, Kiber runs the orphanage with four other helpers, and there are 30 children at Helm’s Hall (12 girls, 18 boys).
QUEST: Find orphans in sewers
May rest here for free</t>
  </si>
  <si>
    <t>S47: Tymora's Blessing (tavern, D, 1)</t>
  </si>
  <si>
    <t>Tymora's Blessing (tavern, D, 1)</t>
  </si>
  <si>
    <t xml:space="preserve"> A seedy dive frequented by caravan drovers and noted for all-too-frequent brawls.
Ale, wine and spirits
</t>
  </si>
  <si>
    <t>S48: The Medusa's Glare (business, B, 2)</t>
  </si>
  <si>
    <t>S48</t>
  </si>
  <si>
    <t>The Medusa's Glare (business, B, 2)</t>
  </si>
  <si>
    <t>Medusa's Glare</t>
  </si>
  <si>
    <t>S49: Flame of Hope (business, C, 2)</t>
  </si>
  <si>
    <t>S49</t>
  </si>
  <si>
    <t>Flame of Hope (business, C, 2)</t>
  </si>
  <si>
    <t>Flame of Hope</t>
  </si>
  <si>
    <t>Shop (Candles)</t>
  </si>
  <si>
    <t>S50: Berendarr's World of Words (business, D, 1)</t>
  </si>
  <si>
    <t>S50</t>
  </si>
  <si>
    <t>Berendarr's World of Words (business, D, 1)</t>
  </si>
  <si>
    <t>Berendarr's World of Words</t>
  </si>
  <si>
    <t xml:space="preserve">Shop (Books) </t>
  </si>
  <si>
    <t>(3c). A bookshop well in excess of a century old, owned by Master Berendarr, a shield dwarf, who is now in his dotage. Its massive shelves are tall, and many are packed with books not out in the public in fifty years or more. It has no system of cataloguing, so shopping here is a little more like treasure-hunting. A printer of broadsheets and books.</t>
  </si>
  <si>
    <t>S55: Hlethvagi's Coins (business, B, 2)</t>
  </si>
  <si>
    <t>S55</t>
  </si>
  <si>
    <t>Hlethvagi's Coins (business, B, 2)</t>
  </si>
  <si>
    <t>Hlethvagi's Coins</t>
  </si>
  <si>
    <t>S52: The South Gate (city building, A, 4)</t>
  </si>
  <si>
    <t>S52</t>
  </si>
  <si>
    <t>The South Gate (city building, A, 4)</t>
  </si>
  <si>
    <t>S53: East Torch Tower (city building, A, 5)</t>
  </si>
  <si>
    <t>S53</t>
  </si>
  <si>
    <t>East Torch Tower (city building, A, 5)</t>
  </si>
  <si>
    <t>S54: Formerly Prestar's Furniture (ruined building, D, 1)</t>
  </si>
  <si>
    <t>S54</t>
  </si>
  <si>
    <t>Formerly Prestar's Furniture (ruined building, D, 1)</t>
  </si>
  <si>
    <t>Formerly Prestar's Furniture</t>
  </si>
  <si>
    <t>House of Dust</t>
  </si>
  <si>
    <t>Way of the Dragon/Blacklock Alley
Tavern Keeper Sintus Farlhor (MS)</t>
  </si>
  <si>
    <t xml:space="preserve"> Way of the Dragon/Blacklock Alley
Tavern Keeper Sintus Farlhor , MS</t>
  </si>
  <si>
    <t>Brant’s General Goods and Gear</t>
  </si>
  <si>
    <t>Propritor Brant Tearn was murdered in 1479 DR (MS)</t>
  </si>
  <si>
    <t xml:space="preserve"> Propritor Brant Tearn was murdered in 1479 DR, MS</t>
  </si>
  <si>
    <t xml:space="preserve">Shureene’s Clothiers 
</t>
  </si>
  <si>
    <t xml:space="preserve"> Tulmaster’s street, Two streets north of High road? MS</t>
  </si>
  <si>
    <t>Lone Rose</t>
  </si>
  <si>
    <t>Currently empty flower shop, but someone is watering the violets outside the shop. Next to Shureene’s Clothiers (MS)</t>
  </si>
  <si>
    <t xml:space="preserve"> Currently empty flower shop, but someone is watering the violets outside the shop. Next to Shureene’s Clothiers, MS
</t>
  </si>
  <si>
    <t>Inn of Spirits</t>
  </si>
  <si>
    <t>Two ‘condemned’ warehouses, made unstable through Spellplague workings, separate the Inn from the Lone Rose shop. (MS)</t>
  </si>
  <si>
    <t xml:space="preserve"> Two ‘condemned’ warehouses, made unstable through Spellplague workings, separate the Inn from the Lone Rose shop. MS
</t>
  </si>
  <si>
    <t>Kolatch'(not actuall name)</t>
  </si>
  <si>
    <t>Shop near south gate in or near street of silver (between way of dragon and snail street?) (DS 7,12)
Ellis Kolatch: a fat, greasy unpleasant man
Sells jewelry and fine silks (and its rumoured also knives flints and small crossbows) Arrogant, hates elves and spellscarred (DS 10-12)
Purple hair and beard after an encounter with fey'ri Fayne the Trickster (DS 37)
Had an encounter with Shadowbane (while on a trademeet in Downshadow with thieves)
Turned himself over to the guard to be arrested for trade violations and dirty dealing after his encounter with Shadowbane (DS 43)
** probably free again in 1491 DR</t>
  </si>
  <si>
    <t xml:space="preserve"> Shop near south gate in or near street of silver (between way of dragon and snail street?) DS 7/12
Ellis Kolatch , a fat, greasy unpleasant man,
Sells jewelry and fine silks (and its rumoured also knives flints and small crossbows) Arrogant, hates elves and spellscarred DS10-12
Purple hair and beard after an encounter with fey'ri Fayne the Trickster DS 37
Had an encounter with Shadowbane (while on a trademeet in Downshadow with thieves)
Turned himself over to the guard to be arrested for trade violations and dirty dealing after his encounter with Shadowbane DS43
** probably free again in 1491DR</t>
  </si>
  <si>
    <t>The Drunken Bard Nightclub &amp; Theater</t>
  </si>
  <si>
    <t>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 1-2)
Staff:
Seala: hostess, female half elf, 
Kar: host, male half-elf, 
Sigrud: waitress, Jester’s Room, female human
Hector: waiter, Bard’s Theater, male human</t>
  </si>
  <si>
    <t xml:space="preserve"> 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WATE1-2
Seala, hostess, female half elf, 
Kar, host, male half-elf, 
Sigrud, waitress, Jester’s Room, female human
Hector waiter, Bard’s Theater, male human</t>
  </si>
  <si>
    <t>Legendary Pottery</t>
  </si>
  <si>
    <t>The shop is filled with quite unusual and ornate pottery. The Sembian shopkeeper, Narvin, is a short, thin, black-haired man with a goatee. He is a high-energy, nervous individual who strokes his goatee when thinking.
He bargains over the value of each pot. (WATE 1-2)</t>
  </si>
  <si>
    <t xml:space="preserve"> The shop is filled with quite unusual and ornate pottery. The Sembian shopkeeper, Narvin, is a short, thin, black-haired man with a goatee. He is a high-energy, nervous individual who strokes his goatee when thinking.
He bargains over the value of each pot. WATE1-2</t>
  </si>
  <si>
    <t xml:space="preserve">Temple of Umberlee 
</t>
  </si>
  <si>
    <t>Mainly staffed by widows of sailors lost at sea (SCAG 41)
Note: Location guessed, but probably Queenspire from before the Spellplague.</t>
  </si>
  <si>
    <t xml:space="preserve"> Mainly staffed by widows of sailors lost at sea (SCAG pg.41)
Note: Location guessed, but probably Queenspire from before the Spellplague.</t>
  </si>
  <si>
    <t>Alamuth's Best Provender</t>
  </si>
  <si>
    <t>Rising Ride</t>
  </si>
  <si>
    <t>Shop/South Ward/Rising Ride
The first building north of Saddler's and Harness-Maker's Hall. One of the many small shops known as "hot-counters," because they serve hot food as well as premade wares, but provide no place to sit and eat, and no service or condiments. Alamuth's is known locally as "the Rat Cleaver," because of the persistant rumor that ratflesh somehow finds its way into the meat dishes. [ See "Who's Who in Waterdeep," p.91, City of Splendors. ]</t>
  </si>
  <si>
    <t>Jastra's Flame of Hope</t>
  </si>
  <si>
    <t>Tulmaster's Street</t>
  </si>
  <si>
    <t>Shop</t>
  </si>
  <si>
    <t>The Flame of Hope is a small ground-floor candleshop in South Ward. In addition to a wide variety of carved, colored, and scented candles, the Flame also sells scented incense (blocks and sticks, plus the rare "Charlatan's Sticks," favored by sleight-of-hand artists and tricksters for the clouds of colored smoke and sparks they produce when lit) and exotics such as candied Shou ginger and cinnamon spices from Anauroch.
Proprietor: Jastra Blynthard, a tiny woman of good humor, dancing green eyes, and a slowly fading fey beauty. Jastra has never been married, although not for lack of suitors. She is sometimes said to be a witch or feyspell, and her enemies often spread rumors that the candles she sells are enchanted to curse or enspell their owners. Nonetheless, she is well liked in the bazaars and back-alley markets of South and Trades Wards, which she visits daily. Any news or gossip she hears on her rounds is soon passed on to Jurisk Ulhammond, her contact with the Red Sashes. [ See "Who's Who in Waterdeep," p.92, City of Splendors. Additional detail by me. ]</t>
  </si>
  <si>
    <t>Vault of Glory</t>
  </si>
  <si>
    <t>Prestar's Furniture</t>
  </si>
  <si>
    <t>Once the sales floor of a woodworker, Prestars is now a place where a variety of craftsmen consign their works to sell in the shop, run by the Prestars family. As such, a wide variety of offerings can be found here, and all at inexpensive prices. Many of the craftsmen who get noticed here go on to establish their own shops.</t>
  </si>
  <si>
    <t>Flurmastyr's House</t>
  </si>
  <si>
    <t>The modest domicile of an old wizard alchemist and his beautiful apprentice Shalara. Rumor has that Shalara has been busy of late with apprentices of her own, much to the dismay of her many suitors.</t>
  </si>
  <si>
    <t>Lantarh's Emporium and Moneychanger</t>
  </si>
  <si>
    <t>Converts coins to trade bars (5 % fee)</t>
  </si>
  <si>
    <t>Vault of Fallen Stars</t>
  </si>
  <si>
    <t>Cathalishaera's Rooming House</t>
  </si>
  <si>
    <t>Stak's Snack Shack</t>
  </si>
  <si>
    <t>An indescribable smell strikes your nose. Something deep in your mind says to run, but your stomach is far more curious. The smells comes from the open fire of one of the many food-carts that line the streets here. To your surprise the chef, an absolutely tiny Goblin, peers at you from a stool behind the cart. He is turning a gigantic kabob of some sort of meat you couldn't even begin to guess. The goblin takes a skewer from the fire and angrily pokes it toward you. "Two coin, shiny silver"</t>
  </si>
  <si>
    <t>Beholder's Lament</t>
  </si>
  <si>
    <t>Nera </t>
  </si>
  <si>
    <t>Temple of Selune, collapsed during the Spellplague, Volam Roarke financed it's restoration (BT 45)</t>
  </si>
  <si>
    <t>T1: The Underdark (tavern, C, 2)</t>
  </si>
  <si>
    <t>The Underdark (tavern, C, 2)</t>
  </si>
  <si>
    <t>Underdark</t>
  </si>
  <si>
    <t>Tavern. An old, rare cellar tavern with low ceilings (5' clearance) that caters primarily to the dwarves, gnomes, halflings, and odd goblins in Waterdeep. Its tough reputation of rousting humans and shapechangers is well-deserved, often started with the uncanny knife-throwing of Amaqel the gnome barkeep and finished by the dwarven bouncers.</t>
  </si>
  <si>
    <t>T2: Khammeral's Coins (business, C, 1)</t>
  </si>
  <si>
    <t>T2</t>
  </si>
  <si>
    <t>Khammeral's Coins (business, C, 1)</t>
  </si>
  <si>
    <t>Khammeral's Coins</t>
  </si>
  <si>
    <t>Shop (Rare Coins)</t>
  </si>
  <si>
    <t>T3: Inn of the Dripping Dagger (inn, B, 4)</t>
  </si>
  <si>
    <t>Inn of the Dripping Dagger (inn, B, 4)</t>
  </si>
  <si>
    <t>Inn of Dripping Dagger (Dagger’s Rest)</t>
  </si>
  <si>
    <t xml:space="preserve"> The old inn stands on the east side of High Road. Was formerly know as the Inn of the Dripping Dagger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WATE1-1</t>
  </si>
  <si>
    <t>T4: The Riven Shield Shop (business, B, 2)</t>
  </si>
  <si>
    <t>T4</t>
  </si>
  <si>
    <t>The Riven Shield Shop (business, B, 2)</t>
  </si>
  <si>
    <t>Riven Shield Shop</t>
  </si>
  <si>
    <t>Shop (Shields)</t>
  </si>
  <si>
    <t xml:space="preserve"> (3c). Shop famous in the Sword Coast region for affordable second-hand weaponry and, more crucial to its notoriety, various magical or historical weapons and armor.</t>
  </si>
  <si>
    <t>T5: Myrmith Splendors' residence (row house, B, 2}</t>
  </si>
  <si>
    <t>T5</t>
  </si>
  <si>
    <t>Myrmith Splendors' residence (row house, B, 2}</t>
  </si>
  <si>
    <t>Myrmith Splendors' residence</t>
  </si>
  <si>
    <t>T6: Mhair's Tower (wizard's domicile, A, 5")</t>
  </si>
  <si>
    <t>T6</t>
  </si>
  <si>
    <t>Mhair's Tower (wizard's domicile, A, 5")</t>
  </si>
  <si>
    <t xml:space="preserve">Mhair's Tower </t>
  </si>
  <si>
    <t>The five-storied tower home of XXX</t>
  </si>
  <si>
    <t>T7: Saern's Fine Swords (business, B, 2)</t>
  </si>
  <si>
    <t>T7</t>
  </si>
  <si>
    <t>Saern's Fine Swords (business, B, 2)</t>
  </si>
  <si>
    <t>Saern's Fine Swords</t>
  </si>
  <si>
    <t xml:space="preserve">Shop (Weapons) </t>
  </si>
  <si>
    <t>T8: Gondalim's (inn, B, 3)</t>
  </si>
  <si>
    <t>Gondalim's (inn, B, 3)</t>
  </si>
  <si>
    <t>Gondalim's Inn</t>
  </si>
  <si>
    <t xml:space="preserve">A battle-scarred and bloodied door hiding an amiable, comfortable place for hire-swords to stay and be hired from.
 </t>
  </si>
  <si>
    <t>T9: Dunblast Roofing Company (business, C, 2)</t>
  </si>
  <si>
    <t>T9</t>
  </si>
  <si>
    <t>Dunblast Roofing Company (business, C, 2)</t>
  </si>
  <si>
    <t>Dunblast Roofing Company</t>
  </si>
  <si>
    <t>Roofers</t>
  </si>
  <si>
    <t>T10: Citadel of the Arrow (guildhall, B, 3)</t>
  </si>
  <si>
    <t>T10</t>
  </si>
  <si>
    <t>Citadel of the Arrow (guildhall, B, 3)</t>
  </si>
  <si>
    <t>Citadel of Arrow</t>
  </si>
  <si>
    <t>Fellowship of Bowyers &amp; Fletchers</t>
  </si>
  <si>
    <t>Fellowship of Bowers &amp; Fletchers</t>
  </si>
  <si>
    <t>T11: Costumers' Hall (guildhall, B, 2)</t>
  </si>
  <si>
    <t>T11</t>
  </si>
  <si>
    <t>Costumers' Hall (guildhall, B, 2)</t>
  </si>
  <si>
    <t>Costumers' Hall</t>
  </si>
  <si>
    <t xml:space="preserve">Order of Master Taylors, Glovers &amp; Mercers. Little more than an overstocked shop of costumes and props, with meeting rooms in the upper floors. </t>
  </si>
  <si>
    <t>Order of Master Tailors, Glovers, &amp; Mercers</t>
  </si>
  <si>
    <t>T12: Thentavva's Boots (business, C, 1)</t>
  </si>
  <si>
    <t>T12</t>
  </si>
  <si>
    <t>Thentavva's Boots (business, C, 1)</t>
  </si>
  <si>
    <t>Thentavva's Boots</t>
  </si>
  <si>
    <t>T13: Maelstrom's Notch (inn, B, 2)</t>
  </si>
  <si>
    <t>Maelstrom's Notch (inn, B, 2)</t>
  </si>
  <si>
    <t>T14: The League Office (guildhall, C, 1)</t>
  </si>
  <si>
    <t>T14</t>
  </si>
  <si>
    <t>The League Office (guildhall, C, 1)</t>
  </si>
  <si>
    <t>League Office</t>
  </si>
  <si>
    <t>League of Basketmakers &amp; Wickerworkers</t>
  </si>
  <si>
    <t>T15: The Unicorn's Horn (inn, B, 6)</t>
  </si>
  <si>
    <t>The Unicorn's Horn (inn, B, 6)</t>
  </si>
  <si>
    <t>Unicorn's Horn</t>
  </si>
  <si>
    <t>T16: Aurora's Realms Shop, Street of Tusks Catalogue Counter (business, B, 4)</t>
  </si>
  <si>
    <t>T16</t>
  </si>
  <si>
    <t>Aurora's Realms Shop, Street of Tusks Catalogue Counter (business, B, 4)</t>
  </si>
  <si>
    <t>Aurora's Realms Shop, Street of Tusks Catalogue Counter</t>
  </si>
  <si>
    <t>T17: Orsabbas's Fine Imports (business, C, 3)</t>
  </si>
  <si>
    <t>T17</t>
  </si>
  <si>
    <t>Orsabbas's Fine Imports (business, C, 3)</t>
  </si>
  <si>
    <t>Orsabbas's Fine Imports</t>
  </si>
  <si>
    <t>Store (General Goods)</t>
  </si>
  <si>
    <t>An overpriced shop filled with rare imports from across (and under, some say) the Realms, with a major side business in authentic costuming for nobles' parties.
option #1 - includes miscellaneous mundane items, including weapons, drinks, tobacco, etc. Inventory
option #3 - includes second hand items [including cloaks that provide Fire or Cold bonuses if you’re willing to incur a CON or ATT penalty], mundane and masterwork weapons [Katana, Kukri, Kama, and Scimitar], drinks [including Evermead], and miscellaneous items.</t>
  </si>
  <si>
    <t>T18: Riautar's Weaponry (business, C, 2)</t>
  </si>
  <si>
    <t>T18</t>
  </si>
  <si>
    <t>Riautar's Weaponry (business, C, 2)</t>
  </si>
  <si>
    <t>Riautar's Weaponry</t>
  </si>
  <si>
    <t>(4c). An excellent source of secondhand weapons and "the best bows &amp; arrows in the North". Easily found by looking for a low building with a petrified harpy on the roof.</t>
  </si>
  <si>
    <t>T19: The House of Song (guildhall, B, 2)</t>
  </si>
  <si>
    <t>T19</t>
  </si>
  <si>
    <t>The House of Song (guildhall, B, 2)</t>
  </si>
  <si>
    <t>House of Song</t>
  </si>
  <si>
    <t>Council of Musicians, Instrument-Makers &amp; Choristers. A comfortable two-story stone and slate inn, cheery and well lit at all times and noted for the magical harp that appears in mid-air at odd times to sing and play ancient ballads by itself.</t>
  </si>
  <si>
    <t>Council of Musicians, Instrument-Makers, &amp; Choristers</t>
  </si>
  <si>
    <t>T20: Patient Fingers Fine work (business, C, 2)</t>
  </si>
  <si>
    <t>T20</t>
  </si>
  <si>
    <t>Patient Fingers Fine work (business, C, 2)</t>
  </si>
  <si>
    <t>Patient Fingers Fine work</t>
  </si>
  <si>
    <t>Shop (Woodcrafts)</t>
  </si>
  <si>
    <t>T21: League of Basketmakers &amp; Wickerworkers Storage (warehouse, C)</t>
  </si>
  <si>
    <t>T21</t>
  </si>
  <si>
    <t>League of Basketmakers &amp; Wickerworkers Storage (warehouse, C)</t>
  </si>
  <si>
    <t>League of Basketmakers &amp; Wickerworkers Stor</t>
  </si>
  <si>
    <t>T22: The House of Cleanliness (guildhall, C, 1)</t>
  </si>
  <si>
    <t>T22</t>
  </si>
  <si>
    <t>The House of Cleanliness (guildhall, C, 1)</t>
  </si>
  <si>
    <t>House of Cleanliness</t>
  </si>
  <si>
    <t>Launderers' Guild</t>
  </si>
  <si>
    <t>T23: Belmonder's Meats (business, C, 1)</t>
  </si>
  <si>
    <t>T23</t>
  </si>
  <si>
    <t>Belmonder's Meats (business, C, 1)</t>
  </si>
  <si>
    <t>Belmonder's Meats</t>
  </si>
  <si>
    <t xml:space="preserve">Shop (Butcher) </t>
  </si>
  <si>
    <t>(3c). The most popular butcher shop in the city with its wide variety of fresh meats (and a small concession of fried meat scraps for a quick lunch).</t>
  </si>
  <si>
    <t>T24: Thond Glass and Glazing Shop (business, C, 2)</t>
  </si>
  <si>
    <t>T24</t>
  </si>
  <si>
    <t>Thond Glass and Glazing Shop (business, C, 2)</t>
  </si>
  <si>
    <t>Thond Glass and Glazing Shop</t>
  </si>
  <si>
    <t xml:space="preserve">The shop sells and contracts for glasswork, both clear and stained. Most example pieces are viewed from the House of Crystal, the guild hall for glassblowers, while the shop is mostly just where most of the pieces are made. The business is owned by Liliana Thond, who doubles as the glassblowers guild leader.  A half-orc woman named Bronneth Stonewolf runs the shop in her stead. She is a burly woman with tied back hair and tough rugged skin. She leads the day to day operation of glassmaking with many aspiring apprentices. </t>
  </si>
  <si>
    <t>T25: The Zoarstar (guildhall, temple, B, 3)</t>
  </si>
  <si>
    <t>T25</t>
  </si>
  <si>
    <t>The Zoarstar (guildhall, temple, B, 3)</t>
  </si>
  <si>
    <t>Scriveners', Scribes', &amp; Clerks' Guild</t>
  </si>
  <si>
    <t>T26: The Old Guildhall (guildhall, C, 3)</t>
  </si>
  <si>
    <t>T26</t>
  </si>
  <si>
    <t>The Old Guildhall (guildhall, C, 3)</t>
  </si>
  <si>
    <t>Old Guildhall</t>
  </si>
  <si>
    <t>Cellarers and Plumbers Guild</t>
  </si>
  <si>
    <t>Cellarers &amp; Plumbers Guild</t>
  </si>
  <si>
    <t>T27: The House of Textiles (guildhall, B, 2)</t>
  </si>
  <si>
    <t>T27</t>
  </si>
  <si>
    <t>The House of Textiles (guildhall, B, 2)</t>
  </si>
  <si>
    <t>House of Textiles</t>
  </si>
  <si>
    <t>Most Excellent Order of Weavers &amp; Dyers</t>
  </si>
  <si>
    <t>T28: Golden Horn Gambling House (festhall, B, 3)</t>
  </si>
  <si>
    <t>Golden Horn Gambling House (festhall, B, 3)</t>
  </si>
  <si>
    <t>Gambling House (4c)</t>
  </si>
  <si>
    <t>T29: The House of Light (guildhall, B, 3)</t>
  </si>
  <si>
    <t>T29</t>
  </si>
  <si>
    <t>The House of Light (guildhall, B, 3)</t>
  </si>
  <si>
    <t>House of Light</t>
  </si>
  <si>
    <t>On Scroll Street</t>
  </si>
  <si>
    <t>Chandlers' &amp; Lamplighters Guild</t>
  </si>
  <si>
    <t>Guild of Chandlers &amp; Lamplighters</t>
  </si>
  <si>
    <t>T30: House of Light Storage (warehouse, C, 2)</t>
  </si>
  <si>
    <t>T30</t>
  </si>
  <si>
    <t>House of Light Storage (warehouse, C, 2)</t>
  </si>
  <si>
    <t>House of Light Storage</t>
  </si>
  <si>
    <t>T31: Stationers'Hall (guildhall, C, 2)</t>
  </si>
  <si>
    <t>T31</t>
  </si>
  <si>
    <t>Stationers'Hall (guildhall, C, 2)</t>
  </si>
  <si>
    <t>Stationers' Guild</t>
  </si>
  <si>
    <t>T32: The Gentle Rest (inn, B, 5)</t>
  </si>
  <si>
    <t>The Gentle Rest (inn, B, 5)</t>
  </si>
  <si>
    <t>Gentle Rest</t>
  </si>
  <si>
    <t xml:space="preserve"> Inn (3c•2a) A five-story structure with a nice central location and good views, the Gentle Rest used to be a bit more upscale than it is today. A handful of the in-room tubs no longer hold water properly, and some of the rooms are simply out of order and never seem to be in any better condition. 
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 1-1)</t>
  </si>
  <si>
    <t>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t>
  </si>
  <si>
    <t xml:space="preserve"> 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t>
  </si>
  <si>
    <t>(WATE 1-1)</t>
  </si>
  <si>
    <t>T33: The Gentle Rest Stables (business, C, 2)</t>
  </si>
  <si>
    <t>T33</t>
  </si>
  <si>
    <t>The Gentle Rest Stables (business, C, 2)</t>
  </si>
  <si>
    <t>Gentle Rest Stables</t>
  </si>
  <si>
    <t>T34: The Guild Paddock (guildhall, G, 2)</t>
  </si>
  <si>
    <t>T34</t>
  </si>
  <si>
    <t>The Guild Paddock (guildhall, G, 2)</t>
  </si>
  <si>
    <t>Guild Paddock</t>
  </si>
  <si>
    <t>G</t>
  </si>
  <si>
    <t>Stablemasters' &amp; Farriers' Guild</t>
  </si>
  <si>
    <t>T35: Meiroth's Fine Silks (business, B, 3)</t>
  </si>
  <si>
    <t>T35</t>
  </si>
  <si>
    <t>Meiroth's Fine Silks (business, B, 3)</t>
  </si>
  <si>
    <t>Meiroth's Fine Silks</t>
  </si>
  <si>
    <t>Shop (Cloth)</t>
  </si>
  <si>
    <t>T36: The Bowels of the Earth (tavern, C, 2)</t>
  </si>
  <si>
    <t>The Bowels of the Earth (tavern, C, 2)</t>
  </si>
  <si>
    <t xml:space="preserve">Tavern (Dive) (4c•2p). An ill-lit rough-and-tumble tavern that caters to mercenaries looking for employment or a good brawl. While the quality of the tavern is Modest, the costs are that of a Wealthy establishments.Blazidon One-Eye can oft be found here.) </t>
  </si>
  <si>
    <t>T37: Cobblers' and Corvisers' House (guildhall, C, 2)</t>
  </si>
  <si>
    <t>T37</t>
  </si>
  <si>
    <t>Cobblers' and Corvisers' House (guildhall, C, 2)</t>
  </si>
  <si>
    <t>Cobblers' and Corvisers' House</t>
  </si>
  <si>
    <t>Cobblers' &amp; Corvisers' Guild</t>
  </si>
  <si>
    <t>Order of Cobblers &amp; Corvisers</t>
  </si>
  <si>
    <t>T38: The Plinth (city building/temple, A, 6)</t>
  </si>
  <si>
    <t>T38</t>
  </si>
  <si>
    <t>The Plinth (city building/temple, A, 6)</t>
  </si>
  <si>
    <t>Plinth</t>
  </si>
  <si>
    <t>Interdenominational Temple. The tallest building in the Trades Ward at six stories, which acts as an open temple for all faiths, as well as a landing place for the Guards' griffon steeds. City Buildings</t>
  </si>
  <si>
    <t xml:space="preserve"> The Plinth was destroyed during the chaos of the Spellplague.(FRCG pg.196)
</t>
  </si>
  <si>
    <t>T39: Felzoun's Folly (tavern, C, 3)</t>
  </si>
  <si>
    <t>Felzoun's Folly (tavern, C, 3)</t>
  </si>
  <si>
    <t>Felzoun's Folly</t>
  </si>
  <si>
    <t>River’s Square</t>
  </si>
  <si>
    <t>Felzoun’s Folly Tavern is on River’s Square. The staff is a mix of humans and dwarves. Patrons are a mix of merchants and shoppers with a smattering of mercenaries. The food and drink here is of good quality and modest prices. The Barkeep Heljara, a female dwarf is an information broker, calls the dwarfen bouncer ‘Sonny’ (WATE 1-1)</t>
  </si>
  <si>
    <t xml:space="preserve"> Felzoun’s Folly Tavern is on River’s Square. The staff is a mix of humans and dwarves. Patrons are a mix of merchants and shoppers with a smattering of mercenaries. The food and drink here is of good quality and modest prices. The Barkeep Heljara, a female dwarf is an information broker, calls the dwarfen bouncer ‘Sonny’ WATE1-1</t>
  </si>
  <si>
    <t>T40: Surtlan's Metalwares (business, C, 1)</t>
  </si>
  <si>
    <t>T40</t>
  </si>
  <si>
    <t>Surtlan's Metalwares (business, C, 1)</t>
  </si>
  <si>
    <t>Surtlan's Metalwares</t>
  </si>
  <si>
    <t>Shop (Metalwork)</t>
  </si>
  <si>
    <t>T41: Scirkhel Wands' residence (row house, B, 3)</t>
  </si>
  <si>
    <t>T41</t>
  </si>
  <si>
    <t>Scirkhel Wands' residence (row house, B, 3)</t>
  </si>
  <si>
    <t>Scirkhel Wands' residence</t>
  </si>
  <si>
    <t>T42: Wheel Hall (guildhall, C, 2)</t>
  </si>
  <si>
    <t>T42</t>
  </si>
  <si>
    <t>Wheel Hall (guildhall, C, 2)</t>
  </si>
  <si>
    <t>Wheel Hall</t>
  </si>
  <si>
    <t>T43: The Gray Serpent (inn, C, 3)</t>
  </si>
  <si>
    <t>The Gray Serpent (inn, C, 3)</t>
  </si>
  <si>
    <t>Gray Serpent</t>
  </si>
  <si>
    <t>T44: Blackstone House (row house, B, 4)</t>
  </si>
  <si>
    <t>T44</t>
  </si>
  <si>
    <t>Blackstone House (row house, B, 4)</t>
  </si>
  <si>
    <t>Blackstone House</t>
  </si>
  <si>
    <t>T45: Rejviik's Mortuary (business, A, 3)</t>
  </si>
  <si>
    <t>T45</t>
  </si>
  <si>
    <t>Rejviik's Mortuary (business, A, 3)</t>
  </si>
  <si>
    <t>Rejviik's Mortuary</t>
  </si>
  <si>
    <t>Mortuary (3c). A run-of-the-mill morticians' business, run by one Master Rejviik. They both sell coffins and prepare corpses for burial.</t>
  </si>
  <si>
    <t>T46: Monastery of the Sun (temple, A, 4)</t>
  </si>
  <si>
    <t>T46</t>
  </si>
  <si>
    <t>Monastery of the Sun (temple, A, 4)</t>
  </si>
  <si>
    <t>Monastery of Sun</t>
  </si>
  <si>
    <t>T47: Huulfor Manor (business, A, 3)</t>
  </si>
  <si>
    <t>T47</t>
  </si>
  <si>
    <t>Huulfor Manor (business, A, 3)</t>
  </si>
  <si>
    <t>Huulfor Manor</t>
  </si>
  <si>
    <t>T48: River Gate (city building, A, 4)</t>
  </si>
  <si>
    <t>T48</t>
  </si>
  <si>
    <t>River Gate (city building, A, 4)</t>
  </si>
  <si>
    <t>River Gate</t>
  </si>
  <si>
    <t>T49: The Singed Bolt (tavern, C, 2)</t>
  </si>
  <si>
    <t>The Singed Bolt (tavern, C, 2)</t>
  </si>
  <si>
    <t>Front door sometimes speaks out loud. The inn is sometimes haunted. (ED)
The old inn was known as 'Dagger’s Rest' for some time but recently changed it's name back to the original 'Inn of the Dripping Dagger'. ** Was mentioned as Dagger's Rest in WATE and as Inn of the Dripping Dagger by ED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 1-1)</t>
  </si>
  <si>
    <t xml:space="preserve"> Front door sometimes speaks out loud. The inn is sometimes haunted. ED
The old inn was known as 'Dagger’s Rest' for some time but recently changed it's name back to the original 'Inn of the Dripping Dagger'. ** Was mentioned as Dagger's Rest in WATE and as Inn of the Dripping Dagger by ED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WATE1-1</t>
  </si>
  <si>
    <t>T50: Zeltabbar Iliphar's residence (row house, B, 3)</t>
  </si>
  <si>
    <t>T50</t>
  </si>
  <si>
    <t>Zeltabbar Iliphar's residence (row house, B, 3)</t>
  </si>
  <si>
    <t>Zeltabbar Iliphar's residence</t>
  </si>
  <si>
    <t>Zeltabbar Iliphar</t>
  </si>
  <si>
    <t>T51: Henndever's Coffins and Coffers (business, B, 2)</t>
  </si>
  <si>
    <t>T51</t>
  </si>
  <si>
    <t>Henndever's Coffins and Coffers (business, B, 2)</t>
  </si>
  <si>
    <t>Henndever's Coffins and Coffers</t>
  </si>
  <si>
    <t>Shop (Woodworks)</t>
  </si>
  <si>
    <t>Temple to Finder Wyvernspur</t>
  </si>
  <si>
    <t xml:space="preserve"> modest temple, formerly a streetshop and two floors ofliving suits, since 1372DR (EFR pg.146)</t>
  </si>
  <si>
    <t>Egetha</t>
  </si>
  <si>
    <t xml:space="preserve"> On Coffinmarch, wizard, old woman, some think she is a crazy mad witch, “never did much more than sell beauty charms to old maids and protections for young men with mischief on their minds”, most of Egetha’s stock is not for minors. CotD32</t>
  </si>
  <si>
    <t xml:space="preserve">Sleeping Dragon's Den </t>
  </si>
  <si>
    <t>Saucy Satyr Club </t>
  </si>
  <si>
    <t xml:space="preserve">Ravenwyndar Representations 
</t>
  </si>
  <si>
    <t xml:space="preserve"> Factors/trade agents; of Blackmul Street ED</t>
  </si>
  <si>
    <t>Foamy Smile </t>
  </si>
  <si>
    <t>Ten Trolls Fallen </t>
  </si>
  <si>
    <t xml:space="preserve"> A tavern in Trades Ward. Has named rooms such as the Brazen Doors room. ED</t>
  </si>
  <si>
    <t xml:space="preserve">Mrayvren's Superior Castings </t>
  </si>
  <si>
    <t xml:space="preserve"> Given to four younger sons so that Mrayvren's Bountiful Rest could be opened. ED</t>
  </si>
  <si>
    <t>Weirdbottle’s Concoctions</t>
  </si>
  <si>
    <t>Undiber's</t>
  </si>
  <si>
    <t>Sorn Street</t>
  </si>
  <si>
    <t>A private upstairs club on Sorn Street. Its' members are mainly middle-class merchants and shop-owners. The favored pasttime of club members is playing silver sails, a cargo-trading game played down a long, narrow board, in which participants move little wooden ships up and down a representation of the Sword Coast, pretending to be merchant sea captains - and vying to amass the most gold by bringing in cargo. [ See "Who's Who in Waterdeep," p.92, City of Splendors. ]</t>
  </si>
  <si>
    <t>Diabel's Potions &amp; Curatives</t>
  </si>
  <si>
    <t>Mhaer's Alley</t>
  </si>
  <si>
    <t>Caer Bannog</t>
  </si>
  <si>
    <t>Mhaer's Alley. A Moonshae imports shop</t>
  </si>
  <si>
    <t>Chuki's Moneylenders</t>
  </si>
  <si>
    <t>Oblerthar &amp; Heirs Fine Steel</t>
  </si>
  <si>
    <t>Shop (Armor&amp;Weapons)</t>
  </si>
  <si>
    <t>Huer's Sundries</t>
  </si>
  <si>
    <t>Mhaer's Alley. A rumored fence and contact for thieves</t>
  </si>
  <si>
    <t>Marie's Dry Goods</t>
  </si>
  <si>
    <t>The Honorable Knight</t>
  </si>
  <si>
    <t>The Honorable Knight is a statue of a male warrior in plate armor with a shield and longsword. When the walking statues stopped, it bowed to those opposing it, straightened, sheathed its sword, and doffed its shield, setting it point down on the ground and upright by its side. It then ceased motion in this position, facing southwest toward the harbor, and looking for all the world like a castle guard standing at ease. The pose it assumed led to its naming, and it is viewed with respect by the citizens of the southerly wards.</t>
  </si>
  <si>
    <t>Blue Olyphont</t>
  </si>
  <si>
    <t>Ship Street</t>
  </si>
  <si>
    <t>Murghan Strom spent much of his youth aboard vessels plying the sealanes of the Trackless Sea and the northern Sword Coast. A vicious thigh wound suffered in a drunken brawl while in port one night effectively ended his days in the rigging, stranding him in Waterdeep. He worked as a longshoreman for a time, until he had enough coin saved to open his tavern. Originally christening his establishment "Murghan's Mug," Strom soon changed the name to reflect its' new "mascot." The original signboard, a foaming mug tipped to the dexter, now hangs behind the bar, where the old seadog and his four "lasses" (his daughters Daela, Mureene, Phandra, and Isaelya) serve customers.</t>
  </si>
  <si>
    <t>The "Blue Olly" (as the establishment is commonly called by locals) takes its' name from the chipped and battered fifteen-foot tall ceramic statue that stands outside the Ship Street door. The proprietor of the Olyphont, Murghan Strom, bought the statue off a down-on-his-luck seacaptain who had just returned from a trip to the far southern port of Shiertalar. "Olly" has since recieved quite a bruising in its' new home, especially from knife-wielding drunks and local bravos (who took such delight in using the statue for throwing practice or as a place to carve their names and boastings that Murghan was soon forced to hire a local tough to sit outside the tavern door, cudgel in hand, to discourage such acts of vandalism). The recent invasion of creatures from the depths of the Trackless Sea saw further damage to Olly, as one of its' massive tusks was broken off and used by a visiting Uthgardt barbarian to clear the taproom of sahuagin raiders. The barbarian, Rundegar, has taken to carrying the tusk as a sign of his prowess as a warrior, so much so that he has gained the nickname of "Bluefang." Murghan would like the tusk back, but can't see any way to relieve the hulking warrior of his "totem" without an excessive amount of bloodshed and property damage.
      Inside, the tavern caters to hard-working longshoremen and sailors in port, and the decor reflects that. Harpoons, ship's wheels, trolling nets and other such gear hangs on the walls, and the tables and chairs are of the rough plank-and-board variety. The ales and zzar are surprisingly good though, as Murghan doesn't believe in watering down his spirits, and basic fare such as loaves of bread and wheels of sharp cheese can also be had.</t>
  </si>
  <si>
    <t>God Catcher</t>
  </si>
  <si>
    <t>An apartment house, built from a former Walking statue. Lies at an accidental square created where Sul Street meets an unnamed jog of Market Street. A hearth house, a dry-goods store and a few far-shippers lie nearby. One of its legs is sunken into the ground connecting the building with the sewers. (TGC 5-6).
One of it’s eyes has been knocked out to form a window. The statues features waver uncomfortably in the midst of masculine and feminine, youth and old, with full lips, hard chin and round cheeks (TGC 60).
Aundra Blacklock, a raptoran sorceress is the landlady of the house, who lives in a sphere without a visible door floating 20ft. above the statues upward-reaching arm (TGC 6-7) 
It’s said that she can heal spellplague damages.
The God Catcher "stands in the southern angle of the moot of Sul Street and Storth Street (the short, diagonal northeast-southwest street that branches east off Mendever Street just north of Trader’s Way)." If I recall correctly, I found Storth also referred to through the years as "Sorth" and "Head Alley," but as of the time of The God Catcher people mostly refer to it as "the way of the God Catcher" since the statue fairly dominates the little alley. (Source: Erin M Evans)
This is perhaps the most famous walking statue in the city, thanks to its dramatic pose, its nearness to the Market, and the self-evident magic of its existence. The statue is of a well-muscled but impassive male human with its left leg sunk to the hip in the street, the result of a spell cast by the Blackstaff at the time of its rampage. Its left hand and right foot press against the ground as if it is trying to pull itself out. Its right arm is raised skyward, and above its open palm floats a sphere of stone. Its gaze looks up toward the sphere, and the pattern of bird droppings around its eyes gives it the appearance of weeping.
All about the statue, climbing up its chest and on its knee and shoulders, is a tenement that carries the name “the God Catcher.” The tenement’s landlord is Aundra Blackcloak, an unsociable sorcerer who is rarely seen in the city except when she alights from the door carved in the floating sphere, which serves as her home. On the rare occasions when she wants to meet with city folk (typically to purchase odd substances for magical purposes), she appears unannounced on balconies or rooftops after dark. Her dealings are polite, though, and she pays fair coin. She never confides in anyone or talks about her own doings — and if anyone but she has ever seen the inside of her spherical home, they’ve said nothing publicly about it.</t>
  </si>
  <si>
    <t>Frewn's Brews</t>
  </si>
  <si>
    <t>Zarlhard's Swordsmithy</t>
  </si>
  <si>
    <t>Armor &amp; Weaponry Shops</t>
  </si>
  <si>
    <t>A large beaver statue with a wooden placard identifies an ornate stone two-story building as the Guildhall (WATE 1-3)</t>
  </si>
  <si>
    <t xml:space="preserve">a large beaver statue with a wooden placard identifies an ornate stone two-story building as
the Guildhall WATE1-3 </t>
  </si>
  <si>
    <t>Halaerim Club</t>
  </si>
  <si>
    <t>Kulzar’s Alley</t>
  </si>
  <si>
    <t>The naturally sheltered, deepwater basin that gives Waterdeep both its name and its wealth is a bustling place. Its chill waters are kept fairly clean by the diligent work of the Guild of Watermen and the merfolk of Tharqualnaar. The mariners of the Guard control access to the harbor above the waves, using the retractable chain-nets and walls of the defensible harbor to bar entrance or exit by particular ships.
Deepwater Harbor is divided into two smaller harbors - the Great Harbor, through which commerce and transportation flows, and the Naval Harbor, restricted for the use of the navy. Two major islands, Stormhaven and Deepwater, enclose the harbor. Notable landmarks include Boatscrape Cove, where ships are beached to be cleaned of barnacles and worse; Deepwater Beach, where mermaids often come to sun and flirt with the guards; the Sea Stacks, sharp rocks that deter the close approach of sailing ships; and Umberlee's Cache, the subsea depression that leads to flooded caverns in the depths.
Waterdeep's sewers empty into the harbor at places covered with extremely large and strong gratings, regularly patrolled by bands of merfolk. The merfolk use catch-nets on poles to scoop and gather the debris into large tow-globes for transport far out to sea. The harbor's rocky, sloping bottom is thinly covered with mud, especially at the southern end of the harbor. It is kept free of plants and litter by the merfolk. Due to the cleanliness of the harbor and the undersea lighthouse known as Deepwater Beacon, there are no penalties to Spot checks beneath the harbor's surface.</t>
  </si>
  <si>
    <t>Pink Flumph</t>
  </si>
  <si>
    <t>Maldiglas's Refuge</t>
  </si>
  <si>
    <t>Maldiglas Turntower "the Magnificent" reigned as Mystra's Magister from 1318 to 1322 DR. During his reign, Maldiglas created a number of magical refuges for arcane spellcasters to use in times of injury or sickness. One such refuge lies in a cavern deep inside Mount Waterdeep. The cave is approximately 40 feet in diameter and accessible only through two-way portals (two of which are located in each ward). From inside the cavern, one can see out the mouths of the fourteen portals that open into its walls and leave simply by stepping through those archways. An observer from the other sides of the portals cannot see in, and one can enter only by whispering the name of Maldiglas while stepping on the correct stone.</t>
  </si>
  <si>
    <t>T'Quession</t>
  </si>
  <si>
    <t>settlement</t>
  </si>
  <si>
    <t>The hamlet of T'Quession is less than a decade old, having been formed by sea elf refugees from warmer southern waters in the Year of the Shield (1367 DR). The Fair Folk were driven from their homes by a huge horde of undersea predators, the vanguard of the Army of Iakhovas. The survivors settled in Waterdeep's harbor alongside the merfolk of Tharqualnaar and petitioned Waterdeep's Lords to join the Guard. Like the merfolk, the sea elves fought long and hard in defense of Waterdeep during the Deepwater War and paid a high toll for their efforts. In the years since that battle, many additional sea elves have migrated to the relative safety of Waterdeep's harbor, and the community is beginning to grow.
Like the merfolk of Tharqualnaar, sea elves who join the Guard receive a healthy stipend from the Lords. However, most of the Fair Folk seem to prefer the role of merchants, selling the fruits of the seas to surface dwellers at the Sea Elf Trading Outpost), just outside Waterdeep's walls.</t>
  </si>
  <si>
    <t xml:space="preserve">Tharqualnaar </t>
  </si>
  <si>
    <t>The village of Tharqualnaar is a community of merfolk older than Waterdeep itself, dating back to the Year of Sea Monsters (-458 DR). For centuries, detachments of male merfolk have been sent north from warmer southern waters to the flooded sea caves beneath what is now known as Deepwater Isle. Members of the merfolk garrison kept watch over the tithes to Umberlee that littered the cavern floor, hoping to keep thieves from provoking the Bitch Queen's ire and the inevitable ensuing destruction above and below the surface all along the Sword Coast. Since the Year of Three Seas' Rage (-334 DR), that duty has necessitated keeping watch over Umberlee's Cache and the burgeoning number of sea wraiths and other monsters of the depths that dwell within.
In the Year of the Harp (1355 DR), merfolk fleeing the destruction of Laakos' Reef, a community in the Shining Sea forty miles east of Calimport, arrived in Deepwater Harbor seeking sanctuary from the looming threat of Iakhovas and offering their tridents in service to the Lords of Waterdeep. As they were accompanied by female and young merfolk, Tharqualnaar was transformed almost overnight from a remote military garrison into a thriving village. In the Year of the Gauntlet (1369 DR), the village was nearly destroyed by the Army of Iakhovas, and the merfolk bore the brunt of the Deepwater War's undersea casualties. However, in the war's aftermath, refugees from up and down the Sword Coast migrated to Tharqualnaar and made it their home. Coupled with a generous donation of material and magic support from the Lords of Waterdeep, the merfolk village of Tharqualnaar has once again begun to thrive. The merfolk have even cultivated an undersea garden in a "hot rift" on the harbor floor near the eastern tip of Deepwater Isle.
All adult merfolk of Tharqualnaar are considered members of the City Guard if they contribute to the defense of Waterdeep, though their weaponry and equipment is their own. The Lords pay a stipend of food, medical supplies, and trade-bars (the equivalent of 25 gp per head per month) to all who loyally patrol the harbor depths against invaders, predators, and shipping hazards. The merfolk are expected to aid in the recovery of corpses, spilled cargo, sunken vessels, and the like. They are free to travel outside the harbor, but rarely patrol more than a quarter-mile from the western shore of Deepwater Isle or a half-mile north of Stormhaven Island.</t>
  </si>
  <si>
    <t>The Lady Dreaming</t>
  </si>
  <si>
    <t>This fair lady caused much chaos when she was active. The statue has the appearance of a female elf, whose hair and clothing appeared to flow naturally as it walked through the city during the Spellplague. When the walking statues stopped, this one toppled onto its side, taking on the appearance of a titanic sculpture of a noble lady asleep in her garden.</t>
  </si>
  <si>
    <t xml:space="preserve">Tempel of Beauty, On Greengrass, annual costume ball (30 of Tarsakh), DS39,158
</t>
  </si>
  <si>
    <t>Demondraught</t>
  </si>
  <si>
    <t>Corner of Morningstar Way, (Grey-stoned) Stormstar Ride, Aurrenar Street crossing, BT88</t>
  </si>
  <si>
    <t>De'Spri Villa</t>
  </si>
  <si>
    <t>Grifstone Villa</t>
  </si>
  <si>
    <t>Ralnarth Villa</t>
  </si>
  <si>
    <t>Vhezoar Street</t>
  </si>
  <si>
    <t xml:space="preserve">Ruins of Master Halnian’s Tower </t>
  </si>
  <si>
    <t>The tower had a huge library, the master’s study-room stored several precious items, (TGC 12)
Rose-colored granite
Near the market (TGC 262)
** probably in Seaward as FRCG states that many towers of prestigious wizards can be found here.</t>
  </si>
  <si>
    <t xml:space="preserve">Portal to Hall of Heroes </t>
  </si>
  <si>
    <t>Crimson Brush</t>
  </si>
  <si>
    <t xml:space="preserve">A small, standard apartment is upstairs.   	The shop itself is a display room, 15 feet wide by 50 feet long, with shelves spread throughout. A shop counter is along the back wall, next to a door leading to the back. Canvas artwork and painted trinkets are on display throughout. Most of the art includes blood as a theme or a depicted object colored blood red.  	The clue the adventurers seek is the wall Crimson Brush is an art shop on the first floor of a small 2 story building. </t>
  </si>
  <si>
    <t>Mother Digdown’s \</t>
  </si>
  <si>
    <t>Mendt Villa</t>
  </si>
  <si>
    <t>Hart’s Head</t>
  </si>
  <si>
    <t>Last Refuge</t>
  </si>
  <si>
    <t>Sea's Edge Beach</t>
  </si>
  <si>
    <t>Originally just an area of mud flats on the city's western seaside, the area south of the West Gate has been covered with sand and turned into a beachfront. While only used as such at the height of summer when water temperatures rise to near-tolerable levels, Sea's Edge Beach is also used for reflection, solitude, and as the terminus of Auril's Blesstide Cliffs Run.</t>
  </si>
  <si>
    <t> Weirdbottle's Concoctions</t>
  </si>
  <si>
    <t>Gralkyn’s Tankard</t>
  </si>
  <si>
    <t>Hammarak's Fine Laces And Adornments</t>
  </si>
  <si>
    <t>If the time is the 1350s to 1370s, the place in Waterdeep you'll most often hear that ditty (and many other verses, most of them similarly bawdy) is a womens' (well, females, because "shes" of the elves, half-elves, halflings, dwarves, gnomes, and some other races are among the regular patrons) dining and drinking club known as THE LACE HARP, which meets in rentable upper rooms in Castle Ward, on the third floor of Hammarak's Fine Laces And Adornments, a shop that sells, alters, and adorns fine feminine garments. It's the third building west of Tchozal's Race, on the south side of Calamastyr Lane. Yes, Kitten is a member.</t>
  </si>
  <si>
    <t>Thorembor's Traveling Maps and Mail</t>
  </si>
  <si>
    <t>Makes the rounds from Waterdeep to Elversult. Sells maps and other stationary items and also runs a fairly reliable mail-delivery service along the route. Maps sell for 65gp and up, while mail deliveries start at a 15gp delivery charge. [ source: www.geocities.com/quetl/chron/chron1.htm ]</t>
  </si>
  <si>
    <t>Mother Teshla's Turret Club</t>
  </si>
  <si>
    <t>A favorite watering hole for many of the city's sellswords and adventurers, as well as jaded young nobles. Located high atop a tower, entry is only granted to those who known the proper password.</t>
  </si>
  <si>
    <t>Mellibar's Magnificent Mirrors</t>
  </si>
  <si>
    <t>Street of the Lances</t>
  </si>
  <si>
    <t>This shop is the northernmost building at the intersection of the Street of the Lances and Westwall Street. Proprietor: Mellibar (LN HM F0, worshiper of Sune and Mystra). Keeps a gate to Undermountain (a magical floor-length mirror) in a hidden basement, guarded by five hired guards and two priestesses of Sune. To those arriving in such a fashion, Mellibar will grant access to the mirror for a fee of two gold per individual, provided they give him their oaths (sworn to the priestesses as well) that they will not reveal the existence of this two-way portal to anyone else. Using the mirror-gate to enter Undermountain deposits and entrants at random locations on Level Two; those using the gate at the same time will never arrive more than 300' apart from each other, but arrival in one single location is impossible. [ source: Undermountain: The Lost Level, p.31 ]</t>
  </si>
  <si>
    <t>Undercliff</t>
  </si>
  <si>
    <t>The Amcathra estate is used for the housing and final training of horses bred in the town of Amphail, many of which are sold to the City Guard.</t>
  </si>
  <si>
    <t>The Trollwall</t>
  </si>
  <si>
    <t>The city's best physical defense, beyond its high placement on said plateau, is the Trollwall - an erected barrier 10' to 20' thick in places, so named for its earliest purposes of protecting Waterdeep from the attacks of northern trolls. The wall surrounds the city on the east from its southern tip at the harbour to the northern end of the City of the Dead; it also surrounds the western seacoast and continues around the northern city perimeter to the sheer cliff at the northeast corner of the city, where the precipitous 100' drop protects Waterdeep as well as any wall.</t>
  </si>
  <si>
    <t>Umberlee's Cache</t>
  </si>
  <si>
    <t>This area of rolling grassland and small wooded areas east of the city is a rural community focused on farming and animal husbandry, and which caters to travelers. It is also the site of a large and well-protected training camp for the City Guard, and a prison farm run by the City Watch (called Amendsfarm) where those convicted of minor offenses work off their debt to the city. Many gnomes and halflings live in this region, and most buildings are built to reflect their stature.
Two noble families have estates in Undercliff. The Amcathra estate is used for the housing and final training of horses bred in the town of Amphail, many of which are sold to the City Guard. The Hothemer noble house has an estate where its members conduct business in overland trade — beyond the reach of Waterdeep’s auditors.
If you visit this area, I recommend the Snobeedle Orchard and Meadery, owned and run by the Snobeedle halflings. They have a delightful drinking hall and a shop sized for larger patrons, and you can pick your own fruit when it is in season.</t>
  </si>
  <si>
    <t>Undermountain</t>
  </si>
  <si>
    <t>Tales of this legendary dungeon below Waterdeep are told well by many in the city, but I’ll provide you with the basic truths here.
Beneath the plateau of Waterdeep lies the largest and deepest dungeon in the world. It sprawls out under the city, said to plunge as many as twenty levels deep. The Melairkyn dwarves first excavated the tunnels that would become Undermountain, and the drow are said to have dug their own tunnels up from below. All were claimed, altered, and expanded by the mad wizard Halaster and his apprentices — who are believed to dwell in the dungeons to this day. What drove them deep into the earth remains a mystery, but Undermountain’s allure is a siren song that still draws many. If you want to see adventurers descend into the depths, or perhaps glimpse some returning with wondrous treasures, visit the Yawning Portal in the Castle Ward.</t>
  </si>
  <si>
    <t>Marchenor Villa</t>
  </si>
  <si>
    <t>Rat Hills</t>
  </si>
  <si>
    <t>https://forgottenrealms.fandom.com/wiki/Rat_Hills</t>
  </si>
  <si>
    <t>Pellamcorpse Woods</t>
  </si>
  <si>
    <t>https://forgottenrealms.fandom.com/wiki/Pellamcopse_Woods</t>
  </si>
  <si>
    <t>Tym Waterdeep Limited</t>
  </si>
  <si>
    <t>https://forgottenrealms.fandom.com/wiki/Tym_Waterdeep_Limited</t>
  </si>
  <si>
    <t>Tym Waterdeep Limited was a large publishing business located in the city of Waterdeep. The publishing company was a large, converted warehouse. The building was four floors high.</t>
  </si>
  <si>
    <t>Haventree Villa</t>
  </si>
  <si>
    <t xml:space="preserve">Tomb of Sareal 'Trollscourge' Arunsun </t>
  </si>
  <si>
    <t>Mandarth Villa</t>
  </si>
  <si>
    <t>Sandhor Villa</t>
  </si>
  <si>
    <t>Hasard manor</t>
  </si>
  <si>
    <t>Mrays manor</t>
  </si>
  <si>
    <t>Stormont manor</t>
  </si>
  <si>
    <t>Raelantaver manor</t>
  </si>
  <si>
    <t>Randoun manor</t>
  </si>
  <si>
    <t>Floshin manor</t>
  </si>
  <si>
    <t>Dunflagon manor</t>
  </si>
  <si>
    <t>Dolphynturrets</t>
  </si>
  <si>
    <t>westfront Mendever Street, the third door north of the moot of Mendever and Whim Street.</t>
  </si>
  <si>
    <t>The Sardolphyn family mansion, Dolphynturrets, is a gaudy stone mock castle on westfront Mendever Street, the third door north of the moot of Mendever and Whim Street.</t>
  </si>
  <si>
    <t>Dungeon of the Crypt</t>
  </si>
  <si>
    <t>dungeon</t>
  </si>
  <si>
    <t>Ilvastarr Vault</t>
  </si>
  <si>
    <t>Like most Waterdhavian noble families, the Ilvastarr clan has at least one secret vault hidden within the City of Splendors. Such vaults serve to hold family heirlooms, records, and hard currency savings. They also prove useful for hiding embarrassing secrets and covering up the misdeeds of the past. The Ilvastarr Vault is typical of such repositories. As such, it can be
easily adapted to serve as the vault of any other noble family.
Below N53</t>
  </si>
  <si>
    <t>Catacombs of Yintros</t>
  </si>
  <si>
    <t>Citadel of the Bloody Hand</t>
  </si>
  <si>
    <t xml:space="preserve">Mrayvren's Bountiful Rest </t>
  </si>
  <si>
    <t xml:space="preserve">Ilzantul Street, near Delzorin Street. </t>
  </si>
  <si>
    <t>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t>
  </si>
  <si>
    <t>Light of Truth</t>
  </si>
  <si>
    <t>broadsheet</t>
  </si>
  <si>
    <t>Hothemer undercliff estate</t>
  </si>
  <si>
    <t>The Hothemer noble house has an estate where its members conduct business in overland trade-beyond the reach of Waterdeep's auditors.</t>
  </si>
  <si>
    <t>Cuttle's Meat Pies</t>
  </si>
  <si>
    <t>zhentarim safe houe</t>
  </si>
  <si>
    <t>The Welcoming Hand</t>
  </si>
  <si>
    <t>ocated near the gates to the city, the Welcoming Hand is generally an establishment frequented by visitors to Waterdeep, especially merchants and caravan-folk. Its delights are down-to-earth, with just the slightest hint of urban exoticity: just enough to intrigue rather than frighten off the yokels, as it were. The performances in the Welcoming Hand festhall focus on country tunes that are familiar to a good many of those who frequent the place, helping to make them feel at home.</t>
  </si>
  <si>
    <t>The Diamond Dreams (Design House)</t>
  </si>
  <si>
    <t>Gondalim's Court</t>
  </si>
  <si>
    <t>A large two-story building divided into workshops with attached apartments, the Diamond Dreams household is where Albu Talmost's pet designers live and work. Servants serve meals in the dining hall, and the designers frequently spend quiet evenings there socializing or entertaining guests. Albu Talmost is a frequent visitor, as are noble patrons seeking something fine and unique. The ground floor boasts a well-lit show-room where the designers can show off their best works; indeed, there is pressure to have the best and newest goods there, for Albu awards a prize purse to the designer with the best entry on the 15th of each month. The competition to get rooms here is incredible, as being able to claim one had rooms at the Diamond Dreams is practically a gateway to guaranteed success in tailory.</t>
  </si>
  <si>
    <t>The Grand Salle</t>
  </si>
  <si>
    <t>Hassantyr's street</t>
  </si>
  <si>
    <t>School</t>
  </si>
  <si>
    <t>The Grand Salle of the Agundarhalls is an incredibly highly respected school of sword-work. The building consists of a long gallery along its southern edge, with a passageway that cuts all the way across and the southern wall divided into a number of smaller two-person practice salles. The northern wing of the building features a large-melee hall, most often used for demonstrations where the school's student body is gathered, or for the occasional mass-melee exercises (which are as likely to take place in the cobbled courtyard to the west of the building, or in the small section of the gardens just outside the school). The upper stories have living spaces for instructors who are retainers of the House, and for those members of the House who prefer to live here. The third floor is entirely given over to the Sallemaster, with ample living quarters, a private salle, armory, and library. The portion of the floor that faces the street outside ends in a rooftop patio where the master frequently practices.
Though the building itself is part of the House's villa, the Grand Salle is also the Agundar's school of the fighting arts, and it is not merely members of the House who are trained there. The Grand Salle's students – sometimes called "salle-swords" in a bit of Waterdhavian punning – who reach a notable place within the school are given purple-and-silver half-capes to wear as markers of their membership. It is not uncommon for these purple-clad groups of young bravos and bravas to roam the streets between nightlife venues looking to challenge the duelists of other schools – or anyone else wearing a blade they like the look of – to duels (usually to first blood). Though the Sallemaster frowns on this sort of nonsense, the masters at the Grand Salle don't go out of their way to inhibit their students. Swordfolk are going to fight, they say with a shrug.</t>
  </si>
  <si>
    <t xml:space="preserve">Haelar </t>
  </si>
  <si>
    <t>on the west side of Caravan Street just north of Coach Street in South Ward</t>
  </si>
  <si>
    <t>liBRARY</t>
  </si>
  <si>
    <t>is a guild library, started by (and formerly exclusive to) the Guild of Apothecaries &amp; Physicians, but now open to everyone to earn its guild a steady side income. This guild library is in a nondescript former warehouse on the west side of Caravan Street just north of Coach Street in South Ward, and it is infested with both pigeons and rats. The guild removed a handful of valuable texts of formulae and medical procedures to a tiny private library in the guild headquarters before opening the Haelar to the public. "Haelar" was the guildmaster who approved and endowed the original library.</t>
  </si>
  <si>
    <t xml:space="preserve">Thurdran's Chamber </t>
  </si>
  <si>
    <t>on the west side of Flint Street, just north of Delzorin Street, in Sea Ward</t>
  </si>
  <si>
    <t xml:space="preserve">) is an ornate, upscale, hushed, and haughty place of white-gloved attendants, private reading cubicles, and a large and valuable book collection. Begun as the guild library of the Scriveners, Scribes &amp; Clerks Guild, it is free to guild members and apprentices, and it costs 76 gp/year to all others. </t>
  </si>
  <si>
    <t>Laethra's Highhaven</t>
  </si>
  <si>
    <t>west side of Caravan Court in Trades Ward</t>
  </si>
  <si>
    <t>Stonegate House</t>
  </si>
  <si>
    <t xml:space="preserve"> westfront Snail Street nine doors north of Shesstra's Street</t>
  </si>
  <si>
    <t>Mermaid and Stars</t>
  </si>
  <si>
    <t>Copper Street (three doors north of Sulmor Street)</t>
  </si>
  <si>
    <t>WATERDEEP SEWERS</t>
  </si>
  <si>
    <t>SEWER LOCALE</t>
  </si>
  <si>
    <t>SF1:</t>
  </si>
  <si>
    <t xml:space="preserve"> Surface Shaft</t>
  </si>
  <si>
    <t>entrance located under trees in interior of block west (and slightly north) of Seatrees Shrine in Shrines of Nature ($5).</t>
  </si>
  <si>
    <t>SF2:</t>
  </si>
  <si>
    <t>entrance located in northernmost corner of Sabbar's Alley.</t>
  </si>
  <si>
    <t>entrance located in center of Shank Alley, just southwest of warehouse that stands in interior of block.</t>
  </si>
  <si>
    <t>SF4:</t>
  </si>
  <si>
    <t>entrance located just south of tree in Sniff Alley, south off Street of Glances.</t>
  </si>
  <si>
    <t>SF5:</t>
  </si>
  <si>
    <t>entrance located in central stand of trees in southern end of Heroes' Garden. Note that halfway down this shaft is a secret door leading to Catacombs of Yintros.</t>
  </si>
  <si>
    <t>SF6:</t>
  </si>
  <si>
    <t>entrance located under a lone tree in alleyway west of Eltorchul Villa ($22), south of Ivory Street and north of Pharra's Alley.</t>
  </si>
  <si>
    <t>SF7:</t>
  </si>
  <si>
    <t>entrance located in mouth of alleyway that opens north off Chasso's Trot, just west of Sul Street.</t>
  </si>
  <si>
    <t>SF8:</t>
  </si>
  <si>
    <t xml:space="preserve"> Junction Room with Surface Shaft</t>
  </si>
  <si>
    <t>entrance located in a cul-de-sac due south of Jhansczil Villa ($14), across road.</t>
  </si>
  <si>
    <t>SF9:</t>
  </si>
  <si>
    <t>entrance located under tree in alleyway just south of Brossfeather Villa (N2).</t>
  </si>
  <si>
    <t>SF10</t>
  </si>
  <si>
    <t>Surface Shaft</t>
  </si>
  <si>
    <t>entrance located at northern end of a dead alley that opens off Grimwald's Way, just south of Ilitul Villa ($17).</t>
  </si>
  <si>
    <t>SF11</t>
  </si>
  <si>
    <t>entrance located in easternmost cul-de-sac opening off alleyway that bounds Nesher Villa ($23), just west off Mendever Street.</t>
  </si>
  <si>
    <t>SF12</t>
  </si>
  <si>
    <t>Junction Room with Surface Shaft</t>
  </si>
  <si>
    <t>entrance located in alleyway just west of gates of Manthar Villa ($36), off Delzorin Street between Sul Street and Shield Street.</t>
  </si>
  <si>
    <t>SF13</t>
  </si>
  <si>
    <t>entrance located in large clump of trees in interior alleyway of block bound by Vordil Street, High Road, Delzorin Street, and Copper Street.</t>
  </si>
  <si>
    <t>SF14</t>
  </si>
  <si>
    <t>entrance located in southeastern corner of Trollskull Alley, closest to intersection of Whael-gund Way and Delzorind Street.</t>
  </si>
  <si>
    <t>SF15</t>
  </si>
  <si>
    <t>entrance located in a cul-de-sac opening north off Horn Street, between Tower March and Whaelgund Way.</t>
  </si>
  <si>
    <t>SF16</t>
  </si>
  <si>
    <t>entrance located under trees in dead-end alley in southern interior of block bounded by Delzorin Street, Vhesoar Street, Sulmoor Street, and Ilzantil Street.</t>
  </si>
  <si>
    <t>SF17</t>
  </si>
  <si>
    <t>entrance located in mouth of Sharra's Flight, where it joins Street of Whispers.</t>
  </si>
  <si>
    <t>SF18</t>
  </si>
  <si>
    <t>entrance located in a cul-de-sac opening northeast of Toalar's Lane.</t>
  </si>
  <si>
    <t>SF19</t>
  </si>
  <si>
    <t>entrance located where Gothal Street meets Calamastyr Lane.</t>
  </si>
  <si>
    <t>SF20</t>
  </si>
  <si>
    <t>entrance located in southwestern corner of Runer's Alley.</t>
  </si>
  <si>
    <t>SF21</t>
  </si>
  <si>
    <t>Junction Room (no surface connection)</t>
  </si>
  <si>
    <t>located under southern mouth of Cloaksweep Alley.</t>
  </si>
  <si>
    <t>SF22</t>
  </si>
  <si>
    <t>entrance Ideated in trees at center of block bounded by Hassantyr's Street, High Road, Julthoon Street, and Copper Street.</t>
  </si>
  <si>
    <t>SF23</t>
  </si>
  <si>
    <t>entrance located at western end of Marlar's Lane (by alleyway parallel to Tharleon Street).</t>
  </si>
  <si>
    <t>SF24</t>
  </si>
  <si>
    <t>entrance located behind (due south of) Blackstaff Tower (C6) at base of rocky cliff-face.</t>
  </si>
  <si>
    <t>SF25</t>
  </si>
  <si>
    <t>locked entrance opens onto surface near top of rocky slope of Mount Waterdeep, at a point due southwest of Turnback Court.</t>
  </si>
  <si>
    <t>SF26</t>
  </si>
  <si>
    <t>entrance located in Turnback Court.</t>
  </si>
  <si>
    <t>SF27</t>
  </si>
  <si>
    <t>entrance located in southwest corner of an alleyway opening south of Cymbril's Walk, between Street of Silver and Warriors' Way.</t>
  </si>
  <si>
    <t>SF28</t>
  </si>
  <si>
    <t>entrance located in southwest corner of a dead-end alley in block bounded by Lamp Street, Street of Bells, Cymbril's Walk, and Street of Sword.</t>
  </si>
  <si>
    <t>SF29</t>
  </si>
  <si>
    <t>entrance located in northwesternmost junction of alleyways in block bounded by Lamp Street, High Road, Selduth Street, and. Street of Bells.</t>
  </si>
  <si>
    <t>SF30</t>
  </si>
  <si>
    <t>entrance located in southeasternmost corner of an alley opening off of High Road (first north of Lamp Street, just to west of Andamaar's Street).</t>
  </si>
  <si>
    <t>SF31</t>
  </si>
  <si>
    <t>located under Grinning Lion tavern (N56). Note that it is possible to reach surface by means of a secret door from this junction room leading to secret stair that connects Fireplace Level to Grinning Lion's midden. Only proprietor of Grinning Lion knows of this secret door, because he installed it.</t>
  </si>
  <si>
    <t>SF32</t>
  </si>
  <si>
    <t>entrance located in northwest corner of an alleyway that opens off Golden Serpent Street and Nindabar street, just east of Mhalsymber's Way.</t>
  </si>
  <si>
    <t>SF33</t>
  </si>
  <si>
    <t>entrance located halfway down Belzound Street.</t>
  </si>
  <si>
    <t>SF34</t>
  </si>
  <si>
    <t>entrance located in northern mouth of an alleyway opening south off Sevenlamps Cut.</t>
  </si>
  <si>
    <t>SF35</t>
  </si>
  <si>
    <t>Surface. Shaft</t>
  </si>
  <si>
    <t>entrance located at intersection of Shadows Alley and Lemontree Alley.</t>
  </si>
  <si>
    <t>SF36</t>
  </si>
  <si>
    <t>entrance located in alleyway just north of Pampered Traveler Inn (C11).</t>
  </si>
  <si>
    <t>SF37</t>
  </si>
  <si>
    <t>entrance located in wide alleyway between High Road and Street of Bells, north of Buckle Alley.</t>
  </si>
  <si>
    <t>SF38</t>
  </si>
  <si>
    <t>entrance located under House of Fine Carvers (C21).</t>
  </si>
  <si>
    <t>SF39</t>
  </si>
  <si>
    <t>entrance located in Spindle Street, just south of Selduuth Street.</t>
  </si>
  <si>
    <t>SF40</t>
  </si>
  <si>
    <t>entrance located in lane that parallels Irimar's Walk on north, west of Theln Lane.</t>
  </si>
  <si>
    <t>SF41</t>
  </si>
  <si>
    <t>entrance located in alleyway of three trees that opens west off Wall Way, just south of Andamaar's Street.</t>
  </si>
  <si>
    <t>SF42</t>
  </si>
  <si>
    <t>entrance located in alleyway just north of Ironpost Street, that opens west off Wall Way, at point where it joins another alley branching to north.</t>
  </si>
  <si>
    <t>SF43</t>
  </si>
  <si>
    <t>entrance located in trees in a dead-end alley just north of Costumers' Hall (T11).</t>
  </si>
  <si>
    <t>SF44</t>
  </si>
  <si>
    <t>entrance located in mouth of a dead-end alley opening east off Street of Tusks, just south of Burnt Wagon Way.</t>
  </si>
  <si>
    <t>SF45</t>
  </si>
  <si>
    <t>located under alleyway that opens south off of Spendthrift Alley, just behind (east of) Thentavva's Boots (T12).</t>
  </si>
  <si>
    <t>SF46</t>
  </si>
  <si>
    <t>entrance located in cellar of Unicorn's Horn (T15).</t>
  </si>
  <si>
    <t>SF47</t>
  </si>
  <si>
    <t>entrance located in alley just behind (west) of Olmhazan's Jewels (C29) between High Road and Street of Bells.</t>
  </si>
  <si>
    <t>SF48</t>
  </si>
  <si>
    <t>entrance located at end of a deadend alley opening south off Nelhuk's walk (just north of intersection of Adder Lane and Gut Alley).</t>
  </si>
  <si>
    <t>SF49</t>
  </si>
  <si>
    <t>entrance located in southwestern corner of a dead-end alley that opens off Shesstra's' Street (just north of Blackstar Lane).</t>
  </si>
  <si>
    <t>SF50</t>
  </si>
  <si>
    <t>located under westernmost intersection of alleyways off Snail Street, north of Shesstra's Street.</t>
  </si>
  <si>
    <t>SF51</t>
  </si>
  <si>
    <t>entrance located in a cul-de-sac opening off of Belnimbra's Street, in block bounded by Soothsayer's Way, Snail Street, and Rainrun Street.</t>
  </si>
  <si>
    <t>SF52</t>
  </si>
  <si>
    <t>entrance located in westernmost dead-end of Quaff Alley (off High Road).</t>
  </si>
  <si>
    <t>SF53</t>
  </si>
  <si>
    <t>entrance located just east of Bell Tower (C46), on Soldiers' Street just southeast of Watchmen's Way.</t>
  </si>
  <si>
    <t>SF54</t>
  </si>
  <si>
    <t>entrance located at intersection of alley ways just north of Three Pearls Nightclub (D18).</t>
  </si>
  <si>
    <t>SP55</t>
  </si>
  <si>
    <t>located under wide part of Candle Lane, west off Way of Dragon.</t>
  </si>
  <si>
    <t>SF56</t>
  </si>
  <si>
    <t>entrance located in westernmost end of a dead-end alley opening south off Simples Street.</t>
  </si>
  <si>
    <t>SF57</t>
  </si>
  <si>
    <t>entrance located at intersection of Tsarnen Alley and Burdag Lane.</t>
  </si>
  <si>
    <t>SF58</t>
  </si>
  <si>
    <t>entrance located in mouth of a dead end alley, where it joins Quill Alley between Wide Way and Nethpranter's Street.</t>
  </si>
  <si>
    <t>SF59</t>
  </si>
  <si>
    <t>entrance located in western end of a dead-end forked alley that opens east off Rivon Street, north of Spendthrift Alley.</t>
  </si>
  <si>
    <t>SF60</t>
  </si>
  <si>
    <t>entrance located in a cul-de-sac opening east off north end of Drovers' Street.</t>
  </si>
  <si>
    <t>SF61</t>
  </si>
  <si>
    <t>entrance located halfway down Beacon Street.</t>
  </si>
  <si>
    <t>SF62</t>
  </si>
  <si>
    <t>under Grocer's Lane where it meets Snake Alley.</t>
  </si>
  <si>
    <t>SF63</t>
  </si>
  <si>
    <t>entrance located in Rednose Alley, just east of Saddlers' &amp; Harness-Makers' Hall (S6)</t>
  </si>
  <si>
    <t>SF64</t>
  </si>
  <si>
    <t>entrance located in a cul-de-sac opening off Rising Ride between Juth Alley and Caravan Court.</t>
  </si>
  <si>
    <t>SF65</t>
  </si>
  <si>
    <t>entrance located in wide part of alley that opens south off Olaim's Cut.</t>
  </si>
  <si>
    <t>SF66</t>
  </si>
  <si>
    <t>entrance located in wide alley north of'Coach Street, just west of High Road.</t>
  </si>
  <si>
    <t>SF67</t>
  </si>
  <si>
    <t>entrance located in alley just east of former Prestar's Furniture (S54), east of Carter's Way and immediately south of Coachlamp Lane.</t>
  </si>
  <si>
    <t>SF68</t>
  </si>
  <si>
    <t>entrance located in cellar of Spouting Fish (S18).</t>
  </si>
  <si>
    <t>SF69</t>
  </si>
  <si>
    <t>entrance located in wide area of second alleyway north of Bellister's House (S25)-</t>
  </si>
  <si>
    <t>SF70</t>
  </si>
  <si>
    <t>locked entrance located under Piergeiron's Palace (C75). This shaft opens into a cellar guarded at all times by five guard members and one armar (see City Watch; an alarm on wall near them is sounded whenever they see or hear anything suspicious from sewers below.</t>
  </si>
  <si>
    <t>SF71</t>
  </si>
  <si>
    <t>Secret Door</t>
  </si>
  <si>
    <t>connects secondary passage leading south from SF32 to Dungeon of Crypt.</t>
  </si>
  <si>
    <t>SF72</t>
  </si>
  <si>
    <t>Lair of the Xanathar</t>
  </si>
  <si>
    <t>located directly beneath Philosopher's Court, just east of Snail.Street and north of Street of Curtains. It can be reached by way of two different secret doors into sewers - one leading north from secondary passage leading southeast from SF49, one leading west from primary passage running roughly north-south between SF55 and SF56. It can also be reached by way of three different passages leading up into basements of buildings above and a pair of tunnels that lead down into Cavern of Eyes (UM LI). None of these connections is direct; each leads through a warren of trapped and warded passages just large enough for a beholder to make its way.</t>
  </si>
  <si>
    <t>SF73</t>
  </si>
  <si>
    <t>North Entrance to the Citadel of the Bloody Hand</t>
  </si>
  <si>
    <t>connects secondary passage west of SF53 with once-secret northern entrance to Citadel of Bloody Hand. There is now a guard station here, once used to defend Castle Waterdeep from attack from below and now used to keep living spell legacies of Halaster's Higharvestide trapped within.</t>
  </si>
  <si>
    <t>SF74</t>
  </si>
  <si>
    <t>South Entrance to the Citadel of the Bloody Hand</t>
  </si>
  <si>
    <t>connects secondary passages running north and west of SF48 with once-secret southern entrance to Citadel of Bloody Hand. Otherwise identical to SF73.</t>
  </si>
  <si>
    <t>SF75</t>
  </si>
  <si>
    <t>Drain of Madness</t>
  </si>
  <si>
    <t>a collapsed section of sewer floor in dark, flooded depths of SF21 leads down to a set of now-flooded chambers built long ago as a storage vault by some forgotten merchant. These chambers are now home of Savants of Dark Tide.</t>
  </si>
  <si>
    <t>0. Determination of building type</t>
  </si>
  <si>
    <t>1. DETERMINATION OF BUILDING HEIGHT</t>
  </si>
  <si>
    <t>1B. CLASS B BUILDING HEIGHT</t>
  </si>
  <si>
    <t> One story without basement</t>
  </si>
  <si>
    <t>1C. CLASS C BUILDING HEIGHT</t>
  </si>
  <si>
    <t>1D. CLASS D BUILDING HEIGHT</t>
  </si>
  <si>
    <t>BUILDING CONDITIONS DETERMNIATION</t>
  </si>
  <si>
    <t>2. Building Conditions A</t>
  </si>
  <si>
    <t>1 Derelict, boarded up (possibly in use as a secret meeting place by thieves, intrigue groups, monsters, or adventurers); </t>
  </si>
  <si>
    <t>2 Ramshackle, badly in need of repair;</t>
  </si>
  <si>
    <t>3 Well-worn and in heavy daily use, with evidence of some recent repair work with more minor work needed;</t>
  </si>
  <si>
    <t>4 Well-kept and clean, in good condition;</t>
  </si>
  <si>
    <t>5 New or pristine condition, freshly decorated or carefully-maintained, perhaps with ornate trim and furnishings;</t>
  </si>
  <si>
    <t>6 Currently under construction or extensive repair (includes recent damage by fire, collapse, weather, explosion, etc.).</t>
  </si>
  <si>
    <t>2. Building Conditions B (variant)</t>
  </si>
  <si>
    <t>3. BUILDING FUNCTION DETERMINATION</t>
  </si>
  <si>
    <t>1d10</t>
  </si>
  <si>
    <t>Warehouse (with elevator or interior hoist)</t>
  </si>
  <si>
    <t>Row House, Offices above Ground Floor Shop</t>
  </si>
  <si>
    <t>Business Offices</t>
  </si>
  <si>
    <t>Row House, Apartments above Ground Floor Shop</t>
  </si>
  <si>
    <t>Row House, Storage or Apartments above Ground Floor and Second Floor Shops</t>
  </si>
  <si>
    <t>Boarding/Rooming House</t>
  </si>
  <si>
    <t>Private Family Residence, Lesser Merchant or Laborer</t>
  </si>
  <si>
    <t>Row House, Offices &amp; Apartments above Ground Floor Shop</t>
  </si>
  <si>
    <t>Row House, Apartments above Ground Floor Offices</t>
  </si>
  <si>
    <t>Office(s)</t>
  </si>
  <si>
    <t>Private Family Residence, Lesser Noble or Merchant</t>
  </si>
  <si>
    <t>Row House, Ground Floor &amp; Upper Level Apartments</t>
  </si>
  <si>
    <t>Multiple Family Residence, Lesser Merchant or Laborer</t>
  </si>
  <si>
    <t>Private Individual Residence, Lesser Noble or Merchant</t>
  </si>
  <si>
    <t>Individual Residence with Rental Storage</t>
  </si>
  <si>
    <t>Waterdeep Inns and Boarding Houses</t>
  </si>
  <si>
    <t>Quality</t>
  </si>
  <si>
    <t>The Yawning Portal</t>
  </si>
  <si>
    <t>The Blackstar Inn</t>
  </si>
  <si>
    <t>Sailor’s Corner</t>
  </si>
  <si>
    <t>Shipmasters’ Hall</t>
  </si>
  <si>
    <t>The Ship’s Prow</t>
  </si>
  <si>
    <t>Squalid</t>
  </si>
  <si>
    <t>Field Ward</t>
  </si>
  <si>
    <t>The Hart’s Head</t>
  </si>
  <si>
    <t>The Last Refuge</t>
  </si>
  <si>
    <t>SeaWard</t>
  </si>
  <si>
    <t>Dacer’s Inn</t>
  </si>
  <si>
    <t>Maerghaun’s Inn</t>
  </si>
  <si>
    <t>Southern Ward Madam Garah’s Boarding House</t>
  </si>
  <si>
    <t>Gondalim’s</t>
  </si>
  <si>
    <t>Inn of the Dripping Dagge</t>
  </si>
  <si>
    <t>The Little Hostel (halflings</t>
  </si>
  <si>
    <t>The Unicorn’s Horn V</t>
  </si>
  <si>
    <t xml:space="preserve">LAYOUT </t>
  </si>
  <si>
    <t>Asmaghs Alley</t>
  </si>
  <si>
    <t>Alley</t>
  </si>
  <si>
    <t>Running south off Selduth Street through the interior of the long city block between the Street of Silver and Warriors' Way, this long, winding alley is considered to end when it meets Palfrey Lane to the south.
It is named for a notorious apothecary who flourished (if that's the word) in Waterdeep 
some 60 winters ago. He was a poisoner, and buried his victims by night, lifting the stones of this alley to place them underneath and carrying away the dirt left over in his cart. After he was discovered at it and slain, the Watch uncovered over 80 bodies under these flagstones, and searched diligently to be sure they missed none. It's an old Waterdhavian joke to refer to Asmagh as "the Ambassador" because, they say "He welcomed so many folk to the City" ("the City" to a citizen of Waterdeep, means the City of the Dead).
Today, this long way is crowd¬ed with delivery crates, barrels,
scattered garbage, and rats. Thugs sometimes mug folk here on the darker nights, trusting to the length of the alley to run down prey. Sometimes they even scatter marbles, beforehand, so their fleeing prey is sure to take a nasty fall.</t>
  </si>
  <si>
    <t>CASTLE WARD</t>
  </si>
  <si>
    <t>Buckle Alley</t>
  </si>
  <si>
    <t>Buckle Alley, once the heart of the Shadow Thieves’ Guild territory, city guardsmen were warned to buckle on their blades before entering it;</t>
  </si>
  <si>
    <t>Cat Alley, a.k.a. Cats Alley</t>
  </si>
  <si>
    <t>Cat Alley, a.k.a. Cats Alley, this narrow twisting, turning passage was frequented years ago by a masked, rapier-wielding man of wealth who scared young women and cut away their garments but was never arrested;</t>
  </si>
  <si>
    <t>Cats Tail</t>
  </si>
  <si>
    <t xml:space="preserve">The southernmost loop of Cat Alley, this passage runs behind two guildhalls, the Blue Jack tavern, and the Jade Jug, whose stables stand across it. The influ¬ence of the money and power 
vested here has caused this alley to be brightly lit by glowing globes by night that are firmly fixed in high wall brackets and on roof overhangs and patrolled by private guards, who are armed with warning horns,    clubs, and daggers. Patrons from the Jack have been known to aid these guards when they sound their horns—and as a result, the masked assailant who haunts Cat Alley keeps clear of this southern loop, and thieves are few indeed. The guards like to gossip about events in the city and for a copper piece or two will even recommend taverns, shops, inns, certain folk, festhalls—and even
c	40
fences.
passage is often the scene of spell demonstrations and practice, as patrons or staff spill out of the rear of the Elfstone Tavern and unleash magic down the alley— sometimes to the vast surprise of someone coming along it!
More than once, visitors to Waterdeep coming to the apart-ments in the center of this block after dark have been astonished to find two or more elves chat¬ting, wineglasses in hand, as they float in midair, surrounded by a glowing nimbus of blue light.
The elves generally ignore such passersby—but if someone stops and is obviously listening, they have been known to drive the eavesdropper away with spells. </t>
  </si>
  <si>
    <t>Duirs Alley</t>
  </si>
  <si>
    <t>Elsambuls Lane</t>
  </si>
  <si>
    <t>Elsambul’s Lane, named for a long-dead priest of Mask and now one of the few areas with graffiti on its walls (they say Elsambul himself still leaves enigmatic messages and clues to hidden treasures on the walls!), it attracts many folk beyond simple curiosity seekers;</t>
  </si>
  <si>
    <t>Howling Cat Court</t>
  </si>
  <si>
    <t>court</t>
  </si>
  <si>
    <t>Jesters Court</t>
  </si>
  <si>
    <t>Jesters’ Court, a courtyard—frequented now by hard-currency girls and minstrels—that has also been a performance stage for jugglers and comics as well as a meeting place for eloping lovers;</t>
  </si>
  <si>
    <t>Lemontree Alley</t>
  </si>
  <si>
    <t>Lhoril's Alley</t>
  </si>
  <si>
    <t>Prowl</t>
  </si>
  <si>
    <t>Reach</t>
  </si>
  <si>
    <t>Sevenlamps Cut</t>
  </si>
  <si>
    <t>Sevenlamps Cut, named for seven fancy magical lamps placed here long ago by Ahghairon himself, this safe alley is the place to hire spellcasters (apprentice wizards and poor underpriests) for quick healing, curse removals, or some magical firepower for your latest excursion into Undermountain.</t>
  </si>
  <si>
    <t>Shadows Alley</t>
  </si>
  <si>
    <t>Turnback Court</t>
  </si>
  <si>
    <t>Turnback Court, a lamplit, shallow alley at the end of Selduth Street that is used as a rallying point for watch and guard patrols both day and night.</t>
  </si>
  <si>
    <t>Zeldan's Alley</t>
  </si>
  <si>
    <t>Cloaksweep Alley</t>
  </si>
  <si>
    <t>SEA WARD</t>
  </si>
  <si>
    <t>Ghostwalk</t>
  </si>
  <si>
    <t>Gondwatch Lane</t>
  </si>
  <si>
    <t>Gondwatch Lane, the charred corduroy lane at the southern entrance to the House of Inspired Hands where many Gondsmen’s inventions are tested.</t>
  </si>
  <si>
    <t>Kulzar's Alley</t>
  </si>
  <si>
    <t>Moarinskoar Alley</t>
  </si>
  <si>
    <t>Moonstar Alley</t>
  </si>
  <si>
    <t>Pharra's Alley</t>
  </si>
  <si>
    <t>Pharra’s Alley, named for the first Magistress of the House of Wonder but infamous for the Circle of Skulls that spew either helpful news or deadly spells.</t>
  </si>
  <si>
    <t>Prayer Alley</t>
  </si>
  <si>
    <t>Prayer Alley, a short run parallel to Phastal Street that is the location of a vanishing mages’ shop.</t>
  </si>
  <si>
    <t>Roguerun Alley</t>
  </si>
  <si>
    <t>Rook Alley</t>
  </si>
  <si>
    <t>Rook Alley, the last headquarters of the Rook, an infamous thief from 50 years agone, and the entry location to numerous tunnels and burial crypts that hold much treasure (and undead danger . . . ).</t>
  </si>
  <si>
    <t xml:space="preserve">Runers Alley </t>
  </si>
  <si>
    <t>Sabbar's Alley</t>
  </si>
  <si>
    <t>Satchel Alley</t>
  </si>
  <si>
    <t>Seawind Alley</t>
  </si>
  <si>
    <t>Shank Alley</t>
  </si>
  <si>
    <t>Sharras Flight</t>
  </si>
  <si>
    <t>Skulkway</t>
  </si>
  <si>
    <t>Sniff Alley</t>
  </si>
  <si>
    <t xml:space="preserve">Wagonslide Alley </t>
  </si>
  <si>
    <t>Black Dog Alley</t>
  </si>
  <si>
    <t>NORTH WARD</t>
  </si>
  <si>
    <t>Catchthief Alley</t>
  </si>
  <si>
    <t>Shattercrock Alley</t>
  </si>
  <si>
    <t>Stabbed Sailor Alley</t>
  </si>
  <si>
    <t>Trollskull Alley</t>
  </si>
  <si>
    <t>Watch Alley</t>
  </si>
  <si>
    <t>Watch Alley: A rallying point for the Watch patrols of the ward where single, severed, bare human feet are occasionally found at odd times. Notably, this is a mark of punishment used by the old Shadow Thieves' Guild of Waterdeep.</t>
  </si>
  <si>
    <t>Atkiss Alley</t>
  </si>
  <si>
    <t>TRADES WARD</t>
  </si>
  <si>
    <t>Blackhorn Alley</t>
  </si>
  <si>
    <t>Brindul Alley</t>
  </si>
  <si>
    <t>Chelors Alley</t>
  </si>
  <si>
    <t>Dark Alley</t>
  </si>
  <si>
    <t>Deloun Alley</t>
  </si>
  <si>
    <t>Hunters Alley</t>
  </si>
  <si>
    <t>Lathins Cut</t>
  </si>
  <si>
    <t>Mhaers Alley</t>
  </si>
  <si>
    <t>Spendthrift Alley</t>
  </si>
  <si>
    <t>Quill Alley</t>
  </si>
  <si>
    <t>Quaff Alley</t>
  </si>
  <si>
    <t>Spoils Alley</t>
  </si>
  <si>
    <t>Theln Lane</t>
  </si>
  <si>
    <t>Tsarnen Alley</t>
  </si>
  <si>
    <t>Tuckpurse Alley</t>
  </si>
  <si>
    <t>Urcandle Alley</t>
  </si>
  <si>
    <t>Blacklock Alley</t>
  </si>
  <si>
    <t>SOUTH WARD</t>
  </si>
  <si>
    <t>Forcebar</t>
  </si>
  <si>
    <t>Ilisar's Alley</t>
  </si>
  <si>
    <t>Mouse Alley</t>
  </si>
  <si>
    <t>Rednose Alley</t>
  </si>
  <si>
    <t>Ruids Stroll</t>
  </si>
  <si>
    <t>Aruns Alley</t>
  </si>
  <si>
    <t>DOCK WARD</t>
  </si>
  <si>
    <t>Black Wagon Alley</t>
  </si>
  <si>
    <t xml:space="preserve">Black Well Court </t>
  </si>
  <si>
    <t> The small back-alley home to a polluted, monster-infested well that is now sealed by order of the Lords with magic and masonry.</t>
  </si>
  <si>
    <t>Candle Lane</t>
  </si>
  <si>
    <t>Sometimes called Candle Alley, this winding way links Book Street and the Way of the Dragon. Its name comes from its extreme gloominess (its overhung by tall houses), which made bookish sorts lit targets for thieves. It is now heavily patrolled. The Thirsty Throat tavern stands at its eastern end.</t>
  </si>
  <si>
    <t>Caedermons Walk</t>
  </si>
  <si>
    <t>Fishnet Alley</t>
  </si>
  <si>
    <t>Manysteps Alley</t>
  </si>
  <si>
    <t>A narrow alley that is the habitat of soothsayers, fortune tellers and thieves galore.</t>
  </si>
  <si>
    <t>Melinters Court</t>
  </si>
  <si>
    <t>A dark courtyard often thick with the pipe smoke of curbside philosophers and corner sages (and sometimes the plotting of wizards).</t>
  </si>
  <si>
    <t>Philosophers Court</t>
  </si>
  <si>
    <t> Also known by natives as "the Foolsquare", a daily (and often nightly) meeting place for intellectuals, old sages and drunken nobles alike found arguing over topics "too esoteric for a common mind".</t>
  </si>
  <si>
    <t>Round Again Alley</t>
  </si>
  <si>
    <t> An alley that doubles back on itself and provides a testing ground for many apprentices' illusions.</t>
  </si>
  <si>
    <t>Theltens Alley</t>
  </si>
  <si>
    <t>Three Thrown Daggers Alley</t>
  </si>
  <si>
    <t> An alley that suffers from a magical curse that causes three random blades to fly from nowhere to attack passersby in the alley.</t>
  </si>
  <si>
    <t>Trollcrook Alley</t>
  </si>
  <si>
    <t>Linking Snail Street and Slut Street, this relatively open, safe passage is today much used by cartersrushing wagons are its chief danger. Of old, it was frequented at night by a vicious gang of trolls dwelling in the citys sewers. They slew many citizens before being hunted down. Some sages misname this alley Trollcrush Alley.</t>
  </si>
  <si>
    <t>Twoflask Alley</t>
  </si>
  <si>
    <t>Watchrun Alley</t>
  </si>
  <si>
    <t>Kulzar’s Alley, a short alley close to Heroes’ Walk that allegedly hides both buried treasure of Kulzar and many treasure-hunters eager to find it.</t>
  </si>
  <si>
    <t>Wagonslide Alley, a loose-stone paved alleyway that causes as many to trip over its cobbles as wagons used to slip on water or sea-rime (rumor has it thieves hide invisible weapons and secret messages under stones).</t>
  </si>
  <si>
    <t>Court of White Bull, an open plaza of packed dirt and straw where livestock can be bought and sold and where merchants sell fresh goods direct from caravans (people whisper that magic goes wild in Court, and its use here is expressly forbidden by Lords, lending proof to rumor).</t>
  </si>
  <si>
    <t>Virgin’s Square, a cobblestone courtyard where mercenaries of all types gather to await hire (and many other citizens linger to watch boastful warriors and constant traffic on main roads).</t>
  </si>
  <si>
    <t>Blackhorn Alley, known and named for Alsible Blackhorn cobbler, now haunt of a number of large, brown rats.</t>
  </si>
  <si>
    <t>Brindul Alley, lair of Hand that Sings, a magical phantasm of a hand with a mouth in its palm, which snatches valuables from unwary while singing ancient Sword Coast ballads.</t>
  </si>
  <si>
    <t>Chelor’s Alley, used often by watch and nighttime passersby due to Chelor merchant’s effusive lanterns hung out over alley.</t>
  </si>
  <si>
    <t>, one of the most dangerous alleys of Trades Ward, its gloomy depths—shadowy even at highsun— make it a favorite lurking place for cutpurses and thugs.</t>
  </si>
  <si>
    <t>Lathin’s Cut, named after former landowner who had his house destroyed upon his death to provide this short passage from Plinth to High Road.</t>
  </si>
  <si>
    <t>Mhaer’s Alley, a street with a great collection of shops on all sides along its length, and includes such places as Chuki’s Moneylenders, Old Druid’s Herbs &amp; Seeds Shoppe, Salavant’s Scriveners, Marie’s Dry Goods, Diabel'’s Potions &amp; Curatives, Huer’s Sundries (a rumored fence and contact for thieves!), Caer Bannog (a Moonshae imports shop), and many others.</t>
  </si>
  <si>
    <t>Quill Alley, thoroughfare for primary neighborhood of clerks, scribes, and cartographers (recent rumors tell of indelible ink stain on its eastern end rising to spell out messages of doom and danger on outside walls of Old Guild Hall!).</t>
  </si>
  <si>
    <t>Spendthrift Alley, a street with an ever present supply of vendors in a local street bazaar that goes on all day and all night (come here if you’re looking for minor items, trinkets, or quick snacks, but mind your purse!).</t>
  </si>
  <si>
    <t>Theln Lane, an echoing chamber framed by tall buildings with balconies from which hard currency girls call to customers.</t>
  </si>
  <si>
    <t>Tsarnen Alley, a once-favorite place for thieves and cutthroats that was defended by Tsarnen ranger quite vigorously (some say his shade still watches and keeps alley safe, while others offer that spirits of slain thieves haunt its environs)</t>
  </si>
  <si>
    <t>Urcandle Alley, alley to visit if in need of spare parts or repairs on your wagon or cart, and also a meeting place for agents of Wheelwrights’ Guild and Wagonmakers ’and Coach Builders’ Guilds.</t>
  </si>
  <si>
    <t>Blacklock Alley, named after a long-suffering obelisk placed at its center that, locals believe, brings good luck and heals pure of heart;</t>
  </si>
  <si>
    <t>Caravan Court</t>
  </si>
  <si>
    <t>, an open, packed-dirt courtyard and general assembling area for caravans that is always noisy with both draft animals and whip-happy drovers (and a ready supply of elderly spectators);</t>
  </si>
  <si>
    <t>, considered a sacred spot by those who worship Mystra, where Ahghairon pursued and caught the goddess while she was disguised as a mouse.</t>
  </si>
  <si>
    <t>Ilisar’s Alley</t>
  </si>
  <si>
    <t>, once known as Grave Alley for the itinerant poor buried there, and now rumored to hold dangerous undead spirits and the hidden wealth of a local tailor whose name now adorns the alley;</t>
  </si>
  <si>
    <t>, an alley lined by empty warehouses that plays host to young drifters and thieves eager to rob passersby (out of need or boredom) and dole out the bloody noses which give the alley its name</t>
  </si>
  <si>
    <t>Ruid’s Stroll, short avenue from Caravan Court to Trollwall Tower that, while often safe due to constant guard and watch traffic, is haunted by hooded ghost of mage Ruid, whose touch causes deathly chills to those he meets on foggy nights.</t>
  </si>
  <si>
    <t>Fishgut Court</t>
  </si>
  <si>
    <t>A cobblestone court off Sail and Dock Streets where many strange happenings occur during nights of the full moon. Many say the owner of a nearby tavern often speaks with Selune, and moonlight shines onto the court.</t>
  </si>
  <si>
    <t>Smuggler's Dock</t>
  </si>
  <si>
    <t> The most isolated corner of the ward and also its safest, under the watchful eyes of Mirt's Mansion and the Watching Tower, used often for lovers' rendezvous.</t>
  </si>
  <si>
    <t>Mandarth Lane/ Ambergrislide seawards slopes of Mount Waterdeep. Bright blue doors on every building and white stone tiles on the roofs. (BT)</t>
  </si>
  <si>
    <t>MOUNTAINSIDE STREETS</t>
  </si>
  <si>
    <t>Goral’s Way parallel to and one block east of Tybrun Ridge (BT)</t>
  </si>
  <si>
    <t>Trellamp Court: Between Sulvan’s Way and Three Lord’s Crossing (BT)</t>
  </si>
  <si>
    <t xml:space="preserve">(Down) Shyrrhr’s Steps, northeast on Garmarl’s Dash over to (dark-bricked) Windless Way (BT) </t>
  </si>
  <si>
    <t xml:space="preserve">(Down) Shyrrhr’s Steps, northeast on the Garmarl’s Dash over to (dark-bricked) Windless Way (BT) </t>
  </si>
  <si>
    <t>NOBLE HOUSES AND IMPORTANT FAMILIES OF WATERDEEP</t>
  </si>
  <si>
    <t>NOBLE HOUSE</t>
  </si>
  <si>
    <t>STATUS 5E</t>
  </si>
  <si>
    <t>Need additional info</t>
  </si>
  <si>
    <t>ACTIVE</t>
  </si>
  <si>
    <t>On site (personal use)</t>
  </si>
  <si>
    <t>HERALDRY</t>
  </si>
  <si>
    <t>TRADE &amp; INTERESTS</t>
  </si>
  <si>
    <t>ARMS</t>
  </si>
  <si>
    <t>MOTTO</t>
  </si>
  <si>
    <t>5E INFO UPDATED</t>
  </si>
  <si>
    <t>Resource Limit (gp)*</t>
  </si>
  <si>
    <t>Patriarch 3e</t>
  </si>
  <si>
    <t>Consort 3e</t>
  </si>
  <si>
    <t>Heir 3e</t>
  </si>
  <si>
    <t>GAME** Rankings</t>
  </si>
  <si>
    <t>KNOWN MEMBERS (5E)</t>
  </si>
  <si>
    <t>Patriarch 5e</t>
  </si>
  <si>
    <t>Consort 5e</t>
  </si>
  <si>
    <t>Heir 5e</t>
  </si>
  <si>
    <t>Secrets, cults etc</t>
  </si>
  <si>
    <t>Nobles*</t>
  </si>
  <si>
    <t>ALIGNMENT</t>
  </si>
  <si>
    <t>FAITH*</t>
  </si>
  <si>
    <t>Primary Classes</t>
  </si>
  <si>
    <t>Ethnicity*</t>
  </si>
  <si>
    <t>Founder</t>
  </si>
  <si>
    <t>Holdings*</t>
  </si>
  <si>
    <t>Holdings in Waterdeep</t>
  </si>
  <si>
    <t>Holdings Waterdeep Name</t>
  </si>
  <si>
    <t>Ward of Holdings</t>
  </si>
  <si>
    <t>Print Name</t>
  </si>
  <si>
    <t>Holdings not in Waterdeep</t>
  </si>
  <si>
    <t>Min profit per day</t>
  </si>
  <si>
    <t>Noble's lifestyle day* (Resource Limit per tenday / Number of Nobles)</t>
  </si>
  <si>
    <t>Noble's lifestyle*</t>
  </si>
  <si>
    <t>No</t>
  </si>
  <si>
    <t>yes</t>
  </si>
  <si>
    <t>field: gold star: red stalactites: purple cavern ceiling: purple</t>
  </si>
  <si>
    <t>The Court</t>
  </si>
  <si>
    <t>Arilosa Adarbrent supports Order of the Gauntlet and have ship  Coin Toss (SKT)</t>
  </si>
  <si>
    <t xml:space="preserve">Lord Dorgar Adarbrent, old man, corpse-like appearance, last of his family(CotD 1,299)  </t>
  </si>
  <si>
    <t>New Waterdeep</t>
  </si>
  <si>
    <t>http://forgottenrealms.wikia.com/wiki/Adarbrent</t>
  </si>
  <si>
    <t>field: sky blue lightning bolt: white cloud: purple</t>
  </si>
  <si>
    <t>The Body</t>
  </si>
  <si>
    <t xml:space="preserve"> Lord Relavarr Agundar , scraggle-bearded young lordling (E:DM 78-79)</t>
  </si>
  <si>
    <t>http://forgottenrealms.wikia.com/wiki/Agundar</t>
  </si>
  <si>
    <t>field: red crescents: silver flame: blue</t>
  </si>
  <si>
    <t>We trample all troubles</t>
  </si>
  <si>
    <t>one of the three ruling noble families of Amphail (SCAG 45). the next House in line for the office of the Lord Warden in Amphail in 1492 DR (SCAG 44)</t>
  </si>
  <si>
    <t>The Throne</t>
  </si>
  <si>
    <t>History: House Amcathra traces its
lineage back to Rorgar Amcathra, a
talented swordsmith who established
a large horse-farm on the outskirts
of Rowan Hold (now Amphail) in the
wake of the First Trollwar, correctly
perceiving a need to replenish the ranks
of Waterdeep’s much-depleted cavalry.
The family grew wealthy in the years
that followed, plowing its profi ts back into
vineyard they built in the foothills of the
Sword Mountains and nurturing the growth
of a half dozen hamlets that fell within their
lands. In the Year of the Cockatrice (1248 DR),
Lord Hargrym Amcathra, great-grandfather
of the current lord, accepted Waterdeep’s offer
of nobility and moved his family into the city, and
House Amcathra has continued to prosper ever since.
Plots &amp; Intrigues: The blades of House Amcathra
have long been acknowledged as the fi nest to be found
in the City of Splendors, a reputation that has long
been profi table for the family. Recently, however, House
Gralhund has begun selling blades at cut-rate prices that seem
far superior to those produced by House Amcathra.
 Lord Arilos is gravely concerned of the effect on the family’s
fi nances should House Gralhund acquire a better reputation for
blademaking. He suspects, but cannot prove, that the dramatic
improvement in House Gralhund’s blades results from a new alloy
of metal unavailable to their competitors. The lord of House
Amcathra is now looking for adventurers to determine the source
of House Gralhund’s recent ascendance. In particular, he hopes to
either embarrass the rival house or, better yet, acquire a similar
source for metal ingots for the forges of House Amcathra.
 The newfound source of metal for House Gralhund’s weapons
is the duergar of Clan Xundorn. Specifi cally, House Gralhund
has been trading with Thaglar’s Foundry (LH11), shipping
steel ingots laced with mithral to the surface and sending coins,
food, and ale into the depths in exchange. If House Amcathra
could obtain access to similar ingots, its superior craftsfolk could
easily produce even better blades than those emerging from the
smithies of House Gralhund.</t>
  </si>
  <si>
    <t>Amphail, Silverymoon</t>
  </si>
  <si>
    <t>http://forgottenrealms.wikia.com/wiki/Amcathra</t>
  </si>
  <si>
    <t>field: sky blue ground: rich green water: blue &amp; silver tree: black cloud: white</t>
  </si>
  <si>
    <t xml:space="preserve">owns many farms in Amphail (SCAG 45) </t>
  </si>
  <si>
    <t>Lady Ammakyl (BT 43) 
Lord Vescaras Ammakyl,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
Lady Jadzia Ammakyl, lovely, sister of Vescaras, is rich 'as Waukeen's handmaiden' (S:TA 46-47) 
three other sisters of Vescaras (S:TA 47, 392)</t>
  </si>
  <si>
    <t>Amphail</t>
  </si>
  <si>
    <t>http://forgottenrealms.wikia.com/wiki/Ammakyl</t>
  </si>
  <si>
    <t>field: white spears: brown shafts, silver heads impaled head: brown hair &amp; beard, pink flesh, red blood (lots)</t>
  </si>
  <si>
    <t>Still exists, lost some property to House Ralnarth. They are a very old Waterdeep family involved in trading, money-changing and barter. Their current reputation is fairly solid. House Anteos was involved in the slave trade a very long time ago (at least 200-300 years ago)Lord Korras Anteos the Third (WATE 1-2)</t>
  </si>
  <si>
    <t>Anteos estate near Daggerford</t>
  </si>
  <si>
    <t>http://forgottenrealms.wikia.com/wiki/Anteos</t>
  </si>
  <si>
    <t>field: pink
goblet: silver
helm: silver, with gold crown-feathers
and green plume-feather</t>
  </si>
  <si>
    <t>http://forgottenrealms.wikia.com/wiki/Artemel</t>
  </si>
  <si>
    <t>http://www.oakthorne.net/wiki/index.php?title=House_Artemel</t>
  </si>
  <si>
    <t>field: orange
blade: silver
hand: pink flesh
chevron: red
upper field: light green</t>
  </si>
  <si>
    <t>regained noble status and property (SCAG 57)</t>
  </si>
  <si>
    <t>Lord Halmor Assumbar (truculent, burly, his beard a flowing, styled and scented redish-brown jaw-fringe (E:DM 286)</t>
  </si>
  <si>
    <t>http://forgottenrealms.wikia.com/wiki/Assumbar</t>
  </si>
  <si>
    <t xml:space="preserve">Belbrundel </t>
  </si>
  <si>
    <t>Merger of the Houses Belabranta, Eltorchul &amp; Phylund</t>
  </si>
  <si>
    <t>Eltorchul Villa (Sea Ward), Phylund Villa (North Ward)</t>
  </si>
  <si>
    <t>Phylund hunting lodge</t>
  </si>
  <si>
    <t>http://oakthorne.net/wiki/index.php/House_Belbrundel</t>
  </si>
  <si>
    <t>field: orange blade: silver hand: pink flesh chevron: red upper field: light green</t>
  </si>
  <si>
    <t>http://forgottenrealms.wikia.com/wiki/Bladesemmer</t>
  </si>
  <si>
    <t>MERGED, Gundgulf</t>
  </si>
  <si>
    <t>field: sky blue
mountain: gray
cavern and trail: red</t>
  </si>
  <si>
    <t>formerly dissolved; some of it's property went to House Ralnarth, but the House was reinstalled (SCAG 57) 
Mansion on Vhezoar Street (BT 238)
The Ralnarth absorbed the holdings of the Estelmer clan</t>
  </si>
  <si>
    <t>http://forgottenrealms.wikia.com/wiki/Brokengulf</t>
  </si>
  <si>
    <t>DEAD</t>
  </si>
  <si>
    <t>field: gold
feathers: red
axe: blade silver, handle brown</t>
  </si>
  <si>
    <t>http://forgottenrealms.wikia.com/wiki/Brossfeather</t>
  </si>
  <si>
    <t>banking, moneylending, information-gathering, rumor-mongering (spreading rumors, for fees)</t>
  </si>
  <si>
    <t xml:space="preserve"> field: white
yoke: green
bird: white with gold beak,
black feathers</t>
  </si>
  <si>
    <t>Much is asked. More is given</t>
  </si>
  <si>
    <t>Very influential since Caladorn's Open Lordship</t>
  </si>
  <si>
    <t xml:space="preserve">Elzerina Cassalanter
Terenzio Cassalanter
Osvaldo Cassalanter - his soul was sold to Asmodeus and now Osvaldo is chain devil
</t>
  </si>
  <si>
    <t>Victoro Cassalanther</t>
  </si>
  <si>
    <t>Ammalia Cassalanter</t>
  </si>
  <si>
    <t>Arn Xalrondar 
Jandar Chergoba
Nana Laiba Rosse</t>
  </si>
  <si>
    <t>Myrna Cassalanter's residence (Sea Ward), Cassalanter-Villa (Sea Ward), Caladorn Cassalanter's residence (Castle Ward)</t>
  </si>
  <si>
    <t>http://forgottenrealms.wikia.com/wiki/Cassalanter</t>
  </si>
  <si>
    <t xml:space="preserve"> field: purple
water &amp; stars: silver
crag: gold front, silver backslopes
ground: black
lower tip of shield: gold (rising sun)</t>
  </si>
  <si>
    <t>field: white, bands: red, trumpets: gold, with orange openings</t>
  </si>
  <si>
    <t>Crommor Villa (North Ward), Crommer's Warehouse (Castle Ward)</t>
  </si>
  <si>
    <t>https://forgottenrealms.fandom.com/wiki/Crommor</t>
  </si>
  <si>
    <t>http://forgottenrealms.wikia.com/wiki/Deepwinter</t>
  </si>
  <si>
    <t>De'spri</t>
  </si>
  <si>
    <t>Yes</t>
  </si>
  <si>
    <t>Lady Amori De'spri (was resurrected after over a century, middle aged human female (HoU 44-45), yearns to reunited with her dead husband Julain (HoU 51)** there might be legal problems concerning her standing within her family, as she technically is now again the oldest member.Lord Chostal Dunflagon, recently passed away (WATE 2-1)</t>
  </si>
  <si>
    <t>http://oakthorne.net/wiki/index.php?title=House_De%27spri</t>
  </si>
  <si>
    <t xml:space="preserve"> field: (lower half) red,
(upper half) white
stripes: white
anchor: silver
border: royal blue
water: light blue
island with tree: rich green</t>
  </si>
  <si>
    <t>has holdings in Amphail (SCAG 44)</t>
  </si>
  <si>
    <t>County of Starspur</t>
  </si>
  <si>
    <t>https://forgottenrealms.fandom.com/wiki/Dezlentyr</t>
  </si>
  <si>
    <t>http://www.oakthorne.net/wiki/index.php?title=House_Dezlentyr</t>
  </si>
  <si>
    <t>field: white
battlements: gray
men in armor: silver
arrows: black
standard: red (banner), gold (ball on top), black (shaft)</t>
  </si>
  <si>
    <t>http://oakthorne.net/wiki/index.php?title=House_Durinbold</t>
  </si>
  <si>
    <t>field: sky blue
water: purple
sun: gold
bands of cloud: black
eagle: red</t>
  </si>
  <si>
    <t>The Dregs</t>
  </si>
  <si>
    <t xml:space="preserve"> Lady Embrelle Eagleshield (ED)</t>
  </si>
  <si>
    <t>Eagleshield Villa (Sea Ward), Highroost</t>
  </si>
  <si>
    <t>http://forgottenrealms.wikia.com/wiki/House_Eagleshield</t>
  </si>
  <si>
    <t>field: light green
dragon (claw, tail, jaws): gray
flames (dragons breath): red</t>
  </si>
  <si>
    <t>MERGED, Belbrundel</t>
  </si>
  <si>
    <t>field: white
wands: gold
hat: black</t>
  </si>
  <si>
    <t xml:space="preserve">formerly dissolved; some of it's property went to House Ralnarth, but the House was reinstalled (SCAG 57) </t>
  </si>
  <si>
    <t>field: white
small shield: black
sun: gold</t>
  </si>
  <si>
    <t>field: white
daggers: black (handles),
silver (blades)
gauntlet: green
shelf: brown with black
scrollwork
book &amp; skulls: white
half-shield: gold
quill pen: turquoise</t>
  </si>
  <si>
    <t>In 1479 was  dissolved; some of it's property went to House Ralnarth, but the House was reinstalled (SCAG 57)</t>
  </si>
  <si>
    <t xml:space="preserve">Morgan Estelmer currently resides in Mistshore. He is an old, bitter human wizard who drove himself mad trying to restore his house back to power. Now voices gibber in his mind, making focusing on any complicated spellcasting difficult. WATE2-1
Lady Branathleira Estelmer (was attacked, her head split and her wits suffered grievously, she is not expected to survive (E:DM 20). 
</t>
  </si>
  <si>
    <t>http://forgottenrealms.wikia.com/wiki/Estelmer</t>
  </si>
  <si>
    <t>field: orange
gauntlet: silver
spikes of gauntlet: crimson
slashes (three): crimson</t>
  </si>
  <si>
    <t>field: yellow
snake: deep green (body),
white with red pupil (eye)</t>
  </si>
  <si>
    <t xml:space="preserve">(E:DM 263) </t>
  </si>
  <si>
    <t>Lady Myrathranda Gost, short, ancient and wrinkeld, but ramrod-straight woman (E:DM 264)</t>
  </si>
  <si>
    <t>field: gold
devils face: orange (eyes),
tawny (unshaded side),
scarlet (shaded side)</t>
  </si>
  <si>
    <t>We see both sides</t>
  </si>
  <si>
    <t>For some time House Gralleth controled all property/interests Lord Orond Gralhund (E:DM 286)</t>
  </si>
  <si>
    <r>
      <t>Lord Orond Gralhund (</t>
    </r>
    <r>
      <rPr>
        <b/>
        <sz val="11"/>
        <color rgb="FF000000"/>
        <rFont val="Calibri"/>
        <family val="2"/>
        <charset val="204"/>
        <scheme val="minor"/>
      </rPr>
      <t>E:DM 286</t>
    </r>
    <r>
      <rPr>
        <sz val="11"/>
        <color rgb="FF000000"/>
        <rFont val="Calibri"/>
        <family val="2"/>
        <charset val="204"/>
        <scheme val="minor"/>
      </rPr>
      <t>)  Members of House Gralhund include a handful of tieflings who are thought to trace their ancestry back to Gargauth</t>
    </r>
  </si>
  <si>
    <t>Hrabbaz Hurv Taldred </t>
  </si>
  <si>
    <t>Cultists of Asmodeus</t>
  </si>
  <si>
    <t>Mansion on Riverstreet (BT 240-241)
Absorbed the interest and estates of the Bladesemmers and Markals
House Gralleth is one of the more powerful houses in terms of money and social position in Waterdeep.</t>
  </si>
  <si>
    <t xml:space="preserve">Lord Challras Gralleth (BT 125,240
</t>
  </si>
  <si>
    <t>Grifstone</t>
  </si>
  <si>
    <t xml:space="preserve">mining, masonry, crafting of arms and armor. </t>
  </si>
  <si>
    <t>Grifstone is one of the newer noble houses. (Any noble house less than 200 years old is considered new.) WATE 1-1
Ran Grifstone, third son of House Grifstone, is somewhat arrogant and very naive. (WATE 1-1)</t>
  </si>
  <si>
    <t>Ran Grifstone, third son of House Grifstone, is somewhat arrogant and very naive. (WATE 1-1)</t>
  </si>
  <si>
    <t>The Gundwynds of Waterdeep were destroyed in 1388, when it’s members where transformed into Giants and trolls by the spellplague. The few survivors merged with the Brokengulfs into House Gundgulf, which lost it’s noble status. regained noble status and property (SCAG 57)</t>
  </si>
  <si>
    <t xml:space="preserve">Merger of the Houses Brokengulf and Gundwynd. </t>
  </si>
  <si>
    <t xml:space="preserve"> field: white
spiral winds: red (outer),
orange (inner)
sun: gold</t>
  </si>
  <si>
    <t>Gundwynd Villa, Brokengulf Villa</t>
  </si>
  <si>
    <t>Harte</t>
  </si>
  <si>
    <t>Harte Villa</t>
  </si>
  <si>
    <t>http://oakthorne.net/wiki/index.php?title=House_Harte</t>
  </si>
  <si>
    <t>Haventree</t>
  </si>
  <si>
    <t>Lady 'Remi' Haventree, has been approched to sponsor a proposal of growing a tree grove 'temple' sacred to Eilistraee in ruined Field Ward., member if Harpers (ToD)(E:DM 116)</t>
  </si>
  <si>
    <t>Lady 'Remi' Haventree
Arthius, Serenore</t>
  </si>
  <si>
    <t>Remalia Haventree</t>
  </si>
  <si>
    <t xml:space="preserve"> Soldiering, garrisons and guardianship</t>
  </si>
  <si>
    <t xml:space="preserve"> field: royal blue
star: silver
arms &amp; banners: black</t>
  </si>
  <si>
    <t>At least one female (DS 197)</t>
  </si>
  <si>
    <t xml:space="preserve">Lady Harriana Hawkwinter (LG female Chondathan knight of Helm) (SKT), </t>
  </si>
  <si>
    <t>http://forgottenrealms.wikia.com/wiki/House_Hawkwinter</t>
  </si>
  <si>
    <t>Hedare</t>
  </si>
  <si>
    <t xml:space="preserve">Lady Aowena Hedare, (TGC 5)Lord Eckhart Hedare, has thick mustaches (TGC 5)Live in the North Ward. Looking for tutors for their 4 children (TGC 7)Their mansions room are named after magical beasts like Griffon Room and Phoenix Room. (TGC 8,11)Lady Tennora Hedare (See Folk of Waterdeep) Lady Tennora Hedare 
● Blond hair (S:TA 37)
● Makes a living as a tutor. (TGC 8)
● Would given anything to be a wizard. Studied under Master Rhinzen Halnian, who sent her away because of her lacking grasp of the Weave (TGC 15-16)
● Curious (TGC 12)
● Her parents were Lord Mesial Hedare and Lady Liferna Hedare, a born Uskevren (whose family left Sembia). Niece of Aowena and Eckhart Hedare (TGC 5)
● Lives on the 4th floor of the God Catcher (TGC 18)
● by 1486 DR she has become the (harper?) agent who carried messages for the Masked Lords, replaced the late Lord Nantar in that office (S:TA 37)
||||||||||||| Lady Tennora Hedare Blond hair (S:TA pg.37) Makes a living as a tutor. (TGC pg.8) Would given anything to be a wizard. Studied under Master Rhinzen Halnian, who sent her away because of her lacking grasp of the Weave (TGC pg. 15-16) Curious (TGC pg. 12)
Her parents were Lord Mesial Hedare and Lady Liferna Hedare, a born Uskevren (whose family left Sembia). 
Niece of Aowena and Eckhart Hedare (TGC pg. 5)
Lives on the 4th floor of the God Catcher (TGC pg. 18)
by 1486 DR she has become the (harper?) agent who carried messages for the Masked Lords, replaced the late Lord Nantar in that office (S:TA pg.37)
Lady Aowena Hedare, (TGC 5)
Lord Eckhart Hedare, has thick mustaches (TGC 5)
Live in the North Ward. Looking for tutors for their 4 children (TGC 7) 
Their mansions room are named after magical beasts like Griffon Room and Phoenix Room. (TGC 8,11)
</t>
  </si>
  <si>
    <t>Hedare Villa</t>
  </si>
  <si>
    <t xml:space="preserve">field: purple
moon: white
waves: bands of black and purple
foam: white
hull: crimson
sail: orange
</t>
  </si>
  <si>
    <t>Lord Andalar Helmfast, older nobleman (E:DM 119)</t>
  </si>
  <si>
    <t>field: orange, flames: scarlet, chain: silver</t>
  </si>
  <si>
    <t>field: green dragon: white (body), red (teeth and tongue), gold (eye)</t>
  </si>
  <si>
    <t>field: orange, star: white, reins: bronze</t>
  </si>
  <si>
    <t>Lady Kastarra Hunabar, large, olive-skinned woman with blond hair, hails from Amn. (BT 239)</t>
  </si>
  <si>
    <t xml:space="preserve"> field: tawny, scimitar: white (blade), crimson (tip), gold (hilt), blood drops: crimson, gauntlet: gray</t>
  </si>
  <si>
    <t>XXX  Husteem's residence, Galeturrets</t>
  </si>
  <si>
    <t>Husteem Villa (Sea Ward), Orlpar Husteem's residence (North Ward)</t>
  </si>
  <si>
    <t>http://forgottenrealms.wikia.com/wiki/House_Husteem</t>
  </si>
  <si>
    <t>field: orange, spears: red</t>
  </si>
  <si>
    <t>field: gold, minidragon: metallic green, (body), orange (eye)</t>
  </si>
  <si>
    <t>field: silver, tears: crimson</t>
  </si>
  <si>
    <t xml:space="preserve">one of the three ruling noble families of Amphail (SCAG 44) </t>
  </si>
  <si>
    <t xml:space="preserve"> Lord Dauner Ilzimmer, the current Lord Warder of Amphail in 1491 DR (SCAG 7, 44)</t>
  </si>
  <si>
    <t>$40, N74</t>
  </si>
  <si>
    <t>XXX  Ilzimmer's residence, Ilzimmer Villa</t>
  </si>
  <si>
    <t>field: silver, sash: red, 
star: white</t>
  </si>
  <si>
    <t>Ahead the storm the ship sails quick</t>
  </si>
  <si>
    <t>Irlingstar residence, "Sablehearth", Irlingstar Villa</t>
  </si>
  <si>
    <t>field: gold
tower: purple
bird: black
tower window, road and
jagged opening in tower
base: gold</t>
  </si>
  <si>
    <t>http://forgottenrealms.wikia.com/wiki/Jardeth</t>
  </si>
  <si>
    <t>field: green
weapons: silver (blades),
black (hilts, pommels,
and grips)</t>
  </si>
  <si>
    <t>Khearen</t>
  </si>
  <si>
    <t>Dead house, hailed from Impiltur, lost all their family and fortunes with the Spellplague, their only legacy remaining is the Chamber Emerald, audience chamber of the Open Lord.</t>
  </si>
  <si>
    <t>Recruiting, mercenary training, outfiting for travelers, former interests in slave trade</t>
  </si>
  <si>
    <t xml:space="preserve">field: yellow
boot: brown
flower: blue (blossom), green (leaves and stem)
</t>
  </si>
  <si>
    <t xml:space="preserve">Lord Dresdark Kormallis, a shambling, squat round bear of a man,balding, favors dark silks and wears monocles and sports a huge waxed mustache, a crashing bore (E:DM 80, 96)
</t>
  </si>
  <si>
    <t>Merged with Thorp</t>
  </si>
  <si>
    <t>field: sky blue
spear: brown (shaft),
silver (head)
banner: green
star: silver</t>
  </si>
  <si>
    <t>The houses Thorp and Kothont merged through marriage. Youngest Lady Korthornt (BT 241) **As House Kothont seems to still exist, maybe only House Thorp vanished through the merger?</t>
  </si>
  <si>
    <t xml:space="preserve"> Lord Harlbrittur Kothont (clean-shaven, long-jawed, sharp-nosed, features often twisted by sour disapproval (E:DM 286) 
Lady Kothont (E:DM 287)</t>
  </si>
  <si>
    <t>Kothont Villa, Thorp Villa</t>
  </si>
  <si>
    <t>field: purple
shell: pink
sea-worm: green</t>
  </si>
  <si>
    <t>field: white
arm: pink flesh
gem: glistening gree</t>
  </si>
  <si>
    <t>field: royal blue
spearpoints: silver
folded hands: pink flesh
sleeves: green</t>
  </si>
  <si>
    <t>Maernos</t>
  </si>
  <si>
    <t xml:space="preserve">
in:
Waterdhavian houses, Human houses
Maernos
EDIT
SHARE
The Maernos (MAY-er-noz) family was a human noble family in Waterdeep. It concerned itself with financial activities such as banking and moneylending. Its coat of arms consisted of a pair of hands with green sleeves and three silver spear heads on a blue field.[1]
As of 1370 DR the family head was Lord Ultas Maernos, whose wife and children all died in an Amnian plague in 1345 DR.[1]
With no heirs, Ultas agreed that upon his death, the family home in Waterdeep would be converted into a place of worship for non-human inhabitants of the city. As of 1370 DR, Ultas had already started this conversion, buying art such as painting and statues appropriate for non-human races.[2]
The family villa in Waterdeep, as of 1374 DR, had lion statues adnorning the walls.</t>
  </si>
  <si>
    <t>http://forgottenrealms.wikia.com/wiki/Maernos</t>
  </si>
  <si>
    <t>field: deep green
bars: white
harp: brown (body), white (area of strings), silver (strings)
curtain: orange (fabric, in top comer), crimson (border)</t>
  </si>
  <si>
    <t>Deseyna Majarra</t>
  </si>
  <si>
    <t>Silver mines in Mirabar, Ice lake region</t>
  </si>
  <si>
    <t>Mandarth</t>
  </si>
  <si>
    <t>Mandarth family, a family of whalers</t>
  </si>
  <si>
    <t xml:space="preserve">mercenary, fighting, trading in metals &amp; perfumes
</t>
  </si>
  <si>
    <t>field: royal blue
band: silver
swordtip: silver (blade),
red (bloodied tip)</t>
  </si>
  <si>
    <t>Disliked for its abusive ways and it’s whaling-derived riches.</t>
  </si>
  <si>
    <t>Lord Eskeneldur Manthar (sleekly fat, darkly handsome despite advanced years, like a greedy, overfed old cat (E:DM 286)</t>
  </si>
  <si>
    <t>Marchenor</t>
  </si>
  <si>
    <t>Ballinton Marchenor, a third son, officer of the guard, patrols the sewers, can be very sweet and eager around women, but is an utter bore and smells of the sewers (TGC 8)</t>
  </si>
  <si>
    <t>http://oakthorne.net/wiki/index.php?title=House_Marchenor</t>
  </si>
  <si>
    <t xml:space="preserve"> Trading, shippping</t>
  </si>
  <si>
    <t>field: gold
claw: white
talons: scarlet
feathers: brown</t>
  </si>
  <si>
    <t>Nothing is beyond our grasp</t>
  </si>
  <si>
    <t>The Margasters try to retake Thornhold from the dwarves who currently occupy the keep.(SCAG 65-66)  sons sponsoring different gangs than fathers—the Margasters, for one (EDM)
1488 - Alliance with Neverember</t>
  </si>
  <si>
    <t xml:space="preserve">exile Othovir (SKT), 
 exile Alaeros Margaster,
 Lady Xamlyn Margaster (mage living in Silverymoon) (SKT), 
Brevindon Margaster
Inkeri  Margaster
</t>
  </si>
  <si>
    <t xml:space="preserve"> Lord Orn Margaster</t>
  </si>
  <si>
    <t>Thornhald (in past)</t>
  </si>
  <si>
    <t>Markarl</t>
  </si>
  <si>
    <t>Dead house, even their tomb was sold (CotD 24/71) House Gralleth controls all property/interests</t>
  </si>
  <si>
    <t>Mairgrave</t>
  </si>
  <si>
    <t>Dead house, maybe survivors outside of Waterdeep (CotD 80,297)
Their crypt houses the grave of Vyvaine Mairgrave, lost love of Dorgar Adarbrent.</t>
  </si>
  <si>
    <t xml:space="preserve"> field: red
border: gold
stars: white</t>
  </si>
  <si>
    <t>Mendt</t>
  </si>
  <si>
    <t>http://oakthorne.net/wiki/index.php?title=House_Mendt</t>
  </si>
  <si>
    <t>field: silver
border (representing edge of helm): royal blue
eye: white with green pupil</t>
  </si>
  <si>
    <t>Lord Harlond and Lady Melshimber, secretly worship of Asmodeus (E:DM 43)
 Lady Tasheene Melshimber, despises her parents for their worship of Asmodeus (E:DM 43)</t>
  </si>
  <si>
    <t>Moonstar Villa (Sea Ward), The Blushing Mermaid (Dock Ward)</t>
  </si>
  <si>
    <t>http://forgottenrealms.wikia.com/wiki/Melshimber</t>
  </si>
  <si>
    <t xml:space="preserve"> field: royal blue
moon and stars: silver</t>
  </si>
  <si>
    <t>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city.House Moonstar’s primary sources of income are running caravans, exploration, and cartography.(WATE 2-2)Lord Stedd Moonstar from (WATE 1-1)</t>
  </si>
  <si>
    <r>
      <t>Lord Stedd Moonstar from (</t>
    </r>
    <r>
      <rPr>
        <b/>
        <sz val="11"/>
        <color rgb="FF000000"/>
        <rFont val="Calibri"/>
        <family val="2"/>
        <charset val="204"/>
        <scheme val="minor"/>
      </rPr>
      <t>WATE 1-1</t>
    </r>
    <r>
      <rPr>
        <sz val="11"/>
        <color rgb="FF000000"/>
        <rFont val="Calibri"/>
        <family val="2"/>
        <charset val="204"/>
        <scheme val="minor"/>
      </rPr>
      <t>)</t>
    </r>
  </si>
  <si>
    <t>Vault of stars</t>
  </si>
  <si>
    <t>field: sky blue
bridge: gray
star: silver
spear: black (shaft), silver
(head), royal blue (banner)</t>
  </si>
  <si>
    <t>Greatest land-holder in the city Lord Elegal Nandar (E:DM 80) Lord Nantar, (harper?) agent who carried messages for the Masked Lords, died before 1486 DR and was replaced by Lady Tennora Hedare in that office (S:TA 37)</t>
  </si>
  <si>
    <t xml:space="preserve"> Lord Elegal Nandar (E:DM 80), son of deceased LadyVelrosa Nandar  and Lord Drezlin Nandar (SKT)</t>
  </si>
  <si>
    <t>Nightstone, Nandar Lodge</t>
  </si>
  <si>
    <t xml:space="preserve">bear’s claw atop a diamond, all atop a field with three stripes from dexter to sinister. </t>
  </si>
  <si>
    <t>According to some conflicting records, Nasher Alagondar, king of Neverwinter in the late years of the 14th century, had a bastard son named Vers Never, who left Neverwinter and settled in Waterdeep, marrying Mirtria Ember and founding the Neverember family.[2]
Around 1461 DR, the Neverember family rose to prominence when Dagult Neverember became both the Open Lord of Waterdeep[1] and the Lord Protector of Neverwinter.[2]</t>
  </si>
  <si>
    <t>Renaer ‘Ren’ Neverember (see Folk of Waterdeep) (BT) Coat of Arms: bear’s claw atop a diamond, all atop a field with three stripes from dexter to sinister. (BT 115)</t>
  </si>
  <si>
    <t>Vers Never</t>
  </si>
  <si>
    <t>Varadras, Brandarth Hall (formerly Neverember Hall), Ordalth House, Neverwinter holdings</t>
  </si>
  <si>
    <t xml:space="preserve"> Hawking, lumbering, woodmaking</t>
  </si>
  <si>
    <t>field: green
hawk-bell: white</t>
  </si>
  <si>
    <t>Merger of the Houses Phul &amp; Ulbrinter</t>
  </si>
  <si>
    <t>Youngest Sisters of the family notorious for their shopping sprees. (BT 14)**As House Ulbrinter seems to still exist, maybe only House Phul vanished through the merger?</t>
  </si>
  <si>
    <t>N4, sponsor D57, N18</t>
  </si>
  <si>
    <t>Ulbrinter Villa, Phull Villa, Cookhouse Hall</t>
  </si>
  <si>
    <t>Phaulkon</t>
  </si>
  <si>
    <t>Lord Bronson Phaulkon
Lady Marie Phaulkon, eldest daughter of Lord Bronson and Lady Cera
Lady Jeryth Phaulkon, daughter of Lord Brons</t>
  </si>
  <si>
    <t> Phaulkonmere</t>
  </si>
  <si>
    <t>MERGED, Phulbrinter</t>
  </si>
  <si>
    <t>fishing</t>
  </si>
  <si>
    <t>field: green
fish: silver (body), yellow (eye)</t>
  </si>
  <si>
    <t>http://forgottenrealms.wikia.com/wiki/House_Phull</t>
  </si>
  <si>
    <t>field: orange
horn: yellow-green
eyes: glittering green
mouth: red (maw), white (fangs)</t>
  </si>
  <si>
    <t>What you fear, we master</t>
  </si>
  <si>
    <t>House Phylund’s traditional monster-selling trade has sagged due to recent disease-related deaths ravaging their stock, and the changing fashions; most noble houses no longer desire a menagerie of guardian monsters, and the rising rich “want to be nobles” largely haven’t embraced the practice of giving house room to monsters. In more recent years the Phylunds have turned to building and renting out new housing accommodation in the city, and to moneylending; the former with mixed success, and the latter disastrously. So they are nigh penniless and desperate. The current patriarch, Velmaeros, has a drinking problem and a weakness for spirited young ladies; his wife Mamaelra is an unbalanced many-maladies-embracer. There are three daughters and four sons, all of limited intellect and coarse, simple tastes. Ripe for takeover, but few holdings to exploit.</t>
  </si>
  <si>
    <t>Mamaelra, 3 daughters, 4 sons</t>
  </si>
  <si>
    <t>field: red
portcullis: gray
chain &amp; collar: gray
skull: white and black</t>
  </si>
  <si>
    <t>While foes lie fettered, we roam free</t>
  </si>
  <si>
    <t>The Ralnarth absorbed the holdings of the Estelmer clan. Mansion on Vhezoar Street (BT 238)</t>
  </si>
  <si>
    <t xml:space="preserve"> Lord Ralnath Kahlem Ralnarth (nephew of Lord Ralnarth, a vain bully with coin and a noble name behind it, member of the Watch)</t>
  </si>
  <si>
    <t>http://oakthorne.net/wiki/index.php?title=House_Ralnarth</t>
  </si>
  <si>
    <t>field: orange
water: green
tree: black
raven: black (body), red (eye)
sails: white
hull: brown</t>
  </si>
  <si>
    <t>still exists; not as powerful **</t>
  </si>
  <si>
    <t>Wavetamer Garyn Raventree (Priest of Valkur) (BT)</t>
  </si>
  <si>
    <t xml:space="preserve">field: green
horn: gold (body), white
(blast of sound)
star: white
</t>
  </si>
  <si>
    <t>We trumpet our triumphs</t>
  </si>
  <si>
    <t>One of the three ruling noble families of Amphail (SCAG 44</t>
  </si>
  <si>
    <t xml:space="preserve">)Lady Talantress Roaringhorn (heiress, was caught in a bawdy boudoir, which led to a scandal in Tarsakh of 1479 DR, was called ‘brainless’ in Minstrel) (DS)Lord Haelram Roaringhorn (IDWFR1)
Lady ??? Roaringhorn, wife of Haelram (IDWFR1)
Lord ??? brother of Haelram (IDWFR1)
Lord ??? son of Haelram (missing) (IDWFR1)
Lady Talandra Roaringhorn (IDWFR1)
Rurland, the major domus of House Roaringhorn (IDWFR1) 
Tylandar Roaringhorn, 63 years old noble, 
Lord Zelraun Roaringhorn, archmage (SKT, OotA), 
</t>
  </si>
  <si>
    <t>Lord Zelraun Roaringhorn, archmage</t>
  </si>
  <si>
    <t>Amphail, County of Valashar</t>
  </si>
  <si>
    <t>http://forgottenrealms.wikia.com/wiki/Roaringhorn_(Waterdeep)</t>
  </si>
  <si>
    <t>Roarke</t>
  </si>
  <si>
    <t>LOST NOBLE STATUS</t>
  </si>
  <si>
    <t>Lost noble status and riches 40 years ago, Neverembers bought their holdings in Waterdeep.
 Own only two inns along the High Road between Leilon and Neverwinter now. (BT 45)</t>
  </si>
  <si>
    <t>Landowning, windmaking, gem-trading (poison, salves)</t>
  </si>
  <si>
    <t>We fly high and stoop swift</t>
  </si>
  <si>
    <t>Imnescar</t>
  </si>
  <si>
    <t>field: sky blue flames: scarlet
armor: silver face: black (no features shown) blood: crimson (three rivulets, from open helm)</t>
  </si>
  <si>
    <t>Sandhor</t>
  </si>
  <si>
    <t>Lord Ruldrin Sandhor, elf (DS 171)</t>
  </si>
  <si>
    <t>http://oakthorne.net/wiki/index.php?title=House_Sandhor</t>
  </si>
  <si>
    <t xml:space="preserve">field: green borders: silver torso: pink flesh Ship,lance: brown helm, sword, and shield (note borders on shield): gold
</t>
  </si>
  <si>
    <t>Better than others' best</t>
  </si>
  <si>
    <t xml:space="preserve">Silmerhelve is one of the older noble houses; traditionally their trade and business interest include guardianship, warrior-training and pandering. (WATE 1-1) The unseen guardian of House Silmerhelve is Nymmurh, the Wyrm Who Watches. Helvenblade House (OotA), guarded by Umsheryoth (adult male bronze dragon) </t>
  </si>
  <si>
    <t xml:space="preserve"> Kylynne Silmerhelve, newly appointed tiefling magister**maybe Kylynne is no tiefling at all, but a half-dragon descendant of the bronze dragon Nymmurh, the Wyrm Who Watches?
Dala Silmerhelve, the much protected only daughter of House Silmerhelve, wanted to see some excitement and do something a bit dangerous. (WATE 1-1)</t>
  </si>
  <si>
    <t>Helvenblade House</t>
  </si>
  <si>
    <t>field: scarlet goblet: gold spilling wine: purple</t>
  </si>
  <si>
    <t>House Snome is wealthy, thanks to shrewd investments in the expanding areas of Waterdeep and the steady strength of their traditional brewing, distilling, and spirits importation business. The key here is the bullying, must-win-at-all-costs, enthusiastically feuding braggart who heads the house, Rorild “Rory” Raztaerart Snome. This brawling lion of a man is as much a fool as he is a blusterer, and he has steadily lost friends over the years; if he can be befriended by cult operatives who will have to be deft actors, to treat him always properly, he can be led into almost any foolhardy investment, stance, or activity—and where he charges, his house will follow. Should he fall, his wife Kalaerra and daughters Tamra, Hethildra, and Marlemoeve (the sole surviving son is a pewling infant) are all worn out, battered-down vessels cult agents can fill with any ideas it wishes embraced.</t>
  </si>
  <si>
    <t xml:space="preserve"> Rorild “Rory” Raztaerart Snome, wife Kalaerra and daughters Tamra, Hethildra, and Marlemoeve </t>
  </si>
  <si>
    <t>sky blue
waves: green
foam at top of wave: white
moon: white</t>
  </si>
  <si>
    <t>field: royal blue
serpent: light green (body),
yellow (eyes, fangs), red (mouth)</t>
  </si>
  <si>
    <t>Beware our bite</t>
  </si>
  <si>
    <t xml:space="preserve"> Textiles, fashion clothing, furs</t>
  </si>
  <si>
    <t xml:space="preserve">field: sky blue
castle: gray
torch: gold
flame: orange
</t>
  </si>
  <si>
    <t>Talmost 
House Talmost, one of Waterdeep’s leading clothiers and furriers, manages extensive trapping and fur-trading operations in the North and lucrative silk operations in Calimshan. Its members are closely associated with the League of Skinners &amp; Tanners and the Solemn Order of Recognized Furriers &amp; Woolmen.
History:House Talmost traces its history back to the Kingdom of Man. First ennobled by King Javilarh II of Delimibiyran for service in the waning days of Phalorm, members of this family once ruled the Barony of Talmost on the southeastern edge of Ardeep Forest. After the fall of Delimibiyran, Baron Delsinger Talmost declared himself King of Talmost, joining the ranks of numerous petty nobles who claimed sovereignty over their own holdings. The family ruled its small kingdom for nearly three centuries, until unrelenting drow raids in the Year of the Circling Vulture (942 DR) forced both rulers and subjects to abandon Talmost for the rel¬ative safety of Waterdeep. There House Talmost quickly joined the merchant nobility, becoming in time one of the older and more powerful families of the city.
Plots &amp; Intrigues: In the Year of the Unstrung Harp (1371 DR), Lady Hyara Talmost died under mysterious circumstances, shortly after she had embarrassed Lady Hlanta Melshimber by revealing some of her youthful indiscretions. To everyone’s horror, Lady Hyara arose as a ghost (NE female ghost [augmented Chondathan human] aristocrat 12) and continued to play the role of familiy matriarch. Although the Lords have recognized Lady Hyara II as 
head of the clan, she dares not assert her authority because the ghost still holds sway over the family. Numerous attempts to destroy Lady Hyara’s ghost, secretly funded by her two youngest children, have failed. Each time, Lady Hyara has returned, blaming her hated foe—Lady Hlanta Melshimber—for the treachery. Unbeknowst to all including the ghost, the only way to lay Lady Hyara to rest permanently is to recover the . crown of Talmost, thought to have been hidden amidst the ruins of Talmost Keep during a drow raid, and place it atop her remains.
Hyara Talmost It Hyara (LN female Chondathan human aris-' tocrat 3), daughter of Lady Hyara and Lord Pallin of Cormyr, is the young, untested matriarch of House Talmost. This thin, sour- looking woman has long lived in the shadow of her formidable mother, and that poisonous relationship has continued even after the latter’s death. Hyara still shows no signs of rebellion against the continuing influence of her mother’s ghost, leading many to whis¬per that her misery is what binds the elder Hyara to this world.
Pallin Talmost: The father of Hyara II, Pallin II, and Delaeya Talmost, Pallin is the former Lord-Consort of House Talmost and a minor noble of Cormyr. Although he stood by his increas¬ingly dissatisfied wife in life (and drowned his sorrows in drink), he was wholly unprepared for her to continue haunting him after death. Pallin is now a pitiable figure who lurks in the shad¬ows of Waterdeep’s taverns, spilling his sad tale to anyone who buys him an ale.</t>
  </si>
  <si>
    <t>Talmost lands</t>
  </si>
  <si>
    <t>http://forgottenrealms.wikia.com/wiki/Talmost</t>
  </si>
  <si>
    <t xml:space="preserve"> field: red
band: white
bugle, candle-lamp, and
whip (including thong,
flame): gold
</t>
  </si>
  <si>
    <t>Has holdings in Amphail (SCAG 44)</t>
  </si>
  <si>
    <t xml:space="preserve"> Hantanus Tarm  (LN male Illuskan human noble) - commander of Goldenfields garrison</t>
  </si>
  <si>
    <t>field: royal blue
moon: white
fanciful arrow (including
speed-streaks): silver</t>
  </si>
  <si>
    <t xml:space="preserve"> field: royal blue
bands (two): red
will o wisps: white</t>
  </si>
  <si>
    <t>Still exists</t>
  </si>
  <si>
    <t>http://forgottenrealms.wikia.com/wiki/Tesper</t>
  </si>
  <si>
    <t>field: green
horse: white (body), brown (eye)
crow: black (body), yellow (eye)</t>
  </si>
  <si>
    <t>We proudly look forward</t>
  </si>
  <si>
    <t>History: House Thann traces its history
back to a family of Velenese slave
traders who built their fortune ferrying
slaves from the Port of Shadow
to southern lands, where slavery was
legal. Over time, the family split into
two branches, one based in Tethyr, now
all-but-gone, and one based in Waterdeep.
In the Year of Spilled Blood (1315 DR),
Lord Rhammas Thann convinced his aging
father, Lord Erktos I, to abandon the slave
trade, and the family fortunes are now built on
merchant shipping, fi ne wines, and land owning.
The family maintains a hand in less reputable trade
as well.
Plots &amp; Intrigues: The Thann clan is deeply engaged
in the Reclamation of Tethyr and closely allied with
Tethyr’s royal house. The family’s ties to the longdead
Lhestyn Silmaeril Arunsun and involvement in
Riatavin’s joining with Tethyr have placed them in the midst of
a burgeoning war with the Shadow Thieves. In the past years,
this confl ict has spilled into Waterdeep, with frequent attacks
on Thann holdings by the resurgent thieves’ guild.</t>
  </si>
  <si>
    <t>Thann Villa (North Ward), Danilo Thann's residence</t>
  </si>
  <si>
    <t>Elematar and Rivershire</t>
  </si>
  <si>
    <t>http://forgottenrealms.wikia.com/wiki/Thann</t>
  </si>
  <si>
    <t>field: royal blue
scrolled border: silver</t>
  </si>
  <si>
    <t>Lord Terras Thangolir (BT) 
Lord Dolpherus Thangolir (E:DM 128)</t>
  </si>
  <si>
    <t>http://forgottenrealms.wikia.com/wiki/Thongolir</t>
  </si>
  <si>
    <t>merged with Kothont</t>
  </si>
  <si>
    <t>field: gold
mace: gray</t>
  </si>
  <si>
    <t>exists as House Kothornt (merged by marriage) </t>
  </si>
  <si>
    <t>field: red
weapons: silver (blades),
black (shafts)</t>
  </si>
  <si>
    <t>Dead house</t>
  </si>
  <si>
    <t xml:space="preserve">field: white
waves: green
hull: brown
sail: light blue (with red
heart blazon)
masthead banner: red
ships lines, catwalks, shrouds, mast: black
</t>
  </si>
  <si>
    <t>(E:DM 115)</t>
  </si>
  <si>
    <t>http://forgottenrealms.wikia.com/wiki/Ulbrinter</t>
  </si>
  <si>
    <t xml:space="preserve">field: green
sword: blue (blade), gold (hilt,
pommel), black (grip)
blood: crimson
monster: brown (body), white (fangs), purple (mouth)
</t>
  </si>
  <si>
    <t>Lord Quarren Urmbrusk (HoU 18)
Lord Rutherford Urmbrusk (HoU 18)
Lady Lestra Urmbrusk (HoU 18-19)  (Note: As the adventure leaves the fates of the Urmbrusk open, these 3 nobles might be dead or exiled)  Llarwell, half-elf servant of House Urmbrusk (HoU 19)</t>
  </si>
  <si>
    <t>Vesham</t>
  </si>
  <si>
    <t>Dead house, even their tomb was sold (CotD 24,71)</t>
  </si>
  <si>
    <t>Vinen</t>
  </si>
  <si>
    <t>field: purple
manche (sleeve): black
stars: gold</t>
  </si>
  <si>
    <t>House Wands is reduced to only two Waterdhavian family members:Lord Torlyn Wands (see Folk of Waterdeep)Nharaen Wands (Torlyn’s younger sister, always after the next modern fashion)Hurnal Wands, the cousin of Torlyn and Nharaen was slain in 1479 DR because of his dealings with and by Khondar Naomal. (BT)</t>
  </si>
  <si>
    <t>► Torlyn Wands - Long mahogany locks and full beard, collects books, especially about dragons (BT)
► Nharaen Wands (Torlyn’s younger sister, always after the next modern fashion)
note: Hurnal Wands, the cousin of Torlyn and Nharaen was slain in 1479 DR because of his dealings with and by Khondar Naomal. (BT)</t>
  </si>
  <si>
    <t xml:space="preserve">dventuring in the Heartlands.
History: House Wands is one of Waterdeep’s oldest families,
able to trace its ancestry back to a Magister of Mystra. The
founder of the clan was Eldrus Sunstaff, a wizard from another
world who came to Faerûn in the Year of the Narrow Escape
(395 DR), changed his surname to Wands, and then slew the
reigning Magister in the Year of High Eyes (409 DR). Members
of the family have always espoused a conservative approach to
magic that many arcane spellcasters fi nd incredibly restrictive.
However, House Wands has played a critical role in ensuring
that Waterdeep never fell victim to the magical excesses that
consumed the once-proud city of Ascalhorn.
Plots &amp; Intrigues: Less than a decade ago, Marcus Wands
stole an artifact known as the Dragonking’s Eye from an evil
wizard named Sabbar. After a series of adventures, Marcus
ended up releasing the alien god bound within, known as the
Dragonking. The Dragonking was defeated thanks to the
intervention of Corellon Larethian, Sune, and Tyr, but its
momentary liberation has had a strange effect. In the years
since its release, creatures from the Far Realm have begun appearing
the immediate vicinity of individual members of House
Wands at random, but with distressing regularity. Maskar and
Olanhar continue to seek a solution to this problem, but in
the interim House Wands is in need of skilled adventurers to
protect the less powerful members of House Wands whenever
they venture forth from the heavily warded Wands villa.
House Wands (Standard Noble): AL LN, LG; 15,000 gp resource
limit; Membership 99; Isolated (77 human, 9 halfl ing, 7
elf, 4 half-elf, 2 other); Salary 20 gp/month for house agents or
stipend of 100 gp/month for clan members (no cost to join).
Authority Figure: Maskar Wands (see below).
Important Characters: Scirkhel Wands (see below); Olanhar
Wands (see below).
Associated Classes: Aristocrat, expert, fi ghter, rogue, sorcerer,
wizard.
Associated Skills: Diplomacy, Knowledge (arcana), Knowledge
(local), Knowledge (nobility and royalty), Spellcraft, Use
Magic Device.
Requirements: If you are an agent of the House, you must
serve an average of 20 hours per tenday attending Wands
business. If you are a member of House Wands, you must
devote an average of 30 hours per tenday to dealing with
House business.
Favored in Guild Fringe Benefi t: House Wands subsidizes
the costs of any magic item you create, reducing the cost of
raw material components by 20%.
Special: You can only be a clan member if the DM
approves. </t>
  </si>
  <si>
    <t>Syndra Wands' Tower (Castle Ward), Wands Villa (nob (North Ward), Scirkhel Wands' residence (Trades Ward)</t>
  </si>
  <si>
    <t>http://forgottenrealms.wikia.com/wiki/Wands</t>
  </si>
  <si>
    <t xml:space="preserve"> field: red (sky), waves: royal blue, spray: silver (one curl at bottom, curl and drop at top)</t>
  </si>
  <si>
    <t>Lady Alondra 'Wildfire' Wavesilver, Heir to the House, called 'student' by Lady Ilira Nathalan (DS163,167)</t>
  </si>
  <si>
    <t>field: purple, prow: gold, star: silver, spray: white, waves: navy blue</t>
  </si>
  <si>
    <t>House Zulpair is the richest of the three families, but has suffered recent calamity: a fire at sea destroyed the newest and largest of their galleons, The Swift Hart, with the loss of all hands and the heir of the house, Paeradrus Zulpair. The grieving family is quarreling over who should direct the family’s property investments, with the ailing head of the house, Daerevvros, facing heated opposing demands from his twin “second sons,” Ulmord and Alethtan. Alethtan is a romantic fool, but principled, but Ulmord is an oily, urbane weasel of a man ripe for corruption. The wife and daughter are both sickly and have worked themselves to the bone doing the real daily work of administering the extensive Castle Ward and Trades Ward holdings of this family (constant warehouse expansions and repairs in particular), and would seemingly welcome changes. Ulmord is the road in, so long as the cult gets the wife Nornessa and the daughter Ilryth on its side.
Daerevvros (1489 DR)</t>
  </si>
  <si>
    <t>field: brown, sting &amp; claw: metallic green, sparkles: silver</t>
  </si>
  <si>
    <t xml:space="preserve"> Lord Weverell 'Wever' Zun, short and stout older nobleman, somewhat handsome, gallant even if drunk, wastrel younger brother of Lungard (E:DM 96)</t>
  </si>
  <si>
    <t>Lord Lungard Zun</t>
  </si>
  <si>
    <t>Hasard Family</t>
  </si>
  <si>
    <r>
      <t>Laraelra ‘Elra’ Hasard (daughter, sorcerer, skinny, pale, black hair, Heir of the Blackstaff) (</t>
    </r>
    <r>
      <rPr>
        <b/>
        <sz val="11"/>
        <color rgb="FF000000"/>
        <rFont val="Calibri"/>
        <family val="2"/>
        <charset val="204"/>
        <scheme val="minor"/>
      </rPr>
      <t>BT</t>
    </r>
    <r>
      <rPr>
        <sz val="11"/>
        <color rgb="FF000000"/>
        <rFont val="Calibri"/>
        <family val="2"/>
        <charset val="204"/>
        <scheme val="minor"/>
      </rPr>
      <t>)</t>
    </r>
  </si>
  <si>
    <t>Malaerigo Hasard (Guildmaster of the Cellarers and Plumbers’Guild, paranoid, dislikes nobles) (BT) 
Laraelra ‘Elra’ Hasard (daughter, sorcerer, skinny, pale, black hair, Heir of the Blackstaff) (BT)</t>
  </si>
  <si>
    <t>Malaerigo Hasard (Guildmaster of the Cellarers and Plumbers’Guild, paranoid, dislikes nobles) (BT)</t>
  </si>
  <si>
    <t>Mrays Family</t>
  </si>
  <si>
    <t xml:space="preserve">Nazra Mrays, ‘Lady Loudbuckles’, a half-elf woman, a Masked Lord, protector of Ahghairon’s dragonstaff (TGC 314) (See Folk of Waterdeep)
Antoum Mrays, Nazra’s young son, studies a the House of Wonders.
</t>
  </si>
  <si>
    <t>Nazra Mrays, ‘Lady Loudbuckles’, a half-elf woman, a Masked Lord, protector of Ahghairon’s dragonstaff (TGC 314) (See Folk of Waterdeep) Antoum Mrays, Nazra’s young son, studies a the House of Wonders.</t>
  </si>
  <si>
    <t>Stormont Family</t>
  </si>
  <si>
    <t xml:space="preserve">Wants to become a noble house (DS22) </t>
  </si>
  <si>
    <t>Larr (might be a Masked Lord) Sievers (younger brother of Larr)</t>
  </si>
  <si>
    <t>Raelantaver Family</t>
  </si>
  <si>
    <t>Enormously rich, wanted to become a noble house, but those plans where foiled by the ruling of Open Lord Laeral Silverhand, that noble titles can no longer be bought. (E:DM 73-74)</t>
  </si>
  <si>
    <t xml:space="preserve"> Andramburt 
 Melautha
note: Zaraela (only daughter), was recently killed by the mindflayer Suthool (E:DM 294)
</t>
  </si>
  <si>
    <t>Bandoun Family</t>
  </si>
  <si>
    <t>Matriarch Kalandra: addicted to shape-changing potions;</t>
  </si>
  <si>
    <r>
      <t>► Haramond Bandoun, Kalandras son, a lich, was destroyed in a fight that involved Volothamp ‘Volo’Geddarm. (</t>
    </r>
    <r>
      <rPr>
        <b/>
        <sz val="11"/>
        <color rgb="FF000000"/>
        <rFont val="Calibri"/>
        <family val="2"/>
        <charset val="204"/>
        <scheme val="minor"/>
      </rPr>
      <t>SAY 6,19</t>
    </r>
    <r>
      <rPr>
        <sz val="11"/>
        <color rgb="FF000000"/>
        <rFont val="Calibri"/>
        <family val="2"/>
        <charset val="204"/>
        <scheme val="minor"/>
      </rPr>
      <t>)
► 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r>
  </si>
  <si>
    <t>Matriarch Kalandra: addicted to shape-changing potions;Haramond Bandoun, Kalandras son, a lich, was destroyed in a fight that involved Volothamp ‘Volo’Geddarm. (SAY 6,19)Emily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</si>
  <si>
    <t xml:space="preserve">Gildeggh </t>
  </si>
  <si>
    <t>EXILES</t>
  </si>
  <si>
    <t>EXILES, DECEASED</t>
  </si>
  <si>
    <t xml:space="preserve"> red rose clutched in a silver gauntlet, on a green field. </t>
  </si>
  <si>
    <t xml:space="preserve">Zoar </t>
  </si>
  <si>
    <t>EXILES, living in Luskan, Everlund, Silverymoon</t>
  </si>
  <si>
    <t>realistic, severed umber hulks head impaled on a bloody spear, on a scarlet field.</t>
  </si>
  <si>
    <t>The Zoar family is still a bitter enemy of Waterdeeps rulers, its members dwelling in Luskan, Scornubel, and Amn, and rumored to be allied with the Knights of the Shield</t>
  </si>
  <si>
    <t>Lady Tamalin Zoar (SKT), 
High Captain Horix Zoar , commander of Everlund's army</t>
  </si>
  <si>
    <t>Floshin</t>
  </si>
  <si>
    <t>CG</t>
  </si>
  <si>
    <t>Sun elf</t>
  </si>
  <si>
    <t>Floshin estate</t>
  </si>
  <si>
    <t>Dunflagon</t>
  </si>
  <si>
    <t>Lord Chostal Dunflagon, recently passed away (WATE 2-1)</t>
  </si>
  <si>
    <t>http://oakthorne.net/wiki/index.php?title=House_Dunflagon</t>
  </si>
  <si>
    <t>Sardolphyn family</t>
  </si>
  <si>
    <t>Travvask , Belmeern, Adreth, and Lharant ; Feldelmra  | Chelandor and Parldar, and their sister Emrythra (SG)</t>
  </si>
  <si>
    <t xml:space="preserve">griffon breeding &amp; taming, hunting </t>
  </si>
  <si>
    <t>field: white stream: light blue netting: purple</t>
  </si>
  <si>
    <t>are a Waterdavian noble family that raises griffons for the Griffon Cavalry (WDH)</t>
  </si>
  <si>
    <t xml:space="preserve">Savra
</t>
  </si>
  <si>
    <t>http://forgottenrealms.wikia.com/wiki/Belabranta</t>
  </si>
  <si>
    <t>Brandath</t>
  </si>
  <si>
    <t>unknown, last descendant is Renaer Neverember</t>
  </si>
  <si>
    <t>Eskult Family</t>
  </si>
  <si>
    <t>Tramnur Family</t>
  </si>
  <si>
    <t>Yeldred  Family</t>
  </si>
  <si>
    <t>Guild Portfolios - guilds relevant to goods &amp; services</t>
  </si>
  <si>
    <t xml:space="preserve"> The Wheelwrights' Guild</t>
  </si>
  <si>
    <t>GUILDS OF WATERDEEP</t>
  </si>
  <si>
    <t>DEITIES AND RELIGIOUS ORGANIZATIONS IN WATERDEEP</t>
  </si>
  <si>
    <t>FACTIONS</t>
  </si>
  <si>
    <t>GANGS</t>
  </si>
  <si>
    <t>global list of organizations</t>
  </si>
  <si>
    <t>Trade go</t>
  </si>
  <si>
    <t>№</t>
  </si>
  <si>
    <t>GUILD LIST 5E</t>
  </si>
  <si>
    <t>HQ 3E</t>
  </si>
  <si>
    <t>3E = 2E</t>
  </si>
  <si>
    <t>HQ</t>
  </si>
  <si>
    <t>TAG OF HQ</t>
  </si>
  <si>
    <t xml:space="preserve">Livery </t>
  </si>
  <si>
    <t>Entrance</t>
  </si>
  <si>
    <t>Dues</t>
  </si>
  <si>
    <t>CONTACT (CoF - BS)</t>
  </si>
  <si>
    <t>CONTACTS 5E</t>
  </si>
  <si>
    <t>MASTER</t>
  </si>
  <si>
    <t>MASTER 5E</t>
  </si>
  <si>
    <t>MEMBERS 5E</t>
  </si>
  <si>
    <t>GOOD &amp; SERVICES</t>
  </si>
  <si>
    <t>5E NOTES</t>
  </si>
  <si>
    <t>GOALS</t>
  </si>
  <si>
    <t>DEITY</t>
  </si>
  <si>
    <t>CHURCH or ORGANIZATION</t>
  </si>
  <si>
    <t>BUILDING</t>
  </si>
  <si>
    <t>MEMBERSHIP</t>
  </si>
  <si>
    <t>DUES / MONTH</t>
  </si>
  <si>
    <t>FACTION</t>
  </si>
  <si>
    <t>ALLIES</t>
  </si>
  <si>
    <t>OTHER INFO</t>
  </si>
  <si>
    <t>GANG</t>
  </si>
  <si>
    <t>DESCR</t>
  </si>
  <si>
    <t>BADGE</t>
  </si>
  <si>
    <t>ENEMIES</t>
  </si>
  <si>
    <t>TREATIED</t>
  </si>
  <si>
    <t>MEMBERS</t>
  </si>
  <si>
    <t>DUES, GP/MONTH</t>
  </si>
  <si>
    <t>PAY TO JOIN</t>
  </si>
  <si>
    <t>LINK</t>
  </si>
  <si>
    <t>accounting</t>
  </si>
  <si>
    <t>Baker’s Guild (C27)</t>
  </si>
  <si>
    <t>The Master Bakers Hall, The Street of the Sword, Castle Ward (C27)</t>
  </si>
  <si>
    <t>White cloaks and hats with a light blue chevron on
the left shoulder or brim of each</t>
  </si>
  <si>
    <t xml:space="preserve"> 5 sp/month</t>
  </si>
  <si>
    <t>The Bakers' Guild is very wealthy. Its wares are known to be of good quality, and many citizens of Waterdeep live largely on breads and pastries. This, of course, makes it of great interest to those trying to get money for investments in other businesses (which has increased this guild's influ¬ence with other guilds, and the influence of individual bak¬ers with other merchants), and to thieves. As a result of the attentions of the latter group, most bakers have "runners" who both deliver hot wares to customers who place large orders, and serve to chase thieves and act as bodyguards to protect the bakers and their cash. These private guards have no authority, but the watch usually cooperates with them rather than resenting or cautioning them.</t>
  </si>
  <si>
    <t>Last Guildmaster Brenlar Boltcavvan (fat,fringe-bearded, jovial, always sweating and dressed in green satin, that does not flatter him) was murdered by Masked Lord Cazondur (E:DM 275, 278-280)</t>
  </si>
  <si>
    <t>Clergy of Lathander</t>
  </si>
  <si>
    <t>The Spires of Morning</t>
  </si>
  <si>
    <t>A walled garden compound with eight beautiful gilded towers that reflect Lathander's dawn. </t>
  </si>
  <si>
    <t>Dues 2 gp/month </t>
  </si>
  <si>
    <t>High Radiance, Dawnbringer  Temple Prior.High Dawnknight</t>
  </si>
  <si>
    <t>Harpers</t>
  </si>
  <si>
    <t xml:space="preserve">The Waterdhavian base of the Harpers is hidden within a pubic inn and tavern called The Beholder's Lament, which is located in the Trade Ward of Water- deep. </t>
  </si>
  <si>
    <t>Moonstars, Laeral, Elminster, Council of Musicians, Instrument-Makers, &amp; Choristers, Church of Mystra</t>
  </si>
  <si>
    <t>Current Quests
	o The Not-So-Safehouse: Find and secure a space in Undermountain that the Harpers can turn into a safehouse for Harper agents.
	o Contact: Jhandess Millomyr
	o Details: Jhandess wants to find a defensible spot in the Dungeon Level of Undermountain relatively close to the Well Room. Ideally, it would be a room with one or more entrances (secret entrances preferred), cleared of monsters and perils, which the Harpers can then fortify and protect, and provision, to use to hide agents being pursued or hunted.
Rewards: Faction Renown, other unstated rewards</t>
  </si>
  <si>
    <t>The Adders</t>
  </si>
  <si>
    <t>A stunningly vicious and violent gang, the Adders are fond of using poison and are frequently hired as torturers. They are said to have backing of some kind from the church of Talona. They also have established a powerful allied bloc of gangs, alongside the Basilisk Boys and the Six Hands.</t>
  </si>
  <si>
    <t>Snake tattoos, the heads of which end over the backs of the hands, and up the arms. The longer-lasting and more successful Adders get their "serpents stretched," the tattoos expanded, with the bodies eventually twining down arms, over shoulders, and coiling together down the spine.</t>
  </si>
  <si>
    <t>The Red Readers, Kerrigan's Sons, the Seawolves</t>
  </si>
  <si>
    <t>The Basilisk Boys, the Six Hands</t>
  </si>
  <si>
    <t>Gnawbone agents</t>
  </si>
  <si>
    <t>aerial steeds</t>
  </si>
  <si>
    <t>Carpenters’, Roofers’, &amp; Plaisterers’ Guild (S2)</t>
  </si>
  <si>
    <t>The Stone House, Telshambras Street, Southern Ward (S2)</t>
  </si>
  <si>
    <t>Red caps, pierced in the brow with a row of three brass nails</t>
  </si>
  <si>
    <t>25 gp per individual</t>
  </si>
  <si>
    <t>10 gp/year (member); 5 gp/year (apprentice)</t>
  </si>
  <si>
    <t>Elemos the Hand Dunblast (LE hm T3), Dunblast Roofing, Ironpost Street, Trades Ward (T9)</t>
  </si>
  <si>
    <t>This guild is extremely busy and extremely rich, with many members; even casual labor hired by its members must be enrolled in the guild (even if only as appren¬tices), although the guild is continually unsuccessful in attempts to force the Lords to legally restrict building, construction, and repair within the City to guild mem¬bers. The Lords have repeatedly taken the position that a building is the property of its owner, who may modify, repair, or rebuild it if he or she wishes, and that any sys¬tem of inspection must remain within the power of the Lords, and not be made a guild affair. There have been several instances of guild members sabotaging nonguild work (to convince building owners to trust only the guild: "you can be sure our work won't collapse around you . . . "), but by and large members of this guild are too busy for such mischief. They have their hands full just keeping up with demands from nobles to build this or that new, bigger, and higher, and from merchants to repair this or that as cheaply as possible so long as it won't fall down, and finish it by tonight . . .
Guild work is expensive: 1 gold piece per man per day on the site, plus 5 gold pieces for a guild surveyor-chartist, and 5 gold pieces for a guild engineer (usually the boss of a work crew, with the surveyor-chartist being the crew's liai¬son with clients), plus the cost of materials, and a flat 10 gold pieces per day fee for "crew needs" (food and drink), regardless of the size of that day's crew. This guild does ser¬viceable work, although it boasts no great engineering genius in its ranks at present, and specializes in competent repair work.
Most successful guild members undertake work in neighboring cities along the Sword Coast as far north as Luskan and as far east as Secomber, although their fees rise sharply the farther they get from the walls of Water- deep. Most guild members who do outside work have arrangements with adventurers to persuade clients toy¬ing with the idea of not paying for work done, to make sure payment is prompt and in full. Outside the city, most guild members design their own buildings if a client 'does not wish to, but inside Waterdeep that is the province of another guild, and members of this guild only do on-site surveying to match already-prepared plans (although they may occasionally pretend other¬wise).</t>
  </si>
  <si>
    <t>(E:DM pg. 38)</t>
  </si>
  <si>
    <t>Order Of The Aster</t>
  </si>
  <si>
    <t>Dues 50 gp/month</t>
  </si>
  <si>
    <t>-</t>
  </si>
  <si>
    <t>Zhentarim</t>
  </si>
  <si>
    <t>Gangs, fencers, "dirty" City Watch</t>
  </si>
  <si>
    <t>The Basilisk Boys</t>
  </si>
  <si>
    <t>A gang well-known for its mastery of Waterdeeps sewers, the Basilisk Boys were on the verge of being wiped out by enemies to either side. They gratefully accepted the Adders' offer of alliance a decade ago.</t>
  </si>
  <si>
    <t>Simple chokers of small, sharp teeth (originally basilisk teeth, but now taken from a wide variety of sources) mark the Basilisk Boys.</t>
  </si>
  <si>
    <t>The Seawolves</t>
  </si>
  <si>
    <t>The Six Hands, the Adders</t>
  </si>
  <si>
    <t>The Kraken Society</t>
  </si>
  <si>
    <t>//www.realmshelps.net/faerun/organizations/waterdeep10.shtml</t>
  </si>
  <si>
    <t>http://forgottenrealms.wikia.com/wiki/Kraken_Society</t>
  </si>
  <si>
    <t>animal training, breeding, capturing, taming</t>
  </si>
  <si>
    <t>Cellarers’ &amp; Plumbers’ Guild (T26)</t>
  </si>
  <si>
    <t>The Old Guildhall, Gaustus Street, Trades Ward (T26)</t>
  </si>
  <si>
    <t>Deep orange caps and cloaks, with a red line trim border around all hems and cuffs</t>
  </si>
  <si>
    <t>5 gp; acceptance by the guild master only</t>
  </si>
  <si>
    <t>7 sp/month</t>
  </si>
  <si>
    <t>Jhalossan Turnstone (LG hm F0), Turnstone Plumbing and Pipefitting, Belnimbras Street, Dock Ward (D2)</t>
  </si>
  <si>
    <t>Guildmaster Malaerigo Hasard (BT)</t>
  </si>
  <si>
    <t xml:space="preserve">Harug Shieldsunder (old dwarf tunneler of the guild) (BT)
Dorn Strongcraft (dwarf, Harug’s nephew) (BT)
Firebeard (dwarf, works in the City of Dead part of the sewer-system) (CotD 169)
Tollemar (gnome, works in the City of Dead part of the sewer-system) (CotD 169)
Steploe Nestletoe (halfling) (HoU 31)
</t>
  </si>
  <si>
    <t>This guild is small, highly trained, and somewhat scornful of the "thick-fingered clods" of the Carpenters', Roofers', and Plaisterers' Guild, whose work they constantly encounter in the course of their duties; with the advent of the Loyal Order of Street Laborers, they have even less respect, as that guild's trade in street repair used to be a pri¬mary source of income for this guild. The Cellarers' and Plumbers' Guild is now strictly concerned with digging building foundations, and keeping the sewers of the city functional and safe.
The guild is engaged in constant small repair jobs in the sewers about the city, but is no longer responsible for restor¬ing the surface of any street or courtyard dug up; they simply send a runner to the Loyal Order promptly upon completion of the work, and that other guild handles the repair. Their reward for hours of muck and backbreaking digging are the highest fees of any of the service guilds: 2 gold pieces per man per day or part of a day (most crews are two or three men in size) plus materials, and a "crew head" (food and drink retainer) of 10 gold pieces per day or part of a day.
Materials commonly used include lots of pipe, fashioned by other guilds, depending on whether it is made out of metal or clay; the cellarers and plumbers lay it, support it with stones and talus or wooden collars of their own fash¬ioning, and seal everything with various secret mixtures of pitch, gravel, lime, sand, and similar materials.
Members of this guild unearth many things during the course of their diggings. By the rules of the guild, they are bound to tell only the owner (most will do so only if the owner is observing, or asks directly) upon request, or fellow guild members, of treasure, skeletons, valuables, secret pas¬sages, and the like (they may keep any of these that they can make off with undetected by the owner or the watch, 
by guild rules). Most senior guild members, in their work of draining cellars or repairing the sewage plumbing of old buildings, learn the general layout of the city sewers in 2-5 (1d4+1) years. Some believe that members of this guild know of underground pipes and cavities that lead nowhere, but are used by this guild for storing weapons, magic, and treasure—and disposing of the occasional corpse—where only earthquake or the guild will find it. Some believe that this guild knows of, or even makes, hidden tunnels leading into the treasure vaults of nobles, and the cellars of the Palace itself. Some are correct.</t>
  </si>
  <si>
    <t>Wear deep orange clothes at work. (CotD 165)
Guild rule: If something washes out of the City of the Dead, it has to be replaced properly. (CotD 168)</t>
  </si>
  <si>
    <t>Order of the Sun Soul</t>
  </si>
  <si>
    <t>Monastery of the Sun</t>
  </si>
  <si>
    <t xml:space="preserve">A monastic order of monks </t>
  </si>
  <si>
    <t>Dues 2 gp/month</t>
  </si>
  <si>
    <t>(SCAG 130)</t>
  </si>
  <si>
    <t>Order of the Gauntlet</t>
  </si>
  <si>
    <t>Temple of …</t>
  </si>
  <si>
    <t>Church of Tyr, Helm, Torm, Lathander, Holy Order of Samular, Order of Aster, agents of Order of the Gilded Eye</t>
  </si>
  <si>
    <t>The Blackcoats</t>
  </si>
  <si>
    <t>Dock Ward • Castle Ward</t>
  </si>
  <si>
    <t>Possessing a sinister reputation, the Blackcoats are masters of violent crime, from mugging and home invasions to assassination. They are said to have ties to some dark faith - Mask or Loviatar according to some, or Bhaal according to others.</t>
  </si>
  <si>
    <t>True to their name, the Blackcoats all wear long black coats, and some of them wear black headwear of some kind as well.</t>
  </si>
  <si>
    <t>The Fire Kings, the Six Hands</t>
  </si>
  <si>
    <t>Network of Agents: Rank 1+. All Harpers learn the methods for contacting and getting information to the Harpers. The use of certain songs, signs to look for, identifying phrases - all the techniques that Harpers use to find one another in a cold and dangerous world.</t>
  </si>
  <si>
    <t>Knights of the Shield</t>
  </si>
  <si>
    <t>http://forgottenrealms.wikia.com/wiki/Harpers</t>
  </si>
  <si>
    <t>animals, slaughtering of</t>
  </si>
  <si>
    <t>Coopers’ Guild (D31)</t>
  </si>
  <si>
    <t>Coopers Rest, Pressbow Lane, Dock Ward (D31)</t>
  </si>
  <si>
    <t>Brown caps and cloaks, with blue and green trim lines at the hems</t>
  </si>
  <si>
    <t>30 gp; upon acceptance by majority vote of the members</t>
  </si>
  <si>
    <t>3 gp/month</t>
  </si>
  <si>
    <t>the Master</t>
  </si>
  <si>
    <t>Rugglar TossarimMaster Cooper (LG hm F0)</t>
  </si>
  <si>
    <t>Guildmaster Belren Xorandur (E:DM 324)</t>
  </si>
  <si>
    <t>The Coopers' Guild is always kept busy. Many things that go aboard ships in Waterdeep's busy port, notably pickled fish from the Fishmongers' Fellowship and the wares of the Vintners', Distillers', and Brewers' Guild, require its barrels. Members of this guild cut, steam, and shape the wood, and form and weld the metal (from hoopstock supplied by the Most Careful Order of Skilled Smiths &amp; Metalforgers) of the bands, of barrels themselves, and charge 5 silver pieces to 5 gold pieces per barrel, depending on the size (from foot-long hand-keg, with rope handle, to 20-foot-long cel¬lar cask; most produced are l-gold-piece, lo-gallon barrels).
Long ago, Waterdhavians (and others on the Sword Coast) discovered that one of the best ways to smuggle things in and out of kingdoms is in sealed barrels, so the Guard inspects barrels at random, paying the guild a "resealing fee" of 3 silver pieces per barrel. A guild member caught smuggling will be fined heavily (usually 50 gold pieces). One caught with a dead body or two in a cask will be imprisoned, and may lose his or her guild membership (such membership losses are quietly restored by the guild when imprisonment ends) — and yet this happens con¬stantly; most guild members cannot resist the "free gold" they are offered for doing so. Seventy-five gold pieces or more is expected, per barrel of contraband.</t>
  </si>
  <si>
    <t>House of Pain</t>
  </si>
  <si>
    <t>Dues 10 gp/month</t>
  </si>
  <si>
    <t>Emerald Enclave</t>
  </si>
  <si>
    <t>The Caravan Boys</t>
  </si>
  <si>
    <t>South Ward</t>
  </si>
  <si>
    <t>Made up of the sons of those caravan-workers who settled in the area south of Caravan Court, the Caravan Boys are known for their smuggling and horse-thievery.</t>
  </si>
  <si>
    <t>A pendant of a pewter wagon-wheel, hung from a simple leather cord.</t>
  </si>
  <si>
    <t>The Marrowsons</t>
  </si>
  <si>
    <t>The Red Readers</t>
  </si>
  <si>
    <t>The Minotaurs, Kerrigan's Sons</t>
  </si>
  <si>
    <t>Song Training: Rank 2+. By the time a Harper has spent some time as part of the organization, training in music is an inevitability. Harpers use music for a great many things - to subtly identify themselves to one another, to pass coded messages back and forth, and even the use of musical metaphor in their interactions. The Harper of this Rank may choose proficiency in a musical instrument or the Performance Skill for singing.</t>
  </si>
  <si>
    <t>ARCANE BROTHERHOOD</t>
  </si>
  <si>
    <t>armor, fitting</t>
  </si>
  <si>
    <t>Council of Farmer-Grocers (C8)</t>
  </si>
  <si>
    <t>The Market Hall, Traders Way, Castle Ward (C8)</t>
  </si>
  <si>
    <t>Cloaks or sashes of bright green; in early summer, fresh floral blossoms worn at the left shoulder</t>
  </si>
  <si>
    <t>1 gp/year, or 25 gp for life membership; none refused</t>
  </si>
  <si>
    <t>5 sp/month</t>
  </si>
  <si>
    <t>Baalbaas PartallVoice of the Master (CG hm F0), The Market Hall</t>
  </si>
  <si>
    <t>Guildmistress Felmaera Undrenneth (E:DM 324)</t>
  </si>
  <si>
    <t>This guild is a consortium whose membership changes annu¬ally with the fortunes of harvest; memberships expire in Hammer, the dead of winter, and run for one year, except for roughly 25 life memberships, which are without exception held by very wealthy farmers with vast landholdings. The Council determines prices for raw grain and arranges milling and warehouse facilities in the city (both of which it con¬trols); the milling business provides the guild with its bread- and-butter operating money, and when warehouses are emptied in winter, with no crops available to replace them until first harvest, the guild rents the space to other mer-chants. The guild also receives regular funds from the Lords in return for keeping the city's granaries and icehouses full of provisions, to feed the Castle and the Palace, and have emer¬gency food on hand in case of siege or crop disaster. The guild arranges market stall space for its members (although individ¬ual members must pay the daily fees), and provides cartage for spoiled food to the refuse dumps south of the city.</t>
  </si>
  <si>
    <t>The House of Inspired Hands</t>
  </si>
  <si>
    <t>Temple to Gond. An enterprising temple to Gond that frequently abounds with new and noisy inventions of its faithful. (Central Street of the Singing Dolphin)</t>
  </si>
  <si>
    <t>Lords Alliance</t>
  </si>
  <si>
    <t>City Watch, City Guard, Watchful Order of Magists &amp; Protectors, Blackstaff, Laeral Silverhand, Elminster,</t>
  </si>
  <si>
    <t>The Fire Kings</t>
  </si>
  <si>
    <t>So named for their original proximity to Castle Waterdeep, the Watch has successfully driven the Fire Kings back over the years. They are known to employ several alchemists, and do not hesitate to use the substances those craftsmen create for them. They deal extensively in drug processing and sales, as well as kidnapping and blackmail.</t>
  </si>
  <si>
    <t>X-style leather bandoliers, fitting with bright brass rivets, are the mark of the Fire Kings.</t>
  </si>
  <si>
    <t>The Six Hands, the Blackcloaks</t>
  </si>
  <si>
    <t>Harper's Pin: Rank 3+. Harpers who are regarded as Harpshadows within the organization receive a Harper's pin from their sponsor. (See below for details)</t>
  </si>
  <si>
    <t>Black Boar Tribe</t>
  </si>
  <si>
    <t>The Black Boar tribe has no chapterhouse, but its members can usually be found drinking at the Sleeping Snake.</t>
  </si>
  <si>
    <t>A barbaric gang in the Dock Ward</t>
  </si>
  <si>
    <t>armor, leather</t>
  </si>
  <si>
    <t>Council of Musicians, Instrument-Makers, &amp; Choristers (T19)</t>
  </si>
  <si>
    <t>The House of Song, Rivon Street, Trades Ward (T19)</t>
  </si>
  <si>
    <t>Scarlet jackets, with slashed sleeves of white and purple, and deep green long cloaks and matching hats, with white and purple plumes</t>
  </si>
  <si>
    <t>30 gp</t>
  </si>
  <si>
    <t>25 gp annually (members); 15 gp (apprentices)</t>
  </si>
  <si>
    <t>the Master, or Maxeene the Flute RhiosannLady Voice of the Council (NG hf F0), The House of Song</t>
  </si>
  <si>
    <t>This guild elects its master every seven years, nominat¬ing only candidates from within its membership, and eliminating the least popular candidate in successive ballots until a Master Musician is chosen. Kriios Halam- bar, the current incumbent, has never been unseated in such an election, and has held the post for 66 years (he is now 87 years of age). If he dies in office, the Voice of the Council (the young singer Maxeene) will run the Council until the regular seven-year election time comes again (although she may of course run as a candidate in that election).
This guild admits only skilled, accomplished artisans as full members, and its members enjoy a good reputa¬tion for quality — and command high fees — as a result. Member performers gain a typical fee of 6 gold pieces/day. Member instrument-makers command 1 gold piece/day, with many days often involved in the making of a custom instrument.
In Waterdeep, true professionals in music are not prima donnas with difficult tempers or a need for creative self¬expression that overwhelms tact. Rather, they pride them¬selves on giving a client exactly what is desired or needed, performed superbly. Often clients write terrible tunes or lyrics for a guild member to perform at private parties, weddings, or other ceremonies. Members of this guild may embellish such efforts to make them sound better (previewing them in private before the performance for the client's approval), but they never change a client's work because "they know better." It is just not done. Apprentices unable to cure themselves of such rashness will forever remain apprentices.
Guild members do tutor nonmusicians, and do give their own concerts, many now being performed at New Olamn's moderate amphitheater. Among Waterdeep's wealthier inhabitants, hosting (and sponsoring) such concerts of an evening is a popular pastime.
Certain members of this guild create instruments of qual¬ity known throughout the Realms (especially a number of craftsmen of the Crommor noble clan). Guild members have a standing contract with the Lords to provide the sig¬nal-horns (also known as "war horns" or "battle trumpets") for the guard.</t>
  </si>
  <si>
    <t>The House of Song, Rivon Street, Trades Ward</t>
  </si>
  <si>
    <t>The Tower of Luck</t>
  </si>
  <si>
    <t>The second largest temple in Waterdeep is a large walled tower, its clergy funneling its weighty resources into improving the complex and undermining the city of Arabel's claim as the center for Tymoran worship. </t>
  </si>
  <si>
    <t>Dues 5 gp/month</t>
  </si>
  <si>
    <t>Xanathar's Thieve's Guild</t>
  </si>
  <si>
    <t>The Xanathar Thieves' Guild maintains scattered "safe houses" throughout the sewers of Waterdeep, small rooms hidden behind secret doors among the warrens of passages. In Undermountain, the Agents of the Eye maintain a base in Skullport, the former residence of Misker the Pirate Tyrant, and control much of the Sargauth Level.</t>
  </si>
  <si>
    <t>Grambar's Blades</t>
  </si>
  <si>
    <t>A gang that formed when the mercenary company by the same name lost its official commission twenty years ago, the Blades have a reptutation as well-armed and -armored in comparison to other gangs, a likely reason why they have no current enemies. They run protection rackets and illegal gambling operations.</t>
  </si>
  <si>
    <t>The curved kukri blades of gangmembers are their badges, their hilts hung with thin leader cords done up in intricate knots that are a language known among the gang telling of an individual member's accomplishments.</t>
  </si>
  <si>
    <t>Kerrigan's Sons</t>
  </si>
  <si>
    <t>The Seawolves, the Marrowsons</t>
  </si>
  <si>
    <t>Harper Lore: Rank 3+. Harpers gain access to repositories of arcane lore - spells known only to Harpers. These are taught by mentors or provided as spell-scrolls.</t>
  </si>
  <si>
    <t>Bregan D’aerthe</t>
  </si>
  <si>
    <t>armor, metal</t>
  </si>
  <si>
    <t>Dungsweepers’ Guild (D21)</t>
  </si>
  <si>
    <t>Muleskull Tavern, Ship Street, Dock Ward (D21)</t>
  </si>
  <si>
    <t>Cap with red and orange feathers</t>
  </si>
  <si>
    <t>1 gp; by application to the Elder Dungsweepers 6 senior memberstheir decision is absolute, but may be questioned 1 year after being made or reversed</t>
  </si>
  <si>
    <t>1 gp/year</t>
  </si>
  <si>
    <t>This is a poor guild, consisting of those who clean the streets (and, for a fee, the stables of others) in Waterdeep. Normally, they do not do sewer work, the province of another guild, but the city, for security reasons, reserves the right when necessary to contact the Master of this guild to hire guild members to help in such work (by the day; the city pays 5 silver pieces to the worker and 3 silver pieces to the guild, per worker).
The Dungsweepers have a traditional right to "glean the sweepings," keeping anything discarded for their own use. Obvious valuables are to be turned in to the Master for sale, the individual sweeper receiving half the sale value and the guild the other half. Guild members bring their sweepings to Fishgut Court, where large wag¬ons provided by the guild take the refuse once per day under guard by a mounted patrol of fourteen guardsmen, to the "Rat Hills," a refuse dump south of the City (see Chapter Four of the Campaign Guide for more). Prospec¬tive smugglers should note that the guardsmen inspect the wagons and their loads carefully as they are being filled and emptied, and as they re-enter the City, look¬ing underneath and with an attendant low-level mage employing detect magic and detect invisible. There is little interest in joining this guild, as few fancy the working conditions. Despite its work and its poverty, this guild can be quite influential when the Master gets upset about something. He can quietly threaten to withhold guild services, or dump the dung in specified (embarrass¬ing and inconvenient) areas, such as in front of a food market, festhall, or tavern. Wisely for all involved, the Master uses this power sparingly.</t>
  </si>
  <si>
    <t>BT 18</t>
  </si>
  <si>
    <t>http://oakthorne.net/wiki/index.php?title=Dungsweepers%27_Guild</t>
  </si>
  <si>
    <t>Clergy of Mystra</t>
  </si>
  <si>
    <t>The House of Wonder</t>
  </si>
  <si>
    <t>Temple to Mystra. The ornate tower for the faithful of Mystra with her holy symbol in mosaics on the courtyard, with the tower rising from the center of the starburst. (North Diamond Street)</t>
  </si>
  <si>
    <t>Dues 25 gp/month</t>
  </si>
  <si>
    <t>Gray Hands</t>
  </si>
  <si>
    <t>A gang that mostly consists of fairly dangerous thugs and leg-breakers, the Marrowsons are said to have gained their name because they're not happy in breaking the bones of their enemies "until they see the marrow."</t>
  </si>
  <si>
    <t>The Marrowsons all carry bone-hilted knives prominently displayed, and when they "go to work," they often carry with them bludgeoning weapons with bone hilts or bone inlay.</t>
  </si>
  <si>
    <t>City Lore: Rank 4+ A Harper gains familiarity with the backways and shortcuts of their main city of operation, or of any other city they spend at least a season (three months) in. These months do not have to be cumulative. You gain the "City Secrets" ability of the Urchin Background for those cities.</t>
  </si>
  <si>
    <t>Bull Elk Tribe</t>
  </si>
  <si>
    <t>The Bull Elk tribe has no chapterhouse, but its members can usually be found drinking at the Bloody Fist.</t>
  </si>
  <si>
    <t>A gang of primarily Uthgardt barbarians </t>
  </si>
  <si>
    <t>arrows</t>
  </si>
  <si>
    <t>Fellowship of Bowers &amp; Fletchers (T10)</t>
  </si>
  <si>
    <t>The Citadel of the Arrow, Burnt Wagon Way, Trades Ward (T10)</t>
  </si>
  <si>
    <t>White jackets or cloaks with red diagonal stripes</t>
  </si>
  <si>
    <t>5 gp to join; readily accepts new members; registry only at headquarters</t>
  </si>
  <si>
    <t>8 sp/month</t>
  </si>
  <si>
    <t>Zorondar the Nimble Riautar (LN hm F8, STR &amp; CHA 16, DEX 18); Riautars Weaponry, The High Road, Trades Ward (T18)</t>
  </si>
  <si>
    <t>This guild is "free and easy" in its outlook. Its members are predominantly young, and not overly concerned with cutthroat competition. There's enough demand for their wares to keep all members busy, and the guild has a respected inspection program (to ensure shafts are straight, fletches secure, and heads of sharp, symmetrical construction, resulting in flights true to aim) that, in turn, guarantees that nonguild bowyers and fletchers will never command a substantial share of business. This guild has the exclusive contract to produce the large shafts fired by the deck heavy crossbows of the Water- deep guard's rakers.</t>
  </si>
  <si>
    <t>Order of the Blue Moon</t>
  </si>
  <si>
    <t>Hall of Reflected Moonlight</t>
  </si>
  <si>
    <t>The ornate tower for the faithful of Mystra with her holy symbol in mosaics on the courtyard, with the tower rising from the center of the starburst. (North Diamond Street)</t>
  </si>
  <si>
    <t>Bregan Daerth</t>
  </si>
  <si>
    <t>3 drow mages, 9 drow elite warriors, 51 drow</t>
  </si>
  <si>
    <t>The Minotaurs</t>
  </si>
  <si>
    <t>A gang originally based around the Court of the White Bull, the Minotaurs are made up of smugglers, muggers, and burglars, for the most part, although they do occasional leg-breaking as well.</t>
  </si>
  <si>
    <t>The Minotaurs all wear septum ring piercings, and many of them carry bull's horn drinking horns at their sides.</t>
  </si>
  <si>
    <t>The Tusk Street Boys</t>
  </si>
  <si>
    <t>Song Training: Rank 5+. Harpers of this degree of experience within the group have continued their training in music, choosing another musical instrument to be proficient in. They may also choose proficiency in a disguise kit, herbalism kit, or poisoner's kit.</t>
  </si>
  <si>
    <t>Church of Bane</t>
  </si>
  <si>
    <t>CHURCH</t>
  </si>
  <si>
    <t>art</t>
  </si>
  <si>
    <t>Fellowship of Carters &amp; Coachmen (S13)</t>
  </si>
  <si>
    <t>The Road House, Carters Way, Southern Ward (S13)</t>
  </si>
  <si>
    <t>Dark blue cloaks and long-peaked caps, with silver trim</t>
  </si>
  <si>
    <t>25 gp (for the owner of a coach or more than one conveyance), or 10 gp (for the owner of a single cart or litter); by application to the Master (few are refused)</t>
  </si>
  <si>
    <t>Jasril MalakarMaster Carter (NE hm F0)</t>
  </si>
  <si>
    <t>This guild is an association for all native Waterdhavians who own carts, wagons, coaches, litters, and winter sleighs and sledges, used in their business as a direct source of income. Most nobles and many wealthy individuals possess their own private coaches and litters, without being guild members. Woolmen and other merchants who use their own wagons to carry their own goods, but do not as a rule rent them out for the use of others, also need not be guild members. The Lords strictly forbid any efforts to restrict ownership of such conveyances within the city to the Lords on one hand and members of this guild (only) on the other. In recent years, guild members have stopped trying to get a legal monopoly; they are presently all much too busy trying to keep up with all the business of moving the goods and persons of Waterdhavians and visitors hither and yon within the city walls.
Most major caravan companies operating overland in the North and to the Inner Sea lands have representatives in Waterdeep who are guild members, but the lowliest carter has the same guild rights as these, which include freedom from search by the watch save by express orders of the Lords or a Magister. The guard, however, can search guild mem¬bers' wagons and persons at will, and in practice, the watch merely calls on the guard in the event of any dispute.
The operations and jurisdiction of this guild do not extend over water —harbor conveyances are in the province of the Watermen, another guild. The typical "cheapest" carrying fare is 1 copper piece for a ride in an open trotting-cart, or two-wheel rickshawlike covered taxi, holding up to two persons and pulled by one or two per¬sons, anywhere within the city walls, for up to half an hour.</t>
  </si>
  <si>
    <t>The Shrines of Nature</t>
  </si>
  <si>
    <t> Shrines to Mielikki and Silvanus. A walled and forested complex that holds unpretentious "shrines" the size of some small temples to Mielikki (called "The Lady's Hands") and Silvanus (unnamed).</t>
  </si>
  <si>
    <t>Dock Ward • Sea Ward • Trades Ward</t>
  </si>
  <si>
    <t>Originally based around Book Street, the Red Readers have earned their nickname by maintaining the largest number of wizards among their crew. It is also how they've managed to extend their influence so far beyond their original territory, though they've made powerful enemies in doing so.</t>
  </si>
  <si>
    <t>Red Readers all wear red on their heads, from simple scarves and bandannas to more elaborate headwear, all with red bands or other marks.</t>
  </si>
  <si>
    <t>The Adders, Kerrigan's Sons</t>
  </si>
  <si>
    <t>Magic Caches: Rank 8+. Senior Harpshadows are given access to small caches of magical items whose contents change occasionally. They are expected to take only a single item at a time, and return it when done.</t>
  </si>
  <si>
    <t>Church of Cyric</t>
  </si>
  <si>
    <t>baked goods</t>
  </si>
  <si>
    <t>Fellowship of Innkeepers (C39)</t>
  </si>
  <si>
    <t>Fellowship Hall, Waterdeep Way, Castle Ward (C39)</t>
  </si>
  <si>
    <t>NOBE</t>
  </si>
  <si>
    <t>25 gp (by majority vote of the membership)</t>
  </si>
  <si>
    <t>20 gp/year</t>
  </si>
  <si>
    <t>Miros Xelbrin,</t>
  </si>
  <si>
    <t>This organization is one of the oldest of all the guilds of Waterdeep, and one of the most relaxed. Formed long ago as a means of protection (all the innkeepers together hiring a group of heavily-armed bodyguards that none of them could individually afford to stop drunken tavern- goers from returning to inns and getting into fights or destroying property, and to control noisy activity late at night), the guild now functions primarily as a means of sharing information. News of thieves, con-artists, brawlers, mages with urges to let off spells, and other "problem patrons" who are making the rounds from inn to inn is shared among members, speedily. The guild also arranges discount prices on ale, linens, laundering, and so on by placing orders in bulk for its members. Once every nine nights, the Fellowship Hall is opened by the Master as an inn—with dining and sleeping facilities—for mem¬bers only, so that they can enjoy the comforts of an inn without being the hosts.</t>
  </si>
  <si>
    <t>Last Guildmaster Tarelver Rashenstaff was murdered (E:DM 20-21, 36)</t>
  </si>
  <si>
    <t>Temple of Good Cheer (Waterdeep)</t>
  </si>
  <si>
    <t>One of the oldest gangs in Waterdeep, the Seawolves have made a number of enemies in their time. They also dabble in nearly every kind of gang crime; its members occasionally dabble in piracy as well, hiring aboard pirate vessels for a few years before returning to the gang. Those who've done so form the leadership of the gang.</t>
  </si>
  <si>
    <t>Seawolves all wear bosun's whistles around their necks, displayed prominently.</t>
  </si>
  <si>
    <t>The Six Hands, the Basilisk Boys, the Adders</t>
  </si>
  <si>
    <t>Harper Intelligence: Rank 10+. Harpers of this ranking receive all manner of intelligence regarding their local area. It is given to them to act upon as much or as little as they see fit, but all of it is expected to be passed to their superiors in the organization.</t>
  </si>
  <si>
    <t>Church of Loviator</t>
  </si>
  <si>
    <t>bars (windows, grates)</t>
  </si>
  <si>
    <t>Fellowship of Salters, Packers, &amp; Joiners (D28)</t>
  </si>
  <si>
    <t>Shippers Hall, Oar Alley, Dock Ward (D28)</t>
  </si>
  <si>
    <t>Yellow cloaks and high-peaked caps with a black-spoked carriage wheel on the breast and center brim, with a black sail curved around it</t>
  </si>
  <si>
    <t>5 gp; acceptance only by the Master</t>
  </si>
  <si>
    <t>3 sp/month</t>
  </si>
  <si>
    <t>Baerlos Dunthar (N hm F0), Shippers Hall</t>
  </si>
  <si>
    <t>This guild employs many young boys as runners, to keep its constantly-moving members in contact with each other and with the Master at Shippers' Hall. Salters, packers, and joiners are the professionals at preparing goods for shipping long distances. Their fees vary: So much per cargo, depend¬ing upon how much is to be packed (and how difficult the task is, measured in terms of the time it will necessarily take) and the cost of the packing materials. Joiners make shipping crates out of finished lumber after the salters (who employ brine, salt, and many other preservatives, to protect perishable goods such as meat or fish) and packers have wrapped (in cotton, canvas, hide, or even clay, baked hard) and prepared goods for travel. Guildmembers travel about Waterdeep in response to orders sent in to Shippers' Hall by various merchants, packing goods (especially delicate or perishable items) for travel out of Waterdeep—although much of their work is in the docks area. Almost everything carried on shipboard, if not already in a barrel, does better crated than not. An hour's crating by two Fellowship mem¬bers might suffice to prepare the entire belongings of one adventurer for sea travel, in one readily-opened chest (for items used often) and three to five large crates, and would cost a total of 3 gold pieces for the labor and materials. Members of this guild do not stack or carry crates they have finished, but go on to another job. A client must hire mem¬bers of The Fellowship of Carters and Coachmen, or the Watermen, to move such items to the conveyance they will travel in. The guild maintains stocks of packing materials for its members (not all clients provide such).</t>
  </si>
  <si>
    <t>The House of Heroes:</t>
  </si>
  <si>
    <t>The largest of the temples in the city is dedicated to Tempus, the Lord of Battle, and attracts spectators and combatants alike from the nearby Field of Triumph.</t>
  </si>
  <si>
    <t>The Six Hands</t>
  </si>
  <si>
    <t>Though their symbol is a fairly sinister-appearing circle of six hands (fingers outward), their name comes from their founders: six deckhands who eventually tired of shipboard life and took to helping themselves to the cargos along the docks. To this day, the Six Hands still run the biggest cargo-theft and smuggling operations of any of the gangs.</t>
  </si>
  <si>
    <t>A deep green sash, with six white hands embroidered to it, tied about the waist.</t>
  </si>
  <si>
    <t>The Fire Kings, the Blackcloaks, the Seawolves</t>
  </si>
  <si>
    <t>The Basilisk Boys, the Adders</t>
  </si>
  <si>
    <t>None)</t>
  </si>
  <si>
    <t>Church of Shar</t>
  </si>
  <si>
    <t>barrels, making &amp; repair</t>
  </si>
  <si>
    <t>Fishmongers’ Fellowship (D39)</t>
  </si>
  <si>
    <t>Seaswealth Hall, Seaswealth Hall Wharf, Dock Ward (D39)</t>
  </si>
  <si>
    <t>Silver caps, with blue eyes upon either side, or sashes of silver with a single blue eye, worn hanging straight down from the left shoulder</t>
  </si>
  <si>
    <t>5 gp</t>
  </si>
  <si>
    <t>2 gp/year</t>
  </si>
  <si>
    <t>This poor, friendly, informal Fellowship is run by a retired fisherman, Aybrauve "Farfisher," as he was known of old, who buys fresh fish from fishermen docking in the harbor. The fishermen themselves (including the large fleet owned by the Phull noble family) are not members of this guild. Fishing boats that dock at Seaswealth Hall's wharf to load or unload fish are exempted from the city's docking fee, and thus, many fishermen never tie up any¬where else at Waterdeep's docks (or they anchor in the harbor, and swim or ferry ashore to avoid the fee. Aybrauve sorts, ices, and sends their catches (eels, crabs, and fish of all sorts) to the stalls of various guild members by means of fish carts run by his boys, all over the City. The watch observes the progress of these carts closely to prevent theft of the fish from the boys.
Guild members can return spoiled, unsold wares at the end of the day for 1 copper piece per bucket. Aybrauve sells these spoils to the Farmer-Grocers for fertilizer.</t>
  </si>
  <si>
    <t>House of the Moon and Selûne's Smile</t>
  </si>
  <si>
    <t>A silver-gilded temple of fine white and blue stone, the House of the Moon is the oldest temple in Waterdeep.</t>
  </si>
  <si>
    <t>A gang originally based around the Street of Tusks in the Trades Wards, the Tusk Street Boys do extensive sales of drugs, as well as acting as bodyguards and warehouse guards for many of the fences in Waterdeep.</t>
  </si>
  <si>
    <t>A leather cord around the neck, from which hangs a small boar's tusk pendant.</t>
  </si>
  <si>
    <t>A typical Harper cache</t>
  </si>
  <si>
    <t>A typical Zhentarim cache</t>
  </si>
  <si>
    <t>A typical Order of the Gauntlet cache</t>
  </si>
  <si>
    <t>A typical Lords’ Alliance cache</t>
  </si>
  <si>
    <t>Church of Talos</t>
  </si>
  <si>
    <t>baskets, making &amp; repair</t>
  </si>
  <si>
    <t>Guild of Apothecaries &amp; Physicians (N51)</t>
  </si>
  <si>
    <t>The House of Healing, The High Road, North Ward (N51)</t>
  </si>
  <si>
    <t>Cloaks and tunics (never caps) of black, gray, and white bands, with a large white diamond, bordered in gray with the long points vertical, on chest and back</t>
  </si>
  <si>
    <t>50 gp; acceptance by the Master only</t>
  </si>
  <si>
    <t>10 gp/year (member), 5 gp/year (apprentice)</t>
  </si>
  <si>
    <t>This is one of the richest guilds in Waterdeep, and has a somewhat checkered history. On several occasions, various of its members have been implicated in smuggling, fraudu¬lent investment affairs, and similar instances of criminally imprudent investments of their monies. No doubt some of their fellows (who have not been caught) remain rich and with shady connections. This guild has also been at odds with the Lords as a group. Repeatedly the guild has tried to have all nonmember medical practitioners (including all clerics) banned from practicing in Waterdeep, so they 
would have to join the guild or cease providing aid to the sick (eliminating any competition). The Lords have strenu¬ously resisted such efforts, executing on two occasions members of this guild who arranged assassination attempts upon the life of Piergeiron.
Despite the faults and politics of its members, the guild does provide services of high quality. It maintains a "For¬mulary" in its headquarters (open to members only) that records agreed-upon formulae for many drugs and other medicinal remedies. It also keeps in stock some of the rarest ingredients needed to make these medicines, deal¬ing with far-faring sea captains, traveling merchants, and caravan leaders to gain these from the far reaches of the Realms. Medical aid in Waterdeep is expensive; an exam-ination is only 1 gold piece, but most drugs are in the 1-8 gold pieces per bottle range (a bottle usually contains 3-6 doses, most often 4), and medical attendance, with nursing, splints, dressings, emergency medicines, and the like, costs 10-20 gp/day, based on the ability of the patient (in the estimation of the guild members involved) to pay.
DMs must determine the effectiveness of such medicines on a case-by-case basis; generally, poisons and fevers can be neutralized if treatment begins in time. Diseases and para¬sitic infestations can be held at bay, but rarely fully cured by such means (although medicines may buy time for nat¬ural healing and other means to work). Most physicians can provide overnight care of dressing, bandaging, drugs, sustenance, and therapy that is able to restore 2-7 (1d6 + 1) lost hit points, but only if a patient rests for at least three days afterwards.</t>
  </si>
  <si>
    <t>Last Guildmaster Dardreth Malasper was murdered by Masked Lord Cazondur(E:DM 275, 278-280)</t>
  </si>
  <si>
    <t>The Temple of Beauty</t>
  </si>
  <si>
    <t> Temple to Sune. A lavish temple of marble, gold and silver with many statues of the goddess and her most comely worshippers throughout the history of the faith. A lavish temple of marble, gold and silver with many statues of the goddess and her most comely worshippers throughout the history of the faith.</t>
  </si>
  <si>
    <t>A gang with its roots in adventuring, this gang sprang out of the force of minions once used by the wizard Kerrigan, in the 1240s. After Ahghairon slew the renegade (who turned out to be one of the Lords of Waterdeep), his band of thugs survived and started to make a living shaking down the folk in the neighborhood they dwelt in. Though the original "Sons" are long gone, the skills they passed on are not: Kerrigan's Sons are well-known for their skilled blade work and tactical acumen. They also seem to have superb negotiation skills, having made allies of virtually every other gang adjacent to them, and even fostering alliances between some of them.</t>
  </si>
  <si>
    <t>The badge of the old wizard Kerrigan - a kobold skull worn as a shoulder pad - continues among the leaders of the Sons. Members all wear a simple white leather pauldron with two black marks approximating sockets on it.</t>
  </si>
  <si>
    <t>The Adders, The Red Readers</t>
  </si>
  <si>
    <t>Grambar's Blades, The Marrowsons, The Seawolves</t>
  </si>
  <si>
    <t>(Often protected by magical traps)</t>
  </si>
  <si>
    <t>(Often protected by mundane traps)</t>
  </si>
  <si>
    <t>(Often protected by glyphs of warding)</t>
  </si>
  <si>
    <t>(Often guarded by Alliance agents)</t>
  </si>
  <si>
    <t>A typical Emerald Enclave cache</t>
  </si>
  <si>
    <t>Church of Umberlee</t>
  </si>
  <si>
    <t>beer</t>
  </si>
  <si>
    <t>Guild of Butchers (D47)</t>
  </si>
  <si>
    <t>The Butchers Guildhall, The Way of the Dragon, Dock Ward (D47)</t>
  </si>
  <si>
    <t>Crimson cloaks with purple lining</t>
  </si>
  <si>
    <t>25 gp</t>
  </si>
  <si>
    <t>This guild represents Waterdeep's butchers: Those who slaughter, and cut up for sale, all manner of livestock, from ankheg to yeti (cattle and hogs are more common, although it should be noted that people in the North, 
including Waterdeep, have a taste for horseflesh). Guild law ensures that meat is properly bled, hung, and smoked or seasoned in certain ways, so that it is as clean and in as good condition as possible, and without exception, the butchers who are in business in Waterdeep are guild mem¬bers. The Lords forbid formal price-fixing by the guild, but all meat is fairly expensive and similarly priced, being slightly cheaper in the docks area and slightly more expen¬sive in the wealthy neighborhoods.
Apprentice butchers pay no guild dues, but are direct employees of a member butcher. Most apprentices, seeing how profitable the business is, can't wait to leave their poorly paid positions, pay the stiff entrance fee, and pass a rigorous examination of their skills by the Master Butcher. This guild also buys the occasional cargo of exotic meat (or slaughterable beasts) from ships, at bargain prices, reselling such goods among the guild members at substantial savings to the individual butchers, who may pass the savings on to their customers if they wish, but are not bound to do so. Most butchers wisely offer real bargains on such occasions, earning the goodwill of their clientele, and encouraging them to sample and acquire new (and often expensive) tastes in meat.</t>
  </si>
  <si>
    <t>2 mundane melee weapons</t>
  </si>
  <si>
    <t>4 mundane melee weapons</t>
  </si>
  <si>
    <t>3 mundane melee weapons (one silvered)</t>
  </si>
  <si>
    <t>(Often hidden in den or nest of natural, but dangerous creature)</t>
  </si>
  <si>
    <t>ARMED FORCES</t>
  </si>
  <si>
    <t>bells</t>
  </si>
  <si>
    <t>Guild of Chandlers &amp; Lamplighters (T29)</t>
  </si>
  <si>
    <t>The House of Light, Scroll Street, Trades Ward (T29)</t>
  </si>
  <si>
    <t>Black caps with a gold flame device on both sides of the head (and, for ceremonies only, black tunics with a gold flame inside a gold circle on the breast)</t>
  </si>
  <si>
    <t>5 gp, upon acceptance by the Master (who keeps the membership limited in size)</t>
  </si>
  <si>
    <t>This is the only guild in Waterdeep whose members are predominantly youths. Aside from the Master and six senior (adult male) members, three of whom act as a mobile protection squad for the younger members, all guild members are youngsters. By day, they all make can¬dles (mostly of tallow) at the House of Light, and repair lamps. By night, they run about the city with glow pots, tongs, and reach-poles, lighting lamps for the city (on contract, which provides the guild with its daily bread- 
and-butter money) and for private individuals, usually nobles. Guild members also sell candles, and, for a fee, will guide the way (or provide light for a traveler who knows the way) through the city by night. Most such boys and girls return often to the House of Light to give their monies to the Master, for all know what a tempting target a "lighter" clinking with coins is to thieves, drunks, other youths, and ruffians. A fistful of coins wrapped in a shirt or other cloth makes a handy sap. All lighters are trained to use such an improvised weapon and cry the alarm if attacked.</t>
  </si>
  <si>
    <t>Ibrandul</t>
  </si>
  <si>
    <t>Dark Gateway</t>
  </si>
  <si>
    <t>By 1486 DR, the Harpers of Waterdeep possess a network of agents whose reach hearkens back to that of the Harpers of old. But unlike the Harpers of yesteryear and those based elsewhere, the organization here cannot count Chosen among its ranks. As the world descends into chaos with the advent of the Sundering, the Harpers of Waterdeep must rely on a stricter organization than they once used to keep information flowing and agents coming home.
The Harpers here have reorganized along their old lines. A coterie of High Harpers leads the group, meeting infrequently, but regularly communicating by using secret messages both magical and mundane. Several spymasters work with the High Harpers, taking charge of agents and directing regional efforts. When spymasters or High Harpers are unavailable, a handler typically aids the agents in their work. Handlers might be agents, or informers temporarily elevated to a new status, or injured or even “retired” Harpers dragooned back into service. In addition to the agents who actually carry out missions, the Harp-ers take advantage of a network of sympathetic folk who provide information, supplies, or bolt-holes to hide in for a night.</t>
  </si>
  <si>
    <t>2 mundane ranged weapons</t>
  </si>
  <si>
    <t>1 pieces of medium armour</t>
  </si>
  <si>
    <t>2 mundane melee weapons (nonmetallic)</t>
  </si>
  <si>
    <t>Cult of Entropy</t>
  </si>
  <si>
    <t>CULT</t>
  </si>
  <si>
    <t>belts, etc.</t>
  </si>
  <si>
    <t>Guild of Fine Carvers (C21)</t>
  </si>
  <si>
    <t>House of the Fine Carvers, The High Road, Castle Ward (C21)</t>
  </si>
  <si>
    <t>Royal blue cloaks with red and brown lines as borders</t>
  </si>
  <si>
    <t>10 gp (member); 3 gp (apprentice)</t>
  </si>
  <si>
    <t xml:space="preserve"> 4 gp/year (member); 2 gp/year (prentice)</t>
  </si>
  <si>
    <t>Twenty-six Master Carvers and 73 Prentice Carvers make up this guild, which aids its members in many ways. Notably, it procures shipments of fine carving wood such as felsul-root, suthwood, and zalantar from far Chult and from the South via Tharsult. It sells "prentice pieces" (inferior or damaged work) to merchant captains heading south, where some pieces will sell for their curiosity, others because of the type of wood used, and some as mementoes of the savage North. The guild also arranges standard carving-tool sizes and qualities with the two smithing guilds, who make the chisels, knives, and gouges used by Carvers, and with the Jewelers' Guild, source of the best fine sandpaper. The guild also arranges large jobs (such as all the benches for congregations in a new temple, or the paneling and relief-carving of an entire mansion or castle) by lining up the needed Master Carvers and giving them Prentice Carvers to learn on the job, at a price of 1 gold piece per Prentice per day. Master Carvers earn 2 gold pieces daily.
This year has been good to the Guild of Fine Carvers. In recent years, cleverly-carved wooden toys made by guildmembers have gained greatly in popularity in the
City of Splendors as gifts, so much so that the guild now operates a toyshop on Trader's Way from which to sell their wares. With the creation of the new temple to Oghma in Castle Ward, nearly half of the Master Carvers and two-thirds of the Prentice Carvers are cur¬rently employed there in the renovations of the older buildings, adding decorative moldings and carvings suit¬able for the temple.</t>
  </si>
  <si>
    <t>Clergy of Tyr</t>
  </si>
  <si>
    <t>Fearing for the safety of such innocents, as well as his own agents, Tam Zawad has sought to discourage the wearing of Harper pins, pointing out that they’re easily found and stolen in the event that an agent is captured.
Instead, the Waterdhavian Harpers have begun marking themselves with magical tattoos of the Harper symbol. These tattoos can be hidden or revealed with a phrase known only to the wearer, and these marks make it safer for Harpers to identify themselves to one another in dangerous situations. 
The tattoo is applied to a designated area of the body (agent’s choice, but it must be easy to reach). The process takes about an hour and must be per¬formed by one of the skinscriveners who work for the Harpers. The agent chooses the trigger word at this point, which is revealed to no one-not even Tam Zawad. The tattoo heals within a few days, but the spell causes it to tingle and itch for a tenday, during which time most agents lie low.
In addition to the pin or tattoo, each Waterdhavian Harper carries a small kit containing a modified ritual scroll and components, so that even on the other side of the continent, he or she is never completely cut off from support. Some agents choose to carry spares of this kit, but disguising its true purpose is extremely difficult should it be discovered.</t>
  </si>
  <si>
    <t>2 pieces of light armour</t>
  </si>
  <si>
    <t>80 pieces of ammunition</t>
  </si>
  <si>
    <t>1 piece of heavy armour</t>
  </si>
  <si>
    <t>2 mundane ranged weapons (nonmetallic)</t>
  </si>
  <si>
    <t>Cult of the Black Earth</t>
  </si>
  <si>
    <t>blacksmithing</t>
  </si>
  <si>
    <t>Guild of Glassblowers, Glaziers, &amp; Speculum-makers (N46)</t>
  </si>
  <si>
    <t>The House of Crystal, Copper Street, North Ward (N46)</t>
  </si>
  <si>
    <t>Pink cloaks or robes with a large white circle on the breast</t>
  </si>
  <si>
    <t>20 gp; acceptance by majority vote of the entire membership</t>
  </si>
  <si>
    <t>15 gp/year (member); 9 gp/year (apprentice)</t>
  </si>
  <si>
    <t>Jhalassan ThondSpeaker for the Guild (N hf F0), Thond Glass and Glazing Shop, Sleepers Walk, Trades Ward (T24)</t>
  </si>
  <si>
    <t>This guild is a small, highly professional organization whose members take care to give fast, efficient, polite service, although glass is not cheap. While a simple, stoppered flask may only cost 1 copper piece, replacing a pane of glass runs from 4 copper pieces for a four-inch-square pane up to 6 gold pieces for a four-foot-square pane. Sets of bottles of uniform size, thickness, and hue are more expensive than "odd bottles." The guild procures the finest sand (from cer¬tain beaches in the Tashalar and in Tethyr) for the use of its members in making glass, and provides emergency equipment and glass stocks for their use.
A guild member convicted of deliberately breaking glass in place not belonging to him in any building in Waterdeep, without permission of the owner, or hiring someone else to do so (such as gangs of street urchins armed with rocks), is fined by the Magisters and expelled from the guild by the Master Specular. Such a miscreant can later be voted back into the guild by the member¬ship, upon subsequent reapplication (and payment of another "entrance fee").
For many years, this guild was involved in an acrimo¬nious dispute with the Watchful Order of Magists &amp; Pro¬tectors over which guild would make crystal balls —a dispute that still causes grumbling long after the Lord's 
Court ruling of twenty winters past: Anyone (including the Glassblowers) can create the crystal balls to the specifica¬tions noted by the client mages, but the balls' enchant¬ments can only be enspelled by individual, private mages working for themselves (not under hire by any guild, including the Watchful Order).
This guild also makes many spectacles and magnifying glasses, typically costing 5-10 gold pieces each. Any full member of the guild has the skill to grind and polish a glass lens to a particular strength and focus.</t>
  </si>
  <si>
    <t>Last Guildmaster Tesker Malverth was murdered by Masked Lord Cazondur (E:DM 275, 279-280)</t>
  </si>
  <si>
    <t>Holy Order Of The Knights Of Samular</t>
  </si>
  <si>
    <t>Summit Hall (Sumber Hills, southeast of Red Larch), Halls of Justice</t>
  </si>
  <si>
    <t>Dues 50 gp/month (500 gp to join)</t>
  </si>
  <si>
    <t>A coterie of High Harpers leads the group, meeting infrequently, but regularly communicating by using secret messages both magical and mundane.  Several spymasters work with the High Harpers, taking charge of agents and directing regional efforts. When spymasters or High Harpers are unavailable, a handler typically aids the agents in their work. Handlers might be agents, or informers temporarily elevated to a new status, or injured or even “retired” Harpers dragooned back into service. In addition to the agents who actually carry out missions, the Harp-ers take advantage of a network of sympathetic folk who provide information, supplies, or bolt-holes to hide in for a night.
Spymasters
Spymasters direct the actions of their agents in broad strokes, attempting to maximize the return from the investment of agents' time and effort. The spymaster's main role is to keep track of the agents in the field and report back to the High Harpers, but as the Era of Upheaval reaches its climax, old skills in the field are becoming a spymaster's greatest asset. The High Harpers appoint spymasters, frequently taking into account the previous spymaster's wishes.
Handlers
In certain cases, a spymaster's expertise isn't war-ranted. A single agent can adequately cover some locations; others are too dangerous for the agent to make regular contact from. A select few locations benefit from an agent who collects information from untrained informants instead of Harper agents. In such cases, agents may report to a handler, who acts as a go-between, connecting the agents on the ground with the High Harpers or spymasters. A handler doesn't usually direct other agents as a spymaster does, but in an emergency is capable of doing so. Almost all handlers can use sendings and similar rituals to keep better track of their informers.
Agents
The bulk of the Harper organization consists of field personnel known as agents (or sometimes scouts). Agents are the Harpers that characters are most likely to run into—whether they realize it or not.
An agent is free to pursue any perceived threat and gather any information desired, but the organization thrives on reliable reporting of mission information.
The Waterdhavian Harpers recruit the best of the best—but most of all, they seek people who truly believe in the need for balance in the world. Appren-tice Harpers are often referred to as fledglings, and they must be mentored for a time before they are released into the field.</t>
  </si>
  <si>
    <t>40 pieces of ammunition</t>
  </si>
  <si>
    <t>2 sets of medium armour</t>
  </si>
  <si>
    <t>1 shields</t>
  </si>
  <si>
    <t>2 pieces of medium armour</t>
  </si>
  <si>
    <t>2 pieces of natural light armour (nonmetallic)</t>
  </si>
  <si>
    <t>Cult of the Crushing Wave</t>
  </si>
  <si>
    <t>bookkeeping</t>
  </si>
  <si>
    <t>Guild of Stonecutters, Masons, Potters, &amp; Tile-makers (S11)</t>
  </si>
  <si>
    <t>Builders Hall, Coach Street, Southern Ward (S11)</t>
  </si>
  <si>
    <t>Gray cloaks and caps with an orange pickaxe, handle vertical and blade at the top</t>
  </si>
  <si>
    <t>30 gp; upon examination by the Master</t>
  </si>
  <si>
    <t>5 gp/month</t>
  </si>
  <si>
    <t>Guildmistresses The Dyre Sisters (E:DM pg. 38)
BT 188</t>
  </si>
  <si>
    <t>This respected, busy guild has over 200 members (most of whom employ three to twelve assistants), some of whom quarry stone, some of whom cut, dress, and lay stone, and some of whom make clay or earthenware vessels or tiles, and lay tiles.
Constantly busy on the rooftops of Waterdeep, where tile is slowly replacing thatch (which rots too quickly) and boards (which too easily catch fire when sealed with pitch, and too readily leak water inside, and rot, when not), mem¬bers of this guild also build most of the city's new buildings. The Lords frown on dwelling-places newly built entirely of timber, and restrict such structures to one story with a loft. Most buildings are now multistory, as Waterdeep has filled in almost all of the available space within the walls, and is now expanding upward.
Stone is cut and hauled from the seacoast crags north of Waterdeep, and brought by ship from Port Llast and from Mirabar, where dwarves tunneling for new ores have found it very rewarding to break up the rubble they used to toss aside into regular, rectangular blocks and sell them for 1 copper piece each. That becomes 2 copper pieces a block in Waterdeep, and 3 copper pieces a block when a guild member builds a structure. Demolition of an existing structure on the same site is free if the guild 
member is allowed to keep what he can salvage of the stone. Repairs to, or building onto, an existing structure costs 10 gold pieces per guild member per day, plus 10 gold pieces expenses (lunches) per day, plus material costs (3 copper pieces a block; 5 copper pieces for marble, obsidian, or other "finestone" that requires a smooth pol¬ish), plus 3 gold pieces per day per assistant. Most such crews include five to eight assistants.</t>
  </si>
  <si>
    <t>Order of the Even-Handed</t>
  </si>
  <si>
    <t>House of Two Hands</t>
  </si>
  <si>
    <t>Dues 1 gp/month</t>
  </si>
  <si>
    <t>1 shield</t>
  </si>
  <si>
    <t>2 sets of heavy armour</t>
  </si>
  <si>
    <t>a barrel of water</t>
  </si>
  <si>
    <t>2 piece of heavy armour</t>
  </si>
  <si>
    <t>40 pieces of ammunition (Flint-tipped)</t>
  </si>
  <si>
    <t>Cult of the Dragon</t>
  </si>
  <si>
    <t>boots</t>
  </si>
  <si>
    <t>Guild of Trusted Pewterers &amp; Casters (C34)</t>
  </si>
  <si>
    <t>Pewterers and Casters Guild Hall, The High Road, Castle Ward (C34)</t>
  </si>
  <si>
    <t>White sleeveless surcoats and aprons with the green silhouette of a tankard, handle to the viewers right, beneath a bell</t>
  </si>
  <si>
    <t>20 gp; upon acceptance by the Master</t>
  </si>
  <si>
    <t xml:space="preserve"> 1 gp/month</t>
  </si>
  <si>
    <t>Baerhar SurtlanVoice of the Guild (CN hm F0), Surtlans Metalwares, River Street, Trades Ward (T40)</t>
  </si>
  <si>
    <t>This guild has over 400 members, those who cast (rather than forge) items from metal. The guild livery depicts their two most popular products: a tankard and a bell. Bowls and hooks are probably the next most produced items. Prices in the Player's Handbook provide a guide for the DM in improvising the costs of such wares. The guild buys the raw materials, and mixes a basic white metal mixture which it sells to its members cheaply (1 copper piece for a foot-long, three-inch-high and wide bar) as the basis for such castings, but members like to add their own "secret ingredients" to make their products superior. The "trusted" in the guild title refers to the fact that guild members will melt things down for recasting without query or comment. Precious metals are rarely handled by this guild; gold- and silver-work are the purview of the Jewelers' Guild and the Splendid Order of Armorers, Locksmiths, and Finesmiths.</t>
  </si>
  <si>
    <t>Vanrakdoom</t>
  </si>
  <si>
    <t>2 shields</t>
  </si>
  <si>
    <t>a crate of travelling rations</t>
  </si>
  <si>
    <t>1 shield (nonmetallic)</t>
  </si>
  <si>
    <t>Cult of the Eternal Flame</t>
  </si>
  <si>
    <t>bottles</t>
  </si>
  <si>
    <t>Guild of Watermen (D43)</t>
  </si>
  <si>
    <t>Watermens Hall, Dock Street, Dock Ward (D43)</t>
  </si>
  <si>
    <t>Blue shoulder-raincloaks, white shapeless hats</t>
  </si>
  <si>
    <t>10 gp; upon acceptance by the Master</t>
  </si>
  <si>
    <t>Jaster ThulGuild Spokesman (LN hm F0), Watermens Hall</t>
  </si>
  <si>
    <t>Guildmaster Gundor Raevrel (E:DM 121)</t>
  </si>
  <si>
    <t>Sargasso the Waterman (a male half elf) (WATE 1-4)</t>
  </si>
  <si>
    <t>This guild is one of the busiest and most important in the City of Splendors. Its members keep the harbor clear of all litter (discarded crates, discarded seaweed from fishing nets, discarded bodies, etc.), run myriad small skiffs and ferries about the harbor and up and down the seashore of Water- deep (for hire), and load and unload almost all of the ships that dock in Waterdeep's busy harbor. This last mentioned work is done for a standard fee of 1 silver piece per man per hour, doubled if the cargo is dangerous (such as live, wild beasts, even if caged; incendiaries; exotic, volatile oils; or diseased or insane creatures). Watermen are allowed to keep "found" items from harbor floating debris; they can also keep unclaimed cargo after seven months, following a legal announcement of the cargo's discovery, unless the owner identifies it to the satisfaction of a Magister. (If the owner does not wish to take possession of the cargo within the seven months, the city stores it, granting the Water­man involved a l-gold-piece "finder's fee," which he recov­ers from the owner later.) Watermen do not pilot large boats into or out of the harbor, but do work the clock around, loading and unloading vessels, and ferrying people to and fro, collecting their fees constantly as they work. (On highly profitable days, many Watermen pilot a boat over the deep part of the harbor, and drop in a copper or two to appease the sea gods.) All Watermen know the cur­rents, depths, and backwaters of the harbor well, and the locations of various sewer effluents.</t>
  </si>
  <si>
    <t>Cyric</t>
  </si>
  <si>
    <t>Mount Waterdeep as holy place</t>
  </si>
  <si>
    <t>a bottle of wine (cheap vintage)</t>
  </si>
  <si>
    <t>2 potions of healing</t>
  </si>
  <si>
    <t>Cult of the Howling Hatred</t>
  </si>
  <si>
    <t>bows</t>
  </si>
  <si>
    <t>8 </t>
  </si>
  <si>
    <t>Jewelers’ Guild</t>
  </si>
  <si>
    <t>The House of Gems, Gem Street, Castle Ward (C44)</t>
  </si>
  <si>
    <t>Deep purple robes with a triangular, crown-cut white gem, point downward, on the breast, purple hats with white plumes</t>
  </si>
  <si>
    <t>40 gp</t>
  </si>
  <si>
    <t xml:space="preserve"> 25 gp/year</t>
  </si>
  <si>
    <t>Jhauntar OlmhazanGentleman Speaker for the Jewelers (NE hm F0), Olmhazans Jewels, The High Road, Castle Ward (C29)</t>
  </si>
  <si>
    <t>Members of this small, tightly-knit and secretive guild are wallowing in money. They all have bodyguards (the Lords limit such private forces of non-nobles to 16 armed men at most, as they do to all guild members and other merchants resident in the city) and take elaborate secu¬rity precautions, hiring dwarven artisans and powerful mages to devise traps to protect their gold and their gems. They also hire mercenary groups and adventurers privately, to bring them precious cargoes of uncut gems (sometimes stolen from the South) from afar, and are closely watched by the Red Sashes and the Shadow Thieves. At least two powerful guild members are agents of the Shadow Thieves.
This guild conducts quiet but relentless vendettas against suspected gem thieves in Waterdeep. DMs should bear this in mind if PCs fall afoul of any guild member. Members of this guild will, however, buy and sell—with no questions asked—gems (cut or uncut), jewelry, and precious metals, fine chain, and wire used in their work. They also cut, pol¬ish, and mount gems, repair or reset jewelry, and appraise jewelry for other merchants.</t>
  </si>
  <si>
    <t>Last Guildmaster Ismur Klaveth (short, lond-nosed, heavy spectacled) was murdered by Masked Lord Cazondur (E:DM pg. 274, 278-280)</t>
  </si>
  <si>
    <t>Keeper Gordryn Haeront of Waterdeep (EFR 159) Printed menues in taverns, inns and clubs (EFR 80)</t>
  </si>
  <si>
    <t>a crate of hard tack</t>
  </si>
  <si>
    <t>a bottle of wine (good vintage)</t>
  </si>
  <si>
    <t>2 potions of greater healing</t>
  </si>
  <si>
    <t>a clay bottle of wine (unlabelled, but high quality)</t>
  </si>
  <si>
    <t>boxes</t>
  </si>
  <si>
    <t>Launderers’ Guild</t>
  </si>
  <si>
    <t>The House of Cleanliness, Slipstone Street, Trades Ward (T22)</t>
  </si>
  <si>
    <t>White caps and cloaks with an open human hand, fingers uppermost and spread, in silver on the breast of the cloak and center peak of the cap</t>
  </si>
  <si>
    <t>5 gp; registry at the House of Cleanliness (nonerefused)</t>
  </si>
  <si>
    <t>1 gp/month</t>
  </si>
  <si>
    <t>Ulraen CaulborSoap Master (LG hm F0), The House of Cleanliness</t>
  </si>
  <si>
    <t>Members of this guild are an overworked, underpaid lot, who labor around the clock (most are family businesses, with the family members working in shifts) to wash the dirty garments of Waterdhavians in open-topped tubs full of boiling water and scented soap, and usually stirred with long poles (the "honest" use for a ten-foot pole). Everyone buys his or her own scent: some use cider, some use wine, some use straight perfume, and some use strong herbs, but the guild provides various soaps for its members at cheap rates (1 gold piece per lo-gallon barrel). These soaps are sludgy mixtures, not hard bars or dry flakes.
A launderer never guarantees that your garment will 
survive cleaning, and Waterdhavians do not expect per¬fection (nobles usually have their own servants launder difficult or delicate garments, and buy new garments for themselves often). Washing can be done while you wait (2 silver pieces per garment; it is put back on wet, and dries on the body), or overnight (1 silver piece per gar¬ment). Most launderers have numbered bins (with wooden tags) as a clothes-filing system—no tag, no laun¬dry unless you pay 2 gold pieces or more for a new tag and your garments. Unless a launderer remembers you, there is also a wait of three or four days in case you're mistaken and someone else comes with the tag to claim the same clothes.
All cleaning must be paid for when the clothes are left, not when they are picked up; this is due to nobles who refused to pay for cleaning, every time, on the grounds that it was not satisfactory. Magisters grew tired of the constant disputes and established this rule.
A favorite trick of mercenaries coming into Waterdeep used to be to find some drunken patron in a tavern about their size, follow him and beat him up, take his tag and money, and promptly claim his clothes for their own. This practice was one of the reasons that the watch escorts many tavern-goers home, but the watch can do nothing about those gamblers who wager their laundry tags in card, dart, or dice games when all their money is gone.</t>
  </si>
  <si>
    <t>Dues 20 gp/month</t>
  </si>
  <si>
    <t>4 potions of healing</t>
  </si>
  <si>
    <t>a crate of military rations</t>
  </si>
  <si>
    <t>2 bottles of holy water</t>
  </si>
  <si>
    <t>a crate of hard tack (non-maggoty)</t>
  </si>
  <si>
    <t>a clay bottle of mead (unlabelled, but high quality)</t>
  </si>
  <si>
    <t>Enclave of Red Magic</t>
  </si>
  <si>
    <t>http://forgottenrealms.wikia.com/wiki/Enclave_of_Red_Magic</t>
  </si>
  <si>
    <t>branding (animals)</t>
  </si>
  <si>
    <t>League of Basketmakers &amp; Wickerworkers (T14)</t>
  </si>
  <si>
    <t xml:space="preserve"> The League Office, Wall Way, Trades Ward (T14)</t>
  </si>
  <si>
    <t>Cloaks of gold, with red and purple diagonal lines forming a cross-hatch pattern on breast and back</t>
  </si>
  <si>
    <t>15 gp; upon acceptance by the Master</t>
  </si>
  <si>
    <t>This poor, quiet guild has many members all around the city (as basketmaking can be carried on with ease in pri¬vate dwellings, above the shops), usually 1,400 or more. Its Master, aided by his family, makes a tidy living providing guild members with supplies for their work: trimmed and bundled rushes and willow-wands. Master for life, Felthau- vin owes his position to his unmatched skill at his chosen craft and his resulting ability to train members and would- 
be members; he can also finish work for them in emergen¬cies, perfectly matching their various styles. Felthauvin is a major landlord in the City, and has become personally influential as a result (thus able to deal as an equal with many far wealthier and more essential guilds), and able to bankroll the guild in difficult times.
Felthauvin has many young sons and grandsons who "run the bundles" up stairways and alleys for him, and, as a result, know who lives where in Waterdeep better than any other person in the city except a member of the watch. (However, even the watch members only know two or three neighborhoods that well; Felthauvin and his "run¬ners" collectively know the entire city!)</t>
  </si>
  <si>
    <t>none, Deep Hunting Grounds</t>
  </si>
  <si>
    <t>Undermountian, beneath Waterdeep</t>
  </si>
  <si>
    <t>A level 2 spell scroll</t>
  </si>
  <si>
    <t>1 holy symbol</t>
  </si>
  <si>
    <t>a crate of dried nuts and fruit</t>
  </si>
  <si>
    <t>Fangshields</t>
  </si>
  <si>
    <t>building construction</t>
  </si>
  <si>
    <t xml:space="preserve">2, 18 </t>
  </si>
  <si>
    <t>League of Skinners &amp; Tanners (D50)</t>
  </si>
  <si>
    <t>League Hall, Tower Trail, Dock Ward (D46)</t>
  </si>
  <si>
    <t>Leather armbands (almost a foot long, worn on upper left arm) of gleaming brown, with a red diamond representing a hide cut into it, a black skinning knife raised up in the center of this diamond</t>
  </si>
  <si>
    <t>15 gp</t>
  </si>
  <si>
    <t>5 gp/year</t>
  </si>
  <si>
    <t>Ilimar ChantrethLeague Spokesman (LN hm F0), League Hall</t>
  </si>
  <si>
    <t>This guild represents those who skin each animal slaugh¬tered by a butcher. Usually the animal is sold to the butcher, and the skinner pays the butcher 3-10 silver pieces per skin, depending on its size and condition. Rare types of skins, or skins in rare hues, may cost a skinner up to 1 gold piece. The tanners then process the hides to produce leather, suede, vellum, and similar byproducts, which they sell to other guilds for the making of cloth¬ing, footwear, aprons, pouches, war harness (leather armor), and the like. Traditionally, this guild has made belts, scabbards, baldrics, straps, and suspenders itself. Other guilds consider the wares of this guild to be some¬what overpriced, but everyone needs their goods, and no independents have found it economical to continue operating outside the guild, so nothing is done to correct the situation (nor is it extreme enough to demand the Lords' interference).</t>
  </si>
  <si>
    <t>A level 1 spell scroll (offensive)</t>
  </si>
  <si>
    <t>A level 1 spell scroll (defensive)</t>
  </si>
  <si>
    <t>A level 3 spell scroll</t>
  </si>
  <si>
    <t>6 natural salves of healing (Equivalent to potion of healing, but slower acting)</t>
  </si>
  <si>
    <t>Force Grey</t>
  </si>
  <si>
    <t>building design</t>
  </si>
  <si>
    <t xml:space="preserve">39 (2) </t>
  </si>
  <si>
    <t>Loyal Order of Street Laborers (D72)</t>
  </si>
  <si>
    <t>The Streets Office of the Loyal Order, at Piergeirons Palace, Castle Ward (A guild hall is under construction in Dock Ward on Dretch Lane with adjoining warehouses for stone storage.)</t>
  </si>
  <si>
    <t>Red caps, gray cloaks and tunics with red pickaxe on right breast (point high, handle down), red trim lines at hems and cuffs</t>
  </si>
  <si>
    <t xml:space="preserve"> 15 gp (member), 5 gp (prentice); acceptance by agreement of Streetsmaster and Council (five annually elected members)</t>
  </si>
  <si>
    <t>3 gp/month (member); 1 gp/month (prentice)</t>
  </si>
  <si>
    <t>Reina ThrasimVoice of the Streets (CG hf T3), Fetlock Court, Castle Ward</t>
  </si>
  <si>
    <t>The Loyal Order of Street Laborers was formed not by trade but by necessity and a Lords' Edict. Answering an outcry to aid the constant cart and foot traffic of the city (made difficult due to heavy precipitation for four consecu¬tive years), the Lords worked with the guild masters (and later, the full guild memberships) of the Cellarers' and Plumbers' Guild and the Guild of Stonecutters, Masons, Potters, &amp; Tile-Makers, collecting over 200 craftsmen from both guilds and forming a guild for the express purpose of paving the major streets and avenues of the city and repair¬ing any damage to said paving. While in seeming contra¬diction to the customs of noninterference by the Lords and disavowing a guild whose interest overlapped another guild, this guild was created to prevent a war between the two guilds, whose interests overlapped here, and to prevent either guild from making huge profits off of a necessary demand by the Lords. The two original guilds now have no control over the street construction or repair; they have to act through the Loyal Order if they need a paved street tom up in the course of their work.
Members of the Loyal Order are among the busiest workers in the city, with full members cutting, dressing, and laying stones for streets (whether smooth-paved or cobblestone) and prentices handling traffic detours, mortar mixing, the hauling of stones, and the leveling of streets during repairs or con¬struction. Prentices also handle the construction of corduroy roads under the supervision of a member Street Laborer; while the paved roads are sponsored by the Lords and fees collected from the nobles and the guilds, the corduroy roads (logs fitted cross-wise) are privately funded by nobles, busi¬ 
nesses, and other individuals. Often, as in Trades Ward, a group of businesses along one street will pay to have the road built, and thereafter must pay for its yearly maintenance. Street planning and surveying is always jointly coordinated by Streetsmaster Kovran and Master Plumber Hilithimm, to ensure the maintenance of current access points to the sewers while creating or repairing roads.
The hard work of this guild has paid off in the gratitude of the citizens (whose travel is now increased in speed and effi¬ciency and cleanliness) and in money: Fees are 12 silver pieces/day per prentice and 3 gold pieces/day per member, in addition to the cost of materials and 10 gold pieces for food and drink expenses. Work crews tend to have 10 to 12 members and an equal number of prentices on paved road construction, two members and 10 to 12 prentices on corduroy road con¬struction, or two members and three prentices on basic road repairs (either type). Road materials are provided by the Guild of Stonecutters (quarried stone and rubble) and agents in Amphail, Rassalanter, and Red Larch (timber for corduroy roads); the cost of the stone is undercut by the Lords' backing, reducing the Loyal Order's cost to 3 gold pieces per block</t>
  </si>
  <si>
    <t>The Chapel and Chalice of the Divine Right (Waterdeep)</t>
  </si>
  <si>
    <t>building repair</t>
  </si>
  <si>
    <t>Master Mariners’ Guild (D44)</t>
  </si>
  <si>
    <t>Mariners Hall, Cedar Street, Dock Ward (D44)</t>
  </si>
  <si>
    <t>Red hats with white plumes, red shoulder cloaks</t>
  </si>
  <si>
    <t>25 gp (none refused)</t>
  </si>
  <si>
    <t>10 gp/year</t>
  </si>
  <si>
    <t xml:space="preserve">Master First Mariner, Guildmaster Master Brendan, is a muscular older man  </t>
  </si>
  <si>
    <t>This guild consists of all ship captains and merchant fleet owners who are based in, or who often put into, Water- deep. It represents their interests before the Lord's Court, provides them with piloting training into and around Waterdeep's harbor, maintains emergency warehouse space (and a "free" dock—that is, the guild pays all docking fees—with room for three vessels to load or unload from the guild warehouses), and provides accommodations and a private bar for visiting members at Mariners' Hall. (Though listed as a guild hall, the main floor of Mariner's Hall has full tavern facilities.)
Ship captains pilot themselves into Waterdeep's harbor, or signal from offshore that they require a guild pilot, by lower¬ing all sails and running a red signal pennant up the main¬mast. Aside from the standard city docking fee, such pilots 
are provided free by the city, but the pilot is always accompa¬nied by a guard patrol, who inspect the ship's crew and cargo on the way into the harbor to ensure that no hostile or illicit activities are being brought into Waterdeep.
This guild has a long-standing, continual rivalry with the Order of Master Shipwrights, but cannot afford to maintain its own ship repair facilities. It does keep emergency stocks of rope and sail that guild members in a hurry can purchase at bargain rates instead of dealing in the city for custom- made sails The guild also provides its members with fresh livery upon payment of their annual dues.</t>
  </si>
  <si>
    <t>Sehanine Moonbow</t>
  </si>
  <si>
    <t>Pantheon Temple of the Seldarine (Waterdeep)</t>
  </si>
  <si>
    <t>Задания</t>
  </si>
  <si>
    <t>Halaster’s Heirs</t>
  </si>
  <si>
    <t>A hidden academy for dark arcanists, situated on the first level of the Undermountain</t>
  </si>
  <si>
    <t>candles, making</t>
  </si>
  <si>
    <t>Most Careful Order of Skilled Smiths &amp; Metalforgers (S20)</t>
  </si>
  <si>
    <t xml:space="preserve"> Metalmasters Hall, the High Road, Southern Ward (S20)</t>
  </si>
  <si>
    <t>Gray caps with black plumes, red tunics with a black vertical hammer, head uppermost, on the breast</t>
  </si>
  <si>
    <t>This guild represents the everyday blacksmiths who shoe horses and fashion such items as lamps, torch- and sign- brackets, gratings and barred window frames, fire-shields and other hearthware, and chains. They also make the simpler weapons, such as maces, hammers, and flails. The everyday pieces of metalwork, from needles and spikes to bootjacks, kitchen hooks, latches and hinges, to candlesticks, are the "bread-and-butter" work of this guild, whose members are always busy and who prosper steadily. This guild provides its members with cheap, readily-available supplies of raw metals, brought by the shipload from Mirabar and elsewhere, and makes, stocks, and inspects smithy tools for the convenience of its members, who may rent or buy such from the guild.
Most guild members are strong (Strength scores of 16 and up), have high Constitution scores (15 and up), and a high tolerance for heat and noise. For the unknowing, here is a point of etiquette: Never touch a smith's tools except by his leave, and state your requirements as requests, not demands, or you'll probably be told bluntly to take your business elsewhere. Members of this guild take pride in working quickly, in designing things with efficient ele¬gance, and in reproducing replacements to exactly match an original. DMs must devise prices for such smithywork 
according to the complexity and size of an item, judged against the item prices given in the Player’s Handbook.</t>
  </si>
  <si>
    <t>Sailor's Last Request [Shrine] (Waterdeep)</t>
  </si>
  <si>
    <t>The tallest building in the Trades Ward at six stories, which acts as an open temple for all faiths, as well as a landing place for the Guards' griffon steeds.</t>
  </si>
  <si>
    <t>Quests undertaken by agents of the Harpers might include the following:</t>
  </si>
  <si>
    <t>cargo handling</t>
  </si>
  <si>
    <t>Most Diligent League of Sail-makers &amp; Cordwainers (D35)</t>
  </si>
  <si>
    <t>Full Sails (the League-run tavern and guild hall), Dock Street, Dock Ward (D35)</t>
  </si>
  <si>
    <t>White cloaks and caps, and sky-blue robes; on the breast of the robes, two darker blue wavy horizontal lines (waves), and three silver stars above them</t>
  </si>
  <si>
    <t>15 gp (none refused)</t>
  </si>
  <si>
    <t>Jelhuld AlaerTavernmaster (CE hm F3), Full Sails</t>
  </si>
  <si>
    <t>The vast amounts of rope and many sails needed by the ships based in Waterdeep and those who call at its busy harbor are made by members of this guild, who use the collective buying and bargaining power of this guild to obtain canvas, hemp, and other needed supplies as cheaply as possible from other guilds and from outside Waterdeep. There are never enough skilled merchants in this guild to keep up with the demand for new rope and sails; apprentices work on repairing sails (for ships whose captains can't wait a week or more for new cus¬tom sails) until they are masters of their craft, and training them in sail design is then a simple matter.
The guild takes pride in producing heavy-duty, long-lasting
goods, although their wares are not cheap: A 100' coil of heavy sail-rope is 10 silver pieces; a 100' coil of thin, black, waxed cord, as strong as the sail rope but not for marine use, is 17 silver pieces. A simple lateen or square sail for small ves¬sels, of "standard" (not custom) dimensions, will cost 500 to 700 gold pieces (30% less if the buyer is willing to wait sev¬eral months); a custom mainsail will cost 1,000 gold pieces. A full set of sails including a spare jib and mainsail for a mer¬chant ship will cost 2,000 gold pieces (4,000 gold pieces for a large or triple masted ship, more again if the vessel is even larger and uses more sail). Interested buyers should note that nonguild sailmakers usually sell no-guarantees sets of sails for half what the Guild charges (and the guilds' reputation for quality sails stands as a testament for their higher prices).</t>
  </si>
  <si>
    <t>Plague Rats (Rat Hills, Waterdeep)</t>
  </si>
  <si>
    <t>Secure an artifact that could upset the balance of power in a region.</t>
  </si>
  <si>
    <t>House Cassalanter</t>
  </si>
  <si>
    <t>carpentry</t>
  </si>
  <si>
    <t>Most Excellent Order of Weavers &amp; Dyers (T27)</t>
  </si>
  <si>
    <t xml:space="preserve"> The House of Textiles, Nethpranters Street, Trades Ward (T27)</t>
  </si>
  <si>
    <t>Rainbow-hue dyed overcloaks and overgowns</t>
  </si>
  <si>
    <t>Mellor RhagustSpeaker of the Order (LN hm F0), The House of Textiles</t>
  </si>
  <si>
    <t>This guild is rich and busy and offends few. Its wares are rea¬sonably priced and its dyes good—they bleed and stain little, and fade only slowly. Guild members will gladly dye garments to order, although patterns and devices must not mock, closely resemble, or duplicate the heraldic devices of the city, Lords, or nobles — a Lords' Edict on this point is strictly obeyed by the guild. Guilds, nobles, and others with a clear legal right to such designs may, of course, order work bearing them from this guild, a process involving a written request bearing as witness a Magister's (or Piergeiron's) signature.
The Order has over 2,000 members, most human, and over half female. Its current master is head of the noble family Lanngolyn, and she takes care that members avoid controversy, shady dealings, and large expenses, all of which makes this guild of little interest to adventurers.</t>
  </si>
  <si>
    <t xml:space="preserve">
Most Excellent Order of Weavers &amp; Dyers
The House of Textiles, Nethpranter's Street, Trades Ward
Personages
Guild Master
Lady Tresh Lanngolyn
Primary Contact
Mellor Rhagust, Speaker of the Order, the House of Textiles
Other Guild Members
Membership: 2000+
Aelandelia Swiftleaf
Membership
Livery
Rainbow-hue dyed overcloaks &amp; overgowns
Dues
Entry Dues: 30 gp • Annual Dues: 10 gp/year
Goods &amp; Services
• Cloth, new-woven: 5sp to 10gp per bolt, depending on materials, demand, imported or local (does not include wool).
• Dyeing of cloth provided by client: 5 sp to 10gp per bolt, depending on complexity and difficulty of desired result.
Member Shops
xxx
This guild is rich and busy and offends few. Its wares are reasonably priced and its dyes goodthey bleed and stain little, and fade only slowly. Guild members will gladly dye garments to order, although patterns and devices must not mock, closely resemble, or duplicate the heraldic devices of the city, Lords, or noblesa Lords Edict on this point is strictly obeyed by the guild. Guilds, nobles, and others with a clear legal right to such designs may, of course, order work bearing them from this guild, a process involving a written request bearing as witness a Magisters (or Piergeirons) signature.
The Order has over 2,000 members, most human, and over half female. Its current master is head of the noble family Lanngolyn, and she takes care that members avoid controversy, shady dealings, and large expenses, all of which makes this guild of little interest to adventurers.</t>
  </si>
  <si>
    <t>The Plinth: Interdenominational Temple. The tallest building in the Trades Ward at six stories, which acts as an open temple for all faiths, as well as a landing place for the Guards' griffon steeds.</t>
  </si>
  <si>
    <t>Gather intelligence on a powerful individual or organization.</t>
  </si>
  <si>
    <t xml:space="preserve">Bravos from one of Luskan’s major gangs (or “ships”).   </t>
  </si>
  <si>
    <t>caulking and sealing</t>
  </si>
  <si>
    <t>3 (not ships)</t>
  </si>
  <si>
    <t>Order of Cobblers &amp; Corvisers (T37)</t>
  </si>
  <si>
    <t>Cobblers &amp; Corvisers House, Soothsayers Way, Trades Ward (T37)</t>
  </si>
  <si>
    <t>Gray cloaks or caps, with a brown human footprint (right foot, bare), toes uppermost, on the right shoulder or cap-front</t>
  </si>
  <si>
    <t>25 gp (member), by application to the Council of Senior Merchants (members of the guild who have been members for 15 continuous years, or more)</t>
  </si>
  <si>
    <t>10 gp/year (members), 15 gp/year (apprentices)</t>
  </si>
  <si>
    <t>Darion Sulmest (Ln hm F0, INT &amp; WIS 17, DEX 18), Sulmests Splendid Shoes &amp; Boots, the High Road, North Ward (N49)</t>
  </si>
  <si>
    <t>This guild is a quiet, always busy, wealthy lot, who make and repair shoes, boots, and all forms of footwear, including thick-soled wooden clogs for use in rain and snow. This is not a profession for the lazy—Water deep's inhabitants keep members of this guild working hard, and always try to get their own shoes or boots mended (or made new) first, before all the others waiting, by paying extra, and promis¬ing more. When a dozen or so customers do this in quick succession, 'some guild members' shops get a little frantic.
Most apprentices, however, watching the money-roll in and reflecting on their dues (apprentices pay more than mem¬bers), cannot wait to become full members, although the Council tries to keep active membership in the guild down to 100 persons. By guild law, each member can have up to nine—but no more—apprentices.
Guild dues are among the other things used to place large orders each fall (when herd animals that cannot be fed over the winter are slaughtered) with the League of Skinners &amp; Tanners for basic, dark brown, heavy-duty fin¬ished leather for use in the making of footwear by the guild. These annual orders are for tons of leather, are carefully guarded by both guilds, and the Order gets their leather at a bargain price in return for providing the League coffers with a regular, large sum to tide League members over each winter. Members of the Order are known to be either hoarders (vast amounts of treasure secured somewhere in the city) or investors, with their money in dozens of busi¬nesses or properties. (There's an old Waterdhavian saying, "Most landlords are corvisers; they know best when and how to give the boot.")</t>
  </si>
  <si>
    <t>Starry Cradles Orphanage: A Selûnite-sponsored orphanage.</t>
  </si>
  <si>
    <t>Determine the true intentions of a powerful political figure or spellcaster.</t>
  </si>
  <si>
    <t>Lords’ Alliance</t>
  </si>
  <si>
    <t>chain</t>
  </si>
  <si>
    <t>Order of Master Shipwrights (D19)</t>
  </si>
  <si>
    <t>Shipwrights House, Dock Street and Asterils Way, Dock Ward (D19)</t>
  </si>
  <si>
    <t>Cloaks and robes of blue, dun, and red, in three broad vertical stripes</t>
  </si>
  <si>
    <t>30 gp; only upon acceptance by the Master (there is no room for new members at present)</t>
  </si>
  <si>
    <t>15 gp/year</t>
  </si>
  <si>
    <t xml:space="preserve"> Zabardan BarparSpeaker for the Shipwrights (F0), Shipwrights House</t>
  </si>
  <si>
    <t>This guild collectively owns the construction sheds and dry-docks of Waterdeep (except for guild member Amagus, who has his own, and allows the city and fellow guild mem¬bers to use it for a fee) where ships are built, although they have always been a small guild. Orlumbor's gigantic shops have always commanded the lion's share of Sword Coast shipbuilding, and the shops in Waterdeep are simply too small to lay the keels of the largest ships. The Order does a steady trade, however, producing and repairing the mer¬chant cogs and caravels that ply coastal waters. The master merchants of Mirabar who own their own ships in Luskan, 
to bring their metals to Waterdeep, prefer the broad- beamed, massive cogs of Waterdeep's shipwrights over all other vessels for bringing their cargos safely through storms and with overly heavy loads to dock in the City of Splen¬dors. The base price for a new caravel is 6,000 gold pieces; a "fast caravel," a light, slim ship larger than its similar cousin and able to carry more sail (and thus run faster) is 9,000 gold pieces. A cog, a shorter, broader, wallowing, slower and less elegant cargo ship, is 5,000 gold pieces. A "heavy cog" mentioned above is larger, can carry more sail, and has a reinforced hull (can break through thin ice and thus sail in the North a week or so before and after less sturdy ships, each winter) is 7,000 gold pieces.
Unless such ships are heavily damaged or very old, they bring a "used" price of only 1,000 to 1,500 less. Guild mem¬bers sometimes salvage or refurbish old wrecks to make additional cash with relative ease and speed.</t>
  </si>
  <si>
    <t xml:space="preserve">Shrine of Jergal </t>
  </si>
  <si>
    <t xml:space="preserve">In Downshadow (HoU 48) </t>
  </si>
  <si>
    <t>Luminous Lightning League</t>
  </si>
  <si>
    <t>chain, fine</t>
  </si>
  <si>
    <t>Order of Master Tailors, Glovers, &amp; Mercers (T11)</t>
  </si>
  <si>
    <t>Costumers Hall, the High Road and Spend-thrift Alley, Trades Ward (T11)</t>
  </si>
  <si>
    <t>White glove, arm, and half-cloak (one piece garment), decorated with blue and green sequins in a repeating pattern of interwoven thread, leading to a
threaded needle picked out in sequins along the wearers forearm; this is worn on the left arm, hand, and shoulder, and is removed to do work of any sort</t>
  </si>
  <si>
    <t>12 gp/year</t>
  </si>
  <si>
    <t xml:space="preserve"> the Lady Master</t>
  </si>
  <si>
    <t xml:space="preserve">
This busy guild has over 600 members, who import cloth and other supplies (such as thread), and use much of what other Waterdhavian guilds make (such as leather, textiles, carved and cast buttons, and needles) to make literally tons of clothing, of all sizes and fashions, from high-society ladies' party masks to the leather breeches of a smith. Every guild member has a personal specialty (such as gloves or gowns), and prices, speed of work, and durability vary widely. The guild serves mainly to save its members money by importing needed supplies in bulk.</t>
  </si>
  <si>
    <t xml:space="preserve">
Order of Master Taylors, Glovers and Mercers
Costumers' Hall, the High Road &amp; Spendthrift Alley, Trades Ward
Personages
Guild Master
Alurra Tarbrossen, Lady Master of the Order
Primary Contact
The Lady Master, Costumers' Hall
Other Guild Members
Membership: 600+
xxx
Membership
Livery
White glove, arm, and half-cloak (all single garment), decorated with blue and green sequins in a repeating pattern of interwoven thread, leading to a threaded needle picked out in sequins along the wearer's forearm, all worn on the left.
Dues
Entry Dues: 25 gp • Annual Dues: 12 gp/year
Goods &amp; Services
Clothing
Member Shops
xxx
This busy guild has over 600 members, who import cloth and other supplies (such as thread), and use much of what other Waterdhavian guilds make (such as leather, textiles, carved and cast buttons, and needles) to make literally tons of clothing, of all sizes and fashions, from high-society ladies' party masks to the leather breeches of a smith. Every guild member has a personal specialty (such as gloves or gowns), and prices, speed of work, and durability vary widely. The guild serves mainly to save its members money by importing needed supplies in bulk.</t>
  </si>
  <si>
    <t xml:space="preserve">Shrine of Selvetarm </t>
  </si>
  <si>
    <t>In Downshadow (HoU 80)</t>
  </si>
  <si>
    <t>charts, nautical</t>
  </si>
  <si>
    <t>Saddlers’ &amp; Harness-Makers’ Guild (S6)</t>
  </si>
  <si>
    <t>Saddlers &amp; Harness-Makers Hall, Tulmasters Street, Southern Ward (S6)</t>
  </si>
  <si>
    <t>20 gp; acceptance by the Guildmistress High Dues: 7 gp/year</t>
  </si>
  <si>
    <t>7 gp/year</t>
  </si>
  <si>
    <t>the Guildmistress High</t>
  </si>
  <si>
    <t>This guild is led by a former thief and jockey who turned to breeding horses rather than racing them after several bad falls, and thence to making her own tack, eventually rising to head this guild. Deljassa has not been an active jockey or thief in over 15 years, and she is widely respected among the members of her own guild and among the guild masters of the city, as a shrewd and pleasant wheeler-dealer who gets what she wants (such as preferential treatment from the League of Skinners &amp; Tanners for the leather her guild members need).</t>
  </si>
  <si>
    <r>
      <t xml:space="preserve">Part of the Warrens. Home of Omphar Daegrech (see Folk of Waterdeep) </t>
    </r>
    <r>
      <rPr>
        <i/>
        <sz val="11"/>
        <color rgb="FF000000"/>
        <rFont val="Calibri"/>
        <family val="2"/>
        <charset val="204"/>
        <scheme val="minor"/>
      </rPr>
      <t>** Probably was deserted like the rest of the Warrens</t>
    </r>
    <r>
      <rPr>
        <sz val="11"/>
        <color rgb="FF000000"/>
        <rFont val="Calibri"/>
        <family val="2"/>
        <charset val="204"/>
        <scheme val="minor"/>
      </rPr>
      <t>. (BT)</t>
    </r>
  </si>
  <si>
    <t>People of the Black Blood</t>
  </si>
  <si>
    <t>cleaning (streets &amp; stables)</t>
  </si>
  <si>
    <t>Scriveners’, Scribes’, &amp; Clerks’ Guild (T25)</t>
  </si>
  <si>
    <t>The Zoarstar, Quill Alley, Trades Ward (T25)</t>
  </si>
  <si>
    <t>Gray woolen cloaks trimmed with fur (winter), skullcaps of gray wool with a fur fringe (summer)</t>
  </si>
  <si>
    <t>25 gp fee upon application to the Master; refunded if application refused</t>
  </si>
  <si>
    <t>2 gp/month</t>
  </si>
  <si>
    <t>Shalrin MeraedosGentleman Keeper of the Order (LN(E) hm F0), Meraedos Fine Furs, the High Road, North Ward (N48)</t>
  </si>
  <si>
    <t>This guild is a highly educated, professional group of men and women who letter signs, draw pictures (sometimes in front of a party audience, upon a noble's hiring), compose and write let-
ters, take dictation, design ornamental scripts, draw up legal tallies, and set down records, contracts, and accounts. Many guild members will even forge or counterfeit documents; these cost some very stiff fees—hundreds of gold pieces per docu- ment—since the penalties are so severe: Expulsion from Guild and city for very serious cases, with amputation of fingers and thumbs added if the forgery is treasonous or inflammatory, in a manner that threatens the peace of the area.
The Palace retains a dozen guild members at all times to transcribe a record of all said before it, and retains one scribe for each Magister (for the same task). The watch also employs guild members to draw likenesses of fugitives described by witnesses, so that watch officers can carry these sketches when on patrol.</t>
  </si>
  <si>
    <t>Owned by a cousin of Dorn Strongcroft (BT 87)</t>
  </si>
  <si>
    <t>Plague Rats</t>
  </si>
  <si>
    <t>An elite organization of thieves and assassins operating mainly in the Dock Ward The Rat's Maw of the Rat Hills, Deloun Alley, and Skullport.</t>
  </si>
  <si>
    <t>clerks</t>
  </si>
  <si>
    <t>Solemn Order of Recognized Furriers &amp; Woolmen (C36)</t>
  </si>
  <si>
    <t>Guild Hall of the Order, Waterdeep Way, Castle Ward (C36)</t>
  </si>
  <si>
    <t xml:space="preserve"> Royal blue berets with silver quills on them</t>
  </si>
  <si>
    <t>10 gp</t>
  </si>
  <si>
    <t>This guild is rich, long established, and incredibly tight- fisted, becoming even more so as the guild master and the members grow older. Its members, all of old families, attempt to control all trade in their field that enters Waterdeep by ruthlessly outbidding independents. Sabo­tage (such as mysterious warehouse fires or even high­way banditry) is not unknown. The current Master, Thoss Bhalein, was elected from the guild ranks by the Order's members upon the death of his predecessor some 30 winters ago, and he has let no one join the Order since he took office. He shows no sign of changing his views, even encouraging wealthy members of the Order to buy out weaker fellow members, to tighten the Order's control; in his 30 years as Master, Thoss has seen the order shrink by 25% (now having only 40 current members) but its controlled revenues have risen by 40%. Thoss will be master for life (unless he resigns his post, an almost unheard-of event; dying, bedridden Masters have often clung to their titles for years after real power has passed from their hands), and is presently 71 years old, but in remarkably good health. This Order is one of the most conservative in Waterdeep, and looks upon adventurers (and young, entrepreneurial merchants in any field) as dangerous, reckless brigands who, by their actions, threaten not only the good name of merchants everywhere, but the very stability of society.
The "recognized" of the guild's title refers to the proud assertion that no member of the Order deals in second¬hand, doctored, or stolen wares, but is above reproach. This is largely true, but is a claim occasionally rendered a myth by certain unscrupulous guild members.</t>
  </si>
  <si>
    <t>Last Guildmaster Aldemur Scrope was murdered (E:DM pg.20)</t>
  </si>
  <si>
    <t>** a stubborn dwarf probably rebuilt after a dragon attack</t>
  </si>
  <si>
    <t>Renown</t>
  </si>
  <si>
    <t>Requirements</t>
  </si>
  <si>
    <t>Perks</t>
  </si>
  <si>
    <t>Savants of the Dark Tide</t>
  </si>
  <si>
    <t>A foul organization run by aboleths deep in the Waterdeep sewer system, Drain of Madness.</t>
  </si>
  <si>
    <t>cloth</t>
  </si>
  <si>
    <t>29, 32</t>
  </si>
  <si>
    <t>Splendid Order of Armorers, Locksmiths, &amp; Finesmiths (D3)</t>
  </si>
  <si>
    <t>The Metal House of Wonders, Belnimbras Street and Gut Alley, Dock Ward (D3)</t>
  </si>
  <si>
    <t>Gray cloaks with a single blue star on the left shoulder</t>
  </si>
  <si>
    <t>35 gp</t>
  </si>
  <si>
    <t>This guild represents the most skilled smiths: Those able to craft weapons, shields, and armor superbly matched to the wielder and of lasting quality; the "finest quality" that mages enchanting weapons seek to find. Guild members can command the highest prices for their work, particularly for personalized weapons for adventurers and custom-designed locks and strong-doors for the vaults of merchants and nobles. Guild members also design and make ornaments of lasting beauty from wire and sculpted metal, such as the fantastic masks worn by many noble ladies of Waterdeep; metal birds that will flap their wings and trill if the hollow tails are blown through, as toys for the children of the rich; and elaborate party costumes of metal plates that can make the wearer appear to be a monster, for party or stage wear. Members of this guild also fashion signet rings and stamps for the guilds, noble families, and the Palace. (The Palace seal, the arms of the Lords of Waterdeep, was created by this guild.)
Each guild member trains his or her apprentices for many years. Acquiring such skills is a full-time profession that does not allow adventurers to dabble and acquire skills thereby (the guild master's fighting level is a reflection of his intimate knowledge of the properties and handling of the weapons he makes).</t>
  </si>
  <si>
    <t>Last Guildmaster Roysark Cuthbarrel was killed due to his part in the Masked Lords murders (E:DM pg.74)</t>
  </si>
  <si>
    <t>The fate of a region might depend on the adventures that characters of levels 5 to 10 undertake. These adventurers venture into fearsome wilds and ancient ruins, where they confront savage giants, ferocious hydras, fearless golems, evil yuan-ti, scheming devils, bloodthirsty demons, crafty mind flayers, and drow assassins. They might have a chance of defeating a young dragon that has established a lair but not yet extended its reach far into the surrounding territory.</t>
  </si>
  <si>
    <t>Sewer Snakes</t>
  </si>
  <si>
    <t>22, 32</t>
  </si>
  <si>
    <t>Stablemasters’ &amp; Farriers’ Guild (T34)</t>
  </si>
  <si>
    <t>The Guild Paddock, Walltower Walk, Trades Ward (T34)</t>
  </si>
  <si>
    <t>Deep blue hats with white plumes</t>
  </si>
  <si>
    <t>Last Guildmaster Talstren Telfeather (a mountainously tall, wide and deep-voiced man with hands as big as shovels) was murdered by Masked Lord Cazondur (E:DM 275, 278-280)</t>
  </si>
  <si>
    <t>This guild represents all who breed, train, capture, tame, house, and tend horses and other riding animals, including aerial steeds (but not aquatic creatures, lizards, or great cats), and sets standards for such care. The guild also provides its members with veterinary aid, and cheap rates on feed by buy¬ing in bulk. The guild maintains a registry of pedigrees and brands to discourage theft and aid the watch in tracing ani¬mals if they are stolen. Prices for guild members' mounts are given in the AD&amp;D® 2nd Edition game rules. Such businesses do take exhausted mounts for a lesser, "trade-in" value.
Guild member Jhalathan Ilzoond is considered the finest griffon-tamer in the city, but owns only one such steed himself, which is housed at Castle Waterdeep and hired by the guard. The guard is the largest owner of griffons in the city; it stables over 20 in the eyrie on Mount Waterdeep, and another six (plus Jhalathan's beloved "Firebeak") at the castle. There are perhaps three dozen known aerial steeds regularly in Waterdeep in the private hands of resi¬dents, including pegasi, hippogriffs, and wind steeds. Mem¬bers of this guild trained almost all of these.</t>
  </si>
  <si>
    <t>Harpshadow</t>
  </si>
  <si>
    <t>At this tier, adventurers make their mark on the world in a variety of ways, from the consequences of their adventures to the manner in which they spend their hard-won treasure and exploit their well-deserved reputations. Characters of this level construct fortresses on land deeded them by local rulers. They found guilds, temples, or martial orders. They take on apprentices or students of their own. They broker peace between nations or lead them into war. And their formidable reputations attract the attention of very powerful foes.</t>
  </si>
  <si>
    <t>Shadow Thieves</t>
  </si>
  <si>
    <t>THIEVES GUILD</t>
  </si>
  <si>
    <t>Before their banishment, the Shadow Thieves were based in the Citadel of Bloody Shadows in the heart of Mount Waterdeep. Today, the reborn guild is based in a half-dozen safe houses scattered through Dock Ward, Southern Ward, and Trades Ward. (A sample safe house is detailed in Lords of Darkness.)
The largest and most prosperous thieves' guild in Faerûn</t>
  </si>
  <si>
    <t>http://forgottenrealms.wikia.com/wiki/Shadow_Thieves</t>
  </si>
  <si>
    <t>//forgottenrealms.wikia.com/wiki/Shadow_Thieves</t>
  </si>
  <si>
    <t>coach building</t>
  </si>
  <si>
    <t>Stationers’ Guild (T31)</t>
  </si>
  <si>
    <t>Stationers Hall, the High Road and the Way of the Dragon, Trades Ward (T31)</t>
  </si>
  <si>
    <t>White robes, with a black quill pen on the breast</t>
  </si>
  <si>
    <t>This guild consists of those artisans who make both parch- 
ment paper and the cheaper rough-finished variety known in Waterdeep as "scrip." The guild also produces its own ink, blotters, colored waxes for seals, gilt ink for use in illu¬minating documents, metal pen nibs, and the like. It also imports many large feathers from the South for use as fine quill pens. All guild members have their own secret recipes for preparing special paper, but the guild does supply its members with fine parchment (made in Stationers' Hall) and the other products of their trade, at a discount.</t>
  </si>
  <si>
    <t>Brightcandle</t>
  </si>
  <si>
    <t>5 lvl</t>
  </si>
  <si>
    <t>Characters who reach 20th level have attained the pinnacle of mortal achievement. Their deeds are recorded in the annals of history and recounted by bards for centuries. Their ultimate destinies come to pass. A cleric might be taken up into the heavens to serve as a god’s right hand. A warlock could become a patron to other warlocks. Perhaps a wizard unlocks the secret to immortality (or undeath) and spends eons exploring the farthest reaches of the multiverse. A druid might become one with the land, transforming into a nature spirit of a particular place or an aspect of the wild. Other characters could found clans or dynasties that revere the memory of their honored ancestors from generation to generation, create masterpieces of epic literature that are sung and retold for thousands of years, or establish guilds or orders that keep the adventurers’ principles and dreams alive.</t>
  </si>
  <si>
    <t>The Confluence</t>
  </si>
  <si>
    <t>composing (poetry &amp; music)</t>
  </si>
  <si>
    <t>Surveyors’, Map &amp; Chart-makers’ Guild (C40)</t>
  </si>
  <si>
    <t>The Map House, Waterdeep Way, Castle Ward (C40)</t>
  </si>
  <si>
    <t>Green robes with a crossed chalk and dividers on the breast, green hats with white plumes</t>
  </si>
  <si>
    <t>20 gp; acceptance by the Master</t>
  </si>
  <si>
    <t>1 sp/month</t>
  </si>
  <si>
    <t>Doroun LhaerzorSpeaker for the Guild (CN hm F0), the Map House</t>
  </si>
  <si>
    <t>Guildmaster Andral Thaerendral (E:DM 324)</t>
  </si>
  <si>
    <t>The term "architect" is unknown in Waterdeep, though that type of work is not. Members of this guild design buildings and draw the required blueprints for all new buildings in Waterdeep, and all renovations which change the height of a building or add to its outside extent. This guild also does all the necessary surveying in the city, except for private building sites and road construction and repair sites,
The guild maintains, at the Map House, a large and evergrowing collection of maps and nautical charts, which they will purchase from any who offer good specimens to them (at 1-5 gold pieces each). The guild sells copies of maps from this collection, typically at 25 gold pieces each, delivery to any Waterdeep address in nine days included. "Rush" jobs (two days) cost double.
DMs should note that the First Chartist and the Speaker know the collection thoroughly, and also know charts and maps. They will pay more than the usual range for things they really need (for example, maps of cities in Thay, and good maps of far off, legendary Kara-Tur), but will refuse maps they know to be fanciful, wrong, or merely "treasure maps" with no details of the physical vicinity. Nautical charts (and of course, maps of the land) of the elven realm of Evermeet are a real rarity, and the elves take care that it stays that way. (Elves need no charts themselves, and their navy takes care that no other ships get near to Evermeet.)</t>
  </si>
  <si>
    <t>Deity or Deities</t>
  </si>
  <si>
    <t>Temple Name</t>
  </si>
  <si>
    <t>Wise Owl</t>
  </si>
  <si>
    <t>19 lvl</t>
  </si>
  <si>
    <t>The Unseen</t>
  </si>
  <si>
    <t>Formerly the Hanging Lantern, now secret rooms within the Dungeon of the Crypt; the sewers, and Skullport.</t>
  </si>
  <si>
    <t>http://forgottenrealms.wikia.com/wiki/Unseen</t>
  </si>
  <si>
    <t>counterfeiting</t>
  </si>
  <si>
    <t>Vintners’, Distillers’, &amp; Brewers’ Guild (S3)</t>
  </si>
  <si>
    <t>The House of Good Spirits, the Rising Ride, Southern Ward (S3)</t>
  </si>
  <si>
    <t>Purple robes with an upright drinking jack in white silhouette on the breast</t>
  </si>
  <si>
    <t>30 gp; acceptance by the Master</t>
  </si>
  <si>
    <t>This guild has only 44 members, but it produces a prodigious amount of drink for Waterdhavians and for export. Guild members annually turn out thousands upon thousands of barrels of wine, beer, and various liquors, including the distinctive zzar: a Waterdhavian fortified wine that is fiery, orange, slightly almond flavored, and equivalent to sherry. The Vintners' guildsmen are the absolute masters of creating zzar, though many of the vintner Houses have tried to pry that guild secret from the guildsmen in times past.
The Master is careful to keep membership low so competition does not hurt guild members. This is a difficult guild to join; years of apprenticeship to a member are necessary (or outstanding credentials in other brewing guilds around the Realms). Waterdhavian nobles and those connected to them are never permitted entry.
For a long time, there has been something of an informal "split" between the guild and those Houses that produce drink. The guild has produced "everyman's tipple," those drinks of quality and price range that make them the drinks purchased at myriad inns and taverns, while the "vintner Houses" (Houses Amcathra, Ammakyl, Melshimber, Rosznar and Thann) produced extremely fine wines for refined palates and heavy purses. Over the last generation or so, that has changed, with guildsmen interested in the art of producing truly exceptional wines, and the Houses finding a market in inns and taverns for their less-refined vintages.
The guild has also gone a long way towards standardizing sizes of alcohol for sale:
Jacks are large drinking horns sealed with wax, usually purchased for a household's consumption
Bottles are ceramic or glass, with wax-sealed corks; they are about the equivalent of a jack in volume, but inevitable are for finer brews
Small Keys are small hand-kegs of 2 gallons; about 10 lbs, 12" long and 8" across
Casks hold 12 gallons; about 2' long and 18" across
Barrels hold 30 gallons and are the most common containers for shipping; 3-5' long, 2-3' across
Butts are 100 gallon barrels; 6-7' long and 3-5' across
Tuns are the massive 250 gallon barrels usually set directly into the walls of a taproom, with taps driven directly into the tun; 8-10' long and 6-7' across</t>
  </si>
  <si>
    <t>Goods &amp; Services
• Ales, Beers, Ciders &amp; Stouts, Fair: 4cp/jack, 12-15cp/small key, 6-8sp/cask, 2gp/barrel, 6-7gp/butt, 10-15gp/tun
• Ales, Beers, Ciders &amp; Stouts, Good: 1sp/jack, 2-3sp/small key, 1-2gp/cask, 25sp-5gp/barrel, 8-15gp/butt, 16-30gp/tun
• Liquors, Fair: 3-6sp/jack, 15-30sp/small key
• Liquors, Good: 3-6gp/bottle, 15-30gp/small key
• Liquors, Fine: 15+gp/bottle
• Wines, Fair: 8-14cp/jack, 4-7sp/small key, 2-4gp/cask, 5-8gp/barrel, 10-30gp/butt, 40-70gp/tun
• Wines, Good: 3-6sp/bottle, 15-30sp/small key, 4-8gp/cask, 10-30gp/barrel, 30-60gp/butt
• Wines, Fine: 10+gp/bottle, 50+gp/small key
• Zzar: 2sp/jack, 7sp/bottle, 40gp/small key</t>
  </si>
  <si>
    <t>High Harper</t>
  </si>
  <si>
    <t>15 lvl</t>
  </si>
  <si>
    <t>Thralls of Artor Morlin</t>
  </si>
  <si>
    <t>court records</t>
  </si>
  <si>
    <t>Wagonmakers’ &amp; Coach Builders’ Guild (S5)</t>
  </si>
  <si>
    <t>The Coach &amp; Wagon Hall, the High Road, Southern Ward (S5)</t>
  </si>
  <si>
    <t>Brown cloaks with four white wheels on each front shoulder</t>
  </si>
  <si>
    <t>20 gp</t>
  </si>
  <si>
    <t>This guild builds and repairs coaches, wagons, and other conveyances for overland trade and travel (including, for extra fees, conveyances with an amazing variety of secret hiding places for use in smuggling and outwitting bandits). The skill involved in making durable, beautiful wagons is considerable, and years of apprenticeship are necessary. Conveyances produced by the guild are elegant and sturdy, lasting through quite a bit of abuse. Prices vary widely with the different types and sizes of conveyances. Custom-made wagons take two weeks to build. Wagons assembled from "stock" parts on hand can be finished in two days.</t>
  </si>
  <si>
    <t>Underdark Anarchists’ Fellowship</t>
  </si>
  <si>
    <t>Anarchic rebels sworn to smash the tyrannical status quo of the Underdark.</t>
  </si>
  <si>
    <t>crates</t>
  </si>
  <si>
    <t>Watchful Order of Magists &amp; Protectors (C15</t>
  </si>
  <si>
    <t>Tower of the Order, The Street of Bells, Castle Ward (C15)</t>
  </si>
  <si>
    <t>Dark purple cloaks, with a white human hand, fingers together and uppermost, on the left shoulder</t>
  </si>
  <si>
    <t>35 gp; majority vote of the members</t>
  </si>
  <si>
    <t>7 gp/month</t>
  </si>
  <si>
    <t>Orlar ThammasSpeaker for the Order (CG hm W11), Tower of the Order</t>
  </si>
  <si>
    <t>Bowgentra Summertaen (Lady Master of the Watchful Order, tall, imposing, strikingly beautiful, with long hair) (E:DM 274, 294-296)</t>
  </si>
  <si>
    <t xml:space="preserve">Guildsenior Maerla Windmantel (BT)
Guildsenior Eltalon Vaundrar (usually mutters, greying wizard, possesses a flying carpet) (BT)
Malryn Lavalander (one of the two most independent and dangerous members of the Order) (E:DM 276, 294-296)
Master Rhinzen Halnian of the Court of Summer’s End, Master of Wizardry, Head of Ritual Studies”, a sunelf wizard, blond hair, a ‘dreamkisser’ meaning he is addicted to the drug haepthum, which he buys in Mistshore in the evening, going by carriage. (TGC 14-16, 30-32) Teaches scions of noble houses in wizardry, his apprentices wear blue robes (TGC 12-13, 31). Was severly injured by the destruction of his tower (which he destroyed in a drug induced panic) Faces trial due to his role in the kidnapping of Antoum Mrays. He had two apprentices: 
Cassian Lafornan: good-looking, brown hair and hazel eyes (TGC 13) 
Shava: elf-girl, Cassian's girlfriend (TGC 14)
Vaerentevor Qasmult (one of the two most independent and dangerous members of the Order, broke due to failed investments, tried to kill Open Lord Laeral Silverhand, is turned over to the Black Robes for sentencing) (E:DM 276,306,350-353,381)
Deputy Master Imindur Glenmaur (Bowgentra's second in command) (E:DM 275-276) (tried to kill Open Lord Laeral Silverhand, is turned over to the Black Robes for sentencing (E:DM 340, 381) 
Master Tallus, an archmage from the House of Wonders, was murdered during a string of ritual murders (CoS)
The grey robes of the wizard’s of the W.O., (BT 189)
All grey-robes have wands to either paralyze or slow their foes (BT 191)  (nod to the Gray Hands?) 
Humble blue robes (BT 147)
After Naomal’s treachery, the new Blackstaff Vajra Safahr took control over the remaining mages of the Watchful Order for a time (BT)
Naxene Drathkala, wizard in Goldenfields
</t>
  </si>
  <si>
    <t>The grey robes of the wizard’s of the W.O., (BT 189)
All grey-robes have wands to either paralyze or slow their foes (BT 191)  (nod to the Gray Hands?) 
Humble blue robes (BT 147)
After Naomal’s treachery, the new Blackstaff Vajra Safahr took control over the remaining mages of the Watchful Order for a time (BT)</t>
  </si>
  <si>
    <t>Goods &amp; Services
• Scrolls: prices vary
• Minor Magic Items: prices vary
• Fire Guard: 5 gp per night
• Spell Guard: 10 gp per day</t>
  </si>
  <si>
    <t>This guild protects the less-powerful wizards (and novices to the Art) of Waterdeep, and attempts to influence the powerful loners (wizards outside the guild) of magical power in the city (such as Khelben "Blackstaff" Arunsun and Maaril) to be prudent and conservative, wielding magic little in public, so that mages will be respected and looked up to, rather than feared and actively opposed. Guild activities have little effect on the city's more pow-erful wizards who are not guild members and who do what they like anyway (although Khelben's quiet support in its early years allowed the Order to establish itself). They are effective in policing mages of low- and mid-lev¬els who visit the city, in matters of not throwing spells around to influence the populace, and respecting col¬leagues of all power levels.
The membership gains great benefits through the Order:
•	Members can readily communicate with fellow members to arrange training and buy magical information with assurances that they are not dealing with charlatans (the Order will expel and publicly vilify members who prac¬tice deceit on fellow members).
•	Members can readily purchase rare material components (such components are not cheap, but the time necessary to procure them personally is saved) from the golem- guarded cellars of the Tower of the Order. (DMs should invent some heavy-duty magical guardians and traps for this place if PCs assault it, culminating in personal appearances by the Lady Master of the Order, Laeral, and perhaps one or more mages of high level. In other words, PCs should have to run for their lives!) Member and nonmember adventurers can make fairly good money by selling materials to the Order, but they won't buy overpriced or overstocked substances.
•	Members can purchase magical items and scrolls here, at 
expensive prices; they can also get items recharged for a fee (see "Magic Items" below).
• Members short of cash can earn ready money by serving as fire guards, spell guards, or firefighters (see "Guard Duty" below).
Guard Duty
A fire guard is hired for a building (often only when it con¬tains valuables, although DMs should note that many nobles consider themselves valuable, night and day, as long as their money holds out) for 5 gold pieces/night. The guild keeps 1 gold piece of the fee, and gives the guarding mem¬ber 4 gold pieces. Such duty consists of loading up with affect normal fires, cone of cold, conjure water elemental, and similar spells and standing watch, with a guardian pigeon. If the pigeon is released, it will fly back to the Tower, and firefighting mages will come quickly, sometimes by aerial steed (the Lady Master has a Pegasus, who will carry one other with her, so long as Mhair is mounted too).
Firefighting mages, of whom the Order retains four to six a night, are paid 9 gold pieces each by the Order directly. If summoned by a fire guard, they cost the building owner nothing. If they arrive to fight an unguarded building, the city will pay the Order a fee of 10 gold pieces per building if the owner cannot be found, is deceased, or is unwilling to pay. Otherwise, owners are charged 10 gold pieces per fire¬fighting mage.
A spell guard costs 10 gold pieces per day (of which the Order gets 1 gold piece, and the guard 9 gold pieces), and the duty is simply accompanying a merchant, noble, or other paranoid individual through a day of living, partying, or working, to detect and counter spells cast at him or her (obviously, detect magic and dispel magic are needed here).
Magic Items
Once the Watchful Order became well established in the City of Splendors, they began selling minor magical items and scrolls (of a single spell each) to their mem¬bers. The items for sale below are detailed in Chapter Seven of the Campaign Guide to the City (with gp values adjusted to reflect the guild's price). A member of the Order may, of course, resell a scroll or item purchased from the Order to a nonmember (usually for a 75% markup). This resale is rarely done, since the Order will stop selling items to a member who does it too often. The Order makes these items and scrolls available to its members:
ITEMS	COST (Lowest price)
broom of evercleaning	1,400 gp
dagger of homing	17,000 gp
stamp of the messenger, gold	2,500 gp
stamp of the messenger, silver	10,000 gp</t>
  </si>
  <si>
    <t>Chevall</t>
  </si>
  <si>
    <t>Wharf Rats</t>
  </si>
  <si>
    <t>crystal balls</t>
  </si>
  <si>
    <t xml:space="preserve">17, 42 </t>
  </si>
  <si>
    <t>Wheel Hall, River Street, Trades Ward (T42)</t>
  </si>
  <si>
    <t>Orange robes with a black, spoked wheel on the breast</t>
  </si>
  <si>
    <t>This guild makes coach, cart, and carriage wheels, of spe­cific woods steamed and bent, and wrapped with iron bands. Members can do this in a matter of hours with ready materials. Making a replacement wheel for a carriage that matches design and appearance exactly might take a day and a half. Merely fitting the same vehicle with a "stock" wheel of the right size and approximate weight takes min­utes if one is in stock, and about two hours if it must be made (although it should not be used immediately, or it might throw its metal band off, and collapse—the band must cool completely to grip the wheel as tightly as it is supposed to).</t>
  </si>
  <si>
    <t>BT 49 ** as the Guild apparently still exists and is called when dead people are found in the City, but as the Carver family seems to taken over the care for the graveyards of Waterdeep, the guild apparently lost many responsibilities to the Carvers. Either the guild closely works with the Carvers or is a bitter rival.</t>
  </si>
  <si>
    <t>Marcheon</t>
  </si>
  <si>
    <t>Xanathar Guild</t>
  </si>
  <si>
    <t>http://forgottenrealms.wikia.com/wiki/Xanathar%27s_Thieves%27_Guild</t>
  </si>
  <si>
    <t>dictation</t>
  </si>
  <si>
    <t>Whitehawk</t>
  </si>
  <si>
    <t>digging</t>
  </si>
  <si>
    <t xml:space="preserve">3, 25 </t>
  </si>
  <si>
    <t>Vindicator</t>
  </si>
  <si>
    <t>Lords’ Alliance—Rally the Troops. You are a Stingblade of the Lords’ Alliance, dedicated to helping the common folk stand strong against the demonic influences pouring forth from the Underdark. By spending ten downtime days to rally the locals—whether surface dwellers or Underdark denizens—you can call three bandits (see appendix B of the Monster Manual) to your assistance. By spending fifteen downtime days, you can rally three bandits and one bandit captain to your aid. These allies perform any tasks within reason and capability, but they part ways with you after taking part in one combat or at the end of the adventure, whichever comes first. If things are looking grim and you do not already have these allies (and have not already called them during the current adventure), you can use a bonus action to spend an additional five downtime days (for a total of fifteen or twenty downtime days) and have these allies immediately show up in a place of the Dungeon Master’s choosing.</t>
  </si>
  <si>
    <t>Old Gnawbones</t>
  </si>
  <si>
    <t>Basement of the Wyrmbones Inn.</t>
  </si>
  <si>
    <t>distillation</t>
  </si>
  <si>
    <t>Cere-Clothiers, Ossurists and Gravedigger’s Guild </t>
  </si>
  <si>
    <t>Righteous Hand</t>
  </si>
  <si>
    <t>Heralds</t>
  </si>
  <si>
    <t>Falconfree </t>
  </si>
  <si>
    <t>docks, loading &amp; unloading</t>
  </si>
  <si>
    <t>Fists of hextor</t>
  </si>
  <si>
    <t>https://www.realmshelps.net/faerun/organizations/fistshextor.shtml</t>
  </si>
  <si>
    <t>documents</t>
  </si>
  <si>
    <t>Springwarden</t>
  </si>
  <si>
    <t>Red Sashes</t>
  </si>
  <si>
    <t>VIGILANTIES</t>
  </si>
  <si>
    <t>Various taverns in Dock Ward.</t>
  </si>
  <si>
    <t>http://forgottenrealms.wikia.com/wiki/Red_Sashes</t>
  </si>
  <si>
    <t>drugs, medicinal</t>
  </si>
  <si>
    <t>Summerstrider</t>
  </si>
  <si>
    <t>character of low rank might gain access to a reliable contact and adventure leads, a safe house, or a trader willing to offer a discount on adventuring gear.</t>
  </si>
  <si>
    <t>Tel Teukiira</t>
  </si>
  <si>
    <t>REMNANTS OF FACTION</t>
  </si>
  <si>
    <t>gone underground again</t>
  </si>
  <si>
    <t xml:space="preserve">were believed to be gone, many were killed while fighting a coven of vampire-wizards in Stump Bog. (BT 303)
During the Sundering Moonstar sleeper agents reactivated the organisation on a surprising massive scale in Waterdeep, Candlekeep and Myth Drannor. The organisation has since gone underground again, their relations to the Harpers, Open Lord Laeral Silverhand and Vajra the Blackstaff remain unclear. (SCAG 124) </t>
  </si>
  <si>
    <t xml:space="preserve">(BT 303) /  (SCAG 124) </t>
  </si>
  <si>
    <t>http://forgottenrealms.wikia.com/wiki/Moonstars</t>
  </si>
  <si>
    <t>drydocks</t>
  </si>
  <si>
    <t>Autumnreaver</t>
  </si>
  <si>
    <t>Emerald Enclave—Madness Ward. You are an Autumnreaver of the Emerald Enclave, and know that the madness creeping to the surface world from the depths of the Underdark is wholly unnatural. By performing cleansing rituals and warding areas where demonic madness has been seen or felt, you and your companions can bolster your resistance to that madness. For each downtime day you spend, you can grant yourself or an ally a madness ward that lasts until your next long rest. A creature with this madness ward can use a reaction to gain advantage on a saving throw against madness. A character can have only one madness ward active at a time.</t>
  </si>
  <si>
    <t>Dragoneye Dealing Coster</t>
  </si>
  <si>
    <t>TRADE CONSORTIUM</t>
  </si>
  <si>
    <t xml:space="preserve"> Originally based in the Vilhon Reach area, the Dragoneye now operates more often out of Irieabor and Elturel. This oldest of the costers was begun by two merchant brothers, Iltraven and Chethar, who were tired of shipping things overland to avoid the Inner Sea pirates only to lose them to bands on the long land routes west of Westgate, and also reluctant to pay incredibly stiff fees to the merchant houses of Westgate to have their cargoes accompany the well-guarded caravans of that city. The brothers still run the coster, but they have taken on two lesser partners  the Mhalogh of Mordulkin (a minor noble) and Bezenttar of Suzail.</t>
  </si>
  <si>
    <t>dung removal</t>
  </si>
  <si>
    <t>Winterstalker</t>
  </si>
  <si>
    <t>Firehands Group</t>
  </si>
  <si>
    <t xml:space="preserve"> Founded in the Year Prince (1357 DR.) out of Daerlun, the Firehands had a rough go of it in its early years trying to establish itself in a market with many other trading operations, but it is now an established concern catering fully to the Waterdeep to Sembia run. Its representative is Dhellart the Night Blade (LN male Chondathan human Ftr12). The Firehands Group has competitive rates, but raids and sabotage are common, often launched by its longstanding rival, the Iron Throne.</t>
  </si>
  <si>
    <t>dyeing</t>
  </si>
  <si>
    <t>Master of the Wild</t>
  </si>
  <si>
    <t>Highmoon Trading Coster</t>
  </si>
  <si>
    <t xml:space="preserve"> Headed by Guldelph Maremmon (N male Tethyrian War9), this flourishing concern dominates the Sword Coast overland routes from its bases in Scornubel and Waterdeep (surprisingly, it does not reach the Dalelands). The coster carries everything but has exclusive rights to kaorph (blue wine) and certain spices - arispeg, marka, and delph - that originate somewhere far to the south and east. Its colors are a white crescent on a black, star-studded oval.</t>
  </si>
  <si>
    <t>engraving</t>
  </si>
  <si>
    <t>19, 21</t>
  </si>
  <si>
    <t>Lord’s Alliance</t>
  </si>
  <si>
    <t>Iron Throne</t>
  </si>
  <si>
    <t xml:space="preserve"> The Iron Throne is a secretive merchant company with the publicly stated aim of controlling trade of transportation and commerce-related equipment and weapons in the Heartlands, from Hillsfar to Baldur's Gate. The Iron Throne's founder, a tiefling named Sfena, vanished three years ago, and her remaining lieutenants have struggled to maintain the company's commanding position in the weapons trade.</t>
  </si>
  <si>
    <t>eyeglasses</t>
  </si>
  <si>
    <t>Cloak</t>
  </si>
  <si>
    <t>Merchant's League</t>
  </si>
  <si>
    <t xml:space="preserve"> Based in Baldur's Gate, the League promotes merchant safety through good roads, regular patrols, defensive way stations, as well as strong, well-run, and well-guarded caravans. Prominent members of the League are Irlentree, Zorl Miyar, and Dabron Sashenstar (see page 81). All are successful merchant's who reside in Baldur's Gate. For nearly two decades, the League has been an organization in decline as the rise of the various costers has largely replaced its functions and sapped its traditional support. However, Dabron Sashenstar - who recently succeeded his late uncle, Aldeth Sashenstar - has brought new life to the Merchant's League, reinventing it as a priakos. With the backing of the ruling dukes of Baldur's Gate, the Merchant's League has begun challenging the Iron Throne for control of weapons shipments throughout the Heartlands.</t>
  </si>
  <si>
    <t>ferrying</t>
  </si>
  <si>
    <t>Redknife</t>
  </si>
  <si>
    <t>A middle-ranked character might gain a follower (see chapter 4, "Creating Nonplayer Characters"), access to potions and scrolls, the ability to call in a favor, or backup on dangerous missions.</t>
  </si>
  <si>
    <t>Red Shields</t>
  </si>
  <si>
    <t xml:space="preserve"> Bronthar Helmbrind (N male Tethyrian human Ftr7) has transformed the Red Shields from a mercenary company into a well-armed merchant company that runs its caravan operations out of Scornubel, making regular trading runs between Neverwinter, Waterdeep, Amn, and Scornubel. The Red Shields also serve as Scornubel's official army and police force, performing the former job professionally under the leadership of Vuldan (LN male Tethyrian fighter 5) and the latter job to the company's benefit under the leadership of Miftat (CN male Chondathan human Ftr6).</t>
  </si>
  <si>
    <t>fertilizer</t>
  </si>
  <si>
    <t>5, 7, 12</t>
  </si>
  <si>
    <t>Stingblade</t>
  </si>
  <si>
    <t>Seven Suns Trading Coster</t>
  </si>
  <si>
    <t xml:space="preserve"> The name of this group refers to the widely separated partners who formed the group, converting their own small merchant companies into regional bases and providing horses, draft oxen, and wagons, and hiring local guards. The seven partners are Jhasso of Baldur's Gate, Shield of Everlund, Pomphur of Almraiven, Chond of Calaunt, Alvund of Ormpetarr, Dzunn of Sheirtalar, and Nammna of Milvarune. This coster usually provides the leanest guards and the worst wagons, and is inclined to be slow and often bandit-struck as a result; however, it also undercuts competitors on most routes.</t>
  </si>
  <si>
    <t>finesmith-work</t>
  </si>
  <si>
    <t>Warduke</t>
  </si>
  <si>
    <t>Order of the Gauntlet—Investiture of the Divine. You are a Whitehawk in the Order of the Gauntlet, and have been a participant in prayer circles and rites to combat the demons spilling from the Underdark. You can spend ten downtime days to gain an investiture of the divine that lasts until your next long rest. While your investiture is active, you can use a bonus action on each of your turns to grant you or an ally within 30 feet of you the ability to bypass damage resistances on the next attack made against a demon. This benefit does not bypass a demon’s immunities.</t>
  </si>
  <si>
    <t>Stags Caravan Company</t>
  </si>
  <si>
    <t xml:space="preserve"> This is an older, somewhat-fallen-from-former-greatness outfit of rugged adventurers (now mostly dead or gone on to other adventures elsewhere) now taken over by merchants who are constantly dealing in large and small matters everywhere. The company's aging trail general, Black Tomm Bharhinn, has lost effective control of day-to-day operations to Scorm, Hlevell, and Dindar Pel, all young merchants of Amn who despair of making their fortunes within that kingdom of mighty merchants but are determined to make money with the company.</t>
  </si>
  <si>
    <t>firefighting</t>
  </si>
  <si>
    <t>Lioncrown</t>
  </si>
  <si>
    <t xml:space="preserve"> A high-ranking character might be able to call on a small army, take custody of a rare magic item, gain access to a helpful spellcaster, or assign special missions to members of lower rank.</t>
  </si>
  <si>
    <t>Six Coffers Market Priakos</t>
  </si>
  <si>
    <t xml:space="preserve"> Named for the six wealthy merchants who sponsored it, this priakos is run by Thelve Baruinheld of Berdusk and has bases in that city as well as Waterdeep, Silverymoon, Priapurl, and Selgaunt. It is large, efficient, and prosperous, but only four of the original six partners still live (the survivors are Ultramm of Selgaunt, Syntel of Irieabor, Maftan of Waterdeep, and Szwentil of Marsember).</t>
  </si>
  <si>
    <t>fish, fishermen, fish-sellers</t>
  </si>
  <si>
    <t>Surefeet Trademasters</t>
  </si>
  <si>
    <t xml:space="preserve"> Headed by a council (the merchants Pheng Thelombur, Aramma Dulve, and Prist Thelmip) and based in Scornubel, the Surefeet specialize in providing expert guides, escorts, guards for all concerns, not only their own caravans but also those of any overland travelers. Their rates are high, their employees good. It is rumored that the Surefeet have gained much wealth through several rich tomb and temple ruin finds made by guide members.</t>
  </si>
  <si>
    <t>flowers</t>
  </si>
  <si>
    <t>Fang</t>
  </si>
  <si>
    <t>Trail Lords</t>
  </si>
  <si>
    <t xml:space="preserve"> A mysterious, pompous outfit recently revealed to be backed by the Red Wizards of Thay, the Trail Lords have the exclusive contract for goods shipped between enclaves that cannot be sent by magic (due to cost, volume, or magical restriction). The group also ships nonmagical cargo between cities home to Red Wizard enclaves. The Trail Lords have been known to hire half-ores (or worse) as guards, but they have deep pockets and can muster a small army or two to guard especially valuable clients and cargo in a very short time. Mhereg Ssar (N male Thayan human illusionist7/Red Wizard 1) directs the group's operations. Trueshield Trading Priakos  Based ill Telpir on the Dragon Coast, this professional organization builds its own wagons and also equips and trains its own guards - and it does both of these things very well. Few bandits tangle with 'its caravans. Even ores leave them alone on most trips. The group's rates are expensive, but its agents almost always deliver; thus, money has been pouring into the priakos's coffers since its founding in the Year of the Serpent (1359 DR). The master merchant of the Trueshields, Dzentraven Thiomtul, is credited with the idea of sealed destination wagons into which the goods of many small shippers intended for a common destination are packed together, rather than the traditional "peddler" packing method where goods are packed by assorted weight and bulk considerations.</t>
  </si>
  <si>
    <t>food, preservation and packing of</t>
  </si>
  <si>
    <t>Wolf</t>
  </si>
  <si>
    <t>Thousandheads Trading Coster</t>
  </si>
  <si>
    <t xml:space="preserve"> Run by the former adventurer Bharavan Bhaerkantos (N male Tethyrian human Rog9) from his stronghold east of Riatavin, this coster operates only along a single route  from Waterdeep to Hillsfar via Scornubel, Berdusk, Irieabor, Proskur, Arabel, and Essembra. Its name refers to the "thousands" of small one- to twelve-wagon outfits that benefit from this coster - Bharavan recruits retired adventurers to guard his caravans, and he offers cut rates to small merchants. His guards are tough, hard-nosed, and tireless. They have instructions to go after and kill any caravan raider, so few casual raiders tangle with Thousandheads caravans twice.</t>
  </si>
  <si>
    <t>footwear, making &amp; repair</t>
  </si>
  <si>
    <t>Viper</t>
  </si>
  <si>
    <t>Zhentarim—Opportunist. You are a Viper of the Zhentarim and are adept at slithering your way into advantageous positions. Despite the Red Plumes’ grip on trade in the region and the chaos spreading as a result of madness in the Underdark, you are in a perfect position to profit. While you adventure, you are able collect valuables without the other party members’ knowledge, then sell those valuables at a later date. For each ten downtime days you spend before an adventure, increase your gold rewards from the adventure by 10 percent, up to a maximum of 50 percent for that adventure.</t>
  </si>
  <si>
    <t>Windriders Trading Coster</t>
  </si>
  <si>
    <t xml:space="preserve"> The Windriders are young merchants with a wild reputation for fierce competition, but they have learned the hard way about how to run a coster in the past few years. All wear shields adorned with a white Pegasus, wings outstretched, and they are much used for swift, discreet carrier service around the North. The sixty or so members of this coster prefer to remain anonymous and are represented through their office and leader, Torshilm Firetel (CN male Chondathan human Ftr7), formerly of Westgate.</t>
  </si>
  <si>
    <t>frames, metal</t>
  </si>
  <si>
    <t>Ardragon</t>
  </si>
  <si>
    <t>furniture</t>
  </si>
  <si>
    <t xml:space="preserve">16, 23 </t>
  </si>
  <si>
    <t>Dread Lord</t>
  </si>
  <si>
    <t>furs</t>
  </si>
  <si>
    <t>garbage removal</t>
  </si>
  <si>
    <t xml:space="preserve">7, 20 </t>
  </si>
  <si>
    <t>gems</t>
  </si>
  <si>
    <t>glass, making &amp; installation</t>
  </si>
  <si>
    <t xml:space="preserve">Faction Insignias </t>
  </si>
  <si>
    <t>gloves</t>
  </si>
  <si>
    <t xml:space="preserve">Faction </t>
  </si>
  <si>
    <t>Item</t>
  </si>
  <si>
    <t>gold</t>
  </si>
  <si>
    <t>Pin</t>
  </si>
  <si>
    <t>guiding through streets</t>
  </si>
  <si>
    <t>Pendant</t>
  </si>
  <si>
    <t>harness</t>
  </si>
  <si>
    <t>Leaf Clasp</t>
  </si>
  <si>
    <t>healing</t>
  </si>
  <si>
    <t>Lord's Alliance</t>
  </si>
  <si>
    <t>Signet Ring (symbol palm side)</t>
  </si>
  <si>
    <t>horseshoeing</t>
  </si>
  <si>
    <t>Gold Coin (stamped symbol)</t>
  </si>
  <si>
    <t>horse breeding &amp; training</t>
  </si>
  <si>
    <t>housing ("who lives where" information)</t>
  </si>
  <si>
    <t>Navy</t>
  </si>
  <si>
    <t>ARMED FORCES OF WATERDEEP</t>
  </si>
  <si>
    <t>ink</t>
  </si>
  <si>
    <t>Grey Hands</t>
  </si>
  <si>
    <t>inns</t>
  </si>
  <si>
    <t>Eltorchul Academy </t>
  </si>
  <si>
    <t>Arcane schools and practitioners</t>
  </si>
  <si>
    <t>The magic school of Lord Thesp Eltorchul.</t>
  </si>
  <si>
    <t>jewelry</t>
  </si>
  <si>
    <t>Blackstaff academy</t>
  </si>
  <si>
    <t>lamplighting</t>
  </si>
  <si>
    <t>New Olamn </t>
  </si>
  <si>
    <t>A bardic education centre formed after Iriador "Garnet" Wintermist's anger at the Harpers' deviance from their original ideals</t>
  </si>
  <si>
    <t>http://forgottenrealms.wikia.com/wiki/New_Olamn</t>
  </si>
  <si>
    <t>latches</t>
  </si>
  <si>
    <t xml:space="preserve">The Heirs of Mirt </t>
  </si>
  <si>
    <t xml:space="preserve">A hall in Castle Ward currently under renovation </t>
  </si>
  <si>
    <t xml:space="preserve">Founded by Renaer Neverember </t>
  </si>
  <si>
    <t>A society of Waterdhavian adventurers whose members vow to defend Waterdeep against all enemies, to uphold the values of Waterdeep (such as fighting corruption), and to aid the helpless. 
There is no membership fee nor salary nor stipend for membership. 
The members are only required to be true to defending Waterdeep. If at anytime they cannot do that, then they should resign. 
Membership benefits include the usage of the hall to serve as a social club with meals, drinks, and meeting rooms. Members may bring guests. 
Patrons seeking adventurers may post notices here or come in person seeking help. 
You may be a member of another Adventuring Company in addition to this Society. 
Foreigners are not accepted as members because their loyalties likely lie with other realms. If they make their residence in Waterdeep in the future, they may join at that time. 
As we prove the worth of the adventurers, it is hoped that the Society is seen as an informal militia or a group that would provide back up for the City Guard for the defense of the City. 
It is possible that the membership might decide to undertake civic projects in the future.</t>
  </si>
  <si>
    <r>
      <t>(</t>
    </r>
    <r>
      <rPr>
        <b/>
        <sz val="8"/>
        <color rgb="FF000000"/>
        <rFont val="Verdana"/>
        <family val="2"/>
        <charset val="204"/>
      </rPr>
      <t>WATE 1-6</t>
    </r>
    <r>
      <rPr>
        <sz val="8"/>
        <color rgb="FF000000"/>
        <rFont val="Verdana"/>
        <family val="2"/>
        <charset val="204"/>
      </rPr>
      <t>)</t>
    </r>
  </si>
  <si>
    <t>laundry</t>
  </si>
  <si>
    <t>The Heirs of Waterdeep</t>
  </si>
  <si>
    <t xml:space="preserve">Roarke House </t>
  </si>
  <si>
    <t>Symbol: Golden signet ring marked with a crescent moon and a star, each bearing a smooth garnet inside the ring below the signet.</t>
  </si>
  <si>
    <t>leather</t>
  </si>
  <si>
    <t>24, 30; (winter only) 33</t>
  </si>
  <si>
    <t xml:space="preserve">The Sightless </t>
  </si>
  <si>
    <t>Criminals, operate from Downshadow, many are spellscarred, lead by the lich Avaereene (DS 197)</t>
  </si>
  <si>
    <t>letters (written)</t>
  </si>
  <si>
    <t>Cult of Ghaunadar</t>
  </si>
  <si>
    <r>
      <t xml:space="preserve">This evil cult is dedicated to one of the oldest (and most vile) gods of the Realms: Ghaunadar, the Elder Eye, the god of slugs, oozes, slimes, and jellies (see FOR2 </t>
    </r>
    <r>
      <rPr>
        <i/>
        <sz val="9"/>
        <color rgb="FF000000"/>
        <rFont val="Book Antiqua"/>
        <family val="1"/>
        <charset val="204"/>
      </rPr>
      <t>Drow of the Underdark).</t>
    </r>
    <r>
      <rPr>
        <sz val="8.5"/>
        <color theme="1"/>
        <rFont val="Book Antiqua"/>
        <family val="1"/>
        <charset val="204"/>
      </rPr>
      <t xml:space="preserve"> Very little is known of the cult and its practices, but no formal priests of Ghaunadar have been heard of or seen within Waterdeep, Undermountain, or Skullport.
Ghaunadar's main agents appear to be shapeshifters known as ghaunadan (see the MONSTROUS COMPENDIUM® pages in this boxed set). Several ghaunadan exist in Under­mountain, where they keep watch over the temple of Eilis- traee, a temple of good-aligned drow near the subterranean city of Skullport. (A number of the clergy, including the high priestess Qilue Veladorn, were responsible for the destruction of one of Ghaunadar's avatars, and he waits patiently, building power for his revenge over Eilistraee's faithful.) In Waterdeep itself, a small circle of ghaunadar is working to infiltrate and spy upon the City of Splendor's powerful social circles (and suc­ceeding, by seducing a number of young noblewomen and men with their charismatic humanoid forms). The ghaunadan have established a small temple in a hidden cellar beneath a ware­house in the Dock Ward, and their god's constant need for sac­rifice is being sated by unfortunates kidnaped late at night.</t>
    </r>
  </si>
  <si>
    <t>lighting, night</t>
  </si>
  <si>
    <t>Cult of Ibrandul</t>
  </si>
  <si>
    <t>There have been rumors for years about a certain god from the South that watched over and protected humans and adventurers who ventured underground, aiding and guiding them when they need help. Once limited to Calimshan and the southern countries, the cult of Ibrandul has risen in influ¬ence since the Time of Troubles. The cult is not evil, nor is it disruptive to the city's commerce or Lords' Rule; it is, how¬ever, a well-kept secret and is small in number (though not in money, as many members are idle nobles and adventurers).
The cult even has a semisecret temple built beneath the streets and sewers of Waterdeep; only cult members or members of the Cellarers' and Plumbers' Guild can tell you where it is (DMs can create some secret temple within the sewers, or they can have a secret cellar in a warehouse with a teleporting gate to the temple), and they do not offer the information freely or easily. Often, the only way folk find out about this cult is by invitation from the high priest, Thalandar; a few mercenaries and adventurers may have heard of him as well, since he hired quite a few of both groups as guards and workers for his temple.
Thalandar "the Mad" (CN hm Dual—W12/P14 of Ibran- dul; CON 18, INT 16, WIS 17): Thalandar, once a proud, handsome man, is now changed by Ibrandul's magics, and his skin now appears to be made of overlapping scales (similar to a kuo-toan's skin). He wears a necklace with a symbol of overlapping silver rings and heavy purple robes. A skilled ora¬tor, Thalandar used to sway many to his cause, but he now prefers to operate on a smaller scale. His temple has connec¬tions to one of Undermountain's sub-levels, and he provides PCs with the means of escaping the dungeon in exchange for donations for the temple and for Ibrandul.
For more information and history on the cult of Ibrandul, its servants, and the true story behind the "God of the Dry Depths," see the Ruins of Undermountain boxed set; one of the monsters (the Ibrandlin) and an adventure (Undermountain Adventures, "The God of the Dry Depths") are based on this minor cult.</t>
  </si>
  <si>
    <t>liquor</t>
  </si>
  <si>
    <t>Apprentices</t>
  </si>
  <si>
    <r>
      <t>Dock Ward</t>
    </r>
    <r>
      <rPr>
        <sz val="10"/>
        <color rgb="FF000000"/>
        <rFont val="Arial"/>
        <family val="2"/>
        <charset val="204"/>
      </rPr>
      <t>. xxx</t>
    </r>
  </si>
  <si>
    <t>livestock</t>
  </si>
  <si>
    <t>Blinders</t>
  </si>
  <si>
    <r>
      <t> </t>
    </r>
    <r>
      <rPr>
        <i/>
        <sz val="10"/>
        <color rgb="FF000000"/>
        <rFont val="Arial"/>
        <family val="2"/>
        <charset val="204"/>
      </rPr>
      <t>Dock Ward</t>
    </r>
    <r>
      <rPr>
        <sz val="10"/>
        <color rgb="FF000000"/>
        <rFont val="Arial"/>
        <family val="2"/>
        <charset val="204"/>
      </rPr>
      <t>. A gang that claims they get their name from some tactic or technique they employ to "blind the Eye," a reference to the Xanathar. They have a street reputation as having refused and even fought the Xanathar's agents before.</t>
    </r>
  </si>
  <si>
    <t>locks</t>
  </si>
  <si>
    <t>Bloody Bosuns</t>
  </si>
  <si>
    <t>longshoremen</t>
  </si>
  <si>
    <t>Krakens</t>
  </si>
  <si>
    <t>magic (including protection against)</t>
  </si>
  <si>
    <t>Mootkings</t>
  </si>
  <si>
    <t> Dock Ward (+ South Ward). x</t>
  </si>
  <si>
    <t>magnifying glasses</t>
  </si>
  <si>
    <t>Pressbow Boys</t>
  </si>
  <si>
    <r>
      <t>Dock Ward</t>
    </r>
    <r>
      <rPr>
        <sz val="10"/>
        <color rgb="FF000000"/>
        <rFont val="Arial"/>
        <family val="2"/>
        <charset val="204"/>
      </rPr>
      <t>. A gang based out of the Pressbow neighborhood in the Dock Ward</t>
    </r>
  </si>
  <si>
    <t>[edit]Information</t>
  </si>
  <si>
    <t>maps (purchased, drawn, and sold)</t>
  </si>
  <si>
    <t>Black Scimitars</t>
  </si>
  <si>
    <t>South Ward. xxx</t>
  </si>
  <si>
    <t>They are known to use the "Neighborhood Beautification Endeavor" as their protection racket. They deliver evergreen shrubs in large planted pots, set just outside the shop's door, and charge a hefty fee to come around on a weekly basis and do "upkeep" on the plants. It is, of course, no coincidence that those shops with plants are almost never broken into, and those without them sometimes face troubling instances of vandalism and arson.</t>
  </si>
  <si>
    <t>masks</t>
  </si>
  <si>
    <t>Courtiers</t>
  </si>
  <si>
    <r>
      <t>South Ward</t>
    </r>
    <r>
      <rPr>
        <sz val="10"/>
        <color rgb="FF000000"/>
        <rFont val="Arial"/>
        <family val="2"/>
        <charset val="204"/>
      </rPr>
      <t>. xxx</t>
    </r>
  </si>
  <si>
    <t>masonry</t>
  </si>
  <si>
    <t>Griffins</t>
  </si>
  <si>
    <t>: Trades Ward (+ Sea Ward) Supposedly founded thirty years ago by a pair of bored nobles, the Griffins are a gang who focus their efforts on giving folk the illegal things they want, rather than victimizing folk. They deal drugs, fence, sell smuggled goods, and arrange for illegal gambling dens, all with the aim of thrilling rich folk and parting them from their coin. The Griffins maintain the northernmost territory of any other gang.</t>
  </si>
  <si>
    <t>material components (for spellcasting)</t>
  </si>
  <si>
    <t>Redwatch</t>
  </si>
  <si>
    <t>Trades Ward (+ South Ward). Hard pressed between the Squires and the Auld Hornies, the Redwatch is rapidly losing both territory and members to injury and defection. Even their allies, the Courtiers, seem to have abandoned them.</t>
  </si>
  <si>
    <t>meat</t>
  </si>
  <si>
    <t>: Dock Ward. A gang based out of the Pressbow neighborhood in the Dock Ward</t>
  </si>
  <si>
    <t>medicine</t>
  </si>
  <si>
    <t>Squires</t>
  </si>
  <si>
    <t>Castle Ward (+ Dock Ward and South Ward). A gang that has made as its headquarters the buildings at the feet of the Honorable Knight, one of the Walking Statues. Though they claim to have formed to protect their neighborhood from the predation of other gangs, they still take protection money and certain other gang rackets. They're certainly nowhere near as bad as most street gangs, however.</t>
  </si>
  <si>
    <t>metal, precious</t>
  </si>
  <si>
    <t>Criminals, operate from Downshadow, many are spellscarred, lead by the lich Avaereene (DS 197)
Avaereene: a powerful lich and crime lord (originally appeared in the 3.5 Waterdeep sourcebook as a member of the Xanathar's guild) (DS 183+) 
Hides below the illusion of a youthful, well rounded women, with a heart-shaped face surrounded by vibrant gold curls. (DS 183) 
Before Avarenee became a lich, she was in command of the Xanathar’s kidnapping agents known as ‘the Hand’. She was already a skilled mage and slaver of the Xanathar’s Thieves Guild. (CoSp/WiW 89)</t>
  </si>
  <si>
    <t>metal-work, design &amp; repair</t>
  </si>
  <si>
    <t>Cult of Midnight</t>
  </si>
  <si>
    <t>metal casting</t>
  </si>
  <si>
    <t>mounts, "trade-in"</t>
  </si>
  <si>
    <t>music</t>
  </si>
  <si>
    <t>musical instruments</t>
  </si>
  <si>
    <t>nautical charts</t>
  </si>
  <si>
    <t>needles</t>
  </si>
  <si>
    <t>packaging, construction of</t>
  </si>
  <si>
    <t>packing</t>
  </si>
  <si>
    <t>parchment, fine</t>
  </si>
  <si>
    <t>paper-making</t>
  </si>
  <si>
    <t>pastries</t>
  </si>
  <si>
    <t>Falconfree</t>
  </si>
  <si>
    <t>Titled Office of the Heralds of Faerûn</t>
  </si>
  <si>
    <t>When one of the Heraldic Offices is vacated - whether by death or promotion - the High Heralds look to the apprentices of that office, and choose the best of them to assume the responsibilities of the office. This office comes with a coat of arms, a physical token of that office, and a title. As far as the local authorities and legal offices are concerned, the local Titled Herald is the final authority in all matters involving the heralds. While there are offices above them, they are not authorities to whom other can appeal. This puts the Titled Herald in a position of some power and influence, although those given to temptation and corruption are usually weeded out by then, and even Titled Heralds are subject to the appraisal of their peers and superiors.</t>
  </si>
  <si>
    <t>pedigrees, animal</t>
  </si>
  <si>
    <t>Elranmyr Wands</t>
  </si>
  <si>
    <t>Falconfree (Herald of Waterdeep)</t>
  </si>
  <si>
    <t>The current holder of the Falconfree title has held his title only since 1352 DR. His appointment was cause for a great deal of bravado by the city's nobility - the old Falconfree was not one of them and held them to what many considered unreasonably strict interpretations of law and tradition. It's clear that many of Waterdeep's nobles hope that Elranmyr will be more congenial in his rulings, but several of them have had cause to discover this is not so. Elranmyr idolizes his old master's integrity and the dignity of the office, and if anything, he seems less inclined to find in favor of willful nobles, considering his own background.</t>
  </si>
  <si>
    <t>pens</t>
  </si>
  <si>
    <t>pewter-work</t>
  </si>
  <si>
    <t>piloting (harbor)</t>
  </si>
  <si>
    <t xml:space="preserve">26 (20) </t>
  </si>
  <si>
    <t>pipe laying</t>
  </si>
  <si>
    <t>plans (building)</t>
  </si>
  <si>
    <t>plaster work</t>
  </si>
  <si>
    <t>plumbing</t>
  </si>
  <si>
    <t>portraits</t>
  </si>
  <si>
    <t>pottery</t>
  </si>
  <si>
    <t>preservatives, making &amp; using</t>
  </si>
  <si>
    <t>"problem patrons," information</t>
  </si>
  <si>
    <t>quarrying</t>
  </si>
  <si>
    <t>quills</t>
  </si>
  <si>
    <t>record-keeping</t>
  </si>
  <si>
    <t>renovations, building (plans)</t>
  </si>
  <si>
    <t>rental coaches &amp; wagons</t>
  </si>
  <si>
    <t>repairing buildings</t>
  </si>
  <si>
    <t>roofing</t>
  </si>
  <si>
    <t>rope</t>
  </si>
  <si>
    <t xml:space="preserve">28 (26) </t>
  </si>
  <si>
    <t>saddles</t>
  </si>
  <si>
    <t>sail</t>
  </si>
  <si>
    <t>28 (26)</t>
  </si>
  <si>
    <t>sand</t>
  </si>
  <si>
    <t>17, 18</t>
  </si>
  <si>
    <t>sandpaper</t>
  </si>
  <si>
    <t>17, 18, 21</t>
  </si>
  <si>
    <t>scabbards</t>
  </si>
  <si>
    <t>scribes</t>
  </si>
  <si>
    <t>scriveners</t>
  </si>
  <si>
    <t>seals</t>
  </si>
  <si>
    <t>36 (see also 38)</t>
  </si>
  <si>
    <t>seasonings</t>
  </si>
  <si>
    <t>secret compartments</t>
  </si>
  <si>
    <t>sewer work</t>
  </si>
  <si>
    <t>3, 6</t>
  </si>
  <si>
    <t>shipbuilding</t>
  </si>
  <si>
    <t>ship-loading &amp; -unloading</t>
  </si>
  <si>
    <t>ship-captaining</t>
  </si>
  <si>
    <t>ship-owning</t>
  </si>
  <si>
    <t>ship-repair</t>
  </si>
  <si>
    <t>signers</t>
  </si>
  <si>
    <t>silver</t>
  </si>
  <si>
    <t>singing</t>
  </si>
  <si>
    <t>skinning, animals</t>
  </si>
  <si>
    <t>slaughtering, animals</t>
  </si>
  <si>
    <t>sleighs &amp; sledges, rental</t>
  </si>
  <si>
    <t>smithy-work</t>
  </si>
  <si>
    <t>smuggling</t>
  </si>
  <si>
    <t xml:space="preserve">4, 13, 41 </t>
  </si>
  <si>
    <t>soap-making</t>
  </si>
  <si>
    <t>spectacles</t>
  </si>
  <si>
    <t>"spell-guard"</t>
  </si>
  <si>
    <t>stable cleaning</t>
  </si>
  <si>
    <t>stamps, business</t>
  </si>
  <si>
    <t>stolen animals, tracing</t>
  </si>
  <si>
    <t>stone polishing</t>
  </si>
  <si>
    <t>stone cutting</t>
  </si>
  <si>
    <t>street cleaning</t>
  </si>
  <si>
    <t>street construction</t>
  </si>
  <si>
    <t>street repair</t>
  </si>
  <si>
    <t>tack</t>
  </si>
  <si>
    <t>tailors</t>
  </si>
  <si>
    <t>tanning, hides</t>
  </si>
  <si>
    <t>thieves</t>
  </si>
  <si>
    <t>no guild (see 21)</t>
  </si>
  <si>
    <t>tile making</t>
  </si>
  <si>
    <t>tools</t>
  </si>
  <si>
    <t>19, 27</t>
  </si>
  <si>
    <t>toys</t>
  </si>
  <si>
    <t>16, 36</t>
  </si>
  <si>
    <t>"trade-in" mounts</t>
  </si>
  <si>
    <t>transportation (within city), land</t>
  </si>
  <si>
    <t>transportation (within city), water</t>
  </si>
  <si>
    <t>veterinary aid</t>
  </si>
  <si>
    <t>wagons, making &amp; repair</t>
  </si>
  <si>
    <t>"wanted" likenesses</t>
  </si>
  <si>
    <t>warehouse rental</t>
  </si>
  <si>
    <t>waxes</t>
  </si>
  <si>
    <t>weapons</t>
  </si>
  <si>
    <t>27, 36 (swords, finest quality)</t>
  </si>
  <si>
    <t>weaving</t>
  </si>
  <si>
    <t>wheels</t>
  </si>
  <si>
    <t>wicker-work</t>
  </si>
  <si>
    <t>wine</t>
  </si>
  <si>
    <t>wire</t>
  </si>
  <si>
    <t>21, 36</t>
  </si>
  <si>
    <t>woodcarving</t>
  </si>
  <si>
    <t>wool &amp; woolens</t>
  </si>
  <si>
    <t>work clothing</t>
  </si>
  <si>
    <t>zzar</t>
  </si>
  <si>
    <t>PERSONES OF WATERDEEP</t>
  </si>
  <si>
    <t>Fences</t>
  </si>
  <si>
    <t>FACTION AGENTS</t>
  </si>
  <si>
    <t>LOREMASTERS (3E)</t>
  </si>
  <si>
    <t>loremasters</t>
  </si>
  <si>
    <t>HOUSE OR FAMILY</t>
  </si>
  <si>
    <t>CLERGY</t>
  </si>
  <si>
    <t>ORGANIZATION</t>
  </si>
  <si>
    <t>Short Description</t>
  </si>
  <si>
    <t>DNDBEYOND LINK</t>
  </si>
  <si>
    <t>TO DO</t>
  </si>
  <si>
    <t>Trade</t>
  </si>
  <si>
    <t>Contact</t>
  </si>
  <si>
    <t>Contact Location</t>
  </si>
  <si>
    <t>Category</t>
  </si>
  <si>
    <t>Location (key)</t>
  </si>
  <si>
    <t>FIELD OF LORE</t>
  </si>
  <si>
    <t xml:space="preserve"> Ander Stormwind</t>
  </si>
  <si>
    <t>Alathann Ruil</t>
  </si>
  <si>
    <t>Weapons, Armor, Fine metalwork (40%)</t>
  </si>
  <si>
    <t>One-Eyed Jukk</t>
  </si>
  <si>
    <t>the Bloody Fist tavern (Presper &amp; Snail Streets, Dock Ward)</t>
  </si>
  <si>
    <t>Red Sails Warehouse, Cod Lane, Dock Ward</t>
  </si>
  <si>
    <t>Sandyse Thunderquill A studious mage in Neverwinter.</t>
  </si>
  <si>
    <t>HARPERS</t>
  </si>
  <si>
    <t>Decipher Script</t>
  </si>
  <si>
    <t>Shrines of Nature (), ask for Mirrormul Tszul</t>
  </si>
  <si>
    <t>Irbryth Authamaun</t>
  </si>
  <si>
    <t>Knowledge (local Waterdeep), specializing in the minutiae of Waterdeep’s broadsheets, and Knowledge (history), specializing in the history of Waterdeep</t>
  </si>
  <si>
    <t>CITY WATCH</t>
  </si>
  <si>
    <t>Alek Lenter</t>
  </si>
  <si>
    <t>Poisons, Forbidden alchemical substances, Delivery systems of such</t>
  </si>
  <si>
    <t>Thunna Cremek</t>
  </si>
  <si>
    <t>Thirsty Throat tavern (Way of the Dragon, Dock Ward)</t>
  </si>
  <si>
    <t>Waukeen's Wares, Adventurer's Quarter, South Ward</t>
  </si>
  <si>
    <t xml:space="preserve">Remallia Haventree </t>
  </si>
  <si>
    <t>Gather Information</t>
  </si>
  <si>
    <t xml:space="preserve">Amcathra Villa (N34), ask for Galinda Raventree Amcathra;  </t>
  </si>
  <si>
    <t>Ilighast Chamnabbar</t>
  </si>
  <si>
    <t>Knowledge (arcana), specializing in magic traditions, Knowledge (the planes), specializing in the Astral Plane, the Ethereal Plane, and the Elemental Planes, and Knowledge (history), specializing in the histories of dwarves, elves, gnomes, and halﬂ ings along the Sword Coast and across the North</t>
  </si>
  <si>
    <t>CiTY WATCH</t>
  </si>
  <si>
    <t>Swordcaptain , South Ward</t>
  </si>
  <si>
    <t>MODULES</t>
  </si>
  <si>
    <t>Thomor Kroft</t>
  </si>
  <si>
    <t>Gems, Coins, Regalia &amp; Uniforms</t>
  </si>
  <si>
    <t>Kroft's Rare and Wonderful Treasures, The Street of the Sword</t>
  </si>
  <si>
    <t>Rian Nightshade</t>
  </si>
  <si>
    <t>ZHENTARIM</t>
  </si>
  <si>
    <t xml:space="preserve">ask skum servitors of the Skum Lord for an escort through Skullport’s sewers (good luck!); </t>
  </si>
  <si>
    <t xml:space="preserve"> Narthund Delzhour</t>
  </si>
  <si>
    <t>Knowledge (arcana), specializing in astrology, astronomy, and numerology, and Knowledge (geography), spe-cializing in geology and mineralogy</t>
  </si>
  <si>
    <t>BLUE ALLEY</t>
  </si>
  <si>
    <t>Chuldan Helmstar</t>
  </si>
  <si>
    <t>Carvings, Statuary</t>
  </si>
  <si>
    <t>Helmstar Warehouse, Dock Street, Dock Ward</t>
  </si>
  <si>
    <t>Captain Drashk</t>
  </si>
  <si>
    <t>Cassalanter Villa ($48), ask for any noble;</t>
  </si>
  <si>
    <t>Knowledge (architecture and engi-neering), specializing in stonecraft and weaponry, Knowledge (history), specializing in dwarfkind, and Knowledge (nature), specializing in fauna of the Sword Coast and the North</t>
  </si>
  <si>
    <t>Haerlit Thomm</t>
  </si>
  <si>
    <t xml:space="preserve">Furniture, Distinctive Household Goods </t>
  </si>
  <si>
    <t>Felzoun Thar</t>
  </si>
  <si>
    <t>Felzoun's Folly (Salabar Street, Trades Ward)</t>
  </si>
  <si>
    <t>Thomm Warehouse, Sambril Lane, Dock Ward</t>
  </si>
  <si>
    <t>Laerel Silverhand</t>
  </si>
  <si>
    <t>LORDS ALLIANCE</t>
  </si>
  <si>
    <t xml:space="preserve">The Queenspire (H5), ask for ; </t>
  </si>
  <si>
    <t>Knowledge (history), special-izing in the folklore, history, languages, legends, and politics of halﬂ ingkind, and the politics and history of humankind along the Sword Coast, and Knowledge (religion), specializing in the mythology of halﬂ ingkind</t>
  </si>
  <si>
    <t>three other sisters of Vescaras (S:TA 47, 392)</t>
  </si>
  <si>
    <t>Jannaxil Serpentil</t>
  </si>
  <si>
    <t>Maps, Charts, Scrolls, Books</t>
  </si>
  <si>
    <t>Serpentil Books &amp; Folios, Book Street, Dock Ward</t>
  </si>
  <si>
    <t>Helvur Tarnlar (PotA)</t>
  </si>
  <si>
    <t xml:space="preserve">Ruldegost Villa ($29), ask for </t>
  </si>
  <si>
    <t xml:space="preserve"> Blackrabbas Khuulthund</t>
  </si>
  <si>
    <t>Knowledge (nature), specializing in the fauna (birds, insects) and ﬂora (ﬂowers, herbs) of the Sword Coast and the North</t>
  </si>
  <si>
    <t>son of Haelram (missing) (IDWFR1)</t>
  </si>
  <si>
    <t>Lhund Dhaermos</t>
  </si>
  <si>
    <t>Exotic Creatures, Exotic Plants, Slaves</t>
  </si>
  <si>
    <t>Hulfast</t>
  </si>
  <si>
    <t>Wharf Street docks, Dock Ward</t>
  </si>
  <si>
    <t>Dhaermos Warehouse, Belnimbra's Street, Dock Ward</t>
  </si>
  <si>
    <t>Maegla Tarnlar (PotA)</t>
  </si>
  <si>
    <t>Myrna Cassalanter’s residence (</t>
  </si>
  <si>
    <t>Javroun Lithkind</t>
  </si>
  <si>
    <t>Knowledge (geography), Knowledge (history), specializing in the history and politics of humankind, and Knowledge (nobility and royalty), specializing in the genealogy of humankind</t>
  </si>
  <si>
    <t>OTHER PERSONS OF POWER WHICH HAVE INTEREST</t>
  </si>
  <si>
    <t>Orlpar Husteem</t>
  </si>
  <si>
    <t>Spices, Scents, Wines, Drugs</t>
  </si>
  <si>
    <t>Hala Myrt</t>
  </si>
  <si>
    <t>Grinning Lion tavern (Golden Serpent Street, North Ward)</t>
  </si>
  <si>
    <t>Residence, Golden Serpent Street, North Ward</t>
  </si>
  <si>
    <t>Arilosa Adarbrent: Owns the Coin Toss, a merchant ship.</t>
  </si>
  <si>
    <t>ARCANA</t>
  </si>
  <si>
    <t xml:space="preserve">Elfstone Tavern (C32), ask for ; </t>
  </si>
  <si>
    <t>Haerun Mhammaster</t>
  </si>
  <si>
    <t>Knowledge (history), specializing in the art, folklore, legends, and music of elves, dwarves, halﬂings, and gnomes, and Knowledge (architecture and engineering), specializing in dungeons and other underground construction</t>
  </si>
  <si>
    <t>cousine of Tomassine in Yartar</t>
  </si>
  <si>
    <t>WDH</t>
  </si>
  <si>
    <t>GAWAIN BLUE (CULT OF THE DRAGON)</t>
  </si>
  <si>
    <t>Orsabbas "the Fingers"</t>
  </si>
  <si>
    <t>Tapestries, Wines, Perfumes</t>
  </si>
  <si>
    <t>Orsabbas' Fine Imports</t>
  </si>
  <si>
    <t>Orsabbas' Fine Imports, Vellarr's Lane, Trades Ward</t>
  </si>
  <si>
    <t>Captain Tazlan Rilzeer: Captain of Coin Toss, fearless scoundrel.</t>
  </si>
  <si>
    <t xml:space="preserve"> Font of Knowledge (C4), ask for </t>
  </si>
  <si>
    <t>, wife of Haelram (IDWFR1)</t>
  </si>
  <si>
    <t>STEEL DRAGONS OF WATERDEEP</t>
  </si>
  <si>
    <t>Phalantar Orivan</t>
  </si>
  <si>
    <t>Magic Items</t>
  </si>
  <si>
    <t>Phalantar's Philtres &amp; Components, Street of Bells, Castle Ward</t>
  </si>
  <si>
    <t>Tharkil Morn: Priest of the Coin Toss. Cheery, overweight.</t>
  </si>
  <si>
    <t>Tower of the Order (C15)</t>
  </si>
  <si>
    <t>Healing and Knowledge (nature), specializing in ﬂora (fungi, herbs) of the Sword Coast, the North, and the Heartlandsdwarves, halﬂings, and gnomes, and Knowledge (architecture and engineering), specializing in dungeons and other underground construction</t>
  </si>
  <si>
    <t>Adeyo</t>
  </si>
  <si>
    <t>Shani's husband</t>
  </si>
  <si>
    <t>DDAL08-01</t>
  </si>
  <si>
    <t>OTHER NOBLE HOUSES?</t>
  </si>
  <si>
    <t>Torst Urlivan</t>
  </si>
  <si>
    <t>Horses , Harnesses</t>
  </si>
  <si>
    <t>Gentle Rest Inn, High Road, Trades Ward; and Gentle Rest Stables, Deloun Alley, Trades Ward</t>
  </si>
  <si>
    <t>Thora Nabal</t>
  </si>
  <si>
    <t xml:space="preserve">House of Wonder ($21); </t>
  </si>
  <si>
    <t>Knowledge (nature), specializing in the biology of humanoids and giantkind. He also speaks many humanoid and giant languages and can ably Decipher Script. engineering), specializing in dungeons and other underground construction</t>
  </si>
  <si>
    <t xml:space="preserve">Adhamh </t>
  </si>
  <si>
    <t>A dwarf gravedigger within the City of the Dead. Adhamh is a stocky male of simple means with a long gray beard that overcompensates for his receding hairline. His job ensures he keeps to himself, ever watchful of the comings and goings of those who visit the City of the Dead.
Personality: I feel far more comfortable around the dead than the living.
Ideal: There’s no good pretending to be something I’m not.
Bond: My job is my life.
Flaw: I tend to gossip in order to fill awkward silences.</t>
  </si>
  <si>
    <t>OTHER GUILDS?</t>
  </si>
  <si>
    <t>Ulmar "the Watchful"</t>
  </si>
  <si>
    <t>Ships, Shipboard Equipment, Cargos</t>
  </si>
  <si>
    <t>Zhaegos</t>
  </si>
  <si>
    <t>Crommor's Warehouse (The Reach, Castle Ward)</t>
  </si>
  <si>
    <t>Crommor's Warehouse, The Reach, Castle Ward</t>
  </si>
  <si>
    <t>Sylrien Havennor.</t>
  </si>
  <si>
    <t xml:space="preserve">Elfstone Tavern (C32), </t>
  </si>
  <si>
    <t>ask about Haerun Mhammaster and be directed to his home (C82);</t>
  </si>
  <si>
    <t>Sulphon</t>
  </si>
  <si>
    <t>Knowledge (arcana), specializing in the study of magical beasts, and Knowledge (dungeoneering), specializing in the study of aberrations.</t>
  </si>
  <si>
    <t>Adreth Sardolphyn</t>
  </si>
  <si>
    <t>Sardolphyn</t>
  </si>
  <si>
    <t>AGENTS OF NEVEREMBER?</t>
  </si>
  <si>
    <t>Olaf Renghyi</t>
  </si>
  <si>
    <t xml:space="preserve">Selune’s Smile (D6) (winter months only), ask for </t>
  </si>
  <si>
    <t>Agorn Fuoco</t>
  </si>
  <si>
    <t>Manshoon's Zhentarim</t>
  </si>
  <si>
    <t>NE male Turami human bard</t>
  </si>
  <si>
    <t>LILTEN, FAYNE?</t>
  </si>
  <si>
    <t>Elias Drako</t>
  </si>
  <si>
    <t xml:space="preserve">Font of Knowledge (C4), ask for  </t>
  </si>
  <si>
    <t> Chazlauth Yarghorn</t>
  </si>
  <si>
    <t>Ahmaergo</t>
  </si>
  <si>
    <t>Xanathar's Guild</t>
  </si>
  <si>
    <t>Ahmaergo, Xanathar’s majordomo, has a fascination with minotaurs. Although outwardly civil, the shield dwarf is as devious and corrupt as the worst devil, yet also unflinchingly loyal to his beholder master.
After the beholder, Ahmaergo is the most influential member of the Xanathar Guild.
Ahmaergo, the Xanathar’s 
majordomo, has a fascination with minotaurs. Although 
outwardly civil, the shield dwarf is as devious and 
corrupt as the worst devil, yet also unflinchingly loyal to 
his beholder master.
Personality: I’m an iron fist in a velvet glove. My rage is 
the last thing many see.
Ideal: The strong prey on the weak.
Bond: The Xanathar is the boss but I have the real 
power, and I like it that way.
Flaw: I am fascinated with minotaurs and the primal 
power they embody.</t>
  </si>
  <si>
    <t>https://www.dndbeyond.com/monsters/ahmaergo</t>
  </si>
  <si>
    <t>SHADOWBANE?</t>
  </si>
  <si>
    <t xml:space="preserve">Tamryn Tharke </t>
  </si>
  <si>
    <t>Aila	and	Dallia	Illmatti’</t>
  </si>
  <si>
    <t xml:space="preserve">LE	female	Turami	human	illusionists	</t>
  </si>
  <si>
    <t>WDH:UW</t>
  </si>
  <si>
    <t>HERALDS?</t>
  </si>
  <si>
    <t>Knowledge</t>
  </si>
  <si>
    <t>Alaeros Margaster</t>
  </si>
  <si>
    <t xml:space="preserve">exile </t>
  </si>
  <si>
    <t>http://forgottenrealms.wikia.com/wiki/Alaeros_Margaster 
http://dnd.wizards.com/dungeons-and-dragons/what-dd/heroes/alaeros</t>
  </si>
  <si>
    <t>REMNANTS OF CULT OF THE DRAGON?</t>
  </si>
  <si>
    <t>Although the assassin, drug, poison, and slave trades of Waterdeep are largely confined to Skullport, the City of Splendors is home to a fair share of illegal commerce. There is a large resale market for purloined goods, many of which are stolen in one ward, sold in another, and then displayed prominently by their new owners in a third. Some of the known fences and. dealers in contraband of Waterdeep are described below.</t>
  </si>
  <si>
    <t>(architecture/engineering)</t>
  </si>
  <si>
    <t>Font of Knowledge (C4), ask for</t>
  </si>
  <si>
    <t xml:space="preserve"> Javroun Lithkind</t>
  </si>
  <si>
    <t>Known Usurists</t>
  </si>
  <si>
    <t>Alethtan</t>
  </si>
  <si>
    <t>THAYAN AGENTS?</t>
  </si>
  <si>
    <t>https</t>
  </si>
  <si>
    <t>//www.realmshelps.net/faerun/organizations/waterdeep4.shtml</t>
  </si>
  <si>
    <t>Dasharra Keldabar: A dwarf who teaches people to ride griffons.</t>
  </si>
  <si>
    <t>LORE - dungeoneering</t>
  </si>
  <si>
    <t>Yawning Portal (C48)</t>
  </si>
  <si>
    <t>Appearance</t>
  </si>
  <si>
    <t>Description</t>
  </si>
  <si>
    <t>Algondar Daliano</t>
  </si>
  <si>
    <t>DECEASED</t>
  </si>
  <si>
    <t>FORMER OWNER OF PINK FLUMPH</t>
  </si>
  <si>
    <t>AGENTS OF SHADOW THIEVES OF AMN?</t>
  </si>
  <si>
    <t>Knowledge (geography)</t>
  </si>
  <si>
    <t>Ennin of Everlund</t>
  </si>
  <si>
    <t>Varies • Castle Ward</t>
  </si>
  <si>
    <t>A half-elven male of middling years.</t>
  </si>
  <si>
    <t>Ennin is a puppeteer who performs on the streets, and occasionally at events, usually to entertain children.</t>
  </si>
  <si>
    <t>Alondra 'Wildfire' Wavesilver, Heir to the House, called 'student' by Ilira Nathalan (DS163,167)</t>
  </si>
  <si>
    <t>HISTORY</t>
  </si>
  <si>
    <t xml:space="preserve">Ammathair Hawkfeather’s residence (C83); </t>
  </si>
  <si>
    <t>Eatiel</t>
  </si>
  <si>
    <t>Golden Serpent Street • North Ward</t>
  </si>
  <si>
    <t>An elven women of indeterminate age.</t>
  </si>
  <si>
    <t>Eatiel is the proprietress of a shop called "Three Moves Ahead," where she sells her finely-wrought gaming boards. It also displays her antique collection of gaming sets, as well.</t>
  </si>
  <si>
    <t>Alvilda Margaster</t>
  </si>
  <si>
    <t>FAMILIAR FACES</t>
  </si>
  <si>
    <t xml:space="preserve">Elfstone Tavern (C32), ask about Haerun Mhammaster and be directed to his home (C82); </t>
  </si>
  <si>
    <t xml:space="preserve">Haerun Mhammaster </t>
  </si>
  <si>
    <t>Lavah the Eldest</t>
  </si>
  <si>
    <t>Lavah's Triumphant Arms • Sea Ward</t>
  </si>
  <si>
    <t>A human woman of middling years.</t>
  </si>
  <si>
    <t>A merry woman fond of the battles at the nearby Field of Triumph._x000D_
Lavah runs a shop, "Lavah's Triumphant Arms" where she makes and sells small weapons and light armors._x000D_
Her husband, Elmarq, tends the counter and books to the shop._x000D_
She will frequently invite handsome young men into her shop to talk business, asking them to try on some battle harness or another "for a client of about your build." She is quite handsy during the "adjustments and measurements" that follow.</t>
  </si>
  <si>
    <t>Amath Sercent</t>
  </si>
  <si>
    <t>BANE</t>
  </si>
  <si>
    <t>LE female Mulan priest</t>
  </si>
  <si>
    <t>MERCHANTS FROM BALDUR'S GATE (HOTDQ)</t>
  </si>
  <si>
    <t xml:space="preserve">Font of Knowledge (C4), ask for Ilighast Chamnabbar or Javroun Lithkind; </t>
  </si>
  <si>
    <t xml:space="preserve">Ilighast Chamnabbar or Javroun Lithkind; </t>
  </si>
  <si>
    <t>Hardo Sprouttiller</t>
  </si>
  <si>
    <t>Various • Castle Ward</t>
  </si>
  <si>
    <t>A bright-tempered stout halfling male.</t>
  </si>
  <si>
    <t>Hardo is a tumbler and juggler, spending his days performing on the streets, and his evenings in various festhalls.</t>
  </si>
  <si>
    <t>Ambrose Everdawn</t>
  </si>
  <si>
    <t>Sir Ambrose Everdawn, a grizzled old champion of Kelemvor</t>
  </si>
  <si>
    <t>(LG male human Tethyrian knight</t>
  </si>
  <si>
    <t>HARSHAG (SKT)</t>
  </si>
  <si>
    <t>Zeltabbar Iliphar’s residence (T50)</t>
  </si>
  <si>
    <t>Mare Diemhin</t>
  </si>
  <si>
    <t>The Gentle Mermaid • North Ward</t>
  </si>
  <si>
    <t>A human woman of lovely countenance, flamboyant red hair and soft-rounded figure</t>
  </si>
  <si>
    <t>Mare works as a soft-trader at the Gentle Mermaid.</t>
  </si>
  <si>
    <t xml:space="preserve">Ammakyl (BT 43) 
</t>
  </si>
  <si>
    <t>CONTACTS FROM RISE OF TIAMAT</t>
  </si>
  <si>
    <t xml:space="preserve">Selune’s Smile (D6) (winter months only), ask for Jasmal; </t>
  </si>
  <si>
    <t>Ammalia is well mannered, well read, well traveled, and exceptionally shrewd. She is known for driving a hard bargain. Her hobby is lepidopterology, and her estate has the most beautiful butterfly garden. She allows her youngest children to play in the garden under her supervision.</t>
  </si>
  <si>
    <t>le female</t>
  </si>
  <si>
    <t>L</t>
  </si>
  <si>
    <t>https://www.dndbeyond.com/monsters/ammalia-cassalanter</t>
  </si>
  <si>
    <t>SURVIVORS FROM CULTS OF ELEMENTAL EVIL</t>
  </si>
  <si>
    <t>Melshimber Villa ($16)</t>
  </si>
  <si>
    <t>Known to be a heavy drinker.</t>
  </si>
  <si>
    <t>Amnar Vergoba</t>
  </si>
  <si>
    <t>LG male veteran</t>
  </si>
  <si>
    <t>OTHER CHARACTERS FROM POTA</t>
  </si>
  <si>
    <t xml:space="preserve"> Irbryth Authamaun’s residence (N62); </t>
  </si>
  <si>
    <t>Amori De'spri</t>
  </si>
  <si>
    <t xml:space="preserve"> (was resurrected after over a century, middle aged human female (HoU 44-45), yearns to reunited with her dead husband Julain (HoU 51)** there might be legal problems concerning her standing within her family, as she technically is now again the oldest member.Chostal Dunflagon, recently passed away (WATE 2-1)</t>
  </si>
  <si>
    <t>FACTION MERCENARIES FROM OOTA</t>
  </si>
  <si>
    <t>Grinning Lion (N56), ask for Vlorn Keenear;</t>
  </si>
  <si>
    <t>Andalar Helmfast, older nobleman (E:DM 119)</t>
  </si>
  <si>
    <t>FACTION CONTACTS FROM OOTA</t>
  </si>
  <si>
    <t>HISTORY - local Waterdeep</t>
  </si>
  <si>
    <t>Irbryth Authamaun’s residence (N62);</t>
  </si>
  <si>
    <t>Andraethra Melshimber</t>
  </si>
  <si>
    <t>Consort (Rank 8) • 41 years
In contrast to her husband, it might almost be fairly said that there is no social set in Waterdeep without Andraethra. She sets a great deal of the nobility's standards of comportment and presentation, and a critical word from her has crushed reputations and futures within those circles before.</t>
  </si>
  <si>
    <t>TRADERS&amp;DROW FROM OOTA IN SKULLPORT</t>
  </si>
  <si>
    <t xml:space="preserve"> New Olamn (C72)</t>
  </si>
  <si>
    <t xml:space="preserve">Andral Thaerendral </t>
  </si>
  <si>
    <t>Guildmaster</t>
  </si>
  <si>
    <t>(E:DM 324)</t>
  </si>
  <si>
    <t>HOOKS FROM COS</t>
  </si>
  <si>
    <t>NATURE</t>
  </si>
  <si>
    <t>Blackrabbas Khuulthund</t>
  </si>
  <si>
    <t>AndramburtMelauthaZaraela (only daughter), was recently killed by the mindflayer Suthool (E:DM 294)</t>
  </si>
  <si>
    <t>SURVIVORS FROM NIGHTSTONE</t>
  </si>
  <si>
    <t xml:space="preserve">Selune’s Smile (D6) (winter months only), ask for  </t>
  </si>
  <si>
    <t>Andrethra Zoar</t>
  </si>
  <si>
    <t>Zoar</t>
  </si>
  <si>
    <t>Andrethra Zoar is a short, slender, dark-eyed woman with ankle-length black hair and a quiet, serene manner. She is a sorceress of accomplishment and an ever-increasing collection of seized magic items—and is also a calculating schemer who’s always prepared for trouble, from the lockpicks hidden in her hair and the belt-pouches of pepper ready to throw into the eyes of foes to elaborate escape plans and prepared sequences of spells.8 Elminster described her as “ruthless and paranoid.” To lesser 
members of the society, she’s known as Unicorn.</t>
  </si>
  <si>
    <t>OTHER CHARACTERS FROM SKT</t>
  </si>
  <si>
    <t xml:space="preserve">Shrines of Nature ($5), ask for ; </t>
  </si>
  <si>
    <t>Mirrormul Tszul or almost anyone</t>
  </si>
  <si>
    <t>Antoum Mrays</t>
  </si>
  <si>
    <t>Nazra’s young son, studies a the House of Wonders.</t>
  </si>
  <si>
    <t>HOOKS FROM HOOKS TO TALES FROM DNDADVENTURERSLEAGUE</t>
  </si>
  <si>
    <t>Warm Beds (D15), ask for</t>
  </si>
  <si>
    <t>Antoum Mrays, Nazra’s young son, studies a the House of Wonders.</t>
  </si>
  <si>
    <t>NPCS FROM BEREGOST ?</t>
  </si>
  <si>
    <t>LORE - nobility/royalty</t>
  </si>
  <si>
    <t xml:space="preserve">Font of Knowledge (C4), ask for Javroun Lithkind; </t>
  </si>
  <si>
    <t>Antryn Thann</t>
  </si>
  <si>
    <t>DAGGERFORD CONTACTS</t>
  </si>
  <si>
    <t xml:space="preserve">Melshimber Villa ($16); </t>
  </si>
  <si>
    <t>Anverth Leffery</t>
  </si>
  <si>
    <t>Bregan D'aerthe</t>
  </si>
  <si>
    <t>rock gnome engineer</t>
  </si>
  <si>
    <t>rock gnome engineer on Scarlet Marpenoth</t>
  </si>
  <si>
    <t>New Olamn (C72)</t>
  </si>
  <si>
    <t>Aowena Hedare</t>
  </si>
  <si>
    <t>, (TGC 5) (TGC 8,11)</t>
  </si>
  <si>
    <t>RELIGION</t>
  </si>
  <si>
    <t>Ammathair Hawkfeather’s residence (C83)</t>
  </si>
  <si>
    <t>Araezra ‘Rayse’ Hondyl</t>
  </si>
  <si>
    <t>Grinning Lion (N56), ask for;</t>
  </si>
  <si>
    <t xml:space="preserve"> Vlorn Keenear</t>
  </si>
  <si>
    <t>Ardred Briferhew</t>
  </si>
  <si>
    <t>High Road Charter Company</t>
  </si>
  <si>
    <t>human veteran</t>
  </si>
  <si>
    <t xml:space="preserve">Thongolir Villa ($49), ask for ; </t>
  </si>
  <si>
    <t>Aria Cavatina</t>
  </si>
  <si>
    <t>opera singer (LG female protector aasimar bard)</t>
  </si>
  <si>
    <t>DRA23 Winter Splendor</t>
  </si>
  <si>
    <t xml:space="preserve"> Various temples</t>
  </si>
  <si>
    <t>Arilosa Adarbrent</t>
  </si>
  <si>
    <t xml:space="preserve"> Arilosa Adarbrent supports Order of the Gauntlet and have ship  Coin Toss (SKT)</t>
  </si>
  <si>
    <t>ARCANA - planes</t>
  </si>
  <si>
    <t xml:space="preserve">Font of Knowledge (C4), ask for ; </t>
  </si>
  <si>
    <t xml:space="preserve">Arlanna </t>
  </si>
  <si>
    <t>Tavernmaid of Slaked Sylph</t>
  </si>
  <si>
    <t xml:space="preserve">Tower of the Order (C15); </t>
  </si>
  <si>
    <t xml:space="preserve">Arn Xalrondar </t>
  </si>
  <si>
    <t>LE male Tethyrian human cult fanatic</t>
  </si>
  <si>
    <t>Zeltabbar Ilipha</t>
  </si>
  <si>
    <t>Arthius, Serenore Ulbrinter</t>
  </si>
  <si>
    <t>Arthright Grayfalcon</t>
  </si>
  <si>
    <t>CN male Illuskan swashbuckler</t>
  </si>
  <si>
    <t>Artor Morlin</t>
  </si>
  <si>
    <t>Artor Morlin (ARR Tore MORE linn). Known also as The Baron of Blood. This masked lord is a vampire, but very few live to hold this knowledge. While wholly evil, Artor is calculating and respectful. His clothing, while fine, is outdated in fashion and he smells of dust and ancient blood.
Personality: I send minions to deal with threats.
Ideal: I'm always one step ahead of my enemy.
Bond: Knowing my secrets means death.
Flaw: If I must fight, my bloodlust consumes me.He is main antagonist in DDAL08 series. Artor Morlin, once a Shoon outlaw, then Lord Baron of Morlin Castle and the Steeping Falls, then a vampiric mercenary lord famed for his hatred of all things Calishite, has dwelled in the City of Splendors since the Second Troll War. Artor (LE male vampire fighter 13/blackguard 3/master vampire 31) sees Waterdeep as his personal hunting preserve and brooks no challenges from rival vampires to his domain. As a result, Waterdeep is home to far fewer vampires preying on the citizenry than might otherwise be the case for a city of its size. Artor takes care to keep his depredations within the city to a minimum, giving him a secure and profitable base in which to live out his immortality. For more on Artor's lair, see the Fireplace Level.
Masked Lord, Neutral Lord</t>
  </si>
  <si>
    <t>http://forgottenrealms.wikia.com/wiki/Artor_Morlin</t>
  </si>
  <si>
    <t>DDAL</t>
  </si>
  <si>
    <t>Arvene Morrow</t>
  </si>
  <si>
    <t>swordcaptain</t>
  </si>
  <si>
    <t>WDH:RoW</t>
  </si>
  <si>
    <t>Astute Carver</t>
  </si>
  <si>
    <t xml:space="preserve"> (Leaplow, Runewright and Sophraea’s father, a giant of a man, bushy beard, master stonecarver) (CotD 7-9, 15-16)</t>
  </si>
  <si>
    <r>
      <t>Astute Carver (Leaplow, Runewright and Sophraea’s father, a giant of a man, bushy beard, master stonecarver) (</t>
    </r>
    <r>
      <rPr>
        <b/>
        <sz val="11"/>
        <color theme="1"/>
        <rFont val="Calibri"/>
        <family val="2"/>
        <charset val="204"/>
        <scheme val="minor"/>
      </rPr>
      <t>CotD 7-9, 15-16</t>
    </r>
    <r>
      <rPr>
        <sz val="11"/>
        <color theme="1"/>
        <rFont val="Calibri"/>
        <family val="2"/>
        <charset val="204"/>
        <scheme val="minor"/>
      </rPr>
      <t>)</t>
    </r>
  </si>
  <si>
    <t>Athue Thann</t>
  </si>
  <si>
    <t>Aundra Blacklock</t>
  </si>
  <si>
    <t>, a raptoran sorceress is the landlady of the house, who lives in a sphere without a visible door floating 20ft. above the statues upward-reaching arm (TGC 6-7)  It’s said that she can heal spellplague damages.</t>
  </si>
  <si>
    <t>Aurinax</t>
  </si>
  <si>
    <t>adult gold dragon</t>
  </si>
  <si>
    <t>Avaereene</t>
  </si>
  <si>
    <t>The Sightless</t>
  </si>
  <si>
    <t xml:space="preserve"> a powerful lich and crime lord (originally appeared in the 3.5 Waterdeep sourcebook as a member of the Xanathar's guild) (DS 183+) </t>
  </si>
  <si>
    <t>Avareen Windrivve</t>
  </si>
  <si>
    <t>Avi</t>
  </si>
  <si>
    <t>water genasi, priest of Eldath, husband of Embric</t>
  </si>
  <si>
    <t>Ballinton Marcheno</t>
  </si>
  <si>
    <t xml:space="preserve">Bareris Anskuld </t>
  </si>
  <si>
    <t>Barnibus blastwind</t>
  </si>
  <si>
    <t>A lifelong bachelor, Barnibus has a small, tidy estate in the Sea Ward that he inherited from his grandmother. When not serving the Watchful Order, he spends his days reading and writing books in his library. Barnibus uses spells that help him investigate crimes, pry secrets from the minds of suspects, and locate missing persons. He finds violence appalling and would never use his magic to inflict harm on others — even those who harm him. https://www.dndbeyond.com/monsters/barnibus-blastwind</t>
  </si>
  <si>
    <t>Barrowin Undurr</t>
  </si>
  <si>
    <t>Barthelby</t>
  </si>
  <si>
    <t xml:space="preserve">Barthelby, priest of Jergal (HoU 48) </t>
  </si>
  <si>
    <t>Bashekk Ortallis</t>
  </si>
  <si>
    <t>sellsword</t>
  </si>
  <si>
    <t>Bastun Nesraan</t>
  </si>
  <si>
    <t>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45, 300-301)</t>
  </si>
  <si>
    <t>Belarkyn Vanjelarr </t>
  </si>
  <si>
    <t>Belinda Anteos</t>
  </si>
  <si>
    <t xml:space="preserve"> (manages the Sword Coast Trader's Bank in Daggerford) (SCAG 48)</t>
  </si>
  <si>
    <t>Bellwish Grady</t>
  </si>
  <si>
    <t>Grady is a dumpling-shaped man 
clad in a tattered waistcoat and a filthy powdered wig. 
He speaks in a mocking, downbeat drawl that reeks 
of cabbages, and receives daily instructions from a 
parchment that appears by magic inside his left boot. 
Nobody knows who plants these instructions: Grady 
himself believes it’s a fairy, but others have suggested 
that his companion Dwindlejoy is responsible, or even 
that he writes the notes himself during nightly fits of 
madness. Grady has a rusted arrowhead embedded in 
his brain, so the latter is most likely true.
Personality: Grady never loses his calm, and acts like 
he’s heard it all too many times before.
Ideal: “I am motivated entirely by greed.”
Bond: “My fear of the ‘fairy gentleman’ compels me to 
obey his daily instructions”.
Flaw: “My loyalty is easily bought: so long the price 
exceeds my current fee.”</t>
  </si>
  <si>
    <t>ddal08-00</t>
  </si>
  <si>
    <t>Belmark Chelvurr</t>
  </si>
  <si>
    <t>Candidate to Masked Lord</t>
  </si>
  <si>
    <t>of Castle Ward, keeps hiring registry for caravan outriders and guards for costers using the city. Proposed by neutral lords</t>
  </si>
  <si>
    <t>Belmeern</t>
  </si>
  <si>
    <t xml:space="preserve">Belren Xorandur </t>
  </si>
  <si>
    <t xml:space="preserve">Guildmaster </t>
  </si>
  <si>
    <t>Belvarra Bowmantle</t>
  </si>
  <si>
    <t>ASMODEUS</t>
  </si>
  <si>
    <t>dark-haired, dark-skinned and dark-eyed woman, agent of Asmodeus, in league with the Xanathar and Suthool the Mindflayer (E:DM 229)</t>
  </si>
  <si>
    <r>
      <t>Bentnor and Cadriffel C. (Sophraea’s cousins, twins) (</t>
    </r>
    <r>
      <rPr>
        <b/>
        <sz val="11"/>
        <color theme="1"/>
        <rFont val="Calibri"/>
        <family val="2"/>
        <charset val="204"/>
        <scheme val="minor"/>
      </rPr>
      <t>CotD 3,12</t>
    </r>
    <r>
      <rPr>
        <sz val="11"/>
        <color theme="1"/>
        <rFont val="Calibri"/>
        <family val="2"/>
        <charset val="204"/>
        <scheme val="minor"/>
      </rPr>
      <t>)</t>
    </r>
  </si>
  <si>
    <t>Bepis Honeymaker</t>
  </si>
  <si>
    <t xml:space="preserve">Bepis Honeymaker is a honey merchant who was kidnapped from his Trades Ward home a month ago. </t>
  </si>
  <si>
    <t>strongheart halfling commoner, lg</t>
  </si>
  <si>
    <t>Bergerat</t>
  </si>
  <si>
    <t>Shard Shunners</t>
  </si>
  <si>
    <t>lightfoot halfling wererat</t>
  </si>
  <si>
    <t>Berithro Tharlivar</t>
  </si>
  <si>
    <t>Jovial warehouse owner, shipper, and many-concerns investor, Masked Lord jovial warehouse owner, shipper, and many-concerns investor, Masked Lord</t>
  </si>
  <si>
    <t>Blegor</t>
  </si>
  <si>
    <t>Blossom Snobeedle</t>
  </si>
  <si>
    <t>Snobeedle</t>
  </si>
  <si>
    <t>Blossom works at the Snobeedle Orchard and Meadery, her family business. She’s a motherly soul who delights in socializing, and a longtime agent of the Emerald Enclave. Recently her youngest son Dasher disappeared, and fearing for his life, she came to Waterdeep to track his last movements.Personality: Blossom has a delightful demeanor, but 
underneath it all she seems sad.
Ideal: “We are what we do.”
Bond: “I’ve failed my son once. If he’s alive, I won’t fail 
him again.”
Flaw: “I sometime trust people a little too willingly.</t>
  </si>
  <si>
    <t>old druid halfling</t>
  </si>
  <si>
    <t>Bogarte Locks</t>
  </si>
  <si>
    <t>tiefling watchman</t>
  </si>
  <si>
    <t>Bonnie</t>
  </si>
  <si>
    <t>The proprietor of the Yawning Portal is a man of few words with a gruff demeanor and a mercenary outlook to life. Long ago, Durnan returned from Undermountain with a haul of riches; among which were said to be magic items which extended his own lifespan. He bought the Yawning Portal by investing a 
small portion of that treasure haul.
Personality: Durnan believes that everyone must fend for themselves in this cruel world.
Ideal: “Someone who can stand alone can stand against anything.”
Bond: “The Yawning Portal is my home. I’ll not get attached to the people here: just like the tavern, I’ll outlive them all.”
Flaw: “If you want sympathy you’ve come to the wrong place.”</t>
  </si>
  <si>
    <t>doppleganger, barmaid on Yawning Portal</t>
  </si>
  <si>
    <t>Bor Dundragon</t>
  </si>
  <si>
    <t>HOMEBREW</t>
  </si>
  <si>
    <t>Bors Jarthay</t>
  </si>
  <si>
    <t>Bowgentra Summertaen</t>
  </si>
  <si>
    <t xml:space="preserve"> (Master of the Watchful Order, tall, imposing, strikingly beautiful, with long hair) </t>
  </si>
  <si>
    <t>(E:DM 274, 294-296)</t>
  </si>
  <si>
    <t xml:space="preserve">Bramal Salibuck </t>
  </si>
  <si>
    <t xml:space="preserve">(Madrak’s son, manages bulk of Neverember business as Renaers proxy) </t>
  </si>
  <si>
    <t xml:space="preserve">Branathleira Estelmer </t>
  </si>
  <si>
    <t>(was attacked, her head split and her wits suffered grievously, she is not expected to survive (E:DM 20). In 1479 -  dissolved; some property to House Ralnarth</t>
  </si>
  <si>
    <t>Brandeleira Talost, wrinkeld old noblewoman, who knows Elminster intimately and has a terrible fashion sense (E:DM 79)</t>
  </si>
  <si>
    <t>Talost</t>
  </si>
  <si>
    <t>Brasid Vashar</t>
  </si>
  <si>
    <t>Unseen</t>
  </si>
  <si>
    <t>LE female Calishite human illusionist</t>
  </si>
  <si>
    <t>Brendan</t>
  </si>
  <si>
    <t xml:space="preserve">Master First Mariner, Guildmaster Master , , is a muscular older man  </t>
  </si>
  <si>
    <t>Brevindon Margaster</t>
  </si>
  <si>
    <t xml:space="preserve">A noblewoman of Waterdeep, she is considered the leader of the Waterdhavian house of Margaster. </t>
  </si>
  <si>
    <t>Timeless</t>
  </si>
  <si>
    <t>Brisby</t>
  </si>
  <si>
    <t>captain</t>
  </si>
  <si>
    <t>Bromas Sultlue</t>
  </si>
  <si>
    <t>Broxley Fairkettle</t>
  </si>
  <si>
    <t>LG male strongheart halfling commoner, s a laid-back, law-abiding halfling with mutton chops and bushy eyebrows</t>
  </si>
  <si>
    <t>Bryn Lightfingers</t>
  </si>
  <si>
    <t>http://forgottenrealms.wikia.com/wiki/Bryn_Lightfingers</t>
  </si>
  <si>
    <t>Cadraethe Haulhenarr</t>
  </si>
  <si>
    <t>Masked Lord nonguild maker of staircases and ornamental shelving, had been proposed by Cazondur loyalists Human female who became an entrepreneur (only after she was widowed).</t>
  </si>
  <si>
    <t>Cassian Lafornan</t>
  </si>
  <si>
    <t xml:space="preserve">: good-looking, brown hair and hazel eyes (TGC 13) </t>
  </si>
  <si>
    <t>TGC 13</t>
  </si>
  <si>
    <t>Challras Gralleth (BT 125,240)</t>
  </si>
  <si>
    <t>Charworl</t>
  </si>
  <si>
    <t>female orog</t>
  </si>
  <si>
    <t>Chelandor Sardolphyn</t>
  </si>
  <si>
    <t>DUNFLAGON</t>
  </si>
  <si>
    <t xml:space="preserve">Claudio Benzreck </t>
  </si>
  <si>
    <t>LN male Tethyrian human noble</t>
  </si>
  <si>
    <t>Clytemorrenestrix</t>
  </si>
  <si>
    <r>
      <t>. (</t>
    </r>
    <r>
      <rPr>
        <b/>
        <sz val="8"/>
        <color theme="1"/>
        <rFont val="Verdana"/>
        <family val="2"/>
        <charset val="204"/>
      </rPr>
      <t>Dra2 210-211</t>
    </r>
    <r>
      <rPr>
        <sz val="8"/>
        <color theme="1"/>
        <rFont val="Verdana"/>
        <family val="2"/>
        <charset val="204"/>
      </rPr>
      <t>)</t>
    </r>
  </si>
  <si>
    <t>Cockaby Fapplestamp</t>
  </si>
  <si>
    <t>Corporal Enoreth Knag</t>
  </si>
  <si>
    <t xml:space="preserve"> of the Watch, an elderly officer who hates mysteries (HoU 11)</t>
  </si>
  <si>
    <t>Corylus Thann</t>
  </si>
  <si>
    <t>Human male noble who employed the Zhentarim to violently prevent non-humans from achieving positions of power in Waterdeep and was in turn blackmailed by the Black Network, Masked Lord Masked Lord, a racist Waterdavian noble, is paying the Zhentarim not to reveal that he hired Zhent thugs to assault nonhumans. LE male Tethyrian human noble</t>
  </si>
  <si>
    <t>https://forgottenrealms.fandom.com/wiki/Corylus_Thann</t>
  </si>
  <si>
    <t>Daerevvros (1489 DR)</t>
  </si>
  <si>
    <t>Daerovus ‘The Wolfhound’ Tallmantle</t>
  </si>
  <si>
    <t>Grumble</t>
  </si>
  <si>
    <t>Grumble is a scarred, one-
handed goblin who has worked for every organization 
in Skullport and survived. Grumble has the odd habit of 
getting distracted by unusual fungi and other growths 
that he happens across.
Personality: I’ve lived a rough life and seen it all.
Ideal: If you pay me, I’ll believe whatever you want.
Bond: Cory’bant’ex saved my life once; I owe her.
Flaw: I am a pessimist who always expects to die from 
the next job.</t>
  </si>
  <si>
    <t>DDAL08-12</t>
  </si>
  <si>
    <t>Daerrask Querreth</t>
  </si>
  <si>
    <t>Human male who was a well known investor in Waterdeep. Masked Lord</t>
  </si>
  <si>
    <t>Dagult Neverember</t>
  </si>
  <si>
    <t>Lord Protector of Neverwinter around 1491 DR</t>
  </si>
  <si>
    <t>former Open Lord, born in 1429 DR, 62 yo</t>
  </si>
  <si>
    <t>https://forgottenrealms.fandom.com/wiki/Dagult_Neverember</t>
  </si>
  <si>
    <t>Dahl Peredur</t>
  </si>
  <si>
    <t>Once a bright and promising field agent, Dahl Per- edur experienced several unfortunate incidents, culminating in a failed mission in which his main informant died and his target fled to Shade. After this mission, Dahl was pulled into the House and made a handler while he recovered.
Tam prizes the Dalesman's skill at mining reports for information, but Dahl's short temper and guilt about the circumstances that led to his changed position have made him unpleasant to deal with. Dahl receives reports directly from the Zhentarim double agents, the Cormyrean agents, and a variety of other handlers. In addition, he often serves as Tam Zawad's scribe.
Though Dahl is not active in the field, he's always looking for information about ancient Netherese artifacts—particularly those from the same library that held the Book of Tarchamus. Most scholars doubt that many additional works survived, but Dahl is convinced that more exist, and that such texts may provide the key to finding out what Shade will do next.</t>
  </si>
  <si>
    <t>Veena</t>
  </si>
  <si>
    <t>Veena is a child savant kidnapped 
from Baldur’s Gate to paint the Xanathar’s portrait. She 
is only 11 years old and in terrible trouble.
Personality: I demand perfection from my art. I also 
talk to myself while contemplating a problem.
Ideal: My portraits capture the good in everyone.
Bond: My skills need to be admired and respected.
Flaw: I’m only a child; I’ve lived a sheltered life.</t>
  </si>
  <si>
    <t>Dalia</t>
  </si>
  <si>
    <t>wererat, leader of small gang In Three Daggers Alley</t>
  </si>
  <si>
    <t>Daranthra Xathnout </t>
  </si>
  <si>
    <t>of Trades Ward, oxen-tender, "Lady of the Hoof", knows much of lower Dessarin. Proposed by Sarathra Serendragon.</t>
  </si>
  <si>
    <t>Darfin Floshin</t>
  </si>
  <si>
    <t>Darvin Evenwood</t>
  </si>
  <si>
    <t>human ranger monster slayer</t>
  </si>
  <si>
    <t>Dasher Snobeedle</t>
  </si>
  <si>
    <t>Dauner Ilzimmer</t>
  </si>
  <si>
    <t>, the current Warder of Amphail in 1491 DR (SCAG 7, 44)</t>
  </si>
  <si>
    <t>Davil Starsong</t>
  </si>
  <si>
    <t>https://www.dndbeyond.com/monsters/davil-starsong</t>
  </si>
  <si>
    <t xml:space="preserve">Deadeyes </t>
  </si>
  <si>
    <t xml:space="preserve">(a.k.a. Harhoarguh), a plaguechanged beholder. lives in Undermountain, Deadeyes was imprisoned and 'stored for a future purpose' by Halaster, but the Spellplague freed the beholder. Ravaged by centuries of imprisonment and blasted by magic, disfigured and possible insane. </t>
  </si>
  <si>
    <t>(Du178: otR:Deadeyes)</t>
  </si>
  <si>
    <t>Delnar Kleeandur</t>
  </si>
  <si>
    <t>Detta</t>
  </si>
  <si>
    <t xml:space="preserve">A soft speaking, brunette duergar 
battlerager. She is often seen disagreeing with her 
party members. 
 Ideal: Only other duergar are truly worthy of my 
 consideration and respect. 
 Bond: I owe my life to the Nightsinger’s Forgotten 
 and will never turn my back on them, even if I don’t 
 really like them. 
 Flaw: I look for fights in the most unlikely of places. </t>
  </si>
  <si>
    <t>DDAL08-09</t>
  </si>
  <si>
    <t>Dharis Thann</t>
  </si>
  <si>
    <t>Dianhe Icewilder</t>
  </si>
  <si>
    <t>Vhrule’s mistress is cold, patient, and 
deadly if roused. Her hatred and disgust for Vhrule is 
well masked, as she need him to work her way into high 
society.
Personality: Diahne views the world through two 
lenses: “is this valuable to me?” and “how can I get it 
without paying?”.
Ideal: “I’ll climb the social ladder to the very top and 
then kick it away before anyone else can follow me.”
Bond: “Vhrule is my ticket out of mediocrity.”
Flaw: “I’m obsessed with cleanliness and have many 
tiresome rituals.”</t>
  </si>
  <si>
    <t>ddal08-01</t>
  </si>
  <si>
    <t>Dolmund</t>
  </si>
  <si>
    <t>CITY GUARD</t>
  </si>
  <si>
    <t>Dolpherus Thangolir</t>
  </si>
  <si>
    <t xml:space="preserve"> (E:DM 128)</t>
  </si>
  <si>
    <t xml:space="preserve">Dorgar Adarbrent, old man, corpse-like appearance, last of his family, (CotD 1,299) </t>
  </si>
  <si>
    <t>Masked Lord</t>
  </si>
  <si>
    <t>https://forgottenrealms.fandom.com/wiki/Dorgar_Adarbrent</t>
  </si>
  <si>
    <t>Dorn Shemov</t>
  </si>
  <si>
    <t>Armar, не любит дворян</t>
  </si>
  <si>
    <t>Dornal Whitebeard</t>
  </si>
  <si>
    <t>http://forgottenrealms.wikia.com/wiki/Dornal_Whitebeard</t>
  </si>
  <si>
    <t xml:space="preserve">Dresdark Kormallis, a shambling, squat round bear of a man,balding, favors dark silks and wears monocles and sports a huge waxed mustache, a crashing bore (E:DM 80, 96)
</t>
  </si>
  <si>
    <t>Druette “the Raven”</t>
  </si>
  <si>
    <t>Overwizard of the North</t>
  </si>
  <si>
    <t>luskan</t>
  </si>
  <si>
    <t xml:space="preserve">Duric Green </t>
  </si>
  <si>
    <t xml:space="preserve">Along with his husband Zelphin (Zel for short), Duric is the coowner of Green’s Rest, an inn/tavern. Green is a tall, stocky and balding human male with a beard that can rival any dwarf’s. The middle-aged man smiles often with a jovial demeanor, offering optimistic words of encouragement to guests. 
Personality: I choose to focus on the positive. Negativity worsens your health and your income. Ideal: Prosperity and good impressions with others often go hand in hand. 
Bond: My husband and our business is my whole world. And I wouldn’t have it any other way. Flaw: I’m somewhat terrible at keeping secrets. </t>
  </si>
  <si>
    <t>a co-owner of Green’s Rest, husband of Zelphin</t>
  </si>
  <si>
    <t>Durnan</t>
  </si>
  <si>
    <t>The proprietor of the Yawning Portal is a man 
of few words with a gruff demeanor and a mercenary 
outlook to life. Long ago, Durnan returned from 
Undermountain with a haul of riches; among which 
were said to be magic items which extended his own 
lifespan. He bought the Yawning Portal by investing a 
small portion of that treasure haul.
Personality: Durnan believes that everyone must fend 
for themselves in this cruel world.
Ideal: “Someone who can stand alone can stand against 
anything.”
Bond: “The Yawning Portal is my home. I’ll not get 
attached to the people here: just like the tavern, I’ll 
outlive them all.”
Flaw: “If you want sympathy you’ve come to the wrong 
place.”</t>
  </si>
  <si>
    <t>possibly leader of Red Sashes (maybe he redevelop them after return?)</t>
  </si>
  <si>
    <t>https://forgottenrealms.fandom.com/wiki/Durnan</t>
  </si>
  <si>
    <t xml:space="preserve">Dusk Lanvyl </t>
  </si>
  <si>
    <t>High Healers</t>
  </si>
  <si>
    <r>
      <t>Patron Dusk Lanvyl of High Healers Everywhere, a weary-looking—but smiling—man. (</t>
    </r>
    <r>
      <rPr>
        <b/>
        <sz val="8"/>
        <color rgb="FF000000"/>
        <rFont val="Verdana"/>
        <family val="2"/>
        <charset val="204"/>
      </rPr>
      <t>SAY 5</t>
    </r>
    <r>
      <rPr>
        <sz val="8"/>
        <color rgb="FF000000"/>
        <rFont val="Verdana"/>
        <family val="2"/>
        <charset val="204"/>
      </rPr>
      <t>)</t>
    </r>
  </si>
  <si>
    <t>Ebros Windsong</t>
  </si>
  <si>
    <t>Only recently made a full agent, Ebros is currently serving a secondary apprenticeship of sorts to the demanding spymaster of the High Forest and Luruar, the wood elf ranger Daranna Brokenspear. Although Ebros's talent with a bow is admirable, his skills in woodcraft leave much to be desired. Despite these shortcomings, the half-elf is eager to prove himself to Daranna, and he does not flinch when other Harpers mistake him for Daranna's fledgling.
Recently, Ebros has begun to suspect that one of the High Forest elves from whom Daranna gets intelligence is secretly a member of the Eldreth Veluuthra, a violent group of elf supremacists who seek to exterminate humans. But when he mentioned this suspicion to Daranna, she ignored him. Some¬thing else is definitely going on.</t>
  </si>
  <si>
    <t>Eckhart Hedare</t>
  </si>
  <si>
    <t xml:space="preserve"> has thick mustaches (TGC 5)Live in the North Ward. Looking for tutors for their 4 children (TGC 7)Their mansions room are named after magical beasts like Griffon Room and Phoenix Room.</t>
  </si>
  <si>
    <t>On Coffinmarch, wizard, old woman, some think she is a crazy mad witch, “never did much more than sell beauty charms to old maids and protections for young men with mischief on their minds”, most of Egetha’s stock is not for minors. (CotD 32)</t>
  </si>
  <si>
    <t>Eiruk Weskur</t>
  </si>
  <si>
    <t xml:space="preserve"> (wizard of the Watchful Order, black hair, worn as skullcap, loves Vajra but she only offers friendship to him, a possible heir of the Blackstaff)</t>
  </si>
  <si>
    <t xml:space="preserve">Eiruk Weskur </t>
  </si>
  <si>
    <t>(wizard of the Watchful Order, black hair, worn as skullcap, loves Vajra but she only offers friendship to him, a possible heir of the Blackstaff)</t>
  </si>
  <si>
    <t>https://forgottenrealms.fandom.com/wiki/Eiruk_Weskur</t>
  </si>
  <si>
    <t>Elaspra Ulmarr</t>
  </si>
  <si>
    <t>dwarf locksmith in the Trades Ward </t>
  </si>
  <si>
    <t>Elegal Nandar</t>
  </si>
  <si>
    <t xml:space="preserve"> , son of deceased LadyVelrosa Nandar  and Drezlin Nandar (SKT)</t>
  </si>
  <si>
    <t>(E:DM 80)</t>
  </si>
  <si>
    <t>Ellis Kolatch</t>
  </si>
  <si>
    <t xml:space="preserve"> a fat, greasy unpleasant man. Sells jewelry and fine silks (and its rumoured also knives flints and small crossbows) Arrogant, hates elves and spellscarred </t>
  </si>
  <si>
    <t>Ellywick Fiddlefen</t>
  </si>
  <si>
    <t>Eltalon Vaundrar</t>
  </si>
  <si>
    <t>Guildsenior  (usually mutters, greying wizard, possesses a flying carpet) (BT)</t>
  </si>
  <si>
    <t>BT</t>
  </si>
  <si>
    <t>Elzerina Cassalanter</t>
  </si>
  <si>
    <t>The Cassalanter twins aren’t members of their parents’ cult and have no other friends, since they are privately tutored and rarely allowed to leave the estate. Around strangers, Terenzio becomes suspicious and meek, while Elzerina seems brash and outgoing. Both children are incredibly excited to meet friendly strangers and treat their “new friends” to a trip around the house. They help the characters sneak through the villa, since the children know they aren’t supposed to have guests.</t>
  </si>
  <si>
    <t>Embrelle Eagleshield</t>
  </si>
  <si>
    <t xml:space="preserve"> (ED)</t>
  </si>
  <si>
    <t>Embric</t>
  </si>
  <si>
    <t>Most Careful Order of Skilled Smiths and Metalforgers</t>
  </si>
  <si>
    <t>fire genasi NG bandit captain, co-owner of Steam and Steel</t>
  </si>
  <si>
    <t>Emily Bandoun</t>
  </si>
  <si>
    <t>, Bandouns’s much younger sister who trails around after him all the time—and wears magical boots that could “jump” her through walls and closed doors and any other sort of obstacle intended to keep her out. She never says anything. She just sits and watches with her huge dark eyes, and listenes. </t>
  </si>
  <si>
    <t>Emmek Frewn</t>
  </si>
  <si>
    <t xml:space="preserve">NE male Illuskan commoner, recently tried to buy the tavern in Trollskull Alley but was outbid by Volothamp Geddarm. Stung by the loss, he bought a smaller, less impressive building in the same alley and turned it into a pub, which he calls Frewn’s Brews. </t>
  </si>
  <si>
    <t>Emmura Flanthyn</t>
  </si>
  <si>
    <t>of South Ward, of Flanthyn's Fastwares, who raced fresh fruits and vegetables and small necessities to shops all over the city. Proposed by neutral lords</t>
  </si>
  <si>
    <t>Emrythra Sardolphyn</t>
  </si>
  <si>
    <t>Ered Payno</t>
  </si>
  <si>
    <t>LE male damaran human, Manshoon's apprentice, apprentice wizard</t>
  </si>
  <si>
    <t xml:space="preserve">Erland Husteem (E:DM 286) </t>
  </si>
  <si>
    <t>Erystian Demarne</t>
  </si>
  <si>
    <t>young actor from Luskan </t>
  </si>
  <si>
    <t>false identity of Jarlaxle</t>
  </si>
  <si>
    <t>Eskeneldur Manthar (sleekly fat, darkly handsome despite advanced years, like a greedy, overfed old cat (E:DM 286)</t>
  </si>
  <si>
    <t>Esloon Bezant</t>
  </si>
  <si>
    <t>Red Wizards of Thay</t>
  </si>
  <si>
    <t>LE male Thayan human mage</t>
  </si>
  <si>
    <t>Estevan Savicci</t>
  </si>
  <si>
    <t>Esvele Rosznar</t>
  </si>
  <si>
    <t>CN, female, has alias Black Viper</t>
  </si>
  <si>
    <t>Eugene Kent</t>
  </si>
  <si>
    <t>NE damaran knight, corrupted City Watch</t>
  </si>
  <si>
    <t>Evryk Swornhold</t>
  </si>
  <si>
    <t>drow gunslinger</t>
  </si>
  <si>
    <t>Fala Lefaliir</t>
  </si>
  <si>
    <t>cg elf druid, owner of  Corellon’s Crown</t>
  </si>
  <si>
    <t>Faxhal Xoram</t>
  </si>
  <si>
    <t xml:space="preserve"> (dead, posthumous member, buried beneath Roarke House)</t>
  </si>
  <si>
    <t>Fel’rekt Lafeen</t>
  </si>
  <si>
    <t>Feldelmra Sardolphyn</t>
  </si>
  <si>
    <t>Felmaera Undrenneth</t>
  </si>
  <si>
    <t>Guildmistress</t>
  </si>
  <si>
    <t xml:space="preserve"> (E:DM 324)</t>
  </si>
  <si>
    <t>Fenerus Stormcastle</t>
  </si>
  <si>
    <t>a lamplighter who rents a small house in the Trades Ward. He was the founder of the Blood Hawk Posse, a gang of horse-riding brigands that, to this day, harries travelers on the road to Amphail.</t>
  </si>
  <si>
    <t>Fergus Crabwater.</t>
  </si>
  <si>
    <t>false identity of Velgos Ephezzrin</t>
  </si>
  <si>
    <t xml:space="preserve">Feston Bargewright </t>
  </si>
  <si>
    <t>Goodman Feston Bargewright is the current owner of his family's storied, eponymous tavern just a few days north of Waterdeep. In addition to running the inn, Feston serves as guardian for the portal that lies hidden in the cave under the building's foundation. Any agent needing to use the portals can show his tattoo to Feston and, after a brief, coded exchange, get the key to the room that leads to the portal—as well as information about the portal's general behavior of late. Named after his ancestor who first fortified the inn, Feston enjoys the excitement of carrying on this secret connection, but he is fearful of the portal, con-vinced that it will malfunction one day and devour an agent. The portal currently connects the Bargewright Inn with several locations—including Noanar's Hold at the edge of the High Forest and Everlund.
Feston has good reason to be worried. The elderly woman who guards the portal is actually a tiefling descended from night hags, and neither Feston nor the previous portalkeeper have any idea that she might have connections to the Abyss and beyond.</t>
  </si>
  <si>
    <t>NEED TO CHECK INFO (COMPARE WITH INFO ABOUT BARGEWRIGHT INN IN SKT)</t>
  </si>
  <si>
    <t>Finnick</t>
  </si>
  <si>
    <t>Floon Blagmar</t>
  </si>
  <si>
    <t>Floon, a native Waterdavian in his early thirties, is a handsome fellow but not very bright. He used to work as an escort in festhalls but is currently unemployed. Several months ago, he came upon a married noble engaging in some indiscreet behavior, and now lives off the generous bribe he is being paid to keep silent.
With friends all over the city, Floon spends most of his time drinking and carousing. He gets by on his looks and doesn’t know what to do with his life, and has shown little interest in working for a living.</t>
  </si>
  <si>
    <t>chaotic good Illuskan human commoner with an Intelligence of 7 (−2) and a Charisma of 13 (+1). He speaks Common.</t>
  </si>
  <si>
    <t>Flutterfoot Zipswiggle</t>
  </si>
  <si>
    <t>garishly dressed deep gnome, clown of Xanathar</t>
  </si>
  <si>
    <t>Galen Redwine</t>
  </si>
  <si>
    <t>Ne male Tethyrian human master thief</t>
  </si>
  <si>
    <t xml:space="preserve">Gannon </t>
  </si>
  <si>
    <t>co-owner of Magpie &amp; Gannon</t>
  </si>
  <si>
    <t xml:space="preserve">Gath </t>
  </si>
  <si>
    <t xml:space="preserve">Gath is a slipshod attired short male that owns the Crimson Brush, a shop wherein he sells his artwork. Gath sells his art in the afternoon, paints into the night and sleeps in. Gath secretly works for a ruthless and powerful noble, mainly as a messaging hub. 
Personality: When I see a scene that inspires me, I paint it without concern for the consequences. 
Ideal: Blood is beautiful. Its color highlights my art. 
Bond: My life is forfeit if I fail my master. Flaw: I’m personally, and physically, adverse to silver. I even don’t like handling silver coins. </t>
  </si>
  <si>
    <t xml:space="preserve">Gaxly Rudderbust </t>
  </si>
  <si>
    <t xml:space="preserve"> the publisher of a local broadsheet called The Waterdeep Wazoo,</t>
  </si>
  <si>
    <t>Gerbo Reese</t>
  </si>
  <si>
    <t>Gierobuco Melshimber</t>
  </si>
  <si>
    <t>Master of Pages • Matriarch's Uncle (Rank 8) • 70 years A revered sage in Waterdeep, "Uncle Giero" (as everyone calls him) served with the Watchful Order in his youth, where his divinatory talents shone. His first and only consort, Liadnos, was a fellow watch-wizard well-regarded for his mastery of evocative magics. "The Eye and the Flame" their fellows dubbed their partnership, and the two solved many cases that surpassed the Watch. When Liadnos died in the line of duty some thirty years ago, Gierobuco retired from the Order and is fairly reclusive, only seeing those who come to hire him as a sage. Only Uncle Giero seems to break Hlanta's constantly scheming demeanor - it is obvious that she cares very deeply for him and is fiercely protective of him. In return, he is her constant advisor (even when she doens't like what he has to say).</t>
  </si>
  <si>
    <t>Gorath</t>
  </si>
  <si>
    <t>duergar</t>
  </si>
  <si>
    <t>Keeper</t>
  </si>
  <si>
    <r>
      <t>(</t>
    </r>
    <r>
      <rPr>
        <b/>
        <sz val="8"/>
        <color rgb="FF000000"/>
        <rFont val="Verdana"/>
        <family val="2"/>
        <charset val="204"/>
      </rPr>
      <t>EFR 159</t>
    </r>
    <r>
      <rPr>
        <sz val="8"/>
        <color rgb="FF000000"/>
        <rFont val="Verdana"/>
        <family val="2"/>
        <charset val="204"/>
      </rPr>
      <t>)</t>
    </r>
  </si>
  <si>
    <t>Gordryn Haeront of Waterdeep</t>
  </si>
  <si>
    <t xml:space="preserve">Oghma </t>
  </si>
  <si>
    <t>Grantwith	Furnewt</t>
  </si>
  <si>
    <t>male Illuskan human wereboar</t>
  </si>
  <si>
    <t>Graros Urthadar</t>
  </si>
  <si>
    <t>Armar, South Ward</t>
  </si>
  <si>
    <t>Graven Lavoldson</t>
  </si>
  <si>
    <t>Graven Lavoldson, dwarf metalsmith, has a wife and four children (HoU 42)</t>
  </si>
  <si>
    <t xml:space="preserve">Greth  Gralhund </t>
  </si>
  <si>
    <t>10-year-old boy </t>
  </si>
  <si>
    <t>Grinda Garloth</t>
  </si>
  <si>
    <t>mad treasure hunter, CN female Illuskan human mage who speaks Common, Dwarvish, Halfling, and Undercommon</t>
  </si>
  <si>
    <t>Groz</t>
  </si>
  <si>
    <t>male half-ogre</t>
  </si>
  <si>
    <t>Grum’shar</t>
  </si>
  <si>
    <t>half-orc apprentice wizard</t>
  </si>
  <si>
    <t>, a Waterdhavian noble and landlord, is making payments to the Zhentarim.</t>
  </si>
  <si>
    <t>Gruthgar Hrimmrel</t>
  </si>
  <si>
    <t>UNMASKED LORD</t>
  </si>
  <si>
    <t>a saturnine retired shipwright, very active landlord, a Cazondur loyalist,</t>
  </si>
  <si>
    <t>Gum Oceanthorn</t>
  </si>
  <si>
    <t>Gustin Bone</t>
  </si>
  <si>
    <t>Friend of Sophraea. 
A tall thin man, dresses in faded tan leathers, brown hair, a close-trimmed beard, sharp long nose and bright green eyes with lashes long enough to envy any girl. About twenty. (CotD 13-14) 
A wizard, animating statues being his specialty (which he uses to con people into believing his stone statue to be a spell-petrified hero); usually makes his living by ‘displaying the rare artifacts of a more magical time’ (CotD 55). 
Currently lives at Dead End house and works of a dept for a statue made by Astute by moving statues to their designated positions within the City of the Dead. (CotD 301-302)
Owns a Guidebook to Waterdeep**, that’s from a time before the spellplague. (CotD 126-127)
** The guidebook may be a copy of “Volo’s Guide to Waterdeep” ?</t>
  </si>
  <si>
    <t xml:space="preserve">Gysheer Omfreys </t>
  </si>
  <si>
    <t>Haelram Roaringhorn (IDWFR1)</t>
  </si>
  <si>
    <t>Haemmor Urmbrusk</t>
  </si>
  <si>
    <t>Halark Tarncrown</t>
  </si>
  <si>
    <t>MASKED LORD, wealthy merchant investor, had been proposed by Cazondur loyalists</t>
  </si>
  <si>
    <t>Halmor Assumbar</t>
  </si>
  <si>
    <t xml:space="preserve"> (truculent, burly, his beard a flowing, styled and scented redish-brown jaw-fringe (E:DM 286)</t>
  </si>
  <si>
    <t>Hamaleiya Zulpair</t>
  </si>
  <si>
    <t xml:space="preserve"> (Matriarch) </t>
  </si>
  <si>
    <t xml:space="preserve">(E:DM 324) </t>
  </si>
  <si>
    <t>Hammond Kraddoc</t>
  </si>
  <si>
    <t>Vintners’, Distillers’, and Brewers’ Guild</t>
  </si>
  <si>
    <t>N male Illuskan human commoner, doesn’t like adventurers, but he likes their coin. This effete, well-dressed man is always seen in the company of a young scribe</t>
  </si>
  <si>
    <t>Hantanus Tarm</t>
  </si>
  <si>
    <t xml:space="preserve">  (LN male Illuskan human noble) - commander of Goldenfields garrison</t>
  </si>
  <si>
    <t>SKT</t>
  </si>
  <si>
    <t>Haramond Bandoun</t>
  </si>
  <si>
    <t>, a lich, SAY6</t>
  </si>
  <si>
    <t>Hardaunt Maskridge</t>
  </si>
  <si>
    <t>Harko Swornhold</t>
  </si>
  <si>
    <t xml:space="preserve"> evil adventurer who was exiled three years ago for attempting to bribe a city magistrate, has returned to Waterdeep illegally</t>
  </si>
  <si>
    <t>bandit captain</t>
  </si>
  <si>
    <t>Harlbrittur Kothont</t>
  </si>
  <si>
    <t xml:space="preserve"> (clean-shaven, long-jawed, sharp-nosed, features often twisted by sour disapproval </t>
  </si>
  <si>
    <t xml:space="preserve">(E:DM 286) </t>
  </si>
  <si>
    <t>Harlond Melshimber</t>
  </si>
  <si>
    <t xml:space="preserve"> (E:DM 43)</t>
  </si>
  <si>
    <t>Harravin</t>
  </si>
  <si>
    <t>Harravin: Male Halfling, Works as a crier in Castle Ward, sells ‘Pleased Toes’ set of tales written printed and sold exclusively by Halflings (DS 40)</t>
  </si>
  <si>
    <t xml:space="preserve">Harriana Hawkwinter (LG female Chondathan knight of Helm) (SKT), </t>
  </si>
  <si>
    <t>Harshnag</t>
  </si>
  <si>
    <t xml:space="preserve">Inkeri’s brother, another Waterdhavian noble. </t>
  </si>
  <si>
    <t>Haru Hamator</t>
  </si>
  <si>
    <t>Harug Shieldsunder</t>
  </si>
  <si>
    <t xml:space="preserve"> (old dwarf tunneler of the guild)</t>
  </si>
  <si>
    <t>Havi Termock</t>
  </si>
  <si>
    <t>CE female Chondatan human, Manshoon's apprentice, apprentice wizard</t>
  </si>
  <si>
    <t xml:space="preserve">Havia Iuicknife </t>
  </si>
  <si>
    <t>LE female lightfoot halfling  martial arts adept</t>
  </si>
  <si>
    <t>Hawkguard</t>
  </si>
  <si>
    <t>Hector</t>
  </si>
  <si>
    <t>waiter, Bard’s Theater, male human</t>
  </si>
  <si>
    <t xml:space="preserve">Heldar </t>
  </si>
  <si>
    <t>a drunk half-elf sailor (bandit)</t>
  </si>
  <si>
    <t>Heljara</t>
  </si>
  <si>
    <t>Barkeep  in Felzoun’s Folly , information broker</t>
  </si>
  <si>
    <t>Hester Barch</t>
  </si>
  <si>
    <t>Magisters</t>
  </si>
  <si>
    <t>courthouse magister LG female Turami human acolyte with Insight +4), a petite woman in her seventies.</t>
  </si>
  <si>
    <t>Hlaavin</t>
  </si>
  <si>
    <t>is the driving force behind the Unseen, a greater doppelganger who lacks the self-centered, cowardly nature common to most doppelgangers and their ilk. Hlaavin is a master manipulator, consumed with envy for those who have more power, money, and prestige. Hlaavin sees the Unseen as a means of achieving true power in the City of Splendors, and Waterdeep as the first step in his plot to take control of the entire Sword Coast North. Hlaavin has accomplished something no other doppelganger ever has, keeping its druuth united without an outside controller. The secret of Hlaavin's efforts is its illithid ancestry, an experiment initiated by the illithids of Ch'Chitl to see if it would make their druuth more effective. The leader of the Unseen keeps its ancestry secret even from its fellow doppelgangers.</t>
  </si>
  <si>
    <t>NE doppleganger  psion</t>
  </si>
  <si>
    <t>Hlam</t>
  </si>
  <si>
    <t> Hlam is the grand master of the Order of the Even-Handed, a small monastic group devoted to Tyr. </t>
  </si>
  <si>
    <t>https://www.dndbeyond.com/monsters/hlam</t>
  </si>
  <si>
    <t>Hlarutin Marulmeryn</t>
  </si>
  <si>
    <t>Hosanna Melshimber</t>
  </si>
  <si>
    <t>Kymeera's secondborn daughter (Rank 0) • 13 years
Sweet dispositioned and gregarious to a fault (although with a slight impulse control problem), Hosanna loves making friends. Unfortunately, she's realized that a good many folk don't wish to make friends with someone who looks like her. Though her relationship with her cousins her age is still fraught, she has taken solace from the welcome she has gotten from some of her aunts and uncles.</t>
  </si>
  <si>
    <t>Hrabbaz</t>
  </si>
  <si>
    <t>Hrabbaz is a muscle-bound half-orc with a cleft palate who serves the lord and lady of House Gralhund as a bodyguard. He is well mannered and dresses impeccably — a disarming appearance that belies a murderous heart. Though he has great respect for Lady Yalah Gralhund, he is less fond of her moody husband, and wouldn’t be sad to see Orond knocked down a peg or two.</t>
  </si>
  <si>
    <t>https://www.dndbeyond.com/monsters/hrabbaz</t>
  </si>
  <si>
    <t>Hurgak</t>
  </si>
  <si>
    <t>female	bugbear	chieftain</t>
  </si>
  <si>
    <t>Hurv Taldred </t>
  </si>
  <si>
    <t>Gralhund's groundskeeper  LE male Illuskan cult fanatic</t>
  </si>
  <si>
    <t>Husteem (E:DM 287)</t>
  </si>
  <si>
    <t>Hyustus Staget</t>
  </si>
  <si>
    <t xml:space="preserve">captain (LG male Illuskan human veteran) </t>
  </si>
  <si>
    <t xml:space="preserve">Ian Forksful </t>
  </si>
  <si>
    <t>thief</t>
  </si>
  <si>
    <t>Ildunstran Wurth,</t>
  </si>
  <si>
    <t>of Dock Ward, who dealt in fishmeal and night soil and fertilizers, and in conveying bulk root vegetables from Secomber and the Dessarin to market stalls in the Deep. Proposed by neutral lords.</t>
  </si>
  <si>
    <t>Ilira Nathalan</t>
  </si>
  <si>
    <t xml:space="preserve"> (DS163,167)</t>
  </si>
  <si>
    <t>Imindur Glenmaur</t>
  </si>
  <si>
    <t xml:space="preserve">Deputy Master (Bowgentra's second in command) (E:DM 275-276) (tried to kill Open Laeral Silverhand, is turned over to the Black Robes for sentencing (E:DM 340, 381) </t>
  </si>
  <si>
    <t>Imshrel Urmbrusk</t>
  </si>
  <si>
    <t>Ingemar</t>
  </si>
  <si>
    <t xml:space="preserve">A stooped though 
young, human wizard who unfortunately has 
become enthralled to the Ssethian Scourges. 
Having spent too much time in Undermountain, he 
has become mentally and emotionally unstable. 
 Personality: I’m easily excitable and distracted. 
 Ideal: Naturally curious, I question everything. 
 Bond: Ouida is the love of my life. 
 Flaw: Undermountain speaks to me, but how? </t>
  </si>
  <si>
    <t>Inkeri  Margaster</t>
  </si>
  <si>
    <t xml:space="preserve">Close associate and cousin of Inkeri. Also a noble lady of Waterdeep. </t>
  </si>
  <si>
    <t>Inneth Hulmshar</t>
  </si>
  <si>
    <t>dwells in Mistshore, but works on staff in the glittering Mermaid and Stars gambling house on eastfront Copper Street (three doors north of Sulmor Street) in North Ward. He's a raven-haired, thin, handsome man of impeccable manners, being both urbane and alert, who fools most folk he meets into thinking he comes from a wealthy background and high breeding. Inneth rents rooms at various rooming houses, seldom staying in one place for more than a month at a time. He owns very few belongings, and he enjoys a lifestyle of attending many revels (often as the escort of ugly and disagreeable noblewomen) and dining and drinking well at such eventsas well as, of course, seeing and overhearing all he can that is useful to him personally and to the cult. His cult contacts see him as "our man we can worm into meetings of nobles," and pay him well for what he can learn and report back to them (particularly about the investments of noble families, and the timing and specifics of their caravan and waterborne shipments). Inneth is quietly banking his takings with certain guilds, with an eye to slowly and behind the scenes buying up city properties until he becomes a wealthy landlord. He won't say no to marrying one of those ugly and disagreeable noblewomen if any of them happen to become rich widows, either.</t>
  </si>
  <si>
    <t>http://dnd.wizards.com/articles/features/eyes-dragon-part-3</t>
  </si>
  <si>
    <t>Inteth Thann</t>
  </si>
  <si>
    <t>Iokaste Daliano</t>
  </si>
  <si>
    <t xml:space="preserve"> The Pink Flumph was her husband’s passion; for Iokaste, it’s strictly a means through which she can rub shoulders with the city’s elite. She requires the directors to choose plays and hire actors, while she spends her time “on the job” greeting important guests and promising them the finest entertainment. She treats her actors and staff like half-forgotten children, and she turns away characters who come to the theater seeking the Vault of Dragons unless there’s something in it for her. Appealing to her greed backfires, since Iokaste wants all the treasure for herself.</t>
  </si>
  <si>
    <t>OWNER OF THE PINK FLUMPH, N FEMALE TETHYRIAN COMMONER is a selfish, middle-aged widow with no great love of theater.</t>
  </si>
  <si>
    <t>Istrid Horn</t>
  </si>
  <si>
    <t>/g</t>
  </si>
  <si>
    <t>https://www.dndbeyond.com/monsters/istrid-horn</t>
  </si>
  <si>
    <t>Ivor Evenwood</t>
  </si>
  <si>
    <t>Jadzia Ammakyl</t>
  </si>
  <si>
    <t xml:space="preserve">, lovely, sister of Vescaras, is rich 'as Waukeen's handmaiden' (S:TA 46-47) </t>
  </si>
  <si>
    <t xml:space="preserve">Jalanvaloss </t>
  </si>
  <si>
    <r>
      <t>(</t>
    </r>
    <r>
      <rPr>
        <b/>
        <sz val="8"/>
        <color rgb="FF000000"/>
        <rFont val="Verdana"/>
        <family val="2"/>
        <charset val="204"/>
      </rPr>
      <t>TGC 19, 22-23, 34, 36</t>
    </r>
    <r>
      <rPr>
        <sz val="8"/>
        <color rgb="FF000000"/>
        <rFont val="Verdana"/>
        <family val="2"/>
        <charset val="204"/>
      </rPr>
      <t>)</t>
    </r>
  </si>
  <si>
    <t>Jalester Silvermane</t>
  </si>
  <si>
    <t xml:space="preserve"> This weathered warrior spends 
most nights sipping ale in one of the tavern’s darkened 
corners. Silvermane is secretly a spy for the Lord’s 
Alliance, sent here to surveil adventurers and assess the 
threat they pose to the city’s order.
Personality: Silvermane is serious and soft-spoken, 
always wary for threats.
Ideal: “Honor is measured in loyalty. I swear myself to 
the Lords’ Alliance.”
Bond: “I like it here in Waterdeep. I’ll not leave, unless 
ordered to do so by my superiors.”
Flaw: “I find socializing exhausting. Sometimes I’ll do 
anything to avoid it.”</t>
  </si>
  <si>
    <t>https://www.dndbeyond.com/monsters/jalester-silvermane</t>
  </si>
  <si>
    <t>Jamna Gleamsilver</t>
  </si>
  <si>
    <t>spy gnome female</t>
  </si>
  <si>
    <t>Jandar Chergoba</t>
  </si>
  <si>
    <t>As the head chef of Cassalanter Villa, Jandar determines each day’s menu and oversees all activity in the kitchen.  
Jandar is a male tiefling cult fanatic. He is often in the kitchen ( area C10).</t>
  </si>
  <si>
    <t>Jarbokken Frostbeard</t>
  </si>
  <si>
    <t>Guild of Stonecutters, Masons, Potters &amp; Tile-makers</t>
  </si>
  <si>
    <t>LG male shield dwarf</t>
  </si>
  <si>
    <t>Jard le Karn</t>
  </si>
  <si>
    <t>, proprietor of the festhall The Drunken Bard Nightclub &amp; Theater</t>
  </si>
  <si>
    <t>Jarlaxle Baenre</t>
  </si>
  <si>
    <t>Leader of faction</t>
  </si>
  <si>
    <t>https://www.dndbeyond.com/monsters/jarlaxle-baenre</t>
  </si>
  <si>
    <t>Jelenn Urmbrusk</t>
  </si>
  <si>
    <t>Masked Lord, N female Tethyrian human noble, Human female noble who became indebted to and was blackmailed by the Zhentarim, Masked Lord</t>
  </si>
  <si>
    <t>https://forgottenrealms.fandom.com/wiki/Jelenn_Urmbrusk</t>
  </si>
  <si>
    <t>Jeryth Phaulkon</t>
  </si>
  <si>
    <t>Chosen of Mielikki Jeryth served as one of the Enclave's leaders</t>
  </si>
  <si>
    <t>http://forgottenrealms.wikia.com/wiki/Jeryth_Phaulkon</t>
  </si>
  <si>
    <t>Jezrynne Hornraven</t>
  </si>
  <si>
    <t>female A Waterdavian born of wealth and privilege, HIRED vincent trench</t>
  </si>
  <si>
    <t xml:space="preserve">Jhessail Eveningfall </t>
  </si>
  <si>
    <t>Jhessail Eveningfall (High Priestess of the House of the Moon, female half-moonelf, She has silver hair and
lime green eyes. Dressed in robes of blue and silver with a wide leather belt from which a moon-head mace
hangs, she presents a calm and pleasant demeanor) (WATE 2-3)</t>
  </si>
  <si>
    <t>Jinny </t>
  </si>
  <si>
    <t>NG female tiefling commoner, young scribe, who wears spectacles and silently records notes and conversations in a small book as Hammond speaks.</t>
  </si>
  <si>
    <t>Justyn Rassk</t>
  </si>
  <si>
    <t xml:space="preserve">Dead-eyed, slack-jawed Justyn (NE male Illuskan human thug) </t>
  </si>
  <si>
    <t>Kaelen Zam</t>
  </si>
  <si>
    <t>Homebrew</t>
  </si>
  <si>
    <t>Kaevja Cynavern</t>
  </si>
  <si>
    <t>LE female Mulan human mage</t>
  </si>
  <si>
    <t>Kahlem Ralnarth </t>
  </si>
  <si>
    <t>(nephew of Ralnarth, a vain bully with coin and a noble name behind it, member of the Watch, See also The Watch)</t>
  </si>
  <si>
    <t>Kalain</t>
  </si>
  <si>
    <t>Kalen Dren</t>
  </si>
  <si>
    <t xml:space="preserve">Kameyo Maskholt </t>
  </si>
  <si>
    <t>is a human veteran from Zhentil Keep who has traveled to Waterdeep for the reading of a will. She has a bald head and wears antique armor. She has heard of Blue Alley and thinks only fools would enter such a dangerous place without a good reason.</t>
  </si>
  <si>
    <t>Kar</t>
  </si>
  <si>
    <t>host, male half-elf</t>
  </si>
  <si>
    <t>Kara Marsk</t>
  </si>
  <si>
    <t>Karabal L’enz</t>
  </si>
  <si>
    <t>drow elite warrior</t>
  </si>
  <si>
    <t>wdh</t>
  </si>
  <si>
    <t>Kassalra Maremthur</t>
  </si>
  <si>
    <t>, a carefully expressionless lady, shrewd, grown very rich making and selling ointments and philters in beautiful blown glass vials, a Cazondur loyalist</t>
  </si>
  <si>
    <t>Kastarra Hunabar, large, olive-skinned woman with blond hair, hails from Amn. (BT 239)</t>
  </si>
  <si>
    <t>Kelso	Fiddlewick</t>
  </si>
  <si>
    <t>wererat</t>
  </si>
  <si>
    <t>Keresta Delvingstone</t>
  </si>
  <si>
    <t>Kerri Evenwood</t>
  </si>
  <si>
    <t>jathander</t>
  </si>
  <si>
    <t>Kersh Tegerin </t>
  </si>
  <si>
    <t>Khafeyta Murzan</t>
  </si>
  <si>
    <t>a female Mulhorandi human swashbuckler , lover pf Margo Verida and Jarlaxle, NG</t>
  </si>
  <si>
    <t>Khochen</t>
  </si>
  <si>
    <t xml:space="preserve">petite tuigan woman </t>
  </si>
  <si>
    <t>, petite tuigan woman (S:TA 37)</t>
  </si>
  <si>
    <t>Klarr Besham</t>
  </si>
  <si>
    <t>false identity of Tylan Ilueph</t>
  </si>
  <si>
    <t>Klarz</t>
  </si>
  <si>
    <t>hobgoblin</t>
  </si>
  <si>
    <t>Korgstrod Uxgulm</t>
  </si>
  <si>
    <t xml:space="preserve">Korras Anteos the Third (WATE 1-2)
</t>
  </si>
  <si>
    <t xml:space="preserve"> (E:DM 287)</t>
  </si>
  <si>
    <t>Krebbyg Masq'il'yr</t>
  </si>
  <si>
    <t>Krentz</t>
  </si>
  <si>
    <t>Kylynne Silmerhelve</t>
  </si>
  <si>
    <t>Kymeera Melshimber</t>
  </si>
  <si>
    <t xml:space="preserve"> 
Matriarch's Cousin (Rank 4) • 44 years
A distant cousin, Kymeera showed up in 1471 DR, when things were looking very bad for House Melshimber. The infusion of coin she brought with her prompted Lady Edura to overlook the stain on her name: her tiefling children Psalm and Hosanna.</t>
  </si>
  <si>
    <t xml:space="preserve">Lady Stellephosa </t>
  </si>
  <si>
    <r>
      <t>(human Paladin of Kelemvore (</t>
    </r>
    <r>
      <rPr>
        <b/>
        <sz val="8"/>
        <color rgb="FF000000"/>
        <rFont val="Verdana"/>
        <family val="2"/>
        <charset val="204"/>
      </rPr>
      <t>HoU 31</t>
    </r>
    <r>
      <rPr>
        <sz val="8"/>
        <color rgb="FF000000"/>
        <rFont val="Verdana"/>
        <family val="2"/>
        <charset val="204"/>
      </rPr>
      <t>)</t>
    </r>
  </si>
  <si>
    <t>Laeral Silverhand Arunsun</t>
  </si>
  <si>
    <t>Witch-Queen of the North.</t>
  </si>
  <si>
    <t>https://www.dndbeyond.com/monsters/laeral-silverhand</t>
  </si>
  <si>
    <t>Lammakh Heirlarpost</t>
  </si>
  <si>
    <t>a frowning, restless, loud, take-charge sort, inherited mother's importation business , specializing in connecting guilds with raw ingredients, a Cazondur loyalist</t>
  </si>
  <si>
    <t>Lander Stonar</t>
  </si>
  <si>
    <t>Laraelra ‘Elra’ Hasard</t>
  </si>
  <si>
    <t xml:space="preserve"> (daughter, sorcerer, skinny, pale, black hair, heir of the Blackstaff)</t>
  </si>
  <si>
    <t>Larr</t>
  </si>
  <si>
    <t>Sievers (younger brother of Larr)</t>
  </si>
  <si>
    <r>
      <t>Leaplow and Runewright C. (Sophraea’s brothers) (</t>
    </r>
    <r>
      <rPr>
        <b/>
        <sz val="11"/>
        <color theme="1"/>
        <rFont val="Calibri"/>
        <family val="2"/>
        <charset val="204"/>
        <scheme val="minor"/>
      </rPr>
      <t>CotD 3,13</t>
    </r>
    <r>
      <rPr>
        <sz val="11"/>
        <color theme="1"/>
        <rFont val="Calibri"/>
        <family val="2"/>
        <charset val="204"/>
        <scheme val="minor"/>
      </rPr>
      <t>)</t>
    </r>
  </si>
  <si>
    <t>Lestra Urmbrusk (HoU 18-19)  (Note: As the adventure leaves the fates of the Urmbrusk open, these 3 nobles might be dead or exiled)  Llarwell, half-elf servant of House Urmbrusk (HoU 19)</t>
  </si>
  <si>
    <t>Lif</t>
  </si>
  <si>
    <t>poltergeist in Trollskull manor</t>
  </si>
  <si>
    <t>Lilianviaten Dlardrageth</t>
  </si>
  <si>
    <t>Dlardrageth</t>
  </si>
  <si>
    <t>masked Lord, male gold elf, Beshaba's high priest, Beshaba's chosen, Neutral Lord</t>
  </si>
  <si>
    <t>http://forgottenrealms.wikia.com/wiki/Lilianviaten_Dlardrageth</t>
  </si>
  <si>
    <t>Lin</t>
  </si>
  <si>
    <t>Lin: Female Halfling, Philbin’s wife, have several children; Dem and Mira and probably Harravin among them, (DS 40)</t>
  </si>
  <si>
    <t>Llarwell</t>
  </si>
  <si>
    <t>Retainers</t>
  </si>
  <si>
    <t>Llorath Pharn</t>
  </si>
  <si>
    <t>drow mage, captain of Eyecatcher , He loves games of chance and can’t resist a good wager.</t>
  </si>
  <si>
    <t>Logan</t>
  </si>
  <si>
    <t>, the butler, a middle aged dwarf who walks with a pronounced limp and is visibly nervous around adventurers. Has an exceptionally long beard festooned with numerous star shaped crystals and a single large moon. He believes that adventures are savages who will strike out at him for no reason. This fear is based on a bombastic column in the Mocking Minstrel broadsheet. (WATE 1-1)</t>
  </si>
  <si>
    <t xml:space="preserve">Lord Bones </t>
  </si>
  <si>
    <t xml:space="preserve">Crime-Lord, visits seedy festhalls. An intelligent undead formed by a conglomerate of crawling claws and dretches. He was apparently destroyed in a battle in which Volo Geddarm had a part of. His remains are kept under lock by the watch. 
</t>
  </si>
  <si>
    <t>Lorella Middenpump</t>
  </si>
  <si>
    <t xml:space="preserve">Losser Mirklav </t>
  </si>
  <si>
    <t>a halfing necromancer, LE a lightfoot halfling mage</t>
  </si>
  <si>
    <t>Lug Grimsditch</t>
  </si>
  <si>
    <t>Sergeant Grimsditch is a 
City Watch officer assigned to the Castle Ward. His 
father was a famous Chultan buccaneer, and young 
Grimsditch was raised at sea aboard a pirate ship. 
After his father’s capture, Lug served as a jailor’s boy 
in the prison where he was incarcerated. He’s now 
lawful to a fault but prides himself on knowing how 
criminals think.
Personality: Sergeant Grimsditch is always on duty, 
projecting an air of confidence and discipline.
Ideal: “The law, the Lords, and the Realm must always 
be respected.”
Bond: “I still visit my elderly father in prison to bring 
him alms.”
Flaw: “I think I have the ear of the criminal underworld, 
but really they don’t trust me.”</t>
  </si>
  <si>
    <t>sergeant</t>
  </si>
  <si>
    <t>Lungard Zun</t>
  </si>
  <si>
    <t>Patriarch of Zun</t>
  </si>
  <si>
    <t xml:space="preserve">(E:DM 96) </t>
  </si>
  <si>
    <t>Lymeria Lhaurilstar</t>
  </si>
  <si>
    <t>False identity of Bonnie</t>
  </si>
  <si>
    <t xml:space="preserve">Madrak Salibuck </t>
  </si>
  <si>
    <t>(Renaer calls him ‘old hin’, white-haired halfling butler, looked out for Renaer since childhood, was servant to Renaers mother)</t>
  </si>
  <si>
    <t>Maelra Harzund</t>
  </si>
  <si>
    <t xml:space="preserve"> is a novice wizard of very modest accomplishments in the Art, who ceased training when the elderly master she was apprenticed to died suddenly of winterchill. Ever since, she has made a living making and selling spell scrolls, fake but impressive-looking spell scrolls, and wands that glow with faerie fire upon command. The latter resist catching fire and are "suitable for greater enchantments" (that is, they do nothing else). She also has vials of "wizard's blood," drawing on a large stock of beautiful little perfume vials she bought when a warehouse was torn down, and filling them with the blood of the live chickens she buys for her own meals, mixed with ichor from boiled-down worms she collects by day in the City of the Dead, to alter the smell and look of the poultry gore.
Maelra dwells in dingy third-floor rooms in a ramshackle rooming house, Laethra's Highhaven, that stands on the west side of Caravan Court in Trades Ward. She is a soft-spoken, rather timid woman of almost white blonde hair, shy speech and manners, and a romantic dreamer. Working for the cult carries a spice of danger she loves, and it makes her feel important and as if her life is going somewhere rather than just drifting along from day to day survivingbut she dreams of real romance and real importance, and may soon do something reckless if moved by either of those triggers.</t>
  </si>
  <si>
    <t>Maerla Windmantel</t>
  </si>
  <si>
    <t xml:space="preserve">Guildsenior </t>
  </si>
  <si>
    <t>Makhum Pakein</t>
  </si>
  <si>
    <t>Malchor Harpell</t>
  </si>
  <si>
    <t>Malleus Grimehouse</t>
  </si>
  <si>
    <t>This dour chemist has the 
bearing of a toad, with blotchy skin, an inscrutable 
pout, and an ill-humored and preposterously arrogant 
demeanor. Grimehouse believes that magic is a crude 
practice that is soon to be eclipsed by the science of 
alchemy. He knows a handful of spells, but his true 
passion lies in concocting alchemical alternates to 
such magic. His studies are costly, so he hires out his 
services to fund his research.
Personality: Painfully boring and lacking in any social 
grace.
Ideal: “Study and practice lead to mastery in any 
discipline. There are no natural talents.”
Bond: “My books are the reservoir of my art.”
Flaw: “I look down on everyone.”</t>
  </si>
  <si>
    <t>alchemist</t>
  </si>
  <si>
    <t xml:space="preserve">Malryn Lavalander </t>
  </si>
  <si>
    <t xml:space="preserve">(one of the two most independent and dangerous members of the Order) </t>
  </si>
  <si>
    <t>E:DM 276, 294-296)</t>
  </si>
  <si>
    <t>Manshoon</t>
  </si>
  <si>
    <t>LE archmage</t>
  </si>
  <si>
    <t>Mansion on Vhezoar Street (BT 238)</t>
  </si>
  <si>
    <t>Mardin Eftnacost</t>
  </si>
  <si>
    <t>a former adventurer and friend of Lady Tennora Hedare and her late mother Liferna (TGC 5,20,35)</t>
  </si>
  <si>
    <t>Margo Verida</t>
  </si>
  <si>
    <t>a female Amnian human bard, lover of Khafeyta Murzan and Jarlaxle Baenre, NG</t>
  </si>
  <si>
    <t>Marro Iaz’arrt</t>
  </si>
  <si>
    <t>Martem Trec</t>
  </si>
  <si>
    <t>12-year-old boy </t>
  </si>
  <si>
    <t>Matriarch Kalandra</t>
  </si>
  <si>
    <t>addicted to shape-changing potions;Haramond Bandoun, Kalandras son, a lich, was destroyed in a fight that involved Volothamp ‘Volo’Geddarm.Emily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</si>
  <si>
    <t xml:space="preserve"> (SAY 6,19)</t>
  </si>
  <si>
    <t>, who is addicted to shape-changing potions SAY6,19</t>
  </si>
  <si>
    <t>Mattrim “Threestrings” Mereg</t>
  </si>
  <si>
    <t>This awkward 
Illuskan bard performs regularly at the Yawning 
Portal. “Threestrings” is so named for his battered lute 
that only has three strings remaining. He’s secretly a 
member of the Harpers and is far more persuasive than 
his manner suggests.
Personality: “Threestrings’” absent-minded and fidgety 
demeanor conceals a calculated and cunning mind.
Ideal: “Defend the poor and the vulnerable”.
Bond: “The Yawning Portal is my base in the city. You 
can always find me here.”
Flaw: “I’ve a habit of hanging on to lost causes”.</t>
  </si>
  <si>
    <t>bard</t>
  </si>
  <si>
    <t>Maxeene</t>
  </si>
  <si>
    <t>awakened draft horse</t>
  </si>
  <si>
    <t>Mazen</t>
  </si>
  <si>
    <t xml:space="preserve">Meggin </t>
  </si>
  <si>
    <t>(MAY ginn). At a glance, Meggin is a red-haired woman in her mid-twenties that’s run “the Prow” for
a few years now, having won the inn in a high-stakes Three Dragon Ante game that the locals talk about to this day. However, about six months ago, Meggin was murdered by Xzand’re Hsyl’ran. Xzand’re uses her hat of disguise to maintain the illusion of Meggin’s ownership of the inn—exhibiting the following traits while doing so.
Personality: I’m friendly, but no nonsense.
Ideal: Making folks happy makes me happy.
Bond: I seek to preserve the Ship’s Prow legacy.
Flaw: I’ve got a short temper.</t>
  </si>
  <si>
    <t>deceased</t>
  </si>
  <si>
    <t xml:space="preserve">Melannor Fellbranch </t>
  </si>
  <si>
    <t xml:space="preserve">Melisende Shadefall </t>
  </si>
  <si>
    <t>is a human grocer from the Sea Ward, who is visiting the tavern for the first time with friends. She has heard there is a glass chest somewhere in Blue Alley that explodes into shrapnel if tampered with.</t>
  </si>
  <si>
    <t xml:space="preserve">Meloon Wardragon </t>
  </si>
  <si>
    <t>(Sell-sword, Long blond hair, pale blond beard, tall, musclar, wields the axe Azuredge)</t>
  </si>
  <si>
    <t>https://www.dndbeyond.com/monsters/meloon-wardragon</t>
  </si>
  <si>
    <t>Merry Dwindlejoy</t>
  </si>
  <si>
    <t>Dwindlejoy is a sallow, lank-haired ghoul of a man with cadaverous, oversized features and a rotten grin. He has an odd manner of speaking: aside from “aye” and “nay”, he prefaces every utterance with either “Let us be clear…” or “So we ask you this…”, and pointedly ignores any conversations that don’t include 
himself. Grady compensates for this by addressing all his statements to Dwindlejoy (for example, “I wonder, don’t you Dwindlejoy, if this rat is going to hand over its bauble without a fight?”).
Personality: Dwindlejoy always appears like he’s gloating over a joke you missed.
Ideal: “The law of chance governs everything, so I often flip a coin to resolve tough decisions.
Bond: “I’m always loyal to my friend Grady.”
Flaw: “I am deeply afraid of fire”.</t>
  </si>
  <si>
    <t>Mertil</t>
  </si>
  <si>
    <t>deep scion</t>
  </si>
  <si>
    <t>Mikash</t>
  </si>
  <si>
    <t>doppleganger</t>
  </si>
  <si>
    <t>Mira Zawad</t>
  </si>
  <si>
    <t>A trained historian, Mira is the only daughter of Tam	S,
Zawad. Although she knows that fact smoothed the path for her acceptance into the organization, she is also fully aware that her father takes his ideals seri¬ously, and he would treat any sloppiness or deceit on her part the same as he would from any other agent.
Some time ago, Mira became a fringe member of a Banite Zhentarim cell for the purpose of gaining access to ancient Netherese sites, but she has since secretly joined the Harpers' cause. A few within the Zhentarim know her true identity, but Mira has been careful to let those individuals believe that she is fun- neling Harper information to them. Although the Zhentarim prize her contacts with the tribes of the Bedine—the better to slip caravans through the wilds of Anauroch—Mira knows her days as a double agent are numbered. Whether she flees to the Harpers or into the desert remains to be seen.
At present, the Zhentarim with whom Mira allies are distracted by their organizations' current shake- ups—a fortunate situation for Mira, who is sure that she's found the remains of an ancient Low Netherese city north of the Black Road. She's looking for assis¬tance—guards for her expedition, someone to distract Shade's attention, or even fellow historians—and she's willing to pay.</t>
  </si>
  <si>
    <t>Miros Xelbrin</t>
  </si>
  <si>
    <t xml:space="preserve">Mirt the Moneylender </t>
  </si>
  <si>
    <t>masked lord</t>
  </si>
  <si>
    <t>https://forgottenrealms.fandom.com/wiki/Mirt</t>
  </si>
  <si>
    <t>https://www.dndbeyond.com/monsters/mirt</t>
  </si>
  <si>
    <t>Mkar</t>
  </si>
  <si>
    <t>bugbear  urban ranger, urban bounty hunter</t>
  </si>
  <si>
    <t>Mookie Plush</t>
  </si>
  <si>
    <t>Morgan Estelmer</t>
  </si>
  <si>
    <t xml:space="preserve"> currently resides in Mistshore. He is an old, bitter human wizard who drove himself mad trying to restore his house back to power. Now voices gibber in his mind, making focusing on any complicated spellcasting difficult. </t>
  </si>
  <si>
    <t>WATE2-1</t>
  </si>
  <si>
    <t>Morrath Varbrent</t>
  </si>
  <si>
    <t>Muragh</t>
  </si>
  <si>
    <t xml:space="preserve"> Watchskull, arrogant former cleric of Lathander, stubbornly refused to pay homage to Amaunathor and received no spells ** With Lathanders return he probably now receives spells again.</t>
  </si>
  <si>
    <t xml:space="preserve">(HoU 84) </t>
  </si>
  <si>
    <t>Myrathranda Gost, short, ancient and wrinkeld, but ramrod-straight woman (E:DM 264)</t>
  </si>
  <si>
    <t>Nana Laiba Rosse</t>
  </si>
  <si>
    <t>Laiba Rosse, better known as “Nana,” is the caretaker and private tutor for Terenzio and Elzerina, and she does her best to keep track of their every move. Even so, the two often sneak away from her watchful eye. Nana dresses in flowing red robes. She is a female tiefling cult fanatic who relaxes in the twins’ playroom (area C17) when she’s not with the children.</t>
  </si>
  <si>
    <t>Nar’l Xibrindas</t>
  </si>
  <si>
    <t>drow mage</t>
  </si>
  <si>
    <t>Naxene Drathkala</t>
  </si>
  <si>
    <t xml:space="preserve"> wizard in Goldenfields</t>
  </si>
  <si>
    <t>Nazra Mrays</t>
  </si>
  <si>
    <t xml:space="preserve">Masked Lord, ‘Loudbuckles’, a half-elf woman, rotector of Ahghairon’s dragonstaff (TGC 314) </t>
  </si>
  <si>
    <t>https://forgottenrealms.fandom.com/wiki/Nazra_Mrays</t>
  </si>
  <si>
    <t xml:space="preserve">Nazra Mrays </t>
  </si>
  <si>
    <t xml:space="preserve">‘Lady Loudbuckles’, a half-elf woman, </t>
  </si>
  <si>
    <r>
      <t>(</t>
    </r>
    <r>
      <rPr>
        <b/>
        <sz val="8"/>
        <color rgb="FF000000"/>
        <rFont val="Verdana"/>
        <family val="2"/>
        <charset val="204"/>
      </rPr>
      <t>TGC 314</t>
    </r>
    <r>
      <rPr>
        <sz val="8"/>
        <color rgb="FF000000"/>
        <rFont val="Verdana"/>
        <family val="2"/>
        <charset val="204"/>
      </rPr>
      <t xml:space="preserve">) </t>
    </r>
  </si>
  <si>
    <t>Nera Harldrake</t>
  </si>
  <si>
    <t>Nera is nothing but a gruff tavern- mistress—the sort adventurers can find in any town across Faerun. In truth, Nera was once a spy in the service of the Open Lord, until she took an arrow to the knee. Now her keen eye and memory for faces serves Tam Zawad well, because she stands as the gatekeeper for the hidden rooms that make up the Harper safe house. This inn has been the Harpers' secret hideout for nearly a decade, but recently the High Harpers have been debating relocating it.
Nera's past is far behind her, but of late she's found unusual symbols carved into the fence around her tavern—and they're not the Harpers' symbols. She can't recall seeing any of them before, but the pos¬sibility that one of the Open Lord's old enemies has found her is one she's particularly concerned about.</t>
  </si>
  <si>
    <t>Nezra</t>
  </si>
  <si>
    <t xml:space="preserve">Nezra is a pickpocket that bounces around between gangs, uncomfortable with staying with one group for too long. Her boyfriend, Larth, wants her to leave her pickpocket days behind her. 
Personality: I like to have a plan when doing dangerous activities. 
Ideal: We should all work smarter, not harder. Bond: I am loyal to my fellow thief, as long as they don’t cross me first. 
Flaw: My conscience sometimes gets the better of me after I steal. </t>
  </si>
  <si>
    <t>Nharaen Wands</t>
  </si>
  <si>
    <t xml:space="preserve"> (Torlyn’s younger sister, always after the next modern fashion)</t>
  </si>
  <si>
    <t>Nihiloor</t>
  </si>
  <si>
    <t>mind flayer</t>
  </si>
  <si>
    <t>Noska ur'Gray</t>
  </si>
  <si>
    <t>shield dwarf thug NE</t>
  </si>
  <si>
    <t>Nylaersyn "the Changeling" Floshin</t>
  </si>
  <si>
    <t>3e info: Nylaersyn (CE female fey'ri sorcerer 6) is a member of House Dlardrageth who has adopted the guise of a doppelganger, allowing her to infiltrate the Unseen in the guise of "Synyl." In the guise of Synyl, Nylaersyn has also adopted the guise of several Waterdhavians: Biafyndar Loceath (CG male gold. elf), an initiate of Corellon Larethian at the Pantheon Temple of the Seldarine, Hragnor Splitstone (male Illuskan human), a fletcher at Riautar's Weaponry, and Tymaara Moonsmile (CG female half-moon elf), a waitress at the Elfstone Tavern.</t>
  </si>
  <si>
    <t>Nymmurh</t>
  </si>
  <si>
    <t xml:space="preserve">The unseen guardian of House Silmerhelve is Nymmurh, the Wyrm Who Watches. </t>
  </si>
  <si>
    <t>Olimbur Dardulph</t>
  </si>
  <si>
    <t xml:space="preserve">Volo’s fat and cigar-chewing publisher. Publisher of Broadsheets. A journalist even in the face of dire danger. </t>
  </si>
  <si>
    <t>(SAY 1,3)</t>
  </si>
  <si>
    <t>Olimbur Dardulph </t>
  </si>
  <si>
    <t xml:space="preserve">Oloric Thunderkin </t>
  </si>
  <si>
    <t>•  is a dwarven tattooist who is drinking away the pain of his recent divorce. He has a wire-brush beard and ink-stained fingers. As a Waterdeep native, he knows of Blue Alley and has heard there is a powerful magic shield therein.</t>
  </si>
  <si>
    <t>Oloril Swordhand</t>
  </si>
  <si>
    <t>Omin Dran</t>
  </si>
  <si>
    <t>MASKED LORD a human male, owns Acquisitions Incorporated</t>
  </si>
  <si>
    <t>https://forgottenrealms.fandom.com/wiki/Omin_Dran</t>
  </si>
  <si>
    <t xml:space="preserve">Omphar Daegrech </t>
  </si>
  <si>
    <t>Baravar Cloakshadow</t>
  </si>
  <si>
    <t xml:space="preserve">(gnome, ancient high-priest of Baravar Cloakshadow, studied together with Ahghairon in Silverymoon and helped him make the first Lords’ Helms), attended by his great-great-great-granddaughter
Roywyn. </t>
  </si>
  <si>
    <t xml:space="preserve">Orlando	Dunphan	Lacer	</t>
  </si>
  <si>
    <t>false identity of Hlaavin</t>
  </si>
  <si>
    <t>Orn Margaster</t>
  </si>
  <si>
    <t xml:space="preserve">Orond Gralhund </t>
  </si>
  <si>
    <t>husband of Yalah Gralhund,  (E:DM 286)</t>
  </si>
  <si>
    <t>Orsar Nardem Baman</t>
  </si>
  <si>
    <t>Dark hair, rude, good soldier, orsar of City Watch</t>
  </si>
  <si>
    <t>Osco Salibuck</t>
  </si>
  <si>
    <t xml:space="preserve"> (Halfling, grandson of Madrak)</t>
  </si>
  <si>
    <t>https://forgottenrealms.fandom.com/wiki/Osco_Salibuck</t>
  </si>
  <si>
    <t xml:space="preserve">Osco Salibuck </t>
  </si>
  <si>
    <t>(Halfling, grandson of Madrak)</t>
  </si>
  <si>
    <t>Osvaldo Cassalanter</t>
  </si>
  <si>
    <t>Othovir</t>
  </si>
  <si>
    <t>Ott Steeltoes</t>
  </si>
  <si>
    <t>shield dwarf cultist ce
Ott Steeltoes is a shield 
dwarf with odd habits and tics. Beyond his weird leather 
skullcap, he insists on always wearing his namesake 
steel-toed boots. The constant stress of a life dependent 
on the wellbeing of a fish has pushed him beyond the 
edges of sanity and sobriety. He often drinks himself to 
sleep and spends his free time worshipping Zuggtmoy, 
the demon queen of fungi.
Personality: I keep out of harm’s way by avoiding 
attention. If I do my job well, you don’t even know I am 
there.
Ideal: I constantly see and hear things others are too 
oblivious to notice, but I have learned the true corrupt 
nature of the universe.
Bond: My life depends on a fish.
Flaw: I drink to silence the master’s voice for a time. 
Can’t you hear it? Sometimes the voices of the Xanathar 
and Zuggtmoy shout over each other to be heard</t>
  </si>
  <si>
    <t>Ouida</t>
  </si>
  <si>
    <t xml:space="preserve">This short blonde human is a 
devote worshiper of the dark goddess, Shar. She 
seeks adventure instead of boredom in her life.  
 Personality: Don’t dare challenge my faith. 
 Ideal: Life is loss; our pain defines who we are. 
 Bond: I am the only one who can sooth Ingemar. </t>
  </si>
  <si>
    <t>(SAY 4-5)</t>
  </si>
  <si>
    <t>Palonya</t>
  </si>
  <si>
    <r>
      <t>Palonya, priestress of Jergal (</t>
    </r>
    <r>
      <rPr>
        <b/>
        <sz val="8"/>
        <color rgb="FF000000"/>
        <rFont val="Verdana"/>
        <family val="2"/>
        <charset val="204"/>
      </rPr>
      <t>HoU 47-48</t>
    </r>
    <r>
      <rPr>
        <sz val="8"/>
        <color rgb="FF000000"/>
        <rFont val="Verdana"/>
        <family val="2"/>
        <charset val="204"/>
      </rPr>
      <t xml:space="preserve">) </t>
    </r>
  </si>
  <si>
    <t>Parldar Sardolphyn</t>
  </si>
  <si>
    <t>Parlek Lateriff</t>
  </si>
  <si>
    <t>Parlek Lateriff
EDIT
SHARE
Parlek Lateriff
Basic Information
Home
Mountainside, Waterdeep[1]
Gender
Male
Race
Human
Parlek Lateriff was a sage, sorcerer, and smith in the Mountainside ward of Waterdeep. He made replica and counterfeit jewelry for nobles, who paid him quite handsomely.[1]
Contents[show]
HistoryEdit
In 1479 DR, Parlek was approached by Renaer Neverember and his companions, who were on the run from the law after making an enemy of Khondar "Ten-Rings" Naomal. Renaer convinced Parlek to let them hide in his house in exchange for The Annals of Kyrah, three volumes that Parlek had long sought.[1]
A tenday later, Parlek was invited with many others to become a member of the group that Renaer was founding at Roarke House to replace the Moonstars.[2]</t>
  </si>
  <si>
    <t>https://forgottenrealms.fandom.com/wiki/Parlek_Lateriff</t>
  </si>
  <si>
    <t xml:space="preserve"> (sage, sorcerer, smith )</t>
  </si>
  <si>
    <t xml:space="preserve">Parlek Lateriff </t>
  </si>
  <si>
    <t>(sage, sorcerer, smith )</t>
  </si>
  <si>
    <r>
      <t>Sage, sorcerer and smith of the highest order (</t>
    </r>
    <r>
      <rPr>
        <b/>
        <sz val="8"/>
        <color rgb="FF000000"/>
        <rFont val="Verdana"/>
        <family val="2"/>
        <charset val="204"/>
      </rPr>
      <t>BT</t>
    </r>
    <r>
      <rPr>
        <sz val="8"/>
        <color rgb="FF000000"/>
        <rFont val="Verdana"/>
        <family val="2"/>
        <charset val="204"/>
      </rPr>
      <t>)</t>
    </r>
  </si>
  <si>
    <t>Pavel</t>
  </si>
  <si>
    <t xml:space="preserve">Pavel is teenaged lanky boy of Moonshea heritage. He picks jobs when he can, and illegal ones pay him better. The City Watch caught him at his last lookout job for the smuggling gang. He strongly doesn’t want a repeat experience. 
Personality: Today is what matters. I’ll worry about tomorrow, tomorrow. 
Ideal: Enough money lets me do whatever I want. Bond: I want to climb the ranks in the smuggling gang. 
Flaw: I’m terrified of being caught by the city watch again after they arrested me last time. </t>
  </si>
  <si>
    <t xml:space="preserve">Perdita </t>
  </si>
  <si>
    <t>(PUR-di-ta). A ghost child who died beneath the City of the Dead. The human girl is about eight- years-old. She is dressed in a simple tunic and breeches, and her black hair is done in two braids.
Personality: I idolize my sister Suri and constantly refer to her deeds and example.
Ideal: Blood runs thicker than water.
Bond: I spend my afterlife searching for my sister.
Flaw: I am terrified of rats.</t>
  </si>
  <si>
    <t>DDAL08-02</t>
  </si>
  <si>
    <t>Perengal Yuskalaunt</t>
  </si>
  <si>
    <t>MASKED LORD,unlovely but unfailingly polite, shipping fleet owner, known for diplomatic skill, had been proposed by Cazondur loyalists</t>
  </si>
  <si>
    <r>
      <t>Perspicacity, Sagacious, Vigilant and Judicious C. (Leaplow, Runewright and Sophraea’s uncles) (</t>
    </r>
    <r>
      <rPr>
        <b/>
        <sz val="11"/>
        <color theme="1"/>
        <rFont val="Calibri"/>
        <family val="2"/>
        <charset val="204"/>
        <scheme val="minor"/>
      </rPr>
      <t>CotD 7-8</t>
    </r>
    <r>
      <rPr>
        <sz val="11"/>
        <color theme="1"/>
        <rFont val="Calibri"/>
        <family val="2"/>
        <charset val="204"/>
        <scheme val="minor"/>
      </rPr>
      <t>)</t>
    </r>
  </si>
  <si>
    <t>Philbin</t>
  </si>
  <si>
    <t>Philbin: Male Halfling, printer of ‘Pleased Toes’, gruff patriarch, one of the wealthiest merchants in Waterdeep (DS  40-41)</t>
  </si>
  <si>
    <t>Plush</t>
  </si>
  <si>
    <t>Primara</t>
  </si>
  <si>
    <t xml:space="preserve">• She is a real unicorn.
• She was transformed many years ago by an evil enchanter into her present form.
• She was part of Mirt’s collection until someone stole her and placed her in Blue Alley.
• She begs the adventurers to find a way to free her and promises to do them whatever favor she can in return.
</t>
  </si>
  <si>
    <t xml:space="preserve">Celestite Unicorn </t>
  </si>
  <si>
    <t>Psalm Melshimber</t>
  </si>
  <si>
    <t>Kymeera's firstborn son (Rank 1) • 21 years</t>
  </si>
  <si>
    <t>Pynt Oomtrowl</t>
  </si>
  <si>
    <t>Cellarers’ &amp; Plumbers’ Guild</t>
  </si>
  <si>
    <t>CG female rock gnome</t>
  </si>
  <si>
    <t xml:space="preserve">Quarren Urmbrusk (HoU 18)
</t>
  </si>
  <si>
    <t>Raelyn Auvrynda</t>
  </si>
  <si>
    <t>female drow</t>
  </si>
  <si>
    <t xml:space="preserve">Ralnath </t>
  </si>
  <si>
    <t>The Ralnarth absorbed the holdings of the Estelmer clan</t>
  </si>
  <si>
    <t>Ran Grifstone</t>
  </si>
  <si>
    <t>third son of House Grifstone, is somewhat arrogant and very naive. (WATE 1-1)</t>
  </si>
  <si>
    <t>Ran Grifstone,</t>
  </si>
  <si>
    <t>Rashemel Steeldrover</t>
  </si>
  <si>
    <t xml:space="preserve"> Ahghairon’s dragonstaff </t>
  </si>
  <si>
    <t>Ratzgell</t>
  </si>
  <si>
    <t>Ree Fellbranch</t>
  </si>
  <si>
    <t>Relavarr Agundar , scraggle-bearded young lordling (E:DM 78-79)</t>
  </si>
  <si>
    <t>Remallia Haventree</t>
  </si>
  <si>
    <t>http://forgottenrealms.wikia.com/wiki/Remallia_Haventree</t>
  </si>
  <si>
    <t>https://www.dndbeyond.com/monsters/remallia-haventree</t>
  </si>
  <si>
    <t>Renaer ‘Ren’ Neverember</t>
  </si>
  <si>
    <t xml:space="preserve"> (see Folk of Waterdeep) (BT) Coat of Arms: bear’s claw atop a diamond, all atop a field with three stripes from dexter to sinister.  Son of Lady Brandarth and former Open Lord Dagult Neverember, a sage and book-collector, rake by night. 
One of the greatest landholders of the city. (BT 47)</t>
  </si>
  <si>
    <t>https://forgottenrealms.fandom.com/wiki/Renaer_Neverember</t>
  </si>
  <si>
    <r>
      <t>Reye C. (Leaplow, Runewright and Sophraea’s mother) (</t>
    </r>
    <r>
      <rPr>
        <b/>
        <sz val="11"/>
        <color theme="1"/>
        <rFont val="Calibri"/>
        <family val="2"/>
        <charset val="204"/>
        <scheme val="minor"/>
      </rPr>
      <t>CotD 7-9</t>
    </r>
    <r>
      <rPr>
        <sz val="11"/>
        <color theme="1"/>
        <rFont val="Calibri"/>
        <family val="2"/>
        <charset val="204"/>
        <scheme val="minor"/>
      </rPr>
      <t>)</t>
    </r>
  </si>
  <si>
    <t>Rhacoph the Bulbous</t>
  </si>
  <si>
    <t>Rhacoph the Bulbous is a 
bullywug vampire who left his tribe called the 
Blacktongues to follow Keresta Delvingstone and 
the goddess Shar. He is fat, lazy, and demanding.  
 Personality: I don’t tolerate challengers to my rule.
 Ideal: I will one day overthrow Keresta. 
 Bond: All must acknowledge my greatness. 
 Flaw: Intellectualism isn’t my strong point.</t>
  </si>
  <si>
    <t>Rharlek Gralleth: Challras’s son, short of build, has a lisp, ‘a squat, poor-complexioned boor with bad teeth,worse manners, two left feet, and a wasted education’. (BT 240)</t>
  </si>
  <si>
    <t>Rhavilra Gryphonshar</t>
  </si>
  <si>
    <t xml:space="preserve">owner of Brightboots cleaning service </t>
  </si>
  <si>
    <t>Rhetegast Hawkwinter</t>
  </si>
  <si>
    <t xml:space="preserve">Rhinzen Halnian </t>
  </si>
  <si>
    <t xml:space="preserve">of the Court of Summer’s End, Master of Wizardry, Head of Ritual Studies”, a sunelf wizard, blond hair, a ‘dreamkisser’ meaning he is addicted to the drug haepthum, which he buys in Mistshore in the evening, going by carriage. (TGC 14-16, 30-32) Teaches scions of noble houses in wizardry, his apprentices wear blue robes (TGC 12-13, 31). Was severly injured by the destruction of his tower (which he destroyed in a drug induced panic) Faces trial due to his role in the kidnapping of Antoum Mrays. He had two apprentices: </t>
  </si>
  <si>
    <t>Risa Waylon</t>
  </si>
  <si>
    <r>
      <t>Risa Waylon, cleric of Sune, Heartwarden, a more mature, half-elven woman, quite fashionably dressed. She has a more serious demeanor and is quite the collector of art. Risa moved from Cormyr to Waterdeep 15 years ago. (</t>
    </r>
    <r>
      <rPr>
        <b/>
        <sz val="8"/>
        <color rgb="FF000000"/>
        <rFont val="Verdana"/>
        <family val="2"/>
        <charset val="204"/>
      </rPr>
      <t>WATE 1-2</t>
    </r>
    <r>
      <rPr>
        <sz val="8"/>
        <color rgb="FF000000"/>
        <rFont val="Verdana"/>
        <family val="2"/>
        <charset val="204"/>
      </rPr>
      <t>)</t>
    </r>
  </si>
  <si>
    <t xml:space="preserve">Rishaal the Page-Turne </t>
  </si>
  <si>
    <t>neutral gold dragonborn mage, owner of Book Wyrm's Treasure</t>
  </si>
  <si>
    <t>Ristel Bregen</t>
  </si>
  <si>
    <t xml:space="preserve">Ristlara </t>
  </si>
  <si>
    <t>The sunelves Ristlara and Shenan are well known dealers in antipuities and magic, but also the richest thieves living openly in Waterdeep. Both have fiery gold hair, bronze skin and moss green eyes and are fully aware of their beauty. Shenan the older sister is as sedate as Ristlara is furious. They claim to be sisters, but some wonder if they are also lovers. They had an intimate relationship with the late Cerest Elenithil. ‘The Locks’ have defined the market for rare antiquities in the city. Magic, the older the better pleases them best. They are mostly retired from business these days and after almost two centuries of thievery, they today support adventuring groups and grave-robbers alike. (MS 44-50)</t>
  </si>
  <si>
    <t>(MS 44-50)</t>
  </si>
  <si>
    <t>Rorild “Rory” Raztaerart Snome</t>
  </si>
  <si>
    <t>Roscoe Underbough</t>
  </si>
  <si>
    <t>Rowan Evenwood</t>
  </si>
  <si>
    <t>Ruldrin Sandhor</t>
  </si>
  <si>
    <t>, elf (DS 171)</t>
  </si>
  <si>
    <t>Rusty Bighat</t>
  </si>
  <si>
    <t>This red-nosed halfling was raised among 
the roustabouts and performers of a travelling circus. 
Over the years, Rusty scraped together the coin to start 
his own enterprise and has been touring ever since. He 
took the family name “Bighat” in honor of his signature, 
oversized top hat.
Personality: Loud and often obnoxious.
Ideal: “The show must go on!”
Bond: “My reputation is everything.”
Flaw: “Another drink? Don’t mind if I do!”</t>
  </si>
  <si>
    <t>Rutherford Urmbrusk</t>
  </si>
  <si>
    <t xml:space="preserve"> (HoU 18)</t>
  </si>
  <si>
    <t>Saeth Cromley</t>
  </si>
  <si>
    <t>a retired sergeant of the City Watch</t>
  </si>
  <si>
    <t>Samara Strongbones</t>
  </si>
  <si>
    <t>female lightfoot halfling spy</t>
  </si>
  <si>
    <t>Samwise Silverhearth</t>
  </si>
  <si>
    <t>son of Snixxy</t>
  </si>
  <si>
    <t>Santar Belrune</t>
  </si>
  <si>
    <t>relocated from Tharsult importer and VERY rich investor, fast becoming a Deep landlord of note, Masked Lord</t>
  </si>
  <si>
    <t>Sarathlue Serendragon</t>
  </si>
  <si>
    <t>a half-elf female, independent, spirited</t>
  </si>
  <si>
    <t>Savara Firethorn</t>
  </si>
  <si>
    <t>NE female Tethyrian human, Manshoon's apprentice, apprentice wizard</t>
  </si>
  <si>
    <t>Savra Belabranta</t>
  </si>
  <si>
    <t>Savra once belonged to the 
feathergale knights: a team of Waterdhavian aerial-
mount enthusiasts with pretensions of nobility. They 
indoctrinated her into the Cult of Howling Hatred, 
but she was freed by the intervention of a group of 
adventurers (see Princes of the Apocalypse). Since then, 
Savra has dedicated herself to Tyr and seeks to redeem 
her dark past.
Personality: Savra has an energetic outlook that means 
she rarely sits still.
Ideal: “I must redeem my sins.”
Bond: “Despite my dark past, I still get a thrill from 
flying on a winged steed.”
Flaw: “My energetic demeanor masks my latent mania.”</t>
  </si>
  <si>
    <t>Schonert</t>
  </si>
  <si>
    <t>Schonert, priest of Ilmater (HoU 57-58)</t>
  </si>
  <si>
    <t>Seala</t>
  </si>
  <si>
    <t>hostess, female half elf, staff of Bard Nightclub</t>
  </si>
  <si>
    <t xml:space="preserve">Sembra Vashir </t>
  </si>
  <si>
    <t>Carpenters’, Roofers’ &amp; Plasterers’ Guild</t>
  </si>
  <si>
    <t xml:space="preserve">(LN female Calishite human), </t>
  </si>
  <si>
    <t>Sh’Vis Jhalavar</t>
  </si>
  <si>
    <t>This drow swashbuckler 
fled the drow city of Menzoberranzan after covering 
up her brother’s conversion to the goddess Eilistraee 
(a cover-up that involved the death of more than one 
drow inquisitor). She now roams the surface world 
with Jarlaxle Baenre in the hope of reuniting with her 
brother.
Personality: Sh’Vis appears calm and detached, but 
secretly suppresses great fury.
Ideal: “I’ll do anything to survive.”
Bond: “Jarlaxle gave me a home. He must never know 
that I am hunted.”
Flaw: “I tend to lash out at people who learn my 
secrets.”</t>
  </si>
  <si>
    <t>female drow swashbuckler</t>
  </si>
  <si>
    <t xml:space="preserve">Shalendra Floshin (TftYP:DiT), , 
</t>
  </si>
  <si>
    <t>Shan Chien</t>
  </si>
  <si>
    <t xml:space="preserve">broadsheet publisheR The imperious, middle-aged man </t>
  </si>
  <si>
    <t>N male Shou human commoner</t>
  </si>
  <si>
    <t xml:space="preserve">These human sisters, born in Turmish, immigrated to Waterdeep years ago attracted by the city’s allure. They started a business that has grown into the successful Soaring Delights. Shani is outgoing, insightful and confident. Vonda is empathetic, patient and resolute. Shani is married to Adeyo, a quiet man who works for the sisters in the restaurant’s kitchen. 
Personality: Our food is art that we enjoy sharing with others. 
Ideal: Sharing a meal is the best way to start a friendship. 
Bond: Though born elsewhere, we love Waterdeep as much as anyone born here. 
Flaw: Shani doesn’t tolerate rudeness. Vonda is a workaholic. </t>
  </si>
  <si>
    <t>Shava</t>
  </si>
  <si>
    <t>: elf-girl, Cassian's girlfriend (TGC 14)</t>
  </si>
  <si>
    <t>TGC 14</t>
  </si>
  <si>
    <t>Shenan</t>
  </si>
  <si>
    <t xml:space="preserve">The sunelves Ristlara and Shenan are well known dealers in antipuities and magic, but also the richest thieves living openly in Waterdeep. Both have fiery gold hair, bronze skin and moss green eyes and are fully aware of their beauty. Shenan the older sister is as sedate as Ristlara is furious. They claim to be sisters, but some wonder if they are also lovers. They had an intimate relationship with the late Cerest Elenithil. ‘The Locks’ have defined the market for rare antiquities in the city. Magic, the older the better pleases them best. They are mostly retired from business these days and after almost two centuries of thievery, they today support adventuring groups and grave-robbers alike. </t>
  </si>
  <si>
    <t>Shevara Fezim</t>
  </si>
  <si>
    <t>Sigrud</t>
  </si>
  <si>
    <t>waitress, Jester’s Room, female human</t>
  </si>
  <si>
    <t xml:space="preserve">Silmerhelve is one of the older noble houses; traditionally their trade and business interest include guardianship, warrior-training and pandering. (WATE 1-1) </t>
  </si>
  <si>
    <t>Silverstar Rahyn</t>
  </si>
  <si>
    <t>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 (WATE 2-1)</t>
  </si>
  <si>
    <t xml:space="preserve">Sintus Farlhor </t>
  </si>
  <si>
    <t>Tavernkeeper of House of Dust</t>
  </si>
  <si>
    <t>Skeemo Weirdbottle</t>
  </si>
  <si>
    <t>https://www.dndbeyond.com/monsters/skeemo-weirdbottle</t>
  </si>
  <si>
    <t>Snixxy Silverhearth</t>
  </si>
  <si>
    <t>proprietor of Harbor Holdings</t>
  </si>
  <si>
    <t xml:space="preserve">Soluun Xibrindas </t>
  </si>
  <si>
    <t>drow gunslinger, renegade</t>
  </si>
  <si>
    <t>Sonny</t>
  </si>
  <si>
    <t xml:space="preserve">bouncer in Felzoun’s Folly </t>
  </si>
  <si>
    <r>
      <t>Sophraea Carver (youngest in a mostly male family, 17 years old, young girl with black curly hair) (</t>
    </r>
    <r>
      <rPr>
        <b/>
        <sz val="11"/>
        <color theme="1"/>
        <rFont val="Calibri"/>
        <family val="2"/>
        <charset val="204"/>
        <scheme val="minor"/>
      </rPr>
      <t>CotD 3,32</t>
    </r>
    <r>
      <rPr>
        <sz val="11"/>
        <color theme="1"/>
        <rFont val="Calibri"/>
        <family val="2"/>
        <charset val="204"/>
        <scheme val="minor"/>
      </rPr>
      <t>)</t>
    </r>
  </si>
  <si>
    <t>Sora Cuttle</t>
  </si>
  <si>
    <t xml:space="preserve">LG female Illuskan human commoner, proprietor of the meat shop (Cuttle’s Meat Pies), a portly middle-age </t>
  </si>
  <si>
    <t>Stedd Moonstar from (WATE 1-1)</t>
  </si>
  <si>
    <t>Strix</t>
  </si>
  <si>
    <t>young bronze dragon</t>
  </si>
  <si>
    <t>Sycunda</t>
  </si>
  <si>
    <t xml:space="preserve">An emaciated drow 
rogue who never sits still. He has flourished since 
escaping the yoke of drow society and is still 
learning the social constructs of non-drow. 
Younger brother to Vydis. 
 Personality: I am quick, confident, and friendly. 
 Ideal: That others are hesitant to kill confuses me. 
 Bond: My brother is a simpleton; pay him no mind. 
 Flaw: I’m willing to trust anyone that isn’t a drow. </t>
  </si>
  <si>
    <t xml:space="preserve">Tadberrow Wald </t>
  </si>
  <si>
    <t>is a halfling barrister and a regular at this establishment. He wears fashionable clothes and has rakish black hair. His brother, Gilbert, is an adventurer, and told him that Blue Alley hides a great treasure behind a small, golden door.</t>
  </si>
  <si>
    <t>Taeliia Hammaerhart</t>
  </si>
  <si>
    <t>Talandra Roaringhorn</t>
  </si>
  <si>
    <t>(IDWFR1)</t>
  </si>
  <si>
    <t>Talanna ‘Tal’ Taenfeather</t>
  </si>
  <si>
    <t>Talantress Roaringhorn</t>
  </si>
  <si>
    <t xml:space="preserve"> (heiress, was caught in a bawdy boudoir, which led to a scandal in Tarsakh of 1479 DR, was called ‘brainless’ in Minstrel)  (DS)</t>
  </si>
  <si>
    <t xml:space="preserve">Talen Telfeather </t>
  </si>
  <si>
    <t>Senechal of the Palace</t>
  </si>
  <si>
    <r>
      <t>(</t>
    </r>
    <r>
      <rPr>
        <b/>
        <sz val="8"/>
        <color rgb="FF000000"/>
        <rFont val="Verdana"/>
        <family val="2"/>
        <charset val="204"/>
      </rPr>
      <t>E:DM 66</t>
    </r>
    <r>
      <rPr>
        <sz val="8"/>
        <color rgb="FF000000"/>
        <rFont val="Verdana"/>
        <family val="2"/>
        <charset val="204"/>
      </rPr>
      <t>)</t>
    </r>
  </si>
  <si>
    <t>Talisolvanar Fellbranch</t>
  </si>
  <si>
    <t>male half-elf carpenter and woodcarver, commoner, CG</t>
  </si>
  <si>
    <t>owner of The  Bent Nail</t>
  </si>
  <si>
    <t xml:space="preserve">Tam Zawad </t>
  </si>
  <si>
    <t>Tam “the Shepherd” Zawad
The spymaster of Waterdeep is now a High Harper in his own right, but Tam Zawad only reluctantly came in from the field. A Calishite man in his early fifties, Zawad hasn't lost his edge, and his underlings occa-sionally have to remind him to delegate. The devout priest of Selune became a spy when a spymaster of Amn caught him assassinating a Shadovar agent and brought him into her network. After her death, he served many masters, but Selune above all.
Though he wields a great deal of influence, Tam Zawad doesn't desire power—he takes the Code of the Harpers seriously. Because of his old crypt- onym, some Harpers from other networks call the Waterdhavian Harpers “the Flock,” to the erstwhile “Shepherd's” consternation.
Tam Zawad always has an eye and an ear out for potential new Harpers—particularly individuals who have successfully fought against Shade. Normally, Harper agents study and test potential members before any offer of membership is made—in fact, before the candidates even know they are under con-sideration. But sometimes, when time and resources are short, Tam Zawad may pull an adventurer into the fold much more quickly.</t>
  </si>
  <si>
    <t>Tarwind Arryhook</t>
  </si>
  <si>
    <t>false identity of Llorath Pharn</t>
  </si>
  <si>
    <t>Tasheene Melshimber</t>
  </si>
  <si>
    <t>despises her parents for their worship of Asmodeus (E:DM 43)</t>
  </si>
  <si>
    <t>Tashlyn Yafeera</t>
  </si>
  <si>
    <t>https://www.dndbeyond.com/monsters/tashlyn-yafeera</t>
  </si>
  <si>
    <t xml:space="preserve">Tennora Hedare Blond hair (S:TA pg.37) Makes a living as a tutor. (TGC pg.8) Would given anything to be a wizard. Studied under Master Rhinzen Halnian, who sent her away because of her lacking grasp of the Weave (TGC pg. 15-16) Curious (TGC pg. 12)
Her parents were Mesial Hedare and Liferna Hedare, a born Uskevren (whose family left Sembia). 
Niece of Aowena and Eckhart Hedare (TGC pg. 5)
Lives on the 4th floor of the God Catcher (TGC pg. 18)
by 1486 DR she has become the (harper?) agent who carried messages for the Masked Lords, replaced the late Nantar in that office (S:TA pg.37)
</t>
  </si>
  <si>
    <t>The niece of the current Lord Hedare, Tennora is an attentive and mannerly noblewoman who was brought into the Harpers by Vescaras Ammakyl. Although she is a lady of Waterdeep, she has also trained as a wizard—and less formally as a thief. More recently, she has studied with Nazra Mrays, a prominent merchant and secret Masked Lord of Waterdeep. This contact results in Tennora frequently carrying messages from the Harpers to the Masked Lords—although whether the messages reach anyone except Nazra Mrays is not clear to Tam Zawad. Tennora is seldom seen outside the Harper halls without one of her bodyguards—a fierce Tethyrian woman and a soft-spoken half-orc.
Tennora faces an unenviable task—keeping com-munications open between two groups who value their secrecy. In particular, because Open Lord Nev- erember's campaign in Neverwinter conflicts with the Harpers concerns that the city is too overrun with threats to save, Tennora is looking for ways to achieve both groups' goals. Adventurers coming from Never- winter might have information she could use.
Blond hair (S:TA 37)
Makes a living as a tutor. (TGC 8)
Would given anything to be a wizard. Studied under Master Rhinzen Halnian, who sent her away because of her lacking grasp of the Weave (TGC 15-16)
Curious (TGC 12)
Her parents were Lord Mesial Hedare and Lady Liferna Hedare, a born Uskevren (whose family left Sembia). Niece of Aowena and Eckhart Hedare (TGC 5)
Lives on the 4th floor of the God Catcher (TGC 18)
by 1486 DR she has become the (harper?) agent who carried messages for the Masked Lords, replaced the late Lord Nantar in that office (S:TA 37)</t>
  </si>
  <si>
    <t>Terenzio Cassalanter</t>
  </si>
  <si>
    <t>Terras Thangolir</t>
  </si>
  <si>
    <t>Tervaround Waggletop</t>
  </si>
  <si>
    <t>Tessele Swiftwater,</t>
  </si>
  <si>
    <t xml:space="preserve"> former adventurer, owner of Inn of the Dripping Dagger </t>
  </si>
  <si>
    <t>Thardouk Starbuckler</t>
  </si>
  <si>
    <t>The Dyre Sisters X</t>
  </si>
  <si>
    <t>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city.House Moonstar’s primary sources of income are running caravans, exploration, and cartography.(WATE 2-2)Stedd Moonstar from (WATE 1-1)</t>
  </si>
  <si>
    <t xml:space="preserve">The Nameless Haunt </t>
  </si>
  <si>
    <t>Once Tsarra ‘Blackstaff’ Chaadren’s husband Raegar, the Nameless Haunt was born during an outbreak of the Spellplague when Raegar was merged with Tsarra’s tressym familiar Nameless. 
He lives in a tree-top lair, similar to elven tree-settlements, a few miles to the west of Waterdeep. 
The Nameless Haunt can open a portal to the place of his ‘creation’, a cathead-shaped mark on Mount Waterdeep at dawn. (BT)</t>
  </si>
  <si>
    <t>Thelma Flametop</t>
  </si>
  <si>
    <r>
      <t>Thelma Flametop, cleric of Sune, Heartwarden, a young red-haired beauty with a bubbly personality. She dresses is pinks and greens and wears gold jewelry. Thelma is a native of Waterdeep. (</t>
    </r>
    <r>
      <rPr>
        <b/>
        <sz val="8"/>
        <color rgb="FF000000"/>
        <rFont val="Verdana"/>
        <family val="2"/>
        <charset val="204"/>
      </rPr>
      <t>WATE 1-2</t>
    </r>
    <r>
      <rPr>
        <sz val="8"/>
        <color rgb="FF000000"/>
        <rFont val="Verdana"/>
        <family val="2"/>
        <charset val="204"/>
      </rPr>
      <t>)</t>
    </r>
  </si>
  <si>
    <t>Thestryl Mellardin</t>
  </si>
  <si>
    <t xml:space="preserve"> (LG female Chondathan human mage). Chondathan by birth, Thestryl Mellardin is a wispy, small, pale woman. Her youth and stature disguises her power, however, as she is a mage and a member of the Harpers in Waterdeep.
She guards the Harper Teleportation Circle that is hidden in the City of the Dead.</t>
  </si>
  <si>
    <t>Thoat</t>
  </si>
  <si>
    <t>minotaur bouncer</t>
  </si>
  <si>
    <t>Thorvin Twinbeard</t>
  </si>
  <si>
    <t>Thrakkus</t>
  </si>
  <si>
    <t xml:space="preserve">a dragonborn butcher in the Field Ward </t>
  </si>
  <si>
    <t>Tissina Khyret</t>
  </si>
  <si>
    <t>Madame Khyret is the personal attendant to Ammalia Cassalanter and is the family’s chief housemaid.  Madame Khyret dresses in a long black gown and wears a headdress with black tassels. She is an aging tiefling cult fanatic, and she spends most of her time in the master sitting room (area C19).</t>
  </si>
  <si>
    <t>Tomassin Gralhund</t>
  </si>
  <si>
    <t>18-year-old , female</t>
  </si>
  <si>
    <t>Tordek Frostbeard</t>
  </si>
  <si>
    <t>Torlyn Wands</t>
  </si>
  <si>
    <t>Long mahogany locks and full beard, collects books, especially about dragons (BT)</t>
  </si>
  <si>
    <t>Trakas Urthadar</t>
  </si>
  <si>
    <t>Travvask Sardolphyn  (SG)</t>
  </si>
  <si>
    <t>Twintle</t>
  </si>
  <si>
    <t>Tylan Ilueph</t>
  </si>
  <si>
    <t>drow mage, captain of Heartbreaker, He’s a humorless taskmaster whose tarantula familiar is always on his shoulder.</t>
  </si>
  <si>
    <t>Tylandar Roaringhorn</t>
  </si>
  <si>
    <t xml:space="preserve">, 63 years old noble, Zelraun Roaringhorn, archmage (SKT, OotA), </t>
  </si>
  <si>
    <t>Uld Brandath</t>
  </si>
  <si>
    <t>Ulkoria Stonemarrow</t>
  </si>
  <si>
    <t>NG female shield dwarf archmage</t>
  </si>
  <si>
    <t>Ulmord</t>
  </si>
  <si>
    <t>Umbero Zastro</t>
  </si>
  <si>
    <t>lawful neutral.a handsome, eloquent, and fair-minded half-elf in his thirties. He's known for his finely-honed sense of poetic justice and for meting out unconventional punishments.</t>
  </si>
  <si>
    <t>Umpok</t>
  </si>
  <si>
    <t>male minotaur</t>
  </si>
  <si>
    <t>Umsheryoth</t>
  </si>
  <si>
    <t xml:space="preserve">Helvenblade House (OotA), guarded by Umsheryoth (adult male bronze dragon) </t>
  </si>
  <si>
    <t>Undevvur Thort</t>
  </si>
  <si>
    <t>Owner OF THORT'S FINDING is a wizened old ex-adventurer who leans on a cane that some locals insist is “more than a cane.” He lives in the shop, a many-leveled place of tight staircases and landings ascending the hollow interior of the head. The shop is crammed with oddments sold to Undev- vur by adventurers, mostly “relics” brought back from Undermountain and other delves. Undevvur is known for his exotic goods and odd sense of humor, but few realize that the old man is a Harper ally or that his shop boasts several hidden rooms that serve as safe houses for agents and their contacts.
Thort is always interested in new and strange arti- facts—especially if the seller has a tale to tell about them. In exchange, he might unlock some of his trea-sures for fellow adventurers to admire.</t>
  </si>
  <si>
    <t xml:space="preserve">Undevvur Thort </t>
  </si>
  <si>
    <t xml:space="preserve">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
  </si>
  <si>
    <t>Urlaster Ghann</t>
  </si>
  <si>
    <t>Urlon Vhrule</t>
  </si>
  <si>
    <t>Vhrule is a pudgy half-elf with a greying 
goatee beard and a fine collection of fashionable hats. 
He’s one of Manshoon’s many apprentices: a fact that 
terrifies him utterly. Vhrule would far prefer to spend 
his time wining and dining through Waterdeep’s upper 
echelons than studying magic with the clone of a 
demented mastermind.
Personality: Vhrule likes the finer things in life and 
is never more animated than when talking about his 
greatest love: theater.
Ideal: “Indulging in the arts is the closest we can come 
to godliness.”
Bond: “Magic comes naturally to me, even though it 
bores me.”
Flaw: “I’m unfaithful to my wife with more men and 
women than I care to think about.”</t>
  </si>
  <si>
    <t>half-elf wizard apprentice</t>
  </si>
  <si>
    <t xml:space="preserve">Urstul Floxin </t>
  </si>
  <si>
    <t xml:space="preserve"> Illuskan human assassin le</t>
  </si>
  <si>
    <t xml:space="preserve">Urth </t>
  </si>
  <si>
    <t xml:space="preserve">Urth is a petty thief with a gambling problem. He is a discreet, opportunistic, small time crook, who is also a devoted husband. 
Personality: I make the most of my opportunities to get what I want. 
Ideal: If it’s small enough, no one will notice it’s gone. 
Bond: I work to make life better for my wife, Alice. Flaw: I’m not careful when I gamble. </t>
  </si>
  <si>
    <t>Uza Solizeph</t>
  </si>
  <si>
    <t xml:space="preserve">Uza Solizeph is an old woman who sells books out of a narrow three-story building on Sorn Street in the Trades Ward. </t>
  </si>
  <si>
    <t>(LG female human Mulan commoner) </t>
  </si>
  <si>
    <t>Vaelle Lurval</t>
  </si>
  <si>
    <t>Vaelra Kallo</t>
  </si>
  <si>
    <t>Human female dressmaker of North Ward</t>
  </si>
  <si>
    <t xml:space="preserve">possibly MASKE LORD </t>
  </si>
  <si>
    <t>dressmaker from North Ward, proposed by one of the unnamed male lords, but approved by Cazondur loyalists</t>
  </si>
  <si>
    <t>Vaerentevor Qasmult</t>
  </si>
  <si>
    <t xml:space="preserve"> (one of the two most independent and dangerous members of the Order, broke due to failed investments, tried to kill Open Laeral Silverhand, is turned over to the Black Robes for sentencing) </t>
  </si>
  <si>
    <t>(E:DM 276,306,350-353,381)</t>
  </si>
  <si>
    <t>Vahrem Kuthcutter</t>
  </si>
  <si>
    <t>Vajra Safahr</t>
  </si>
  <si>
    <t>Blackstaff tower</t>
  </si>
  <si>
    <t>blackstaff.
The only living and permanent resident of Blackstaff Tower
She was the heir and lover of the former Blackstaff Samark, who was murdered by Khondar ‘Ten-Rings’ Naomal in 1479 DR Vajra is a dusky skinned Tethyrian, with bright indigo eyes and short black hair. (BT)</t>
  </si>
  <si>
    <t xml:space="preserve">Valantajar </t>
  </si>
  <si>
    <t>rakshasa</t>
  </si>
  <si>
    <t>has false identity = Vincent Trench, private detective</t>
  </si>
  <si>
    <t>Valas Trapp</t>
  </si>
  <si>
    <t>The “Mouse Conductor” of Waterdeep 
works as an undercover operative for many clandestine 
or governmental factions within the city. Trapp dresses 
in a dusty, rodent-gnawed suit, and looks a little like a 
mouse himself, with wily features and tufts of coarse 
grey hair.  He uses his act as an excuse to move freely 
through the city’s taverns.
Personality: Nervous and simpering, but with a streak 
of cunning.
Ideal: “Money can buy you anything.”
Bond: “My mice mean everything to me: they are my 
messengers, spies, and friends.”
Flaw: “I’m always looking over my shoulder for the 
dagger in my back.”</t>
  </si>
  <si>
    <t>Valetta</t>
  </si>
  <si>
    <t>N female dragonborn priest of Gond of bronze dragon ancestry</t>
  </si>
  <si>
    <t>Varriel</t>
  </si>
  <si>
    <t xml:space="preserve">female human Red Wizard necromancer, bald </t>
  </si>
  <si>
    <r>
      <t>(</t>
    </r>
    <r>
      <rPr>
        <b/>
        <sz val="8"/>
        <color rgb="FF000000"/>
        <rFont val="Verdana"/>
        <family val="2"/>
        <charset val="204"/>
      </rPr>
      <t>HoU 39</t>
    </r>
    <r>
      <rPr>
        <sz val="8"/>
        <color rgb="FF000000"/>
        <rFont val="Verdana"/>
        <family val="2"/>
        <charset val="204"/>
      </rPr>
      <t>)</t>
    </r>
  </si>
  <si>
    <t>Velgos Ephezzrin</t>
  </si>
  <si>
    <t>drow mage, captain of Hellraiser, He enjoys wine a little too much, and characters have advantage on Charisma checks made to interact with him during a meal.</t>
  </si>
  <si>
    <t>Velmaeros</t>
  </si>
  <si>
    <t xml:space="preserve">Verity Morninglady </t>
  </si>
  <si>
    <t>A dragonborn pirate captain, formerly in the employment of the lich Haramond Bandoun. She always growls, if she remembers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t>
  </si>
  <si>
    <r>
      <t>SAY 6</t>
    </r>
    <r>
      <rPr>
        <sz val="8"/>
        <color rgb="FF000000"/>
        <rFont val="Verdana"/>
        <family val="2"/>
        <charset val="204"/>
      </rPr>
      <t>)</t>
    </r>
  </si>
  <si>
    <t>A dragonborn pirate captain, formerly in the employment of the lich Haramond Bandoun. She always growls, if she remembers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 (SAY 6)</t>
  </si>
  <si>
    <t xml:space="preserve">Veron Angalen </t>
  </si>
  <si>
    <t>Bounty hunter, hunted over a year for Clytemorrenestrix, whom he believed to be a dangerous mad-woman, to bring her back to Cormyr to answer for the murder of the wizard Ardusk Nagaenil. (TGC 25-26)
** He might be the bodyguard/ brightbird of Tennora? (S:TA 37)</t>
  </si>
  <si>
    <r>
      <t>(</t>
    </r>
    <r>
      <rPr>
        <b/>
        <sz val="8"/>
        <color rgb="FF000000"/>
        <rFont val="Verdana"/>
        <family val="2"/>
        <charset val="204"/>
      </rPr>
      <t>TGC 25-26</t>
    </r>
    <r>
      <rPr>
        <sz val="8"/>
        <color rgb="FF000000"/>
        <rFont val="Verdana"/>
        <family val="2"/>
        <charset val="204"/>
      </rPr>
      <t>) (S:TA 37)</t>
    </r>
  </si>
  <si>
    <t>Vescaras Ammakyl,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t>
  </si>
  <si>
    <t>The youngest son of a venerable Waterdhavian noble house, Vescaras has an impressive network of agents. His drovers, wagonmasters, and merchants ply the trade routes spanning the entire western half of Faerun, carrying out his instructions as they travel. Relying on his family's extensive wine trade, Vescaras keeps meticulous track of his far-flung agents and is ready to jump on any possible threat to the trade routes' tenuous safety. His fellow spymasters find the Turmian half-elf frustratingly cautious—and nearly as often, frustratingly correct. When not traveling, Vescaras stays in his family's estate in the Sea Ward, spending much of his time with the family vintners.
Of late, two mysteries have been occupying Ves- caras's attention. One is that several informants and Harper agents have gone missing along the trade roads. The other is four separate incidents of slaves fleeing Westgate and claiming to be from far-off Damara. Vescaras plans to ride for Westgate with the next caravan his family sends out.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t>
  </si>
  <si>
    <t>Vestra Stonar*</t>
  </si>
  <si>
    <t>Vevette Blackwater</t>
  </si>
  <si>
    <t>CE female Tethyrian human swashbuckler;</t>
  </si>
  <si>
    <t>Vhaspar Holmdreg</t>
  </si>
  <si>
    <t>highmage le elf</t>
  </si>
  <si>
    <t>https://www.dndbeyond.com/monsters/victoro-cassalanter</t>
  </si>
  <si>
    <t xml:space="preserve">Vincent Trench </t>
  </si>
  <si>
    <t>He speaks concisely, dresses in a sharp suit, and smokes a slim pipe</t>
  </si>
  <si>
    <t>false identity of Valantajar</t>
  </si>
  <si>
    <t>Volkarr Kibbens</t>
  </si>
  <si>
    <t>Volothamp Geddarm</t>
  </si>
  <si>
    <t>Vonda</t>
  </si>
  <si>
    <t>Vorgan Drulth</t>
  </si>
  <si>
    <t>Vorondar Levelstone</t>
  </si>
  <si>
    <t>a dwarf magister stationed at the South Gate.</t>
  </si>
  <si>
    <t>Vydis</t>
  </si>
  <si>
    <t xml:space="preserve">A thickly muscled drow 
warlock. He long ago cast aside Lloth’s worship 
and in doing so made a pact with an unknown 
power. Older brother to Sycunda. 
 Personality: I seem not to, but I’m watching. 
 Ideal: Sacrifices must be made from time to time. 
 Bond: My brother’s freedom has made him weak. 
 Flaw: I am paranoid to my own detriment. </t>
  </si>
  <si>
    <t>Wargruk</t>
  </si>
  <si>
    <t>Wash Meadsocks</t>
  </si>
  <si>
    <t>halfling</t>
  </si>
  <si>
    <t xml:space="preserve">Wavetamer Garyn Raventree </t>
  </si>
  <si>
    <t>(Priest of Valkur) (BT)</t>
  </si>
  <si>
    <t xml:space="preserve">Wern Malkrave. </t>
  </si>
  <si>
    <t>Westra Moltimmur</t>
  </si>
  <si>
    <t>Weverell 'Wever' Zun</t>
  </si>
  <si>
    <t>, short and stout older nobleman, somewhat handsome, gallant even if drunk, wastrel younger brother of Lungard (E:DM 96)</t>
  </si>
  <si>
    <t xml:space="preserve">wife Kalaerra and daughters Tamra, Hethildra, and Marlemoeve </t>
  </si>
  <si>
    <t>Willifort Crowelle</t>
  </si>
  <si>
    <t>Willifort dresses in a sharp black suit and wears thin-rimmed spectacles. He’s a doppelganger that usually takes the form of an aging male tiefling, and he greets all guests in the entrance hall (area C1).
As the Cassalanters’ chief butler and Lord Victoro’s personal attendant, Willifort Crowelle makes a point of knowing everything that transpires within the villa. If the Cassalanters have guests, he escorts them during their entire visit, using stealth if necessary. He ushers nosy guests away from areas or objects that might link the Cassalanters with the Asmodeus-worshiping cult.</t>
  </si>
  <si>
    <t>Win	Yuven</t>
  </si>
  <si>
    <t>Le female Shou human bandit captain</t>
  </si>
  <si>
    <t>Wisesam</t>
  </si>
  <si>
    <t>Xamlyn Margaster</t>
  </si>
  <si>
    <t xml:space="preserve"> (mage living in Silverymoon) (SKT), </t>
  </si>
  <si>
    <t>Xanathar</t>
  </si>
  <si>
    <t>The Xanathar is the beholder 
crime lord that lives in the dungeons under Waterdeep. 
It is a paranoid tyrant that charms and bullies its 
minions into servitude.
Personality: I enjoy wealth and power. All others are 
envious of what I have.
Ideal: I am superior to others by my very nature.
Bond: I only care about one creature other than myself: 
Sylgar.
Flaw: Traitors and their plots are everywhere.</t>
  </si>
  <si>
    <t>Xavtiln Droverson</t>
  </si>
  <si>
    <t>Xia Shung</t>
  </si>
  <si>
    <t>NG female Shou human bard;</t>
  </si>
  <si>
    <t>Xoblob</t>
  </si>
  <si>
    <t>deep gnome</t>
  </si>
  <si>
    <t xml:space="preserve">Xzand’re Hsyl’ran </t>
  </si>
  <si>
    <t>(SHAN dray sill RAN). This female drow is clever, creative, and fiercely loyal to Jarlaxle Baenre. In addition to supplying Jarlaxle with information, she runs a rather lucrative smuggling ring in the Dock Wards.
Personality: I tolerate neither failure nor betrayal.
Ideal: Why use two words when one bullet will do?
Bond: Jarlaxle Baenre will realize my true worth.
Flaw: I’m nothing if not overconfident.</t>
  </si>
  <si>
    <t>drow pistoleer (gunslinger) female</t>
  </si>
  <si>
    <t>Yagra Stonefist</t>
  </si>
  <si>
    <t>female half-orc thug</t>
  </si>
  <si>
    <t>Yalah Gralhund</t>
  </si>
  <si>
    <t>NE female Tethyrian human noble</t>
  </si>
  <si>
    <t>https://www.dndbeyond.com/compendium/adventures/wdh/monsters-and-npcs#MonstersRW</t>
  </si>
  <si>
    <t>Yaliek Iltizmar</t>
  </si>
  <si>
    <t>Yorn the Terror</t>
  </si>
  <si>
    <t>half-orc thug, NE</t>
  </si>
  <si>
    <t>Zaffrab Horcusporcus</t>
  </si>
  <si>
    <t>Zaibon Kyszalt</t>
  </si>
  <si>
    <t xml:space="preserve">The drow, Zaibon Kyszalt, was captured in Skullport / Zaibon wants to free her and escape into Undermountain, where House Auvryndar has outposts. </t>
  </si>
  <si>
    <t>male drow</t>
  </si>
  <si>
    <t>Zardoz Zord</t>
  </si>
  <si>
    <t>false identity of Jarlaxle, Captain Zardoz Zord of Luskan</t>
  </si>
  <si>
    <t>Zartan Gralhund</t>
  </si>
  <si>
    <t> 13-year-old boy </t>
  </si>
  <si>
    <t>Zathant Drorn</t>
  </si>
  <si>
    <t>is a young half-elf wizard of low mastery who discovered he could make more money drawing small and intricately detailed maps of Waterdhavian neighborhoods and interior layouts of particular buildings than by working magic on the sly (because his talents weren't strong enough to manage the spells those too desperate or poor to go to the Watchful Order tend to need). However, the miscreants he was selling maps to recently disappeared (to feed the harbor fishes or to grace Castle Waterdeep's dungeons), and the Watch seem far too interested in someone who draws such things for Drorn's comfort.
Like many Waterdhavians aspiring to more wealth than they possess (and in the meantime pretending to have already attained that wealth and the lifestyle that goes with it), Drorn shares in the rental of a good third-floor suite of rooms in Castle Ward (in Stonegate House, westfront Snail Street nine doors north of Shesstra's Street) with six others. The seven men uneasily share the rooms for bathing and wardrobe storage, and they use the kitchen, dining area, sitting room, and bedchamber for assignations and to entertain their various upscale clients and contacts. As far as Drorn knows, none of his six partners are cult spies or agents, and he never involves them or his Castle Ward premises in cult activities.
Drorn's real abode is a damp, roof-leaking-when-it-rains fourth floor attic room in a rundown rooming house on westfront Bitter Alley in Dock Ward. From this dismal residence, he daily descends the outdoor stairs to hire on as a daily laborer, loading or unloading small shipments to or from various Waterdhavian businesses and homes and Dock Ward warehouses. In other words, he's hired brawnbut his looks and behavior (pleasant mien and track record for honestythat is, refraining from pilferage) have made him trusted enough to visit addresses in all but Sea Ward and North Ward. Drorn sees and overhears much and lets the cult know everything he deems important. He dreams of being hired on by a well-to-do household in Sea, North, or Castle Wards as a servant, even if it's just being a doorjack. Drorn is handy at a variety of manual work, usually making swift and serviceable repairs.</t>
  </si>
  <si>
    <t>Zelifarn</t>
  </si>
  <si>
    <t>Zelphin Green</t>
  </si>
  <si>
    <t>a co-owner of Green’s Rest, gusband of Duric</t>
  </si>
  <si>
    <t>Zelraun Roaringhorn, archmage</t>
  </si>
  <si>
    <t>OOTA, COS</t>
  </si>
  <si>
    <t xml:space="preserve">Zemk </t>
  </si>
  <si>
    <t>Zereth Keltaerond</t>
  </si>
  <si>
    <t>MASKED LORD, wealthy investor and moneylender of Calishite heritage and trade connections, had been proposed by Cazondur loyalists</t>
  </si>
  <si>
    <t>Ziraj the Hunter</t>
  </si>
  <si>
    <t xml:space="preserve">half-orc </t>
  </si>
  <si>
    <t>https://www.dndbeyond.com/monsters/ziraj-the-hunter</t>
  </si>
  <si>
    <t>Zorbog Jyarkoth</t>
  </si>
  <si>
    <t>Zuzeena Qeldur</t>
  </si>
  <si>
    <t>Lady Sharptongue', owns a score of shops across the city selling everything from lingerie to cheese, had been proposed by Cazondur loyalists Human female who owned a massive collection of small shops in Waterdeep. Her nomination recommendation was that she would understand the needs of Waterdeep's shopkeepers. Masked Lord</t>
  </si>
  <si>
    <t>Andras Shadowdusk</t>
  </si>
  <si>
    <t>Andras Shadowdusk is a relatively new lich who is 
corrupted by Far Realm madness. Years ago he fell 
in love with his younger cousin Berlain and proposed 
marriage, even though he was old enough to be her 
father. When she rebuffed his offer, Andras became a 
lich because he believed it was the only way he could 
make Berlain love him. He recently moved to a corner 
of Shadowdusk Hold, despite the Far Realm taint, so he 
could be closer to her. Found in Episode 3.
Personality: For Berlain. Everything. Always.
Ideal: For Berlain. Everything. Always.
Bond: For Berlain. Everything. Always.
Flaw: Is it mad to turn oneself into a lich and submit 
to the Elder Gods of the Far Realm in order to court a 
beautiful woman? No. That is love.</t>
  </si>
  <si>
    <t>DDAL08-16</t>
  </si>
  <si>
    <t>Eldeth Dankil</t>
  </si>
  <si>
    <t>A female duergar 
who pleads with the adventurers to rescue her fellow 
prisoners and slaves from Andras Shadowdusk’s 
“experiments” prison. She and her brother were exiled 
by her clan for secretly worshiping Moradin. 
Personality: I am a heretic among my people for 
committing the sin of acknowledging Moradin as the 
All-Father.
Ideal: I must exemplify Moradin’s grace by rescuing the 
Shadowdusk prisoners and slaves.
Bond: My younger brother is all the family I have. Our 
faith will keep us strong.
Flaw: Once I pick a goal, I’m obsessed with it to the 
detriment of everything else in my life.</t>
  </si>
  <si>
    <t xml:space="preserve">Oleander and Will </t>
  </si>
  <si>
    <t>Strongheart 
halflings who own a map shop in Skullport called the 
Sword and Sextant. They are eager to procure accurate 
maps of Undermountain.
Personalities: This is a tough town and halflings need 
to be even tougher to survive.
Ideal: Maps are the by-product of civilization, and we 
bring civilization to Undermountain.
Bond: Nobody pushes us around without a fight. 
Nobody.
Flaw: We always assume our customers are trying to 
rob us. Because they usually are.</t>
  </si>
  <si>
    <t>Ahghairon</t>
  </si>
  <si>
    <t>Ahghairon is a wizard and the 
First Lord of Waterdeep. He dwells alone in his tower, 
and uses magic to keep the outside world out. Most 
people in Waterdeep believe he’s long dead, which is 
honestly the only way to get any work done around here.
Personality: I am old and wise, and I aim to get older 
and wiser. 
Ideal: The pursuit of arcane knowledge is noble and 
worthy. The outside world can wait.
Bond: Promises to old friends must be honored, and 
Waterdeep is my home.
Flaw: I can absolutely handle any magic that I dream up.</t>
  </si>
  <si>
    <t>DDAL08-17</t>
  </si>
  <si>
    <t>Inina</t>
  </si>
  <si>
    <t>A ghost of a young girl who haunts 
the Tower of Ahghairon, with Ahghairon’s knowledge 
and indulgence. Inina was killed and her soul then 
captured in a phylactery that later came into Ahghairon’s 
possession. He broke the phylactery to free the souls 
within, but Inina took the form of a ghost, too frightened 
to leave this plane. She is essentially innocent, and will 
not deliberately frighten or possess another creature.  
Personality: I have a child’s fears combined with a 
ghost’s regrets.
Ideal: I want to be strong enough to move on.
Bond: My memories of life are powerful pulls to this 
world.
Flaw: I’m fragile and easily frightened.</t>
  </si>
  <si>
    <t>Eccon</t>
  </si>
  <si>
    <t>An unusually powerful arcanaloth 
who took advantage of a dimensional rift leading it 
into Ahghairon’s tower. Once inside, Eccon imprisoned 
the wizard while he was sleeping, and used its innate 
abilities to take on Ahghairon’s appearance. Eccon is 
greedy for the magical knowledge contained within 
the tower. A native to the Nine Hells, Eccon is also 
quite fearless, since he can only be truly killed on his 
home plane.
Personality: I am urbane and clever, until I need to be 
terrifying. I’m happy to do either. 
Ideal: All the magic, all for me.
Bond: Only that which is forced upon me by the 
hierarchy of ugoloths.
Flaw: Did I mention I’m terribly clever?</t>
  </si>
  <si>
    <t>Berlain Shadowdusk</t>
  </si>
  <si>
    <t>Once a brilliant young woman, Berlain descended 
quickly into a deep madness when her experiments with 
undeath went to far and her mind was corrupted by the 
Far Realm. This corruption has warped her humanoid 
body, which is now a monstrous mass of limbs.
Personality: I… speak… slowly… when talking… to 
idiots… which… almost… everyone… is… compared… to… 
me… especially Andras Shadowdusk.
Ideal: Knowledge is the path to power and domination.
Bond: If I study the Far Realm enough, I can 
understand it and bring glory back to the Shadowdusks.
Flaw: I have zero self-awareness. What 20,000 limbs?</t>
  </si>
  <si>
    <t>DDAL08-18</t>
  </si>
  <si>
    <t>Hannelore Shadowdusk</t>
  </si>
  <si>
    <t>Once a paladin, Hannelore knew she was 
destined to fall from grace as part of the increasingly 
mad Shadowdusk family. She still lives—or unlives—to 
serve, and she follows orders from her family with a 
no-nonsense attitude. She is disappointed in her cousin 
Berlain’s lack of self-control and her cousin Andras’ lack 
of foresight.
Personality: I face problems head on. A simple, direct 
solution is the best path to success.
Ideal: Lorem Ipsum
Bond: I will never forget those who spurn my family or 
our home.
Flaw: I feel disdain toward all around me and often 
underestimate them.</t>
  </si>
  <si>
    <t>Entity</t>
  </si>
  <si>
    <t>This nebulous presence from the Far Realm 
has just discovered the Material Plane. What a delicious 
delight! Is delicious the right word you little flesh beasts 
would use?
Personality: I think everything is new and exciting and 
wonderful and I want it, I want it, I want it!
Ideal: What is an ideal? What does it taste like? What 
sounds does it make when it breaks?
Bond: I must learn everything about this new place and 
what it tastes like.
Flaw: It’s my curiosity that killed the cat.</t>
  </si>
  <si>
    <t xml:space="preserve"> Layela Greycastle</t>
  </si>
  <si>
    <t xml:space="preserve">A 
handsome vampire spawn, turned in her early 50s, 
with graying hair and a strong spirit. 
 Personality: My former life if a fading dream. 
 Ideal: I work hard at everything I do. 
 Bond: My master is all that matters now 
 Flaw: I lack the brilliance I possessed in life. </t>
  </si>
  <si>
    <t>Seabordt</t>
  </si>
  <si>
    <t>Seabordt is a power-seeking 
vampire cleric to Shar, who will do anything to 
gain her favor. He is underhanded and deceitful, 
climbing over his friends and superiors to get to 
the top. His softer side reveals the angst of an 
aspiring artist, and he tends to reflect his thoughts 
and feelings into his paintings and journals. 
 Personality: I treat my minions like subordinates 
while still expecting them to respect and obey me. 
 Ideal: Power: I aspire to become the most powerful 
cleric in my faith. 
 Bond: I will stop at nothing to become Shar’s 
favorite. 
 Flaw: I don’t trust anyone, yet I am careless with 
my own secrets</t>
  </si>
  <si>
    <t>DDAL08-14</t>
  </si>
  <si>
    <t>Petra is a human 
artisanal swordsmith in Waterdeep with 
connections to many influential people in the city. 
She is tall and thin, with more strength than her 
appearance would suggest. A former street rat 
orphan, she is now a philanthropist, donating her 
time and money to good causes such as feeding 
the homeless in Skullport and donating goods to 
orphans. Because of her fine swordmaking 
artistry, she is well known among the best 
swordsmen and nobility and has many 
connections. 
 Personality: I will always help others before I help 
myself. 
 Ideal: My art is my gift to the world. 
 Bond: I will not allow a child to go through the 
hardships of living on the streets like I did. 
 Flaw: I am a sucker for the downtrodden and often 
am taken advantage of.</t>
  </si>
  <si>
    <t>Ganloch Bayand</t>
  </si>
  <si>
    <t>Ganloch 
was a dwarven treasure hunter and swindler, 
always looking for a way to get his hands on gold 
and rare artifacts. He met his demise soon after a 
meeting with Jarlaxle to discuss the sale of a rare 
item he acquired, after which he stole a ring 
belonging to Ambergris the Dwarf. In retaliation, 
she locked him in a hidden temple in 
Undermountain to be slowly drained by shadows. 
He is now a ghost. 
 Personality: I used to cross my friends in lieu of 
treasure, but I have now learned from my mistakes. 
 Ideal: The artifacts of the past belong to anyone 
who can acquire them. 
 Bond: I will right my wrongs to finally be free. 
 Flaw: I love all that glitters and am weak in the 
face of fame and riches.</t>
  </si>
  <si>
    <t>Ambergris</t>
  </si>
  <si>
    <t xml:space="preserve">A dwarf cleric of 
Dumathoin, Amber Gristle O’Maul (or Ambergris 
for short), she has long black hair and is part 
shade, although that is not apparent from looking 
at her. After two decades of being a spy in the 
Shadowfell, a punishment for committing a crime 
in the Citadel Adbar, she has allowed it to become 
her new home. 
 Personality: I will aid an enemy to save a friend.. 
 Ideal: Someday I will be welcome back in the 
Citadel Adbar. 
 Bond: I am loyal to my dwarven ancestry, even 
though I feel abandoned by them. 
 Flaw: I am easily swept up in rage and revenge. </t>
  </si>
  <si>
    <t>Austra Trumaine</t>
  </si>
  <si>
    <t xml:space="preserve"> Now a 
vampire, this elf cleric came to Skullport in search 
of adventure—and found it! Unfortunately she 
also found Keresta Delvingstone (see Waterdeep 
Dungeon of the Mad Mage and the Vanrakdoom 
level). 
 Personality: Given a choice between feeding on 
you, sending you to Keresta’s larder, or selling you to 
the Xanathar… let’s start at the beginning. 
 Ideal: I desire only to feed in peace. This works 
better when you’re dead. 
 Bond: I can hear the comforting thump of the 
heartbeats of Skullport. My garden is healthy, my crop 
bountiful. 
 Flaw: My minions are exclusively, explicitly loyal to 
me because my power is immense. </t>
  </si>
  <si>
    <t>Cal’al Claddani</t>
  </si>
  <si>
    <t xml:space="preserve">A half 
drow woman with long silver hair and green eyes. 
She is the proprietor of The Flagon and Dragon. 
Her a cheery disposition and welcoming smile 
make her a ray of sunshine in this underground 
town. Cal’al is always willing to tell a secret or two 
if she feels she can trust the receiver. Spending a 
bit on the drinks she has behind her bar will go a 
long way toward winning that trust.  
 Personality: I’m haughty, yet pleasant. 
 Ideal: A light in the darkness is good for business. 
 Bond: The people of Skullport are misunderstood. 
 Flaw: I’m a sucker for the latest gossip. </t>
  </si>
  <si>
    <t>Cutie</t>
  </si>
  <si>
    <t xml:space="preserve">A hulking, grunting minotaur, 
Cutie’s name certainly does not reflect her 
physical form – she is covered in dried blood and 
gore more often than not. 
 Personality: *grunt* 
 Ideal: Sure, I’ll do it. Nobody else will, right? 
 Bond: I make my own luck. The future is bright for 
me, so don’t get in the way. 
 Flaw: I get confused easily when people try to 
outsmart me. It makes me angry. *grunt* </t>
  </si>
  <si>
    <t xml:space="preserve"> Lara Vu</t>
  </si>
  <si>
    <t xml:space="preserve">Lara is a gynosphinx but has 
been magically turned into an old human woman. 
She appears to be one of the Shou people, though 
she isn’t very familiar with them. 
 Personality: I’d love to engage in conversation, but 
Skullport isn’t known for being a haven for poets and 
authors. Perhaps you need my services? 
 Ideal: Sure, I’ll do it. Nobody else will, right? 
 Bond: Secrets are a way of life. Your life, not mine – 
secrets are beneath me, unless you’re paying. 
 Flaw: I can’t leave Skullport or Undermountain 
looking like this! </t>
  </si>
  <si>
    <t>Vyraxxan</t>
  </si>
  <si>
    <t xml:space="preserve">This darkling speaks 
with a quick cadence and always keeps his skin 
hidden deep within his voluminous garments. 
 Personality: There’s always a better deal, and I’ll 
find it. 
 Ideal: I can keep people happy by selling them bits 
of foreign happiness. Who cares where it came from? 
 Bond: Money. Always money. 
 Flaw: I frighten easily when faced with physical 
altercations. </t>
  </si>
  <si>
    <t>Bosskyn Gorrb</t>
  </si>
  <si>
    <t>A blind male tiefling in his mid-30s. He rose to the position of Zhent spymaster in the Port of Shadow through cunning and a particularly clever animate chair that serves to help him move, read, and write. Bosskyn welcomes other Zhentarim and makes his foul opinion of Waterdeep’s Zhent efforts well known (“Surely anyone could have done better than Starsong at getting us out of this mess 
Personality: I arm others with the knowledge we need to succeed.
Ideal: Knowledge is power.
Bond: I am a devoted member of the Zhentarim.
Flaw: I must never give more information than is necessary</t>
  </si>
  <si>
    <t>DDAL08-11</t>
  </si>
  <si>
    <t>Zsoksia</t>
  </si>
  <si>
    <t>A female flying snake that has 
served Bosskyn well, Zsoksia was recently awakened by 
a Zhent visiting Skullport. Since then, she has become 
Bosskyn’s favorite spy since she is frequently overlooked 
and keeps her relatively high intelligence known to few.
Personality: Hiss Hiss (Messssage for you, sssssir)
Ideal: The ssssmartessst getsss the bessst food.
Bond: Bosssskin hasss the treatssss.
Flaw: That lookssss tassssty.</t>
  </si>
  <si>
    <t>Tasselgryn Velldarn</t>
  </si>
  <si>
    <t>An 
older woman who owns The Poisoned Quill, Tasselgryn 
performs passable forgeries but now mostly focuses 
on selling scrolls and passage out of Undermountain. 
She is able to do this because she is quietly very good 
friends with Halaster Blackcloak, who allows her 
teleportation circle to work - and for her to charge a 
hefty price to those who wish to use it.
Personality: I provide valuable services for the 
community.
Ideal: There’s no Skullport without some conflict.
Bond: As long as there’s a Port of Shadow, I’ll be here.
Flaw: Halaster won’t let anything happen to me.</t>
  </si>
  <si>
    <t>Durquin</t>
  </si>
  <si>
    <t>A male Cormyran human 
apprentice mage whose bid for a tower didn’t quite work 
out, Durquin heard that there was coin to be made in 
the Port of Shadow and left his studies behind. Sadly, 
he’s found that working on commission in the downturn 
economy caused by the domination of the port by the 
Xanathar Guild isn’t all it was cracked up to be.
Personality: I’ll do anything to make a sale.
Ideal: This’ll all turn around and I’ll be up to my eyeballs 
in spell component money.
Bond: I’m not going home to disappoint my parents again.
Flaw: It’s not an obvious desperation, right?</t>
  </si>
  <si>
    <t>Bruldryn Blackfyre</t>
  </si>
  <si>
    <t>A 
female duergar soldier who deserted her mercenary 
company to join up with the Xanathar Guild. She's 
heard plenty of stories about terrible things going 
on in the Tower of Seven Woes, but her dark dwarf 
commander spared her from visiting when she joined 
up. New cadets have her mercy (but that's all). Outside 
of strictly following orders, she’s impressed by how the 
Xanathar Guild is running things in Skullport.
Personality: Good soldiers follow orders.
Ideal: It’s no wonder everybody wants to join the 
Xanathar Guild!
Bond: This fortress we have on Skull Island really is 
something to be proud of.
Flaw: Eyes straight ahead, hammer high, and don’t ask 
too many questions.</t>
  </si>
  <si>
    <t>Cory’bant’ex</t>
  </si>
  <si>
    <t>A female drow 
courier, Cory’bant’ex did not expect her day to end 
up in the Tower of Seven Woes when she picked up 
the package that held Ahghairon’s Key. She was only 
supposed to observe and report, but instead got chased 
all over the Port of Shadow and was only spared by the 
Xanathar Guild ruffians because she swallowed the key. 
Of course, that didn’t end up working out so well...
Personality: Everyone needs a discrete way to get 
around and I know all the shortcuts.
Ideal: Equality and a safe place for everyone in the Port 
of Shadow like it used to be
Bond: Bregan took me in when nobody else would.
Flaw: My problems can’t bother me if they can’t catch me.</t>
  </si>
  <si>
    <t>Commander Sundeth</t>
  </si>
  <si>
    <t>A male half-ogre 
who learned early that making others suffer was the 
best way to get respect - whether from his human or 
ogre sides of the family. In that sadistic cruelty, he found 
nirvana and the reverence of Loviatar - and recently has 
found that the Xanathar Guild is all too willing to let 
him indulge. This has earned his loyalty and position 
of commander of Skull Island, but he still considers 
suffering his highest duty.
Personality: You’re going to do what I want before I 
make you.
Ideal: Suffering leads to enlightenment.
Bond: All know fear and pain, from the highest nobles 
to the lowest vermin.
Flaw: Show me agony like I’ve never seen, and I’ll 
spare you.</t>
  </si>
  <si>
    <t>Bhinros</t>
  </si>
  <si>
    <t>A nimblewright created to pass for 
a drow, Bhinros serves as a reconnaissance pilot project 
among the Bregan D’aerthe. Unable to speak, it was not 
taught sign language by its creator but instead has a 
small voice recorder that it can use to play back simple 
answers or longer snippets of audio (similar to a kenku).
Personality: This one’s designation is to watch and listen.
Ideal: This one understands there is something beyond 
service, but it does not know what that is.
Bond: The drow of Bregan D’aerthe keep this one 
repaired and in good working service.
Flaw: This one has limited responses and does not 
understand emotion.</t>
  </si>
  <si>
    <t>Liriel of House Delco’sicet</t>
  </si>
  <si>
    <t xml:space="preserve"> An imperious female drow priestess of Lolth, 
Liriel delights in hunting down rebels that think they 
have escaped the reach of the true servants of Lolth. It 
is for this reason that she made the calculated risk to 
answer Sundeth’s invitation to come to Skullport. After 
torturing the captured Bregan D’aerthe agent Naris’yon 
to death, she has all she needs to bring the fury of 
Menzoberranzan to Skullport.
Personality: It is my sacred duty to purify our people of 
these rebels.
Ideal: Only those true to Lolth should be allowed to live 
as drow.
Bond: The terrible things I do are so all drow may 
prosper.
Flaw: There is no cost too high to see my mission done.</t>
  </si>
  <si>
    <t>Quietude</t>
  </si>
  <si>
    <t>Quiet is a mild-mannered, 
unflappable male tiefling commoner who listens more 
than he talks, and observes more than he misses. A 
courier from The Xanathar comes in every day to get 
Quiet’s assessment of the guests that are staying at the 
Guts and Garters Inn. He’s unfailingly polite and has a 
modest pride in doing his job well. The Xanathar pays 
him well (considering) and this job keeps him out of 
sight of the Waterdeep City Watch. He has medium gray 
skin, shiny black horns that go up and forward from his 
brow. His long black hair is in a neat ponytail.
Personality: I chose the name Quietude because I’m 
calm, patient, and still.
Ideal: I need to do this well because I’m a professional.
Bond: I’m don’t particularly like or trust The Xanathar 
Guild, but they pay me well enough.
Flaw: I’m a ‘live to fight another day’ kinda guy.</t>
  </si>
  <si>
    <t>DDAL08-10</t>
  </si>
  <si>
    <t xml:space="preserve"> Frankie Frogsleap</t>
  </si>
  <si>
    <t>This female halfling commoner 
is a tough-as-old-tree-roots community organizer who 
is deeply concerned about the Skull Square murders. 
She’s about half-convinced that The Xanathar Guild is 
behind them all and is using this as an opportunity to 
clean house. She’s older, with lined deep brown skin, 
and dark curly hair with streaks of gray. She’s trying to 
make Skullport a better place, and to organize people 
that live here so that they can work to combat the 
influence of the Xanathar Guild. She makes her living as 
an herbalist and physician.
Personality: I’m idealistic, outspoken, and very wise.
Ideal: When people work together, there are no 
problems they can’t solve.
Bond: I’m devoted to the ordinary people of Skullport.
Flaw: I have a hard time trusting outsiders.</t>
  </si>
  <si>
    <t>Krystaleen</t>
  </si>
  <si>
    <t>Krystaleen is a female rock 
gnome noble. Her good temper, sunny personality, and 
dedicated work ethic certainly set her apart from many 
residents of Skullport. The original Thimblewine was 
her uncle, and he passed the shop down to her when 
he died. For all her personable manners, Krystaleen is 
a shrewd business owner and doesn’t trade, bargain, or 
barter to her disadvantage, ever. She is a rock gnome 
mage with long pointy ears, dark eyes, short black hair 
with bangs in her eyes, and golden skin.
Personality: I’m cheerful, friendly, and always looking 
for the best value for my money.
Ideal: Uncle Thimblewine always said if you give people 
a nib, they’ll take you for a dragon.
Bond: Everyone knows that I deal fairly, and that’s why 
they shop here.
Flaw: Sometimes I abruptly change my mind for no 
good reason.</t>
  </si>
  <si>
    <t>Irontusk</t>
  </si>
  <si>
    <t>This canny old orc is working for The 
Xanathar. They prefer to be called they or them. They’re 
mostly trying to stalk the drow in Skullport to see what 
the dark elves are up to. Irontusk has greying hair, 
wears several earrings, and has a gravelly voice.
Personality: I’m caught between looking out for myself 
and my instinct to belong to a clan.
Ideal: I’m looking out for number one.
Bond: I live in Skull Square, and I’m willing to work 
with the other residents to keep myself safe.
Flaw: I refuse to adopt or pay attention to what civilized 
people think are good manners.</t>
  </si>
  <si>
    <t>Artemus Holmes (</t>
  </si>
  <si>
    <t xml:space="preserve">that live here so that they can work to combat the 
influence of the Xanathar Guild. She makes her living as 
an herbalist and physician.
Personality: I’m idealistic, outspoken, and very wise.
Ideal: When people work together, there are no 
problems they can’t solve.
Bond: I’m devoted to the ordinary people of Skullport.
Flaw: I have a hard time trusting outsiders.
• Krystaleen (kris TA leen). Krystaleen is a female rock 
gnome noble. Her good temper, sunny personality, and 
dedicated work ethic certainly set her apart from many 
residents of Skullport. The original Thimblewine was 
her uncle, and he passed the shop down to her when 
he died. For all her personable manners, Krystaleen is 
a shrewd business owner and doesn’t trade, bargain, or 
barter to her disadvantage, ever. She is a rock gnome 
mage with long pointy ears, dark eyes, short black hair 
with bangs in her eyes, and golden skin.
Personality: I’m cheerful, friendly, and always looking 
for the best value for my money.
Ideal: Uncle Thimblewine always said if you give people 
a nib, they’ll take you for a dragon.
Bond: Everyone knows that I deal fairly, and that’s why 
they shop here.
Flaw: Sometimes I abruptly change my mind for no 
good reason.
• Irontusk. This canny old orc is working for The 
Xanathar. They prefer to be called they or them. They’re 
mostly trying to stalk the drow in Skullport to see what 
the dark elves are up to. Irontusk has greying hair, 
wears several earrings, and has a gravelly voice.
Personality: I’m caught between looking out for myself 
and my instinct to belong to a clan.
Ideal: I’m looking out for number one.
Bond: I live in Skull Square, and I’m willing to work 
with the other residents to keep myself safe.
Flaw: I refuse to adopt or pay attention to what civilized 
people think are good manners.
• Artemus Holmes (ART uh mus Holmes). </t>
  </si>
  <si>
    <t>Yraxilinith</t>
  </si>
  <si>
    <t>This mind flayer is 
pleasant-tempered, civil, and far more interested 
in conversation than combat. It regards its intellect 
devourer pets with all the adoration of a cat lady/gent. It 
ate a Zhentarim agent a couple of tendays ago, and the 
local Zhents got incensed, so it was tasked with getting 
the key as a payment to appease them.
Personality: I’m very picky. I mostly prefer to feed on 
the brains of unforgivably evil creatures. They’re tasty! 
Plus, I’m doing society a favor. They should thank me.
Ideal: Truth is the foundation of knowledge, so I never lie.
Bond: My intellect devourers are my babies. My research 
into their creation and care must be protected at all costs.
Flaw: It is inconceivable that another creature could 
outsmart me.</t>
  </si>
  <si>
    <t xml:space="preserve"> Laurel Stillwater</t>
  </si>
  <si>
    <t>This 
necromancer is an old woman with tangled green-blue 
hair. She talks to herself constantly in third person. 
Through a very complicated family relationship, she’s 
the half-sister of Olive Stillwater, a sea hag and owner of 
the Dead Man’s Corner. Olive’s out of town visiting her 
sisters and has left Laurel in charge for a while.
Personality: You get farther in life with a pretty lie than 
the ugly truth.
Ideal: I NEED more blood, so I can make more 
zombies.
Bond: I take the credit and direct the blame to others.
Flaw: I generally tell the truth, but I leave out the parts 
that make me look bad.</t>
  </si>
  <si>
    <t xml:space="preserve">Grubbus Pitsnout </t>
  </si>
  <si>
    <t>This goblin 
mage is an ex-adventurer who is laying low in Skullport 
until some unfortunate business dealings in Waterdeep 
are forgotten. His natural intelligence allows him to run 
the books at The Bat’s Roost with ease. He has genteel 
manners.
Personality: Grubbus Pitsnout of the Waterdeep 
Pitsnouts.
Ideal: Knowledge is power, and I ain’t here to be second 
best.
Bond: Oh crap. I gave you my word. Okay, okay, I’m 
keeping it. Geez. Keep yer hair on.
Flaw: I’m so smart that I think it makes me good at 
everything!</t>
  </si>
  <si>
    <t xml:space="preserve"> A soft speaking, brunette duergar 
battlerager. She is often seen disagreeing with her party 
members.
Ideal: Only other duergar are truly worthy of my
consideration and respect.
Bond: I owe my life to the Nightsinger’s Forgotten
and will never turn my back on them, even if I don’t
really like them.
Flaw: I look for fights in the most unlikely of places.</t>
  </si>
  <si>
    <t>A stooped though young, 
human wizard who unfortunately has become 
enthralled to the Ssethian Scourges. Having spent too 
much time in Undermountain, he has become mentally 
and emotionally unstable.
Personality: I’m easily excitable and distracted.
Ideal: Naturally curious, I question everything.
Bond: Ouida is the love of my life.
Flaw: Undermountain speaks to me, but how?</t>
  </si>
  <si>
    <t>This short blonde human is a 
devote worshiper of the dark goddess, Shar. She seeks 
adventure instead of boredom in her life.
Personality: Don’t dare challenge my faith.
Ideal: Life is loss; our pain defines who we are.
Bond: I am the only one who can sooth Ingemar.</t>
  </si>
  <si>
    <t>Rhacoph</t>
  </si>
  <si>
    <t>Rhacoph the Bulbous is 
a bullywug vampire who left his tribe called the 
Blacktongues to follow Keresta Delvingstone and the 
goddess Shar. He is fat, lazy, and demanding.
Personality: I don’t tolerate challengers to my rule.Ideal: 
I will one day overthrow Keresta.
Bond: All must acknowledge my greatness.
Flaw: Intellectualism isn’t my strong point.</t>
  </si>
  <si>
    <t>An emaciated drow rogue 
who never sits still. He has flourished since escaping 
the yoke of drow society and is still learning the social 
constructs of non-drow. Younger brother to Vydis.
Personality: I am quick, confident, and friendly.
Ideal: That others are hesitant to kill confuses me.
Bond: My brother is a simpleton; pay him no mind.
Flaw: I’m willing to trust anyone that isn’t a drow.</t>
  </si>
  <si>
    <t>A thickly muscled drow warlock. 
He long ago cast aside Lloth’s worship and in doing so 
made a pact with an unknown power. Older brother to 
Sycunda.
Personality: I seem not to, but I’m watching.
Ideal: Sacrifices must be made from time to time.
Bond: My brother’s freedom has made him weak.
Flaw: I am paranoid to my own detriment</t>
  </si>
  <si>
    <t>Haltelar Ammakyl</t>
  </si>
  <si>
    <t>Laskelos Harlmeld</t>
  </si>
  <si>
    <t>(a male halfling who is usually visibly dirty, sports an eye patch, and has long blond hairbut these are all a costume he can remove so as to not be recognized as himself older than he looks, and an accomplished thief and stealthy break-and-enter artist who prefers to remain quiet and in the background as much as possible, and observe much. Works for six Waterdhavian guilds and occasionally freelances by adding clients, and is mainly a spy, go-between for spies, and locator of debtors and thieves (whom he either enacts revenge upon, or collects debts or stolen property from, according to his orders).</t>
  </si>
  <si>
    <t>Marlaerla Tlarthimble</t>
  </si>
  <si>
    <t xml:space="preserve"> (a female halfling of tart tongue, gigantic dark eyes, buxom build, and perfect memorysuperb at faces and names even if heard or glimpsed only once and fleetingly very persuasive in mercantile negotiations and makes a habit of spying out the local situation first before revealing her presence; has built up an extensive network of folk who owe her favors or like her coin and will readily hide her, assist her, or cover for her, up and down the Sword Coast and across the Heartlands. She works for many Waterdhavian shippers, noble houses, and guilds on a short-contract basis.</t>
  </si>
  <si>
    <t>Tantathra Vaerdryn</t>
  </si>
  <si>
    <t xml:space="preserve"> (a female half-elf of ordinary looks, who constantly shifts her facial appearance with cosmetics and deft uses of wax and wigs and clothing, and is a devastatingly good mimic the epitome of someone who's "not there" and passes unnoticed, until she reaches the person she wants to make contact with. Has no scruples about assassinating, but far more often delivers messages or contracts, and brings back signed contracts or payments or items desired by masters (that she must sometimes "engage in stern persuasion" to get). Keeps abreast of the doings of thieves and adventurers in and around Waterdeep, and among its noble houses. Was instrumental in reclaiming noble titles from commoners who'd purchased them, throughout the 1460s and 1470s, on behalf of nobles who'd "come into coin" and wanted their "grandeur" back (this Reclamation restored not many more than a dozen houses, but heartened many oldcoin nobles, who regard "our Tan" as the "go-to" Hand when they need something "unpleasant done fast, and done right").</t>
  </si>
  <si>
    <t>Elias Melshimber</t>
  </si>
  <si>
    <t>Kobrostos Melshimber</t>
  </si>
  <si>
    <t>Gholsetha Melshimber</t>
  </si>
  <si>
    <t>Elbymil Melshimber</t>
  </si>
  <si>
    <t>Veluithan Melshimber</t>
  </si>
  <si>
    <t>Jhaenureth Melshimber</t>
  </si>
  <si>
    <t>Elhorar Melshimber</t>
  </si>
  <si>
    <t>Alon Melshimber</t>
  </si>
  <si>
    <t>Diemba Hunabar</t>
  </si>
  <si>
    <t>Ruldryn Melshimber</t>
  </si>
  <si>
    <t>Mrinil Melshimber</t>
  </si>
  <si>
    <t>Ilomnar Melshimber</t>
  </si>
  <si>
    <t>Brylla Melshimber</t>
  </si>
  <si>
    <t>Shalyth Melshimber</t>
  </si>
  <si>
    <t>Marger Melshimber</t>
  </si>
  <si>
    <t>Malark Melshimber</t>
  </si>
  <si>
    <t>Darvin Melshimber</t>
  </si>
  <si>
    <t>Esvele Melshimber</t>
  </si>
  <si>
    <t>SHADE 1</t>
  </si>
  <si>
    <t>SHAR</t>
  </si>
  <si>
    <t>Wylynd Moonstar</t>
  </si>
  <si>
    <t>Helion Moonstar</t>
  </si>
  <si>
    <t>Keresta Delvingstone </t>
  </si>
  <si>
    <t>Joroth Brighthelm</t>
  </si>
  <si>
    <t xml:space="preserve">Halburton Silmerhelve </t>
  </si>
  <si>
    <t xml:space="preserve">Alanzelo Gralhund </t>
  </si>
  <si>
    <t>Grallhund</t>
  </si>
  <si>
    <t xml:space="preserve">Renver Selshaws </t>
  </si>
  <si>
    <t xml:space="preserve">Alandreth Hendsaer </t>
  </si>
  <si>
    <t>Korlyn Klansczil of Westgate</t>
  </si>
  <si>
    <t>Gorlharr Helmhorn</t>
  </si>
  <si>
    <t>Helmhorn</t>
  </si>
  <si>
    <t>Alastel Helmhorn</t>
  </si>
  <si>
    <t>Athla Helmhorn</t>
  </si>
  <si>
    <t>Bardeira Helmhorn</t>
  </si>
  <si>
    <t>Mhairdren Phull.</t>
  </si>
  <si>
    <t>Blakrho</t>
  </si>
  <si>
    <t>Relavvar Husteem</t>
  </si>
  <si>
    <t>Helgramgura Gundwynd</t>
  </si>
  <si>
    <t>Velmark Durinbold</t>
  </si>
  <si>
    <r>
      <t>Bentnor and Cadriffel C. (Sophraea’s cousins, twins) (</t>
    </r>
    <r>
      <rPr>
        <b/>
        <sz val="8"/>
        <color rgb="FF000000"/>
        <rFont val="Verdana"/>
        <family val="2"/>
        <charset val="204"/>
      </rPr>
      <t>CotD 3,12</t>
    </r>
    <r>
      <rPr>
        <sz val="8"/>
        <color rgb="FF000000"/>
        <rFont val="Verdana"/>
        <family val="2"/>
        <charset val="204"/>
      </rPr>
      <t>)</t>
    </r>
  </si>
  <si>
    <t>Renaer ‘Ren’ Neverember (see Folk of Waterdeep)</t>
  </si>
  <si>
    <t>Laraelra ‘Elra’ Hasard (daughter, sorcerer, skinny, pale, black hair, heir of the Blackstaff)</t>
  </si>
  <si>
    <t>Vajra ‚Blackstaff’ Safahr (see Folk of Waterdeep)</t>
  </si>
  <si>
    <t>Harug Shieldsunder (old dwarf tunneler of the guild)</t>
  </si>
  <si>
    <t>Eiruk Weskur (wizard of the Watchful Order, black hair, worn as skullcap, loves Vajra but she only offers friendship to him, a possible heir of the Blackstaff)</t>
  </si>
  <si>
    <t>Meloon Wardragon (Sell-sword, Long blond hair, pale blond beard, tall, musclar, wields the axe Azuredge)</t>
  </si>
  <si>
    <t>Lord Torlyn Wands (see Folk of Waterdeep)</t>
  </si>
  <si>
    <t>Parlek Lateriff (sage, sorcerer, smith )</t>
  </si>
  <si>
    <t>Osco Salibuck (Halfling, grandson of Madrak)</t>
  </si>
  <si>
    <t>LANDMARK</t>
  </si>
  <si>
    <t>OAKTHORNE WIKI LINK</t>
  </si>
  <si>
    <t>FETLOCK COURT</t>
  </si>
  <si>
    <t>THE MARKET</t>
  </si>
  <si>
    <t>The largest open space in the city is an open marketplace surrounded by stone buildings (many moneylenders and pawnshops among them) that enclose the maze of temporary stalls and carts that appear here day and night. The Market is the best place to haggle for the lowest prices on almost any trade good imaginable, though there's no guarantee of finding anything.</t>
  </si>
  <si>
    <t>MOUNT WATERDEEP</t>
  </si>
  <si>
    <t>The mountain on which the city is built is a bald, rough crag with a peak some 1,500 feet above sea level. A lookout tower and griffon-steed eyrie sit atop this mountain. On its seaward flanks are emplaced eleven gigantic triple-catapults for hurling loads of rock and burning material out to sea against attacking ships. Several sea caves pierce the base of its western flank, connecting it to Undermountain and various points under the city by tunnels of great antiquity (once used for smuggling). The City Guard now watches these sea caves, allowing the Lords to use them for secretive operations. The South Seacave is connected by a set of hoists down into the mountain to the River Sargauth and Skullport.</t>
  </si>
  <si>
    <t>THE CYNOSURE</t>
  </si>
  <si>
    <t>In the immediate aftermath of Myrkul's defeat and the ascension of Midnight and Cyric, many Waterdhavians heard the voice of Ao over Mount Waterdeep. Within a month, a marble temple known as the "Temple of the Overgod" was built upon the ruins of Trader's Way (the site of Myrkul's death) with the enthusiastic support of Waterdeep's guilds and noble houses. Many worshipers flocked to the temple, including many nobles intent on following what seemed the latest fashion. Yet, after six months, the temple's flock was reduced by both mortal and divine disinterest. Soon, the temple was empty save for a few sporadic services. In the Year of the Serpent (1359 DR), the Lords of Waterdeep annexed the temple building and put it to use as a public hall, available for rent by nobles and wealthy merchants for parties, balls, weddings, and other events. Now carved into the frieze is "The Cynosure," a name both apt and ironic given the existence of the plane of the same name and the purpose it serves as the meeting place for the gods._x000D_
The ground on which the Cynosure was built falls within Myrkul's Ruins, so named for the brown murk that settled on the area after Myrkul's disintegration during the Time of Troubles. Although the Watchful Order of Magists &amp; Protectors cleaned up much of the fall-out of the destruction of the Lord of Bones, Myrkul's Ruins remain the site of a seemingly permanent planar breach, linking Faerûn to the Fugue Plane. The minor planar breach has allowed the Fugue Plane's impeded magic trait (all spells are impeded; Spellcraft DC 20 + level to cast) to leech into this area. As word of this phenomenon has spread, many powerful spellcasters have chosen to hold negotiations in the, as it is seen as relatively "neutral ground" by those skilled in the Art.</t>
  </si>
  <si>
    <t>NEW OLAMN</t>
  </si>
  <si>
    <t>In just a few short years, New Olamn has become a prominent center of education and bardcraft in Waterdeep and up and down the Sword Coast. It can be reached by means of the Cliffride, a steep, treacherous gravel track that runs along the western edge of Mount Waterdeep's northern spur and is constantly exposed to the sea winds and spray of the ocean below. A more pleasant path passes through Mount Melody Walk, a continual flame-lit tunnel dug through Mount.Waterdeep's northern spur and staffed by a four-person contingent of the Guard at all times. (See New Olamn Bard College.)</t>
  </si>
  <si>
    <t xml:space="preserve">PIERGEIRON'S PALACE </t>
  </si>
  <si>
    <t>Built in the Year of the Smoky Moon (1287 DR), the white marble Palace of Waterdeep, now commonly known as Piergeiron's Palace, still stands as a shining symbol of the Lords' Rule, unblemished by corruption. The Palace is the main office location for many city officials, the majority of which are dedicated to the administration of city services, such as the Watch, the Guard, city clerks, and the Loyal Order of Street Laborers. The Lords' Court meets in a large chamber on the second floor, just up the grand staircase from the echoing, open entry hall._x000D_
There are also embassies here from many other countries and cities, although such embassies need not be located in the Palace. The most elaborate embassy in the Palace is the Silverymoon Embassy, with a portal to Alustriel's Court._x000D_
Piergeiron's lodgings occupy the two northern towers of the northern wing of the Palace. Also in the northern wing are various guest quarters for visiting dignitaries without a separate embassy in the city. Secret tunnels run from Piergeiron's chambers to all the private meeting places of the Lords, including Blackstaff Tower (C6).</t>
  </si>
  <si>
    <t>CASTLE WATERDEEP</t>
  </si>
  <si>
    <t>c76</t>
  </si>
  <si>
    <t>Waterdeep's great fortress is a thick-walled stronghold that broods over Castle Ward from the flanks of Mount Waterdeep. Pennants and banners are often hung and flown from its battlements to signal the arrival of diplomats or the commencement of ceremonies. The great height of the castle walls makes such signs readily visible in the southern half of the city. The castle's walls average sixty feet thick, with rooms and passages tunneled out of their great bulk._x000D_
The castle can house approximately three thousand Medium-size creatures in comfort, and three times that number if every corner is used for accommodation and storage. The normal garrison is fourteen hundred city guards. Dungeon levels beneath the city hold ninety cells in total, each capable of holding up to six prisoners. By edict of the Lords, the castle's larder must contain an emergency food supply large enough to feed fifty thousand people for a tenday. The castle courtyard is used for training members of the Guard and the Watch. The main stables, containing seventy or so fully trained and equipped warhorses, are located in the ground-level interior of the castle's south wall._x000D_
Signal beacons, horns, and mighty catapults capable of commanding the entire harbor of Waterdeep as far as Deepwater Isle and the Torchtowers are kept ready on the battlements. A garrison unit of at least thirty armed soldiers of the Guard always stands watch. The castle gates and all stations of the walls are always guarded, and just within the gates is a duty guardroom where a strike squad of twenty crossbowmen and two wizards can reinforce the guards at the gate in seconds, and anywhere else in or under the castle in minutes._x000D_
Castle Waterdeep is linked to extensive dungeons beneath the castle and in the mountain to the west, used as armories, food-stores, and to hold Waterdeep's secrets. Beneath the castle's dungeons lies the Citadel of the Bloody Hand, now a dangerous, festering sore on the castle's integrity.</t>
  </si>
  <si>
    <t>CLIFFWATCH</t>
  </si>
  <si>
    <t>This sheer 100-foot cliff presents a beautiful view of the countryside east and south of Waterdeep, and it provides a valuable defense against invading ores and trolls. Guards in Endcliff Tower (N80),and the Watchway Tower carefully watch the cliffs edge, which is unobstructed by walls or rails.</t>
  </si>
  <si>
    <t>THE GRINNING LION</t>
  </si>
  <si>
    <t>Tucked away inside a block of homes and businesses, this place, adorned with (faked) battle trophies from all over Faerûn, is as raucous as taverns get in North Ward. An old joke claims the Riven Shield Shop sends all shields beyond repair to hang on the walls here._x000D_
The music is loud, with male and female dancers in fantastically styled and revealing mock armor swaying and pirouetting among the tables. Real, if broken, weapons hang on the walls everywhere, so bouncers swiftly discourage any disputes. Folk come here to drink zzar and wine and eat fried onions and eels._x000D_
The proprietor is Unger Farshal (NE male Tethyrian human fighter 8), and regulars in attendance include Hala Myrt (an agent of Lord Orlpar Husteem) and Vlorn Keenear.</t>
  </si>
  <si>
    <t>COURT OF THE WHITE BULL</t>
  </si>
  <si>
    <t>This place is a packed-dirt plaza named for the birth of an albino calf on this site when it lay outside the city walls. The calf's owner eventually built the White Bull tavern, which thrived for years until destroyed by Thongalar the Mighty and Shile Rauretilar in a great spell battle that tore a rapidly widening planar breach to the Astral Plane. Azuth, god of mages, repaired the breach, but this area intermittently acquires the planar trait of wild magic. As a result, no one has ever dared build on the location, making it a natural meeting place and market for caravan owners to peddle their wares from wagons.</t>
  </si>
  <si>
    <t>THE PLINTH (T38)</t>
  </si>
  <si>
    <t>VIRGIN'S SQUARE</t>
  </si>
  <si>
    <t>This market and traditional hiring place for warriors is named for a local legend that virgins were sacrificed to dragons on this spot, long before the founding of Waterdeep. Whenever Cult of the Dragon agents visit the city, this is their traditional meeting place.</t>
  </si>
  <si>
    <t>THE WARRENS</t>
  </si>
  <si>
    <t>Beneath the heart of Dock Ward lies one of Waterdeep's lesser-known neighborhoods. Reachable through narrow winding tunnels leading off various dark alleys, the Warrens have been centuries in the making, starting with ancient stone houses built along hilly streets. From time to time a higher floor has been added to a building, or a walkway built to add living space or to connect houses, even those across a street from each other. Over time, parts of streets have been completely hidden from the sun, and the lowest floors of many buildings have become cellars. Subsequent rebuildings have shored up the lowest inhabited floors and worked from there. The slow result of Waterdeep's reach for the grander and larger and taller is the forgotten layer known as the Warrens, home to many of Waterdeep's small folk. Many gnomes, halflings, and even the occasional dwarves have found congenial and discreet housing amid the dark cellars and narrow tunnels, for stout halfling warriors guard most entrances, keeping the Warrens free of humans and their ilk.</t>
  </si>
  <si>
    <t>THE KEELHAULED DWARF</t>
  </si>
  <si>
    <t>In the cavernous cellar beneath the warehouse known as the House of Tarmagus (D30) lies The Keelhauled Dwarf, a subterranean tavern favored by duergar and their ilk, as well as many of the city's half-orcs, thugs, and ruffians.</t>
  </si>
  <si>
    <t>THE MONSTER PIT</t>
  </si>
  <si>
    <t>Beneath the Fishscale Smithy (D60) building and the neighboring Thirsty Sailor (D12) lies an abandoned gladiatorial arena once owned (indirectly) by Elaith Craulnober. Various Dock Ward gangs sometimes use the place for settling their differences.</t>
  </si>
  <si>
    <t>THE OLD XOBLOB SHOP</t>
  </si>
  <si>
    <t>This curiosity shop is filled with lots of battle trophies and souvenirs from Undermountain. The shop is untidy and ill-organized but worth a look, if only to see the stuffed beholder for which the shop is named (hanging by the main counter). The proprietor, Dandalus Ruell, loves to tell the tale of his victory over Old Xoblob.</t>
  </si>
  <si>
    <t>CARAVAN COURT</t>
  </si>
  <si>
    <t>This place is usually a dust-shrouded melee of cursing, whip-wielding drovers, bawling beasts of burden, and creaking wagons and carts. Most caravans entering or leaving through the Southern Gate muster or disband in Caravan Court, making it a scene of nonstop activity and chaos.</t>
  </si>
  <si>
    <t>WAYMOOT</t>
  </si>
  <si>
    <t>At the southern intersection of the High Road and the Way of the Dragon, the Waymoot is a high signpost mounted in the middle of the crossroads with hanging arrows pointing toward the harbor and city gates. Created by the Watchful Order and funded by local merchants, the signpost magically directs travelers to locations spoken into a crystal on the post. Once a site is spoken, the Waymoot writes the destination onto the relevant arrow and indicates is distance from Waterdeep; therefore folk are sent out the appropriate gate leading north, east, or south, depending on their destinations.</t>
  </si>
  <si>
    <t>The Great Drunkard</t>
  </si>
  <si>
    <t>A former Walking Statue, peeks over the buildings of Castle Ward, depicting a crowned and seated man with the suggestion of leather armor carved into it’s chest and limbs, it’s hairline traced by the lights of 'Gralkyn's Tankard', a tavern built into its lap. Hollowed out for living space. (TGC 61/ E:DM 358)</t>
  </si>
  <si>
    <t>The God Catcher</t>
  </si>
  <si>
    <t>An apartment house, built from a former Walking statue. Lies at an accidental square created where Sul Street meets an unnamed jog of Market Street. A hearth house, a dry-goods store and a few far-shippers lie nearby. One of its legs is sunken into the ground connecting the building with the sewers. (TGC 5-6).
One of it’s eyes has been knocked out to form a window. The statues features waver uncomfortably in the midst of masculine and feminine, youth and old, with full lips, hard chin and round cheeks (TGC 60).
The God Catcher "stands in the southern angle of the moot of Sul Street and Storth Street (the short, diagonal northeast-southwest street that branches east off Mendever Street just north of Trader’s Way)." If I recall correctly, I found Storth also referred to through the years as "Sorth" and "Head Alley," but as of the time of The God Catcher people mostly refer to it as "the way of the God Catcher" since the statue fairly dominates the little alley. (Source: Erin M Evans)</t>
  </si>
  <si>
    <t>Waterdeep</t>
  </si>
  <si>
    <t>Neverwinter</t>
  </si>
  <si>
    <t>Port Llast</t>
  </si>
  <si>
    <t>Luskan</t>
  </si>
  <si>
    <t>Baldur's Gate</t>
  </si>
  <si>
    <t>Athkatla</t>
  </si>
  <si>
    <t>Port Nyanzaru</t>
  </si>
  <si>
    <t>Snowdown</t>
  </si>
  <si>
    <t>Mintarn</t>
  </si>
  <si>
    <t>Ruathym</t>
  </si>
  <si>
    <t>EXPORT</t>
  </si>
  <si>
    <t>IMPORT</t>
  </si>
  <si>
    <t>City guard (3E)</t>
  </si>
  <si>
    <t>Armed forces</t>
  </si>
  <si>
    <t>RACE</t>
  </si>
  <si>
    <t>NUMBER</t>
  </si>
  <si>
    <t>%</t>
  </si>
  <si>
    <t>QUANTITY</t>
  </si>
  <si>
    <t>COST</t>
  </si>
  <si>
    <t>Humans</t>
  </si>
  <si>
    <t>WATERDEEP GANGS</t>
  </si>
  <si>
    <t>Waterdeep Castle</t>
  </si>
  <si>
    <t>Dwarves</t>
  </si>
  <si>
    <t>BASE</t>
  </si>
  <si>
    <t>NUMBERS</t>
  </si>
  <si>
    <t>drugs</t>
  </si>
  <si>
    <t>Halflings</t>
  </si>
  <si>
    <t> The Red Readers, Kerrigan's Sons, the Seawolves</t>
  </si>
  <si>
    <t>he Basilisk Boys, the Six Hands</t>
  </si>
  <si>
    <t>The navy is based in the Inner Fort, the Outer Fort, Smugglers' Bane Tower, and Harborwatch Tower, collectively garrisoned by almost a thousand marines at all times. The navy's fleet is based in the Naval Harbor.</t>
  </si>
  <si>
    <t>Half-elves</t>
  </si>
  <si>
    <t> The Seawolves</t>
  </si>
  <si>
    <t>Peaktop Aerie</t>
  </si>
  <si>
    <t>Elves</t>
  </si>
  <si>
    <t> The Fire Kings, the Six Hands</t>
  </si>
  <si>
    <t>Half-orcs</t>
  </si>
  <si>
    <t> The Marrowsons</t>
  </si>
  <si>
    <t>Gnomes</t>
  </si>
  <si>
    <t> The Six Hands, the Blackcloaks</t>
  </si>
  <si>
    <t>Palace Guards</t>
  </si>
  <si>
    <t>Palace</t>
  </si>
  <si>
    <t> None</t>
  </si>
  <si>
    <t> The Adders, The Red Readers</t>
  </si>
  <si>
    <t xml:space="preserve">The navy's fleet consists of 16 fast "rakers" (or dromonds), slim top-armored vessels usually armed with two fire-pot light catapults and two large deck-mounted ballistae that the guard uses with stunning accuracy against pirates and smugglers. These ships have armored bow rams, banks of oars, and two masts for crowding on sail in pursuit or when speed is essential. </t>
  </si>
  <si>
    <t>Salary</t>
  </si>
  <si>
    <t>(1,5 gp / day)</t>
  </si>
  <si>
    <t>1,5 gp / day</t>
  </si>
  <si>
    <t> The Caravan Boys</t>
  </si>
  <si>
    <t>They are supported by twenty-four small lateen-sailed galleys, known as "strikers," and fifteen large, wallowing troop-and-supply vessels, or "transports"</t>
  </si>
  <si>
    <t> The Tusk Street Boys</t>
  </si>
  <si>
    <t xml:space="preserve"> At least two naval rakers are always on patrol outside the harbor, and another two are on "ready" duty within the harbor. At least four others will be on extended patrol somewhere off the Sword Coast on any day in peacetime.</t>
  </si>
  <si>
    <t>Ranks of Watch and Guard</t>
  </si>
  <si>
    <t> The Adders, Kerrigan's Sons</t>
  </si>
  <si>
    <t>Rank</t>
  </si>
  <si>
    <t>Title (Watch)</t>
  </si>
  <si>
    <t>Title (Guard)</t>
  </si>
  <si>
    <t>Watch numbers</t>
  </si>
  <si>
    <t>Guard Numbers</t>
  </si>
  <si>
    <t> The Six Hands, the Basilisk Boys, the Adders</t>
  </si>
  <si>
    <t>Type of shipes</t>
  </si>
  <si>
    <t>Quantity</t>
  </si>
  <si>
    <t>Analog</t>
  </si>
  <si>
    <t>Crew</t>
  </si>
  <si>
    <t>Cost, gp</t>
  </si>
  <si>
    <t>Total crew</t>
  </si>
  <si>
    <t>Total cost</t>
  </si>
  <si>
    <t>Patrolperson</t>
  </si>
  <si>
    <t>Blade, Patrolman or Watchman/Watchwoman</t>
  </si>
  <si>
    <t>diagonal slash (lower left to upper right)</t>
  </si>
  <si>
    <t>Trusty</t>
  </si>
  <si>
    <t> The Fire Kings, the Blackcloaks, the Seawolves</t>
  </si>
  <si>
    <t>Raker</t>
  </si>
  <si>
    <t>Warship</t>
  </si>
  <si>
    <t>Corporal</t>
  </si>
  <si>
    <t>Sword or Armar</t>
  </si>
  <si>
    <t>diagonal slash (upper left to lower right)</t>
  </si>
  <si>
    <t> The Minotaurs</t>
  </si>
  <si>
    <t>Striker</t>
  </si>
  <si>
    <t>Sailing Ship</t>
  </si>
  <si>
    <t>Sergeant</t>
  </si>
  <si>
    <t>patrol leader</t>
  </si>
  <si>
    <t>X shape (crossed diagonal slashes)</t>
  </si>
  <si>
    <t>Vigilant</t>
  </si>
  <si>
    <t>Transport</t>
  </si>
  <si>
    <t>Lieutenant</t>
  </si>
  <si>
    <t>in charge of a Watchpost or Barracks, or either five or six Patrols</t>
  </si>
  <si>
    <t>horizontal dagger (hilt on left)</t>
  </si>
  <si>
    <t>Shieldlar</t>
  </si>
  <si>
    <t>commander of a patrol or gauntlet [fighting or duty group, equivalent to what some real-world armies call a "squad"]</t>
  </si>
  <si>
    <t>Captain</t>
  </si>
  <si>
    <t>envoy to guilds, citizen groups, noble families; also serves as prisoner escorts and in honor guards</t>
  </si>
  <si>
    <t>vertical open human right hand, fingers uppermost and palm showing</t>
  </si>
  <si>
    <t>Aumarr</t>
  </si>
  <si>
    <t>Major</t>
  </si>
  <si>
    <t>Guardsword</t>
  </si>
  <si>
    <t>duty head for shifts patrolling the city docks and gates</t>
  </si>
  <si>
    <t>two horizontal swords, upper one with hilt right, lower one with hilt left</t>
  </si>
  <si>
    <t>Valabrar</t>
  </si>
  <si>
    <t>Colonel</t>
  </si>
  <si>
    <t>Commander</t>
  </si>
  <si>
    <t>'officer of the shift'</t>
  </si>
  <si>
    <t>two staring eyes, horizontal sword beneath them (hilt on left)</t>
  </si>
  <si>
    <t>Torsin</t>
  </si>
  <si>
    <t>Major General</t>
  </si>
  <si>
    <t>the heads of the watch, usually three or four officers who hold special titles personally bestowed on them by Open Lord</t>
  </si>
  <si>
    <t>equivalent to a general</t>
  </si>
  <si>
    <t>Lieutenant General</t>
  </si>
  <si>
    <t>Several</t>
  </si>
  <si>
    <t>General</t>
  </si>
  <si>
    <t>Commander of the Watch</t>
  </si>
  <si>
    <t>Warden of Waterdeep</t>
  </si>
  <si>
    <t>SHIP</t>
  </si>
  <si>
    <t>The Witch of the Waves</t>
  </si>
  <si>
    <t>Raker, currently the ship with the most elite reputation in the fleet, due to superb performance in boarding and battling pirates. Its crew are swaggering “seabloods” (veteran sea fighters with “masts” [“kills”] under their belts), and they are captained by Master Amandas Talkurr (CG male Illuskan human Ftr9/Rog4). A fast, sleek, newly-rigged, dark-hulled ship.</t>
  </si>
  <si>
    <t>The Kissing Mermaid</t>
  </si>
  <si>
    <t>Raker, an old and patched veteran of many sea-battles that groans and yaws when under sail, but somehow weathers the fiercest storms and keeps on battling. Its crew has a reputation for lawbreaking, roguery, and reckless tactics - - but they also have a reputation for victory, and for appearing when most needed to aid sister ships and “win the day.” Lady Master Baerestra Mooncastle (CG female Tethyrian human Ftr 7/Ari2) captains a crew of misfits, from disfigured former slaves to half-orc “shes” to mongrel folk. “Lady Castle” is scarred and homely, but dresses like the most beautiful of fashion-conscious nobles, and cursed and jests and plays pranks as outrageously as any legendary pirate of minstrels’ tales.</t>
  </si>
  <si>
    <t>The Sword of Storms</t>
  </si>
  <si>
    <t>Raker, the slowest and largest ship in the navy, its upperworks rusty-red and sheathed in overlapped, hammered-down old shields and armor plate because it’s still fitted with a lone heavy catapult constructed to hurl loads of rocks coated in flaming pitch. The Sword bristles with railings, has a ram reinforced by more timber bracing than any other ship in the fleet that has pierced far more enemy vessels than the rest of the navy combined, and a crew of old stiffnecks and gray-tusks (a term equivalent to saying in our real-world terms  “stiff-upper-lip, walrus-moustachioed stalwarts”). They consider themselves the iron backbone of the navy and the true “best ship,” and are encouraged in this belief by the “Old Rock” who captains them  the monacled, grizzled, wintry-eyed Master Izidd Rocklar (LN male Chondathan human Ftr10/Exp4  maker of catapults and bombards).</t>
  </si>
  <si>
    <t>The Ready Gauntlet</t>
  </si>
  <si>
    <t>Striker, a “small but fast and energetic, pouncing” ship of the city’s navy, battered but many-times-repaired, and typical of the bulk of Waterdeep’s strikers. A veteran crew of casually-dressed misfits is captained by Master Araskro Minthul (CG male Chondathan human Ftr5), a grizzled and garrulous sort who is of the firm opinion that if he fell overboard, the crew would just carry on without him, as “they’re all more than ready to captain or helm any ship in this fleet.”</t>
  </si>
  <si>
    <t>Sarran’s Sword</t>
  </si>
  <si>
    <t xml:space="preserve"> Striker, named for a long-ago bold captain of Waterdeep, who loved to chase down, board, and slaughter pirates. An unlucky ship, with a history of sideswiping docks and moored vessels, crew deaths from rigging falls at sea, and a crazed sailor who stealthily murdered comrades aboard for most of a season before being caught (and executed). A fast vessel, captained by Master Halthos Belkairel (LG male Tethyrian human Ftr6, of a fast-rising, wealthy, “wannabe-noble” merchant family specializing in horsebreeding, cured meats, and brass musical instruments).</t>
  </si>
  <si>
    <t>Blackasyre’s Revenge</t>
  </si>
  <si>
    <t>Striker, named for a long-ago member of the City Guard who desperately wanted to captain a naval ship. When he got the chance, he was so disabled by uncontrollable, nigh-constant seasickness (“lying on his face retching onto the decks from beginning to end of the voyage, except when he tried to get up and fell right back down again,” as one seahand put it), that he had to give it up. Heartbroken, he resigned from civic duty, hurled himself into mercantile trade, and in a bare three years had assembled a profitable merchant shipping fleet. Whereupon Usmro Blackasyre commissioned shipwrights to build three “fighting caravels,” and gifted them to the navy. Both he and they are gone to graves with the passing years, but this new striker was named in their honour. Master Rhantaeros Naullaer (LG male Illuskan human Ftr6) captains it ably; he’s a calm-in-battle veteran of more pirate skirmishes and chase-down-smuggling-ships-and-board actions than anyone else currently on active navy service.</t>
  </si>
  <si>
    <t>The Floating Axe</t>
  </si>
  <si>
    <t xml:space="preserve"> Striker, sailed by an all-shield dwarf crew (the lone one-race ship in the navy; Admiral Hornwynd frowns on “single-race crews” and the heightened rivalries that might develop in his ranks because of this, but Piergeiron accepted this donation from a wealthy Waterdhavian dwarf merchant, Lorlan “Stonesides” Duraxe, because it was politically expedient to do so. Thus far, the dwarves have proven to be clumsy but fast-improving sailors, and the best board-and-brawlers in the navy, under their captain Torsan “Burntbeard” Hailstone (LG male shield dwarf Ftr7).</t>
  </si>
  <si>
    <t>City Watch Salary</t>
  </si>
  <si>
    <t>The Gallant Lady</t>
  </si>
  <si>
    <t>Transport (cog)</t>
  </si>
  <si>
    <t>Transport (cog), newest and largest of the naval transports, the Lady was built as a supply ship only, although one cabin roof was reinforced to take a mounted catapult if one was ever needed in future. Veteran Lady Master Valla Dorminthar (LG female Chondathan human Clr4[Valkur]/Exp3: sailmaker and rigger; Str18), a huge, beefy woman of prodigious strength but kindly, motherly disposition (affectionately known around the navy as “the Cow,” but never to her face) calmly and patiently trains (and retrains) crew after crew of recruits, taking them out into the teeth of line squalls and gails to give them experience in rough-seas fighting and escort work. The Gallant Lady rolls worse than any other ship in the navy, but has two sealed sidehulls (pontoons) mounted on arms thrusting out from either side of the ship (Valla’s innovations), that (like a catamaran) check the worst of its rolls and keep it from capsizing.Crews love Valla but hate her ship.</t>
  </si>
  <si>
    <t>Initial payment</t>
  </si>
  <si>
    <t>25 gp upon joining, plus a free uniform, a pair of boots, training, and one weapon</t>
  </si>
  <si>
    <t>The Mount Waterdeep</t>
  </si>
  <si>
    <t>Transport (cog), the closest thing to a “typical” transport the navy has, marginally the largest and sturdiest of eight very similar ships built at the same time by Arnagus the Shipwright for the navy, at a time when blockades had been threatened by both Luskan and Amn, some sages were warning of an imminent orc horde, and the Masked Lords wanted to make certain that Waterdeep could provision itself by sea if it was beseiged. Like its sister ships (which include The North Wind, The Mount Sar, The Mount Araddyn, and The Mount Hellimbrar), this cog is usually bristling with catapults as it sits docked in the naval harbor, or wallows along the shore participating in mock battles. It is captained by Master Ghorkan Daznar (LN male Calishite human Ftr6), who is typical of the capable, laconic naval men promoted from the ranks for their calm competency.</t>
  </si>
  <si>
    <t>After mustered in</t>
  </si>
  <si>
    <t xml:space="preserve"> free room and board is assigned to him or her at a Watch barracks. his benefit includes a bunk, a small beer, simple meal fare, bath access, and weapon oil.</t>
  </si>
  <si>
    <t>The War Whelkin</t>
  </si>
  <si>
    <t>Transport, a shallow-draft, broad-beamed, wallowing vessel that’s almost a barge (once it was a huge “sterncastle cog,” but it was topheavy, kept heeling over and capsizing, and was abandoned by its foolish Amnian owners [who’d ordered all the extra decks be built atop what the shipwright had given them] in Waterdeep harbor, upside down and full of water; the authorities claimed it, dragged it to a city shipwright, and had it cut down to its lowest deck, to yield the Whelkin of today) . The “Wallop” (as all the navy calls it) has metal-clad crenellated sidewalls for troops to fire from behind, metal plates hammered at odd overlapping angles all over its decks to inhibit fire (from enemy incendiaries), and six light catapults mounted on its decks. Admiral Hornwynd recently gave orders (after it almost sank in rough seas) that it was never to sail out of the harbor again (in some of the naval defense plans, it is to sail into a “sea gap” in the breakwaters and anchor there, blocking passage for other vessels, and it carries six anchors and chains for this purpose; these orders still stand). Its crew is a mix of the rawest recruits and the most ailing, leathery old salts, captained by Dallance Askalur (NG male Illuskan human Ftr5) a foppish wannabe-noble of great good looks and elegant wardrobe and manners, who’s in disgrace with Admiral Hornwynd for running a fast raker onto rocks during a mock battle, and has been reassigned to the Wallop as punishment. His drawling ease hides his rage and frustration well, but the entire navy knows it’s there.</t>
  </si>
  <si>
    <t>1 gp per day plus 4 sp per patrol for private. Amd 1 gp per day plus 5-10 sp in dependance of officer's rank per patrol.</t>
  </si>
  <si>
    <t>Replacement equipment</t>
  </si>
  <si>
    <t>Uniform</t>
  </si>
  <si>
    <t>The Watch wears a suit of chainmail with a blue surcoat emblazed with a simplified version of the "crescent moon reflected in the water" arms of Waterdeep on the breast and back-a crest more commonly known as the double moon.</t>
  </si>
  <si>
    <t>WATCHPOST</t>
  </si>
  <si>
    <t>RANK, TITLE</t>
  </si>
  <si>
    <t>NAME OF COMMANDER</t>
  </si>
  <si>
    <t>SECOND IN COMMAND</t>
  </si>
  <si>
    <t>NUMBER OF PATROLS</t>
  </si>
  <si>
    <t>Name of Patrols</t>
  </si>
  <si>
    <t>Average number of watchmens in patrol</t>
  </si>
  <si>
    <t>Watchmens</t>
  </si>
  <si>
    <t>Company</t>
  </si>
  <si>
    <t>Wardsman</t>
  </si>
  <si>
    <t> Polona Havyn</t>
  </si>
  <si>
    <t>1st</t>
  </si>
  <si>
    <t>light infantry</t>
  </si>
  <si>
    <t>chain shirts, shields, long swords, light crossbows, daggers</t>
  </si>
  <si>
    <t>Wellcourt Watchpost</t>
  </si>
  <si>
    <t> Rorden</t>
  </si>
  <si>
    <t>Albinus Lir</t>
  </si>
  <si>
    <t>2nd</t>
  </si>
  <si>
    <t>heavy infantry</t>
  </si>
  <si>
    <t xml:space="preserve">chainmail, shield, long sword / halberd, light crossbow, </t>
  </si>
  <si>
    <t>Morinskoar Watchpost</t>
  </si>
  <si>
    <t>Ailmar Londron</t>
  </si>
  <si>
    <t>3rd</t>
  </si>
  <si>
    <t>light cavalry</t>
  </si>
  <si>
    <t>chain shirts, shield, sword, spear, short bow, dagger</t>
  </si>
  <si>
    <t>The Arms of the Lords of Waterdeep</t>
  </si>
  <si>
    <t xml:space="preserve"> A replacement uniform, replacement boots, and an additional weapon are given to each member of the Watch once per year</t>
  </si>
  <si>
    <t>Skulls Watchpost</t>
  </si>
  <si>
    <t>Efari Arkherlim</t>
  </si>
  <si>
    <t>4th</t>
  </si>
  <si>
    <t>heavy cavalry</t>
  </si>
  <si>
    <t>chainmail, shield, lance, longsword</t>
  </si>
  <si>
    <t>Howand's Watchpost</t>
  </si>
  <si>
    <t>Ilenne Havyn</t>
  </si>
  <si>
    <t>5th</t>
  </si>
  <si>
    <t>scouting and intelligence</t>
  </si>
  <si>
    <t>different</t>
  </si>
  <si>
    <t>Tabra's Watchpost</t>
  </si>
  <si>
    <t>Gredlan Sable</t>
  </si>
  <si>
    <t>6th</t>
  </si>
  <si>
    <t>archers</t>
  </si>
  <si>
    <t>studded leather, long bows, short swords</t>
  </si>
  <si>
    <t>The Arms of the City of Waterdeep</t>
  </si>
  <si>
    <t>Dob's Watchpost</t>
  </si>
  <si>
    <t>Gaufridus Bladesemmer</t>
  </si>
  <si>
    <t>7th</t>
  </si>
  <si>
    <t>MEDALS OF CITY WATCH AND CITY GUARD (POWER OF FAERUN)</t>
  </si>
  <si>
    <t>Shark St. Watchpost</t>
  </si>
  <si>
    <t>Turbert Llae</t>
  </si>
  <si>
    <t>8th</t>
  </si>
  <si>
    <t>Blood of Dragonspear</t>
  </si>
  <si>
    <t>ribbon</t>
  </si>
  <si>
    <t>Sturmnir the Uthgardt</t>
  </si>
  <si>
    <t>9th</t>
  </si>
  <si>
    <t>8-12</t>
  </si>
  <si>
    <t>10th</t>
  </si>
  <si>
    <t>Justice of Amphail</t>
  </si>
  <si>
    <t>Tower March Watchpost</t>
  </si>
  <si>
    <t>Ernoldus Crae</t>
  </si>
  <si>
    <t>11th</t>
  </si>
  <si>
    <t>Doom of Myrkul's Legion</t>
  </si>
  <si>
    <t>Wavestar Court Watchpost</t>
  </si>
  <si>
    <t>Halette Locast</t>
  </si>
  <si>
    <t>12th</t>
  </si>
  <si>
    <t>Bane of Orcfastings</t>
  </si>
  <si>
    <t>Vhezoar St. Watchpost</t>
  </si>
  <si>
    <t>Svert Hostane</t>
  </si>
  <si>
    <t>FEMALE 2 OF 10</t>
  </si>
  <si>
    <t>Flame of the Everlasting One</t>
  </si>
  <si>
    <t>medal</t>
  </si>
  <si>
    <t>Golden Serpent St. Watchpost</t>
  </si>
  <si>
    <t>Fritha Throngmar</t>
  </si>
  <si>
    <t>Thorn of Evereska</t>
  </si>
  <si>
    <t>Nindabar St. Watchpost</t>
  </si>
  <si>
    <t>Galberra Knuckletom</t>
  </si>
  <si>
    <t>Blade</t>
  </si>
  <si>
    <t>The lowest rank, generally applied to new and raw recruits. Every blade is given a sword-ranked partner who teaches him or her the ropes.</t>
  </si>
  <si>
    <t>Scourge of the Sea</t>
  </si>
  <si>
    <t>2-3</t>
  </si>
  <si>
    <t>Justaline Szeltune</t>
  </si>
  <si>
    <t>Castle Waterdeep • 5th Floor</t>
  </si>
  <si>
    <t>Sword</t>
  </si>
  <si>
    <t xml:space="preserve"> The average rank of watchman. Most blades become swords after a year or two of service.</t>
  </si>
  <si>
    <t>Bane of the Black Claw</t>
  </si>
  <si>
    <t>Spindle St. Watchpost</t>
  </si>
  <si>
    <t>Tiblyr Kethevvi</t>
  </si>
  <si>
    <t>Armar</t>
  </si>
  <si>
    <t>Senior watchmen and the seconds to patrol civilars; the equivalent of a sergeant. Though some swords rise quickly to the position of armar due to sheer leadership and performance of duty, most don't qualify until they've been part of the Watch for a decade or so.</t>
  </si>
  <si>
    <t>Flight of the Black Horde</t>
  </si>
  <si>
    <t>Virgin's Square Watchpost</t>
  </si>
  <si>
    <t>Kassathra Ghaultron</t>
  </si>
  <si>
    <t>Swordcaptain</t>
  </si>
  <si>
    <t>The lowest rank of civilar, swordcaptains are in charge of Watch patrols (which generally consist of the swordcaptain, an armar as his second and a pair of watchmen).</t>
  </si>
  <si>
    <t>White Bull Watchpost</t>
  </si>
  <si>
    <t>Huthlal Seawind</t>
  </si>
  <si>
    <t>Rorden</t>
  </si>
  <si>
    <t>Rordens are given command over a barracks or a watchpost. Barracks rordens ensure that order is kept in the barracks, and oversees the administrative staff that keep it running. Watchpost rordens are in charge of the four to six patrols who are in their charge during their shift.</t>
  </si>
  <si>
    <t> horizontal dagger (hilt on left)</t>
  </si>
  <si>
    <t>Thul Artuir</t>
  </si>
  <si>
    <t>Orsar</t>
  </si>
  <si>
    <t>Particularly charismatic and patient civilars may be made orsars, who act as envoys to the guilds, citizen groups and noble families, acting as their liaisons with the rest of the Watch's organizational structure. If nobles are arrested, an orsar is called to do the interviewing, and either escort them home afterwards, or to be the ones to travel to that noble's family villa to alert the family as to what has happened. Orsars also act as prisoner escorts and serve in honor guards. They have a reputation as always being pristinely presentable and mannerly</t>
  </si>
  <si>
    <t> vertical open human right hand, fingers uppermost and palm showing</t>
  </si>
  <si>
    <t>Belnimbra's Watchpost</t>
  </si>
  <si>
    <t>Tirul Thelance</t>
  </si>
  <si>
    <t>The Dock Ward requires a little more than the standard "handful of patrols operating from a watchpost" set-up. To handle the chaos of that district (and to deal with the needs of any other Ward should tragedy or large areas of violence occur), the Watch maintains guardsword civilars, who act as commanders of multiple patrols in the field. They are generally accompanied by their own patrol-group of armars, which may include an orsar if they are likely to be dealing extensively with the guilds or nobles.</t>
  </si>
  <si>
    <t> two horizontal swords, upper one with hilt right, lower one with hilt left</t>
  </si>
  <si>
    <t>Referred to sometimes as the "officer of the shift", wardsmen are the Watch officers who are in charge of all the guardposts and patrols of a given Ward. There are six Wardsmen on duty at any given time in their Ward.</t>
  </si>
  <si>
    <t>Cedar St. Watchpost</t>
  </si>
  <si>
    <t>Celestine Gundavil</t>
  </si>
  <si>
    <t>Watchlords</t>
  </si>
  <si>
    <t>Members of City Watch</t>
  </si>
  <si>
    <t>Drawn Sword Watchpost</t>
  </si>
  <si>
    <t>Stury Durleer</t>
  </si>
  <si>
    <t>Wards Watchlord</t>
  </si>
  <si>
    <t>The Wards Watchlord is in command of the Wardsmen, and is thus the acting head of the patrol watchmen. In some official documents, the Wards Watchlord is referred to as the "Grand Civilar".</t>
  </si>
  <si>
    <t>Sixcasks Watchpost</t>
  </si>
  <si>
    <t>Chasnera Hluldiir</t>
  </si>
  <si>
    <t>Notary Watchlord</t>
  </si>
  <si>
    <t>The Notary Watchlord oversses the administrative functions of the Watch. He is the head of its small army of clerks and bureaucrats. It is the Notary Watchlord who remains abreast of the Lords' Edicts, and changes to the city's laws, and ensures that the other Watchlords know to educate and update those in their command.</t>
  </si>
  <si>
    <t>Champion of the Open Lord</t>
  </si>
  <si>
    <t>Slut St. Watchpost</t>
  </si>
  <si>
    <t>Särkor Thoolussz</t>
  </si>
  <si>
    <t>Whip Watchlord</t>
  </si>
  <si>
    <t>The Whip Watchlord oversees discipline in the Watch. Those who break the Watch's codes are turned over to him for punishment. The Whip's responsibility is also the internal policing within the Watch, and he oversees several patrols of specialized swordcaptains and armars who function as investigators. He also has the right to requisition as many watch-wizards to augment his investigations as is needful. The Whip Watchman is also in charge of the city dungeons, and its small army of jailors.</t>
  </si>
  <si>
    <t>Captain of the Watch</t>
  </si>
  <si>
    <t>Mimur Mirevar</t>
  </si>
  <si>
    <t>3rd Floor</t>
  </si>
  <si>
    <t>Hlurr Harerlsyr</t>
  </si>
  <si>
    <t>Vault Watchlord</t>
  </si>
  <si>
    <t>The Vault Watchlord oversees the financial well-being of the Watch. He prepares budgets, oversees a handful of clerks who tend to the rents, purchases and other payment of coin for goods and bursars who pay the watchmen directly, and is responsible for the security of the Watch Vault itself, where the Watch's coin and other valuable goods are kept. The Vault Watchlord also oversees the Watch's various armorers, stablemasters and the like.</t>
  </si>
  <si>
    <t>Senior Armsmaster</t>
  </si>
  <si>
    <t>Belarkyn Vanjelar</t>
  </si>
  <si>
    <t>BT 97</t>
  </si>
  <si>
    <t>Caravan Court Watchpost</t>
  </si>
  <si>
    <t>Gwenna Timthrevar</t>
  </si>
  <si>
    <t>Arcane Watchlord</t>
  </si>
  <si>
    <t>Central Dragon Watchpost</t>
  </si>
  <si>
    <t>Arndith Dewnter</t>
  </si>
  <si>
    <t>Thief-Taker Watchlord</t>
  </si>
  <si>
    <t>The Thief-Taker is responsible for the recruitment and oversight of the Thief-Takers of Waterdeep's Watch, those (hopefully) former thieves who work the rooftops and shadows. They use their former skills to track and trap other thieves - particularly burglars and others of that ilk - using their own abilities to give pursuit and eventually capture of rooftop men and cunning rogues. The Thief-Taker's job is a hard one - not only must he manage the work of those independent sorts under his aegis, but he must also watch them carefully for signs of betrayal. Too much trust in them often spells disaster for his reputation, but not enough alienates those who work under him.</t>
  </si>
  <si>
    <t>Zara Dleiyr</t>
  </si>
  <si>
    <t>4th Floor</t>
  </si>
  <si>
    <t>Waymoot Watchpost</t>
  </si>
  <si>
    <t>Harn Chendar</t>
  </si>
  <si>
    <t>E:DM 346</t>
  </si>
  <si>
    <t>CITY OF DEAD</t>
  </si>
  <si>
    <t> Sentry Tower</t>
  </si>
  <si>
    <t xml:space="preserve"> xxx </t>
  </si>
  <si>
    <t>Officers of the Day</t>
  </si>
  <si>
    <t>Every day, four watchmen from all ranks of the Watch are chosen to act as the Officers of the Day. These watchmen act as the messengers and aides-de-camp for the Captain of the Watch. In addition to fulfilling the administrative and grunt requirements the Captain requires assistants with, this position also allows the Captain to meet and work with watchmen he might not ordinarily ever meet otherwise. In this way, he finds the best and the brightest of the lower ranks, and can ensure they rise to their potential.</t>
  </si>
  <si>
    <t>Vegnor Gravelbeard</t>
  </si>
  <si>
    <t>Watchway Tower</t>
  </si>
  <si>
    <t>The Captain is the functional leader of the Watch. Although he does answer to the Commander personally, the successful running of the Watch is left to the Captain's skill and discretion.</t>
  </si>
  <si>
    <t>Xorone of the Libram</t>
  </si>
  <si>
    <t> It is given to the Watch to provide the Champion of the Open Lord, the person who acts as his direct bodyguard and champion should violence become necessary. Though sometimes members of the Watch proper do fulfill this role, more often than not the position is filled by an adventurer or similar sort, specially hired for it.</t>
  </si>
  <si>
    <t>Oerkur Vibrul</t>
  </si>
  <si>
    <t> Amren Dulaern</t>
  </si>
  <si>
    <t>The Commander of the Watch is the Open Lord of Waterdeep.</t>
  </si>
  <si>
    <t>Asha Fastlash</t>
  </si>
  <si>
    <t>5th Floor</t>
  </si>
  <si>
    <t>Dretch Lane Watchpost</t>
  </si>
  <si>
    <t>Neolo Ilchalver</t>
  </si>
  <si>
    <t> Wolt's Patrol, Mukktar's Patrol, Khengi's Patrol, Fanthel's Patrol</t>
  </si>
  <si>
    <t xml:space="preserve">Warden of the Watch </t>
  </si>
  <si>
    <t>MS 58-59</t>
  </si>
  <si>
    <t>Duir's Watchpost</t>
  </si>
  <si>
    <t>Parus Obyrdar</t>
  </si>
  <si>
    <t>Private</t>
  </si>
  <si>
    <t>Watchlord of the North Towers</t>
  </si>
  <si>
    <t>BT 20</t>
  </si>
  <si>
    <t>Elsambul's Watchpost</t>
  </si>
  <si>
    <t>Annalyn Suonilan</t>
  </si>
  <si>
    <t>Captain </t>
  </si>
  <si>
    <t>Elvarren's Watchpost</t>
  </si>
  <si>
    <t>Pertus Thumbireer</t>
  </si>
  <si>
    <t>Civilar </t>
  </si>
  <si>
    <t>Keltara's Watchpost</t>
  </si>
  <si>
    <t>Raulfur Khenshyn</t>
  </si>
  <si>
    <t>Aumarr / Senior Civilar</t>
  </si>
  <si>
    <t>Watchsword</t>
  </si>
  <si>
    <t xml:space="preserve"> Hawkguard</t>
  </si>
  <si>
    <t>Market Watchpost</t>
  </si>
  <si>
    <t>Rialter Obyrdar</t>
  </si>
  <si>
    <t>Watch Commander </t>
  </si>
  <si>
    <t>Mulgomir's Watchpost</t>
  </si>
  <si>
    <t>Bridonna Mengschar</t>
  </si>
  <si>
    <t>Valabrar </t>
  </si>
  <si>
    <t>A valabrar is not a given rank; it is instead an assignment. Any guardsman assigned to protect a member of Waterdeep's government is referred to as a valabrar, with a higher rate of pay. They are also given a specific uniform for the duration of their service, and have the right to command other guards in the execution of their duty, so long as those orders do not countermand any others the guards in question are executing at the time.</t>
  </si>
  <si>
    <t>Watchman</t>
  </si>
  <si>
    <t>Torsin </t>
  </si>
  <si>
    <t>Like a valabrar, a torsin is an assignment. Specifically a torsin is assigned protection duty over foreign dignitaries, nobility, ambassadors, and similar figures. Like valabrars, torsins are given a specific uniform and the ability to command their fellow guards to accomplish their duties.</t>
  </si>
  <si>
    <t>Commander </t>
  </si>
  <si>
    <t>DS 42,45</t>
  </si>
  <si>
    <t>Beautiful ravenhaired DS7, Likes to paint as a hobby DS43, Would like to marry a Masked lord to archive things for Waterdeep DS46</t>
  </si>
  <si>
    <t>Shieldrar</t>
  </si>
  <si>
    <t>Araezras best friend , red haired, fast runner DS7, Got a ring of feather flight as a gift from Open Lord Neverember DS46</t>
  </si>
  <si>
    <t>Seneschal of Castle Waterdeep</t>
  </si>
  <si>
    <t>The commander over the troops in Castle Waterdeep at any given time, the Seneschal's job includes overseeing the housing and pay of the Guard as a whole, in addition to the defense of the castle proper.</t>
  </si>
  <si>
    <t>The commander over the troops in the northern towers of Waterdeep's city wall.</t>
  </si>
  <si>
    <t>Rondreval Sambrast</t>
  </si>
  <si>
    <t xml:space="preserve"> the fattest elf Waterdeep has ever seen, being rounder than most ale-kegs but only a head taller. Had a (rumoured) brief career as a rogue. SAY13</t>
  </si>
  <si>
    <t>Master of the South Towers</t>
  </si>
  <si>
    <t>The commander over the troops in the southern towers of Waterdeep's city wall.</t>
  </si>
  <si>
    <t>Master of the Aerie</t>
  </si>
  <si>
    <t>The commander of the griffon cavalry.</t>
  </si>
  <si>
    <t>The Master Armorer is a quartermaster position whose job involves ensuring the Guard is properly equipped and provisioned. It is a position that inevitably involves working very closely with the Guilds, and requires a mind for trade and accounting.</t>
  </si>
  <si>
    <t> In times of war, the Lords' Hand accompanies the Guard on its missions away from Waterdeep, to act as the voice of the Lords to the commanding officers. The Hand is given magical means of communicating with the Open Lord.</t>
  </si>
  <si>
    <t>Lords' Champion</t>
  </si>
  <si>
    <t>The Lords' Champion is traditionally the Open Lord's bodyguard, accompanying them to see to their safety. Though it is technically a wartime tradition, in the last two hundred years it has become a standing title.</t>
  </si>
  <si>
    <t>The Warden is the head of the Guard as a whole, overseeing and commanding its resources. The Warden answers only to the Lords.</t>
  </si>
  <si>
    <t>city watch random encounter</t>
  </si>
  <si>
    <t>Open Lord of Waterdeep</t>
  </si>
  <si>
    <t>The Open Lord is ultimately the head of the Waterdeep Guard.</t>
  </si>
  <si>
    <t>PATROL</t>
  </si>
  <si>
    <t xml:space="preserve">Cliffwatch </t>
  </si>
  <si>
    <t>9</t>
  </si>
  <si>
    <t>10</t>
  </si>
  <si>
    <t>CITY OF THE DEAD</t>
  </si>
  <si>
    <t>DEEPWATER HARBOR</t>
  </si>
  <si>
    <t>d10</t>
  </si>
  <si>
    <t>d6</t>
  </si>
  <si>
    <t>d12</t>
  </si>
  <si>
    <t>1. A farm boy.</t>
  </si>
  <si>
    <t>1. A large wart.</t>
  </si>
  <si>
    <t>1. A blade with soft leather tassels dangling from the pommel.</t>
  </si>
  <si>
    <t>1. A religious zealot.</t>
  </si>
  <si>
    <t>1. High morals.</t>
  </si>
  <si>
    <t>2. The son of a miner or fisherman.</t>
  </si>
  <si>
    <t>2. An unsightly scar.</t>
  </si>
  <si>
    <t>2. A blade with an inscription.</t>
  </si>
  <si>
    <t>2. A scion from a prominent family.</t>
  </si>
  <si>
    <t>2. Efficiency.</t>
  </si>
  <si>
    <t>3. A veteran of warfare.</t>
  </si>
  <si>
    <t>3. A look of determination.</t>
  </si>
  <si>
    <t>3. A highly polished blade.</t>
  </si>
  <si>
    <t>3. An outcast from a prominent family.</t>
  </si>
  <si>
    <t>3. Reliability.</t>
  </si>
  <si>
    <t>4. A foreigner.</t>
  </si>
  <si>
    <t>4. A foolish grin.</t>
  </si>
  <si>
    <t>4. A token from a favorite harlot.</t>
  </si>
  <si>
    <t>4. A dashing swashbuckler.</t>
  </si>
  <si>
    <t>4. Brutality.</t>
  </si>
  <si>
    <t>5. The son of a poor man.</t>
  </si>
  <si>
    <t>5. A stupid stare.</t>
  </si>
  <si>
    <t>5. A trophy from a criminal.</t>
  </si>
  <si>
    <t>5. A brutish thug.</t>
  </si>
  <si>
    <t>5. Taking bribes.</t>
  </si>
  <si>
    <t>6. A drunk.</t>
  </si>
  <si>
    <t>6. A look of confusion.</t>
  </si>
  <si>
    <t>6. A ribbon from a noble maiden.</t>
  </si>
  <si>
    <t>6. A celebrated war hero.</t>
  </si>
  <si>
    <t>6. Shaking down shopkeepers and artisans.</t>
  </si>
  <si>
    <t>7. A reformed criminal.</t>
  </si>
  <si>
    <t>7. A bulbous nose.</t>
  </si>
  <si>
    <t>7. A silk handkerchief.</t>
  </si>
  <si>
    <t>7. An anointed knight.</t>
  </si>
  <si>
    <t>7. Frequenting brothels.</t>
  </si>
  <si>
    <t>8. A thug.</t>
  </si>
  <si>
    <t>8. Bushy eyebrows.</t>
  </si>
  <si>
    <t>8. A flask of wine.</t>
  </si>
  <si>
    <t>8. A career soldier.</t>
  </si>
  <si>
    <t>8. Cowardice.</t>
  </si>
  <si>
    <t>9. A failed craftsman.</t>
  </si>
  <si>
    <t>9. Fearsome sideburns.</t>
  </si>
  <si>
    <t>9. A lucky charm (d4): 1. rabbit’s foot; 2. old coin; 3. shiny coin; 4. four-leaf clover.</t>
  </si>
  <si>
    <t>9. A grizzled veteran.</t>
  </si>
  <si>
    <t>9. Incompetence.</t>
  </si>
  <si>
    <t>10. A favorite among the ladies.</t>
  </si>
  <si>
    <t>10. An unruly beard.</t>
  </si>
  <si>
    <t>10. A grocery list.</t>
  </si>
  <si>
    <t>10. An adept investigator.</t>
  </si>
  <si>
    <t>10. Intoxication.</t>
  </si>
  <si>
    <t>11. A neatly-trimmed mustache.</t>
  </si>
  <si>
    <t>11. An erudite detective.</t>
  </si>
  <si>
    <t>12. A waxed mustache.</t>
  </si>
  <si>
    <t>12. A devoted public servant.</t>
  </si>
  <si>
    <t>Dasharra Keldabar </t>
  </si>
  <si>
    <t>retired civilar (captain) of Waterdeep's Griffon Cavalry</t>
  </si>
  <si>
    <t>N1: Guard Barracks (city building, C, 3)</t>
  </si>
  <si>
    <t>N78: Northgate (city building, A, 4)</t>
  </si>
  <si>
    <t>N79: Farwatch Tower (city building, A, 5)</t>
  </si>
  <si>
    <t>N80: Endcliff Tower (city building, A, 3)</t>
  </si>
  <si>
    <t>N81: Cliffwatch Ruins (ruined inn, n/a)</t>
  </si>
  <si>
    <t>N82: Upper Towers (city building, A, 4)</t>
  </si>
  <si>
    <t>Ship</t>
  </si>
  <si>
    <t>Length</t>
  </si>
  <si>
    <t>width</t>
  </si>
  <si>
    <t>speedup</t>
  </si>
  <si>
    <t>crew</t>
  </si>
  <si>
    <t>speed1</t>
  </si>
  <si>
    <t>speed2</t>
  </si>
  <si>
    <t>speed3</t>
  </si>
  <si>
    <t>speed4</t>
  </si>
  <si>
    <t>speed5</t>
  </si>
  <si>
    <t>armaments</t>
  </si>
  <si>
    <t>passengers</t>
  </si>
  <si>
    <t>Caravel</t>
  </si>
  <si>
    <t>1 balista or nothing</t>
  </si>
  <si>
    <t>Caravel, fast</t>
  </si>
  <si>
    <t>1 ballista</t>
  </si>
  <si>
    <t>Cog</t>
  </si>
  <si>
    <t>Cog, heavy</t>
  </si>
  <si>
    <t>4 ballistae, 4 fire-pot catapults, armored ram</t>
  </si>
  <si>
    <t>4 ballistae, armored ram</t>
  </si>
  <si>
    <t>War Nao</t>
  </si>
  <si>
    <t>2 catapults</t>
  </si>
  <si>
    <t>VOLO GUIDE TO WATERDEEP</t>
  </si>
  <si>
    <t>Balthorrs Rare and Wondrous Treasures</t>
  </si>
  <si>
    <t>Coins</t>
  </si>
  <si>
    <t>Golden Key</t>
  </si>
  <si>
    <t>: Very inexpensive. Goods tend to be very cheap, up to 50 - 75% the normal cost of such goods, with a corresponding drop in quality, of course.</t>
  </si>
  <si>
    <t>: Inexpensive. Goods tend to be very reasonable, ranging between 80 - 90% of the normal cost of such goods. Quality is near or even at average for those goods.</t>
  </si>
  <si>
    <t>: Fairly priced. Goods tend to be of average price and quality.</t>
  </si>
  <si>
    <t>Olmhazans Jewels</t>
  </si>
  <si>
    <t>: Spendy. Goods tend to be of higher cost, ranging between 110 - 125% of normal cost. Quality may be somewhat higher than normal, but may also simply be because of more luxurious location or clientele.</t>
  </si>
  <si>
    <t>: Extravagant. Goods tend to be 125 - 150% of normal cost, and are always of better quality. Such establishments inevitably boast a fine location and exclusive clientele, as well.</t>
  </si>
  <si>
    <t>Blue Jack</t>
  </si>
  <si>
    <t>Crawling Spider</t>
  </si>
  <si>
    <t xml:space="preserve">This strange place has a mock underground decor done with plaster slurry and rock rubble. Glowing mosses and lichens have been placed on the walls and ceiling and are watered regularly. These, plus a few netted glowing globes, provide a dim light for the place. Stuffed spiders have been affixed to the ceiling or hang from threads. The waitresses, hired for their sensuous walks and love of male company, wear black bodysuits and masks to make them look like drow.
Who drinks here? Dwarves, half-orcs, and other subterra- 
nean dwellers who miss home, adventurers, and—surprisingly— priests of all faiths, looking fOr a thrill! They form a regular clientele, and have ever since this place opened. Of all the taverns in Waterdeep, the Crawling Spider has the most dedicated patrons. They will come clear across the city to drink here, ignoring other places.
The Spider never seems to close. The visitor soon discovers that one of the cave mouths leads to the jakes and another to a cellar dance floor. Many cave mouths open off this floor and lead to tiny private caverns used for intimate personal conferences and for
planning shady business.
If visitors cause trouble, patrons will leap to take care of it. And they include many veteran adven¬turers among their number!
The fare differs each night, but it's always 1 sp/head, and always includes soup, a loaf of bread, meat, and fried greens. Drinks are extra. Ale is 2 cp/tankard, stout 4 cp, and zzar or wine is 5 cp/tallglass. Whiskey is 1 sp/ flagon, and it's vile!
Proprietress: Welvreene Thalmit, a short, raw-voiced, and alluring woman with dark eyes, is this tavern's proprietress. She is
romantic at heart who loves 28
adventurers. </t>
  </si>
  <si>
    <t>Layout
[edit]Street Level
Viewing Gallery: The entrance off of the Street of the Sword, it is paneled in dark woods with bronze fixtures. This entry is a full eight or so feet above the rest of the tavern, with a railed balcony that looks down on the main taproom. A favorite area for customers who want to enjoy the decor without actually getting "down in it."
Taproom: Featuring a massive "dwarven-sized" hearth (some fifteen feet wide by ten feet high) and a circular bar built around a faux stone column (as formations where stalactites and stalagmites grow together are called), the taproom is all done up in a cavern motif, using liberally applied plaster with stone dust mixed into it.
Rock rubble makes the floor uneven, and slightly luminous mosses and lichens hang from ceilings and walls. Netted glowing globes help illuminate particularly dark corners, and decorative stuffed spiders are everywhere. Where most are the size of a hand or so, the tavern takes great pride in Old Wooly, a massive stuffed spider the literal size of a man, clinging to the ceiling at the top of the bar-column.
The Tunnels: There are two cavern-style tunnels that lead off of the taproom, yawning portals some ten-foot wide in the walls beneath the edge of the viewing gallery. The northernmost descends into the tavern's jakes, while the southernmost tunnel curves down into the cellars below.
Kitchens: A set of kitchens, with plenty of cooking hearth-space and a set of stairs down to ample cellars.
[edit]Cellars
Dancing Cellars: Welvreene pays minstrels and musicians most nights of the week to provide fine dancing music of the sort preferred by dwarves: plenty of percussion and brass, reminding most folk of drinking shanties and the like. The celebration here can get raucous. While folk do show up here to dance with one another, at least half of those present are there to dance with the staff, a small expenditure of a single shiny coin.
The Hearth Room: This place is the unofficial dwarven gathering place at the Crawling Spider, with a number of stone-wrought chairs facing the roaring hearth. The walls are decorated with decorations in the style preferred by the shield dwarves of the North, and it is a fine place for the stout folk to sit and listen to the music, chatting amiably, without the franticness of the dancing cellar.
Private Caverns: Scattered throughout the cellars are these small "caverns" whose primary allure is that they are dark and private, for those who find the company of their dancing partners to be too much for public viewing. Of course, as such things go, these caverns have been used for everything from outright passionate assignations to a meeting place for infidelitous people to scheming places for assassins, thieves and adventurers. Each room has a single glow globe and a door that can be barred from the inside.
Kitchen Cellars: These cellars hold the immense amounts of alcohol - usually in large tuns or tapped barrels - that the tavern is known for. It is also a place where kitchen staff sometimes escape to in order to get away from the customers for a short break.
[edit]Upper Floor
Storage: x
Welvreene's Private Chambers: A significant chunk of the second floor serves as Welvreene's personal quarters. It is known to be divided into several rooms, though generally speaking neither staff nor customers have seen the interior. Only those few adventurers Welvreene has taken to her bed can claim to have seen it.
Lounge: Intended for the use of staff who aren't on duty, for Welvreene herself and for any customers who've paid custom for use of one of the upstairs rooms. It's a quieter place that one of the waitstaff visits twice an hour or so to provide drinks and the like.
Staff Quarters: There are ten staff rooms. These rooms have a main purpose, allowing the staff to take paying customers to a comfortable, private place. But Welvreene also permits her staff to stay in these rooms if they have nowhere else to stay or simply prefer to live on-site. The rooms must be vacated and available for use by customers by the time the tavern opens, however, and remain so during business hours.
[edit]Staff
Welvreene Thalmit: Proprietress. Alluringly dark-eyed and dusky-skinned, with a smoky voice, Welvreene owns the Crawling Spider and is quite enamored of dungeon- and Underdark-delving and those who do it. She can listen endlessly to stories of such, and has been known to sit with adventurers and buy their drinks through the night in exchange for their stories. She is also well-known for taking mostly such adventurers for her occasional lovers.
The Dark Lords and Ladies: The majority of the Crawling Spider's waitstaff are slender men and women (human and half-elf, mostly) who dress in black stocking bodysuits and leather, with veiled masks that are meant to make them look like drow; frequently, the women also bear coiled leather whips at their hips. They are all sensuous and can be hired for an hour's or an evening's companionship. Dwarves who come here chortle at the idea of being served by drow, and many humans show up here to ogle or outright hire the athletic, slim "dark ones" of the Crawling Spider. They do not use their real names, but instead dabble in playful and sometimes silly versions of real drown names, such as Xilicha and Vaenia for women, and Parnael and Wilithis for men.
Teshura &amp; Dainar: Two dwarven women on the waitstaff, these dwarf-ladies are both robust and very curvy. Teshura bears a light beard of red hue, trimmed neatly in dwarf-maid fashion, while Dainar is smooth-cheeked and tall enough that she might almost be mistaken for a very short human.
The Bouncers: There are two bouncers who work the evenings here. Durn One-Eye is a short, gruff gold dwarf in an eyepatch who splits his work time between the harbor and the tavern. Dagg Tuskson is a half-orc who usually works the nights that Durn does not. The two pretend to a fierce rivalry, but in truth they are good friends.
[edit]Clientele
The Crawling Spider draws a variety of clientele. Very nearly the only thing that draws them together is their nearly-fanatical devotion to the Spider. Most of the customers are in most nights of the week, and will traverse the entire city's length, ignoring other establishments, to stop in at the Spider.
Dwarves: The Crawling Spider is a favorite place for many of Waterdeep's dwarves, who find the playfully themed decor hilarious rather than tacky. They are also said to be frequently drawn here by the charms of Teshura and Dainar.
Half-orcs: One of the few places that doesn't cast a jaundiced eye on half-orcs, the Crawling Spider has more than a few loyal half-orc customers. They can be rowdy and are very fond of strong drink, but they are no more responsible for the frequent bar fights than the dwarves who frequently egg them on.
Priests: Humorously, there are many priests of Waterdhavian temples that make the Crawling Spider their preferred evening. Many of them tend to take tables in the Viewing Gallery, where it's not uncommon to see priests of many different creeds sitting together and laughing uproarously over their pints. They also tend to be willing to wade in and help break up bar fights and heal those in need of it after.
Adventurers: Welvreene's affection for adventurers stands her tavern in good stead, and there are a good handful of adventurers - both current and retired - who frequent her establishment.
Sightseers: Lastly - and in a minority - are those who've heard of the exciting rumors about the Crawling Spider, and come to see for themselves.
Provender
• Meal: (meat, soup, bread, greens) 1sp
• Ale: 2cp/tankard
• Stout: 4cp/tankard
• Zzar or Wine: 5cp/tallglass
• Whiskey: 1sp/flagon
Services
• Dance: 1sp (free with Companionship)
• Companionship: 5sp to 2gp/hour
Staff
• Welvreene Thalmit, proprietress (hf)
• Dark Lords &amp; Ladies, drow-masquerading waitstaff and companions
• Teshura and Dainar, waitlasses &amp; companions (df)
• Durn One-Eye(dm) and Dagg Tuskson (hom), bouncers</t>
  </si>
  <si>
    <t>Dragons Head Tavern</t>
  </si>
  <si>
    <t>This modest place caters to older Waterdhavians: married couples, retired ex-adventurers, shopkeepers, merchants, and others who like to sit quietly and talk over their drinks.
Pipe smoke usually hangs heavy in the air in this place, and—because this place faces Ahghairon's Tower and the palace beyond—talk is often of politics, the future of Waterdeep, and of grand plans. Diplomats and visitors like to drop in here because it's safe and they're 
unlikely to be hailed by anyone or drawn into an argument.
The stuffed, mounted blue dragon’s head for which the tavern is named was from a hatchling. It is dusty and moth- eaten with age, but still thrusts, large and menacing, well out into the taproom. One of the bartend¬ers often hangs towels to dry from its teeth.
Tobacco (5 cp/pouch) and drinks can be bought at the bar— but aside from sausage rolls (4 cp/platter or 2cp/ handplate) and stew (lcp/bowl),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Proprietor: The proprietor, Vorn Laskadarr, is short, stubble¬faced, and unlovely to the eye, but also quick, efficient, and kindly.</t>
  </si>
  <si>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t>
  </si>
  <si>
    <t>Elfstone Tavern</t>
  </si>
  <si>
    <t>Red-Eyed Owl</t>
  </si>
  <si>
    <t>A comfortable, unimpressive local ale-house that is a favorite of the average Waterdhavian locals, well-loved for its cheap ale and heavily spiced coast chowder. (Southern Castle Ward)</t>
  </si>
  <si>
    <t>Sailors Own</t>
  </si>
  <si>
    <t>This dockside tavern stands on Sail Street, across from the mouth of Tarnished Silver Alley with water lapping at the docks only a few strides away. The reek of fish—and rotting seaweed—hangs strongly about the whole area. Inside the tavern, the sailors seem to be trying to blot it out with the smells of their various and often exotic tobaccos.
The place is low-beamed and crowded, with weary sailors slumped on benches playing at 
board games, cards, or merely getting thoroughly drunk. They are often left to sleep the night through here.
Anyone who's going to be sick is expected to make it out the dockside door first. Anyone who starts a fight will be thrown through that same door—luckily, it usually opens at the impact—by the proprietor, a man of prodi¬gious strength. I saw him lift an entire table with one hand while he reached under it to snatch up a drunken sailor with the other! His aim and strength are suffi¬cient to hurl a struggling brawler through the dockside door boots first—high enough to just clear the threshold and sail across the 
quayside beyond, straight into the water. It's worth a few coppers just to see this, but you don't want to be anywhere near when such trouble starts.
This place is just what its name implies. It belongs to the sailors, and they don't really want anyone else here. If you're not one, duck into it to avoid bad weather or thugs, but otherwise steer clear.
Interestingly, sailors here don't like to eat any sort of seafood— they get little else on long voy¬ages, I suppose. The fare here is pork, ox, or horse, either in roast portions (2 cp/platter) or stewed with onions and greens (1 cp/ bowl). Drink is ale (2 cp/tankard), 
stout (3 cp/tankard), zzar or brandy (4 cp/tallglass), or whis¬key (1 sp/tallglass). That's the entire menu.
This tavern has an interesting sideline. The proprietor sells charts (with an emphasis on nautical usefulness) of many areas along the Sword Coast and around the known Sea of Swords for 45 gp each and up. A good or rare one will run into the hun¬dreds of gold pieces.
Proprietor: The proprietor, Guthlakh "Hands" Imyiir, is huge, slow, and deliberate. He is also very strong and slow to smile, but not surly by any means.</t>
  </si>
  <si>
    <t xml:space="preserve"> Singing Sword</t>
  </si>
  <si>
    <t>This busy tavern stands on the north side of Bazaar Street, at the head of the Street of Bells. Three floors of busy diners enjoy one of the largest menus in Water- deep, including the justly famous turtle soup-served in a turtle's upside-down shell—here each day. They are entertained by the high¬voiced ballads of the wondrous magical blade for which the
tavern is named.
This black-bladed long sword was brought to Waterdeep long ago, and is thought to have been forged in ancient Netheril. It customarily stands upright, hilt uppermost, in the open central well of the tavern, encircled by the spiraling stairs to the upper floors, and is silent.
Once an hour, one of the tavern staff—usually a pretty girl in mock armor, struggling under the weight of the blade—lifts the blade and holds it high, for it will only sing when grasped and ordered. The will of the holder actually determines the song- and angry or upset holders thoughts have been known to make the blade segue into a second song after it has begun singing.
The sword's magic has never failed yet. It seems immune to the effects of dispel magic —in fact, applying one when the blade is held by a living being causes it to snarl in anger and scorn! It seems to know 30 or so songs, mainly tragic ballads, love la¬ments, or roaring warriors' songs, with a few comedy pieces thrown in. Its voice is high, clear, and almost bell-like on high notes, but somehow male- 
though it has been known to mimic the voices of others who sing along with it 3i3n order to better harmonize. 
I've included the lyrics of Trollsong, a comedy ballad that seemed a special favorite of the patrons, so that you can sing along if you visit the Sword and not feel out of place. Everyone in the place roars and minces their way through this one, and bel¬lows for it to be sung at least twice through each time.
The Sword has a simple way of dealing with prices: All meals are 1 gp per platter, whatever you order. This includes a tallglass or tankard of whatever you want. Subsequent drinks are 1 sp/ tankard for any beer or 1 gp/ tallglass for zzar or any wine.
The exotic drinkables (elver- quisst, dragonstongue, firewine, and Fires of Mirabar whiskey) are few or missing altogether- no surprise, at these prices.Whenever I went, I found the Sword to be a lively place, bright¬ly lit and full of crowds of folk enjoying their meal—and their visit with friends at adjacent tables. This is obviously a popu- 
lar place with many regulars.
The food's good, too. Any visitor to Water deep will find this place worth a visit to hear the Singing Sword burst into song.
Proprietor: Gothmorgan Ilibuld, the proprietor, is tall, laconic, and always watchful, but ever the polite host.
The Singing Sword is location #41 on the color map. The Singing Sword is a chaotic good, intelligent long sword +2, which has the extraordinary powers of levitation and teleportation (as detailed in the DUNGEON MASTER™ Guide, page 187). When wielded by a bard, it allows him or her to strike one extra attack with it per round, at an additional +2 attack bonus (so the attack roll is at +4, though the damage roll remains +2). It is immune to dispel magic, disintegrate and all lightning or electrical spells or magical effects, and confers this protection to its wielder and all within a 5' radius. Such effects are drawn into the sword and harmlessly absorbed to sustain and renew its own magic.
The Sword sings when it pleases. It performs for Gothmorgan because it likes him—and will use its extraordinary powers to elude anyone it doesn't want wielding it. It will only allow Gothmorgan, a good-aligned bard (or in an emergency, if Gothmorgan, his staff, or the tavern are threatened, anyone willing to wield it to defend them) to wield it. It may have other, as yet unknown, powers—and Elminster believes it is of Netherese origin.</t>
  </si>
  <si>
    <t>Tavern BT20</t>
  </si>
  <si>
    <t>Jade Jug</t>
  </si>
  <si>
    <t>Pampered Traveler</t>
  </si>
  <si>
    <t>Festhall &amp; Spa</t>
  </si>
  <si>
    <t>Smiling Siren Nightclub &amp; Theater</t>
  </si>
  <si>
    <t>Festhall &amp; Theater</t>
  </si>
  <si>
    <t>This large, but plain-looking, stone and mudbrick building 
stands in the center of a block of shops and apartments, in the fork of its ,own access street, Siren Lane.  It's home to a company of popular local actors who can perform everything from rowdy comedy (their stock in trade) to
Nobles often hire the place for an evening for exclusive perfor¬mances involving the actors and actresses saying and doing what the noble always wanted them to in a particular play rather than 
the way it was written. Such private performances of ten involve risque audience partici¬pation or private jokes—or even entirely new (sometimes wretched) plays, written by the noble who's hired the company.
More often, however, the Siren is home to traveling troupes of vaudeville jugglers, comedians, and nearly nude dancers or burlesque dancers. When these aren't available, the theater company performs—usually a weekly revue consisting of time- honored gag routines and sketches rewritten to include references to daily happenings and current jokes.
Admission varies from 4 cp/ head to 6 gp/head, depending on who or what is performing. Famous bards are the most expensive—and fastest sellout— draws. The take is split evenly between theater and performers. The theater in all cases provides heating via warm flue pipes fed by a hearth under the stage, lighting (usually glowing globes) and security. Most traveling troupes charge from 2 sp to 8 sp/ head (1 gp/head if burlesque dancers are involved). The weekly revue put on by the locals is always 4 cp.
Before and between perfor-mances, the place is used for drinking and dancing to live music, sometimes with show dancers on the stage. Ale is 3 cp per tankard, stout is 6 cp, and 
zzar or wine is sold by the bottle, at 7 sp each.
Proprietor: Perendel Win- tamer, a young, earnest, musta¬chioed mage, runs this nightclub. He often must use his spells to clear birds out of the dark upper reaches of the building.</t>
  </si>
  <si>
    <t>Festhall, well lit windows, BT20, 
visited by gurdsmen (Bors and Kalen) DS49,88-89
Sanchel, dwarf madam of the Sirene DS89Layout
[edit]First Floor
Theater
Backstage
Workshop
Costumes &amp; Props
Perendel's quarters
Star quarters/patrons' lounge
[edit]Second Floor
Catwalks above stage
Performers rooms
Lounge
Festhall, well lit windows, BT20, 
visited by gurdsmen DS49,88-89
Sanchel, dwarf madam of the Sirene DS89</t>
  </si>
  <si>
    <t>A festhall that specializes in small plays and the hosting of traveling troupes (burlesque and otherwise). 
Provender
• Ale: 3cp per tankard
• Stout: 6cp per tankard
• Zzar or Wine: 7sp per bottle
Services
• Admission (Weekly Revue): 4cp per head, performed by locals.
• Admission (Traveling Troupe): 2sp/head to 8sp/head.
• Admission (Burlesque Troupe): 1gp/head to 6gp/head.
• Private Venue Rental: 100 gp/night to 250 gp/night, depending on desired performance.
Staff
• Perendel Wintamer (hm), a young, earnest, mustachioed mage who runs the festhall.
• Evelara the Siren: (hf), a captivating and sensuous dancer, the top-earning festlass of the Smiling Siren.</t>
  </si>
  <si>
    <t>Halazars Pine Gems</t>
  </si>
  <si>
    <t>Selchoun's Sundries Shop</t>
  </si>
  <si>
    <t>Gounar'sTavern</t>
  </si>
  <si>
    <t>Ships Wheel</t>
  </si>
  <si>
    <t>Dacers Inn</t>
  </si>
  <si>
    <t>Maerghouns Inn</t>
  </si>
  <si>
    <t>Pilgrims Rest</t>
  </si>
  <si>
    <t>Gentle Mermaid</t>
  </si>
  <si>
    <t>Tavern &amp; Festhall &amp; Gambling House</t>
  </si>
  <si>
    <t>Misty Beard</t>
  </si>
  <si>
    <t>Maerados Fine Furs</t>
  </si>
  <si>
    <t>Sulmests Splendid Shoes &amp; Boots</t>
  </si>
  <si>
    <t>A Maidens Tears</t>
  </si>
  <si>
    <t>Grinning Lion</t>
  </si>
  <si>
    <t>Cliffwatch</t>
  </si>
  <si>
    <t>Galloping Minotaur</t>
  </si>
  <si>
    <t>Festhalls:</t>
  </si>
  <si>
    <t>Raging Lion</t>
  </si>
  <si>
    <t> Performance venues filled with music, festhalls range from the rustically bawdy to the dark and sensuous to high-energy places filled with light, color and bombast. All of them have one thing in common, however: their performers are courtesans, eagerly sought-after beauties who offer their affections to those patrons with the coin to catch and keep their attention. Their company is most-often sought after performances, and winning the affection of a truly popular and talented courtesan performer is a mark of distinction in Waterdhavian society. Festhall courtesans are never simply for hire to anyone who comes along, save in the seediest such establishments - they often must be wooed and won, although the chase is frequently just difficult enough to be exciting, rather than truly difficult.</t>
  </si>
  <si>
    <t>Bowels
of Earth</t>
  </si>
  <si>
    <t>Inn of Dripping Dagger</t>
  </si>
  <si>
    <t>Tavern &amp; Inn</t>
  </si>
  <si>
    <t>Belmonders Meats</t>
  </si>
  <si>
    <t>Thentavvas Boots</t>
  </si>
  <si>
    <t>Orsabbass Fine Imports</t>
  </si>
  <si>
    <t>Riautars Weaponry</t>
  </si>
  <si>
    <t>Felzouns Folly</t>
  </si>
  <si>
    <t>Nightclubs: </t>
  </si>
  <si>
    <t>Gondalims</t>
  </si>
  <si>
    <t>There are several establishments in Waterdeep that feature music and a large open space for patrons to dance. Most such establishments permit ladies of the coin to pay a fee to enter the establishment, to provide dancing partners and solicit those whom they dance with. A few of the upper-crust establishments also house courtesans who provide elegant, flirtatious company, but who must be wooed in the usual way with such folk, rather than the any-with-the-coin attitude of coin-lasses.</t>
  </si>
  <si>
    <t>Grey Serpent</t>
  </si>
  <si>
    <t>Unicorns Horn</t>
  </si>
  <si>
    <t>Moon Sphere</t>
  </si>
  <si>
    <t>Old Monster Shop</t>
  </si>
  <si>
    <t>House of
Good Spirits</t>
  </si>
  <si>
    <t>Tavern, Inn, Winery &amp; Headquarters of the Vintners', Distillers', and Brewers Guild</t>
  </si>
  <si>
    <t>Tavern &amp; Festhall</t>
  </si>
  <si>
    <t>Provender
• Thorl Deldarakul ("Old Trickster" dwarven ale: 5 sp/handglass or 1gp/tall flagon
• Shondath elven mint icewine: 5 sp/handglass or 1gp/tall flagon
• Al &amp; Tal's Slurp Syrup (spiked cherry syrup): 5 sp/handglass or 1gp/tall flagon
• Fool's Thirst Quencher (mix of six beers and winter wine): 5 sp/handglass or 1gp/tall flagon
• Zzar (double strength): 5 sp/handglass or 1gp/tall flagon
• Bowls of well-salted nuts: Free
• Hot garlic-buttered bread: 2 sp/roundloaf
• Skewered Roast Fowl: 3 sp/skewer
• Other "Fees": 2 cp per glass or flagon thrown or broken, 1 sp per plant eaten or destroyed, 1 gp per piece of furniture set afire or destroyed
Services
• Room Key: 1 gp per hour (max 10 gp)
• Escorts: 6 - 12 gp per half-hour (room included)
Staff
• Cathalishaera, proprietress (hf)
• Selcharoon Nrim, watch-wizard (hm)
• Khalou Mazestar, head bartender and chief gossip (hf)
• 20 female, 12 male escorts (half of whom are on-shift on any given night)
• 10 bar &amp; kitchen staff</t>
  </si>
  <si>
    <t>Nueths Fine Nets</t>
  </si>
  <si>
    <t>Pelauvirs Counter</t>
  </si>
  <si>
    <t>Spas: </t>
  </si>
  <si>
    <t>Swords Rest</t>
  </si>
  <si>
    <t xml:space="preserve"> A tavern for strong drink, strong arms and thick skulls (for when that burly fighter cracks a mug over your head - which is often!).</t>
  </si>
  <si>
    <t>The majority of spas provide ample pampering and relaxation regimens, which frequently include intimate physical company as well. These lasses and lads are paid well for their services not by the patron, but by the spa itself, which simply charges the patron in a single lump sum for the whole of the services they take advantage of.</t>
  </si>
  <si>
    <t>Hanging Lantern</t>
  </si>
  <si>
    <t>Matchmaker &amp; Festhall</t>
  </si>
  <si>
    <t>Cost (Coins)</t>
  </si>
  <si>
    <t>Provender (Pints)</t>
  </si>
  <si>
    <t>Accommodation (Pipes)</t>
  </si>
  <si>
    <t>Very inexpensive. Costs are included in a Squalid Lifestyle or better.
Common drinks are usually 1 cp/tankard, hard liquor is 2 cp/handglass and wine and liqueurs are 2 cp/tallglass.
A small meal is usually 1-2 cp/meal, and larger meals may run up to 2-3 cp/meal.
Accommodations are usually 1-2 cp for a space in the common room, and 3-5 cp for a bed (possibly slightly more if the bed is the only one in a room).</t>
  </si>
  <si>
    <t>Swill. The drink is abhorrent: common drinks are like muddy water, hard liquors are burning rotgut and the wines are more like vinegars.
The food is barely edible, likely consisting of pots of mush that simply have new ingredients added to them daily, cooking them down into a hot, unrecognizable mess that is edible and nourishing, if just barely.</t>
  </si>
  <si>
    <t>Poor. Sleeping accommodations are thin, dirty mattresses, probably bug-infested.
Baths are never included in the basic prices, if they're available at all.
Fairly dirty.
Common rooms are most common, and private rooms unlikely to be offered.</t>
  </si>
  <si>
    <t>Serpent Books &amp; Folios</t>
  </si>
  <si>
    <t>Inexpensive. Costs are included in a Poor Lifestyle or better.
Common drinks are usually 2 cp/tankard, hard liquor is 5-8 cp/handglass and wine and liqueurs are 4-6 cp/tallglass.
A small meal is usually 1-3 cp/meal, and larger meals may run up to 4-5 cp/meal.
Accommodations are usually 2-3 cp for a space in the common room, and 4-6 cp for a bed (possibly slightly more if the bed is the only one in a room).</t>
  </si>
  <si>
    <t>Mediocre. The drink is uninspired: common drinks are alright, hard liquors still burn going down, and the wines are basic cooking and table wines.
The food is simple, but filling and unlikely to offend the senses.</t>
  </si>
  <si>
    <t>Modest. Sleeping accommodations are old straw mattresses on rope-supported bunks, mostly clean.
Baths are usually still extra.
Common rooms are common as are rooms (though they usually place multiple beds in a single room).</t>
  </si>
  <si>
    <t xml:space="preserve">Nightclub </t>
  </si>
  <si>
    <t>Fairly priced. Costs are included in a Modest Lifestyle or better.
Common drinks are usually 3 cp/tankard, hard liquor is 1-3 sp/handglass and wine and liqueurs are 1-2 sp/tallglass.
A small meal is usually 2-4 cp/meal, larger meals may run up to 5-8 cp/meal and kingly meals usually cost 1-3 sp/meal.
Accommodations are usually 3-4 cp for a space in the common room, and 5-8 cp for a bed (possibly slightly more if the bed is the only one in a room).</t>
  </si>
  <si>
    <t>Decent. The drink is worth having: common drinks are hearty and flavorful, hard liquors are smoother, and the wines are full-bodied and complement the meals well.
The food is good, with portions that won't leave a patron hungry, and well-prepared and -seasoned besides.</t>
  </si>
  <si>
    <t>Comfortable. Sleeping accommodations are good, newer straw mattresses on fair-sized frames, with both sheet and blanket, all of it clean.
Baths are included in the price, but washing is extra.
Common rooms are less likely here, and there is a split between private and multiple-bed rooms.</t>
  </si>
  <si>
    <t>Spendy. Costs are included in a Comfortable Lifestyle or better.
Common drinks are usually 5 cp/tankard, hard liquor is 3-5 sp/handglass and wine and liqueurs are 3-4 sp/tallglass.
A small meal is usually 5-6 cp/meal, larger meals may run up to 1-2 sp/meal and kingly meals usually cost 3-5 sp/meal.
Accommodations are usually 5-6 cp for a space in the common room, and 1-3 sp for a bed (possibly slightly more if the bed is the only one in a room).</t>
  </si>
  <si>
    <t>Good. The drink is delightful: common drinks are rich and likely unique, memorable brews, hard liquors are finely crafted, and the wines are usually expensive and poured from bottles rather than decanters or pitchers.
The food is quite memorable, and often the establishment has a signature meal of some kind. Even the poorer fare here is quite good.</t>
  </si>
  <si>
    <t>Wealthy. Sleeping accommodations are very nice, full feather mattresses on wide bedframes, with multiple layers of pristine bedclothes.
Baths are included, likely in-room, and other washing is done for free as well.
Common rooms are almost unheard of (except for servants or guards), and most rooms are private. There are some suites as well.</t>
  </si>
  <si>
    <t>Extravagant. Costs are included in an Wealthy Lifestyle or better.
Common drinks are usually 7-10 cp/tankard, hard liquor is 8-10 sp/handglass and wine and liqueurs are 5-8 sp/tallglass. They are likely to have specialized vintages costing 1 gp or more per serving, as well.
A small meal is usually 6-8 cp/meal, larger meals may run up to 2-4 sp/meal and kingly meals usually cost 8-10 sp/meal.
Accommodations are usually 7-8 cp for a space in the common room, and 4-10 sp for a bed (possibly slightly more if the bed is the only one in a room).</t>
  </si>
  <si>
    <t>Renowned. The drink is divine: common drinks are powerful and heady, the hard liquors are enlivening and rich-flavored, and the wines are complex and potent.
The food is remarkable, and its head cook (or "chef" in the Cormyrean fashion) is likely well-known in the community at least. Banquets are among the kinds of food served, with complex and nuanced preparation, served in embarrassing plenitude.</t>
  </si>
  <si>
    <t xml:space="preserve">Aristocratic. Not many places have this level of quality to offer, but the accommodations involve multiple layers of feather mattresses and the finest bedlinens.
Bathing is not just free, but servants to bath the guest are common, and washing, repair of clothing and many other services are included free of charge.
No common rooms, and only a few single-room accommodations; most of the rooms are elegantly appointed suites.
</t>
  </si>
  <si>
    <t>Tavern &amp; Festhall &amp; Inn</t>
  </si>
  <si>
    <t>Copper Cup</t>
  </si>
  <si>
    <t>Red Sails Warehouse</t>
  </si>
  <si>
    <t>Gambling Houses: </t>
  </si>
  <si>
    <t>Gambling houses rarely have in-house companions, though when they do, they are inevitably courtesans. Far more frequently, however, gambling houses invite local courtesans to visit their establishments with their patrons, offering the courtesans a small fee for each visit, in return for ensuring the patronage of a (usually wealthy) new patron. Likewise, it is not unusual for both courtesans and coin-lasses to visit these establishments themselves, paying a bit of coin at the door in return for the opportunity to mingle with potential new clients.</t>
  </si>
  <si>
    <t>Rouse of Pride</t>
  </si>
  <si>
    <t xml:space="preserve">Friendly Flounder </t>
  </si>
  <si>
    <t>A quiet, homelike inn with little more than what its name guarantees. (North Ship Street &amp; South Snail Street)</t>
  </si>
  <si>
    <t>Provender
None, though the owner does permit boarders to bring food in.
Services
• Single Bed: 2 sp/night (rooms have 2-4 beds) • 3sp/night (single bed room)
Staff
• Shalath Lythryn, proprietress (hf)
• Jamis, assistant (hlfm)</t>
  </si>
  <si>
    <t>Brothels:</t>
  </si>
  <si>
    <t>Rearing Hippocampus</t>
  </si>
  <si>
    <t> Brothels are invariably the domain of coin-lasses and -lads, domiciles in varying degrees of opulence that provide entertainment for patrons. They usually feature a large salon, often with a bar, where those workers not currently in assignation with a patron can be seen and approached. Brothels are usually run by a "mother", often a former coin-lass herself. Many of them also have a "father" who accompanies those lads and lasses of the brothel who walk the streets for trade; he is frequently armed and adept at violence, in order to protect his charges. Such street walkers either retire to a patron's domicile, or bring them back to their rooms in the brothel (though of course a few indulge in patrons' desires for wild or simply lazy inclinations, like assignations in alleys or parks).</t>
  </si>
  <si>
    <t>Mermaids Arms</t>
  </si>
  <si>
    <t>Purple Palace</t>
  </si>
  <si>
    <t>egory    Location (Key)    Markup / Resale Value</t>
  </si>
  <si>
    <t>Essimuth’s Equipment (S28); The Fishscale Smithy (D60); The Metal House of Wonders (D3); Nestaur the Ropemaker (D40); Old Knot Shop (C64); Talnu’s Ropeworks (D64); Telethar Leatherworks (D50)</t>
  </si>
  <si>
    <t>1.0 / na</t>
  </si>
  <si>
    <t>Brian the Swordmaster’s Smithy (S7); Halls of Hilmer (C23); The Metal House of Wonders (D3); the Riven Shield Shop (T4)</t>
  </si>
  <si>
    <t>1.0 / 0.5</t>
  </si>
  <si>
    <t>Halaster’s Heirs (UM L1) Halls of Hilmer (C23)</t>
  </si>
  <si>
    <t>1.2 / 0.5 1.1 / 0.5</t>
  </si>
  <si>
    <t>The Riven Shield Shop (T4), no new items commissioned</t>
  </si>
  <si>
    <t>Thayan Embassy (C70), maximum 2,500 gp</t>
  </si>
  <si>
    <t>0.9 / 0.4</t>
  </si>
  <si>
    <t>Diloontier’s Apothecary (C13); Deloun Alley; Hell Hound’s Muzzle tavern (Skullport),</t>
  </si>
  <si>
    <t>var / na</t>
  </si>
  <si>
    <t>ask for Grimmbold the Gith; nearly any tavern in Dock Ward frequented by the Shadow Thieves</t>
  </si>
  <si>
    <t>Bazaar Street; Berendarr’s World of Words (S50); High Road; Market; Trader’s Way;</t>
  </si>
  <si>
    <t>(1-10 cp)</t>
  </si>
  <si>
    <t>Sutherlane; Julthoon Street; Ralagut’s Wheelhouse (D66); “Sharkroar” Horth Shalark’s Broadsheets (C65); Melvar’s Chapbooks &amp; Folios ($63); Street of Glances; Street of Lances; Street of the Singing Dolphin; Street of Whispers; Stormstar’s Ride</t>
  </si>
  <si>
    <t>Chapbooks (1-10 gp)</t>
  </si>
  <si>
    <t>Melvar’s Chapbooks &amp; Folios ($63); Serpentil Books &amp; Folios (D10); most broadsheet vendors</t>
  </si>
  <si>
    <t>Cobblers’ and Corvisers’ House (T37); Costumers’ Hall (T11); Meiroth’s Fine Silks (T35); Melgard’s Fine Leathers (D48); Meraedos Fine Furs (N48); Nelkaush the Weaver (S12); Nurneene’s Marvelous Masks (C84); Piatran’s Clothiers (S32); Ragathan Furriers (N43); Rebeleigh’s Elegant Headwear (C31); Sulmest’s Splendid Shoes &amp; Boots (N49);</t>
  </si>
  <si>
    <t>Telethar Leatherworks (D50); Thentavva’s Boots (T12)</t>
  </si>
  <si>
    <t>Halaster’s Heirs (UM L1)</t>
  </si>
  <si>
    <t>1.5 / 0.5</t>
  </si>
  <si>
    <t>House of Inspired Hands ($38)</t>
  </si>
  <si>
    <t>1.1 / na</t>
  </si>
  <si>
    <t>Bhephel’s Bottles (N67); Golden Horn Gambling House (T28); The High Flagon ($76); The House of Good Spirits (S3); all festhalls and taverns</t>
  </si>
  <si>
    <t>1.5 / na</t>
  </si>
  <si>
    <t>Diloontier’s Apothecary (C13); Phalantar’s Philtres &amp; Components (C33);</t>
  </si>
  <si>
    <t>The House of Healing (N51); Golden Horn Gambling House (T28);</t>
  </si>
  <si>
    <t>Grinning Lion (N56), ask for Hala Myrt; The High Flagon ($76); covert sales at many festhalls</t>
  </si>
  <si>
    <t>Golden Horn Gambling House (T28); Halambar Lutes &amp; Harps (C25); The House of Song (T19); Lightsinger Theater (C56); Mother Tathlorn’s House of Pleasure (C43); New Olamn (C72)</t>
  </si>
  <si>
    <t>Extraordinary</t>
  </si>
  <si>
    <t>The House of Gems (C44); Ilizmmer Villa ($40); Lathkule Villa (N37); Massalan Villa (N14);</t>
  </si>
  <si>
    <t>1.1 / 0.5</t>
  </si>
  <si>
    <t>natural items</t>
  </si>
  <si>
    <t>Olmhazan’s Jewels (C29); Halazar’s Fine Gems ($60); The Old Monster Shop (S8); The Old Xoblob Shop (D71); Sea Elf Trading Outpost (H6)</t>
  </si>
  <si>
    <t>Belmonder’s Meats (T23); Fallen Stars Fish (N54); Felhaur’s Fine Fish (D37);</t>
  </si>
  <si>
    <t>The Garrulous Grocer (S37); Gerin’s Breads ($62); Hriiat Fine Pastries (N61);</t>
  </si>
  <si>
    <t>Khostal Hannass, Fine Nuts (D38); Smokehouse (D52); The Full Cup (S14); The House of Purple</t>
  </si>
  <si>
    <t>Silks ($54); Sea Elf Trading Outpost (H6); all inns; many street vendors and ‘shutter-window’ shops</t>
  </si>
  <si>
    <t>Greenglade Tower (N71); The House of Purple Silks ($54); Sapphire House (C60); all inns; most festhalls, with short rent and apt to be noisy</t>
  </si>
  <si>
    <t>Aurora’s Realms Shop (C37), allow 10-30 days for delivery Balthorr’s Rare &amp; Wondrous Treasures (C14)</t>
  </si>
  <si>
    <t>1. / 0.5</t>
  </si>
  <si>
    <t>2. / 0.5</t>
  </si>
  <si>
    <t>Thayan Embassy (C70), maximum 2,500 gp value Tower of the Order (C15), members only</t>
  </si>
  <si>
    <t>0.9 / 0.4 1.0 / 0.5</t>
  </si>
  <si>
    <t>Blackstone House (T44); The Bowels of the Earth (T36); The Broken Lance ($59);</t>
  </si>
  <si>
    <t>Inn of the Dripping Dagger (T3), ask for Filiare; Orm’s Highbench (S26);</t>
  </si>
  <si>
    <t>The Swords’ Rest (S1); The Thirsty Throat (D13); Tymora’s Blessing (S47); Wyvern’s Rest ($2)</t>
  </si>
  <si>
    <t>Mounts and</t>
  </si>
  <si>
    <t>Athal’s Stables (S27); The Guild Paddock (T34); Hemmerem’s Stables (S34); Hlakken</t>
  </si>
  <si>
    <t>related gear</t>
  </si>
  <si>
    <t>Stables (S17); The Redbridle Stables (S4); Saddlers’ &amp; Harness-Makers’ Hall (S6)</t>
  </si>
  <si>
    <t>Diloontier’s Apothecary (C13); The Old Monster Shop (S8); Phalantar’s Philtres &amp; Components (C33); The House of Healing (N51); Deloun Alley</t>
  </si>
  <si>
    <t>Diloontier’s Apothecary (C13)</t>
  </si>
  <si>
    <t>1.5 / na 1.2 / na</t>
  </si>
  <si>
    <t>Tessalar’s Tower ($25), ask for Tessalar Hulicorm</t>
  </si>
  <si>
    <t>Thayan Embassy (C70)</t>
  </si>
  <si>
    <t>0.9 / na 1.2 / 0.4 1.0 / 0.5</t>
  </si>
  <si>
    <t>Phalantar’s Philtres &amp; Components (C33 The House of Healing (N51), divine spells only</t>
  </si>
  <si>
    <t>0.9 / na</t>
  </si>
  <si>
    <t>Slavers’ Market in Skullport; along Wharf Street, ask for old Hulfast</t>
  </si>
  <si>
    <t>Special substances</t>
  </si>
  <si>
    <t>Balthorr’s Rare &amp; Wondrous Treasures (C14); House of Pride Perfumes (D33); The</t>
  </si>
  <si>
    <t>and items</t>
  </si>
  <si>
    <t>Old Monster Shop (S8); The Old Xoblob Shop (D71); Phalantar’s Philtres &amp; Components (C33); Sea Elf Trading Outpost (H6)</t>
  </si>
  <si>
    <t>Spellcasting</t>
  </si>
  <si>
    <t>Blackstaff Tower (C6); Selûne’s Smile (D6), ask for Coril; Tessalar’s Tower ($25), ask for Tessalar Hulicorm; The Blushing Nymph (C81), ask for Zabbas Thuul, who rents a room there; Tower of the Order (C15); Halaster’s Heirs (UM L1); various temples</t>
  </si>
  <si>
    <t>Bellister’s House (S25); The Underdark (T1), ask for “Lurth,” a name used by many var vendors (all goods); Grinning Lion (N56), ask for Hala Myrt; Balthorr’s Rare and Wondrous Treasures (C14); The Bloody Fist (D17), ask for “One-Eyed Jukk” (weapons, armor, or fine metalwork only); Crommer’s Warehouse (C51); Orsabbas’s Fine Imports (T17);</t>
  </si>
  <si>
    <t>V-\</t>
  </si>
  <si>
    <t>Phalantar’s Philtres &amp; Components (C33), ask for Phalantar (magic items, adventurers’ loot); Serpentil Books and Folios (D10), ask for Jannaxil Serpentil (maps, charts, scrolls, and books only); The Thirsty Throat (D13), ask for Thunna (poisons and alchemical substances only);</t>
  </si>
  <si>
    <t>Ö</t>
  </si>
  <si>
    <t>Wharf Street, ask for old Hulfast (exotic creatures, plants, and slaves)</t>
  </si>
  <si>
    <t>&lt;N</t>
  </si>
  <si>
    <t>Essimuth’s Equipment (S28); Gelfuril the Trader (D55); The Metal House of Wonders (D3); Metalmasters’ Hall (S20)</t>
  </si>
  <si>
    <t>Brian the Swordmaster’s Smithy (S7); Saern’s Fine Swords (T7); Whistling Blades (D5); Gelfuril the Trader (D55); Riautar’s Weaponrry (T18); the Silent Shield (N65)</t>
  </si>
  <si>
    <t>1.3 / 0.5 1.0 / 0.6 1.1 / 0.4</t>
  </si>
  <si>
    <t>Riautar’s Weaponry (T18), 2,500 gp or less Saern’s Fine Swords (T7)</t>
  </si>
  <si>
    <t>Thayan Embassy (C70), 2,500 gp or less</t>
  </si>
  <si>
    <t>Though it once skirted the edge of being truly a despicable dive, the Inn has long since leapt over that edge and over the cliff since the death of its owner several years ago, and its inheritance by his son. The Stormcloak is now known as a filthy pit that serves only swill. Its taproom floor is long-soaked with blood, and the place smells of it - it is the haunt of local thugs, and only the most desperate or drunken of sailors and roughneck dock-hands come here at all.</t>
  </si>
  <si>
    <t>Provender
• Swill: The Stormcloak now serves only its house swill, crafted haphazardly by the new owner when he can be bothered to tend to the barrels of the stuff, or when he can purchase (or steal) some vile cheap mixture or another.
Services
• Rooms: Though the rooms are plentiful, they are largely inhabited by vicious sorts who may or may not actually pay to dwell there. No folk with any sense inquire about rooms here.
Staff
• Suthann Stormcloak, the new owner that inherited the Stormcloak from his now passed father (hm).</t>
  </si>
  <si>
    <t>Street of Curtains</t>
  </si>
  <si>
    <t>Street</t>
  </si>
  <si>
    <t>The street with the greatest number of row houses in the neighborhood, this alley earned its name due to the residents' tendency to keep curtains drawn in their dwellings to keep out the dust from the ample cart traffic that courses along this alley most times of the day.</t>
  </si>
  <si>
    <t>Book Street</t>
  </si>
  <si>
    <t>The singular destination for scribes, scriveners and other sorts, Book Street is so named for the many shops along its length that produce some of the more malodorous goods required by those who make books. Though the goods here can often be purchased elsewhere, it is almost always more expensive to do so, making it common to find clerks, sages, wizards, priests and all other sorts who have need of the goods produced here: parchment, paper, bookbinding goods, large amounts of ink, finely crafted quills and the like.</t>
  </si>
  <si>
    <t>Sumptuous Masque</t>
  </si>
  <si>
    <t>First Floor
Dance hall
Stage
Bar &amp; Stores
Rental quarters (back building)
Second Floor
Gallery
Curtained booths
Front offices
Rental quarters (back building)
Third Floor
Rooftop garden (back building)
Upper salon
Fest rooms
Staff
Proprietress: Odelinda Plaicher, a lady of class and wit
Soft Traders: x
Other Staff: x
Fourth Floor
Fest rooms
Worker quarters
Fifth Floor
Owner's suites
Party suites
Worker quarters</t>
  </si>
  <si>
    <t>Row house</t>
  </si>
  <si>
    <t>Crown &amp; Heron</t>
  </si>
  <si>
    <t>A favorite evening haunt of some of the local nobles, the Crown &amp; Heron is very "highnose" - they turn away those who are dressed too shabbily and have a very high opinion of their services. Of course, this opinion is somewhat well-deserved, with the quality of the provender they serve. There are always minstrels on hand in the small corner stage, as well, hoping to not just earn coin for their playing here, but to also perhaps land a noble patron.</t>
  </si>
  <si>
    <t xml:space="preserve">Sapphire House
</t>
  </si>
  <si>
    <t>An expensive rooming five-story house across Swords Street from Blackstaff Tower that has provided room and board for more than one of the Blackstaff's apprentices who found the Tower to be a little too confining. (Northern Swords Street) Provender
• Ale, Cider &amp; Stout: 5cp/tankard
• Wine, Icewine &amp; Zzar: 3sp/tallglass
• Stew &amp; Bread: 5cp/bowl
• Dinner Platter: 2sp/platter
• Tenday's Worth of Meals (one stew, one platter): 2 gp/week
Services
• Bed in Shared Room (Rooms 1a-1e) 8 cp/night, 6 sp/tenday
• Large Bed (Rooms 2a-2g,3a-3g): 1 sp/night, 8 sp/tenday
• Suite (Rooms 4a-4d) 3 gp/tenday
Staff
• Laedman Vendail Proprietor and barkeep
• Andria Vendail Proprietress and cook
• Dhovis Head of Servants
• Kaella Irontongue Bouncer</t>
  </si>
  <si>
    <t>Inn &amp; Rooming House</t>
  </si>
  <si>
    <t>Lazy Dragon</t>
  </si>
  <si>
    <t>Provender
• Breakfast: A small bit of baked goodness, with a side of cheese and fruit, awaits hungry patrons in the morning.
• Luncheon Stew: A rich and hearty stew, with good baked rolls, are ladled up from the kettle-hook in the taproom's hearth at midday.
• Evening Meal (Small): A slice of dinner pie and a bit of cheese.
• Evening Meal (Large): A fine roast or shank of meat, usually with turnips or potatoes, and another side item.
• Common Drinks: A dark stout, a tart cider, and a good rich beer.
• Hard Liquor: Whiskey, bourbon, vodka, and rum.
• Wine: A basic red table wine served in pitcher, or bottles of a cheaper tart white.
Services
• Common Room Cot: A space for those without much coin (Poor Lifestyle) or those who pass out drunk in the taproom at end of day.
• Bed (Shared Room): A decent room and relatively fresh linens (Modest Lifestyle), in a room shared with another (companions, or with strangers only if the inn is full).
• Bed (Single Room): A small but personal room (Modest Lifestyle), these rooms fill up quickly.
• Room (Long Term): A set of larger, finer rooms for those who keep rooms over the long term, living out of the inn (Modest Lifestyle)
Staff
• Ace Greystone, owner (hm)
• Remis Davenport, the innkeep (hm)
• Roy, cook (hm)
• Aberforth, cook's assistant (hm)
• Yanis, barback and bouncer (hm)
• Aeva, chambermaid (hm)
• Olga, server (hm)
• Chandra, server (hm)</t>
  </si>
  <si>
    <t xml:space="preserve">Flagon Dragon
</t>
  </si>
  <si>
    <t>Flagon Dragon Inn
Corner of Tharleon Street, Three Stories high, stone dragons at the base of the walls are all gouting fire, two dragon helmed guards at the door. Caters more to the less-than-noble class. BT19 A modest neighborhood pub renowned for its zzar (Waterdhavian mulled wine) and talyths (a palm-sized cracker with a thin slice of sausage on top, and a mixture of cheese, herbs, mashed root vegetables and other ingredients whose recipe is a house secret) (Northern Swords Street) The local tavern for most of Northern Swords Street, it's not unusual to find apprentices from Blackstaff Tower, a priest or two from the Spires of Morning and a couple of local craftsmen and other workers from around the neighborhood in here on any given night. 
Provender
• Stew in bread bowl: 4cp
• Roast, greens &amp; fresh bread: 7cp
• Ale: 3cp/tankard
• Cider: 4cp/tankard
• Wine (Good): 5cp/tallglass
• Zzar or Wine (Fine): 1sp/tallglass
Services
None
Staff
• Khorvis Manders, bartender &amp; owner (hm)</t>
  </si>
  <si>
    <t>Provender
• Stew and Bread: Poor Meal The Cliffwatch always offers a relatively cheap meal that makes it tempting to folk who work labor or service jobs in the North Ward, but cannot generally afford to eat at North Ward places. His specialties are oxtail and mushroom stew, and an artichokes-and-peppers soup, all served with piping hot cheese-filled rolls
• Roasts and Salads: Modest Meal The Cliffwatch's most common meals are a roast meat of somekind, alongside a mixed salad of some sort; he is best known for his horseradish-steeped roast beef or salmon baked on wood planks, and salads of summer greens or slivered apple, cabbage, peppers, and vinegar.
• Drinks: The Cliffwatch keeps a fine lager and pale ale on tap (both Modest), a dark but semi-sweet house ale (Poor), and excellent bottles of both whiskey and elverqist wine (Comfortable).
Services
• Common Room: Poor Lifestyle. Those who need to sleep off too much drink or are simply ill-equipped to afford better space are given a cot or pallet in the common room, with its large, warm hearth.
• Caravan Hand Rooms: Poor Lifestyle. Above the stables are a set of small bunkrooms, capable of sleeping four men to a room, usually used for caravan guards and hands.
• Single Bed Rooms (1b): Modest Lifestyle. The Cliffwatch maintains a large number of these small rooms, with single bed and beside stand, a chair and a trunk (user must provide his own lock) for storage.
• Luxury Rooms: Comfortable Lifestyle. The house's "Luxury Rooms" are much larger chambers, with larger comfortable beds that can sleep two (or three if they are cozy), with good furnishings.
• Master Suites: Wealthy Lifestyle. These two-room chambers live up to their names, with lavish furnishings, in-room food service, and a servant constantly waiting beside the chamber's outer door. They include a sitting room style setup for the outer room (with fold-away cots that can sleep two guards or servants), and a rich bedroom space with massive beds and all the amenities (including a bath tub and water brought into the room at no extra charge).
• Baths: The large tub baths filled with piping hot water are a free part of any Modest Lifestyle or higher visitors, or can be had by visitors and common room residents for 6 coppers.
Staff
• Felstan Spindrivver, stout but otherwise largely unremarkable proprietor (hm)</t>
  </si>
  <si>
    <t xml:space="preserve">Vintner's Crown Fairgrounds
</t>
  </si>
  <si>
    <t xml:space="preserve">
The party is a midday party in the courtyards of the Spires of the Morning temple. It is without a doubt the social event of Greengrass, and many people are seeking to be present for it.
The courtyard is filled with wooden stands, constructed by the various Houses (and guild).
Each one has a pavilion over it, a table with simple wooden cups, servants behind that table dipping from open casks behind them.
Most of the stands also have seats arranged in front of them for musicians to sit performing, to lure folk over, or large open areas with benches to provide seating under the pavilion, and the like.
The judging will be performed by a secret panel of judges, led by the High Radiance Ghentilara, high priestess of the Spires.
There are also a variety of Lathandran acolytes circulating bearing platters of smallfoods from the kitchens: small wedges of cheese, pieces of fruitcake, bits of stewed or broiled meats on slices of bread, and the like.</t>
  </si>
  <si>
    <t>The Guild Stands
Each vintage represented by the Vintners', Distillers, and Brewers' Guild is given its own small stand, all gathered in a great circle that is entered via an arch. Everyone within wears the livery of the guild. Stands serve:
Waterdhavian Fields Finest: A Fine dandelion, rose hips, violets and other herbs flower wine, all the rage for serving in garden or hunting parties of late, manned by a trio of guildsmen with violet-and-rosehip boutonnieres at their breast.
Dark Delights: A Fine resinated bloodwine, redolent of shadowtop resin and other woodland scents and flavors, attended by a guildwoman with long dark hair and showing plenty of cleavage.
Taste of the East: A Fine conditium fortified red wine
Zzar: The Good white mistwine fortified with almond alcohol, fiery orange in color
Good Spirits Scarlet: A Good red wine, overseen by younger-looking guildsmen, under the watchful eye of the guildmaster Razaar Slissin
Old Devil Firewine: A Good firewine, tended by a pair of Calishite brothers
Sweetruff Sweetwine: A Good hill-wine, crafted of carrots flavored with sweetruff and lemongrass, the product of the Sweetruff halflings who tend the stand.
[edit]The Ammakyl Pavilions
Two stands, with plain canvas pavilions, but banners marked with the green-hills-and-blue-sky heraldry of the House.
One stand features their Maiden's Tomb Tor vintages: Dancing Maiden, an amazing Fine red wine, and Red Tor Sweetest, a flavorful Good strawberry wine.
Another stand features their Ardeep Emerald Wine, a deep green Fine tart fortified apple wine, with rich aromatic herbs and some fortifying alcohol; and Elfin Hill Amphail, a Good mistwine (sparkling white wine)
[edit]The Rosznar "Houses"
Two stands, both designed very differently from the others.
One, the "House of Decadence" is a large pavilion tent, in which delicate resin incenses burn, lightly scenting the air and augmenting the intoxicating qualities of the vintages they serve there: Whitehawk Greatwine, a Fine xera-fortified red wine; Whitehawk Spicewine, a Fine conditium; and Whitehawk Black, a Good chessentan-fortified bloodwine, deeply rich and highly intoxicating
The other, the "House of Spring" is also a large pavilion tent, decorated with standing trellises of woven hothouse plants, and delicately playing musicians, and featuring: Laradael Honey Wine, the Good honey wine actually made in the Rosznar villa in Waterdeep, from the honey of their apiary there; and White Magic, their Good white artwine.
[edit]The Amcathra Pavilions
Three stands, all with blue-and-red pavilions, with three silver moons emblazoned on the fronts of the stands.
One stand provides tastes of its Horseshoe Gold, a Fine honey wine. This stand has space for a revolving set of bards, who all sing springtime love songs and elven ballads.
Another is set up for two kinds of Good gooseberry-and-huckleberry wines, Maeldmar's Finest and Maeldmar's Magical (the last of which is an artwine).
The last is for three other Good vintages: Brightblade Bitterwine, a hibiscus, lavender and wormwood herbal wine; Three Moons Dawnwine, a dawnwine of a beautiful pink hue; and Horseshoe Haelracras, a strong, spicy drink redolent of cinnamon, clove, ginger and other spices. There are no particular entertainments there.
[edit]The Melshimber Pavilions
Three stands, with pearlescent grey pavilion canopies, and elegant furnishings set out on large carpets in front of each, providing comfortable seating. Each stand has a Fine highlight, and supporting vintages.
One offers Manycherries Bold, a fine red wine redolent of cherries as its highlight, with First Frost, a Good quality wine of purple-blue color and far Northern provenance.
Another features High Pulass, a fortified wine that is dry, somewhat salty and pleasantly nutty, supported by Clarry Superior, the House's Good dawnwine incorporating raspberries, rosemary and bee pollen.
The last is the Coin Stand, featuring Gold Coin, a Fine white wine the color of liquid gold, supported by Copper Coin, a Good white wine the color of copper.
[edit]The Thann Castle
House Thann has erected a faux castle, with 15' tall square towers and walls, all wood with painted facades to make them look like stone, featuring several panes of stained glass with the Thann heraldry, and vines that drape down over the top of the "battlements".
Upon the "throne" dias is the House's Wintermist vintage, a Fine ice mistwine (ice champagne), rich and served incredibly cold.
Around the dias are other tables, serving Arbor Coast White, their Good white wine; Radamandar Sweet, a white clarry sweetened with honey, cardamom and other spices; and their Bridgewater Claret, a sweet claret wine.
[edit]The Bardic Circle
Nestled in the eastern cradle of towers is the Bardic Circle, a simple arrangement of stools and benches, with a slightly elevated stand for musicians to play facing the temple itself, allowing their performance to be magnified and echoed off the walls of the great spires. The Temple of Lathander has offered a prize purse for the finest performance of the day, inviting all the musicians who are there either as guests or working for one of the exhibitors to try their talent.</t>
  </si>
  <si>
    <t>Crow's Nest</t>
  </si>
  <si>
    <t>A modest but comfortable tavern; a favorite among the clerks, bureaucrats, and visitors of nearby Castle Waterdeep. (Southern Castle Ward)</t>
  </si>
  <si>
    <t>Empty Keg:</t>
  </si>
  <si>
    <t>A rough-and-tumble beer-hall. Later in the eve, it often sees visits from some of the unattached ladies from Mother Salinka's next door, looking to lure some of the drinkers back to their boudoirs. (Southern Castle Ward)</t>
  </si>
  <si>
    <t>Quaffing Quaggoth</t>
  </si>
  <si>
    <t>A popular tavern for visitors to Waterdeep, featuring driftglobe lights and scantily clad waitstaff dressed as fairies. (Southern Castle Ward)</t>
  </si>
  <si>
    <t xml:space="preserve">Festhall </t>
  </si>
  <si>
    <t xml:space="preserve">An upscale brothel known for its exotic pleasures. (Southern Castle Ward) Festhall, an alley near it leads to a tunnel to Downshadow near the Grim Statue. DS272 
</t>
  </si>
  <si>
    <t>Mother Salinka's House of Pleasure:</t>
  </si>
  <si>
    <t>A brewery, winery and inn noted for its wide variety of liquors and strong drink from across the Realms. Its specialty is Waterdhavian zzar, and it serves as the guildhouse for the Vintners' Guild as well.</t>
  </si>
  <si>
    <t>Vintners' Distillers' &amp; Brewers Guild, Inn, Tavern (2c•5p•2a)</t>
  </si>
  <si>
    <t>Shipmaster's Hall:</t>
  </si>
  <si>
    <t>A private inn and dining club for captains, first mates and ship owners and their guests, with an interior elegance that far outweighs its exterior. It is sponsored by the Master Mariners' Guild. (Southeast Dock Street)</t>
  </si>
  <si>
    <t>A bawdy burlesque palace with two floors of small, cheap, stinking rooms above its taphall, Genmura's sees plenty of seedy sorts, criminals, dock hands, and sailors just come a'shore. (Old Temple).</t>
  </si>
  <si>
    <t>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 (Northern Swords Street)</t>
  </si>
  <si>
    <t>Pilgrims Rest</t>
  </si>
  <si>
    <t>A comfortable two-story stone and slate inn, cheery and well lit at all times and noted for the magical harp that appears in mid-air at odd times to sing and play ancient ballads by itself.</t>
  </si>
  <si>
    <t>Silken Sylph</t>
  </si>
  <si>
    <t>Inn, Festhall </t>
  </si>
  <si>
    <t>Mother Marra’s House </t>
  </si>
  <si>
    <t>BT227</t>
  </si>
  <si>
    <t>Pamhael’s Inn </t>
  </si>
  <si>
    <t>Stag and Hawk </t>
  </si>
  <si>
    <t>Zarlhard’s Swordsmithy </t>
  </si>
  <si>
    <t>Filleted Filliar Hearthouse </t>
  </si>
  <si>
    <t>BT115</t>
  </si>
  <si>
    <t>Hall of Portal </t>
  </si>
  <si>
    <t>(S:TA pg.68-69)  Looks a little bit like a temple, connects Waterdeep to Suzail and vice versa. The service to use the gate is quite expensive, the portal was used to help Cormyr during it's war with Netheril. </t>
  </si>
  <si>
    <t xml:space="preserve">Mansion turned brothel, where one may only enter disguised (E:DM pg. 331)
</t>
  </si>
  <si>
    <t xml:space="preserve">far from the first choice of people in need of a loan(E:DM pg. 306)
</t>
  </si>
  <si>
    <t xml:space="preserve">Maerammon's Net's and Tassels 
</t>
  </si>
  <si>
    <t xml:space="preserve">Meldar Merammon(E:DM pg. 37)
</t>
  </si>
  <si>
    <t>Bank</t>
  </si>
  <si>
    <t xml:space="preserve">Magicaly connected to similar locations in Baldur's Gate and Daggerford) (SCAG pg. 47-48)
** probably supervised or owned by House Anteos, probably located in South or Trade Ward </t>
  </si>
  <si>
    <t>big, impressive and richly furnished (E:DM pg.31)</t>
  </si>
  <si>
    <t xml:space="preserve">Dragon's Head </t>
  </si>
  <si>
    <t>near Ahghairon's Tower (E:DM pg. 343</t>
  </si>
  <si>
    <t>(Tavern in Darselune Street, near Gulzindar Street)
at the edge of the sea and Castle wards, patron’s are a wide array of Waterdhavians, dark ale, night black loaves, shelves with broadsheets, Tavernmaid Arlanna BT11-17</t>
  </si>
  <si>
    <t xml:space="preserve">Taverne, Corner of Morningstar Way, (Grey-stoned) Stormstar Ride, Aurrenar Street crossing) BT88
</t>
  </si>
  <si>
    <t>Storm's Front </t>
  </si>
  <si>
    <t>tavern, a popular gathering place for the young and wealthy, near the corner of Stormstar's Ride and Street of Glances, on northwestern corner (CoS pg. 52-53)</t>
  </si>
  <si>
    <t>Knight’n Shadow </t>
  </si>
  <si>
    <t>Corner of Fish and Snail Streets DS14
Two-story tavern, on the site of the former Sea Knight tavern (which collapsed in 1425DR due to spellplague or mage-duel)
Connects Waterdeep and Downshadow DS15</t>
  </si>
  <si>
    <t xml:space="preserve">Bloody Fist 
</t>
  </si>
  <si>
    <t>Untidy tavern on the northwestern corner of the moot of Snail Street, Shrimp Alley and Presper Street (E:DM pg. 228)</t>
  </si>
  <si>
    <t>Skewered Dragon</t>
  </si>
  <si>
    <t>Inn? Rowdy. DS146</t>
  </si>
  <si>
    <t>Wanton Weredolphin </t>
  </si>
  <si>
    <t>Tavern SAY5</t>
  </si>
  <si>
    <t>Arrowclad Jester </t>
  </si>
  <si>
    <t>Tavern, where ‘Mirt underwent his unexpected pregnancy, and the place Fzoul Chembryl groomed his mustache a time or two’. SAY6
Has poor-performing minstrels at the door and a tasteless interior SAY9</t>
  </si>
  <si>
    <t>A brothel on Ship street. Du184</t>
  </si>
  <si>
    <t xml:space="preserve">Tavern WATE1-4
</t>
  </si>
  <si>
    <t>sports a memorial in the dedicated to those captains who’ve died from sea wraiths attacking Waterdeep’s harbor. WATE1-4</t>
  </si>
  <si>
    <t xml:space="preserve">Thirsty Sailor </t>
  </si>
  <si>
    <t>`</t>
  </si>
  <si>
    <t>Drunken Bard Nightclub &amp; Theater</t>
  </si>
  <si>
    <t>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WATE1-2
Seala, hostess, female half elf, 
Kar, host, male half-elf, 
Sigrud, waitress, Jester’s Room, female human
Hector waiter, Bard’s Theater, male human</t>
  </si>
  <si>
    <t>Tavern, somewhere midway of north front Ironpost Street (E:DM pg. 308) </t>
  </si>
  <si>
    <t xml:space="preserve">Foamy Smile </t>
  </si>
  <si>
    <t>brew-tavern.converted into festhall. Formerly known as 'The Foaming Tankard' Du184</t>
  </si>
  <si>
    <t>Inn, new and rather spartan (E:DM pg.)</t>
  </si>
  <si>
    <t>Baltorr's Rare &amp; Wondrous Treasures: Shop (Curios) and Warehouse (4c). A curio and coin shop owned by an expert on coins and military markings.</t>
  </si>
  <si>
    <t>Crommor's Warehouse: Warehouse</t>
  </si>
  <si>
    <t>Curious Past: Shop (Historical Curios &amp; Books)</t>
  </si>
  <si>
    <t>Danimar Fine Wines: Shop (Wine) (3c - 4c). Danimar family are one of oldest holders of licenses by House Melshimber to sell its wines in city of Waterdeep. They do a brisk business in both the imported and domestic Melshimber vintages.</t>
  </si>
  <si>
    <t>Dathchant Engravings: Shop (Eyeshop)</t>
  </si>
  <si>
    <t>Diloontier's Apothecary: Shop (Apothecary)</t>
  </si>
  <si>
    <t>Golden Key: Shop (Locks) (4c) Ansilver Locksmith (Southern Street of Sword)</t>
  </si>
  <si>
    <t>Halambar Lute &amp; Harps: Shop (Stringed Musical Instruments) (4c) premiere place to find any stringed instrument of Realms (expect to pay dearly for quality). It is also host to a magical harp that sings by itself and is rumored to have connections to Harpers in some capacity. (Southern Street of Sword)</t>
  </si>
  <si>
    <t>Halls of Hilmer: Shop (Armor) (4c). Master Armorer Hilmer's shop is hard to miss due to its front of polished plate armor. He sells custom-made armor that is without parallel on Sword Coast. shop features practice rooms for trying out his armor. (Southern Street of Sword)</t>
  </si>
  <si>
    <t>Hilmer Warehouse: Warehouse (Halls of Hilmer) (Southern Street of Sword)</t>
  </si>
  <si>
    <t>Kreis' Fine Wine and Spirits: Import/Export (Spirits) An import business run by [{Tyrannus Adarbrent]].</t>
  </si>
  <si>
    <t>Mother Tamra's House of Graces: School (Grace, Etiquette, Comportment) A "finishing school" that caters to young ladies of ambitious families, being taught how to wash and groom themselves, how to develop a fashion sense and how to keep a wardrobe looking fresh (including washing and sewing for repairs), etiquette and carriage (how to walk, sit, hold one's hands, etc), how to write polite messages, how to politely and with dignity encourage or discourage social entreaties, dancing and right things to say in difficult situations.</t>
  </si>
  <si>
    <t>Market: largest open area of city that plays host to hundreds of stalls and camped vendors able to sell nearly anything in Realms, and many thieves to relieve one of same.</t>
  </si>
  <si>
    <t>Nureene's Marvelous Masks: Shop (Masks)</t>
  </si>
  <si>
    <t>Old Knot Shop: Shop</t>
  </si>
  <si>
    <t>Olmhazan's Jewels: Shop (Jewelry) (4c)</t>
  </si>
  <si>
    <t>Paethier's Pipeweed: Shop (Tobacco)</t>
  </si>
  <si>
    <t>Phalantar's Philtres &amp; Components: Shop (Herbs and Medicines) (4c). A small shop for medicinal herbs and ingredients for oils, perfumes and potions. It is said that Phalantar allegedly supports adventuring companies in exchange for rare substances he sells here.</t>
  </si>
  <si>
    <t>Rebeleigh's Elegant Headware: Shop (Hats)</t>
  </si>
  <si>
    <t>Sorynth's Silverware: Shop (Silver Goods)</t>
  </si>
  <si>
    <t>"Sharkroar" Horth Sharlark's Broadsheets: Printer (Broadsheets)</t>
  </si>
  <si>
    <t>Velstrode Venturer's: Shop (Adventuring Goods)</t>
  </si>
  <si>
    <t>Fishgut Court: </t>
  </si>
  <si>
    <t>Smuggler's Dock:</t>
  </si>
  <si>
    <t>Black Well Court:</t>
  </si>
  <si>
    <t>Manysteps Alley: </t>
  </si>
  <si>
    <t>Melinter's Court: </t>
  </si>
  <si>
    <t> Street of the Sword</t>
  </si>
  <si>
    <t>Golden Serpent Street</t>
  </si>
  <si>
    <t>Aurora's Whole Realms Shop Catalogue Counter</t>
  </si>
  <si>
    <t>The Castle Ward Aurora's outlet is the first shopfront west of the Jade Jug, on the north side of Waterdeep Way. It provides home delivery for patrons by means of a coach and a six-man team within Castle Ward only. It also has four guards who work in shifts of two and two, a calmly cultured, middle-aged lady counter clerk, Cathal Sunspear, and a service-mage, Xanatrar Hillhorn. Xanatrar is known for his excellent singing at parties and whenever he wants to impress a good-looking lady.</t>
  </si>
  <si>
    <t>Balthorr's Rare and Wondrous Treasures</t>
  </si>
  <si>
    <t>This shop stands on the east side of the Street of the Sword, south of Selduth Street. The wealthy shopper can buy a wide selection of curios here, especially coins from all over Toril, gems, and regalia. The proprietor is an expert on the currency uniformsand badges used by most realms and military units of Faerun, and can make up colorful stories about the history of particular items on the spot. I've heard that he'll buy things without asking questions as to their origin— making him very handy for adventurers who want to ex¬change battle trophies for money.
Proprietor: Balthorr "the Bold" Olaskos, a hearty, loud-voiced, bubbling fellow with a ready smile and firm handshake, is the proprietor. 
Location#28onthecolormap.Balthorrisafencef orstolengoods — at40 % of streetvalue — especially coins, gems, and regalia (see Waterdeep and the North pages 31-32).</t>
  </si>
  <si>
    <t>This shop, on the east side of Warriors' Way, north of Water- deep Way,  sells locks and fasten-ings of all sorts except large, vault-like doors, door bars, and strongchests. The proprietor makes custom locks to order, and guarantees that he's never sold a key that will open the lock you buy from him to anyone else. (In other words, your lock is unique.) Many of his locks require several keys turned in certain combina¬tions to open. All products are made on the premises, except for certain door chains, which are imported from the northernMoonshaes where they have been hardened in dragon fire!
Proprietor: Ansilver the Lock-smith, a white-haired, elderly but alert man, is the proprietor. He wears thick spectacles, has a sharp-beaked nose, and has a habit of humming continually.
Location #21 on the color map. Ansilver has at least four gargoyle guardians in his shop to prevent thefts. He also wears a magical master key around his neck, that he tries to keep very secret. Over the years many have seen him use it and have deduced that it opens all normal locks on contact. If it encounters mechanical or magical traps on a lock, it reveals this to the wielder without triggering them, but does not open the lock or deactivate the traps. Its precise powers are not known to any in Waterdeep except Ansilver.</t>
  </si>
  <si>
    <t>This shining shop has a front of armor plate—old armor from vanquished foes of Water deep, bolted together, polished a deep, gleaming blue, and protected from weather and theft by potent spells. Beware lightning¬like arcs of energy should you strike or wrench at a piece! It stands on the west side of the Street of Bells north of Water- deep Way its gleam visible up and down the street.
Inside is a showroom and fitting room, with doors into a weapons practice room for clients to practice running, turning, fighting, and climbing stairs in armor, and the huge, cluttered workshops of Hilmer and his apprentices. Plate armor hangs —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
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it—because several of the suits of armor are animated metal constructs, that defend the place at all times! Others protect his nearby metals warehouses.
Proprietor: Hilmer, the propri¬etor, is a tall, strong, and soft spoken man, with shoulders as wide as most doors and hands with a grip of iron. He is a just, honest man
Location #28 on the color map. Hilmer's guardians are battle horrors, which are variant helmed horrors (detailed in FA1 Halls of the High King). His helmed horrors are lawful neutral and bound in loyalty to him. Rumor has it that he acquired them in the ruins of Myth Drannor in his early adventuring days.
They are INT High (14); AL LN; AC 2; MC 12, Fl12 (A) plus dimension door 1/day, up to 60 yards; HD 16; THAC0 12; #AT 1 plus two 2-5 hp dmg magic missiles every 3 rounds; Dmg by weapon or 1d4; SD spell immunities; SZ M; ML 20; see Halls of the High King, page 42, for details.</t>
  </si>
  <si>
    <t>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Proprietor: Jhauntar Olm¬ 
hazan, Gentleman Speaker for the Jewelers' Guild, owns and runs this shop. He is a sneering, superior sort, who dismisses all country folk and those who dwell around or east of the Sea of Fallen Stars as barbarians.
Location #38 on the color map. Add 15-25 gp to the base prices of all gemstones to arrive at Olmhazan's selling prices.</t>
  </si>
  <si>
    <t>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 and the proprietor doesn't ask questions about why you want baatezu blood or deadly night-shade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26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Location #33 on the color map. Phalantar is a fence for stolen goods at 35% of their street price (see pages 31-32 of Waterdeep and the North). He is very rich. He sponsors some adventuring bands in return for a share of their loot (substances he can sell in his shop, including evil or flawed magic items they don't want) and bankrolls some mercenary companies in the Sword Coast lands, too, in return for a share of their profits.
Proprietor: Phalantar Orivan, a man of soft, smooth movements, who always seems to be gently smiling, is the proprietor. He is said to deal with adventurers and mages regularly and to be fabulously rich.</t>
  </si>
  <si>
    <t xml:space="preserve">Cliffride, a gravelpath up Mt. Waterdeep’s northern spur and Mount Melody Walk, a tunnel through mountain itself. (SCAG 123) </t>
  </si>
  <si>
    <t xml:space="preserve">The Cliffride, a gravelpath up Mt. Waterdeep’s northern spur and Mount Melody Walk, a tunnel through the mountain itself. (SCAG 123) </t>
  </si>
  <si>
    <t>lifestyles</t>
  </si>
  <si>
    <t>WATERDEEP ENVIRONS</t>
  </si>
  <si>
    <t xml:space="preserve">Key: </t>
  </si>
  <si>
    <t>SHIPS</t>
  </si>
  <si>
    <t>Lifestyle</t>
  </si>
  <si>
    <t>Cost per day</t>
  </si>
  <si>
    <t>coins</t>
  </si>
  <si>
    <t>Price/year</t>
  </si>
  <si>
    <t>Cost per day, gp</t>
  </si>
  <si>
    <t xml:space="preserve">BT (Blackstaff Tower &amp; Candelkeep-Forum replies by Steven E. Schend) </t>
  </si>
  <si>
    <t>CAPTAIN</t>
  </si>
  <si>
    <t>Activities</t>
  </si>
  <si>
    <t>CREW</t>
  </si>
  <si>
    <t>Wretched</t>
  </si>
  <si>
    <t>Waterdeep (capital)</t>
  </si>
  <si>
    <t>Spotting Distance</t>
  </si>
  <si>
    <t>Spotting Difficulty</t>
  </si>
  <si>
    <t xml:space="preserve">MS (Mistshore) </t>
  </si>
  <si>
    <t>Bottom Feeder</t>
  </si>
  <si>
    <r>
      <t>Bottom Feeder</t>
    </r>
    <r>
      <rPr>
        <sz val="12"/>
        <rFont val="Calibri"/>
        <family val="2"/>
        <charset val="204"/>
        <scheme val="minor"/>
      </rPr>
      <t> was as 20-foot-long (6.1 meters) square-bottomed riverboat built by dwarves. The crew propelled the ship using long poles to push it along. A locker on board stored a number of crossbows, which were used by the ship's crew to defend the ship.</t>
    </r>
    <r>
      <rPr>
        <vertAlign val="superscript"/>
        <sz val="12"/>
        <rFont val="Calibri"/>
        <family val="2"/>
        <charset val="204"/>
        <scheme val="minor"/>
      </rPr>
      <t>[1]</t>
    </r>
  </si>
  <si>
    <r>
      <t>Bottom Feeder</t>
    </r>
    <r>
      <rPr>
        <sz val="12"/>
        <rFont val="Calibri"/>
        <family val="2"/>
        <charset val="204"/>
        <scheme val="minor"/>
      </rPr>
      <t> plied the waters of the River Chionthar from Baldur's Gate to Scornubel, occasionally even as far as Iriaebor.</t>
    </r>
    <r>
      <rPr>
        <vertAlign val="superscript"/>
        <sz val="12"/>
        <rFont val="Calibri"/>
        <family val="2"/>
        <charset val="204"/>
        <scheme val="minor"/>
      </rPr>
      <t>[1]</t>
    </r>
  </si>
  <si>
    <t>Bumpo Thunderpuncher: Captain.[1]Donat Thunderpuncher: Bumpo's brother; an accomplished navigator.[1]Yipper Fishquisher: Cousin to Bumpo and Donat, brother to Quipper.[1]Quipper Fishquisher: Cousin to Bumpo and Donat, brother to Yipper.[1]</t>
  </si>
  <si>
    <t>Джерело: &lt;http://forgottenrealms.wikia.com/wiki/Bottom_Feeder_(ship)&gt;</t>
  </si>
  <si>
    <t>Ardeep Forest</t>
  </si>
  <si>
    <t>Terrain</t>
  </si>
  <si>
    <t>Distance</t>
  </si>
  <si>
    <t>Circumstances</t>
  </si>
  <si>
    <t>DC</t>
  </si>
  <si>
    <t xml:space="preserve">DS (Downshadow) </t>
  </si>
  <si>
    <t>Free Dragon</t>
  </si>
  <si>
    <t>The Free Dragon was a magical ship owned by Captain Ghedrinn Lassan, a pirate from Lylorn, one of the Dusk Ports of Laerakond, in the late years of the 15th century DR.[1] The Free Dragon was under the effects of a silence spell, allowing it to move without making any kind of noise, even in highly populated waters. Other enchantments allowed the vessel to create a dense fog around it for cover, to teleport across short distances, and even to phase through physical objects.[1]
The Free Dragon was a magical vessel, created for Baranaar Lassan,[2] Ghedrinn's father, by a powerful wizard around 1440 DR, giving it its magical properties.[1]Ghedrinn's father used the Free Dragon as the base of operations for a group of dragonborn freedom fighters that opposed the green dragon Orlarrakh, until he was killed in 1467 DR.[2][1] Ghedrinn inherited the Free Dragon, and shortly thereafter became a pirate to avenge the death of his father.[1]</t>
  </si>
  <si>
    <t>Thomas J. Scott (2012-10-04). A Little Rebellion (ABER4-3) (ZIP/PDF). Living Forgotten Realms. Wizards of the Coast. p. 12. Retrieved on 2017-07-22. Ryan Cannon; Mickey Tan (2012-10-02). The Price of Freedom (ABER4-1) (ZIP/PDF). Living Forgotten Realms. Wizards of the Coast. p. 77. Retrieved on 2017-07-18.</t>
  </si>
  <si>
    <t>Crypts of the Deepening        Moon (ruin)</t>
  </si>
  <si>
    <t>The royal vaults of abandoned Ardeep.</t>
  </si>
  <si>
    <t>Smoke or heavy fog</t>
  </si>
  <si>
    <t>2d4 x 5 ft. (avg. 25 ft.)</t>
  </si>
  <si>
    <t>Base</t>
  </si>
  <si>
    <t xml:space="preserve">CotD (City of the Dead) </t>
  </si>
  <si>
    <t>Moon Maiden</t>
  </si>
  <si>
    <t>Dancing Dell</t>
  </si>
  <si>
    <t>https://forgottenrealms.fandom.com/wiki/Dancing_Dell</t>
  </si>
  <si>
    <t>Jungle or dense forest</t>
  </si>
  <si>
    <t>2d4 x 10 ft. (50 ft.)</t>
  </si>
  <si>
    <t>Size</t>
  </si>
  <si>
    <t>+/-4 per size category</t>
  </si>
  <si>
    <t xml:space="preserve">TGC (The God Catcher) </t>
  </si>
  <si>
    <t>Seabreaker</t>
  </si>
  <si>
    <t>Glen of Aloevan</t>
  </si>
  <si>
    <t>Light forest</t>
  </si>
  <si>
    <t>3d6 x 10 ft. (105 ft.)</t>
  </si>
  <si>
    <t>Contrast</t>
  </si>
  <si>
    <t>+/-5 or more</t>
  </si>
  <si>
    <t xml:space="preserve">CoS (Circle of Skulls) </t>
  </si>
  <si>
    <t>Coin Toss</t>
  </si>
  <si>
    <t>Green Glade</t>
  </si>
  <si>
    <t>Scrub, brush or bush</t>
  </si>
  <si>
    <t>6d6 x 10 ft. (210 ft.)</t>
  </si>
  <si>
    <t>Stillness (not moving)</t>
  </si>
  <si>
    <t>S:TA The Adversary (HC)</t>
  </si>
  <si>
    <t>Koalinth</t>
  </si>
  <si>
    <t>House of Long Silences (ruin)</t>
  </si>
  <si>
    <t>https://forgottenrealms.fandom.com/wiki/House_of_Long_Silences</t>
  </si>
  <si>
    <t>Grassland, little cover</t>
  </si>
  <si>
    <t>6d6 x 20 ft. (420 ft.)</t>
  </si>
  <si>
    <t>Six or more creatures</t>
  </si>
  <si>
    <t>E:DM (Death Masks)</t>
  </si>
  <si>
    <t>Ravenous</t>
  </si>
  <si>
    <t>House of Stone (ruin)</t>
  </si>
  <si>
    <t>https://forgottenrealms.fandom.com/wiki/House_of_Stone</t>
  </si>
  <si>
    <t>Total darkness</t>
  </si>
  <si>
    <t>Limit of sight</t>
  </si>
  <si>
    <t>Moonlight*</t>
  </si>
  <si>
    <t>EFR (Elminster's Forgotten Realms)</t>
  </si>
  <si>
    <t>Kelpie's Kiss</t>
  </si>
  <si>
    <t>Nandar Lodge (ruin)</t>
  </si>
  <si>
    <t>Indoors (lit)</t>
  </si>
  <si>
    <t>Line of sight</t>
  </si>
  <si>
    <t>Starlight**</t>
  </si>
  <si>
    <t>*Note: The sourcebook draws on material from different times, so I included only those infos that stated a current or no date</t>
  </si>
  <si>
    <t>Lost Cause</t>
  </si>
  <si>
    <t xml:space="preserve">Captain Drashk </t>
  </si>
  <si>
    <t>6 Zhents mercenaries, 12 deckhands</t>
  </si>
  <si>
    <t>Fhylund Hunting Lodge        (fort)</t>
  </si>
  <si>
    <t>Impossible***</t>
  </si>
  <si>
    <t xml:space="preserve">HoU (Halls of Undermountain) </t>
  </si>
  <si>
    <t>Eyecatcher</t>
  </si>
  <si>
    <t>3 drow elite warriors, 17 warriors</t>
  </si>
  <si>
    <t>Reluraun’s Tomb (ruin)</t>
  </si>
  <si>
    <t>https://forgottenrealms.fandom.com/wiki/Reluraun%27s_Tomb</t>
  </si>
  <si>
    <t>*+5 bonus on Spot check if the spotter has low-light vision or if he or she has darkvision that extends far enough. </t>
  </si>
  <si>
    <t>*Note: I left out the adventures adversaries, considering them to be dead, and adventurers, as they might no longer live in Waterdeep, but kept neutral NPC's who could have allied or could have been rescued by the heroes</t>
  </si>
  <si>
    <t>Heartbreaker</t>
  </si>
  <si>
    <t>Floshin Estates</t>
  </si>
  <si>
    <t>https://forgottenrealms.fandom.com/wiki/Floshin_Estates</t>
  </si>
  <si>
    <t>**+5 bonus on Spot check if the spotter has low-light vision or +10 if he or she has darkvision that extends far enough. </t>
  </si>
  <si>
    <t>SCAG (Sword Coast Adventurer's Guide)</t>
  </si>
  <si>
    <t>Hellraiser </t>
  </si>
  <si>
    <t>Harpshield Lands</t>
  </si>
  <si>
    <t>***Unless the spotter has darkvision that extends far enough.</t>
  </si>
  <si>
    <t>FRCG (Forgotten Realms Campaign Guide 4ed)</t>
  </si>
  <si>
    <t>The Albatross: flagship of the Moonshaen fleet The Chanrael Sails: Amnite merchantman; captained by Borul Chanrael of Amn The Defender: naval raker Endless Horizon: merchant caravel captained by the merchant-mage Enebryl of Tharsult The Fleetwind: naval raker, captained by Phaelar Roaringhorn Golden Dreams: Amnite merchantman captained by Orlyn Jhamluuth Goldenharvest and Sea Nymph's Laugh: caravels belonging to Royus Adarbrent and Bleskos Wavesilver (respectively). Left in Tarsakh 1369 in a race to Maztica and back. Horn and Hounds: Waterdhavian diplomatic ship, sunk by the Thelark south of Leilon. The Lucky Merchant: Orlumboran merchantman The Pride of Waterdeep: naval raker, sank during Fleetswake 1369DR; another raker has recently been re-commissoned as the Pride, and is captained by Druth Azheult. Seaworthy: naval barge The Southward Sun and The Wavebreaker: Tethryian warships Queldor Vhul: Lantanese merchantman. The Vhul and its captain Orelantyr Merelarn was discovered to be illegally importing smokepowder and forever barred from entering Waterdeep. Seven of Staves: Neverwintan caravel Watermoon: privateer captained by Bhaermul Waves' Edge: naval raker Winds of Glory: naval raker, sunk by pirates in an ambush off the Whalebones.</t>
  </si>
  <si>
    <t>Dungeon of the Shield</t>
  </si>
  <si>
    <t xml:space="preserve">Dra2 (Draconomicon2) </t>
  </si>
  <si>
    <t>Talmost Lands</t>
  </si>
  <si>
    <t>CoSp/WiW (City of Splendors Boxed Set Who is Who)</t>
  </si>
  <si>
    <t>Talmost Keep (ruin)</t>
  </si>
  <si>
    <t>CW (City of Splendors: Waterdeep)</t>
  </si>
  <si>
    <t>Delimbiyran</t>
  </si>
  <si>
    <t xml:space="preserve">Du (Dungeon Magazine) </t>
  </si>
  <si>
    <t>Delimbiyran (ruin)</t>
  </si>
  <si>
    <t>Dr (Dragon Magazine)</t>
  </si>
  <si>
    <t>Duchy of Daggerford</t>
  </si>
  <si>
    <t>ED (Ed Greenwood via the Hooded One on Candlekeep Forums)</t>
  </si>
  <si>
    <t xml:space="preserve">SAY (Spin a Yarn 2008) </t>
  </si>
  <si>
    <t>Play Title</t>
  </si>
  <si>
    <t>Date Written</t>
  </si>
  <si>
    <t>Musical Title</t>
  </si>
  <si>
    <t>Songwriter \ Performer</t>
  </si>
  <si>
    <t>Book Title</t>
  </si>
  <si>
    <t>Original [O]?</t>
  </si>
  <si>
    <t># of Volumes</t>
  </si>
  <si>
    <t>Black Helm Tower</t>
  </si>
  <si>
    <t>This fortified compound squats atop a low hill located about a day’s ride north and east of Daggerford (17). It is home to Ghelimar Firefrostarr (NG male Tethyrian human bard 1/fghter 10), current holder of the Black Vizor office in the High Heralds. Ghelimar is rarely in attendance because his position requires much traveling and magically assisted communication.
The Black Vizor is deeply involved in the current politics of west¬ern Faerun, keeping track of intrigues, changing attitudes, treaties, and shifting balances of power. He also keeps records of all peace treaties and formal declarations of war, and reports on their fulfill¬ment to the Heralds, the Lords’ Alliance, and the Merchants’ League. Ghelimar does grant audiences when he is in residence, but he is careful not to undercut the office of Falconfree (CoS:W) in Waterdeep, which is currently held by Scirkhel Wands.</t>
  </si>
  <si>
    <t>BRJ (Brian R. James unofficial timeline)</t>
  </si>
  <si>
    <t>And So They Met The Gargoyle</t>
  </si>
  <si>
    <t>Ilphel Zarghar</t>
  </si>
  <si>
    <t>A Dove At Dawn</t>
  </si>
  <si>
    <t>Ardreth, High Harp of Berdusk</t>
  </si>
  <si>
    <t>A Cold-blooded Tale: Journey into the Pit of Vipers</t>
  </si>
  <si>
    <t>Tsensyiir of Tashluta</t>
  </si>
  <si>
    <t>Mount Illefarn</t>
  </si>
  <si>
    <t xml:space="preserve">IDWFR1 (Forgotten Realms Comic #1 from IDW) </t>
  </si>
  <si>
    <t>Argonyar in Amn</t>
  </si>
  <si>
    <t>?</t>
  </si>
  <si>
    <t>Unknown</t>
  </si>
  <si>
    <t>Another Battle Comes The Morn</t>
  </si>
  <si>
    <t>A Glimpse into the Abyss</t>
  </si>
  <si>
    <t>Tahyr yn Savras, "the Mad Seer of Manshaka"</t>
  </si>
  <si>
    <t>Laughing Hollow</t>
  </si>
  <si>
    <t>*Note: it's unclear in which time the comic takes place</t>
  </si>
  <si>
    <t>Bold Hearts Broken</t>
  </si>
  <si>
    <t>Nargustarus Grithym of Amn</t>
  </si>
  <si>
    <t>Ballad of the Gallant Wastrels</t>
  </si>
  <si>
    <t>A Guide to the Cold North</t>
  </si>
  <si>
    <t>O</t>
  </si>
  <si>
    <t>Alagond, Sage of Tashluta</t>
  </si>
  <si>
    <t>Sword Hills</t>
  </si>
  <si>
    <t>WATE (LFR-Adv.)</t>
  </si>
  <si>
    <t>Broderick Betrayed or The Wizard Woeful</t>
  </si>
  <si>
    <t>Ballad of the Shadow Storm</t>
  </si>
  <si>
    <t>* A Guide to the Underdark</t>
  </si>
  <si>
    <t>Drizzt Do'Urden (sole Realms copy compiled from contributing authors for Alustriel of Luruar)</t>
  </si>
  <si>
    <t>Elembar</t>
  </si>
  <si>
    <r>
      <t>*</t>
    </r>
    <r>
      <rPr>
        <i/>
        <sz val="8"/>
        <color rgb="FF000000"/>
        <rFont val="Verdana"/>
        <family val="2"/>
        <charset val="204"/>
      </rPr>
      <t>Note: These adventures are not seen as canon by many</t>
    </r>
  </si>
  <si>
    <t>Hearts &amp; Daggers For Them</t>
  </si>
  <si>
    <t>Sperrus of Athkatla</t>
  </si>
  <si>
    <t>Ballad of the Wayfarer</t>
  </si>
  <si>
    <t>Synder Gallowglass, the Minstrel of Many Roads</t>
  </si>
  <si>
    <t>A Harper's Guide</t>
  </si>
  <si>
    <t>Alustriel, High Lady of Silverymoon</t>
  </si>
  <si>
    <t>The open lands between Ardeep Forest and the Forlorn Hills are known as Elembar, after the kingdom that once claimed them. In the Year of Risen Towers (146 DR), humans founded Elembar and its capital city of Delimbiyran in the unclaimed lands between the moon elven kingdom of Ardeep and the shield dwarven kingdom of Dardath. Northern and central Elembar fell to an orc horde in the Year of the Fortress Scoured (511 DR) and eventually became the Elembar of today. (A description of Stoneturn, the House of Stone, can be found in Lost Empires of Faerun!)
Little remained of Elembar’s northern settlements after the inva¬sion of an orc horde shattered the realm. One notable exception, however, is the Moon Tower of Elembar, an ethereal spire visible only on the nights of the full moon. Thought to have been the domi¬cile of Elembar’s mage royal, this mysterious figment has spawned many fanciful tales. The Moon Tower of Elembar can be accessed via the Border Ethereal, but the magic-laden ruin is well guarded by the ghosts of its defenders, the ancient constructs that still keep watch over it, and an advanced (6-HD) ethereal marauder that uses the place as a lair.</t>
  </si>
  <si>
    <t>SG - Ed Greenwood - Sardolphyn's Gambit</t>
  </si>
  <si>
    <t>Lord Alurmal's Double-Edged Revenge</t>
  </si>
  <si>
    <t>Dark Lass Gone Away</t>
  </si>
  <si>
    <t>A Harper's Song</t>
  </si>
  <si>
    <t>Forlorn  Hills</t>
  </si>
  <si>
    <t>Much Ado In Sembia</t>
  </si>
  <si>
    <t>Malarkin Norlbertusz of Ordulin</t>
  </si>
  <si>
    <t>Death To All Mages</t>
  </si>
  <si>
    <t>Bendoglaer Syndrath, Bard of Barrowhill</t>
  </si>
  <si>
    <t>A Merchant Master's Life</t>
  </si>
  <si>
    <t>Asargrym of Baldur's Gate</t>
  </si>
  <si>
    <t>Crumbling Stair (ruin)</t>
  </si>
  <si>
    <t>The Crumbling Stair is all that remains of Taeros, a grand, turreted mansion that once stood proudly amid fanciful gardens adorned with fountains and pools. The house sprawled along a curving ridge in the heart of the human-ruled barony of Loravatha. Originally built by a merchant lord, Taeros became a school of arcane study for young lasses seeking to master sorcery under the direction of his widow, the sorceress Ybrithe. Twenty years after the founding of the school, the mansion was torn apart by southern mages seeking to plunder whatever they could. But before they could seize Ybrithe’s treasures, a latent magic trap blew apart the ridge, Taeros, and all the surviving attackers.
The Crumbling Stair now rises up from broken lands overgrown with scrub woods The weathered staircase, made of green-veined white marble, rises six or so steps into the air from a dark hole at its base. Beyond this aperture i a long corridor with a few attached rooms that once served as extensive cellars The fore chambers are home to the maddened ghost of one of the attacking wizards and some sort of crea¬ture—possibly an all-consuming hunger (Und)—that leaves glowing slime-trails on the walls, floori and ceiling. In addition, the phantom of a half-elf sorceress sometimes appears to point out collapsed tun¬nels and forgotten secret doors leading to a large warren of catacombs, which are said to be home to some sort of beholder.</t>
  </si>
  <si>
    <t>Seven Dragons Aloft</t>
  </si>
  <si>
    <t>Tilshamber of Neverwinter</t>
  </si>
  <si>
    <t>Ever Is Weather</t>
  </si>
  <si>
    <t>A Merchant's Musings</t>
  </si>
  <si>
    <t>Donstable Hroun, Master Merchant of Tsurlagol</t>
  </si>
  <si>
    <t>Watchers of the North</t>
  </si>
  <si>
    <t>Shards &amp; Swords</t>
  </si>
  <si>
    <t>Fall of the Company</t>
  </si>
  <si>
    <t>Felestin the Bard</t>
  </si>
  <si>
    <t>Holdryn Nalaster, merchant of Suzail</t>
  </si>
  <si>
    <t>Torstultok (Hall of Grand Hunts, Firehammer Hold) (fort)</t>
  </si>
  <si>
    <t>Torstultok, or the Hall of Grand Hunts, is a temple-fortress of Haela Brightaxe. The place is well known among the Stout Folk of the North for the all-dwarf and mixed-race adventuring companies its inhabitants sponsor to reclaim long-lost dwarven relics from orc- held halls.
Torstultok lies within a sprawling complex of tunnels and grand halls beneath the eastern end of the Watchers of the North (24)— the line of tors that marks the northern edge of the Forlorn Hills. 
Torstultok was known as Firehammer Hold before the Fallen Kingdom fell, and much treasure is still ascribed to the latter name in the tales of the North. Those same legends claim that the dwarves of Firehammer Hold perished in a plague shortly after the founding of the Kingdom of Man, but in fact the dwarves’ numbers had dwin¬dled over time, and the leaders of the hold planted false evidence of a deadly plague to increase the security of the dwarves who remained.
An unexpected consequence of this action was the arrival in sub¬sequent centuries of treasure-hungry adventurers seeking long-lost hoards of dwarven gold. To assuage the anger of such would-be plun¬derers, the dwarves hired them to seek out other dwarven holds that they knew to be occupied by orcs. From this tradition evolved the hold’s current role as a clearinghouse for battle-loving dwarves and adventurers of other races who sought glory amidst the ruins of long-fallen dwarven kingdoms. In recent times, Haela’s clergy have even begun to lure adventurers to the temple deliberately with ancient-looking, incomplete maps and other enticing items. Such a map may be found on the walls of a not-so-secret hidden room in the Singing Sprite—a slate-shingled, many-gabled stone inn located in the bowl at the center of the three hills upon which the village of Secomber is built.</t>
  </si>
  <si>
    <t>The Elf Queen's Peculiar Pleasure</t>
  </si>
  <si>
    <t>Great Changes Aborning</t>
  </si>
  <si>
    <t>Mintiper Moonsilver</t>
  </si>
  <si>
    <t>A Merchant's Sagacity</t>
  </si>
  <si>
    <t>Blackthorn Belgadar</t>
  </si>
  <si>
    <t>Lower  Dessarin  Vale</t>
  </si>
  <si>
    <t>The Fitting End of the Human King Halthor</t>
  </si>
  <si>
    <t>Avelthar Echorn</t>
  </si>
  <si>
    <t>Helms Full of Blood</t>
  </si>
  <si>
    <t>A Merchant's Tale</t>
  </si>
  <si>
    <t>Jarn Tiir of Lantan</t>
  </si>
  <si>
    <t>Amphail (village)</t>
  </si>
  <si>
    <t>The Gilded Unicorn</t>
  </si>
  <si>
    <t>Raulivan Torthtra</t>
  </si>
  <si>
    <t>In a Dark, Dark Wood</t>
  </si>
  <si>
    <t>A Myth Drannan Amphigory</t>
  </si>
  <si>
    <t>Elminster of Shadowdale</t>
  </si>
  <si>
    <t>Death Shallows</t>
  </si>
  <si>
    <t>The Leaping Fish</t>
  </si>
  <si>
    <t>Aukh Rammantle</t>
  </si>
  <si>
    <t>Jonstan the Rover</t>
  </si>
  <si>
    <t>Jaladha Tshamryl, Minstrel of Battledale</t>
  </si>
  <si>
    <t>A Ranger's Road</t>
  </si>
  <si>
    <t>Thaulavvan Tridentstar</t>
  </si>
  <si>
    <t>Dolblunde (ruin)</t>
  </si>
  <si>
    <t>The Red Rages of Ozoone Stormspells</t>
  </si>
  <si>
    <t>Last Lament</t>
  </si>
  <si>
    <t>A River of Gold: How I Served Bright Amn</t>
  </si>
  <si>
    <t>Omnur Harlbraeth, Lord of Rolls &amp; Records</t>
  </si>
  <si>
    <t>Goldenfields (city)</t>
  </si>
  <si>
    <t>The Shattered Throne Tumbles</t>
  </si>
  <si>
    <t>Annadas Athlo</t>
  </si>
  <si>
    <t>Lost and Hapless</t>
  </si>
  <si>
    <t>A Ruler's Guide</t>
  </si>
  <si>
    <t>Velm Blackrood</t>
  </si>
  <si>
    <t>Maiden’s Tomb Tor (village)</t>
  </si>
  <si>
    <t>The Stormy Knight or The Brazen Butcherer</t>
  </si>
  <si>
    <t>Lost Princess Road</t>
  </si>
  <si>
    <t>A Sage's Travel Guide to the North</t>
  </si>
  <si>
    <t>Zanshareen Sabiyryn</t>
  </si>
  <si>
    <t>Gauster Creek</t>
  </si>
  <si>
    <t>The Terrible Tale of Talvadar the Merchant</t>
  </si>
  <si>
    <t>Many Meetings</t>
  </si>
  <si>
    <t>c. 1115</t>
  </si>
  <si>
    <t>A Shorter History of Amn</t>
  </si>
  <si>
    <t>Anonymous</t>
  </si>
  <si>
    <t>Sarcrag</t>
  </si>
  <si>
    <t>Three Black Horses</t>
  </si>
  <si>
    <t>Ivryn Olindarr, Bard</t>
  </si>
  <si>
    <t>My Lady of Shadows</t>
  </si>
  <si>
    <t>Inder Braelen</t>
  </si>
  <si>
    <t>A Slave's Life</t>
  </si>
  <si>
    <t>c. –3000</t>
  </si>
  <si>
    <t>Stump Bog</t>
  </si>
  <si>
    <t>Windbag of Waterdeep</t>
  </si>
  <si>
    <t>Tholdomor “the Wise” Rammaras</t>
  </si>
  <si>
    <t>My Lady of the Moonlight</t>
  </si>
  <si>
    <t>A Small but Treasonous Chapbook</t>
  </si>
  <si>
    <t>Albaertin of Marsember</t>
  </si>
  <si>
    <t>Circle of the Deepening Moon (ruin)</t>
  </si>
  <si>
    <t>Nine Stars Around a Silver Moon</t>
  </si>
  <si>
    <t>A Somewhat Honest merchant's Say</t>
  </si>
  <si>
    <t>Hammeth Ilcarth of Telflamm</t>
  </si>
  <si>
    <t>Thornhold</t>
  </si>
  <si>
    <t>Oh, Come Let Me Sing</t>
  </si>
  <si>
    <t>Aster's Journal</t>
  </si>
  <si>
    <t>Astergullph Daeryn, Sage of Dhedluk</t>
  </si>
  <si>
    <t>Redcliffs</t>
  </si>
  <si>
    <t>The coast north of Waterdeep rises to a height of nearly 200 feet above sea level before drifting down to the lower elevations of the Mere of Dead Men. The cliffs along this stretch of coast are known as the RedCliffs for the distinctive hue they assume in the light of the setting sun.	'	,
Off the coast are thousands of tiny islets known collectively as the Red Rocks. Most of these landforms are sea stacks carved by the relentless waves of the Sea of Swords, but some are little more than boulders peeking up above the waves. The Red Rocks have sunk countless ships over the centuries, so sailors tend to give the area a wide berth. Fishermen frequent these waters, however, since they are home to an endless variety of fish and shellfish, many of which are highly prized by the diners of Waterdeep.
Many dangerous predators—including several shrieks of harpies and a few swoops of perytons—also dwell in the Red Rocks. In recent years, fisherman have had to avoid the northern Red Rocks altogether because the area has become the hunting grounds of a manticore allied with a pack of seawolves.</t>
  </si>
  <si>
    <t>Raise Another Glass of Cheer</t>
  </si>
  <si>
    <t>A Study of First Age Calishite Architecture</t>
  </si>
  <si>
    <t>c. 1280</t>
  </si>
  <si>
    <t>Malak yn Cikarl of Manshaka</t>
  </si>
  <si>
    <t>Red Rocks</t>
  </si>
  <si>
    <t>Rhyme of the Road</t>
  </si>
  <si>
    <t>Revendar the Far-Travelled</t>
  </si>
  <si>
    <t>A Tashlutan Traveler's Day-Thoughts</t>
  </si>
  <si>
    <t>Caladrahan Mhelymbryn, Sage of Matters Holy</t>
  </si>
  <si>
    <t>Alsapir’s Rock</t>
  </si>
  <si>
    <t>Alsapir’s Rock was named for a long-ago fisherman who died when his boat was dashed apart against it during a storm. The tiny island lies off the coast just north of Waterdeep, so close to Mount Sar that it doesn’t even appear on most maps and charts.
In the island’s western face, the sea has carved a many-armed tide¬water cavern that once served as the home cf Gaulauntyr (FRCS). Although this complex no longer holds the dragon’s fortune in gems, it still contains a captive deepspawn (LEoF), whose offspring can’t escape from the caverns thanks to the watery entryway. The mon¬sters this creature births include roth (FRCS), deer, and boars, plus various other prey animals suitable for Gaulauntyr’s appetite. But the cavern lacks any food for these beasts, so now that Gaulauntyr is gone, they regularly starve to death.</t>
  </si>
  <si>
    <t>Safe Behind Blackbarn's Shield</t>
  </si>
  <si>
    <t>A Trader from Telflamm: My Years Amid High-Heaped Gold</t>
  </si>
  <si>
    <t>Uldurn Maskovert</t>
  </si>
  <si>
    <t>The chapterhouse of the Order of the Blue Moon stands atop a jagged spur of rock amidst the Red Rocks, just north of Waterdeep. The fortress is quite small, capable of holding at most sixty persons, but twenty knights can ably defend it. The islet is linked to the main¬land by a rocky sandbar, visible only at low tide, which links up with a narrow trail that eventually joins the High Road.
The Hall of Reflected Moonlight consists of three stout towers linked by a triangle of inner walls and encircled by a roughly oval outer wall. Landbound creatures must approach across the sandbar and climb a series of narrow stone steps carved into the face of the Redcliffs. This staircase bends back and forth and passes through five gates before reaching the lower portions of the structure. Waterborne creatures can approach via a sea cave on the western side that is large enough to dock a small ship. However, the only way into the castle proper is up a narrow shaft that houses a winch- driven elevator.
Before it was claimed by the Order of the Blue Moon, the fortress was known as Black Logan’s Keep. According to legend, Black Logan was a contemporary of one of Waterdeep’s early warlords, though exactly which one remains unclear. After the two had a falling out, Black Logan fled to his keep, forcing Waterdeep’s army to besiege the stronghold for more than a year. The siege ended when Black Logan died of heartstop and his men threw the body over the wall. Angered that Black Logan had escaped justice, the warlord had the body brought back to Waterdeep, put on trial, hung, and then drawn and quartered.
It is said that Black Logan’s vengeful ghost still haunts the keep. If the tale is true, the Knights of the Blue Moon must have reached some accommodation with the spirit, since no supernatural strife is apparent to visitors.</t>
  </si>
  <si>
    <t>Salute to Victorious Warriors</t>
  </si>
  <si>
    <t>A Treatise toward Unity: Comparisons of the People and Humanity in Art and Life</t>
  </si>
  <si>
    <t>Arun Maerdrymm of Myth Drannor</t>
  </si>
  <si>
    <t>Bryndraeth Estate (fort)</t>
  </si>
  <si>
    <t>This sprawling, stone villa lies within a wooded copse some 5 miles east of Waterdeep’s South Gate. Originally owned by the crimelord Carril Byndraeth, the estate passed to his wife Brianne (CoS:W) after his murder. Although Brianne spends the bulk of her days in her per¬sonal tower in the city (N75), she returns to the Byndraeth Estate at least once every tenday to rest and think.
Since Carril’s death, the Byndraeth Estate has been the target of repeated theft attempts. Rumors speak of a vast fortune in gems and magic accumulated by the crimelord during his lifetime and hidden so well that even his widow cannot find it. Whether such stories are true or not, they do serve a purpose by allowing Brianne to observe Waterdeep’s most skillful rogues in action.</t>
  </si>
  <si>
    <t>She Walked Out On the Waves</t>
  </si>
  <si>
    <t>A Warrior's View</t>
  </si>
  <si>
    <t>Galgarr Thormspur, Marshal of Maligh</t>
  </si>
  <si>
    <t>Roaring Dragon House (fort)</t>
  </si>
  <si>
    <t>Located just 1 1/2 miles south and east of the South Gate and sur¬rounded by a stout stone wall is the Roaring Dragon House— Waterdeep’s newest gambling den. Built to allow gambling, brawl¬ing, and beast fights outside the reach of the watch, the Roaring Dragon offers no food, no rooms, and a menu of overpriced drinks. Even so, however, it does not lack for excitement during the night¬time hours. The Harbright family owns both the High Flagon Gambling House ($76) and the Roaring Dragon House.</t>
  </si>
  <si>
    <t>Song of the Border Ride</t>
  </si>
  <si>
    <t>Master Bard Misrath Oorlem</t>
  </si>
  <si>
    <t>A Wayfarer's Belt-Book of Advice</t>
  </si>
  <si>
    <t>Rasthiavar of Iriaebor, Sage</t>
  </si>
  <si>
    <t> Zundbridge (bridge)</t>
  </si>
  <si>
    <t>Named for its creator, the wizard Zund, this squat, massive stone bridge spans the River Dessarin, extending the main caravan road south from Waterdeep toward Amn and the Caravan Cities of the Western Heartlands. Zundbridge has held firmly for nearly a cen¬tury, even through the roaring, spring floods of the Dessarin, with¬out requiring any repairs.
Waterdeep’s forces patrol the road as far as Zundbridge and main¬tain a guardpost there—a double-walled castle situated on a rocky outcropping above the river gorge just southeast of Waterdeep. The inner wall protects the garrison buildings, and the outer wall encir¬cles a vast field where caravans can rest while their wares are inspected by Waterdhavian customs officers. In fact, most trading costers own permanent “yards” here for their caravans. Also within this outer bailey is the Red Rune Inn, whose kitchen staff is rumored to make the finest shalass stew in all Faerun. The outer bailey’s north gate opens onto a drawbridge controlled from within the gate towers. “Judge” Kazardun, a former mercenary (LG male shield dwarf fighter 8) commands the guard here. The post is also equipped with a flight of three griffon steeds to give Waterdeep advance warning of any important visiting delegation or attacking force.
The other purpose of this guardpost is to stop adventurers who come in search of a stone golem said to have been used by Zund in the construction of the bridge. According to legend, the golem was left at the bridge upon Zund’s death, and it can be taken by any who can divine or stumble upon the secrets of commanding it. Over the years, many such seekers have dug around the bridge’s moorings on both banks, swum beneath the span, and even tried to pry stones out of the arches. The commanders of Waterdeep’s guard fear that if the bridge were left unguarded, these zealous, would-be golem owners would soon demolish it.
Unbeknownst to most golem-seekers, one of the arches beneath the bridge is actually the terminus of a two-way keyed portal from the city of Nagarr (shown on some maps as Kagarra) in Sespech on the Nagawater (SK). The Zundbridge golem disappeared through Kiothun’s portal long ago and is now an overlooked piece of statu¬ary standing in a park in Kagarra.</t>
  </si>
  <si>
    <t>Starfall Pool</t>
  </si>
  <si>
    <t>A Year of Dark Sorcery: Wizardly Doings in the Year of the Dark Dawn</t>
  </si>
  <si>
    <t>Aldiber of Memnon</t>
  </si>
  <si>
    <t>The Selpir</t>
  </si>
  <si>
    <t>This slow, quiet creek drains Ardeep River and South Ardeep River south of Zundbridge. Lizardfolk occasionally lurk in the mouth of its marshy source, but the merfolk who congregate in this area have largely driven the reptilian humanoids from the Selpir Marsh.
Over the centuries, the waters of the Selpir have breached many of ancient Ardeep’s tombs. Overgrown and forgotten even by the Fair Folk and the Stout Folk, these tombs have yielded their smaller riches to the relentless water. Patient searchers can sometimes find such treasures in the streambed, but most of the more valuable treasures are still trapped in the now-submerged tombs.</t>
  </si>
  <si>
    <t>Tears Never Cease</t>
  </si>
  <si>
    <t>Halindar Droun, Bard of Beregost</t>
  </si>
  <si>
    <t>Adventures of Camber Fosrick: </t>
  </si>
  <si>
    <t>Lodevin Parkar (scribe of Cormyr)</t>
  </si>
  <si>
    <t> Rat Hills</t>
  </si>
  <si>
    <t>Tears On a Crystal Ball</t>
  </si>
  <si>
    <t>Shandreth of Highmoon</t>
  </si>
  <si>
    <t>includes the Adventure of the Battledale Billhook</t>
  </si>
  <si>
    <t>Sword Mountains</t>
  </si>
  <si>
    <t>The Ballad of Blacksaddle</t>
  </si>
  <si>
    <t>Laetha the Wanderer</t>
  </si>
  <si>
    <t>An Archmage's Life at Court</t>
  </si>
  <si>
    <t>Vangerdahast Aeiulvana</t>
  </si>
  <si>
    <t>Hall of Whirling Blades        (ruin)</t>
  </si>
  <si>
    <t>The Ballad of the Dreamweaver</t>
  </si>
  <si>
    <t>c. 1320</t>
  </si>
  <si>
    <t>Talanthe Truesilver</t>
  </si>
  <si>
    <t>An Ecology of the Planes</t>
  </si>
  <si>
    <t>c. 1354</t>
  </si>
  <si>
    <t>Garth of Suzail</t>
  </si>
  <si>
    <t>Mount Araddyn</t>
  </si>
  <si>
    <t>The Bold Knight and the Terrible Wyrm</t>
  </si>
  <si>
    <t>An Old Warrior's Way</t>
  </si>
  <si>
    <t>Dathlance of Selgaunt</t>
  </si>
  <si>
    <t>Olothontor’s Lair (ruin)</t>
  </si>
  <si>
    <t>The Cormyte's Boast</t>
  </si>
  <si>
    <t>Master Bard Chanthalas</t>
  </si>
  <si>
    <t>* "Annals of First Vizera Zahyra"</t>
  </si>
  <si>
    <t>Zahyra Bardson-Ithal (personal diaries)</t>
  </si>
  <si>
    <t>Mount Helimbrar</t>
  </si>
  <si>
    <t>The Dragon Cried</t>
  </si>
  <si>
    <t>Annals of the Maker—Volumes 32-38</t>
  </si>
  <si>
    <t>c. 1300</t>
  </si>
  <si>
    <t>Allard Faerglon, Keeper of Records for the Maker's Hall, Zazesspur</t>
  </si>
  <si>
    <t>Marune’s Stronghold (fort)</t>
  </si>
  <si>
    <t>The infamous necromancer who seeks to rebuild the Shadow Thieves Guild in Waterdeep has laired for more than three decades beneath the base of Mount Helimbrar, undiscovered by Waterdeep’s city guard. Although he spends the bulk of his time in the City of Splendors, Marune still returns to his longstanding lair from time to time, usually to craft new magic items or research new spells. The lair is always well defended by a variety of undead, and the spell trig¬ger traps that Marune has placed there summon all manner of mon¬sters to battle intruders.</t>
  </si>
  <si>
    <t>The Dryad and the Gargoyle</t>
  </si>
  <si>
    <t>Annals of the Helmstar Company</t>
  </si>
  <si>
    <t>Mount Sar</t>
  </si>
  <si>
    <t>The Fireside Song of Old Adventurers</t>
  </si>
  <si>
    <t>Anthropologic &amp; Folkloric Histories of the Settled Lands</t>
  </si>
  <si>
    <t>Carcroft the Long</t>
  </si>
  <si>
    <t>Hespheira (ruin)</t>
  </si>
  <si>
    <t>Centuries ago, the village of Hespheira lay in the shadows of Mount Sar, but in the Year of Lathander’s Light (1024 DR), unknown magics shifted the village and all its inhabitants to the Plane of Shadow. Many villagers were rescued by the paladin Dahaerlin of the Burning Brand and the Brotherhood of Light after fierce battles with a powerful shadow dracolich named Umbralax, who dwelt in one of that plane’s mysterious Darklands. The fact that Dahaerlin never returned leads many to believe that he won the group’s escape at the cost of his own life.
In the Year of the Shadowkin Return (1136 DR), the ruined vil¬lage of Hespheira returned to Faerun, wrapped in a cloying cloud of blackness. Shadowy, wraithlike creatures began attacking inhabitants of the surrounding region, drawing out the Knights of the Aster. In the shadows of the village, members of the order battled Umbralax and the wraiths. But although the shadowy invaders were destroyed at great cost, thanks to the magic of the rod of Lathander (CoS:W), the dracolich’s phylactery was never found.
In the years since the Battle of Hespheira, isolated reports of dis¬appearances in the region have come to light, leading some to spec¬ulate that a portal to the Plane of Shadow remains active in the area. Some claim that the shadowy village still periodically returns to Faerun, but if so, it has never returned long enough to threaten the surrounding region.</t>
  </si>
  <si>
    <t>The Knights of Dragon Down</t>
  </si>
  <si>
    <t>Archetymbal</t>
  </si>
  <si>
    <t>Kastor (scribe of Cormyr)</t>
  </si>
  <si>
    <t>Nasaqh Estate (fort)</t>
  </si>
  <si>
    <t>East cf the High Road, in the valley between Mount Sar and Mount Helimbrar, lie the Nasaqh Estates. Four generations cf Nasaqh lords have ruled this valley, but the current Lord Nasaqh (LN male Illuskan human aristocrat 9) may be the last of his line, considering that he is growing older and has not yet produced an heir. The Nasaqh holdings are known for producing “seawine,” a potent liqueur popular among Waterdeep’s merchant elite.
Within the holdings of Lord Nasaqh lies the Agrivar estate. Consisting of more than 100 acres of fertile fields, old woodlands, and a stone manor house set on a rise overlooking the land, the Agrivar estate is held in trust for Priam Agrivar (LG male Illuskan human paladin 10 of Tyr), a noted adventurer and part of the crew of Dwalimar Omen’s Realms Master.</t>
  </si>
  <si>
    <t>The Last Ride of Roelvelar Windgauntlet</t>
  </si>
  <si>
    <t>Arglauth's Guide to the North</t>
  </si>
  <si>
    <t>Arglauth Melroryrr, Sage of Mulmaster</t>
  </si>
  <si>
    <t>Mere of Dead Men</t>
  </si>
  <si>
    <t>The Lonely Hunt</t>
  </si>
  <si>
    <t>The Art and the Paths Upon Which it Led Me</t>
  </si>
  <si>
    <t>Bowgentle</t>
  </si>
  <si>
    <t>Mere of Dead Men</t>
  </si>
  <si>
    <t>The Ride of the Lion</t>
  </si>
  <si>
    <t>Ballads and Lore of One Dusty Road</t>
  </si>
  <si>
    <t>Sharanralee</t>
  </si>
  <si>
    <t>Khelben the Elders Tomb</t>
  </si>
  <si>
    <t>Carved from the marbel cliffs of Mount Khimbarr amid the Lonely Hills, actually no tomb but a safehold of the Blackstaff (BT)</t>
  </si>
  <si>
    <t>The Rider O'er the Moon</t>
  </si>
  <si>
    <t>Battered Bones and Scattered Skulls: The Life of a Dwarven Champion</t>
  </si>
  <si>
    <t>Rauthglur Ormyndake</t>
  </si>
  <si>
    <t>The Pellamcopse</t>
  </si>
  <si>
    <t>Once a pleasant little wood good for hunting game within a short walk from Northgate, it was corrupted by the Spellplague into a spell-warped forest, home to strange animals like six-legged bears with white manes, perytones, green owls, two-headed deer and the tentacled buarala whose limbs are coved with maws and who fear light, Plants like conifers with blazing red needles, that glow slightly in the moonlight. (BT) Located in the middle is a stonecircle that’s connected to the portal-network of Varad (Brandarth Manor, Varadras, Ordalth House, Pellamcopse) Also found within the forest is the Lair of the Nameless Haunt (see Folk of Waterdeep).</t>
  </si>
  <si>
    <t>The Shining Crown</t>
  </si>
  <si>
    <t>Bestiary of Creatures Strange and Wonderful</t>
  </si>
  <si>
    <t>Anonymous (though suspected of being penned by the Guild of Naturalists while in Myth Drannor)</t>
  </si>
  <si>
    <t>The Sun Comes Up Again</t>
  </si>
  <si>
    <t>Darbrukk Syndylver</t>
  </si>
  <si>
    <t>Bibliamagus</t>
  </si>
  <si>
    <t>c. 1264</t>
  </si>
  <si>
    <t>Thelonn Bedelzar of Crimmor</t>
  </si>
  <si>
    <t>Caxlant Wintertal, merchant of paint and dye(E:DM pg. 37)</t>
  </si>
  <si>
    <t>The Wandering Wyrm</t>
  </si>
  <si>
    <t>Aldersound Bucklebar, the Halfling Minstrel</t>
  </si>
  <si>
    <t>The Black Book of a Garrulous Merchant</t>
  </si>
  <si>
    <t>Haldimer Hurezan, Factor of the Blingblade Coster of Murann</t>
  </si>
  <si>
    <t>Urdreath Telfeather, sells and repairs coaches(E:DM pg. 37)</t>
  </si>
  <si>
    <t>The Warlock King</t>
  </si>
  <si>
    <t>Blood and Ice: Survival in the Great Glacier</t>
  </si>
  <si>
    <t>Palus Frohm</t>
  </si>
  <si>
    <t>Meldar Merammon(E:DM pg. 37)</t>
  </si>
  <si>
    <t>The Witch of the Far Cold Hill</t>
  </si>
  <si>
    <t>The Book of Black Tidings</t>
  </si>
  <si>
    <t>Urkitbaeran of Calimport</t>
  </si>
  <si>
    <t>Lady Stellephosa (human Paladin of Kelemvore (HoU pg. 31)</t>
  </si>
  <si>
    <t>The Wizard's Tune</t>
  </si>
  <si>
    <t>Book of Bulgoz</t>
  </si>
  <si>
    <t>Bulgoz of Sudolphor</t>
  </si>
  <si>
    <t>Palonya, priestress of Jergal (HoU pg. 47-48) </t>
  </si>
  <si>
    <t>Trollsong</t>
  </si>
  <si>
    <t>The Book of Mysteries</t>
  </si>
  <si>
    <t>Barthelby, priest of Jergal (HoU pg. 48) </t>
  </si>
  <si>
    <t>When Mages Go to War</t>
  </si>
  <si>
    <t>Angarn Dunharp</t>
  </si>
  <si>
    <t>Book of Passing Years</t>
  </si>
  <si>
    <t>Schonert, priest of Ilmater (HoU pg. 57-58)</t>
  </si>
  <si>
    <t>Wind By the Fireside</t>
  </si>
  <si>
    <t>The Book of Stars and Shadows</t>
  </si>
  <si>
    <t>Rindala Shardroon, Sage of Immilmar</t>
  </si>
  <si>
    <t>Graven Lavoldson, dwarf metalsmith, has a wife and four children (HoU pg42)</t>
  </si>
  <si>
    <t>The Book of the Coast</t>
  </si>
  <si>
    <t>Mespert of Baldur's Gate</t>
  </si>
  <si>
    <t>Keeper Gordryn Haeront of Waterdeep (EFR pg.159)</t>
  </si>
  <si>
    <t>The Book of the World</t>
  </si>
  <si>
    <t>Bright Banner Above Me: A Swordlord's Life</t>
  </si>
  <si>
    <t>Ortharros of Zazesspur</t>
  </si>
  <si>
    <t>Lady Ilira Nathalan, Midnight hair, eyes of pure gold without iris or pupil, a moonelf (DS170-171)
has Dethek/dwarven runes tattooed across her collarbone, 'Gargan vathkelke kaugathal', vathkel- meaning 'lost' (DS173-174). Actually the script seems to be Gol-Kaa, the language of the goliaths, that also uses Dethek. And the inscription seems to be the the name of Fox-at-Twilight's goliath friend 'Gargan the Dispossed' in it's native tongue. 
Shared a deep friendship with Lorien Dawnbringer. Her death lead to the discovery of Iliras secret. Currently suspected to be a shade spy and in hiding, due to false news spread by Fayne the Trickster.
Ilira wears a star sapphire pendant looped around her her left wrist DS166 
Spellscarred: Her touch burns living flesh. Her shadow is/can become a separate entity, probably the remains of her former goliath-companion. 
Ilira killed Fayne’s mother Cythara Nathalan in a duel. 
**Probably the former adventuress Fox-at-Twilight, who took the family name of her dead friend Yldar Nathalan (Cythara’s brother) as her own.
**Probably writes the 'Silver Fox'-books under the name Arita (elvish:'silver fox').
** might her star sapphire pendant be ‘Erevan’s Shroud’?</t>
  </si>
  <si>
    <t>Cauldron Bright: Fireside Tales of Old Tethyr</t>
  </si>
  <si>
    <t>Dalimblas Thurm</t>
  </si>
  <si>
    <t>Shadowbane (Kalen Dren)</t>
  </si>
  <si>
    <t>DS1-6
Wears Grey cloak DS24 black armour and sword sheet. Magic boots DS99
A Paladin, has healing touch and protection. Prays to the Threefold God of the Church of the Eye (a heresy revering Tyr-torm and Helm as a single entity, it's first crusaders recruited from the ranks of the Night Masks of Westgate to confront the thieves guilds vampiric masters). His teacher, the half-elf Levia, used spells to heal. DS99
Spell-scared: Kalen seems to be of sickly health, but is resistant to pain and has toughend flesh, but his body will increasingly lose feeling and perish eventually. DS98
Myrin transfered some Life-energy into him, allowing him 'to live a little longer' DS309
He inherited his sword 'Vindicator' from the famous knight Gedrin Shadowbane, shortly before Gedrin died in Luskan.DS98/Short-story Shadowbane 
Gedrin himself received the blade after he awoke from a dream about the duell between Helm and Tyr, Vindicator being Helm's sword from the dream. DS98
**Speculation: It might be possible, that Vindicator holds a small part of Helm's divine essence. Maybe it would be possible to ressurect Helm with the blades help?</t>
  </si>
  <si>
    <t>Chants to the Glory of the Darksun</t>
  </si>
  <si>
    <t>Tuth Malgul, Doompriest of the Sun's Shadow Shrine</t>
  </si>
  <si>
    <t>Myrin</t>
  </si>
  <si>
    <t>Spellscared girl, when active her body is coverd in blue glowing runes and her hair seems to be blue fire, not beautiful, but terrible, death embodied DS102
Myrin is barely more then a girl and litle more than bone and skin DS102
Deeply tanned skin, blue eyes DS102
Myrin was already present when Lady Ilira battled Fayne's mother Cythara, almost 100 years in the past and Ilira was looking for her back then. DS253/256
Fayne is afraid that she might run into an archmage or plaguechanged and 'absorbe something to powerful to control' DS257
** Speculation: Maybe Fayne's joke about 'Myrin being a goddess' (DS258) will prove to prophetic? Maybe she is the 'seed' a new Mystra was supposed to born from? Lilten mentioned something about a great mad mage from Waterdeep, who wanted to stop the Spellplague (Halaster)DS216. Maybe Myrin was 'made' by Halaster to absorbe the Weave?
Fayne remembers, that 'the girl wreathed in blue flames flickered into being just as Faynes mothers magic burned her from the inside out'(DS242). That could either mean, that Myrin was created by Fayne's act of magic or that her mother's magic, concealling Myrin from Ilira, failed that moment.</t>
  </si>
  <si>
    <t>, Darz Helgar,</t>
  </si>
  <si>
    <t>former member of xanathar</t>
  </si>
  <si>
    <t>Chronicla Tethyria</t>
  </si>
  <si>
    <t>c. 1280s</t>
  </si>
  <si>
    <t>Anonymous Court scribe of Tethyr</t>
  </si>
  <si>
    <t>Fayne the Trickster</t>
  </si>
  <si>
    <t>Often appears as a half-elf girl, writes her exploits under the alias of Satin Rutshear for the Mocking Minstrel (a caustic, sarcastic and widely read broadsheet) DS 22-23, other alter egos inclued: Lueth, which means ‘Riddle’ in elven, a half-elf boy and Charl(atan) a red haired girl). Fayne (who has in her natural form) also at one point called herself "Rien" which means "trick" in Elvish (DS 236) and "Ellyne" ("sorrow"DS239), which appears to be her actual name (as Lilten calls her that at the end of the novel DS 307, and the voice that tried to stop her from using her mother's wand on Ilira DS255).
Fayne is also the one who caused Kolatch to have purple hair and beard (by magic) and when Talantress Roaringhorn was caught in a compromising/public scandal, it was Fayne, using her shapeshifting abilities to become a very handsome and kinky hunk of a man, which was then outed in the Minstrel (again, by Fayne, writing as Satin Rutshear). This is what Fayne does professionally--mischief and scandal--she's sort of a political/social catspaw you hire to cause your opponents grief. 
In her true form she has pale skin, bright red hair, gleaming eyes of silver, long elf-ears, delicate features, sharp teeth, a scar on her cheek(caused by the bolt that killed her mother DS255), leathery wings and a long tail tipped with a spade-shaped ridge of bone. DS 304 (Probably a fey’ri).
** Speculation: Fayne's mother Cythara might not be dead at all, as Cellica recognized her in terror(when Fayne took her mother's form) as the 'golden elf lady with the eyes of darkness' who was part of the demon cult that held Cellica as a slave in Luskan. Cythara had three succubus servants, who occasionally took her place, so the Cythara Ilira killed could have been an imposter. Or someone else took Cythara's form (maybe Lilten's 'old friend'?)</t>
  </si>
  <si>
    <t>The Chronicle of Years to Come</t>
  </si>
  <si>
    <t>Maglas the Seer</t>
  </si>
  <si>
    <t>Lilten the Turncloak</t>
  </si>
  <si>
    <t>Golden skinned, eyed and haired elf DS20/303/306
Patron and (adoptive?) father of Fayne, Also called Lilianviaten (master fate spinner) and ‘Last Heir’ DS306
Fayne suspects, that he might be a Masked Lord DS303
Once served Erevan Ilesere as high-priest, but abandoned his faith in favour of Beshaba.DS307
His personal seal is a silver shooting star surrounded by a ring of tiny flames. DS21
He plays a game of 'wits' with an 'old friend' who covets a 'plaything' (probably Myrin), so Lilten planned to obtain it himself. DS215
** Speculation: Lilten himself might be a fey’ri (Last Heir of his house), the demonlord Grazz’t (the cult Fayne’s mother had joined, or the god Erevan Ilesere himself (due to his personal sigil, which is somewhat similar to the gods symbol and the connection to Fox-at-Twilight/Lady Ilira)He might also be the person Fox-at-Twilight called ‘Uncle Nemesis’.</t>
  </si>
  <si>
    <t>Collection of Notes on Falconry</t>
  </si>
  <si>
    <t>Unknown falconers in the employ of the Crown of Cormyr</t>
  </si>
  <si>
    <t xml:space="preserve">Kirenkirsalai </t>
  </si>
  <si>
    <t xml:space="preserve">A ‘shadowman’ with black eyes who is looking for ‘a child’ for over 80 years. A child (his foe) Gedrin Shadowbane promised him to deliver over 80 years ago (GS)
His sword is a long thin blade composed of pure midnight (GS)
** might be Lilten’s ‘old friend’ 
** Kirenkirsalai’s true name starts with ‘Ne-‘ (GS) Maybe he is Neveren Darkdance? Neveren was a Nightmask operative from Westgate, the same group Gedrin Shadowbane recruited his first followers from. Neveren was also an onetime ally of Fox-at-Twilight and a shadowdancer (explaining his movements in the shadow ). Maybe he’s also a vampire (explaining his long life and the fact, that he could turn Gedrin’s wife Sivgena into a ‘creature’ Gedrin had to destroy).
** Kirenkirsalai might be no man at all, as he said ‘you men are all alike’ as if it didn’t include himself (GS) might be a disguise of Cythara Nathalan or the person who took her form and headed the demon cult in Luskan. Both have shadowy black eyes. But then again Kirenkirsalai considers himself a higher being.
** Neveren Darkdance might have joined forces with Cythara Nathalan to regain possession of ‘Erevan’s Shroud’ and the rapier 'Neveren’s Betrayal' from Fox-at-Twilight. 
</t>
  </si>
  <si>
    <t>Commentaries of Iyrauthar</t>
  </si>
  <si>
    <t>Iyrauthar the Seersage</t>
  </si>
  <si>
    <t>20 вересня 2017 р.</t>
  </si>
  <si>
    <t>The Compleat Dragon Hunter</t>
  </si>
  <si>
    <t>Smerdiuk Dragonbane of Arabel</t>
  </si>
  <si>
    <t>The Concise History of the Chosen Seven</t>
  </si>
  <si>
    <t>Cirian, Master Chronicler of Candlekeep</t>
  </si>
  <si>
    <t>Cormyrian Customs and Scandals</t>
  </si>
  <si>
    <t>Aserglan Burtrann</t>
  </si>
  <si>
    <t>The Creation of Dragons</t>
  </si>
  <si>
    <t xml:space="preserve">Harpers </t>
  </si>
  <si>
    <t>The Tel'Teukiira</t>
  </si>
  <si>
    <t>Cults and Clerics: An Accounting of Religious Sects Since the Fall of Netheril</t>
  </si>
  <si>
    <t>Prespaerin Cadathlyn, Loremaster Most Exalted of Oghma</t>
  </si>
  <si>
    <t>High Harper Tam Zawad, called 'the Shepard', older calishite, became high harper around 1480 DR, still wears the plain grey garments of an itinerant priest of Selûne. Has offices above a harper-run tavern (S:TA 37, 39) (E:DM 101)</t>
  </si>
  <si>
    <t>were believed to be gone, many were killed while fighting a coven of vampire-wizards in Stump Bog. (BT 303)</t>
  </si>
  <si>
    <t>De Naturis Rerum</t>
  </si>
  <si>
    <t>Alaphondar Emmarask, Sage Most Learned of the Royal Court of Cormyr</t>
  </si>
  <si>
    <t>Dahl Peredur (S:TA 37)</t>
  </si>
  <si>
    <t xml:space="preserve">During the Sundering Moonstar sleeper agents reactivated the organisation on a surprising massive scale in Waterdeep, Candlekeep and Myth Drannor. The organisation has since gone underground again, their relations to the Harpers, Open Lord Laeral Silverhand and Vajra the Blackstaff remain unclear. (SCAG 124) </t>
  </si>
  <si>
    <t>The Deepwalker Chronicles</t>
  </si>
  <si>
    <t>Halgar "Deepwalker" Ankarkyn of Tethyr</t>
  </si>
  <si>
    <t>Khochen, petite tuigan woman (S:TA 37)</t>
  </si>
  <si>
    <t>Delblood's Atlas of Faerun</t>
  </si>
  <si>
    <t>576-580</t>
  </si>
  <si>
    <t>Delblood of Silverymoon</t>
  </si>
  <si>
    <t>girl named Thestryl Mellardin (LG female Chondathan human mage).</t>
  </si>
  <si>
    <t>The Demonsbane Annals</t>
  </si>
  <si>
    <t>Tuorn, Sage of Sarshel</t>
  </si>
  <si>
    <t>Discourses on Art and Gems</t>
  </si>
  <si>
    <t>c. 960s</t>
  </si>
  <si>
    <t>Sarmallin of Yhaunn</t>
  </si>
  <si>
    <t>Dissensions of a Chessentan</t>
  </si>
  <si>
    <t>Yarynous Whaelidon</t>
  </si>
  <si>
    <t>Dogmen of the Shaar</t>
  </si>
  <si>
    <t>Dhynthar of Kormul</t>
  </si>
  <si>
    <t>Ravencourt</t>
  </si>
  <si>
    <t>Dolorous Days in Daerlûn: My Exile from Cormyr</t>
  </si>
  <si>
    <t>Jalduth Mimbraer</t>
  </si>
  <si>
    <t>Mouth of Scarlet’s Well Street</t>
  </si>
  <si>
    <t>Don't Let It Be Forgot: A Scribe's Life</t>
  </si>
  <si>
    <t>Belmast Thaurondur, Scrollmaster of Suzail</t>
  </si>
  <si>
    <t>Vahrem Kuthcutter (dead, posthumous member, buried beneath Roarke House)</t>
  </si>
  <si>
    <t>Doors Open To All: Forty Winters An Innkeeper</t>
  </si>
  <si>
    <t>Blorgar Hanthaver of Myratma</t>
  </si>
  <si>
    <t>Faxhal Xoram (dead, posthumous member, buried beneath Roarke House)</t>
  </si>
  <si>
    <t>The Dragon Rides: A Complete and Accurate Account of the Life of Azoun IV of Cormyr</t>
  </si>
  <si>
    <t>Dragons Ye Should Know</t>
  </si>
  <si>
    <t>Myrindas of Port Kir</t>
  </si>
  <si>
    <t xml:space="preserve">Haven of the Scarred </t>
  </si>
  <si>
    <t>(BT 266, Lord’s Champion, the bodyguard of the Open Lord Neverember, giant bulldog of a man, wear’s many weapons on his person, among them metal sleeves over his index fingers, both shaped like claws.</t>
  </si>
  <si>
    <t>Elder Days of Amn</t>
  </si>
  <si>
    <t>Ortin Blaer, Master Historian of Memnon</t>
  </si>
  <si>
    <t>Consortium of healers and priests tending to those run afoul of spellplague and other magical maladies. Cellica, Shadowbane’s helper, was a member prior to her death and Lady Ilira Nathalan is a patron. (DS 140)</t>
  </si>
  <si>
    <t>Empires of the Sands</t>
  </si>
  <si>
    <t>Akabar ibn Hrellem of Keltar</t>
  </si>
  <si>
    <t>Encyclopedia Deifica: Tales of Divinities, Both Living and Dead, Extraced Through Studious Cross-faith Comparison and Revealed By the Hand of Oghma</t>
  </si>
  <si>
    <t>Jenelle Einhorn, Acolyte of Oghma</t>
  </si>
  <si>
    <t>** The 'Haven' is one of the nice public faces of the Order of Blue Fire. It isn't necessarily as peaceful as it sounds. On paper, they're all about relieving suffering, but scratch the surface...and even then you probably wouldn't notice, that it's connected to the Order.</t>
  </si>
  <si>
    <t>Encyclopedia Serôsica</t>
  </si>
  <si>
    <t>c. 900s</t>
  </si>
  <si>
    <t>"A Mariner" (Anonymous)</t>
  </si>
  <si>
    <t>Evolution and Creation</t>
  </si>
  <si>
    <t>Terrance Balancehand of Scornubel</t>
  </si>
  <si>
    <t>Falcon Fun</t>
  </si>
  <si>
    <t>c. 1356</t>
  </si>
  <si>
    <t>Edwin Narlok of Waterdeep</t>
  </si>
  <si>
    <t>Fallen From Grace: A Cormyrean Noble's Tale</t>
  </si>
  <si>
    <t>Malivur Stonecastle</t>
  </si>
  <si>
    <t>Lord Bones</t>
  </si>
  <si>
    <t xml:space="preserve">Volo’s fat and cigar-chewing publisher. Publisher of Broadsheets. A journalist even in the face of dire danger. SAY1, 3
</t>
  </si>
  <si>
    <t>Fallen Legacies: Arcaeological and Historical Analysis of the Mere of Dead Men</t>
  </si>
  <si>
    <t>Khelben "Blackstaff" Arunsun</t>
  </si>
  <si>
    <t>The Bandoun Family</t>
  </si>
  <si>
    <t>Matriarch Kalandra, who is addicted to shape-changing potions SAY6,19</t>
  </si>
  <si>
    <t>Crime-Lord, visits seedy festhalls. An intelligent undead formed by a conglomerate of crawling claws and dretches. SAY4-5
** a plaguechanged creature?</t>
  </si>
  <si>
    <t>The Falling Feather: Romance and Passion among Modern Noble Lasses</t>
  </si>
  <si>
    <t>Haramond Bandoun, a lich, SAY6</t>
  </si>
  <si>
    <t>Famous Legends and Lore of the North</t>
  </si>
  <si>
    <t>Harbalor “SnowSage” Ilthon</t>
  </si>
  <si>
    <t>Emily Bandoun, Bandouns’s much younger sister who trails around after him all the time—and wears magical boots that could “jump” her through walls and closed doors and any other sort of obstacle intended to keep her out. She never says anything. She just sits and watches with her huge dark eyes, and listenes. </t>
  </si>
  <si>
    <t>Folio of Brass</t>
  </si>
  <si>
    <t>Tellar Moendath of Luskan</t>
  </si>
  <si>
    <t>Folk of Renown</t>
  </si>
  <si>
    <t>c. 1250</t>
  </si>
  <si>
    <t>Glasgert Himlothrith, scribe of Iriaebor</t>
  </si>
  <si>
    <t>Dragonborn pirate captain in the employment of the lich Haramond Bandoun. She always growls, if she remembes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 She worked with Haramond Bandoun because an obsessed lich was perhaps the most powerful but biddable creature she could think of for getting her whatever she wanted in Waterdeep, so long as his obsessions remained unfulfilled. SAY6</t>
  </si>
  <si>
    <t>The Fools Who've Stood Before You: First Lessons in Magecraft</t>
  </si>
  <si>
    <t>Forty Summers With Drawn Sword</t>
  </si>
  <si>
    <t>Lyonar “Lightmane” Huntsilver</t>
  </si>
  <si>
    <t>Forty Years Before the Doors: A Life in Service</t>
  </si>
  <si>
    <t>Zanthravas Rolovantar, Lord Chamberlain of Castle Waterdeep</t>
  </si>
  <si>
    <t>Adventurers Quarter</t>
  </si>
  <si>
    <t>(D20) Roll</t>
  </si>
  <si>
    <t>Encounter</t>
  </si>
  <si>
    <t>Gaurdront's Guide to Monstrous Beasts</t>
  </si>
  <si>
    <t>Gaurdront Elmithar</t>
  </si>
  <si>
    <t>See also: AG p. 36-64, and SC 1-16.</t>
  </si>
  <si>
    <t>2-12 Land Lampreys</t>
  </si>
  <si>
    <t>Ghost Stories of the Great Forest</t>
  </si>
  <si>
    <t xml:space="preserve">AQ1 Business: </t>
  </si>
  <si>
    <t>Essimuths Equipment</t>
  </si>
  <si>
    <t>1 Mimic</t>
  </si>
  <si>
    <t>Gold Amid Dragonfire</t>
  </si>
  <si>
    <t>Donstan of Athkatla, Master Adventurer</t>
  </si>
  <si>
    <t>2-story Class C building</t>
  </si>
  <si>
    <t>1-6 Skeletons</t>
  </si>
  <si>
    <t>The Golden Age of Goblins .</t>
  </si>
  <si>
    <t>Artur Shurtmin, Loremaster of Berdusk</t>
  </si>
  <si>
    <t>CG p. 94; WW p. 28, 64, 68.</t>
  </si>
  <si>
    <t>Madame Garahs Boarding House</t>
  </si>
  <si>
    <t>5-20 Rot Grubs (in carrion)</t>
  </si>
  <si>
    <t>Half a Life: A Halfbreed's Journeys among the Elves</t>
  </si>
  <si>
    <t>Hural Artseeker of Rawlinswood</t>
  </si>
  <si>
    <t>Hemmerems Stables</t>
  </si>
  <si>
    <t>1 Otyugh</t>
  </si>
  <si>
    <t>Harping by Moonlight: Approaches to Life</t>
  </si>
  <si>
    <t>c. 993</t>
  </si>
  <si>
    <t xml:space="preserve">AQ2 Row House: </t>
  </si>
  <si>
    <t>1-4 Jackalweres</t>
  </si>
  <si>
    <t>Heed Your Heart But Follow Your Harp</t>
  </si>
  <si>
    <t>Storm Silverhand</t>
  </si>
  <si>
    <t>3-story Class C building</t>
  </si>
  <si>
    <t>4-16 Wild Dogs</t>
  </si>
  <si>
    <t>The High History of Faerûnian Archmages Mighty</t>
  </si>
  <si>
    <t>? (c. 1330s)</t>
  </si>
  <si>
    <t>Antarn the Sage</t>
  </si>
  <si>
    <t>CG p. 100; WW p. 68.</t>
  </si>
  <si>
    <t>4-24 Wererats</t>
  </si>
  <si>
    <t>The High History of the Drow</t>
  </si>
  <si>
    <t>Shahaerynus the Drow Sage</t>
  </si>
  <si>
    <t xml:space="preserve">AQ3 Row House: </t>
  </si>
  <si>
    <t>5-50 Giant Rats</t>
  </si>
  <si>
    <t>The High History of Impiltur</t>
  </si>
  <si>
    <t>c. -200</t>
  </si>
  <si>
    <t>Amphyr the Venerable</t>
  </si>
  <si>
    <t>2-story Class B building</t>
  </si>
  <si>
    <t>2-24 Giant Centipedes</t>
  </si>
  <si>
    <t>The High History of the Mighty Mage Meltharond</t>
  </si>
  <si>
    <t>Daskalos of Candlekeep</t>
  </si>
  <si>
    <t>CG p. 100.</t>
  </si>
  <si>
    <t>2-20 Animal Skeletons</t>
  </si>
  <si>
    <t>High Magic of Mirabar</t>
  </si>
  <si>
    <t>Valarand the Scholar</t>
  </si>
  <si>
    <t>AQ4 Business: Amranis Laundry</t>
  </si>
  <si>
    <t>1-12 Huge Spiders</t>
  </si>
  <si>
    <t>* Historia Tethyra</t>
  </si>
  <si>
    <t>King Haedrak III (Rhindaun) of Tethyr</t>
  </si>
  <si>
    <t>1-story Class C building</t>
  </si>
  <si>
    <t>1-2 Nyth</t>
  </si>
  <si>
    <t>Home in the Hallows At Last: Musings of a Retired Wanderer</t>
  </si>
  <si>
    <t>1370-1371</t>
  </si>
  <si>
    <t>Uldon Saertluth of Turmish</t>
  </si>
  <si>
    <t>AQ5 Business: Piatrans Clothiers</t>
  </si>
  <si>
    <t>1-4 Leucrotta</t>
  </si>
  <si>
    <t>Hunter's Blessing</t>
  </si>
  <si>
    <t>Solonor Thelandira (recorded by anonymous priests of that god)</t>
  </si>
  <si>
    <t>1 Shambling Mound</t>
  </si>
  <si>
    <t>I Am Reminded: Memoirs of a Dragonslayer</t>
  </si>
  <si>
    <t>Aernstag Oeblym of Starmantle</t>
  </si>
  <si>
    <t>AQ6 House: Home of Rokkek Ingerr</t>
  </si>
  <si>
    <t>2-12 Poisonous Frogs</t>
  </si>
  <si>
    <t>I Harp as I See It</t>
  </si>
  <si>
    <t>Abranthar "Twoquills" Foraeren</t>
  </si>
  <si>
    <t>1-12 Zombies (or 2-8 Sea Zombies)</t>
  </si>
  <si>
    <t>Imaskari Book of War</t>
  </si>
  <si>
    <t>Unknown; only exists in Common and dwarven translations, not original text</t>
  </si>
  <si>
    <t xml:space="preserve">AQ7 Business: </t>
  </si>
  <si>
    <t>1 Neo-Otyugh</t>
  </si>
  <si>
    <t>The Internal Structure of the Brachiopod</t>
  </si>
  <si>
    <t>Linnaeus Gozzling, professor of the University of Suzail, Cormyr</t>
  </si>
  <si>
    <t>4 1- and 2-story Class B buildings</t>
  </si>
  <si>
    <t>1 Catoblepas</t>
  </si>
  <si>
    <t>Journal of Ilygaard Stormhawk</t>
  </si>
  <si>
    <t>Ilygaard Stormhawk, Druid of the Tall Trees Circle</t>
  </si>
  <si>
    <t>AQ8 Wizards Tower: Kolat Towers</t>
  </si>
  <si>
    <t>Special Encounter: DM's choice</t>
  </si>
  <si>
    <t>Journals of Maerlun</t>
  </si>
  <si>
    <t>Maerlun the Scholar</t>
  </si>
  <si>
    <t>2 4+-story Class B buildings</t>
  </si>
  <si>
    <t>Just Another Tome Among So Many: Last Leaves of a Librarian</t>
  </si>
  <si>
    <t>Beldrim Bessart of Baldur's Gate</t>
  </si>
  <si>
    <t>Known as Thriftowers or Collapse Towers.</t>
  </si>
  <si>
    <t>The Key to the Fastness</t>
  </si>
  <si>
    <t>Lorth Blaenarry</t>
  </si>
  <si>
    <t>CG p. 34, 53, 87, 88-91, 94-96, 100,108; WW</t>
  </si>
  <si>
    <t>Kings and Worse</t>
  </si>
  <si>
    <t>Ulblood Rathtin, "Royalslayer" of Tethyr</t>
  </si>
  <si>
    <t>p. 20.</t>
  </si>
  <si>
    <t>Know and Vanquish Thy Foe</t>
  </si>
  <si>
    <t>Srusstakur Thond, Master Mapmaker</t>
  </si>
  <si>
    <t>AQ9 City Building: Watch Guardpost</t>
  </si>
  <si>
    <t>Kuldin's Calling</t>
  </si>
  <si>
    <t>c. 450s</t>
  </si>
  <si>
    <t>"Taarnal Swiftdagger" (viable ID of Iltkazan)</t>
  </si>
  <si>
    <t>2-story Class B Building</t>
  </si>
  <si>
    <t>Lady in Chains (or ‘I Say What I See')</t>
  </si>
  <si>
    <t>c. –400s</t>
  </si>
  <si>
    <t>Dazratha Alaemalarr, Sage of Mimph</t>
  </si>
  <si>
    <t>A Q 1 0 Home/Business: The Garrulous Grocer</t>
  </si>
  <si>
    <t>Lamps, Genies and the Works They Wrought</t>
  </si>
  <si>
    <t>3 1-, 2-, and 3-story Class B &amp; C buildings</t>
  </si>
  <si>
    <t>Lectures to a Youngling</t>
  </si>
  <si>
    <t>Arivant, Sage of Ormath</t>
  </si>
  <si>
    <t>Known as Jalbuck Tower. CG p. 53, 70, 81.</t>
  </si>
  <si>
    <t>Legacy of the Three Shields</t>
  </si>
  <si>
    <t>Iana Robinsong of Silverymoon</t>
  </si>
  <si>
    <t>AQ11 Business: Krabbellor Silversmiths</t>
  </si>
  <si>
    <t>Lessons to Children</t>
  </si>
  <si>
    <t>Aglasz Jhavildar, Sage of Teziir</t>
  </si>
  <si>
    <t>Letters to a Sheltered Son</t>
  </si>
  <si>
    <t>? </t>
  </si>
  <si>
    <t>Oblut Thoim, Master Merchant of Teziir</t>
  </si>
  <si>
    <t>A Q 1 2 Business: Larans Cartographers</t>
  </si>
  <si>
    <t>(c. 1310s)</t>
  </si>
  <si>
    <t>Letters to Novice Court Wizards</t>
  </si>
  <si>
    <t>Vangerdahast of Cormyr</t>
  </si>
  <si>
    <t>WW p. 9.</t>
  </si>
  <si>
    <t>Letters to the Court of Elfrin (collected letters)</t>
  </si>
  <si>
    <t>Various authors</t>
  </si>
  <si>
    <t>AQ13 Business: Waukeens Wares</t>
  </si>
  <si>
    <t>Life Beneath the Sails</t>
  </si>
  <si>
    <t>Anonymous (from Inner Sea lands)</t>
  </si>
  <si>
    <t>2-story Class D building</t>
  </si>
  <si>
    <t>Life of Rebrum</t>
  </si>
  <si>
    <t>Rebrum of Sheirtalar</t>
  </si>
  <si>
    <t>WW p. 37, 86, 96.</t>
  </si>
  <si>
    <t>Life on the Rack</t>
  </si>
  <si>
    <t>c. 1210</t>
  </si>
  <si>
    <t>Shavryn Ilidar, High Priest of Ilmater</t>
  </si>
  <si>
    <t>AQ14 Inn: The Safehaven Inn</t>
  </si>
  <si>
    <t>Lines I've Lived By</t>
  </si>
  <si>
    <t>Mirt the Moneylender</t>
  </si>
  <si>
    <t>3-story Class B building</t>
  </si>
  <si>
    <t>Lines on the North</t>
  </si>
  <si>
    <t>Hommil Dundreth, Merchant-Mage of Hlintar</t>
  </si>
  <si>
    <t>CG p. 94, 98; WW p. 19, 65, 68.</t>
  </si>
  <si>
    <t>Lord Bhereu's Manual of Standards and Procedure</t>
  </si>
  <si>
    <t>Duke Bhereu (Huntsilver?) of Cormyr</t>
  </si>
  <si>
    <t>AQ15 Warehouse: Ingerr &amp; Ingerr Warehouses</t>
  </si>
  <si>
    <t>The Lore of Hlontar</t>
  </si>
  <si>
    <t>2-story Class C Building</t>
  </si>
  <si>
    <t>Lore of the Coast</t>
  </si>
  <si>
    <t>Irigoth Mmar, High Sage of Baldur's Gate</t>
  </si>
  <si>
    <t>A Q 1 6 Tavern: The Beer Golem</t>
  </si>
  <si>
    <t>Lost Amongst Pirates</t>
  </si>
  <si>
    <t>Geonos of Crimmor</t>
  </si>
  <si>
    <t>Lyres, Harps, and Horns: Sixty Years at Court in Suzail &amp; Elsewhere</t>
  </si>
  <si>
    <t>Aglasz Jhavildar, Sage of Suzail</t>
  </si>
  <si>
    <t>AQ17 Noble villa: Phaulkonmere</t>
  </si>
  <si>
    <t>Magic that I Have Tasted</t>
  </si>
  <si>
    <t>? (c. 1360s)</t>
  </si>
  <si>
    <t>Elbruth Torlim, Red Wizard of Thay (retired)</t>
  </si>
  <si>
    <t>2- and 3-story Class A buildings</t>
  </si>
  <si>
    <t>The Magics of the South</t>
  </si>
  <si>
    <t>? (c. 1290s)</t>
  </si>
  <si>
    <t>Zatan Arrowswift, Herald of Athkatla</t>
  </si>
  <si>
    <t>CG 33, 34; WW p. 87.</t>
  </si>
  <si>
    <t>Marches of the Calim</t>
  </si>
  <si>
    <t>A Q l 8 Business: The Daily Trumpet Building</t>
  </si>
  <si>
    <t>Meanderings</t>
  </si>
  <si>
    <t>Meditations and Meditations</t>
  </si>
  <si>
    <t>Kirkabey (scribe of Cormyr)</t>
  </si>
  <si>
    <t>A Q 1 9 Temple/House: Helms Hall</t>
  </si>
  <si>
    <t>Memoirs of an Illithid-Human Crossbreed</t>
  </si>
  <si>
    <t>Naneetha Shinalstar, War Mage of Saelmur</t>
  </si>
  <si>
    <t>The Moonlight Morningstar Murders</t>
  </si>
  <si>
    <t>AQ20 Tavern: Tymoras Blessing</t>
  </si>
  <si>
    <t>The Moonshae Chronicles</t>
  </si>
  <si>
    <t>Flamsterd of the Moonshaes</t>
  </si>
  <si>
    <t>1-story Class D building</t>
  </si>
  <si>
    <t>Musings</t>
  </si>
  <si>
    <t>c. 1340s</t>
  </si>
  <si>
    <t>Helsuntiir of Athkatla</t>
  </si>
  <si>
    <t>Musings from a Lonely Tower In Athkatla</t>
  </si>
  <si>
    <t>Selbryn the Sage</t>
  </si>
  <si>
    <t>Musings of a Chessentan Scholar</t>
  </si>
  <si>
    <t>Loremaster Hardolan Myrinter</t>
  </si>
  <si>
    <t>Musings of a Shameless Noble</t>
  </si>
  <si>
    <t>Lady Citta Hothemer of Waterdeep</t>
  </si>
  <si>
    <t>Musings of a Witch-Queen in Exile</t>
  </si>
  <si>
    <t>Athaeal of Evermeet</t>
  </si>
  <si>
    <t>Musings on the Realms</t>
  </si>
  <si>
    <t>Oren bel Dannar, Sage of Triel</t>
  </si>
  <si>
    <t>My Adventures in the Realms</t>
  </si>
  <si>
    <t>Dathlyr "The Hammer" Greybold</t>
  </si>
  <si>
    <t>My Battered Tankard Filled</t>
  </si>
  <si>
    <t>Dauthin Maer, Master Merchant of Baldur's Gate</t>
  </si>
  <si>
    <t>My Journeys Around the Sea of Fallen Stars</t>
  </si>
  <si>
    <t>Nelve Harssad of Tsurlagol</t>
  </si>
  <si>
    <t>My Life with an Adventurer</t>
  </si>
  <si>
    <t>Kylae Aglundar</t>
  </si>
  <si>
    <t>No Greater Honour: My Service to the Dragon</t>
  </si>
  <si>
    <t>Tessaril Winter, Lady Lord of Eveningstar</t>
  </si>
  <si>
    <t>None but the Undying: My Days Driving Down Those Who Walk</t>
  </si>
  <si>
    <t>Alabaer Dree, Scourge of Undead</t>
  </si>
  <si>
    <t>Notes on Serôs</t>
  </si>
  <si>
    <t>Ondam Moray of Dilpur</t>
  </si>
  <si>
    <t>Notes on the Tuigan</t>
  </si>
  <si>
    <t>Lord Rayburton of Cormyr</t>
  </si>
  <si>
    <t>The Nymph Says No</t>
  </si>
  <si>
    <t>c. 1353</t>
  </si>
  <si>
    <t>The Obarskyr Family Histories</t>
  </si>
  <si>
    <t>Various anonymous court scribes of Cormyr (and personal reminisces by various Obarskyrs themselves)</t>
  </si>
  <si>
    <t>Of Blades and Blooded Honor</t>
  </si>
  <si>
    <t>Of the Clans and Clashes of Shanatar</t>
  </si>
  <si>
    <t>Bryth Tolar of Clan Ironhelm in Mirabar</t>
  </si>
  <si>
    <t>Of the Fall of Netheril</t>
  </si>
  <si>
    <t>Early 1100s</t>
  </si>
  <si>
    <t>Rhaugilath “the Ageless”, Lich-King of Orbedal</t>
  </si>
  <si>
    <t>Of the Four Natures</t>
  </si>
  <si>
    <t>Ali Binwar, Elementalist professor at the School of Wonder (Amn)</t>
  </si>
  <si>
    <t>Of the Wonders of Magery</t>
  </si>
  <si>
    <t>Albaerum the Sage of Neverwinter</t>
  </si>
  <si>
    <t>On the Care and Feeding of Banites</t>
  </si>
  <si>
    <t>c. 1320s</t>
  </si>
  <si>
    <t>Melthras of Semphar</t>
  </si>
  <si>
    <t>On the Matter of Magecraft and the City: A Summary for the Lords of Waterdeep</t>
  </si>
  <si>
    <t>Khelben Arunsun ("the Elder")</t>
  </si>
  <si>
    <t>One Trail Chosen: A Path Through Life</t>
  </si>
  <si>
    <t>Brathmur Engelstone, Sage of Saerloon</t>
  </si>
  <si>
    <t>One Warrior's Life</t>
  </si>
  <si>
    <t>Azlundar, Lion of Neverwinter</t>
  </si>
  <si>
    <t>One Warrior's Way</t>
  </si>
  <si>
    <t>Bhelorn Shavarr</t>
  </si>
  <si>
    <t>The Origin Myths - A Treatise</t>
  </si>
  <si>
    <t>Dunkelzahn of Candlekeep</t>
  </si>
  <si>
    <t>The Phoenix Prophecies</t>
  </si>
  <si>
    <t>Posthumous Musings of a Zhentarim Mageling</t>
  </si>
  <si>
    <t>Destrar Gulhallow</t>
  </si>
  <si>
    <t>Praise for the Fallen: When the Dwarves Were Mighty</t>
  </si>
  <si>
    <t>Delder Morgablade, Sage of Telflamm</t>
  </si>
  <si>
    <t>Proceedings</t>
  </si>
  <si>
    <t>Magus Firewand (scribe and mage of Cormyr)</t>
  </si>
  <si>
    <t>Pseudobiblia</t>
  </si>
  <si>
    <t>Edygulph Erremore, naturalist &amp; Sage</t>
  </si>
  <si>
    <t>Quiet Days along the Dessarin</t>
  </si>
  <si>
    <t>Leaontar Dlarvin, Bargemaster of "the Black Boat"</t>
  </si>
  <si>
    <t>Raging Blades: A Tale of the North</t>
  </si>
  <si>
    <t>Halvidon Maeraed, Bard of Elturel</t>
  </si>
  <si>
    <t>Ramblings</t>
  </si>
  <si>
    <t>Nenemith the Sage</t>
  </si>
  <si>
    <t>The Red Book of a Thayvian Mage</t>
  </si>
  <si>
    <t>Thaelrythyn of Thay</t>
  </si>
  <si>
    <t>Revendro's Roll of the Passing Years</t>
  </si>
  <si>
    <t>Revendro of Everlund</t>
  </si>
  <si>
    <t>The Roads Beyond Faerûn</t>
  </si>
  <si>
    <t>Iyritar Sarsharm, Sage of Tashluta</t>
  </si>
  <si>
    <t>Sands of Gold</t>
  </si>
  <si>
    <t>Sayings of a Wise and Fat Merchant</t>
  </si>
  <si>
    <t>Guldom Tchar of Mirabar</t>
  </si>
  <si>
    <t>Sayings of a Wyrm</t>
  </si>
  <si>
    <t>Naurglaur the green dragon</t>
  </si>
  <si>
    <t>Sayings of the North</t>
  </si>
  <si>
    <t>Annath of Neverwinter</t>
  </si>
  <si>
    <t>Faeranduil of Neverwinter, Sage</t>
  </si>
  <si>
    <t>Sayings of the Sultan: Court Records</t>
  </si>
  <si>
    <t>Arkanuirr Tchellem, Sultan of Tulmon</t>
  </si>
  <si>
    <t>Seasons in the Heartland</t>
  </si>
  <si>
    <t>?-?</t>
  </si>
  <si>
    <t>Chelm Vandor (scribe of Cormyr)</t>
  </si>
  <si>
    <t>Secrets Learnt at Dagger Point</t>
  </si>
  <si>
    <t>Khollas Tandrymson of Myratma</t>
  </si>
  <si>
    <t>Seeds, Cuttings, and Transplants: A Gardener's Tome for All Seasons</t>
  </si>
  <si>
    <t>Iwann</t>
  </si>
  <si>
    <t>Shadows in the Firelight</t>
  </si>
  <si>
    <t>Glarthlyn of Silverymoon, Scribe</t>
  </si>
  <si>
    <t>The Sharp Eye and Sharper Tongue: Observations of a Learned Sage</t>
  </si>
  <si>
    <t>Ammathair Hawkfeather, Sage of Waterdeep</t>
  </si>
  <si>
    <t>Slumbertime Stories for Sprigs</t>
  </si>
  <si>
    <t>Syluné of Shadowdale</t>
  </si>
  <si>
    <t>The Song of One Harp</t>
  </si>
  <si>
    <t>c. 1330s</t>
  </si>
  <si>
    <t>The Speaking Book of Tales Bound</t>
  </si>
  <si>
    <t>High Scribe Blaeruityn of Ankhapur, priest of Oghma</t>
  </si>
  <si>
    <t>Speeches of a Most Worthy Sage</t>
  </si>
  <si>
    <t>Thargrin "Threeboots" Ammatar</t>
  </si>
  <si>
    <t>Speeches I Have Given</t>
  </si>
  <si>
    <t>Hlammaster Urlyn, Sage of Elmwood</t>
  </si>
  <si>
    <t>The Steel Princess' Field Guide to Tactics of the Purple Dragon</t>
  </si>
  <si>
    <t>Her Royal Highness Princess Alusair Nacacia Obarskyr of Cormyr</t>
  </si>
  <si>
    <t>The Strings of a Shattered Lyre</t>
  </si>
  <si>
    <t>Tammarast Tengloves, Bard of Elupar</t>
  </si>
  <si>
    <t>Sword Coast Curiosities</t>
  </si>
  <si>
    <t>Raulavan Emmertide of Suzail</t>
  </si>
  <si>
    <t>Sword of Ink, Boots of Fancy: A Sage's Tale</t>
  </si>
  <si>
    <t>Elvryn Auraunt, Sage of Everlund</t>
  </si>
  <si>
    <t>Swordlord and Survivor: Forty Summers Under the Purple Dragon</t>
  </si>
  <si>
    <t>Farlaethil of Beregost</t>
  </si>
  <si>
    <t>Tales of Far Travels</t>
  </si>
  <si>
    <t>Seroun of Calimport</t>
  </si>
  <si>
    <t>Tales to be Remembered</t>
  </si>
  <si>
    <t>Mualak yn Dulahyn Abbas</t>
  </si>
  <si>
    <t>Tales Told by the Warm Fireside</t>
  </si>
  <si>
    <t>Korin of Neverwinter</t>
  </si>
  <si>
    <t>Tales Told to a Blind Wizard</t>
  </si>
  <si>
    <t>Halivon Tharnstar, Avowed of Mystra</t>
  </si>
  <si>
    <t>Talk of the Taverns</t>
  </si>
  <si>
    <t>Tasagar Winterwind, Scribe to the Guilds of Selgaunt</t>
  </si>
  <si>
    <t>Tall Tales: A Ranger's Life</t>
  </si>
  <si>
    <t>Amhritar the Tall</t>
  </si>
  <si>
    <t>Tavern Dancing My Way to Wizardly Might</t>
  </si>
  <si>
    <t>Jerenneth Ghalvin of Neverwinter</t>
  </si>
  <si>
    <t>Teachings of an Angry Old Mage</t>
  </si>
  <si>
    <t>Theldaun "Firehurler" Ieirson</t>
  </si>
  <si>
    <t>Teachings of the Morning's Glory</t>
  </si>
  <si>
    <t>Thorndar Erlin, High Priest of Lathander</t>
  </si>
  <si>
    <t>Things a Knight Should Know</t>
  </si>
  <si>
    <t>Myrintar Hasantar, Sage of Suzail</t>
  </si>
  <si>
    <t>Things I Have Observed</t>
  </si>
  <si>
    <t>Claddart of Candlekeep</t>
  </si>
  <si>
    <t>Thought and its Processes</t>
  </si>
  <si>
    <t>Trelaphin</t>
  </si>
  <si>
    <t>Thoughts Before My Slaying</t>
  </si>
  <si>
    <t>Almer Galarthund</t>
  </si>
  <si>
    <t>Thoughts for Ladies Fair</t>
  </si>
  <si>
    <t>Alairtelle Mistrym, lady of Llorbauth</t>
  </si>
  <si>
    <t>Thoughts Found Upon a Forested Path and an Adventure or Two Found There As Well</t>
  </si>
  <si>
    <t>Thoughts on a Better Faerûn</t>
  </si>
  <si>
    <t>Albryngundar of the Singing Sword</t>
  </si>
  <si>
    <t>Thoughts on Life and Wizardry</t>
  </si>
  <si>
    <t>Laeral of the Nine</t>
  </si>
  <si>
    <t>Thoughts on Politics and Other Villainies</t>
  </si>
  <si>
    <t>Thoughts on the Realms</t>
  </si>
  <si>
    <t>Halidar Thundershield, Lord of Yhep</t>
  </si>
  <si>
    <t>Tidings of Taldan</t>
  </si>
  <si>
    <t>Taldan the Minstrel</t>
  </si>
  <si>
    <t>To Harp and Help--An Addendum</t>
  </si>
  <si>
    <t>To Harp and to Help</t>
  </si>
  <si>
    <t>To Harp at Twilight</t>
  </si>
  <si>
    <t>To Master Cold</t>
  </si>
  <si>
    <t>Annath of Kurtyl (old hamlet in Amn)</t>
  </si>
  <si>
    <t>To Master Death</t>
  </si>
  <si>
    <t>c1280s</t>
  </si>
  <si>
    <t>Halaster the Mad (proposed author though manuscript is anonymous)</t>
  </si>
  <si>
    <t>To Master Fire</t>
  </si>
  <si>
    <t>Torgyl Bulter, renegade Red Wizard</t>
  </si>
  <si>
    <t>To Rule a Realm, From Turret To Midden</t>
  </si>
  <si>
    <t>c1310</t>
  </si>
  <si>
    <t>Ralderick Hallowshaw, Jester</t>
  </si>
  <si>
    <t>To Serve Fair Fortune</t>
  </si>
  <si>
    <t>Ithlom Dhaunart</t>
  </si>
  <si>
    <t>To Stroll Amongst the Shadows</t>
  </si>
  <si>
    <t>Saibh yi Saelmur</t>
  </si>
  <si>
    <t>Towers Fallen</t>
  </si>
  <si>
    <t>Elenaril Nharimlur</t>
  </si>
  <si>
    <t>The Trail of Wonder</t>
  </si>
  <si>
    <t>Aumtevel Dlarryn of Elembar</t>
  </si>
  <si>
    <t>Trail Tales of the North</t>
  </si>
  <si>
    <t>Jhalivar Thrunn</t>
  </si>
  <si>
    <t>Translations from Kara-Tur Haiku</t>
  </si>
  <si>
    <t>Lhaeo of Shadowdale, scribe</t>
  </si>
  <si>
    <t>Travels of Araugh</t>
  </si>
  <si>
    <t>Araugh of Oslin</t>
  </si>
  <si>
    <t>Treatise Against Blood-Metal</t>
  </si>
  <si>
    <t>c350</t>
  </si>
  <si>
    <t>Fairin Icemantle</t>
  </si>
  <si>
    <t>Treatise of Wiivalax the Thinker</t>
  </si>
  <si>
    <t>c. 600s</t>
  </si>
  <si>
    <t>Wiivalax, Netherese Absolutist</t>
  </si>
  <si>
    <t>Treatise on Good Wifery</t>
  </si>
  <si>
    <t>Miriam Buttercake of Ashabenford</t>
  </si>
  <si>
    <t>Treatise on Monsters Known and Unknown</t>
  </si>
  <si>
    <t>Thardon Ilvynner</t>
  </si>
  <si>
    <t>Treatise on the Flora of the Barren Wastes</t>
  </si>
  <si>
    <t>Gaspaeril Gofar of Arabel</t>
  </si>
  <si>
    <t>Treatise on the History of Polearms in Warfare</t>
  </si>
  <si>
    <t>His Royal Highness King Azoun Obarskyr IV of Cormyr</t>
  </si>
  <si>
    <t>Tulrun's Totem Tales of the Beast Shamans</t>
  </si>
  <si>
    <t>Tulrun of the Tent</t>
  </si>
  <si>
    <t>Twenty Winters a War Wizard</t>
  </si>
  <si>
    <t>Estimyra of High Horn</t>
  </si>
  <si>
    <t>Under a Wyrm's Wing</t>
  </si>
  <si>
    <t>Shalindoth Laurgoren</t>
  </si>
  <si>
    <t>Unholy Rites of Bhaal</t>
  </si>
  <si>
    <t>Anonymous clerics &amp; priests of Bhaal</t>
  </si>
  <si>
    <t>Valorous and Vanquished: The Dead Heroes of Faerûn</t>
  </si>
  <si>
    <t>c. 200s+</t>
  </si>
  <si>
    <t>Glimmerdarth Gulprin, "the Gnome Sage"</t>
  </si>
  <si>
    <t>The View from Stormwind Hill</t>
  </si>
  <si>
    <t>Sambrin Ulgrythyn, Lord Sage of Sammaresh</t>
  </si>
  <si>
    <t>The View from Secomber: Musings on the Years to Come</t>
  </si>
  <si>
    <t>Reld Barunenail, Sage of Histories</t>
  </si>
  <si>
    <t>The View from Sember Heights</t>
  </si>
  <si>
    <t>Aubaerus “the Ravenmaster”</t>
  </si>
  <si>
    <t>Utterances From the Altar: Collected Verbal Manifestations of the Divine and Most Holy Lord of Spells</t>
  </si>
  <si>
    <t>Anonymous priets of Azuth</t>
  </si>
  <si>
    <t>Volo's Guide to All Things Magical</t>
  </si>
  <si>
    <t>Volothamp Geddarm (Original text)</t>
  </si>
  <si>
    <t>* Volo's Guide to All Things Magical</t>
  </si>
  <si>
    <t>Volothamp Geddarm (Rewrite with aid of Elminster)</t>
  </si>
  <si>
    <t>Volo's Guide to the Bloodstone Lands</t>
  </si>
  <si>
    <t>Volothamp Geddarm; unreleased</t>
  </si>
  <si>
    <t>Volo's Guide to Calimport</t>
  </si>
  <si>
    <t>1360-1362</t>
  </si>
  <si>
    <t>Volothamp Geddarm; notes &amp; old draft; all final drafts destroyed by pashas and Rundeen agents</t>
  </si>
  <si>
    <t>Volo's Guide to Cormyr</t>
  </si>
  <si>
    <t>1364-1365</t>
  </si>
  <si>
    <t>Volo's Guide to the Dalelands</t>
  </si>
  <si>
    <t>1367-1368</t>
  </si>
  <si>
    <t>Volo's Guide to the Lands of Intrigue</t>
  </si>
  <si>
    <t>1368-1369</t>
  </si>
  <si>
    <t>Volothamp Geddarm (excerpts and partial draft of which released by Elminster to chroniclers as “Volo's Guide to Baldur's Gate II”)</t>
  </si>
  <si>
    <t>Volo's Guide to the Moonsea</t>
  </si>
  <si>
    <t>1369- 1370</t>
  </si>
  <si>
    <t>Volothamp Geddarm; unreleased and suppressed by Zhentarim agents</t>
  </si>
  <si>
    <t>Volo's Guide to the North</t>
  </si>
  <si>
    <t>1357-1358</t>
  </si>
  <si>
    <t>Volo's Guide to the Sword Coast</t>
  </si>
  <si>
    <t>1365-1366</t>
  </si>
  <si>
    <t>Volo's Guide to the Vast</t>
  </si>
  <si>
    <t>1366-1367</t>
  </si>
  <si>
    <t>Volo's Guide to Waterdeep</t>
  </si>
  <si>
    <t>1358-1360</t>
  </si>
  <si>
    <t>Volo's Guide to Westgate &amp; the Dragon Coast</t>
  </si>
  <si>
    <t>1363-1365</t>
  </si>
  <si>
    <t>Walking on a Swordblade</t>
  </si>
  <si>
    <t>1362-1363</t>
  </si>
  <si>
    <t>Szuszalan “the Warrior Maid”</t>
  </si>
  <si>
    <t>Wanderings with Quill and Sword</t>
  </si>
  <si>
    <t>The Way of a Wizard</t>
  </si>
  <si>
    <t>Sundral Morthyn</t>
  </si>
  <si>
    <t>The Way of the Gods</t>
  </si>
  <si>
    <t>Thaldeth Faerossdar</t>
  </si>
  <si>
    <t>We Can All Dine Like Kings</t>
  </si>
  <si>
    <t>Imgaun Cordelvur, Master of Platters</t>
  </si>
  <si>
    <t>What Came Out of My Mouth Too Swiftly</t>
  </si>
  <si>
    <t>Jeremmer Hardree, “the Mad Jester”</t>
  </si>
  <si>
    <t>What One Man Has Seen</t>
  </si>
  <si>
    <t>Arathur “Wise Eyes”, Sage of Athkatla</t>
  </si>
  <si>
    <t>Wheels That Groan, Purses of Gold</t>
  </si>
  <si>
    <t>Rathrol of Scornubel, Merchant Lord of Sebben</t>
  </si>
  <si>
    <t>Why I Am a Harper</t>
  </si>
  <si>
    <t>Belbradyn Tralaer</t>
  </si>
  <si>
    <t>Why I Ride Men and Not Thrones</t>
  </si>
  <si>
    <t>Why I'll Never Be a Respected Bard</t>
  </si>
  <si>
    <t>Hanjack Thallowblade, “The Farfaring Minstrel”</t>
  </si>
  <si>
    <t>Wise Eldathyn Sayings</t>
  </si>
  <si>
    <t>Anonymous prophets of Eldath</t>
  </si>
  <si>
    <t>The Wizards' Armory: A Compendium of Staves (Vol. 1), Wands (Vol. 2), and Sundries (Vol. 3)</t>
  </si>
  <si>
    <t>The Words of One Dwarf</t>
  </si>
  <si>
    <t>Salhmitarr "Sage" Sorndar</t>
  </si>
  <si>
    <t>Words on a Wave</t>
  </si>
  <si>
    <t>Arthaeuil Nrensam, High Trident of Onthalasp</t>
  </si>
  <si>
    <t>Words Spent On Little Fools: Instructing Humans</t>
  </si>
  <si>
    <t>Hamairathgauraundon, High Wyrm of the Crags</t>
  </si>
  <si>
    <t>Words to all Wizards</t>
  </si>
  <si>
    <t>Melliyechorl Varast, Master Teacher of the Archmages of the Inner Fire</t>
  </si>
  <si>
    <t>Words to an Apprentice: My Tutelage Under Great Mages</t>
  </si>
  <si>
    <t>Ithryn Halast</t>
  </si>
  <si>
    <t>Words to Would-Be Apprentices</t>
  </si>
  <si>
    <t>Yellow Stars Above My Grave</t>
  </si>
  <si>
    <t>Indrikh Darsiir, "the Deathless Gnome"</t>
  </si>
  <si>
    <t>Yielding Tide</t>
  </si>
  <si>
    <t>Anonymous (from Cormyr)</t>
  </si>
  <si>
    <t>Zelthor's Blade and How I Broke It</t>
  </si>
  <si>
    <t>Haldegon Marpiir, Lord of Hardcastle</t>
  </si>
  <si>
    <t>Date Written?</t>
  </si>
  <si>
    <t>Shards and Swords</t>
  </si>
  <si>
    <t>Anonymous play</t>
  </si>
  <si>
    <t>The Origin Myths—A Treatise</t>
  </si>
  <si>
    <t>? (c. 1310s)</t>
  </si>
  <si>
    <t>Thoughts On Life and Wizardry</t>
  </si>
  <si>
    <t>The boom in broadsheets that has befallen the City of Splendors over the last thirty years was spurred by the tireless efforts of Emberstone Haumbroad, but made possible in the first place by the large number of independent "backroom" frame presses, calligraphers, and woodcut artists available in Waterdeep. They were there because of an industry that had already been flourishing in the city for centuries: chapbook publishing._x000D_
Chapbooks are parchment pamphlets, often having only a dozen pages, but sometimes as many as thirty-six. Most are two human-handwidths across by three handwidths high in exterior dimensions, and about as thick as the edge of a large man's hand (smaller examples retain the same rough proportions). Chapbooks always have covers of dyed and sewn hide (usually of rothé or other livestock), which are sometimes stiffened with metal plates or thin (and often faulty in looks) ceramic tiles. The covers and pages are sewn to thick leather "spines." Although most chapbooks look quite trim when new, damp causes many to bulge and swell into curved "bundles."_x000D_
Recently, the publishers of broadsheets have discovered an increasing hunger among Waterdhavians for swift, accurate reporting of "the real news" -- even if mysteries remain unsolved and tales untidily unresolved. Fancies of talking fish in the harbor and lost princesses from other realms discovered among nobles' servants just don't have the allure they once did. Waterdhavians still love their trashy serials, but they want sober facts in the front pages._x000D_
This trend is by no means so strong among chapbooks, which from year to year display a "stable" mix of publications: religious tracts; oft-scary "feel the wonder" books about magic, for the uninitiated; political rants; smart-mouthed adventurer yarns; lurid romantic tales for hungry male readers; tear-reaping romances for female readers; a small number of useful "hard information" books on spells, herbs, and how-to-do tasks; an even smaller number of histories that almost no one seems to buy; and a very large number of quirky, opinionated "the True Secrets of" tomes on a bewildering variety of topics._x000D_
"True secrets" books have yielded most of Waterdeep's bestsellers thus far, in a busy, bustling mercantile city. Most long-term citizens read voraciously for pleasure and "don't want to miss" anything important that could be an opportunity to make money (and so try to keep abreast of any topic that strikes the popular fancy). Like the broadsheets, almost all Waterdhavian chapbooks are printed in Common, and so travel well, and are often found in unexpectedly distant places in Faerûn._x000D_
Examples of past "foreseeable" bestsellers include Whisper-Secrets of the Lords and Ladies of Waterdeep; Skullport: the Lurking Evil Below; Lashes of Loviatar: Beloved Pain and Those Who Seek It; and The Exploits of Roral Readysword, Knight-Adventurer._x000D_
A few of the useful steady sellers among chapbooks, decade after decade include Engelvaer's Poison and Sickness Remedies; Herbs of the North and How to Recognize Them; and Trade-Roads and Tavern-Notes: A Wayfarer's Guide to Inns, Wells, Taverns, and Perils in the North._x000D_
Here follows a sampling of the more unexpected "highcoin" titles:</t>
  </si>
  <si>
    <t>BROADSHEET</t>
  </si>
  <si>
    <t>PUBLISHER</t>
  </si>
  <si>
    <t xml:space="preserve">The Vigilant Citizen </t>
  </si>
  <si>
    <t xml:space="preserve"> BT / DS38</t>
  </si>
  <si>
    <t xml:space="preserve">The Blue Unicorn </t>
  </si>
  <si>
    <t xml:space="preserve">The Mocking Minstrel </t>
  </si>
  <si>
    <t xml:space="preserve">Daily Luck </t>
  </si>
  <si>
    <t>dedicated to Tymora but really to local investments and gambling</t>
  </si>
  <si>
    <t>Broadcryers of Waterdeep By Ed Greenwood, DS39</t>
  </si>
  <si>
    <t xml:space="preserve">North Wind </t>
  </si>
  <si>
    <t>light, sunny, and sardonic,  a recent broadsheet specializing in lots of illustrations of fashionable garments and easy-on-the-eyes folk wearing them, "lucky winner" contests with prizes as large as 66 gp (but usually averaging around 25 dragons), and arch commentary on the airs of the wealthy and "crusty old nobles."features illustrations of fashionable garments and easy-on-the-eyes models and gossip about the higher circles DS39</t>
  </si>
  <si>
    <t xml:space="preserve">Merchant's Friend </t>
  </si>
  <si>
    <t>consecrated to Waukeen</t>
  </si>
  <si>
    <t>DS86, Broadcryers of Waterdeep By Ed Greenwood</t>
  </si>
  <si>
    <t xml:space="preserve">Waterdeep Wartrumpet </t>
  </si>
  <si>
    <t xml:space="preserve">Horkle's Gossip Cauldron </t>
  </si>
  <si>
    <t>Straight Talk from the Docks</t>
  </si>
  <si>
    <t>"the seafarers' forum, where all dirty truths are told"</t>
  </si>
  <si>
    <t>Rats of waterdeep</t>
  </si>
  <si>
    <t>Waterdeep Wazoo.</t>
  </si>
  <si>
    <t>The Wazoo was named for both its founder and its first sponsor. The lass who started it was "the Wondrous Wazarra." She has retired from her hospitality profession due to the aches and wrinkles of age, but now pens an ongoing and very steamy amorous revel-and-bedchamber saga of "Myrandra and Her Adventures Among the Nobles" for its back pages. Armagus Zool was a carpet and tapestry merchant of Amn who sponsored Wazarra's broadsheet after becoming one of her most steadfast clients. He perished of shaking fever seven summers ago. His niece Sartrara Zool edits and prints the Wazoo every second day, keeping it full of jokes and catty gossip.</t>
  </si>
  <si>
    <t>Calagar's Caravans</t>
  </si>
  <si>
    <t>advertises caravan musterings, guard-hirings, and folk looking to buy or sell wagons, harness, and draft beasts and riding horses</t>
  </si>
  <si>
    <t>Broadcryers of Waterdeep By Ed Greenwood</t>
  </si>
  <si>
    <t>Thaeler's Coinwatch</t>
  </si>
  <si>
    <t>a cynical survey of shipping business over land and water entering or departing Waterdeep, and how "those with big coin" control everything for their profit and the general misery of everyone else</t>
  </si>
  <si>
    <t>The Eternal Dawn</t>
  </si>
  <si>
    <t>Lady Amaranth's Falcon</t>
  </si>
  <si>
    <t>for the young, fashionable gently born lady</t>
  </si>
  <si>
    <t>The Anklet</t>
  </si>
  <si>
    <t>for her more conservative mothers and aunts, who demand the very height of good taste and literate fare -- which some critics define as "gossip dressed up in ruffles to hide the long, raking cat claws")
Aimed at the conservative noblewoman who demands the very height of good taste and literate fare Bitingly satirical rag that mocks well- known Waterdavians Local news and gossip of questionable authenticity Reports news and nasty gossip about the “old nobility” in a cynical manner</t>
  </si>
  <si>
    <t>Burnstel's Oracular </t>
  </si>
  <si>
    <t>he hunting, riding, and sober sneering-down-upon-all-others publication of senior male nobility</t>
  </si>
  <si>
    <t>The Sword in the Sun</t>
  </si>
  <si>
    <t>for young, vigorous male nobles and rebellious she-nobles who favor revelry and pursuits frowned upon by their elders, many of whom refuse to "have that waste of coin in the house!")</t>
  </si>
  <si>
    <t>Hulbrant's Record </t>
  </si>
  <si>
    <t>a bland but exhaustive catalog of who was seen where and wearing what, or will be seen where and with whom
“Life in the city” news with social announcements and dining reviews Features illustrations of fashionable garments and the easy-on-the-eyes folk who wear them Raunchy rag with club reviews and saucy fiction</t>
  </si>
  <si>
    <t>The New Waterdhavian</t>
  </si>
  <si>
    <t>Halivar's Lords and Ladies</t>
  </si>
  <si>
    <t xml:space="preserve">Pleased Toes </t>
  </si>
  <si>
    <t>Pleased Toes 
** Probably had to flee the Warrens
Philbin: Male Halfling, printer of ‘Pleased Toes’, gruff patriarch, one of the wealthiest merchants in Waterdeep (DS  40-41)
Lin: Female Halfling, Philbin’s wife, have several children; Dem and Mira and probably Harravin among them, (DS 40)
Harravin: Male Halfling, Works as a crier in Castle Ward, sells ‘Pleased Toes’ set of tales written printed and sold exclusively by Halflings (DS 40)</t>
  </si>
  <si>
    <t>Mouth of True Waterdeep</t>
  </si>
  <si>
    <t>say very rude and inflammatory things about Lords, Palace officials, nobles, and other socially prominent citizens</t>
  </si>
  <si>
    <t>Turjan's Trumpet</t>
  </si>
  <si>
    <t>Daily Trumpet</t>
  </si>
  <si>
    <t>Merchants’ True Friend</t>
  </si>
  <si>
    <t>Endless Chapbooks</t>
  </si>
  <si>
    <t>Title</t>
  </si>
  <si>
    <t>Format</t>
  </si>
  <si>
    <t>Typical Resale Price</t>
  </si>
  <si>
    <t>Sample Passage</t>
  </si>
  <si>
    <t>Typical Resale Price2</t>
  </si>
  <si>
    <t>On any given day in Waterdeep, battered, well-used copies of all these titles can be found by someone who visits a mere handcount of printers or "old tome" shops._x000D_
Anyone can copy any book without legal penalty in Waterdeep, and printers amass libraries of chapbooks printed by their rivals so that they can plunder for ornaments and illustrations when a "new" book must be swiftly assembled. Many woodcut artists and apprentices can't craft a new illustration to save their lives, but they can readily and speedily accomplish what they've been trained to do: exactly copy something set in front of them._x000D_
Bookshops in Waterdeep tend to be crowded with dusty histories and volume after volume of adventure, romance, or bawdy sagas that are twenty to forty titles long.</t>
  </si>
  <si>
    <t>Engelvaer's Poison and Sickness Remedies</t>
  </si>
  <si>
    <t>Engelvaer's Poison and Sickness Remedies is a compendium of alchemical preparations and folk medicines (including herbs and the placing of certain gems and other substances on the tongue of the stricken). Most of its contents have been discredited, but many sages believe some instructions may have limited efficacy if augmented by information deliberately left out by Engelvaer (and rumored to be contained in a second chapbook, the very expensive and rare Coderium that he sold for 1,000 gp per copy).</t>
  </si>
  <si>
    <t> 12 pages, bound in "dusty blue," with silver gilt stamped title on front.</t>
  </si>
  <si>
    <t> For relief from ye shaking fever, take first ye outer leaves of ye salath plant, taking great care that they be not withered but yet retain their prickly hairs, and soak a goodly handful of these in ye blood of. . . .</t>
  </si>
  <si>
    <t>Herbs of the North and How to Recognize Them</t>
  </si>
  <si>
    <t>Herbs of the North and How to Recognize Them is a fanciful overview of a strange selection of ground plants found in the Dessarin valley. The roster is considered odd in that none of the plants, so far as is known, actually has healing properties. Each is portrayed in a crude line drawing and identified by common names plus a grandiose title apparently crafted by the unknown chapbook author. Listings of uses follow; readers may learn (some the hard way) that every single use was apparently invented for this work and that attempting many of them may be harmful.</t>
  </si>
  <si>
    <t> 34 pages, bound in dark brown, with no lettering on the covers.</t>
  </si>
  <si>
    <t> Dragonfire Weed, hight also Common Thrubweed, Bootspice, Rust-Tassel, and Brownshar. A creeping, wilted-looking plant of slender, ragged dusty-green leaves sprouting from a single root without apparent flower. Older, outer leaves turn brown and lengthen into long stalks ending in the shriveled leaf, or "tassel." This plant sprouts wherever fiery dragon-breath touches fertile ground. Uses: Wards off dragons when worn on naked body instead of -- not as well as -- clothing or armor. Cures burns when rubbed on them. Calms troubled digestion and cures drunkenness instantly when chewed and swallowed. When boiled, yields a brown dye that can tint eyes and hair as well as skin.</t>
  </si>
  <si>
    <t>That Old Cask: A Drinker's Tales</t>
  </si>
  <si>
    <t>That Old Cask: A Drinker's Tales is a compendium of colorful but simply told yarns, all of the "I was told this good story of Waterdeep in a tavern" sort. Most are clever little tales of revenge, farce, or strange gods-fated happenstance and are entertaining rather than moralistic or useful. It is a standard book in Waterdhavian households, where many old folk read it aloud to younglings around the evening fire or low-lamp.</t>
  </si>
  <si>
    <t> 28 pages, bound in black with copper corners; a copper-painted metal cask badge is claw-stamped into the center of the front cover (the corners go green very swiftly, and it's rare indeed to find a cask badge with any paint left on it).</t>
  </si>
  <si>
    <t> But the miller was not quite ready to give up on his gold just yet. Down he came a-creeping, with three stout friends and all of them bearing cudgels, too, to where the proud knight lay sleeping, and they set upon him like thrashers in a hurry to be done before a windstorm, flailing with their cudgels until blood flew like raindrops and cracks and splinters beset the wood that had bludgeoningly served them for lo these years. . . .</t>
  </si>
  <si>
    <t>The Exploits of Roral Readysword, Knight-Adventurer</t>
  </si>
  <si>
    <t>This chapbook tells a grand, stirring tale of rollicking derring-do in light, arch prose, of the seemingly endless rescues, fights, pranks, and monster-slayings practiced by the smilingly empty-headed hero Roral (pronounced "ROAR-all"). Set in an imaginary landscape of always summer where roads wind through lush farms and deep forests populated by endless bad barons and sinister always-helmed knights (and by legions of beautiful damsels who lie fetchingly bound and oppressed by aforementioned barons and knights), this sprawling tale of bold action after daring escapade strays neither into foul language, bawdy description, nor truly frightening description, and reading it can lift spirits.</t>
  </si>
  <si>
    <t> 36 pages, bound in red, with covers embossed with a large "RR" (most editions).</t>
  </si>
  <si>
    <t> But Roral came down then upon him like a child upon hot tarts. Zish went his bright blade, and zlosh, and at each stroke gore gouted like wine and evil men cried out as they perished, until all the guards lay fallen and Roral faced his foe alone. And then the bold knight drew his dagger sharp, and then he let it go -- and then the air itself screamed loud, a-sliced both high and low! The Baron of the Black Jaws darted he to the left and then to the right, belly and mustaches bobbing wildly, as Roral's sword and hurled dagger sought his vitals. . . .</t>
  </si>
  <si>
    <t>The Ramath Saga</t>
  </si>
  <si>
    <t>The long-running series called the Ramath Saga deserves special mention. Although it never achieves the splendid tone and humor of the Roral tome, it has been the daily reading fare of men of action -- and the vastly greater ranks of men who idly dream of being men of action -- for two decades. Greater numbers of these chapbooks have been sold than any other series, perhaps because readers of romances have more to choose from. Ramath is a grim, darkly handsome hero who calmly and tersely handles all perils in stride, never seeming to change in character from one book to the next. All of the anonymously-penned Ramath books are dreadfully written, but those listed hereafter contain such striking tales that they remain popular while the others are now largely forgotten.</t>
  </si>
  <si>
    <t> (most volumes) 22 pages, bound in crimson with a diagonal silver stripe emblazoned in black: Ramath.</t>
  </si>
  <si>
    <t>3 gp (for titles listed hereafter; 3 to 6 sp for other Ramath titles).</t>
  </si>
  <si>
    <t> The dark figure laughed coldly, but Ramath strode forward undaunted, the sword that had slain seven sorcerers in his hand. When he was but a pace away, the cowl facing him grew empty and fell to the stones in a heap, and his foe was not any longer there. Ramath turned as swift as any serpent, questing alertly in all directions for the peril he knew to yet be assailing him. . . .</t>
  </si>
  <si>
    <t>The Dark Dragon</t>
  </si>
  <si>
    <t>The Dark Dragon is a frankly lewd tome that is notorious for the vivid details of its largely plotless narrative, which concerns guests overcome with passions in the mysterious castle of the Dark Dragon.</t>
  </si>
  <si>
    <t> 36 pages, bound in black, with a leather binding-closed loop fashioned to look like a dragon's tail.</t>
  </si>
  <si>
    <t> And beneath her straining fingers -- and the blazing flame of his desire -- his tunic gave way, and. . . .</t>
  </si>
  <si>
    <t>The Rose of Neverwinter: Love Conquers Darkness</t>
  </si>
  <si>
    <t>The most popular of dozens of well-loved feminine romances concerned with matters of the heart rather than of the flesh, The Rose of Neverwinter: Love Conquers Darkness is setin a city of Neverwinter that no inhabitant of the real one would recognize. (The fictional Neverwinter is a remote northern city of linked castles surrounded by a tamed "garden" wood, in an always-warm, always-fair-weather setting.) This long narrative is crammed onto the pages, and it has tiny margins and even tinier script. It follows the Rose, most beautiful of the "seventy lovelorn ladies of Neverwinter," as six rival princes from distant lands arrive one "wolf-howling night," and all set about seeking to conquer her heart.</t>
  </si>
  <si>
    <t> 36 pages, bound in maroon, with the full title stamped onto the cover in flowing script (the characters painted in silver).</t>
  </si>
  <si>
    <t> They drew off their gloves in unison, saluted each other with full finger-weaving courtesy, and then -- the darkly-glowering Prince Haundrath boldly, and the Rose slowly, the graceful advance of her hand daring yet reluctant -- touched just their fingertips together.</t>
  </si>
  <si>
    <t>Nargeth's Roving Eye, and the Wonders It Witnessed</t>
  </si>
  <si>
    <t>A bawdy tome more humorous and less torridly written than the notorious Dark Dragon, Nargeth's Roving Eye, and the Wonders It Witnessed concerns many amorous goings-on seen by the arcane eye of the young wizard Nargeth, who seems to have an affinity for hiding in closets in grand mansions and castles and just watching life . . . er . . . unfold.</t>
  </si>
  <si>
    <t> 34 pages, bound in light buckskin, with a single, staring eye (with a smile just beneath it) embossed on the cover.</t>
  </si>
  <si>
    <t> Giggles and chuckles seemed to be at war with each other on the other side of that door. A passing guard cast a look of frowning envy at its closed darkness as Nargeth urgently sought to find a hole, no matter how small, that would permit his skulking orb to see into the bedchamber of the princess. . . .</t>
  </si>
  <si>
    <t>Trade-Roads and Tavern-Notes: A Wayfarer's Guide to Inns, Wells, Taverns, and Perils in the North</t>
  </si>
  <si>
    <t>Trade-Roads and Tavern-Notes: A Wayfarer's Guide to Inns, Wells, Taverns, and Perils in the North is a guidebook consisting of very brief (alphabetical, by place) listings of travel-relevant features found along the roads of the Sword Coast North. Out-of-date judgments and curious omissions abound; no maps are provided and the work in general is "only a little better than nothing at all," but despite years of warnings by outlanders and Waterdhavians who've tried to use it "in the wild," the "Trusty Guide" is widely considered reliable by Waterdhavians who've never traveled. If such folk do undertake a journey, most will bring along a copy. In the words of one caravan rider: "Well, let them wave it about. Judiciously used, page by page, it can help get about ten wayfires going."</t>
  </si>
  <si>
    <t> 20 pages, bound in green (apt to fade in a mottled manner) with the letter "T" stamped on the front cover.</t>
  </si>
  <si>
    <t> Drowned Lady Well. A day east of Calling Horns along the Evermoor Way: seek small hill crowned by three tall pines, cairn like ram's head at west end. Well covered by large flat stone below cairn, flows out into stone-lined basin. Watched by wolves. Drinkable water, no drowned ladies. Troll country; camp with ring-fires.</t>
  </si>
  <si>
    <t>Beyond the Dark Door: Sewers, Cellars, and Secret Passages of Castle Ward</t>
  </si>
  <si>
    <t>Broad Beneath My Back: Sixty Summers of Mattress-Making in Snail Street</t>
  </si>
  <si>
    <t>The Mystery of The Black Spur
One oddity among chapbooks that never fails to ignite furious debate among collectors and sages alike is The Black Spur, a curiously stilted work of fiction purporting to recount the disputes, intrigues, and romances within the sprawling, luxurious household of a fictional noble family of Waterdeep. Many folk believe its prose conceals spell incantations, for those who know how to look for them, and this and other strange beliefs about the Spur have been fanned by the fact that every single copy of this chapbook is slightly different, with paragraphs or individual lines added, omitted, or altered. Certain wealthy collectors of the city (who've learned to remain anonymous since those who were more public suffered, one after another, robbery and murder) have for years tried to amass as many copies of the Spur as possible.
At least two thousand copies of the Spur were printed some twenty-four winters ago, by unknown presses acting for an anonymous author. Blackstaff Tower is known to hold more than a dozen copies, and all of the noble houses like to own at least a copy each (to hunt for what are said to be thinly veiled references to real nobles, not necessarily out of any interest in chasing down spells at all). One long-lasting rumor insists the spell hidden in the copies of the Spur is a "hanging" doom spell that will be unleashed to devastate Waterdeep if it is ever properly uttered. Still other whispers say it will set the Walking Statues to performing some unknown task, or cause the Castle to collapse down into Skullport, or force all living things up out Undermountain or the sewers into the city streets.</t>
  </si>
  <si>
    <t>Feuds of the Founders: Old Quarrels and Disputes of Early Waterdeep</t>
  </si>
  <si>
    <t>Hunting Haurauthadoar: The Slaying of a Great Green Dragon</t>
  </si>
  <si>
    <t>It was Prince Murnlarreo, as mocking as ever, his stunningly handsome face wearing a smile that did not quite hide the pain lurking in his magnificent storm-gray eyes. Those eyes, those magnificent eyes! As the Rose turned her head to gaze into his eyes, waving the once-more-glowering Haundrath away, she felt herself drawn helplessly into the welcoming depths of Murnlarreo's warmly regal orbs. . . .</t>
  </si>
  <si>
    <t>Jossra's Sayings: Mind-Governing Advice for All Social Occasions</t>
  </si>
  <si>
    <t>Lady Naga, and Why I Loved Her</t>
  </si>
  <si>
    <t>Lord Malavar's Moustache: A Mirthful Mystery of Old Waterdeep</t>
  </si>
  <si>
    <t>Malpurth's Catalogue of Lances, Pendants, and Banners of Fallen Houses</t>
  </si>
  <si>
    <t>Moonfall: The Tragic Tale of a Dancer of Waterdeep</t>
  </si>
  <si>
    <t>Songs on the Wind: Ghosts of the Old City, and What They Whisper to Me</t>
  </si>
  <si>
    <t>Production of Chapbooks 
Resale prices of used chapbooks vary with demand, but the fees paid by printers to produce a book can be summarized thus:
Most printers pay an author a flat fee per tome (no royalties) of 6-12 gp (8-10 is the average), though the fee can be much higher for books "the public is demanding" such as tell-all tales from celebrities of the moment. Artists are usually paid 1 sp per illustration or 1 gp for all the illustrations needed for a book. (Many printers will recycle these woodcuts for several future tomes with no thought for paying the artist any more coin: once a woodcut is sold, it becomes the buyer's property.)
Newly printed chapbooks are usually sold to vendors (who can rarely add more than 2 or 3 gp to the price, lest they be undercut by another seller) at 2 to 4 gp a copy.
Waterdeep is home to literally hundreds of printers, but the best-known (and regarded) ones are: Nanalo's (Nanalo Druen, north-front Keltarn Street, two doors east of the Street of Silver, Castle Ward) and the House of Sharp Quills (Speakers: Immarsk Tanthuulen and Blaela Murrowind; south-front Julthoon Street three doors west of Gothal Street). Generally, the respectable printers, and those with a lot of money, but also a few well-heeled rebels and mavericks, are located north of the Market ("upcastle") and the less respectable makers of lower-quality chapbooks are south of it, or "downcastle." The most notorious "print anything" business, Malikho's Maw, can be contacted only by asking doorguards of certain Dock Ward taverns to arrange clandestine meetings.</t>
  </si>
  <si>
    <t>Daily Trumpet </t>
  </si>
  <si>
    <t>https://web.archive.org/web/20030208021439/http://members.ozemail.com.au/~bowley/mercs/</t>
  </si>
  <si>
    <t>https://www.reddit.com/r/WaterdeepDragonHeist/comments/agitzm/every_newsie_wants_more_papes_the_daily_trumpet/</t>
  </si>
  <si>
    <t>, a newsletter covering events in Zhentil Keep.</t>
  </si>
  <si>
    <t>https://web.archive.org/web/20010407003827/http://homepages.go.com/~fzoulchembryl/sundown.html</t>
  </si>
  <si>
    <t>Waterdeep News Archive</t>
  </si>
  <si>
    <t>http://archive.wizards.com/default.asp?x=dnd/archfr/dn</t>
  </si>
  <si>
    <t>Any roster of the most popular, important, and useful chapbook titles published in Waterdeep will inevitably be subjective and hotly debated -- but in all such lists drawn up fairly, the following titles must appear. (It should be noted that their resale prices reflect lasting popularity; lesser-known chapbooks usually fetch 2 to 4 gp at most, and many go for less than that.)</t>
  </si>
  <si>
    <t> What to put in a Waterdeep/North Gazette?</t>
  </si>
  <si>
    <t>http://forum.candlekeep.com/topic.asp?TOPIC_ID=17298</t>
  </si>
  <si>
    <t>The Daily Trumpet - Hammer 1368</t>
  </si>
  <si>
    <t>http://www.angelfire.com/rpg2/guard/1368-hammer.html</t>
  </si>
  <si>
    <t>PLAINT #</t>
  </si>
  <si>
    <t>PLAINT</t>
  </si>
  <si>
    <t>OFFENSES</t>
  </si>
  <si>
    <t>CRIME</t>
  </si>
  <si>
    <t>Court</t>
  </si>
  <si>
    <t>SENTENCE</t>
  </si>
  <si>
    <t>Crimes Against the Lords</t>
  </si>
  <si>
    <t>SEVERE</t>
  </si>
  <si>
    <t>Treason (including Assault Upon a Lord)</t>
  </si>
  <si>
    <t>Open Lord</t>
  </si>
  <si>
    <t>Death (instant)</t>
  </si>
  <si>
    <t>Impersonation of a Lord</t>
  </si>
  <si>
    <t>Impersonation of a Magister</t>
  </si>
  <si>
    <t>Death (upon conviction) after flogging</t>
  </si>
  <si>
    <t>Forgery of an Official Document</t>
  </si>
  <si>
    <t>Death (upon conviction) or Exile plus Mutiliation</t>
  </si>
  <si>
    <t>Sentences</t>
  </si>
  <si>
    <t>Assault Upon a Magister</t>
  </si>
  <si>
    <t>Death (upon conviction) or Enforced Hard Labor for 10 years</t>
  </si>
  <si>
    <t>SERIOUS</t>
  </si>
  <si>
    <t>Theft, Vandalism, or Arson Against the Palace or any part of the City Walls</t>
  </si>
  <si>
    <t>Enforced Hard Labor (as Jusctice demands) and Fine (2000 dragons and cost of repairs)</t>
  </si>
  <si>
    <t>Impersonation of a Guardsman or Officer of the Watch</t>
  </si>
  <si>
    <t>Imprisonment (dungeon)(as justice demands) plus Fine (5,000 dragons) and flogging</t>
  </si>
  <si>
    <t>Repetition of any Lesser or Minor Offense Against this Plaint</t>
  </si>
  <si>
    <t>Willful Disobedience of any Edict Uttered Against One By a Lord</t>
  </si>
  <si>
    <t>LESSER</t>
  </si>
  <si>
    <t>Unlawful Observation or Copying of an Official Document</t>
  </si>
  <si>
    <t>Enforced Hard Labor (3 weeks) plus Fine (300gp)</t>
  </si>
  <si>
    <t>Assault Upon a City Officer Who is Acting In the Line Of Duty</t>
  </si>
  <si>
    <t>Imprisonment (dungeon)(1 week) plus Fine (as justice demands; usually based on ability to pay; flogging if unable to pay anything)</t>
  </si>
  <si>
    <t>MINOR</t>
  </si>
  <si>
    <t>Blasphemy Against Lord, Magister, or any City Officer</t>
  </si>
  <si>
    <t>Crimes Against The City</t>
  </si>
  <si>
    <t>Poisoning of Water (City Wells; includes attempted blockage or attempts to control public access, or charge fees for such access)</t>
  </si>
  <si>
    <t>Murder</t>
  </si>
  <si>
    <t>Spying, Sabotage</t>
  </si>
  <si>
    <t>Fraud</t>
  </si>
  <si>
    <t>Fencing Stolen Goods</t>
  </si>
  <si>
    <t>Unlawful Duelling (Manslaughter)</t>
  </si>
  <si>
    <t>Exile or Ban Against Future Entry (up to 5 years) and Damages (to family, typically 1,000 dragons) or Enforced Hard Labor (up to 3 years) and Fine</t>
  </si>
  <si>
    <t>Murder With Justification</t>
  </si>
  <si>
    <t>Repetition of Any Lesser or Minor Offense Against This Plaint</t>
  </si>
  <si>
    <t>Imprisonment (dungeon)(1 month) and Fine (up to 1,000 dragons) and Edict Against Convicted</t>
  </si>
  <si>
    <t>Bribery of a City Officer or Official (attempted or apprehended)</t>
  </si>
  <si>
    <t>Unlawful Entry Into the Harbor (1 charge per vessel per occasion)</t>
  </si>
  <si>
    <t>Unlawful Duelling (apprehended; i.e. no fatality)</t>
  </si>
  <si>
    <t>Bribery</t>
  </si>
  <si>
    <t>Unlawful Flight Intrusion (into City airspace, of intelligent being flying by means of an aerial mount or magic)</t>
  </si>
  <si>
    <t>Blasphemy Against Foreign Ambasadors</t>
  </si>
  <si>
    <t>Vagrancy</t>
  </si>
  <si>
    <t>Imprisonment (dungeon)(overnight)</t>
  </si>
  <si>
    <t>Littering (includes Relief of Human Wastes in Public)</t>
  </si>
  <si>
    <t>Imprisonment (dungeon)(overnight) and Fine (2 sp to 1 dragons based on ability to pay) and Edict Against Convicted</t>
  </si>
  <si>
    <t>Brandishing a Weapon Dangerously or Threateningly Without Due Cause (note</t>
  </si>
  <si>
    <t>Dangerous Operation of a Coach, Wagon, Litter or other Conveyance (including Airborne)</t>
  </si>
  <si>
    <t>Crimes Against The Gods</t>
  </si>
  <si>
    <t>Defiling of a Holy Place (Temple Burglary, Temple Arson, or Temple Vandalism)</t>
  </si>
  <si>
    <t>Theft of Temple Goods or Offerings (includes spoilage or consumption of same)</t>
  </si>
  <si>
    <t>Imprisonment (dungeon)(up to 1 month) and I(double the estimated value of goods) and Edict Against Convicted</t>
  </si>
  <si>
    <t>Tomb-Robbing (or Unlawful Entry and/or Vandalism of a Tomb)</t>
  </si>
  <si>
    <t>Assault Upon a Priest or Lay Worshipper</t>
  </si>
  <si>
    <t>Public Blasphemy of a God or Priesthood</t>
  </si>
  <si>
    <t>Drunkenness (and Disorderly Conduct) at Worship</t>
  </si>
  <si>
    <t>Crimes Against Citizens</t>
  </si>
  <si>
    <t>Arson (of Ship, Structure, or Stored Property)</t>
  </si>
  <si>
    <t>Rape</t>
  </si>
  <si>
    <t>Assault Resulting in Mutilation or Crippling</t>
  </si>
  <si>
    <t>Magical Assault</t>
  </si>
  <si>
    <t>Forgery (not including official City documents)</t>
  </si>
  <si>
    <t>Exile or Ban Against Future Entry (up to 20 years) and D and confiscation of all property except one weapon, one week's rations, and clothes worn by the offender at the time of sentencing`</t>
  </si>
  <si>
    <t>Slavery</t>
  </si>
  <si>
    <t>Robbery</t>
  </si>
  <si>
    <t>Enforced Hard Labor (up to 1 month) and Damages (value of goods lost plus up to 500 dragons)</t>
  </si>
  <si>
    <t>Burglary</t>
  </si>
  <si>
    <t>Imprisonment (dungeon)(up to 3 months) and Damages (value of goods lost plus up to 500 dragons)</t>
  </si>
  <si>
    <t>Theft or Killing of Livestock</t>
  </si>
  <si>
    <t>Damages (double cost of lost stock)</t>
  </si>
  <si>
    <t>Imprisonment (dungeon)(up to 1 week) and Damages (double normal), or Imprisonment (light work in Castle compound) (up to 2 weeks) and Damages (double normal)</t>
  </si>
  <si>
    <t>Usury</t>
  </si>
  <si>
    <t>Damages (City recovers excess over legal rates, returns to injured party)</t>
  </si>
  <si>
    <t>Damage to Property</t>
  </si>
  <si>
    <t>Damages (value of goods lost plus up to 500 dragons) and Edict Against Convicted</t>
  </si>
  <si>
    <t>Assault (Wounding)</t>
  </si>
  <si>
    <t>Assault on Livestock (non-fatal)</t>
  </si>
  <si>
    <t>Unlawful Hindrance of Business</t>
  </si>
  <si>
    <t>Assault (without wounding or robbery)</t>
  </si>
  <si>
    <t>Imprisonment (dungeon)(overnight) and Damages (up to 50 dragons)</t>
  </si>
  <si>
    <t>Excessive Noise (interfering with sleep or business)</t>
  </si>
  <si>
    <t>Death (upon conviction)</t>
  </si>
  <si>
    <t>Exile or Ban Against Future Entry (for a number of years or summers)</t>
  </si>
  <si>
    <t>Mutilation (loss of offending extremities, branding)</t>
  </si>
  <si>
    <t>E</t>
  </si>
  <si>
    <t>Enforced Hard Labor  (for a period of days, months, or years de¬pending on the seriousness of the crime)</t>
  </si>
  <si>
    <t>F</t>
  </si>
  <si>
    <t>Imprisonment (dungeon)</t>
  </si>
  <si>
    <t>Imprisonment (light work in Castle compound)</t>
  </si>
  <si>
    <t>H</t>
  </si>
  <si>
    <t>Fine (payable to the City) Inability to pay the fine leads to imprisonment and/or hard labor</t>
  </si>
  <si>
    <t>Damages - payable to the injured party or victim's kin; inability to pay damages leads to imprisonment and/ or hard labor)</t>
  </si>
  <si>
    <t>J</t>
  </si>
  <si>
    <t>Edict Against Convicted (public pronouncement forbidding convicted to do something; e.g. continue in present business, repeat circumstances that led to an offense, etc.)</t>
  </si>
  <si>
    <t>TYPICAL CRIMES</t>
  </si>
  <si>
    <t>treason, impersonation, forgery of official documents, destruction of city property, assault, willful disobedience of edicts, and blasphemy against a government official</t>
  </si>
  <si>
    <t>Crimes Against the City</t>
  </si>
  <si>
    <t>poisoning of wells, murder, spying, sabotage, fraud, fencing, unlawful dueling, bribery, unlawful entry into the city, vagrancy, littering, brandishing a weapon without cause, and reckless driving</t>
  </si>
  <si>
    <t>Crimes Against the Gods</t>
  </si>
  <si>
    <t>defiling of a holy place, theft of temple goods, tomb-robbing, assault on a religious person, public blasphemy of a god or priesthood, and disorderly conduct at worship</t>
  </si>
  <si>
    <t>arson, rape, bodily harm, magical assault, forgery, slavery, robbery, burglary, theft/killing of livestock, usury, property damage, assault, hindrance of business, and excessive noise</t>
  </si>
  <si>
    <t>Aurora's Catalog</t>
  </si>
  <si>
    <t>GOOD&amp;SERVICES</t>
  </si>
  <si>
    <t>hirelings</t>
  </si>
  <si>
    <t>poisons</t>
  </si>
  <si>
    <t>medici</t>
  </si>
  <si>
    <t>CATEGORY</t>
  </si>
  <si>
    <t>PRICE, gp per dose</t>
  </si>
  <si>
    <t>SAVE &amp; DC</t>
  </si>
  <si>
    <t>INTERVAL</t>
  </si>
  <si>
    <t>EFFECT</t>
  </si>
  <si>
    <t>SAVE</t>
  </si>
  <si>
    <t>OVERDOSE</t>
  </si>
  <si>
    <t>EFFECT2</t>
  </si>
  <si>
    <t>EFFECT3</t>
  </si>
  <si>
    <t>Стовпець4</t>
  </si>
  <si>
    <t>GROUP</t>
  </si>
  <si>
    <t>TRADE GOODS2</t>
  </si>
  <si>
    <t>PRICE</t>
  </si>
  <si>
    <t>WEIGHT</t>
  </si>
  <si>
    <t>Average Prices for Goods &amp;Services in Waterdeep</t>
  </si>
  <si>
    <t>GOOD / SERVICE</t>
  </si>
  <si>
    <t>PRICES</t>
  </si>
  <si>
    <t>ITEMS</t>
  </si>
  <si>
    <t>PRICE, GP</t>
  </si>
  <si>
    <t>Hireling</t>
  </si>
  <si>
    <t>Per Day</t>
  </si>
  <si>
    <t>Alindluth</t>
  </si>
  <si>
    <t xml:space="preserve">Alchemical </t>
  </si>
  <si>
    <t>When ingested, alindluth deadens all pain and prevents shock and nausea effects for a few minutes. There are no known side effects, but if the substance is used too soon after first exposure (or in too large a dose; dosages vary by body volume and weight), it induces a short-duration coma.</t>
  </si>
  <si>
    <t xml:space="preserve"> Ingested </t>
  </si>
  <si>
    <t xml:space="preserve">  Constitution DC 13 </t>
  </si>
  <si>
    <t>  Ten minutes</t>
  </si>
  <si>
    <t>Effect: The user feels no pain or systemic ills.</t>
  </si>
  <si>
    <t>Until First Interval: The user reduces all damage (except psychic) by 1 point.</t>
  </si>
  <si>
    <t>While in Effect: The user gains advantage on all Constitution saves.</t>
  </si>
  <si>
    <t>Overdose: A user that takes a second dose within three hours of the first must make a Constitution save DC 14 or suffer the Unconscious condition until the first interval.</t>
  </si>
  <si>
    <t>Addiction: None</t>
  </si>
  <si>
    <t>Rangers' Field</t>
  </si>
  <si>
    <t>Accounting</t>
  </si>
  <si>
    <t xml:space="preserve"> see Bookkeeping</t>
  </si>
  <si>
    <t>In the brief summary below, prices are provided for items player  characters may well desire or require. DMs should use these as guidelines only, following certain strictures:l If something is in great demand and short supply, prices rise.l If there is a glut, prices fall.l If a guild is involved in the price-setting, that is men-tioned at the end of the entry (independent operators usually undercut the Guild by 5-10% unless their prod-uct is in such demand that they need not compete with guild prices).l Prices given within the Players Handbook and the DUNGEON MASTER Guide are considered to hold true, in general, for Waterdeep, and are not duplicatedhere unless special modifications apply.l Prices for unusual servicesbounty hunting, for exam-ple, or for the sale of monsters and monster eggs oryoungare not given herein, as it is recommended thata DM determine these on a case-by-case basis, role-play-ing all deal-making.</t>
  </si>
  <si>
    <t>Alchemical Goods</t>
  </si>
  <si>
    <t>Price</t>
  </si>
  <si>
    <t>COIN</t>
  </si>
  <si>
    <t>VALUE</t>
  </si>
  <si>
    <t>Waterdeep honors all coinage, trade bars and electrum in 10-, 25- and 50-gold piece weights from throughout the Realms, as well as gems (which are traded as currency, rather than simple art objects, due to generations of dwarven influence).Toal (2gp): A square, flat brass coin issued and honored by the Lords' treasury. Very little value elsewhere.Harbor Moon (50 gp): Technically worth 25 taols, harbor moons are crafted of platinum inset with electrum, in the shape of a crescent with a hole cut into the center of its curve. Traditionally used for buying large amounts of cargo. Worth about 2 platinum outside Waterdeep.</t>
  </si>
  <si>
    <t>Chaunsel</t>
  </si>
  <si>
    <t>Upon contact with bare skin, chaunsel makes the affected area extremely sensitive for up to about twenty minutes. It is often used by thieves or others working in darkness, applied to their fingertips to make them able to feel tiny details, seams, and such. Overdosing causes days of numbness in the affected area.</t>
  </si>
  <si>
    <t xml:space="preserve"> Contact </t>
  </si>
  <si>
    <t xml:space="preserve">  Constitution DC 12 </t>
  </si>
  <si>
    <t>Effect: The user's sensitivity spikes, causing an increase in tactile awareness.</t>
  </si>
  <si>
    <t>Immediate: The user suffers 1d4 psychic damage.</t>
  </si>
  <si>
    <t>While in Effect: The user gains advantage on Intelligence (Investigation), Wisdom (Perception), and on thieves' tools checks.</t>
  </si>
  <si>
    <t>Overdose: A user that takes a second dose within twelve hours of the first must make a Wisdom save DC 16 or overstimulate his nerves, suffering 2d6 poison damage and taking disadvantage on all Intelligence (Investigation), Wisdom (Perception), and thieves' tools checks for 1d4 days.</t>
  </si>
  <si>
    <t>Addiction: Low (Wisdom)</t>
  </si>
  <si>
    <t>Animal Call (specify creature)</t>
  </si>
  <si>
    <t>Ale, tankard</t>
  </si>
  <si>
    <t xml:space="preserve"> 1 sp to 10 sp (varies with quality)</t>
  </si>
  <si>
    <t>Acid (vial)</t>
  </si>
  <si>
    <t> 25</t>
  </si>
  <si>
    <t>Alchemist</t>
  </si>
  <si>
    <t>1 gp*</t>
  </si>
  <si>
    <t>90 gp</t>
  </si>
  <si>
    <t>harbor moon</t>
  </si>
  <si>
    <t>50 gp/30 gp outside</t>
  </si>
  <si>
    <t>Haunspeir</t>
  </si>
  <si>
    <t xml:space="preserve">Natural </t>
  </si>
  <si>
    <t>Named after a wizard from Neverwinter, haunspeir is sold as a tobacco-like paste or dried in a pill form. It is used by wizards and others who need to rapidly boast their intelligence.</t>
  </si>
  <si>
    <t>  Fifteen minutes</t>
  </si>
  <si>
    <t>Effect: While on haunspeir, a user's intellect and cognition spike, with nose-bleeds as a side effect. During this time, the user's skin is very sensitive to sharp injuries, causing them to bleed viciously.</t>
  </si>
  <si>
    <t>Immediate: 1d4 points of psychic damage.</t>
  </si>
  <si>
    <t>Until First Interval: Advantage to all Intelligence ability checks and +2 to Intelligence-based spell save DCs.</t>
  </si>
  <si>
    <t>While in Effect: All slashing and piercing attacks against the target deal an additional 1 point of damage.</t>
  </si>
  <si>
    <t>Overdose: If more than one dose is taken in a 24-hour period, the target immediately suffers 2d4 points of psychic damage (no save), Save DC increases by +4, and the side effect is doubled.</t>
  </si>
  <si>
    <t>Leash - dire wolf</t>
  </si>
  <si>
    <t xml:space="preserve"> see Weapon-harness</t>
  </si>
  <si>
    <t>Alchemist's Fire (flask)</t>
  </si>
  <si>
    <t> 50</t>
  </si>
  <si>
    <t>Animal tender/groom</t>
  </si>
  <si>
    <t>15 cp</t>
  </si>
  <si>
    <t>100 gp</t>
  </si>
  <si>
    <t>taol</t>
  </si>
  <si>
    <t>2 gp/nothing outside</t>
  </si>
  <si>
    <t>Jhuild</t>
  </si>
  <si>
    <t>Also known as "Thrallwine", Jhuild is a dark reddish brew made from certain grapes, fruits and herbs grown near Surmarsh. Slaveholders and overseers use this drink to to strengthen captives engage in hard labor while dulling their wills and minds.</t>
  </si>
  <si>
    <t xml:space="preserve">  Intelligence DC 15 </t>
  </si>
  <si>
    <t>  One hour</t>
  </si>
  <si>
    <t>Effect: While on jhuild, a user is jumpy and nervous, finding relief and distraction in hard physical labor.</t>
  </si>
  <si>
    <t>Immediate: 1 point of psychic damage.</t>
  </si>
  <si>
    <t>While in Effect: Advantage on all Strength ability checks and saves for the duration.</t>
  </si>
  <si>
    <t>While in Effect: The imbiber is fearful and extremely susceptible to suggestion, suffering disadvantage to all Wisdom saves while under its influence. Creatures gain advantage on their attempts to use Intimidation against the imbiber.</t>
  </si>
  <si>
    <t>Overdose: None</t>
  </si>
  <si>
    <t>Leash - medium dog</t>
  </si>
  <si>
    <t>Barrel</t>
  </si>
  <si>
    <t xml:space="preserve"> 5 sp to 5 gp, depending on size (Guild)</t>
  </si>
  <si>
    <t>Antitoxin (vial)</t>
  </si>
  <si>
    <t>Architect/engineer</t>
  </si>
  <si>
    <t>5 sp</t>
  </si>
  <si>
    <t>150 gp</t>
  </si>
  <si>
    <t>sun</t>
  </si>
  <si>
    <t>Kammarth</t>
  </si>
  <si>
    <t xml:space="preserve">Magical </t>
  </si>
  <si>
    <t>Sold as a stimulant powder or beige-colored jelly, Kammarth is made from the combination of a rare forest root and an Underdark fungus. It causes a temporary increase in speed and reaction time.</t>
  </si>
  <si>
    <t xml:space="preserve"> Contact or ingested </t>
  </si>
  <si>
    <t xml:space="preserve">  Wisdom DC 10 or 13 (ingested) </t>
  </si>
  <si>
    <t>Effect: While on kammarth, a user feels a sense of boundless energy and well-being.</t>
  </si>
  <si>
    <t>Immediate: Gain a +10' bonus to Speed for 1d4+1 rounds.</t>
  </si>
  <si>
    <t>While in Effect: Gain advantage on Initiative checks.</t>
  </si>
  <si>
    <t>While in Effect: Those on kammarth are very trusting, apt to see the best in everyone. This gives anyone using Deception or Persuasion against them advantage on those checks.</t>
  </si>
  <si>
    <t>Overdose: If more than one dose is taken in an 8-hour period, the user suffers the 1d4 points of poison damage and the Paralyzed condition until they overcome the second dosage. Using it more than three times in any 24-hour period causes 4d4 poison damage, increases the interval to one hour, and inflicts the Paralyzed condition until they overcome that dosage.</t>
  </si>
  <si>
    <t>Addiction: Medium (Constitution, Wisdom)</t>
  </si>
  <si>
    <t>Leash - small dog</t>
  </si>
  <si>
    <t>Basket, wicker</t>
  </si>
  <si>
    <t xml:space="preserve"> 24 cp depending on size, durability (Guild)</t>
  </si>
  <si>
    <t>Business Goods</t>
  </si>
  <si>
    <t>Barrister</t>
  </si>
  <si>
    <t>1 gp</t>
  </si>
  <si>
    <t>dragon</t>
  </si>
  <si>
    <t>Katakuda</t>
  </si>
  <si>
    <t>Also known as "Dragonskin". Imported from the distant Kara-Tur, this drug was developed by an order of fighting monks of that land. It is a brown paste that hardens the user's skin. Because of it's side-effects it was rarely used duing training, but was saved for times when the monks expected a great battle.</t>
  </si>
  <si>
    <t xml:space="preserve">  Constitution DC 18 </t>
  </si>
  <si>
    <t>  Thirty minutes</t>
  </si>
  <si>
    <t>Effect: While on katakuda, a user's flesh is toughtened, though this gives away to wracking pains and spasms.</t>
  </si>
  <si>
    <t>Until First Interval: User gains resistance 3 to bludgeoning, slashing, and piercing attacks.</t>
  </si>
  <si>
    <t>At First Interval: 1d4+1 points of poison damage.</t>
  </si>
  <si>
    <t>After First Interval: User suffers disadvantage on Dexterity checks and saves.</t>
  </si>
  <si>
    <t>Overdose: Additional doses taken within a tenday of the first dose increase the DC by +2 per dose, and reduce the damage resistance by 1 per dose.</t>
  </si>
  <si>
    <t>Leash - wolf</t>
  </si>
  <si>
    <t>Beer</t>
  </si>
  <si>
    <t xml:space="preserve"> (dark stout), full quaff: 2 sp; 1 barrel: 20 gp (Guild)</t>
  </si>
  <si>
    <t>Abacus</t>
  </si>
  <si>
    <t> 2 (x)</t>
  </si>
  <si>
    <t>Clerk</t>
  </si>
  <si>
    <t>4 sp</t>
  </si>
  <si>
    <t>shard</t>
  </si>
  <si>
    <t>1 sp</t>
  </si>
  <si>
    <t>Mordayn Vapor</t>
  </si>
  <si>
    <t>Also known as "Dreammist". Made from roughly ground leaves of a rare herb found in southern forests, Mordayn is so potent that it is made from steeping a small amount into boiling water and then inhaling the vapors of the resulting tea. Raw Mordayn power and Mordayn-tainted water are a deadly poison; taking the powder directly or drinking the tea produces an immediate overdose.</t>
  </si>
  <si>
    <t xml:space="preserve"> Inhaled </t>
  </si>
  <si>
    <t xml:space="preserve">  Charisma DC 17 </t>
  </si>
  <si>
    <t>Effect: Exotic visions of incredible beauty enthrall the user, but when this wears off, the user's life seems drab and futile, instilling in him the desire to recapture the transcendent beauty of his trip.</t>
  </si>
  <si>
    <t>Until First Interval: Stunned condition.</t>
  </si>
  <si>
    <t>Ending: The user must make a Wisdom save DC 15 or fall under a compulsion to do whatever is necessary to repeat the dreammist dose. This lasts for 1d4 hours before fading.</t>
  </si>
  <si>
    <t xml:space="preserve">Overdose: If two doses are taken within an hour, or if raw mordayn powder or mordayn tea are ingested, the drug acts as a deadly poison (Ingested </t>
  </si>
  <si>
    <t xml:space="preserve"> Constitution save DC 16 </t>
  </si>
  <si>
    <t> 2d10 poison damage and poisoned condition for 24 hours; half damage on successful save). Mordayn users often throw out the tea as soon as they inhale and make sure that only one dose is available at a time in order to make sure they cannot overdose on the deadly drug.</t>
  </si>
  <si>
    <t>Lobster trap</t>
  </si>
  <si>
    <t>3 lb.</t>
  </si>
  <si>
    <t>Bells</t>
  </si>
  <si>
    <t xml:space="preserve"> wooden: 5 cp/cast metal: 15 gp, depending on size and tone (Guild)</t>
  </si>
  <si>
    <t>Artisan's Tools</t>
  </si>
  <si>
    <t> 5</t>
  </si>
  <si>
    <t>Cook</t>
  </si>
  <si>
    <t>200 gp</t>
  </si>
  <si>
    <t>nib</t>
  </si>
  <si>
    <t>1 cp</t>
  </si>
  <si>
    <t>Oruighen</t>
  </si>
  <si>
    <t>Also called "Phantomdust," Oruighen is made by refining rare cacti found in the alkaline sands of Azulduth, the Lake of Salt. It is a gray, fine-grained dust normally carried in small paper envelopes. It can temporarily blind and disable anyone unfortunate enough to inhale a pinch, and is popular with rogues and assassins who want a quick way to discourage those who interfere with their work. Phantomdust is normally employed by casting a pinch in an opponent's face (performed as a normal attack, with proficiency if the character is proficient with improvised weapons or a poisoner's kit).</t>
  </si>
  <si>
    <t xml:space="preserve">  None </t>
  </si>
  <si>
    <t>  2d4 minutes</t>
  </si>
  <si>
    <t>Effect: The victim suffers from extremely painful stinging in the nostrils and eyes.</t>
  </si>
  <si>
    <t>Immediate: Inhaler must make an immediate Constitution save DC 14. If successful, there are no effects.</t>
  </si>
  <si>
    <t>While in Effect: Victim suffers the Blinded condition.</t>
  </si>
  <si>
    <t>At First Interval: Effect ends, with no save necessary.</t>
  </si>
  <si>
    <t>Mallet, Cording</t>
  </si>
  <si>
    <t>25 lb.</t>
  </si>
  <si>
    <t>Bookkeeping</t>
  </si>
  <si>
    <t xml:space="preserve"> 1 gp per day or portion of day spent on accounts (Guild)</t>
  </si>
  <si>
    <t>Blank books of parchment, used as ledgers and notebooks; double price for vellum (Guild)</t>
  </si>
  <si>
    <t>Entertainer/performer</t>
  </si>
  <si>
    <t>Silver trade bars</t>
  </si>
  <si>
    <t>gp</t>
  </si>
  <si>
    <t>Panaeolo</t>
  </si>
  <si>
    <t>This herb was well-known in the time of Netheril, but its secret was lost when that empire fell. Some merchants have re-discovered the drug, and rescued small amounts of it from oases in Anauroch, beginning to sell it in small quantities.</t>
  </si>
  <si>
    <t xml:space="preserve">  Constitution DC 10 </t>
  </si>
  <si>
    <t>Effect: Panacolo's leathery-tasting leaves attune the user to the Weave, and boost the power of arcane spells. They make the user ill-tempered and surly, however.</t>
  </si>
  <si>
    <t>While in Effect: Increase the spell save DC of all arcane spells cast by the user by +1.</t>
  </si>
  <si>
    <t>While in Effect: The user takes Disadvantage on all Charisma ability checks.</t>
  </si>
  <si>
    <t>Overdose: If a second dose of panaeolo is taken within an hour of the first, the increase to the spell save DCs becomes +2, but the drug also gains the following:</t>
  </si>
  <si>
    <t>Immediate: The user takes 2d6 psychic damage that cannot be healed until the drug's effects have worn off.</t>
  </si>
  <si>
    <t>Addiction: Low (Constitution, Wisdom)</t>
  </si>
  <si>
    <t>Provision Bag</t>
  </si>
  <si>
    <t>Boots</t>
  </si>
  <si>
    <t xml:space="preserve"> new: 3 gp/repair: 5-15 sp (Guild) a bonus of up to 5 gp is customarily paid for immediate (same day) service.</t>
  </si>
  <si>
    <t>Quarto (12" x 9")</t>
  </si>
  <si>
    <t> 10  per 100 bound pages + cover (300 pages maximum)</t>
  </si>
  <si>
    <t>Laborer</t>
  </si>
  <si>
    <t>120 gp</t>
  </si>
  <si>
    <t>1 pound</t>
  </si>
  <si>
    <t>Sezarad Root</t>
  </si>
  <si>
    <t>The sezarad is a broad, vivid flower with a short, briddle root. When chewed the root breaks into soft splinters (like a carrot). It increases vitality.</t>
  </si>
  <si>
    <t>Effect: The user feels a surge in his health and vitality, but common sense and perceptiveness are dulled.</t>
  </si>
  <si>
    <t>Immediate: User gains 10 temporary hit points.</t>
  </si>
  <si>
    <t>On a Failed Interval Save: The user gains 10 temporary hit points.</t>
  </si>
  <si>
    <t>While in Effect: The user takes disadvantage on all Wisdom ability checks and saves.</t>
  </si>
  <si>
    <t>Addiction: Low (Constitution)</t>
  </si>
  <si>
    <t>Rope Ladder (special order, price pr 4' section)</t>
  </si>
  <si>
    <t>Secondhand boots</t>
  </si>
  <si>
    <t xml:space="preserve"> 5 sp to 20 sp (markets)</t>
  </si>
  <si>
    <t>Octavo (9" x 6")</t>
  </si>
  <si>
    <t> 5  per 100 bound pages + cover (200 pages maximum)</t>
  </si>
  <si>
    <t>Limner</t>
  </si>
  <si>
    <t>6 sp</t>
  </si>
  <si>
    <t>10 pounds</t>
  </si>
  <si>
    <t>Tansabra</t>
  </si>
  <si>
    <t>When injected (it must reach the bloodstream), this mixture of particular creature venoms causes complete “system shutdown” in mammals. This means that breathing is suspended, the body temperature “holds,” the need for oxygen ceases, bleeding stops, any internal bleeding and tearing is healed (unless fresh wounds are induced), acids and toxins suspend their operations on the body, and the recipient loses consciousness. In effect, the body is placed in stasis. Certain little-known arcane and divine spells can force release from “tansabra sleep,” and there are rumors that certain rare gem powders and herbs can shock someone out of tansabra sleep, but otherwise, an affected being emerges from the effects of tansabra at a random time. Creatures in tansabra sleep don’t heal naturally, and magical healing doesn’t affect them. Repeated exposure to tansabra can kill an individual, but how much exposure is lethal varies randomly from being to being. A lethal dose is not related to the amount of the drug administered — it depends on a person’s tolerance for the number of distinct times his body undergoes the effects.</t>
  </si>
  <si>
    <t xml:space="preserve"> Injected </t>
  </si>
  <si>
    <t>Effect:</t>
  </si>
  <si>
    <t>Immediate: The user gains the Unconscious condition; the user appears dead to all non-magical examination. The user may immediately spend up to half his available hit dice as healing, but can benefit from no other healing, magical or otherwise. This condition lasts for 1d6 days.</t>
  </si>
  <si>
    <t>Overdose: Each individual has a secret number of times they may enter into tansabra sleep; the DM rolls a single die, of the type that is the largest hit die for the creature in question when it first if affected by this drug. This is the maximum number of times the creature may ever enter such sleep; when it uses tansabra one time more than this limit, it enters the sleep and then dies in 1d4 hours.</t>
  </si>
  <si>
    <t>Saw, Folding</t>
  </si>
  <si>
    <t>Bottles (glass)</t>
  </si>
  <si>
    <t xml:space="preserve"> new: 1 gp per bottle, matching sets; 3-6 cp per bottle, odd bottles (Guild)/secondhand 1 or 2 cp</t>
  </si>
  <si>
    <t>Folio (15" x 12")</t>
  </si>
  <si>
    <t> 50  per 100 bound pages + cover (500 pages maximum)</t>
  </si>
  <si>
    <t>Maid</t>
  </si>
  <si>
    <t>250 gp</t>
  </si>
  <si>
    <t>25 pounds</t>
  </si>
  <si>
    <t>Tekkil</t>
  </si>
  <si>
    <t>This fat, red leaf releases a milky juice when chewed. The juice is an analgesic, and is sometimes used by people suffering from extreme or chronic pain. Addicts who seek to numb their senses and submerge themselves in a drug-induced stuper use it in greater doses.</t>
  </si>
  <si>
    <t>Effect: The user's pain sensitivity is numbed greatly, at the expense of his energy.</t>
  </si>
  <si>
    <t>While in Effect: The user gains damage resistance 1 against all attacks that inflict bludgeoning, slashing, piercing, and force damage.</t>
  </si>
  <si>
    <t>While in Effect: The user suffers disadvantage on Dexterity ability checks and saves.</t>
  </si>
  <si>
    <t>Overdose: If a second dose is taken while the first is still in effect, it causes a numbing stupor for 2d4 hours. The user suffers the Poisoned condition, with the additional effects of halving the user's speed, and allowing it to use either an action or a bonus action during its turn but not both.</t>
  </si>
  <si>
    <t>Addiction: Medium (Wisdom)</t>
  </si>
  <si>
    <t>Sleigh, Body</t>
  </si>
  <si>
    <t>8 lb.</t>
  </si>
  <si>
    <t>Bowl, carved wooden</t>
  </si>
  <si>
    <t xml:space="preserve"> average price 2 cp (increases with size, finer workmanship, materials)</t>
  </si>
  <si>
    <t>Cover, Leather</t>
  </si>
  <si>
    <t> Basic leather: no cost; Decorative leathers: 10-40  (based on size); Fine leathers: 20-80  (based on size)</t>
  </si>
  <si>
    <t>50 pounds</t>
  </si>
  <si>
    <t>Ziran</t>
  </si>
  <si>
    <t xml:space="preserve"> 50 </t>
  </si>
  <si>
    <t>Known as the "Bloodfast," this is a bitter white powder usually compressed into a tablet. Ziran is manufactured from several Underdark fungi by the drow. Its secret has reached the surface, and some alchemists have begun to cultivate farms of the appropriate mushrooms.</t>
  </si>
  <si>
    <t xml:space="preserve">  Constitution DC 15 </t>
  </si>
  <si>
    <t>Effect: The user's reflexes and precision are sharpened, but afterwards, the user suffers a sense of detatchment or out-of-body experience, as though they were watching themselves from a distance.</t>
  </si>
  <si>
    <t>Immediate: User suffers the Stunned condition for 1 round.</t>
  </si>
  <si>
    <t>While in Effect: User gains advantage on Dexterity ability checks and saves.</t>
  </si>
  <si>
    <t>When Effect Ends: User suffers the Poisoned condition for 1d3 hours afterward.</t>
  </si>
  <si>
    <t>Overdose: For each additional dose after the first taken within 24 hours of the first, double the duration of the Poisoned condition, and reduce the Save DC by 2.</t>
  </si>
  <si>
    <t>Addiction: High (Constitution, Wisdom)</t>
  </si>
  <si>
    <t>Target, 1' diameter</t>
  </si>
  <si>
    <t>Bowl, cast metal</t>
  </si>
  <si>
    <t xml:space="preserve"> average price 2 sp (increases with size, finer workmanship, materials) (Guild)</t>
  </si>
  <si>
    <t>Cover, Cloth</t>
  </si>
  <si>
    <t> Clothboard: -10% of cost; Ragcloth: -15% of cost</t>
  </si>
  <si>
    <t>Mason/craftsman</t>
  </si>
  <si>
    <t>3 sp*</t>
  </si>
  <si>
    <t>Rhul</t>
  </si>
  <si>
    <t>A spicy red fluid with a bitter after-taste, Rhul (also known as "Battlewine") causes increased physical prowess and aggression at the expense of caution and agility.</t>
  </si>
  <si>
    <t xml:space="preserve">  Wisdom DC 14 </t>
  </si>
  <si>
    <t>  One minute</t>
  </si>
  <si>
    <t>Effect: The user attacks wildly, hitting enemies but uncaring of attacks against him.</t>
  </si>
  <si>
    <t>Immediate: The user gains 5 temporary hit points.</t>
  </si>
  <si>
    <t>Until First Interval: The user has advantage on all Strength-based attack rolls.</t>
  </si>
  <si>
    <t>While in Effect: Enemies have advantage on their attack rolls against the user.</t>
  </si>
  <si>
    <t>While in Effect: The user must make a Wisdom save DC 14 to choose to make ranged attacks against a foe. On a failed save, the user instead rushes to get close to the enemy, or chooses another target with whom he can immediately engage in melee combat.</t>
  </si>
  <si>
    <t>Overdose: If more than one dose of rhul is taken in a period of one hour, the user takes 1d6 points of poison damage, and suffers disadvantage on Intelligence and Wisdom checks for 24 hours.</t>
  </si>
  <si>
    <t>Target, 2' diameter</t>
  </si>
  <si>
    <t>Bread, fresh baked</t>
  </si>
  <si>
    <t xml:space="preserve"> 1-4 cp/loaf (depending on size, quality)/waybread (older, hard baked): 2 cp/loaf</t>
  </si>
  <si>
    <t>Cover, Wood</t>
  </si>
  <si>
    <t> Scrap wood: -5% of cost; Decorative woods: 10-30  (based on size); Fine woods: 12-50  (based on size)</t>
  </si>
  <si>
    <t>Mercenary</t>
  </si>
  <si>
    <t>2 sp</t>
  </si>
  <si>
    <t>500 gp</t>
  </si>
  <si>
    <t>Redflower Leaves</t>
  </si>
  <si>
    <t>These crushed leaves of a tiny red bog flower native to Cormyr, Sembia and the Dragon Coast are known for their ability to improve hand-eye coordination.</t>
  </si>
  <si>
    <t xml:space="preserve">  Intelligence DC 10 </t>
  </si>
  <si>
    <t>Effect: The user's hand-eye coordination becomes sharpened, but he tends to miss anything happening beyond his immediate point of attention.</t>
  </si>
  <si>
    <t>While in Effect: The user may take a bonus action to focus on an enemy. He gains advantage on his next attack against that creature, as long as that attack happens in the same or next turn.</t>
  </si>
  <si>
    <t>While in Effect: The user suffers disadvantage to all Intelligence (Investigation), Wisdom (Insight), or Wisdom (Perception) checks.</t>
  </si>
  <si>
    <t>Overdose: Taking a second dose before the first has worn off causes the user to take the Poisoned condition for the next hour.</t>
  </si>
  <si>
    <t>Target, pivoting</t>
  </si>
  <si>
    <t>Building (including repairs or additions)</t>
  </si>
  <si>
    <t>PRICING</t>
  </si>
  <si>
    <t>Cover, Metals</t>
  </si>
  <si>
    <t> Decorative metals: 18-70  (based on size); Fine metals: 50-100  (based on size)</t>
  </si>
  <si>
    <t>Mercenary horseman</t>
  </si>
  <si>
    <t>Sakrash</t>
  </si>
  <si>
    <t>Better known as "Twilight Mind," this sweet, oily concoction of wines, rare tree saps and certain herbs is only manufactured in Thay and Mulhorand. It protects the user's mind and thoughts.</t>
  </si>
  <si>
    <t xml:space="preserve">  Wisdom DC 12 </t>
  </si>
  <si>
    <t>Effect: The user is dazzled by the strange sensation of the drug, but enjoys a period of immunity to mind-probing afterward.</t>
  </si>
  <si>
    <t>Immediate: User suffers the Stunned Condition for one minute.</t>
  </si>
  <si>
    <t>While in Effect: User cannot be detected by effects that read or alter thoughts or emotions. The user cannot even voluntarily permit such contact.</t>
  </si>
  <si>
    <t>Overdose: If the user imbibes a second dose within twelve hours of using the first, the Immediate effect instead lasts until the first interval. Each additional dose taken within that same period extends the duration of the Stunned condition an additional interval.</t>
  </si>
  <si>
    <t>Tree Bed</t>
  </si>
  <si>
    <t>Stone</t>
  </si>
  <si>
    <t xml:space="preserve"> 10 gp/day per Guild workman and 3 gp/day per assistant plus 10 gp daily crew expenses fee, plus materi-als (Guild). See also Stone.</t>
  </si>
  <si>
    <t>If something is in great demand and short supply, prices rise.If there is a glut, prices fall.If a guild is involved in the price-setting, that is mentioned at the end of the entry (independent operators usually undercut the Guild by 5-10% unless their product is in such demand that they need not compete with guild prices).Prices for unusual services - bounty hunting, for example, or for the sale of monsters and monster eggs or youngare not given herein.</t>
  </si>
  <si>
    <t>Gilding</t>
  </si>
  <si>
    <t> Silver: +10% of cost; Gold: +20% of cost</t>
  </si>
  <si>
    <t>Mercenary leader</t>
  </si>
  <si>
    <t>1,500 gp</t>
  </si>
  <si>
    <t>Waterdeep collects no annual taxes, but raises its revenues by the charging of fees, as follows:
1 copper piece per market stall per day, collected between sunrise and sunset by any city watch patrol, who issue receipts for fees (to show later patrols the fee has been paid). This buys the exclusive use of that location from sunrise to sunset, security patrols by the watch, and freedom to sell goods at whatever the market will bear, rather than at prices set by guilds. Guilds pay these fees for members, out of guild dues.
1 silver piece (above any fines) from any person convicted in a Magisterial or Lords Court, per conviction.
1 gold piece per caravan wagon leaving the city, empty or full.
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
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
In times of trouble, direct taxes may be imposed:
a fire tax (1 gp per household), levied whenever fire destroys a large portion of Waterdeep 
a wall tax or harbor tax (1 gp per household), raised to pay for needed repairs or expansions
a lance tax, raised for a payroll for mercenaries hired by the City when required (usually 1 silver piece per household each week until the Lords repeal the tax).</t>
  </si>
  <si>
    <t>Tree Bed with cover</t>
  </si>
  <si>
    <t>9 lb.</t>
  </si>
  <si>
    <t>Wood</t>
  </si>
  <si>
    <t xml:space="preserve"> 1 gp per man per day, plus 5 gp for a surveyor-chartist, plus 5 gp for a Guild engineer plus materials plus 10 gp/day crew needs fee (Guild). See also Lum-ber. (does not include Excavations, q.v.)</t>
  </si>
  <si>
    <t>Precious Metal &amp; Gem Accents</t>
  </si>
  <si>
    <t> Cost of gems and metals, plus 5-20  (based on size)</t>
  </si>
  <si>
    <t>Porter</t>
  </si>
  <si>
    <t>300 gp</t>
  </si>
  <si>
    <t>Leash - cat</t>
  </si>
  <si>
    <t>Candles, scented and colored</t>
  </si>
  <si>
    <t xml:space="preserve"> 2 sp each (Guild), used: 1-3cp (for nobles stubs; i.e. ends)</t>
  </si>
  <si>
    <t>Cover Artwork</t>
  </si>
  <si>
    <t> varies</t>
  </si>
  <si>
    <t>Sage</t>
  </si>
  <si>
    <t>2 gp</t>
  </si>
  <si>
    <t>Hunting Trap - Live small</t>
  </si>
  <si>
    <t>Carrying fare</t>
  </si>
  <si>
    <t xml:space="preserve"> 1 cp for a half-hour or less ride anywherewithin city walls, in an open trotting-cart (and up, forbetter conveyance) (Guild)</t>
  </si>
  <si>
    <t>Other Additions</t>
  </si>
  <si>
    <t> Sealing cover: 20-50  (based on size); Key locks: 25 (DC 15), 50 (DC 20), 100 (DC 25); Puzzle lock: 35 (DC 15), 70 (DC 20), 150 (DC 25)</t>
  </si>
  <si>
    <t>Scribe</t>
  </si>
  <si>
    <t>3 sp</t>
  </si>
  <si>
    <t>Axe, full size woodman's</t>
  </si>
  <si>
    <t>6 lb.</t>
  </si>
  <si>
    <t>Cart, new</t>
  </si>
  <si>
    <t xml:space="preserve"> 25 gp to 60 gp depending on sizeall have twowheels (plus a spare underneath), an open carrying bed,and trails for beasts; the more ornate have a seat for thedriver, removable sides, etc. (Guild)</t>
  </si>
  <si>
    <t>Block and Tackle</t>
  </si>
  <si>
    <t> 1</t>
  </si>
  <si>
    <t>Smith</t>
  </si>
  <si>
    <t>4 sp*</t>
  </si>
  <si>
    <t>Backpack (Equipment) Frame</t>
  </si>
  <si>
    <t>5 lb.</t>
  </si>
  <si>
    <t>Chain</t>
  </si>
  <si>
    <t xml:space="preserve"> 1 gp/yard (ornamental) to 5 gp/yard (harbor orgate) depending on size and strength (weight andmethod of joining links) (Guild)</t>
  </si>
  <si>
    <t>Bucket</t>
  </si>
  <si>
    <t> 5cp</t>
  </si>
  <si>
    <t>Teamster</t>
  </si>
  <si>
    <t>Cage, fowler - Bamboo</t>
  </si>
  <si>
    <t>Chimney-cleaning</t>
  </si>
  <si>
    <t xml:space="preserve"> 10 sp-1 gp/chimney (wealthy arecharged more)</t>
  </si>
  <si>
    <t>Case</t>
  </si>
  <si>
    <t> 1 (for map or scroll)</t>
  </si>
  <si>
    <t>Valet/lackey</t>
  </si>
  <si>
    <t>125 gp</t>
  </si>
  <si>
    <t>Cage, fowler - Brass</t>
  </si>
  <si>
    <t>Cloth, new-woven</t>
  </si>
  <si>
    <t xml:space="preserve"> 5 sp to 10 gp per bolt, depending uponmaterials, demand, imported or local (Guild) (does notinclude Wool; q.v.)</t>
  </si>
  <si>
    <t> (Guild)</t>
  </si>
  <si>
    <t>*If paid to create a a specific item, use item prices and working times instead. Price listed is for long-term retention of services. Prices do not include materials, tools, or weapons.</t>
  </si>
  <si>
    <t>180 gp</t>
  </si>
  <si>
    <t>Dagger Boots</t>
  </si>
  <si>
    <t>Clothing, tailored new</t>
  </si>
  <si>
    <t xml:space="preserve"> 5-20 gp/garment (Guild) Off the rack: 2-15 cp/garment (depending on amount of mater-</t>
  </si>
  <si>
    <t>Ornamental</t>
  </si>
  <si>
    <t> 1 /yard</t>
  </si>
  <si>
    <t>Arsenic</t>
  </si>
  <si>
    <t>Eel trap</t>
  </si>
  <si>
    <t xml:space="preserve"> Off the rack</t>
  </si>
  <si>
    <t> 2-15 cp/garment (depending on amount of mater-ial, workmanship, materials used, style); secondhand: 2sp to 4 gp per garment if tailored, 2 cp to 10 cp if not</t>
  </si>
  <si>
    <t>Harbor or Gate</t>
  </si>
  <si>
    <t> 3-5 /yard</t>
  </si>
  <si>
    <t>Field Glass</t>
  </si>
  <si>
    <t>Crockery, earthenware</t>
  </si>
  <si>
    <t xml:space="preserve"> 1 cp-6 cp per item, depending onglazing, size, complexity, and durability</t>
  </si>
  <si>
    <t>Chalk</t>
  </si>
  <si>
    <t> 1 cp/piece, or 1sp/dozen</t>
  </si>
  <si>
    <t>Fishing Tackle</t>
  </si>
  <si>
    <t>Crystal balls</t>
  </si>
  <si>
    <t xml:space="preserve"> 4-8 gp, depending on size (plus enspellingfee)</t>
  </si>
  <si>
    <t>Cloth</t>
  </si>
  <si>
    <t>1,000 gp</t>
  </si>
  <si>
    <t>Fowlers' Snare (large)</t>
  </si>
  <si>
    <t>Divination, folk</t>
  </si>
  <si>
    <t xml:space="preserve"> many prices, many methods; most whocan afford it purchase clerical magic</t>
  </si>
  <si>
    <t>Non-Wool</t>
  </si>
  <si>
    <t> 5 sp to 10 /bolt, depending upon materials, demand, imported or local (Guild)</t>
  </si>
  <si>
    <t>Fowlers' Snare (small)</t>
  </si>
  <si>
    <t xml:space="preserve"> medicinal: 1-8 gp/bottle (includes bottle, contentsyield 3-6 doses, usually 4) (Guild)</t>
  </si>
  <si>
    <t>Wool</t>
  </si>
  <si>
    <t> 7 /bolt, fine spun but undyed (Guild)</t>
  </si>
  <si>
    <t>Hatchet, woodman's</t>
  </si>
  <si>
    <t>Dyeing, of cloth, provided by the client</t>
  </si>
  <si>
    <t xml:space="preserve"> 5 sp to 10 gp/bolt, depending on complexity and difficulty of desired result (Guild)</t>
  </si>
  <si>
    <t>Drugs, medicinal</t>
  </si>
  <si>
    <t> 1-8 /bottle (includes bottle, contents yield 3-6 doses, usually 4) (Guild)</t>
  </si>
  <si>
    <t>Hunting knives (set of 5)</t>
  </si>
  <si>
    <t>Excavations</t>
  </si>
  <si>
    <t xml:space="preserve"> 2 gp per man per day (or part of day) plusmaterials, plus 10 gp/day crew head fee (Guild)</t>
  </si>
  <si>
    <t>Fertilizer</t>
  </si>
  <si>
    <t>Hunting Trap - lethal</t>
  </si>
  <si>
    <t>15 lb.</t>
  </si>
  <si>
    <t>Ferrying (about harbor, to and from ship and shore)</t>
  </si>
  <si>
    <t xml:space="preserve"> 2 cpper trip per person carried, plus an additional 1 cp perpassenger if any accompanying luggage, pets, or goodsare not wholly carried by the passenger (Guild)</t>
  </si>
  <si>
    <t>Manure</t>
  </si>
  <si>
    <t> 5 /wagonload</t>
  </si>
  <si>
    <t>Hunting Trap - Live large</t>
  </si>
  <si>
    <t xml:space="preserve"> 5 gp/wagonload (manure), 7 gp/wagonload (fishor bone meal) (Guild)</t>
  </si>
  <si>
    <t>Fish or Bone Meal</t>
  </si>
  <si>
    <t> 7 /wagonload</t>
  </si>
  <si>
    <t>Hunting Trap - Live medium</t>
  </si>
  <si>
    <t>Firefighting, magical (if no Fire guard hired)</t>
  </si>
  <si>
    <t xml:space="preserve"> 10 gp perbuilding, regardless of success (Guild)</t>
  </si>
  <si>
    <t>Healer's Kit</t>
  </si>
  <si>
    <t>110 gp</t>
  </si>
  <si>
    <t>Tree Seat</t>
  </si>
  <si>
    <t>Firewood</t>
  </si>
  <si>
    <t xml:space="preserve"> 5 sp to 1 gp/face cord (known in Waterdeep as aStand), ranging according to the type and dryness ofwood, and difficulty of procuring it (i.e. higher in deep-est winter)</t>
  </si>
  <si>
    <t>Hooks, metal</t>
  </si>
  <si>
    <t>Fish, fresh-caught</t>
  </si>
  <si>
    <t xml:space="preserve"> 1 cp to 12 cp per fish, depending onspecies, sizes, and condition</t>
  </si>
  <si>
    <t>Fishhook</t>
  </si>
  <si>
    <t>Rogues' Corner</t>
  </si>
  <si>
    <t>Furniture, wooden</t>
  </si>
  <si>
    <t xml:space="preserve"> 1 sp to 15 gp per piece, depending onsize, workmanship, and materials used; most normalchairs, standing shelves, and plain tables cost about 2-4gp each (Guild)</t>
  </si>
  <si>
    <t>Grappling or Meat</t>
  </si>
  <si>
    <t xml:space="preserve"> 4 </t>
  </si>
  <si>
    <t>Wired Cane, Oak</t>
  </si>
  <si>
    <t>Glass</t>
  </si>
  <si>
    <t xml:space="preserve"> 4 cp for 4-inch-square pane to 6 gp for a 4-foot-square pane (Guild); for blown vessels, see Bottles</t>
  </si>
  <si>
    <t>Ink</t>
  </si>
  <si>
    <t> sold in 2oz bottles (Guild)</t>
  </si>
  <si>
    <t>Silk Bodysuit</t>
  </si>
  <si>
    <t>Gowns, fine</t>
  </si>
  <si>
    <t xml:space="preserve"> 33-99 gp, plus cost of materials and perhaps gems, provided or selected by client (Guild)</t>
  </si>
  <si>
    <t>Plain Black</t>
  </si>
  <si>
    <t> 2 , or 8  for non-fading</t>
  </si>
  <si>
    <t>Silent Shoes</t>
  </si>
  <si>
    <t>Guiding through city</t>
  </si>
  <si>
    <t xml:space="preserve"> 2 cp by day, 4 cp by night (Guild)</t>
  </si>
  <si>
    <t>Colors</t>
  </si>
  <si>
    <t> 5-7 , or 16-20  for non-fading (reds and metallics at the upper end of cost)</t>
  </si>
  <si>
    <t>Rosin</t>
  </si>
  <si>
    <t>Hardware</t>
  </si>
  <si>
    <t xml:space="preserve"> metal work (latches, hinges, needles, spikes) sold by weight, usually 1 cp per ounce (Guild)</t>
  </si>
  <si>
    <t>Magnifying glasses</t>
  </si>
  <si>
    <t> 5-10  each (Guild)</t>
  </si>
  <si>
    <t>175 gp</t>
  </si>
  <si>
    <t>Rope Set</t>
  </si>
  <si>
    <t>Herbs</t>
  </si>
  <si>
    <t xml:space="preserve"> 5 cp to 8 gp/dry ounce (saffron is 40 gp/dry ounce)</t>
  </si>
  <si>
    <t> 25  in nine days, delivery to Waterdeep address included; rush jobs 18 . Cost may increase if map unusually large (Guild)</t>
  </si>
  <si>
    <t>Poison (fake death)</t>
  </si>
  <si>
    <t xml:space="preserve"> 1 cp (fishhook) to 4 gp (grappling or meat) (Guild)</t>
  </si>
  <si>
    <t>Paper</t>
  </si>
  <si>
    <t> Sheets tend to be 12" x 20" in size (Guild)</t>
  </si>
  <si>
    <t>Pebbles w roller pockets</t>
  </si>
  <si>
    <t>Horses, shoeing</t>
  </si>
  <si>
    <t xml:space="preserve"> 1 gp per shoe (includes making or fitting and shoeing) (Guild)</t>
  </si>
  <si>
    <t>Scrip or Rag-paper</t>
  </si>
  <si>
    <t> 2 cp/sheet</t>
  </si>
  <si>
    <t>Mini-Blade</t>
  </si>
  <si>
    <t>Horses, stabling</t>
  </si>
  <si>
    <t xml:space="preserve"> 1 gp to 3 gp/night (includes night watch,feeding, watering, cleaning, and rubdown, exercise ifnecessary) (Guild)</t>
  </si>
  <si>
    <t>Parchment, average</t>
  </si>
  <si>
    <t> 2 sp/sheet, up to 1 for very large sheets</t>
  </si>
  <si>
    <t>Mask, basic black</t>
  </si>
  <si>
    <t>Horseshoes</t>
  </si>
  <si>
    <t xml:space="preserve"> see Horses, shoeing (value of a used/foundshoe is 1 cp to 3 cp, based on size and condition)</t>
  </si>
  <si>
    <t>Parchment, vellum</t>
  </si>
  <si>
    <t> 4 sp/sheet, up to 2  for very large sheets</t>
  </si>
  <si>
    <t>Marbles (bag of 100)</t>
  </si>
  <si>
    <t xml:space="preserve"> sold by the 2 ounce bottle, 10 sp-4 gp per bottleaccording to ingredients, such as gilding pigments;always includes bottle (Guild)</t>
  </si>
  <si>
    <t>Pens</t>
  </si>
  <si>
    <t>Sleep Gas, large</t>
  </si>
  <si>
    <t xml:space="preserve"> varies widely according to value of materials, fromcostume jewelry employing much brass, at 2-4 cp perpiece, to elaborate pectorals worth up to 400,000 gp(Guild); many Waterdhavians wear rings or belt bucklesof worked gold worth 2-4 gp</t>
  </si>
  <si>
    <t>Quill</t>
  </si>
  <si>
    <t> 2 cp each</t>
  </si>
  <si>
    <t>Sleep Gas, man-size</t>
  </si>
  <si>
    <t>Lamp oil</t>
  </si>
  <si>
    <t xml:space="preserve"> 3 sp for a 2 ounce bottle, or 1 gp/flask (as perPlayers Handbook), or 10 gp/small key (sealed with tar)</t>
  </si>
  <si>
    <t>Metal Nib</t>
  </si>
  <si>
    <t> 2-4 sp (varying with design)</t>
  </si>
  <si>
    <t>Wired Cane, Ivory</t>
  </si>
  <si>
    <t>Lamps</t>
  </si>
  <si>
    <t xml:space="preserve"> 4 cp (hand clay lamp) to 50 gp (waterproof lantern)(Guild)</t>
  </si>
  <si>
    <t>Rope</t>
  </si>
  <si>
    <t>1000 gp</t>
  </si>
  <si>
    <t>Wired Cane, Bronze</t>
  </si>
  <si>
    <t>Laundry</t>
  </si>
  <si>
    <t xml:space="preserve"> 2 sp/garment while you wait, 1 sp/garmentovernight (Guild)</t>
  </si>
  <si>
    <t>Thin black waxed hempen cord</t>
  </si>
  <si>
    <t> 1/50' length</t>
  </si>
  <si>
    <t>Weapon Black</t>
  </si>
  <si>
    <t>Law</t>
  </si>
  <si>
    <t xml:space="preserve"> professional witness, assistance of: 10 gp per day (dou-ble if hired to state against charges of severe crimes),payable in advance</t>
  </si>
  <si>
    <t>Silk braided cord</t>
  </si>
  <si>
    <t> 10/50' length</t>
  </si>
  <si>
    <t>Thieving Helmet</t>
  </si>
  <si>
    <t>Letters, written</t>
  </si>
  <si>
    <t xml:space="preserve"> 10 gp/page (includes materials) (Guild)</t>
  </si>
  <si>
    <t>Scale, merchant's</t>
  </si>
  <si>
    <t>Thief Powder</t>
  </si>
  <si>
    <t>Lighting through city (without guiding)</t>
  </si>
  <si>
    <t xml:space="preserve"> 3 cp/trip (if guid-ing, use Guiding entry) (Guild)</t>
  </si>
  <si>
    <t>Sealing wax</t>
  </si>
  <si>
    <t>Tar Makeup</t>
  </si>
  <si>
    <t>Livery, Guild or other</t>
  </si>
  <si>
    <t xml:space="preserve"> 3 gp/suit, plus materials (Guild)</t>
  </si>
  <si>
    <t>Signal whistle</t>
  </si>
  <si>
    <t>2,000 gp</t>
  </si>
  <si>
    <t>Spider Poles</t>
  </si>
  <si>
    <t>Loading/unloading, docks</t>
  </si>
  <si>
    <t xml:space="preserve"> 1 sp per man per hour, 2 sp perman per hour if cargo is dangerous (Guild)</t>
  </si>
  <si>
    <t>Smiths tools</t>
  </si>
  <si>
    <t> 70  (full and proper assortment; fine tempering is required)</t>
  </si>
  <si>
    <t>Snaptraps (100)</t>
  </si>
  <si>
    <t>Lumber</t>
  </si>
  <si>
    <t xml:space="preserve"> 1 cp/board (2 × 4 × 8 long) and 2 cp/bar (4 ×4 × 8 long) to 1 sp/board and 12 sp/bar depending ontype and condition; prices will vary with nonstandardsizes</t>
  </si>
  <si>
    <t>Tome</t>
  </si>
  <si>
    <t>Sleep Gas, small</t>
  </si>
  <si>
    <t xml:space="preserve"> 5-10 gp each (Guild)</t>
  </si>
  <si>
    <t>Common Lore (DC 15)</t>
  </si>
  <si>
    <t>Lockpicks</t>
  </si>
  <si>
    <t xml:space="preserve"> 25 gp in nine days, delivery to Waterdeep addressincluded; rush jobs 18 gp. Cost may increase if mapunusually large (Guild)</t>
  </si>
  <si>
    <t>Uncommon Lore (DC 20)</t>
  </si>
  <si>
    <t>50-100</t>
  </si>
  <si>
    <t>Liniment</t>
  </si>
  <si>
    <t>Meat, fresh</t>
  </si>
  <si>
    <t xml:space="preserve"> 10 gp (whole carcass, average price), 17 gp(smoked carcass), varying with condition and size of car-cass, type of animal (Guild)</t>
  </si>
  <si>
    <t>Rare Lore (DC 25)</t>
  </si>
  <si>
    <t>150-500</t>
  </si>
  <si>
    <t>Keymaking Set</t>
  </si>
  <si>
    <t>Medical care</t>
  </si>
  <si>
    <t xml:space="preserve"> 10-20 gp daily (includes nursing, splints,dressings, emergency medicines, etc.) (Guild)</t>
  </si>
  <si>
    <t>Weapon-harness</t>
  </si>
  <si>
    <t> 1  per piece (e.g. belt, scabbard, baldric = 3 pieces) (Guild)</t>
  </si>
  <si>
    <t>Disappearing Ink, Red</t>
  </si>
  <si>
    <t>Moneylending, Moneychanging</t>
  </si>
  <si>
    <t xml:space="preserve"> 10% interest (for princi-pal of 100 gp or less) to 15% interest</t>
  </si>
  <si>
    <t>Weapons, bladed</t>
  </si>
  <si>
    <t> cost as per Players Handbook, plus 1  city fee (various Guilds)</t>
  </si>
  <si>
    <t>Disappearing Ink, Black</t>
  </si>
  <si>
    <t>Musicians, performing</t>
  </si>
  <si>
    <t xml:space="preserve"> 6 sp/day or occasion (whichever isthe lesser time) for each musician (Guild)</t>
  </si>
  <si>
    <t>Construction Goods</t>
  </si>
  <si>
    <t>Dice, weighted</t>
  </si>
  <si>
    <t>Night watchmen</t>
  </si>
  <si>
    <t xml:space="preserve"> 1 gp each/night, per building watched(unarmed; for armed men, bodyguard rates apply; seetext under Wages)</t>
  </si>
  <si>
    <t> 1 /yard (ornamental) to 5 /yard (harbor or gate) depending on size and strength (weight and method of joining links) (Guild)</t>
  </si>
  <si>
    <t>Climbing Irons</t>
  </si>
  <si>
    <t>Packing</t>
  </si>
  <si>
    <t xml:space="preserve"> 3 gp for 1 hour of crating and packing 1 personstypical belongings, readied for extended travel (Guild)</t>
  </si>
  <si>
    <t>Crowbar</t>
  </si>
  <si>
    <t>Clamp Gauntlets &amp; Chisel Boots</t>
  </si>
  <si>
    <t xml:space="preserve"> scrip: 2 cp/ream; parchment: 5 cp/ream (1 ream isroughly 10 x 14, a two-sided sheet) (Guild)</t>
  </si>
  <si>
    <t>Glass pane</t>
  </si>
  <si>
    <t> 4 cp for 4-inch-square pane to 6  for a 4-foot square pane (Guild)</t>
  </si>
  <si>
    <t>Card Deck, marked</t>
  </si>
  <si>
    <t>Party costumes</t>
  </si>
  <si>
    <t xml:space="preserve"> masks and suits of metal, 600 to 2,000 gp(Guild); 20-75 gp for ornate metal masks only</t>
  </si>
  <si>
    <t>Caltrops</t>
  </si>
  <si>
    <t>Pastries</t>
  </si>
  <si>
    <t xml:space="preserve"> 1 cp each, or if small, a dozen for 2 cp</t>
  </si>
  <si>
    <t>Sledge</t>
  </si>
  <si>
    <t>Bladeboots</t>
  </si>
  <si>
    <t>2 lb.</t>
  </si>
  <si>
    <t xml:space="preserve"> 2 cp each (quill), 2-4 sp (metal nib; varying withdesign) (Guild)</t>
  </si>
  <si>
    <t>Ladder (10')</t>
  </si>
  <si>
    <t>Bamsmack</t>
  </si>
  <si>
    <t>Perfume</t>
  </si>
  <si>
    <t xml:space="preserve"> sold by the 2-ounce bottle, always including thebottle (sometimes quite ornate) and varying in cost from1 cp to 30 gp, depending on quality and demand</t>
  </si>
  <si>
    <t> 1 cp/board (2 × 4 × 8 long) and 2 cp/bar (4 × 4 × 8 long) to 1 sp/board and 12 sp/bar depending on type and condition; prices will vary with nonstandard sizes</t>
  </si>
  <si>
    <t>Disguise Kit</t>
  </si>
  <si>
    <t>Pictures and likenesses</t>
  </si>
  <si>
    <t xml:space="preserve"> 2 gp each to 6 gp each (Guild)</t>
  </si>
  <si>
    <t>Miner's Pick</t>
  </si>
  <si>
    <t>Earblade</t>
  </si>
  <si>
    <t>Pots, cast metal</t>
  </si>
  <si>
    <t xml:space="preserve"> 5 gp each, average price (with lid, varieswith size, quality) (Guild)</t>
  </si>
  <si>
    <t>Pole (10')</t>
  </si>
  <si>
    <t>Hinge-Removing Set</t>
  </si>
  <si>
    <t xml:space="preserve"> 100 coil of thin black waxed cord: 17 sp; 100 coil ofornamental, silk braided cord: 25 gp (Guild)</t>
  </si>
  <si>
    <t>Shovel</t>
  </si>
  <si>
    <t>Hacksaw, superior</t>
  </si>
  <si>
    <t>Sail</t>
  </si>
  <si>
    <t xml:space="preserve"> single lateen sail 500 to 700 gp (30% less if severalmonths notice given) (Guild); non-Guild no guaran-tees sails sell as low as 200 gp for full rigging; refer totext under the Most Diligent League of Sail-Makersand Cordwainers</t>
  </si>
  <si>
    <t>Spike, Iron</t>
  </si>
  <si>
    <t>0,2 per 10</t>
  </si>
  <si>
    <t>Hacksaw, common</t>
  </si>
  <si>
    <t xml:space="preserve"> see Spells if magical, Paper if not (price is perream, stitched together)</t>
  </si>
  <si>
    <t> 2 cp/block if purchased to do own work; 3 cp/block laid by Guild for repairs or additions; 4 cp/block laid by Guild when new structures built; 5 cp/block laid by Guild if marble, obsidian, or other finestone (Guild)</t>
  </si>
  <si>
    <t>Gnomish Cloak, small</t>
  </si>
  <si>
    <t>Seals</t>
  </si>
  <si>
    <t xml:space="preserve"> of metal, 12 gp for each design or likeness (Guild)</t>
  </si>
  <si>
    <t>Tiles</t>
  </si>
  <si>
    <t xml:space="preserve"> new: 1 cp to 3 cp each (varies with quality), laid: 1 cp each extra (or daily rate) (Guild)</t>
  </si>
  <si>
    <t>Gnomish Cloak, large</t>
  </si>
  <si>
    <t>Security</t>
  </si>
  <si>
    <t xml:space="preserve"> see Night watchmen, Spell guard, and textunder Wages for bodyguards</t>
  </si>
  <si>
    <t>Window frame</t>
  </si>
  <si>
    <t> wooden: see Building; metal, custom made to fit: 5 sp-10 sp unbarred, depending on size, 2 -10  if barred, depending on size, aesthetic design of the bars, and sturdiness (Guild)</t>
  </si>
  <si>
    <t>Glass Cutter</t>
  </si>
  <si>
    <t>Ships</t>
  </si>
  <si>
    <t xml:space="preserve"> 5,000 to 7,000 gp (minus 1,000 to 1,500 gp ifused); for breakdown by type, see text under TheOrder of Master Shipwrights (Guild)</t>
  </si>
  <si>
    <t>Conveyance Goods</t>
  </si>
  <si>
    <t>Confusion</t>
  </si>
  <si>
    <t>Gigwhorl</t>
  </si>
  <si>
    <t>Shoes</t>
  </si>
  <si>
    <t xml:space="preserve"> see Boots; reduce all costs by half</t>
  </si>
  <si>
    <t> 25  to 60  depending on sizeall have two wheels (plus a spare underneath), an open carrying bed, and trails for beasts; the more ornate have a seat for the driver, removable sides, etc. (Guild)</t>
  </si>
  <si>
    <t>75 gp</t>
  </si>
  <si>
    <t>Garotte</t>
  </si>
  <si>
    <t>Signet rings</t>
  </si>
  <si>
    <t xml:space="preserve"> see Seals</t>
  </si>
  <si>
    <t>Horse</t>
  </si>
  <si>
    <t> 75</t>
  </si>
  <si>
    <t>File</t>
  </si>
  <si>
    <t>Signs, lettering</t>
  </si>
  <si>
    <t xml:space="preserve"> 5 gp/day (or part of a day) (Guild)</t>
  </si>
  <si>
    <t>Horseshoes, found</t>
  </si>
  <si>
    <t> 1 cp to 3 cp, based on size and condition</t>
  </si>
  <si>
    <t>Aniseed (vial)</t>
  </si>
  <si>
    <t xml:space="preserve"> 70 gp (full and proper assortment; fine tem-pering is required)</t>
  </si>
  <si>
    <t> single lateen sail 500 to 700  (30% less if several months notice given) (Guild); non-Guild no guarantees sails sell as low as 200  for full rigging; refer to text under the Most Diligent League of Sail-Makers and Cordwainers</t>
  </si>
  <si>
    <t>Items ordered generally arrive at the Outlet in two to three days.</t>
  </si>
  <si>
    <t>Soap</t>
  </si>
  <si>
    <t xml:space="preserve"> 3 gp per 10 gallon barrel to non-members (Guild)</t>
  </si>
  <si>
    <t> 5,000 to 7,000  (minus 1,000 to 1,500  if used); for breakdown by type, see text under The Order of Master Shipwrights (Guild)</t>
  </si>
  <si>
    <t>Bards' Emporium</t>
  </si>
  <si>
    <t>Spectacles</t>
  </si>
  <si>
    <t xml:space="preserve"> 5-10 gp each pair (Guild)</t>
  </si>
  <si>
    <t>Tote straps</t>
  </si>
  <si>
    <t> 3 cp/strap (Guild)</t>
  </si>
  <si>
    <t>Spell guard, magical</t>
  </si>
  <si>
    <t xml:space="preserve"> 10 gp/day (Guild)</t>
  </si>
  <si>
    <t>Wagons</t>
  </si>
  <si>
    <t> 75-200 , varying with size, durability, style, and length of time given to build; custom or unusual sizes and style more expensive (Guild)</t>
  </si>
  <si>
    <t>Bladder (5)</t>
  </si>
  <si>
    <t>Spells (scrolls)</t>
  </si>
  <si>
    <t xml:space="preserve"> see text under The Watchful Order ofMagists &amp; Protectors (Guild) for prices; typically a75% mark-up to non members (sold by individual Guildmembers, not by the Guild)</t>
  </si>
  <si>
    <t>Wheels, replacement (for wagons and carts)</t>
  </si>
  <si>
    <t> 2  to 6  per wheel, depending on size, design, difficulty of job and materials required; double if job is a rush or a dangerous one, involving travel outside the city walls (Guild)</t>
  </si>
  <si>
    <t>Common Strings: Bandore</t>
  </si>
  <si>
    <t>Spellcasting, at trials</t>
  </si>
  <si>
    <t xml:space="preserve"> 500 gp per divination spell cast, paidby city if cast upon order of a city official</t>
  </si>
  <si>
    <t>Food &amp; Drink</t>
  </si>
  <si>
    <t>Common Strings: Cittern</t>
  </si>
  <si>
    <t>Spices</t>
  </si>
  <si>
    <t xml:space="preserve"> see Herbs</t>
  </si>
  <si>
    <t>A jack and bottle hold roughly the same amount; a small key holds 2 gallons; a cask holds 12 gallons; a barrel holds 30 gallons; a buttholds 100 gallons; a tun holds 250 gallons</t>
  </si>
  <si>
    <t>Common Strings: Dulcimer, Full-size</t>
  </si>
  <si>
    <t>Stamp-marks</t>
  </si>
  <si>
    <t>Ale, Beer, Cider, Stout</t>
  </si>
  <si>
    <t> (Guild, except Poor)</t>
  </si>
  <si>
    <t>Common Strings: Dulcimer, Half-size</t>
  </si>
  <si>
    <t xml:space="preserve"> 2 cp/block if purchased to do own work; 3 cp/blocklaid by Guild for repairs or additions; 4 cp/block laid byGuild when new structures built; 5 cp/block laid byGuild if marble, obsidian, or other finestone (Guild)</t>
  </si>
  <si>
    <t> 3cp/jack, 9cp/small key, 5sp/cask, 12sp/barrel, 4/butt, 8/tun</t>
  </si>
  <si>
    <t>Common Strings: Lute, Chitaroone</t>
  </si>
  <si>
    <t>Suspenders</t>
  </si>
  <si>
    <t xml:space="preserve"> 2 cp each set</t>
  </si>
  <si>
    <t>Fair</t>
  </si>
  <si>
    <t> 4cp/jack, 12-15cp/small key, 6-8sp/cask, 2/barrel, 6-7/butt, 10-15/tun</t>
  </si>
  <si>
    <t>Common Strings: Lute, Common</t>
  </si>
  <si>
    <t>Tankards, cast</t>
  </si>
  <si>
    <t xml:space="preserve"> 10 sp to 1 gp, depending on size and work-manship (new) (Guild); 3 cp (secondhand)</t>
  </si>
  <si>
    <t>Good</t>
  </si>
  <si>
    <t> 1sp/jack, 2-3sp/small key, 1-2/cask, 25sp-5/barrel, 8-15/butt, 16-30/tun</t>
  </si>
  <si>
    <t>Common Strings: Lute, Mandora</t>
  </si>
  <si>
    <t xml:space="preserve"> new: 1 cp to 3 cp each (varies with quality), laid: 1cp each extra (or daily rate) (Guild)</t>
  </si>
  <si>
    <t> 1-4 cp/loaf (depending on size, quality)/waybread (older, hard baked): 2 cp/loaf</t>
  </si>
  <si>
    <t>Common Strings: Lute, Theorbo</t>
  </si>
  <si>
    <t xml:space="preserve"> 3 cp/strap (Guild)</t>
  </si>
  <si>
    <t> 1 cp to 12 cp per fish, depending on species, sizes, and condition</t>
  </si>
  <si>
    <t>Common Strings: Mandolin</t>
  </si>
  <si>
    <t>Toys, metal</t>
  </si>
  <si>
    <t xml:space="preserve"> 5 cp to 5 gp (Guild)</t>
  </si>
  <si>
    <t> 5 cp to 8 /dry ounce (saffron is 40 /dry ounce)</t>
  </si>
  <si>
    <t>Common Strings: Psaltery, Square</t>
  </si>
  <si>
    <t>Training, of mounts</t>
  </si>
  <si>
    <t xml:space="preserve"> 2 gp/day (2 weeks to 1 monthrequired, depending on desired result)</t>
  </si>
  <si>
    <t>Liquors</t>
  </si>
  <si>
    <t>Common Strings: Psaltery, Triangular</t>
  </si>
  <si>
    <t xml:space="preserve"> 75-200 gp, varying with size, durability, style, andlength of time given to build; custom or unusual sizesand style more expensive (Guild)</t>
  </si>
  <si>
    <t> 1-2sp/jack, 5-10sp/small key</t>
  </si>
  <si>
    <t>Common Strings: Yarting</t>
  </si>
  <si>
    <t xml:space="preserve"> 1 gp per piece (e.g. belt, scabbard, baldric= 3 pieces) (Guild)</t>
  </si>
  <si>
    <t> 3-6sp/jack, 15-30sp/small key</t>
  </si>
  <si>
    <t>Common Strings: Zither</t>
  </si>
  <si>
    <t xml:space="preserve"> cost as per Players Handbook, plus 1 gpcity fee (various Guilds)</t>
  </si>
  <si>
    <t> 3-6/bottle, 15-30/small key</t>
  </si>
  <si>
    <t>Elite Strings: Harp, full-scale wood</t>
  </si>
  <si>
    <t xml:space="preserve"> 2 gp to 6 gpper wheel, depending on size, design, difficulty of joband materials required; double if job is a rush or a dan-gerous one, involving travel outside the city walls(Guild)</t>
  </si>
  <si>
    <t>Fine</t>
  </si>
  <si>
    <t> 15+/bottle</t>
  </si>
  <si>
    <t>Elite Strings: Harp, half-scale silver</t>
  </si>
  <si>
    <t>Wickerwork, small</t>
  </si>
  <si>
    <t xml:space="preserve"> 1 cp/piece (Guild)</t>
  </si>
  <si>
    <t> 10  (whole carcass, average price), 17  (smoked carcass), varying with condition and size of carcass, type of animal (Guild)</t>
  </si>
  <si>
    <t>Elite Strings: Harp, half-scale wood</t>
  </si>
  <si>
    <t xml:space="preserve"> wooden: see Building; metal, custom-made to fit: 5 sp-10 sp unbarred, depending on size, 2gp-10 gp if barred, depending on size, aesthetic design ofthe bars, and sturdiness (Guild)</t>
  </si>
  <si>
    <t> 1 cp each, or if small, a dozen for 2 cp</t>
  </si>
  <si>
    <t>Elite Strings: Harp, quarter-scale silver</t>
  </si>
  <si>
    <t>Windowpanes</t>
  </si>
  <si>
    <t xml:space="preserve"> see Glass</t>
  </si>
  <si>
    <t>Wine</t>
  </si>
  <si>
    <t>Elite Strings: Harp, quarter-scale wood</t>
  </si>
  <si>
    <t xml:space="preserve"> 7 sp/jack, 1 gp/bottle, 20 gp/barrel to 4 gp/jack, 12gp/bottle, 70 gp/barrel depending on quality, rarity,fashionability (Guild)</t>
  </si>
  <si>
    <t> 4-8cp/jack, 2-4sp/small key, 1-2/cask, 2-5/barrel, 8-15/butt, 20-40/tun</t>
  </si>
  <si>
    <t>Elite Strings: Harpsichord</t>
  </si>
  <si>
    <t xml:space="preserve"> 7 gp per bolt, fine spun but undyed (Guild)</t>
  </si>
  <si>
    <t> 8-14cp/jack, 4-7sp/small key, 2-4/cask, 5-8/barrel, 10-30/butt, 40-70/tun</t>
  </si>
  <si>
    <t>Elite Strings: Lyre</t>
  </si>
  <si>
    <t>Zzar</t>
  </si>
  <si>
    <t xml:space="preserve"> 2 gp/jack, 7 gp/bottle, 40 gp/small key (Guild)</t>
  </si>
  <si>
    <t> 3-6sp/bottle, 15-30sp/small key, 4-8/cask, 10-30/barrel, 30-60/butt</t>
  </si>
  <si>
    <t>Elite Strings: Rebec</t>
  </si>
  <si>
    <t> 10+/bottle, 50+/small key</t>
  </si>
  <si>
    <t>Elite Strings: Viol</t>
  </si>
  <si>
    <t> 2 /jack, 7 /bottle, 40 /small key (Guild)</t>
  </si>
  <si>
    <t>50 gp</t>
  </si>
  <si>
    <t>Elite Strings: Violin, low-price</t>
  </si>
  <si>
    <t>Garments</t>
  </si>
  <si>
    <t>Elite Strings: Violin, masters quality</t>
  </si>
  <si>
    <t>Jester Clothing, belled collar</t>
  </si>
  <si>
    <t xml:space="preserve"> 3 </t>
  </si>
  <si>
    <t>Jester Clothing, belled hat</t>
  </si>
  <si>
    <t>Repair</t>
  </si>
  <si>
    <t> 5-15 sp, with a bonus of up to 5  is customarily paid for same day service.</t>
  </si>
  <si>
    <t>Jester Clothing, bright stockings</t>
  </si>
  <si>
    <t>Secondhand</t>
  </si>
  <si>
    <t> 5 sp to 20 sp (markets)</t>
  </si>
  <si>
    <t>Jester Clothing, buffoonish shoes</t>
  </si>
  <si>
    <t>Clothing, Common</t>
  </si>
  <si>
    <t>Jester Clothing, bunchy pantaloons</t>
  </si>
  <si>
    <t>Stock construction</t>
  </si>
  <si>
    <t> 2-15 sp/outfit</t>
  </si>
  <si>
    <t>Jester Clothing, satin shirt</t>
  </si>
  <si>
    <t> 5 cp to 4 sp per outfit</t>
  </si>
  <si>
    <t>Jester Clothing, set</t>
  </si>
  <si>
    <t>Clothing, Fine</t>
  </si>
  <si>
    <t>Jester Clothing, white gloves</t>
  </si>
  <si>
    <t>Tailored, new</t>
  </si>
  <si>
    <t> 5-15 /outfit</t>
  </si>
  <si>
    <t>Jugglables, bean-bags</t>
  </si>
  <si>
    <t> 1-5 /outfit</t>
  </si>
  <si>
    <t>Jugglables, brass stars</t>
  </si>
  <si>
    <t> 5 sp to 2  per outfit if tailored, 2 sp to 1  if stock</t>
  </si>
  <si>
    <t>Jugglables, clubs</t>
  </si>
  <si>
    <t>Clothing, Traveler's</t>
  </si>
  <si>
    <t>Jugglables, juggling knives</t>
  </si>
  <si>
    <t> 3-5 /outfit</t>
  </si>
  <si>
    <t>Jugglables, leather balls</t>
  </si>
  <si>
    <t> 1-2 /outfit</t>
  </si>
  <si>
    <t>Jugglables, wooden plates</t>
  </si>
  <si>
    <t>Ladder of Elminster, 10 ft.</t>
  </si>
  <si>
    <t>Costumes</t>
  </si>
  <si>
    <t>Ladder of Elminster, 5 ft.</t>
  </si>
  <si>
    <t>Simple outfit</t>
  </si>
  <si>
    <t>Ladder of Elminster, 8 ft.</t>
  </si>
  <si>
    <t>Ornate mask</t>
  </si>
  <si>
    <t> 20-75</t>
  </si>
  <si>
    <t>Leaping Lever</t>
  </si>
  <si>
    <t>Masks and suits of metal</t>
  </si>
  <si>
    <t> 600-2000</t>
  </si>
  <si>
    <t>Makeup</t>
  </si>
  <si>
    <t> 30-100 , plus cost of materials and perhaps gems, provided or selected by client (Guild)</t>
  </si>
  <si>
    <t>Marionette: Bard</t>
  </si>
  <si>
    <t> Many Waterdhavians wear rings or belt buckles of worked gold worth 2-4 (Guild)</t>
  </si>
  <si>
    <t>Marionette: Crone</t>
  </si>
  <si>
    <t>Costume Jewelry</t>
  </si>
  <si>
    <t> cost in copper pieces</t>
  </si>
  <si>
    <t>Marionette: Cutpurse</t>
  </si>
  <si>
    <t>Simple Jewelry</t>
  </si>
  <si>
    <t> cost in silver pieces, plus cost of gems used</t>
  </si>
  <si>
    <t>Marionette: Farmer</t>
  </si>
  <si>
    <t>Fine Jewelry</t>
  </si>
  <si>
    <t> cost in gold pieces, plus cost of gems used</t>
  </si>
  <si>
    <t>Marionette: Herdsman</t>
  </si>
  <si>
    <t>Noble Jewelry</t>
  </si>
  <si>
    <t> cost in tens-to-hundreds of gold pieces, plus cost of gems used</t>
  </si>
  <si>
    <t>Marionette: King</t>
  </si>
  <si>
    <t> 3 /suit, plus materials (Guild)</t>
  </si>
  <si>
    <t>Marionette: Mage</t>
  </si>
  <si>
    <t>Robes</t>
  </si>
  <si>
    <t>Marionette: Maiden</t>
  </si>
  <si>
    <t>Basic</t>
  </si>
  <si>
    <t>Level</t>
  </si>
  <si>
    <t>Marionette: Merchant</t>
  </si>
  <si>
    <t> 5 - 25</t>
  </si>
  <si>
    <t>Creature</t>
  </si>
  <si>
    <t>Marionette: Mother</t>
  </si>
  <si>
    <t>Marionette: Nobleman</t>
  </si>
  <si>
    <t xml:space="preserve"> 1 </t>
  </si>
  <si>
    <t>Marionette: Orc</t>
  </si>
  <si>
    <t> 2-7 sp, with a bonus of up to 3  is customarily paid for same day service.</t>
  </si>
  <si>
    <t>Marionette: Peasant</t>
  </si>
  <si>
    <t> 2 sp to 10 sp (markets)</t>
  </si>
  <si>
    <t>Marionette: Priest</t>
  </si>
  <si>
    <t> 5-10  each pair (Guild)</t>
  </si>
  <si>
    <t>Marionette: Prince</t>
  </si>
  <si>
    <t> 2 cp each set</t>
  </si>
  <si>
    <t>Marionette: Princess</t>
  </si>
  <si>
    <t>Household Wares</t>
  </si>
  <si>
    <t>Marionette: Queen</t>
  </si>
  <si>
    <t> 5 sp to 5 , depending on size (Guild)</t>
  </si>
  <si>
    <t>Marionette: Skeleton</t>
  </si>
  <si>
    <t> 24 cp depending on size, durability (Guild)</t>
  </si>
  <si>
    <t>Marionette: Slave</t>
  </si>
  <si>
    <t>Marionette: Soldier</t>
  </si>
  <si>
    <t>Wooden</t>
  </si>
  <si>
    <t> 5 cp</t>
  </si>
  <si>
    <t>Mask,</t>
  </si>
  <si>
    <t>Cast metal</t>
  </si>
  <si>
    <t> 1-15 , depending on size and tone</t>
  </si>
  <si>
    <t>Mask, bear</t>
  </si>
  <si>
    <t>Blanket</t>
  </si>
  <si>
    <t> 5sp - 2 , depending on quality</t>
  </si>
  <si>
    <t>Mask, black pantomime</t>
  </si>
  <si>
    <t> new: 1  per bottle, matching sets; 3-6 cp per bottle, odd bottles (Guild)/secondhand 1 or 2 cp</t>
  </si>
  <si>
    <t>Mask, cat</t>
  </si>
  <si>
    <t> average price 2 cp (increases with size, finer workmanship, materials)</t>
  </si>
  <si>
    <t>Mask, death</t>
  </si>
  <si>
    <t> average price 2 sp (increases with size, finer workmanship, materials) (Guild)</t>
  </si>
  <si>
    <t>Mask, disease</t>
  </si>
  <si>
    <t>Candles</t>
  </si>
  <si>
    <t>Mask, dog</t>
  </si>
  <si>
    <t>simple tallow</t>
  </si>
  <si>
    <t>Mask, fate</t>
  </si>
  <si>
    <t>simple beeswax</t>
  </si>
  <si>
    <t>Mask, ghost</t>
  </si>
  <si>
    <t>fine (scented and colored)</t>
  </si>
  <si>
    <t> 2 sp each</t>
  </si>
  <si>
    <t>Mask, hawk</t>
  </si>
  <si>
    <t>used stubs (6)</t>
  </si>
  <si>
    <t> 1-3 cp</t>
  </si>
  <si>
    <t>Mask, king</t>
  </si>
  <si>
    <t> 1 cp-6 cp per item, depending on glazing, size, complexity, and durability</t>
  </si>
  <si>
    <t>400 gp</t>
  </si>
  <si>
    <t>Mask, melancholy</t>
  </si>
  <si>
    <t> 5 sp to 1 /face cord (known in Waterdeep as a Stand), ranging according to the type and dryness of wood, and difficulty of procuring it (i.e. higher in deepest winter)</t>
  </si>
  <si>
    <t>Mask, mercant</t>
  </si>
  <si>
    <t>Fishing Tackle Kit</t>
  </si>
  <si>
    <t>Mask, mouse</t>
  </si>
  <si>
    <t>Flask</t>
  </si>
  <si>
    <t>Mask, noble</t>
  </si>
  <si>
    <t> 1 sp to 15  per piece, depending on size, workmanship, and materials used; most normal chairs, standing shelves, and plain tables cost about 2-4  each (Guild)</t>
  </si>
  <si>
    <t>Mask, orc</t>
  </si>
  <si>
    <t>Hardware</t>
  </si>
  <si>
    <t> metal work (latches, hinges, needles, spikes) sold by weight, usually 1 cp per ounce (Guild)</t>
  </si>
  <si>
    <t>Mask, peasant</t>
  </si>
  <si>
    <t>Jug</t>
  </si>
  <si>
    <t>Mask, queen</t>
  </si>
  <si>
    <t>Lamps &amp; Lanterns</t>
  </si>
  <si>
    <t>Mask, rage</t>
  </si>
  <si>
    <t>Hand clay lamp</t>
  </si>
  <si>
    <t>Mask, slave</t>
  </si>
  <si>
    <t>Lantern, basic</t>
  </si>
  <si>
    <t>Mask, snake</t>
  </si>
  <si>
    <t>Lantern, bullseye</t>
  </si>
  <si>
    <t>Mask, traditional comedy</t>
  </si>
  <si>
    <t>Lantern, hooded</t>
  </si>
  <si>
    <t>Mask, traditional tragedy</t>
  </si>
  <si>
    <t>Lantern, waterproof</t>
  </si>
  <si>
    <t>Mask, trickster</t>
  </si>
  <si>
    <t>Oil, Lamp</t>
  </si>
  <si>
    <t>Percussion: Chimes, full rack</t>
  </si>
  <si>
    <t>Bottle (2oz)</t>
  </si>
  <si>
    <t>Percussion: Chimes, hand held set</t>
  </si>
  <si>
    <t>Percussion: Hand-Drum</t>
  </si>
  <si>
    <t>Small Key</t>
  </si>
  <si>
    <t xml:space="preserve"> 10 </t>
  </si>
  <si>
    <t>(small barrel sealed with tar)</t>
  </si>
  <si>
    <t>Percussion: Rattle, large</t>
  </si>
  <si>
    <t> 1-10 sp, depending on size and quality (Guild)</t>
  </si>
  <si>
    <t>Percussion: Rattle, moderate</t>
  </si>
  <si>
    <t>Sack</t>
  </si>
  <si>
    <t>Percussion: Rattle, small</t>
  </si>
  <si>
    <t>Percussion: Tantan</t>
  </si>
  <si>
    <t>Personal Supply</t>
  </si>
  <si>
    <t>Percussion: Tocken</t>
  </si>
  <si>
    <t>Barrel (10 gal)</t>
  </si>
  <si>
    <t>Percussion: Wargong</t>
  </si>
  <si>
    <t>Plate Spinner, 8 inch spinner pins (ea)</t>
  </si>
  <si>
    <t> 10 sp to 1 , depending on size and workmanship (Guild)</t>
  </si>
  <si>
    <t>Plate Spinner, plates (ea)</t>
  </si>
  <si>
    <t>Plate Spinner, stand</t>
  </si>
  <si>
    <t>Tinderbox</t>
  </si>
  <si>
    <t>Prestidigitation: Flowering Rod</t>
  </si>
  <si>
    <t>Torch</t>
  </si>
  <si>
    <t> 1cp, or 1sp/dozen</t>
  </si>
  <si>
    <t>Prestidigitation: Foldable Cane</t>
  </si>
  <si>
    <t>Vial</t>
  </si>
  <si>
    <t>Prestidigitation: Hollow-topped hat</t>
  </si>
  <si>
    <t>Waterskin</t>
  </si>
  <si>
    <t>Prestidigitation: Marked Cards</t>
  </si>
  <si>
    <t>Whetstone</t>
  </si>
  <si>
    <t>Prestidigitation: Pocketed Scarf</t>
  </si>
  <si>
    <t> 1 cp/piece (Guild)</t>
  </si>
  <si>
    <t>Prestidigitation: Retractable Knife</t>
  </si>
  <si>
    <t>Luxuries</t>
  </si>
  <si>
    <t>Prestidigitation: Strung cards</t>
  </si>
  <si>
    <t>Puppet: Bard</t>
  </si>
  <si>
    <t>Gaming Set</t>
  </si>
  <si>
    <t>Puppet: Crone</t>
  </si>
  <si>
    <t>Hourglass</t>
  </si>
  <si>
    <t> 5 - 25, depending on size and time</t>
  </si>
  <si>
    <t>Puppet: Cutpurse</t>
  </si>
  <si>
    <t xml:space="preserve"> varies widely according to value of materials, from costume jewelry employing much brass, at 2-4 cp per piece, to elaborate pectorals worth up to 400,000  (Guild); many Waterdhavians wear rings or belt buckles of worked gold worth 2-4 </t>
  </si>
  <si>
    <t>Puppet: Farmer</t>
  </si>
  <si>
    <t>Locks</t>
  </si>
  <si>
    <t>Puppet: Herdsman</t>
  </si>
  <si>
    <t>Basic (DC 15)</t>
  </si>
  <si>
    <t>Puppet: King</t>
  </si>
  <si>
    <t>Good (DC 20)</t>
  </si>
  <si>
    <t>Puppet: Mage</t>
  </si>
  <si>
    <t>High Quality (DC 25)</t>
  </si>
  <si>
    <t>Puppet: Maiden</t>
  </si>
  <si>
    <t>Mirrors</t>
  </si>
  <si>
    <t>Puppet: Merchant</t>
  </si>
  <si>
    <t>Steel, handheld</t>
  </si>
  <si>
    <t>Puppet: Mother</t>
  </si>
  <si>
    <t>Musical instruments</t>
  </si>
  <si>
    <t>Puppet: Nobleman</t>
  </si>
  <si>
    <t>Custom</t>
  </si>
  <si>
    <t> 1/day of crafting (most take 2-4 weeks)</t>
  </si>
  <si>
    <t>Puppet: Orc</t>
  </si>
  <si>
    <t> 5 (Guild)</t>
  </si>
  <si>
    <t>Puppet: Peasant</t>
  </si>
  <si>
    <t> 5 - 3 average (varies widely with instrument and condition)</t>
  </si>
  <si>
    <t>Puppet: Priest</t>
  </si>
  <si>
    <t> sold by the 2-ounce bottle, always including the bottle (sometimes quite ornate) and varying in cost from 1 cp to 30 , depending on quality and demand</t>
  </si>
  <si>
    <t>Puppet: Prince</t>
  </si>
  <si>
    <t> 2  each to 6  each (Guild)</t>
  </si>
  <si>
    <t>Puppet: Princess</t>
  </si>
  <si>
    <t> 12  for each design or likeness (Guild)</t>
  </si>
  <si>
    <t>Puppet: Queen</t>
  </si>
  <si>
    <t> 5 , for each design or likeness (Guild)</t>
  </si>
  <si>
    <t>Puppet: Skeleton</t>
  </si>
  <si>
    <t> 5 cp to 5  (Guild)</t>
  </si>
  <si>
    <t>Puppet: Slave</t>
  </si>
  <si>
    <t>Component Pouch</t>
  </si>
  <si>
    <t>Puppet: Soldier</t>
  </si>
  <si>
    <t>Puppet; Silk Dragon</t>
  </si>
  <si>
    <t>Spell Inks</t>
  </si>
  <si>
    <t xml:space="preserve"> 75 </t>
  </si>
  <si>
    <t>Smoker</t>
  </si>
  <si>
    <t>Orb</t>
  </si>
  <si>
    <t> 20</t>
  </si>
  <si>
    <t>Speaking Horn, foldable leather</t>
  </si>
  <si>
    <t>Speaking Horn, rigid birchwood</t>
  </si>
  <si>
    <t>Parchment, Spellbook</t>
  </si>
  <si>
    <t> x</t>
  </si>
  <si>
    <t>Stilts, complex - 1 ft.</t>
  </si>
  <si>
    <t>Rod</t>
  </si>
  <si>
    <t> 10</t>
  </si>
  <si>
    <t>Stilts, complex - 12 ft.</t>
  </si>
  <si>
    <t> see Spells if magical, Paper if not (price is per ream, stitched together)</t>
  </si>
  <si>
    <t>Stilts, complex - 2 ft.</t>
  </si>
  <si>
    <t> see text under The Watchful Order of Magists &amp; Protectors (Guild) for prices; typically a 75% mark-up to non members (sold by individual Guild members, not by the Guild)</t>
  </si>
  <si>
    <t>Stilts, complex - 20 ft.</t>
  </si>
  <si>
    <t>Spellbook</t>
  </si>
  <si>
    <t> Blank books of finest parchment (Guild)</t>
  </si>
  <si>
    <t>Stilts, complex - 4 ft.</t>
  </si>
  <si>
    <t> 75  per 100 bound pages + cover (300 pages maximum)</t>
  </si>
  <si>
    <t>Stilts, complex - 8 ft.</t>
  </si>
  <si>
    <t> 40  per 100 bound pages + cover (200 pages maximum)</t>
  </si>
  <si>
    <t>Stilts, simple - 1 ft.</t>
  </si>
  <si>
    <t> 150  per 100 bound pages + cover (500 pages maximum)</t>
  </si>
  <si>
    <t>Stilts, simple - 12 ft.</t>
  </si>
  <si>
    <t>Stilts, simple - 2 ft.</t>
  </si>
  <si>
    <t>Stilts, simple - 20 ft.</t>
  </si>
  <si>
    <t>Stilts, simple - 4 ft.</t>
  </si>
  <si>
    <t>Stilts, simple - 8 ft.</t>
  </si>
  <si>
    <t>Tightrope</t>
  </si>
  <si>
    <t>Walking Ball</t>
  </si>
  <si>
    <t>Winds: Birdpipe</t>
  </si>
  <si>
    <t>Winds: Fanfare Horn</t>
  </si>
  <si>
    <t>Spellbook Enchantments</t>
  </si>
  <si>
    <t>Winds: Glaur, brass</t>
  </si>
  <si>
    <t>Minor Property</t>
  </si>
  <si>
    <t> 150</t>
  </si>
  <si>
    <t>Winds: Glaur, electrum</t>
  </si>
  <si>
    <t>Arcane Locking</t>
  </si>
  <si>
    <t> 250</t>
  </si>
  <si>
    <t>Winds: Glaur, silver</t>
  </si>
  <si>
    <t>Arcane Words</t>
  </si>
  <si>
    <t>Winds: Shawm</t>
  </si>
  <si>
    <t>Immunity</t>
  </si>
  <si>
    <t> 100+50 per additional type</t>
  </si>
  <si>
    <t>Winds: Shorthorn</t>
  </si>
  <si>
    <t>Illusory Appearance</t>
  </si>
  <si>
    <t> 100 (single appearance), 200 (multiple appearances), 400 (mutable appearances)</t>
  </si>
  <si>
    <t>Winds: Songhorn</t>
  </si>
  <si>
    <t>Levitating</t>
  </si>
  <si>
    <t>Winds: Thelarr</t>
  </si>
  <si>
    <t>Staff</t>
  </si>
  <si>
    <t xml:space="preserve"> The occasional Fine vintages of white-of-the-run are reputed to have curative properties, but they occur only once a decade or so</t>
  </si>
  <si>
    <t>Winds: Thelarr, complete set</t>
  </si>
  <si>
    <t>Wand</t>
  </si>
  <si>
    <t>Winds: Trumpet, common</t>
  </si>
  <si>
    <t>Martial Goods</t>
  </si>
  <si>
    <t>Winds: Zulkoon</t>
  </si>
  <si>
    <t>Adventurer's Kit</t>
  </si>
  <si>
    <t> 9</t>
  </si>
  <si>
    <t> Arrows, 20 (1), Bolts, 20 (1), Bullets, 20 (4cp), Needles, 50 (1) (Guild)</t>
  </si>
  <si>
    <t>Armor</t>
  </si>
  <si>
    <t>Altar Candle - 1 ft.</t>
  </si>
  <si>
    <t>Light Armors</t>
  </si>
  <si>
    <t> Padded armor (5), leather armor (10), dragon leather (500), mithral shirt (5000)</t>
  </si>
  <si>
    <t xml:space="preserve"> That said, the majority of the guild's vintners work for others - they are master craftsmen, not necessarily vineyard owners</t>
  </si>
  <si>
    <t xml:space="preserve"> As a result, the guild's relationship with the vintner Houses is strange: some are strong allies and supporters of the nobles' efforts, while others consider them rivals and seek to outdo them</t>
  </si>
  <si>
    <t>Altar Candle - 12 hr standard</t>
  </si>
  <si>
    <t>Medium Armors</t>
  </si>
  <si>
    <t> Hide armor (10), studded leather (25), scale male (50), studded dragon leather (500), dragon scale (500), mithral scale (5000)</t>
  </si>
  <si>
    <t>Altar Candle - 12 hr standard, inscribed</t>
  </si>
  <si>
    <t>Heavy Armors</t>
  </si>
  <si>
    <t> Ring mail (30), chain mail (75), splint (500), banded (750), plate (5000), mithral plate (6000)</t>
  </si>
  <si>
    <t>Altar Candle - 2 ft.</t>
  </si>
  <si>
    <t>Shields</t>
  </si>
  <si>
    <t> Buckler (5), shield (10)</t>
  </si>
  <si>
    <t>Altar Candle - 3 ft.</t>
  </si>
  <si>
    <t>Bludgeoning Weapons</t>
  </si>
  <si>
    <t>Altar Candle - 4 ft.</t>
  </si>
  <si>
    <t>Simple</t>
  </si>
  <si>
    <t> Club (1sp), great club (2sp), light hammer (2), mace (5), quarterstaff (2sp), sling (1sp)</t>
  </si>
  <si>
    <t xml:space="preserve"> There are five or six vintners who make zzar active in the guild</t>
  </si>
  <si>
    <t xml:space="preserve"> Though they do differentiate their labels, the recipe is so precise that they tend to taste fairly similar; only the quality of the ingredients seems to affect the quality of the drink</t>
  </si>
  <si>
    <t>Altar Candle - 5 ft.</t>
  </si>
  <si>
    <t>Martial</t>
  </si>
  <si>
    <t> Flail (10), maul (10), warhammer (15), bolas (2)</t>
  </si>
  <si>
    <t>Altar Candle - 6 ft.</t>
  </si>
  <si>
    <t>Caltrops (bag)</t>
  </si>
  <si>
    <t>Altar Candle - 8 hour vigil</t>
  </si>
  <si>
    <t>Piercing Weapons</t>
  </si>
  <si>
    <t> Blades tax (1) applies to all items marked with an asterix(*).</t>
  </si>
  <si>
    <t>Altar Case, Granite</t>
  </si>
  <si>
    <t>40 lb.</t>
  </si>
  <si>
    <t> Dagger (2), spear* (1); crossbow, light (25), dart (5cp), javelin (5sp), shortbow (25)</t>
  </si>
  <si>
    <t>Altar Case, Spruce</t>
  </si>
  <si>
    <t>Melee</t>
  </si>
  <si>
    <t> Lance* (10), morningstar (15), pike (5); blowgun (10), crossbow, hand (75), crossbow, heavy (50), longbow (50)</t>
  </si>
  <si>
    <t>Altar Cloth dyed add:</t>
  </si>
  <si>
    <t>Ram, portable</t>
  </si>
  <si>
    <t>Altar Cloth, Gold Brocade</t>
  </si>
  <si>
    <t>Slashing Weapons</t>
  </si>
  <si>
    <t>Altar Cloth, Linen</t>
  </si>
  <si>
    <t> Handaxe (5), sickle* (1)</t>
  </si>
  <si>
    <t>Altar Cloth, Silk</t>
  </si>
  <si>
    <t> Battleaxe* (10), glaive* (10), great axe* (30), halberd* (10), longsword* (15), scimitar* (25), whip (2)</t>
  </si>
  <si>
    <t>Altar Cloth, Traveling</t>
  </si>
  <si>
    <t>Pouches &amp; Purses</t>
  </si>
  <si>
    <t>Altar Cloth, Velvet</t>
  </si>
  <si>
    <t>Purse on Straps</t>
  </si>
  <si>
    <t>Aspergill, Gold</t>
  </si>
  <si>
    <t>Leather Satchel, with Drawstrings</t>
  </si>
  <si>
    <t>Aspergill, Silver</t>
  </si>
  <si>
    <t>Pouch with Wooden Toggle Fastening</t>
  </si>
  <si>
    <t>Brazier, Field - bronze</t>
  </si>
  <si>
    <t>Pocket</t>
  </si>
  <si>
    <t> 2 sp - 2  (based on clothing quality), sewn onto clothing</t>
  </si>
  <si>
    <t>Brazier, Field - silver</t>
  </si>
  <si>
    <t>Pickpocket Defenses</t>
  </si>
  <si>
    <t>Brazier, Large - bronze</t>
  </si>
  <si>
    <t>Chainmail Lining</t>
  </si>
  <si>
    <t xml:space="preserve"> 2 </t>
  </si>
  <si>
    <t>Brazier, Large - gold</t>
  </si>
  <si>
    <t>Wire-bound Catch</t>
  </si>
  <si>
    <t>Brazier, Large - silver</t>
  </si>
  <si>
    <t>Wire-cored Straps</t>
  </si>
  <si>
    <t>Brazier, Medium - bronze</t>
  </si>
  <si>
    <t>Purse Bells</t>
  </si>
  <si>
    <t>Brazier, Medium - gold</t>
  </si>
  <si>
    <t>Thiefsnapper</t>
  </si>
  <si>
    <t xml:space="preserve"> 5 </t>
  </si>
  <si>
    <t>Brazier, Medium - silver</t>
  </si>
  <si>
    <t>Religious Goods</t>
  </si>
  <si>
    <t>Candelabra, 12 candle - silver</t>
  </si>
  <si>
    <t>Holy Symbol</t>
  </si>
  <si>
    <t>Candelabra, 6 candle - gold</t>
  </si>
  <si>
    <t>Simple Amulet</t>
  </si>
  <si>
    <t> 5sp - 1, depending on materials</t>
  </si>
  <si>
    <t>Candelabra, 6 candle - silver</t>
  </si>
  <si>
    <t>Consecrated</t>
  </si>
  <si>
    <t>Candelabra,12 candle - gold</t>
  </si>
  <si>
    <t>Holy Water (flask)</t>
  </si>
  <si>
    <t>Candlestick, 1 ft., gold</t>
  </si>
  <si>
    <t>Potion of Healing</t>
  </si>
  <si>
    <t>Candlestick, glass hooded, gold</t>
  </si>
  <si>
    <t>Roguish Goods</t>
  </si>
  <si>
    <t>Candlestick, glass hooded, silver</t>
  </si>
  <si>
    <t>Ball Bearings (100)</t>
  </si>
  <si>
    <t>Candlestick, handheld, gold</t>
  </si>
  <si>
    <t>Candlestick, handheld, silver</t>
  </si>
  <si>
    <t>Grappling Hook</t>
  </si>
  <si>
    <t> 2</t>
  </si>
  <si>
    <t>Censer, brass</t>
  </si>
  <si>
    <t>Manacles</t>
  </si>
  <si>
    <t>Censer, gold</t>
  </si>
  <si>
    <t>Poison, basic</t>
  </si>
  <si>
    <t> 100 per vial</t>
  </si>
  <si>
    <t>Censer, silver</t>
  </si>
  <si>
    <t>Poisoner's Kit</t>
  </si>
  <si>
    <t>Holy Symbol, bronze</t>
  </si>
  <si>
    <t>Thieves' tools</t>
  </si>
  <si>
    <t>Holy Symbol, gold</t>
  </si>
  <si>
    <t>Traveling Goods</t>
  </si>
  <si>
    <t>Holy Symbol, silver</t>
  </si>
  <si>
    <t>Backpack</t>
  </si>
  <si>
    <t>Incense (12 sticks or cones) - Air</t>
  </si>
  <si>
    <t>Bedroll</t>
  </si>
  <si>
    <t>Incense (12 sticks or cones) - Chance</t>
  </si>
  <si>
    <t>Climber's Kit</t>
  </si>
  <si>
    <t>Incense (12 sticks or cones) - Charisma</t>
  </si>
  <si>
    <t>Hunting Trap</t>
  </si>
  <si>
    <t>Incense (12 sticks or cones) - Constitution</t>
  </si>
  <si>
    <t>Mess Kit</t>
  </si>
  <si>
    <t>Incense (12 sticks or cones) - Dexterity</t>
  </si>
  <si>
    <t>Navigator's Tools</t>
  </si>
  <si>
    <t>Incense (12 sticks or cones) - Divination</t>
  </si>
  <si>
    <t>Piton</t>
  </si>
  <si>
    <t>Incense (12 sticks or cones) - Dream</t>
  </si>
  <si>
    <t>Rations</t>
  </si>
  <si>
    <t>per day</t>
  </si>
  <si>
    <t>Incense (12 sticks or cones) - Earth</t>
  </si>
  <si>
    <t>Spyglass</t>
  </si>
  <si>
    <t xml:space="preserve"> 1000 </t>
  </si>
  <si>
    <t>Incense (12 sticks or cones) - Fire</t>
  </si>
  <si>
    <t>Tent</t>
  </si>
  <si>
    <t>Incense (12 sticks or cones) - General</t>
  </si>
  <si>
    <t>Services</t>
  </si>
  <si>
    <t>Incense (12 sticks or cones) - Healing</t>
  </si>
  <si>
    <t>Wages, Unskilled</t>
  </si>
  <si>
    <t xml:space="preserve"> sp/day. Taking or issuing chits, blocking a shop exit, or similar unskilled jobs.</t>
  </si>
  <si>
    <t>Incense (12 sticks or cones) - Honors</t>
  </si>
  <si>
    <t>Wages, Unskilled, Strong</t>
  </si>
  <si>
    <t> 3 sp/day. Basic, unskilled tasks requiring strength, such as loading and unloading goods.</t>
  </si>
  <si>
    <t>Incense (12 sticks or cones) - Intelligence</t>
  </si>
  <si>
    <t>Wages, Bearers of Responsibility</t>
  </si>
  <si>
    <t> 5sp/day. For messengers and similar folk.</t>
  </si>
  <si>
    <t>Incense (12 sticks or cones) - Love</t>
  </si>
  <si>
    <t>Wages, Hired Bodyguards</t>
  </si>
  <si>
    <t> 8sp/day to 1/day. Rate depends on armor, weapons, skill and reputation.</t>
  </si>
  <si>
    <t>Incense (12 sticks or cones) - Lycanthropy</t>
  </si>
  <si>
    <t>Business Services</t>
  </si>
  <si>
    <t>Incense (12 sticks or cones) - Protection</t>
  </si>
  <si>
    <t> 1  per day or portion of day spent on accounts (Guild)</t>
  </si>
  <si>
    <t>Incense (12 sticks or cones) - Psionic</t>
  </si>
  <si>
    <t> professional witness, assistance of: 10  per day (double if hired to state against charges of "severe" crimes), payable in advance</t>
  </si>
  <si>
    <t>Incense (12 sticks or cones) - Purification</t>
  </si>
  <si>
    <t> 1 sp per man per hour, 2 sp per man per hour if cargo is dangerous (Guild)</t>
  </si>
  <si>
    <t>Incense (12 sticks or cones) - Rain</t>
  </si>
  <si>
    <t> 1  each/night, per building watched (unarmed; for armed men, "bodyguard" rates apply)</t>
  </si>
  <si>
    <t>Incense (12 sticks or cones) - Strength</t>
  </si>
  <si>
    <t> see "Night watchmen," "Spell guard," and text under "Wages" for bodyguards</t>
  </si>
  <si>
    <t>Incense (12 sticks or cones) - Study</t>
  </si>
  <si>
    <t> 5 /day (or part of a day) (Guild)</t>
  </si>
  <si>
    <t>Incense (12 sticks or cones) - Temple</t>
  </si>
  <si>
    <t>Coin &amp; Wealth Services</t>
  </si>
  <si>
    <t>Incense (12 sticks or cones) - Vision</t>
  </si>
  <si>
    <t>Moneychanging</t>
  </si>
  <si>
    <t> 10% fee, keeping "one coin in ten", for smaller amounts. Larger amounts tend to be nearer to 5%. Explicitly includes all minted currencies, gems, trade bars, furs and similar goods.</t>
  </si>
  <si>
    <t>Incense (12 sticks or cones) - Water</t>
  </si>
  <si>
    <t>Moneylending, under 100 gp</t>
  </si>
  <si>
    <t> 15% interest, for one or two months. Written promise of collateral in the form of property required.</t>
  </si>
  <si>
    <t>Incense (12 sticks or cones) - Wisdom</t>
  </si>
  <si>
    <t>Moneylending, over 100 gp</t>
  </si>
  <si>
    <t> up to 30% interest, for one or two months. Written promise of collateral in the form of property required.</t>
  </si>
  <si>
    <t>Razor and Cap</t>
  </si>
  <si>
    <t>Construction Services</t>
  </si>
  <si>
    <t>SPELL COMPONENTS</t>
  </si>
  <si>
    <t>Builders (including repairs or additions)</t>
  </si>
  <si>
    <t> Stone: 10 /day per Guild workman and 3 /day per assistant plus 10  daily crew expenses fee, plus materials (Guild). See also Stone. Wood: 1  per man per day, plus 5  for a surveyor-chartist, plus 5  for a Guild engineer plus materials plus 10 /day crew needs fee (Guild). See also Lumber. (does not include Excavations, q.v.)</t>
  </si>
  <si>
    <t>METALS</t>
  </si>
  <si>
    <t> 2  per man per day (or part of day) plus materials, plus 10 /day crew head fee (Guild)</t>
  </si>
  <si>
    <t>Brass, cylinder</t>
  </si>
  <si>
    <t>6 oz</t>
  </si>
  <si>
    <t>Conveyance Services</t>
  </si>
  <si>
    <t>Brass, dust</t>
  </si>
  <si>
    <t>4 oz</t>
  </si>
  <si>
    <t> 1 cp for a half-hour or less ride anywhere within city walls, in an open trotting-cart (and up, for better conveyance) (Guild)</t>
  </si>
  <si>
    <t>Bronze die</t>
  </si>
  <si>
    <t>3 oz</t>
  </si>
  <si>
    <t> 2 cp per trip per person carried, plus an additional 1 cp per passenger if any accompanying luggage, pets, or goods are not wholly carried by the passenger (Guild)</t>
  </si>
  <si>
    <t>Gold, bell*</t>
  </si>
  <si>
    <t> 2 cp by day, 4 cp by night (Guild)</t>
  </si>
  <si>
    <t>Gold, caltrops*</t>
  </si>
  <si>
    <t>2 oz</t>
  </si>
  <si>
    <t>Horses</t>
  </si>
  <si>
    <t>Gold, chunk*</t>
  </si>
  <si>
    <t>1 oz</t>
  </si>
  <si>
    <t>Shoeing</t>
  </si>
  <si>
    <t> 1  per shoe (includes making or fitting and shoeing) (Guild)</t>
  </si>
  <si>
    <t>Gold, dust*</t>
  </si>
  <si>
    <t>Stabling</t>
  </si>
  <si>
    <t> 1  to 3 /night (includes night watch, feeding, watering, cleaning, and rubdown, exercise if necessary) (Guild)</t>
  </si>
  <si>
    <t>Gold, tissue*</t>
  </si>
  <si>
    <t>5 in sq</t>
  </si>
  <si>
    <t> 3 cp/trip (if guiding, use "Guiding" entry) (Guild)</t>
  </si>
  <si>
    <t>Gold, wire*</t>
  </si>
  <si>
    <t>1 ft</t>
  </si>
  <si>
    <t> 3  for 1 hour of crating and packing 1 person's typical belongings, readied for extended travel (Guild)</t>
  </si>
  <si>
    <t>Graphite, chunk</t>
  </si>
  <si>
    <t> 2 /day (2 weeks to 1 month required, depending on desired result)</t>
  </si>
  <si>
    <t>Graphite, powder</t>
  </si>
  <si>
    <t>Domestic Services</t>
  </si>
  <si>
    <t>Iron, chunk</t>
  </si>
  <si>
    <t>5 oz</t>
  </si>
  <si>
    <t> 10 sp-1 /chimney (wealthy are charged more)</t>
  </si>
  <si>
    <t>Iron, coin</t>
  </si>
  <si>
    <t> 5 sp to 10 /bolt, depending on complexity and difficulty of desired result (Guild)</t>
  </si>
  <si>
    <t>Iron, cube</t>
  </si>
  <si>
    <t>1 in</t>
  </si>
  <si>
    <t> 2 sp/garment "while you wait," 1 sp/garment overnight (Guild)</t>
  </si>
  <si>
    <t>Iron, strip</t>
  </si>
  <si>
    <t>5 sq in</t>
  </si>
  <si>
    <t> 10-20  daily (includes nursing, splints, dressings, emergency medicines, etc.) (Guild)</t>
  </si>
  <si>
    <t>Lead, ball</t>
  </si>
  <si>
    <t>Lore Services</t>
  </si>
  <si>
    <t>Lead, chunk</t>
  </si>
  <si>
    <t>Sage Consultation</t>
  </si>
  <si>
    <t>Mercury</t>
  </si>
  <si>
    <t>Sage Research</t>
  </si>
  <si>
    <t> 2 - 10 per day of research</t>
  </si>
  <si>
    <t>Platinum, chunk</t>
  </si>
  <si>
    <t>Luxury Services</t>
  </si>
  <si>
    <t>Platinum, coin</t>
  </si>
  <si>
    <t> 10 /page (includes materials) (Guild)</t>
  </si>
  <si>
    <t>Platinum, die</t>
  </si>
  <si>
    <t>1/2 in</t>
  </si>
  <si>
    <t> 6 sp/day or occasion (whichever is the lesser time) for each musician (Guild)</t>
  </si>
  <si>
    <t>Platinum, mirror</t>
  </si>
  <si>
    <t>3 in sq</t>
  </si>
  <si>
    <t>Magical Services</t>
  </si>
  <si>
    <t>Platinum, tissue</t>
  </si>
  <si>
    <t>1 in sq</t>
  </si>
  <si>
    <t> many prices, many methods; most who can afford it purchase clerical magic</t>
  </si>
  <si>
    <t>Platinum, wire</t>
  </si>
  <si>
    <t>1ft</t>
  </si>
  <si>
    <t> 10  per building, regardless of success (Guild)</t>
  </si>
  <si>
    <t>Silver, chunk</t>
  </si>
  <si>
    <t> 10 /day (Guild)</t>
  </si>
  <si>
    <t>Silver, die</t>
  </si>
  <si>
    <t> 500  per divination spell cast, paid by city if cast upon order of a city official</t>
  </si>
  <si>
    <t>Silver, mirror</t>
  </si>
  <si>
    <t>2 in sq</t>
  </si>
  <si>
    <t>Silver, wire</t>
  </si>
  <si>
    <t>Steel, chunk</t>
  </si>
  <si>
    <t>Steel, cube</t>
  </si>
  <si>
    <t>Steel, sheet</t>
  </si>
  <si>
    <t>1 ft sq</t>
  </si>
  <si>
    <t>LIQUIDS**</t>
  </si>
  <si>
    <t>Hickory oil</t>
  </si>
  <si>
    <t>1 gal</t>
  </si>
  <si>
    <t>Ink (black)</t>
  </si>
  <si>
    <t>Molasses</t>
  </si>
  <si>
    <t>12 oz</t>
  </si>
  <si>
    <t>Rainwater</t>
  </si>
  <si>
    <t>Walnut oil</t>
  </si>
  <si>
    <t>MINERALS</t>
  </si>
  <si>
    <t>Charcoal</t>
  </si>
  <si>
    <t>1 lb</t>
  </si>
  <si>
    <t>Clay</t>
  </si>
  <si>
    <t>Diamond</t>
  </si>
  <si>
    <t>1/8 ct</t>
  </si>
  <si>
    <t>Emerald</t>
  </si>
  <si>
    <t>Feldspar (chunk), aventurine</t>
  </si>
  <si>
    <t>Feldspar (chunk), common</t>
  </si>
  <si>
    <t>Glass, beads</t>
  </si>
  <si>
    <t>Glass, marbles</t>
  </si>
  <si>
    <t>Lodestone</t>
  </si>
  <si>
    <t>Marble (chunk), black</t>
  </si>
  <si>
    <t>Marble (chunk), purbeck</t>
  </si>
  <si>
    <t>Mortar, powder</t>
  </si>
  <si>
    <t>Obsidian, chunk</t>
  </si>
  <si>
    <t>Obsidian, cylinder</t>
  </si>
  <si>
    <t>1x1 in</t>
  </si>
  <si>
    <t>Obsidian, sphere</t>
  </si>
  <si>
    <t>Phosphorus</t>
  </si>
  <si>
    <t>Quartz, clear chunk</t>
  </si>
  <si>
    <t>1 ct</t>
  </si>
  <si>
    <t>Quartz, other chunk</t>
  </si>
  <si>
    <t>Quartz, powder</t>
  </si>
  <si>
    <t>Ruby</t>
  </si>
  <si>
    <t>Salt, block</t>
  </si>
  <si>
    <t>Salt, granular</t>
  </si>
  <si>
    <t>5 lb</t>
  </si>
  <si>
    <t>Sapphire</t>
  </si>
  <si>
    <t>Stalactite, shards</t>
  </si>
  <si>
    <t>Stalactite, tiny</t>
  </si>
  <si>
    <t>1/2 lb</t>
  </si>
  <si>
    <t>Sulfur</t>
  </si>
  <si>
    <t>Volcanic ash</t>
  </si>
  <si>
    <t>ANIMAL PRODUCTS</t>
  </si>
  <si>
    <t>Bees' wings</t>
  </si>
  <si>
    <t>6 pr</t>
  </si>
  <si>
    <t>Bladder, balloon</t>
  </si>
  <si>
    <t>Cost</t>
  </si>
  <si>
    <t>Child's hair</t>
  </si>
  <si>
    <t>20 St</t>
  </si>
  <si>
    <t>Eelskin</t>
  </si>
  <si>
    <t>4 in sq</t>
  </si>
  <si>
    <t>5,000 gp</t>
  </si>
  <si>
    <t>Eggshell, shards</t>
  </si>
  <si>
    <t>Eggshell, whole empty</t>
  </si>
  <si>
    <t>Fat, bovine</t>
  </si>
  <si>
    <t>Feathers, chicken tail</t>
  </si>
  <si>
    <t>Feathers, eagle</t>
  </si>
  <si>
    <t>Feathers, hawk</t>
  </si>
  <si>
    <t>Feathers, vulture tail</t>
  </si>
  <si>
    <t>Fish scale</t>
  </si>
  <si>
    <t>Fleece</t>
  </si>
  <si>
    <t>Frog's leg, dried</t>
  </si>
  <si>
    <t>Leather thong</t>
  </si>
  <si>
    <t>5 in</t>
  </si>
  <si>
    <t>Lime</t>
  </si>
  <si>
    <t>Mouse whisker</t>
  </si>
  <si>
    <t>12 sm</t>
  </si>
  <si>
    <t>Octopus tentacle, dried</t>
  </si>
  <si>
    <t>12 sm.</t>
  </si>
  <si>
    <t>Ox sinew</t>
  </si>
  <si>
    <t>Rat whisker</t>
  </si>
  <si>
    <t>12 md</t>
  </si>
  <si>
    <t>Seashell, shards</t>
  </si>
  <si>
    <t>Seashell, whole</t>
  </si>
  <si>
    <t>1 md</t>
  </si>
  <si>
    <t>Skunk, hair</t>
  </si>
  <si>
    <t>Skunk, pelt</t>
  </si>
  <si>
    <t>Snake, scales</t>
  </si>
  <si>
    <t>Snake, skin</t>
  </si>
  <si>
    <t>Vellum</t>
  </si>
  <si>
    <t>Wax, white</t>
  </si>
  <si>
    <t>Wax, common</t>
  </si>
  <si>
    <t>PLANT PRODUCTS</t>
  </si>
  <si>
    <t>Acorns</t>
  </si>
  <si>
    <t>10 lg</t>
  </si>
  <si>
    <t>Amaryllis, blossom, dry</t>
  </si>
  <si>
    <t>Amaryllis, bulb, common</t>
  </si>
  <si>
    <t>1 lg</t>
  </si>
  <si>
    <t>Amaryllis, bulb, hypoxis</t>
  </si>
  <si>
    <t>Amaryllis, stalks, dry</t>
  </si>
  <si>
    <t>Apple blossom, petal</t>
  </si>
  <si>
    <t>Aster seed</t>
  </si>
  <si>
    <t>Camphor resin</t>
  </si>
  <si>
    <t>Coffee beans</t>
  </si>
  <si>
    <t>Cork balls</t>
  </si>
  <si>
    <t>5 sm</t>
  </si>
  <si>
    <t>Corn</t>
  </si>
  <si>
    <t>Cotton mesh, coarse</t>
  </si>
  <si>
    <t>Cotton mesh, fine</t>
  </si>
  <si>
    <t>Felt, white</t>
  </si>
  <si>
    <t>Foxfire fungus</t>
  </si>
  <si>
    <t>Garlic bud</t>
  </si>
  <si>
    <t>Holly, berries</t>
  </si>
  <si>
    <t>Holly, sprig</t>
  </si>
  <si>
    <t>Leaves, oak</t>
  </si>
  <si>
    <t>Leaves, raspberry</t>
  </si>
  <si>
    <t>Leaves, ash</t>
  </si>
  <si>
    <t>Leaves, shamrock</t>
  </si>
  <si>
    <t>Leaves, stinging nettle</t>
  </si>
  <si>
    <t>Leaves, sumac</t>
  </si>
  <si>
    <t>Leaves, yew</t>
  </si>
  <si>
    <t>Leek, crushed</t>
  </si>
  <si>
    <t>Linen cloth</t>
  </si>
  <si>
    <t>Linen cloth, gold wefted</t>
  </si>
  <si>
    <t>Lotus blossom</t>
  </si>
  <si>
    <t>Marigold flowers, dry crushed</t>
  </si>
  <si>
    <t>Mayz</t>
  </si>
  <si>
    <t>1 lb.</t>
  </si>
  <si>
    <t>Moonseed</t>
  </si>
  <si>
    <t>Nut shells</t>
  </si>
  <si>
    <t>Oak bark</t>
  </si>
  <si>
    <t>Oatgrain</t>
  </si>
  <si>
    <t>Pepper</t>
  </si>
  <si>
    <t>4oz</t>
  </si>
  <si>
    <t>Pillow ticking</t>
  </si>
  <si>
    <t>Pine, bark</t>
  </si>
  <si>
    <t>Pine, cones</t>
  </si>
  <si>
    <t>6 lg</t>
  </si>
  <si>
    <t>Pine, needles</t>
  </si>
  <si>
    <t>Pine, sprig</t>
  </si>
  <si>
    <t>Rose, leaf</t>
  </si>
  <si>
    <t>Rose, petals</t>
  </si>
  <si>
    <t>Sugar, cube</t>
  </si>
  <si>
    <t>Sugar, granular</t>
  </si>
  <si>
    <t>Thistledown</t>
  </si>
  <si>
    <t>Thorns</t>
  </si>
  <si>
    <t>5 sprigs</t>
  </si>
  <si>
    <t>Tree sap</t>
  </si>
  <si>
    <t>Willow bark</t>
  </si>
  <si>
    <t>AROMATICS AND SPICES</t>
  </si>
  <si>
    <t>Aloeswood, chips</t>
  </si>
  <si>
    <t>6 oz.</t>
  </si>
  <si>
    <t>Basil</t>
  </si>
  <si>
    <t>Benzoin</t>
  </si>
  <si>
    <t>Betony</t>
  </si>
  <si>
    <t>Calamus</t>
  </si>
  <si>
    <t>Camphor</t>
  </si>
  <si>
    <t>Cassia</t>
  </si>
  <si>
    <t>Clove</t>
  </si>
  <si>
    <t>Elemi</t>
  </si>
  <si>
    <t>Frankincense</t>
  </si>
  <si>
    <t>Galbanum</t>
  </si>
  <si>
    <t>Jasmine oil</t>
  </si>
  <si>
    <t>Lavender buds</t>
  </si>
  <si>
    <t>4 sm</t>
  </si>
  <si>
    <t>Magnolia, dry</t>
  </si>
  <si>
    <t>4 md</t>
  </si>
  <si>
    <t>Musk</t>
  </si>
  <si>
    <t>Myrrh</t>
  </si>
  <si>
    <t>Onycha</t>
  </si>
  <si>
    <t>Orchid, dry</t>
  </si>
  <si>
    <t>Patchouli, dry</t>
  </si>
  <si>
    <t>Putchuk</t>
  </si>
  <si>
    <t>Rosewater</t>
  </si>
  <si>
    <t>Sandalwood oil, red</t>
  </si>
  <si>
    <t>2oz</t>
  </si>
  <si>
    <t>Sandalwood oil, white</t>
  </si>
  <si>
    <t>Snuffing Bell</t>
  </si>
  <si>
    <t>4 lb.</t>
  </si>
  <si>
    <t>Storax</t>
  </si>
  <si>
    <t>** Add to these items the cost of the appropriate-sized jar.</t>
  </si>
  <si>
    <t>Priests' Alcove</t>
  </si>
  <si>
    <t>Wizards' Laboratory</t>
  </si>
  <si>
    <t>Alembic</t>
  </si>
  <si>
    <t>Apron, canvas</t>
  </si>
  <si>
    <t>Apron, Leather</t>
  </si>
  <si>
    <t>Armillary</t>
  </si>
  <si>
    <t>Astrolabe, bronze</t>
  </si>
  <si>
    <t>Bag, flour sack size</t>
  </si>
  <si>
    <t>Bag, grain bag size</t>
  </si>
  <si>
    <t>Bag, hand size</t>
  </si>
  <si>
    <t>Bag, loaf size</t>
  </si>
  <si>
    <t>Bag, tea size</t>
  </si>
  <si>
    <t>Bag, water-proof leather - flour sack size</t>
  </si>
  <si>
    <t>Bag, water-proof leather - grain bag size</t>
  </si>
  <si>
    <t>Bag, water-proof leather - hand size</t>
  </si>
  <si>
    <t>Bag, water-proof leather - loaf size</t>
  </si>
  <si>
    <t>Bag, water-proof leather - tea size</t>
  </si>
  <si>
    <t>Balance</t>
  </si>
  <si>
    <t>Bellows, Large</t>
  </si>
  <si>
    <t>Bellows, small</t>
  </si>
  <si>
    <t>Brazier, small bronze</t>
  </si>
  <si>
    <t>Burette</t>
  </si>
  <si>
    <t>Burner (wax slab)</t>
  </si>
  <si>
    <t>Candle, common taper - black</t>
  </si>
  <si>
    <t>Candle, common taper - red</t>
  </si>
  <si>
    <t>Candle, common taper - uncolored</t>
  </si>
  <si>
    <t>Candle, common taper - yellow</t>
  </si>
  <si>
    <t>Candle, incense - black</t>
  </si>
  <si>
    <t>Candle, incense - red</t>
  </si>
  <si>
    <t>Candle, incense - uncolored</t>
  </si>
  <si>
    <t>Candle, incense - yellow</t>
  </si>
  <si>
    <t>Candle, timekeeping - black</t>
  </si>
  <si>
    <t>Candle, timekeeping - red</t>
  </si>
  <si>
    <t>Candle, timekeeping - uncolored</t>
  </si>
  <si>
    <t>Candle, timekeeping - yellow</t>
  </si>
  <si>
    <t>Candle, vial heater - black</t>
  </si>
  <si>
    <t>Candle, vial heater - red</t>
  </si>
  <si>
    <t>Candle, vial heater - uncolored</t>
  </si>
  <si>
    <t>Candle, vial heater - yellow</t>
  </si>
  <si>
    <t>Centrifuge</t>
  </si>
  <si>
    <t>Chalk, 12</t>
  </si>
  <si>
    <t>Chalk, red</t>
  </si>
  <si>
    <t>Chalk, red, 12</t>
  </si>
  <si>
    <t>Chalk, stick</t>
  </si>
  <si>
    <t>Chalk, yellow</t>
  </si>
  <si>
    <t>Chalk, yellow, 12</t>
  </si>
  <si>
    <t>pr lb.</t>
  </si>
  <si>
    <t>Coal, anthracite</t>
  </si>
  <si>
    <t>Coal, bituminous</t>
  </si>
  <si>
    <t>per 20 lb.</t>
  </si>
  <si>
    <t>Cork for connecting tubing</t>
  </si>
  <si>
    <t>Corks, drilled for tubing</t>
  </si>
  <si>
    <t>Corks, whole</t>
  </si>
  <si>
    <t>Dissection Instruments</t>
  </si>
  <si>
    <t>set</t>
  </si>
  <si>
    <t>Distilling Coil</t>
  </si>
  <si>
    <t>Easel</t>
  </si>
  <si>
    <t>Files</t>
  </si>
  <si>
    <t>Filter, gauze</t>
  </si>
  <si>
    <t>pr sq ft.</t>
  </si>
  <si>
    <t>Filter, linen screen</t>
  </si>
  <si>
    <t>Filter, straw mesh</t>
  </si>
  <si>
    <t>Glass beaker, large</t>
  </si>
  <si>
    <t>Glass beaker, medium</t>
  </si>
  <si>
    <t>Glass beaker, small</t>
  </si>
  <si>
    <t>Glass Rod, large</t>
  </si>
  <si>
    <t>Glass Rod, medium</t>
  </si>
  <si>
    <t>Glass Rod, small</t>
  </si>
  <si>
    <t>Glass tubing (2 ft length)</t>
  </si>
  <si>
    <t>Gloves, canvas</t>
  </si>
  <si>
    <t>Gloves, steel reinforced</t>
  </si>
  <si>
    <t>Heat mat</t>
  </si>
  <si>
    <t>Heat mat, fibrous crystal</t>
  </si>
  <si>
    <t>Ice</t>
  </si>
  <si>
    <t>Ice Chest</t>
  </si>
  <si>
    <t>Jar, 12 oz.</t>
  </si>
  <si>
    <t>Jar, 6 oz.</t>
  </si>
  <si>
    <t>Jar, five gallon</t>
  </si>
  <si>
    <t>Jar, gallon</t>
  </si>
  <si>
    <t>Jar, half-gallon</t>
  </si>
  <si>
    <t>Jar, quart</t>
  </si>
  <si>
    <t>Jar, ten gallon</t>
  </si>
  <si>
    <t>Kiln</t>
  </si>
  <si>
    <t>Magnet, 1"x1"</t>
  </si>
  <si>
    <t>Magnet, 2"x2"</t>
  </si>
  <si>
    <t>Magnet, 3"x3"</t>
  </si>
  <si>
    <t>Magnifying lens</t>
  </si>
  <si>
    <t>Monocle</t>
  </si>
  <si>
    <t>Mortar &amp; Pestle, 4 oz</t>
  </si>
  <si>
    <t>Mortar &amp; Pestle, 6 oz</t>
  </si>
  <si>
    <t>Oven</t>
  </si>
  <si>
    <t>Papyrus Pad (25 sheets)</t>
  </si>
  <si>
    <t>Quern</t>
  </si>
  <si>
    <t>Rack, cushioned beaker</t>
  </si>
  <si>
    <t>Rack, heating</t>
  </si>
  <si>
    <t>Rack, wooden vial</t>
  </si>
  <si>
    <t>Retort, 12 oz.</t>
  </si>
  <si>
    <t>Retort, 3 oz.</t>
  </si>
  <si>
    <t>Retort, 5 oz.</t>
  </si>
  <si>
    <t>Retort, quart</t>
  </si>
  <si>
    <t>Rhubarb, leaf</t>
  </si>
  <si>
    <t>1 lg.</t>
  </si>
  <si>
    <t>Shortened legs on table (special order)</t>
  </si>
  <si>
    <t>Slate, 1' square</t>
  </si>
  <si>
    <t>Slate, 4'x6' wall size</t>
  </si>
  <si>
    <t>Sparker</t>
  </si>
  <si>
    <t>Sponge, large</t>
  </si>
  <si>
    <t>Sponge, medium</t>
  </si>
  <si>
    <t>Sponge, small</t>
  </si>
  <si>
    <t>Storage Cabinet, complete</t>
  </si>
  <si>
    <t>String in red, black or yellow, add:</t>
  </si>
  <si>
    <t>per 50 ft.</t>
  </si>
  <si>
    <t>String, flax</t>
  </si>
  <si>
    <t>50 ft.</t>
  </si>
  <si>
    <t>String, Maztican fiber</t>
  </si>
  <si>
    <t>Table w black granite top</t>
  </si>
  <si>
    <t>Time Glass, five minute</t>
  </si>
  <si>
    <t>Time Glass, half minute</t>
  </si>
  <si>
    <t>Time Glass, hour</t>
  </si>
  <si>
    <t>Time Glass, minute</t>
  </si>
  <si>
    <t>Time Glass, ten minute</t>
  </si>
  <si>
    <t>Time Glass, two hour</t>
  </si>
  <si>
    <t>Tongs, large</t>
  </si>
  <si>
    <t>Tongs, small</t>
  </si>
  <si>
    <t>Vent</t>
  </si>
  <si>
    <t>Water Reservoir, 25 gallon</t>
  </si>
  <si>
    <t>Water Reservoir, 50 gallon</t>
  </si>
  <si>
    <t>Water Reservoir, standard 20 gal.</t>
  </si>
  <si>
    <t>Filter, silken screen</t>
  </si>
  <si>
    <t>Bronze, disk</t>
  </si>
  <si>
    <t>Copper, square</t>
  </si>
  <si>
    <t>2 in</t>
  </si>
  <si>
    <t>Copper, wire</t>
  </si>
  <si>
    <t>Gold, needles</t>
  </si>
  <si>
    <t>Gold, powder</t>
  </si>
  <si>
    <t>1 in cu</t>
  </si>
  <si>
    <t>Iron, powder</t>
  </si>
  <si>
    <t>Iron, rod</t>
  </si>
  <si>
    <t>Lead chunk</t>
  </si>
  <si>
    <t>1 in cu.</t>
  </si>
  <si>
    <t>Mica, chipped</t>
  </si>
  <si>
    <t>Mica, ground</t>
  </si>
  <si>
    <t>Silver, pin</t>
  </si>
  <si>
    <t>Silver, powder</t>
  </si>
  <si>
    <t>Steel sheet</t>
  </si>
  <si>
    <t>Tin square</t>
  </si>
  <si>
    <t>Zinc square</t>
  </si>
  <si>
    <t>Acid</t>
  </si>
  <si>
    <t>Attar of roses</t>
  </si>
  <si>
    <t>Oil, flammable</t>
  </si>
  <si>
    <t>Oil, nonflammable</t>
  </si>
  <si>
    <t>Oil, spiced</t>
  </si>
  <si>
    <t>Oil, sweet</t>
  </si>
  <si>
    <t>Vinegar</t>
  </si>
  <si>
    <t>Water, distilled</t>
  </si>
  <si>
    <t>Agate</t>
  </si>
  <si>
    <t>Alkaline salt</t>
  </si>
  <si>
    <t>Alum</t>
  </si>
  <si>
    <t>Amber, block</t>
  </si>
  <si>
    <t>Amber, powder</t>
  </si>
  <si>
    <t>Amber, rod</t>
  </si>
  <si>
    <t>6 in</t>
  </si>
  <si>
    <t>Bitumen</t>
  </si>
  <si>
    <t>12 oz.</t>
  </si>
  <si>
    <t>Blue vitriol</t>
  </si>
  <si>
    <t>Borax, paste</t>
  </si>
  <si>
    <t>Borax, stone</t>
  </si>
  <si>
    <t>Bromine salt</t>
  </si>
  <si>
    <t>Carbon, amorphous</t>
  </si>
  <si>
    <t>Carbon, graphitic</t>
  </si>
  <si>
    <t>Clay, fired spheres</t>
  </si>
  <si>
    <t>Clay, raw</t>
  </si>
  <si>
    <t>Coal (anthracite), chunk</t>
  </si>
  <si>
    <t>Coal (anthracite), dust</t>
  </si>
  <si>
    <t>Crystal, bead/marble</t>
  </si>
  <si>
    <t>Crystal, rod</t>
  </si>
  <si>
    <t>1 ft.</t>
  </si>
  <si>
    <t>Crystal, sphere</t>
  </si>
  <si>
    <t>Crystal, square</t>
  </si>
  <si>
    <t>Flint</t>
  </si>
  <si>
    <t>Glass, bead</t>
  </si>
  <si>
    <t>Glass, cone</t>
  </si>
  <si>
    <t>Glass, rod</t>
  </si>
  <si>
    <t>Glass, sheet</t>
  </si>
  <si>
    <t>1 ft sq.</t>
  </si>
  <si>
    <t>Glass, sphere</t>
  </si>
  <si>
    <t>Granite, block</t>
  </si>
  <si>
    <t>Granite, dust</t>
  </si>
  <si>
    <t>Gypsum</t>
  </si>
  <si>
    <t>8 oz</t>
  </si>
  <si>
    <t>Iron pyrite</t>
  </si>
  <si>
    <t>Lime powder</t>
  </si>
  <si>
    <t>Litharge</t>
  </si>
  <si>
    <t>Mineral, prisms</t>
  </si>
  <si>
    <t>3 in</t>
  </si>
  <si>
    <t>Mineral, spheres</t>
  </si>
  <si>
    <t>4 in</t>
  </si>
  <si>
    <t>Nitre</t>
  </si>
  <si>
    <t>Nitre salt</t>
  </si>
  <si>
    <t>Phosphorous</t>
  </si>
  <si>
    <t>Pitch</t>
  </si>
  <si>
    <t>1 qt</t>
  </si>
  <si>
    <t>Quartz, clear rough</t>
  </si>
  <si>
    <t>Quartz, other rough</t>
  </si>
  <si>
    <t>Sand, fine</t>
  </si>
  <si>
    <t>10 lb.</t>
  </si>
  <si>
    <t>Soot</t>
  </si>
  <si>
    <t>Talc</t>
  </si>
  <si>
    <t>Turquoise, polished</t>
  </si>
  <si>
    <t>Turquoise, unpolished</t>
  </si>
  <si>
    <t>Bat fur</t>
  </si>
  <si>
    <t>Bat guano</t>
  </si>
  <si>
    <t>Beeswax</t>
  </si>
  <si>
    <t>Blood (bovine)</t>
  </si>
  <si>
    <t>Bone (bovine), chunks</t>
  </si>
  <si>
    <t>Bone (bovine), powdered</t>
  </si>
  <si>
    <t>Cocoon, butterfly</t>
  </si>
  <si>
    <t>Cocoon, moth</t>
  </si>
  <si>
    <t>Cocoon, wasp</t>
  </si>
  <si>
    <t>Coral chunk</t>
  </si>
  <si>
    <t>Feather, eagle</t>
  </si>
  <si>
    <t>Feather, owl</t>
  </si>
  <si>
    <t>Feather, white</t>
  </si>
  <si>
    <t>Feather, wing</t>
  </si>
  <si>
    <t>Firefly (dead)</t>
  </si>
  <si>
    <t>6 in sq</t>
  </si>
  <si>
    <t>Glowworm, tails</t>
  </si>
  <si>
    <t>Glowworm, whole (dead)</t>
  </si>
  <si>
    <t>Hair, ape</t>
  </si>
  <si>
    <t>20 st</t>
  </si>
  <si>
    <t>Hair, bear</t>
  </si>
  <si>
    <t>Hair, camel</t>
  </si>
  <si>
    <t>Hair, drafthorse</t>
  </si>
  <si>
    <t>Hair, ox</t>
  </si>
  <si>
    <t>Hair, war horse</t>
  </si>
  <si>
    <t>Honeycomb</t>
  </si>
  <si>
    <t>Insectoid legs, centipede</t>
  </si>
  <si>
    <t>Insectoid legs, grasshop. hind</t>
  </si>
  <si>
    <t>Insectoid legs, millipede</t>
  </si>
  <si>
    <t>Insectoid legs, spider</t>
  </si>
  <si>
    <t>Leather strips</t>
  </si>
  <si>
    <t>Milk fat (solid)</t>
  </si>
  <si>
    <t>Ox hoof, powder</t>
  </si>
  <si>
    <t>Pork rind</t>
  </si>
  <si>
    <t>Python bile</t>
  </si>
  <si>
    <t>Silkworm eggs</t>
  </si>
  <si>
    <t>Snake scale</t>
  </si>
  <si>
    <t>Sponge</t>
  </si>
  <si>
    <t>Tallow</t>
  </si>
  <si>
    <t>Tortoise shell</t>
  </si>
  <si>
    <t>1 Ig</t>
  </si>
  <si>
    <t>Wax</t>
  </si>
  <si>
    <t>1 sq yd</t>
  </si>
  <si>
    <t>VEGETABLE PRODUCTS</t>
  </si>
  <si>
    <t>Asafoetida</t>
  </si>
  <si>
    <t>Bark, apple</t>
  </si>
  <si>
    <t>Bark, ash</t>
  </si>
  <si>
    <t>Bark, beech</t>
  </si>
  <si>
    <t>Bark, cherry</t>
  </si>
  <si>
    <t>Bark, elm</t>
  </si>
  <si>
    <t>Bark, maple</t>
  </si>
  <si>
    <t>Bark, oak</t>
  </si>
  <si>
    <t>Bark, pine</t>
  </si>
  <si>
    <t>Bark, spruce</t>
  </si>
  <si>
    <t>Bark, sumac</t>
  </si>
  <si>
    <t>6 ox</t>
  </si>
  <si>
    <t>Bark, walnut</t>
  </si>
  <si>
    <t>Burrs</t>
  </si>
  <si>
    <t>Cardamom</t>
  </si>
  <si>
    <t>Carrot (dried)</t>
  </si>
  <si>
    <t>Cassia, bark</t>
  </si>
  <si>
    <t>Cassia, buds</t>
  </si>
  <si>
    <t>2 spgs</t>
  </si>
  <si>
    <t>Castor beans</t>
  </si>
  <si>
    <t>Citric acid</t>
  </si>
  <si>
    <t>Corn extract, (powder)</t>
  </si>
  <si>
    <t>Fern frond</t>
  </si>
  <si>
    <t>Flower</t>
  </si>
  <si>
    <t>Garlic clove</t>
  </si>
  <si>
    <t>Ginger</t>
  </si>
  <si>
    <t>Ginseng</t>
  </si>
  <si>
    <t>Gum arabic</t>
  </si>
  <si>
    <t>Incense (stick)</t>
  </si>
  <si>
    <t>Leaves, poison ivy</t>
  </si>
  <si>
    <t>Leaves, poison oak</t>
  </si>
  <si>
    <t>6 Ig</t>
  </si>
  <si>
    <t>Leaves, poison sumac</t>
  </si>
  <si>
    <t>Leaves, rhubarb</t>
  </si>
  <si>
    <t>Leaves, rose</t>
  </si>
  <si>
    <t>15 med.</t>
  </si>
  <si>
    <t>Leaves, skunk cabbage</t>
  </si>
  <si>
    <t>1 head</t>
  </si>
  <si>
    <t>Leeks (ground)</t>
  </si>
  <si>
    <t>Legume seeds</t>
  </si>
  <si>
    <t>Licorice root</t>
  </si>
  <si>
    <t>Lotus, flower</t>
  </si>
  <si>
    <t>Lotus, root</t>
  </si>
  <si>
    <t>Moss, green</t>
  </si>
  <si>
    <t>Moss, phosphorescent</t>
  </si>
  <si>
    <t>Mushroom, spores</t>
  </si>
  <si>
    <t>Nutmeg</t>
  </si>
  <si>
    <t>Peach pits</t>
  </si>
  <si>
    <t>3 Ig</t>
  </si>
  <si>
    <t>Peas, dried</t>
  </si>
  <si>
    <t>Peas, powdered</t>
  </si>
  <si>
    <t>Pine tar</t>
  </si>
  <si>
    <t>Realgar</t>
  </si>
  <si>
    <t>Reed stalks</t>
  </si>
  <si>
    <t>Resin</t>
  </si>
  <si>
    <t>Rhubarb, root</t>
  </si>
  <si>
    <t>Rose petals</t>
  </si>
  <si>
    <t>Saffron (ground)</t>
  </si>
  <si>
    <t>Seaweed (dry)</t>
  </si>
  <si>
    <t>8 oz.</t>
  </si>
  <si>
    <t>Sesame seeds</t>
  </si>
  <si>
    <t>Shallot bulb</t>
  </si>
  <si>
    <t>Soda ash</t>
  </si>
  <si>
    <t>Stargrass</t>
  </si>
  <si>
    <t>Straw</t>
  </si>
  <si>
    <t>Tacamahac</t>
  </si>
  <si>
    <t>Tumeric</t>
  </si>
  <si>
    <t>Vermilion</t>
  </si>
  <si>
    <t>Wolfsbane</t>
  </si>
  <si>
    <t>Wynchwood</t>
  </si>
  <si>
    <t>Yam</t>
  </si>
  <si>
    <t>Zedoary</t>
  </si>
  <si>
    <t>Mushroom, whole</t>
  </si>
  <si>
    <t>12 lg</t>
  </si>
  <si>
    <t>Laborers' List</t>
  </si>
  <si>
    <t>Farmer:</t>
  </si>
  <si>
    <t>Billhook</t>
  </si>
  <si>
    <t>Carriage harness, four horses</t>
  </si>
  <si>
    <t>Carriage harness, one horse</t>
  </si>
  <si>
    <t>Carriage harness, two horses</t>
  </si>
  <si>
    <t>Claw pole</t>
  </si>
  <si>
    <t>Hand Spade</t>
  </si>
  <si>
    <t>Hoe, iron head</t>
  </si>
  <si>
    <t>Hoe, steel</t>
  </si>
  <si>
    <t>Mallet, 20 lb.</t>
  </si>
  <si>
    <t>20 lb.</t>
  </si>
  <si>
    <t>Mallet, 30 lb.</t>
  </si>
  <si>
    <t>30 lb.</t>
  </si>
  <si>
    <t>Oxen yoke, new style, one</t>
  </si>
  <si>
    <t>Oxen yoke, new style, two</t>
  </si>
  <si>
    <t>Oxen yoke, one</t>
  </si>
  <si>
    <t>Oxen yoke, two</t>
  </si>
  <si>
    <t>Pick, steel</t>
  </si>
  <si>
    <t>Pitchfork, four pronged steel</t>
  </si>
  <si>
    <t>Pitchfork, maple</t>
  </si>
  <si>
    <t>Plow harness, one horse or ox</t>
  </si>
  <si>
    <t>Plow harness, two horses or oxen</t>
  </si>
  <si>
    <t>Plow, large</t>
  </si>
  <si>
    <t>Plow, small</t>
  </si>
  <si>
    <t>Rake, bamboo</t>
  </si>
  <si>
    <t>Rake, twig</t>
  </si>
  <si>
    <t>Reaver</t>
  </si>
  <si>
    <t>Scythe</t>
  </si>
  <si>
    <t>Scythe, blade</t>
  </si>
  <si>
    <t>Scythe, complete</t>
  </si>
  <si>
    <t>Scythe, handle</t>
  </si>
  <si>
    <t>Seed-sower, leather</t>
  </si>
  <si>
    <t>Seed-sower, woven basket</t>
  </si>
  <si>
    <t>Shovel, coal</t>
  </si>
  <si>
    <t>Shovel, gardening</t>
  </si>
  <si>
    <t>Shovel, postholer</t>
  </si>
  <si>
    <t>Shovel, snow</t>
  </si>
  <si>
    <t>Sickle</t>
  </si>
  <si>
    <t>Sieve</t>
  </si>
  <si>
    <t>Sieve screen, grain type</t>
  </si>
  <si>
    <t>Sieve screen, pebble type</t>
  </si>
  <si>
    <t>Sieve screen, sand type</t>
  </si>
  <si>
    <t>Weeding Claw</t>
  </si>
  <si>
    <t>Wheelbarrow</t>
  </si>
  <si>
    <t>Winnowing Flail</t>
  </si>
  <si>
    <t>Joiners/Stonemasons</t>
  </si>
  <si>
    <t>Auger, 6-inch</t>
  </si>
  <si>
    <t>Awl, 3-inch</t>
  </si>
  <si>
    <t>Bolts, 8", coarse or fine thread</t>
  </si>
  <si>
    <t>Bow Drill Set</t>
  </si>
  <si>
    <t>Chisel set, Mithral</t>
  </si>
  <si>
    <t>Chisel set, steel</t>
  </si>
  <si>
    <t>Clamp, 16"</t>
  </si>
  <si>
    <t>Clamp, 4"</t>
  </si>
  <si>
    <t>Clamp, 8"</t>
  </si>
  <si>
    <t>Drill bit, nail</t>
  </si>
  <si>
    <t>Drill bit, nail - Mithral</t>
  </si>
  <si>
    <t>Drill bit, needle</t>
  </si>
  <si>
    <t>Drill bit, needle - Mithral</t>
  </si>
  <si>
    <t>Drill bit, peg</t>
  </si>
  <si>
    <t>Drill bit, peg - Mithral</t>
  </si>
  <si>
    <t>Drill bit, spike</t>
  </si>
  <si>
    <t>Drill bit, spike - Mithral</t>
  </si>
  <si>
    <t>Hammer, chisel</t>
  </si>
  <si>
    <t>Hammer, claw</t>
  </si>
  <si>
    <t>Hammer, spike</t>
  </si>
  <si>
    <t>Hinge, gold - cabinet</t>
  </si>
  <si>
    <t>Hinge, gold - jewelry box</t>
  </si>
  <si>
    <t>Hinge, iron - barn</t>
  </si>
  <si>
    <t>Hinge, iron - cabinet</t>
  </si>
  <si>
    <t>Hinge, iron - door</t>
  </si>
  <si>
    <t>Hinge, iron - gate</t>
  </si>
  <si>
    <t>Hinge, iron - jewelry box</t>
  </si>
  <si>
    <t>Hinge, iron - massive door</t>
  </si>
  <si>
    <t>Hinge, silver - cabinet</t>
  </si>
  <si>
    <t>Hinge, silver - jewelry box</t>
  </si>
  <si>
    <t>Hinge, steel - barn</t>
  </si>
  <si>
    <t>Hinge, steel - cabinet</t>
  </si>
  <si>
    <t>Hinge, steel - door</t>
  </si>
  <si>
    <t>Hinge, steel - gate</t>
  </si>
  <si>
    <t>Hinge, steel - jewelry box</t>
  </si>
  <si>
    <t>Hooks for 10 or 20 ft. ladders</t>
  </si>
  <si>
    <t>Ladder, 10 ft.</t>
  </si>
  <si>
    <t>Ladder, 2 ft.</t>
  </si>
  <si>
    <t>Ladder, 20 ft.</t>
  </si>
  <si>
    <t>Ladder, 6 ft.</t>
  </si>
  <si>
    <t>Lathe</t>
  </si>
  <si>
    <t>Mallet, peg-setting</t>
  </si>
  <si>
    <t>Mallet, stone setting</t>
  </si>
  <si>
    <t>Mortar, dry</t>
  </si>
  <si>
    <t>Nails, Finishing 1"</t>
  </si>
  <si>
    <t>Nails, joiners 2"</t>
  </si>
  <si>
    <t>Nails, joiners 3"</t>
  </si>
  <si>
    <t>Nuts, coarse or fine thread</t>
  </si>
  <si>
    <t>Saw, common crosscut</t>
  </si>
  <si>
    <t>Saw, diamond-toothed stone hacksaw</t>
  </si>
  <si>
    <t>Saw, diamond-toothed stone jigsaw</t>
  </si>
  <si>
    <t>Saw, framed jigsaw</t>
  </si>
  <si>
    <t>Saw, two person logging</t>
  </si>
  <si>
    <t>Saw, two person ripsaw</t>
  </si>
  <si>
    <t>Spikes, 12"</t>
  </si>
  <si>
    <t>doz.</t>
  </si>
  <si>
    <t>Spikes, 6"</t>
  </si>
  <si>
    <t>Trowel, 10"</t>
  </si>
  <si>
    <t>Trowel, 5"</t>
  </si>
  <si>
    <t>Trowel, 7"</t>
  </si>
  <si>
    <t>Vice, table mounted 10"</t>
  </si>
  <si>
    <t>Wood glue</t>
  </si>
  <si>
    <t>Wood samples</t>
  </si>
  <si>
    <t>Wooden Peg stock, 1"</t>
  </si>
  <si>
    <t>pr ft.</t>
  </si>
  <si>
    <t>Wooden Peg stock, 1/2"</t>
  </si>
  <si>
    <t>Wooden Peg stock, 2"</t>
  </si>
  <si>
    <t>Anvil, 160 lb.</t>
  </si>
  <si>
    <t>Anvil, 70 lb.</t>
  </si>
  <si>
    <t>Armor Care Kit</t>
  </si>
  <si>
    <t>Bellows, large</t>
  </si>
  <si>
    <t>Fat</t>
  </si>
  <si>
    <t>Forge, full</t>
  </si>
  <si>
    <t>120 lb.</t>
  </si>
  <si>
    <t>Forge, small</t>
  </si>
  <si>
    <t>Grindstone with stand</t>
  </si>
  <si>
    <t>Hammer, smithing</t>
  </si>
  <si>
    <t>Leather strop</t>
  </si>
  <si>
    <t>Plier, bending</t>
  </si>
  <si>
    <t>Plier, tooling</t>
  </si>
  <si>
    <t>Reservoir, 50 gal.</t>
  </si>
  <si>
    <t>Stone samples</t>
  </si>
  <si>
    <t>Tongs</t>
  </si>
  <si>
    <t>Tongs, long-handle</t>
  </si>
  <si>
    <t>Tongs, short-handle</t>
  </si>
  <si>
    <t>Metals:</t>
  </si>
  <si>
    <t>Brass, bar</t>
  </si>
  <si>
    <t>Brass, ingot</t>
  </si>
  <si>
    <t>Brass, sheet</t>
  </si>
  <si>
    <t>Brass, strip</t>
  </si>
  <si>
    <t>6 by 1in</t>
  </si>
  <si>
    <t>Brass, wire</t>
  </si>
  <si>
    <t>Bronze, bar</t>
  </si>
  <si>
    <t>Bronze, ingot</t>
  </si>
  <si>
    <t>Bronze, sheet</t>
  </si>
  <si>
    <t>16 in sq</t>
  </si>
  <si>
    <t>Bronze, strip</t>
  </si>
  <si>
    <t>4 by 2in</t>
  </si>
  <si>
    <t>Bronze, wire</t>
  </si>
  <si>
    <t>Copper, bar</t>
  </si>
  <si>
    <t>Copper, ingot</t>
  </si>
  <si>
    <t>7 lb.</t>
  </si>
  <si>
    <t>Copper, sheet</t>
  </si>
  <si>
    <t>Copper, strip</t>
  </si>
  <si>
    <t>8 x 1 in</t>
  </si>
  <si>
    <t>Gold, bar</t>
  </si>
  <si>
    <t>Gold, ingot</t>
  </si>
  <si>
    <t>3 lb</t>
  </si>
  <si>
    <t>Gold, sheet</t>
  </si>
  <si>
    <t>8 in sq.</t>
  </si>
  <si>
    <t>Gold, strip</t>
  </si>
  <si>
    <t>4 by 1 in</t>
  </si>
  <si>
    <t>Gold, wire</t>
  </si>
  <si>
    <t>Iron, bar</t>
  </si>
  <si>
    <t>Iron, ingot</t>
  </si>
  <si>
    <t>10 lb</t>
  </si>
  <si>
    <t>Iron, sheet</t>
  </si>
  <si>
    <t>10 by 1 in</t>
  </si>
  <si>
    <t>Iron, wire</t>
  </si>
  <si>
    <t>Lead, bar</t>
  </si>
  <si>
    <t>2 lb</t>
  </si>
  <si>
    <t>Lead, ingot</t>
  </si>
  <si>
    <t>Lead, sheet</t>
  </si>
  <si>
    <t>5 in sq.</t>
  </si>
  <si>
    <t>Lead, strip</t>
  </si>
  <si>
    <t>Lead, wire</t>
  </si>
  <si>
    <t>Mithral, bar</t>
  </si>
  <si>
    <t>1/4 lb</t>
  </si>
  <si>
    <t>Mithral, ingot</t>
  </si>
  <si>
    <t>21b</t>
  </si>
  <si>
    <t>Mithral, sheet</t>
  </si>
  <si>
    <t>Mithral, strip</t>
  </si>
  <si>
    <t>2 by 1 in</t>
  </si>
  <si>
    <t>Mithral, wire</t>
  </si>
  <si>
    <t>Platinum, bar</t>
  </si>
  <si>
    <t>1.4 lb.</t>
  </si>
  <si>
    <t>Platinum, ingot</t>
  </si>
  <si>
    <t>Platinum, sheet</t>
  </si>
  <si>
    <t>Platinum, strip</t>
  </si>
  <si>
    <t>Silver, bar</t>
  </si>
  <si>
    <t>1/21b</t>
  </si>
  <si>
    <t>Silver, ingot</t>
  </si>
  <si>
    <t>Silver, sheet</t>
  </si>
  <si>
    <t>Silver, strip</t>
  </si>
  <si>
    <t>6 by 1 in.</t>
  </si>
  <si>
    <t>Steel, bar</t>
  </si>
  <si>
    <t>Steel, ingot</t>
  </si>
  <si>
    <t>Steel, strip</t>
  </si>
  <si>
    <t>Steel, wire</t>
  </si>
  <si>
    <t>Tin, bar</t>
  </si>
  <si>
    <t>Tin, ingot</t>
  </si>
  <si>
    <t>Tin, sheet</t>
  </si>
  <si>
    <t>Tin, strip</t>
  </si>
  <si>
    <t>Tin, wire</t>
  </si>
  <si>
    <t>Molds:</t>
  </si>
  <si>
    <t>** all molds can be further carved out by purchaser to create raised designs.</t>
  </si>
  <si>
    <t>Arrow head</t>
  </si>
  <si>
    <t>Axe head</t>
  </si>
  <si>
    <t>Band (mail)</t>
  </si>
  <si>
    <t>Bar, prying</t>
  </si>
  <si>
    <t>Bit</t>
  </si>
  <si>
    <t>Bracelet, plain narrow - large</t>
  </si>
  <si>
    <t>Bracelet, plain narrow - medium</t>
  </si>
  <si>
    <t>Bracelet, plain narrow - small</t>
  </si>
  <si>
    <t>Bracelet, plain wide - large</t>
  </si>
  <si>
    <t>Bracelet, plain wide - medium</t>
  </si>
  <si>
    <t>Bracelet, plain wide - small</t>
  </si>
  <si>
    <t>Breastplate</t>
  </si>
  <si>
    <t>Buckle, belt</t>
  </si>
  <si>
    <t>Buckle, pack</t>
  </si>
  <si>
    <t>Buckle, saddle</t>
  </si>
  <si>
    <t>Buckler</t>
  </si>
  <si>
    <t>Dagger</t>
  </si>
  <si>
    <t>Flail rod</t>
  </si>
  <si>
    <t>Hammerhead, joiner</t>
  </si>
  <si>
    <t>Hammerhead, smithing</t>
  </si>
  <si>
    <t>Hoe</t>
  </si>
  <si>
    <t>Hook, billhook</t>
  </si>
  <si>
    <t>Hook, meat</t>
  </si>
  <si>
    <t>Horseshoe, draft</t>
  </si>
  <si>
    <t>Horseshoe, pony</t>
  </si>
  <si>
    <t>Horseshoe, riding</t>
  </si>
  <si>
    <t>Horseshoe, war</t>
  </si>
  <si>
    <t>Knife, butcher</t>
  </si>
  <si>
    <t>Knife, carving</t>
  </si>
  <si>
    <t>Knife, cleaver</t>
  </si>
  <si>
    <t>Knife, hunting</t>
  </si>
  <si>
    <t>Mace, ball</t>
  </si>
  <si>
    <t>Mace, cylinder</t>
  </si>
  <si>
    <t>Pick, military</t>
  </si>
  <si>
    <t>Pick, mining</t>
  </si>
  <si>
    <t>Pitchfork head</t>
  </si>
  <si>
    <t>Pliers</t>
  </si>
  <si>
    <t>Rake</t>
  </si>
  <si>
    <t>Ring, plain narrow - large</t>
  </si>
  <si>
    <t>Ring, plain narrow - medium</t>
  </si>
  <si>
    <t>Ring, plain narrow - small</t>
  </si>
  <si>
    <t>Ring, plain wide - large</t>
  </si>
  <si>
    <t>Ring, plain wide - medium</t>
  </si>
  <si>
    <t>Ring, plain wide - small</t>
  </si>
  <si>
    <t>Scale (mail)</t>
  </si>
  <si>
    <t>Shears, branch</t>
  </si>
  <si>
    <t>Shears, cloth</t>
  </si>
  <si>
    <t>Shears, paper</t>
  </si>
  <si>
    <t>Shield</t>
  </si>
  <si>
    <t>Spade, coal</t>
  </si>
  <si>
    <t>Spade, planting</t>
  </si>
  <si>
    <t>Spade, trowel</t>
  </si>
  <si>
    <t>Spear head</t>
  </si>
  <si>
    <t>Splint(mail)</t>
  </si>
  <si>
    <t>Spur</t>
  </si>
  <si>
    <t>Sword, bastard (one hand)</t>
  </si>
  <si>
    <t>Sword, bastard (two hand)</t>
  </si>
  <si>
    <t>Sword, broad</t>
  </si>
  <si>
    <t>Sword, cutlass</t>
  </si>
  <si>
    <t>Sword, long</t>
  </si>
  <si>
    <t>Sword, rapier</t>
  </si>
  <si>
    <t>Sword, sabre</t>
  </si>
  <si>
    <t>Sword, short</t>
  </si>
  <si>
    <t>Sword, simitar</t>
  </si>
  <si>
    <t>Sword, two-handed</t>
  </si>
  <si>
    <t>Husbandman:</t>
  </si>
  <si>
    <t>Beehive</t>
  </si>
  <si>
    <t>Branding Iron, specify Thorass, Espruar or Dethek and character**</t>
  </si>
  <si>
    <t>Add personal crest**</t>
  </si>
  <si>
    <t>Butchering mallet</t>
  </si>
  <si>
    <t>Hat with silk netting</t>
  </si>
  <si>
    <t>Hunting Knife, folding - two blade</t>
  </si>
  <si>
    <t>Hunting Knife, trail</t>
  </si>
  <si>
    <t>Long razor, foldable</t>
  </si>
  <si>
    <t>Meat Hooks (set of 8)</t>
  </si>
  <si>
    <t>1 lb. ea.</t>
  </si>
  <si>
    <t>Shearing Pack</t>
  </si>
  <si>
    <t>Shepherd's Crook</t>
  </si>
  <si>
    <t>Skinning knife, 8-inch</t>
  </si>
  <si>
    <t>Trident</t>
  </si>
  <si>
    <t>Inn and Tavern</t>
  </si>
  <si>
    <t>Bedding:</t>
  </si>
  <si>
    <t>Blanket, double - flannel</t>
  </si>
  <si>
    <t>Blanket, double - wool</t>
  </si>
  <si>
    <t>Blanket, single - flannel</t>
  </si>
  <si>
    <t>Blanket, single - wool</t>
  </si>
  <si>
    <t>Comforter, linen - down</t>
  </si>
  <si>
    <t>Comforter, linen - flannel</t>
  </si>
  <si>
    <t>Comforter, linen - rag</t>
  </si>
  <si>
    <t>Comforter, linen - wool</t>
  </si>
  <si>
    <t>Coverlet</t>
  </si>
  <si>
    <t>Mattress, double - feather</t>
  </si>
  <si>
    <t>Mattress, double - rag</t>
  </si>
  <si>
    <t>Mattress, double - straw</t>
  </si>
  <si>
    <t>Mattress, single - feather</t>
  </si>
  <si>
    <t>Mattress, single - rag</t>
  </si>
  <si>
    <t>Mattress, single - straw</t>
  </si>
  <si>
    <t>Pillow, linen - feather</t>
  </si>
  <si>
    <t>Pillow, linen - rag</t>
  </si>
  <si>
    <t>Pillow, linen - straw</t>
  </si>
  <si>
    <t>Quilt, plain</t>
  </si>
  <si>
    <t>Sheet, double</t>
  </si>
  <si>
    <t>Sheet, single</t>
  </si>
  <si>
    <t>Cooking:</t>
  </si>
  <si>
    <t>Bowls, porcelain - boning</t>
  </si>
  <si>
    <t>Bowls, porcelain - mixing</t>
  </si>
  <si>
    <t>Bowls, porcelain - serving</t>
  </si>
  <si>
    <t>Bowls, porcelain - soup</t>
  </si>
  <si>
    <t>Bowls, wood - boning</t>
  </si>
  <si>
    <t>Bowls, wood - mixing</t>
  </si>
  <si>
    <t>Bowls, wood - serving</t>
  </si>
  <si>
    <t>Bowls, wood - soup</t>
  </si>
  <si>
    <t>Canister, birchbark - 10 oz</t>
  </si>
  <si>
    <t>Canister, birchbark - 12 oz</t>
  </si>
  <si>
    <t>Canister, birchbark - 16 oz</t>
  </si>
  <si>
    <t>Cauldron and tripod - 10 gal</t>
  </si>
  <si>
    <t>Cauldron and tripod - 30 gal</t>
  </si>
  <si>
    <t>Cauldron and tripod - 50 gal</t>
  </si>
  <si>
    <t>Chopping Table</t>
  </si>
  <si>
    <t>Corkscrew</t>
  </si>
  <si>
    <t>Crocks, stoneware - 10 oz</t>
  </si>
  <si>
    <t>Crocks, stoneware - 12 oz</t>
  </si>
  <si>
    <t>Crocks, stoneware - 16 oz</t>
  </si>
  <si>
    <t>Crocks, stoneware - 20 oz</t>
  </si>
  <si>
    <t>Crocks, stoneware - 8 oz</t>
  </si>
  <si>
    <t>Cutting Board</t>
  </si>
  <si>
    <t>Drinking Horn, common</t>
  </si>
  <si>
    <t>Drinking Horn, fine</t>
  </si>
  <si>
    <t>Fork, dinner - brass</t>
  </si>
  <si>
    <t>Fork, dinner - silver</t>
  </si>
  <si>
    <t>Fork, roast</t>
  </si>
  <si>
    <t>Icepick</t>
  </si>
  <si>
    <t>Jug, wood</t>
  </si>
  <si>
    <t>Knife, boning</t>
  </si>
  <si>
    <t>Knife, dinner - brass</t>
  </si>
  <si>
    <t>Knife, dinner - silver</t>
  </si>
  <si>
    <t>Knife, paring</t>
  </si>
  <si>
    <t>Knife, peeling</t>
  </si>
  <si>
    <t>Knife, steak</t>
  </si>
  <si>
    <t>Mug, brass</t>
  </si>
  <si>
    <t>Mug, glass</t>
  </si>
  <si>
    <t>Mug, pewter</t>
  </si>
  <si>
    <t>Pan, bread</t>
  </si>
  <si>
    <t>Pan, cake</t>
  </si>
  <si>
    <t>Pan, pie</t>
  </si>
  <si>
    <t>Pitcher, porcelain</t>
  </si>
  <si>
    <t>Pitcher, stoneware</t>
  </si>
  <si>
    <t>Pitcher, wood</t>
  </si>
  <si>
    <t>Plate, porcelain</t>
  </si>
  <si>
    <t>Plate, stoneware</t>
  </si>
  <si>
    <t>Plate, wood</t>
  </si>
  <si>
    <t>Platter, porcelain</t>
  </si>
  <si>
    <t>Platter, stoneware</t>
  </si>
  <si>
    <t>Platter, wood</t>
  </si>
  <si>
    <t>Roasting spit</t>
  </si>
  <si>
    <t>Spoon, dinner - brass</t>
  </si>
  <si>
    <t>Spoon, dinner - silver</t>
  </si>
  <si>
    <t>Spoon, ladle</t>
  </si>
  <si>
    <t>Spoon, soup - brass</t>
  </si>
  <si>
    <t>Spoon, soup - silver</t>
  </si>
  <si>
    <t>Spoon, stirring - wood</t>
  </si>
  <si>
    <t>Stein, brass</t>
  </si>
  <si>
    <t>Stein, pewter</t>
  </si>
  <si>
    <t>Stein, silver</t>
  </si>
  <si>
    <t>Stein, stoneware</t>
  </si>
  <si>
    <t>Tankard, brass</t>
  </si>
  <si>
    <t>Tankard, pewter</t>
  </si>
  <si>
    <t>Tankard, sliver</t>
  </si>
  <si>
    <t>Tea pot</t>
  </si>
  <si>
    <t>Wine glass, common</t>
  </si>
  <si>
    <t>Wine glass, crystal</t>
  </si>
  <si>
    <t>Cleaning:</t>
  </si>
  <si>
    <t>Broom</t>
  </si>
  <si>
    <t>Bucket, 5 gal - bronze</t>
  </si>
  <si>
    <t>Bucket, 5 gal - iron</t>
  </si>
  <si>
    <t>Bucket, 5 gal - leather</t>
  </si>
  <si>
    <t>Bucket, 5 gal - steel</t>
  </si>
  <si>
    <t>Bucket, 5 gal - wood</t>
  </si>
  <si>
    <t>Feather duster</t>
  </si>
  <si>
    <t>Mop</t>
  </si>
  <si>
    <t>per bar</t>
  </si>
  <si>
    <t>Washboard</t>
  </si>
  <si>
    <t>Scrivening Specialities:</t>
  </si>
  <si>
    <t>Book Lock - good**</t>
  </si>
  <si>
    <t>**Steel link strap for lockable book</t>
  </si>
  <si>
    <t>Book Safe - 1/4 cost of normal blank book</t>
  </si>
  <si>
    <t>Deluxe Pen package (32 nibs, 14 types)</t>
  </si>
  <si>
    <t>Ink vial</t>
  </si>
  <si>
    <t>Ink vial (case - 24)</t>
  </si>
  <si>
    <t>Mapcase, maple</t>
  </si>
  <si>
    <t>Mapcase, oak</t>
  </si>
  <si>
    <t>Map-making Kit</t>
  </si>
  <si>
    <t>Charcoal (set of 5)</t>
  </si>
  <si>
    <t>Gridded parchment refills (50 sheets)</t>
  </si>
  <si>
    <t>Pen nibs, metal (set of 5)</t>
  </si>
  <si>
    <t>Pen, quill (set of 50)</t>
  </si>
  <si>
    <t>Scrollcase</t>
  </si>
  <si>
    <t>Book Lock - fair**</t>
  </si>
  <si>
    <t>Book Lock - excellent**</t>
  </si>
  <si>
    <t>Blank Book (15x20) - 100 pages</t>
  </si>
  <si>
    <t>Blank Book (15x20) - 200 pages</t>
  </si>
  <si>
    <t>Blank Book (15x20) - 25 pages</t>
  </si>
  <si>
    <t>Blank Book (15x20) - 50 pages</t>
  </si>
  <si>
    <t>Blank Book (15x20) - 500 pages</t>
  </si>
  <si>
    <t>Blank Book (15x20) - 75 pages</t>
  </si>
  <si>
    <t>Blank Book (9x12) - 100 pages</t>
  </si>
  <si>
    <t>Blank Book (9x12) - 200 pages</t>
  </si>
  <si>
    <t>Blank Book (9x12) - 25 pages</t>
  </si>
  <si>
    <t>Book case, portable</t>
  </si>
  <si>
    <t>Felt bound Blank book +15%</t>
  </si>
  <si>
    <t>Cloth bound Blank book -5%</t>
  </si>
  <si>
    <t>Blank Book (9x12) - 75 pages</t>
  </si>
  <si>
    <t>Blank Book (9x12) - 500 pages</t>
  </si>
  <si>
    <t>Blank Book (9x12) - 50 pages</t>
  </si>
  <si>
    <t>Implements:</t>
  </si>
  <si>
    <t>slate pencil (10)</t>
  </si>
  <si>
    <t>Signet Stamp</t>
  </si>
  <si>
    <t>Sealing Wax</t>
  </si>
  <si>
    <t>Paint brush, small</t>
  </si>
  <si>
    <t>Paint brush, medium</t>
  </si>
  <si>
    <t>lead pencil (10)</t>
  </si>
  <si>
    <t>Inkwell</t>
  </si>
  <si>
    <t>inkstand</t>
  </si>
  <si>
    <t>Chalk stick (10)</t>
  </si>
  <si>
    <t>case, oak</t>
  </si>
  <si>
    <t>Paints:</t>
  </si>
  <si>
    <t>yellow, sulphur</t>
  </si>
  <si>
    <t>10 oz</t>
  </si>
  <si>
    <t>white lead</t>
  </si>
  <si>
    <t>vermillion</t>
  </si>
  <si>
    <t>red, lead</t>
  </si>
  <si>
    <t>red, iron</t>
  </si>
  <si>
    <t>purple</t>
  </si>
  <si>
    <t>ocher</t>
  </si>
  <si>
    <t>green, copper</t>
  </si>
  <si>
    <t>blue, copper</t>
  </si>
  <si>
    <t>blue, Calam.</t>
  </si>
  <si>
    <t>Surfaces:</t>
  </si>
  <si>
    <t>slate (5 in sq)</t>
  </si>
  <si>
    <t>scroll (8 ft)</t>
  </si>
  <si>
    <t>rice paper (8"x8" sheet)</t>
  </si>
  <si>
    <t>parchment (8"x8" sheet)</t>
  </si>
  <si>
    <t>papyrus (8"x8" sheet)</t>
  </si>
  <si>
    <t>paper (8"x8" sheet)</t>
  </si>
  <si>
    <t>bamboo (8"x8" sheet)</t>
  </si>
  <si>
    <t>vellum (8"x8" sheet)</t>
  </si>
  <si>
    <t>Storage Items</t>
  </si>
  <si>
    <t>Drum, 100 gal</t>
  </si>
  <si>
    <t>Jar, stoppered ceramic - 64 oz. (2 qt.)</t>
  </si>
  <si>
    <t>Jar, stoppered ceramic - 8 oz.</t>
  </si>
  <si>
    <t>Jar, stoppered ceramic - 32 oz (1 qt.)</t>
  </si>
  <si>
    <t>Jar, stoppered glass - 10 oz.</t>
  </si>
  <si>
    <t>Jar, stoppered glass - 12 oz.</t>
  </si>
  <si>
    <t>Jar, stoppered glass - 128 oz. (1 gal.)</t>
  </si>
  <si>
    <t>Jar, stoppered glass - 14 oz.</t>
  </si>
  <si>
    <t>Jar, stoppered glass - 16 oz.</t>
  </si>
  <si>
    <t>Jar, stoppered ceramic - 6 oz.</t>
  </si>
  <si>
    <t>Jar, stoppered ceramic - 4 oz.</t>
  </si>
  <si>
    <t>Jar, stoppered ceramic - 24 oz.</t>
  </si>
  <si>
    <t>Drum, 200 gal.</t>
  </si>
  <si>
    <t>Jar, stoppered ceramic - 10 oz.</t>
  </si>
  <si>
    <t>Jar, stoppered ceramic - 12 oz.</t>
  </si>
  <si>
    <t>Jar, stoppered ceramic - 128 oz. (1 gal.)</t>
  </si>
  <si>
    <t>Jar, stoppered ceramic - 14 oz.</t>
  </si>
  <si>
    <t>Jar, stoppered ceramic - 16 oz.</t>
  </si>
  <si>
    <t>Jar, stoppered ceramic - 2 oz.</t>
  </si>
  <si>
    <t>Jar, stoppered ceramic - 20 oz.</t>
  </si>
  <si>
    <t>Jar, stoppered glass - 2 oz.</t>
  </si>
  <si>
    <t>Jar, stoppered glass - 20 oz.</t>
  </si>
  <si>
    <t>Sack, flour</t>
  </si>
  <si>
    <t>Sack, knap</t>
  </si>
  <si>
    <t>Sack, pouch - leather</t>
  </si>
  <si>
    <t>Sack, purse</t>
  </si>
  <si>
    <t>Sack, saddle</t>
  </si>
  <si>
    <t>Sack, tubor</t>
  </si>
  <si>
    <t>Skin, oil</t>
  </si>
  <si>
    <t>Skin, water</t>
  </si>
  <si>
    <t>Sack, duffle</t>
  </si>
  <si>
    <t>Sack, ditty</t>
  </si>
  <si>
    <t>Keg, 30 gal.</t>
  </si>
  <si>
    <t>Jar, stoppered glass - 24 oz.</t>
  </si>
  <si>
    <t>Jar, stoppered glass - 4 oz.</t>
  </si>
  <si>
    <t>Jar, stoppered glass - 6 oz.</t>
  </si>
  <si>
    <t>Jar, stoppered glass - 64 oz. (2 qt.)</t>
  </si>
  <si>
    <t>Jar, stoppered glass - 8 oz.</t>
  </si>
  <si>
    <t>Jar, stoppered glass - 32 oz (1 qt.)</t>
  </si>
  <si>
    <t>Keg, 10 gal.</t>
  </si>
  <si>
    <t>Keg, 20 gal.</t>
  </si>
  <si>
    <t>Skin, wine</t>
  </si>
  <si>
    <t>Crate, small</t>
  </si>
  <si>
    <t>Barrel, 30 gal.</t>
  </si>
  <si>
    <t>Basket, Yhaunn - seed</t>
  </si>
  <si>
    <t>Basket, Yhaunn - snake</t>
  </si>
  <si>
    <t>Box, bread</t>
  </si>
  <si>
    <t>Box, jewelry - gold</t>
  </si>
  <si>
    <t>Box, jewelry - silver</t>
  </si>
  <si>
    <t>Box, jewelry - wood</t>
  </si>
  <si>
    <t>Box, prayer</t>
  </si>
  <si>
    <t>Box, snuff</t>
  </si>
  <si>
    <t>Basket, Yhaunn - picking</t>
  </si>
  <si>
    <t>Basket, Yhaunn - peck</t>
  </si>
  <si>
    <t>Basket, Yhaunn - laundry</t>
  </si>
  <si>
    <t>Barrel, 40 gal.</t>
  </si>
  <si>
    <t>Barrel, 50 gal.</t>
  </si>
  <si>
    <t>Barrel, 60 gal.</t>
  </si>
  <si>
    <t>Basket, Yhaunn - baby</t>
  </si>
  <si>
    <t>Basket, Yhaunn - bread</t>
  </si>
  <si>
    <t>Basket, Yhaunn - bushel</t>
  </si>
  <si>
    <t>Basket, Yhaunn - dog</t>
  </si>
  <si>
    <t>Basket, Yhaunn - egg</t>
  </si>
  <si>
    <t>Box, strong</t>
  </si>
  <si>
    <t>Box, tinder</t>
  </si>
  <si>
    <t>Casket, infant</t>
  </si>
  <si>
    <t>Chest, boot</t>
  </si>
  <si>
    <t>Chest, cedar</t>
  </si>
  <si>
    <t>Chest, clothing</t>
  </si>
  <si>
    <t>Chest, traveling</t>
  </si>
  <si>
    <t>Chest, treasure</t>
  </si>
  <si>
    <t>Crate, extra large</t>
  </si>
  <si>
    <t>Crate, large</t>
  </si>
  <si>
    <t>Casket, human</t>
  </si>
  <si>
    <t>Casket, half-orc</t>
  </si>
  <si>
    <t>Casket, halfling</t>
  </si>
  <si>
    <t>Bucket, 10 gal - iron</t>
  </si>
  <si>
    <t>Bucket, 10 gal - bronze</t>
  </si>
  <si>
    <t>Bucket, 10 gal - leather</t>
  </si>
  <si>
    <t>Bucket, 10 gal - steel</t>
  </si>
  <si>
    <t>Bucket, 10 gal - wood</t>
  </si>
  <si>
    <t>Casket, dwarf</t>
  </si>
  <si>
    <t>Casket, elf</t>
  </si>
  <si>
    <t>Casket, gnome</t>
  </si>
  <si>
    <t>Crate, medium</t>
  </si>
  <si>
    <t>Items ordered generally arrive at the Outlet in two to three days</t>
  </si>
  <si>
    <t>Tally Stick</t>
  </si>
  <si>
    <t>Paintbrush - 1/8"</t>
  </si>
  <si>
    <t>Paintbrush - 1/4"</t>
  </si>
  <si>
    <t>Paintbrush - 1/2"</t>
  </si>
  <si>
    <t>Paintbrush - 1/16"</t>
  </si>
  <si>
    <t>Paintbrush - 1"</t>
  </si>
  <si>
    <t>Lock, good quality mithral</t>
  </si>
  <si>
    <t>Lock, excellent quality adamantite</t>
  </si>
  <si>
    <t>Hemp rope (per 50') - 4" dia</t>
  </si>
  <si>
    <t>570 lb.</t>
  </si>
  <si>
    <t>Hemp rope (per 50') - 3/4" dia</t>
  </si>
  <si>
    <t>Hemp rope (per 50') - 3" dia</t>
  </si>
  <si>
    <t>320 lb.</t>
  </si>
  <si>
    <t>Hemp rope (per 50') - 2" dia</t>
  </si>
  <si>
    <t>142 lb.</t>
  </si>
  <si>
    <t>Hemp rope (per 50') - 1/4" dia</t>
  </si>
  <si>
    <t>Paintbrush - 2"</t>
  </si>
  <si>
    <t>Paintbrush - 3/4"</t>
  </si>
  <si>
    <t>Stocks, head/hand single</t>
  </si>
  <si>
    <t>Stocks, head/hand double</t>
  </si>
  <si>
    <t>Stocks, ankle single</t>
  </si>
  <si>
    <t>Stocks, ankle double</t>
  </si>
  <si>
    <t>Silk rope - 3/4" dia</t>
  </si>
  <si>
    <t>18 lb.</t>
  </si>
  <si>
    <t>Silk rope - 1/8" dia</t>
  </si>
  <si>
    <t>1.5 lb.</t>
  </si>
  <si>
    <t>Silk rope - 1/4" dia</t>
  </si>
  <si>
    <t>3.5 lb.</t>
  </si>
  <si>
    <t>Silk rope - 1/2" dia</t>
  </si>
  <si>
    <t>Silk rope - 1" dia</t>
  </si>
  <si>
    <t>Shackles</t>
  </si>
  <si>
    <t>Paintbrush - hairline</t>
  </si>
  <si>
    <t>Paintbrush - 4"</t>
  </si>
  <si>
    <t>Hemp rope (per 50') - 1/2" dia</t>
  </si>
  <si>
    <t>Hemp rope (per 50') - 1/16" dia</t>
  </si>
  <si>
    <t>1/3 lb.</t>
  </si>
  <si>
    <t>Hemp rope (per 50') - 1" dia</t>
  </si>
  <si>
    <t>36 lb.</t>
  </si>
  <si>
    <t>Chain, iron (pr 25 ft) - 2"</t>
  </si>
  <si>
    <t>210 lb.</t>
  </si>
  <si>
    <t>Chain, iron (pr 25 ft) - 1/8"</t>
  </si>
  <si>
    <t>Chain, iron (pr 25 ft) - 1/4"</t>
  </si>
  <si>
    <t>Chain, iron (pr 25 ft) - 1/2"</t>
  </si>
  <si>
    <t>Chain, iron (pr 25 ft) - 1"</t>
  </si>
  <si>
    <t>130 lb.</t>
  </si>
  <si>
    <t>Chain, gold (pr 25 ft) - 1/8"</t>
  </si>
  <si>
    <t>Chain, gold (pr 25 ft) - 1/4"</t>
  </si>
  <si>
    <t>Chain, gold (pr 25 ft) - 1/2"</t>
  </si>
  <si>
    <t>Block and Tackle, ton cap. (2 pulleys)</t>
  </si>
  <si>
    <t>Block and Tackle, 500 lb cap.</t>
  </si>
  <si>
    <t>Block and Tackle, 200 lb cap.</t>
  </si>
  <si>
    <t>Block and Tackle, 1000 lb cap.</t>
  </si>
  <si>
    <t>Chain, iron (pr 25 ft) - 3"</t>
  </si>
  <si>
    <t>400 lb.</t>
  </si>
  <si>
    <t>Chain, iron (pr 25 ft) - 3/4"</t>
  </si>
  <si>
    <t>98 lb.</t>
  </si>
  <si>
    <t>Chain, steel (pr 25 ft) - 4"</t>
  </si>
  <si>
    <t>700 lb.</t>
  </si>
  <si>
    <t>Chain, steel (pr 25 ft) - 3/4"</t>
  </si>
  <si>
    <t>Chain, steel (pr 25 ft) - 3"</t>
  </si>
  <si>
    <t>Chain, steel (pr 25 ft) - 2"</t>
  </si>
  <si>
    <t>Chain, steel (pr 25 ft) - 1/8"</t>
  </si>
  <si>
    <t>Chain, steel (pr 25 ft) - 1/4"</t>
  </si>
  <si>
    <t>Chain, steel (pr 25 ft) - 1/2"</t>
  </si>
  <si>
    <t>Chain, steel (pr 25 ft) - 1"</t>
  </si>
  <si>
    <t>Chain, silver (pr 25 ft) - 1/8"</t>
  </si>
  <si>
    <t>Chain, silver (pr 25 ft) - 1/4"</t>
  </si>
  <si>
    <t>Chain, silver (pr 25 ft) - 1/2"</t>
  </si>
  <si>
    <t>Chain, iron (pr 25 ft) - 4"</t>
  </si>
  <si>
    <t>Block and Tackle, 100 lb cap.</t>
  </si>
  <si>
    <t>Tailors' Corner</t>
  </si>
  <si>
    <t>Fabric (sq yd)</t>
  </si>
  <si>
    <t>Canvas</t>
  </si>
  <si>
    <t>Flannel wool</t>
  </si>
  <si>
    <t>light</t>
  </si>
  <si>
    <t>heavy</t>
  </si>
  <si>
    <t>medium</t>
  </si>
  <si>
    <t>Homespun</t>
  </si>
  <si>
    <t>Lace</t>
  </si>
  <si>
    <t>Linen, Daerlunian</t>
  </si>
  <si>
    <t>Maztican white</t>
  </si>
  <si>
    <t>Raw wool</t>
  </si>
  <si>
    <t>Sailcloth</t>
  </si>
  <si>
    <t>Silk</t>
  </si>
  <si>
    <t>Ticking</t>
  </si>
  <si>
    <t>mattress</t>
  </si>
  <si>
    <t>pillow</t>
  </si>
  <si>
    <t>Velvet</t>
  </si>
  <si>
    <t>Wool, Daerlunian</t>
  </si>
  <si>
    <t>Skins (1 hide)</t>
  </si>
  <si>
    <t>Bear</t>
  </si>
  <si>
    <t>Deer</t>
  </si>
  <si>
    <t>Fox, red</t>
  </si>
  <si>
    <t>Fox, white</t>
  </si>
  <si>
    <t>Horsehide</t>
  </si>
  <si>
    <t>Jaguar</t>
  </si>
  <si>
    <t>Leather</t>
  </si>
  <si>
    <t>Leopard</t>
  </si>
  <si>
    <t>Lion</t>
  </si>
  <si>
    <t>Mink</t>
  </si>
  <si>
    <t>Panther</t>
  </si>
  <si>
    <t>Raccoon</t>
  </si>
  <si>
    <t>Sable, black</t>
  </si>
  <si>
    <t>Shark</t>
  </si>
  <si>
    <t>Sheep</t>
  </si>
  <si>
    <t>Squirrel</t>
  </si>
  <si>
    <t>Tiger</t>
  </si>
  <si>
    <t>Sewing/Weaving</t>
  </si>
  <si>
    <t>Basket</t>
  </si>
  <si>
    <t>Beads (10), glass</t>
  </si>
  <si>
    <t>Beads (10), gold</t>
  </si>
  <si>
    <t>Beads (10), ivory</t>
  </si>
  <si>
    <t>Beads (10), oak</t>
  </si>
  <si>
    <t>Beads (10), pine</t>
  </si>
  <si>
    <t>Bootlaces (2), 1'</t>
  </si>
  <si>
    <t>Bootlaces (2), 2'</t>
  </si>
  <si>
    <t>Buttons (10), large</t>
  </si>
  <si>
    <t>Buttons (10), medium</t>
  </si>
  <si>
    <t>Buttons (10), small</t>
  </si>
  <si>
    <t>Distaff</t>
  </si>
  <si>
    <t>Flax, raw (1 lb.)</t>
  </si>
  <si>
    <t>Grommet</t>
  </si>
  <si>
    <t>Hemp (1')</t>
  </si>
  <si>
    <t>Hook &amp; eye(l pr)</t>
  </si>
  <si>
    <t>Loom, 2 foot</t>
  </si>
  <si>
    <t>Loom, 4 foot</t>
  </si>
  <si>
    <t>Loom, 8 foot</t>
  </si>
  <si>
    <t>Needle case</t>
  </si>
  <si>
    <t>Needles (10)</t>
  </si>
  <si>
    <t>Pattern*</t>
  </si>
  <si>
    <t>apron</t>
  </si>
  <si>
    <t>bandolier</t>
  </si>
  <si>
    <t>breeches</t>
  </si>
  <si>
    <t>chemise</t>
  </si>
  <si>
    <t>cloak</t>
  </si>
  <si>
    <t>coif</t>
  </si>
  <si>
    <t>doublet</t>
  </si>
  <si>
    <t>gorget</t>
  </si>
  <si>
    <t>hood</t>
  </si>
  <si>
    <t>hose</t>
  </si>
  <si>
    <t>pantaloon</t>
  </si>
  <si>
    <t>safety belt</t>
  </si>
  <si>
    <t>shirt</t>
  </si>
  <si>
    <t>stocking</t>
  </si>
  <si>
    <t>surcoat</t>
  </si>
  <si>
    <t>tabard</t>
  </si>
  <si>
    <t>tunic</t>
  </si>
  <si>
    <t>* Specify size when ordering</t>
  </si>
  <si>
    <t>Pins(10)</t>
  </si>
  <si>
    <t>Scissor case</t>
  </si>
  <si>
    <t>Scissor sheath</t>
  </si>
  <si>
    <t>Scissors</t>
  </si>
  <si>
    <t>Spinning wheel</t>
  </si>
  <si>
    <t>Thimble</t>
  </si>
  <si>
    <t>Thread (100'), darning</t>
  </si>
  <si>
    <t>Thread (100'), embroidery</t>
  </si>
  <si>
    <t>Thread (100'), sewing</t>
  </si>
  <si>
    <t>Wool carders</t>
  </si>
  <si>
    <t>Yarn** (100')</t>
  </si>
  <si>
    <t>** Available in red, blue, yellow, green, brown gray, black, and white.</t>
  </si>
  <si>
    <t>Feathers, Eagle (10)</t>
  </si>
  <si>
    <t>Feathers, Hawk (10)</t>
  </si>
  <si>
    <t>Feathers, Ostrich (1)</t>
  </si>
  <si>
    <t>Feathers, Parrot (1)</t>
  </si>
  <si>
    <t>Feathers, Peacock (1)</t>
  </si>
  <si>
    <t>Feathers, Pheasant (5)</t>
  </si>
  <si>
    <t>Dyes (8 oz.)*, Blue, Calimshan</t>
  </si>
  <si>
    <t>Dyes (8 oz.)*, Blue, copper</t>
  </si>
  <si>
    <t>Dyes (8 oz.)*, Blue, ultramarine</t>
  </si>
  <si>
    <t>Dyes (8 oz.)*, Green, mollusk</t>
  </si>
  <si>
    <t>Dyes (8 oz.)*, Indigo</t>
  </si>
  <si>
    <t>Dyes (8 oz.)*, Ocher</t>
  </si>
  <si>
    <t>Dyes (8 oz.)*, Purple</t>
  </si>
  <si>
    <t>Dyes (8 oz.)*, Red, cochineal</t>
  </si>
  <si>
    <t>Dyes (8 oz.)*, Red, iron</t>
  </si>
  <si>
    <t>Dyes (8 oz.)*, Red, mollusk</t>
  </si>
  <si>
    <t>Dyes (8 oz.)*, Safflower</t>
  </si>
  <si>
    <t>Dyes (8 oz.)*, Vermilion</t>
  </si>
  <si>
    <t>Dyes (8 oz.)*, Yellow, sulfur</t>
  </si>
  <si>
    <t>* Will dye fabrics to buyer's specifications, allow 3 to 4 days.</t>
  </si>
  <si>
    <t>Clothes and Shoes</t>
  </si>
  <si>
    <t>*Dying to specification add</t>
  </si>
  <si>
    <t>jWith gold embroidery add:</t>
  </si>
  <si>
    <t>**With gold embroidery add:</t>
  </si>
  <si>
    <t>***Dying charge for red, blue or green. add:</t>
  </si>
  <si>
    <t>aDying charge: add</t>
  </si>
  <si>
    <t>bAdded embroidery. Add:</t>
  </si>
  <si>
    <t>dAdd options to silk. Add:</t>
  </si>
  <si>
    <t>cAdd options. Add:</t>
  </si>
  <si>
    <t>eAdd wire mesh lining. Add:</t>
  </si>
  <si>
    <t>eExtra embroidered or tooled letters. Add:</t>
  </si>
  <si>
    <t>fAdd fur lining. Add:</t>
  </si>
  <si>
    <t>hRetarring</t>
  </si>
  <si>
    <t>gAdd dagger sheath to boots. Add for each:</t>
  </si>
  <si>
    <t>iAdded attachments - Add:</t>
  </si>
  <si>
    <t>kFur Lining. Add:</t>
  </si>
  <si>
    <t>Underclothes</t>
  </si>
  <si>
    <t>Bustle, rear - large</t>
  </si>
  <si>
    <t>Bustle, rear - small</t>
  </si>
  <si>
    <t>Bustle, side - large</t>
  </si>
  <si>
    <t>Bustle, side - small</t>
  </si>
  <si>
    <t>Fullcloth - elf</t>
  </si>
  <si>
    <t>Fullcloth - gnome</t>
  </si>
  <si>
    <t>Fullcloth - halfling</t>
  </si>
  <si>
    <t>Fullcloth - human</t>
  </si>
  <si>
    <t>Hose supporter, leather*</t>
  </si>
  <si>
    <t>Hosiery, silk or velvet - elf</t>
  </si>
  <si>
    <t>Hosiery, silk or velvet - gnome</t>
  </si>
  <si>
    <t>Hosiery, silk or velvet - halfling</t>
  </si>
  <si>
    <t>Hosiery, silk or velvet - human</t>
  </si>
  <si>
    <t>Hosiery, wool or linen - elf</t>
  </si>
  <si>
    <t>Hosiery, wool or linen - gnome</t>
  </si>
  <si>
    <t>Hosiery, wool or linen - halfling</t>
  </si>
  <si>
    <t>Hosiery, wool or linen - human</t>
  </si>
  <si>
    <t>Loincloth, silk, velvet or leather - elf</t>
  </si>
  <si>
    <t>Loincloth, silk, velvet or leather - gnome</t>
  </si>
  <si>
    <t>Loincloth, silk, velvet or leather - halfling</t>
  </si>
  <si>
    <t>Loincloth, silk, velvet or leather - human</t>
  </si>
  <si>
    <t>Loincloth, wool, linen or cotton - elf</t>
  </si>
  <si>
    <t>Loincloth, wool, linen or cotton - gnome</t>
  </si>
  <si>
    <t>Loincloth, wool, linen or cotton - halfling</t>
  </si>
  <si>
    <t>Loincloth, wool, linen or cotton - human</t>
  </si>
  <si>
    <t>Lounging Robe - demihuman</t>
  </si>
  <si>
    <t>Lounging Robe - human</t>
  </si>
  <si>
    <t>Money Belt</t>
  </si>
  <si>
    <t>Nightshirt, demihuman</t>
  </si>
  <si>
    <t>Nightshirt, human</t>
  </si>
  <si>
    <t>Stockings, cotton, wool, flannel - demi human</t>
  </si>
  <si>
    <t>Stockings, cotton, wool, flannel - human</t>
  </si>
  <si>
    <t>Overclothes</t>
  </si>
  <si>
    <t>Breeches, linen - elf</t>
  </si>
  <si>
    <t>Breeches, linen - gnome or halfling</t>
  </si>
  <si>
    <t>Breeches, linen - human</t>
  </si>
  <si>
    <t>Breeches, sack cloth - elf</t>
  </si>
  <si>
    <t>Breeches, sack cloth - gnome or halfling</t>
  </si>
  <si>
    <t>Breeches, sack cloth - human</t>
  </si>
  <si>
    <t>Breeches, silk - elf</t>
  </si>
  <si>
    <t>Breeches, silk - gnome or halfling</t>
  </si>
  <si>
    <t>Breeches, silk - human</t>
  </si>
  <si>
    <t>Breeches, velvet - elf</t>
  </si>
  <si>
    <t>Breeches, velvet - gnome or halfling</t>
  </si>
  <si>
    <t>Breeches, velvet - human</t>
  </si>
  <si>
    <t>Breeches, woolen - elf</t>
  </si>
  <si>
    <t>Breeches, woolen - gnome or halfling</t>
  </si>
  <si>
    <t>Breeches, woolen - human</t>
  </si>
  <si>
    <t>Cannons, silk - elf</t>
  </si>
  <si>
    <t>Cannons, silk - gnome</t>
  </si>
  <si>
    <t>Cannons, silk - halfling</t>
  </si>
  <si>
    <t>Cannons, silk - human</t>
  </si>
  <si>
    <t>Cannons, velvet - elf</t>
  </si>
  <si>
    <t>Cannons, velvet - gnome</t>
  </si>
  <si>
    <t>Cannons, velvet - halfling</t>
  </si>
  <si>
    <t>Cannons, velvet - human</t>
  </si>
  <si>
    <t>Chemise, linen</t>
  </si>
  <si>
    <t>Chemise, Maztican cotton</t>
  </si>
  <si>
    <t>Chemise, sackcloth</t>
  </si>
  <si>
    <t>Chemise, silk</t>
  </si>
  <si>
    <t>Codpiece, bag - linenj</t>
  </si>
  <si>
    <t>Codpiece, bag - velvet or silkj</t>
  </si>
  <si>
    <t>Codpiece, flat - linenj</t>
  </si>
  <si>
    <t>Codpiece, flat - velvet or silkj</t>
  </si>
  <si>
    <t>Cote, linen, sleeveless** - elf</t>
  </si>
  <si>
    <t>Cote, linen, sleeveless** - gnome</t>
  </si>
  <si>
    <t>Cote, linen, sleeveless** - halfling</t>
  </si>
  <si>
    <t>Cote, linen, sleeveless** - human</t>
  </si>
  <si>
    <t>Cote, linen, sleeves** - elf</t>
  </si>
  <si>
    <t>Cote, linen, sleeves** - gnome</t>
  </si>
  <si>
    <t>Cote, linen, sleeves** - halfling</t>
  </si>
  <si>
    <t>Cote, linen, sleeves** - human</t>
  </si>
  <si>
    <t>Doublet, brocade*** - elf</t>
  </si>
  <si>
    <t>Doublet, brocade*** - gnome</t>
  </si>
  <si>
    <t>Doublet, brocade*** - halfling</t>
  </si>
  <si>
    <t>Doublet, brocade*** - human</t>
  </si>
  <si>
    <t>Doublet, linen*** - elf</t>
  </si>
  <si>
    <t>Doublet, linen*** - gnome</t>
  </si>
  <si>
    <t>Doublet, linen*** - halfling</t>
  </si>
  <si>
    <t>Doublet, linen*** - human</t>
  </si>
  <si>
    <t>Doublet, velvet or silk*** - elf</t>
  </si>
  <si>
    <t>Doublet, velvet or silk*** - gnome</t>
  </si>
  <si>
    <t>Doublet, velvet or silk*** - halfling</t>
  </si>
  <si>
    <t>Doublet, velvet or silk*** - human</t>
  </si>
  <si>
    <t>Dress, linen - elfa</t>
  </si>
  <si>
    <t>Dress, linen - gnomea</t>
  </si>
  <si>
    <t>Dress, linen - halflinga</t>
  </si>
  <si>
    <t>Dress, linen - human</t>
  </si>
  <si>
    <t>Dress, silk - elf</t>
  </si>
  <si>
    <t>Dress, silk - gnome</t>
  </si>
  <si>
    <t>Dress, silk - halfling</t>
  </si>
  <si>
    <t>Dress, silk - human</t>
  </si>
  <si>
    <t>Girdle</t>
  </si>
  <si>
    <t>Peltcote</t>
  </si>
  <si>
    <t>Outerclothes</t>
  </si>
  <si>
    <t>Belt, canvas</t>
  </si>
  <si>
    <t>Belt, canvas - with secret pouch</t>
  </si>
  <si>
    <t>Belt, gold braid</t>
  </si>
  <si>
    <t>Belt, harvesting</t>
  </si>
  <si>
    <t>Belt, leather</t>
  </si>
  <si>
    <t>Belt, leather - with secret pouch</t>
  </si>
  <si>
    <t>Belt, tool</t>
  </si>
  <si>
    <t>Belt, weapon belt</t>
  </si>
  <si>
    <t>Cloak, cold weather</t>
  </si>
  <si>
    <t>Cloak, formal</t>
  </si>
  <si>
    <t>Cloak, fur</t>
  </si>
  <si>
    <t>Cloak, special order starts at:</t>
  </si>
  <si>
    <t>Full Cape</t>
  </si>
  <si>
    <t>Gloves, archery</t>
  </si>
  <si>
    <t>Gloves, Evermeet</t>
  </si>
  <si>
    <t>Gloves, gauntlets</t>
  </si>
  <si>
    <t>Gloves, leather, fur lined</t>
  </si>
  <si>
    <t>Gloves, linen</t>
  </si>
  <si>
    <t>Gloves, silk</t>
  </si>
  <si>
    <t>Gloves, smithing</t>
  </si>
  <si>
    <t>Half-cape</t>
  </si>
  <si>
    <t>Hat or capk - fur</t>
  </si>
  <si>
    <t>Hat or cap - linen, wool, leatherk</t>
  </si>
  <si>
    <t>Hood, fur</t>
  </si>
  <si>
    <t>Hood, wool or linen</t>
  </si>
  <si>
    <t>Jerkin, leatherbc</t>
  </si>
  <si>
    <t>Jerkin, linenbc</t>
  </si>
  <si>
    <t>Jerkin, Maztican cottonbc</t>
  </si>
  <si>
    <t>Jerkin, quiltedbc</t>
  </si>
  <si>
    <t>Jerkin, silkbd</t>
  </si>
  <si>
    <t>Mittens</t>
  </si>
  <si>
    <t>Purse, leathere</t>
  </si>
  <si>
    <t>Purse, linene</t>
  </si>
  <si>
    <t>Robe, wool or linenf</t>
  </si>
  <si>
    <t>Robe, silkf</t>
  </si>
  <si>
    <t>Sash, linen</t>
  </si>
  <si>
    <t>Sash, silk</t>
  </si>
  <si>
    <t>Sash, wool</t>
  </si>
  <si>
    <t>Scarf/muffler - plain linen</t>
  </si>
  <si>
    <t>Scarf/muffler - patterned silk</t>
  </si>
  <si>
    <t>Scarf/muffler - plain wool</t>
  </si>
  <si>
    <t>Surcoat, linen</t>
  </si>
  <si>
    <t>Surcoat, quilted</t>
  </si>
  <si>
    <t>Suspenders, canvas</t>
  </si>
  <si>
    <t>Suspenders, leather</t>
  </si>
  <si>
    <t>Tabard, Qty 20 - 50. For each</t>
  </si>
  <si>
    <t>Tabard, Qty up to 20. For each</t>
  </si>
  <si>
    <t>Tabard, Qty200 or more. For each</t>
  </si>
  <si>
    <t>Tabard, Qty50 - 200. For each</t>
  </si>
  <si>
    <t>Toga, linen</t>
  </si>
  <si>
    <t>Toga, wool</t>
  </si>
  <si>
    <t>Turban or beret - furk</t>
  </si>
  <si>
    <t>Turban or beret - linen, wool, leatherk</t>
  </si>
  <si>
    <t>Footwear</t>
  </si>
  <si>
    <t>Dancing shoes</t>
  </si>
  <si>
    <t>Dwarf boots</t>
  </si>
  <si>
    <t>Elf Shoes</t>
  </si>
  <si>
    <t>High boots, hardg</t>
  </si>
  <si>
    <t>High boots, peltg</t>
  </si>
  <si>
    <t>High boots, softg</t>
  </si>
  <si>
    <t>Hip bootsh</t>
  </si>
  <si>
    <t>Low boots, hardg</t>
  </si>
  <si>
    <t>Low boots, peltg</t>
  </si>
  <si>
    <t>Low boots, softg</t>
  </si>
  <si>
    <t>Moccasins</t>
  </si>
  <si>
    <t>Orc-Spiker Bootsi</t>
  </si>
  <si>
    <t>Riding Boots</t>
  </si>
  <si>
    <t>Sandals</t>
  </si>
  <si>
    <t>Silk slippers</t>
  </si>
  <si>
    <t>Slippers, quilted linen</t>
  </si>
  <si>
    <t>Slippers, quilted silk</t>
  </si>
  <si>
    <t>Slippers, wool</t>
  </si>
  <si>
    <t>Snowshoes</t>
  </si>
  <si>
    <t>Tabi, silk</t>
  </si>
  <si>
    <t>Tabi, wool</t>
  </si>
  <si>
    <t>Boom's Garden</t>
  </si>
  <si>
    <t>Tailer</t>
  </si>
  <si>
    <t>Loin Guard - bronze</t>
  </si>
  <si>
    <t>Loin Cloth - wolf fur</t>
  </si>
  <si>
    <t>Loin Cloth - supple leather</t>
  </si>
  <si>
    <t>Loin Cloth - stiff leather</t>
  </si>
  <si>
    <t>Loin Cloth - scale mail</t>
  </si>
  <si>
    <t>Loin Cloth - plate mail</t>
  </si>
  <si>
    <t>Loin Cloth - chain mail</t>
  </si>
  <si>
    <t>Loin Cloth - bear fur</t>
  </si>
  <si>
    <t>Leggings - partial</t>
  </si>
  <si>
    <t>12 lb.</t>
  </si>
  <si>
    <t>Loin Guard - gold</t>
  </si>
  <si>
    <t>Loin Guard - iron</t>
  </si>
  <si>
    <t>Loin Guard - silver</t>
  </si>
  <si>
    <t>Swimwear, Drow</t>
  </si>
  <si>
    <t>Spiked Footings</t>
  </si>
  <si>
    <t>Skirt - leather</t>
  </si>
  <si>
    <t>Skirt - chain mail</t>
  </si>
  <si>
    <t>35 lb.</t>
  </si>
  <si>
    <t>Shoulder Plates - steel</t>
  </si>
  <si>
    <t>Shoulder Plates - silver</t>
  </si>
  <si>
    <t>Shoulder Plates - gold</t>
  </si>
  <si>
    <t>Shoulder Plates - bronze</t>
  </si>
  <si>
    <t>Loin Guard - steel</t>
  </si>
  <si>
    <t>Leggings - full chain</t>
  </si>
  <si>
    <t>Corset - scale mail</t>
  </si>
  <si>
    <t>14 lb.</t>
  </si>
  <si>
    <t>Bustenhalt, steel plate</t>
  </si>
  <si>
    <t>Bustenhalt, silver plate</t>
  </si>
  <si>
    <t>Bustenhalt, scale mail</t>
  </si>
  <si>
    <t>Bustenhalt, leather</t>
  </si>
  <si>
    <t>Bustenhalt, iron</t>
  </si>
  <si>
    <t>Bustenhalt, gold plate</t>
  </si>
  <si>
    <t>Bustenhalt, chain mail</t>
  </si>
  <si>
    <t>Bustenhalt, bronze plate</t>
  </si>
  <si>
    <t>Bustenhalt, bear fur</t>
  </si>
  <si>
    <t>Bustenhalt, studded leather</t>
  </si>
  <si>
    <t>Bustier - bronze</t>
  </si>
  <si>
    <t>Bustier - gold</t>
  </si>
  <si>
    <t>Corset - leather</t>
  </si>
  <si>
    <t>Corset - chain mail</t>
  </si>
  <si>
    <t>Collar</t>
  </si>
  <si>
    <t>Chemise - leather</t>
  </si>
  <si>
    <t>Chemise - lace mail</t>
  </si>
  <si>
    <t>Chemise - chain mail</t>
  </si>
  <si>
    <t>Bustier - steel</t>
  </si>
  <si>
    <t>Bustier - silver</t>
  </si>
  <si>
    <t>Bustier - iron</t>
  </si>
  <si>
    <t>Broadbelt</t>
  </si>
  <si>
    <t>Amber, polished - double strand necklace</t>
  </si>
  <si>
    <t>Fillet</t>
  </si>
  <si>
    <t>Glass beads</t>
  </si>
  <si>
    <t>bag</t>
  </si>
  <si>
    <t>Gorget</t>
  </si>
  <si>
    <t>Headband, men's</t>
  </si>
  <si>
    <t>Headband, women's</t>
  </si>
  <si>
    <t>Locket, bone</t>
  </si>
  <si>
    <t>Locket, jade</t>
  </si>
  <si>
    <t>Locket, rose quartz</t>
  </si>
  <si>
    <t>Locket, turquoise</t>
  </si>
  <si>
    <t>Pendant, blossoms</t>
  </si>
  <si>
    <t>Pendant, disk</t>
  </si>
  <si>
    <t>Pendant, dragon</t>
  </si>
  <si>
    <t>Ring, engraved</t>
  </si>
  <si>
    <t>Earrings, dove</t>
  </si>
  <si>
    <t>Brooch, silver</t>
  </si>
  <si>
    <t>Amber, polished - Earrings, cabochon</t>
  </si>
  <si>
    <t>Amber, polished - Earrings, faceted</t>
  </si>
  <si>
    <t>Amber, polished - hair comb, pair</t>
  </si>
  <si>
    <t>Amber, polished - hair comb, single</t>
  </si>
  <si>
    <t>Amber, polished - single strand necklace</t>
  </si>
  <si>
    <t>Arm bands, pair</t>
  </si>
  <si>
    <t>Beads, stone - belt</t>
  </si>
  <si>
    <t>Beads, stone - necklace</t>
  </si>
  <si>
    <t>Bracelet, gold</t>
  </si>
  <si>
    <t>Bracelet, gold cuff</t>
  </si>
  <si>
    <t>Bracelet, silver</t>
  </si>
  <si>
    <t>Bracelet, silver cuff</t>
  </si>
  <si>
    <t>Brooch, gold</t>
  </si>
  <si>
    <t>Torc</t>
  </si>
  <si>
    <t>Household Accoutrements</t>
  </si>
  <si>
    <t>Ornamental:</t>
  </si>
  <si>
    <t>Sundial, bronze</t>
  </si>
  <si>
    <t>Mirror, wall - 5'</t>
  </si>
  <si>
    <t>Statue, badger</t>
  </si>
  <si>
    <t>Statue, deer</t>
  </si>
  <si>
    <t>Statue, fox</t>
  </si>
  <si>
    <t>Statue, owl</t>
  </si>
  <si>
    <t>Statue, rabbit</t>
  </si>
  <si>
    <t>Statue, unicorn</t>
  </si>
  <si>
    <t>Sundial, marble</t>
  </si>
  <si>
    <t>Water Clock</t>
  </si>
  <si>
    <t>Mirror, wall - 3'</t>
  </si>
  <si>
    <t>Mirror, hand</t>
  </si>
  <si>
    <t>Bell pull, ornamental</t>
  </si>
  <si>
    <t>Box, lacquer</t>
  </si>
  <si>
    <t>Box, sandalwood</t>
  </si>
  <si>
    <t>Box, silk</t>
  </si>
  <si>
    <t>Candles, beeswax</t>
  </si>
  <si>
    <t>Candles, tallow</t>
  </si>
  <si>
    <t>Dinner bell, brass</t>
  </si>
  <si>
    <t>Dinner bell, silver</t>
  </si>
  <si>
    <t>Door Knocker, engraved</t>
  </si>
  <si>
    <t>Window Lace, special order only</t>
  </si>
  <si>
    <t>Personal Supplies</t>
  </si>
  <si>
    <t>Wig</t>
  </si>
  <si>
    <t>Snuff Box, silver</t>
  </si>
  <si>
    <t>Snuff Box, hardwood</t>
  </si>
  <si>
    <t>Snuff Box, gold</t>
  </si>
  <si>
    <t>Small gems - add</t>
  </si>
  <si>
    <t>silver handles - add</t>
  </si>
  <si>
    <t>Sachet: Shaar Scents</t>
  </si>
  <si>
    <t>Sachet: Moonsea</t>
  </si>
  <si>
    <t>Sachet: Far Payit Palm</t>
  </si>
  <si>
    <t>Sachet: Chessentan Lotus</t>
  </si>
  <si>
    <t>Snuff Box, steel</t>
  </si>
  <si>
    <t>Soap, lye</t>
  </si>
  <si>
    <t>Soap, mild</t>
  </si>
  <si>
    <t>Washcloth</t>
  </si>
  <si>
    <t>Towels, woolen bath</t>
  </si>
  <si>
    <t>Towels, Maztican cotton bath</t>
  </si>
  <si>
    <t>Towels, linen hand</t>
  </si>
  <si>
    <t>Toenail, Fingernail scissor set</t>
  </si>
  <si>
    <t>Soap, scented - Unicorn's Horn</t>
  </si>
  <si>
    <t>Soap, scented - Shining Sea</t>
  </si>
  <si>
    <t>Soap, scented - Moonshae Spring</t>
  </si>
  <si>
    <t>Soap, scented - Elven Wind</t>
  </si>
  <si>
    <t>Sachet: Celestial Seaweed</t>
  </si>
  <si>
    <t>Razor Kit</t>
  </si>
  <si>
    <t>platinum handle - add</t>
  </si>
  <si>
    <t>Handkerchief, linen</t>
  </si>
  <si>
    <t>Handkerchief, cotton</t>
  </si>
  <si>
    <t>gold handles - add</t>
  </si>
  <si>
    <t>decorative Mother-of-Pearl handles - add</t>
  </si>
  <si>
    <t>Decorative etching - add</t>
  </si>
  <si>
    <t>Brush and comb, tortoise shell</t>
  </si>
  <si>
    <t>Brush and comb, silver</t>
  </si>
  <si>
    <t>Brush and comb, hardwood</t>
  </si>
  <si>
    <t>Brush and comb, gold</t>
  </si>
  <si>
    <t>Handkerchief, silk</t>
  </si>
  <si>
    <t>Leather strap</t>
  </si>
  <si>
    <t>Perfume, fine, Mystara's Spell</t>
  </si>
  <si>
    <t>vial</t>
  </si>
  <si>
    <t>Perfume, very fine, Night Spice</t>
  </si>
  <si>
    <t>Perfume, very fine, Llira's Joy</t>
  </si>
  <si>
    <t>Perfume, very fine, Breath of Spring</t>
  </si>
  <si>
    <t>Perfume, simple, Mountain Breeze</t>
  </si>
  <si>
    <t>Perfume, simple, Jasmine Night</t>
  </si>
  <si>
    <t>Perfume, simple, Flowers</t>
  </si>
  <si>
    <t>Perfume, peerless, Sune's Fire</t>
  </si>
  <si>
    <t>Perfume, fine, Red Rose</t>
  </si>
  <si>
    <t>Perfume, fine, Ocean Mist</t>
  </si>
  <si>
    <t>Bath Oil</t>
  </si>
  <si>
    <t>1 pt.</t>
  </si>
  <si>
    <t>Illuminations</t>
  </si>
  <si>
    <t>Lamps:</t>
  </si>
  <si>
    <t>Warming lamp</t>
  </si>
  <si>
    <t>Oil, worked brass</t>
  </si>
  <si>
    <t>Oil, kiln-glazed pottery</t>
  </si>
  <si>
    <t>Oil, carved onyx</t>
  </si>
  <si>
    <t>Hurricane, silver</t>
  </si>
  <si>
    <t>Hurricane, copper</t>
  </si>
  <si>
    <t>Hurricane, brass</t>
  </si>
  <si>
    <t>Gnomish Firefly Lamp</t>
  </si>
  <si>
    <t>Chime Lamp</t>
  </si>
  <si>
    <t>Calishite, silver</t>
  </si>
  <si>
    <t>Calishite, gold - special order only</t>
  </si>
  <si>
    <t>Calishite, copper</t>
  </si>
  <si>
    <t>Calishite, brass</t>
  </si>
  <si>
    <t>Lanterns:</t>
  </si>
  <si>
    <t>Bullseye</t>
  </si>
  <si>
    <t>Fog-Cutter</t>
  </si>
  <si>
    <t>Hooded</t>
  </si>
  <si>
    <t>Infra-Lantern</t>
  </si>
  <si>
    <t>Self-Dousing</t>
  </si>
  <si>
    <t>Spelunker's Lantern</t>
  </si>
  <si>
    <t>Other Supplies:</t>
  </si>
  <si>
    <t>Wick, thin</t>
  </si>
  <si>
    <t>pr yrd.</t>
  </si>
  <si>
    <t>Lamp oil, exotic scented - frankinsense</t>
  </si>
  <si>
    <t>2 pt.</t>
  </si>
  <si>
    <t>Lamp oil, exotic scented - cinnamon</t>
  </si>
  <si>
    <t>Flint and Steel</t>
  </si>
  <si>
    <t>Candlestick, lathe-turned copper</t>
  </si>
  <si>
    <t>Candlestick, lathe-turned brass</t>
  </si>
  <si>
    <t>Candlestick, large wrought iron</t>
  </si>
  <si>
    <t>Candlestick, kiln-glazed pottery</t>
  </si>
  <si>
    <t>Candlestick, carved wood</t>
  </si>
  <si>
    <t>Lamp oil, exotic scented - lily of the valley</t>
  </si>
  <si>
    <t>Lamp oil, exotic scented - myrrh</t>
  </si>
  <si>
    <t>Wick, thick</t>
  </si>
  <si>
    <t>per 2 ft.</t>
  </si>
  <si>
    <t>ea.</t>
  </si>
  <si>
    <t>Tinderbox, flint and steel</t>
  </si>
  <si>
    <t>Lamp oil, exotic scented - violet</t>
  </si>
  <si>
    <t>Lamp oil, exotic scented - sandalwood</t>
  </si>
  <si>
    <t>Lamp oil, exotic scented - rose</t>
  </si>
  <si>
    <t>Lamp oil, exotic scented - pine</t>
  </si>
  <si>
    <t>Lamp oil, exotic scented - patchouli</t>
  </si>
  <si>
    <t>Candlestick, carved soapstone</t>
  </si>
  <si>
    <t>Candlestick, carved onyx</t>
  </si>
  <si>
    <t>Candlestick, carved carnelian</t>
  </si>
  <si>
    <t>Beeswax, scented - patchouli</t>
  </si>
  <si>
    <t>Beeswax, scented - oriental blend</t>
  </si>
  <si>
    <t>Beeswax, scented - myrrh</t>
  </si>
  <si>
    <t>Beeswax, scented - lily of the valley</t>
  </si>
  <si>
    <t>Beeswax, scented - frankincense</t>
  </si>
  <si>
    <t>Beeswax, scented - cinnamon</t>
  </si>
  <si>
    <t>Beeswax, scented - apple</t>
  </si>
  <si>
    <t>Beeswax, natural</t>
  </si>
  <si>
    <t>Beeswax, scented - peach</t>
  </si>
  <si>
    <t>Beeswax, scented - pine</t>
  </si>
  <si>
    <t>Candle, 1/2" diameter, tallow</t>
  </si>
  <si>
    <t>Candle, 1/2" diameter, beeswax</t>
  </si>
  <si>
    <t>Candle molds</t>
  </si>
  <si>
    <t>Brazier</t>
  </si>
  <si>
    <t>Beeswax, scented -vanilla</t>
  </si>
  <si>
    <t>Beeswax, scented - violet</t>
  </si>
  <si>
    <t>Beeswax, scented - sandalwood</t>
  </si>
  <si>
    <t>Beeswax, scented - rose</t>
  </si>
  <si>
    <t>Beeswax, colored</t>
  </si>
  <si>
    <t>Diversions</t>
  </si>
  <si>
    <t>Toys:</t>
  </si>
  <si>
    <t>Puppet - great Bard</t>
  </si>
  <si>
    <t>Puppet - Evil Red Wizard</t>
  </si>
  <si>
    <t>Puppet - Dragon</t>
  </si>
  <si>
    <t>Puppet - any 3</t>
  </si>
  <si>
    <t>Nesting Dolls, Races</t>
  </si>
  <si>
    <t>Nesting Dolls, Heroes and Rulers</t>
  </si>
  <si>
    <t>Nesting Dolls, Famous Wizards</t>
  </si>
  <si>
    <t>Nesting Dolls, Avatar</t>
  </si>
  <si>
    <t>Nesting Dolls, Adventurer's</t>
  </si>
  <si>
    <t>Marbles</t>
  </si>
  <si>
    <t>bag of 20</t>
  </si>
  <si>
    <t>Leather Ball - 4"</t>
  </si>
  <si>
    <t>Puppet - hero with sword</t>
  </si>
  <si>
    <t>Puppet - Heroine with sword</t>
  </si>
  <si>
    <t>Tops, mixed variety of 5</t>
  </si>
  <si>
    <t>Top, solid</t>
  </si>
  <si>
    <t>Top, singing</t>
  </si>
  <si>
    <t>Rocking Mounts - Unicorn</t>
  </si>
  <si>
    <t>Rocking Mounts - Sea Lion</t>
  </si>
  <si>
    <t>Rocking Mounts - Pegasus</t>
  </si>
  <si>
    <t>Rocking Mounts - Dragon (Specify color)</t>
  </si>
  <si>
    <t>Rocking Mounts - Destrier</t>
  </si>
  <si>
    <t>Puppet - Wizard</t>
  </si>
  <si>
    <t>Puppet - Trusty Halfling</t>
  </si>
  <si>
    <t>Puppet - King</t>
  </si>
  <si>
    <t>Leather Ball - 2"</t>
  </si>
  <si>
    <t>Kaleidoscope</t>
  </si>
  <si>
    <t>Dolls, Porcelain</t>
  </si>
  <si>
    <t>Cloth wrapped Ball - 12"</t>
  </si>
  <si>
    <t>Clockworks, set of 10</t>
  </si>
  <si>
    <t>Clockworks, 2" long</t>
  </si>
  <si>
    <t>Bow and Arrow Set, Play</t>
  </si>
  <si>
    <t>Animal Models - Unicorn</t>
  </si>
  <si>
    <t>5 lbs.</t>
  </si>
  <si>
    <t>Animal Models - Pegasus</t>
  </si>
  <si>
    <t>Animal Models - Pack Mule</t>
  </si>
  <si>
    <t>Animal Models - Horse</t>
  </si>
  <si>
    <t>Animal Models - Elephant</t>
  </si>
  <si>
    <t>Animal Models - Dragon</t>
  </si>
  <si>
    <t>Animal Models - Cow</t>
  </si>
  <si>
    <t>Dolls, Fabric - Priest</t>
  </si>
  <si>
    <t>Dolls, Fabric - Priestess</t>
  </si>
  <si>
    <t>Dolls, Fabric - Warrior</t>
  </si>
  <si>
    <t>Dolls, Fabric - Townswoman</t>
  </si>
  <si>
    <t>Dolls, Fabric - Townsman</t>
  </si>
  <si>
    <t>Dolls, Fabric - Special order</t>
  </si>
  <si>
    <t>Dolls, Fabric - Sorceress</t>
  </si>
  <si>
    <t>Dolls, Fabric - Sorcerer</t>
  </si>
  <si>
    <t>Dolls, Fabric - Rogue (male)</t>
  </si>
  <si>
    <t>Dolls, Fabric - Rogue (female)</t>
  </si>
  <si>
    <t>Dolls, Fabric - Princess</t>
  </si>
  <si>
    <t>Dolls, Fabric - Warrioress</t>
  </si>
  <si>
    <t>Games:</t>
  </si>
  <si>
    <t>Chess, avatar set</t>
  </si>
  <si>
    <t>Table Dice (Backgammon)</t>
  </si>
  <si>
    <t>Old Men's Bones, standard set</t>
  </si>
  <si>
    <t>Old Men's Bones, dragon bones</t>
  </si>
  <si>
    <t>Fighting Dolls, set of 2</t>
  </si>
  <si>
    <t>Draughts (checkers)</t>
  </si>
  <si>
    <t>Dice - 4, 6, 8, 12 and 20-sided, with leather cup</t>
  </si>
  <si>
    <t>Dice - 4 six-sided with leather cup</t>
  </si>
  <si>
    <t>Chess, traditional set</t>
  </si>
  <si>
    <t>Chess, horde set</t>
  </si>
  <si>
    <t>Talis Deck</t>
  </si>
  <si>
    <t>Auroras Larder</t>
  </si>
  <si>
    <t>Common Seasonings:</t>
  </si>
  <si>
    <t>Angelica</t>
  </si>
  <si>
    <t>oz.</t>
  </si>
  <si>
    <t>Bergamot</t>
  </si>
  <si>
    <t>Borage</t>
  </si>
  <si>
    <t>Calendula</t>
  </si>
  <si>
    <t>Caraway</t>
  </si>
  <si>
    <t>Chervil</t>
  </si>
  <si>
    <t>Chives</t>
  </si>
  <si>
    <t>Clary</t>
  </si>
  <si>
    <t>Coriander</t>
  </si>
  <si>
    <t>Costmary</t>
  </si>
  <si>
    <t>Cumin</t>
  </si>
  <si>
    <t>Dillweed</t>
  </si>
  <si>
    <t>Faggot of sweet herbs</t>
  </si>
  <si>
    <t>Fennel seed</t>
  </si>
  <si>
    <t>Fenugreek</t>
  </si>
  <si>
    <t>Garlic</t>
  </si>
  <si>
    <t>Horehound</t>
  </si>
  <si>
    <t>Horseradish</t>
  </si>
  <si>
    <t>Hyssop</t>
  </si>
  <si>
    <t>Juniper</t>
  </si>
  <si>
    <t>Laurel</t>
  </si>
  <si>
    <t>Lemon balm</t>
  </si>
  <si>
    <t>Liquorice root</t>
  </si>
  <si>
    <t>Lovage</t>
  </si>
  <si>
    <t>Marigold</t>
  </si>
  <si>
    <t>Marjoram</t>
  </si>
  <si>
    <t>Mint</t>
  </si>
  <si>
    <t>Mustard seed</t>
  </si>
  <si>
    <t>Oregano</t>
  </si>
  <si>
    <t>Parsley</t>
  </si>
  <si>
    <t>Poppy seed</t>
  </si>
  <si>
    <t>Rose hips</t>
  </si>
  <si>
    <t>Rosemary</t>
  </si>
  <si>
    <t>Salt</t>
  </si>
  <si>
    <t>Savory, summer</t>
  </si>
  <si>
    <t>Savory, winter</t>
  </si>
  <si>
    <t>Sweet cicely</t>
  </si>
  <si>
    <t>Tarragon</t>
  </si>
  <si>
    <t>Thyme</t>
  </si>
  <si>
    <t>Woodruff</t>
  </si>
  <si>
    <t>Corns:</t>
  </si>
  <si>
    <t>Barley</t>
  </si>
  <si>
    <t>lb.</t>
  </si>
  <si>
    <t>Buckwheat</t>
  </si>
  <si>
    <t>Chick peas</t>
  </si>
  <si>
    <t>Lentils</t>
  </si>
  <si>
    <t>Millet</t>
  </si>
  <si>
    <t>Oats</t>
  </si>
  <si>
    <t>Rice</t>
  </si>
  <si>
    <t>Rye</t>
  </si>
  <si>
    <t>Wheat berries</t>
  </si>
  <si>
    <t>Flours:</t>
  </si>
  <si>
    <t>Wheat</t>
  </si>
  <si>
    <t>Dried Fruits/Vegetables:</t>
  </si>
  <si>
    <t>Apples</t>
  </si>
  <si>
    <t>Apricots</t>
  </si>
  <si>
    <t>Broadbeans</t>
  </si>
  <si>
    <t>Carrots</t>
  </si>
  <si>
    <t>Cherries</t>
  </si>
  <si>
    <t>Currants</t>
  </si>
  <si>
    <t>Dates, Imnescarian</t>
  </si>
  <si>
    <t>Dates, common</t>
  </si>
  <si>
    <t>Elderberries</t>
  </si>
  <si>
    <t>Figs, Black Thayvian</t>
  </si>
  <si>
    <t>Figs, Chessentan</t>
  </si>
  <si>
    <t>Green beans</t>
  </si>
  <si>
    <t>Green peas</t>
  </si>
  <si>
    <t>Mushrooms of Brost</t>
  </si>
  <si>
    <t>Onion rings</t>
  </si>
  <si>
    <t>Palintrike of Calimshan</t>
  </si>
  <si>
    <t>Peaches</t>
  </si>
  <si>
    <t>Pears</t>
  </si>
  <si>
    <t>Prunes</t>
  </si>
  <si>
    <t>Raisins, Black Selgauntan</t>
  </si>
  <si>
    <t>Raisins, Berdusk golden</t>
  </si>
  <si>
    <t>Raisins, Saerloonas</t>
  </si>
  <si>
    <t>Savories:</t>
  </si>
  <si>
    <t>Beetroot relish</t>
  </si>
  <si>
    <t>pt.</t>
  </si>
  <si>
    <t>Brandied fruits, Imnescar grapes</t>
  </si>
  <si>
    <t>Brandied fruits, mixed fruits</t>
  </si>
  <si>
    <t>Brandied fruits, raspberries</t>
  </si>
  <si>
    <t>Brandied fruits, spiced pears</t>
  </si>
  <si>
    <t>Brandied fruits, spiced plums</t>
  </si>
  <si>
    <t>Brandied fruits, strawberries</t>
  </si>
  <si>
    <t>Brandied fruits,cherries</t>
  </si>
  <si>
    <t>Candied, angelica</t>
  </si>
  <si>
    <t>Candied, apricots</t>
  </si>
  <si>
    <t>Candied, carrots</t>
  </si>
  <si>
    <t>Candied, cherries</t>
  </si>
  <si>
    <t>Candied, citron ftom Thay</t>
  </si>
  <si>
    <t>Candied, Crimmor pears</t>
  </si>
  <si>
    <t>Candied, honeyed ginger</t>
  </si>
  <si>
    <t>Candied, mint</t>
  </si>
  <si>
    <t>Candied, orange peel</t>
  </si>
  <si>
    <t>Candied, sugar-frosted rosemary</t>
  </si>
  <si>
    <t>Crystallized grapes</t>
  </si>
  <si>
    <t>Crystallized holly leaves</t>
  </si>
  <si>
    <t>Crystallized Marsember rose petals</t>
  </si>
  <si>
    <t>Crystallized violets</t>
  </si>
  <si>
    <t>Moonshae chestnuts in syrup</t>
  </si>
  <si>
    <t>Mustard</t>
  </si>
  <si>
    <t>Olives, Chessentan</t>
  </si>
  <si>
    <t>Olives, Shaarite green</t>
  </si>
  <si>
    <t>Pickled beets</t>
  </si>
  <si>
    <t>qt.</t>
  </si>
  <si>
    <t>Pickled capers</t>
  </si>
  <si>
    <t>Pickled cherries</t>
  </si>
  <si>
    <t>Pickled cornichons</t>
  </si>
  <si>
    <t>Pickled eggs</t>
  </si>
  <si>
    <t>Pickled garlic</t>
  </si>
  <si>
    <t>Pickled gherkins</t>
  </si>
  <si>
    <t>Pickled green beans</t>
  </si>
  <si>
    <t>Pickled mushrooms</t>
  </si>
  <si>
    <t>Pickled nasturtium seeds</t>
  </si>
  <si>
    <t>Pickled plums</t>
  </si>
  <si>
    <t>Pickled spiced pears</t>
  </si>
  <si>
    <t>Pickled sweet onions</t>
  </si>
  <si>
    <t>Pickled walnuts</t>
  </si>
  <si>
    <t>Sauerkraut</t>
  </si>
  <si>
    <t>Scented water, jasmine</t>
  </si>
  <si>
    <t>Scented water, lavender</t>
  </si>
  <si>
    <t>Scented water, orange</t>
  </si>
  <si>
    <t>Scented water, rose</t>
  </si>
  <si>
    <t>Vinegar, aged</t>
  </si>
  <si>
    <t>Vinegar, blackberry</t>
  </si>
  <si>
    <t>Vinegar, cider</t>
  </si>
  <si>
    <t>Vinegar, malt</t>
  </si>
  <si>
    <t>Vinegar, rose petal</t>
  </si>
  <si>
    <t>Vinegar, wine</t>
  </si>
  <si>
    <t>Nuts:</t>
  </si>
  <si>
    <t>Almonds</t>
  </si>
  <si>
    <t>Cashews</t>
  </si>
  <si>
    <t>Chestnuts</t>
  </si>
  <si>
    <t>Hazelnuts</t>
  </si>
  <si>
    <t>Pine nuts</t>
  </si>
  <si>
    <t>Pistachios</t>
  </si>
  <si>
    <t>Walnuts</t>
  </si>
  <si>
    <t>The Spice Cabinet:</t>
  </si>
  <si>
    <t>Cannella</t>
  </si>
  <si>
    <t>Cardamon</t>
  </si>
  <si>
    <t>Cinnamon</t>
  </si>
  <si>
    <t>Cloves</t>
  </si>
  <si>
    <t>Cubeb</t>
  </si>
  <si>
    <t>Galingale</t>
  </si>
  <si>
    <t>Ginger, colombine</t>
  </si>
  <si>
    <t>Ginger, string</t>
  </si>
  <si>
    <t>Pepper, Durparian black</t>
  </si>
  <si>
    <t>Pepper, Malatran</t>
  </si>
  <si>
    <t>Pepper, Marsembian</t>
  </si>
  <si>
    <t>Saffron</t>
  </si>
  <si>
    <t>Turmeric</t>
  </si>
  <si>
    <t>Oils:</t>
  </si>
  <si>
    <t>Almond oil</t>
  </si>
  <si>
    <t>gal.</t>
  </si>
  <si>
    <t>Hazelnut oil</t>
  </si>
  <si>
    <t>Mixed herb oil</t>
  </si>
  <si>
    <t>Olive oil</t>
  </si>
  <si>
    <t>Rapeseed oil</t>
  </si>
  <si>
    <t>Safflower oil</t>
  </si>
  <si>
    <t>Sesame oil</t>
  </si>
  <si>
    <t>Sunflower oil</t>
  </si>
  <si>
    <t>Sweeteners:</t>
  </si>
  <si>
    <t>Honey, parsley</t>
  </si>
  <si>
    <t>Honey, rose petal</t>
  </si>
  <si>
    <t>Honey, Sembian lavender</t>
  </si>
  <si>
    <t>Honey, Neverwinter</t>
  </si>
  <si>
    <t>Marzipan</t>
  </si>
  <si>
    <t>Sorghum</t>
  </si>
  <si>
    <t>Sugar, brown</t>
  </si>
  <si>
    <t>Sugar, lavender</t>
  </si>
  <si>
    <t>Sugar, lemon</t>
  </si>
  <si>
    <t>Sugar, loaf</t>
  </si>
  <si>
    <t>Sugar, mace</t>
  </si>
  <si>
    <t>Sugar, orange</t>
  </si>
  <si>
    <t>Sugar, powdered</t>
  </si>
  <si>
    <t>Sugar, raw</t>
  </si>
  <si>
    <t>Sugar, rose</t>
  </si>
  <si>
    <t>Sugar, violet</t>
  </si>
  <si>
    <t>Jams, Jellies, Curds, Marmalades, and Fruit Cheeses:</t>
  </si>
  <si>
    <t>Butters, pear</t>
  </si>
  <si>
    <t>Butters, apple</t>
  </si>
  <si>
    <t>Butters, blackberry</t>
  </si>
  <si>
    <t>Butters, quince</t>
  </si>
  <si>
    <t>Butters, rhubarb</t>
  </si>
  <si>
    <t>Butters, spiced crabapple</t>
  </si>
  <si>
    <t>Curds, blackberry</t>
  </si>
  <si>
    <t>Curds, honey</t>
  </si>
  <si>
    <t>Curds, lemon</t>
  </si>
  <si>
    <t>Curds, orange</t>
  </si>
  <si>
    <t>Fruit cheese, apple</t>
  </si>
  <si>
    <t>Fruit cheese, blackberry</t>
  </si>
  <si>
    <t>Fruit cheese, damson plum</t>
  </si>
  <si>
    <t>Fruit cheese, gooseberry</t>
  </si>
  <si>
    <t>Jam, apricot and almond</t>
  </si>
  <si>
    <t>Jam, barberry</t>
  </si>
  <si>
    <t>Jam, bramble</t>
  </si>
  <si>
    <t>Jam, elderberry</t>
  </si>
  <si>
    <t>Jam, gooseberry and elderflower</t>
  </si>
  <si>
    <t>Jam, greengage plum</t>
  </si>
  <si>
    <t>Jam, lingonberry</t>
  </si>
  <si>
    <t>Jam, rose petal</t>
  </si>
  <si>
    <t>Jam, strawberry</t>
  </si>
  <si>
    <t>Jelly, crabapple</t>
  </si>
  <si>
    <t>Jelly, basil</t>
  </si>
  <si>
    <t>Jelly, brambleberry</t>
  </si>
  <si>
    <t>Jelly, lemon</t>
  </si>
  <si>
    <t>Jelly, medlar</t>
  </si>
  <si>
    <t>Jelly, mint</t>
  </si>
  <si>
    <t>Jelly, rosemary</t>
  </si>
  <si>
    <t>Jelly, sage</t>
  </si>
  <si>
    <t>Jelly, wine</t>
  </si>
  <si>
    <t>Marmalade, ginger</t>
  </si>
  <si>
    <t>Marmalade, orange</t>
  </si>
  <si>
    <t>Marmalade, quince</t>
  </si>
  <si>
    <t>Preserves, cherry</t>
  </si>
  <si>
    <t>Preserves, raspberry</t>
  </si>
  <si>
    <t>Preserves, strawberry</t>
  </si>
  <si>
    <t>Durable Meat and Fish:</t>
  </si>
  <si>
    <t>Beef, corned</t>
  </si>
  <si>
    <t>Beef, dried</t>
  </si>
  <si>
    <t>Beef, jerked</t>
  </si>
  <si>
    <t>Beef, sausage</t>
  </si>
  <si>
    <t>Beef, smoked</t>
  </si>
  <si>
    <t>Buffalo, Maztican, jerked</t>
  </si>
  <si>
    <t>Buffalo, Maztican, dried</t>
  </si>
  <si>
    <t>Cod, salted</t>
  </si>
  <si>
    <t>Cod, smoked</t>
  </si>
  <si>
    <t>Herring, pickled</t>
  </si>
  <si>
    <t>Herring, salted</t>
  </si>
  <si>
    <t>Pork, bacon</t>
  </si>
  <si>
    <t>Pork, ham</t>
  </si>
  <si>
    <t>Pork, salted</t>
  </si>
  <si>
    <t>Pork, sausage</t>
  </si>
  <si>
    <t>Salmon, Damarite, salted</t>
  </si>
  <si>
    <t>Salmon, Damarite, smoked</t>
  </si>
  <si>
    <t>Sardines</t>
  </si>
  <si>
    <t>Tadjani</t>
  </si>
  <si>
    <t>Tantran finefish</t>
  </si>
  <si>
    <t>Breads</t>
  </si>
  <si>
    <t>Blackbread</t>
  </si>
  <si>
    <t>4 loaves</t>
  </si>
  <si>
    <t>Tarts ( dozen)</t>
  </si>
  <si>
    <t>Sourdough (2-lb. Loaf)</t>
  </si>
  <si>
    <t>Noodles, Soba</t>
  </si>
  <si>
    <t>Noodles, ramen</t>
  </si>
  <si>
    <t>Noodles, Kozakuran udon</t>
  </si>
  <si>
    <t>Noodles, Bean curd</t>
  </si>
  <si>
    <t>Hard-tack</t>
  </si>
  <si>
    <t>Gingerbread, with tin</t>
  </si>
  <si>
    <t>Fruitcake with tin</t>
  </si>
  <si>
    <t>loaf</t>
  </si>
  <si>
    <t>Elven Bread</t>
  </si>
  <si>
    <t>Crackers, savory</t>
  </si>
  <si>
    <t>3 doz.</t>
  </si>
  <si>
    <t>Crackers, pepper</t>
  </si>
  <si>
    <t>Crackers, onion</t>
  </si>
  <si>
    <t>Crackers, Gourmet pack (all 4 flavors)</t>
  </si>
  <si>
    <t>Crackers, garlic</t>
  </si>
  <si>
    <t>Tortilla</t>
  </si>
  <si>
    <t>2 doz.</t>
  </si>
  <si>
    <t>Cheese Shop</t>
  </si>
  <si>
    <t>Arabellan Cheddar, 1 lb wheel</t>
  </si>
  <si>
    <t>Nut Cheese, 2 lb. Wheel</t>
  </si>
  <si>
    <t>Pepper Cheese, 1 lb loaf</t>
  </si>
  <si>
    <t>Pepper Cheese, 100 lb. Whey</t>
  </si>
  <si>
    <t>Turmish Brick, 1 lb. Loaf</t>
  </si>
  <si>
    <t>Turmish Brick, 100 gp cubic whey</t>
  </si>
  <si>
    <t>Vilhon Blanc, 1 lb. Loaf</t>
  </si>
  <si>
    <t>Waterdhavian, 1 lb. Loaf</t>
  </si>
  <si>
    <t>Waterdhavian, 100 lb. Whey</t>
  </si>
  <si>
    <t>Yak Butter, 1 lb.</t>
  </si>
  <si>
    <t>Nut Cheese, 100 lb. Whey</t>
  </si>
  <si>
    <t>Mist Cheese, 1 lb. Loaf</t>
  </si>
  <si>
    <t>Luiren Spring Cheese, 1/2 lb loaf</t>
  </si>
  <si>
    <t>Arabellan Cheddar, 100 lb circular wheys</t>
  </si>
  <si>
    <t>Chessentan Lotus Cheese, 1 lb. Wheel</t>
  </si>
  <si>
    <t>Chessentan Lotus Cheese, Whey</t>
  </si>
  <si>
    <t>Damarite Red, 1 lb. Wheel</t>
  </si>
  <si>
    <t>Damarite Red, 50 lb. Whey</t>
  </si>
  <si>
    <t>Death Cheese</t>
  </si>
  <si>
    <t>Elturian Grey, 1 lb. Loaf</t>
  </si>
  <si>
    <t>Farmer's Cheese, 1 lb.</t>
  </si>
  <si>
    <t>Green Calishite, 1/2 lb. Loaf</t>
  </si>
  <si>
    <t>Yak Butter, 100 lb.</t>
  </si>
  <si>
    <t>Wines and Ales</t>
  </si>
  <si>
    <t>Ales and Beers:</t>
  </si>
  <si>
    <t>Bitter Black stout, barrel</t>
  </si>
  <si>
    <t>Bitter Black stout, butt</t>
  </si>
  <si>
    <t>Bitter Black stout, cask</t>
  </si>
  <si>
    <t>Bitter Black stout, hand keg</t>
  </si>
  <si>
    <t>Bitter Black stout, tun</t>
  </si>
  <si>
    <t>Dragon's Breath Beer, barrel</t>
  </si>
  <si>
    <t>Dragon's Breath Beer, butt</t>
  </si>
  <si>
    <t>Dragon's Breath Beer, cask</t>
  </si>
  <si>
    <t>Dragon's Breath Beer, hand keg</t>
  </si>
  <si>
    <t>Dragon's Breath Beer, tun</t>
  </si>
  <si>
    <t>Elminster's Choice, barrel</t>
  </si>
  <si>
    <t>Elminster's Choice, butt</t>
  </si>
  <si>
    <t>Elminster's Choice, cask</t>
  </si>
  <si>
    <t>Elminster's Choice, hand keg</t>
  </si>
  <si>
    <t>Elminster's Choice, tun</t>
  </si>
  <si>
    <t>Golden Sands Basic, barrel</t>
  </si>
  <si>
    <t>Golden Sands Basic, butt</t>
  </si>
  <si>
    <t>Golden Sands Basic, cask</t>
  </si>
  <si>
    <t>Golden Sands Basic, hand keg</t>
  </si>
  <si>
    <t>Golden Sands Basic, tun</t>
  </si>
  <si>
    <t>Golden Sands Gold, barrel</t>
  </si>
  <si>
    <t>Golden Sands Gold, butt</t>
  </si>
  <si>
    <t>Golden Sands Gold, cask</t>
  </si>
  <si>
    <t>Golden Sands Gold, hand keg</t>
  </si>
  <si>
    <t>Golden Sands Gold, tun</t>
  </si>
  <si>
    <t>Golden Sands Orange, barrel</t>
  </si>
  <si>
    <t>Golden Sands Orange, butt</t>
  </si>
  <si>
    <t>Golden Sands Orange, cask</t>
  </si>
  <si>
    <t>Golden Sands Orange, hand keg</t>
  </si>
  <si>
    <t>Golden Sands Orange, tun</t>
  </si>
  <si>
    <t>Iriaeboran North Brew, barrel</t>
  </si>
  <si>
    <t>Iriaeboran North Brew, butt</t>
  </si>
  <si>
    <t>Iriaeboran North Brew, cask</t>
  </si>
  <si>
    <t>Iriaeboran North Brew, hand keg</t>
  </si>
  <si>
    <t>Iriaeboran North Brew, tun</t>
  </si>
  <si>
    <t>Lurien's Best, barrel</t>
  </si>
  <si>
    <t>Lurien's Best, butt</t>
  </si>
  <si>
    <t>Lurien's Best, cask</t>
  </si>
  <si>
    <t>Lurien's Best, hand keg</t>
  </si>
  <si>
    <t>Lurien's Best, tun</t>
  </si>
  <si>
    <t>Old One Eye, barrel</t>
  </si>
  <si>
    <t>Old One Eye, butt</t>
  </si>
  <si>
    <t>Old One Eye, cask</t>
  </si>
  <si>
    <t>Old One Eye, hand keg</t>
  </si>
  <si>
    <t>Old One Eye, tun</t>
  </si>
  <si>
    <t>Purple Dragon (Suzale), barrel</t>
  </si>
  <si>
    <t>Purple Dragon (Suzale), butt</t>
  </si>
  <si>
    <t>Purple Dragon (Suzale), cask</t>
  </si>
  <si>
    <t>Purple Dragon (Suzale), hand keg</t>
  </si>
  <si>
    <t>Purple Dragon (Suzale), tun</t>
  </si>
  <si>
    <t>Shadowdark Ale, barrel</t>
  </si>
  <si>
    <t>Shadowdark Ale, butt</t>
  </si>
  <si>
    <t>Shadowdark Ale, cask</t>
  </si>
  <si>
    <t>Shadowdark Ale, hand keg</t>
  </si>
  <si>
    <t>Shadowdark Ale, tun</t>
  </si>
  <si>
    <t>Tanagyr's Stout, barrel</t>
  </si>
  <si>
    <t>Tanagyr's Stout, butt</t>
  </si>
  <si>
    <t>Tanagyr's Stout, cask</t>
  </si>
  <si>
    <t>Tanagyr's Stout, hand keg</t>
  </si>
  <si>
    <t>Tanagyr's Stout, tun</t>
  </si>
  <si>
    <t>Cider:</t>
  </si>
  <si>
    <t>Kneecracker, barrel</t>
  </si>
  <si>
    <t>Kneecracker, butt</t>
  </si>
  <si>
    <t>Kneecracker, cask</t>
  </si>
  <si>
    <t>Kneecracker, hand keg</t>
  </si>
  <si>
    <t>Kneecracker, tun</t>
  </si>
  <si>
    <t>Purple Hill Cider, barrel</t>
  </si>
  <si>
    <t>Purple Hill Cider, butt</t>
  </si>
  <si>
    <t>Purple Hill Cider, cask</t>
  </si>
  <si>
    <t>Purple Hill Cider, hand keg</t>
  </si>
  <si>
    <t>Purple Hill Cider, tun</t>
  </si>
  <si>
    <t>Vilhon Cider, barrel</t>
  </si>
  <si>
    <t>Vilhon Cider, butt</t>
  </si>
  <si>
    <t>Vilhon Cider, cask</t>
  </si>
  <si>
    <t>Vilhon Cider, hand keg</t>
  </si>
  <si>
    <t>Vilhon Cider, tun</t>
  </si>
  <si>
    <t>Wines:</t>
  </si>
  <si>
    <t>Arabellan Dry, barrel</t>
  </si>
  <si>
    <t>Arabellan Dry, butt</t>
  </si>
  <si>
    <t>Arabellan Dry, cask</t>
  </si>
  <si>
    <t>Arabellan Dry, tun</t>
  </si>
  <si>
    <t>Berduskan Dark, barrel</t>
  </si>
  <si>
    <t>Berduskan Dark, bottle</t>
  </si>
  <si>
    <t>Berduskan Dark, cask</t>
  </si>
  <si>
    <t>Berduskan Dark, hand keg</t>
  </si>
  <si>
    <t>Blood Wine, barrel</t>
  </si>
  <si>
    <t>Blood Wine, butt</t>
  </si>
  <si>
    <t>Blood Wine, cask</t>
  </si>
  <si>
    <t>Blood Wine, hand keg</t>
  </si>
  <si>
    <t>Blood Wine, tun</t>
  </si>
  <si>
    <t>Clarry, barrel</t>
  </si>
  <si>
    <t>Clarry, butt</t>
  </si>
  <si>
    <t>Clarry, cask</t>
  </si>
  <si>
    <t>Clarry, hand keg</t>
  </si>
  <si>
    <t>Clarry, tun</t>
  </si>
  <si>
    <t>Evermead, bottle</t>
  </si>
  <si>
    <t>Evermead, Hand keg</t>
  </si>
  <si>
    <t>Fire Wine, barrel</t>
  </si>
  <si>
    <t>Fire Wine, butt</t>
  </si>
  <si>
    <t>Fire Wine, cask</t>
  </si>
  <si>
    <t>Fire Wine, hand keg</t>
  </si>
  <si>
    <t>Fire Wine, tun</t>
  </si>
  <si>
    <t>Mead, barrel</t>
  </si>
  <si>
    <t>Mead, butt</t>
  </si>
  <si>
    <t>Mead, cask</t>
  </si>
  <si>
    <t>Mead, hand keg</t>
  </si>
  <si>
    <t>Saerloonian Glowfire, barrel</t>
  </si>
  <si>
    <t>Saerloonian Glowfire, butt</t>
  </si>
  <si>
    <t>Saerloonian Glowfire, cask</t>
  </si>
  <si>
    <t>Saerloonian Glowfire, hand keg</t>
  </si>
  <si>
    <t>Saerloonian Glowfire, tun</t>
  </si>
  <si>
    <t>Saerloonian Special Vat, barrel</t>
  </si>
  <si>
    <t>Saerloonian Special Vat, butt</t>
  </si>
  <si>
    <t>Saerloonian Special Vat, cask</t>
  </si>
  <si>
    <t>Saerloonian Special Vat, hand keg</t>
  </si>
  <si>
    <t>Saerloonian Special Vat, tun</t>
  </si>
  <si>
    <t>Saerloonian Topaz, barrel</t>
  </si>
  <si>
    <t>Saerloonian Topaz, butt</t>
  </si>
  <si>
    <t>Saerloonian Topaz, cask</t>
  </si>
  <si>
    <t>Saerloonian Topaz, hand keg</t>
  </si>
  <si>
    <t>Saerloonian Topaz, tun</t>
  </si>
  <si>
    <t>Undermountain Alurlyath, cask</t>
  </si>
  <si>
    <t>Undermountain Alurlyath, ceramic bottle</t>
  </si>
  <si>
    <t>Undermountain Alurlyath, hand keg</t>
  </si>
  <si>
    <t>Westgate Ruby, barrel</t>
  </si>
  <si>
    <t>Westgate Ruby, butt</t>
  </si>
  <si>
    <t>Westgate Ruby, cask</t>
  </si>
  <si>
    <t>Westgate Ruby, hand keg</t>
  </si>
  <si>
    <t>Westgate Ruby, tun</t>
  </si>
  <si>
    <t>Wine, spiced - anise or nutmeg, barrel</t>
  </si>
  <si>
    <t>Wine, spiced - anise or nutmeg, cask</t>
  </si>
  <si>
    <t>Wine, spiced - anise or nutmeg, hand keg</t>
  </si>
  <si>
    <t>Wine, spiced - clove, barrel</t>
  </si>
  <si>
    <t>Wine, spiced - clove, cask</t>
  </si>
  <si>
    <t>Wine, spiced - clove, hand keg</t>
  </si>
  <si>
    <t>Wine, spiced - raisin, fennel or cinnamon, barrel</t>
  </si>
  <si>
    <t>Wine, spiced - raisin, fennel or cinnamon, cask</t>
  </si>
  <si>
    <t>Wine, spiced - raisin, fennel or cinnamon, hand keg</t>
  </si>
  <si>
    <t>Wine, Table, barrel</t>
  </si>
  <si>
    <t>Wine, Table, butt</t>
  </si>
  <si>
    <t>Wine, Table, cask</t>
  </si>
  <si>
    <t>Wine, Table, hand keg</t>
  </si>
  <si>
    <t>Wine, Table, tun</t>
  </si>
  <si>
    <t>Winter Wine, barrel</t>
  </si>
  <si>
    <t>Winter Wine, butt</t>
  </si>
  <si>
    <t>Winter Wine, cask</t>
  </si>
  <si>
    <t>Winter Wine, hand keg</t>
  </si>
  <si>
    <t>Winter Wine, tun</t>
  </si>
  <si>
    <t>Exotics</t>
  </si>
  <si>
    <t>Vanilla</t>
  </si>
  <si>
    <t>per bean</t>
  </si>
  <si>
    <t>Potato, rootstock</t>
  </si>
  <si>
    <t>Pineapple, dried</t>
  </si>
  <si>
    <t>Pimento</t>
  </si>
  <si>
    <t>Pecans</t>
  </si>
  <si>
    <t>Paprika</t>
  </si>
  <si>
    <t>Myrobalans</t>
  </si>
  <si>
    <t>Maple Sugar</t>
  </si>
  <si>
    <t>Manioc Flour</t>
  </si>
  <si>
    <t>Pumpkin seeds</t>
  </si>
  <si>
    <t>Rice Candy, assorted flavors</t>
  </si>
  <si>
    <t>100 pcs.</t>
  </si>
  <si>
    <t>Tomato</t>
  </si>
  <si>
    <t>Tea, Pale Jade</t>
  </si>
  <si>
    <t>Tea, Earth Dragon's Eye</t>
  </si>
  <si>
    <t>Tamarind Pulp</t>
  </si>
  <si>
    <t>Tabacco</t>
  </si>
  <si>
    <t>Soya Sauce</t>
  </si>
  <si>
    <t>Scented geranium</t>
  </si>
  <si>
    <t>Sasparilla</t>
  </si>
  <si>
    <t>Lotus Flower, dried</t>
  </si>
  <si>
    <t>Long pepper</t>
  </si>
  <si>
    <t>Long Beans, pickled</t>
  </si>
  <si>
    <t>Coffee</t>
  </si>
  <si>
    <t>Coconut, fresh</t>
  </si>
  <si>
    <t>Coconut, dried</t>
  </si>
  <si>
    <t>Cocoa</t>
  </si>
  <si>
    <t>Cigars</t>
  </si>
  <si>
    <t>Chilis, whole</t>
  </si>
  <si>
    <t>Chilis, ground</t>
  </si>
  <si>
    <t>Butternuts</t>
  </si>
  <si>
    <t>Fagara</t>
  </si>
  <si>
    <t>Garum</t>
  </si>
  <si>
    <t>Long Beans, dried</t>
  </si>
  <si>
    <t>Litchi Fruit, preserves</t>
  </si>
  <si>
    <t>Litchi Fruit, dried</t>
  </si>
  <si>
    <t>Ketjap</t>
  </si>
  <si>
    <t>Jujubes</t>
  </si>
  <si>
    <t>Hickory nuts</t>
  </si>
  <si>
    <t>Groundnuts</t>
  </si>
  <si>
    <t>Ground Artichokes</t>
  </si>
  <si>
    <t>Black walnuts</t>
  </si>
  <si>
    <t>Wilderness Gear</t>
  </si>
  <si>
    <t>Gear:</t>
  </si>
  <si>
    <t>Strap kit (make your own)</t>
  </si>
  <si>
    <t>Straps, long</t>
  </si>
  <si>
    <t>Straps, medium</t>
  </si>
  <si>
    <t>Straps, short</t>
  </si>
  <si>
    <t>Tent, six person</t>
  </si>
  <si>
    <t>Tent, two person</t>
  </si>
  <si>
    <t>Tinder and Flint w fire starter</t>
  </si>
  <si>
    <t>Walking stick, basic</t>
  </si>
  <si>
    <t>Walking stick, carved ash</t>
  </si>
  <si>
    <t>water/wineskin, 1 gallon</t>
  </si>
  <si>
    <t>Water/wineskin, 3 gallon</t>
  </si>
  <si>
    <t>Steel poles, collapsible</t>
  </si>
  <si>
    <t>set of 6</t>
  </si>
  <si>
    <t>Stakes (steel, set of 8)</t>
  </si>
  <si>
    <t>Rucksack</t>
  </si>
  <si>
    <t>Bedroll, cold climate</t>
  </si>
  <si>
    <t>Bedroll, warm climate</t>
  </si>
  <si>
    <t>Canteen</t>
  </si>
  <si>
    <t>Citronella candles</t>
  </si>
  <si>
    <t>Firegrate</t>
  </si>
  <si>
    <t>Hammock</t>
  </si>
  <si>
    <t>Horns, set of 5</t>
  </si>
  <si>
    <t>Insect netting, 10'x20' section</t>
  </si>
  <si>
    <t>Pennyroyal oil (Insect repellent)</t>
  </si>
  <si>
    <t>flask</t>
  </si>
  <si>
    <t>Ration Packs (1 week's worth)</t>
  </si>
  <si>
    <t>Climbing gear:</t>
  </si>
  <si>
    <t>Pulley</t>
  </si>
  <si>
    <t>Ice Axe</t>
  </si>
  <si>
    <t>Harness</t>
  </si>
  <si>
    <t>Descenders</t>
  </si>
  <si>
    <t>Carabiniers</t>
  </si>
  <si>
    <t>Ascenders</t>
  </si>
  <si>
    <t>Transportation:</t>
  </si>
  <si>
    <t>Sailcloth, 15-yard width</t>
  </si>
  <si>
    <t>pr yard</t>
  </si>
  <si>
    <t>Skates, elf</t>
  </si>
  <si>
    <t>pair</t>
  </si>
  <si>
    <t>Skates, gnome</t>
  </si>
  <si>
    <t>Skates, halfling</t>
  </si>
  <si>
    <t>Skates, human</t>
  </si>
  <si>
    <t>Skates, strap-on</t>
  </si>
  <si>
    <t>Sleigh, 2 person</t>
  </si>
  <si>
    <t>Sleigh, 4 person</t>
  </si>
  <si>
    <t>Snowskis with poles (human or smaller)</t>
  </si>
  <si>
    <t>Snowskis with poles (larger than man-sized))</t>
  </si>
  <si>
    <t>Wagon</t>
  </si>
  <si>
    <t>Saddlebag</t>
  </si>
  <si>
    <t>Saddle w stirrrups</t>
  </si>
  <si>
    <t>Saddle Blanket</t>
  </si>
  <si>
    <t>Bridle w bit</t>
  </si>
  <si>
    <t>Bridle w bit and blinders</t>
  </si>
  <si>
    <t>Bridle w/o bit</t>
  </si>
  <si>
    <t>Harness, double horse draw</t>
  </si>
  <si>
    <t>Harness, single horse draw</t>
  </si>
  <si>
    <t>Horse blanket w hood</t>
  </si>
  <si>
    <t>Fly net</t>
  </si>
  <si>
    <t>oarlocks</t>
  </si>
  <si>
    <t>Oars (8')</t>
  </si>
  <si>
    <t>Paddles (5')</t>
  </si>
  <si>
    <t>Whip and quirt</t>
  </si>
  <si>
    <t>Priest in a Poke</t>
  </si>
  <si>
    <t>Wound packing - wax</t>
  </si>
  <si>
    <t>4 oz.</t>
  </si>
  <si>
    <t>Saws, Amputation - arm</t>
  </si>
  <si>
    <t>Pegs, human - wood</t>
  </si>
  <si>
    <t>Pegs, human - steel</t>
  </si>
  <si>
    <t>Pegs, human - silver</t>
  </si>
  <si>
    <t>Pegs, human - ivory</t>
  </si>
  <si>
    <t>Pegs, human - gold</t>
  </si>
  <si>
    <t>Pegs, human - brass</t>
  </si>
  <si>
    <t>Pegs, demihuman - wood</t>
  </si>
  <si>
    <t>Pegs, demihuman - steel</t>
  </si>
  <si>
    <t>Saws, Amputation - finger</t>
  </si>
  <si>
    <t>Saws, Amputation - joint cutter</t>
  </si>
  <si>
    <t>Saws, Amputation - leg</t>
  </si>
  <si>
    <t>Wound packing - tar</t>
  </si>
  <si>
    <t>Wound packing - resin</t>
  </si>
  <si>
    <t>Wound packing - gum</t>
  </si>
  <si>
    <t>Trail Boots</t>
  </si>
  <si>
    <t>Tourniquet</t>
  </si>
  <si>
    <t>Tooth Wrench</t>
  </si>
  <si>
    <t>Theriaca</t>
  </si>
  <si>
    <t>Splint Set</t>
  </si>
  <si>
    <t>Saws, Amputation - trunk</t>
  </si>
  <si>
    <t>Pegs, demihuman - silver</t>
  </si>
  <si>
    <t>Pegs, demihuman - ivory</t>
  </si>
  <si>
    <t>Hooks, demihuman - brass</t>
  </si>
  <si>
    <t>Herbal Medication kit</t>
  </si>
  <si>
    <t>Crutches, human</t>
  </si>
  <si>
    <t>Crutches, demihuman</t>
  </si>
  <si>
    <t>Cranial Drill</t>
  </si>
  <si>
    <t>Bandages, 2' wide roll</t>
  </si>
  <si>
    <t>50 yd roll</t>
  </si>
  <si>
    <t>Bandages, 1 inch squares</t>
  </si>
  <si>
    <t>Balm kit (9 salves)</t>
  </si>
  <si>
    <t>armpit rest (all sizes)</t>
  </si>
  <si>
    <t>Hooks, demihuman - gold</t>
  </si>
  <si>
    <t>Hooks, demihuman - silver</t>
  </si>
  <si>
    <t>Hooks, demihuman - steel</t>
  </si>
  <si>
    <t>Pegs, demihuman - gold</t>
  </si>
  <si>
    <t>Pegs, demihuman - brass</t>
  </si>
  <si>
    <t>Limb Rod</t>
  </si>
  <si>
    <t>Leeches</t>
  </si>
  <si>
    <t>jar</t>
  </si>
  <si>
    <t>Knife Kit</t>
  </si>
  <si>
    <t>Hooks, human - steel</t>
  </si>
  <si>
    <t>Hooks, human - silver</t>
  </si>
  <si>
    <t>Hooks, human - gold</t>
  </si>
  <si>
    <t>Hooks, human - brass</t>
  </si>
  <si>
    <t>Amputation, flesh snips</t>
  </si>
  <si>
    <t>WINES OF WATERDEEP</t>
  </si>
  <si>
    <t>DOMESTIC / IMPORT</t>
  </si>
  <si>
    <t>QUALITY</t>
  </si>
  <si>
    <t>VINEYARD</t>
  </si>
  <si>
    <t>House Amcathra</t>
  </si>
  <si>
    <t>Domestic Vintages</t>
  </si>
  <si>
    <t>Horseshoe Gold</t>
  </si>
  <si>
    <r>
      <t>A </t>
    </r>
    <r>
      <rPr>
        <i/>
        <sz val="10"/>
        <color rgb="FF000000"/>
        <rFont val="Arial"/>
        <family val="2"/>
        <charset val="204"/>
      </rPr>
      <t>Fine</t>
    </r>
    <r>
      <rPr>
        <sz val="10"/>
        <color rgb="FF000000"/>
        <rFont val="Arial"/>
        <family val="2"/>
        <charset val="204"/>
      </rPr>
      <t> honey wine from the Horseshoe vineyards.</t>
    </r>
  </si>
  <si>
    <t>honey wine</t>
  </si>
  <si>
    <t>Horseshoe vineyards</t>
  </si>
  <si>
    <t>red wine</t>
  </si>
  <si>
    <t> deep red to black, usually very dry</t>
  </si>
  <si>
    <t>ice wine</t>
  </si>
  <si>
    <t xml:space="preserve"> a wine that is made and then permitted to freeze, removing a portion of its water content</t>
  </si>
  <si>
    <t>Bitter Black was a stout beer exported from Arabel and sold through Aurora's Whole Realms Catalogue.</t>
  </si>
  <si>
    <t>This heavy beer tasted best when served at cellar temperatures. Arabellans looked down upon anyone drinking it at a different temperature. Bitter Black had a dark black color with a thick head of deep brown foam</t>
  </si>
  <si>
    <t>Bitter Black could be purchased in the following containers:[1]
Hand keg (3 sp)
Cask (2 gp)
Barrel (5 gp)
Butt (15 gp)
Tun (30 gp)</t>
  </si>
  <si>
    <t>https://forgottenrealms.fandom.com/wiki/Bitter_Black</t>
  </si>
  <si>
    <r>
      <t>Arabellan Dry</t>
    </r>
    <r>
      <rPr>
        <sz val="11"/>
        <color rgb="FF3A3A3A"/>
        <rFont val="Arial"/>
        <family val="2"/>
        <charset val="204"/>
      </rPr>
      <t> • </t>
    </r>
    <r>
      <rPr>
        <sz val="11"/>
        <color rgb="FF0148C2"/>
        <rFont val="Arial"/>
        <family val="2"/>
        <charset val="204"/>
      </rPr>
      <t>Berduskan Dark</t>
    </r>
    <r>
      <rPr>
        <sz val="11"/>
        <color rgb="FF3A3A3A"/>
        <rFont val="Arial"/>
        <family val="2"/>
        <charset val="204"/>
      </rPr>
      <t> • </t>
    </r>
    <r>
      <rPr>
        <sz val="11"/>
        <color rgb="FF0148C2"/>
        <rFont val="Arial"/>
        <family val="2"/>
        <charset val="204"/>
      </rPr>
      <t>Blood Wine</t>
    </r>
    <r>
      <rPr>
        <sz val="11"/>
        <color rgb="FF3A3A3A"/>
        <rFont val="Arial"/>
        <family val="2"/>
        <charset val="204"/>
      </rPr>
      <t> • </t>
    </r>
    <r>
      <rPr>
        <sz val="11"/>
        <color rgb="FF0148C2"/>
        <rFont val="Arial"/>
        <family val="2"/>
        <charset val="204"/>
      </rPr>
      <t>Clarry</t>
    </r>
    <r>
      <rPr>
        <sz val="11"/>
        <color rgb="FF3A3A3A"/>
        <rFont val="Arial"/>
        <family val="2"/>
        <charset val="204"/>
      </rPr>
      <t> • </t>
    </r>
    <r>
      <rPr>
        <sz val="11"/>
        <color rgb="FF0148C2"/>
        <rFont val="Arial"/>
        <family val="2"/>
        <charset val="204"/>
      </rPr>
      <t>Evermead</t>
    </r>
    <r>
      <rPr>
        <sz val="11"/>
        <color rgb="FF3A3A3A"/>
        <rFont val="Arial"/>
        <family val="2"/>
        <charset val="204"/>
      </rPr>
      <t> • </t>
    </r>
    <r>
      <rPr>
        <sz val="11"/>
        <color rgb="FF0148C2"/>
        <rFont val="Arial"/>
        <family val="2"/>
        <charset val="204"/>
      </rPr>
      <t>Fire Wine</t>
    </r>
    <r>
      <rPr>
        <sz val="11"/>
        <color rgb="FF3A3A3A"/>
        <rFont val="Arial"/>
        <family val="2"/>
        <charset val="204"/>
      </rPr>
      <t> • </t>
    </r>
    <r>
      <rPr>
        <sz val="11"/>
        <color rgb="FF0148C2"/>
        <rFont val="Arial"/>
        <family val="2"/>
        <charset val="204"/>
      </rPr>
      <t>Mead</t>
    </r>
    <r>
      <rPr>
        <sz val="11"/>
        <color rgb="FF3A3A3A"/>
        <rFont val="Arial"/>
        <family val="2"/>
        <charset val="204"/>
      </rPr>
      <t> • </t>
    </r>
    <r>
      <rPr>
        <sz val="11"/>
        <color rgb="FF0148C2"/>
        <rFont val="Arial"/>
        <family val="2"/>
        <charset val="204"/>
      </rPr>
      <t>Saerloonian Special Vat</t>
    </r>
    <r>
      <rPr>
        <sz val="11"/>
        <color rgb="FF3A3A3A"/>
        <rFont val="Arial"/>
        <family val="2"/>
        <charset val="204"/>
      </rPr>
      <t> • </t>
    </r>
    <r>
      <rPr>
        <sz val="11"/>
        <color rgb="FF0148C2"/>
        <rFont val="Arial"/>
        <family val="2"/>
        <charset val="204"/>
      </rPr>
      <t>Saerloonian Glowfire</t>
    </r>
    <r>
      <rPr>
        <sz val="11"/>
        <color rgb="FF3A3A3A"/>
        <rFont val="Arial"/>
        <family val="2"/>
        <charset val="204"/>
      </rPr>
      <t> • </t>
    </r>
    <r>
      <rPr>
        <sz val="11"/>
        <color rgb="FF0148C2"/>
        <rFont val="Arial"/>
        <family val="2"/>
        <charset val="204"/>
      </rPr>
      <t>Saerloonian Topaz</t>
    </r>
    <r>
      <rPr>
        <sz val="11"/>
        <color rgb="FF3A3A3A"/>
        <rFont val="Arial"/>
        <family val="2"/>
        <charset val="204"/>
      </rPr>
      <t> • </t>
    </r>
    <r>
      <rPr>
        <sz val="11"/>
        <color rgb="FF0148C2"/>
        <rFont val="Arial"/>
        <family val="2"/>
        <charset val="204"/>
      </rPr>
      <t>Undermountain Alurlyath</t>
    </r>
    <r>
      <rPr>
        <sz val="11"/>
        <color rgb="FF3A3A3A"/>
        <rFont val="Arial"/>
        <family val="2"/>
        <charset val="204"/>
      </rPr>
      <t> • </t>
    </r>
    <r>
      <rPr>
        <sz val="11"/>
        <color rgb="FF0148C2"/>
        <rFont val="Arial"/>
        <family val="2"/>
        <charset val="204"/>
      </rPr>
      <t>Westgate Ruby</t>
    </r>
    <r>
      <rPr>
        <sz val="11"/>
        <color rgb="FF3A3A3A"/>
        <rFont val="Arial"/>
        <family val="2"/>
        <charset val="204"/>
      </rPr>
      <t> • </t>
    </r>
    <r>
      <rPr>
        <sz val="11"/>
        <color rgb="FF0148C2"/>
        <rFont val="Arial"/>
        <family val="2"/>
        <charset val="204"/>
      </rPr>
      <t>Spiced wine</t>
    </r>
    <r>
      <rPr>
        <sz val="11"/>
        <color rgb="FF3A3A3A"/>
        <rFont val="Arial"/>
        <family val="2"/>
        <charset val="204"/>
      </rPr>
      <t> • </t>
    </r>
    <r>
      <rPr>
        <sz val="11"/>
        <color rgb="FF0148C2"/>
        <rFont val="Arial"/>
        <family val="2"/>
        <charset val="204"/>
      </rPr>
      <t>Table wine</t>
    </r>
    <r>
      <rPr>
        <sz val="11"/>
        <color rgb="FF3A3A3A"/>
        <rFont val="Arial"/>
        <family val="2"/>
        <charset val="204"/>
      </rPr>
      <t> • </t>
    </r>
    <r>
      <rPr>
        <sz val="11"/>
        <color rgb="FF0148C2"/>
        <rFont val="Arial"/>
        <family val="2"/>
        <charset val="204"/>
      </rPr>
      <t>Winter Wine</t>
    </r>
  </si>
  <si>
    <t>https://forgottenrealms.fandom.com/wiki/Aurora%27s_Whole_Realms_Catalogue</t>
  </si>
  <si>
    <t>Brightblade Bitterwine</t>
  </si>
  <si>
    <t xml:space="preserve"> A Good herbal wine made from hibiscus, lavender and a touch of worm wood from the Brightblade herb fields</t>
  </si>
  <si>
    <t>flower and herb wine</t>
  </si>
  <si>
    <t>the Brightblade herb fields</t>
  </si>
  <si>
    <t>white wine</t>
  </si>
  <si>
    <t> pale white to deep gold, usually sweet or dry (sometimes both)</t>
  </si>
  <si>
    <t>artwine</t>
  </si>
  <si>
    <t> wine produced by magically-instigated fermentation, often as part of an alchemical process</t>
  </si>
  <si>
    <t>Dragon's Breath Beer was a strong beer exported from Sembiaand sold through Aurora's Whole Realms Catalogue</t>
  </si>
  <si>
    <t>This beer had a strong and harsh flavor. It was best served with dark rye bread and death cheese</t>
  </si>
  <si>
    <t>Dragon's Breath Beer could be purchased in the following containers:[1]
Hand keg (12 cp)
Cask (6 sp)
Barrel (2 gp)
Butt (6 gp)
Tun (10 gp)</t>
  </si>
  <si>
    <t>https://forgottenrealms.fandom.com/wiki/Dragon%27s_Breath_Beer</t>
  </si>
  <si>
    <t>Three Moons Dawnwine</t>
  </si>
  <si>
    <t xml:space="preserve"> A Good dawnwine from the Three Moons vineyards near Waterdeep</t>
  </si>
  <si>
    <t>dawnwine</t>
  </si>
  <si>
    <t>the Three Moons vineyards near Waterdeep</t>
  </si>
  <si>
    <t>fruit wines</t>
  </si>
  <si>
    <t> apple, apricot, cherry, peach, pear, plum, persimmon, pomegranate, fig</t>
  </si>
  <si>
    <t>resinated wine</t>
  </si>
  <si>
    <t> wine that derives part of its flavor from tree resins (notably pines and other evergreens); birch wine, maple wine</t>
  </si>
  <si>
    <t>Maeldmar's Finest</t>
  </si>
  <si>
    <t xml:space="preserve"> A Good berry wine made from gooseberries and elderberry</t>
  </si>
  <si>
    <t>berry wines</t>
  </si>
  <si>
    <t> blackberry, blueberry, cloudberry, cranberry, elderberry, gooseberry, huckleberry, raspberry, rowan, strawberry, hawthorne</t>
  </si>
  <si>
    <t>fortified wine</t>
  </si>
  <si>
    <t> wines that have had other alcohols added to them</t>
  </si>
  <si>
    <t>Golden Sands Brews</t>
  </si>
  <si>
    <t>The different types of Golden Sands brews are listed below:[1]
Golden Sands Basic – The purest form of the Golden Sands lagers, this brew did not contain any additional flavorings. It had a light yellow coloration.
Golden Sands Gold – This lager contained flavor from select cacti and nettles, adding a distinctly sharp taste to the drink. It had a deep golden color.
Golden Sands Orange – Orange and currant were used to flavor this lager, giving it a slightly acidic aftertaste. This lager was the sweetest of the Golden Sands brews.</t>
  </si>
  <si>
    <t>All of the Golden Sands Brews could be purchased in the following containers:[1]
Hand keg (2 sp)
Cask (1 gp)
Barrel (25 sp)
Butt (8 gp)
Tun (16 gp)</t>
  </si>
  <si>
    <t>https://forgottenrealms.fandom.com/wiki/Golden_Sands_Brews</t>
  </si>
  <si>
    <t>Maeldmar's Magical</t>
  </si>
  <si>
    <t xml:space="preserve"> A Good berry artwine, also made from gooseberries and elderberries</t>
  </si>
  <si>
    <t> wines made from flower petals; very floral in taste, even described as "perfume-y" by some; favorites include rose, violet, lavender, lemongrass, cowslip, wormwood, chamomile, dandelion, hibiscus, rose hip, sloe</t>
  </si>
  <si>
    <t>xera</t>
  </si>
  <si>
    <t> fortified wine, made with a neutral grape spirit added after full fermentation, and additional sweetener added as well</t>
  </si>
  <si>
    <t>https://forgottenrealms.fandom.com/wiki/Iriaeboran_North_Brew</t>
  </si>
  <si>
    <t>Horseshoe Halracras</t>
  </si>
  <si>
    <t xml:space="preserve"> A Good halracras from the Horseshoe vineyards</t>
  </si>
  <si>
    <t>halracras</t>
  </si>
  <si>
    <t>nut wines</t>
  </si>
  <si>
    <t> cashew, almond</t>
  </si>
  <si>
    <t>port</t>
  </si>
  <si>
    <t> fortified wine, made with a neutral grape spirit to stop fermentation, leaving sweetness and adding alcohol content; frequently used in mulling</t>
  </si>
  <si>
    <t>https://forgottenrealms.fandom.com/wiki/Luiren%27s_Best</t>
  </si>
  <si>
    <t>Brightblade Pear Wine</t>
  </si>
  <si>
    <t xml:space="preserve"> A Fair pear wine from the Amcathra Brightblade orchards near Waterdeep</t>
  </si>
  <si>
    <t xml:space="preserve">Amcathra Brightblade orchards </t>
  </si>
  <si>
    <t> a white wine made from red grapes, innovated by Lathandarn monasteries, resulting in subtly pinkish hues and delicate, sweet flavors (rosé)</t>
  </si>
  <si>
    <t>chessentan</t>
  </si>
  <si>
    <t> fortified wine, in which the alcohol is a grape alcohol derived from over-ripened grapes distilled into greater potency</t>
  </si>
  <si>
    <t>https://forgottenrealms.fandom.com/wiki/Old_One_Eye</t>
  </si>
  <si>
    <t>Three Moons Clarry</t>
  </si>
  <si>
    <t xml:space="preserve"> A Fair clarry made from Three Moons Dawnwine and Old Red Steed, crafted at Three Moons vineyards</t>
  </si>
  <si>
    <t>bloodwine</t>
  </si>
  <si>
    <t> originally Aglarondan (who still produce the best bloodwines); wines made from raisins, dried to concentrate juices, very heavy and blood-red to near-black, with a lush full taste and slight afterbite</t>
  </si>
  <si>
    <t>maergrav</t>
  </si>
  <si>
    <t> fortified wine with a neutral grain or grape alcohol added, along with aromatic herbs, roots, barks, flowers and seeds</t>
  </si>
  <si>
    <t>https://forgottenrealms.fandom.com/wiki/Shadowdark_ale</t>
  </si>
  <si>
    <t>Old Red Steed</t>
  </si>
  <si>
    <t xml:space="preserve"> A Poor table red wine from the Horseshoe vineyards</t>
  </si>
  <si>
    <t>claret</t>
  </si>
  <si>
    <t> sweet dark red wine</t>
  </si>
  <si>
    <t>clarry</t>
  </si>
  <si>
    <t> (not to be confused with claret), a blend of table wines sweetened with honey and spices</t>
  </si>
  <si>
    <t>https://forgottenrealms.fandom.com/wiki/Suzale</t>
  </si>
  <si>
    <t>House Ammakyl</t>
  </si>
  <si>
    <t>Dancing Maiden</t>
  </si>
  <si>
    <t xml:space="preserve"> A Fine red wine, from vineyards in Maiden's Tomb Tor</t>
  </si>
  <si>
    <t>Maiden's Tomb Tor</t>
  </si>
  <si>
    <t>hill-wine</t>
  </si>
  <si>
    <t> wines made from various tubers and root vegetables (such as carrots, sweet onions, rhubarb, chives, parsnips), originally found among both gnomes and halflings</t>
  </si>
  <si>
    <t>https://forgottenrealms.fandom.com/wiki/Tanagyr%27s_Stout</t>
  </si>
  <si>
    <t>Ardeep Emerald Wine</t>
  </si>
  <si>
    <t xml:space="preserve"> A Fine tart apple maergrav wine, with an aromatic mixture whose recipe is a closely-guarded secret, resulting in a deep green foresty hue, from Ammakyl orchards on the far side of the Ardeep Forest</t>
  </si>
  <si>
    <t>mistwine</t>
  </si>
  <si>
    <t> sparkling white wines originally elven in origin, named for the "mist" of bubbles in the glass; in Waterdeep, mistwine is called "sluth"</t>
  </si>
  <si>
    <t>Red Tor Sweetest</t>
  </si>
  <si>
    <t xml:space="preserve"> A Good strawberry wine, from berryfields in Maiden's Tomb Tor</t>
  </si>
  <si>
    <t> delicately tinted wines made from flower pollens and nectars, by secret elven techniques. Not the same taste as flower wines</t>
  </si>
  <si>
    <t>Elfin Hill Amphail</t>
  </si>
  <si>
    <t xml:space="preserve"> A Good mistwine, from the Ammakyl Hill vineyard</t>
  </si>
  <si>
    <t> wine made from fermented honey; not the same as mead, which is thicker with a higher alcohol content</t>
  </si>
  <si>
    <t>Ardeep Queen Honey Port</t>
  </si>
  <si>
    <t xml:space="preserve"> A Fair honey wine port, from the Ammakyl orchards on the far side of the Ardeep Forest</t>
  </si>
  <si>
    <t> dark red wine that is mulled with cinnamon, ginger, clove, long pepper and grains of paradise halfway through fermentation, and then set to fermenting again, producing a very strong, spicy drink that is best when warm; originally from Halruaa, although not actually made there any more</t>
  </si>
  <si>
    <t>Pale Hill Amphail</t>
  </si>
  <si>
    <t xml:space="preserve"> A Fair white wine, from the Ammakyl Hill vineyard</t>
  </si>
  <si>
    <t>conditum</t>
  </si>
  <si>
    <t> a spiced red wine made with honey, pepper, mastic, laurel, saffron, date seeds and wine-soaked dates; standard far from the Utter East, made elsewhere as an exotic</t>
  </si>
  <si>
    <t>Oak Hill Amphail</t>
  </si>
  <si>
    <t xml:space="preserve"> A Fair white wine, resinated with oak resin, from the Ammakyl Hill vineyard</t>
  </si>
  <si>
    <t>firewine</t>
  </si>
  <si>
    <t> wine made from peppers and other complimentary herbs; very much an acquired taste!</t>
  </si>
  <si>
    <t>Wizard's Hill Amphail</t>
  </si>
  <si>
    <t xml:space="preserve"> A Fair white artwine, from the Ammakyl Hill vineyard</t>
  </si>
  <si>
    <t>Ammakyl Hill vineyard</t>
  </si>
  <si>
    <t>Ciders </t>
  </si>
  <si>
    <t>House Melshimber</t>
  </si>
  <si>
    <t>Manycherries</t>
  </si>
  <si>
    <t xml:space="preserve"> A Good red wine redolent of cherries</t>
  </si>
  <si>
    <r>
      <t>Knee-Cracker</t>
    </r>
    <r>
      <rPr>
        <sz val="11"/>
        <color rgb="FF3A3A3A"/>
        <rFont val="Arial"/>
        <family val="2"/>
        <charset val="204"/>
      </rPr>
      <t> • </t>
    </r>
    <r>
      <rPr>
        <sz val="11"/>
        <color rgb="FF0148C2"/>
        <rFont val="Arial"/>
        <family val="2"/>
        <charset val="204"/>
      </rPr>
      <t>Purple Hills Cider</t>
    </r>
    <r>
      <rPr>
        <sz val="11"/>
        <color rgb="FF3A3A3A"/>
        <rFont val="Arial"/>
        <family val="2"/>
        <charset val="204"/>
      </rPr>
      <t> • </t>
    </r>
    <r>
      <rPr>
        <sz val="11"/>
        <color rgb="FF0148C2"/>
        <rFont val="Arial"/>
        <family val="2"/>
        <charset val="204"/>
      </rPr>
      <t>Vilhon Cider</t>
    </r>
  </si>
  <si>
    <t>Manycherries Bold</t>
  </si>
  <si>
    <t xml:space="preserve"> A Fine variety of Manycherries</t>
  </si>
  <si>
    <t>15 sp</t>
  </si>
  <si>
    <t>First Frost</t>
  </si>
  <si>
    <t xml:space="preserve"> A Good wine of an unusual purple-blue color</t>
  </si>
  <si>
    <t>26 sp</t>
  </si>
  <si>
    <t>Waterdhavian Harbor White</t>
  </si>
  <si>
    <t xml:space="preserve"> a Fair white wine. Certain vineyards, mainly Stony Terrace and Shipbreaker Ridge, produce harbor whites ranging from Good to Fine.</t>
  </si>
  <si>
    <t>10 sp</t>
  </si>
  <si>
    <t>Pulass</t>
  </si>
  <si>
    <t xml:space="preserve"> This fortified wine has two main varieties. This fortified wine has two main varieties. Low pulass is a Fair wine, while high pulass is Fine.</t>
  </si>
  <si>
    <t>fortified</t>
  </si>
  <si>
    <t>Clarry</t>
  </si>
  <si>
    <t xml:space="preserve"> The Melshimbers produce several clarries each year, often with unique names that apply only to a single vintage</t>
  </si>
  <si>
    <t>Melshimbers</t>
  </si>
  <si>
    <t>7 gp</t>
  </si>
  <si>
    <t>Pink Clarry</t>
  </si>
  <si>
    <t xml:space="preserve"> A Fair blend of red and white wine. Pink clarry is the one Melshimber variety presented every year, though its composition varies with each vintage.</t>
  </si>
  <si>
    <t>4 gp</t>
  </si>
  <si>
    <t>Obsidian Clarry</t>
  </si>
  <si>
    <t xml:space="preserve"> A Common blend almost black in color utilizing peppercorns, fennel, and marigolds as the primary components in its herb mix</t>
  </si>
  <si>
    <t>Common</t>
  </si>
  <si>
    <t>6 gp</t>
  </si>
  <si>
    <t>Clarry Superior</t>
  </si>
  <si>
    <t xml:space="preserve"> This year's Good clarry is a rose utilizing raspberries, rosemary, and bee pollen</t>
  </si>
  <si>
    <t>year's</t>
  </si>
  <si>
    <t>Silver Spring</t>
  </si>
  <si>
    <t xml:space="preserve"> A Fine and nearly unobtainable white artwine</t>
  </si>
  <si>
    <t>1.2 sp</t>
  </si>
  <si>
    <t>Imported Vintages</t>
  </si>
  <si>
    <t>Scornubian Rose</t>
  </si>
  <si>
    <r>
      <t>A </t>
    </r>
    <r>
      <rPr>
        <i/>
        <sz val="10"/>
        <color rgb="FF000000"/>
        <rFont val="Arial"/>
        <family val="2"/>
        <charset val="204"/>
      </rPr>
      <t>Good</t>
    </r>
    <r>
      <rPr>
        <sz val="10"/>
        <color rgb="FF000000"/>
        <rFont val="Arial"/>
        <family val="2"/>
        <charset val="204"/>
      </rPr>
      <t> rose with highly floral qualities, especially rose notes.</t>
    </r>
  </si>
  <si>
    <t>and</t>
  </si>
  <si>
    <t xml:space="preserve"> Helm-and-Eye Vineyards, Scornubel</t>
  </si>
  <si>
    <t>22 gp</t>
  </si>
  <si>
    <t>White-of-the-Run</t>
  </si>
  <si>
    <t>A Good white wine rumored to have originated at the Unicorn Run in the High Forest. The occasional Fine vintages of white-of-the-run are reputed to have curative properties, but they occur only once a decade or so.</t>
  </si>
  <si>
    <t>Moorland Firefly Red</t>
  </si>
  <si>
    <t>A Fair red wine made from partially cultivated grapes whose rarity makes it more highly sought than its quality implies.</t>
  </si>
  <si>
    <t>13 gp</t>
  </si>
  <si>
    <t>Moorland Firefly Red Extra Special Reserve</t>
  </si>
  <si>
    <t xml:space="preserve"> A single vineyard, Smoke Hill, produces this Fine, effervescent variety of the wine</t>
  </si>
  <si>
    <t>single</t>
  </si>
  <si>
    <t>Smoke Hill vineyard</t>
  </si>
  <si>
    <t>8 sp</t>
  </si>
  <si>
    <t>Amnian Honey Wine</t>
  </si>
  <si>
    <t xml:space="preserve"> Greenfields. oth the red and white varieties of Amnian honey wine are Good wines that are not appreciated in Waterdeep.</t>
  </si>
  <si>
    <t>eenfields</t>
  </si>
  <si>
    <t>1.4 sp</t>
  </si>
  <si>
    <t>Coin Wine</t>
  </si>
  <si>
    <t xml:space="preserve"> Greenfields. . These are presented in a variety of colors and qualities.</t>
  </si>
  <si>
    <t>8 gp</t>
  </si>
  <si>
    <t>Gold Coin Wine</t>
  </si>
  <si>
    <t xml:space="preserve"> The single Fine variety is a white wine the color of liquid gold</t>
  </si>
  <si>
    <t>25 sp</t>
  </si>
  <si>
    <t>Copper Coin Wine</t>
  </si>
  <si>
    <t xml:space="preserve"> A Good white wine the color of copper</t>
  </si>
  <si>
    <t>6 cp</t>
  </si>
  <si>
    <t>Ruby Coin Wine</t>
  </si>
  <si>
    <t xml:space="preserve"> A Good red wine like melted rubies</t>
  </si>
  <si>
    <t>Emerald Coin Wine</t>
  </si>
  <si>
    <t xml:space="preserve"> A Fair and uncommon green wine</t>
  </si>
  <si>
    <t>House Rosznar</t>
  </si>
  <si>
    <t>Laradael Honey Wine</t>
  </si>
  <si>
    <t xml:space="preserve"> A Good honey wine actually made in the Rosznar villa, using wine taken from the apiary in the smallest building of the villa compound</t>
  </si>
  <si>
    <t>Rosznar villa</t>
  </si>
  <si>
    <t>16 gp</t>
  </si>
  <si>
    <t>White Magic</t>
  </si>
  <si>
    <t xml:space="preserve"> A Good white artwine from the Rosznar white grape vineyards in the Redcliffs</t>
  </si>
  <si>
    <t xml:space="preserve"> Rosznar white grape vineyards in the Redcliffs</t>
  </si>
  <si>
    <t>Redcliffs White</t>
  </si>
  <si>
    <t xml:space="preserve"> A Poor white wine from the Rosznar white grape vineyards in the Redcliffs</t>
  </si>
  <si>
    <t>Whitehawk Greatwine</t>
  </si>
  <si>
    <t xml:space="preserve"> A Fine xera-fortified red wine, greatwine is a traditional Imnescari fortified wine, of which Whitehawk is arguably the best</t>
  </si>
  <si>
    <t>All of the Rosznar imports come from the family's extensive vineyards in Imnescar, Amn, and pressed at their Whitehawk Winery, which gathers the various crops of all those vineyards</t>
  </si>
  <si>
    <t>Whitehawk Spicewine</t>
  </si>
  <si>
    <t xml:space="preserve"> A Fine conditum, the Rosznar spicewine is a heady brew indeed, inflaming the senses with its potency</t>
  </si>
  <si>
    <t>Whitehawk Red</t>
  </si>
  <si>
    <t xml:space="preserve"> A Good red wine</t>
  </si>
  <si>
    <t>7 sp</t>
  </si>
  <si>
    <t>Whitehawk Black</t>
  </si>
  <si>
    <t xml:space="preserve"> A Good chessentan-fortified bloodwine</t>
  </si>
  <si>
    <t>Whitehawk Amber</t>
  </si>
  <si>
    <t xml:space="preserve"> A Fair red artwine crafted of the poorer-quality red wines produced by the winery</t>
  </si>
  <si>
    <t>Bluesky Shire Best</t>
  </si>
  <si>
    <t xml:space="preserve"> A Fair hill-wine made with carrots, parsnips and a hint of rhubarb, brewed by a clan of halfling vintners who have made this recipe for generations</t>
  </si>
  <si>
    <t>House Thann</t>
  </si>
  <si>
    <t>Arbor Coast White</t>
  </si>
  <si>
    <t xml:space="preserve"> A Good white wine</t>
  </si>
  <si>
    <t>Radamandar Sweet</t>
  </si>
  <si>
    <t xml:space="preserve"> A Good clarry mixture of white wines, sweetened with honey, cardamom and a mixture of other secret spices</t>
  </si>
  <si>
    <t>9 cp</t>
  </si>
  <si>
    <t>Bridgewater Claret</t>
  </si>
  <si>
    <t xml:space="preserve"> A Good sweet claret wine, grown in the small Thann vineyards around Zundbridge, just south of Waterdeep</t>
  </si>
  <si>
    <t>12 sp</t>
  </si>
  <si>
    <t>Red Rune</t>
  </si>
  <si>
    <t xml:space="preserve"> A Fair red wine, also made in Zundbridge, most of which is sold to the Red Rune Inn in the small village for its tables</t>
  </si>
  <si>
    <t>9 sp</t>
  </si>
  <si>
    <t>Wintermist</t>
  </si>
  <si>
    <t xml:space="preserve"> A Fine ice mistwine, created through an unknown process that results in an effervescent ice wine whose taste is without equal; always served quite cold</t>
  </si>
  <si>
    <t>The Thann imported wines come from familial estates in Tethyr</t>
  </si>
  <si>
    <t>13 sp</t>
  </si>
  <si>
    <t>Daelbar's Own</t>
  </si>
  <si>
    <t xml:space="preserve"> A Fair bloodwine, known for its richness and taste instilled by its fermentation in pine casks</t>
  </si>
  <si>
    <t>10 cp</t>
  </si>
  <si>
    <t>Rivershire Pale</t>
  </si>
  <si>
    <t xml:space="preserve"> A Poor white wine-based port that rarely leaves Rivershire; though the family has tried to refine it into something more palatable over the years, they haven't met with much success, despite it being a favorite of the halflings of Rivershire</t>
  </si>
  <si>
    <t>Elemetar Clarry</t>
  </si>
  <si>
    <t xml:space="preserve"> A Poor red wine clarry whose only claim to fame is that some Tethyrian chefs swear by it for cooking</t>
  </si>
  <si>
    <t>32 gp</t>
  </si>
  <si>
    <t>The Vintners', Distillers' and Brewers' Guild</t>
  </si>
  <si>
    <t>Waterdhavian Fields Finest</t>
  </si>
  <si>
    <t xml:space="preserve"> A Fine flower and herb wine crafted of dandelions, rose hips, violets and other herbs and flowers, this expensive wine is a sipping pleasure considered the perfect thing to serve at garden or hunting parties</t>
  </si>
  <si>
    <t>The members of the Vintners', Distillers' and Brewers' Guild in Waterdeep only produce domestic wines, although fully half or more of them are involved in the importing of fine wines from elsewhere</t>
  </si>
  <si>
    <t>Dark Delights</t>
  </si>
  <si>
    <t xml:space="preserve"> A Fine resinated bloodwine, this vintage is practically a liquor in its potency</t>
  </si>
  <si>
    <t>Taste of the East</t>
  </si>
  <si>
    <t xml:space="preserve"> A Fine conditum that is hands-down the finest conditum anywhere along the Sword Coast</t>
  </si>
  <si>
    <t>3 gp</t>
  </si>
  <si>
    <t xml:space="preserve"> A Good to Fair white mistwine fortified with an almond-derived neutral alcohol, zzar is a traditional Waterdhavian fare whose making is a closely guarded guild secret</t>
  </si>
  <si>
    <t>37 sp</t>
  </si>
  <si>
    <t>Good Spirits Scarlet</t>
  </si>
  <si>
    <t xml:space="preserve"> A Good to Fair quality red wine that is a staple in many Waterdhavian taprooms and homes</t>
  </si>
  <si>
    <t>43 sp</t>
  </si>
  <si>
    <t>Honey of the Mount</t>
  </si>
  <si>
    <t xml:space="preserve"> A Good honey wine made from the honey of apiaries on the northern edge of Mount Waterdeep, this is a fine, delicate vintage well-loved by much of the North</t>
  </si>
  <si>
    <t>Honey of the Winter Mount</t>
  </si>
  <si>
    <t xml:space="preserve"> A Good honey ice wine, much harder to find, as it is well-loved in Neverwinter and Silverymoon, whose merchants buy as much as their makers will permit them to purchase</t>
  </si>
  <si>
    <t>Old Devil Firewine</t>
  </si>
  <si>
    <t xml:space="preserve"> A Good quality firewine that is practically the gold standard for such vintages in Waterdeep</t>
  </si>
  <si>
    <t>1.5 sp</t>
  </si>
  <si>
    <t>Sweetruff Sweetwine</t>
  </si>
  <si>
    <t xml:space="preserve"> A Fair quality hill-wine, crafted of carrots flavored with sweetruff and lemongrass, this vintage is the product of the Sweetruff clan of halflings who have been members of the guild for generations</t>
  </si>
  <si>
    <t>Emerald Sun Shondath</t>
  </si>
  <si>
    <t xml:space="preserve"> A Fair quality herb icewine made primarily from mint, with notes of lemon and ginger, this shondath (an elven term for mint-wine) is cool and refreshing, the perfect drink for sweltering summer evening revels</t>
  </si>
  <si>
    <t>Summer Storm</t>
  </si>
  <si>
    <t xml:space="preserve"> A Fair quality mistwine that gets its name from the "storm" of fizzing bubbles swirling through the summer-golden liquid, Summer Storm has become a fashionable drink to serve at summer weddings to toast the new couple</t>
  </si>
  <si>
    <t>5 cp</t>
  </si>
  <si>
    <t>35 sp</t>
  </si>
  <si>
    <t>9 gp</t>
  </si>
  <si>
    <t>1.7 sp</t>
  </si>
  <si>
    <t>18 gp</t>
  </si>
  <si>
    <t>3.5 sp</t>
  </si>
  <si>
    <t>48 gp</t>
  </si>
  <si>
    <t>60 gp</t>
  </si>
  <si>
    <t>12 gp</t>
  </si>
  <si>
    <t>24 gp</t>
  </si>
  <si>
    <t>14 gp</t>
  </si>
  <si>
    <t>4.5 sp</t>
  </si>
  <si>
    <t>70 gp</t>
  </si>
  <si>
    <t>Edit</t>
  </si>
  <si>
    <t>46 sp</t>
  </si>
  <si>
    <t>18 sp</t>
  </si>
  <si>
    <t>3.8 sp</t>
  </si>
  <si>
    <t>38 gp</t>
  </si>
  <si>
    <t>54 gp</t>
  </si>
  <si>
    <t>23 gp</t>
  </si>
  <si>
    <t>28 sp</t>
  </si>
  <si>
    <t>56 gp</t>
  </si>
  <si>
    <t>17 gp</t>
  </si>
  <si>
    <t>4.8 sp</t>
  </si>
  <si>
    <t>42 gp</t>
  </si>
  <si>
    <t>112 sp</t>
  </si>
  <si>
    <t>26 gp</t>
  </si>
  <si>
    <t>33 sp</t>
  </si>
  <si>
    <t>65 gp</t>
  </si>
  <si>
    <t>EDIT</t>
  </si>
  <si>
    <t> SHARE</t>
  </si>
  <si>
    <t>Rules Information</t>
  </si>
  <si>
    <t>Value</t>
  </si>
  <si>
    <t>Mug</t>
  </si>
  <si>
    <t>4 cp</t>
  </si>
  <si>
    <t>2 sp</t>
  </si>
  <si>
    <r>
      <t>j</t>
    </r>
    <r>
      <rPr>
        <sz val="12"/>
        <color rgb="FF000000"/>
        <rFont val="Arial"/>
        <family val="2"/>
        <charset val="204"/>
      </rPr>
      <t>With gold embroidery add:</t>
    </r>
  </si>
  <si>
    <r>
      <t>a</t>
    </r>
    <r>
      <rPr>
        <sz val="12"/>
        <color rgb="FF000000"/>
        <rFont val="Arial"/>
        <family val="2"/>
        <charset val="204"/>
      </rPr>
      <t>Dying charge: add</t>
    </r>
  </si>
  <si>
    <r>
      <t>b</t>
    </r>
    <r>
      <rPr>
        <sz val="12"/>
        <color rgb="FF000000"/>
        <rFont val="Arial"/>
        <family val="2"/>
        <charset val="204"/>
      </rPr>
      <t>Added embroidery. Add:</t>
    </r>
  </si>
  <si>
    <t>45 gp</t>
  </si>
  <si>
    <r>
      <t>d</t>
    </r>
    <r>
      <rPr>
        <sz val="12"/>
        <color rgb="FF000000"/>
        <rFont val="Arial"/>
        <family val="2"/>
        <charset val="204"/>
      </rPr>
      <t>Add options to silk. Add:</t>
    </r>
  </si>
  <si>
    <r>
      <t>c</t>
    </r>
    <r>
      <rPr>
        <sz val="12"/>
        <color rgb="FF000000"/>
        <rFont val="Arial"/>
        <family val="2"/>
        <charset val="204"/>
      </rPr>
      <t>Add options. Add:</t>
    </r>
  </si>
  <si>
    <t>4 cp</t>
  </si>
  <si>
    <r>
      <t>e</t>
    </r>
    <r>
      <rPr>
        <sz val="12"/>
        <color rgb="FF000000"/>
        <rFont val="Arial"/>
        <family val="2"/>
        <charset val="204"/>
      </rPr>
      <t>Add wire mesh lining. Add:</t>
    </r>
  </si>
  <si>
    <t>7 cp</t>
  </si>
  <si>
    <r>
      <t>e</t>
    </r>
    <r>
      <rPr>
        <sz val="12"/>
        <color rgb="FF000000"/>
        <rFont val="Arial"/>
        <family val="2"/>
        <charset val="204"/>
      </rPr>
      <t>Extra embroidered or tooled letters. Add:</t>
    </r>
  </si>
  <si>
    <t>2 cp</t>
  </si>
  <si>
    <r>
      <t>f</t>
    </r>
    <r>
      <rPr>
        <sz val="12"/>
        <color rgb="FF000000"/>
        <rFont val="Arial"/>
        <family val="2"/>
        <charset val="204"/>
      </rPr>
      <t>Add fur lining. Add:</t>
    </r>
  </si>
  <si>
    <t>1.6 sp</t>
  </si>
  <si>
    <r>
      <t>h</t>
    </r>
    <r>
      <rPr>
        <sz val="12"/>
        <color rgb="FF000000"/>
        <rFont val="Arial"/>
        <family val="2"/>
        <charset val="204"/>
      </rPr>
      <t>Retarring</t>
    </r>
  </si>
  <si>
    <r>
      <t>g</t>
    </r>
    <r>
      <rPr>
        <sz val="12"/>
        <color rgb="FF000000"/>
        <rFont val="Arial"/>
        <family val="2"/>
        <charset val="204"/>
      </rPr>
      <t>Add dagger sheath to boots. Add for each:</t>
    </r>
  </si>
  <si>
    <r>
      <t>i</t>
    </r>
    <r>
      <rPr>
        <sz val="12"/>
        <color rgb="FF000000"/>
        <rFont val="Arial"/>
        <family val="2"/>
        <charset val="204"/>
      </rPr>
      <t>Added attachments - Add:</t>
    </r>
  </si>
  <si>
    <r>
      <t>k</t>
    </r>
    <r>
      <rPr>
        <sz val="12"/>
        <color rgb="FF000000"/>
        <rFont val="Arial"/>
        <family val="2"/>
        <charset val="204"/>
      </rPr>
      <t>Fur Lining. Add:</t>
    </r>
  </si>
  <si>
    <t>3 cp</t>
  </si>
  <si>
    <t>1700 gp</t>
  </si>
  <si>
    <t>Special Order Only</t>
  </si>
  <si>
    <t>55 gp</t>
  </si>
  <si>
    <t>8 cp</t>
  </si>
  <si>
    <t>14 sp</t>
  </si>
  <si>
    <t>2.5 sp</t>
  </si>
  <si>
    <t>7.5 sp</t>
  </si>
  <si>
    <t>11 sp</t>
  </si>
  <si>
    <r>
      <t>Codpiece, bag - linen</t>
    </r>
    <r>
      <rPr>
        <vertAlign val="superscript"/>
        <sz val="12"/>
        <color rgb="FF000000"/>
        <rFont val="Arial"/>
        <family val="2"/>
        <charset val="204"/>
      </rPr>
      <t>j</t>
    </r>
  </si>
  <si>
    <r>
      <t>Codpiece, bag - velvet or silk</t>
    </r>
    <r>
      <rPr>
        <vertAlign val="superscript"/>
        <sz val="12"/>
        <color rgb="FF000000"/>
        <rFont val="Arial"/>
        <family val="2"/>
        <charset val="204"/>
      </rPr>
      <t>j</t>
    </r>
  </si>
  <si>
    <r>
      <t>Codpiece, flat - linen</t>
    </r>
    <r>
      <rPr>
        <vertAlign val="superscript"/>
        <sz val="12"/>
        <color rgb="FF000000"/>
        <rFont val="Arial"/>
        <family val="2"/>
        <charset val="204"/>
      </rPr>
      <t>j</t>
    </r>
  </si>
  <si>
    <r>
      <t>Codpiece, flat - velvet or silk</t>
    </r>
    <r>
      <rPr>
        <vertAlign val="superscript"/>
        <sz val="12"/>
        <color rgb="FF000000"/>
        <rFont val="Arial"/>
        <family val="2"/>
        <charset val="204"/>
      </rPr>
      <t>j</t>
    </r>
  </si>
  <si>
    <r>
      <t>Dress, linen - elf</t>
    </r>
    <r>
      <rPr>
        <vertAlign val="superscript"/>
        <sz val="12"/>
        <color rgb="FF000000"/>
        <rFont val="Arial"/>
        <family val="2"/>
        <charset val="204"/>
      </rPr>
      <t>a</t>
    </r>
  </si>
  <si>
    <r>
      <t>Dress, linen - gnome</t>
    </r>
    <r>
      <rPr>
        <vertAlign val="superscript"/>
        <sz val="12"/>
        <color rgb="FF000000"/>
        <rFont val="Arial"/>
        <family val="2"/>
        <charset val="204"/>
      </rPr>
      <t>a</t>
    </r>
  </si>
  <si>
    <r>
      <t>Dress, linen - halfling</t>
    </r>
    <r>
      <rPr>
        <vertAlign val="superscript"/>
        <sz val="12"/>
        <color rgb="FF000000"/>
        <rFont val="Arial"/>
        <family val="2"/>
        <charset val="204"/>
      </rPr>
      <t>a</t>
    </r>
  </si>
  <si>
    <t>27 gp</t>
  </si>
  <si>
    <t>37 gp</t>
  </si>
  <si>
    <r>
      <t>Hat or cap</t>
    </r>
    <r>
      <rPr>
        <vertAlign val="superscript"/>
        <sz val="12"/>
        <color rgb="FF000000"/>
        <rFont val="Arial"/>
        <family val="2"/>
        <charset val="204"/>
      </rPr>
      <t>k</t>
    </r>
    <r>
      <rPr>
        <sz val="12"/>
        <color rgb="FF000000"/>
        <rFont val="Arial"/>
        <family val="2"/>
        <charset val="204"/>
      </rPr>
      <t> - fur</t>
    </r>
  </si>
  <si>
    <r>
      <t>Hat or cap - linen, wool, leather</t>
    </r>
    <r>
      <rPr>
        <vertAlign val="superscript"/>
        <sz val="12"/>
        <color rgb="FF000000"/>
        <rFont val="Arial"/>
        <family val="2"/>
        <charset val="204"/>
      </rPr>
      <t>k</t>
    </r>
  </si>
  <si>
    <r>
      <t>Jerkin, leather</t>
    </r>
    <r>
      <rPr>
        <vertAlign val="superscript"/>
        <sz val="12"/>
        <color rgb="FF000000"/>
        <rFont val="Arial"/>
        <family val="2"/>
        <charset val="204"/>
      </rPr>
      <t>bc</t>
    </r>
  </si>
  <si>
    <r>
      <t>Jerkin, linen</t>
    </r>
    <r>
      <rPr>
        <vertAlign val="superscript"/>
        <sz val="12"/>
        <color rgb="FF000000"/>
        <rFont val="Arial"/>
        <family val="2"/>
        <charset val="204"/>
      </rPr>
      <t>bc</t>
    </r>
  </si>
  <si>
    <r>
      <t>Jerkin, Maztican cotton</t>
    </r>
    <r>
      <rPr>
        <vertAlign val="superscript"/>
        <sz val="12"/>
        <color rgb="FF000000"/>
        <rFont val="Arial"/>
        <family val="2"/>
        <charset val="204"/>
      </rPr>
      <t>bc</t>
    </r>
  </si>
  <si>
    <r>
      <t>Jerkin, quilted</t>
    </r>
    <r>
      <rPr>
        <vertAlign val="superscript"/>
        <sz val="12"/>
        <color rgb="FF000000"/>
        <rFont val="Arial"/>
        <family val="2"/>
        <charset val="204"/>
      </rPr>
      <t>bc</t>
    </r>
  </si>
  <si>
    <r>
      <t>Jerkin, silk</t>
    </r>
    <r>
      <rPr>
        <vertAlign val="superscript"/>
        <sz val="12"/>
        <color rgb="FF000000"/>
        <rFont val="Arial"/>
        <family val="2"/>
        <charset val="204"/>
      </rPr>
      <t>bd</t>
    </r>
  </si>
  <si>
    <t>80 gp</t>
  </si>
  <si>
    <r>
      <t>Purse, leather</t>
    </r>
    <r>
      <rPr>
        <vertAlign val="superscript"/>
        <sz val="12"/>
        <color rgb="FF000000"/>
        <rFont val="Arial"/>
        <family val="2"/>
        <charset val="204"/>
      </rPr>
      <t>e</t>
    </r>
  </si>
  <si>
    <r>
      <t>Purse, linen</t>
    </r>
    <r>
      <rPr>
        <vertAlign val="superscript"/>
        <sz val="12"/>
        <color rgb="FF000000"/>
        <rFont val="Arial"/>
        <family val="2"/>
        <charset val="204"/>
      </rPr>
      <t>e</t>
    </r>
  </si>
  <si>
    <r>
      <t>Robe, wool or linen</t>
    </r>
    <r>
      <rPr>
        <vertAlign val="superscript"/>
        <sz val="12"/>
        <color rgb="FF000000"/>
        <rFont val="Arial"/>
        <family val="2"/>
        <charset val="204"/>
      </rPr>
      <t>f</t>
    </r>
  </si>
  <si>
    <r>
      <t>Robe, silk</t>
    </r>
    <r>
      <rPr>
        <vertAlign val="superscript"/>
        <sz val="12"/>
        <color rgb="FF000000"/>
        <rFont val="Arial"/>
        <family val="2"/>
        <charset val="204"/>
      </rPr>
      <t>f</t>
    </r>
  </si>
  <si>
    <t>95 sp</t>
  </si>
  <si>
    <t>95 gp</t>
  </si>
  <si>
    <r>
      <t>Turban or beret - fur</t>
    </r>
    <r>
      <rPr>
        <vertAlign val="superscript"/>
        <sz val="12"/>
        <color rgb="FF000000"/>
        <rFont val="Arial"/>
        <family val="2"/>
        <charset val="204"/>
      </rPr>
      <t>k</t>
    </r>
  </si>
  <si>
    <r>
      <t>Turban or beret - linen, wool, leather</t>
    </r>
    <r>
      <rPr>
        <vertAlign val="superscript"/>
        <sz val="12"/>
        <color rgb="FF000000"/>
        <rFont val="Arial"/>
        <family val="2"/>
        <charset val="204"/>
      </rPr>
      <t>k</t>
    </r>
  </si>
  <si>
    <r>
      <t>High boots, hard</t>
    </r>
    <r>
      <rPr>
        <vertAlign val="superscript"/>
        <sz val="12"/>
        <color rgb="FF000000"/>
        <rFont val="Arial"/>
        <family val="2"/>
        <charset val="204"/>
      </rPr>
      <t>g</t>
    </r>
  </si>
  <si>
    <r>
      <t>High boots, pelt</t>
    </r>
    <r>
      <rPr>
        <vertAlign val="superscript"/>
        <sz val="12"/>
        <color rgb="FF000000"/>
        <rFont val="Arial"/>
        <family val="2"/>
        <charset val="204"/>
      </rPr>
      <t>g</t>
    </r>
  </si>
  <si>
    <r>
      <t>High boots, soft</t>
    </r>
    <r>
      <rPr>
        <vertAlign val="superscript"/>
        <sz val="12"/>
        <color rgb="FF000000"/>
        <rFont val="Arial"/>
        <family val="2"/>
        <charset val="204"/>
      </rPr>
      <t>g</t>
    </r>
  </si>
  <si>
    <r>
      <t>Hip boots</t>
    </r>
    <r>
      <rPr>
        <vertAlign val="superscript"/>
        <sz val="12"/>
        <color rgb="FF000000"/>
        <rFont val="Arial"/>
        <family val="2"/>
        <charset val="204"/>
      </rPr>
      <t>h</t>
    </r>
  </si>
  <si>
    <r>
      <t>Low boots, hard</t>
    </r>
    <r>
      <rPr>
        <vertAlign val="superscript"/>
        <sz val="12"/>
        <color rgb="FF000000"/>
        <rFont val="Arial"/>
        <family val="2"/>
        <charset val="204"/>
      </rPr>
      <t>g</t>
    </r>
  </si>
  <si>
    <r>
      <t>Low boots, pelt</t>
    </r>
    <r>
      <rPr>
        <vertAlign val="superscript"/>
        <sz val="12"/>
        <color rgb="FF000000"/>
        <rFont val="Arial"/>
        <family val="2"/>
        <charset val="204"/>
      </rPr>
      <t>g</t>
    </r>
  </si>
  <si>
    <r>
      <t>Low boots, soft</t>
    </r>
    <r>
      <rPr>
        <vertAlign val="superscript"/>
        <sz val="12"/>
        <color rgb="FF000000"/>
        <rFont val="Arial"/>
        <family val="2"/>
        <charset val="204"/>
      </rPr>
      <t>g</t>
    </r>
  </si>
  <si>
    <r>
      <t>Orc-Spiker Boots</t>
    </r>
    <r>
      <rPr>
        <vertAlign val="superscript"/>
        <sz val="12"/>
        <color rgb="FF000000"/>
        <rFont val="Arial"/>
        <family val="2"/>
        <charset val="204"/>
      </rPr>
      <t>i</t>
    </r>
  </si>
  <si>
    <t>Gang Leadership</t>
  </si>
  <si>
    <t>spellcasting support</t>
  </si>
  <si>
    <t>http://enneadgames.com/generators/urban-gang-details-generator/</t>
  </si>
  <si>
    <t>d8 The gang's money-making schemes include...</t>
  </si>
  <si>
    <t>d20 The gang's colors are...</t>
  </si>
  <si>
    <t>d10 The gang's leader is...</t>
  </si>
  <si>
    <t>d10 Gangmembers typically arm themselves with...</t>
  </si>
  <si>
    <t>d10 Gangmembers typically fight with...</t>
  </si>
  <si>
    <t>d12 The gang's headquarters is hidden in or near...</t>
  </si>
  <si>
    <t>d12 The gang is feared or respected by...</t>
  </si>
  <si>
    <t>d12 Distinguishing feature for an individual: The gangmember has...</t>
  </si>
  <si>
    <t>d20 The gang's symbol is...</t>
  </si>
  <si>
    <t>GANG LEADER</t>
  </si>
  <si>
    <t>MAIN FORCES</t>
  </si>
  <si>
    <t>STRONG ONES</t>
  </si>
  <si>
    <t>CASTERS</t>
  </si>
  <si>
    <t>SPECIAL</t>
  </si>
  <si>
    <t>NON HUMANS</t>
  </si>
  <si>
    <t>BEASTS</t>
  </si>
  <si>
    <t>Instructions</t>
  </si>
  <si>
    <t>Tiny</t>
  </si>
  <si>
    <t>Small</t>
  </si>
  <si>
    <t xml:space="preserve">Medium </t>
  </si>
  <si>
    <t>Large</t>
  </si>
  <si>
    <t>Huge</t>
  </si>
  <si>
    <t>https://www.reddit.com/r/DnD/comments/31d9ia/what_a_good_name_for_a_dd_street_gang/</t>
  </si>
  <si>
    <t>cultist</t>
  </si>
  <si>
    <t>spy</t>
  </si>
  <si>
    <t>apprentice wizard</t>
  </si>
  <si>
    <t>kobold</t>
  </si>
  <si>
    <t>mastiffs</t>
  </si>
  <si>
    <t>veteran</t>
  </si>
  <si>
    <t>bandit</t>
  </si>
  <si>
    <t>berserker</t>
  </si>
  <si>
    <t>acolyte</t>
  </si>
  <si>
    <t>werewolf</t>
  </si>
  <si>
    <t>goblin</t>
  </si>
  <si>
    <t>flying snakes</t>
  </si>
  <si>
    <t>1 level spells</t>
  </si>
  <si>
    <t>gladiator</t>
  </si>
  <si>
    <t>thug</t>
  </si>
  <si>
    <t>Martial Arts Adept</t>
  </si>
  <si>
    <t>cult fanatic</t>
  </si>
  <si>
    <t>bugbear</t>
  </si>
  <si>
    <t>mephit</t>
  </si>
  <si>
    <t>2 levels spells</t>
  </si>
  <si>
    <t>d8</t>
  </si>
  <si>
    <t>scheme</t>
  </si>
  <si>
    <t>d20</t>
  </si>
  <si>
    <t>colors</t>
  </si>
  <si>
    <t>leader</t>
  </si>
  <si>
    <t>fight tactics</t>
  </si>
  <si>
    <t>feared or respected</t>
  </si>
  <si>
    <t>feature</t>
  </si>
  <si>
    <t>symbol</t>
  </si>
  <si>
    <t>Master Thief</t>
  </si>
  <si>
    <t>priest</t>
  </si>
  <si>
    <t>kenku</t>
  </si>
  <si>
    <t>3 levels spells</t>
  </si>
  <si>
    <t>1. Distributing drugs (d4): 1. smokeleaf; 2. hallucinogenic mushrooms; 3. sleepysalt (a downer); 4. sharpsugar (an upper).</t>
  </si>
  <si>
    <t>1. Black.</t>
  </si>
  <si>
    <t>1. A dangerous megalomaniac.</t>
  </si>
  <si>
    <t>1. Wooden clubs.</t>
  </si>
  <si>
    <t>1. Swarm tactics.</t>
  </si>
  <si>
    <t>1. The residence of the leader or a senior gangmember.</t>
  </si>
  <si>
    <t>1. Fishermen and sailors.</t>
  </si>
  <si>
    <t>1. A nose ring.</t>
  </si>
  <si>
    <t>1. A skull.</t>
  </si>
  <si>
    <t>Assassin</t>
  </si>
  <si>
    <t>half-ogre</t>
  </si>
  <si>
    <t>mage</t>
  </si>
  <si>
    <t>5 levels spells</t>
  </si>
  <si>
    <t>2. Running heists of and/or fencing stolen gems and precious metals.</t>
  </si>
  <si>
    <t>2. Red / scarlet.</t>
  </si>
  <si>
    <t>2. A charismatic demagogue.</t>
  </si>
  <si>
    <t>2. Throwing knives.</t>
  </si>
  <si>
    <t>2. Hit-and-run tactics.</t>
  </si>
  <si>
    <t>2. An artisan's shop or guildhall.</t>
  </si>
  <si>
    <t>2. Beggars and thieves.</t>
  </si>
  <si>
    <t>2. Shiny leather boots.</t>
  </si>
  <si>
    <t>2. A ghost.</t>
  </si>
  <si>
    <t>Swashbuckler</t>
  </si>
  <si>
    <t>3. Petty theft, burglary, and/or pickpocketing.</t>
  </si>
  <si>
    <t>3. Gold.</t>
  </si>
  <si>
    <t>3. A mysterious foreigner.</t>
  </si>
  <si>
    <t>3. Over-sized daggers.</t>
  </si>
  <si>
    <t>3. Ambush tactics.</t>
  </si>
  <si>
    <t>3. A merchant's office.</t>
  </si>
  <si>
    <t>3. Merchants and moneychangers.</t>
  </si>
  <si>
    <t>3. A hole in the toe of one boot.</t>
  </si>
  <si>
    <t>3. An open hand.</t>
  </si>
  <si>
    <t>scout</t>
  </si>
  <si>
    <t>Uthgardt shaman</t>
  </si>
  <si>
    <t>4. Assassinations that look like accidents or that frame someone else.</t>
  </si>
  <si>
    <t>4. Forest green.</t>
  </si>
  <si>
    <t>4. A talented thief.</t>
  </si>
  <si>
    <t>4. Serrated daggers.</t>
  </si>
  <si>
    <t>4. Choreographed maneuvers.</t>
  </si>
  <si>
    <t>4. A tavern.</t>
  </si>
  <si>
    <t>4. Jewelers and gemcutters.</t>
  </si>
  <si>
    <t>4. A dagger in each boot.</t>
  </si>
  <si>
    <t>4. A clenched fist.</t>
  </si>
  <si>
    <t>5. Running brothels (d3): 1. exotic; 2. low; 3. high-class.</t>
  </si>
  <si>
    <t>5. Royal blue.</t>
  </si>
  <si>
    <t>5. A well-known public figure.</t>
  </si>
  <si>
    <t>5. Daggers and crossbows.</t>
  </si>
  <si>
    <t>5. Unpredictable maneuvers.</t>
  </si>
  <si>
    <t>5. A brothel.</t>
  </si>
  <si>
    <t>5. Politicians and magistrates.</t>
  </si>
  <si>
    <t>5. A heavy gold chain around the neck.</t>
  </si>
  <si>
    <t>5. An arrow.</t>
  </si>
  <si>
    <t>6 apprentices</t>
  </si>
  <si>
    <t>GANGS TROOPS</t>
  </si>
  <si>
    <t>DM Discretion</t>
  </si>
  <si>
    <t>6. Shaking down legitimate local businesses and/or city officials.</t>
  </si>
  <si>
    <t>6. Violet.</t>
  </si>
  <si>
    <t>6. A ruthless killer.</t>
  </si>
  <si>
    <t>6. Hammers and daggers.</t>
  </si>
  <si>
    <t>6. Lots of smiles and jokes.</t>
  </si>
  <si>
    <t>6. A warehouse or shipyard.</t>
  </si>
  <si>
    <t>6. Guards and sheriffs.</t>
  </si>
  <si>
    <t>6. A wide-brimmed hat.</t>
  </si>
  <si>
    <t>6. A dagger.</t>
  </si>
  <si>
    <t>5 acolytes</t>
  </si>
  <si>
    <t>7. Serving as muscle for shady merchants and/or brothel-keepers.</t>
  </si>
  <si>
    <t>7. Silver / light grey.</t>
  </si>
  <si>
    <t>7. A femme fatale.</t>
  </si>
  <si>
    <t>7. Sticks and stones.</t>
  </si>
  <si>
    <t>7. Lots of fancy footwork.</t>
  </si>
  <si>
    <t>7. A temple complex.</t>
  </si>
  <si>
    <t>7. Soldiers and warriors.</t>
  </si>
  <si>
    <t>7. A dagger tattoo on the forearm.</t>
  </si>
  <si>
    <t>7. A sword.</t>
  </si>
  <si>
    <t>Bandits</t>
  </si>
  <si>
    <t>2d6</t>
  </si>
  <si>
    <t>3d6</t>
  </si>
  <si>
    <t>3d6+3</t>
  </si>
  <si>
    <t>8. Holding up outgoing ships or wagons.</t>
  </si>
  <si>
    <t>8. Bronze.</t>
  </si>
  <si>
    <t>8. A charming rogue.</t>
  </si>
  <si>
    <t>8. Shortswords.</t>
  </si>
  <si>
    <t>8. Lots of screaming and shouting.</t>
  </si>
  <si>
    <t>8. The city's sewers.</t>
  </si>
  <si>
    <t>8. Gladiators and pugilists.</t>
  </si>
  <si>
    <t>8. A snake tattoo around the arm.</t>
  </si>
  <si>
    <t>8. A hammer.</t>
  </si>
  <si>
    <t>Thugs</t>
  </si>
  <si>
    <t>1d4</t>
  </si>
  <si>
    <t>1d6</t>
  </si>
  <si>
    <t>1d6+3</t>
  </si>
  <si>
    <t>9. Tan / khaki.</t>
  </si>
  <si>
    <t>9. A dashing swashbuckler.</t>
  </si>
  <si>
    <t>9. Brass knuckles.</t>
  </si>
  <si>
    <t>9. Kicking and stomping.</t>
  </si>
  <si>
    <t>9. The town hall.</t>
  </si>
  <si>
    <t>9. Peasants and farmers.</t>
  </si>
  <si>
    <t>9. A maniacal laugh.</t>
  </si>
  <si>
    <t>9. A crown.</t>
  </si>
  <si>
    <t>Spies</t>
  </si>
  <si>
    <t>1d4-1</t>
  </si>
  <si>
    <t>1d4+2</t>
  </si>
  <si>
    <t>10. Brown / beaver.</t>
  </si>
  <si>
    <t>10. A brutish thug.</t>
  </si>
  <si>
    <t>10. Bare fists.</t>
  </si>
  <si>
    <t>10. Lots of head-butting.</t>
  </si>
  <si>
    <t>10. An abandoned guildhall or warehouse.</t>
  </si>
  <si>
    <t>10. Servants and slaves.</t>
  </si>
  <si>
    <t>10. A long, hooked nose.</t>
  </si>
  <si>
    <t>10. A goblet.</t>
  </si>
  <si>
    <t>Scouts</t>
  </si>
  <si>
    <t>2d4</t>
  </si>
  <si>
    <t>11. Dark grey / gunmetal.</t>
  </si>
  <si>
    <t>11. A shantytown</t>
  </si>
  <si>
    <t>11. Priests and sages.</t>
  </si>
  <si>
    <t>11. An open shirt and a very hairy chest.</t>
  </si>
  <si>
    <t>11. The moon.</t>
  </si>
  <si>
    <t>GANG DESCRIPTION</t>
  </si>
  <si>
    <t>GANG FORCES</t>
  </si>
  <si>
    <t>Special allies</t>
  </si>
  <si>
    <t>Spellcasting allies</t>
  </si>
  <si>
    <t>12. White.</t>
  </si>
  <si>
    <t>12. The residence of a wealthy individual.</t>
  </si>
  <si>
    <t>12. Women and children.</t>
  </si>
  <si>
    <t>12. Extravagant mustaches.</t>
  </si>
  <si>
    <t>12. A star.</t>
  </si>
  <si>
    <t>13. Maroon.</t>
  </si>
  <si>
    <t>13. A fish.</t>
  </si>
  <si>
    <t>Spy</t>
  </si>
  <si>
    <t>14. Sky blue.</t>
  </si>
  <si>
    <t>14. A snake.</t>
  </si>
  <si>
    <t>15. Navy blue.</t>
  </si>
  <si>
    <t>15. A badger.</t>
  </si>
  <si>
    <t>16. Dark brown / chocolate.</t>
  </si>
  <si>
    <t>16. A spider.</t>
  </si>
  <si>
    <t>cult fanatic*</t>
  </si>
  <si>
    <t>17. Teal / turquoise.</t>
  </si>
  <si>
    <t>17. A rat.</t>
  </si>
  <si>
    <t>priest**</t>
  </si>
  <si>
    <t>18. Steel / blue grey.</t>
  </si>
  <si>
    <t>18. A wolf.</t>
  </si>
  <si>
    <t>19. Orange.</t>
  </si>
  <si>
    <t>19. A bear.</t>
  </si>
  <si>
    <t>special</t>
  </si>
  <si>
    <t>20. Olive green.</t>
  </si>
  <si>
    <t>20. An eagle.</t>
  </si>
  <si>
    <t>support forces</t>
  </si>
  <si>
    <t>1d6 wererats</t>
  </si>
  <si>
    <t>1d4 werewolves</t>
  </si>
  <si>
    <t>demon cultist</t>
  </si>
  <si>
    <t>1d6 cultist + cult fanatics</t>
  </si>
  <si>
    <t>devil cultist</t>
  </si>
  <si>
    <t>dark god cultist</t>
  </si>
  <si>
    <t>1d8 cultists + 1d4 acolytes + priest</t>
  </si>
  <si>
    <t>non human</t>
  </si>
  <si>
    <t>kobolds</t>
  </si>
  <si>
    <t>goblinoids</t>
  </si>
  <si>
    <t>beasts</t>
  </si>
  <si>
    <t>COMPONENT</t>
  </si>
  <si>
    <t>SPELL NAME</t>
  </si>
  <si>
    <t>CONSUMABLE</t>
  </si>
  <si>
    <t>PAGE</t>
  </si>
  <si>
    <t>LEVEL</t>
  </si>
  <si>
    <t>SCHOOL OF SPELL</t>
  </si>
  <si>
    <t>DIVINE OR ARCANE</t>
  </si>
  <si>
    <t>Bard</t>
  </si>
  <si>
    <t>Cleric</t>
  </si>
  <si>
    <t>Druid</t>
  </si>
  <si>
    <t>Paladin</t>
  </si>
  <si>
    <t>Ranger</t>
  </si>
  <si>
    <t>Sorcerer</t>
  </si>
  <si>
    <t>Warlock</t>
  </si>
  <si>
    <t>Wizard</t>
  </si>
  <si>
    <r>
      <t xml:space="preserve">-Items in </t>
    </r>
    <r>
      <rPr>
        <i/>
        <sz val="10"/>
        <color rgb="FFE69138"/>
        <rFont val="Arial"/>
        <family val="2"/>
        <charset val="204"/>
      </rPr>
      <t>orange and italic</t>
    </r>
    <r>
      <rPr>
        <sz val="11"/>
        <color theme="1"/>
        <rFont val="Calibri"/>
        <family val="2"/>
        <charset val="204"/>
        <scheme val="minor"/>
      </rPr>
      <t xml:space="preserve"> are suggested prices; e.g., what a player might pay at a magical supplies store. These are a little subjective. 
-Items with no marked price ("-") must be harvested by the caster or acquired via special means.
-Items in normal black are the minimum value of the material that </t>
    </r>
    <r>
      <rPr>
        <b/>
        <sz val="10"/>
        <rFont val="Arial"/>
        <family val="2"/>
        <charset val="204"/>
      </rPr>
      <t>the spell requires</t>
    </r>
    <r>
      <rPr>
        <sz val="11"/>
        <color theme="1"/>
        <rFont val="Calibri"/>
        <family val="2"/>
        <charset val="204"/>
        <scheme val="minor"/>
      </rPr>
      <t xml:space="preserve"> in order to be successful!</t>
    </r>
  </si>
  <si>
    <t>If you have any suggestions, feel free to add a note directly to this spreadsheet! I'm interested in keeping this an up-to-date and useful resource for fellow DMs. Thanks!
2018-07-25: Added Schools of Magic, plus a Filter View for Spells by School of Magic. Also, please chime in on the top cell of column I, if you don't mind!</t>
  </si>
  <si>
    <r>
      <t xml:space="preserve">- </t>
    </r>
    <r>
      <rPr>
        <b/>
        <sz val="10"/>
        <color rgb="FF9900FF"/>
        <rFont val="Arial"/>
        <family val="2"/>
        <charset val="204"/>
      </rPr>
      <t>QUESTION</t>
    </r>
    <r>
      <rPr>
        <sz val="11"/>
        <color theme="1"/>
        <rFont val="Calibri"/>
        <family val="2"/>
        <charset val="204"/>
        <scheme val="minor"/>
      </rPr>
      <t>: This spreadsheet has come to encompass a lot more information than just the material spell components required for spells. Would you find it helpful if I added entries for all spells, not just those with material spell components? Please comment on this cell what you think!</t>
    </r>
  </si>
  <si>
    <t>[An Item Distasteful to the Target]</t>
  </si>
  <si>
    <t>Banishment</t>
  </si>
  <si>
    <t>PHB</t>
  </si>
  <si>
    <t>Obviously, this is highly variable.</t>
  </si>
  <si>
    <t>Necromancy</t>
  </si>
  <si>
    <t>Adamantine, small piece</t>
  </si>
  <si>
    <t>Invulnerability</t>
  </si>
  <si>
    <t>Y</t>
  </si>
  <si>
    <t>XGtE</t>
  </si>
  <si>
    <t>Evocation</t>
  </si>
  <si>
    <t>Adder's stomach</t>
  </si>
  <si>
    <t>Melf's Acid Arrow</t>
  </si>
  <si>
    <t>Fun quest idea in the comments, thanks ratgirl34!</t>
  </si>
  <si>
    <t>Abjuration</t>
  </si>
  <si>
    <t>Awaken</t>
  </si>
  <si>
    <t>Darkvision</t>
  </si>
  <si>
    <t>0.05 gp (5 cp)</t>
  </si>
  <si>
    <t>False Life</t>
  </si>
  <si>
    <t>(DM's Discretion)</t>
  </si>
  <si>
    <t>Enchantment</t>
  </si>
  <si>
    <t>Alum soaked in vinegar</t>
  </si>
  <si>
    <t>Antipathy</t>
  </si>
  <si>
    <t>Amber, Glass, or Crystal Rod</t>
  </si>
  <si>
    <t>Chain Lightning</t>
  </si>
  <si>
    <t>Lightning Bolt</t>
  </si>
  <si>
    <t>0.10 gp (1 sp) per arrow, bolt, etc.</t>
  </si>
  <si>
    <t>Conjure Barrage</t>
  </si>
  <si>
    <t>Conjure Volley</t>
  </si>
  <si>
    <t>Cordon of Arrows</t>
  </si>
  <si>
    <t>Artistic Representation of Caster</t>
  </si>
  <si>
    <t>Project Image</t>
  </si>
  <si>
    <t>Divination</t>
  </si>
  <si>
    <t>Artistic Representation of Target</t>
  </si>
  <si>
    <t>500 gp per hit die</t>
  </si>
  <si>
    <t>Imprisonment</t>
  </si>
  <si>
    <t>Also requires a "special component" depending on the version of Imprisonment chosen. See spell description.</t>
  </si>
  <si>
    <t>Ash</t>
  </si>
  <si>
    <t>Create Homonculus</t>
  </si>
  <si>
    <t>Also requires Clay, Mandrake Root, and a jewel-encrusted dagger worth 1,000 gp.</t>
  </si>
  <si>
    <t>Ashes of Mistletoe and Spruce</t>
  </si>
  <si>
    <t>0.50 gp (5 sp)</t>
  </si>
  <si>
    <t>Pass without Trace</t>
  </si>
  <si>
    <t>Bell (tiny)</t>
  </si>
  <si>
    <t>Alarm</t>
  </si>
  <si>
    <t>Bitumen (a drop)</t>
  </si>
  <si>
    <t>Spider Climb</t>
  </si>
  <si>
    <r>
      <t xml:space="preserve">Bitumen is essentially the same thing as pitch -- a kind of tar or asphalt, sticky and thick petroleum. But the official books refer to them as separate materials, and so it is here, too.
</t>
    </r>
    <r>
      <rPr>
        <b/>
        <sz val="10"/>
        <rFont val="Arial"/>
        <family val="2"/>
        <charset val="204"/>
      </rPr>
      <t>Edit</t>
    </r>
    <r>
      <rPr>
        <sz val="11"/>
        <color theme="1"/>
        <rFont val="Calibri"/>
        <family val="2"/>
        <charset val="204"/>
        <scheme val="minor"/>
      </rPr>
      <t>: J.F. Aster points out that pitch can be a plant product, and bitumen is specifically the petroleum product! Thanks!</t>
    </r>
  </si>
  <si>
    <t>Black Onyx Stone</t>
  </si>
  <si>
    <t>Create Undead</t>
  </si>
  <si>
    <t>Transmutation</t>
  </si>
  <si>
    <t>Black Pearl (as crushed powder)</t>
  </si>
  <si>
    <t>Circle of Death</t>
  </si>
  <si>
    <t>Black Silk Square</t>
  </si>
  <si>
    <t>Negative Energy Flood</t>
  </si>
  <si>
    <t>Also requires a broken bone.</t>
  </si>
  <si>
    <t>Blood (a drop)</t>
  </si>
  <si>
    <t>0.10 gp (1 sp)</t>
  </si>
  <si>
    <t>Animate Dead</t>
  </si>
  <si>
    <t>Blood (a vial)</t>
  </si>
  <si>
    <t>Summon Greater Demon</t>
  </si>
  <si>
    <t>Blood must be from a humanoid killed in the past 24 hours.</t>
  </si>
  <si>
    <t>Summon Lesser Demons</t>
  </si>
  <si>
    <t>Bone</t>
  </si>
  <si>
    <t>0.02 gp (2 cp)</t>
  </si>
  <si>
    <t>Mordenkainen's Faithful Hound</t>
  </si>
  <si>
    <t>Bone dust</t>
  </si>
  <si>
    <t>Bone, Broken</t>
  </si>
  <si>
    <t>1.50 gp (15 sp)</t>
  </si>
  <si>
    <t>Also requires a square of black silk.</t>
  </si>
  <si>
    <t>Brimstone</t>
  </si>
  <si>
    <t>Flaming Sphere</t>
  </si>
  <si>
    <t>"Brimstone" is synonymous with Sulfur, but for D&amp;D purposes, it could imply hellish origin (which would obviously increase its value).</t>
  </si>
  <si>
    <t>Guards and Wards</t>
  </si>
  <si>
    <t>Bull Hairs</t>
  </si>
  <si>
    <t>Tenser's Transformation</t>
  </si>
  <si>
    <t>Butter</t>
  </si>
  <si>
    <t>0.20 gp (2 sp)</t>
  </si>
  <si>
    <t>Grease</t>
  </si>
  <si>
    <t>Caterpillar Cocoon</t>
  </si>
  <si>
    <t>Mass Polymorph</t>
  </si>
  <si>
    <t>Polymorph</t>
  </si>
  <si>
    <t>Chalks and Inks infused with precious gems</t>
  </si>
  <si>
    <t>Teleportation Circle</t>
  </si>
  <si>
    <t>Charcoal, Incense, and Herb mixture</t>
  </si>
  <si>
    <t>Find Familiar</t>
  </si>
  <si>
    <t>Must be consumed by fire in a brass brazier.</t>
  </si>
  <si>
    <t>Chrysolite powder</t>
  </si>
  <si>
    <t>Mordenkainen's Private Sanctum</t>
  </si>
  <si>
    <t>Conjure Elemental (Earth)</t>
  </si>
  <si>
    <t>Conjuration</t>
  </si>
  <si>
    <t>Earthquake</t>
  </si>
  <si>
    <t>Illusion</t>
  </si>
  <si>
    <t>Feeblemind</t>
  </si>
  <si>
    <t>Stone Shape</t>
  </si>
  <si>
    <t>The clay must be worked into the desired shape of the stone object.</t>
  </si>
  <si>
    <t>Clay and Water</t>
  </si>
  <si>
    <t>Transmute Rock</t>
  </si>
  <si>
    <t>EEPC</t>
  </si>
  <si>
    <t>Also available in PotA pg. 240, XGtE pg. 169</t>
  </si>
  <si>
    <t>Clay Model of a Ziggurat</t>
  </si>
  <si>
    <t>Tongues</t>
  </si>
  <si>
    <t>Likely a reference to the Tower of Babel. (Thanks, Reuben Kendall!)</t>
  </si>
  <si>
    <t>Clay Pot of Brackish Water</t>
  </si>
  <si>
    <t>Clay Pot of Grave Dirt</t>
  </si>
  <si>
    <t>Cloak, miniature</t>
  </si>
  <si>
    <t>Resistance</t>
  </si>
  <si>
    <t>Cloth wad</t>
  </si>
  <si>
    <t>Cloth, Tiny white strip</t>
  </si>
  <si>
    <t>Aid</t>
  </si>
  <si>
    <t>Club</t>
  </si>
  <si>
    <t>Shillelagh</t>
  </si>
  <si>
    <t>May substitute a quarterstaff</t>
  </si>
  <si>
    <t>Coal</t>
  </si>
  <si>
    <t>Darkness</t>
  </si>
  <si>
    <t>Colored Sand (red, yellow, and blue)</t>
  </si>
  <si>
    <t>Color Spray</t>
  </si>
  <si>
    <t>Copper Piece</t>
  </si>
  <si>
    <t>Detect Thoughts</t>
  </si>
  <si>
    <t>Get it? Get it??? "A penny for your thoughts?"</t>
  </si>
  <si>
    <t>Copper Pieces</t>
  </si>
  <si>
    <t>Gentle Repose</t>
  </si>
  <si>
    <t>Copper pieces must be placed over corpse's eyes for the duration.</t>
  </si>
  <si>
    <t>Copper Wire</t>
  </si>
  <si>
    <t>0.10 gp (1 sp) per foot</t>
  </si>
  <si>
    <t>Message</t>
  </si>
  <si>
    <t>Sending</t>
  </si>
  <si>
    <t>A reference to copper phone lines. (Thanks, Aaron Timlake!)</t>
  </si>
  <si>
    <t>Cork</t>
  </si>
  <si>
    <t>Water Walk</t>
  </si>
  <si>
    <t>Corn, powdered</t>
  </si>
  <si>
    <t>Rope Trick</t>
  </si>
  <si>
    <t>Cricket</t>
  </si>
  <si>
    <t>Sleep</t>
  </si>
  <si>
    <t>Crystal Bead</t>
  </si>
  <si>
    <t>Leomund's Tiny Hut</t>
  </si>
  <si>
    <t>Crystal Hemisphere</t>
  </si>
  <si>
    <t>Otiluke's Resilient Sphere</t>
  </si>
  <si>
    <t>Crystal or Glass Cone</t>
  </si>
  <si>
    <t>Cone of Cold</t>
  </si>
  <si>
    <t>Crystal Sphere, small</t>
  </si>
  <si>
    <t>Otiluke's Freezing Sphere</t>
  </si>
  <si>
    <t>Crystal Vial of phosphorescent material</t>
  </si>
  <si>
    <t>Hypnotic Pattern</t>
  </si>
  <si>
    <t>Cured Leather</t>
  </si>
  <si>
    <t>Mage Armor</t>
  </si>
  <si>
    <t>Detritus from the target creature</t>
  </si>
  <si>
    <t>Simulacrum</t>
  </si>
  <si>
    <t>Fingernail clippings, hair, etc.</t>
  </si>
  <si>
    <t>Chromatic Orb</t>
  </si>
  <si>
    <t>Clone</t>
  </si>
  <si>
    <t>Gate</t>
  </si>
  <si>
    <t>Mighty Fortress</t>
  </si>
  <si>
    <t>Raise Dead</t>
  </si>
  <si>
    <t>Resurrection</t>
  </si>
  <si>
    <t>Diamond (as dust)</t>
  </si>
  <si>
    <t>Glyph of Warding</t>
  </si>
  <si>
    <t>Greater Restoration</t>
  </si>
  <si>
    <t>Nondetection</t>
  </si>
  <si>
    <t>Sprinkled over target</t>
  </si>
  <si>
    <t>Stoneskin</t>
  </si>
  <si>
    <t>Diamond and Opal, powdered mix</t>
  </si>
  <si>
    <t>Symbol</t>
  </si>
  <si>
    <t>Diamonds</t>
  </si>
  <si>
    <t>Revivify</t>
  </si>
  <si>
    <t>25,000 gp</t>
  </si>
  <si>
    <t>Dirt</t>
  </si>
  <si>
    <t>Flesh to Stone</t>
  </si>
  <si>
    <t>The spell components for this spell are ingredients used to make concrete.</t>
  </si>
  <si>
    <t>Longstrider</t>
  </si>
  <si>
    <t>Divinatory Tools</t>
  </si>
  <si>
    <t>Find the Path</t>
  </si>
  <si>
    <t>bones, sticks, cards, teeth, runes, dice, etc.</t>
  </si>
  <si>
    <t>Dried Carrot</t>
  </si>
  <si>
    <t xml:space="preserve">Be sure to eat your beta carotene! </t>
  </si>
  <si>
    <t>Dust</t>
  </si>
  <si>
    <t>Control Water</t>
  </si>
  <si>
    <t>Disintegrate</t>
  </si>
  <si>
    <t>Dust Devil</t>
  </si>
  <si>
    <t>Also available in PotA pg. 235, XGtE pg. 154</t>
  </si>
  <si>
    <t>Ice Storm</t>
  </si>
  <si>
    <t>Sleet Storm</t>
  </si>
  <si>
    <t>Earth, Wood, and Water mixture</t>
  </si>
  <si>
    <t>Control Weather</t>
  </si>
  <si>
    <t>Eggshell</t>
  </si>
  <si>
    <t>0.30 gp (3 sp)</t>
  </si>
  <si>
    <t>Bigby's Hand</t>
  </si>
  <si>
    <t>Eggshells</t>
  </si>
  <si>
    <t>Rary's Telepathic Bond</t>
  </si>
  <si>
    <t>Requires eggshells from two different types of creatures.</t>
  </si>
  <si>
    <t>Exquisite Chest, 3' x 2' x 2', made of rare materials</t>
  </si>
  <si>
    <t>Leomund's Secret Chest</t>
  </si>
  <si>
    <t>Exquisite Chest, tiny replica</t>
  </si>
  <si>
    <t>Eyelash in gum arabic</t>
  </si>
  <si>
    <t>Invisibility</t>
  </si>
  <si>
    <t>Fan, tiny</t>
  </si>
  <si>
    <t>Wind Wall</t>
  </si>
  <si>
    <t>Feather</t>
  </si>
  <si>
    <t>Enhance Ability</t>
  </si>
  <si>
    <t>Feather Fall</t>
  </si>
  <si>
    <t>Tasha's Hideous Laughter</t>
  </si>
  <si>
    <t>Feather from any bird's wing</t>
  </si>
  <si>
    <t>Fly</t>
  </si>
  <si>
    <t>Feather of hummingbird</t>
  </si>
  <si>
    <t>Foresight</t>
  </si>
  <si>
    <t>Feather of owl</t>
  </si>
  <si>
    <t>Identify</t>
  </si>
  <si>
    <t>Feather, exotic</t>
  </si>
  <si>
    <t>Fear</t>
  </si>
  <si>
    <t>Feldspar</t>
  </si>
  <si>
    <t>Moonbeam</t>
  </si>
  <si>
    <t>Firefly</t>
  </si>
  <si>
    <t>Fire Shield</t>
  </si>
  <si>
    <t>Flame</t>
  </si>
  <si>
    <t>Heat Metal</t>
  </si>
  <si>
    <t>Sunburst</t>
  </si>
  <si>
    <t>Wind Walk</t>
  </si>
  <si>
    <t>Flea (Living)</t>
  </si>
  <si>
    <t>Infestation</t>
  </si>
  <si>
    <t>Major Image</t>
  </si>
  <si>
    <t>Minor Illusion</t>
  </si>
  <si>
    <t>Phantasmal Force</t>
  </si>
  <si>
    <t>Programmed Illusion</t>
  </si>
  <si>
    <t>Silent Image</t>
  </si>
  <si>
    <t>Pull the wool over their eyes with illusions!</t>
  </si>
  <si>
    <t>Flesh</t>
  </si>
  <si>
    <t>Flesh, a cubic inch</t>
  </si>
  <si>
    <t>I guess a cubic inch is better than a full pound of flesh.</t>
  </si>
  <si>
    <t>Focus</t>
  </si>
  <si>
    <t>Scrying</t>
  </si>
  <si>
    <t>Crystal ball, silver mirror, etc.</t>
  </si>
  <si>
    <t>Food morsel</t>
  </si>
  <si>
    <t>0.01 cp</t>
  </si>
  <si>
    <t>Animal Friendship</t>
  </si>
  <si>
    <t>Animal Messenger</t>
  </si>
  <si>
    <t>Forked Metal Rod</t>
  </si>
  <si>
    <t>Plane Shift</t>
  </si>
  <si>
    <t>Must be attuned to a particular plane of existence</t>
  </si>
  <si>
    <t>Forked Twig</t>
  </si>
  <si>
    <t>Locate Object</t>
  </si>
  <si>
    <t xml:space="preserve">Dowsing rods are often forked sticks. (Thanks, Tucker Collins!)
</t>
  </si>
  <si>
    <t>Fur</t>
  </si>
  <si>
    <t>Fur of Bat</t>
  </si>
  <si>
    <t>Arcane Eye</t>
  </si>
  <si>
    <t>Fur of Bloodhound</t>
  </si>
  <si>
    <t>Locate Animals or Plants</t>
  </si>
  <si>
    <t>Locate Creature</t>
  </si>
  <si>
    <t>Fur, Wrapped in Cloth</t>
  </si>
  <si>
    <t>0.35 gp (35 cp)</t>
  </si>
  <si>
    <t>Beast Bond</t>
  </si>
  <si>
    <t>Could repurpose the Fur component needed in other spells with the addition of the cloth.
Also available in PotA pg. 233, XGtE pg. 150</t>
  </si>
  <si>
    <t>Gauze</t>
  </si>
  <si>
    <t>Gaseous Form</t>
  </si>
  <si>
    <t>Gem or other ornamental container</t>
  </si>
  <si>
    <t>Magic Jar</t>
  </si>
  <si>
    <t>May also be a reliquary, crystal, etc. The container is destroyed when the spell ends, not upon casting.</t>
  </si>
  <si>
    <t>Gem-Encrusted Bowl</t>
  </si>
  <si>
    <t>Heroes' Feast</t>
  </si>
  <si>
    <t>Gem, as powder</t>
  </si>
  <si>
    <t>Wall of Force</t>
  </si>
  <si>
    <t>Gemstone must be clear</t>
  </si>
  <si>
    <t>Gems, as powder</t>
  </si>
  <si>
    <t>Sequester</t>
  </si>
  <si>
    <t>Diamond, Emerald, Ruby, and Sapphire</t>
  </si>
  <si>
    <t>Giant Slug Bile</t>
  </si>
  <si>
    <t>Vitriolic Sphere</t>
  </si>
  <si>
    <t>Very specifically bile, as opposed to saliva, venom, or whatever else. As slugs do not have livers, presumably this is harvested from the animal's hepatopancreas.
Also available in PotA pg. 241, XGtE pg. 170</t>
  </si>
  <si>
    <t>Glass Eye</t>
  </si>
  <si>
    <t>Clairvoyance (Seeing)</t>
  </si>
  <si>
    <t>Glass or Crystal Bead</t>
  </si>
  <si>
    <t>Globe of Invulnerability</t>
  </si>
  <si>
    <t>The bead shatters when the spell ends.</t>
  </si>
  <si>
    <t>Glass Sliver</t>
  </si>
  <si>
    <t>Cloud of Daggers</t>
  </si>
  <si>
    <t>Glowworm</t>
  </si>
  <si>
    <t>Dancing Lights</t>
  </si>
  <si>
    <t>Gold dust</t>
  </si>
  <si>
    <t>Arcane Lock</t>
  </si>
  <si>
    <t>Golden Wire</t>
  </si>
  <si>
    <t>2 gp per foot</t>
  </si>
  <si>
    <t>Levitate</t>
  </si>
  <si>
    <t>Granite</t>
  </si>
  <si>
    <t>Wall of Stone</t>
  </si>
  <si>
    <t>Grasshopper's Hind Leg</t>
  </si>
  <si>
    <t>Jump</t>
  </si>
  <si>
    <t>Graveyard Dirt (just a pinch)</t>
  </si>
  <si>
    <t>Feign Death</t>
  </si>
  <si>
    <t>Green Plant</t>
  </si>
  <si>
    <t>Hallucinatory Terrain</t>
  </si>
  <si>
    <t>Guano</t>
  </si>
  <si>
    <t>0.10 gp (1 sp) per ounce</t>
  </si>
  <si>
    <t>Delayed Blast Fireball</t>
  </si>
  <si>
    <t>The components for this spell are materials one could use to create a minor explosive.</t>
  </si>
  <si>
    <t>Fireball</t>
  </si>
  <si>
    <t>Gum Arabic</t>
  </si>
  <si>
    <t>0.50 gp (5sp)</t>
  </si>
  <si>
    <t>True Polymorph</t>
  </si>
  <si>
    <t>Gum Arabic Hemisphere</t>
  </si>
  <si>
    <t>Hand Mirror</t>
  </si>
  <si>
    <t>Wall of Light</t>
  </si>
  <si>
    <t>Hen's Heart</t>
  </si>
  <si>
    <t>Herbs, Oils, and Incense mixture</t>
  </si>
  <si>
    <t>Hallow</t>
  </si>
  <si>
    <t>Holly Berry</t>
  </si>
  <si>
    <t>Conjure Woodland Beings</t>
  </si>
  <si>
    <t>One per being conjured</t>
  </si>
  <si>
    <t>Spirit Guardians</t>
  </si>
  <si>
    <t>Temple of the Gods</t>
  </si>
  <si>
    <t>Word of Radiance</t>
  </si>
  <si>
    <t>Holy/Unholy Water</t>
  </si>
  <si>
    <t>Bless</t>
  </si>
  <si>
    <t>Commune</t>
  </si>
  <si>
    <t>Holy Water</t>
  </si>
  <si>
    <t>Dispel Evil</t>
  </si>
  <si>
    <t>Forbiddance</t>
  </si>
  <si>
    <t>Magic Circle</t>
  </si>
  <si>
    <t>Protection from Evil/Good</t>
  </si>
  <si>
    <t>Regenerate</t>
  </si>
  <si>
    <t>Honey drop</t>
  </si>
  <si>
    <t>Sympathy</t>
  </si>
  <si>
    <t>Magic Mouth</t>
  </si>
  <si>
    <t>Mass Suggestion</t>
  </si>
  <si>
    <t>Suggestion</t>
  </si>
  <si>
    <t>"You catch more flies with honey, after all." Thanks, Grant Drain!</t>
  </si>
  <si>
    <t>Hot Pepper</t>
  </si>
  <si>
    <t>Dragon's Breath</t>
  </si>
  <si>
    <t>Ice Knife (or as Water)</t>
  </si>
  <si>
    <t>Also available in PotA pg. 237, XGtE pg. 157</t>
  </si>
  <si>
    <t>Snilloc's Snowball Swarm(or as Rock Chip, white)</t>
  </si>
  <si>
    <t>Also available in XGtE pg. 165</t>
  </si>
  <si>
    <t>Incense</t>
  </si>
  <si>
    <t>Conjure Elemental (Air)</t>
  </si>
  <si>
    <t>Legend Lore</t>
  </si>
  <si>
    <t>Speak with Dead</t>
  </si>
  <si>
    <t>Dream</t>
  </si>
  <si>
    <t>Iron</t>
  </si>
  <si>
    <t>Hold Monster</t>
  </si>
  <si>
    <t>Hold Person</t>
  </si>
  <si>
    <t>Iron Blade</t>
  </si>
  <si>
    <t>Move Earth</t>
  </si>
  <si>
    <t>Iron filings or powder</t>
  </si>
  <si>
    <t>Antimagic Field</t>
  </si>
  <si>
    <t>Enlarge/Reduce</t>
  </si>
  <si>
    <t>Reverse Gravity</t>
  </si>
  <si>
    <t>Ivory Portal (miniature)</t>
  </si>
  <si>
    <t>Mordenkainen's Magnificent Mansion</t>
  </si>
  <si>
    <t>Astral Projection</t>
  </si>
  <si>
    <t>Jade Circlet</t>
  </si>
  <si>
    <t>Shapechange</t>
  </si>
  <si>
    <t>Circlet must be placed on head before casting.</t>
  </si>
  <si>
    <t>Jade Dust</t>
  </si>
  <si>
    <t>Jewel</t>
  </si>
  <si>
    <t>Planar Binding</t>
  </si>
  <si>
    <t>Jewel-Encrusted Dagger</t>
  </si>
  <si>
    <t>Also requires Clay, Ash, and Mandrake Root. Unlike those components, the dagger is not consumed.</t>
  </si>
  <si>
    <t>Jeweled Horn</t>
  </si>
  <si>
    <t>Clairvoyance (Hearing)</t>
  </si>
  <si>
    <t>Kernels of Grain</t>
  </si>
  <si>
    <t>0.02 gp (2 cp) per ounce</t>
  </si>
  <si>
    <t>Insect Plague</t>
  </si>
  <si>
    <t>Knotted String</t>
  </si>
  <si>
    <t>Lead, a thin sheet</t>
  </si>
  <si>
    <t>0.06 gp (6 cp)</t>
  </si>
  <si>
    <t>Leather Loop</t>
  </si>
  <si>
    <t>So that you can pull yourself up by the bootstraps. (thanks Nate!)</t>
  </si>
  <si>
    <t>Leather strap, bound around arm or similar appendage</t>
  </si>
  <si>
    <t>Freedom of Movement</t>
  </si>
  <si>
    <t>Legume Seed</t>
  </si>
  <si>
    <t>Gust of Wind</t>
  </si>
  <si>
    <t>The material for creating a gust of wind is beans!! (Thanks, Reuben Kendall!)</t>
  </si>
  <si>
    <t>Licorice Root Shaving</t>
  </si>
  <si>
    <t>Haste</t>
  </si>
  <si>
    <t>0.10 gp (1 sp) per pound</t>
  </si>
  <si>
    <t>Mending</t>
  </si>
  <si>
    <t>Magnifying Glass</t>
  </si>
  <si>
    <t>Sunbeam</t>
  </si>
  <si>
    <t>"For burning ants!" (Thanks, William Orfanakos!)</t>
  </si>
  <si>
    <t>Friends</t>
  </si>
  <si>
    <t>Applied to face as spell is cast.</t>
  </si>
  <si>
    <t>Mandrake Root</t>
  </si>
  <si>
    <t>Also requires Ash, Clay, and a jewel-encrusted dagger worth 1,000gp</t>
  </si>
  <si>
    <t>Marked Sticks or Bones</t>
  </si>
  <si>
    <t>Augury</t>
  </si>
  <si>
    <t>Alternatively, tarot cards, tea leaves, or other divination tool.</t>
  </si>
  <si>
    <t>Melee Weapon</t>
  </si>
  <si>
    <t>Steel Wind Strike</t>
  </si>
  <si>
    <t>5 gp per ounce</t>
  </si>
  <si>
    <t>Maddening Darkness</t>
  </si>
  <si>
    <t>Also requires a drop of pitch.</t>
  </si>
  <si>
    <t>Tenser's Floating Disk</t>
  </si>
  <si>
    <t>Mica chip</t>
  </si>
  <si>
    <t>Shatter</t>
  </si>
  <si>
    <t>Miniature Hand Sculpted from Clay</t>
  </si>
  <si>
    <t>Maximilian's Earthen Grasp</t>
  </si>
  <si>
    <t>Also available in PotA pg. 238, XGtE pg. 161</t>
  </si>
  <si>
    <t>Mistletoe</t>
  </si>
  <si>
    <t>Druid Grove</t>
  </si>
  <si>
    <t>This mistletoe must have been harvested with a golden sickle underneath the light of a full moon.</t>
  </si>
  <si>
    <t>Mistletoe sprig</t>
  </si>
  <si>
    <t>Goodberry</t>
  </si>
  <si>
    <t>Molasses (a drop)</t>
  </si>
  <si>
    <t>Slow</t>
  </si>
  <si>
    <t>Moonseeds</t>
  </si>
  <si>
    <t>Niter, Sulfur, and Pine Tar formed into a bead</t>
  </si>
  <si>
    <t>Melf's Minute Meteors</t>
  </si>
  <si>
    <t>Nut Shells (3)</t>
  </si>
  <si>
    <t>Heh.</t>
  </si>
  <si>
    <t>Barkskin</t>
  </si>
  <si>
    <t>Obsidian</t>
  </si>
  <si>
    <t>Erupting Earth</t>
  </si>
  <si>
    <t>Also available in PotA 235, XGtE 155</t>
  </si>
  <si>
    <t>Oil</t>
  </si>
  <si>
    <t>Oils and Unguents</t>
  </si>
  <si>
    <t>Reincarnate</t>
  </si>
  <si>
    <t>Ointment for the Eyes</t>
  </si>
  <si>
    <t>True Seeing</t>
  </si>
  <si>
    <t>The ointment is made of mushroom powder, saffron, and fat.</t>
  </si>
  <si>
    <t>Opaque Glass</t>
  </si>
  <si>
    <t>Paper or Leaf Funnel</t>
  </si>
  <si>
    <t>Maelstrom</t>
  </si>
  <si>
    <t>Also available in PotA pg. 238, XGtE pg. 160</t>
  </si>
  <si>
    <t>Parchment, as a twisted loop</t>
  </si>
  <si>
    <t>Probably meant to be a Mobius strip. Thanks, 	Christopher DeMichiei!</t>
  </si>
  <si>
    <t>Parchment, with holy word written upon it</t>
  </si>
  <si>
    <t>Shield of Faith</t>
  </si>
  <si>
    <t>See comments for interesting discussion!</t>
  </si>
  <si>
    <t>Pearl</t>
  </si>
  <si>
    <t>Petrified Eye of Newt</t>
  </si>
  <si>
    <t>Hex</t>
  </si>
  <si>
    <t>We already have "wool of bat" in our pouches, too... toe of frog? Tongue of dog?</t>
  </si>
  <si>
    <t>Conjure Elemental (Fire)</t>
  </si>
  <si>
    <t>Wall of Fire</t>
  </si>
  <si>
    <t>Pickled Octopus Tentacle</t>
  </si>
  <si>
    <t>Hunger of Hadar</t>
  </si>
  <si>
    <t>Pitch, a drop</t>
  </si>
  <si>
    <t>Also requires a drop of Mercury.</t>
  </si>
  <si>
    <t>Platinum Rings, two</t>
  </si>
  <si>
    <t>50 gp each</t>
  </si>
  <si>
    <t>Warding Bond</t>
  </si>
  <si>
    <t>Caster and target must wear the rings for duration</t>
  </si>
  <si>
    <t>Platinum Sword, miniature, with grip and pommel of copper and zinc</t>
  </si>
  <si>
    <t>Mordenkainen's Sword</t>
  </si>
  <si>
    <t>Polished Marble Stone</t>
  </si>
  <si>
    <t>Pork Rind or other fat</t>
  </si>
  <si>
    <t>Prayer Wheel</t>
  </si>
  <si>
    <t>Quartz</t>
  </si>
  <si>
    <t>Wall of Ice</t>
  </si>
  <si>
    <t>Quill plucked from a sleeping bird</t>
  </si>
  <si>
    <t>Quiver, with at least one piece of ammunition</t>
  </si>
  <si>
    <t>Swift Quiver</t>
  </si>
  <si>
    <t>Red Dragon's Scale</t>
  </si>
  <si>
    <t>Aganazzar's Scorcher</t>
  </si>
  <si>
    <t>Also available in PotA pg. 233, XGtE pg. 150</t>
  </si>
  <si>
    <t>Reed</t>
  </si>
  <si>
    <t>Water Breathing</t>
  </si>
  <si>
    <t>May substitute a piece of straw.</t>
  </si>
  <si>
    <t>Reliquary containing a Sacred Relic</t>
  </si>
  <si>
    <t>Holy Aura</t>
  </si>
  <si>
    <t>Rhubarb Leaf, powdered</t>
  </si>
  <si>
    <t>Rock Chip, white</t>
  </si>
  <si>
    <t>Snilloc's Snowball Swarm</t>
  </si>
  <si>
    <t>Rope, 25 feet</t>
  </si>
  <si>
    <t>Snare</t>
  </si>
  <si>
    <t>Rotten Egg</t>
  </si>
  <si>
    <t>Stinking Cloud</t>
  </si>
  <si>
    <t>(DM's discretion)</t>
  </si>
  <si>
    <t>999 gp</t>
  </si>
  <si>
    <t>Infernal Calling</t>
  </si>
  <si>
    <t>Ruby (as dust)</t>
  </si>
  <si>
    <t>Continual Flame</t>
  </si>
  <si>
    <t>Forcecage</t>
  </si>
  <si>
    <t>Sacrificial Offering appropriate to deity</t>
  </si>
  <si>
    <t>Comprehend Languages</t>
  </si>
  <si>
    <t>Sand</t>
  </si>
  <si>
    <t>0.05 gp (5 cp) per ounce</t>
  </si>
  <si>
    <t>Catnap</t>
  </si>
  <si>
    <t>Conjure Elemental (Water)</t>
  </si>
  <si>
    <t>Destroy Water</t>
  </si>
  <si>
    <t>"Reference to Mr. Sandman, a mythical entity that pours sand on the eyes of sleepers to give them dreams" (Thanks, William Orfanakos!)</t>
  </si>
  <si>
    <t>Same reference as Dream. Thanks, William Orfanakos!</t>
  </si>
  <si>
    <t>Wall of Sand</t>
  </si>
  <si>
    <t>Also available in XGtE pg. 170</t>
  </si>
  <si>
    <t>Drawmij's Instant Summons</t>
  </si>
  <si>
    <t>Sapphire is crushed to activate, consuming it at that time, not upon casting.</t>
  </si>
  <si>
    <t>Sesame Seeds</t>
  </si>
  <si>
    <t>1 gp per ounce</t>
  </si>
  <si>
    <t>Passwall</t>
  </si>
  <si>
    <t>"Open Sesame!" (Thanks, Reuben Kendall!)</t>
  </si>
  <si>
    <t>Shamrock</t>
  </si>
  <si>
    <t>Silk Square</t>
  </si>
  <si>
    <t>Nystul's Magic Aura</t>
  </si>
  <si>
    <t>Silver and Iron, powdered mixture</t>
  </si>
  <si>
    <t>Dispel Good</t>
  </si>
  <si>
    <t>[varies, check spell description]</t>
  </si>
  <si>
    <t>Silver Bar, ornately carved</t>
  </si>
  <si>
    <t>Silver Cage, Tiny</t>
  </si>
  <si>
    <t>Soul Cage</t>
  </si>
  <si>
    <t>Destroying the cage ends the spell.</t>
  </si>
  <si>
    <t>Silver Mirror, small</t>
  </si>
  <si>
    <t>Sanctuary</t>
  </si>
  <si>
    <t>Silver Pins (3)</t>
  </si>
  <si>
    <t>Silver powder</t>
  </si>
  <si>
    <t>Ceremony</t>
  </si>
  <si>
    <t>See Invisibility</t>
  </si>
  <si>
    <t>Silver Rings, as a linked pair</t>
  </si>
  <si>
    <t>Telepathy</t>
  </si>
  <si>
    <t>Silver Rod</t>
  </si>
  <si>
    <t>Silver Spoon, tiny</t>
  </si>
  <si>
    <t>Silver Whistle</t>
  </si>
  <si>
    <t>Skunk Cabbage Leaves</t>
  </si>
  <si>
    <t>Snakeskin glove</t>
  </si>
  <si>
    <t>Snaketongue</t>
  </si>
  <si>
    <t>Snow, enough to make a life-size copy of the target creature</t>
  </si>
  <si>
    <t>May substitute ice</t>
  </si>
  <si>
    <t>Soil mixture in a small bag</t>
  </si>
  <si>
    <t>Clay, loam, sand, etc.</t>
  </si>
  <si>
    <t>Spheres of glass, crystal, or mineral</t>
  </si>
  <si>
    <t>Makes your target... lose their marbles.</t>
  </si>
  <si>
    <t>Spider</t>
  </si>
  <si>
    <t>Spiderweb</t>
  </si>
  <si>
    <t>Web</t>
  </si>
  <si>
    <t>Abi-Dalzim's Horrid Wilting</t>
  </si>
  <si>
    <t>Also available in PotA pg. 233; XGtE pg. 150</t>
  </si>
  <si>
    <t>Statue of the caster, carved from ivory and decorated with gems</t>
  </si>
  <si>
    <t>Contingency</t>
  </si>
  <si>
    <t>Stem of a Thorny Plant</t>
  </si>
  <si>
    <t>Thorn Whip</t>
  </si>
  <si>
    <t>One might breathe through a straw (or reed) underwater, as a snorkel. (Thanks, Tucker Collins!)</t>
  </si>
  <si>
    <t>Whirlwind (EEPC) (XGtE)</t>
  </si>
  <si>
    <t>Also available in PotA pg. 242, XGtE pg. 171</t>
  </si>
  <si>
    <t>String</t>
  </si>
  <si>
    <t>Unseen Servant</t>
  </si>
  <si>
    <t>Puppet! (thanks, Gardonian Gardonian!)</t>
  </si>
  <si>
    <t>Sugar</t>
  </si>
  <si>
    <t>0.30 gp (3 sp) per ounce</t>
  </si>
  <si>
    <t>Flame Strike</t>
  </si>
  <si>
    <t>Sumac Leaf</t>
  </si>
  <si>
    <t>Flame Blade</t>
  </si>
  <si>
    <t>Sunburst Pendant</t>
  </si>
  <si>
    <t>Sunstone</t>
  </si>
  <si>
    <t>"Sunstone" here likely refers to the transparent mineral that may have had polarizing qualities, allowing sailors to locate the sun on completely overcast days.</t>
  </si>
  <si>
    <t>Sweet Oil, a drop</t>
  </si>
  <si>
    <t>Talcum powder</t>
  </si>
  <si>
    <t>0.50 gp (5 sp) per pound</t>
  </si>
  <si>
    <t>0.30 gp (3 sp) per pound</t>
  </si>
  <si>
    <t>"Tallow was used to make candles, and also as a fat for frying food. It has a high smoke point and can become incredibly hot in a frying pan." Thanks, Reuben Kendall!</t>
  </si>
  <si>
    <t>Tarts</t>
  </si>
  <si>
    <t>0.15 gp (15 cp)</t>
  </si>
  <si>
    <t>The spell does not consume the tarts, but any hungry creature may consume them after casting.</t>
  </si>
  <si>
    <t>Tentacle of giant octopus or giant squid</t>
  </si>
  <si>
    <t>Evard's Black Tentacles</t>
  </si>
  <si>
    <t>If the caster doesn't get this somehow preserved, does it rot over time? Does a rotting spell component summon rotting tentacles? Also, isn't this spell component huge???</t>
  </si>
  <si>
    <t>0.10 gp (1 sp) per dozen</t>
  </si>
  <si>
    <t>Wall of Thorns</t>
  </si>
  <si>
    <t>Thorns, seven</t>
  </si>
  <si>
    <t>Spike Growth</t>
  </si>
  <si>
    <t>May substitute seven sharpened sticks.</t>
  </si>
  <si>
    <t>Thread</t>
  </si>
  <si>
    <t>0.10 gp (1 sp) per spool</t>
  </si>
  <si>
    <t>Tiny Piece of Target Matter</t>
  </si>
  <si>
    <t>Creation</t>
  </si>
  <si>
    <t>Twig</t>
  </si>
  <si>
    <t>Twig from a tree that has been struck by lightning</t>
  </si>
  <si>
    <t>Witch Bolt</t>
  </si>
  <si>
    <t>IMHO this is a great example of a material spell component that can be an entire adventure hook. How many trees struck by lightning are you aware of? What if you were in a foreign land? Could someone familiar with the territory lead you to such a tree -- or even call lightning down for you? What kind of person would that be?</t>
  </si>
  <si>
    <t>Umber Hulk Blood</t>
  </si>
  <si>
    <t>Undead Eyeball, Encased in Gem</t>
  </si>
  <si>
    <t>Shadow of Moil</t>
  </si>
  <si>
    <t>Vessel to contain a Medium-sized creature</t>
  </si>
  <si>
    <t>Urn, sarcophagus, coffin, etc.</t>
  </si>
  <si>
    <t>Water</t>
  </si>
  <si>
    <t>Armor of Agathys</t>
  </si>
  <si>
    <t>Create Food and Water</t>
  </si>
  <si>
    <t>Ice Knife (or as ice)</t>
  </si>
  <si>
    <t>Tidal Wave (EEPC) (XGtE)</t>
  </si>
  <si>
    <t>Also available in PotA pg. 240, XGtE pg. 168</t>
  </si>
  <si>
    <t>Wall of Water (EEPC) (XGtE)</t>
  </si>
  <si>
    <t>Also available in PotA pg. 241, XGtE pg. 170</t>
  </si>
  <si>
    <t>Watery Sphere</t>
  </si>
  <si>
    <t>Wire of fine silver</t>
  </si>
  <si>
    <t>1 gp per foot</t>
  </si>
  <si>
    <t>Wisp of Smoke</t>
  </si>
  <si>
    <t>Wychwood</t>
  </si>
  <si>
    <t>Yew Leaf</t>
  </si>
  <si>
    <t>Detect Poison and Disease</t>
  </si>
  <si>
    <t>"The yew tree is deadly poisonous." (Thanks, Reuben Kendall!) Also has medicinal uses! (Thanks, J.F. Aster!)</t>
  </si>
  <si>
    <t>Kalain's Paintings</t>
  </si>
  <si>
    <t xml:space="preserve">Random Goods </t>
  </si>
  <si>
    <t>RANDOM WEATHER</t>
  </si>
  <si>
    <t>A Painting of a Ghast</t>
  </si>
  <si>
    <t>Potion</t>
  </si>
  <si>
    <t>Number</t>
  </si>
  <si>
    <t>WINTER</t>
  </si>
  <si>
    <t>SPRING</t>
  </si>
  <si>
    <t>SUMMER</t>
  </si>
  <si>
    <t>AUTUMN</t>
  </si>
  <si>
    <t>Waterdeep is 'Temperate' 'Coastal'. </t>
  </si>
  <si>
    <t>SHOP NAMES</t>
  </si>
  <si>
    <t>NAMES</t>
  </si>
  <si>
    <t>Urban Encounter Check Modifiers</t>
  </si>
  <si>
    <t>SOUTHERN WARD</t>
  </si>
  <si>
    <t>#2</t>
  </si>
  <si>
    <t>TABLE 5–2: COMMON SEWER ENCOUNTERS</t>
  </si>
  <si>
    <t>https://www.realmshelps.net/faerun/weather.shtml</t>
  </si>
  <si>
    <t>SHOP FUNCTIONS</t>
  </si>
  <si>
    <t>Circumstance</t>
  </si>
  <si>
    <t>Modifier</t>
  </si>
  <si>
    <t>City Guard, patrol of 6</t>
  </si>
  <si>
    <t>PATROL OF CITY GUARD</t>
  </si>
  <si>
    <t>1             City Guard, patrol of 6</t>
  </si>
  <si>
    <t>d% d% d% Sewer Number</t>
  </si>
  <si>
    <t>Tavern/Inn Names</t>
  </si>
  <si>
    <t>SHIP NAMES (some suitable for inn/tavern names)</t>
  </si>
  <si>
    <t>TRADE WARD</t>
  </si>
  <si>
    <t>ANY WARD</t>
  </si>
  <si>
    <t>City Size</t>
  </si>
  <si>
    <t>2             Messenger in the livery of a noble guild</t>
  </si>
  <si>
    <t>Messenger in the livery of a noble house</t>
  </si>
  <si>
    <t>2             Messenger in the livery of a merchant guild</t>
  </si>
  <si>
    <t>2             Messenger in guild livery</t>
  </si>
  <si>
    <t>Messenger in the livery of a merchant guild</t>
  </si>
  <si>
    <t>2             Mourners visiting a tomb</t>
  </si>
  <si>
    <t>d100</t>
  </si>
  <si>
    <t>Random encounter</t>
  </si>
  <si>
    <t xml:space="preserve">Rumor </t>
  </si>
  <si>
    <t>Result</t>
  </si>
  <si>
    <t>result</t>
  </si>
  <si>
    <t>Probability, %</t>
  </si>
  <si>
    <t>Faction</t>
  </si>
  <si>
    <t xml:space="preserve">Overview </t>
  </si>
  <si>
    <t>Prim. Sec. Tert. Feature Encounter Encountered</t>
  </si>
  <si>
    <t>Goods</t>
  </si>
  <si>
    <t>Quick Finds</t>
  </si>
  <si>
    <t>NPC Bonds</t>
  </si>
  <si>
    <t>NPC Characteristics</t>
  </si>
  <si>
    <t>NPC Ideals</t>
  </si>
  <si>
    <t>NPC Flaws</t>
  </si>
  <si>
    <t>Beginning</t>
  </si>
  <si>
    <t>Middle</t>
  </si>
  <si>
    <t>End</t>
  </si>
  <si>
    <t>Encounter Distance</t>
  </si>
  <si>
    <t>The Cravens Roost</t>
  </si>
  <si>
    <t>Lantheon, Starchaser, Dryad’s Fury, Black Trident, Corellon’s Arrow, Morkoth, Koalinthas, Sehanine’s Fool, Stormcrow, Vaazrus, Shield of Khahar, Stingray, Sanaj-Rakal, Zhal-Vazir, Griffonwing, Blademark, Golden Libram, Hareth’s Barrel, Kasha’s Wake, Shining Flute, White Feather, Riventide, Moonriser, Gem of Malfier, Dragon’s Glory, Menacer, Scarlet Dagger, Kral-Tajir, Ravager, Kerle’s Drum, Heart of Avandra, Goldraker, Sea Haunt, Storm Maven, Grimbol’s Cutlass, Scimitar, Black Gauntlet, Iron Maiden, Wavecrusher, Hammer of Kavath, Waterblade, Arkhor’s Secret, Dire Gar, Prallmar’s Shadow, Piranha, Devil’s Fork, Tuersyl’s Fist, Daraj-Vzan, Silver Chalice, Demonrudder, Turathi Flame, Storm’s Eye, Tanishar’s Fate, Shard of Night, Triton, Jarak’s Grasp, Nightmare, Harpy’s Lure, Devious, Arazandro’s Bluff, Nbod’s Haul, Astaryntha, Expeditious, Curse of Thuban, Siren’s Kiss, Lonely Witch, Rat’s Nest, Evader, Mistreaver, Ven’r, Vicious, Dream of Melora, Shensari, Damilor, Krimilvin’s Charm, Bloodmonger, Lucky Scrag, Windstriker, Grim Gale, Djinni’s Wish, Flying Eel, Jewel of Irthos, Broken Keel, Javelin, Myrska’s Revenge, Fearsome, Archon’s Hammer, Vendetta, Thunderchaser, Heartless, Shrike, Morak’s Boat, Mar-Turang, Will-o’-wisp, Asha-Naga, Dominant, Shoal Courser, Crescent Moon, Crystal Tear, Kara-Vaji, Shalastar, Roc’s Talon, Wavecarver, Graethan, Rotten Apple, Bharzim’s Victory, Avarice, Farak-Changal, Falling Star, Crimson Knife, Yisek’s Ride, Shara-Vaja, Varalan’s Dweomer, Rangoth, Vostarika, Mirasandra, Second Chance, Redfeather, Maal-Destir, Scorpion, Ghorzaar’s Bane, Moonwatcher, Dragon’s Crown, Dragonhawk, Dancing Sword, Kaveth’s Whisper, Tirah, Phantom Shark, Hjeltia, Satyr, Breyten’s Thrill, Golden Coin, Pearl of Fire, Bhez-Rizma, Fireball, Color Spray, Sea Bear, Prosperous, Summer Rain, Sundowner, Skulldark’s Ire, Skandalor, Zarkanan, Sana-Losi, Wolfshark, Song of Elyndri, Coral Rose, Rune of Halendros, Maelstrom, Shadow Mask, Deep Heathen, Aurora, Rusted Cutlass, Thog’s Maul, Wooden Stake, Hellstrike, Scepter Queen, Prince of Lies, Fang of Tezmyr, White Hart, Floating Cask, Sea Howler, Frostwind, Moonshadow, Melora’s Favor, Dark Queen’s Voice, Chethel’s Ghost, Mad Hag, Tamarion’s Grudge, Raven’s Gamble, Reckoner, Wraithwind, Kalisa Tano, Beholder, Slippery Trickster, Retribution, Whirling Glyph, Lady Rose, Karthang’s Plunder, Good Fortune, Axe of Thard, Black Bow, Quickstrike, Thelandira, Hammergust, Barracuda, Sahandrian’s Quarrel, Feral Knave, Wildwyrm, Shevaya’s Honor, Blackhelm’s Legacy, Wyvern’s Sting, Dragonroar, Kegstaff, Oaken Ranger, Timber Serpent, DesperateSorceress, Screaming Gull, Greedy Drake, Light of Pelor, Fate’s Blessing, Stardancer, Leering Skull, Ebon Moon, Werewolf, Redemption, Zaetchan’s Privilege, Sea Skulk, Savage Swan, Bane’s Breath, Ghorok’s Grail, Emerald Eye, Remorseless, Skiprock, Zaetra, Silverfin, Risen Ghost, Listless, Vortex, Advantage, Autumn Song, Trystan’s Delight, Soaring Manta, Calomaar’s Edge, Saerthzal, Iron Trumpet, Locathah, Demonskull, Arrowhead, Frastain’s Bottle.</t>
  </si>
  <si>
    <t>Adjl</t>
  </si>
  <si>
    <t>Adj 2</t>
  </si>
  <si>
    <t>Surname A</t>
  </si>
  <si>
    <t>Surname B</t>
  </si>
  <si>
    <t>Random Shops and Services for City Life</t>
  </si>
  <si>
    <t>Small city</t>
  </si>
  <si>
    <t>3             Local merchant</t>
  </si>
  <si>
    <t>3             Noble party</t>
  </si>
  <si>
    <t>Local merchant</t>
  </si>
  <si>
    <t>3             Group of tradesmen</t>
  </si>
  <si>
    <t>Dock workers</t>
  </si>
  <si>
    <t>3             Cleric (level 4-7) with class of students</t>
  </si>
  <si>
    <t>1d6 cats</t>
  </si>
  <si>
    <t>01-02</t>
  </si>
  <si>
    <t>1d10 kenku</t>
  </si>
  <si>
    <t xml:space="preserve">My sister’s cousin on the City Watch says there’ve been several vampire sightings of late. Waterdeep ain’t had trouble with bloodsuckers for centuries!  </t>
  </si>
  <si>
    <t>Art</t>
  </si>
  <si>
    <t>A Painting of a Ankheg</t>
  </si>
  <si>
    <t>Adventurers</t>
  </si>
  <si>
    <t xml:space="preserve">Treasure seekers looking to make their names in the big city. </t>
  </si>
  <si>
    <t>01–02 01–03 01–03 01–05 Bat swarm 1d2</t>
  </si>
  <si>
    <t>Common Item (Subtable</t>
  </si>
  <si>
    <t>Armor or Weapons</t>
  </si>
  <si>
    <t>WEATHER</t>
  </si>
  <si>
    <t>EFFECTS</t>
  </si>
  <si>
    <t>Find</t>
  </si>
  <si>
    <t>Bonds</t>
  </si>
  <si>
    <t>Characteristic</t>
  </si>
  <si>
    <t>Ideal (Alignment)</t>
  </si>
  <si>
    <t>Flaw</t>
  </si>
  <si>
    <t>—</t>
  </si>
  <si>
    <t>bar</t>
  </si>
  <si>
    <t>Arctic, desert, farmland, or grassland</t>
  </si>
  <si>
    <t>6d6 × 10 feet</t>
  </si>
  <si>
    <t>Event</t>
  </si>
  <si>
    <t>The Feisty Weasel</t>
  </si>
  <si>
    <t>Dying/ Killing</t>
  </si>
  <si>
    <t>Goblin</t>
  </si>
  <si>
    <t>Acton</t>
  </si>
  <si>
    <t>Agathe</t>
  </si>
  <si>
    <t>Dunbeigh</t>
  </si>
  <si>
    <t>Appledown</t>
  </si>
  <si>
    <t>d12 + d8</t>
  </si>
  <si>
    <t>Large city</t>
  </si>
  <si>
    <t>4             Wagon unloading supplies</t>
  </si>
  <si>
    <t>4             Wagon making deliveries</t>
  </si>
  <si>
    <t>Wagon unloading supplies</t>
  </si>
  <si>
    <t>4             Wagon being loaded</t>
  </si>
  <si>
    <t>4             Gardeners trimming the topiary</t>
  </si>
  <si>
    <t>1 commoner with 1d6 goats</t>
  </si>
  <si>
    <t>03-04</t>
  </si>
  <si>
    <t>2d6 giant centipedes</t>
  </si>
  <si>
    <t xml:space="preserve">You know there are treasure maps everywhere nowadays? Can’t say what it’s all about, but if you ask me, someone’s trying to  distract folks from noticing something.  </t>
  </si>
  <si>
    <t>Books</t>
  </si>
  <si>
    <t>A Painting of a Carrion crawler</t>
  </si>
  <si>
    <t xml:space="preserve">Barbaric Dock Ward gangsters who serve as bodyguards and bouncers. </t>
  </si>
  <si>
    <t>03–05 04–06 04–06 06–08 Aquatic ooze, 1</t>
  </si>
  <si>
    <t>81-95</t>
  </si>
  <si>
    <t>Valuable (Subtable B)</t>
  </si>
  <si>
    <t>Backpacks kpacks Sacks</t>
  </si>
  <si>
    <t>Arctic Gale</t>
  </si>
  <si>
    <t>Extreme Cold, Heavy Snow, Strong Wind</t>
  </si>
  <si>
    <t>Snow</t>
  </si>
  <si>
    <t>Cold, Heavy Snow, Windy</t>
  </si>
  <si>
    <t>Raining</t>
  </si>
  <si>
    <t>Heavy Rain</t>
  </si>
  <si>
    <t>Artwork</t>
  </si>
  <si>
    <t>Personal goal or achievement</t>
  </si>
  <si>
    <t>Absentminded</t>
  </si>
  <si>
    <t>Aspiration (any)</t>
  </si>
  <si>
    <t>Forbidden love or romantic susceptibility</t>
  </si>
  <si>
    <t>ched</t>
  </si>
  <si>
    <t>-a</t>
  </si>
  <si>
    <t>Forest, swamp, or woodland</t>
  </si>
  <si>
    <t>2d8 × 10 feet</t>
  </si>
  <si>
    <t>A door opens.</t>
  </si>
  <si>
    <t>The Lions Mane</t>
  </si>
  <si>
    <t>Bent</t>
  </si>
  <si>
    <t>Wandering</t>
  </si>
  <si>
    <t>Lady</t>
  </si>
  <si>
    <t>Allyck</t>
  </si>
  <si>
    <t>Allayn</t>
  </si>
  <si>
    <t>Bernstowe</t>
  </si>
  <si>
    <t>Architect</t>
  </si>
  <si>
    <t>Abattoir</t>
  </si>
  <si>
    <t>Apothecary</t>
  </si>
  <si>
    <t>Turin's Sundries</t>
  </si>
  <si>
    <t>Shop:  (general store)</t>
  </si>
  <si>
    <t>Animals on the loose</t>
  </si>
  <si>
    <t>Metropolis</t>
  </si>
  <si>
    <t>5             4-5 porters</t>
  </si>
  <si>
    <t>4-5 porters</t>
  </si>
  <si>
    <t>5             Two merchants having a quiet discussion</t>
  </si>
  <si>
    <t>2d10 rats</t>
  </si>
  <si>
    <t>05-06</t>
  </si>
  <si>
    <t>2d8 skeletons</t>
  </si>
  <si>
    <t xml:space="preserve">Volo is back in town! Working on a new book about taverns I hear. Last I saw him, he was drinking his way through the Dock  Ward sampling the local brews.  </t>
  </si>
  <si>
    <t>A Painting of a Displacer beast</t>
  </si>
  <si>
    <t xml:space="preserve">Drow mercenaries who pledge loyalty to Jarlaxle Baenre.  </t>
  </si>
  <si>
    <t xml:space="preserve"> bloodbloaterFF</t>
  </si>
  <si>
    <t>96-       00</t>
  </si>
  <si>
    <t>Special</t>
  </si>
  <si>
    <t>Baskets kets Baskets</t>
  </si>
  <si>
    <t>Blizzard</t>
  </si>
  <si>
    <t>Extreme Cold, Heavy Snow, Windy</t>
  </si>
  <si>
    <t>Cold, Light Snow</t>
  </si>
  <si>
    <t>Body</t>
  </si>
  <si>
    <t>Family member</t>
  </si>
  <si>
    <t>Arrogant</t>
  </si>
  <si>
    <t>Charity (good)</t>
  </si>
  <si>
    <t>Dependence</t>
  </si>
  <si>
    <t>dell</t>
  </si>
  <si>
    <t>-ac</t>
  </si>
  <si>
    <t>Hills or wastelands</t>
  </si>
  <si>
    <t>2d10 × 10 feet</t>
  </si>
  <si>
    <t>A fire starts.</t>
  </si>
  <si>
    <t>The Naughty Pine</t>
  </si>
  <si>
    <t>Green</t>
  </si>
  <si>
    <t>Hanged</t>
  </si>
  <si>
    <t>Mule</t>
  </si>
  <si>
    <t>Noose</t>
  </si>
  <si>
    <t>Benson</t>
  </si>
  <si>
    <t>Chesserie</t>
  </si>
  <si>
    <t>Fiddle</t>
  </si>
  <si>
    <t>Tallfellow</t>
  </si>
  <si>
    <t>Art gallery</t>
  </si>
  <si>
    <t>Armorer</t>
  </si>
  <si>
    <t>Brewery</t>
  </si>
  <si>
    <t>Bakery</t>
  </si>
  <si>
    <t>Dirufel's Potions &amp; Curatives</t>
  </si>
  <si>
    <t>Shop:  (potions &amp; herbs)</t>
  </si>
  <si>
    <t>Announcement</t>
  </si>
  <si>
    <t>Characters' Status/Activity</t>
  </si>
  <si>
    <t>A shop proprietor throws out a disagreeable customer, leading to a brief shouting match in the street.</t>
  </si>
  <si>
    <t>6             Non-human (orc, ogre) porter</t>
  </si>
  <si>
    <t>6             Strolling minstrel</t>
  </si>
  <si>
    <t>6 laborers on a break</t>
  </si>
  <si>
    <t>6             Drunken old sot</t>
  </si>
  <si>
    <t>6             Beggar (10% chance thief level 1-6)</t>
  </si>
  <si>
    <t>1 raven perched on a signpost</t>
  </si>
  <si>
    <t>07-08</t>
  </si>
  <si>
    <t>1d6 swarms of bats and 1d6 swarms of rats</t>
  </si>
  <si>
    <t xml:space="preserve">Word on the streets says that someone’s been stockpiling smokepowder. There’s no good reason for that.  </t>
  </si>
  <si>
    <t>Cartwheels</t>
  </si>
  <si>
    <t>A Painting of a Ettercap</t>
  </si>
  <si>
    <t xml:space="preserve">Dock Ward gang who run protection rackets on ships passing through customs. </t>
  </si>
  <si>
    <t>06–09 07–09 07–08 09–10 Carrion crawler 1d3</t>
  </si>
  <si>
    <t>Common Items (DM may add or delete from the list as he sees fit, given the area of the encounter).</t>
  </si>
  <si>
    <t>Bricks cks Bricks</t>
  </si>
  <si>
    <t>Cold, Heavy Snow</t>
  </si>
  <si>
    <t>Heavy Precipitation, Ice, Windy</t>
  </si>
  <si>
    <t>Drizzle</t>
  </si>
  <si>
    <t>Light Rain</t>
  </si>
  <si>
    <t>Food or drink</t>
  </si>
  <si>
    <t>Colleagues or compatriots</t>
  </si>
  <si>
    <t>Boorish</t>
  </si>
  <si>
    <t>Community (lawful)</t>
  </si>
  <si>
    <t>Arrogance</t>
  </si>
  <si>
    <t>far</t>
  </si>
  <si>
    <t>-ai</t>
  </si>
  <si>
    <t>Jungle</t>
  </si>
  <si>
    <t>2d6 × 10 feet</t>
  </si>
  <si>
    <t>A meter shoots across the sky.</t>
  </si>
  <si>
    <t>Cracked Rock</t>
  </si>
  <si>
    <t>Silver</t>
  </si>
  <si>
    <t>Dozing</t>
  </si>
  <si>
    <t>Boy</t>
  </si>
  <si>
    <t>Devlin</t>
  </si>
  <si>
    <t>Grain</t>
  </si>
  <si>
    <t>Crofter</t>
  </si>
  <si>
    <t>Artist</t>
  </si>
  <si>
    <t>Botanist</t>
  </si>
  <si>
    <t>Cafe</t>
  </si>
  <si>
    <t>Caer Noroch</t>
  </si>
  <si>
    <t>Shop:  (Moonshae Imports Shop)</t>
  </si>
  <si>
    <t>Brawl</t>
  </si>
  <si>
    <t>Characters are unusually anonymous*</t>
  </si>
  <si>
    <t>13-16</t>
  </si>
  <si>
    <t>7             Two merchants haggling</t>
  </si>
  <si>
    <t>7             Two nobles in discussion</t>
  </si>
  <si>
    <t>Two nobles in intense discussion</t>
  </si>
  <si>
    <t>7             Merchant haggling with customer</t>
  </si>
  <si>
    <t>7             Two townspeople haggling with merchant</t>
  </si>
  <si>
    <t>7             Two townsfolk in discussion</t>
  </si>
  <si>
    <t>7             Two townswoman talking</t>
  </si>
  <si>
    <t>1 commoner on a draft horse</t>
  </si>
  <si>
    <t>09-10</t>
  </si>
  <si>
    <t>3d6 winged kobolds</t>
  </si>
  <si>
    <t xml:space="preserve">Justyn from the Guild of Butchers grew up in Field Ward and has dreams of a fancy home. If you want to make a friend of him,  pass him a few extra coins.   </t>
  </si>
  <si>
    <t>A Painting of a Gargoyle</t>
  </si>
  <si>
    <t xml:space="preserve">Worshipers of the god of fear, hatred, and tyranny.  </t>
  </si>
  <si>
    <t>10–19 10–14 09 11–18 Cellarer See text</t>
  </si>
  <si>
    <t>Books ks Books</t>
  </si>
  <si>
    <t>Overcast</t>
  </si>
  <si>
    <t>Jewelery</t>
  </si>
  <si>
    <t>Benefactor, patron, or employer</t>
  </si>
  <si>
    <t>Chews something</t>
  </si>
  <si>
    <t>Creativity (chatoric)</t>
  </si>
  <si>
    <t>Envy of another person's possessions or station</t>
  </si>
  <si>
    <t>A-</t>
  </si>
  <si>
    <t>gran</t>
  </si>
  <si>
    <t>-al</t>
  </si>
  <si>
    <t>Mountains</t>
  </si>
  <si>
    <t>4d10 × 10 feet</t>
  </si>
  <si>
    <t>A monster appears.</t>
  </si>
  <si>
    <t>Traveling Imp</t>
  </si>
  <si>
    <t>Homely</t>
  </si>
  <si>
    <t>Fighting</t>
  </si>
  <si>
    <t>Dwarf</t>
  </si>
  <si>
    <t>Ettvard</t>
  </si>
  <si>
    <t>Elendra</t>
  </si>
  <si>
    <t>Miller</t>
  </si>
  <si>
    <t>Warden</t>
  </si>
  <si>
    <t>Astrologer</t>
  </si>
  <si>
    <t>Cooper</t>
  </si>
  <si>
    <t>Chandler</t>
  </si>
  <si>
    <t>Barber</t>
  </si>
  <si>
    <t>Garden of Delights</t>
  </si>
  <si>
    <t>Shop:  (Florist)</t>
  </si>
  <si>
    <t>Bullies</t>
  </si>
  <si>
    <t>Characters are unusually famous**</t>
  </si>
  <si>
    <t>Innocent bystander</t>
  </si>
  <si>
    <t>8             Innocent bystander</t>
  </si>
  <si>
    <t>2d4 mastiffs</t>
  </si>
  <si>
    <t>11-13</t>
  </si>
  <si>
    <t>2d4 specters</t>
  </si>
  <si>
    <t xml:space="preserve">They say that Trollskull Manor, that old tavern off Trollskull Alley, is haunted by the ghost of the half-elf bartender Lif, who  literally worked himself to death. I’d stay away if I were you.  </t>
  </si>
  <si>
    <t>Dolls</t>
  </si>
  <si>
    <t xml:space="preserve">Worshipers of the god of strife and lies. </t>
  </si>
  <si>
    <t>20–22 15–17 10–12 19–21 Centipede swarm 1d2</t>
  </si>
  <si>
    <t>Single Key</t>
  </si>
  <si>
    <t>Cloth th Cloth</t>
  </si>
  <si>
    <t>Light Fog</t>
  </si>
  <si>
    <t>Key</t>
  </si>
  <si>
    <t>Romantic interest</t>
  </si>
  <si>
    <t>Clumsy</t>
  </si>
  <si>
    <t>Discovery (any)</t>
  </si>
  <si>
    <t>Overpowering greed</t>
  </si>
  <si>
    <t>Be-</t>
  </si>
  <si>
    <t>hal</t>
  </si>
  <si>
    <t>-am</t>
  </si>
  <si>
    <t>Audible Distance</t>
  </si>
  <si>
    <t>A screech pierces the air.</t>
  </si>
  <si>
    <t>The Full Mast</t>
  </si>
  <si>
    <t>Fabulous</t>
  </si>
  <si>
    <t>Dancing</t>
  </si>
  <si>
    <t>Elf</t>
  </si>
  <si>
    <t>Pie</t>
  </si>
  <si>
    <t>Federic</t>
  </si>
  <si>
    <t>Margritte</t>
  </si>
  <si>
    <t>Mander</t>
  </si>
  <si>
    <t>Maed</t>
  </si>
  <si>
    <t>Cobbler</t>
  </si>
  <si>
    <t>Fletcher/ bo wye r</t>
  </si>
  <si>
    <t>Karios' Clothing Emporium</t>
  </si>
  <si>
    <t>Shop:</t>
  </si>
  <si>
    <t>Companion</t>
  </si>
  <si>
    <t>Characters are laying low</t>
  </si>
  <si>
    <t>17-20</t>
  </si>
  <si>
    <t>A griffon cavalry rider passes overhead. If any of the characters wave, the rider waves back.</t>
  </si>
  <si>
    <t>9             Barman or restauranteur buying supplies</t>
  </si>
  <si>
    <t>9             Clerical instructor and group of 4-16 students</t>
  </si>
  <si>
    <t>Barman or restauranteur buying supplies</t>
  </si>
  <si>
    <t>9             Guildsman with 4 apprentices</t>
  </si>
  <si>
    <t>9             Barman buying supplies</t>
  </si>
  <si>
    <t>9             Ragged priest exhorting to the masses to repent</t>
  </si>
  <si>
    <t>1d2 commoners leading 1d4 mules or 1d4 ponies</t>
  </si>
  <si>
    <t>14-16</t>
  </si>
  <si>
    <t>1d4 wights</t>
  </si>
  <si>
    <t xml:space="preserve">There’s been a lot more drow in the city of late. It’s good to see the dark elves overcoming their evil history and becoming  contributing citizens. Anyone can make a new life in the City of Splendors! </t>
  </si>
  <si>
    <t>Fresh meat</t>
  </si>
  <si>
    <t>A Painting of a Gibbering mouther</t>
  </si>
  <si>
    <t xml:space="preserve">Worshipers of the goddess of agony.  </t>
  </si>
  <si>
    <t>23–25 18–21 13–15 22–25 Choker 1</t>
  </si>
  <si>
    <t>Comb</t>
  </si>
  <si>
    <t>Meat t Fish</t>
  </si>
  <si>
    <t>Cold Snap</t>
  </si>
  <si>
    <t>Cold, Windy</t>
  </si>
  <si>
    <t>Heavy Fog</t>
  </si>
  <si>
    <t>Letter</t>
  </si>
  <si>
    <t>Special place</t>
  </si>
  <si>
    <t>Curious</t>
  </si>
  <si>
    <t>Fairness (lawful)</t>
  </si>
  <si>
    <t>Prone to rage</t>
  </si>
  <si>
    <t>De-</t>
  </si>
  <si>
    <t>jen</t>
  </si>
  <si>
    <t>-an</t>
  </si>
  <si>
    <t>Trying to be quiet</t>
  </si>
  <si>
    <t>2d6 × 5 feet</t>
  </si>
  <si>
    <t>A storm begins.</t>
  </si>
  <si>
    <t>Double Tap Tavern</t>
  </si>
  <si>
    <t>Cormyrean</t>
  </si>
  <si>
    <t>Pilfering</t>
  </si>
  <si>
    <t>Lord</t>
  </si>
  <si>
    <t>Table</t>
  </si>
  <si>
    <t>Ravek</t>
  </si>
  <si>
    <t>Prulasyk</t>
  </si>
  <si>
    <t>Redhatch</t>
  </si>
  <si>
    <t>Trailbender</t>
  </si>
  <si>
    <t>Goldsmith/silversmith</t>
  </si>
  <si>
    <t>Glassblower</t>
  </si>
  <si>
    <t>Fortune teller</t>
  </si>
  <si>
    <t>Madame Talis' Crystal Ball</t>
  </si>
  <si>
    <t>Shop: (Fortune Telling)</t>
  </si>
  <si>
    <t>Contest</t>
  </si>
  <si>
    <t>Characters are looking for action</t>
  </si>
  <si>
    <t>21-24</t>
  </si>
  <si>
    <t>1 pseudodragon</t>
  </si>
  <si>
    <t>17-19</t>
  </si>
  <si>
    <t>4d4 acolytes on draft horses</t>
  </si>
  <si>
    <t xml:space="preserve">Last night I heard a strange clanking inside the House of the Inspired Hands in the Sea Ward. It was like someone wearing  plate armor dancing a jig.  </t>
  </si>
  <si>
    <t>Furniture</t>
  </si>
  <si>
    <t>A Painting of a Hell hound</t>
  </si>
  <si>
    <t xml:space="preserve">Worshipers of the goddess of darkness. </t>
  </si>
  <si>
    <t>26–27 22–23 16–19 26–27 Eyeball beholderkinMF 1d4</t>
  </si>
  <si>
    <t>Brush</t>
  </si>
  <si>
    <t>Chests sts Crates</t>
  </si>
  <si>
    <t>Cold</t>
  </si>
  <si>
    <t>Partly Cloudy</t>
  </si>
  <si>
    <t>Magic herbs</t>
  </si>
  <si>
    <t>Keepsake</t>
  </si>
  <si>
    <t>Dim-witted</t>
  </si>
  <si>
    <t>Freedom (chaotic)</t>
  </si>
  <si>
    <t>Powerful enemy</t>
  </si>
  <si>
    <t>El-</t>
  </si>
  <si>
    <t>kel</t>
  </si>
  <si>
    <t>-ar</t>
  </si>
  <si>
    <t>Normal noise level</t>
  </si>
  <si>
    <t>A strange star appears in the sky.</t>
  </si>
  <si>
    <t>The Tasty Meet</t>
  </si>
  <si>
    <t>Dandy</t>
  </si>
  <si>
    <t>Marauding</t>
  </si>
  <si>
    <t>Throne</t>
  </si>
  <si>
    <t>Sigur</t>
  </si>
  <si>
    <t>Tilda</t>
  </si>
  <si>
    <t>Smythe</t>
  </si>
  <si>
    <t>Vintner</t>
  </si>
  <si>
    <t>Herbalist</t>
  </si>
  <si>
    <t>Inkmaker</t>
  </si>
  <si>
    <t>Gambling hall</t>
  </si>
  <si>
    <t>Carpenter</t>
  </si>
  <si>
    <t>Three Blind Mice</t>
  </si>
  <si>
    <t>Shop:  (Cheese Shop)</t>
  </si>
  <si>
    <t>Corpse</t>
  </si>
  <si>
    <t>11          Hard currency girls</t>
  </si>
  <si>
    <t>11          Noblewomen out for a stroll</t>
  </si>
  <si>
    <t>Hard currency girls</t>
  </si>
  <si>
    <t>11          Drunken adventurers</t>
  </si>
  <si>
    <t>11          Sleeping adventurer (10% chance dead)</t>
  </si>
  <si>
    <t>1 spy</t>
  </si>
  <si>
    <t>20-22</t>
  </si>
  <si>
    <t>3d6 giant centipedes</t>
  </si>
  <si>
    <t xml:space="preserve">Are you in great need? Local thugs threatening your family? If you need help, and if you can find him, you might be able to  convince the monk Hlam to aid you. They say he’s the Grandmaster of the Order of the Even-Handed, a group devoted to the  returned god Tyr. He’s been known to aid those in great peril.  </t>
  </si>
  <si>
    <t>Games</t>
  </si>
  <si>
    <t>A Painting of a Manticore</t>
  </si>
  <si>
    <t xml:space="preserve">Worshipers of the god of storms and destruction. </t>
  </si>
  <si>
    <t>28–31 24–26 20–21 28–31 FihyrMM2 1d4</t>
  </si>
  <si>
    <t>14-15</t>
  </si>
  <si>
    <t>Blank Parchment</t>
  </si>
  <si>
    <t>Common mon Clothes</t>
  </si>
  <si>
    <t>Ice, Windy</t>
  </si>
  <si>
    <t>Map</t>
  </si>
  <si>
    <t>Valuable possession</t>
  </si>
  <si>
    <t>Fiddles and fidgets nervously</t>
  </si>
  <si>
    <t>Glory (any)</t>
  </si>
  <si>
    <t>Specific phobia</t>
  </si>
  <si>
    <t>Fa-</t>
  </si>
  <si>
    <t>lim</t>
  </si>
  <si>
    <t>-ea</t>
  </si>
  <si>
    <t>Very loud</t>
  </si>
  <si>
    <t>2d6 × 50 feet</t>
  </si>
  <si>
    <t>A string gust oif wind blows through.</t>
  </si>
  <si>
    <t>Wilder's Pale House</t>
  </si>
  <si>
    <t>Hungry</t>
  </si>
  <si>
    <t>Bantering</t>
  </si>
  <si>
    <t>Dragon</t>
  </si>
  <si>
    <t>Boot</t>
  </si>
  <si>
    <t>Thildon</t>
  </si>
  <si>
    <t>Skie</t>
  </si>
  <si>
    <t>Shielder</t>
  </si>
  <si>
    <t>Duel</t>
  </si>
  <si>
    <t>Mapmaker</t>
  </si>
  <si>
    <t>The Flying Cow</t>
  </si>
  <si>
    <t>Shop:  (Dairy)</t>
  </si>
  <si>
    <t>Draft</t>
  </si>
  <si>
    <t>25-28</t>
  </si>
  <si>
    <t>12          Beggar (10% chance thief level 1-4)</t>
  </si>
  <si>
    <t>Beggar (20% chance thief level 1-4)</t>
  </si>
  <si>
    <t>12          Beggar (20% chance thief level 1-4)</t>
  </si>
  <si>
    <t>12          Beggar (10% chance thief level 1-6)</t>
  </si>
  <si>
    <t>1d8+1 acolytes</t>
  </si>
  <si>
    <t>23-25</t>
  </si>
  <si>
    <t>A talkative urchin, badgering passersby to serve as their guide through the community for a price of 1 sp</t>
  </si>
  <si>
    <t xml:space="preserve">Lots of the Black Network in town. I hear there’s a split between the Zhents who follow Pereghost and some new upstart  claiming to be Manshoon. Not possible of course, since Manshoon is dead. Again. </t>
  </si>
  <si>
    <t>A Paining of a Minotaur</t>
  </si>
  <si>
    <t xml:space="preserve">Worshipers of the cruel sea goddess.  </t>
  </si>
  <si>
    <t>32–35 27–30 22–25 32–35 Flotsam oozeFF 1</t>
  </si>
  <si>
    <t>16-       18</t>
  </si>
  <si>
    <t>Travelers velers Clothes</t>
  </si>
  <si>
    <t>Clear</t>
  </si>
  <si>
    <t>Windy</t>
  </si>
  <si>
    <t>Monster parts</t>
  </si>
  <si>
    <t>Revenge</t>
  </si>
  <si>
    <t>Frequently uses the wrong word</t>
  </si>
  <si>
    <t>Greater good (good)</t>
  </si>
  <si>
    <t>Shameful or scandalous history</t>
  </si>
  <si>
    <t>Jo-</t>
  </si>
  <si>
    <t>mor</t>
  </si>
  <si>
    <t>-el</t>
  </si>
  <si>
    <t>Visibility Outdoors</t>
  </si>
  <si>
    <t>A tremor shakes the ground.</t>
  </si>
  <si>
    <t>Legionaries Lagoon</t>
  </si>
  <si>
    <t>Blasted</t>
  </si>
  <si>
    <t>Eating</t>
  </si>
  <si>
    <t>Ogre</t>
  </si>
  <si>
    <t>Pot</t>
  </si>
  <si>
    <t>Wallen</t>
  </si>
  <si>
    <t>Valena</t>
  </si>
  <si>
    <t>Waters</t>
  </si>
  <si>
    <t>Stodge</t>
  </si>
  <si>
    <t>Jeweler</t>
  </si>
  <si>
    <t>Potter</t>
  </si>
  <si>
    <t>Moneylender</t>
  </si>
  <si>
    <t>The Big Boot Shop</t>
  </si>
  <si>
    <t>Shop:  (boots &amp; shoes)</t>
  </si>
  <si>
    <t>Drunk</t>
  </si>
  <si>
    <t>29-32</t>
  </si>
  <si>
    <t>13          Innocent bystander</t>
  </si>
  <si>
    <t>1d6+6 flying snakes</t>
  </si>
  <si>
    <t>26-28</t>
  </si>
  <si>
    <t>1d10 spies</t>
  </si>
  <si>
    <t xml:space="preserve">The ghost of the Black Viper is back from the dead! A century ago that burglar and assassin plagued this city, and now they’ve  returned with flair!   </t>
  </si>
  <si>
    <t>Hats</t>
  </si>
  <si>
    <t>A Paining of a Mummy</t>
  </si>
  <si>
    <t xml:space="preserve">Members of the Waterdeep constabulary.  </t>
  </si>
  <si>
    <t>36–38 31–33 26–28 36–38 Gray ooze 1</t>
  </si>
  <si>
    <t>19-24</t>
  </si>
  <si>
    <t>Laundry Ticket</t>
  </si>
  <si>
    <t>Fine clothes</t>
  </si>
  <si>
    <t>Secret message</t>
  </si>
  <si>
    <t>Roll twice, ignoring further rolls of 10</t>
  </si>
  <si>
    <t>Friendly</t>
  </si>
  <si>
    <t>Greed (evil)</t>
  </si>
  <si>
    <t>Secret crime or misdeed</t>
  </si>
  <si>
    <t>Ki-</t>
  </si>
  <si>
    <t>net</t>
  </si>
  <si>
    <t>-er</t>
  </si>
  <si>
    <t>Clear day, no obstructions</t>
  </si>
  <si>
    <t>2 miles</t>
  </si>
  <si>
    <t>Someone experiences déjà vu.</t>
  </si>
  <si>
    <t>Hack and Haul</t>
  </si>
  <si>
    <t>Salty</t>
  </si>
  <si>
    <t>Giant</t>
  </si>
  <si>
    <t>Banner</t>
  </si>
  <si>
    <t>Lawyer</t>
  </si>
  <si>
    <t>Roofer</t>
  </si>
  <si>
    <t>Pawn shop</t>
  </si>
  <si>
    <t>The Anchor &amp; Sail</t>
  </si>
  <si>
    <t>Shop: (Seafood Restaurant)</t>
  </si>
  <si>
    <t>Fire</t>
  </si>
  <si>
    <t>14          Runner in the livery of Waterdeep</t>
  </si>
  <si>
    <t>Runner in the livery of Waterdeep</t>
  </si>
  <si>
    <t>14          Representative of a trading coster</t>
  </si>
  <si>
    <t>14          Mourners visiting a tomb</t>
  </si>
  <si>
    <t>3d6 kobolds</t>
  </si>
  <si>
    <t>29-31</t>
  </si>
  <si>
    <t>3d6 crocodiles</t>
  </si>
  <si>
    <t xml:space="preserve">I hear that one of the Masked Lords is a vampire! Do you think it could be true? If it were, who knows what tax they might  demand. </t>
  </si>
  <si>
    <t>Hunting traps</t>
  </si>
  <si>
    <t>A Paining of a Werewolf</t>
  </si>
  <si>
    <t xml:space="preserve">Cultists who worship a distant deity of annihilation.   </t>
  </si>
  <si>
    <t>39–40 34–36 29–31 39–41 Grick 1</t>
  </si>
  <si>
    <t>25-35</t>
  </si>
  <si>
    <t>Cooking king Utensils</t>
  </si>
  <si>
    <t>Signet or insignia</t>
  </si>
  <si>
    <t>Irritable</t>
  </si>
  <si>
    <t>Honor (lawful)</t>
  </si>
  <si>
    <t>Possession of forbidden lore</t>
  </si>
  <si>
    <t>La-</t>
  </si>
  <si>
    <t>penn</t>
  </si>
  <si>
    <t>-ess</t>
  </si>
  <si>
    <t>1 mile</t>
  </si>
  <si>
    <t>Someone gets angry.</t>
  </si>
  <si>
    <t>The Whet Stone</t>
  </si>
  <si>
    <t>Wide</t>
  </si>
  <si>
    <t>Smoking</t>
  </si>
  <si>
    <t>Manticore</t>
  </si>
  <si>
    <t>Magical goods</t>
  </si>
  <si>
    <t>Ropemaker</t>
  </si>
  <si>
    <t>Perfumer/dyer</t>
  </si>
  <si>
    <t>Food merchant</t>
  </si>
  <si>
    <t>The Sleeping Mind</t>
  </si>
  <si>
    <t>Shop:  (Curiosities &amp; Treasures from abroad)</t>
  </si>
  <si>
    <t>Found trinket</t>
  </si>
  <si>
    <t>33-36</t>
  </si>
  <si>
    <t>15          Wagon unloading supplies</t>
  </si>
  <si>
    <t>15          Wagon moving towards one of the gates</t>
  </si>
  <si>
    <t>15          Wagon moving towards one of the docks</t>
  </si>
  <si>
    <t>15          Two tourists in trotting cart</t>
  </si>
  <si>
    <t>2d4 giant centipedes</t>
  </si>
  <si>
    <t>32-34</t>
  </si>
  <si>
    <t>1d6+2 swarms of insects</t>
  </si>
  <si>
    <t xml:space="preserve">Looking for potions, poultices, or philters? Try Fala Lefaliir who operates an herbalist’s shop on Trollskull Alley called Corellon’s  Crown. </t>
  </si>
  <si>
    <t>Locks and keys</t>
  </si>
  <si>
    <t xml:space="preserve">Cultists who worship Ogrémoch, the Prince of Elemental Evil Earth. </t>
  </si>
  <si>
    <t>41–43 37–40 32–34 42–43 LurkerUnd 1</t>
  </si>
  <si>
    <t>36-39</t>
  </si>
  <si>
    <t>Baked ed Goods</t>
  </si>
  <si>
    <t>Prone to predictions of certain doom</t>
  </si>
  <si>
    <t>Independence (chaotic)</t>
  </si>
  <si>
    <t>Foolhardy bravery</t>
  </si>
  <si>
    <t>Ma-</t>
  </si>
  <si>
    <t>quil</t>
  </si>
  <si>
    <t>-ett</t>
  </si>
  <si>
    <t>Fog</t>
  </si>
  <si>
    <t>100 to 300 feet</t>
  </si>
  <si>
    <t>Someone glimpses the future.</t>
  </si>
  <si>
    <t>House of Pour</t>
  </si>
  <si>
    <t>White</t>
  </si>
  <si>
    <t>Heavy</t>
  </si>
  <si>
    <t>Drake</t>
  </si>
  <si>
    <t>Milliner</t>
  </si>
  <si>
    <t>Sailmaker</t>
  </si>
  <si>
    <t>The Speeding Sprite</t>
  </si>
  <si>
    <t>Service:  (Messenger &amp; Deliveries)</t>
  </si>
  <si>
    <t>Guard harassment</t>
  </si>
  <si>
    <t>*Use this modifier if the characters are not as famous in this city as other characters of their level would be. Perhaps they're new to the area, or they simply keep their activities quiet. Never apply this modifier to characters of lower than 6th level. </t>
  </si>
  <si>
    <t>37-40</t>
  </si>
  <si>
    <t>A foreign diplomat travels by coach down the street, looking for a good tavern or eatery. The coach comes with a driver and eight guards, and is further protected by four veterans on draft horses.</t>
  </si>
  <si>
    <t>16          Noble in travel chair</t>
  </si>
  <si>
    <t>16          Noble in portage chair</t>
  </si>
  <si>
    <t>Noble in portage chair</t>
  </si>
  <si>
    <t>16          Innkeep and customer arguing about a bill</t>
  </si>
  <si>
    <t>16          Sailors on leave</t>
  </si>
  <si>
    <t>16          Children playing</t>
  </si>
  <si>
    <t>1d8+1 skeletons</t>
  </si>
  <si>
    <t>35-37</t>
  </si>
  <si>
    <t>2d4 smoke mephits</t>
  </si>
  <si>
    <t xml:space="preserve">Most of the City Watch is corrupt. They don’t care about the people, only lining their pockets. They’ll hassle you for no good  reason, but at least you can bribe your way out of most problems with a few Dragons.  </t>
  </si>
  <si>
    <t xml:space="preserve">Cultists who worship Olhydra, the Princess of Elemental Evil Water. </t>
  </si>
  <si>
    <t>44–45 41–42 35–38 44–46 MeazelMF 1</t>
  </si>
  <si>
    <t>40-       41</t>
  </si>
  <si>
    <t>Pieces of Chalk</t>
  </si>
  <si>
    <t>Bread ad Bread</t>
  </si>
  <si>
    <t>Pronounced scar</t>
  </si>
  <si>
    <t>Knowledge (neutral)</t>
  </si>
  <si>
    <t>Na-</t>
  </si>
  <si>
    <t>rond</t>
  </si>
  <si>
    <t>-ic</t>
  </si>
  <si>
    <t>From a height</t>
  </si>
  <si>
    <t>× 20</t>
  </si>
  <si>
    <t>Someone has a sense of foreboding.</t>
  </si>
  <si>
    <t>Sour Cider Mill</t>
  </si>
  <si>
    <t>Black</t>
  </si>
  <si>
    <t>Icy</t>
  </si>
  <si>
    <t>Porcupine</t>
  </si>
  <si>
    <t>Moon</t>
  </si>
  <si>
    <t>Stable</t>
  </si>
  <si>
    <t>General goods</t>
  </si>
  <si>
    <t>Lorimar's Laundromat</t>
  </si>
  <si>
    <t>Service: (Launderer)</t>
  </si>
  <si>
    <t>Pickpocket</t>
  </si>
  <si>
    <t>**Use this modifier if the characters are more widely known in this city than other characters of their level would be. Perhaps they have been publicly recognized for saving the mayor, or their faces are on wanted posters all over town.</t>
  </si>
  <si>
    <t>17          Street vendor</t>
  </si>
  <si>
    <t>Street vendor</t>
  </si>
  <si>
    <t>1d6+2 swarms of rats</t>
  </si>
  <si>
    <t>38-40</t>
  </si>
  <si>
    <t>A noble shouts \</t>
  </si>
  <si>
    <t xml:space="preserve">There’s a sea monster haunting Deepwater Harbor! Fishermen coming in late have spotted a huge shiny creature with massive  claws and evil glowing eyes swimming through the harbor and out to sea. I’d steer clear of the water if I were you.  </t>
  </si>
  <si>
    <t>Pets</t>
  </si>
  <si>
    <t xml:space="preserve">Cultists who venerate evil dragons.  </t>
  </si>
  <si>
    <t>46–50 43 — — Merfolk See text</t>
  </si>
  <si>
    <t>41-                 44</t>
  </si>
  <si>
    <t>Toy (Dice, ball and jacks, etc)</t>
  </si>
  <si>
    <t>Cheese ese Cheese</t>
  </si>
  <si>
    <t>Slurs words, lisps, or stutters</t>
  </si>
  <si>
    <t>Life (good)</t>
  </si>
  <si>
    <t>O-</t>
  </si>
  <si>
    <t>sark</t>
  </si>
  <si>
    <t>-id</t>
  </si>
  <si>
    <t>Someone has to go to the bathroom.</t>
  </si>
  <si>
    <t>The Noble Waistcoat</t>
  </si>
  <si>
    <t>Splendid</t>
  </si>
  <si>
    <t>Striped</t>
  </si>
  <si>
    <t>Knight</t>
  </si>
  <si>
    <t>Salon</t>
  </si>
  <si>
    <t>Shipwright</t>
  </si>
  <si>
    <t>Tannery/furrier</t>
  </si>
  <si>
    <t>The Glass Mantle</t>
  </si>
  <si>
    <t>Shop:  (Art Gallery)</t>
  </si>
  <si>
    <t>Procession</t>
  </si>
  <si>
    <t>Urban Encounters</t>
  </si>
  <si>
    <t>18          Concerned citizen</t>
  </si>
  <si>
    <t>Concerned citizen</t>
  </si>
  <si>
    <t>1d12 zombies</t>
  </si>
  <si>
    <t>41-43</t>
  </si>
  <si>
    <t>1 succubus or 1 incubus</t>
  </si>
  <si>
    <t xml:space="preserve">Something’s not right with that halfling hostel on Spices Street. Its well-kept, but the place is overrun by rats. They’ve got to be  getting in through a tunnel from the sewers.  </t>
  </si>
  <si>
    <t>Pots</t>
  </si>
  <si>
    <t xml:space="preserve">Cultists who worship Imix, the Prince of Elemental Evil Flame. </t>
  </si>
  <si>
    <t>51–52 44–46 39–41 — Mimic 1</t>
  </si>
  <si>
    <t>45-48 Small flute or musical instrument 49-52</t>
  </si>
  <si>
    <t>Talis Deck (playing cards)</t>
  </si>
  <si>
    <t>Glass ss Ceramics</t>
  </si>
  <si>
    <t>Heat Wave</t>
  </si>
  <si>
    <t>Hot</t>
  </si>
  <si>
    <t>Speaks loudly or whispers</t>
  </si>
  <si>
    <t>Live and let live (neutral)</t>
  </si>
  <si>
    <t>Pa-</t>
  </si>
  <si>
    <t>shen</t>
  </si>
  <si>
    <t>-il</t>
  </si>
  <si>
    <t>Something spills or falls to the ground.</t>
  </si>
  <si>
    <t>Room and Starboard</t>
  </si>
  <si>
    <t>Silky</t>
  </si>
  <si>
    <t>Sleepy</t>
  </si>
  <si>
    <t>Minotaur</t>
  </si>
  <si>
    <t>Stonemason</t>
  </si>
  <si>
    <t>Wheelwright</t>
  </si>
  <si>
    <t>The Moondance</t>
  </si>
  <si>
    <t>Shop:  (Tailor &amp; Costume Shop)</t>
  </si>
  <si>
    <t>Protest</t>
  </si>
  <si>
    <t>41-44</t>
  </si>
  <si>
    <t>19          Trotting cart with 2 passengers</t>
  </si>
  <si>
    <t>19          4-5 human porters</t>
  </si>
  <si>
    <t>Noblewoman returning from shopping with 4 bearers</t>
  </si>
  <si>
    <t>19          Young couple with picnic</t>
  </si>
  <si>
    <t>A peddler weighed down with a load of pots, pans, and other basic supplies</t>
  </si>
  <si>
    <t>44-46</t>
  </si>
  <si>
    <t>1d10 half-ogres</t>
  </si>
  <si>
    <t xml:space="preserve">One of the Guilds has been infiltrated by dopplegangers, but no one knows which one. I’m betting on the Fellowship of  Innkeepers. It just makes sense: lots of gossip and spying opportunities, and if someone goes missing, no one will notice.  </t>
  </si>
  <si>
    <t xml:space="preserve">Cultists who worship Yan-C-Bin, the Prince of Elemental Evil Air. </t>
  </si>
  <si>
    <t>53–55 47–49 42–44 47–49 Ochre jelly 1</t>
  </si>
  <si>
    <t>53-56</t>
  </si>
  <si>
    <t>Soap (Bar or in a pot)</t>
  </si>
  <si>
    <t>Herbs bs Herbs</t>
  </si>
  <si>
    <t>Squints</t>
  </si>
  <si>
    <t>Might (evil)</t>
  </si>
  <si>
    <t>Re-</t>
  </si>
  <si>
    <t>tur</t>
  </si>
  <si>
    <t>-in</t>
  </si>
  <si>
    <t>Something isn't where it's supposed to be.</t>
  </si>
  <si>
    <t>The Salty Galley</t>
  </si>
  <si>
    <t>Proud</t>
  </si>
  <si>
    <t>Hissing</t>
  </si>
  <si>
    <t>Axe</t>
  </si>
  <si>
    <t>Tailor</t>
  </si>
  <si>
    <t>Furniture maker</t>
  </si>
  <si>
    <t>Citywide*</t>
  </si>
  <si>
    <t>The Glass Slipper</t>
  </si>
  <si>
    <t>Shop: (Cobbler)</t>
  </si>
  <si>
    <t>Runaway cart</t>
  </si>
  <si>
    <t>20          2-3 fishwives arguing</t>
  </si>
  <si>
    <t>20          2-3 gladiators in demonstration</t>
  </si>
  <si>
    <t>2-3 mercenaries arguing</t>
  </si>
  <si>
    <t>20          2-3 common laborers on a break</t>
  </si>
  <si>
    <t>20          2-3 young toughs in a fight</t>
  </si>
  <si>
    <t>1 giant wasp</t>
  </si>
  <si>
    <t>47-49</t>
  </si>
  <si>
    <t>2d10 giant wasps</t>
  </si>
  <si>
    <t xml:space="preserve">The Blackstaff has gone wonky and you can’t trust her. Rumors say she’s started hunting down members of her own Force  Grey. Think twice if she offers you a job.  </t>
  </si>
  <si>
    <t>Rugs</t>
  </si>
  <si>
    <t xml:space="preserve">Alliance of druids and rangers sworn to defend the wilds from evil.  </t>
  </si>
  <si>
    <t>56–57 50–52 45–49 50–52 OsquipRac 1d2</t>
  </si>
  <si>
    <t>57-58</t>
  </si>
  <si>
    <t>Perfume or Cologne (in potion</t>
  </si>
  <si>
    <t>Ale  Mead</t>
  </si>
  <si>
    <t>Stares into distance</t>
  </si>
  <si>
    <t>Nation (any)</t>
  </si>
  <si>
    <t>Se-</t>
  </si>
  <si>
    <t>vash</t>
  </si>
  <si>
    <t>-is</t>
  </si>
  <si>
    <t>The lights go out.</t>
  </si>
  <si>
    <t>The Rusted Shield</t>
  </si>
  <si>
    <t>Vicious</t>
  </si>
  <si>
    <t>Defiant</t>
  </si>
  <si>
    <t>Devil</t>
  </si>
  <si>
    <t>Lance</t>
  </si>
  <si>
    <t>Theater</t>
  </si>
  <si>
    <t>Weaver</t>
  </si>
  <si>
    <t>The Slithering Serpent</t>
  </si>
  <si>
    <t>Shop:  (Tattoo &amp; Piercing)</t>
  </si>
  <si>
    <t>Shady transaction</t>
  </si>
  <si>
    <t>Muggers</t>
  </si>
  <si>
    <t>45-48</t>
  </si>
  <si>
    <t>Too many wagons create traffic congestion and crowding in the streets.</t>
  </si>
  <si>
    <t>21          Magic-User (level 1-6)</t>
  </si>
  <si>
    <t>Magic-User (level 1-6)</t>
  </si>
  <si>
    <t>21          Magic-User (level 1-6) studying his books</t>
  </si>
  <si>
    <t>1 warhorse</t>
  </si>
  <si>
    <t>50-51</t>
  </si>
  <si>
    <t>4d10 zombies</t>
  </si>
  <si>
    <t xml:space="preserve">You noticed the odd weather of late? I bet it’s a sign. I was talking to my greengrocer yesterday and he told me that he heard  from the fishmonger that the Sea Ward is rife with devil worshippers! </t>
  </si>
  <si>
    <t>Umbrellas</t>
  </si>
  <si>
    <t xml:space="preserve">Thayan mages who often smuggle slaves into Skullport. </t>
  </si>
  <si>
    <t>58–59 53–56 50–54 53–54 Shadow 1d3</t>
  </si>
  <si>
    <t>59-60</t>
  </si>
  <si>
    <t>1-8 Needles</t>
  </si>
  <si>
    <t>Hot, Windy</t>
  </si>
  <si>
    <t>Suspicious</t>
  </si>
  <si>
    <t>People (neutral)</t>
  </si>
  <si>
    <t>Si-</t>
  </si>
  <si>
    <t>yor</t>
  </si>
  <si>
    <t>-or</t>
  </si>
  <si>
    <t>The sun comes out.</t>
  </si>
  <si>
    <t>The White Foxtail</t>
  </si>
  <si>
    <t>Screeching</t>
  </si>
  <si>
    <t>Ugly</t>
  </si>
  <si>
    <t>Girl</t>
  </si>
  <si>
    <t>Crown</t>
  </si>
  <si>
    <t>Wine merchant</t>
  </si>
  <si>
    <t>Haldun's Furniture</t>
  </si>
  <si>
    <t>Spectacle</t>
  </si>
  <si>
    <t>49-52</t>
  </si>
  <si>
    <t>A kite crashes into a random character. The kite's owner, a young boy or girl, apologizes and asks for help getting the kite airborne once more.</t>
  </si>
  <si>
    <t>22          Group of thugs</t>
  </si>
  <si>
    <t>22          2 clerics in religious discussion</t>
  </si>
  <si>
    <t>Group of mangy-looking thugs</t>
  </si>
  <si>
    <t>22          2 clerics in peaceful religious discussion</t>
  </si>
  <si>
    <t>2d8 cultists</t>
  </si>
  <si>
    <t>52-53</t>
  </si>
  <si>
    <t>1d4 knights on warhorses</t>
  </si>
  <si>
    <t xml:space="preserve">A light has been seen in Ahghairon’s Tower the last three nights. It’s been magically sealed for centuries, and not even the  Blackstaff has ever gained entry. No one could have gotten inside, could they? </t>
  </si>
  <si>
    <t xml:space="preserve">League of good-aligned monsters and lycanthropes sworn to fight evil. </t>
  </si>
  <si>
    <t>60–62 57–59 55–58 55–57 SewermSK 1</t>
  </si>
  <si>
    <t>61-64</t>
  </si>
  <si>
    <t>Tobacco and pipe</t>
  </si>
  <si>
    <t>Tanned ned Hides</t>
  </si>
  <si>
    <t>Sea Gale</t>
  </si>
  <si>
    <t>Strong Wind</t>
  </si>
  <si>
    <t>Uses colorful oaths and exclamations</t>
  </si>
  <si>
    <t>Power (evil)</t>
  </si>
  <si>
    <t>Ta-</t>
  </si>
  <si>
    <t>zen</t>
  </si>
  <si>
    <t>-us</t>
  </si>
  <si>
    <t>There's a foul smell in the air.</t>
  </si>
  <si>
    <t>The Burrow</t>
  </si>
  <si>
    <t>Smiling</t>
  </si>
  <si>
    <t>Lucky</t>
  </si>
  <si>
    <t>Treant</t>
  </si>
  <si>
    <t>Star</t>
  </si>
  <si>
    <t>Upper*</t>
  </si>
  <si>
    <t>The Town Crier</t>
  </si>
  <si>
    <t>Shop:  (Local Publisher) (2nd floor)</t>
  </si>
  <si>
    <t>Urchin</t>
  </si>
  <si>
    <t>Pickpockets</t>
  </si>
  <si>
    <t>23          Broken cart or wagon</t>
  </si>
  <si>
    <t>Broken cart or wagon</t>
  </si>
  <si>
    <t>23          Broken and abandoned cart or wagon</t>
  </si>
  <si>
    <t>23          Pile of broken branches and uprooted plants, to be removed</t>
  </si>
  <si>
    <t>3d4 giant rats</t>
  </si>
  <si>
    <t>54-55</t>
  </si>
  <si>
    <t>1d4+1 water weirds</t>
  </si>
  <si>
    <t>Underground splinter cell of Zhentarim lead by one of Manshoon's Clone</t>
  </si>
  <si>
    <t>63–65 60–62 59–61 58–61 Rat swarm 1d12</t>
  </si>
  <si>
    <t>65-66</t>
  </si>
  <si>
    <t>Ink in vial</t>
  </si>
  <si>
    <t>Craft ft Tools</t>
  </si>
  <si>
    <t>Thundersnow</t>
  </si>
  <si>
    <t>Cold, Heavy Snow, Lightning, Strong Wind</t>
  </si>
  <si>
    <t>Thunderstorm</t>
  </si>
  <si>
    <t>Heavy Rain, Lightning, Strong Wind</t>
  </si>
  <si>
    <t>Uses flowery speech or long words</t>
  </si>
  <si>
    <t>Redemption (any)</t>
  </si>
  <si>
    <t>Unexplained magic occurs.</t>
  </si>
  <si>
    <t>Lower*</t>
  </si>
  <si>
    <t>The Weary Traveler</t>
  </si>
  <si>
    <t>Shop:  (Maps &amp; Adventurers Treasures)</t>
  </si>
  <si>
    <t>57-60</t>
  </si>
  <si>
    <t>24          Two guildsmen in discussion</t>
  </si>
  <si>
    <t>Two guildsmen in casual discussion</t>
  </si>
  <si>
    <t>24          Two guildsmen in discussion with a merchant</t>
  </si>
  <si>
    <t>24          Group of youths gambling with dice</t>
  </si>
  <si>
    <t>2d8 stirges</t>
  </si>
  <si>
    <t>56-57</t>
  </si>
  <si>
    <t>1d8+1 mimics</t>
  </si>
  <si>
    <t xml:space="preserve">League of heroes sworn to protect Waterdeep.   </t>
  </si>
  <si>
    <t>66–67 63–65 62–65 62–63 Shrieker 1d4</t>
  </si>
  <si>
    <t>67-68</t>
  </si>
  <si>
    <t>Spectacles or Magnifier</t>
  </si>
  <si>
    <t>Inks</t>
  </si>
  <si>
    <t>Ullutho's Fletch &amp; Arrows</t>
  </si>
  <si>
    <t>Found item</t>
  </si>
  <si>
    <t>Several members of the City Watch knock on doors and question residents in their search for an elusive criminal. Characters who stand out are also questioned.</t>
  </si>
  <si>
    <t>25          Apprentice in the livery of a guild</t>
  </si>
  <si>
    <t>25          Young nobleman</t>
  </si>
  <si>
    <t>Apprentice in the livery of a guild</t>
  </si>
  <si>
    <t>25          Children playing</t>
  </si>
  <si>
    <t>25          Snooty young nobleman</t>
  </si>
  <si>
    <t>1d3+2 giant poisonous snakes</t>
  </si>
  <si>
    <t>58-59</t>
  </si>
  <si>
    <t>2d8 giant spiders</t>
  </si>
  <si>
    <t xml:space="preserve">Elite company of the City Guard who patrol from the air.  </t>
  </si>
  <si>
    <t>68–69 66–67 66–67 64–65 Skum 1d4+1</t>
  </si>
  <si>
    <t>69-72</t>
  </si>
  <si>
    <t>Printed Hand-out, badly smudged</t>
  </si>
  <si>
    <t>KNOWLEDGE 1</t>
  </si>
  <si>
    <t>KNOWLEDGE 2</t>
  </si>
  <si>
    <t>House of the Drunken Spider</t>
  </si>
  <si>
    <t>Shop:  (Winery)</t>
  </si>
  <si>
    <t>Lost child</t>
  </si>
  <si>
    <t>26          Innocent bystander</t>
  </si>
  <si>
    <t>1d4+2 swarms of bats</t>
  </si>
  <si>
    <t>60-61</t>
  </si>
  <si>
    <t>3d6 shadows</t>
  </si>
  <si>
    <t xml:space="preserve">Dark arcanists trained at a hidden academy within Undermountain </t>
  </si>
  <si>
    <t>70–72 68–70 68–70 66–69 Spider swarm 1d4</t>
  </si>
  <si>
    <t>73-80</t>
  </si>
  <si>
    <t>Knife</t>
  </si>
  <si>
    <t>Leather goods</t>
  </si>
  <si>
    <t>The Sturdy Oak</t>
  </si>
  <si>
    <t>Shop:  (Building Supplies &amp; Lumber)</t>
  </si>
  <si>
    <t>27          Foreign merchant</t>
  </si>
  <si>
    <t>Foreign merchant, lost</t>
  </si>
  <si>
    <t>Foreign merchant</t>
  </si>
  <si>
    <t>2d4 winged kobolds</t>
  </si>
  <si>
    <t>62-65</t>
  </si>
  <si>
    <t>An actor leans out from a second-story window to call to passersby, announcing a show</t>
  </si>
  <si>
    <t xml:space="preserve">Undercover organization sworn to defy tyranny and evil.  </t>
  </si>
  <si>
    <t>73–74 71–73 71–74 70–71 SplinterwaifMM3 See text</t>
  </si>
  <si>
    <t>81-85</t>
  </si>
  <si>
    <t>Soft cap or</t>
  </si>
  <si>
    <t>Vegetables</t>
  </si>
  <si>
    <t>Nautical Endeavours</t>
  </si>
  <si>
    <t>Shop:  (Maps &amp; Charts of the Sea)</t>
  </si>
  <si>
    <t>Animal</t>
  </si>
  <si>
    <t>28          Empty wagon</t>
  </si>
  <si>
    <t>Empty wagon</t>
  </si>
  <si>
    <t>A wagon loaded with apples that has a broken wheel and holds up traffic</t>
  </si>
  <si>
    <t>66-67</t>
  </si>
  <si>
    <t>1 bandit captain with 3d8 bandits</t>
  </si>
  <si>
    <t xml:space="preserve">Agents of the devil-corrupted Cassalanter noble house.  </t>
  </si>
  <si>
    <t>75–77 74–76 75–76 72–74 Stirge 1d4+4</t>
  </si>
  <si>
    <t>86-88</t>
  </si>
  <si>
    <t>1-4 Darts</t>
  </si>
  <si>
    <t xml:space="preserve">Fruit </t>
  </si>
  <si>
    <t>Wandering Images</t>
  </si>
  <si>
    <t>Shop:  (Sign Shop)</t>
  </si>
  <si>
    <t>Overturned/runaway cart</t>
  </si>
  <si>
    <t>65-68</t>
  </si>
  <si>
    <t>29          Moneychanger with 3 guards</t>
  </si>
  <si>
    <t>Moneychanger with 3 guards</t>
  </si>
  <si>
    <t>29          Moneychanger with</t>
  </si>
  <si>
    <t>29          Moneychanger with 8 guards</t>
  </si>
  <si>
    <t>29          Funeral procession, led by cleric level 1-4</t>
  </si>
  <si>
    <t>1 crocodile</t>
  </si>
  <si>
    <t>68-69</t>
  </si>
  <si>
    <t>1d10 will-o'-wisps</t>
  </si>
  <si>
    <t>Iluskan Ship</t>
  </si>
  <si>
    <t>78–81 77–80 77–79 75–78 Thief See text</t>
  </si>
  <si>
    <t>89-                94</t>
  </si>
  <si>
    <t>Handkerchief</t>
  </si>
  <si>
    <t>Dirty Laundry</t>
  </si>
  <si>
    <t>Candles &amp; Scents</t>
  </si>
  <si>
    <t>District-specific encounter</t>
  </si>
  <si>
    <t>A small gang of friendly street urchins take a shine to the characters and follow them around.</t>
  </si>
  <si>
    <t>30          Hard currency girls</t>
  </si>
  <si>
    <t>30          Children at play</t>
  </si>
  <si>
    <t>3-4 servants, gossiping</t>
  </si>
  <si>
    <t>30          Street vendor</t>
  </si>
  <si>
    <t>1 swarm of insects</t>
  </si>
  <si>
    <t>70-71</t>
  </si>
  <si>
    <t>2d4 priests</t>
  </si>
  <si>
    <t xml:space="preserve">Knowledge brokers who seek wealth and power by manipulating information. </t>
  </si>
  <si>
    <t>82–83 81–82 80–81 79–81 Twig blightMM2 1</t>
  </si>
  <si>
    <t>95-96</t>
  </si>
  <si>
    <t>Note with unimportant writing</t>
  </si>
  <si>
    <t>Religious Artefacts</t>
  </si>
  <si>
    <t>The Catered Prince</t>
  </si>
  <si>
    <t>Service:  (Food Caterers)</t>
  </si>
  <si>
    <t>A modest funeral procession heads to the City of the Dead.</t>
  </si>
  <si>
    <t>31          Cryer advertising a merchant's wares</t>
  </si>
  <si>
    <t>31          Cryer advertising an upcoming gala</t>
  </si>
  <si>
    <t>Cryer advertising am upcoming noble festivity</t>
  </si>
  <si>
    <t>31          Cryer advertising a local shop</t>
  </si>
  <si>
    <t>31          Cryer announcing arrival of a ship</t>
  </si>
  <si>
    <t>31          Children at play</t>
  </si>
  <si>
    <t>3d6 bandits</t>
  </si>
  <si>
    <t>72-74</t>
  </si>
  <si>
    <t>3d6 yuan-ti purebloods</t>
  </si>
  <si>
    <t xml:space="preserve">Coalition of nobles across the North who are sworn to unite against evil.  </t>
  </si>
  <si>
    <t>84–85 83–85 82–86 82–83 Violet fungi 1d4</t>
  </si>
  <si>
    <t>herring to distract PCs or lead them into new adventures)</t>
  </si>
  <si>
    <t>The Waterclock</t>
  </si>
  <si>
    <t>Shop: (Clock Shop)</t>
  </si>
  <si>
    <t>Contest in progress</t>
  </si>
  <si>
    <t>73-76</t>
  </si>
  <si>
    <t>A troupe of halfling street performers put on a puppet show, reenact an ancient battle, or play instruments for coin.</t>
  </si>
  <si>
    <t>32          Street vendor</t>
  </si>
  <si>
    <t>32          Messenger in guild garb</t>
  </si>
  <si>
    <t>1d3+2 nobles on riding horses with an escort of 1d10 guards</t>
  </si>
  <si>
    <t>75-76</t>
  </si>
  <si>
    <t>2d10 thugs</t>
  </si>
  <si>
    <t xml:space="preserve">Cabal of wild mages.  </t>
  </si>
  <si>
    <t>86–87 86–87 87–88 84–86 Wasp swarmFF 1</t>
  </si>
  <si>
    <t>97-                 00</t>
  </si>
  <si>
    <t>Thief trap—Small mousetrap-like device, cost 10 gp, placed in</t>
  </si>
  <si>
    <t>Frontier Clothing Company</t>
  </si>
  <si>
    <t>Shop:  (Travel gear and Winter apparel)</t>
  </si>
  <si>
    <t>Duel/mageduel in progress</t>
  </si>
  <si>
    <t>77-80</t>
  </si>
  <si>
    <t>33          Merchant making a sale</t>
  </si>
  <si>
    <t>33          Merchant making a delivery</t>
  </si>
  <si>
    <t>Merchant making a sale</t>
  </si>
  <si>
    <t>33          Merchant making</t>
  </si>
  <si>
    <t>33          Stonemasons polishing buildings and statuary</t>
  </si>
  <si>
    <t>2d4 kenku</t>
  </si>
  <si>
    <t>A fortune-teller reads cards for those who pay a price of 1 sp</t>
  </si>
  <si>
    <t xml:space="preserve">One of many mercenary companies that ply their trade in Waterdeep. </t>
  </si>
  <si>
    <t>88–90 88–90 89–90 87–90 Wererat See text</t>
  </si>
  <si>
    <t>pocket to catch fingers of the casual thief (unless traps are cor­rectly detected for). 1 point damage, and thief is immediately detected.</t>
  </si>
  <si>
    <t xml:space="preserve">Lye </t>
  </si>
  <si>
    <t>The Crooked Shelf</t>
  </si>
  <si>
    <t>Shop:  (General Store)</t>
  </si>
  <si>
    <t>Brawl/street fight/gang war in progress</t>
  </si>
  <si>
    <t>81-84</t>
  </si>
  <si>
    <t>A disheveled figure pushes an empty baby carriage down a street or through an alley.</t>
  </si>
  <si>
    <t>34          Trotting cart, empty of passengers</t>
  </si>
  <si>
    <t>34          Trotting cart with 1 passenger</t>
  </si>
  <si>
    <t>Trotting cart with 1 passenger</t>
  </si>
  <si>
    <t>34          Trotting cart with</t>
  </si>
  <si>
    <t>1d6+2 smoke mephits</t>
  </si>
  <si>
    <t>1d3 gladiators</t>
  </si>
  <si>
    <t xml:space="preserve">Tight-knit group of clerics and paladins united by religious zeal to crush evil.  </t>
  </si>
  <si>
    <t>91–95 91–95 91–95 91–95 Roll twice on this table n/a</t>
  </si>
  <si>
    <t>Valuable Items % Roll</t>
  </si>
  <si>
    <t>The Shaved Yeti</t>
  </si>
  <si>
    <t>Shop: (Barber)</t>
  </si>
  <si>
    <t>Robbery in progress</t>
  </si>
  <si>
    <t>85-88</t>
  </si>
  <si>
    <t>35          Group of mendicants cadging for coins</t>
  </si>
  <si>
    <t>35          Group of clerics exhorting to the masses</t>
  </si>
  <si>
    <t>Group of beggars</t>
  </si>
  <si>
    <t>35          Wild-eyed speaker yelling from a soapbox</t>
  </si>
  <si>
    <t>35          Group of tough-looking townsfolk, betting on a dog­fight</t>
  </si>
  <si>
    <t>35          Gardeners replanting uprooted flowers</t>
  </si>
  <si>
    <t>1d8+1 swarms of ravens</t>
  </si>
  <si>
    <t>1d4+1 couatls</t>
  </si>
  <si>
    <t xml:space="preserve">Widespread league of lycanthrope Malar worshipers.  </t>
  </si>
  <si>
    <t>96–100 96–100 96–100 96–100 Roll once on Table 5–3 n/a</t>
  </si>
  <si>
    <t>1-6 cp</t>
  </si>
  <si>
    <t xml:space="preserve">Musical instruments </t>
  </si>
  <si>
    <t>Bellima's Boutique</t>
  </si>
  <si>
    <t>Shop:  (Women's Gowns and Shoes)</t>
  </si>
  <si>
    <t>Escaped prisoner</t>
  </si>
  <si>
    <t>89-92</t>
  </si>
  <si>
    <t>36          Concerned citizen</t>
  </si>
  <si>
    <t>1 wererat</t>
  </si>
  <si>
    <t>1d8 ghosts</t>
  </si>
  <si>
    <t>Pirates</t>
  </si>
  <si>
    <t xml:space="preserve">Lawless sea scavengers who return to port to spend their booty on grog. </t>
  </si>
  <si>
    <t>Above and</t>
  </si>
  <si>
    <t>Pewter Items</t>
  </si>
  <si>
    <t>Fanny's Farm Fresh Foods</t>
  </si>
  <si>
    <t>Shop:  (Grocers)</t>
  </si>
  <si>
    <t>Monster</t>
  </si>
  <si>
    <t>37          Runner in the livery of a noble house</t>
  </si>
  <si>
    <t>Runner in the livery of a noble house</t>
  </si>
  <si>
    <t>1d3 half-ogres</t>
  </si>
  <si>
    <t>2d4 doppelgangers</t>
  </si>
  <si>
    <t xml:space="preserve">League of wererat thieves active throughout the Western Heartlands. </t>
  </si>
  <si>
    <t>17-       23</t>
  </si>
  <si>
    <t>Sugarhill's</t>
  </si>
  <si>
    <t>Shop:  (Sweets &amp; Candies)</t>
  </si>
  <si>
    <t>Fire (building, ship, etc.)</t>
  </si>
  <si>
    <t>38          Minor official of Waterdeep (scribe or clerk)</t>
  </si>
  <si>
    <r>
      <t>38</t>
    </r>
    <r>
      <rPr>
        <sz val="7"/>
        <color rgb="FF000000"/>
        <rFont val="Times New Roman"/>
        <family val="1"/>
        <charset val="204"/>
      </rPr>
      <t xml:space="preserve">          </t>
    </r>
    <r>
      <rPr>
        <sz val="9"/>
        <color rgb="FF000000"/>
        <rFont val="Book Antiqua"/>
        <family val="1"/>
        <charset val="204"/>
      </rPr>
      <t>Minor official of Waterdeep (scribe or clerk)</t>
    </r>
  </si>
  <si>
    <t>1 mimic</t>
  </si>
  <si>
    <t>1d6+2 phase spiders</t>
  </si>
  <si>
    <t xml:space="preserve">Undercover vigilantes who seek to enact justice where the city authorities fail. </t>
  </si>
  <si>
    <t>24-29</t>
  </si>
  <si>
    <t xml:space="preserve">Saddles &amp; Tack </t>
  </si>
  <si>
    <t>Stoutman's Pride</t>
  </si>
  <si>
    <t>Shop:  (Brewer)</t>
  </si>
  <si>
    <t>Construction accident</t>
  </si>
  <si>
    <t>93-96</t>
  </si>
  <si>
    <t>39          Non-human merchant (dwarf, elf, halfling, gnome)</t>
  </si>
  <si>
    <r>
      <t>39</t>
    </r>
    <r>
      <rPr>
        <sz val="7"/>
        <color rgb="FF000000"/>
        <rFont val="Times New Roman"/>
        <family val="1"/>
        <charset val="204"/>
      </rPr>
      <t xml:space="preserve">          </t>
    </r>
    <r>
      <rPr>
        <sz val="9"/>
        <color rgb="FF000000"/>
        <rFont val="Book Antiqua"/>
        <family val="1"/>
        <charset val="204"/>
      </rPr>
      <t>Non-human mercenary (dwarf, elf, half'ling, gnome)</t>
    </r>
  </si>
  <si>
    <t>1 ghouls</t>
  </si>
  <si>
    <t>2d4 veterans</t>
  </si>
  <si>
    <t xml:space="preserve">Enslaved humanoids used as tools by aboleths hiding out in the city’s sewers.  </t>
  </si>
  <si>
    <t>30-34</t>
  </si>
  <si>
    <t>Rare Silks</t>
  </si>
  <si>
    <t>Halls of the Korrid</t>
  </si>
  <si>
    <t>Shop:  (Playhouse and Dancehall)</t>
  </si>
  <si>
    <t>Spell gone awry</t>
  </si>
  <si>
    <t>40          Children playing</t>
  </si>
  <si>
    <r>
      <t>40</t>
    </r>
    <r>
      <rPr>
        <sz val="7"/>
        <color rgb="FF000000"/>
        <rFont val="Times New Roman"/>
        <family val="1"/>
        <charset val="204"/>
      </rPr>
      <t xml:space="preserve">          </t>
    </r>
    <r>
      <rPr>
        <sz val="9"/>
        <color rgb="FF000000"/>
        <rFont val="Book Antiqua"/>
        <family val="1"/>
        <charset val="204"/>
      </rPr>
      <t>Children playing</t>
    </r>
  </si>
  <si>
    <t>1d4 specters</t>
  </si>
  <si>
    <t>1d8 ghasts with 2d6 ghouls</t>
  </si>
  <si>
    <t xml:space="preserve">Goblin gangsters who sneak up from Skullport to rob and murder city folk.  </t>
  </si>
  <si>
    <t>Gem worth 100-600 gp</t>
  </si>
  <si>
    <t>Oats Or Grain</t>
  </si>
  <si>
    <t>Silver Stars</t>
  </si>
  <si>
    <t>Shop:  (Fine Clothing Shop)</t>
  </si>
  <si>
    <t>Prominent personage</t>
  </si>
  <si>
    <t>41          Street vendor</t>
  </si>
  <si>
    <r>
      <t>41</t>
    </r>
    <r>
      <rPr>
        <sz val="7"/>
        <color rgb="FF000000"/>
        <rFont val="Times New Roman"/>
        <family val="1"/>
        <charset val="204"/>
      </rPr>
      <t xml:space="preserve">          </t>
    </r>
    <r>
      <rPr>
        <sz val="9"/>
        <color rgb="FF000000"/>
        <rFont val="Book Antiqua"/>
        <family val="1"/>
        <charset val="204"/>
      </rPr>
      <t>Street vendor</t>
    </r>
  </si>
  <si>
    <t>1d10 shadows</t>
  </si>
  <si>
    <t>3d6 gargoyles</t>
  </si>
  <si>
    <t xml:space="preserve">Powerful criminal cartel attempting to reestablish control in Waterdeep.  </t>
  </si>
  <si>
    <t>38-39</t>
  </si>
  <si>
    <t>Jewelry worth 200-800 gp</t>
  </si>
  <si>
    <t xml:space="preserve">Furniture </t>
  </si>
  <si>
    <t>The Dancing Cyclops</t>
  </si>
  <si>
    <t>Inn:</t>
  </si>
  <si>
    <t>Mistaken identity</t>
  </si>
  <si>
    <t>42          Porters unloading a wagon</t>
  </si>
  <si>
    <r>
      <t>42</t>
    </r>
    <r>
      <rPr>
        <sz val="7"/>
        <color rgb="FF000000"/>
        <rFont val="Times New Roman"/>
        <family val="1"/>
        <charset val="204"/>
      </rPr>
      <t xml:space="preserve">          </t>
    </r>
    <r>
      <rPr>
        <sz val="9"/>
        <color rgb="FF000000"/>
        <rFont val="Book Antiqua"/>
        <family val="1"/>
        <charset val="204"/>
      </rPr>
      <t>Porters unloading a wagon</t>
    </r>
  </si>
  <si>
    <t>42          Porters loading a wagon</t>
  </si>
  <si>
    <t>42          Noble funeral procession, led by cleric level 4-7</t>
  </si>
  <si>
    <t>Someone empties a chamber pot onto the street from a second-floor window</t>
  </si>
  <si>
    <t>2d10 cult fanatics</t>
  </si>
  <si>
    <t>Tel Teukiira (“The Moonstars”)</t>
  </si>
  <si>
    <t xml:space="preserve">Undercover agents who serve the Blackstaff by rooting out corruption and evil. </t>
  </si>
  <si>
    <t>40-41 Key Ring of 2-20 keys, one of which is a skeleton key (10% working on locked doors)</t>
  </si>
  <si>
    <t>Wine Or Spirits</t>
  </si>
  <si>
    <t>Brendallin's Fine Pastries</t>
  </si>
  <si>
    <t>Caf :</t>
  </si>
  <si>
    <t>Guards need help</t>
  </si>
  <si>
    <t>43          Gridlock—a number of wagons narrowing traffic</t>
  </si>
  <si>
    <t>43          Craftsmen arguing over a noble's business</t>
  </si>
  <si>
    <r>
      <t>43</t>
    </r>
    <r>
      <rPr>
        <sz val="7"/>
        <color rgb="FF000000"/>
        <rFont val="Times New Roman"/>
        <family val="1"/>
        <charset val="204"/>
      </rPr>
      <t xml:space="preserve">          </t>
    </r>
    <r>
      <rPr>
        <sz val="9"/>
        <color rgb="FF000000"/>
        <rFont val="Book Antiqua"/>
        <family val="1"/>
        <charset val="204"/>
      </rPr>
      <t>Collision—Two wagons or carriages, owners are argu­</t>
    </r>
    <r>
      <rPr>
        <vertAlign val="superscript"/>
        <sz val="9"/>
        <color rgb="FF000000"/>
        <rFont val="Book Antiqua"/>
        <family val="1"/>
        <charset val="204"/>
      </rPr>
      <t>in</t>
    </r>
    <r>
      <rPr>
        <sz val="9"/>
        <color rgb="FF000000"/>
        <rFont val="Book Antiqua"/>
        <family val="1"/>
        <charset val="204"/>
      </rPr>
      <t>g</t>
    </r>
  </si>
  <si>
    <t>43          Craftsmen arguing over a piece of work</t>
  </si>
  <si>
    <t>43          Craftsmen arguing</t>
  </si>
  <si>
    <t>1 ghast</t>
  </si>
  <si>
    <t>3d6 wererats</t>
  </si>
  <si>
    <t xml:space="preserve">Secret organization of half-dragons who seek to rid the city of shapeshifters. </t>
  </si>
  <si>
    <t>42-        50</t>
  </si>
  <si>
    <t>Small sack of 50 gp</t>
  </si>
  <si>
    <t xml:space="preserve">Spell components </t>
  </si>
  <si>
    <t>The Silly Sphinx</t>
  </si>
  <si>
    <t>Caf :  (Poets Corner)</t>
  </si>
  <si>
    <t>Employment offer</t>
  </si>
  <si>
    <t>44          Cryer advertising a tavern or festhall</t>
  </si>
  <si>
    <t>44          Cryer advertising a tavern</t>
  </si>
  <si>
    <r>
      <t>44</t>
    </r>
    <r>
      <rPr>
        <sz val="7"/>
        <color rgb="FF000000"/>
        <rFont val="Times New Roman"/>
        <family val="1"/>
        <charset val="204"/>
      </rPr>
      <t xml:space="preserve">          </t>
    </r>
    <r>
      <rPr>
        <sz val="9"/>
        <color rgb="FF000000"/>
        <rFont val="Book Antiqua"/>
        <family val="1"/>
        <charset val="204"/>
      </rPr>
      <t>Cryer advertising a tavern or festhall</t>
    </r>
  </si>
  <si>
    <t>43         Craftsmen arguing quietly</t>
  </si>
  <si>
    <t>1 priest</t>
  </si>
  <si>
    <t>1 assassin</t>
  </si>
  <si>
    <t xml:space="preserve">Shadowy group of thieves and mages who serve a kraken master. </t>
  </si>
  <si>
    <t>51-52</t>
  </si>
  <si>
    <t>Small sack of 50 pp</t>
  </si>
  <si>
    <t xml:space="preserve">Songbirds </t>
  </si>
  <si>
    <t>Darith's Dry Storage</t>
  </si>
  <si>
    <t>Warehouse:  (rental)</t>
  </si>
  <si>
    <t>Admirer</t>
  </si>
  <si>
    <t>45          Fishwives engaged in gossip</t>
  </si>
  <si>
    <t>45          Servants engaged in gossip</t>
  </si>
  <si>
    <r>
      <t>45</t>
    </r>
    <r>
      <rPr>
        <sz val="7"/>
        <color rgb="FF000000"/>
        <rFont val="Times New Roman"/>
        <family val="1"/>
        <charset val="204"/>
      </rPr>
      <t xml:space="preserve">          </t>
    </r>
    <r>
      <rPr>
        <sz val="9"/>
        <color rgb="FF000000"/>
        <rFont val="Book Antiqua"/>
        <family val="1"/>
        <charset val="204"/>
      </rPr>
      <t>Servants engaged in gossip</t>
    </r>
  </si>
  <si>
    <t>45          Townspeople engaged in gossip</t>
  </si>
  <si>
    <t>1 will-o'-wisp</t>
  </si>
  <si>
    <t>1d3 invisible stalkers</t>
  </si>
  <si>
    <t xml:space="preserve">Consortium of shapeshifter thieves and assassins. </t>
  </si>
  <si>
    <t>53-63</t>
  </si>
  <si>
    <t>1-4 10 gp Trade Bars</t>
  </si>
  <si>
    <t xml:space="preserve">Livestock </t>
  </si>
  <si>
    <t>The Sturdy Oak Lumberyard</t>
  </si>
  <si>
    <t>Warehouse:</t>
  </si>
  <si>
    <t>46          Journeyman in the livery of a guild</t>
  </si>
  <si>
    <r>
      <t>46</t>
    </r>
    <r>
      <rPr>
        <sz val="7"/>
        <color rgb="FF000000"/>
        <rFont val="Times New Roman"/>
        <family val="1"/>
        <charset val="204"/>
      </rPr>
      <t xml:space="preserve">  </t>
    </r>
    <r>
      <rPr>
        <sz val="9"/>
        <color rgb="FF000000"/>
        <rFont val="Book Antiqua"/>
        <family val="1"/>
        <charset val="204"/>
      </rPr>
      <t>Journeyman in the livery of a guild</t>
    </r>
  </si>
  <si>
    <t>46          Journeymen in the livery of a guild</t>
  </si>
  <si>
    <t>45         Townspeople engaged in gossip</t>
  </si>
  <si>
    <t>1d3 giant-spiders</t>
  </si>
  <si>
    <t>1 gray slaad</t>
  </si>
  <si>
    <t xml:space="preserve">Thralls of the Waterdhavian vampire Artor Morlin, the Baron of Blood. </t>
  </si>
  <si>
    <t>64-70</t>
  </si>
  <si>
    <t>1-6 25 gp Trade Bars</t>
  </si>
  <si>
    <t>Fanny's Food Storage</t>
  </si>
  <si>
    <t>47          Old war veteran watching the world</t>
  </si>
  <si>
    <t>Servants running an errand</t>
  </si>
  <si>
    <r>
      <t>47</t>
    </r>
    <r>
      <rPr>
        <sz val="7"/>
        <color rgb="FF000000"/>
        <rFont val="Times New Roman"/>
        <family val="1"/>
        <charset val="204"/>
      </rPr>
      <t xml:space="preserve">          </t>
    </r>
    <r>
      <rPr>
        <sz val="9"/>
        <color rgb="FF000000"/>
        <rFont val="Book Antiqua"/>
        <family val="1"/>
        <charset val="204"/>
      </rPr>
      <t>Raggedy priest talking to himself</t>
    </r>
  </si>
  <si>
    <t>47          Trotting cart without passengers</t>
  </si>
  <si>
    <t>47          Servant running an errand</t>
  </si>
  <si>
    <t>46         Journeyman in the livery of a guild, taking a nap</t>
  </si>
  <si>
    <t>1d4 yuan-ti purebloods</t>
  </si>
  <si>
    <t>1 young silver dragon</t>
  </si>
  <si>
    <t>Underdark Anarchists’ FellowshipAnarchic rebels sworn to smash the tyrannical status quo of the Underdark.</t>
  </si>
  <si>
    <t>71-74</t>
  </si>
  <si>
    <t>1-3 50 gp Trade Bars</t>
  </si>
  <si>
    <t>Stoutman's Pride Storage</t>
  </si>
  <si>
    <t>Warehouse:  (distillery)</t>
  </si>
  <si>
    <t>48          Street vendor</t>
  </si>
  <si>
    <r>
      <t>48</t>
    </r>
    <r>
      <rPr>
        <sz val="7"/>
        <color rgb="FF000000"/>
        <rFont val="Times New Roman"/>
        <family val="1"/>
        <charset val="204"/>
      </rPr>
      <t xml:space="preserve">          </t>
    </r>
    <r>
      <rPr>
        <sz val="9"/>
        <color rgb="FF000000"/>
        <rFont val="Book Antiqua"/>
        <family val="1"/>
        <charset val="204"/>
      </rPr>
      <t>Street vendor</t>
    </r>
  </si>
  <si>
    <t>47         Servant running an errand</t>
  </si>
  <si>
    <t>2d4 thugs</t>
  </si>
  <si>
    <t>1d4 cambions or 1d4 revenants</t>
  </si>
  <si>
    <t xml:space="preserve">Kobold gang active in the Dock Ward slums.  </t>
  </si>
  <si>
    <t>75-86</t>
  </si>
  <si>
    <t>1-10 Toals (2 gp coin of Waterdeep)</t>
  </si>
  <si>
    <t>The Moonshae Meadows</t>
  </si>
  <si>
    <t>Stables:</t>
  </si>
  <si>
    <t>49          4-5 human porters carrying goods</t>
  </si>
  <si>
    <t>4-5 human porters carrying goods</t>
  </si>
  <si>
    <r>
      <t>49</t>
    </r>
    <r>
      <rPr>
        <sz val="7"/>
        <color rgb="FF000000"/>
        <rFont val="Times New Roman"/>
        <family val="1"/>
        <charset val="204"/>
      </rPr>
      <t xml:space="preserve">          </t>
    </r>
    <r>
      <rPr>
        <sz val="9"/>
        <color rgb="FF000000"/>
        <rFont val="Book Antiqua"/>
        <family val="1"/>
        <charset val="204"/>
      </rPr>
      <t>4-5 human porters carrying goods</t>
    </r>
  </si>
  <si>
    <t>49          Non-human porters carrying goods</t>
  </si>
  <si>
    <t>48         Hard currency girls</t>
  </si>
  <si>
    <t>A doomsayer who preaches the end of the world from a street corner</t>
  </si>
  <si>
    <t>3d6 wights</t>
  </si>
  <si>
    <t xml:space="preserve">Monstrous servants of the Xanathar engaged in thievery, extortion, and slavery. </t>
  </si>
  <si>
    <t>87-90</t>
  </si>
  <si>
    <t>1-6 Harbor Moon (50</t>
  </si>
  <si>
    <t>The Stabled Mount</t>
  </si>
  <si>
    <t>50          Two merchants in heated discussion</t>
  </si>
  <si>
    <t>Ragged cleric (level 2-8) looking to convert others</t>
  </si>
  <si>
    <r>
      <t>50</t>
    </r>
    <r>
      <rPr>
        <sz val="7"/>
        <color rgb="FF000000"/>
        <rFont val="Times New Roman"/>
        <family val="1"/>
        <charset val="204"/>
      </rPr>
      <t xml:space="preserve">          </t>
    </r>
    <r>
      <rPr>
        <sz val="9"/>
        <color rgb="FF000000"/>
        <rFont val="Book Antiqua"/>
        <family val="1"/>
        <charset val="204"/>
      </rPr>
      <t>Two nobles in heated discussion</t>
    </r>
  </si>
  <si>
    <t>50          Ragged cleric (level 2-8) looking convert others</t>
  </si>
  <si>
    <t>50          Old man with book under his arm (perhaps a sage or mage, or merely an accountant or moneylender)</t>
  </si>
  <si>
    <t>49         4-5 human porters carrying goods</t>
  </si>
  <si>
    <t>1 cambion</t>
  </si>
  <si>
    <t>1 archmage</t>
  </si>
  <si>
    <t>Unscrupulous mercenary network caught up in street war with the Xanathar Guild.</t>
  </si>
  <si>
    <t>91-94</t>
  </si>
  <si>
    <t>1-4 Iron Trade Bars (5 gp trade bar of Mirabar)</t>
  </si>
  <si>
    <t>51          Beggars (10% thief level 1-4)</t>
  </si>
  <si>
    <t>1-4 beggars (5% thief level 1-4)</t>
  </si>
  <si>
    <r>
      <t>51</t>
    </r>
    <r>
      <rPr>
        <sz val="7"/>
        <color rgb="FF000000"/>
        <rFont val="Times New Roman"/>
        <family val="1"/>
        <charset val="204"/>
      </rPr>
      <t xml:space="preserve">          </t>
    </r>
    <r>
      <rPr>
        <sz val="9"/>
        <color rgb="FF000000"/>
        <rFont val="Book Antiqua"/>
        <family val="1"/>
        <charset val="204"/>
      </rPr>
      <t>Beggars (10% thief level 1-4)</t>
    </r>
  </si>
  <si>
    <t>51          1-4 beggars (5% thief level 1-4)</t>
  </si>
  <si>
    <t>51          1-4 Beggars (20% thief level 1-4)</t>
  </si>
  <si>
    <t>50         Old man with book under his arm (perhaps a sage or mage, or merely an accountant or moneylender)</t>
  </si>
  <si>
    <t>1 vampire spawn</t>
  </si>
  <si>
    <t>2d4 vampire spawn or 1d4 oni</t>
  </si>
  <si>
    <t>1-6 Electrum Moons (1 ep coin of Silverymoon)</t>
  </si>
  <si>
    <t>52          Small children</t>
  </si>
  <si>
    <t>Small children, playing with dogs</t>
  </si>
  <si>
    <r>
      <t>52</t>
    </r>
    <r>
      <rPr>
        <sz val="7"/>
        <color rgb="FF000000"/>
        <rFont val="Times New Roman"/>
        <family val="1"/>
        <charset val="204"/>
      </rPr>
      <t xml:space="preserve">          </t>
    </r>
    <r>
      <rPr>
        <sz val="9"/>
        <color rgb="FF000000"/>
        <rFont val="Book Antiqua"/>
        <family val="1"/>
        <charset val="204"/>
      </rPr>
      <t>Small children</t>
    </r>
  </si>
  <si>
    <t>52          Small children, playing with dogs</t>
  </si>
  <si>
    <t>51         1-4 Beggars (20% thief level 1-4)</t>
  </si>
  <si>
    <t>1 couatl</t>
  </si>
  <si>
    <t>1 mage with 1 shield guardian</t>
  </si>
  <si>
    <t>97-98</t>
  </si>
  <si>
    <t>Valuable message</t>
  </si>
  <si>
    <t>53          Jongleur/Minstrel/Entertainer</t>
  </si>
  <si>
    <t>Jongleur / Minstrel / Entertainer</t>
  </si>
  <si>
    <r>
      <t>53</t>
    </r>
    <r>
      <rPr>
        <sz val="7"/>
        <color rgb="FF000000"/>
        <rFont val="Times New Roman"/>
        <family val="1"/>
        <charset val="204"/>
      </rPr>
      <t xml:space="preserve">          </t>
    </r>
    <r>
      <rPr>
        <sz val="9"/>
        <color rgb="FF000000"/>
        <rFont val="Book Antiqua"/>
        <family val="1"/>
        <charset val="204"/>
      </rPr>
      <t>Jongleur/Minstrel/Entertainer</t>
    </r>
  </si>
  <si>
    <t>53          Juggler being harassed by his audience</t>
  </si>
  <si>
    <t>52         Small children, playing with dogs</t>
  </si>
  <si>
    <t>1 ghost</t>
  </si>
  <si>
    <t>1 rakshasa or 1 vampire</t>
  </si>
  <si>
    <t>99-00</t>
  </si>
  <si>
    <t>Small non-magical book</t>
  </si>
  <si>
    <t>54          Cryer for entertainer or theater</t>
  </si>
  <si>
    <t>Cryer for entertainer or theater</t>
  </si>
  <si>
    <r>
      <t>54</t>
    </r>
    <r>
      <rPr>
        <sz val="7"/>
        <color rgb="FF000000"/>
        <rFont val="Times New Roman"/>
        <family val="1"/>
        <charset val="204"/>
      </rPr>
      <t xml:space="preserve">          </t>
    </r>
    <r>
      <rPr>
        <sz val="9"/>
        <color rgb="FF000000"/>
        <rFont val="Book Antiqua"/>
        <family val="1"/>
        <charset val="204"/>
      </rPr>
      <t>Cryer for entertainer or theater</t>
    </r>
  </si>
  <si>
    <t>53         Orator, speaking well of the dead</t>
  </si>
  <si>
    <t>Innocent bystander (10% thief level 2-8)</t>
  </si>
  <si>
    <r>
      <t>55</t>
    </r>
    <r>
      <rPr>
        <sz val="7"/>
        <color rgb="FF000000"/>
        <rFont val="Times New Roman"/>
        <family val="1"/>
        <charset val="204"/>
      </rPr>
      <t xml:space="preserve">          </t>
    </r>
    <r>
      <rPr>
        <sz val="9"/>
        <color rgb="FF000000"/>
        <rFont val="Book Antiqua"/>
        <family val="1"/>
        <charset val="204"/>
      </rPr>
      <t>Innocent bystander (10% thief level 2-8)</t>
    </r>
  </si>
  <si>
    <t>55          Innocent bystander (10% thief level 2-8)</t>
  </si>
  <si>
    <t>1 bandit captain with 3d6 bandits</t>
  </si>
  <si>
    <t>56          Obvious tourists from the hinterlands</t>
  </si>
  <si>
    <t>Obvious tourists from the hinterlands</t>
  </si>
  <si>
    <r>
      <t>56</t>
    </r>
    <r>
      <rPr>
        <sz val="7"/>
        <color rgb="FF000000"/>
        <rFont val="Times New Roman"/>
        <family val="1"/>
        <charset val="204"/>
      </rPr>
      <t xml:space="preserve">          </t>
    </r>
    <r>
      <rPr>
        <sz val="9"/>
        <color rgb="FF000000"/>
        <rFont val="Book Antiqua"/>
        <family val="1"/>
        <charset val="204"/>
      </rPr>
      <t>Dancing bear or other animal with owner</t>
    </r>
  </si>
  <si>
    <t>55         Innocent bystander (10% thief level 2-8)</t>
  </si>
  <si>
    <t>1d4+1 cult fanatics</t>
  </si>
  <si>
    <t>57          Street vendor</t>
  </si>
  <si>
    <t>Gardeners working on trees</t>
  </si>
  <si>
    <r>
      <t>57</t>
    </r>
    <r>
      <rPr>
        <sz val="7"/>
        <color rgb="FF000000"/>
        <rFont val="Times New Roman"/>
        <family val="1"/>
        <charset val="204"/>
      </rPr>
      <t xml:space="preserve">          </t>
    </r>
    <r>
      <rPr>
        <sz val="9"/>
        <color rgb="FF000000"/>
        <rFont val="Book Antiqua"/>
        <family val="1"/>
        <charset val="204"/>
      </rPr>
      <t>Street musician</t>
    </r>
  </si>
  <si>
    <t>57          Laborers patching the cobblestone street</t>
  </si>
  <si>
    <t>56         Obvious tourists from the hinterlands</t>
  </si>
  <si>
    <t>1 knight or 1 veteran</t>
  </si>
  <si>
    <t>Political speaker with crowd</t>
  </si>
  <si>
    <t>Religious speaker with crowd</t>
  </si>
  <si>
    <r>
      <t>58</t>
    </r>
    <r>
      <rPr>
        <sz val="7"/>
        <color rgb="FF000000"/>
        <rFont val="Times New Roman"/>
        <family val="1"/>
        <charset val="204"/>
      </rPr>
      <t xml:space="preserve">          </t>
    </r>
    <r>
      <rPr>
        <sz val="9"/>
        <color rgb="FF000000"/>
        <rFont val="Book Antiqua"/>
        <family val="1"/>
        <charset val="204"/>
      </rPr>
      <t>Laborers cleaning up a wall</t>
    </r>
  </si>
  <si>
    <t>58          Cryer with news of the city</t>
  </si>
  <si>
    <t>57          Dockworkers on a break</t>
  </si>
  <si>
    <t>57         Workers on a break</t>
  </si>
  <si>
    <t>1 water weird</t>
  </si>
  <si>
    <t>59          Cleric (levels 1-6)</t>
  </si>
  <si>
    <t>Cleric (levels 1-6) with group of followers</t>
  </si>
  <si>
    <r>
      <t>59</t>
    </r>
    <r>
      <rPr>
        <sz val="7"/>
        <color rgb="FF000000"/>
        <rFont val="Times New Roman"/>
        <family val="1"/>
        <charset val="204"/>
      </rPr>
      <t xml:space="preserve">          </t>
    </r>
    <r>
      <rPr>
        <sz val="9"/>
        <color rgb="FF000000"/>
        <rFont val="Book Antiqua"/>
        <family val="1"/>
        <charset val="204"/>
      </rPr>
      <t>Cleric (levels 1-6)</t>
    </r>
  </si>
  <si>
    <t>59          Cleric (levels 1-6) with group of followers</t>
  </si>
  <si>
    <t>58          Political speaker with crowd</t>
  </si>
  <si>
    <t>58         Political speaker with crowd</t>
  </si>
  <si>
    <t>1 wight</t>
  </si>
  <si>
    <t>60          Foreign merchant</t>
  </si>
  <si>
    <r>
      <t>60</t>
    </r>
    <r>
      <rPr>
        <sz val="7"/>
        <color rgb="FF000000"/>
        <rFont val="Times New Roman"/>
        <family val="1"/>
        <charset val="204"/>
      </rPr>
      <t xml:space="preserve">          </t>
    </r>
    <r>
      <rPr>
        <sz val="9"/>
        <color rgb="FF000000"/>
        <rFont val="Book Antiqua"/>
        <family val="1"/>
        <charset val="204"/>
      </rPr>
      <t>Foreign merchant</t>
    </r>
  </si>
  <si>
    <t>59         Cleric (levels 1-6) with group of followers</t>
  </si>
  <si>
    <t>1 mage</t>
  </si>
  <si>
    <t>61          Concerned citizen</t>
  </si>
  <si>
    <r>
      <t>61</t>
    </r>
    <r>
      <rPr>
        <sz val="7"/>
        <color rgb="FF000000"/>
        <rFont val="Times New Roman"/>
        <family val="1"/>
        <charset val="204"/>
      </rPr>
      <t xml:space="preserve">          </t>
    </r>
    <r>
      <rPr>
        <sz val="9"/>
        <color rgb="FF000000"/>
        <rFont val="Book Antiqua"/>
        <family val="1"/>
        <charset val="204"/>
      </rPr>
      <t>Concerned citizen</t>
    </r>
  </si>
  <si>
    <t>60         Foreign merchant</t>
  </si>
  <si>
    <t>1 shield guardian</t>
  </si>
  <si>
    <t>62          Detachment of the Guard-12 soldiers</t>
  </si>
  <si>
    <r>
      <t>62</t>
    </r>
    <r>
      <rPr>
        <sz val="7"/>
        <color rgb="FF000000"/>
        <rFont val="Times New Roman"/>
        <family val="1"/>
        <charset val="204"/>
      </rPr>
      <t xml:space="preserve">          </t>
    </r>
    <r>
      <rPr>
        <sz val="9"/>
        <color rgb="FF000000"/>
        <rFont val="Book Antiqua"/>
        <family val="1"/>
        <charset val="204"/>
      </rPr>
      <t>Detachment of the Guard—12 soldiers</t>
    </r>
  </si>
  <si>
    <t>61         Concerned citizen</t>
  </si>
  <si>
    <t>1 gladiator</t>
  </si>
  <si>
    <t>63          Fighter (level 1-8)</t>
  </si>
  <si>
    <t>Fighter (level 1-8)</t>
  </si>
  <si>
    <r>
      <t>63</t>
    </r>
    <r>
      <rPr>
        <sz val="7"/>
        <color rgb="FF000000"/>
        <rFont val="Times New Roman"/>
        <family val="1"/>
        <charset val="204"/>
      </rPr>
      <t xml:space="preserve">          </t>
    </r>
    <r>
      <rPr>
        <sz val="9"/>
        <color rgb="FF000000"/>
        <rFont val="Book Antiqua"/>
        <family val="1"/>
        <charset val="204"/>
      </rPr>
      <t>Fighter (level 1-8)</t>
    </r>
  </si>
  <si>
    <t>62          Single drunken adventurer</t>
  </si>
  <si>
    <t>62         Single young woman</t>
  </si>
  <si>
    <t>1 revenant</t>
  </si>
  <si>
    <t>64          Porters unloading a wagon</t>
  </si>
  <si>
    <t>Porters unloading a wagon</t>
  </si>
  <si>
    <r>
      <t>64</t>
    </r>
    <r>
      <rPr>
        <sz val="7"/>
        <color rgb="FF000000"/>
        <rFont val="Times New Roman"/>
        <family val="1"/>
        <charset val="204"/>
      </rPr>
      <t xml:space="preserve">          </t>
    </r>
    <r>
      <rPr>
        <sz val="9"/>
        <color rgb="FF000000"/>
        <rFont val="Book Antiqua"/>
        <family val="1"/>
        <charset val="204"/>
      </rPr>
      <t>Porters unloading a wagon</t>
    </r>
  </si>
  <si>
    <t>63          Mermen making a purchase from a human merchant</t>
  </si>
  <si>
    <t>2d4 gargoyles</t>
  </si>
  <si>
    <t>65          Cryer in palace livery</t>
  </si>
  <si>
    <t>Cryer in noble livery</t>
  </si>
  <si>
    <r>
      <t>65</t>
    </r>
    <r>
      <rPr>
        <sz val="7"/>
        <color rgb="FF000000"/>
        <rFont val="Times New Roman"/>
        <family val="1"/>
        <charset val="204"/>
      </rPr>
      <t xml:space="preserve">          </t>
    </r>
    <r>
      <rPr>
        <sz val="9"/>
        <color rgb="FF000000"/>
        <rFont val="Book Antiqua"/>
        <family val="1"/>
        <charset val="204"/>
      </rPr>
      <t>Cryer in noble house-livery</t>
    </r>
  </si>
  <si>
    <t>65          Foreign merchant</t>
  </si>
  <si>
    <t>64          Trotting cart without passengers</t>
  </si>
  <si>
    <t>64         Trotting cart without passengers</t>
  </si>
  <si>
    <t>1d4 doppelgangers</t>
  </si>
  <si>
    <t>66          Unremarkable messenger</t>
  </si>
  <si>
    <t>Unremarkable messenger</t>
  </si>
  <si>
    <r>
      <t>66</t>
    </r>
    <r>
      <rPr>
        <sz val="7"/>
        <color rgb="FF000000"/>
        <rFont val="Times New Roman"/>
        <family val="1"/>
        <charset val="204"/>
      </rPr>
      <t xml:space="preserve">          </t>
    </r>
    <r>
      <rPr>
        <sz val="9"/>
        <color rgb="FF000000"/>
        <rFont val="Book Antiqua"/>
        <family val="1"/>
        <charset val="204"/>
      </rPr>
      <t>Unremarkable messenger</t>
    </r>
  </si>
  <si>
    <t>65          Cryer for a tavern or festhall</t>
  </si>
  <si>
    <t>65         Quiet cryer handing out pamphlets for a tavern</t>
  </si>
  <si>
    <t>1 oni</t>
  </si>
  <si>
    <t>67          Grocer directing wagon unloading</t>
  </si>
  <si>
    <t>Noblewoman directing construction</t>
  </si>
  <si>
    <r>
      <t>67</t>
    </r>
    <r>
      <rPr>
        <sz val="7"/>
        <color rgb="FF000000"/>
        <rFont val="Times New Roman"/>
        <family val="1"/>
        <charset val="204"/>
      </rPr>
      <t xml:space="preserve">          </t>
    </r>
    <r>
      <rPr>
        <sz val="9"/>
        <color rgb="FF000000"/>
        <rFont val="Book Antiqua"/>
        <family val="1"/>
        <charset val="204"/>
      </rPr>
      <t>Merchant making deliveries to noble house</t>
    </r>
  </si>
  <si>
    <t>67          Two foreign merchants arguing in different languages</t>
  </si>
  <si>
    <t>66         Unremarkable messenger</t>
  </si>
  <si>
    <t>1 invisible stalker</t>
  </si>
  <si>
    <t>68          Carriage with livery of noble house</t>
  </si>
  <si>
    <t>Carriage with livery of noble house</t>
  </si>
  <si>
    <r>
      <t>68</t>
    </r>
    <r>
      <rPr>
        <sz val="7"/>
        <color rgb="FF000000"/>
        <rFont val="Times New Roman"/>
        <family val="1"/>
        <charset val="204"/>
      </rPr>
      <t xml:space="preserve">          </t>
    </r>
    <r>
      <rPr>
        <sz val="9"/>
        <color rgb="FF000000"/>
        <rFont val="Book Antiqua"/>
        <family val="1"/>
        <charset val="204"/>
      </rPr>
      <t>Carriage with livery of noble house</t>
    </r>
  </si>
  <si>
    <t>68          Wagon overloaded with supplies</t>
  </si>
  <si>
    <t>67          Newly-demolished building</t>
  </si>
  <si>
    <t>67         Mourners en route to a tomb</t>
  </si>
  <si>
    <t>1d3+1 phase spiders</t>
  </si>
  <si>
    <t>69          Construction on nearby building</t>
  </si>
  <si>
    <t>Construction on nearby building</t>
  </si>
  <si>
    <r>
      <t>69</t>
    </r>
    <r>
      <rPr>
        <sz val="7"/>
        <color rgb="FF000000"/>
        <rFont val="Times New Roman"/>
        <family val="1"/>
        <charset val="204"/>
      </rPr>
      <t xml:space="preserve">          </t>
    </r>
    <r>
      <rPr>
        <sz val="9"/>
        <color rgb="FF000000"/>
        <rFont val="Book Antiqua"/>
        <family val="1"/>
        <charset val="204"/>
      </rPr>
      <t>Construction on nearby building</t>
    </r>
  </si>
  <si>
    <t>68          Carriage with drawn curtains and livery of a noble house</t>
  </si>
  <si>
    <t>68         Carriage with drawn curtains and livery of a noble house</t>
  </si>
  <si>
    <t>70          Dungsweepers</t>
  </si>
  <si>
    <t>Dungsweepers</t>
  </si>
  <si>
    <r>
      <t>70</t>
    </r>
    <r>
      <rPr>
        <sz val="7"/>
        <color rgb="FF000000"/>
        <rFont val="Times New Roman"/>
        <family val="1"/>
        <charset val="204"/>
      </rPr>
      <t xml:space="preserve">          </t>
    </r>
    <r>
      <rPr>
        <sz val="9"/>
        <color rgb="FF000000"/>
        <rFont val="Book Antiqua"/>
        <family val="1"/>
        <charset val="204"/>
      </rPr>
      <t>Dungsweepers</t>
    </r>
  </si>
  <si>
    <t>69          Workmen replacing a destroyed wall or window</t>
  </si>
  <si>
    <t>69         Workers refinishing the surface of a building</t>
  </si>
  <si>
    <t>71          Artist sketching</t>
  </si>
  <si>
    <t>Artist working on a wall mural</t>
  </si>
  <si>
    <r>
      <t>71</t>
    </r>
    <r>
      <rPr>
        <sz val="7"/>
        <color rgb="FF000000"/>
        <rFont val="Times New Roman"/>
        <family val="1"/>
        <charset val="204"/>
      </rPr>
      <t xml:space="preserve">          </t>
    </r>
    <r>
      <rPr>
        <sz val="9"/>
        <color rgb="FF000000"/>
        <rFont val="Book Antiqua"/>
        <family val="1"/>
        <charset val="204"/>
      </rPr>
      <t>Artist doing portraits</t>
    </r>
  </si>
  <si>
    <t>71          Moneylender with</t>
  </si>
  <si>
    <t>70         Dungsweepers</t>
  </si>
  <si>
    <t>72          Merchant fawning over a noble</t>
  </si>
  <si>
    <t>Merchant fawning over a noble</t>
  </si>
  <si>
    <r>
      <t>72</t>
    </r>
    <r>
      <rPr>
        <sz val="7"/>
        <color rgb="FF000000"/>
        <rFont val="Times New Roman"/>
        <family val="1"/>
        <charset val="204"/>
      </rPr>
      <t xml:space="preserve">          </t>
    </r>
    <r>
      <rPr>
        <sz val="9"/>
        <color rgb="FF000000"/>
        <rFont val="Book Antiqua"/>
        <family val="1"/>
        <charset val="204"/>
      </rPr>
      <t>Merchant fawning over a noble</t>
    </r>
  </si>
  <si>
    <t>72          Merchant fawning</t>
  </si>
  <si>
    <t>71          Children writing graffiti on a wall</t>
  </si>
  <si>
    <t>71         Children writing graffiti on a wall</t>
  </si>
  <si>
    <t>73          Old coots</t>
  </si>
  <si>
    <t>old coots</t>
  </si>
  <si>
    <r>
      <t>73</t>
    </r>
    <r>
      <rPr>
        <sz val="7"/>
        <color rgb="FF000000"/>
        <rFont val="Times New Roman"/>
        <family val="1"/>
        <charset val="204"/>
      </rPr>
      <t xml:space="preserve">          </t>
    </r>
    <r>
      <rPr>
        <sz val="9"/>
        <color rgb="FF000000"/>
        <rFont val="Book Antiqua"/>
        <family val="1"/>
        <charset val="204"/>
      </rPr>
      <t>Old coots</t>
    </r>
  </si>
  <si>
    <t>72          Two merchants haggling</t>
  </si>
  <si>
    <t>72         Two merchants haggling</t>
  </si>
  <si>
    <t>73         Old coot, taking a nap</t>
  </si>
  <si>
    <t>75          Obvious tourists from the hinterlands</t>
  </si>
  <si>
    <r>
      <t>75</t>
    </r>
    <r>
      <rPr>
        <sz val="7"/>
        <color rgb="FF000000"/>
        <rFont val="Times New Roman"/>
        <family val="1"/>
        <charset val="204"/>
      </rPr>
      <t xml:space="preserve">          </t>
    </r>
    <r>
      <rPr>
        <sz val="9"/>
        <color rgb="FF000000"/>
        <rFont val="Book Antiqua"/>
        <family val="1"/>
        <charset val="204"/>
      </rPr>
      <t>Lower-class Waterdhavians from Docks Ward</t>
    </r>
  </si>
  <si>
    <t>76          Innocent bystanders</t>
  </si>
  <si>
    <t>Innocent bystanders</t>
  </si>
  <si>
    <r>
      <t>76</t>
    </r>
    <r>
      <rPr>
        <sz val="7"/>
        <color rgb="FF000000"/>
        <rFont val="Times New Roman"/>
        <family val="1"/>
        <charset val="204"/>
      </rPr>
      <t xml:space="preserve">          </t>
    </r>
    <r>
      <rPr>
        <sz val="9"/>
        <color rgb="FF000000"/>
        <rFont val="Book Antiqua"/>
        <family val="1"/>
        <charset val="204"/>
      </rPr>
      <t>Innocent bystanders</t>
    </r>
  </si>
  <si>
    <t>75          Nervous tourists from the hinterlands</t>
  </si>
  <si>
    <t>75         Tourists from the hinterlands</t>
  </si>
  <si>
    <t>77          Messenger wearing the device of a guild</t>
  </si>
  <si>
    <t>Messenger wearing the device of a guild</t>
  </si>
  <si>
    <r>
      <t>77</t>
    </r>
    <r>
      <rPr>
        <sz val="7"/>
        <color rgb="FF000000"/>
        <rFont val="Times New Roman"/>
        <family val="1"/>
        <charset val="204"/>
      </rPr>
      <t xml:space="preserve">          </t>
    </r>
    <r>
      <rPr>
        <sz val="9"/>
        <color rgb="FF000000"/>
        <rFont val="Book Antiqua"/>
        <family val="1"/>
        <charset val="204"/>
      </rPr>
      <t>Messenger wearing the device of a guild</t>
    </r>
  </si>
  <si>
    <t>76         Innocent bystanders</t>
  </si>
  <si>
    <t>78          Young couple oblivious to the world</t>
  </si>
  <si>
    <t>Young couple oblivious to the world</t>
  </si>
  <si>
    <r>
      <t>78</t>
    </r>
    <r>
      <rPr>
        <sz val="7"/>
        <color rgb="FF000000"/>
        <rFont val="Times New Roman"/>
        <family val="1"/>
        <charset val="204"/>
      </rPr>
      <t xml:space="preserve">          </t>
    </r>
    <r>
      <rPr>
        <sz val="9"/>
        <color rgb="FF000000"/>
        <rFont val="Book Antiqua"/>
        <family val="1"/>
        <charset val="204"/>
      </rPr>
      <t>Young couple oblivious to the world</t>
    </r>
  </si>
  <si>
    <t>78          Bad-tempered mercenaries</t>
  </si>
  <si>
    <t>77         Messenger wearing the device of a guild</t>
  </si>
  <si>
    <t>79          Two men making a secret transaction</t>
  </si>
  <si>
    <t>Iwo young nobles in a loud, angry discussion</t>
  </si>
  <si>
    <r>
      <t>79</t>
    </r>
    <r>
      <rPr>
        <sz val="7"/>
        <color rgb="FF000000"/>
        <rFont val="Times New Roman"/>
        <family val="1"/>
        <charset val="204"/>
      </rPr>
      <t xml:space="preserve">          </t>
    </r>
    <r>
      <rPr>
        <sz val="9"/>
        <color rgb="FF000000"/>
        <rFont val="Book Antiqua"/>
        <family val="1"/>
        <charset val="204"/>
      </rPr>
      <t>Man buying a small item from another man</t>
    </r>
  </si>
  <si>
    <t>79          Two young lovers in a loud, angry discussion</t>
  </si>
  <si>
    <t>78          Young couple oblivious to the world (10% pair of thieves)</t>
  </si>
  <si>
    <t>78         Young couple oblivious to the world</t>
  </si>
  <si>
    <t>80          Wagon pulled by oxen</t>
  </si>
  <si>
    <t>Wagon loaded with furniture</t>
  </si>
  <si>
    <r>
      <t>80</t>
    </r>
    <r>
      <rPr>
        <sz val="7"/>
        <color rgb="FF000000"/>
        <rFont val="Times New Roman"/>
        <family val="1"/>
        <charset val="204"/>
      </rPr>
      <t xml:space="preserve">          </t>
    </r>
    <r>
      <rPr>
        <sz val="9"/>
        <color rgb="FF000000"/>
        <rFont val="Book Antiqua"/>
        <family val="1"/>
        <charset val="204"/>
      </rPr>
      <t>Wagon moving furniture</t>
    </r>
  </si>
  <si>
    <t>80          Wagon loaded with street-sweepings, heading out of</t>
  </si>
  <si>
    <t>79          Two young men in a loud, angry discussion</t>
  </si>
  <si>
    <t>79         Two young men in a loud, angry discussion</t>
  </si>
  <si>
    <t>89          Bearers carrying large cloth burdens</t>
  </si>
  <si>
    <t>Bearers carrying large cloth burdens</t>
  </si>
  <si>
    <r>
      <t>89</t>
    </r>
    <r>
      <rPr>
        <sz val="7"/>
        <color rgb="FF000000"/>
        <rFont val="Times New Roman"/>
        <family val="1"/>
        <charset val="204"/>
      </rPr>
      <t xml:space="preserve">          </t>
    </r>
    <r>
      <rPr>
        <sz val="9"/>
        <color rgb="FF000000"/>
        <rFont val="Book Antiqua"/>
        <family val="1"/>
        <charset val="204"/>
      </rPr>
      <t>Bearers carrying large cloth burdens</t>
    </r>
  </si>
  <si>
    <t>80          Wagon loaded with furniture</t>
  </si>
  <si>
    <t>80         Funeral procession, led by cleric level 1-3</t>
  </si>
  <si>
    <t>Cryer for restaurant</t>
  </si>
  <si>
    <r>
      <t>90</t>
    </r>
    <r>
      <rPr>
        <sz val="7"/>
        <color rgb="FF000000"/>
        <rFont val="Times New Roman"/>
        <family val="1"/>
        <charset val="204"/>
      </rPr>
      <t xml:space="preserve">          </t>
    </r>
    <r>
      <rPr>
        <sz val="9"/>
        <color rgb="FF000000"/>
        <rFont val="Book Antiqua"/>
        <family val="1"/>
        <charset val="204"/>
      </rPr>
      <t>Religious parade or procession</t>
    </r>
  </si>
  <si>
    <t>the city</t>
  </si>
  <si>
    <t>89         Bearers carrying large cloth burdens</t>
  </si>
  <si>
    <t>Minor, harried official</t>
  </si>
  <si>
    <r>
      <t>91</t>
    </r>
    <r>
      <rPr>
        <sz val="7"/>
        <color rgb="FF000000"/>
        <rFont val="Times New Roman"/>
        <family val="1"/>
        <charset val="204"/>
      </rPr>
      <t xml:space="preserve">          </t>
    </r>
    <r>
      <rPr>
        <sz val="9"/>
        <color rgb="FF000000"/>
        <rFont val="Book Antiqua"/>
        <family val="1"/>
        <charset val="204"/>
      </rPr>
      <t>Minor; harried official</t>
    </r>
  </si>
  <si>
    <t>90          Cryer for tavern or festhall</t>
  </si>
  <si>
    <t>90        Messenger scanning the crowd for some particular person</t>
  </si>
  <si>
    <t>Merchant making a delivery, with wagon</t>
  </si>
  <si>
    <r>
      <t>92</t>
    </r>
    <r>
      <rPr>
        <sz val="7"/>
        <color rgb="FF000000"/>
        <rFont val="Times New Roman"/>
        <family val="1"/>
        <charset val="204"/>
      </rPr>
      <t xml:space="preserve">          </t>
    </r>
    <r>
      <rPr>
        <sz val="9"/>
        <color rgb="FF000000"/>
        <rFont val="Book Antiqua"/>
        <family val="1"/>
        <charset val="204"/>
      </rPr>
      <t>Noble woman with three bodyguards</t>
    </r>
  </si>
  <si>
    <t>91          Minor, harried official</t>
  </si>
  <si>
    <t>91         Minor, harried official</t>
  </si>
  <si>
    <t>Shady individual watching a nearby noble home</t>
  </si>
  <si>
    <r>
      <t>93</t>
    </r>
    <r>
      <rPr>
        <sz val="7"/>
        <color rgb="FF000000"/>
        <rFont val="Times New Roman"/>
        <family val="1"/>
        <charset val="204"/>
      </rPr>
      <t xml:space="preserve">          </t>
    </r>
    <r>
      <rPr>
        <sz val="9"/>
        <color rgb="FF000000"/>
        <rFont val="Book Antiqua"/>
        <family val="1"/>
        <charset val="204"/>
      </rPr>
      <t>Shady individual lurking near corner</t>
    </r>
  </si>
  <si>
    <t>92          Merchant making a delivery, with wagon</t>
  </si>
  <si>
    <t>92         Two old men playing cards</t>
  </si>
  <si>
    <r>
      <t>94</t>
    </r>
    <r>
      <rPr>
        <sz val="7"/>
        <color rgb="FF000000"/>
        <rFont val="Times New Roman"/>
        <family val="1"/>
        <charset val="204"/>
      </rPr>
      <t xml:space="preserve">          </t>
    </r>
    <r>
      <rPr>
        <sz val="9"/>
        <color rgb="FF000000"/>
        <rFont val="Book Antiqua"/>
        <family val="1"/>
        <charset val="204"/>
      </rPr>
      <t>Innocent bystander</t>
    </r>
  </si>
  <si>
    <t>92          Merchant loading a wagon</t>
  </si>
  <si>
    <t>93          Shady individual watching a nearby merchant home</t>
  </si>
  <si>
    <t>93         Shady individual</t>
  </si>
  <si>
    <t>Band of young nobles</t>
  </si>
  <si>
    <r>
      <t>95</t>
    </r>
    <r>
      <rPr>
        <sz val="7"/>
        <color rgb="FF000000"/>
        <rFont val="Times New Roman"/>
        <family val="1"/>
        <charset val="204"/>
      </rPr>
      <t xml:space="preserve">          </t>
    </r>
    <r>
      <rPr>
        <sz val="9"/>
        <color rgb="FF000000"/>
        <rFont val="Book Antiqua"/>
        <family val="1"/>
        <charset val="204"/>
      </rPr>
      <t>Band of ruffians</t>
    </r>
  </si>
  <si>
    <t>93          Caravan driver dickering with a local merchant</t>
  </si>
  <si>
    <t>94         Innocent bystander</t>
  </si>
  <si>
    <t>Old man eating</t>
  </si>
  <si>
    <r>
      <t>96</t>
    </r>
    <r>
      <rPr>
        <sz val="7"/>
        <color rgb="FF000000"/>
        <rFont val="Times New Roman"/>
        <family val="1"/>
        <charset val="204"/>
      </rPr>
      <t xml:space="preserve">          </t>
    </r>
    <r>
      <rPr>
        <sz val="9"/>
        <color rgb="FF000000"/>
        <rFont val="Book Antiqua"/>
        <family val="1"/>
        <charset val="204"/>
      </rPr>
      <t>Minor city official taking a nap</t>
    </r>
  </si>
  <si>
    <t>95          Band of young toughs</t>
  </si>
  <si>
    <t>Young man with bulky object, looking over his shoul­</t>
  </si>
  <si>
    <r>
      <t>97</t>
    </r>
    <r>
      <rPr>
        <sz val="7"/>
        <color rgb="FF000000"/>
        <rFont val="Times New Roman"/>
        <family val="1"/>
        <charset val="204"/>
      </rPr>
      <t xml:space="preserve">          </t>
    </r>
    <r>
      <rPr>
        <sz val="9"/>
        <color rgb="FF000000"/>
        <rFont val="Book Antiqua"/>
        <family val="1"/>
        <charset val="204"/>
      </rPr>
      <t>Horses tied up in front of building</t>
    </r>
  </si>
  <si>
    <t>96          Old man eating</t>
  </si>
  <si>
    <t>96         Old man eating</t>
  </si>
  <si>
    <t>90          Cryer for eatery or tavern</t>
  </si>
  <si>
    <t>der</t>
  </si>
  <si>
    <r>
      <t>98</t>
    </r>
    <r>
      <rPr>
        <sz val="7"/>
        <color rgb="FF000000"/>
        <rFont val="Times New Roman"/>
        <family val="1"/>
        <charset val="204"/>
      </rPr>
      <t xml:space="preserve">          </t>
    </r>
    <r>
      <rPr>
        <sz val="9"/>
        <color rgb="FF000000"/>
        <rFont val="Book Antiqua"/>
        <family val="1"/>
        <charset val="204"/>
      </rPr>
      <t>Obvious tourists from the hinterlands</t>
    </r>
  </si>
  <si>
    <t>97          Young man with bulky object, looking over his shoul­der</t>
  </si>
  <si>
    <t>97        Young man with bulky object, looking over his shoul­der</t>
  </si>
  <si>
    <t>Obvious tourists with guide</t>
  </si>
  <si>
    <t>98          Obvious tourists with guide</t>
  </si>
  <si>
    <t>98         Obvious tourists with guide</t>
  </si>
  <si>
    <t>92          Merchant in front of his store</t>
  </si>
  <si>
    <t>99          Mangy dog</t>
  </si>
  <si>
    <t>99         Dog</t>
  </si>
  <si>
    <t>93          Shady individual lurking near corner</t>
  </si>
  <si>
    <t>Flying creature (hippogriff, griffon, Pegasus, flying</t>
  </si>
  <si>
    <r>
      <t>100</t>
    </r>
    <r>
      <rPr>
        <sz val="7"/>
        <color rgb="FF000000"/>
        <rFont val="Times New Roman"/>
        <family val="1"/>
        <charset val="204"/>
      </rPr>
      <t xml:space="preserve">       </t>
    </r>
    <r>
      <rPr>
        <sz val="9"/>
        <color rgb="FF000000"/>
        <rFont val="Book Antiqua"/>
        <family val="1"/>
        <charset val="204"/>
      </rPr>
      <t>Flying creature (hippogriff, griffon, pegasus, flying carpet, etc.)</t>
    </r>
  </si>
  <si>
    <t>100       Flying creature (hippogriff, griffon, pegasus, flying carpet, etc.)</t>
  </si>
  <si>
    <t>100       Flying creature (hippogriff, griffon, pegasus, flying</t>
  </si>
  <si>
    <t>94          Innocent bystander</t>
  </si>
  <si>
    <t>carpet, etc.)</t>
  </si>
  <si>
    <r>
      <t>101</t>
    </r>
    <r>
      <rPr>
        <sz val="7"/>
        <color rgb="FF000000"/>
        <rFont val="Times New Roman"/>
        <family val="1"/>
        <charset val="204"/>
      </rPr>
      <t xml:space="preserve">       </t>
    </r>
    <r>
      <rPr>
        <sz val="9"/>
        <color rgb="FF000000"/>
        <rFont val="Book Antiqua"/>
        <family val="1"/>
        <charset val="204"/>
      </rPr>
      <t>Lamplighters</t>
    </r>
  </si>
  <si>
    <t>94                  Innocent bystander</t>
  </si>
  <si>
    <t>101       Lamplighters</t>
  </si>
  <si>
    <t>95          Band of ruffians</t>
  </si>
  <si>
    <t>Lamplighters</t>
  </si>
  <si>
    <r>
      <t>102</t>
    </r>
    <r>
      <rPr>
        <sz val="7"/>
        <color rgb="FF000000"/>
        <rFont val="Times New Roman"/>
        <family val="1"/>
        <charset val="204"/>
      </rPr>
      <t xml:space="preserve">       </t>
    </r>
    <r>
      <rPr>
        <sz val="9"/>
        <color rgb="FF000000"/>
        <rFont val="Book Antiqua"/>
        <family val="1"/>
        <charset val="204"/>
      </rPr>
      <t>2-3 men dressed in black</t>
    </r>
  </si>
  <si>
    <t>95          Band of young nobles</t>
  </si>
  <si>
    <t>102       2-3 men dressed in black</t>
  </si>
  <si>
    <t>96          Old drunk propped against a wall</t>
  </si>
  <si>
    <t>2-3 men dressed in black</t>
  </si>
  <si>
    <r>
      <t>103</t>
    </r>
    <r>
      <rPr>
        <sz val="7"/>
        <color rgb="FF000000"/>
        <rFont val="Times New Roman"/>
        <family val="1"/>
        <charset val="204"/>
      </rPr>
      <t xml:space="preserve">       </t>
    </r>
    <r>
      <rPr>
        <sz val="9"/>
        <color rgb="FF000000"/>
        <rFont val="Book Antiqua"/>
        <family val="1"/>
        <charset val="204"/>
      </rPr>
      <t>Courtesans with escort</t>
    </r>
  </si>
  <si>
    <t>96          Non-human fighters (elf, dwarf, gnome, etc.)</t>
  </si>
  <si>
    <t>103       Hard currency girls</t>
  </si>
  <si>
    <t>97          Horses tied up in front of building</t>
  </si>
  <si>
    <t>Courtesans en route home</t>
  </si>
  <si>
    <r>
      <t>104</t>
    </r>
    <r>
      <rPr>
        <sz val="7"/>
        <color rgb="FF000000"/>
        <rFont val="Times New Roman"/>
        <family val="1"/>
        <charset val="204"/>
      </rPr>
      <t xml:space="preserve">       </t>
    </r>
    <r>
      <rPr>
        <sz val="9"/>
        <color rgb="FF000000"/>
        <rFont val="Book Antiqua"/>
        <family val="1"/>
        <charset val="204"/>
      </rPr>
      <t>Ruffians</t>
    </r>
  </si>
  <si>
    <t>97                  Inebriated sell-sword</t>
  </si>
  <si>
    <t>101 Lamplighters</t>
  </si>
  <si>
    <t>104       Young toughs</t>
  </si>
  <si>
    <t>102      2-3 men dressed in black</t>
  </si>
  <si>
    <t>98          Obvious tourists from the hinterlands</t>
  </si>
  <si>
    <t>Noble ruffians</t>
  </si>
  <si>
    <r>
      <t>105</t>
    </r>
    <r>
      <rPr>
        <sz val="7"/>
        <color rgb="FF000000"/>
        <rFont val="Times New Roman"/>
        <family val="1"/>
        <charset val="204"/>
      </rPr>
      <t xml:space="preserve">       </t>
    </r>
    <r>
      <rPr>
        <sz val="9"/>
        <color rgb="FF000000"/>
        <rFont val="Book Antiqua"/>
        <family val="1"/>
        <charset val="204"/>
      </rPr>
      <t>Innocent bystanders, out too late</t>
    </r>
  </si>
  <si>
    <t>105       Monster encounter</t>
  </si>
  <si>
    <t>Innocent bystanders, out too late</t>
  </si>
  <si>
    <r>
      <t>105</t>
    </r>
    <r>
      <rPr>
        <sz val="7"/>
        <color rgb="FF000000"/>
        <rFont val="Times New Roman"/>
        <family val="1"/>
        <charset val="204"/>
      </rPr>
      <t xml:space="preserve">       </t>
    </r>
    <r>
      <rPr>
        <sz val="9"/>
        <color rgb="FF000000"/>
        <rFont val="Book Antiqua"/>
        <family val="1"/>
        <charset val="204"/>
      </rPr>
      <t>Gang of low level (1-3) thieves</t>
    </r>
  </si>
  <si>
    <t>105       Gang of low level (1-3) thieves climbing over a wall</t>
  </si>
  <si>
    <t>100        Flying creature (hippogriff, griffon, pegasus, carpet, etc.)</t>
  </si>
  <si>
    <t>Gang of low level (l-3) thieves climbing over a wall</t>
  </si>
  <si>
    <r>
      <t>106</t>
    </r>
    <r>
      <rPr>
        <sz val="7"/>
        <color rgb="FF000000"/>
        <rFont val="Times New Roman"/>
        <family val="1"/>
        <charset val="204"/>
      </rPr>
      <t xml:space="preserve">       </t>
    </r>
    <r>
      <rPr>
        <sz val="9"/>
        <color rgb="FF000000"/>
        <rFont val="Book Antiqua"/>
        <family val="1"/>
        <charset val="204"/>
      </rPr>
      <t>Runner for some noble house</t>
    </r>
  </si>
  <si>
    <t>100        Flying creature (hippogriff, griffon, Pegasus, flying carpet, etc.)</t>
  </si>
  <si>
    <t>106       Townspeople out for an evening stroll</t>
  </si>
  <si>
    <t>101        Lamplighters</t>
  </si>
  <si>
    <t>Nobles out for an evening stroll</t>
  </si>
  <si>
    <r>
      <t>107</t>
    </r>
    <r>
      <rPr>
        <sz val="7"/>
        <color rgb="FF000000"/>
        <rFont val="Times New Roman"/>
        <family val="1"/>
        <charset val="204"/>
      </rPr>
      <t xml:space="preserve">       </t>
    </r>
    <r>
      <rPr>
        <sz val="9"/>
        <color rgb="FF000000"/>
        <rFont val="Book Antiqua"/>
        <family val="1"/>
        <charset val="204"/>
      </rPr>
      <t>Wizard (level 9-15)</t>
    </r>
  </si>
  <si>
    <t>107        Cleric (level 2-8)</t>
  </si>
  <si>
    <t>105      Gang of low level (-3) thieves looking for an easy mug­ging</t>
  </si>
  <si>
    <t>Cleric (level 9-15)</t>
  </si>
  <si>
    <r>
      <t>108</t>
    </r>
    <r>
      <rPr>
        <sz val="7"/>
        <color rgb="FF000000"/>
        <rFont val="Times New Roman"/>
        <family val="1"/>
        <charset val="204"/>
      </rPr>
      <t xml:space="preserve">       </t>
    </r>
    <r>
      <rPr>
        <sz val="9"/>
        <color rgb="FF000000"/>
        <rFont val="Book Antiqua"/>
        <family val="1"/>
        <charset val="204"/>
      </rPr>
      <t>Drunken rowdies</t>
    </r>
  </si>
  <si>
    <t>108        Drunken rowdies</t>
  </si>
  <si>
    <t>106      Young lovers making a night-time rendezvous</t>
  </si>
  <si>
    <t>103        Hard currency girls</t>
  </si>
  <si>
    <t>Drunken noble rowdies</t>
  </si>
  <si>
    <r>
      <t>109</t>
    </r>
    <r>
      <rPr>
        <sz val="7"/>
        <color rgb="FF000000"/>
        <rFont val="Times New Roman"/>
        <family val="1"/>
        <charset val="204"/>
      </rPr>
      <t xml:space="preserve">       </t>
    </r>
    <r>
      <rPr>
        <sz val="9"/>
        <color rgb="FF000000"/>
        <rFont val="Book Antiqua"/>
        <family val="1"/>
        <charset val="204"/>
      </rPr>
      <t>Party of tourists with guide</t>
    </r>
  </si>
  <si>
    <t>109        Party of tourists with guide</t>
  </si>
  <si>
    <t>107       Cleric (level 2-8)</t>
  </si>
  <si>
    <t>104        Ruffians</t>
  </si>
  <si>
    <t>Party of tourists with guide</t>
  </si>
  <si>
    <r>
      <t>110</t>
    </r>
    <r>
      <rPr>
        <sz val="7"/>
        <color rgb="FF000000"/>
        <rFont val="Times New Roman"/>
        <family val="1"/>
        <charset val="204"/>
      </rPr>
      <t xml:space="preserve">       </t>
    </r>
    <r>
      <rPr>
        <sz val="9"/>
        <color rgb="FF000000"/>
        <rFont val="Book Antiqua"/>
        <family val="1"/>
        <charset val="204"/>
      </rPr>
      <t>Monster encounter</t>
    </r>
  </si>
  <si>
    <t>104       Ruffians</t>
  </si>
  <si>
    <t>110        Monster encounter</t>
  </si>
  <si>
    <t>105        Innocent bystanders, out too late</t>
  </si>
  <si>
    <t>Monster encounter</t>
  </si>
  <si>
    <r>
      <t>110</t>
    </r>
    <r>
      <rPr>
        <sz val="7"/>
        <color rgb="FF000000"/>
        <rFont val="Times New Roman"/>
        <family val="1"/>
        <charset val="204"/>
      </rPr>
      <t xml:space="preserve">       </t>
    </r>
    <r>
      <rPr>
        <sz val="9"/>
        <color rgb="FF000000"/>
        <rFont val="Book Antiqua"/>
        <family val="1"/>
        <charset val="204"/>
      </rPr>
      <t>Lamplighters</t>
    </r>
  </si>
  <si>
    <t>105       Innocent bystanders, out too late</t>
  </si>
  <si>
    <t>111        Young vandals</t>
  </si>
  <si>
    <t>109       Magic-user (level 1-8) hustling to make an appointment</t>
  </si>
  <si>
    <t>106       Runner for some guild</t>
  </si>
  <si>
    <t>105       Gang of low level (1-3) thieves breaking into a building</t>
  </si>
  <si>
    <t>112        5-7 men dressed in black</t>
  </si>
  <si>
    <t>110       Monster encounter</t>
  </si>
  <si>
    <t>107        Wizard (level 9-15)</t>
  </si>
  <si>
    <r>
      <t>112</t>
    </r>
    <r>
      <rPr>
        <sz val="7"/>
        <color rgb="FF000000"/>
        <rFont val="Times New Roman"/>
        <family val="1"/>
        <charset val="204"/>
      </rPr>
      <t xml:space="preserve">       </t>
    </r>
    <r>
      <rPr>
        <sz val="9"/>
        <color rgb="FF000000"/>
        <rFont val="Book Antiqua"/>
        <family val="1"/>
        <charset val="204"/>
      </rPr>
      <t>Party of tourists with guide</t>
    </r>
  </si>
  <si>
    <t xml:space="preserve">113       </t>
  </si>
  <si>
    <t>111       Young vandals</t>
  </si>
  <si>
    <t>3-4 men in shadows</t>
  </si>
  <si>
    <r>
      <t>113</t>
    </r>
    <r>
      <rPr>
        <sz val="7"/>
        <color rgb="FF000000"/>
        <rFont val="Times New Roman"/>
        <family val="1"/>
        <charset val="204"/>
      </rPr>
      <t xml:space="preserve">       </t>
    </r>
    <r>
      <rPr>
        <sz val="9"/>
        <color rgb="FF000000"/>
        <rFont val="Book Antiqua"/>
        <family val="1"/>
        <charset val="204"/>
      </rPr>
      <t>3-4 men in shadows</t>
    </r>
  </si>
  <si>
    <t>112       5-7 men dressed in black</t>
  </si>
  <si>
    <t>Lone horseman</t>
  </si>
  <si>
    <r>
      <t>114</t>
    </r>
    <r>
      <rPr>
        <sz val="7"/>
        <color rgb="FF000000"/>
        <rFont val="Times New Roman"/>
        <family val="1"/>
        <charset val="204"/>
      </rPr>
      <t xml:space="preserve">       </t>
    </r>
    <r>
      <rPr>
        <sz val="9"/>
        <color rgb="FF000000"/>
        <rFont val="Book Antiqua"/>
        <family val="1"/>
        <charset val="204"/>
      </rPr>
      <t>Lone horseman</t>
    </r>
  </si>
  <si>
    <t>Carriage of a noble, the arms blackened out</t>
  </si>
  <si>
    <t>113       Hard currency girls</t>
  </si>
  <si>
    <t>Courting lovers</t>
  </si>
  <si>
    <r>
      <t>115</t>
    </r>
    <r>
      <rPr>
        <sz val="7"/>
        <color rgb="FF000000"/>
        <rFont val="Times New Roman"/>
        <family val="1"/>
        <charset val="204"/>
      </rPr>
      <t xml:space="preserve">       </t>
    </r>
    <r>
      <rPr>
        <sz val="9"/>
        <color rgb="FF000000"/>
        <rFont val="Book Antiqua"/>
        <family val="1"/>
        <charset val="204"/>
      </rPr>
      <t>Courting lovers</t>
    </r>
  </si>
  <si>
    <t>109        Merchants talking at doorway to shop, after closing hours</t>
  </si>
  <si>
    <t>114       Lone horseman</t>
  </si>
  <si>
    <t>114       Lone adventurer, sleeping (20% chance dead)</t>
  </si>
  <si>
    <t>110        Lamplighters</t>
  </si>
  <si>
    <t>Carriage with drawn curtains</t>
  </si>
  <si>
    <r>
      <t>116</t>
    </r>
    <r>
      <rPr>
        <sz val="7"/>
        <color rgb="FF000000"/>
        <rFont val="Times New Roman"/>
        <family val="1"/>
        <charset val="204"/>
      </rPr>
      <t xml:space="preserve">       </t>
    </r>
    <r>
      <rPr>
        <sz val="9"/>
        <color rgb="FF000000"/>
        <rFont val="Book Antiqua"/>
        <family val="1"/>
        <charset val="204"/>
      </rPr>
      <t>Carriage with drawn curtains</t>
    </r>
  </si>
  <si>
    <t>115       Courting lovers</t>
  </si>
  <si>
    <r>
      <t>117</t>
    </r>
    <r>
      <rPr>
        <sz val="7"/>
        <color rgb="FF000000"/>
        <rFont val="Times New Roman"/>
        <family val="1"/>
        <charset val="204"/>
      </rPr>
      <t xml:space="preserve">       </t>
    </r>
    <r>
      <rPr>
        <sz val="9"/>
        <color rgb="FF000000"/>
        <rFont val="Book Antiqua"/>
        <family val="1"/>
        <charset val="204"/>
      </rPr>
      <t>Lamplighters</t>
    </r>
  </si>
  <si>
    <t>116       Carriage with drawn curtains</t>
  </si>
  <si>
    <t>112        Party of tourists with guide</t>
  </si>
  <si>
    <r>
      <t>118</t>
    </r>
    <r>
      <rPr>
        <sz val="7"/>
        <color rgb="FF000000"/>
        <rFont val="Times New Roman"/>
        <family val="1"/>
        <charset val="204"/>
      </rPr>
      <t xml:space="preserve">       </t>
    </r>
    <r>
      <rPr>
        <sz val="9"/>
        <color rgb="FF000000"/>
        <rFont val="Book Antiqua"/>
        <family val="1"/>
        <charset val="204"/>
      </rPr>
      <t>Noble en route home, drunk</t>
    </r>
  </si>
  <si>
    <t>112        Party of adventurers</t>
  </si>
  <si>
    <t>117        Monster encounter</t>
  </si>
  <si>
    <t>113        3-4 men in shadows</t>
  </si>
  <si>
    <t>Drunken foreigner</t>
  </si>
  <si>
    <r>
      <t>119</t>
    </r>
    <r>
      <rPr>
        <sz val="7"/>
        <color rgb="FF000000"/>
        <rFont val="Times New Roman"/>
        <family val="1"/>
        <charset val="204"/>
      </rPr>
      <t xml:space="preserve">       </t>
    </r>
    <r>
      <rPr>
        <sz val="9"/>
        <color rgb="FF000000"/>
        <rFont val="Book Antiqua"/>
        <family val="1"/>
        <charset val="204"/>
      </rPr>
      <t>Lost, confused foreigner</t>
    </r>
  </si>
  <si>
    <t>118        Private warehouse guard</t>
  </si>
  <si>
    <t>118        Townsperson buying something from a thief</t>
  </si>
  <si>
    <t>114        Lone horseman</t>
  </si>
  <si>
    <r>
      <t>120</t>
    </r>
    <r>
      <rPr>
        <sz val="7"/>
        <color rgb="FF000000"/>
        <rFont val="Times New Roman"/>
        <family val="1"/>
        <charset val="204"/>
      </rPr>
      <t xml:space="preserve">       </t>
    </r>
    <r>
      <rPr>
        <sz val="9"/>
        <color rgb="FF000000"/>
        <rFont val="Book Antiqua"/>
        <family val="1"/>
        <charset val="204"/>
      </rPr>
      <t>Monster encounter</t>
    </r>
  </si>
  <si>
    <t>119        Drunken foreigner</t>
  </si>
  <si>
    <t>115        Courting lovers</t>
  </si>
  <si>
    <t>115        Torchlight celebration</t>
  </si>
  <si>
    <t>120        Monster encounter</t>
  </si>
  <si>
    <t>116        Carriage with drawn curtains</t>
  </si>
  <si>
    <t>117        Lamplighters</t>
  </si>
  <si>
    <t>118        Courting lovers</t>
  </si>
  <si>
    <t>INNOCENT BYSTANDERS</t>
  </si>
  <si>
    <t xml:space="preserve"> Common townsfolk without spe­cial ability, rank, or immediate purpose. Can be male or female, native or foreign, o wounded, and otherwise help, unless this endangers their own lives. In cases of conflict, they will serve as witnesses.r of any race. They will tend to “not get involved" with any disturbance, and flee if directly threatened.</t>
  </si>
  <si>
    <t>TROTTING CARTS</t>
  </si>
  <si>
    <t>DUNGSWEEPERS</t>
  </si>
  <si>
    <t>Streetcleaners, members of the Dungsweepers' Guild. They wear caps with orange and red feathers as badges of their craft. They carry brooms, shovels, rakes, and other instruments of destruction.</t>
  </si>
  <si>
    <t>CRYERS</t>
  </si>
  <si>
    <t>Cryers are the chief method of advertising and announcement in the Realms. Those for particular establish­ments declare the fineness of the product or services, while those for the city itself note some upcoming festival or impor­tant local news (a fine way of passing along information in the campaign). Cryers for noble families announce weddings, funerals, and births.</t>
  </si>
  <si>
    <t xml:space="preserve">LAMPLIGHTERS: </t>
  </si>
  <si>
    <t>Only found in the city after dark, these are members of the Guild of Chandlers and Lamplighters, noted by their black caps with a golden flame device on either side. Their job is to light a maintain the various iron-posted lamp bowls around the city. For a small gratuity they will also serve as guides through the city at night, providing light for trav­elers in need. If attacked, or threatened, they will flee, as most of the guild is quite young.</t>
  </si>
  <si>
    <t>NOBLE IN PORTAGE CHAIR</t>
  </si>
  <si>
    <t>Portage chairs are wheel-less lit­ters carried by 2 or 4 servants, and are the travel medium of choice of older nobility and those unwilling to walk through the streets. A two-person chair carries one passenger, while a four-person chair carries four House Hothemer has a portage chair carried by two ogres, which carries two normal-size passengers, or the rather portly Malas Hothemer.</t>
  </si>
  <si>
    <t>HARD CURRENCY GIRLS</t>
  </si>
  <si>
    <t>Soiled doves. Ladies of the evening. Dance-hall girls with hearts of gold.</t>
  </si>
  <si>
    <t>RUFFIANS and THUGS of various descriptions: Treat as 1st or 2d level fighters (50% chance each) armed with short swords, daggers, saps, and/or cudgel-like clubs.</t>
  </si>
  <si>
    <t>MONSTER ENCOUNTERS: See page 25</t>
  </si>
  <si>
    <t>CONCERNED CITIZENS: These are like Innocent Bystanders, but if they witness any crimes or wrongdoing, will immedi­ately try to summon the authorities, will lend aid to the</t>
  </si>
  <si>
    <t>UNCOMMON</t>
  </si>
  <si>
    <t>Wights</t>
  </si>
  <si>
    <t>Troglodytes</t>
  </si>
  <si>
    <t>Wraiths</t>
  </si>
  <si>
    <t>Dark Elves</t>
  </si>
  <si>
    <t>Werewolves</t>
  </si>
  <si>
    <t>Giants, hill and frost</t>
  </si>
  <si>
    <t>Ghouls</t>
  </si>
  <si>
    <t>Ogres</t>
  </si>
  <si>
    <t>Wereboars</t>
  </si>
  <si>
    <t>Kobolds</t>
  </si>
  <si>
    <t>Animals on the Loose. The characters see one or more unexpected animals loose in the street. This challenge could be anything from a pack of baboons to an escaped circus bear, tiger, or elephant.</t>
  </si>
  <si>
    <t>W earbears</t>
  </si>
  <si>
    <t>Ores (bands of 20-40)</t>
  </si>
  <si>
    <t>Announcement. A herald, town crier, mad person, or other individual makes an announcement on a street corner for all to hear. The announcement might foreshadow some upcoming event (such as a public execution), communicate important information to the general masses (such as a new royal decree), or convey a dire omen or warning.</t>
  </si>
  <si>
    <t>Ape, carnivorous</t>
  </si>
  <si>
    <t>Mermen</t>
  </si>
  <si>
    <t>Brawl. A brawl erupts near the adventurers. It could be a tavern brawl; a battle between rival factions, families, or gangs in the city; or a struggle between city guards and criminals. The characters could be witnesses, hit by stray arrow fire, or mistaken for members of one group and attacked by the other.</t>
  </si>
  <si>
    <t>Centipedes, giant</t>
  </si>
  <si>
    <t>Minotaurs Raven, giant</t>
  </si>
  <si>
    <t>Bullies. The characters witness 1d4 + 2 bullies harassing an out-of-towner (use the commoner statistics in the Monsters Listing for all of them). A bully flees as soon as he or she takes any amount of damage.</t>
  </si>
  <si>
    <t>RARE</t>
  </si>
  <si>
    <t>Companion. One or more characters are approached by a local who takes a friendly interest in the party’s activities. As a twist, the would-be companion might be a spy sent to gather information on the adventurers.</t>
  </si>
  <si>
    <t>Will-O-Wisps</t>
  </si>
  <si>
    <t>Carrion crawlers</t>
  </si>
  <si>
    <t>Contest. The adventurers are drawn into an impromptu contest — anything from an intellectual test to a drinking competition — or witness a duel.</t>
  </si>
  <si>
    <t>Mongrelmen</t>
  </si>
  <si>
    <t>Bugbears</t>
  </si>
  <si>
    <t>Corpse. The adventurers find a humanoid corpse.</t>
  </si>
  <si>
    <t>Weretigers</t>
  </si>
  <si>
    <t>Weasels, giant</t>
  </si>
  <si>
    <t>Draft. The characters are drafted by a member of the city or town watch, who needs their help to deal with an immediate problem. As a twist, the member of the watch might be a disguised criminal trying to lure the party into an ambush (use the thug statistics in the Monsters Listing for the criminal and his or her cohorts).</t>
  </si>
  <si>
    <t>Foxwomen</t>
  </si>
  <si>
    <t>Seawolf (greater or lesser)</t>
  </si>
  <si>
    <t>Drunk. A tipsy drunk staggers toward a random party member, mistaking him or her for someone else.</t>
  </si>
  <si>
    <t>Wereshark</t>
  </si>
  <si>
    <t>Lizard men</t>
  </si>
  <si>
    <t>Fire. A fire breaks out, and the characters have a chance to help put out the flames before it spreads.</t>
  </si>
  <si>
    <t>Found Trinket. The characters find a random trinket. You can determine the trinket by rolling on the Trinkets table in the Player’s Handbook.</t>
  </si>
  <si>
    <t>Guard Harassment. The adventurers are cornered by 1d4 + 1 guards eager to throw their weight around. If threatened, the guards call out for help and might attract the attention of other guards or citizens nearby.</t>
  </si>
  <si>
    <t>Pickpocket. A thief (use the spy statistics in the Monsters Listing) tries to steal from a random character. Characters whose passive Wisdom (Perception) scores are equal to or greater than the thief’s Dexterity (Sleight of Hand) check total catch the theft in progress.</t>
  </si>
  <si>
    <t>Procession. The adventurers encounter a group of citizens either parading in celebration or forming a funeral procession.</t>
  </si>
  <si>
    <t>Protest. The adventurers see a group of citizens peacefully protesting a new law or decree. A handful of guards maintain order.</t>
  </si>
  <si>
    <t>Runaway Cart. A team of horses pulling a wagon races through the city streets. The adventurers must avoid the horses. If they stop the wagon, the owner (who is running behind the cart) is grateful.</t>
  </si>
  <si>
    <t>Shady Transaction. The characters witness a shady transaction between two cloaked figures.</t>
  </si>
  <si>
    <t>Spectacle. The characters witness a form of public entertainment, such as a talented bard’s impersonation of a royal personage, a street circus, a puppet show, a flashy magic act, a royal visit, or a public execution.</t>
  </si>
  <si>
    <t>Urchin. A street urchin gloms onto the adventurers and follows them around until frightened off.</t>
  </si>
  <si>
    <t>From &lt;http://brandondraga.tumblr.com/post/66804468075/chris-perkins-npc-name-list</t>
  </si>
  <si>
    <t>a</t>
  </si>
  <si>
    <t>ac</t>
  </si>
  <si>
    <t>ai</t>
  </si>
  <si>
    <t>al</t>
  </si>
  <si>
    <t>Be</t>
  </si>
  <si>
    <t>am</t>
  </si>
  <si>
    <t>De</t>
  </si>
  <si>
    <t>an</t>
  </si>
  <si>
    <t>El</t>
  </si>
  <si>
    <t>ar</t>
  </si>
  <si>
    <t>Fa</t>
  </si>
  <si>
    <t>ea</t>
  </si>
  <si>
    <t>Jo</t>
  </si>
  <si>
    <t>el</t>
  </si>
  <si>
    <t>Ki</t>
  </si>
  <si>
    <t>er</t>
  </si>
  <si>
    <t>La</t>
  </si>
  <si>
    <t>ess</t>
  </si>
  <si>
    <t>Ma</t>
  </si>
  <si>
    <t>ett</t>
  </si>
  <si>
    <t>Na</t>
  </si>
  <si>
    <t>ic</t>
  </si>
  <si>
    <t>id</t>
  </si>
  <si>
    <t>Pa</t>
  </si>
  <si>
    <t>il</t>
  </si>
  <si>
    <t>Re</t>
  </si>
  <si>
    <t>in</t>
  </si>
  <si>
    <t>Se</t>
  </si>
  <si>
    <t>is</t>
  </si>
  <si>
    <t>Si</t>
  </si>
  <si>
    <t>or</t>
  </si>
  <si>
    <t>Ta</t>
  </si>
  <si>
    <t>us</t>
  </si>
  <si>
    <t xml:space="preserve">- </t>
  </si>
  <si>
    <t xml:space="preserve">Finesmiths </t>
  </si>
  <si>
    <t>33-34Guild of Fine Carvers</t>
  </si>
  <si>
    <t xml:space="preserve">83-86Stablemasters’ and Farriers’ Guild </t>
  </si>
  <si>
    <t>35-36Guild of Glassblowers, Glaziers, and Spectacle-makers</t>
  </si>
  <si>
    <t xml:space="preserve">87-88Stationers’ Guild </t>
  </si>
  <si>
    <t>37-40Guild of Stonecutters, Masons, Potters, and Tile-makers</t>
  </si>
  <si>
    <t xml:space="preserve">89-90Surveyors’, Map-, and Chart-makers’ Guild </t>
  </si>
  <si>
    <t>41-42Guild of Trusted Pewterers and Casters</t>
  </si>
  <si>
    <t xml:space="preserve">91-94Vintners’, Distillers’, and Brewers’ Guild </t>
  </si>
  <si>
    <t>43-44Guild of Watermen</t>
  </si>
  <si>
    <t xml:space="preserve">95-96Wagon-makers’ and Coach Builders’ Guild </t>
  </si>
  <si>
    <t>45-46</t>
  </si>
  <si>
    <t>Jesters’ Guild</t>
  </si>
  <si>
    <t xml:space="preserve">97-98Watchful Order of Magists and Protectors </t>
  </si>
  <si>
    <t>47-48</t>
  </si>
  <si>
    <t xml:space="preserve">99-00Wheelwrights’ Guild </t>
  </si>
  <si>
    <t>01-02Baker’s Guild</t>
  </si>
  <si>
    <t xml:space="preserve">49-50Launderers’ Guild </t>
  </si>
  <si>
    <t>03-04Carpenters’, Roofers’ and Plasterers’ Guild</t>
  </si>
  <si>
    <t xml:space="preserve">51-52League of Basket-makers and Wickerworkers </t>
  </si>
  <si>
    <t>05-06Cellarers’ and Plumbers’ Guild</t>
  </si>
  <si>
    <t xml:space="preserve">53-55League of Skinners and Tanners </t>
  </si>
  <si>
    <t>07-08Coopers’ Guild</t>
  </si>
  <si>
    <t xml:space="preserve">56-60Loyal Order of Street Laborers </t>
  </si>
  <si>
    <t>09-10Council of Farmer-Grocers</t>
  </si>
  <si>
    <t xml:space="preserve">61-62Master Mariners’ Guild </t>
  </si>
  <si>
    <t>11-12Council of Musicians, Instrument-makers and Choristers</t>
  </si>
  <si>
    <t xml:space="preserve">63-64Most Careful Order of Skilled Smiths and Metalforgers </t>
  </si>
  <si>
    <t>13-16Dungsweepers’ Guild</t>
  </si>
  <si>
    <t xml:space="preserve">65-66Most Diligent League of Sail-makers and Cordwainers </t>
  </si>
  <si>
    <t>17-18Fellowship of Bowyers and Fletchers</t>
  </si>
  <si>
    <t xml:space="preserve">67-68Most Excellent Order of Weavers and Dyers </t>
  </si>
  <si>
    <t>19-20Fellowship of Carters and Coachmen</t>
  </si>
  <si>
    <t xml:space="preserve">69-70Order of Cobblers and Corvisers </t>
  </si>
  <si>
    <t>21-22Fellowship of Innkeepers</t>
  </si>
  <si>
    <t xml:space="preserve">71-72Order of Master Shipwrights </t>
  </si>
  <si>
    <t>23-24Fellowship of Salters, Packers and Joiners</t>
  </si>
  <si>
    <t xml:space="preserve">73-74Order of Master Tailors, Glovers, and Mercers </t>
  </si>
  <si>
    <t>25-26Fishmongers’ Fellowship</t>
  </si>
  <si>
    <t xml:space="preserve">75-76Saddlers’ and Harness-makers’ Guild </t>
  </si>
  <si>
    <t>27-28Guild of Apothecaries and Physicians</t>
  </si>
  <si>
    <t xml:space="preserve">77-78Scriveners’, Scribes’, and Clerks’ Guild </t>
  </si>
  <si>
    <t>29-30Guild of Butchers</t>
  </si>
  <si>
    <t xml:space="preserve">79-80Solemn Order of Recognized Furriers and Woolmen </t>
  </si>
  <si>
    <t>31-32Guild of Chandlers and Lamplighters</t>
  </si>
  <si>
    <t xml:space="preserve">81-82Splendid Order of Armorers, Locksmiths, and </t>
  </si>
  <si>
    <t>NIGHT-TIME ENCOUNTERS</t>
  </si>
  <si>
    <t>MONSTER ENCOUNTERS</t>
  </si>
  <si>
    <t>1       in 10 chance per hour on the streets</t>
  </si>
  <si>
    <t>1                      1-2 Dopplegangers</t>
  </si>
  <si>
    <t>Roll</t>
  </si>
  <si>
    <t>2                      1-2 Spectres</t>
  </si>
  <si>
    <t>2                      Monster Encounter</t>
  </si>
  <si>
    <t>3                      1-3 Will-O-Wisps</t>
  </si>
  <si>
    <t>3                      Unfriendly Fighter (levels</t>
  </si>
  <si>
    <t>11-20)</t>
  </si>
  <si>
    <t>4                      1-10 Mongrelmen</t>
  </si>
  <si>
    <t>4                      Unfriendly Cleric (levels</t>
  </si>
  <si>
    <t>5                      1-4</t>
  </si>
  <si>
    <t>5                      Unfriendly Thief (levels</t>
  </si>
  <si>
    <t>1-10)</t>
  </si>
  <si>
    <t>6                      1-3</t>
  </si>
  <si>
    <t>6                      Friendly Paladin (levels</t>
  </si>
  <si>
    <t>1-10)*</t>
  </si>
  <si>
    <t>7                      1-2</t>
  </si>
  <si>
    <t>7                      Friendly Cleric (levels</t>
  </si>
  <si>
    <t>8                      1-4 Wererats</t>
  </si>
  <si>
    <t>8                      Unfriendly Nobleman</t>
  </si>
  <si>
    <t>9                      2-8 Unfriendly fighters (levels 1-6)</t>
  </si>
  <si>
    <t>9                      Friendly Merchant (selling</t>
  </si>
  <si>
    <t>wares)</t>
  </si>
  <si>
    <t>10                   2-8 Unfriendly thieves (levels 1-6)</t>
  </si>
  <si>
    <t>I        0</t>
  </si>
  <si>
    <t>11                   Drunken mercenary (level 1-10)</t>
  </si>
  <si>
    <t>II                     Friendly Drunk</t>
  </si>
  <si>
    <t>12                   2-12</t>
  </si>
  <si>
    <t>Wild dogs</t>
  </si>
  <si>
    <t>12                   Friendly Street Vendor</t>
  </si>
  <si>
    <t>13                       2-5</t>
  </si>
  <si>
    <t>13                   Friendly City Official</t>
  </si>
  <si>
    <t>14                       2-5</t>
  </si>
  <si>
    <t>1 4</t>
  </si>
  <si>
    <t>Unfriendly City Official*</t>
  </si>
  <si>
    <t>15                   2-5 Ghouls led by a ghast</t>
  </si>
  <si>
    <t>15                   Unfriendly Drunk</t>
  </si>
  <si>
    <t>16                   1 Fox woman</t>
  </si>
  <si>
    <t>16                   Unfriendly Cleric (levels</t>
  </si>
  <si>
    <t>17                   1-3</t>
  </si>
  <si>
    <t>Gargoyles</t>
  </si>
  <si>
    <t>17                   Unfriendly Magic-User (levels 1-10)</t>
  </si>
  <si>
    <t>18                   1-2</t>
  </si>
  <si>
    <t>Ghosts</t>
  </si>
  <si>
    <t>18                   Unfriendly Thief (levels</t>
  </si>
  <si>
    <t>19                   1-2</t>
  </si>
  <si>
    <t>Vampires</t>
  </si>
  <si>
    <t>19                   Unfriendly Wizard (levels</t>
  </si>
  <si>
    <t>20                   Monster Encounter*</t>
  </si>
  <si>
    <t>* = Monster Encounter if at night</t>
  </si>
  <si>
    <t>Tavern Names</t>
  </si>
  <si>
    <t>Business Results Table</t>
  </si>
  <si>
    <t>Tavern Events</t>
  </si>
  <si>
    <t>Business Valuation</t>
  </si>
  <si>
    <t>TAVERN UPGRADES</t>
  </si>
  <si>
    <t>Banqueting</t>
  </si>
  <si>
    <t>Brewing Beer</t>
  </si>
  <si>
    <t>Dance Night</t>
  </si>
  <si>
    <t>Distilling Spirits</t>
  </si>
  <si>
    <t>Making Contacts</t>
  </si>
  <si>
    <t>Smuggling</t>
  </si>
  <si>
    <t>secrets</t>
  </si>
  <si>
    <t>First Stem</t>
  </si>
  <si>
    <t>Second Stem</t>
  </si>
  <si>
    <t>Tavern Quality</t>
  </si>
  <si>
    <t>Squalid and Poor Appearance</t>
  </si>
  <si>
    <t>Modest and Comfortable Appearance</t>
  </si>
  <si>
    <t>Wealthy and Aristocratic Appearance</t>
  </si>
  <si>
    <t>Notable Features</t>
  </si>
  <si>
    <t>Tavern Features: Locale</t>
  </si>
  <si>
    <t>Employee Feature</t>
  </si>
  <si>
    <t>Tavern Features: Supernatural</t>
  </si>
  <si>
    <t>Tavern Features: Food and Drink</t>
  </si>
  <si>
    <t>Tavern Features: Décor</t>
  </si>
  <si>
    <t>Tavern Enterntainment</t>
  </si>
  <si>
    <t>Tavern Fare</t>
  </si>
  <si>
    <t>Aristocratic Patrons</t>
  </si>
  <si>
    <t>Wealthy Patrons</t>
  </si>
  <si>
    <t>Comfortable Patrons</t>
  </si>
  <si>
    <t>Modest Patrons</t>
  </si>
  <si>
    <t>POOR PATRONS</t>
  </si>
  <si>
    <t>SQUALID PATRONS</t>
  </si>
  <si>
    <t>Tavern events</t>
  </si>
  <si>
    <t>Tavern Brawl Complications</t>
  </si>
  <si>
    <t>Total Valuation</t>
  </si>
  <si>
    <t>Feature</t>
  </si>
  <si>
    <t>Prerequisite</t>
  </si>
  <si>
    <t>Downtime Activities</t>
  </si>
  <si>
    <t>Cost (gp)</t>
  </si>
  <si>
    <t>Valuation (based on cost)</t>
  </si>
  <si>
    <t>Stem</t>
  </si>
  <si>
    <t>d1002</t>
  </si>
  <si>
    <t>Stem3</t>
  </si>
  <si>
    <t>d1004</t>
  </si>
  <si>
    <t>Stem5</t>
  </si>
  <si>
    <t>d1006</t>
  </si>
  <si>
    <t>Stem7</t>
  </si>
  <si>
    <t>Associated Lifestyle</t>
  </si>
  <si>
    <t>Act</t>
  </si>
  <si>
    <t>Dish</t>
  </si>
  <si>
    <t>Patron</t>
  </si>
  <si>
    <t>Complications</t>
  </si>
  <si>
    <t>01-20</t>
  </si>
  <si>
    <t>Lose 3d10 x 3 gp</t>
  </si>
  <si>
    <t>Lose 3d10 x 4 gp</t>
  </si>
  <si>
    <t>Lose 3d10 x 5 gp</t>
  </si>
  <si>
    <t>Lose 3d10 x 6 gp</t>
  </si>
  <si>
    <t>Lose 3d10 x 8 gp</t>
  </si>
  <si>
    <t>Lose 3d10 x 10 gp</t>
  </si>
  <si>
    <t>The Sailors' Benevolent Fund holds their annual drinking contest at your tavern. Gain a +20 bonus to your next roll on the Business Results table (+30 if you paid for extra service).</t>
  </si>
  <si>
    <t>1-4</t>
  </si>
  <si>
    <t>Beer Engine</t>
  </si>
  <si>
    <t>Cellar</t>
  </si>
  <si>
    <t>Beer Festival</t>
  </si>
  <si>
    <t>400/650/800</t>
  </si>
  <si>
    <t>+2/+4/+6</t>
  </si>
  <si>
    <t>01-10</t>
  </si>
  <si>
    <t>Huzzah! Your event attracts an important figure from your local community. Unfortunately, they die the next day due to food poisoning. You're fined 3d10 x 10 gp and take a -15 penalty to your next roll on this table and a -25 penalty to your next roll on the Business Results table.</t>
  </si>
  <si>
    <t>Yikes! Something went wrong with the</t>
  </si>
  <si>
    <t>The dance ends in disaster as a brawl breaks out between revelers. Pay 1d8x10 gp for repairs, minus 40 gp if you paid for extra security. You take a -15 to penalty to your next roll on the Business Results table.</t>
  </si>
  <si>
    <t>You've made concentrated methanol. Luckily</t>
  </si>
  <si>
    <t>Your clumsy inquiries make an enemy. This character or organization is now hostile to you. Your DM determines the offended party. You decide what you did to offend them.</t>
  </si>
  <si>
    <t>The City Watch raids your tavern, seizes your goods, and throws you in jail. You are imprisoned for ten days and must pay a fine of 3d10 x 5 gp or face one year of hard labor.</t>
  </si>
  <si>
    <t>The secret concerns somebody in your own adventuring group!</t>
  </si>
  <si>
    <t>Skinny</t>
  </si>
  <si>
    <t>Abominable</t>
  </si>
  <si>
    <t>Apron</t>
  </si>
  <si>
    <t>Baker</t>
  </si>
  <si>
    <t>This abandoned warehouse has an earthen floor and only a few planks and barrels as furniture.</t>
  </si>
  <si>
    <t>A relatively nice place with fine wooden furniture, but unfortunately rude employees.</t>
  </si>
  <si>
    <t>This tavern is six stories tall, with plush and comfortable furniture. The air smells of perfume.</t>
  </si>
  <si>
    <t>1-2</t>
  </si>
  <si>
    <t>Locale</t>
  </si>
  <si>
    <t>Near a smelly portion of the town's sewers</t>
  </si>
  <si>
    <t>tremendously famous musician</t>
  </si>
  <si>
    <t>A plaque honoring a terrible event in history</t>
  </si>
  <si>
    <t>A wide selection of exotic pipe tobacco</t>
  </si>
  <si>
    <t>An antique weapon mounted on the wall</t>
  </si>
  <si>
    <t>A band of roving halfling players who perform the great tragedies at record speed with the help of an amazing props trunk.</t>
  </si>
  <si>
    <t>Pot Pie</t>
  </si>
  <si>
    <t>Lilbona Arven (CN female half-elf spy) strikes up a conversation with anyone nearby, asking about their lives and enquiring about the quality of the rooms in the inn. She's secretly looking for marks whose rooms her partner Milicetta can rob while she distracts them.</t>
  </si>
  <si>
    <t>Grumbar Backcracker (CN male half-orc veteran) was a local athlete of some renown until an injury ended his career. He's still saving up to pay for the magical healing to correct that injury and spends most of his time retelling his glory days. Grumbar tracks any important people who pass through town, as he considers anyone with any semblance of celebrity "his people".</t>
  </si>
  <si>
    <t>Orsik Torevir (CN male dwarf war priest - see Volo's Guide to Monsters) is a solitary adventurer and the sole survivor of his adventuring party. He's a mainstay of the bar, but typically refuses to talk to others, keeping the horrors he's seen to himself.</t>
  </si>
  <si>
    <t>Khaelgel (LG male dwarf veteran) is drinking with his mining brothers Snalgid and Sigfrid in celebration of a successful find. They struck a silver vein in a nearby mine and have decided to spend a little of their anticipated fortune before getting down to work.</t>
  </si>
  <si>
    <t>Gideon Burkethorn (CG male human berserker) is a burly laborer who celebrates the end of each workday with several ales. He never stays past 10 bells and has never missed a day of work because of his revelry.</t>
  </si>
  <si>
    <t xml:space="preserve"> Engelbart Dewbelly (CN male halfling commoner) borrowed from a local criminal to bet on a horse race and lost big. He needs 50 gp by tomorrow, but only has a few pennies to his name and is drinking himself into a stupor to avoid thinking about his dangerous situation.</t>
  </si>
  <si>
    <t>An intoxicated patron knocks over a lantern and sets the bar on fire.</t>
  </si>
  <si>
    <t>A brooding pirate wants a rival assassinated. The target is staying in one of the rooms tonight.</t>
  </si>
  <si>
    <t>A thrown tankard collides with your head. Succeed on a DC 10 Constitution saving throw or be stunned until the end of your next turn.</t>
  </si>
  <si>
    <t>Lose 2d8 x 3 gp</t>
  </si>
  <si>
    <t>Lose 2d8 x 4 gp</t>
  </si>
  <si>
    <t>Lose 2d8 x 5 gp</t>
  </si>
  <si>
    <t>Lose 2d8 x 6 gp</t>
  </si>
  <si>
    <t>Lose 2d8 x 8 gp</t>
  </si>
  <si>
    <t>Lose 2d8 x 10 gp</t>
  </si>
  <si>
    <t>A group of temperance preachers forms a picket outside your establishment. Take a -5 penalty to your next roll on the Business Results table.</t>
  </si>
  <si>
    <t>5-12</t>
  </si>
  <si>
    <t>Beer Garden</t>
  </si>
  <si>
    <t>Taproom</t>
  </si>
  <si>
    <t>Barbecue Season</t>
  </si>
  <si>
    <t>200/500/1000</t>
  </si>
  <si>
    <t>That special course you fervently promoted turns out to be infested with lice and you're forced to serve meatloaf instead. You take a -15 penalty to your next roll on the Business Results table.</t>
  </si>
  <si>
    <t>Ugh. Looks like you used contaminated yeast for this batch and all following batches. Any batches still fermenting are ruined.</t>
  </si>
  <si>
    <t>Your headline band fails to show so you make do with the support act. Unfortunately, they suck. You take a -10 penalty to your next roll on the Business Results table.</t>
  </si>
  <si>
    <t>Nobody you talk to yields anything of note. You fail to make any new contacts.</t>
  </si>
  <si>
    <t>Your smuggling operation attracts the attention of local hoods, who demand a cut of your earnings. The DM determines the gang involved. If you don't pay them 10% of your profits, they return in force to rob you of the full amount.</t>
  </si>
  <si>
    <t>You learn an interesting secret about one of the street gangs in your region.</t>
  </si>
  <si>
    <t>Bedazzled</t>
  </si>
  <si>
    <t>Adorable</t>
  </si>
  <si>
    <t>Merchant</t>
  </si>
  <si>
    <t>Bar</t>
  </si>
  <si>
    <t>A ramshackle fishing shanty with a bar made of waterlogged wood and crates serving as chairs</t>
  </si>
  <si>
    <t>A large pontoon boat complete with raucous musicians, a few games of chance, and good ale.</t>
  </si>
  <si>
    <t>The heads of a thousand different creatures have been stuffed and mounted on the walls in here.</t>
  </si>
  <si>
    <t>3-4</t>
  </si>
  <si>
    <t>Employees</t>
  </si>
  <si>
    <t>Deep in gang territory</t>
  </si>
  <si>
    <t>A member of a prominent noble family</t>
  </si>
  <si>
    <t>Candles shedding ghostly pale white light</t>
  </si>
  <si>
    <t>Dinosaurs meat from the jungles of Chult</t>
  </si>
  <si>
    <t>A gaping hole in the roof or floor</t>
  </si>
  <si>
    <t>A group of tabaxi tumblers who wow the crowds with feats of extraordinary agility, balance, and flexibility.</t>
  </si>
  <si>
    <t>Poutine</t>
  </si>
  <si>
    <t>Milicetta (CN female human master thief - see Volo's Guide to Monsters) quietly sits in the corner observing the room. She watches for patrons who are especially inebriated and then tries to lift their purses and room keys.</t>
  </si>
  <si>
    <t>Ahvian Aloro (NG male elf commoner) is a friendly gemologist with short white hair and ever-present pince-nez. He can identify specific gemstones on sight and is well versed on their arcane uses. Ahvian is easy to engage in conversation and always willing to share his knowledge with adventurers. He speaks Terran fluently and has more than a passing knowledge of the elemental plane of earth.</t>
  </si>
  <si>
    <t>Sariel Yaeldrin (N female half-elf diviner - see Volo's Guide to Monsters) is a friendly soothsayer with long hair and green eyes. For the price of a drink she'll use her magic to tell the fortunes of those that are interested.</t>
  </si>
  <si>
    <t>Vaxarif (CG male elf illusionist - Volo's Guide to Monsters) works a few minor illusions to entertain the crowd. He isn't being paid but accepts tips and might drop a few rumors about a nearby dungeon or ruin in return. For a 10 gp fee, Vaxarif allows spellcasters to copy from his traveling spellbook if they're capable of doing so. His book has the spells listed in his stat block.</t>
  </si>
  <si>
    <t>Flynn Belai (N male human swashbuckler - see Volo's Guide to Monsters) is a retired sailor with a wooden peg in place of his right foot, a hook fixed to the stump of his right hand, and an eyepatch over his mangled right eye. The regulars call him "lefty", much to his chagrin.</t>
  </si>
  <si>
    <t>Ozgerid Shadowcloak (CE female tiefling spy) offers to sell the characters a packet of powdered silkroot for 10 gp. She's also interested in marketable secrets and pays up 5 gp for any rumor she believes to be both useful and truthful.</t>
  </si>
  <si>
    <t>A mysterious new patron enters the tavern. Roll on the appropriate Tavern Patrons table.</t>
  </si>
  <si>
    <t>The prickly emissary of a foreign noble wants documents stolen from a visiting cleric.</t>
  </si>
  <si>
    <t>You slip in someone else's fluids. Succeed on a DC 10 Dexterity saving throw or fall prone.</t>
  </si>
  <si>
    <t>31-40</t>
  </si>
  <si>
    <t>Lose 1d6 x 3 gp</t>
  </si>
  <si>
    <t>Lose 1d6 x 4 gp</t>
  </si>
  <si>
    <t>Lose 1d6 x 5 gp</t>
  </si>
  <si>
    <t>Lose 1d6 x 6 gp</t>
  </si>
  <si>
    <t>Lose 1d6 x 8 gp</t>
  </si>
  <si>
    <t>Lose 1d6 x 10 gp</t>
  </si>
  <si>
    <t>The council imposes a special fee on all local businesses to improve the street. Pay 1d6 x 10 gp.</t>
  </si>
  <si>
    <t>13-19</t>
  </si>
  <si>
    <t>Brew Beer</t>
  </si>
  <si>
    <t>+1/+3/+5</t>
  </si>
  <si>
    <t>21-40</t>
  </si>
  <si>
    <t>One of your guests drinks too much and causes a scene. Roll a d6. On a 1-3, the guest blurts out a secret that could prove useful. The DM determines the nature of this revelation. On a 4­5, the argument gives your event a bad name and you suffer a -10 penalty to your next roll on this table. On a 6, your guest chokes on their vomit and returns to haunt your tavern as a phantatox (see appendix C).</t>
  </si>
  <si>
    <t>Not bad, but something's not quite right. Roll a d6. On a 1-3, the brew is just okay, and you turn no profit on it. On a 4-6, it's serviceable and your business earns 1d8 x 5 gp from selling it.</t>
  </si>
  <si>
    <t>Your dance attracts the attention of some local hoods, who insist you pay them to provide "security" for your next dance night. The DM determines the gang involved. Until you settle the dispute, you must pay 1d6x10 gp to roll on this table.</t>
  </si>
  <si>
    <t>for your patrons, you identify your mistake before bottling it. Not so lucky for you: make a DC 15 Constitution saving throw. If you fail the save, you're blinded until cured by a lesser restoration spell or similar magic.</t>
  </si>
  <si>
    <t>You make a useful contact, but they come with some baggage. You can call on this contact once to introduce you to any NPC in the middle to lower classes of your region, but they need a favor first: perhaps they're in debt with local criminals or want to go on a date with one of your friends. Your DM decides what they require.</t>
  </si>
  <si>
    <t>The City Watch sends undercover officers to spy on your premises. During the next tenday, any day you spend smuggling grants you a -10 penalty to your next roll on this table.</t>
  </si>
  <si>
    <t>The secret concerns a traveler passing through town.</t>
  </si>
  <si>
    <t>Tied</t>
  </si>
  <si>
    <t>Dying</t>
  </si>
  <si>
    <t>Groom</t>
  </si>
  <si>
    <t>A small fishing vessel housing a makeshift distillery and a few rickety chairs</t>
  </si>
  <si>
    <t>A spartan establishment catering to soldiers and off-duty watch guards; lots of weapons and flags.</t>
  </si>
  <si>
    <t>The exotic food and drink found here is served by beautiful men and women from distant lands.</t>
  </si>
  <si>
    <t>5-6</t>
  </si>
  <si>
    <t>Food and Drink</t>
  </si>
  <si>
    <t>On land worshipped by druids</t>
  </si>
  <si>
    <t>A member of a powerful criminal organization</t>
  </si>
  <si>
    <t>A secret cult that meets every other tenday</t>
  </si>
  <si>
    <t>Salty wine poured from a gilded conch</t>
  </si>
  <si>
    <t>A blood-stained floor</t>
  </si>
  <si>
    <t>A foul-mouthed bard who sings bawdy songs.</t>
  </si>
  <si>
    <t>Fish and Chips</t>
  </si>
  <si>
    <t>Iraj (N male human noble) is a wealthy Calishite textile merchant on a business trip to lock down several trade deals. He has a weakness for a good pipe and is friendly to the well-traveled, with whom he gladly swaps tales of the road.</t>
  </si>
  <si>
    <t>Melech Mayhem (CN male tiefling transmuter - see Volo's Guide to Monsters) uses magic to hide his fiendish appearance behind a different identity each night. Even so, he can't resist the temptation to drop details he learned in previous conversations when he was in a different form.</t>
  </si>
  <si>
    <t>Kantali Germain (NG female human bard - see Volo's Guide to Monsters) is a force of personality among the patrons, always ready with a witty retort or complement. Her sonnets often leave her listeners with tears in their eyes due to the beauty of her words.</t>
  </si>
  <si>
    <t>Wincleff Jango (NG male human commoner) sits in a shadowed corner reading a book by candlelight. This old man isn't looking for company but is easily won over if bought a drink or two. Jango has lived in the area all his life and knows all the locals, rumors, and locations that the characters might be looking for. Even if he doesn't know, he has an idea where to look.</t>
  </si>
  <si>
    <t>Stout Grumbleforge (NG male dwarf veteran) is a former adventurer suffering from mange. His knowledge of stonework is rivaled only by his anger when someone confuses him for a burly gnome.</t>
  </si>
  <si>
    <r>
      <t xml:space="preserve">Patrido (CN male human </t>
    </r>
    <r>
      <rPr>
        <b/>
        <sz val="8.5"/>
        <color rgb="FF000000"/>
        <rFont val="Calibri"/>
        <family val="2"/>
        <charset val="204"/>
        <scheme val="minor"/>
      </rPr>
      <t>bandit</t>
    </r>
    <r>
      <rPr>
        <sz val="12"/>
        <color rgb="FF000000"/>
        <rFont val="Microsoft Sans Serif"/>
        <family val="2"/>
        <charset val="204"/>
      </rPr>
      <t>) offers to buy a character an ale. The ale is spiked with narcotics: if the character drinks any of it they must succeed on a DC 10 Constitution saving throw or become poisoned for one hour. If the character becomes sick, Patrido helps them outside, where he tries to rob them.</t>
    </r>
  </si>
  <si>
    <t>A patron appears to pass out and fall to the floor but is soon revealed to be dead! They've been poisoned!</t>
  </si>
  <si>
    <t>An agreeable sage wants to sponsor a team of adventurers in an upcoming tournament to be held tonight in the tavern.</t>
  </si>
  <si>
    <t>Believing you're in the right, a helpful patron aids your first attack next round.</t>
  </si>
  <si>
    <t>41-60</t>
  </si>
  <si>
    <t>No change</t>
  </si>
  <si>
    <t>Termites are found in your building. Pay 1d10 x 10 gp for repairs unless you're paying for preventative maintenance.</t>
  </si>
  <si>
    <t>20-49</t>
  </si>
  <si>
    <t>41-80</t>
  </si>
  <si>
    <t>You earn the favor of an influential figure from your local community. Choose a background: once in the next year, you can call in a favor with the figure to gain the benefit of the feature assigned to their background.</t>
  </si>
  <si>
    <t>It's a fine, fine brew. Your business earns 2d8 x 5 gp from selling it.</t>
  </si>
  <si>
    <t>Your dance is a great success. Your business gains 2d8 x 5 gp.</t>
  </si>
  <si>
    <t>Boom! Your still explodes! Nobody's hurt, but your repair bill comes to 3d10 x 5 gp unless you took out insurance.</t>
  </si>
  <si>
    <t>You earn a useful contact for information gathering. You can call on this contact once to answer any reasonable question about your local region or provide simple assistance in your endeavors.</t>
  </si>
  <si>
    <t>Everything is cool. For now.</t>
  </si>
  <si>
    <t>You learn an interesting secret about another business in your vicinity.</t>
  </si>
  <si>
    <t>Steadfast</t>
  </si>
  <si>
    <t>Smelly</t>
  </si>
  <si>
    <t>Count</t>
  </si>
  <si>
    <t>King</t>
  </si>
  <si>
    <t>Stables with a small table and a few chairs set in each stall. More than one stall still houses a horse.</t>
  </si>
  <si>
    <t>This mediocre tavern is mediocre in every way; its food, drink, décor, and staff are all run-of-the-mill.</t>
  </si>
  <si>
    <t>This large, opulent ship takes its patrons on a decadent, week-long tour of the Sea of Swords.</t>
  </si>
  <si>
    <t>7-8</t>
  </si>
  <si>
    <t>Décor</t>
  </si>
  <si>
    <t>The hideout of a vigilante group</t>
  </si>
  <si>
    <t>Always inviting the City Watch to drink for free</t>
  </si>
  <si>
    <t>A skeletal cat skulking about the place</t>
  </si>
  <si>
    <t>Dishes native to another plane of existence</t>
  </si>
  <si>
    <t>Flags from far-away lands</t>
  </si>
  <si>
    <t>An elf poet accompanied by a small faerie dragon who recites sonnets about the Days of Thunder.</t>
  </si>
  <si>
    <t>Plaited Black Bread</t>
  </si>
  <si>
    <t>T ong Gao (LN male hobgoblin iron shadow - see Volo's Guide to Monsters) quietly drinks tea while studying an unfamiliar game board from Kara Tur and considering strategies. He sees board games as practice for the art of war and enjoys deep philosophical discussions about the nature of violence.</t>
  </si>
  <si>
    <t>Kylet Wyrmbreeder (NE male human cult fanatic) is secretly a former member of the Cult of the Dragon. He hides his disappointment over his cult's failures well, but after several drinks may share something of his vast knowledge of dragons. He's fascinated by any dragonborn characters.</t>
  </si>
  <si>
    <t>Tessa Rigland (NE female half-elf spy) is a mid-level agent of the Zhentarim who keeps tabs on visiting adventurers and feeds the information back to the "family". She appears underaged but is older than she looks.</t>
  </si>
  <si>
    <t>Cintrucia Bentboot (CN female half-orc thug) has had a few too many ales and is looking for something to punch. Anyone that looks her way strikes her as a good face to start with.</t>
  </si>
  <si>
    <t>Pip Mallowweed (CG female halfling veteran) is a young, melancholy, former adventurer who drinks to forget the time and party members he lost in Barovia. He'd rather pay to sleep on the taproom room than leave at night when fog has rolled in.</t>
  </si>
  <si>
    <t>Tharkisa Pirani (LE female wererat) sits by the hearth nibbling on a heel of bread and a piece of cheese. She isn't looking for trouble but is hungry for blood and looking for her next opportunity to feed.</t>
  </si>
  <si>
    <t>An amorous patron looking for companionship flirts with everyone in the tavern. Perhaps they have an ulterior motive?</t>
  </si>
  <si>
    <t>A gracious merchant needs her nephew escorted to a nearby town. Unfortunately, he gets blind drunk and is kidnapped while using the privies.</t>
  </si>
  <si>
    <t>Someone throws a tankard of high proof spirits into the hearth. Anyone within 10 feet of the hearth must make a DC 10 Dexterity saving throw, taking 3 (1d6) fire damage on a failed save, and half as much fire damage on a miss.</t>
  </si>
  <si>
    <t>61-80</t>
  </si>
  <si>
    <t>Earn 1d6 gp</t>
  </si>
  <si>
    <t>Earn 1d6 x 3 gp</t>
  </si>
  <si>
    <t>Earn 1d6 x 5 gp</t>
  </si>
  <si>
    <t>Earn 1d6 x 7 gp</t>
  </si>
  <si>
    <t>Earn 1d6 x 9 gp</t>
  </si>
  <si>
    <t>Earn 1d6 x 12 gp</t>
  </si>
  <si>
    <t>A magistrate selects your tavern as the venue for an inquest into the death of a local celebrity, which attracts large crowds. Gain a +15 bonus to your next roll on the Business Results table.</t>
  </si>
  <si>
    <t>50-69</t>
  </si>
  <si>
    <t>Coach House</t>
  </si>
  <si>
    <t>Stables</t>
  </si>
  <si>
    <t>Social Connections</t>
  </si>
  <si>
    <t>81-90</t>
  </si>
  <si>
    <t>Your event is a roaring success and your guests shower you with tips. Your business gains 3d10 x 5 gp and you gain a +10 bonus to your next roll on the Business Results table.</t>
  </si>
  <si>
    <t>Perfection! Your business earns 4d8 x 5 gp from selling this brew. Reroll any 1s you roll.</t>
  </si>
  <si>
    <t>Your dance gets a positive write up in a local newsprint. Your business gains 4d8 x 5 gp and you gain a +20 bonus to your next roll on this table when using the same ingredients.</t>
  </si>
  <si>
    <t>Your concoction is potable but too strong for most palates. Roll a d6. On a 1-3, this batch doesn't sell so well, earning only 1d10 x 5 gp. On a 4-6, you hawk it to the dwarves and earn 3d10 x 5 gp.</t>
  </si>
  <si>
    <t>You earn a contact within a powerful organization: a guild, religious order, or government body such as the city watch, courts, or militia. Your DM determines your contact's sphere of influence. You can call on this contact once pull the strings within their own area of expertise.</t>
  </si>
  <si>
    <t>The local cartels approve of your operation and send you a small gift of coin. Gain 1d4 x 5 gp.</t>
  </si>
  <si>
    <t>The secret relates to a rival faction or enemy.</t>
  </si>
  <si>
    <t>Degenerate</t>
  </si>
  <si>
    <t>Old</t>
  </si>
  <si>
    <t>Unicorn</t>
  </si>
  <si>
    <t>Warehouse by day; crummy tavern by night. Service frequently interrupted by deliveries.</t>
  </si>
  <si>
    <t>A favorite of merchants, this brightly painted, two-story building is located in the trade district.</t>
  </si>
  <si>
    <t>This inn rests in the upper boughs of a large tree whose wood is coaxed into graceful shapes.</t>
  </si>
  <si>
    <t>9-10</t>
  </si>
  <si>
    <t>Supernatural</t>
  </si>
  <si>
    <t>Frequently closed for repairs</t>
  </si>
  <si>
    <t>Always giving left-over food to the poor</t>
  </si>
  <si>
    <t>A fireplace lit with rainbow-colored flames</t>
  </si>
  <si>
    <t>A menu prominently featuring "aged" fish</t>
  </si>
  <si>
    <t>A mysterious trapdoor in the floor</t>
  </si>
  <si>
    <t>A blind dwarven skald who sings haunting ballads while plinking at an old dulcimer.</t>
  </si>
  <si>
    <t>Meatballs</t>
  </si>
  <si>
    <t>Ailia Aefiir (LG female elf knight) is an agent of the Masked Lords (or another appropriate agency in your campaign). She knows that one of the patrons is an assassin and is trying to figure out who it is. Adventurers are known to be trouble and are at the top of her suspect list.</t>
  </si>
  <si>
    <t>Elwyn Nightblossom (CG gender neutral elf mage) wears rigid leather armor that hinders them from utilizing their magic. Having retired after a terrible arcane accident, Elwyn drinks to forget their past. Elwyn often rambles on about former adventures, but the regulars usually dismiss the stories as fanciful.</t>
  </si>
  <si>
    <t>Marge Scrivener (LN female human commoner) is a stern older woman who abhors drinking except for religious purposes. She'll prattle on about the dangers of intoxication and is especially likely to accost dwarves.</t>
  </si>
  <si>
    <t>Dripping Rain (CG female tabaxi tribal warrior) takes an interest in one of the character's fashion and begins asking questions about their manner of dress. She's particularly enamored with handling ribbons or fringes.</t>
  </si>
  <si>
    <t>De'lia Llowellyn (NG female drow scout) is a striking beautiful drow who claims to be horribly scarred, so she can live among the common folk without being judged. Bandages cover her face and hands.</t>
  </si>
  <si>
    <t>Tibal Ragesworn (CG male human berserker)
drunkenly sings to a wolf curled up at his feet. To him, every drink is vintage and every day a celebration. Sing along or risk angering him!</t>
  </si>
  <si>
    <t>The bartender is overcharging for drinks and only delivering half of the change patrons deserve when they settle their tabs.</t>
  </si>
  <si>
    <t>A cold-hearted explorer wants to prevent delivery of supplies from reaching a competing explorer who is staying in the inn.</t>
  </si>
  <si>
    <t>Someone smashes a lantern over your head. You take 2 (1d4) bludgeoning damage and must succeed in a DC 13 Dexterity saving throw or catch fire. While aflame, you take 5 (2d4) fire damage at the start of each of your turns until you or another creature uses an action to extinguish the flames.</t>
  </si>
  <si>
    <t>Earn 2d8  gp</t>
  </si>
  <si>
    <t>Earn 2d8 x 3 gp</t>
  </si>
  <si>
    <t>Earn 2d8 x 5 gp</t>
  </si>
  <si>
    <t>Earn 2d8 x 7 gp</t>
  </si>
  <si>
    <t>Earn 2d8 x 9 gp</t>
  </si>
  <si>
    <t>Earn 2d8 x 12 gp</t>
  </si>
  <si>
    <t>A wizard on horseback sprays your tavern with magic missiles in a seemingly random attack. Patrons stay away for a few days. Take a -10 penalty to your next roll on the Business Results table.</t>
  </si>
  <si>
    <t>70+</t>
  </si>
  <si>
    <t>Dancefloor</t>
  </si>
  <si>
    <t>Stage</t>
  </si>
  <si>
    <t>91-00</t>
  </si>
  <si>
    <t>This wondrous feast couldn't have gone better. You gain the benefit of both entries listed above this one (41-90).</t>
  </si>
  <si>
    <t>You doubt you'll ever brew anything to equal this again. It's heaven in a glass. Your business earns 6d8 x 5 gp from selling the brew, but you can't use any downtime activities during the next tenday as you're too busy enjoying your own wares.</t>
  </si>
  <si>
    <t>It's a perfectly good batch. Your business earns 2d10 x 5 gp from selling it.</t>
  </si>
  <si>
    <t>You earn a contact at the highest level of the aristocracy: for example, a member of the royal family, high council, or barony. You can call on this contact once gain any assistance your DM deems appropriate.</t>
  </si>
  <si>
    <t>One of the local crime lords invites you to a meeting to discuss business. The DM determines which faction they represent. If you impress them, you gain a +20 bonus to your next roll on this table.</t>
  </si>
  <si>
    <t xml:space="preserve">91-00 </t>
  </si>
  <si>
    <t>You learn an interesting secret about a government official, high-ranking cleric, or guildmaster in your area.</t>
  </si>
  <si>
    <t>Silly</t>
  </si>
  <si>
    <t>Bed</t>
  </si>
  <si>
    <t>Bride</t>
  </si>
  <si>
    <t>The floor of this rickety dockside house is held up by moldering beams, barrels, and bricks.</t>
  </si>
  <si>
    <t>This three-story building is decorated with colorful banners and run by clerics of the goddess of joy.</t>
  </si>
  <si>
    <t>This tavern is in a magically cooled underground chamber with walls covered with glittering ice.</t>
  </si>
  <si>
    <t>Owned by pirates</t>
  </si>
  <si>
    <t>Master to a group of urchin thieves</t>
  </si>
  <si>
    <t>An undead servitor</t>
  </si>
  <si>
    <t>Casks of terrifyingly strong Orcish spirits</t>
  </si>
  <si>
    <t>An amazingly scenic view of the city</t>
  </si>
  <si>
    <t>A fat, witty jester who insults the crowd while juggling knives and firebrands.</t>
  </si>
  <si>
    <t>Goulash</t>
  </si>
  <si>
    <t>Bacco the Knife (CE male gnome assassin) has been sent by one of the group's enemies to murder them for a past slight. He poses as a flamboyant hat salesman to get close to his marks.</t>
  </si>
  <si>
    <t>Stumble Treekeeper (NG female gnome bard - see Volo's Guide to Monsters) is an informant for the Harpers who performs in taverns across the land.Her rumors lure adventurers into aiding the Harpers' causes without them being aware of their involvement.</t>
  </si>
  <si>
    <t>Tamik Toothbreaker (N male half-orc gladiator) is charismatic former pit fighter who nowadays makes his coin though nonmagical sleight of hand and prestidigitation. He can usually be found performing card tricks at the end of the bar.</t>
  </si>
  <si>
    <t>Samelu de'Sain (NE male human cult fanatic) is a worshipper of Talona. He's here to meet a seller of rare poisons, but when they don't show he mistakes one of the characters for them.</t>
  </si>
  <si>
    <t>Belorin Underbough (CG male halfling commoner) is a tallish halfling whose clothes are often covered in flour and honey. He is a baker whose specialty is honey cakes. The recipe is a family secret from his cousins in the Hillsfar area of the Moonsea.</t>
  </si>
  <si>
    <r>
      <t xml:space="preserve">Watch Sergeant Urania (LG female human </t>
    </r>
    <r>
      <rPr>
        <b/>
        <sz val="8.5"/>
        <color rgb="FF000000"/>
        <rFont val="Calibri"/>
        <family val="2"/>
        <charset val="204"/>
        <scheme val="minor"/>
      </rPr>
      <t>veteran</t>
    </r>
    <r>
      <rPr>
        <sz val="8.5"/>
        <color theme="1"/>
        <rFont val="Calibri"/>
        <family val="2"/>
        <charset val="204"/>
        <scheme val="minor"/>
      </rPr>
      <t xml:space="preserve">) is off duty and looking to relax. If the characters are wanted for any crimes, she ducks out as soon as it's convenient and brings back six </t>
    </r>
    <r>
      <rPr>
        <b/>
        <sz val="8.5"/>
        <color rgb="FF000000"/>
        <rFont val="Calibri"/>
        <family val="2"/>
        <charset val="204"/>
        <scheme val="minor"/>
      </rPr>
      <t xml:space="preserve">guards </t>
    </r>
    <r>
      <rPr>
        <sz val="8.5"/>
        <color theme="1"/>
        <rFont val="Calibri"/>
        <family val="2"/>
        <charset val="204"/>
        <scheme val="minor"/>
      </rPr>
      <t>to arrest them.</t>
    </r>
  </si>
  <si>
    <t>An intoxicated patron tries to climb into the rafters to pull down the stuffed bear head mounted high above the hearth.</t>
  </si>
  <si>
    <t>11-12</t>
  </si>
  <si>
    <t>A shrewd priest wants a sacred artifact guarded while he performs an important ritual in his room.</t>
  </si>
  <si>
    <t>A large bowl of hot stew flips into the crowd. You must succeed on a DC 10 Constitution saving throw or be blinded until the end of your next turn.</t>
  </si>
  <si>
    <t>91-110</t>
  </si>
  <si>
    <t>Earn 3d10 gp</t>
  </si>
  <si>
    <t>Earn 3d10 x 3 gp</t>
  </si>
  <si>
    <t>Earn 3d10 x 5 gp</t>
  </si>
  <si>
    <t>Earn 3d10 x 7 gp</t>
  </si>
  <si>
    <t>Earn 3d10 x 9 gp</t>
  </si>
  <si>
    <t>Earn 3d10 x 12 gp</t>
  </si>
  <si>
    <t>A friendly "toast and roast" event turns into a tavern brawl. Pay 1d4 x 5 gp for repairs. Ignore this result if you're paying for extra security.</t>
  </si>
  <si>
    <t>Distillery</t>
  </si>
  <si>
    <t>Distil Spirits</t>
  </si>
  <si>
    <t>Wow. This is sublime! Your business earns 4d10 x 5 gp from selling this batch, and you gain a +10 bonus to your next roll on this table when using the same ingredients.</t>
  </si>
  <si>
    <t>Husky</t>
  </si>
  <si>
    <t>Fork</t>
  </si>
  <si>
    <t>Hag</t>
  </si>
  <si>
    <t>Hidden in the sewers, this bar reeks of excrement and the "ale" tastes even worse.</t>
  </si>
  <si>
    <t>A quiet, somber place made of grey stone frequented by visitors to the cemetery next door.</t>
  </si>
  <si>
    <t>This series of extravagant crypts are connected by tunnels; the food is to die for.</t>
  </si>
  <si>
    <t>Used by the government for a secret purpose</t>
  </si>
  <si>
    <t>A terrible cook</t>
  </si>
  <si>
    <t>A foul-mouthed, fiendish parrot</t>
  </si>
  <si>
    <t>Wine from the deep city of Menzoberranzan</t>
  </si>
  <si>
    <t>A dismally terrible view of the city</t>
  </si>
  <si>
    <t>A joyous minstrel singing merry tunes without accompaniment about everyday life and love.</t>
  </si>
  <si>
    <t>Fish Pie</t>
  </si>
  <si>
    <t>A storm brews up outside and high winds drive a tree branch through one of the windows.</t>
  </si>
  <si>
    <t>13-14</t>
  </si>
  <si>
    <t>A nervous ambassador needs someone to retrieve the signet ring of a deceased colleague from her robbers.</t>
  </si>
  <si>
    <t>The tavern dog is startled by the fighting and lashes out at you in fear. Melee Weapon Attack: +3 to hit, reach 5 ft., one target. Hit: 4 (1d6 + 1) piercing damage.</t>
  </si>
  <si>
    <t>111-130</t>
  </si>
  <si>
    <t>Earn 5d10 gp</t>
  </si>
  <si>
    <t>Earn 5d10 x 3 gp</t>
  </si>
  <si>
    <t>Earn 5d10 x 5 gp</t>
  </si>
  <si>
    <t>Earn 5d10 x 7 gp</t>
  </si>
  <si>
    <t>Earn 5d10 x 9 gp</t>
  </si>
  <si>
    <t>Earn 5d10 x 12 gp</t>
  </si>
  <si>
    <t>A new tavern opens nearby and takes some of your patrons. Take a -10 penalty to all future rolls on the Business Results table until the rival tavern ceases trading.</t>
  </si>
  <si>
    <t>Feasting Hall</t>
  </si>
  <si>
    <t>Larder</t>
  </si>
  <si>
    <t>Banquet</t>
  </si>
  <si>
    <t>500/750/1200</t>
  </si>
  <si>
    <t>Drinking this gives you an epiphany that opens your mind to new ways of thinking. Your business earns 6d10 x 5 gp from selling the batch and you gain the benefit of an augury spell.</t>
  </si>
  <si>
    <t>Electrum</t>
  </si>
  <si>
    <t>Filthy</t>
  </si>
  <si>
    <t>Gusset</t>
  </si>
  <si>
    <t>A priest of Chauntea runs a small brewery from his temple and pours mugs of thin ale to the poor.</t>
  </si>
  <si>
    <t>A tavern set in the upper reaches of a tree with an inappropriate amount of polished wood.</t>
  </si>
  <si>
    <t>The city's finest performers all come here to relax and perform for each other's benefit.</t>
  </si>
  <si>
    <t>Built by a long-forgotten culture or race</t>
  </si>
  <si>
    <t>A veteran of a recent war</t>
  </si>
  <si>
    <t>Inexplicable lights floating in an unused room</t>
  </si>
  <si>
    <t>Criminally expensive fare</t>
  </si>
  <si>
    <t>The most uncomfortable chairs ever experienced</t>
  </si>
  <si>
    <t>A group of half-orc mimes delighting the crowd with their clever and comedic routines.</t>
  </si>
  <si>
    <t>Scotch Eggs</t>
  </si>
  <si>
    <t>A patron enters wearing a horse costume. There is no obvious reason why they should dress like this.</t>
  </si>
  <si>
    <t>15-16</t>
  </si>
  <si>
    <t>A befuddled political zealot wants the local lending library destroyed.</t>
  </si>
  <si>
    <t>A table gets shoved into you from behind. You must succeed on a DC 10 Strength saving throw or be knocked prone.</t>
  </si>
  <si>
    <t>&gt;131</t>
  </si>
  <si>
    <t>Earn 7d10 gp</t>
  </si>
  <si>
    <t>Earn 7d10 x 3 gp</t>
  </si>
  <si>
    <t>Earn 7d10 x 5 gp</t>
  </si>
  <si>
    <t>Earn 7d10 x 7 gp</t>
  </si>
  <si>
    <t>Earn 7d10 x 9 gp</t>
  </si>
  <si>
    <t>Earn 7d10 x 12 gp</t>
  </si>
  <si>
    <t>A meeting of the local Debating Society is held in your tavern, attracting much public interest. Gain a +10 bonus to your next roll on the Business Results table (+15 if you paid for extra service).</t>
  </si>
  <si>
    <t>Guest Bedrooms</t>
  </si>
  <si>
    <t>Kitchen</t>
  </si>
  <si>
    <t>Recruit Hirelings</t>
  </si>
  <si>
    <t>Rainy</t>
  </si>
  <si>
    <t>Fattened</t>
  </si>
  <si>
    <t>Spoon</t>
  </si>
  <si>
    <t>A rundown building with disgruntled attendants and a terrible musician cranking out noise.</t>
  </si>
  <si>
    <t>An exotic, one-room tavern with gauzy curtains and stuffed pillows instead of chairs; spicy food.</t>
  </si>
  <si>
    <t>This five-table tavern operates out of the barrel room of a large, well-regarded brewery.</t>
  </si>
  <si>
    <t>Closed once per tenday for reasons unknown</t>
  </si>
  <si>
    <t>Prone to swear in excess</t>
  </si>
  <si>
    <t>The sealed entrance to temple of an evil deity</t>
  </si>
  <si>
    <t>Bland food sold for unreasonably high prices</t>
  </si>
  <si>
    <t>Creaky floor-boards</t>
  </si>
  <si>
    <t>A group of dusky-haired barbarians, performing traditional folk dances.</t>
  </si>
  <si>
    <t>Dumpling Soup</t>
  </si>
  <si>
    <t>A family with six unruly children enters the establishment to order food. The children run rampant and make a nuisance of themselves.</t>
  </si>
  <si>
    <t>17-18</t>
  </si>
  <si>
    <t>A proud nobleman needs someone to rescue his firbolg majordomo from a group of over­enthusiastic monster hunters.</t>
  </si>
  <si>
    <t>One of the brawlers is a bard and randomly chooses to give you bardic inspiration (1d6) as they sing a fighting song from the barbarian northlands.</t>
  </si>
  <si>
    <t>Local criminals start using your tavern as a hangout. They refuse to pay for their drinks and scare off other patrons. Take a -10 penalty to all future rolls on the Business Results table until the thugs are dealt with. Ignore this result if you're paying for extra security.</t>
  </si>
  <si>
    <t>Feast</t>
  </si>
  <si>
    <t>Great</t>
  </si>
  <si>
    <t>Slaked</t>
  </si>
  <si>
    <t>Home</t>
  </si>
  <si>
    <t>Lamp</t>
  </si>
  <si>
    <t>A shed in a cemetery run by a groundskeeper who refuses to disclose where he gets his booze.</t>
  </si>
  <si>
    <t>A warm, well-loved feasting hall decorated in the trappings of the owner's homeland.</t>
  </si>
  <si>
    <t>The city's elite rub elbows here over meals cooked by Nexalan chefs from far-away Maztica.</t>
  </si>
  <si>
    <t>Site of a famous disaster</t>
  </si>
  <si>
    <t>Eccentrically rude to the customers</t>
  </si>
  <si>
    <t>A child that "sees" despite having no eyes</t>
  </si>
  <si>
    <t>Irresponsibly cheap fare</t>
  </si>
  <si>
    <t>Stained glass windows depicting mythical events</t>
  </si>
  <si>
    <t>A young and bright-eye storyteller, regaling the tavern with modern tales of bravery.</t>
  </si>
  <si>
    <t>Roasted Vegetables</t>
  </si>
  <si>
    <t>A patron enters looking to start up a game of chance. They carry a pair of weighted dice and plan to cheat.</t>
  </si>
  <si>
    <t>19-20</t>
  </si>
  <si>
    <t>A tranquil mystic wants a group to explore the tavern's cellars as she believes they were built atop a place of great power.</t>
  </si>
  <si>
    <t>One of the patrons is impressed with your fighting style and offers to buy you a drink if you survive the fight.</t>
  </si>
  <si>
    <t>Someone offers to buy your tavern for 2d4 x 400 gp.</t>
  </si>
  <si>
    <t>Rare Ingredients</t>
  </si>
  <si>
    <t>Polite</t>
  </si>
  <si>
    <t>Anxious</t>
  </si>
  <si>
    <t>Guard</t>
  </si>
  <si>
    <t>A filthy hovel that smells like it's owned by someone with entirely too many cats (it is).</t>
  </si>
  <si>
    <t>This comfortable tea-house has entirely too much lace and no shortage of well-behaved cats.</t>
  </si>
  <si>
    <t>Getting to this drinking hall nestled in the roots of Yggdrasil involves an invitation and a planar gate.</t>
  </si>
  <si>
    <t>Open to the elements in some areas</t>
  </si>
  <si>
    <t>A priest from an adjoining temple</t>
  </si>
  <si>
    <t>A jar containing a hand that occasionally twitches</t>
  </si>
  <si>
    <t>Watered down wine</t>
  </si>
  <si>
    <t>A selection of game sets (dragonchess, cards, etc.)</t>
  </si>
  <si>
    <t>Waffles</t>
  </si>
  <si>
    <t>A beggar beseeches the patrons to buy them food and drink. The tavernkeeper drives them out if a character doesn't volunteer to pay for their dinner.</t>
  </si>
  <si>
    <t>21-22</t>
  </si>
  <si>
    <t>A whimsical wizard wants someone to kill a silver dragon who recently insulted her. She believes it's masquerading in the form of the barmaid.</t>
  </si>
  <si>
    <t>Friendly fire is always a danger. Your nearest ally must succeed on a DC 10 Wisdom saving throw or mistake you for an enemy on their next turn.</t>
  </si>
  <si>
    <t>A fire breaks out one night after closing. Pay 1d10 x 20 gp for repairs unless you have insurance.</t>
  </si>
  <si>
    <t>Lavatories</t>
  </si>
  <si>
    <t>+2/+3/+4</t>
  </si>
  <si>
    <t>91-00 Your once-in-a-lifetime event is spoken about for years to come. Gain 6d8 x 5 gp and a +20 bonus to your next roll on the Business Results table.</t>
  </si>
  <si>
    <t>opens your mind to new ways of thinking. Your business earns 6d10 x 5 gp from selling the batch and you gain the benefit of an augury spell.</t>
  </si>
  <si>
    <t>Faithful</t>
  </si>
  <si>
    <t>Red</t>
  </si>
  <si>
    <t>Witness</t>
  </si>
  <si>
    <t>Nail</t>
  </si>
  <si>
    <t>A third-floor apartment with weak floors that the regulars are quite good at falling through.</t>
  </si>
  <si>
    <t>This bar serves cheap and tasty fare, but unknown to the City Watch, it becomes a casino at night.</t>
  </si>
  <si>
    <t>This tavern is absolutely beautiful with vast expanses of glass, marble, and polished wood.</t>
  </si>
  <si>
    <t>Frequently redesigned by the owner</t>
  </si>
  <si>
    <t>One of the best singers in town</t>
  </si>
  <si>
    <t>The ghostly crew of a long-lost ship</t>
  </si>
  <si>
    <t>An expansive wine cellar</t>
  </si>
  <si>
    <t>A sign reading: "No Boots, No Tunic, No Service"</t>
  </si>
  <si>
    <t>Chocolate Cake</t>
  </si>
  <si>
    <t>A local investigator dressed as a common patron pokes around the tavern. There are rumors that the tavernkeeper is up to something illegal and the Watch is taking its duty seriously.</t>
  </si>
  <si>
    <t>23-24</t>
  </si>
  <si>
    <t>A proud guildmaster needs someone to destroy the tavern, as it's been trading without paying guild fees.</t>
  </si>
  <si>
    <t>Splinters of broken glass shower you. You must succeed on a DC 10 Dexterity saving throw or take 2 (1d4) piercing damage.</t>
  </si>
  <si>
    <t>A public meeting is held at your tavern to collect funds for the poor. Gain a +10 bonus to your next roll on the Business Results table (+15 if you paid for extra service).</t>
  </si>
  <si>
    <t>Office</t>
  </si>
  <si>
    <t>Marketing</t>
  </si>
  <si>
    <t>Stringy</t>
  </si>
  <si>
    <t>Bountiful</t>
  </si>
  <si>
    <t>Kobold</t>
  </si>
  <si>
    <t>A dilapidated building owned by a stubborn woman on a street of newer establishments.</t>
  </si>
  <si>
    <t>This brewery serves simple fare but has a wide selection of ale and mead brewed in-house.</t>
  </si>
  <si>
    <t>The lighting in this bar is low and the padded furniture mutes all but the loudest conversations.</t>
  </si>
  <si>
    <t>Only accessible via tunnels or walkways</t>
  </si>
  <si>
    <t>Indebted to a rich noble seeking to buy the tavern</t>
  </si>
  <si>
    <t>An expansive library of occult tomes</t>
  </si>
  <si>
    <t>A rothe steak that is to die for</t>
  </si>
  <si>
    <t>Glass flatware with gold and mithral filigree</t>
  </si>
  <si>
    <t>Chips</t>
  </si>
  <si>
    <t>A pack of stray dogs runs through the tavern, jumping over tables, dashing between patrons' legs, and stealing food before running out through the kitchen.</t>
  </si>
  <si>
    <t>25-26</t>
  </si>
  <si>
    <t>A mischievous prince wants someone to retrieve a relic he needs to be coronated. He believes it's now carried by a merchant in the tavern.</t>
  </si>
  <si>
    <t>A tray of food lands at your feet making your footing dangerous. Your enemies have advantage to attack you until you move.</t>
  </si>
  <si>
    <t>An experienced tavern manager offers their services. If you accept, pay a one-off signing fee of 50 gp and gain a +10 bonus to all future rolls on the Business Results table.</t>
  </si>
  <si>
    <t>Saloon Bar</t>
  </si>
  <si>
    <t>Snug</t>
  </si>
  <si>
    <t>Make Contacts</t>
  </si>
  <si>
    <t>Thrifty</t>
  </si>
  <si>
    <t>Blasphemous</t>
  </si>
  <si>
    <t>Father</t>
  </si>
  <si>
    <t>Thief</t>
  </si>
  <si>
    <t>A dingy establishment frequented by sailors that aren't keen on land-lubbers hanging in their bar.</t>
  </si>
  <si>
    <t>This tavern is arranged to resemble a ship's deck—complete with wheel, mast, and gunwales.</t>
  </si>
  <si>
    <t>An immense spherical tank containing all manners of fish sits among small, cozy, candle-lit tables.</t>
  </si>
  <si>
    <t>Used as part of a smuggling ring</t>
  </si>
  <si>
    <t>Fearful of the City Watch whenever they visit</t>
  </si>
  <si>
    <t>A fist-sized stone that glows with sickly light</t>
  </si>
  <si>
    <t>Battered porcelain depicting ancient evil symbols</t>
  </si>
  <si>
    <t>Air choked with lamp and pipe smoke</t>
  </si>
  <si>
    <t>Baked Potatoes</t>
  </si>
  <si>
    <r>
      <t xml:space="preserve">One of the patrons starts reading aloud from a tome that they purchased from a wandering bookseller. If no one intervenes, they accidentally summon a </t>
    </r>
    <r>
      <rPr>
        <b/>
        <sz val="8.5"/>
        <color rgb="FF000000"/>
        <rFont val="Calibri"/>
        <family val="2"/>
        <charset val="204"/>
        <scheme val="minor"/>
      </rPr>
      <t>spined devil</t>
    </r>
    <r>
      <rPr>
        <sz val="8.5"/>
        <color theme="1"/>
        <rFont val="Calibri"/>
        <family val="2"/>
        <charset val="204"/>
        <scheme val="minor"/>
      </rPr>
      <t>, which doesn't take kindly to the rude interruption.</t>
    </r>
  </si>
  <si>
    <t>27-28</t>
  </si>
  <si>
    <t>A loathsome steward requires someone to ask around and gauge the sentiment toward the ruling family. Any dissenters must be punished!</t>
  </si>
  <si>
    <t>Someone throws water in the hearth and plunges the room into darkness.</t>
  </si>
  <si>
    <t>A group of sailors, recently returned from a long and profitable voyage, spend all week carousing in your tavern. Gain a +15 bonus to your next roll on the Business Results table.</t>
  </si>
  <si>
    <t>Spying</t>
  </si>
  <si>
    <t>Wizened</t>
  </si>
  <si>
    <t>Veteran</t>
  </si>
  <si>
    <t>Dog</t>
  </si>
  <si>
    <t>Window</t>
  </si>
  <si>
    <t>What would be considered a rather nice bar were it not located so close to the city's dump.</t>
  </si>
  <si>
    <t>The walls are covered with humorous caricatures of regular patrons drawn by a famous artist.</t>
  </si>
  <si>
    <t>Dining here occurs on low tables of polished bone while sitting on overstuffed velvet pillows.</t>
  </si>
  <si>
    <t>Connected to a dungeon</t>
  </si>
  <si>
    <t>Related to the famous previous owner</t>
  </si>
  <si>
    <t>A bottle labeled "Demon Ichor; Don't Drink"</t>
  </si>
  <si>
    <t>A local favorite dish cooked in an unusual way</t>
  </si>
  <si>
    <t>Trophies from a war fought long ago</t>
  </si>
  <si>
    <t>Fried Onion</t>
  </si>
  <si>
    <t>A wealthy-looking patron offers to buy a round of drinks for the entire tavern. They try to skip out on the bill a few minutes later.</t>
  </si>
  <si>
    <t>An obnoxious crime boss needs someone to prevent his overzealous daughter from assassinating a visiting crime boss.</t>
  </si>
  <si>
    <t>A wizard tries to end the fight by casting a web spell over the combatants (DC 12 Dexterity saving throw to avoid).</t>
  </si>
  <si>
    <t>One of your ale vats bursts. Pay 1d4 x 10 gp for repairs unless you're paying for preventative maintenance.</t>
  </si>
  <si>
    <t>Information Gathering</t>
  </si>
  <si>
    <t>Plentiful</t>
  </si>
  <si>
    <t>Burning</t>
  </si>
  <si>
    <t>Wall</t>
  </si>
  <si>
    <t>A cramped tavern that reeks of cheap perfume; it's run by men and women trying to look alluring.</t>
  </si>
  <si>
    <t>The interior of this otherwise run-down building is well-maintained and furnished, and the fare good.</t>
  </si>
  <si>
    <t>The location and appearance of this tavern varies as the owners move it from place to place.</t>
  </si>
  <si>
    <t>Accessible only by invitation</t>
  </si>
  <si>
    <t>Known for disliking members of a certain race</t>
  </si>
  <si>
    <t>The ghost of a long-dead drunkard</t>
  </si>
  <si>
    <t>Home brewed beer, wine, or spirits</t>
  </si>
  <si>
    <t>A letter from the mayor thanking the owner</t>
  </si>
  <si>
    <t>Flatbread</t>
  </si>
  <si>
    <t>A young couple gets into an argument over one of their children and a potato. The argument doesn't seem to make sense, but the couple is clearly incensed with each other.</t>
  </si>
  <si>
    <t>31-32</t>
  </si>
  <si>
    <t>A gregarious monk needs someone to prove to the innocence of his protégé, who is being escorted to trial.</t>
  </si>
  <si>
    <t>The tavern cat takes a liking to you and flies at one of your foes with claws out. Make your next attack against that foe with advantage.</t>
  </si>
  <si>
    <t>A careless druid casts a cloudburst over your tavern, revealing serious leaks. Pay 2d6 x 5 gp for repairs unless you're paying for preventative maintenance.</t>
  </si>
  <si>
    <t>Entertainment</t>
  </si>
  <si>
    <t>Quiet</t>
  </si>
  <si>
    <t>Bloody</t>
  </si>
  <si>
    <t>Mother</t>
  </si>
  <si>
    <t>Meal</t>
  </si>
  <si>
    <t>An unkempt dive run by a married couple who literally can't stop arguing with one another.</t>
  </si>
  <si>
    <t>Patrons of this tavern can spend 5 sp and stay the night in one of six comfy, well-appointed rooms.</t>
  </si>
  <si>
    <t>The tables here are made of strange, purple wood. Unbeknownst to many, it's run by a hag.</t>
  </si>
  <si>
    <t>Frequented by spies</t>
  </si>
  <si>
    <t>Secretly a spy for a competing tavern</t>
  </si>
  <si>
    <t>Haunting music with no discernable source</t>
  </si>
  <si>
    <t>A bottle of blood-red wine labeled "SvZ"</t>
  </si>
  <si>
    <t>A bar made of a living tree</t>
  </si>
  <si>
    <t>Garlic Fries</t>
  </si>
  <si>
    <t>Something's wrong with the pub fare. Anyone who eats it must succeed on a DC 12 Constitution saving throw or become poisoned until the end of their next long rest.</t>
  </si>
  <si>
    <t>33-34</t>
  </si>
  <si>
    <t>A prickly moneylender needs someone to help her escape from her creditors.</t>
  </si>
  <si>
    <t>Broken furniture litters the floor, creating difficult terrain in a 5 ft. radius around you.</t>
  </si>
  <si>
    <t>The annual half-orc beauty pageant is held at your tavern. Take a -10 penalty to your next roll on the Business Results table.</t>
  </si>
  <si>
    <t>Join the Staff</t>
  </si>
  <si>
    <t>Pompous</t>
  </si>
  <si>
    <t>Useful</t>
  </si>
  <si>
    <t>Story</t>
  </si>
  <si>
    <t>Every piece of furniture in this dump looks to have been broken in a bar fight at one point.</t>
  </si>
  <si>
    <t>Exotic, perfumed smoke hangs heavy in the air— likely an attempt to mask the bland tasteless food.</t>
  </si>
  <si>
    <t>This expensive tavern features a number of casino-style games and the patrons drink for free.</t>
  </si>
  <si>
    <t>Prone to shifting between planes</t>
  </si>
  <si>
    <t>A simulacrum of the real employee</t>
  </si>
  <si>
    <t>Walls covered in mold and mildew</t>
  </si>
  <si>
    <t>Local fare exclusively</t>
  </si>
  <si>
    <t>Furniture and fixtures made entirely of stone</t>
  </si>
  <si>
    <t>Corned Beef and Cabbage</t>
  </si>
  <si>
    <t>An intoxicated patron steps in a spittoon and careens around the room in a panic.</t>
  </si>
  <si>
    <t>35-36</t>
  </si>
  <si>
    <t>An aggressive warrior needs someone to ambush his stolen airship as it passes a nearby spire.</t>
  </si>
  <si>
    <t>Your nearest foe passes out from drunkenness.</t>
  </si>
  <si>
    <t>A leprechaun shows up offering to help brew your ale in return for room and board. If you accept, gain a +10 bonus to all future rolls on the Business Results table until you make a loss, at which point the leprechaun storms off in a huff.</t>
  </si>
  <si>
    <t>Turgid</t>
  </si>
  <si>
    <t>Cantankerous</t>
  </si>
  <si>
    <t>Roof</t>
  </si>
  <si>
    <t>A building on the edges of town run by a woman who's willing to barter for booze.</t>
  </si>
  <si>
    <t>The fare in this comfortably furnished tavern is a bit expensive but is entirely homemade.</t>
  </si>
  <si>
    <t>This tavern is set on the roof of an expensive apartment building. Residents and guests, only!</t>
  </si>
  <si>
    <t>Almost as old as the city itself</t>
  </si>
  <si>
    <t>Always asking patrons to watch their language</t>
  </si>
  <si>
    <t>The stuffed and mounted head of a monster</t>
  </si>
  <si>
    <t>Ale brewed and blessed by a local priest</t>
  </si>
  <si>
    <t>A petrified halfling bearing a sign reading "Oops"</t>
  </si>
  <si>
    <t>Kebabs</t>
  </si>
  <si>
    <t>A violent storm breaks out and torrential rains pound the yard outside. After a few hours, water begins rising and threatens to flood the tavern.</t>
  </si>
  <si>
    <t>37-38</t>
  </si>
  <si>
    <t>A demanding magistrate needs someone to intercept a valuable stolen medallion before it crosses hands in the tavern.</t>
  </si>
  <si>
    <t>A potion bottle clatters to the floor nearby. If you drink it immediately, roll a d6. On a 1-2, you are healed 2d4+2 hit points; on a 3-4, you belch out a 15-ft cone of cold, dealing 3 (1d6) cold damage to all creatures in the area who fail a DC 12 Constitution saving throw; on a 5-6, you take 7 (2d4+2) poison damage. If you not consumed immediately, someone accidentally steps on the potion and destroys it.</t>
  </si>
  <si>
    <t>Fresh</t>
  </si>
  <si>
    <t>Blue</t>
  </si>
  <si>
    <t>Countess</t>
  </si>
  <si>
    <t>A bar run by children who live in an adjoining orphanage.</t>
  </si>
  <si>
    <t>The furnishings here look expensive, but closer inspection reveals them to be cheap knockoffs.</t>
  </si>
  <si>
    <t>For a hefty price, up to six people can ride this large carriage (featuring a bar) around the city.</t>
  </si>
  <si>
    <t>Cursed</t>
  </si>
  <si>
    <t>Outraged by anything even slightly divisive</t>
  </si>
  <si>
    <t>The restless spirit of the victim of a brutal murder</t>
  </si>
  <si>
    <t>An "original" dish also claimed by a competitor</t>
  </si>
  <si>
    <t>A pit filled with small, dangerous creatures</t>
  </si>
  <si>
    <t>Porridge</t>
  </si>
  <si>
    <t>A bar fight breaks out over a perceived slight. Roll for Initiative!</t>
  </si>
  <si>
    <t>39-40</t>
  </si>
  <si>
    <t>An eccentric exchequer needs someone to vanquish a vengeful spirit that is haunting a family heirloom.</t>
  </si>
  <si>
    <t>Someone tries to throw you out of a window. You must succeed on a DC 15 Dexterity saving throw or be knocked prone outside the tavern!</t>
  </si>
  <si>
    <t>Flaming</t>
  </si>
  <si>
    <t>Melting</t>
  </si>
  <si>
    <t>Hearth</t>
  </si>
  <si>
    <t>41-42</t>
  </si>
  <si>
    <t>A foolhardy alchemist needs someone to deliver the ransom for her stolen alchemical tomes to some quarrelsome thugs.</t>
  </si>
  <si>
    <t>A pair of wizards fight a duel in the street and your tavern is struck by a stray lightning bolt. Pay 8d8 gp for repairs.</t>
  </si>
  <si>
    <t>Disgruntled</t>
  </si>
  <si>
    <t>Boozy</t>
  </si>
  <si>
    <t>Brewer</t>
  </si>
  <si>
    <t>43-44</t>
  </si>
  <si>
    <t>An illustrious coroner needs someone to prevent a nefarious necromantic ritual from taking place tonight in the tavern.</t>
  </si>
  <si>
    <t>Two crews from rival merchant ships show up at your tavern and have a brawl. Pay 3d6 x 5 gp for repairs. Ignore this result if you're paying for extra security.</t>
  </si>
  <si>
    <t>Severed</t>
  </si>
  <si>
    <t>Copper</t>
  </si>
  <si>
    <t>Oaf</t>
  </si>
  <si>
    <t>A renowned musical group needs someone to protect a magic flute from a notorious thief who has pledged to steal it.</t>
  </si>
  <si>
    <t>A party of cavaliers spend several days at your tavern, celebrating a recent victory. Gain a +20 bonus to your next roll on the Business Results table.</t>
  </si>
  <si>
    <t>Platinum</t>
  </si>
  <si>
    <t>Imp</t>
  </si>
  <si>
    <t>A delusional lord requires someone to steal a magical folio from the knapsack of a fierce sorcerer and substitute it for a fake one.</t>
  </si>
  <si>
    <t>A food fight breaks out between two rival groups of halfling adventurers. Pay 2d4 x 5 gp for repairs. Ignore this result if you're paying for extra security or extra service.</t>
  </si>
  <si>
    <t>Slimy</t>
  </si>
  <si>
    <t>Stalwart</t>
  </si>
  <si>
    <t>49-50</t>
  </si>
  <si>
    <t>A reckless alchemist wants someone to steal the map of a mine from a group of miners, so she can locate a magical lodestone.</t>
  </si>
  <si>
    <t>Unseasonable bad weather keeps patrons away. Take a -10 penalty to your next roll on the Business Results table.</t>
  </si>
  <si>
    <t>Reliable</t>
  </si>
  <si>
    <t>Crumbling</t>
  </si>
  <si>
    <t>A celestial princess wants help fulfilling a divine prophecy which is due to play out tonight in the tavern.</t>
  </si>
  <si>
    <t>A band of traveling players asks permission to perform in return for tips. Gain a +20 bonus to your next roll on the Business Results table.</t>
  </si>
  <si>
    <t>Chromatic</t>
  </si>
  <si>
    <t>Twin</t>
  </si>
  <si>
    <t>Leg</t>
  </si>
  <si>
    <t>Pantaloons</t>
  </si>
  <si>
    <t>53-54</t>
  </si>
  <si>
    <t>A capricious artificer wants help taking revenge against the rival who murdered his colleague and stole his finest invention.</t>
  </si>
  <si>
    <t>The local newspaper includes a bad review of your establishment. Take a -15 penalty to your next roll on the Business Results table.</t>
  </si>
  <si>
    <t>Lame</t>
  </si>
  <si>
    <t>Metallic</t>
  </si>
  <si>
    <t>Brother</t>
  </si>
  <si>
    <t>55-56</t>
  </si>
  <si>
    <t>A spiteful witch wants someone to spy on the coven that recently expelled her from its membership.</t>
  </si>
  <si>
    <t>You replace your chef with someone far more talented. Gain a +10 bonus to all future rolls on the Business Results table.</t>
  </si>
  <si>
    <t>Confident</t>
  </si>
  <si>
    <t>Boastful</t>
  </si>
  <si>
    <t>Beast</t>
  </si>
  <si>
    <t>A rude bard wants assistance in exposing the criminal behavior of the local poet laureate.</t>
  </si>
  <si>
    <t>A freak hailstorm damages your roof. Pay 2d4 x 5 gp for repairs unless you have insurance.</t>
  </si>
  <si>
    <t>Thirsty</t>
  </si>
  <si>
    <t>Flippant</t>
  </si>
  <si>
    <t>Commoner</t>
  </si>
  <si>
    <t>A desperate half-orc wants someone to remove the curse afflicting his family by destroying his adversary.</t>
  </si>
  <si>
    <t>A minor tremor causes some interior damage. Pay 2d6 x 5 gp for repairs unless you have insurance.</t>
  </si>
  <si>
    <t>Deaf</t>
  </si>
  <si>
    <t>Frozen</t>
  </si>
  <si>
    <t>Dirge</t>
  </si>
  <si>
    <t>61-62</t>
  </si>
  <si>
    <t>A melancholic clown wants someone to pull up the tavern's floorboards and retrieve the talisman that will restore his family's fortune.</t>
  </si>
  <si>
    <t>A local noble begins frequenting your tavern with a large entourage. Gain a +20 bonus to your next roll on the Business Results table.</t>
  </si>
  <si>
    <t>Sinewy</t>
  </si>
  <si>
    <t>Golden</t>
  </si>
  <si>
    <t>Warrior</t>
  </si>
  <si>
    <t>Cat</t>
  </si>
  <si>
    <t>63-64</t>
  </si>
  <si>
    <t>A repentant fiend wants someone to kill a travelling warlock and thereby free a fey village caught under her spell.</t>
  </si>
  <si>
    <t>The local historical society holds its biannual dinner at your tavern. Gain a +5 bonus to your next roll on the Business Results table (+10 if you're paying for extra service).</t>
  </si>
  <si>
    <t>Ignorant</t>
  </si>
  <si>
    <t>Opulent</t>
  </si>
  <si>
    <t>Pole</t>
  </si>
  <si>
    <t>Mage</t>
  </si>
  <si>
    <t>A panicked poet reveals that the tavern has slipped between worlds. Another visitor knows how to send it home, but their price for doing so is high.</t>
  </si>
  <si>
    <t>Your new barkeep is surly-tempered and upsets several regular patrons. Take a -5 penalty to your next roll on the Business Results table.</t>
  </si>
  <si>
    <t>Meaty</t>
  </si>
  <si>
    <t>Lusty</t>
  </si>
  <si>
    <t>Sister</t>
  </si>
  <si>
    <t>A character's reflection whispers to them, revealing that it's trapped within the mirror and can only be freed via a fey ritual.</t>
  </si>
  <si>
    <t>The closure of a local brickworks means the newly unemployed workers spend more time and money at your tavern. Gain a +10 bonus to your next roll on the Business Results table.</t>
  </si>
  <si>
    <t>Rude</t>
  </si>
  <si>
    <t>Monk</t>
  </si>
  <si>
    <t>69-70</t>
  </si>
  <si>
    <t>A jealous pastry chef needs somebody to sabotage the work of his rivals in an upcoming cookery contest.</t>
  </si>
  <si>
    <t>A stand-up comedy evening turns into a tavern brawl. Pay 2d4 x 5 gp for repairs. Ignore this result if you're paying for extra security.</t>
  </si>
  <si>
    <t>Beautiful</t>
  </si>
  <si>
    <t>Yard</t>
  </si>
  <si>
    <t>71-72</t>
  </si>
  <si>
    <t>An impatient sleuth needs someone to help him fit a boot to the other patrons so he can identify a bank robber.</t>
  </si>
  <si>
    <t>A special meeting of the Magical Cultivation Society takes place at your tavern. Gain a +10 bonus to your next roll on the Business Results table (+20 if you're paying for extra service).</t>
  </si>
  <si>
    <t>Graceful</t>
  </si>
  <si>
    <t>Butchered</t>
  </si>
  <si>
    <t>73-74</t>
  </si>
  <si>
    <t>A whimsical artist has realized that whatever she paints tends to come true. She needs help escaping a greedy baron's men.</t>
  </si>
  <si>
    <t>A flash flood causes major damage to your taproom. Pay 2d6 x 5 gp for repairs unless you have insurance.</t>
  </si>
  <si>
    <t>Hailing</t>
  </si>
  <si>
    <t>Bound</t>
  </si>
  <si>
    <t>Duchess</t>
  </si>
  <si>
    <t>A cruel hag bursts into the tavern with her scarecrows and threatens to eat one patron per hour until her escaped pixie servant is returned to her.</t>
  </si>
  <si>
    <t>You find a new, guild-approved provider who works at a discount. Gain +10 bonus to all future rolls on the Business Results table.</t>
  </si>
  <si>
    <t>Vampire</t>
  </si>
  <si>
    <t>77-78</t>
  </si>
  <si>
    <t>A wearisome magister needs someone to gather evidence that a travelling heiress is secretly an imposter.</t>
  </si>
  <si>
    <t>Members of a local dragon cult start meeting at your tavern to play dice. Take a -10 penalty to your next roll on the Business Results table.</t>
  </si>
  <si>
    <t>Tasty</t>
  </si>
  <si>
    <t>Young</t>
  </si>
  <si>
    <t>Queen</t>
  </si>
  <si>
    <t>79-80</t>
  </si>
  <si>
    <t>A diplomatic elf warlock believes that the tavern is an illusion masking the infernal bank vault where her soul is imprisoned.</t>
  </si>
  <si>
    <t>Local criminals burst into your tavern after closing time, beat up the staff, and steal some of your profits. You lose 3d6 gp. Ignore this result if you're paying for extra security.</t>
  </si>
  <si>
    <t>Moist</t>
  </si>
  <si>
    <t>Yellow</t>
  </si>
  <si>
    <t>Boat</t>
  </si>
  <si>
    <t>Troll</t>
  </si>
  <si>
    <t>81-82</t>
  </si>
  <si>
    <t>A sickly caravaner wants someone to finish his delivery, but is unaware that his cargo contains hidden armaments for local rebels.</t>
  </si>
  <si>
    <t>A buzzkill (see appendix C) begins haunting your tavern. Until it is banished, take a -10 penalty on all future rolls on the Business Results table.</t>
  </si>
  <si>
    <t>Oily</t>
  </si>
  <si>
    <t>Chaste</t>
  </si>
  <si>
    <t>Song</t>
  </si>
  <si>
    <t>Griffon</t>
  </si>
  <si>
    <t>83-84</t>
  </si>
  <si>
    <t>A scheming dwarf scholar wants someone to take his place in a quiz to draw out an assassin who's marked him for death.</t>
  </si>
  <si>
    <t>The Esoteric Order of Necromancers holds a gala dinner at your tavern. Gain a +5 bonus to your next roll on the Business Results table (+10 if you paid for extra service).</t>
  </si>
  <si>
    <t>Miserly</t>
  </si>
  <si>
    <t>Parchment</t>
  </si>
  <si>
    <t>85-86</t>
  </si>
  <si>
    <t>A wanted gnome inventor needs volunteers to help test his latest contraption before the City Watch catches him.</t>
  </si>
  <si>
    <t>Several rat swarms take up residence in your basement and run freely throughout the tavern. Until you exterminate them, take a -15 penalty on all future rolls on the Business Results table.</t>
  </si>
  <si>
    <t>Lean</t>
  </si>
  <si>
    <t>87-88</t>
  </si>
  <si>
    <t>A careless merchant wants to sponsor fighters for a secret barefist boxing match taking place tonight in the tavern's cellar.</t>
  </si>
  <si>
    <t>A stubborn ogre begins frequenting the tavern. She doesn't pay for drinks and frightens off other patrons. Take a -5 penalty to all future rolls on the Business Results table until you resolve the problem.</t>
  </si>
  <si>
    <t>Dusty</t>
  </si>
  <si>
    <t>Wet</t>
  </si>
  <si>
    <t>Chair</t>
  </si>
  <si>
    <t>Priest</t>
  </si>
  <si>
    <t>89-90</t>
  </si>
  <si>
    <t>A prudish scholar of the arcane arts wants someone to persuade her runaway students to return to her class.</t>
  </si>
  <si>
    <t>Your brewer improves your ale recipe. Gain a +5 bonus to all future rolls on the Business Results table.</t>
  </si>
  <si>
    <t>Terrible</t>
  </si>
  <si>
    <t>Triple</t>
  </si>
  <si>
    <t>Man</t>
  </si>
  <si>
    <t>Duke</t>
  </si>
  <si>
    <t>91-92</t>
  </si>
  <si>
    <t>A venomous solicitor wants someone to manufacture a case against her previous client, who is staying overnight in the tavern.</t>
  </si>
  <si>
    <t>Your barkeep, your cook, and your waiter are involved in an ugly love triangle. Things come to a head one evening and a brawl erupts. Pay 2d4 x 5 gp for repairs. Ignore this result if you have extra security.</t>
  </si>
  <si>
    <t>Sordid</t>
  </si>
  <si>
    <t>Commons</t>
  </si>
  <si>
    <t>93-94</t>
  </si>
  <si>
    <t>A lisping gnome wants volunteers to investigate a painting hanging in the tavern which he believes is a portal to the feywild.</t>
  </si>
  <si>
    <t>Half of your staff are struck down with a mysterious illness. Take a -15 penalty to your next roll on the Business Results table, unless you're paying for extra service.</t>
  </si>
  <si>
    <t>Cheap</t>
  </si>
  <si>
    <t>Useless</t>
  </si>
  <si>
    <t>Mouse</t>
  </si>
  <si>
    <t>Woman</t>
  </si>
  <si>
    <t>A grumpy brewer wants someone to find out the secret ingredient to the tavern's ale.</t>
  </si>
  <si>
    <t>A bitter ex-employee sets fire to your premises one night after closing. Pay 2d8 x 10 gp for repairs unless you have insurance.</t>
  </si>
  <si>
    <t>Blind</t>
  </si>
  <si>
    <t>Grisly</t>
  </si>
  <si>
    <t>Plate</t>
  </si>
  <si>
    <t>Blacksmith</t>
  </si>
  <si>
    <t>A chess piece reveals itself to be a knight transformed into a figurine by the cruel mistress who owns the set.</t>
  </si>
  <si>
    <t>A feral orc eye of gruumsh begins patronizing your establishment, forcing other customers to leave due to the smell. Until you resolve the problem, take a -5 penalty to all future rolls on the Business Results table.</t>
  </si>
  <si>
    <t>Rotten</t>
  </si>
  <si>
    <t>Greasy</t>
  </si>
  <si>
    <t>Faerie</t>
  </si>
  <si>
    <t>Emperor</t>
  </si>
  <si>
    <t>A plain-speaking half-orc bounty hunter wants assistants to investigate a murder in the alley outside.</t>
  </si>
  <si>
    <t>A pickpocket has chosen your tavern as their favored hunting grounds and people are staying away. Take a -10 penalty to your next roll on the Business Results table.</t>
  </si>
  <si>
    <t>The annual Magnificent Moustache competition is held on your premises, to great acclaim. Gain a +20 bonus to your next roll on the Business Results table (+30 if you paid for extra service).</t>
  </si>
  <si>
    <t>A plague of cockroaches infests your kitchen and patrons are unimpressed. Take a -10 penalty to your next roll on the Business Results table unless you're paying for preventative maintenance.</t>
  </si>
  <si>
    <t>Two paladins get into a fierce argument and fight a duel outside your tavern, drawing a great crowd. Gain a +10 bonus to your next roll on the Business Results table.</t>
  </si>
  <si>
    <t>A young woman claiming to be a prophet begins preaching at your tavern and draws a crowd. Gain a +10 bonus to your next roll on the Business Results table.</t>
  </si>
  <si>
    <t>Two rival candidates for a local municipal post show up at your tavern on the same evening and a brawl erupts. Pay 1d6 x 5 gp for repairs. Ignore this result if you have extra security.</t>
  </si>
  <si>
    <t>An elf merchant begins selling iced cream outside your tavern during a heat wave. Gain a +10 bonus to your next roll on the Business Results table. Your oven cracks and needs to be replaced. Pay 20 + 1d12 gp unless you're paying for preventative maintenance.</t>
  </si>
  <si>
    <t>A group of clerics claim that your tavern is infested by an evil presence, forcing everyone to leave while they conduct an exorcism. Take a -5 penalty to your next roll on the Business Results table.</t>
  </si>
  <si>
    <t>A lynch mob shows up at your tavern accusing one of the patrons, a mage, of unspeakable crimes. A brawl erupts with the mage holding his own against the mob. Pay 2d6 x 5 gp for repairs. Ignore this result if you have extra security.</t>
  </si>
  <si>
    <t>One evening during a full moon, someone transforms into a wererat while using your privy. Three people are killed, and business is severely depressed for a time. Take a -15 penalty to your next roll on the Business Results table.</t>
  </si>
  <si>
    <t>A gnome magician begins frequenting the tavern and delights the crowd with her clever tricks. Gain a +10 bonus to your next roll on the Business Results table.</t>
  </si>
  <si>
    <t>One of your ale vats explodes. Pay 40 + 3d12 gp for repairs unless you're paying for preventative maintenance.</t>
  </si>
  <si>
    <t>A leaking pipe floods the basement with raw sewage. Pay 10 + 1d12 gp for repairs unless you're paying for preventative maintenance.</t>
  </si>
  <si>
    <t>One evening a patron has an allergic reaction to the mutton stew and dies. Business is depressed. Take a -15 penalty to your next roll on the Business Results table.</t>
  </si>
  <si>
    <t>Your barkeep interrupts three cultists performing a sacrifice in the back room. People flock to the tavern hoping to see a repeat performance. Gain a +10 bonus to your next roll on the Business Results table.</t>
  </si>
  <si>
    <t>A group of black cats inexplicably enters your tavern, circles the room seven times, and then leaves. The superstitious stay away for a time.  Take a -10 penalty to your next roll on the Business Results table.</t>
  </si>
  <si>
    <t>             You discover major leaks in your roof. Pay 20 + 2d12 gp for repairs unless you're paying for preventative maintenance.</t>
  </si>
  <si>
    <t>             A group of thugs from the local guild breaks into your tavern at midnight and tears the place apart, accruing a repair bill of 20 + 5d10 gp. A few days later the Guildmaster admits it was a mistake, but no apology or compensation is</t>
  </si>
  <si>
    <t>forthcoming.</t>
  </si>
  <si>
    <t>             A famous novelist begins writing her latest epic in your tavern. Her hangers-on are big drinkers. Gain a +20 bonus to your next roll on the Business Results table.</t>
  </si>
  <si>
    <t>             A notice begins circulating in the city, calling upon people to boycott your tavern due to your unpatriotic behavior. Take a -10 penalty to your next roll on the Business Results table.</t>
  </si>
  <si>
    <t>             A large, talking toad takes up residence in an alley next to your tavern, claiming to be a beautiful princess under a curse. People flock to see this fascinating attraction. Gain a +20 bonus to your next roll on the Business Results</t>
  </si>
  <si>
    <t>table.</t>
  </si>
  <si>
    <t>             Your tavern is selected as a polling booth in the upcoming municipal election. People vote and stay to drink. Gain a +10 bonus to your next roll on the Business Results table (+15 if you paid for extra service).</t>
  </si>
  <si>
    <t>             A press gang enters your tavern and kidnaps several patrons. Business is slow for a few days afterward. Take a -15 penalty to your next roll on the Business Results table. Ignore this result if you have extra security.</t>
  </si>
  <si>
    <t>             A firework display in the street goes wrong and your tavern catches fire. Pay 50 + 4d12 gp for repairs unless you have insurance.</t>
  </si>
  <si>
    <t>             A local gladiator frequents your establishment. A brawl breaks out one evening when someone sits in her favorite chair. Pay 3d4 x 5 gp for repairs unless you have extra security.</t>
  </si>
  <si>
    <t>             A rival tavernkeeper hires a halfling spy to frequent your tavern and make a nuisance of himself. He upsets patrons, "accidentally" breaks things, sneakily trips up the serving staff, and so on. Take a -5 penalty to your next roll o</t>
  </si>
  <si>
    <t>n the Business Results table.</t>
  </si>
  <si>
    <t>An infant otyugh somehow makes its way into one of your privies. Pay 10 + 1d12 gp to have it removed.</t>
  </si>
  <si>
    <t>An adventuring party shows up at your tavern, buying drinks for everyone and regaling them with tales of their exploits. Gain a +20 bonus to your next roll on the Business Results table.</t>
  </si>
  <si>
    <t>A merchant quietly approaches you and offers to sell you cheap, smuggled liquor. +15 to all future business results rolls if you accept the offer. At the DM's discretion, this may cause trouble with the local guilds.</t>
  </si>
  <si>
    <t>A company of disoriented dwarf miners accidentally digs a tunnel into your tavern's basement. Pay 40 + 3d12 gp for repairs.</t>
  </si>
  <si>
    <t>Your barkeep accidentally offends a local witch, who puts a curse on your ale. Take a -5 penalty to your next roll on the Business Results table.</t>
  </si>
  <si>
    <t>Pixies begin inexplicably appearing in your tavern, flying around, playing tricks on the patrons, and causing mayhem. Take a -10 penalty to your next roll on the Business Results table.</t>
  </si>
  <si>
    <t>A new vintage of wine proves very popular with the locals. Gain a +20 bonus to your next roll on the Business Results table.</t>
  </si>
  <si>
    <t>A powerful wizard offers 5d6 x 100 gp for your tavern. She's very insistent that you sell, and rumors about that there's something valuable buried in your basement.</t>
  </si>
  <si>
    <t>A group of barbarians, freshly arrived in the city, take a liking to your tavern. They pitch a tent in the common room and bring their animals inside, while drinking all the ale and refusing to pay. Take a -10 penalty to your next roll on the Business Results table. Ignore this result if you have extra security.</t>
  </si>
  <si>
    <t>A pie seller sets up a cart outside your tavern, attracting patrons. Gain +10 bonus to your next roll on the Business Results table.</t>
  </si>
  <si>
    <t>Heavy fog keeps patrons away. Take a -5 penalty to your next roll on the Business Results table.</t>
  </si>
  <si>
    <t>A sorcerer from a far-off land gets very drunk and accidentally unleashes wild magic in your taproom. Pay 10 + 2d12 gp for repairs.</t>
  </si>
  <si>
    <t>Two young nobles are racing chariots down the street when one of them crashes into your tavern. Pay 60 + 4d12 gp for repairs unless you have insurance.</t>
  </si>
  <si>
    <t>The wake for a popular local cleric is held in your common room. Gain a +10 bonus to your next roll on the Business Results table (+15 if you paid for extra service).</t>
  </si>
  <si>
    <t>A coronach (see appendix C) uses your tavern as a base to learn all the lost songs of your region.</t>
  </si>
  <si>
    <t>Until the undead horror moves on, take a -30 penalty to all future rolls on the Business Results table.</t>
  </si>
  <si>
    <t>A foreign diplomat dies while drinking in your tavern, possibly a victim of poisoning. Authorities shut your tavern down for several days while they investigate. Take a -20 penalty to your next roll on the Business Results table.</t>
  </si>
  <si>
    <t>A talking ass enters your tavern and asks for an ale poured into a bowl. He explains he's a foreign lord who's been placed under a curse. Business surges as 66	people come to the inn to hear his tale. Gain a +20 bonus to your next roll on the Business Results table (+30 if you paid for extra service).</t>
  </si>
  <si>
    <t>Two rival monastic schools turn up at the same time one evening and a brawl erupts. Pay 3d6 x 5 gp for repairs. Ignore this result if you have extra security.</t>
  </si>
  <si>
    <t>A pair of bards have a musical duel, delighting the crowd and attracting patrons. Gain a +10 bonus to your next roll on the Business Results table.</t>
  </si>
  <si>
    <t>A gnome artificer visits your tavern with a remarkable clockwork automaton in tow. The machine starts behaving erratically and eventually goes berserk, damaging the common room. Pay 20 + 1d12 gp for repairs. Ignore this result if you're paying for extra security.</t>
  </si>
  <si>
    <t>Your barkeep gives a thirsty but destitute paladin a free drink one evening. The paladin blesses the ale vat by way of thanks, and the next batch of ale is the best anyone's ever tasted. Gain a +20 bonus to your next roll on the Business Results table.</t>
  </si>
  <si>
    <t>Strange runes begin appearing on the furniture and walls of the common room. Patrons are scared and stay away. Take a -5 penalty to your next roll on the Business Results table.</t>
  </si>
  <si>
    <t>A group of mimes enters your tavern and spends a few evenings entertaining the patrons. Take a -10 penalty to your next roll on the Business Results table.</t>
  </si>
  <si>
    <t xml:space="preserve">Encounter </t>
  </si>
  <si>
    <t>CASTLE</t>
  </si>
  <si>
    <t>DOCK</t>
  </si>
  <si>
    <t>FIELD</t>
  </si>
  <si>
    <t>NORTH</t>
  </si>
  <si>
    <t>SEA</t>
  </si>
  <si>
    <t>SOUTHERN</t>
  </si>
  <si>
    <t>TRADES</t>
  </si>
  <si>
    <t>Стовпець2</t>
  </si>
  <si>
    <t>Angry Mob</t>
  </si>
  <si>
    <t>Assassination</t>
  </si>
  <si>
    <t>Awakened Tree</t>
  </si>
  <si>
    <t>Beer Tide</t>
  </si>
  <si>
    <t>aurora's</t>
  </si>
  <si>
    <t>Beggar</t>
  </si>
  <si>
    <t>Book Keeper</t>
  </si>
  <si>
    <t>Book Thief</t>
  </si>
  <si>
    <t>Broadsheet Reporter</t>
  </si>
  <si>
    <t>goods</t>
  </si>
  <si>
    <t>Celebrating Hero</t>
  </si>
  <si>
    <t>goods 2</t>
  </si>
  <si>
    <t>Chamber Pot</t>
  </si>
  <si>
    <t>taxes</t>
  </si>
  <si>
    <t>Crashed Carriage</t>
  </si>
  <si>
    <t>Cultists</t>
  </si>
  <si>
    <t>Demon Worshipers</t>
  </si>
  <si>
    <t>Drunken Troublemakers</t>
  </si>
  <si>
    <t>Ensorcelled Child</t>
  </si>
  <si>
    <t>Fallen Money Pouch</t>
  </si>
  <si>
    <t>Festival Parade</t>
  </si>
  <si>
    <t>Fleeing Cutpurse</t>
  </si>
  <si>
    <t>Funeral</t>
  </si>
  <si>
    <t>Gang War</t>
  </si>
  <si>
    <t>Ghost</t>
  </si>
  <si>
    <t>Gridlock</t>
  </si>
  <si>
    <t>Groundskeeper</t>
  </si>
  <si>
    <t>Guide</t>
  </si>
  <si>
    <t>Guild War</t>
  </si>
  <si>
    <t>Halfling Thief</t>
  </si>
  <si>
    <t>Haywire Experiment</t>
  </si>
  <si>
    <t>High Stakes Gamblers</t>
  </si>
  <si>
    <t>Hue and Cry</t>
  </si>
  <si>
    <t>Illegal Duel</t>
  </si>
  <si>
    <t>Lost Pet</t>
  </si>
  <si>
    <t>Luck Seeker</t>
  </si>
  <si>
    <t>Magister</t>
  </si>
  <si>
    <t>Mistaken Identity</t>
  </si>
  <si>
    <t>Murder Victim</t>
  </si>
  <si>
    <t>Newsprint Seller</t>
  </si>
  <si>
    <t>Nimblewright</t>
  </si>
  <si>
    <t>Noble and Retinue</t>
  </si>
  <si>
    <t>Orc (with Pie)</t>
  </si>
  <si>
    <t>Otyugh</t>
  </si>
  <si>
    <t>Peddler</t>
  </si>
  <si>
    <t>Pilgrims</t>
  </si>
  <si>
    <t>Plague Carrier</t>
  </si>
  <si>
    <t>Rat Swarm</t>
  </si>
  <si>
    <t>Refugees</t>
  </si>
  <si>
    <t>Religious Procession</t>
  </si>
  <si>
    <t>Robbery in Progress</t>
  </si>
  <si>
    <t>Runaway Cart</t>
  </si>
  <si>
    <t>Sea Spawn</t>
  </si>
  <si>
    <t>Seer</t>
  </si>
  <si>
    <t>Seized Ship</t>
  </si>
  <si>
    <t>Sewer Backup</t>
  </si>
  <si>
    <t>Ship Crimp</t>
  </si>
  <si>
    <t>Sink Hole</t>
  </si>
  <si>
    <t>Smugglers</t>
  </si>
  <si>
    <t>Snake Oil Salesman</t>
  </si>
  <si>
    <t>Solicitor</t>
  </si>
  <si>
    <t>Strange Feelings</t>
  </si>
  <si>
    <t>Street Performer</t>
  </si>
  <si>
    <t>Street Race</t>
  </si>
  <si>
    <t>Street Food Vendor</t>
  </si>
  <si>
    <t>Stumbling Figure</t>
  </si>
  <si>
    <t>Supernatural Mists</t>
  </si>
  <si>
    <t>Tax Collectors</t>
  </si>
  <si>
    <t>Traffic Warden</t>
  </si>
  <si>
    <t>Undercover City Watch</t>
  </si>
  <si>
    <t>Unearthed Evil</t>
  </si>
  <si>
    <t>Unholy Invitation</t>
  </si>
  <si>
    <t>Wanted Criminal</t>
  </si>
  <si>
    <t>Wild Animal</t>
  </si>
  <si>
    <t>LANGUAGES</t>
  </si>
  <si>
    <t>LANGUAGE</t>
  </si>
  <si>
    <t>FAMILY</t>
  </si>
  <si>
    <t>TYPICAL SPEAKERS OR REGIONS</t>
  </si>
  <si>
    <t>Other name (if exist)</t>
  </si>
  <si>
    <t>ALPHABET / Script</t>
  </si>
  <si>
    <t>Typical speakers</t>
  </si>
  <si>
    <t>RARITY**</t>
  </si>
  <si>
    <t>AL***</t>
  </si>
  <si>
    <t>http://oakthorne.net/wiki/index.php?title=Forgotten_Realms_Languages</t>
  </si>
  <si>
    <t>Aarakocra</t>
  </si>
  <si>
    <t>Aaracokras</t>
  </si>
  <si>
    <t>MONSTER</t>
  </si>
  <si>
    <t>rare</t>
  </si>
  <si>
    <t>YES</t>
  </si>
  <si>
    <t>http://www.realmshelps.net/faerun/lore/life/home.shtml</t>
  </si>
  <si>
    <t>Abyssal</t>
  </si>
  <si>
    <t>Demons</t>
  </si>
  <si>
    <t>Infernal</t>
  </si>
  <si>
    <t>A twisted, complex tongue whose words often have meanings based on the speaker's emotions and intentions toward the listener, Abyssal's linguistic emphasis is on concepts of violence and revulsion, madness and contempt for others.</t>
  </si>
  <si>
    <t>EXOTIC</t>
  </si>
  <si>
    <t>http://forgottenrealms.wikia.com/wiki/Abyssal_language</t>
  </si>
  <si>
    <t>Exotic</t>
  </si>
  <si>
    <t>Affa</t>
  </si>
  <si>
    <t>DEAD LANGUAGES</t>
  </si>
  <si>
    <t>legendary</t>
  </si>
  <si>
    <t>http://forgottenrealms.wikia.com/wiki/Affa</t>
  </si>
  <si>
    <t>Aglarondan</t>
  </si>
  <si>
    <t>Aglarond, Altumbel</t>
  </si>
  <si>
    <t>Espruar</t>
  </si>
  <si>
    <t>Aglarond</t>
  </si>
  <si>
    <t>REGIONAL LIST REALMSHELP</t>
  </si>
  <si>
    <t>common</t>
  </si>
  <si>
    <t>http://forgottenrealms.wikia.com/wiki/Aglarondan_language</t>
  </si>
  <si>
    <t>Akalan</t>
  </si>
  <si>
    <t>http://forgottenrealms.wikia.com/wiki/Akalan</t>
  </si>
  <si>
    <t>Akürian</t>
  </si>
  <si>
    <t>Samarach, Thindol, T ashluta,the Black and Mhair Jungles,Nanubel, Mhairhetel</t>
  </si>
  <si>
    <t>Alambit</t>
  </si>
  <si>
    <t>http://forgottenrealms.wikia.com/wiki/Alambit</t>
  </si>
  <si>
    <t>Allesian</t>
  </si>
  <si>
    <t>http://forgottenrealms.wikia.com/wiki/Allesian</t>
  </si>
  <si>
    <t>Alzhedo</t>
  </si>
  <si>
    <t>Untheric</t>
  </si>
  <si>
    <t>Rauric</t>
  </si>
  <si>
    <t>Calimshan</t>
  </si>
  <si>
    <t>Thorass</t>
  </si>
  <si>
    <t>REGIONAL</t>
  </si>
  <si>
    <t>http://forgottenrealms.wikia.com/wiki/Alzhedo</t>
  </si>
  <si>
    <t>Alzhno</t>
  </si>
  <si>
    <t>http://forgottenrealms.wikia.com/wiki/Alzho_languages</t>
  </si>
  <si>
    <t>Amaese </t>
  </si>
  <si>
    <t>Kara-Tur</t>
  </si>
  <si>
    <t>http://forgottenrealms.wikia.com/wiki/Amaese_languages</t>
  </si>
  <si>
    <t>Ancient Netherese</t>
  </si>
  <si>
    <t>Ulou</t>
  </si>
  <si>
    <t>Faerunian</t>
  </si>
  <si>
    <t>Iokharic</t>
  </si>
  <si>
    <t>VERY RARE</t>
  </si>
  <si>
    <t>http://forgottenrealms.wikia.com/wiki/Netherese_language</t>
  </si>
  <si>
    <t>Andt</t>
  </si>
  <si>
    <t>http://forgottenrealms.wikia.com/wiki/Andt</t>
  </si>
  <si>
    <t>Aragrakh</t>
  </si>
  <si>
    <t>Draconic</t>
  </si>
  <si>
    <t>Old high wynn. The ancient forgotten language of dragons</t>
  </si>
  <si>
    <t>http://forgottenrealms.wikia.com/wiki/Aragrakh</t>
  </si>
  <si>
    <t>Language Families</t>
  </si>
  <si>
    <t>Arkian</t>
  </si>
  <si>
    <t>http://forgottenrealms.wikia.com/wiki/Akalaic_languages#Languages</t>
  </si>
  <si>
    <t>Sages organize most known languages into related "Families," based on their origins. Each header is a Family of languages, with the name in bold being the Language Group, italicized entries being the Subgroup and finally the languages themselves. These are inspired by real-world languages (very roughly) in their sound. Those marked with asterices are dead languages.</t>
  </si>
  <si>
    <t>Auld Chessic</t>
  </si>
  <si>
    <t>Alambic</t>
  </si>
  <si>
    <t>http://forgottenrealms.wikia.com/wiki/Auld_Chessic</t>
  </si>
  <si>
    <t>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 Family (DC 20), Group (DC 15), Subgroup (DC 10).</t>
  </si>
  <si>
    <t>Auld Tharian</t>
  </si>
  <si>
    <t>http://forgottenrealms.wikia.com/wiki/Auld_Tharian</t>
  </si>
  <si>
    <t>Authalan</t>
  </si>
  <si>
    <t>Dwarvish</t>
  </si>
  <si>
    <t>wild dwarves</t>
  </si>
  <si>
    <t>Dethek</t>
  </si>
  <si>
    <t>http://forgottenrealms.wikia.com/wiki/Dwarvish</t>
  </si>
  <si>
    <t>Azuposi</t>
  </si>
  <si>
    <t>Maztica</t>
  </si>
  <si>
    <t>http://forgottenrealms.wikia.com/wiki/Azuposi_language</t>
  </si>
  <si>
    <t>Barazhad</t>
  </si>
  <si>
    <t>SCRIPT</t>
  </si>
  <si>
    <t>Bavanese </t>
  </si>
  <si>
    <t>Kara-tur</t>
  </si>
  <si>
    <t>http://forgottenrealms.wikia.com/wiki/Bavanese_language</t>
  </si>
  <si>
    <t>Bertanese </t>
  </si>
  <si>
    <t>http://forgottenrealms.wikia.com/wiki/Bertanese_language</t>
  </si>
  <si>
    <t xml:space="preserve">Bothii </t>
  </si>
  <si>
    <t>Illuski</t>
  </si>
  <si>
    <t>(Uthgardt barbarians)</t>
  </si>
  <si>
    <t xml:space="preserve">Uthgardt barbarians, </t>
  </si>
  <si>
    <t>Uthgardt barbarians, Hartsvale</t>
  </si>
  <si>
    <t>Bothii was the language spoken by the Uthgardt barbarian tribes and the inhabitants of Hartsvale.</t>
  </si>
  <si>
    <t>http://forgottenrealms.wikia.com/wiki/Bothii</t>
  </si>
  <si>
    <t>Bullywug</t>
  </si>
  <si>
    <t>Bullywugs</t>
  </si>
  <si>
    <t>Celestial</t>
  </si>
  <si>
    <t>Celestials, Upper planes</t>
  </si>
  <si>
    <t> A transcendant tongue from which derives many languages' words for concepts of good, purity, justice, compassion, and beneficence.</t>
  </si>
  <si>
    <t>uncommon</t>
  </si>
  <si>
    <t>http://forgottenrealms.wikia.com/wiki/Celestial_language</t>
  </si>
  <si>
    <t>Chessentan</t>
  </si>
  <si>
    <t>Chessenta</t>
  </si>
  <si>
    <t>http://forgottenrealms.wikia.com/wiki/Chessentic_languages#Languages</t>
  </si>
  <si>
    <t>Amn, Chondath, Cormyr, the Dalelands, the Dragon Coast, the civilized North, Sembia, the Silver Marches, the Sword Coast, Tethyr, Waterdeep, the Western Heartlands, the Vilhon Reach</t>
  </si>
  <si>
    <t>Central Faerun from the Sword Coast to the Sea of Fallen Stars (Cormyr, Dalelands, Waterdeep, Sembia, and so on)</t>
  </si>
  <si>
    <t>http://forgottenrealms.wikia.com/wiki/Chondathan_language</t>
  </si>
  <si>
    <t>Chultan</t>
  </si>
  <si>
    <t>Chult and Samarach</t>
  </si>
  <si>
    <t>Chult</t>
  </si>
  <si>
    <t>regional</t>
  </si>
  <si>
    <t>http://forgottenrealms.wikia.com/wiki/Chultan_language</t>
  </si>
  <si>
    <t>Chun</t>
  </si>
  <si>
    <t>http://forgottenrealms.wikia.com/wiki/Chun</t>
  </si>
  <si>
    <t>Everywhere on Faerûn's surface (trade language)</t>
  </si>
  <si>
    <t>STANDARD</t>
  </si>
  <si>
    <t>http://forgottenrealms.wikia.com/wiki/Common</t>
  </si>
  <si>
    <t>Standart</t>
  </si>
  <si>
    <t>Cosh</t>
  </si>
  <si>
    <t>Waelan</t>
  </si>
  <si>
    <t> Nelanther Isles</t>
  </si>
  <si>
    <t>http://forgottenrealms.wikia.com/wiki/Cosh</t>
  </si>
  <si>
    <t>Daelic</t>
  </si>
  <si>
    <t>Druids of Moonshae</t>
  </si>
  <si>
    <t xml:space="preserve"> The language of the druids in service to the Earthmother of the Moonshae islands is distinct from the language that other druids speak, though they do share some concepts. It is never written, a taboo to use of the language.</t>
  </si>
  <si>
    <t>SECRET LANGUAGES</t>
  </si>
  <si>
    <t>secret</t>
  </si>
  <si>
    <t>http://forgottenrealms.wikia.com/wiki/Druidic_language</t>
  </si>
  <si>
    <t>Damaran</t>
  </si>
  <si>
    <t>Damara, the Great Dale, Impiltur, the Moonsea, Narfell, Thesk, Vaasa, the Vast</t>
  </si>
  <si>
    <t>Damara, Vaasa</t>
  </si>
  <si>
    <t>http://forgottenrealms.wikia.com/wiki/Damaran_language</t>
  </si>
  <si>
    <t>Dambrathan</t>
  </si>
  <si>
    <t>Dambrath</t>
  </si>
  <si>
    <t>http://forgottenrealms.wikia.com/wiki/Dambrathan_language</t>
  </si>
  <si>
    <t>Dark Speech</t>
  </si>
  <si>
    <t>http://forgottenrealms.wikia.com/wiki/Dark_Speech</t>
  </si>
  <si>
    <t>Deep Speech</t>
  </si>
  <si>
    <t>Aboleths, cloakers</t>
  </si>
  <si>
    <t>http://forgottenrealms.wikia.com/wiki/Deep_Speech</t>
  </si>
  <si>
    <t>Derro</t>
  </si>
  <si>
    <t>very rare</t>
  </si>
  <si>
    <t>Dragons, dragonborn</t>
  </si>
  <si>
    <t>http://forgottenrealms.wikia.com/wiki/Draconic_language</t>
  </si>
  <si>
    <t>Position</t>
  </si>
  <si>
    <t>Drow </t>
  </si>
  <si>
    <t>http://forgottenrealms.wikia.com/wiki/Drow_language</t>
  </si>
  <si>
    <t>Goodman</t>
  </si>
  <si>
    <t>Goodwife or Maid</t>
  </si>
  <si>
    <t>Drueidan</t>
  </si>
  <si>
    <t xml:space="preserve">Druids. </t>
  </si>
  <si>
    <t>Thorass, Espruar or Dethek</t>
  </si>
  <si>
    <t>Druids</t>
  </si>
  <si>
    <t>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</si>
  <si>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Knight, Officer</t>
  </si>
  <si>
    <t>Sir</t>
  </si>
  <si>
    <t>Lady, or Lady Sir</t>
  </si>
  <si>
    <t>D'tarig</t>
  </si>
  <si>
    <t>http://forgottenrealms.wikia.com/wiki/D%27tarig_language</t>
  </si>
  <si>
    <t>Mayor. Warden, Commander, Seneschal</t>
  </si>
  <si>
    <t>Lady or Lady Lord</t>
  </si>
  <si>
    <t>Duergan</t>
  </si>
  <si>
    <t>DWARVISH</t>
  </si>
  <si>
    <t>DUERGARS</t>
  </si>
  <si>
    <t>Duergars</t>
  </si>
  <si>
    <t>Baron, Count</t>
  </si>
  <si>
    <t>Milord</t>
  </si>
  <si>
    <t>Milady</t>
  </si>
  <si>
    <t>Durpari </t>
  </si>
  <si>
    <t>Durpari</t>
  </si>
  <si>
    <t>IMASKARI</t>
  </si>
  <si>
    <t>Durpar, Estagund, Var, Veldorn</t>
  </si>
  <si>
    <t>Durpar</t>
  </si>
  <si>
    <t>http://forgottenrealms.wikia.com/wiki/Durpari_language</t>
  </si>
  <si>
    <t>Duke, Viscount, Marquis</t>
  </si>
  <si>
    <t>High Lord</t>
  </si>
  <si>
    <t>High Lady</t>
  </si>
  <si>
    <t>Durpari-Shaartan Patois</t>
  </si>
  <si>
    <t>Durpari Creole</t>
  </si>
  <si>
    <t>http://forgottenrealms.wikia.com/wiki/Durpari-Shaartan_Patois</t>
  </si>
  <si>
    <t>Grand Duke, Prince,</t>
  </si>
  <si>
    <t>Highness</t>
  </si>
  <si>
    <t>dwarves</t>
  </si>
  <si>
    <t>King, Queen, Archduke</t>
  </si>
  <si>
    <t>Majesty</t>
  </si>
  <si>
    <t>Easting</t>
  </si>
  <si>
    <t>http://forgottenrealms.wikia.com/wiki/Easting_language</t>
  </si>
  <si>
    <t>Elvish</t>
  </si>
  <si>
    <t>elves</t>
  </si>
  <si>
    <t>http://forgottenrealms.wikia.com/wiki/Elven_language</t>
  </si>
  <si>
    <t>Erakic</t>
  </si>
  <si>
    <t>The Ride</t>
  </si>
  <si>
    <t>http://forgottenrealms.wikia.com/wiki/Erakic</t>
  </si>
  <si>
    <t>Eshowan</t>
  </si>
  <si>
    <t>extinct Eshowe people of Chult.</t>
  </si>
  <si>
    <t>Galenan</t>
  </si>
  <si>
    <t>Eastern shield dwarves</t>
  </si>
  <si>
    <t>Ogres, giants</t>
  </si>
  <si>
    <t>giants</t>
  </si>
  <si>
    <t>http://forgottenrealms.wikia.com/wiki/Giant_language</t>
  </si>
  <si>
    <t>Gnoll</t>
  </si>
  <si>
    <t xml:space="preserve"> http://oakthorne.net/wiki/index.php?title=Languages_in_the_North</t>
  </si>
  <si>
    <t>Gnomish</t>
  </si>
  <si>
    <t>Gnim (Gnomish)</t>
  </si>
  <si>
    <t>http://forgottenrealms.wikia.com/wiki/Gnome_language</t>
  </si>
  <si>
    <t>Ghukliak</t>
  </si>
  <si>
    <t>Goblinoids</t>
  </si>
  <si>
    <t>Dethek / Thorass</t>
  </si>
  <si>
    <t xml:space="preserve">was the language spoken by goblins[1], hobgoblins, and bugbears. </t>
  </si>
  <si>
    <t>http://forgottenrealms.wikia.com/wiki/Goblin_language</t>
  </si>
  <si>
    <t>Gol-Kaa</t>
  </si>
  <si>
    <t>Goliaths</t>
  </si>
  <si>
    <t>Grell</t>
  </si>
  <si>
    <t>Grung</t>
  </si>
  <si>
    <t>Gurri</t>
  </si>
  <si>
    <t>Gur</t>
  </si>
  <si>
    <t>http://forgottenrealms.wikia.com/wiki/Gurri</t>
  </si>
  <si>
    <t>Halardrim</t>
  </si>
  <si>
    <t>http://forgottenrealms.wikia.com/wiki/Halardrim</t>
  </si>
  <si>
    <t>Luiric</t>
  </si>
  <si>
    <t>http://forgottenrealms.wikia.com/wiki/Halfling_language</t>
  </si>
  <si>
    <t>Halruaan</t>
  </si>
  <si>
    <t>Halruaa, Nimbral</t>
  </si>
  <si>
    <t>Halruaa</t>
  </si>
  <si>
    <t>http://forgottenrealms.wikia.com/wiki/Halruaan_language</t>
  </si>
  <si>
    <t>Hamarfae</t>
  </si>
  <si>
    <t>http://forgottenrealms.wikia.com/wiki/Hamarfae</t>
  </si>
  <si>
    <t>Han </t>
  </si>
  <si>
    <t>http://forgottenrealms.wikia.com/wiki/Han_languages</t>
  </si>
  <si>
    <t>Hulgorkyn</t>
  </si>
  <si>
    <t>Old Orcish</t>
  </si>
  <si>
    <t>Archaic ore</t>
  </si>
  <si>
    <t>http://forgottenrealms.wikia.com/wiki/Orc_language</t>
  </si>
  <si>
    <t>Luskan, Mintarn, the Moonshaes, the Savage North (uncivilized areas), Ruathym, the Uthgardt barbarians</t>
  </si>
  <si>
    <t>The North (The Savage Frontier)</t>
  </si>
  <si>
    <t>Devils</t>
  </si>
  <si>
    <t>http://forgottenrealms.wikia.com/wiki/Iokharic</t>
  </si>
  <si>
    <t>Ixitxachitl</t>
  </si>
  <si>
    <t>Jannti</t>
  </si>
  <si>
    <t>http://forgottenrealms.wikia.com/wiki/Jannti</t>
  </si>
  <si>
    <t>Jhaamdathan </t>
  </si>
  <si>
    <t>Old Chondathan</t>
  </si>
  <si>
    <t>http://forgottenrealms.wikia.com/wiki/Jhaamdathan_language</t>
  </si>
  <si>
    <t>Kadari</t>
  </si>
  <si>
    <t>http://forgottenrealms.wikia.com/wiki/Kadari</t>
  </si>
  <si>
    <t>Koryo</t>
  </si>
  <si>
    <t>Kozakuran</t>
  </si>
  <si>
    <t>Kozakura</t>
  </si>
  <si>
    <t>Kuong </t>
  </si>
  <si>
    <t>http://forgottenrealms.wikia.com/wiki/Kuong_language</t>
  </si>
  <si>
    <t>Kurit </t>
  </si>
  <si>
    <t>dialect of the arctic dwarves who live north of the spine of the world</t>
  </si>
  <si>
    <t>Lantanese</t>
  </si>
  <si>
    <t>Lantan</t>
  </si>
  <si>
    <t>http://forgottenrealms.wikia.com/wiki/Lantanese_language</t>
  </si>
  <si>
    <t>Laothan </t>
  </si>
  <si>
    <t>Malatra</t>
  </si>
  <si>
    <t>http://forgottenrealms.wikia.com/wiki/Laothan_language</t>
  </si>
  <si>
    <t>Lidahan </t>
  </si>
  <si>
    <t>http://forgottenrealms.wikia.com/wiki/Lidahan</t>
  </si>
  <si>
    <t>Loross</t>
  </si>
  <si>
    <t>Netherese noble tongue</t>
  </si>
  <si>
    <t>http://forgottenrealms.wikia.com/wiki/Loross</t>
  </si>
  <si>
    <t xml:space="preserve">Maiden's Tongue: Dambrath </t>
  </si>
  <si>
    <t>(Priestesses of Loviatar)</t>
  </si>
  <si>
    <t>The ceremonial and secret tongue of the Crintri priestesses of Loviatar in the nation of Dambrath</t>
  </si>
  <si>
    <t>TRADE LANGUAGES OAKHORN</t>
  </si>
  <si>
    <t>http://forgottenrealms.wikia.com/wiki/Maiden%27s_Tongue</t>
  </si>
  <si>
    <t>Maran</t>
  </si>
  <si>
    <t>http://forgottenrealms.wikia.com/wiki/Maran</t>
  </si>
  <si>
    <t>Midani</t>
  </si>
  <si>
    <t>Zakhara*, the Bedine</t>
  </si>
  <si>
    <t>Zakhara, Bedine nomads of Anauroch</t>
  </si>
  <si>
    <t>http://forgottenrealms.wikia.com/wiki/Midani_language</t>
  </si>
  <si>
    <t>Modron</t>
  </si>
  <si>
    <t>Mulani</t>
  </si>
  <si>
    <t>Mulhorand, Murghôm, Semphar</t>
  </si>
  <si>
    <t>Mulhorand</t>
  </si>
  <si>
    <t>http://forgottenrealms.wikia.com/wiki/Mulhorandi_language</t>
  </si>
  <si>
    <t>Mulhorandi (var.)</t>
  </si>
  <si>
    <t>Thay</t>
  </si>
  <si>
    <t>Narfelli </t>
  </si>
  <si>
    <t>http://forgottenrealms.wikia.com/wiki/Narfelli_language</t>
  </si>
  <si>
    <t>Naric</t>
  </si>
  <si>
    <t>http://forgottenrealms.wikia.com/wiki/Naric</t>
  </si>
  <si>
    <t>Netherese</t>
  </si>
  <si>
    <t>A precursor of Halruaan</t>
  </si>
  <si>
    <t>Nexalan</t>
  </si>
  <si>
    <t>http://forgottenrealms.wikia.com/wiki/Nexalan_language</t>
  </si>
  <si>
    <t>Noga</t>
  </si>
  <si>
    <t>http://forgottenrealms.wikia.com/wiki/Noga</t>
  </si>
  <si>
    <t>Oigur</t>
  </si>
  <si>
    <t>http://forgottenrealms.wikia.com/wiki/Oigur_language</t>
  </si>
  <si>
    <t>Old Anwahran</t>
  </si>
  <si>
    <t>http://forgottenrealms.wikia.com/wiki/Old_Anwahran</t>
  </si>
  <si>
    <t>http://forgottenrealms.wikia.com/wiki/Gol-Kaa</t>
  </si>
  <si>
    <t>Old Illuskan</t>
  </si>
  <si>
    <t>http://forgottenrealms.wikia.com/wiki/Old_Illuskan</t>
  </si>
  <si>
    <t>Old Omuan</t>
  </si>
  <si>
    <t>Forgotten human</t>
  </si>
  <si>
    <t>Daraktan</t>
  </si>
  <si>
    <t>Orcs</t>
  </si>
  <si>
    <t>Payit</t>
  </si>
  <si>
    <t>http://forgottenrealms.wikia.com/wiki/Payit_language</t>
  </si>
  <si>
    <t>Primordial</t>
  </si>
  <si>
    <t>Elementals</t>
  </si>
  <si>
    <t>http://forgottenrealms.wikia.com/wiki/Primordial_language</t>
  </si>
  <si>
    <t>Purang </t>
  </si>
  <si>
    <t>http://forgottenrealms.wikia.com/wiki/Purang_language</t>
  </si>
  <si>
    <t>Qualith</t>
  </si>
  <si>
    <t>Illithids</t>
  </si>
  <si>
    <t>http://forgottenrealms.wikia.com/wiki/Qualith</t>
  </si>
  <si>
    <t>Rashemi </t>
  </si>
  <si>
    <t>Rasallesian</t>
  </si>
  <si>
    <t>Rashemen</t>
  </si>
  <si>
    <t>http://forgottenrealms.wikia.com/wiki/Rashemi_language</t>
  </si>
  <si>
    <t>Rauran </t>
  </si>
  <si>
    <t>Ancient Imask</t>
  </si>
  <si>
    <t>http://forgottenrealms.wikia.com/wiki/Ancient_Imask_languages</t>
  </si>
  <si>
    <t>Reghedjic </t>
  </si>
  <si>
    <t>Reghedmen (Icewind Dale
Barbarians)</t>
  </si>
  <si>
    <t>Regional</t>
  </si>
  <si>
    <t>http://forgottenrealms.wikia.com/wiki/Reghedjic_language</t>
  </si>
  <si>
    <t>Reian</t>
  </si>
  <si>
    <t>Rengardt</t>
  </si>
  <si>
    <t>http://forgottenrealms.wikia.com/wiki/Rengardt</t>
  </si>
  <si>
    <t>Riftspeak</t>
  </si>
  <si>
    <t>The dialect of the gold dwarves, </t>
  </si>
  <si>
    <t>Roushoum </t>
  </si>
  <si>
    <t>Imaskari</t>
  </si>
  <si>
    <t>deep imaskari</t>
  </si>
  <si>
    <t>A precursor of Tuigan</t>
  </si>
  <si>
    <t>http://forgottenrealms.wikia.com/wiki/Roushoum</t>
  </si>
  <si>
    <t>Ruathlek</t>
  </si>
  <si>
    <t>CUSTOM</t>
  </si>
  <si>
    <t>Illusionists, Followers of Lliira, Nimbral.</t>
  </si>
  <si>
    <t>Illusionists</t>
  </si>
  <si>
    <t xml:space="preserve"> A language derived from Netherese innovated by the ancient followers of Lliira and the cabals of illusionists in service to her. The language remains in use as a sort of trade language that many illusionist arcanabula are written in, as well as the language of Nimbral.</t>
  </si>
  <si>
    <t>http://forgottenrealms.wikia.com/wiki/Ruathlek</t>
  </si>
  <si>
    <t>Sahuagin</t>
  </si>
  <si>
    <t>Seldruin</t>
  </si>
  <si>
    <t>ELVISH</t>
  </si>
  <si>
    <t>Elven high magic</t>
  </si>
  <si>
    <t>http://forgottenrealms.wikia.com/wiki/Seldruin</t>
  </si>
  <si>
    <t>Serusan</t>
  </si>
  <si>
    <t>Serosian common</t>
  </si>
  <si>
    <t>Inner Sea (aquatic trade language)</t>
  </si>
  <si>
    <t>Aquan</t>
  </si>
  <si>
    <t>http://forgottenrealms.wikia.com/wiki/Serusan</t>
  </si>
  <si>
    <t>Sespechian</t>
  </si>
  <si>
    <t>http://forgottenrealms.wikia.com/wiki/Sespechian</t>
  </si>
  <si>
    <t>Shaaran</t>
  </si>
  <si>
    <t>Lake of Steam, Lapaliiya, Sespech, the Shaar</t>
  </si>
  <si>
    <t>The Shaar</t>
  </si>
  <si>
    <t>http://forgottenrealms.wikia.com/wiki/Shaaran_language</t>
  </si>
  <si>
    <t>Shadow Cant </t>
  </si>
  <si>
    <t xml:space="preserve">Shadow Thieves of Amn. </t>
  </si>
  <si>
    <t>Shadow thieves</t>
  </si>
  <si>
    <t>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</si>
  <si>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Shanatan</t>
  </si>
  <si>
    <t>western shield dwarves</t>
  </si>
  <si>
    <t>Shou</t>
  </si>
  <si>
    <t>Shou Lung, T'u Lung, Ra-Khati, Tabot</t>
  </si>
  <si>
    <t>Shou Chiang</t>
  </si>
  <si>
    <t>http://forgottenrealms.wikia.com/wiki/Shou_Chiang_languages</t>
  </si>
  <si>
    <t>Slaad</t>
  </si>
  <si>
    <t>Slaads</t>
  </si>
  <si>
    <t>Sossic</t>
  </si>
  <si>
    <t>http://forgottenrealms.wikia.com/wiki/Sossic</t>
  </si>
  <si>
    <t>HUMAN REGIONAL</t>
  </si>
  <si>
    <t>Giant Tongue:</t>
  </si>
  <si>
    <t>Sylvan</t>
  </si>
  <si>
    <t>Fey creatures</t>
  </si>
  <si>
    <t>http://forgottenrealms.wikia.com/wiki/Sylvan</t>
  </si>
  <si>
    <t>High Giantish: Jotunalder</t>
  </si>
  <si>
    <t>Tabotan </t>
  </si>
  <si>
    <t>http://forgottenrealms.wikia.com/wiki/Tabotan_language</t>
  </si>
  <si>
    <t>Stone Giantish: Jotunhaug, Jotunise, Jostunstein</t>
  </si>
  <si>
    <t>Tashalan</t>
  </si>
  <si>
    <t>Akûrian</t>
  </si>
  <si>
    <t>Black Jungle, Mhair Jungle, Samarach, Tashalar, Thindol</t>
  </si>
  <si>
    <t>http://forgottenrealms.wikia.com/wiki/Tashalan_language</t>
  </si>
  <si>
    <t>Telfir</t>
  </si>
  <si>
    <t>http://forgottenrealms.wikia.com/wiki/Telfir</t>
  </si>
  <si>
    <t>Sky Giantish: Jotunild, Jostunskye, Jotunuvar</t>
  </si>
  <si>
    <t>Telpi</t>
  </si>
  <si>
    <t>http://forgottenrealms.wikia.com/wiki/Telpi</t>
  </si>
  <si>
    <t>Ogre Tongue: Jogishk</t>
  </si>
  <si>
    <t>Tharian</t>
  </si>
  <si>
    <t>http://forgottenrealms.wikia.com/wiki/Tharian</t>
  </si>
  <si>
    <t>Thayan</t>
  </si>
  <si>
    <t>Gnomish Languages</t>
  </si>
  <si>
    <t>http://forgottenrealms.wikia.com/wiki/Thayan_language</t>
  </si>
  <si>
    <t>Gnomish Tongue:</t>
  </si>
  <si>
    <t>Thieves' Cant</t>
  </si>
  <si>
    <t>Rogues</t>
  </si>
  <si>
    <t>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</si>
  <si>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http://forgottenrealms.wikia.com/wiki/Thieves'_cant</t>
  </si>
  <si>
    <t>Gnomish: Gnim</t>
  </si>
  <si>
    <t>Thorass </t>
  </si>
  <si>
    <t>Old (Auld) Common</t>
  </si>
  <si>
    <t>Old Common</t>
  </si>
  <si>
    <t>http://forgottenrealms.wikia.com/wiki/Thorass_language</t>
  </si>
  <si>
    <t>Thorasta</t>
  </si>
  <si>
    <t>Western Heartlands, Baldur's Gate</t>
  </si>
  <si>
    <t>Orc Tongues:</t>
  </si>
  <si>
    <t>Thresk</t>
  </si>
  <si>
    <t>Orcish: Daraktan, Hulgorkyn*</t>
  </si>
  <si>
    <t>Thri-kreen</t>
  </si>
  <si>
    <t>Goblin Languages</t>
  </si>
  <si>
    <t>Trade Tongue</t>
  </si>
  <si>
    <t>trade</t>
  </si>
  <si>
    <t>http://forgottenrealms.wikia.com/wiki/Trade_Tongue</t>
  </si>
  <si>
    <t>Goblin Tongues:</t>
  </si>
  <si>
    <t>Troglodyte</t>
  </si>
  <si>
    <t>Goblin-speak: Ghukliak</t>
  </si>
  <si>
    <t>Tuigan</t>
  </si>
  <si>
    <t>Hordelands</t>
  </si>
  <si>
    <t>http://forgottenrealms.wikia.com/wiki/Tuigan_language</t>
  </si>
  <si>
    <t>Halfling Languages</t>
  </si>
  <si>
    <t>Turmic</t>
  </si>
  <si>
    <t>Turmish</t>
  </si>
  <si>
    <t>http://forgottenrealms.wikia.com/wiki/Turmic</t>
  </si>
  <si>
    <t>Halfling Tongue:</t>
  </si>
  <si>
    <t>Tymantheran </t>
  </si>
  <si>
    <t>DRACONIANS</t>
  </si>
  <si>
    <t>dragonborn of Tymanther</t>
  </si>
  <si>
    <t>http://forgottenrealms.wikia.com/wiki/Tymantheran_(dialect)</t>
  </si>
  <si>
    <t>Hinish: Luiric</t>
  </si>
  <si>
    <r>
      <t>Uloushinn</t>
    </r>
    <r>
      <rPr>
        <sz val="11"/>
        <color theme="1"/>
        <rFont val="Segoe UI"/>
        <family val="2"/>
        <charset val="204"/>
      </rPr>
      <t> </t>
    </r>
  </si>
  <si>
    <t>Bedine</t>
  </si>
  <si>
    <t>Uluik</t>
  </si>
  <si>
    <t>Great Glacier</t>
  </si>
  <si>
    <t>Ice Hunters, Ulutiun</t>
  </si>
  <si>
    <t>language of the ten towns and the hunters north of the spine</t>
  </si>
  <si>
    <t>http://forgottenrealms.wikia.com/wiki/Uluik</t>
  </si>
  <si>
    <t xml:space="preserve">Ulutiun </t>
  </si>
  <si>
    <t>(Great Glacier)</t>
  </si>
  <si>
    <t>http://forgottenrealms.wikia.com/wiki/Ulutiun_language</t>
  </si>
  <si>
    <t>Racial Languages</t>
  </si>
  <si>
    <t>Undercommon</t>
  </si>
  <si>
    <t>Underdark (trade language)</t>
  </si>
  <si>
    <t>http://forgottenrealms.wikia.com/wiki/Undercommon</t>
  </si>
  <si>
    <t>Aragrakh: Dragons. An ancient language, also known as "Old High Wyrmish", used as a formal ritual language by dragons. Woe to those who are not dragons that are overheard using it by wyrmkind. Written in Draconic.</t>
  </si>
  <si>
    <t>Unther</t>
  </si>
  <si>
    <t>http://forgottenrealms.wikia.com/wiki/Untheric_languages</t>
  </si>
  <si>
    <t>Auld Wyrmish: Dragons. Something of a common tongue among the different breeds of dragon, who each have their own tongues. Also sometimes called "Draconic," it is also spoken by many kobolds and wyverns. Written in Draconic.</t>
  </si>
  <si>
    <t>Wa-an</t>
  </si>
  <si>
    <t>Wa</t>
  </si>
  <si>
    <t>Authlan: Wild Dwarves. An ancient and simplified version of Riftspeak, with noticable Authalan and Chultan influences. Written in Dethek, although it is rare to find a literate wild dwarf.</t>
  </si>
  <si>
    <t>Moonshae Isles</t>
  </si>
  <si>
    <t>Daraktan: Orcs. A common language spoken by most orcs, although not many of them are literate. It evolved from the now-dead Hulgorkyn language. Written in Dethek.</t>
  </si>
  <si>
    <t>Yipyak</t>
  </si>
  <si>
    <t>http://forgottenrealms.wikia.com/wiki/Yipyak</t>
  </si>
  <si>
    <t>Deep Drow: Drow Elves. Also called Low Drow or Drowic, this is the common language of the drow. Each community has its own dialect, but can reasonably undertand one another. Written in Espruar.</t>
  </si>
  <si>
    <t>Yuan-ti language</t>
  </si>
  <si>
    <t>http://forgottenrealms.wikia.com/wiki/Yuan-ti_language</t>
  </si>
  <si>
    <t>Drow Sign Language: Drow Elves. A hand-code capable of impressive complexity, used by drow on patrol in the Underdark, or when silence is otherwise needful or useful.</t>
  </si>
  <si>
    <t>Zhentarim Argot</t>
  </si>
  <si>
    <t>Zhents</t>
  </si>
  <si>
    <t>The secret tongue of the Black Network. It is rarely spoken outside of Zhentarim strongholds, such as the Citadel of the Raven, Darkhold and Zhentil Keep, except by their nefarious agents meeting in secret</t>
  </si>
  <si>
    <t>Duergan: Duergar. Originally descended from Shanatan, this language has been deeply affected by the duergars' time in the Underdark. Written in Dethek.</t>
  </si>
  <si>
    <t>Galenan: Shield Dwarves. The language of the eastern shield dwarves is spoken more frequently by its people, but it is also less pure, having been heavily influenced by Damaran. Written in Dethek.</t>
  </si>
  <si>
    <t>Ghukliak: Goblins, Hobgoblins, Bugbears. A rough and gutteral language well suited to discussing concepts of violence. Written in Dethek.</t>
  </si>
  <si>
    <t>Gnim: Gnomes. A staggeringly complex language, filled with all manner of words to discuss nuances of distinction. It is a language excellent for artistic, academic and engineering pursuits; indeed, many sages across the realms consider it to be a "scholar's language". Written in Dethek.</t>
  </si>
  <si>
    <t>High Drow: Drow Elves. A complex language with its own runic alphabet, it is primarily used by priestesses in ritual context and nobles when they wish to communicate above the heads of the rabble. Written in High Drow.</t>
  </si>
  <si>
    <t>Jannti: Geniekind. The language of the janns serves as a sort of Common language for geniekind, who are notoriously suspicious about those seeking to learn their individual languages. Jannti can be written in Thorass or Draconic.</t>
  </si>
  <si>
    <t>Jotun: Giants. A common tongue among giants, and possibly one of the oldest extant languages still in use. It shares roots with Thorass, and is written with Thorass. There are also individual languages based off of Jotun, in use by various giantish subraces (all of which are written in Thorass):</t>
  </si>
  <si>
    <t>Jotunalder: Giants. A ritualized language that is highly formalized and stilted. Those who speak Jotun can understand it well enough.</t>
  </si>
  <si>
    <t>Jogishk: Ogres. A vulgar patois of Jotun and Common.</t>
  </si>
  <si>
    <t>Jotunhaug: Hill and Mountain Giants. A rough, gutteral language which seems to be a corruption of Jotunise.</t>
  </si>
  <si>
    <t>Jotunild: Fire Giants.</t>
  </si>
  <si>
    <t>Jotunise: Frost Giants. The predecessor language to Jotunhaug.</t>
  </si>
  <si>
    <t>Jostunskye: Cloud and Fog Giants.</t>
  </si>
  <si>
    <t>Jostunstein: Stone Giants.</t>
  </si>
  <si>
    <t>Jotunuvar: Storm Giants.</t>
  </si>
  <si>
    <t>Kurit: Arctic Dwarves. A dwarven dialect considered much polluted by other dwarves, given the degree it has been influenced by the human Uluik language. Written in Dethek.</t>
  </si>
  <si>
    <t>Luiric: Halflings of Luiren. Considered the racial language of halflings, it is almost unheard of outside of Luiren, even by halflings themselves. Written in Espruar.</t>
  </si>
  <si>
    <t>Riftspeak: Gold Dwarves. A truly ancient dialect favored by the dwarves of the Great Rift, who care for and nurture the speaking of this language as carefully as they care for their gold. Written in Dethek.</t>
  </si>
  <si>
    <t>Shanatan: Shield Dwarves.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t>
  </si>
  <si>
    <t>Sylvan: Fey. A subtle language spoken by fey and many other sylvan creatures with close ties to such. Written in Espruar.</t>
  </si>
  <si>
    <t>Yipyak: Kobolds. A debased form of Auld Wyrmish that serves as a common tongue for kobolds. Written inDraconic.</t>
  </si>
  <si>
    <t>Extraplanar</t>
  </si>
  <si>
    <t>Abyssal: Demons. A twisted, complex tongue whose words often have meanings based on the speaker's emotions and intentions toward the listener, Abyssal's linguistic emphasis is on concepts of violence and revulsion, madness and contempt for others. Written in Infernal.</t>
  </si>
  <si>
    <t>Celestial: Upper Planes. A transcendant tongue from which derives many languages' words for concepts of good, purity, justice, compassion, and beneficence. Written in Celestial.</t>
  </si>
  <si>
    <t>Infernal: Devils. A vulgar, angry patois combining the worst of a thousand different tongues from across the multiverse, Infernal is a language of hate and domination, of invective and threat. Written in Infernal.</t>
  </si>
  <si>
    <t>Primordial: Elementals. An ur-language made up of the limited elemental dialects found on the various Inner Planes. Native speakers can often speak only their individual dialect, but those who learn the tongue usually master all of the dialects as part of learning the complete language. These dialects include Auran (planes of Air), Aquan (planes of Water), Ignan (planes of Fire), and Terran (planes of Earth). Written in Dethek.</t>
  </si>
  <si>
    <t>Trade Tongues</t>
  </si>
  <si>
    <t>Daelic: Druids (Moonshae). The language of the druids in service to the Earthmother of the Moonshae islands is distinct from the language that other druids speak, though they do share some concepts. It is never written, a taboo to use of the language.</t>
  </si>
  <si>
    <t>Drueidan: Druids. 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</si>
  <si>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Maiden's Tongue: Dambrath (Priestesses of Loviatar). The ceremonial and secret tongue of the Crintri priestesses of Loviatar in the nation of Dambrath. Written in Thorass.</t>
  </si>
  <si>
    <t>Ruathlek: Illusionists, Followers of Lliira, Nimbral. A language derived from Netherese innovated by the ancient followers of Lliira and the cabals of illusionists in service to her. The language remains in use as a sort of trade language that many illusionist arcanabula are written in, as well as the language of Nimbral.</t>
  </si>
  <si>
    <t>Shadow Cant: Shadow Thieves of Amn. 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</si>
  <si>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Thieves' Cant: 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</si>
  <si>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Zhentarim Argot: Zhentarim. The secret tongue of the Black Network. It is rarely spoken outside of Zhentarim strongholds, such as the Citadel of the Raven, Darkhold and Zhentil Keep, except by their nefarious agents meeting in secret. Written in Thorass.</t>
  </si>
  <si>
    <t>Dead Languages</t>
  </si>
  <si>
    <t>These languages are truly dead - no mean feat in a world where folk might live hundreds or even thousands of years! No one remembers how they were pronounced or even the majority of their vocabularies. They may turn up in writings here and there that can challenge even the best of sages to attempt a translation, but may not be taken as Language Proficiencies.</t>
  </si>
  <si>
    <t>Arkian, Eshowan, Telfir: Chult. A trio of long-dead languages spoken in and around the Chultan peninsula. Written in Thorass.</t>
  </si>
  <si>
    <t>Auld Chessic/Alambic: Chessenta. An ancient language spoken around the area that came to be known as Chessenta, and its environs. It was adopted by the people of Chessenta after they abandoned the Untheric language. Written in Thorass.</t>
  </si>
  <si>
    <t>Auld Thorass: Early Humanity. The original spoken language of the alphabet of the same name is long dead. Despite this, it shares enough of its structure with Common that those who know it can usually discern what is intended to be communicated when writings in Auld Thorass are found. Simple remnants of this language can occasionally be found in the speech of rural or particularly old speakers of Common, who pepper their speech with "thee's" and "thou's" in a stilted, archaic argot. Written in Thorass.</t>
  </si>
  <si>
    <t>Auld Tharian: Moonsea (North and West). An ancient tongue spoken around the Moonsea. Long since replaced by the modern Tharian, though they are similar enough that modern readers can usually decipher the rough meaning of inscriptions in Auld Tharian (Intelligence DC 15). Written in Thorass.</t>
  </si>
  <si>
    <t>Elder Tongue: Dwarves. An ancient language held to be the ur-tongue of all dwarven language.</t>
  </si>
  <si>
    <t>Halardrim: Rashemen. An ancient tongue spoken in the lands of Rashemen. Written in Thorass.</t>
  </si>
  <si>
    <t>Han: Kara-Tur. Ancient language of the Han peoples, ancestors to the people of Koryo, Kozakura, and Wa.</t>
  </si>
  <si>
    <t>Hulgorkyn: Orcs. An ancient and now-dead language once used by orcs. Its nuances suggest a higher degree of cultural sophistication than that now possessed by orc-kind.</t>
  </si>
  <si>
    <t>Imaskari: X. X. Written in XXX.</t>
  </si>
  <si>
    <t>Kadari: X. X. Written in XXX.</t>
  </si>
  <si>
    <t>Loross: Netheril. The language of the nobility of ancient Netheril, a part of the Ulou language family.</t>
  </si>
  <si>
    <t>Netherese: Netheril. The language of the ancient Netheril Empire, a part of the ancient Ulou language family. It was spoken primarily by the commoners of the empire.</t>
  </si>
  <si>
    <t>Noga: X. X. Written in XXX.</t>
  </si>
  <si>
    <t>Rauran: X. X. Written in XXX.</t>
  </si>
  <si>
    <t>Reian: X. X. Written in XXX.</t>
  </si>
  <si>
    <t>Rengardt: Netheril. The language of the tribes who roamed the area that later became Netheril.</t>
  </si>
  <si>
    <t>Roushoum: Imaskari Empire. Ancient language of the Imaskari people, whose ancient Imaskar Empire once spanned what is now Unther, Thay and Mulhorand. Its many varied descendants include the languages of the Durpari, the Rauric family of languages, Raumvira, and the various Tuigan dialects. Written in Imaskari.</t>
  </si>
  <si>
    <t>Seldruin: Elves. An ancient magical language of the elven peoples, Seldruin was used to enact the now-lost power of Elven High Magic. Written in the Hamarfae language.</t>
  </si>
  <si>
    <t>Thresk: Chessenta. Another pre-modern Chessentan language, between modern Chessic and Auld Chessic/Alambic. Written in Thorass.</t>
  </si>
  <si>
    <t>Trusk: Illuskan Empire. The now-dead language of the Illuskan Empire in the North, and the ancestor of modern Illuskan and similar tongues. Written in Thorass.</t>
  </si>
  <si>
    <t>X: X. X. Written in XXX.</t>
  </si>
  <si>
    <t>Джерело: &lt;http://oakthorne.net/wiki/index.php?title=Forgotten_Realms_Languages&gt;</t>
  </si>
  <si>
    <t>INNS AND TAVERNS</t>
  </si>
  <si>
    <t>7 лютого 2017 р.</t>
  </si>
  <si>
    <t>Inns are primarily places where a traveler can sleep for the night, stable one’s horses, buy semi¬secure short-term storage, and get simple meals either in one’s rooms or in a “common room” (dining room).</t>
  </si>
  <si>
    <t>Alehouses (taverns) are mainly places for drinking, sometimes with rentable private booths or chambers for conducting business meetings. Such chambers can also be rented for overnight stays, and simple food of the sausage, meat-pie, stew, and bread-loaf variety can be had. (Taverns in the Realms seldom offer extensive menus.) The main room of a tavern is a taproom, and taverns have tavernmasters and even tankard-tenders (but never barkeeps, barkeepers, or bartenders). Female servers are known as wenches (not a dis-respectful term), and male servers are known as keghands, never waitresses and waiters. Taverns serve ale in tankards, and wine in tall glasses or flagons (no one uses the words “mug” or “pint”).</t>
  </si>
  <si>
    <t>The Realms has uncounted thousands of both inns and taverns. A small wayside settlement might have just an inn that serves also as a tav¬ern. Conversely, backcountry hamlets and villages not on a trade road often lack an inn; the tavern serves both functions, with a stable loft offering crude overnight sleeping facilities for travelers. Although generalizations are by nature oversim¬plifications, taverns are generally noisier and less formal than inns, and taverns tend to welcome everyone, whereas inns are restricted to paying guests—and perhaps one or two persons who come to meet with each guest. Local law keep¬ers tend to be slightly more lax in disciplining the patrons of taverns (“Well, what did ye ex¬pect? Drunkards brawl, and you went to a place where folk go to get drunk!”) than they are for the guests of inns, where it’s understood that patrons are paying for some measure of peace, quiet to sleep, and security.</t>
  </si>
  <si>
    <t>Taverns and inns often have stables, run by stablemasters who direct hostlers to tend to horses (these handlers are rarely called grooms). Both inns and taverns have cellarers who see to the procurement, storage, and retrieval of drinkables and sometimes of food, too. Female servants are generally known as maids, and male servants as jacks. </t>
  </si>
  <si>
    <t>A wayside inn or tavern might buy, sell, and trade mounts and pack animals, but in cities and market towns, such guild-dominated trade is done at “livery stables” instead.</t>
  </si>
  <si>
    <t>In a small inn where one servant sees to ev¬erything for multiple rooms, that servant is a “chambermaid” or “chamberjack” (less formally, just “maid” or “jack”). If the inn is a little larger, it will have “chamberers” assisted by “warmers” (more formally, “warming maids” or “warming jacks”) who see to chamber pots and to ewers, basins, and towels, for wash water and drinking water. These names are used even in inns that never heat water.</t>
  </si>
  <si>
    <t>An even larger inn will separate the warmers from those who deal with chamber pots, who then are “nightmaids” and “nightjacks” or, less for¬mally, “potmaids” and “potjacks.”</t>
  </si>
  <si>
    <t>Typical superior tavern fare throughout Faerun consists of inexpensive drinks—such as mint water, small beer, local ales and wines, and some offering of stronger spirits—as well as an assort¬ment of nuts, wheels of cheese, small round loaves of salty bread, sausages, soups, and “everything in” stews. One of these stews usually contains boar scraps and barley, the broth thickened with mashed yellow peas. It is always salty, to encour¬age more drinking, and always served in tankards with long spoons chained to their handles for use in scraping out the last food at the bottom of the tankard.</t>
  </si>
  <si>
    <t>Public Dining and Menus</t>
  </si>
  <si>
    <t>In the Realms, the most popular everyday terms for “restaurant” are “feasthouse” and the slightly grander “feast hall” (more often these days “feast¬ing hall,” to avoid confusion with “festhall).”</t>
  </si>
  <si>
    <t>The Chondathan word “skaethar” has crept into Common as formal usage, meaning “dining es-tablishment,” where the word “feasthouse” has a meaning closer to “eatery.”</t>
  </si>
  <si>
    <t>Small wayside inns and taverns that offer the only public dining in a town don’t bother with menus. Whatever’s “on” tonight is it, with usual meal choices so simple that the platter¬maid just verbally imparts them (“What’ll it be, goodsirs? The fish or the joint?” or “Full meat or the stew?”) and outlines the drinkables and desserts—the latter being the real “treat worth</t>
  </si>
  <si>
    <t>paying for” in the eyes of most commoners and farmers in the Realms.</t>
  </si>
  <si>
    <t>A larger settlement might have multiple places to eat but little true competition. For example, a village might have a temple that serves food only to pilgrims and night guests, an inn that serves a different sort of fare but only to patrons, and a tavern that serves only sausages, cheese, and hot hardbread with lots and lots of ale to everyone who comes in the door and pays. Again, no writ¬ten menus are needed or used.</t>
  </si>
  <si>
    <t>Most feasthouses and feast halls inside inns and taverns are located where there’s true com¬petition, as is usual in market towns and cities, as well as places where food sources change often (fresh fish landed at ports, for example). Newly arrived fare is chalked up on menu boards, typi¬cally on display beside the bar as well as on a pillar not far inside the front door.</t>
  </si>
  <si>
    <t>Royalty, nobility, and wealthy social climbers have always regarded beautiful printed menus (often taken home as remembrances) as a mark of what they call “proper” or “superior” dining. As a result, all highborn feasting halls and inns that have ornate feast chambers or agreements with feasthouses and dining clubs tend to prepare handsomely calligraphed “provender bills.” These provender bills cover both sides of one sheet of heavy paper; menus are a field in which exotic pa¬pers are the rage, not parchment. In Waterdeep, almost every eatery in North Ward, Sea Ward, Castle Ward, and Trades Ward west and north of the City of the Dead employs such printed menus. Even some of the more exclusive “upstairs clubs” in Dock Ward, frequented by young nobles, use either printed menus, done by the broadsheet printers, or handwritten cards.</t>
  </si>
  <si>
    <t>A few establishments boast what we would recognize as coated-paper, multipanel foldout menus. The coating is wax, to keep stains from stews and sauces off the paper, which is usually shield-shaped rather than rectangular. These es¬tablishments are mainly in Calimshan and the Tashalar, but there are a few in Amn, coastal Tethyr, and the Vilhon.</t>
  </si>
  <si>
    <t>An old tradition around the shores of the Shin¬ing Sea—still seen in some places there, and flourishing in Var the Golden—is that of the ban¬ner maids. These are provocatively or grandly dressed lasses who accompany the platter-maid to a table of diners. The banner maid is literally</t>
  </si>
  <si>
    <t>MIC Н МЛ КОМАКСК</t>
  </si>
  <si>
    <t>wearing the menu, as a fore-and-aft stiffened fabric that fits close to the body. She stands and moves as diners direct, they choose their meals, the platter-maid records the orders, and off both maids go to the next table. Good-looking and at¬tractively dressed banner maids often get called back several times throughout a meal. It’s con¬sidered good fun and acceptable to “call forth” the banner maid once more or even several times as one eats, but it is not considered good form to dally over the initial order, or to recall her mul¬tiple times immediately after making that order. Some restaurants use their banner maids for deal¬ing with rowdy diners, equipping them with bulbs of swiftsleep gas or liquid drugs that act as seda¬tives when mixed with wine or ale hidden beneath their menu boards.</t>
  </si>
  <si>
    <t>WHAT’S TO EAT?</t>
  </si>
  <si>
    <t>The bounty of the land and agriculture are watched over by Chauntea; however, no deity governs food and drink. Many faiths use special foods, meals, food preparations, and drugs in various holy rituals, but food and drink are not exclusively the portfolio of any one deity.</t>
  </si>
  <si>
    <t>The best food nowadays is never imbued with magic, after centuries of accumulated fear and abhorrence of the results of magical tinkering with food. Too often in the past has magic been used to poison foes, transform foes, or just trick someone into eating dung, glass shards, or other disgusting or harmful substances that had been temporarily transformed into something more ap¬petizing. Just about every Faerunian society down the centuries has shunned magical meal prepara¬tion—except for specific tasks such as peeling and ingredient mixing—and the prevailing attitude across the Realms is admiration of cooking done without magic. That said, no one will cavil at someone who uses a spell to get drenched wood burning for a cooking fire in a rainstorm, or uses a spell to thaw frozen food in a blizzard.</t>
  </si>
  <si>
    <t>Some jaded and wealthy nobles see enchanted food as exclusive, rare, and special because it’s forbidden or frowned upon, and they handsomely pay wizards—especially sorcerers, who can work magic without a lot of obvious casting prepara¬tions—to prepare food magically at private feasts and revels. Of course, nobles who love such fare</t>
  </si>
  <si>
    <t>claim it has a taste that more mundane food can never achieve; many lonely wizards who are poor cooks privately disagree.</t>
  </si>
  <si>
    <t>The backbone of many human diets is grain and meat. Most meat in the Realms is marinated simply and cheaply in stale beer with sugar, garlic, salt, and mustard, or the cook’s preferred hand¬ful of herbs, to taste. An alternative marinade is fruit juice, most often the wet mash of grape skins left over after grapes have been pressed and the fluid poured off for wine making. Meat that’s been salted to preserve it is soaked overnight, and the water is then poured off to cut its saltiness. Lamb and boar are often scored, with cloves or garlic buds thrust into the slits, before cooking. Most meats are painted with a mix of powdered spices (sage, rosemary, and the like) before being spit-roasted, and Calishite cooks even add certain substances to the hearth-coals so the aromatic smoke will permeate the meat as it’s roasting. The aromatic herbs are always secrets of the cook, however, most are tinctures or tisanes made from rose petals or the leaves and petals of other flow¬ers. The blood from slaughtered animals is always saved to be cooked as drippings or used in mak¬ing gravy, sometimes with a few drops of vinegar to prevent congealing.</t>
  </si>
  <si>
    <t>Handfoods</t>
  </si>
  <si>
    <t>Snacks are popular in most places in the Realms, particularly in crowded, fast-paced cities.</t>
  </si>
  <si>
    <t>Here follows a far from complete list.</t>
  </si>
  <si>
    <t>Hand Pies: Meat-and-gravy-filled, savory palm-sized pastries of an astonishing variety of ingredients and tastes, from curries, to leek- with-bacon, to minted lamb. Popular in the Heartlands, the Dales, and the Savage Coast North.</t>
  </si>
  <si>
    <t>Salted, Roasted Seeds: Especially pumpkin and loalurr (pistachios). Popular in the Tashalar.</t>
  </si>
  <si>
    <t>Wheels of Sharp Yellow Cheese: Some with ground nuts or diced olives inside, or laced with zzar or various liqueurs. Popular in the Heart¬lands, the Dales, and the Savage Coast North.</t>
  </si>
  <si>
    <t>Raisins: Popular in the Heartlands and on the coast of the Sea of Fallen Stars. •</t>
  </si>
  <si>
    <t>Date Cakes: Served as pressed, flat ovals. Popular in Calimshan and the Tashalar.</t>
  </si>
  <si>
    <t>Fig Cakes: Served as pressed, flat ovals. Pop¬ular in Calimshan. </t>
  </si>
  <si>
    <t>Cranberry Cakes: Served as pressed, flat ovals. Popular in Sembia, the Vilhon, and Turmish.</t>
  </si>
  <si>
    <t>Dried Apricots: Popular in the Tashalar, Lu- iren, Var, and Estagund.</t>
  </si>
  <si>
    <t>Quince Sticks: Cakes of dried quince pressed together with various beetles and formed around edible klooer roots (licorice-like roots of a parched wilderland bush). Popular in the Vilhon, Shaar, Var, and Estagund.</t>
  </si>
  <si>
    <t>Honeydrops: Thumb-sized candies of honey mixed with an edible gum and spices to provide flavor and keep the honey from melting and run¬ning in hot conditions. Popular in Calimshan, the Vilhon, Mulhorand, Raurin, and Chessenta.</t>
  </si>
  <si>
    <t>Sugar Cakes: Like real-world petit-fours, sugar icing-drenched confections of baked cake that have been laced with jams or chocolate or herbal distillates. Popular everywhere, but they tend to be in short supply and expensive.</t>
  </si>
  <si>
    <t>Cherrybread: Like real-world fruitcake, vari¬ous diced fruits, marinated in spirits, baked into a molasses cake and sold as small whole loaves or as slices wrapped in leaves. Popular in the Border Kingdoms, the Vilhon, and on the coast of the Sea of Fallen Stars.</t>
  </si>
  <si>
    <t>Blood-Drops: Beets sliced very thinly, fried in oil, and then dusted with salt and various spices, from sugar, cinnamon, and nutmeg to the various hot spices (like vegetable crisps).</t>
  </si>
  <si>
    <t>Potato Cakes: Like real-world Irish wedge¬shaped griddle cakes.</t>
  </si>
  <si>
    <t>There are many more, but almost all large mar¬kets during summer and autumn, across most of Faerun, should have the majority of those men¬tioned above for sale.</t>
  </si>
  <si>
    <t>One appetizer popular in Sword Coast ports in the early 1300s DR that crept into Cormyr, West¬gate, and then Sembia as the century unfolded is the talyth. This morsel is a cracker the size of</t>
  </si>
  <si>
    <t>HEARTH AND HOME </t>
  </si>
  <si>
    <t>a small human palm with a thin slice of sausage on top, and various sorts of herbs, spices, and mushed-down-flat foodstuffs in between, lightly baked to glue it together. Talyths are usually sa¬vory, and can include anything from snails and oysters and spiced worms right up to diced eggs and mixed cheeses.</t>
  </si>
  <si>
    <t>Talyths have been made fresh in Waterdeep, Neverwinter, Luskan, Mirabar, Elturel, Ever- lund, Silverymoon, and Scornubel for decades.</t>
  </si>
  <si>
    <t>In winter, talyths can be premade and packed on ice, for later heating or reheating, to be served immediately.</t>
  </si>
  <si>
    <t>Also popular as appetizers are sugar bladders. These are confections wrapped in pig’s bladders, heated on metal plates over fires to drive out their moisture, tied shut, and then painted all over with tansel (an egg- and plant-based mixture that provides an airtight seal). The bladders are then packed in pitch-sealed tins full of edible plant oils to guard against spoilage. Caravan companies ship these tins to shops and eating establishments.</t>
  </si>
  <si>
    <t>Some handfoods aren’t suitable as traveling fare, but others are prized by adventurers and wayfarers across Faerun as essentials, particularly if they go beyond the standard hunk of sausage, whole pickle, and wedge or small wheel of cheese.</t>
  </si>
  <si>
    <t>REGIONAL CUISINES</t>
  </si>
  <si>
    <t>It could go without saying (but won’t) that differ¬ent nations and cities and areas and races in the Realms have foods they prefer; the following sec¬tions highlight a few of these special dishes, and the creative names that many have been given.</t>
  </si>
  <si>
    <t>Cuisine of the Cold North</t>
  </si>
  <si>
    <t>It’s a very old joke to say that inhabitants of the Frozenfar eat whatever they can catch—all too often, each other.</t>
  </si>
  <si>
    <t>The North is home to myriad hardy plants that survive years of successive hard freezes and thaws, growing low to the ground with abundant berries. Many an adventurer digging a snow cave to survive a night’s sleep in the howling open has uncovered a good meal of tharberries (large, beige-to-white, chewy berries), laum berries (honey-sweet, orange, tiny berries), blooddrops (bright red berries that taste like cooked onions), or one of the other threescore edible berries.</t>
  </si>
  <si>
    <t>Yet in a region where ore hordes rise every few decades to scour the land of everything ed¬ible in their path, the true essential for humans in the North is the rothe. This large, shaggy beast provides its milk and meat as food. The milk is used both as a liquid for drinking and cooking and to make cheese, and the meat yields roasts that are either stewed in rothe blood, fire-roasted, or “long-roasted” into long-lasting “trail gnaw.” The rothe’s dung can be used as fire-fuel, and its hides and the warmth of its living body can be used to protect against the cold. Roaming wild herds of rothe and cultivated, “trapped” herds of hobbled or penned-in-mountain-vales rothe, plus deer, have made human settlement possible in the North.</t>
  </si>
  <si>
    <t>Cuisine of the Inner Sea North</t>
  </si>
  <si>
    <t>Hunted game has always been prominent on the tables of all lands on the northern side of the Sea of Fallen Stars. This fare is in contrast to the farmed livestock and poultry that dominate in the kitchens on the southern side of the Inner Sea. Typical city food in the lands north of the Sea of Fallen Stars is much like the cuisine of the Dragon Reach port of Tantras.</t>
  </si>
  <si>
    <t>Tantras has lots of fresh fish and eel shops and stands, and its streets often reek of cooking fish in early evening. Yet a baeranth is the most popu¬lar everyday evening meal for Tantrans. The dish is a meat pie or tart with a peppery gravy inside, baked to a golden brown finish. A true baeranth mixes the smoked meat of cattle, goat, and hogs in a three-one-one ratio, but there are the inevita¬ble tales of dogs and even humans going missing and winding up in these ever-present pies.</t>
  </si>
  <si>
    <t>Baeranths vary in price from 1 sp for six to 2 cp each, depending on the size and freshness of the pie and the reputation of the shop. They are always sold hot, and can be bought from about highsun to dusk from dozens of serving-shutter- on-the-street-wall shops with names like Karvin’s and Thurnan’s Oven and The Meltmouth.</t>
  </si>
  <si>
    <t>Sarkul (smoked fish) is also popular in Tantras. The fish are caught in the Reach, immersed in honey and seasonings, and then hung and smoked for several days in closed sheds to produce the savory sarkul. Fish is never put in a baeranth.</t>
  </si>
  <si>
    <t>Locally, for some unknown reason, the very idea of fish pies is considered revolting.</t>
  </si>
  <si>
    <t>Tantras has many taverns, but few dining halls or anything else similar to a restaurant. Its inns typically lack dining rooms or taprooms. Instead, they serve warm mulled cider and cold ale with buttered bread—often mraedin, a very dark, rich nutbread akin to pumpernickel—up in the rooms of guests. The taverns of Tantras serve the usual drinks, plus hot buns covered with melted cheese (but little other food). Some taverns put sliced ol¬ives or slices of sausage on the cheese of hot buns so they’ll stick to it, to make their buns distinctive and popular.</t>
  </si>
  <si>
    <t>Across the Inner Sea, the Akanamere supports local fisheries that bring in crabs, eels, and druth (a brown flatfish that resembles the detached sole of a leather moccasin). The eels and the flatfish are sun-dried to prepare them for transport and sale; when soaked in water or shredded into a soup or stew, they readily reconstitute. The eels have an odd, nutty taste and the flatfish have a hearty smoked bacon-like flavor but a leathery, hard-chewing consistency.</t>
  </si>
  <si>
    <t>The crabs are often called stone crabs for their mottled gray color and rounded shape. They are usually tossed alive into layers of salt in barrels for transport elsewhere, an act that kills them and preserves them. After being bought out of the barrel, they must be soaked for a day to get rid of the salt, or boiled very briefly with kurlath leaves (the broad green leaves of a wild, shade-loving ground plant otherwise useful only for wrapping things in) to drive out the salt. Then the crabs can be prepared however desired. Eaten raw, stone crabs have a taste somewhat like real-world tinned smoked oysters, though they’re not at all oily.</t>
  </si>
  <si>
    <t>The flavor of the meat readily awakens when it is cooked with herbs and spices, becoming stronger and more crablike. The crabs are extremely tasty when steamed, boiled, fried, or fire-seared.</t>
  </si>
  <si>
    <t>Along the Chessentan and northern Turmish coast, tall broadleaf reeds grow thickly, forming what some folk call giantgrass forests. These serve as ideal places to hide for aquatic creatures, or for those who have access to a small, slender water¬craft that can be poled and paddled. The reeds can be interlaced and woven into improvised roofs, clothing, and carrying containers—and are edible as well, though they are stingingly hot, like the green ends of leeks, when chewed raw. When boiled or stewed, they exude a gummy essence used as a thickener in many kitchens—and such a stew is nourishing in itself. Coastal dwellers usu¬ally add frogs, snails, fish, or meat scraps to such stews to yield full and satisfying meals. Families often sit around the stew-pot dipping wedges of stale bread into it, which they then eat, alternat¬ing bites with strong cheeses. This activity is known around the Inner Sea as a bowl feast.</t>
  </si>
  <si>
    <t>Tetnyrian Cuisine</t>
  </si>
  <si>
    <t>Tethyr is a verdant, long-settled country with many farms, and active fishing along its coasts and on its rivers. Its cultivated vineyards are lo¬cated mainly inland, in the south and particularly southeast of the realm. Local meals vary with the wealth of the diners and the resources available— such as fresh fish in ports and along coastal roads, and smoked or salted fish elsewhere—but in gen¬eral, daily meals in rural Tethyr tend to consist of large morningfeasts, light afternoon snacks known as runsun, and long and large evenfeasts.</t>
  </si>
  <si>
    <t>Morningfeasts tend to be evenfeast leftovers, such as vegetables and scraps of meat or fish, fried in onions and oil.</t>
  </si>
  <si>
    <t>Runsuns began their existence as field meals for farm workers, consisting of a drink and a sa¬vory pie—the sort of thing that is also standard tavern fare, and is served at inns in the dark hours. The pies are cold, filled with spiced roast fowl or leftover meats such as ham, diced beef, smoked meats or, along the coast, fish. All of this meat is chopped and mixed with diced parsnips or potatoes in a spinach-and-mint or spinach- and-hot-peppers “simmer sauce.”</t>
  </si>
  <si>
    <t>Evenfeast is the longest meal of the day, typi¬cally served after dark (when day work is done).</t>
  </si>
  <si>
    <t>At expensive inns and in grand houses, it is a large meal of multiple courses, including spiced vegetables in various sauces, and fowl stuffed with herbed meats and “frothed” vegetables. The meal is washed down with various wines, and ends in a sweet fruit tart of some sort. In simpler households, evenfeast tends to be a large, hearty “manymeats” stew. In coastal settlements, the stew is often replaced by skewers of roasted-with- diced-vegetables fish (fish-kebabs), accompanied by garlic bread or cheese-flavored bread, and with a dessert of diced cheese and apples, or even a sweet (berry) pie.</t>
  </si>
  <si>
    <t>moose’s eating habits; lulleth, which is a thick stew made of either muskrat, shrew, vole, or branchcat (a tree-climbing cross between a mink and a raccoon); boar, which most elves dislike, prepared the same way as lulleth; seared rabbit; silvereyes, which is a fish stew of silverflash and other small forest stream fish; sornstag, which is roasted hotspice (curried) venison; surkyl, which is porcupine with its belly slashed to insert leek and herbs, then rolled in clay and fire-baked so that the hide and quills can be removed with hardened mud shell; and lastly, thaenwing, which is spiced-and-diced grouse, partridge, quail, and woodguth (wild turkey). Most elves are revolted by the thought of eating owls, which they deem intelligent souls, and they believe that dining on raptors brings misfortune on oneself and one’s kin.</t>
  </si>
  <si>
    <t>Trail Food: Marruth (sometimes disparag¬ingly called root pies by dwarves and humans) are pastries into which spiced and herbed mashes of vegetables have been baked. Once cooled, these pastries are rolled into rallow leaves (heavy, oily, waterproof broadleaves) to keep them from rot¬ting, and carried for eating cold when on the move. Mint nut cheese, nuts, and dried berries are also popular trail food, as is taece, which re¬sembles a brown, finger-length sardine and is made of fire-dried, tiny forest-stream fish. These fish contain a lot of fat, and are “crunched” (eaten whole, bones and all).</t>
  </si>
  <si>
    <t>Desserts: Mint jelly and tarts made of various berries, sweetened with a mash of berry juices.</t>
  </si>
  <si>
    <t>Drow Cuisine</t>
  </si>
  <si>
    <t>The green wine of the drow is made from or¬bloren, an Underdark rock fungus, distilled in a mixture of water and the juice of another sort of subterranean fungus.</t>
  </si>
  <si>
    <t>Orbloren is an abundant, greenish vegetation that grows on moist rock walls. It is not nutri¬tious, but it is also not harmful either. To be made into wine, it must be boiled in water into which another sort of fungus—abundant gray scaly scabs of marrult (imagine dun-hued slices of pepperoni thrown against a stone wall and stick¬ing, in clusters)—has been crushed. Not much marrult is needed to make the water right for distilling the orbloren, but lots of marrult yields the richest, most tasty, and most highly valued green wine.</t>
  </si>
  <si>
    <t>The distillate is captured in a cold metal hood- and-bowl affair above the boiling vessel. It is then chilled in the dark, often by immersing metal containers of it in subterranean streams, for forty days or so. After that, it is drinkable green wine.</t>
  </si>
  <si>
    <t>If drunk earlier, it burns the tongue and throat.</t>
  </si>
  <si>
    <t>If it is murky, adding just a few grains of salt will clear it. It keeps for years, unless boiled, which gives it a disgusting burnt taste and a black, oily hue. It’s still not poisonous—just horrible.</t>
  </si>
  <si>
    <t>There are strong drow alcoholic drinks that use spider venom or secretions as ingredients, but don’t believe the rumors: Green wine is not one of them.</t>
  </si>
  <si>
    <t>Drow eat a wide variety of lichens stewed into soups, as well as Underdark worms, insects (fried in pack-lizard oil), and lizard flesh. Lolth-wor- shipers do not eat arachnids.</t>
  </si>
  <si>
    <t>Gnome and Halfling Cuisine</t>
  </si>
  <si>
    <t>Haflings tend to dwell among humans and often make their livings producing food for humans— especially baked goods, stews, and sauces, but also portable foods such as sausages and wheels of cheese. They also make versions of all of these edibles for themselves that differ from the human versions in texture and seasonings. Halflings prize the chewy, rubbery consistency disliked by most humans, and halflings hate strong human spicing such as pepper, vastly preferring the sub¬tle, gentle meldings of various herbs. In winter, most halfling homes have two ongoing stews sim¬mering on the hearth: a light broth that can be drunk by the tankard, and a heavy broth, which is full of lumps of meat and vegetables.</t>
  </si>
  <si>
    <t>Halflings dominate the populations of two Heartlands locations, Secomber and Corm Orp, so these places provide a glimpse of what half¬lings produce when left to their druthers. In both settlements, cuisine is dominated by flavored cheeses, wines and table grapes, and goat and sheep flesh prepared in many ways.</t>
  </si>
  <si>
    <t>In Corm Orp, local hin produce pottery from the rich local clays, and grapes in profusion. The common grapes are both sour wine grapes and “blue eyes,” edible grapes named for their color that grow in halfling-fist-sized clusters. Corm Orp produces wines and grape-based dyes for </t>
  </si>
  <si>
    <t>export, and mixed food crops for local consump¬tion. Many goats and sheep are kept in the hills overlooking Corm Orp, yielding milk, wool, and cheese. The cheese made from these goats and sheep is a soft, buttery yellow substance called Orthin (after its long-dead first maker); it’s not much different from real-life Brie, but is never runny and has a very thin rind. From time to time, a few blankets made of wool or goat-hair are exported, but the rest of what the herds yield—in-cluding all the meat—is consumed locally. It has been accurately said that “cheese, bread, ale, and more cheese are what fill a happy hin’s stomach.”</t>
  </si>
  <si>
    <t>Gnome cuisine is very like halfling cuisine, ex¬cept that gnomes tend to make savory puddings. These are typically mixed vegetables and meats bound together in a rich gravy so heavy in natural gelatin that the whole sets into quivering semi-so¬lidity. Gnomes prefer large savory pies for family meals, and sausages (or just drawstring sacks of cut-up, cold spiced meats) and very sweet dessert tarts for portable individual meals. Gnomes tend to like thick, dark, heavy beer, often fortified into something much more fiery. So where a halfling looks for cheese, a gnome turns to savory pud¬ding. Gnome puddings made for travel are often sewn into skins, like real-world haggis.</t>
  </si>
  <si>
    <t>Dwarven Cuisine</t>
  </si>
  <si>
    <t>Among humans, dwarves are known to be hearty eaters—especially of roasts that a human would consider dry and overdone—and are legendary for their prodigious capacity for ale and strong drink. They avidly devour food so salty that a human would shudder, but seem little attracted to sweets.</t>
  </si>
  <si>
    <t>Down in their mines, dwarves always keep rock salt handy, and they lick salt from the “living rock” around them as well. Food is whatever can be caught—or must be fought—in the caverns, eaten raw if need be but preferably cooked, with an always-going simmer-pot to render tendons, fat, and blood down into gravy.</t>
  </si>
  <si>
    <t>Dwarves won’t eat ore flesh unless they are starving. Ore blood in gravy, however, is perfectly acceptable. Like humans, dwarves have depended on rothe to expand across the northern regions, and their tradition of axe-throwing was born from hunting rothe, deer, and other fleet-footed beasts in the mountains and rolling hills of the Realms.</t>
  </si>
  <si>
    <t>These days, by preference, dwarves are hearty meat eaters. Vegetables (except for raw parsnips, which most dwarves carry and gnaw on as snacks) are mere garnish. Sausages are subsistence food for the trail, nothing more than “fillbelly” (the dwarves’ term for edibles eaten to sustain life rather than for pleasure). Cheese and milk fall into the same category, good only for fuel and not considered “real food.”</t>
  </si>
  <si>
    <t>A guilty secret among dwarves is their love for certain small cave-worms and earthworms, munched raw. These are a prized and addictive candy to many dwarves and are the reason why a dwarf who butchers livestock always looks for tapeworms and other parasites of such beasts’ in¬nards. Dwarf-only dens (city cellar alehouses that lack signs and usually have several entrances from adjacent cellars belonging to other businesses or residences) always set out bowls of live worms on tables for drinkers to take freely. If they want pa¬trons to leave, collecting these bowls is a silent but firm—and except in rare instances, well heeded— signal to go. (Now, and quietly.)</t>
  </si>
  <si>
    <t>FOOD FROM THE WILD</t>
  </si>
  <si>
    <t>In most wilderland areas of the Realms, outside of an easy bowshot away from any caravan road, Faerun still teems with readily edible plants and game, unless recent forest fires or other scourges have taken their toll locally.</t>
  </si>
  <si>
    <t>For instance, in the Skull Gorge along the River Reaching in the Heartlands, wayfarers can readily find wild food along the swift, icy-cold river. From the Misty Stair cascades to below the Gorge, the river is the spawning beds of dreel— short, fat, green-black river eels that live on algae and carrion, and keep the river waters clean and clear. They taste like mucus but are quite nour¬ishing, and if fried with the right herbs or spices, can actually taste nice. Due to their appearance, dreel are sometimes called trollfingers.</t>
  </si>
  <si>
    <t>Also prevalent in this area are dartflash, which are small-human-palm-sized, bony silver fish that swim in short, very fast darting-straight-ahead rushes. Dartflash are usually netted or scooped out of the water in handheld nets. They are edi¬ble, often steamed until the bones are soft enough </t>
  </si>
  <si>
    <t>to crunch and eat, though a human adult needs a helm-full pile of them to make a meal.</t>
  </si>
  <si>
    <t>Lastly, mursk are quite common. Mursk are fat, slow-moving, green-brown fish that are un¬pleasantly oily in taste, but can be fried, allowing the cook to skim off the oil for use in lamps.</t>
  </si>
  <si>
    <t>Across the Heartlands, traethe (trqy-thh), a kind of wild radish, grows abundantly and can be plucked and eaten freely (except, of course, in city garden plots or on a farm). Many adventurers, pilgrims, and other wayfarers fall into the habit of stooping, picking, cleaning off the worst of the earth, and eating as they walk throughout the day. Most traethe are mild, with a hot aftertaste, and are considered boring but functional fare.</t>
  </si>
  <si>
    <t>Humans dwelling near swamps tend to use lots of marsh plants for cooking and alchemy, and eels and savory, clam-like swamp mollusks for eating. A large marsh is one of the richest places for foraging in all the Realms; the children of a household in such an area can expect to spend most of their days playing, since they can gather enough edibles for a large evening meal in a rela¬tively short time before sunset.</t>
  </si>
  <si>
    <t>Finding fresh, clean drinkable water near a marsh isn’t always easy. However, if one doesn’t mind drinking brownish, muck-tasting water, there are herbs that can be dropped into contain¬ers of water to “kill the squigglies” and make the water safe to drink, and also some forest plants that can be boiled for a juice to added to marsh water to precipitate the floating brown sedi¬ment out of it and alter its taste to something less strong. Other tisanes (teas) of rose petals and other floral petals can then be added to the water to make it quite pleasant to taste. Selling “sweet” water in villages along trade routes is a wide¬spread, sustaining industry across the Realms.</t>
  </si>
  <si>
    <t>Masters of the Marsh</t>
  </si>
  <si>
    <t>Lizardfolk dwelling in most marshlands will trade warily with other races, if they are not threatened and if they can do such trading in ways that don’t require leaving the vicinity of the swamp, because they feel very vulnerable away from easy reach of the waters. Such bargaining must be done without a lot of speech or long bargaining, since lizard- folk will not put up with such. Lizardfolk are not unthinkingly, unobservantly stupid; within their</t>
  </si>
  <si>
    <t>a.</t>
  </si>
  <si>
    <t>home area, they know the land very well, and tend to be cunning.</t>
  </si>
  <si>
    <t>Lizardfolk can set snares, flush out prey by working in well-organized hunting bands, are stealthy foragers, and often prepare hideouts in overgrown wilderness areas to keep themselves hidden from the eyes of humans and others who might offer them harm. They are particularly learned in what swamp plants can be crushed and smeared on themselves to entirely baffle anything trying to identify them by scent—as well as what undergrowth they must pass through to thwart those trying to track them. They turn hostile if they think they are being stealthily surrounded, or being distracted by one group of traders while another group readies an attack.</t>
  </si>
  <si>
    <t>Some lizardfolk know what diets and marsh substances smeared on the skins of snakes will make those reptiles mate more often and produce more young, and the lizardfolk raise and tend such snakes to make sure the maximum num¬ber survive and grow to adult size to keep the breeding stock strong and to fill the curled-leaf “platters” that hold lizardfolk meals. There is no truth to the rumor that lizardfolk won’t eat the flesh of any reptile; snakes and small lizards are staples of their diet.</t>
  </si>
  <si>
    <t>DRINKS OF CHOICE</t>
  </si>
  <si>
    <t>On a daily basis, most Faerunians drink water, grass broth (a salty soup made by boiling water with local greenery in it, sometimes augmented with dumplings to make it a meal), teas, cider, and small beer (household brewed ale). When people dine out, or visit the local tavern of an eve¬ning, stronger drinks are usually consumed.</t>
  </si>
  <si>
    <t>Known as kaeth or kaethae in the Realms, coffee is rare north of Calimshan and the southern Vil- hon shores, except in the most cosmopolitan ports such as Waterdeep, Athkatla, and Westgate.</t>
  </si>
  <si>
    <t>Its major sources are located south and east of Durpar, about halfway up the east side of Anau- roch, and overseas to the west in Maztica.</t>
  </si>
  <si>
    <t>Sacks of beans from overseas are brought in to Baldur’s Gate and from there shipped elsewhere, mainly south to Calimshan and the Tashalar.</t>
  </si>
  <si>
    <t>' -</t>
  </si>
  <si>
    <t> </t>
  </si>
  <si>
    <t>These beans are large, soft (crumbly), and red¬dish brown.</t>
  </si>
  <si>
    <t>The Bedine of Anauroch call coffee “qahwa” or just “qaw,” and they trade little in it. Since the reappearance of Shade, the surviving Bedine con¬sume almost all of their qaw themselves. Through the machinations of the D’tarig, a tiny trickle of Bedine beans formerly reached Zhentil Keep, and thence Hillsfar and Sembia. This source is now extremely unreliable and paltry, though wealthy Sembian coffee-drinkers have bid the price up high. Anaurian beans are small, hard, and are so dark a brown that they look black.</t>
  </si>
  <si>
    <t>. The beans from beyond Durpar are usually known as Thondur’s, after a now-deceased trader who for a time controlled the entire trade in cof¬fee reaching Calimshan, the Tashalar, and the Vilhon. Thondur amassed a staggering fortune, much of which has never been found because</t>
  </si>
  <si>
    <t>of his habit of establishing hundreds of secret caches, all over Faerun. After he was publicly torn apart by a “pet” dragon some sixty years ago, his fortune was entirely lost. Thondur’s beans are now more plentiful and cheaper, thanks to the shattering of his monopoly, and they form the bulk of the supply enjoyed in southern lands of the Realms. Thondur’s beans are large, have a pronounced cleft or depressed line running their length (making them somewhat like cowrie shells in shape), and have a bluish tint to their chestnut brown color.</t>
  </si>
  <si>
    <t>Although the coffee beverages of the Realms vary from place to place, they’re all derived the same way: the stunted mountainside coffee trees yield beans that are dried in the sun, put into sacks, and shipped long distances to consumers who grind the beans just before brewing. Sacks of beans are put into coffin-like, battered, reused</t>
  </si>
  <si>
    <t>HEARTH AND HOME</t>
  </si>
  <si>
    <t>crates for wagon travel or barge trips, but they are tossed loose into ship hulls, so they can be ar¬ranged evenly as stable ballast.</t>
  </si>
  <si>
    <t>Coffee is drunk black in Calimshan and the Tashalar, its taste often altered with dried, ground nuts and roots and even sprinklings as strong as ginger. In Sembia, on the other hand, it is usually mixed with melted chocolate or liqueurs.</t>
  </si>
  <si>
    <t>Tankards are usually used for coffee drink¬ing in northerly places, but in southern places, small palm-sized bowls with out-flaring tops and drinking spouts are favored. These are known formally as kavvar or colloquially as just cups, and coffee is formally called kaeth and colloqui¬ally known as fireswallow. Bad coffee is described with any handy oath in northern lands, but in the South it’s ortulag (or-tu-lag), derived from a now-defunct dialect word meaning “warmed-over chamber pot rinse.”</t>
  </si>
  <si>
    <t>Coffee is prepared and consumed in a variety of ways in Faerun, from a thick black near-syrup stirred into sweet liqueur in Sembia and Ches- senta, to roasted beans eaten whole, to the more familiar brew drunk black, sometimes with medi¬cines or mint leaves sprinkled over the surface. This black coffee is made by stewing the beans in a pot over a fire or a hearth, and is hence much stronger than what most of us in the real world are accustomed to. Brewed coffee is the most popular form of consumption in Calimshan, the Tashalar, the Heartlands, and the North, but ped¬dlers, explorers, and adventurers often chew the beans as they travel.</t>
  </si>
  <si>
    <t>rpi</t>
  </si>
  <si>
    <t>lea</t>
  </si>
  <si>
    <t>Unlike with coffee, few teas in the Realms are shipped far, or sold for high prices. However, clubs of tea-fanciers in Athkatla, Calimport, and other rich cities are filled with wealthy connois¬seurs who’ll pay much for favorite blends.</t>
  </si>
  <si>
    <t>This limited commerce in tea doesn’t occur because tea isn’t popular or well thought of. It’s because the majority of teas in the Realms are tisanes, or infusions, or herbal teas—made from leaves of various plants other than “tea” plants. Moreover, the vast majority of tea beverages are made from local wild plants, and travelers in the Realms expect teas to vary in taste from place to place—so not a lot of long-distance shipping (from one realm to another) goes on.</t>
  </si>
  <si>
    <t>Most crofters and other country folk view tea as something they (or their children) glean from the leaves of wild bushes that they pluck as oppor¬tunity and need arise. The leaves are usually kept in metal coffers with “sticky-rim” lids (coated with an edible oil or gum to keep air out). Un¬like in the real world, the container is worth a lot more than the tea!</t>
  </si>
  <si>
    <t>Most teas are made by pouring boiling water onto a container full of leaves, and then strain¬ing the leaves out. In the poorest households, the leaves are often reused; people dry them on a shield in the sun, then put them back in the pot (perhaps along with a few fresh leaves) before brewing again.</t>
  </si>
  <si>
    <t>Tea is always drunk clear, never with milk. However, murky brews from powdered leaves whisked in a bowl are the norm in the Shining South, and in ports where travelers from many places mix, all sorts of tea-making habits and techniques are used and copied. Tea in most din¬ing houses (restaurants) replaces the real-world “dusty glass of water on the table.”</t>
  </si>
  <si>
    <t>Except for places that have docking or gate- entry fees levied by the conveyance (a wagon or a ship), no one levies import or export duties on tea. (“Tea? Tea? Pass, merchant, and may you know better fortune within than to have to trade in tea!”) Even someone with a caravan-full wouldn’t be charged duty, though he or she might thereaf¬ter be watched, as if a madman or a liar who must actually be up to something else.</t>
  </si>
  <si>
    <t>Like teas, beer is made locally all over the Realms, and the flavor and appearance of brews vary widely. Beer is a cheap, daily drink often en¬joyed with gusto.</t>
  </si>
  <si>
    <t>In beer making and drinking, the Heartlands city of Berdusk is typical of many locales, and so can serve as a model. Made-in-every-kitchen “small beer” is generally sneered at in Berdusk, as so much good beer is made locally. The alehouses serve “red,” an orange-red, fiery (peppery) hard cider; a fiery, black, almost licorice-tasting smoky stout known as Old Dark; and a lot of light ales.</t>
  </si>
  <si>
    <t>These ales, called goldens, are wheat beers sweetened with honey and flavored with all man¬ner of local berries. Five of them are detailed below.</t>
  </si>
  <si>
    <t xml:space="preserve">  </t>
  </si>
  <si>
    <t>Annasker: Named for the family who first made it, annasker is a sparkling, pinkish pale ale that tastes sweet but tart, like lemonade mixed with several berry juices.</t>
  </si>
  <si>
    <t>Belbuck: A halfling-brewed beer, and by far the most popular, belbuck is sweet and a translu¬cent green thanks to fermented herbs that make it both strong and minty. Like spearmint, it clears other tastes, and it chills the throat like menthol. It’s deceptive; many a traveler has drunk deeply before feeling the effects, and afterward been un¬able to rise and walk across a taproom unaided.</t>
  </si>
  <si>
    <t>Darndarr: A sandy or nutty flavored beer, darndarr goes silkily well with both seared meats and fish. This ale keeps well, even out in the sun. The small earthenware jugs it is served in collapse into powder if flung or swung against something hard, making them into preferred “drench peo¬ple” missiles in pranks. Many locals have crocks and kegs of darndarr around the house for casual drinking and for use as a marinade or to “jug” perishables in, for longer keeping.</t>
  </si>
  <si>
    <t>Helmatoss: A sweet, oily, clear pale ale, hel- matoss sits heavily on the stomach. Some say it was named for the long-dead tavernkeeper Alanra Helmatoss, and others say it’s named for the vio¬lent retching it induces in those who overimbibe. In smaller doses, it’s known to neutralize many poisons and settle raging acidic stomachs—Harp¬ers have tested both contentions and proven them true—and is definitely an acquired taste. Those who have acquired that taste often drink great amounts and swear by it, whereas one large tan¬kard will leave a first-timer spewing. Warning: highly flammable!</t>
  </si>
  <si>
    <t>Zeskorr: A dark brown pale ale, zeskorr tastes of salt and, some say, fish; others just say it tastes strange. Apt to upset the stomachs of the unwary, zeskorr is deeply enjoyed by those who have ac¬quired a taste for it.</t>
  </si>
  <si>
    <t>Cider</t>
  </si>
  <si>
    <t>More popular than beer in many places, cider can be sweet and nonalcoholic or hard (alcoholic), and anything from semi-sweet to bitter. Cider is cheap and easy to make in apple-growing country (the mid- to southern Heartlands), and if it “goes off,” it can be used as vinegar in both cooking and preserving (pickling). The strong reek of cider vinegar is used by some folk to confuse creatures that track by scent, such as the war dogs used for perimeter defense by some nobles, and track¬ing dogs used by authorities everywhere. Though many children and women prefer the taste of cider over more bitter beers, cider is not gener¬ally considered a lesser drink than beer. It doesn’t travel as well or keep as long as beer does when handling and conditions aren’t optimum, and so it is less available in locations not near to apple country.</t>
  </si>
  <si>
    <t>Faerunian wines range from opaque, glossy black to clear and nigh-colorless, from sugary sweet to “wrinklemouth” bitter, and from local “tath” (poor or very ordinary) to expensive, far-traveled “dance in your glass” vintages sought after by collectors, argued over by snobs, and unobtain¬able by the ordinary “jack in the street.” Literally thousands of vintages exist, from the little-known and the local to those whose volume fills hun¬dreds of casks that are shipped far across Faerun for local bottling. In particular, the production of Tethyr’s coastal vineyards has climbed steadily throughout the 1300s DR and 1400s DR.</t>
  </si>
  <si>
    <t>Elves, and to a lesser extent half-elves, can consume large amounts of wine without becom¬ing inebriated, whereas red wines contain some substance not yet identified that leaves gnomes reelingly imbalanced—or puts them rapidly to sleep—after they imbibe only a small amount.</t>
  </si>
  <si>
    <t>Whereas beer kegs are intended to be tapped with a bung or a spigot and slowly emptied tan¬kard by tankard, wine kegs are more often stood on end and opened (the upper end removed) to fill many bottles or skins—or both—in one ses¬sion, leaving the keg empty. This custom has led many sly persons to entertain notions of using wine kegs as smuggling containers, usually by float¬ing sealed containers in the kegs seemingly full of wine. These containers are usually animal-bladder bags sewn shut and waterproofed with some sort of grease or better, an elven-devised concoction that won’t taint the wine. This means of smug¬gling has become so prevalent that authorities in some places, such as Baldur’s Gate and Athkatla, routinely stop wine shipments to open a random keg or two. This generates the expected complaints from shippers that the law keepers spoil and spill or even drink much of the wine when doing such inspections—but a lot of contraband has been found and seized, and such seizures are increas¬ing, not petering out, as the popularity of the tried and true “float it in” method of smuggling soars to ever-greater heights.</t>
  </si>
  <si>
    <t>Stronger Drink</t>
  </si>
  <si>
    <t>All hard liquor is known in the Realms, and fa¬vored by dwarves, gnomes, and goblinkin over all other drinks. As the very old dwarf joke goes, about a “stalwart” served tea: “Water? I’m thirsty, not dirty!”</t>
  </si>
  <si>
    <t>Increasingly, among humans, spirits aren’t drunk straight, but are mixed with other drinks to increase the potency of the secondary drink.</t>
  </si>
  <si>
    <t>Generally, in the warmer climes, and as far north as Amn, intoxicating drinks are blended for taste reasons, sometimes mixed with fresh fruit juices. However, they are almost never deliber¬ately made stronger by combining one alcoholic drinkable with another.</t>
  </si>
  <si>
    <t>That said, from Westgate northward, and Beregost northward on the Sword Coast, most inns and taverns serve fortified drinkables. These are of two sorts: the booze that the house waters down habitually and every patron knows about, and the mixed drinks that are done on the spot, at the request of a patron or when a patron accepts an offer to “warm” his or her drink.</t>
  </si>
  <si>
    <t>The first group of warmed drinks includes zzar (Waterdhavian fortified wine) and what’s called deep ale or fire ale (beer to which a grain-based spirit has been added). These beverages might be watered to make them go farther if the taste is harsh (and to save some coins), and are often fortified with distilled spirits. These spirits are usually potato-based, akin to real-world vodka: essentially clear, colorless, and tasteless.</t>
  </si>
  <si>
    <t>The second group of warmed drinks includes those that approach the elaborate recipes of real- world cocktails, but such beverages are found only in places like Waterdeep, Silverymoon, Luskan, Neverwinter, Sembia, Westgate, and the coastal ports of the Dragon Reach. Usually this kind of warmed drink is a simple “Warm your wine by stirring in a little throatslake, goodsir?” concoc¬tion (“throatslake” here meaning an unspecified distilled spirit). If the throatslake’s strong taste clashes with the wine, the result can be horrible.</t>
  </si>
  <si>
    <t>THE LATEST FASHION</t>
  </si>
  <si>
    <t>Most folk in the Realms are wealthy enough to have extensive wardrobes, and do not stray far from practicality in everyday wear. Many have but one “fine wear” garment for special occasions.</t>
  </si>
  <si>
    <t>Any city or market town will have seamstresses who alter garments, cut down clothing into other items, and dye and adorn clothes to make them flashier and stimulate sales. Adornments (cheap “feathers-and-buckles” jewelry employing enam¬eled metals, cut-glass false gems, and painted, dyed, and sculpted wire and cloth rather than expensive components) are always popular, and almost all new-garment clothiers in any city are accustomed to doing small on-the-spot alterations to make a sale.</t>
  </si>
  <si>
    <t>Everyday Wear</t>
  </si>
  <si>
    <t>Cloaks and Daggers</t>
  </si>
  <si>
    <t>Clothing with Style</t>
  </si>
  <si>
    <t xml:space="preserve"> Hair Fashion</t>
  </si>
  <si>
    <t>In the Heartlands, the majority of men have facial hair, in a wide variety of styles, though generally only barbarian tribes attribute status or vigor to the length of a man’s beard. In Calimshan and the South, hair is often oiled or perfumed to keep it smelling nice and free of bugs—a practice that tends to get sneered at in the North. Other than that, all fashions prevail. Aside from any local “in this particular royal court” custom, there’s no such thing as a fashionable—or unfashionable— sort of beard.</t>
  </si>
  <si>
    <t>In general, eastern and southern men in the Realms tend to shave their chins bare and grow long mustaches, “side-dagger” long sideburns (also called “daggerboard”), and the like. North¬ern men tend to have full beards, kept either long or short as profession, daily safety, and practical¬ity dictate. Longer “lipspike” (Van Dykes and longer) beards are most common in the Vilhon and the Shining South.</t>
  </si>
  <si>
    <t>Many minor magics and truly effective (if ex¬pensive) ointments exist for altering hair color and stimulating hair growth, sometimes at astonish¬ing speeds such as inches per day. These all have long and fanciful names like “Embelder’s Effica¬cious Divine Dew.” Collectively, hair products that change color or cause hair growth go by the name of “thurdrixes.” The use of one can swiftly and markedly alter a person’s appearance. There are drinks reputed to affect hair growth, but most such are useless.</t>
  </si>
  <si>
    <t>Skilled barbers (as opposed to hairdressers) are rarer than they might be, principally due to the fact that many family members cut each other’s hair crudely, as needed, or even shorten hair by the backwoods method of soaking it in mud at the desired length, and burning off the hair beyond the muddy part. Body hair is often trimmed or removed, particularly in the South, by oiling and then scraping the body, and unsightly hairs are often plucked out.</t>
  </si>
  <si>
    <t>The presence or absence of beards and their styles in the Realms is not linked to class, wealth, nobility or royalty, or any other status. The closest Realms beard fashions have to evoking status is their adoption by minor religious fashions and the passing popularity of a populace adopting beards like that of a popular leader (such as Azoun IV of Cormyr).</t>
  </si>
  <si>
    <t>GUILDS</t>
  </si>
  <si>
    <t>The official trade organizations collectively known as guilds are by nature specific to a trade or a group of (usually closely related) trades, and are almost always found in cities. Over time, many of them tend to sit in unofficial opposition to the local rulers and nobility.</t>
  </si>
  <si>
    <t>Shelves of books could be written detailing the deeds, internal intrigues, and unfolding histories of the guilds of Faerun. The guilds of the city of Waterdeep are infamous across the Realms for their abundance, their ongoing squabbles, and their investments and sideline dealings outside the City of Splendors. Over the centuries, guilds have had a lot of influence over trade customs, other guilds, local laws and regulations, and the way things are done all over the Heartlands.</t>
  </si>
  <si>
    <t>Most guilds have heraldry, badges, and col¬ored wax seals of inspection they stamp on goods. These change with bewildering rapidity, often to denote dating and therefore old goods, or to try to foil fraudsters who have gained or duplicated a seal stamp.</t>
  </si>
  <si>
    <t>Suzail, the capital of Cormyr, is home to a smaller number of guilds than Waterdeep and in that respect is more typical of cities across the Realms. These guilds should prove a good model that can be modified for other cities.</t>
  </si>
  <si>
    <t>Guilds in Cormyr have far less power and wealth than in Waterdeep, and are far friendlier to authorities. They operate only in Suzail and the lands immediately around the city (on the south¬ern or Suzail side of the Starwater River, plus</t>
  </si>
  <si>
    <t>Hilp but minus Marsember). Thanks to the re¬bellious histories of Arabel and Marsember, most guilds have trade agents and observers in both of those cities, but no real power or organization. This is reinforced by the traditional resistance of nobles to anyone, even the Crown, meddling unnecessarily in life, customs, and matters befall¬ing on “their” lands—which covers much of the countryside.</t>
  </si>
  <si>
    <t>Guilds in Cormyr perform the following func¬tions, for the benefit of themselves and their members.</t>
  </si>
  <si>
    <t>1.        They publicize rosters of their members in good standing, intimating that all do work of the best standard, and agreeing that members shall not hesitate to repair or maintain any item that is the work of another member. This means a guild member will never tell a would-be customer: “Pooh! I can’t fix that! Utter trash; hurl it away and buy one of mine!” Most guilds secretly try to fix prices by agreeing on a going rate for cer¬tain goods or services that members aren’t bound to, but which they will refer to when negotiating with clients. They do not have the legal right to set prices or even standards. They do have almost complete control over who qualifies for member¬ship, dues, and the local conduct of the trades they represent.</t>
  </si>
  <si>
    <t>2.        They agree on approved glues, finishes, and other materials. Sometimes, guilds also approve of suppliers for their materials, as well as—when members desire-—procuring supplies in bulk to get discounted prices for members. Nonmembers who buy raw supplies from guild members are charged a markup over standard street prices.</t>
  </si>
  <si>
    <t>3.        They provide warehousing or materials stor¬age facilities for members. Most guild charters provide for immediate emergency storage for members who have been burned out of their own facilities or otherwise prevented from using them. In addition, most guilds secretly provide one or more hidden locations not officially owned by or linked to the guild for members to temporarily stash goods, themselves, or apprentices who are wanted by the law or who are being hunted by personal foes.</t>
  </si>
  <si>
    <t>4.        They maintain, with the agreement of the royal court, precise and public definitions of ob¬jects, sizes, and amounts used by guild members in their trade. This ensures that one member’s “firkin” or “ell” is the same as another’s. </t>
  </si>
  <si>
    <t>5.        They support indigent retired guild mem¬bers, usually by a monthly measure of grain, ale, and meat or fish, or a few coins in lieu of such supplies. For instance, 12 gp is the monthly mu¬nificence wage paid by the Guild of Coachlars, Carriers, Waymen, and Locksters, but the Sea¬farers Guild doles out only 8 gp. Some guilds maintain an “old bones lodge” for retired guild members, which sometimes take in nonmembers for stiff fees to support the care of the retired guild members, who are charged little or nothing.</t>
  </si>
  <si>
    <t>6.        They offer money changing and money¬lending services to members in need at set rates (always lower than market) agreed upon at guild meetings. Most guilds also provide secure money storage for members, who often prefer such si¬lent storage to banking their coins with the royal court, enabling tax collectors to take note of the amounts of funds specific individuals handle.</t>
  </si>
  <si>
    <t>7.        They provide guild members as observers when caravans arrive for fairs at Jester’s Green, elsewhere around Hilp, or south of the Starwater, as well as when ships unload at the docks in Su- zail. In fact, they insist on guild members being present in order to see what cargoes are arriving, in which containers, where they are intended to be sold, and to whom. This supervision allows the guilds to see if everything adheres to regulations as well as gives them a day or so of warning on price fluctuations.</t>
  </si>
  <si>
    <t>Guilds in Cormyr also unofficially perform a lot of other functions, from investing members’ profits to engaging in (or hiring others to per¬form) arson, vandalism, or theft against rivals.</t>
  </si>
  <si>
    <t>All guilds lobby against competing outlander peddlers and ship captains who don’t adhere to court-approved guild measures. Additionally, guilds quite openly gather information about who is trading in what sort of goods, and they argue before the royal court as to which guild should have a say over a newly introduced product or ser¬vice. For example, the Tanners and Leatherers Guild and the Guild of Coachlars, Carriers, Way- men, and Locksters might argue over who has purview over clip-in harnesses made for attaching additional draft animals to a coach or a wagon.</t>
  </si>
  <si>
    <t>Almost every guild charges membership fees—and its apprentices or would-be members even higher fees. The royal court must be kept fully informed of fee changes and of member¬ship requirements, and court officers aggressively</t>
  </si>
  <si>
    <t>investigate all complaints regarding apprentices or probationary members facing unusual difficulties in acquiring full membership. The Crown prohib¬its any non-Cormyreans and any Cormyreans of noble or royal blood from being guildmasters. In addition, most guilds withhold membership from persons who don’t own land in Cormyr. Crown law prevents race or gender from having any part in guild membership rules.</t>
  </si>
  <si>
    <t>Almost every guild tries to control the profes¬sional behavior of its members in some way, either through formal rules or through informal secret edicts and temporary boycotts. For example, “No member of the Vintners and Falconers Guild is to trade with any member of the Brewers and Cheesemakers Guild until further notice from the Grand Hooded Vintner” (the guildmaster).</t>
  </si>
  <si>
    <t>To form a guild, its proponents must first suc¬cessfully petition the Crown. A royal charter is granted that sets forth membership requirements, a founding roster of members, a rota of officers, and the guild rules. It also includes the grant of a badge or a device (a physical object, such as the miniature helms mounted on scepters and shop signs by members of the Armorers) for guild use. This is not a heraldic grant of arms, though the Heralds keep records of these badges as well. Heralds can, of course, separately grant arms to guilds who desire and pay for a grant. All guilds are required to keep up-to-date rolls at court and in their headquarters, recording all changes in membership, rules, and fees. In this case “up-to- date” means “must reflect all changes fully and accurately within a tenday, or face stiff fines and a mark of censure.”</t>
  </si>
  <si>
    <t>Two marks of censure against any guild means an automatic War Wizard investigation of all guild activities, taxes, and finances. Six marks means the guild charter is forfeit. Marks are of¬ficially rescinded after an investigation is passed, but are never automatically removed after passage of time.</t>
  </si>
  <si>
    <t>Illegal Guilds</t>
  </si>
  <si>
    <t>Every civilized realm has so-called or self-styled guilds everyone knows about that are actually ille¬gal organizations regulated only by themselves.</t>
  </si>
  <si>
    <t>In the case of Cormyr, these outlaw guilds in¬clude the infamous Fire Knives and an endless succession of small, local thieves’ guilds that are </t>
  </si>
  <si>
    <t>inevitably crushed by the War Wizards and the Highknights but often re-founded. Such illicit or¬ganizations have traditionally held little power in Cormyr, except in Marsember and in small but frequent Dragon Coast smuggling operations. In fact, at any one time, Marsember usually has a Guild of Marsember rebel organization and three or four small Guilds of Goodsrunners that adopt various fanciful names and try to import goods from Sembia, Westgate, or the Vilhon Reach without paying taxes or enduring government inspections. The Crown usually infiltrates and shatters these false guilds, sometimes hiring ad¬venturers to assist when fighting is expected.</t>
  </si>
  <si>
    <t>Craft Guilds</t>
  </si>
  <si>
    <t>Apart from the grand, official high guilds of Cor¬myr, small, local craft guilds are found in every town and city in Cormyr. Some villages have fledgling, disorganized craft guilds, and those in cities are often little more than powerless com-plaining societies.</t>
  </si>
  <si>
    <t>A craft guild is a collective of all the various crafters and shopkeepers in a particular place (as opposed to just those engaged in a specific profes¬sion), who band together to try to buy materials in bulk for the sake of lower prices and shipping costs. The guild also tries to argue taxes down to a minimum and seeks to establish common work¬ing conditions for its members. The goal of a craft guild is to eliminate what the weaver Lurdruth Thaloane of Waymoot recently called “unfair ad¬vantages gained by merchants who work family members, children they’ve taken in, and debtors they have holds over to death in near slavery!”</t>
  </si>
  <si>
    <t>Craft guilds tend to have high-sounding names such as the Benevolent Muster of Merchants of Eveningstar, and the Loyal Council of Coinfel¬lows of Espar.</t>
  </si>
  <si>
    <t>The chief benefits of both the craft guilds and the high guilds are social. Members can swiftly spread word among fellow members of prices, practices, swindles, and other news. This quick communication aids in cutting down on impos-tures, false rumors of shortages designed to drive up prices of materials, and confidence tricks. In addition, guild members more easily hear which journeymen are seeking new employment and which masters are seeking new hires, as well as which apprentices have acquired real skills.</t>
  </si>
  <si>
    <t>Information of this last sort opens up alternative employment opportunities for skilled apprentices, should their current masters prove unscrupulous enough to avoid granting them recognition. In turn, novices can learn who is best at this or that specialty of guildcraft (the best knife polisher, the best toolmaker, the crafter whose work is most fashionable among lavishly spending nobles, and so on).</t>
  </si>
  <si>
    <t>These true Cormyrean craft fraternities—that is, organizations of workers largely engaged in the same specific profession—have been some¬what curbed in powers, hauteur, and fripperies since their excesses during the time of the Tu- igan Horde. These excesses included uniforms, secret handshakes, arcane festivals and rituals, passing internal laws, advising their members on which Crown laws to obey and which to flout, and closely allying with certain noble families who had their own treasonous agendas for financial gain.</t>
  </si>
  <si>
    <t>The hitherto-flourishing Bricklayers Guild, for instance, no longer exists because it became a front for several noble families plotting to over¬throw the Dragon Throne. Those nobles used the guild to enrich themselves by smuggling stolen goods and small valuables, evading taxes, and hiding valuables inside hollow bricks.</t>
  </si>
  <si>
    <t>Cormyr’s guilds traditionally held little po¬litical power, but were “feeling their brawn” (as the Cormyrean expression has it) just before the arrival of the Tuigan Horde, led by the aforemen¬tioned Bricklayers, the Sculptors and Masons Guild, and the Guild of Carpenters and Joiners. The surviving two construction guilds are now carefully law-abiding. However, flush with the coin from those aspiring to live in ever-grander residences and erect ever-fancier follies, they have learned the value of their work, and they con¬tinue to be locally politically active, pursuing and guarding their own interests with passion and manipulative skill.</t>
  </si>
  <si>
    <t>The Guilds of Cormyr currently recognized in the Forest Kingdom are detailed below, presented in roughly descending order of influence.</t>
  </si>
  <si>
    <t>Sculptors and Masons Guild: Controls stonework, statuary, quarrying, plastering, mud- daub, and waterproofing. This guild knows its true power more than any other. However, </t>
  </si>
  <si>
    <t>it is also steadfastly loyal to the Obarskyrs for their striving to maintain a fair and prosperous Cormyr.</t>
  </si>
  <si>
    <t>Guild of Carpenters and Joiners: Controls wood cutting, curing, staining, furniture making, fitted carpentry, and joinery. This is a wealthy, energetic, “into everything” (such as new styles of coffers, chairs, and stools) guild. It’s also frac¬tious; the guildmaster faces almost constant challenges to his authority from what he calls “pompous fat little trumpet-mouths” who think they can do a better job of running the guild.</t>
  </si>
  <si>
    <t>Armorers Guild: Controls armor- and weapon-making, plus the making of tempered tools from sewing needles to tiny gears and cogs. This guild is watched by the War Wizards to pre¬vent any noble from equipping a private army without the Crown’s knowledge. Members resent this scrutiny even as they accept its necessity.</t>
  </si>
  <si>
    <t>Guild of Coachlars, Carriers, Waymen, and Locksters: Controls wagon makers and wagon owners, locksmiths, coachlars (coach</t>
  </si>
  <si>
    <t>drovers), carters (those who operate local delivery wagons), and draymen (deliverers and loaders of ships at the docks, on wagons everywhere, and in warehouses). “Locksters” is the Dragon Reach term for owners and guardians of warehouses. Rampant ambition within the Coachcowls, as most of Cormyr calls this guild, was curbed by the War Wizards and the Highknights in the wake of the battles against the Tuigan Horde.</t>
  </si>
  <si>
    <t>Truebreeds Guild: Controls trade in horses, oxen, sheep, cattle, guard dogs, and sheepdogs, as well as the breeding, care, and sale of all kept beasts. This guild is an often fractious group of ranchers. Due to offers from Sembia, Westgate, and certain Cormyrean nobles wanting exotic guardians or pets, the guildmaster is privately considering breaking the guild rule that Van- gerdahast forced on his now-dead predecessor Belivaerus Daethul: Members of the Truebreeds would never attempt to crossbreed species nor make any use of magic enabling features of one </t>
  </si>
  <si>
    <t>beast to be added to another. Or, more simply, they’d never try to “make monsters.”</t>
  </si>
  <si>
    <t>Seafarers Guild: Includes sailors, captains, fleet owners, navigators, mapmakers, ropers (the local name for rope makers), sail makers, ship¬wrights, and ship repairers. Interests in Sembia and Westgate frequently try to bribe these guild members to aid and abet smuggling and even slave running. Under the guildmaster’s firm, dili¬gent hand, this guild is courteous, abides by both guild and Crown laws, and cultivates a trustwor¬thy, stolid, reliable, “no changes, please” image.</t>
  </si>
  <si>
    <t>Vintners and Falconers Guild: Controls fal¬conry, raptor breeding and trading, wine making, vineyard owning and tending, wine blendings, and sales. Many guild members are flamboyant revelers and hedonists who consider a fun-loving lifestyle the proper aim and achievement of a suc¬cessful life. Because the falconers and the vintners of Suzail aspired to serve the same noble clientele, they were the first to join ranks and form a guild. Their success led to the other “anvil-and-flower” (the Realms term for “chalk-and-cheese”) com¬bined disparate-trades guilds.</t>
  </si>
  <si>
    <t>Brewers and Cheesemakers Guild: Made up of brewers, spirits blenders and importers, and cheesemakers. The guild’s headquarters, called the Caskhouse, often hosts days-long drinking revels for members (and one guest each).</t>
  </si>
  <si>
    <t>Roofers, Thatchers, and Glaziers Guild: Made up of roofers, slate masons, shingle cutters, thatchers and thatch cutters, glaziers, “sandglass” makers, and glass Stainers.</t>
  </si>
  <si>
    <t>Tanners and Leatherers Guild: Composed of tanners, leather dyers, glovers, corvisers (boot- and shoemakers), cobblers, harness makers, battle leatherers (makers of leather armor and under armor), trimmers (who sew leather trim to gar¬ments), weatherdarrs (makers of leather caps, hats, “deep-snows” leggings, and weather-cloaks), and leatherwork repairers and alterers.</t>
  </si>
  <si>
    <t>Guild of Weavers and Coopers: Made up of coopers, weavers, textile dyers, garment cutters, embroiderers, clothiers, and drapers (sellers of draperies and tapestries)</t>
  </si>
  <si>
    <t>Guild of Naturalists: Controls medicinal, edible, lubricant, dye-source, and craft-worthy uses for plant and animal matter, either as dis¬tillates or as solids (and all who work with such substances, and associated research and vending).</t>
  </si>
  <si>
    <t>The current Naturalists Guild is more of a debating society than anything else.</t>
  </si>
  <si>
    <t>Griffons</t>
  </si>
  <si>
    <t>1 червня 2017 р.</t>
  </si>
  <si>
    <t>Elite Opponents</t>
  </si>
  <si>
    <t>By Andy Collins</t>
  </si>
  <si>
    <t>This column aims to provide DMs with interesting opponents to pit against the PCs in their campaigns. Building off of a simple base -- typically a standard monster from the Monster Manual -- each column uses the building blocks provided in the rulebooks to craft a variety of foes. Through the addition of class levels or templates, or even via simple HD advancement, the creatures presented in this column are transformed from run-of-the-mill opponents into memorable foes. Check out this column every month for formidable enemies built from a different monster!</t>
  </si>
  <si>
    <t>The Griffon: Paragon of Majestic Power</t>
  </si>
  <si>
    <t>This month, our base creature is the griffon, an aggressive magical beast that combines the physical traits of lions and eagles. Because these ferocious hunters favor horseflesh for meals, they are the bane of low-level adventurers who rely on their mounts. Like many other predators, however, griffons hunt all manner of prey.</t>
  </si>
  <si>
    <t>Griffons make fine mounts for those willing to spend the time and money needed to train them. In addition, they are intelligent enough to serve as cohorts, and their unique features make them quite valuable in that capacity as well.</t>
  </si>
  <si>
    <t>This column presents five different griffon variants, ranging from CR 5 to CR 9. The description of each griffon offers basic information on using it as a mount, including rules for selecting it as a paladin's special mount, if applicable. These griffons can be further adjusted by adding HD or templates, if desired.</t>
  </si>
  <si>
    <t>Celestial Griffon</t>
  </si>
  <si>
    <t>Celestial griffons behave much like their terrestrial cousins do. Although they are dedicated to the cause of good, they demonstrate the same aggressive, territorial behavior as ordinary griffons do. The celestial griffon has been known to ally with powerful servants of good, such as elf fighters or (in rare cases) paladins. At the DM's discretion, a 10th-level paladin can select a celestial griffon as a special mount. A celestial griffon can also be summoned with the summon monster V spell.</t>
  </si>
  <si>
    <t>Celestial griffons typically have a silvery tinge to their wings and a proud, arrogant tilt to their heads.</t>
  </si>
  <si>
    <t>Celestial Griffon: CR 5; Large magical beast (extraplanar); HD 7d10+21; hp 59; Init +2; Spd 30 ft., fly 80 ft. (average); AC 17, touch 11, flat-footed 15; Base Atk +7; Grp +15; Atk +11 melee (2d6+4, bite); Full Atk +11 melee (2d6+4, bite) and +8 melee (1d4+2, 2 claws); Space/Reach 10 ft./5 ft.; SA pounce, rake 1d6+2, smite evil; SQ damage reduction 5/magic, darkvision 60 ft., low-light vision, resistances (acid 5, cold 5, electricity 5), scent, spell resistance 12; AL CG; SV Fort +8, Ref +7, Will +5; Str 18, Dex 15, Con 16, Int 5, Wis 13, Cha 8.</t>
  </si>
  <si>
    <t>Skills and Feats: Hide -2, Jump +8, Listen +6, Spot +10; Iron Will, Multiattack, Weapon Focus (bite).</t>
  </si>
  <si>
    <t>Pounce (Ex): If a celestial griffon dives upon or charges a foe, it can make a full attack, including two rake attacks.</t>
  </si>
  <si>
    <t>Rake (Ex): Attack bonus +8 melee, damage 1d6+2.</t>
  </si>
  <si>
    <t>Smite Evil (Su): Once per day, a celestial griffon can make a normal melee attack to deal 7 points of extra damage against an evil foe.</t>
  </si>
  <si>
    <t>Fiendish Griffon</t>
  </si>
  <si>
    <t>Evil to the core, the fiendish griffon is a vicious and rapacious predator that displays uncommon savagery in battle. Fiendish griffons often find service with evil warlords or blackguards.</t>
  </si>
  <si>
    <t>At the DM's discretion, a blackguard can gain a fiendish griffon for his fiendish servant. Treat the blackguard's character level as 5 lower than normal for the purpose of determining the servant's special abilities. Like celestial griffons, fiendish griffons can be summoned with the summon monster V spell. A caster wishing to summon fiendish griffons, however, must give up another monster from the summoning list. The most logical choice is fiendish dire wolverine.</t>
  </si>
  <si>
    <t>Fiendish griffons often display streaks of red or black in their wings.</t>
  </si>
  <si>
    <t>Fiendish Griffon: CR 5; Large magical beast (extraplanar); HD 7d10+21; hp 59; Init +2; Spd 30 ft., fly 80 ft. (average); AC 17, touch 11, flat-footed 15; Base Atk +7; Grp +15; Atk +11 melee (2d6+4, bite); Full Atk +11 melee (2d6+4, bite) and +8 melee (1d4+2, 2 claws); Space/Reach 10 ft./5 ft.; SA pounce, rake 1d6+2, smite good; SQ darkvision 60 ft., low-light vision, scent; AL CE; SV Fort +8, Ref +7, Will +5; Str 18, Dex 15, Con 16, Int 5, Wis 13, Cha 8.</t>
  </si>
  <si>
    <t>Pounce (Ex): If a fiendish griffon dives upon or charges a foe, it can make a full attack, including two rake attacks.</t>
  </si>
  <si>
    <t>Smite Good (Su): Once per day, a fiendish griffon can make a normal melee attack to deal 7 points of extra damage against a good foe.</t>
  </si>
  <si>
    <t>Half-Bronze Dragon/Half-Griffon</t>
  </si>
  <si>
    <t>Bronze dragons and griffons have similar terrain entries, and they often share the same territory -- though not always on a friendly basis. Typically, griffons aren't tough enough to chase off a nesting dragon, so they grudgingly accept the great reptile's presence. Similarly, bronze dragons are typically willing to leave nearby griffon nests alone, since raiding them is more risky than it's worth. In rare cases, when a nesting griffon has been killed or captured by hunters, a nearby bronze dragon cares for its abandoned eggs and raises the young to adulthood. A griffon raised by a bronze dragon might even come to believe it is a dragon, and interbreeding between the two kinds of creatures seems entirely possible.</t>
  </si>
  <si>
    <t>A half-bronze-dragon/half-griffon makes a fine cohort for a good-aligned character -- particularly with the Dragon Cohort feat from the Draconomicon. Such a creature can also serve as a 12th-level paladin's special mount, using the Dragon Steed feat from that book (see page 139 in the Draconomicon for more details on dragons as special mounts).</t>
  </si>
  <si>
    <t>Half-Bronze-Dragon/Half-Griffon: CR 6; Large dragon; HD 7d12+28; hp 73; Init +2; Spd 30 ft., fly 80 ft. (average); AC 21, touch 11, flat-footed 19; Base Atk +7; Grp +19; Atk +14 melee (1d6+8, claw); Full Atk +14 melee (1d6+8, 2 claws) and +13 melee (2d6+4, bite); Space/Reach 10 ft./5 ft.; SA breath weapon (60-ft. line of lightning), pounce, rake 1d6+4; SQ darkvision 60 ft., immunities (electricity, paralysis, sleep), low-light vision, scent; AL LG; SV Fort +9, Ref +7, Will +5; Str 26, Dex 15, Con 18, Int 7, Wis 13, Cha 10.</t>
  </si>
  <si>
    <t>Skills and Feats: Hide +3, Jump +22, Listen +11, Spot +15; Iron Will, Multiattack, Weapon Focus (bite).</t>
  </si>
  <si>
    <t>Breath Weapon (Su): Once per day, the half-bronze-dragon/half-griffon can breathe a 60-foot line of lightning. Every creature in the area takes 6d8 points of electricity damage (Reflex DC 17 half).</t>
  </si>
  <si>
    <t>Pounce (Ex): If a half-bronze-dragon/half-griffon dives upon or charges a foe, it can make a full attack, including two rake attacks.</t>
  </si>
  <si>
    <t>Rake (Ex): Attack bonus +12 melee, damage 1d6+4.</t>
  </si>
  <si>
    <t>Carrying Capacity: A light load for a half-bronze-dragon/half-griffon is up to 620 pounds; a medium load, 621-1,840 pounds; and a heavy load, 1,841-2,760 pounds.</t>
  </si>
  <si>
    <t>Warbeast Griffon</t>
  </si>
  <si>
    <t>Though griffons typically resist domestication, a war-trained griffon can be a truly formidable mount. The warbeast template (from Monster Manual II) can be used to create just such a creature. (Normally, the warbeast template can't be applied to magical beasts. The griffon, however, seems like a reasonable exception to this rule, since it has many animal characteristics. At the DM's discretion, a 10th-level paladin can select a warbeast griffon as a special mount.</t>
  </si>
  <si>
    <t>Warbeast Griffon: CR 5; Large magical beast; HD 8d10+32; hp 76; Init +2; Spd 40 ft., fly 90 ft. (average); AC 17, touch 11, flat-footed 15; Base Atk +8; Grp +17; Atk +13 melee (2d6+5, bite); Full Atk +13 melee (2d6+5, bite) and +10 melee (1d4+2, 2 claws); Space/Reach 10 ft./5 ft.; SA pounce, rake 1d6+2; SQ combative mount, darkvision 60 ft., low-light vision, scent; AL N; SV Fort +10, Ref +8, Will +6; Str 21, Dex 15, Con 19, Int 5, Wis 15, Cha 8.</t>
  </si>
  <si>
    <t>Skills and Feats: Hide -2, Jump +9, Listen +8, Spot +13; Iron Will, Multiattack, Weapon Focus (bite).</t>
  </si>
  <si>
    <t>Pounce (Ex): If a warbeast griffon dives upon or charges a foe, it can make a full attack, including two rake attacks.</t>
  </si>
  <si>
    <t>Rake (Ex): Attack bonus +10 melee, damage 1d6+2.</t>
  </si>
  <si>
    <t>Combative Mount (Ex): A rider on a warbeast griffon gets a +2 circumstance bonus on all Ride checks. A warbeast griffon is proficient with light, medium, and heavy armor.</t>
  </si>
  <si>
    <t>Carrying Capacity: A light load for a warbeast griffon is up to 460 pounds; a medium load, 461-920 pounds; and a heavy load, 921-1,380 pounds.</t>
  </si>
  <si>
    <t>Huge Warbeast Griffon</t>
  </si>
  <si>
    <t>The Huge warbeast griffon is usually tamed and ridden by hill and stone giants. It is much too powerful to serve as a special mount or cohort.</t>
  </si>
  <si>
    <t>Huge Warbeast Griffon: CR 9; Huge magical beast; HD 22d10+132; hp 253; Init +1; Spd 40 ft., fly 90 ft. (average); AC 19, touch 9, flat-footed 18; Base Atk +22; Grp +39; Atk +30 melee (4d6+9, bite); Full Atk +30 melee (4d6+9, bite) and +27 melee (1d8+4, 2 claws); Space/Reach 15 ft./10 ft.; SA pounce, rake 1d6+4; SQ darkvision 60 ft., low-light vision, scent; AL N; SV Fort +19, Ref +14, Will +11; Str 29, Dex 13, Con 23, Int 5, Wis 15, Cha 8.</t>
  </si>
  <si>
    <t>Skills and Feats: Hide -7, Jump +17, Listen +4, Spot +27; Flyby Attack, Improved Natural Armor, Improved Natural Attack (bite), Improved Natural Attack (claw), Iron Will, Multiattack, Snatch, Weapon Focus (bite).</t>
  </si>
  <si>
    <t>Pounce (Ex): If a Huge warbeast griffon dives upon or charges a foe, it can make a full attack, including two rake attacks.</t>
  </si>
  <si>
    <t>Rake (Ex): Attack bonus +27 melee, damage 1d6+4.</t>
  </si>
  <si>
    <t>Carrying Capacity: A light load for this Huge griffon is up to 2,800 pounds; a medium load, 2,801-5,600 pounds; and a heavy load, 5,601-8,400 pounds.</t>
  </si>
  <si>
    <t>About the Author</t>
  </si>
  <si>
    <t>By day, Andy Collins works as a senior designer in the Roleplaying R&amp;D department at Wizards of the Coast, Inc. His credits include the Player's Handbook v.3.5, the Draconomicon, and the upcoming Unearthed Arcana. By night, however, he fights crime as a masked vigilante. Or maybe not.</t>
  </si>
  <si>
    <t>City Scenes </t>
  </si>
  <si>
    <t>Random Encounters</t>
  </si>
  <si>
    <t>By Skip Williams</t>
  </si>
  <si>
    <t>Most of the time, cities are places where player characters rest, recover, and re-equip between adventures, but any city offers endless possibilities for adventure in its own right. You never know who you'll meet just walking down to the corner pub, what you'll find down dark alleys, or just what lies beneath the teeming streets.</t>
  </si>
  <si>
    <t>Goolstoc's Transport</t>
  </si>
  <si>
    <t>In a fantasy city, creatures of all kinds mix and sights that country folk might consider strange or downright frightening merit only a glance from urbanites who've seen it all before. One such sight is Oyin Horsetail, a porter who works for a firm called Goolstoc's Transport. Oyin uses a great big wheelbarrow to ferry passengers and freight around the city streets. Seem odd? Did we mention that Oyin is an ogre?</t>
  </si>
  <si>
    <t>The Sentinels of Wisdom</t>
  </si>
  <si>
    <t>The intellectual and political life in any city thrives when its citizens can freely discuss matters of public importance and have their say in matters of civic significance. Even absolute monarchs can benefit from the common wisdom. Not everyone believes that spirited public debate is a good thing, however.</t>
  </si>
  <si>
    <t>Death from Below</t>
  </si>
  <si>
    <t>Dangers can lurk anywhere, even on quite city streets.</t>
  </si>
  <si>
    <t>Madame Phadra's Potions and Charms</t>
  </si>
  <si>
    <t>There's an old saying that goes: "Let the buyer beware." That's very good advice, especially when you're new to a city or town.</t>
  </si>
  <si>
    <t>Watch Your Step</t>
  </si>
  <si>
    <t>The city streets seem solid enough. When they collapse, havoc ensues, but the real dangers lie beneath.</t>
  </si>
  <si>
    <t>Skip Williams keeps busy with freelance projects for several different game companies and has just completed an 18-year run as the Sage of Dragon Magazine. Skip is a co-designer of the D&amp;D 3rd Edition game and the chief architect of the Monster Manual. When not devising swift and cruel deaths for player characters, Skip putters in his kitchen or garden (rabbits and deer are not Skip's friends).</t>
  </si>
  <si>
    <t>©1995-2008 Wizards of the Coast, Inc., a subsidiary of Hasbro, Inc. All Rights Reserved.</t>
  </si>
  <si>
    <t>Джерело: &lt;http://archive.wizards.com/default.asp?x=dnd/re/20040909x&amp;pf=true&gt;</t>
  </si>
  <si>
    <t>City Scenes, Part 5</t>
  </si>
  <si>
    <t>Most cities feature an extensive network of underground tunnels in the form of sewers, freight tunnels, hidden temples, catacombs, and hidden vaults. Such a subterranean environment isn't likely to remain uninhabited. Many underground dwellers would find it handy to live directly below an active city, which can provide a source of trade, prey, or supplies.</t>
  </si>
  <si>
    <t>Sometimes, creatures dwelling under a city might attempt to dig new tunnels of their own, and this excavating can have disastrous consequences for the surface dwellers when new diggings undermine the streets or building foundations.</t>
  </si>
  <si>
    <t>Not long ago, an umber hulk found its way under the city. It has been preying on the denizens of the undercity, but its delvings have seriously undermined many buildings and several streets. The buildings haven't yet fallen over, but their walls are sagging and cracking. So far this damage concerns only the buildings' owners. The streets are a different matter. Sinkholes up to 30 feet wide and 30 feet deep have been appearing here and there.</t>
  </si>
  <si>
    <t>If the PCs come upon a sinkhole after it has appeared, it's just a hole in the ground. However, what happens when a sinkhole collapses under them?</t>
  </si>
  <si>
    <t>Sinkhole Trap: CR 3; mechanical; location trigger; no reset; DC 18 Reflex save avoids; 30 ft. deep (3d6, fall +1d6 falling debris); multiple targets (all target in a 15-foot radius); Search DC n/a; Disable Device DC n/a. Market Price: n/a.</t>
  </si>
  <si>
    <t>When a sinkhole appears, characters in the radius can attempt Reflex saves to avoid falling in. Creatures that make successful saves move to the closest edge of the pit. This movement doesn't count as part of the creature's movement for the round.</t>
  </si>
  <si>
    <t>The umber hulk responsible for the sinkholes tends to hang around the sinkholes, looking for prey. When a new hole forms, the monster races to the area, hoping to scoop up creatures that have fallen in.</t>
  </si>
  <si>
    <t>Umber Hulk: hp 71, see Monster Manual, page 249.</t>
  </si>
  <si>
    <t>Bringing the Parts Together</t>
  </si>
  <si>
    <t>When the PCs encounter the sinkhole, a few philosophers with clubs (see Part Two) in the vicinity may try to blame the PCs for the incident. Oyin the ogre (see Part One) might be on hand to help clean up the mess or he might need rescuing from the hole. The collapse might reveal the lair of the assassin jelly (see Part Three). Stevan (see Part Four) might hurry to the scene of the collapse, where he quickly gives the PCs his sales pitch and invites them to Madame Phadra's shop.</t>
  </si>
  <si>
    <t>Return to Main Page</t>
  </si>
  <si>
    <t>Джерело: &lt;http://archive.wizards.com/default.asp?x=dnd/re/20040930a&amp;pf=true&gt;</t>
  </si>
  <si>
    <t>City Scenes, Part 4</t>
  </si>
  <si>
    <t>Madame Phadra is a fixture in her middle-class neighborhood. She serves as the local wise woman. Phadra finds lost objects, offers herbal medicines, provides charms to protect the body and soul, and even sells the occasional (very) minor magic item. All in all, Madame Phadra's customers are a satisfied lot.</t>
  </si>
  <si>
    <t>What her neighbors and customers do not know is that Madame Phadra has vanished recently (more about that later). Madame Phadra does business with anyone and two of her less savory customers are Keir and Stevan. This pair of small-time crooks usually put Madame Phadra's wares to less than good use. Upon finding Phadra's shop closed long past the usual opening time one morning, the pair picked the lock and let themselves in. Not satisfied simply to loot Phadra's stock, the two thieves decided to go into business for themselves, at least for a little while. The two have been selling Phadra's genuine wares to local customers. To newcomers, they peddle useless junk.</t>
  </si>
  <si>
    <t>On a typical day, Keir stays in the shop, behind a locked door. When locals who know Phadra well come by, Keir poses as Klinda, Phadra's grandniece. "Klinda" declines to let anyone into the shop, but she offers to take the customer's order and fill it out of her great aunt's stock as best she can.</t>
  </si>
  <si>
    <t>When strangers come to the door, Keir poses as Phadra herself and sells small items that he has treated with Nystul's magic aura spells. He sticks strictly to minor wondrous items and potions with market prices of 200 gp or less.</t>
  </si>
  <si>
    <t>While Keir holds the fort at the shop, Stevan is out trying to drum up business. He plays the role of town crier, touting Phadra's wares up and down the streets. Stevan has nothing to sell himself, but he'll offer to guide interested buyers to the shop. If anyone doubts the value of what he is advertising, Stevan invites the doubter to ask anyone about the value of Phadra's work. As noted earlier, the townsfolk admire Phadra and recommend her wares; they're not sure what she is doing working with Stevan, but they have no doubts about Phadra.</t>
  </si>
  <si>
    <t>So far, both ruses are working. Player characters are most likely to encounter Stevan, who does his best to lure them to the shop to buy some bogus magic. Stevan is none too bright, but fairly persuasive.</t>
  </si>
  <si>
    <t>Keir: Male human rogue 4; CR 4; Medium humanoid; HD 4d6; hp 14; Init +2; Spd 30 ft.; AC 16, touch 12, flat-footed 16; Base Atk +3; Grp +4; Atk or Full Atk +5 melee (1d4+1/19-20, masterwork dagger) or +6 ranged (1d6/x3, masterwork shortbow); SA sneak attack +2d6; SQ evasion, trapfinding, uncanny dodge; AL CN; SV Fort +1, Ref +6, Will +1; Str 12, Dex 15, Con 11, Int 12, Wis 10, Cha 12.</t>
  </si>
  <si>
    <t>Skills and Feats: Appraise +7, Bluff +9, Diplomacy +3, Disable Device +7, Disguise +10, Forgery +3, Hide +10, Intimidate +5, Listen +6, Move Silently +10, Open Lock +9, Search +8, Spot +6, Use Magic Device +8; Deceitful, Persuasive, Stealthy.</t>
  </si>
  <si>
    <t>Sneak Attack (Ex): Keir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Keir may choose to deliver nonlethal damage with his sneak attack, but only when using a weapon designed for that purpose, such as a sap (blackjack).</t>
  </si>
  <si>
    <t>Evasion (Ex): If Keir is exposed to any effect that normally allows him to attempt a Reflex saving throw for half damage, he takes no damage with a successful saving throw.</t>
  </si>
  <si>
    <t>Trapfinding (Ex): Keir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</si>
  <si>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Uncanny Dodge (Ex): Keir retains his Dexterity bonus to Armor Class even when flat-footed or targeted by an unseen foe (he still loses his Dexterity bonus if paralyzed or otherwise immobile).</t>
  </si>
  <si>
    <t>Possessions:+1 studded leather armor, masterwork dagger, masterwork shortbow with 20 arrows, wand of Nystul's magic aura (23 charges), wand of charm person (45 charges), potion of sanctuary, potion of blur, potion of shield of faith, potion of cure light wounds.</t>
  </si>
  <si>
    <t>Stevan: Male half-elf expert 2/rogue 2; CR 4; Medium humanoid; HD 4d6+4 plus 3; hp 21; Init +2; Spd 30 ft.; AC 15, touch 12, flat-footed 13; Base Atk +2; Grp +3; Atk or Full Atk +4 melee (1d4+1/19-20, masterwork dagger) or +5 ranged (1d6, sling with masterwork sling bullet); SA sneak attack +1d6; SQ evasion, half-elf traits, trapfinding; AL CN; SV Fort +3, Ref +5, Will +5; Str 12, Dex 15, Con 13, Int 8, Wis 14, Cha 10.</t>
  </si>
  <si>
    <t>Skills and Feats: Bluff +5, Climb +6, Diplomacy +4, Disable Device +4, Escape Artist +7, Gather Information +2, Intimidate +2, Listen +8, Open Lock +6, Perform +5, Search +0, Sleight of Hand +9, Spot +3, Great Fortitude, Toughness.</t>
  </si>
  <si>
    <t>Sneak Attack (Ex): Stevan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Stevan may choose to deliver nonlethal damage with his sneak attack, but only when using a weapon designed for that purpose, such as a sap (blackjack).</t>
  </si>
  <si>
    <t>Evasion (Ex): If Stevan is exposed to any effect that normally allows him to attempt a Reflex saving throw for half damage, he takes no damage with a successful saving throw.</t>
  </si>
  <si>
    <t>Half-Elf Traits: Steven has immunity to magic sleep effects. For all effects related to race, he is considered an elf.</t>
  </si>
  <si>
    <t>Trapfinding (Ex): Stevan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</si>
  <si>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Possessions: Masterwork studded leather armor, masterwork dagger, sling with 20 masterwork bullets, cloak of resistance +1, potion of sanctuary, potion of blur, potion of shield of faith, potion of cure light wounds.</t>
  </si>
  <si>
    <t>Madame Phadra may have succumbed to an attack from the assassin jelly (see Part 3). If the PCs get into a fight, Oyin Horsetail, the ogre from Part 1, might intervene, most likely on the side of the two rogues. This might be because the rogues have befriended him, or perhaps the two rogues won part of (or all of) Oyin's employer's business, Goolstoc's transport (a freight company would make a great cover for a den of thieves or a thieves' guild).</t>
  </si>
  <si>
    <t>Coming in Part 5 of City Scenes</t>
  </si>
  <si>
    <t>Sometimes the world falls out from under you with no warning.</t>
  </si>
  <si>
    <t>Джерело: &lt;http://archive.wizards.com/default.asp?x=dnd/re/20040923a&amp;pf=true&gt;</t>
  </si>
  <si>
    <t>City Scenes, Part 3</t>
  </si>
  <si>
    <t>Scavengers and hunters of all kinds flock to cities. There they find plenty of refuse and all manner of unwary prey. It helps if an urban predator or scavenger can keep a low profile, because crowds of urban folk can pose a danger to almost anything.</t>
  </si>
  <si>
    <t>One creature that fits the roles of both scavenger and hunter is the rare and lethal assassin jelly. This particular specimen is typical of the species. It lurks in the city sewers, usually near an intersection, using its tremorsense ability to pick out lone city dwellers walking around after dusk. When it believes it has found a lone victim, the jelly tracks its prey to its home and waits until the victim is asleep, then it moves in to suck the victim dry.</t>
  </si>
  <si>
    <t>Assassin Jelly: CR 6; Medium ooze; HD 5d10+25; hp 52; Init +6; Spd 30 ft., climb 30 ft.; AC 15, touch 12, flat-footed 13; Base Atk +3; Grp +5; Atk or Full Atk +5 melee (1d6+3, tentacle); SA Constitution damage 1d6, improved grab, paralysis; SQ blindsight 60 ft., camouflage, hide in plain sight, immunities (electricity, sonic, and mind-affecting effects), ooze traits, scent, tremorsense 120 ft.; AL N; SV Fort +6, Ref +3, Will +3; Str 15, Dex 15, Con 20, Int 10, Wis 14, Cha 1.</t>
  </si>
  <si>
    <t>Skills and Feats: Climb +10, Hide +13, Listen +13, Move Silently +6, Spot +13, Survival +5 (+13* when tracking by scent); Improved Initiative, Track.</t>
  </si>
  <si>
    <t>Constitution Damage (Ex): After an assassin jelly establishes a grappling hold on a living foe and it begins its turn with the foe in its grasp, its many mouths suck blood and other fluids from the victim. The jelly deals an extra 1d6 points of Constitution damage in addition to its tentacle damage with a successful grapple check. When it can grapple a paralyzed foe, an assassin jelly typically draws every last ounce of fluid from the body, leaving behind nothing but a dry husk.</t>
  </si>
  <si>
    <t>Improved Grab (Ex): To use this ability, an assassin jelly must hit a foe the same size category as itself or smaller with its tentacle attack. It can then attempt to start a grapple as a free action without provoking an attack of opportunity. If it wins the grapple check, it establishes a hold and can deal Constitution damage.</t>
  </si>
  <si>
    <t>Paralysis (Ex): An assassin jelly's mouths produce an anesthetic slime. A target hit by an assassin jelly's tentacle attack must succeed on a DC 17 Fortitude save or be paralyzed for 3d6 rounds. The Save DC is Constitution-based. The jelly can grab a paralyzed opponent automatically.</t>
  </si>
  <si>
    <t>Camouflage (Ex): Even when it isn't hiding, it takes a DC 15 Spot check to notice an assassin jelly.</t>
  </si>
  <si>
    <t>Ooze Traits: An assassin jelly is blind (blindsight 60 feet) and immune to gaze attacks, visual effects, illusions, and other attack forms that rely on sight. It is immune to poison, sleep effects, paralysis, stunning, and polymorphing. It is not subject to critical hits or flanking.</t>
  </si>
  <si>
    <t>Assassin Jelly</t>
  </si>
  <si>
    <t>Medium Ooze</t>
  </si>
  <si>
    <t>Hit Dice: 5d10+25 (52 hp)</t>
  </si>
  <si>
    <t>Initiative: +6</t>
  </si>
  <si>
    <t>Speed: 30 ft., climb 30 ft.</t>
  </si>
  <si>
    <t>Armor Class: 15 (+2 Dex, +3 natural), touch 12, flat-footed 13</t>
  </si>
  <si>
    <t>Base Attack/Grapple: +3/+5</t>
  </si>
  <si>
    <t>Attack: Tentacle +5 melee (1d6+3)</t>
  </si>
  <si>
    <t>Full Attack: Tentacle +5 melee (1d6+3)</t>
  </si>
  <si>
    <t>Space/Reach: 5 ft./5 ft.</t>
  </si>
  <si>
    <t>Special Attacks: Constitution damage, improved grab, paralysis</t>
  </si>
  <si>
    <t>Special Qualities: Blindsight 60 ft., camouflage, damage reduction 5/--, hide in plain sight, immunities (electricity, sonic, and mind effects), ooze traits, scent, tremorsense 120 feet</t>
  </si>
  <si>
    <t>Saves: Fort +6, Ref +3, Will +3</t>
  </si>
  <si>
    <t>Abilities: Str 15, Dex 15, Con 20, Int 10, Wis 14, Cha 1</t>
  </si>
  <si>
    <t>Skills: Climb +10, Hide +13, Listen +13, Move Silently +6, Spot +13, Survival +5 (+13 when tracking by scent)</t>
  </si>
  <si>
    <t>Feats: Improved Initiative, Track</t>
  </si>
  <si>
    <t>Environment: Any warm or temperate land</t>
  </si>
  <si>
    <t>Organization: Solitary</t>
  </si>
  <si>
    <t>Challenge Rating: 6</t>
  </si>
  <si>
    <t>Treasure: 1/10th coins, 50% goods, 50% items</t>
  </si>
  <si>
    <t>Alignment: Always neutral</t>
  </si>
  <si>
    <t>Advancement: 6-10 HD (Medium); 11-15 HD (Large)</t>
  </si>
  <si>
    <t>What seemed to be just a wet spot on the wall is in fact a nearly transparent creature that slithers about like some great, repulsive amoeba.</t>
  </si>
  <si>
    <t>A relative of the gray ooze and ochre jelly, the assassin jelly is a cunning hunter, though it can survive on carrion or most other kinds of organic refuse. It craves the body fluids of warm-blooded prey.</t>
  </si>
  <si>
    <t>Unlike most other oozes, an assassin jelly has an outer shell of clear, hard plates that protect its body, with a gelatinous core. The creature normally forms a shallow puddle about 5 feet across and about 3 inches thick in the center. It can flatten itself to a thickness of about half an inch and roll itself into a long rope, so that it can squeeze under doors or through openings about a half-inch across.</t>
  </si>
  <si>
    <t>Although intelligent enough to speak, an assassin jelly has no vocal apparatus, and it attempts to contact others telepathically when needed. It reveals no thoughts, though it behaves like a thinking creature.</t>
  </si>
  <si>
    <t>Combat</t>
  </si>
  <si>
    <t>An assassin jelly's underside contains hundreds and hundreds of tiny rasping mouths. The creature attacks by forming a snaking tentacle that it uses to slap foes. A hit deals bludgeoning damage and slashing damage from the mouths.</t>
  </si>
  <si>
    <t>An assassin jelly prefers to stalk lone prey and ambush its victims while they sleep. From time to time one will follow an entire party to its lodging or campsite. The jelly tends to stay just within range of its blindsight ability and uses its camouflage and hide in plain sight abilities to then slither in to attack its chosen victim. Often the victim's companions don't notice the assault until they find their comrade's desiccated husk in the morning.</t>
  </si>
  <si>
    <t>Paralysis (Ex): An assassin's jelly's mouths produce an anesthetic slime. A target hit by an assassin jelly's tentacle attack must succeed on a DC 17 Fortitude save or be paralyzed for 3d6 rounds. The save DC is Constitution-based. The jelly can automatically grab a paralyzed opponent.</t>
  </si>
  <si>
    <t>Camouflage (Ex): Even when it isn't hiding, it takes a Spot check (DC 15) to notice an assassin jelly.</t>
  </si>
  <si>
    <t>Hide in Plain Sight (Ex): An assassin jelly can attempt to hide even when being observed. If the jelly's Hide check result is less than 15, it still takes at least a DC 15 Spot check to notice it, thanks to its camouflage ability.</t>
  </si>
  <si>
    <t>Skills: An assassin jelly has a +8 racial bonus on Climb checks and can always choose to take 10 on a Climb check, even if rushed or threatened. An assassin jelly has a +8 racial bonus on Hide, Listen, and Spot checks. It also has a +8 racial bonus on Survival checks when tracking by scent.</t>
  </si>
  <si>
    <t>The assassin jelly often lurks, out of sight, near the location of any large-scale activity. Afterward, it picks a victim to follow home. The PCs might encounter the assassin jelly when they retire for the night after they have one of the other encounters in this article series.</t>
  </si>
  <si>
    <t>Coming in Part 4 of City Scenes</t>
  </si>
  <si>
    <t>Dare you trust the potions and charms sold by Madame Phadra?</t>
  </si>
  <si>
    <t>Джерело: &lt;http://archive.wizards.com/default.asp?x=dnd/re/20040916a&amp;pf=true&gt;</t>
  </si>
  <si>
    <t>City Scenes, Part 1</t>
  </si>
  <si>
    <t>Goolstoc's is one of several freight companies operating in the city. Goolstoc's specializes in porters, stevedores, and sedan chair carriers. The majority of its employees are actually slaves or indentured servants (depending on exactly what kinds of servitude your campaign allows). Goolstoc's considers itself a progressive firm, and one of its recent innovations is a freight and taxi service that utilizes a big wheelbarrow and one of Goolstoc's more unusual employees, the ogre Oyin Horsetail.</t>
  </si>
  <si>
    <t>Not long ago, when Oyin's tribe began raiding the rural areas near the city, local military talent captured the entire tribe. At the time, Oyin had served his tribe as a scout, and his chief had selected him for the job because Oyin was comparatively weaker than most ogres, but he was also fleeter of foot. Though better suited to the task than most of his tribe, Oyin still wasn't very good at scouting, and the city's troops had little difficulty capturing him.</t>
  </si>
  <si>
    <t>Oyin's wheelbarrow is roughly 5 feet wide, 5 feet long, and a 1 1/2 feet deep. It contains two folding seats that each can hold one Medium creature. It can hold about 400 pounds. When Oyin pushes the wheelbarrow, divide the weight of the cargo or passengers by three when calculating Oyin's load. Oyin can push the fully loaded wheelbarrow at his full speed of 50 feet, which makes the wheelbarrow as speedy as most horse-drawn vehicles.</t>
  </si>
  <si>
    <t>Oyin works on the city's streets from dawn until dusk, every day of the week. He's a hard worker who prides himself on his ability to quickly reach any destination a customer names. The basic rate for his services is 3 copper pieces a mile, with a minimum fare of 1 copper piece (exact change only). The rate applies per trip and it's the same no matter how much cargo or how many passengers Oyin carries on a trip. A locked cashbox Oyin wears around his neck holds the fares. Oyin does not have a key.</t>
  </si>
  <si>
    <t>Never particularly ferocious, Oyin has come to enjoy his job, though he'd rather become an adventurer. (His current goal is to become a famous ranger.) The people of the city have come to accept Oyin. The ogre is unfailingly polite (as the runt of his tribe, Oyin has had a lot of practice when in comes to groveling), and he shows a genuine soft spot for animals. On most days, one or two stray cats ride the wheelbarrow (except when customers object) and at least one mongrel dog walks at the ogre's heels.</t>
  </si>
  <si>
    <t>Oyin Horsetail: Male ogre barbarian 2; CR 5; Large giant; HD 4d8+8 plus 2d12+4; hp 43; Init +0; Spd 50 ft.; AC 16, touch 9, flat-footed 16; Base Atk +5; Grp +14; Atk or Full Atk +9 melee (1d8+5, sap); Space/Reach 10 ft./10 ft.; SQ darkvision 60 ft., fast movement, low-light vision, rage 1/day, uncanny dodge; AL CG; SV Fort +9, Ref +1, Will +4; Str 21, Dex 10, Con 15, Int 8, Wis 12, Cha 9.</t>
  </si>
  <si>
    <t>Skills and Feats: Climb +8, Handle Animal +1, Heal +3, Hide -4, Jump +15, Listen +5, Spot +5, Survival +5; Alertness, Iron Will, Self-Sufficient.</t>
  </si>
  <si>
    <t>Rage (Ex): Once per day, Oyin can enter a state of fierce rage that lasts for 7 rounds. The following changes are in effect as long as he rages: hp 55; AC 14, touch 7, flat-footed 14; Grp +16; Atk or Full Atk +11 melee (1d8+7, sap); SV Fort +11, Will +6; Str 25, Con 19; Climb +10, Jump +17. At the end of his rage, Oyin is fatigued for the duration of the encounter.</t>
  </si>
  <si>
    <t>Possessions: Leather armor, sap, gauntlets of ogre power +2, small locked box with 11-20 cp.</t>
  </si>
  <si>
    <t>Cats (1-2): hp 2 each, see Monster Manual page 270.</t>
  </si>
  <si>
    <t>Dogs (1-2): hp 6 each, see Monster Manual page 271.</t>
  </si>
  <si>
    <t>Lockbox: 1 in. thick; hardness 8; hp 30; break DC 28, Open Lock DC 25.</t>
  </si>
  <si>
    <t>Because Oyin ranges all over the city, the PCs could meet him anywhere. He might be on hand to help them make a quick getaway from the mob of philosophers with clubs (see Part Two), or he might be the subject of their wrath. Oyin is in well with Madame Phadra (see Part Three), and he gladly endorses the efficacy of her potions and herbal balms. Oyin also might have escaped from the deadly pudding (see Part Four) or witnessed a street collapse (see Part Five).</t>
  </si>
  <si>
    <t>Coming in Part 2 of City Scenes</t>
  </si>
  <si>
    <t>Philosophers of any ilk often can cause people to question some very touchy matters. Find out what happens when a group of them adds a more physical dimension to their arguments.</t>
  </si>
  <si>
    <t>Джерело: &lt;http://archive.wizards.com/default.asp?x=dnd/re/20040909a&amp;pf=true&gt;</t>
  </si>
  <si>
    <t>City Scenes, Part 2</t>
  </si>
  <si>
    <t>Anyone who becomes familiar with the city's street life may eventually encounter members of a group that calls itself the Sentinels of Wisdom. The Sentinels have proclaimed themselves the guardians of common sense, moral order, and sensible public policy. In fact, the Sentinels are a group of club-wielding thugs determined to squash all public discourse. They also seek to create enough fear and chaos so that they can eventually overthrow the government. They do so by seizing on whatever topic seems current at the time and taking an extreme position on the matter. Gangs of Sentinels roam the streets, usually at night, and question passersby about the topic of the day. If they don't get an answer they like, they pound their victim senseless.</t>
  </si>
  <si>
    <t>The local temple of Erythnul is behind the Sentinels of Wisdom. So far the Sentinels have generated enough mayhem and confusion to satisfy the clerics at the temple.</t>
  </si>
  <si>
    <t>While the Sentinels may confront the PCs, they're generally too chicken-hearted to harass an armed group. More likely than not, the PCs may come upon the Sentinels when they're "debating" with some citizen. The Sentinels also delight in random acts of vandalism (which they them blame on "degenerate" elements in the city). To date, nobody realizes that the Sentinels are behind the damage. If the PCs witness the destruction, the Sentinels do their best to kill the PCs.</t>
  </si>
  <si>
    <t>The Sentinels of Wisdom dress in dark-colored academic robes that are loose and flowing enough the cover their studded leather armor, morningstars, and other equipment. They also carry quarterstaffs that they generally use as walking sticks.</t>
  </si>
  <si>
    <t>Sentinels of Wisdom: Male and female human warrior 2/cleric 2; CR 3; Medium humanoid; HD 4d8+4; hp 22; Init +4; Spd 30 ft.; AC 13, touch 10, flat-footed 13; Base Atk +3; Grp +9; Atk or Full Atk +7 melee (1d8+3, masterwork morningstar) or +5 melee (or 1d6+3, quarterstaff) or +3 ranged (1d6, sling); SA rebuke undead 4/day (+1, 2d6+2, 4th); AL CE; SV Fort +7, Ref +0, Will +6; Str 15, Dex 10, Con 13, Int 10, Wis 16, Cha 12.</t>
  </si>
  <si>
    <t>Skills and Feats: Bluff +6, Climb +7, Concentration +3, Disguise +3, Intimidate +8, Jump +3, Sense Motive +4; Improved Initiative, Persuasive, Weapon Focus (morningstar).</t>
  </si>
  <si>
    <t>Cleric Spells Prepared (caster level 4th): 0 -- cure minor wounds, detect magic, guidance, virtue; 1st -- cause fear (2, DC 14), disguise self*, shield of faith.</t>
  </si>
  <si>
    <t>*: Domain spell. Deity: Erythnul. Domains: Evil (cast evil spells at +1 caster level), Trickery (Bluff, Disguise, Hide are class skills).</t>
  </si>
  <si>
    <t>Possessions: Masterwork studded leather armor, masterwork morningstar, quarterstaff, sling with 50 bullets, cloak of resistance +1, 3 scrolls of cure light wounds, scroll of magic weapon, pearl of power (1st-level spell).</t>
  </si>
  <si>
    <t>The Sentinels of Wisdom might appear in conjunction with Part One, when they menace the ogre Oyin. The Sentinels accuse the ogre of being a menace to the public (they should talk). The Sentinels may also make an appearance to denounce Madame Phadra (see Part 4); they're right to do so, but for the wrong reasons. A street collapse (see Part 5) might occur inconveniently near a hidden temple of Erythnul, and the characters might encounter a group of them who are on hand to discourage anyone from examining the sinkhole too closely.</t>
  </si>
  <si>
    <t>Coming in Part 3 of City Scenes</t>
  </si>
  <si>
    <t>A silent, but deadly, killer stalks its prey. It follows its chosen target into the target's own home!</t>
  </si>
  <si>
    <t>Джерело: &lt;http://archive.wizards.com/default.asp?x=dnd/re/20040909b&amp;pf=true&gt;</t>
  </si>
  <si>
    <t>Home and Hearth</t>
  </si>
  <si>
    <t>3 грудня 2016 р.</t>
  </si>
  <si>
    <t>Wood elves make their homes in graceful pavilions under the stars in forest clearings, rarely remaining in the same place for more than a day or two. Shield dwarves carve workshops and mines from the hearts of mountains, fortifying their homes. Goblins and ores favor warrens of burrows in the wilderness. Human homes run the gamut from a herder's yurt in the Endless Waste to a prince's palatial townhouse along Waterdeep's richest street. Any experienced traveler soon comes to appreciate that there are as many different ways of life in Faerûn as there are kinds of people.</t>
  </si>
  <si>
    <t>Orc-infested mountain ranges, troll-haunted wastelands, wild woods guarded by secretive and unfriendly fey creatures, and sheer distance divide Faerûn's nations from each other. Faerûn's city-states and kingdoms are small islands of civilization in a vast, hostile world, held together by tenuous lines of contact.</t>
  </si>
  <si>
    <t>Government</t>
  </si>
  <si>
    <t>The most common forms of government in the Heartlands are feudal monarchies, generally found in the larger realms and more isolated lands, and plutocratic monarchies, common among city-states and realms dominated by trade. In either case, a hereditary lord, king, monarch, or potentate holds the power to make laws, dispense justice, and manage foreign affairs. The monarch's power is checked to a greater or lesser degree by the powerful feudal lords or wealthy merchant princes who owe him allegiance.</t>
  </si>
  <si>
    <t>Since the nobles or great merchants are ruled only by their own consent, many Heartlands city-states and kingdoms are realms of weak central authority, and strongly independent nobility. A monarch who pushes a willful noble too far might drive that noble to open revolt - and in many cases the noble's strength-of-war is nearly the match of the overlord's, so quelling a rebellious province is hardly an easy undertaking. Worse yet, a monarch may be forced to solicit the support (or at least neutrality) of other nobles of the realm as he goes about suppressing one of their peers. This support usually comes at a price, further eroding royal authority.</t>
  </si>
  <si>
    <t>Strong thrones may be rare, but they do exist. The Cormyr of King Azoun Obarskyr was a shining example of the good that can come of a strong monarchy in the hands of a wise and courageous leader. Unfortunately, the death of Azoun and the plague of evils that descended on that land have left Cormyr's fate uncertain. Azoun's daughter, the Regent Alusair, must chart a careful course among the realm's nobility as she attempts to retain the power her father held.</t>
  </si>
  <si>
    <t>Civil warfare in the mercantile city-states of the Inner Sea is rare, but the lords and princes who rule these small realms must contend with merchant-nobles every bit as willful and haughty as a feudal lord in his castle. In the walls of a city-state, a wealthy noble thinks carefully before defying the ruler, since he lacks the safety of miles of roads and empty lands between his demesne and his ruler's army. But it also means that any noble's own private army is only an hour's march from the seat of power. Powerful lords deal with overmasters they don't like through palace coups, feuds, and assassinations.</t>
  </si>
  <si>
    <t>City and Countryside</t>
  </si>
  <si>
    <t>In the Heartlands, a very basic division separates people into two distinct groups: townsfolk and rural folk. The dividing line is blurry at times - a large village or small town blends many of the characteristics of rural and urban life. The division is not exclusive. Even in Faerûn's largest cities, farmers and herders till crops and tend livestock within the shadow of the city walls.</t>
  </si>
  <si>
    <t>In most lands, nine people live in the countryside for every city-dweller. Large cities are hard to sustain, and in Faerûn's Heartlands, most people are compelled to work the land in order to feed themselves. Large towns and cities can only flourish in places that enjoy easy access to farmlands and resources producing a surplus of food.</t>
  </si>
  <si>
    <t>Rural Life</t>
  </si>
  <si>
    <t>In painting a picture of the average Faerûnian, an observer discovers that the most ordinary, unremarkable, and widespread representative of Faerûn's incredible diversity is a simple human farmer. She lives in a small house of wood, sod, or thatch-roofed fieldstone, and she raises staple crops such as wheat, barley, corn, or potatoes on a few dozen acres of her own land.</t>
  </si>
  <si>
    <t>In some lands the common farmer is a peasant or a serf, denied the protection of law and considered the property of whichever lord holds the land she lives on. In a few harsh lands, she is a slave whose backbreaking work is rewarded only by the threat of the lash and swift death should she ever defend herself from the overseers and lords who live off her endless toil. But in the Heartlands she is free if somewhat poor, protected from, rapacious local lords by the law of the land, and allowed to choose whatever trade or vocation she has a talent for in order to feed her family and raise her children.</t>
  </si>
  <si>
    <t>The common farmer's home is within a mile or so of a small village, where she can trade grain, vegetables, fruit, meat, milk, and eggs for locally manufactured items such as spun cloth, tools, and worked leather. Some years are lean, but Faerûn's Heartlands are rich and pleasant, rarely knowing famine or drought.</t>
  </si>
  <si>
    <t>A local lord guards the common farmer from bandits, brigands, and monsters. He is a minor noble whose keep or fortified manor house watches over her home village. The noble appoints a village constable to keep order and might house a few of the king's soldiers or his own guards to defend against unexpected attack. Within a day's ride, a more powerful noble whose lands include one or two dozen villages like the typical commoner's has a castle manned by several dozen soldiers. In dangerous areas, defenses are much sturdier and trained warriors more numerous.</t>
  </si>
  <si>
    <t>City Life</t>
  </si>
  <si>
    <t>Typical townsfolk or city-dwellers are skilled crafters of some kind. Large cities are home to numbers of unskilled laborers and small merchants or storeowners, but the most city-dwellers work with their hands to make finished goods from raw materials. Smiths, leatherworkers, potters, brewers, weavers, woodcarvers, and all other kinds of artisans and tradesfolk working in their homes make up the industry of Faerûn.</t>
  </si>
  <si>
    <t>The city-dweller lives in a wood or stone house, shingled with wooden shakes or slate, that sits shoulder-to-shoulder with its neighbors in great sprawling blocks through which myriad narrow streets and alleyways ramble. In small or prosperous towns, his home might include a small plot of land suitable for a garden. Many relations, boarders, or whole families of strangers share his crowded home. If he isn't married, he might live as a boarder with someone else.</t>
  </si>
  <si>
    <t>In some cities he may be required to join great guilds of craftsfolk with similar skills, or risk imprisonment. In others, agents of the city's ruling power closely monitor his activities and movements, rigidly enforcing exacting laws of conduct and travel. But in most cases, he is free to pack up and leave or change trades whenever he likes.</t>
  </si>
  <si>
    <t>He purchases food from the city's markets, which sometimes means that he is stuck with whatever fits within his budget. A prosperous man can work hard and comfortably feed his family, but in lean times the poorer laborers must make do with stale bread and thin soup for weeks on end. Every city depends on a ring of outlying villages and farmlands to supply it with food on a daily basis. Most also possess great granaries against times of need, and many provisioners and grocers specialize in stocking nonperishable foodstuffs at times of the year when fresh food is not available in the city's markets.</t>
  </si>
  <si>
    <t>A city of any size is probably protected by a city wall, patrolled by the city watch, and garrisoned by a small army of the soldiers of the land. Rampaging monsters or bloodthirsty bandits don't trouble the average city-dweller, but he rubs elbows every day with rogues, thieves, and cutthroats. Even the most thoroughly policed cities have neighborhoods where anybody with a whit of common sense doesn't set foot.</t>
  </si>
  <si>
    <t>Wealth And Privilege</t>
  </si>
  <si>
    <t>Just as nine out of ten Faerûnians live in small villages and freeholds in the countryside, roughly nineteen out of twenty people are of common birth and ordinary means. They rarely accumulate any great amount of wealth - a prosperous innkeeper or skilled artisan might be able to set her hands on a few hundred gold pieces, but most common farmers and tradesfolk are lucky if they have more than forty or fifty silvers to their name.</t>
  </si>
  <si>
    <t>In many lands, common-born people are bound by law to defer to their betters, the lords and ladies of the nobility. Even if the law does not require deference, it's usually a good idea. Nobles enjoy many protections under the law and in some cases can escape punishment for assault, provocation, or the outright murder of a commoner.</t>
  </si>
  <si>
    <t>The typical noble is a rural baronet or lordling whose lands span only a few miles, ruling over a few hundred common folk in the king's name. She collects taxes from the villagers and farmers and is vastly more wealthy than all but the most prosperous entrepreneurs in her lands. With her wealth and power come certain responsibilities, of course. She is answerable to her own feudal masters for the lawkeeping and good order of her lands. She can be called upon to provide soldiers and arms for her lords' causes. And, most important, most nobles feel some obligation to protect the people in their charge against the depredations of monsters and banditry. To this end, most nobles frequently deal with companies of adventurers, retaining their services to clear out troublesome monsters and hunt down desperate outlaws.</t>
  </si>
  <si>
    <t>Class and Station</t>
  </si>
  <si>
    <t>As Cormyr's recent troubles prove, the Heartlands of Faerûn are not always stable or safe. Incursions of monstrous hordes of orcs, ogres, or giants can easily overrun even stoutly defended cities. Would-be kings continually challenge the powers of the land from within, seeking to unseat the ruler. Proud and arrogant foreign powers watch warily for any sign of weakness, always ready to annex a province or sack a city. Magical disasters, plagues, and flights of raging dragons can lay low even the most peaceful and secure lands.</t>
  </si>
  <si>
    <t>To fend off these dangers, most realms of the Heartlands have developed an enlightened feudal system over centuries of strife and warfare. Lords hold lands in the name of their king, raising armies and collecting taxes to defend the realm. They are expected to answer their king's call to arms and to defend his interests to the best of their ability. This reasonably effective system supports independent warbands in the defense of far-flung territories.</t>
  </si>
  <si>
    <t>The Peasantry</t>
  </si>
  <si>
    <t>As previously noted, common farmers and simple laborers make up most of the human population of Faerûn's kingdoms and cities. The lowest class across all of the Heartlands, the peasantry forms the solid base upon which the power structures of nobles, merchants, temples, and kingdoms all rest.</t>
  </si>
  <si>
    <t>Most Heartlands peasants are not bound to the lands they work and owe no special allegiance to the lord who rules over them, other than obeying his laws and paying his taxes. They do not own their farmlands but instead rent croplands and pastures from the local lord, another form of taxation normally accounted at harvest time.</t>
  </si>
  <si>
    <t>In frontier regions such as the Western Heartlands, many common farmers own and work their own lands. These people are sometimes known as freeholders if no lord claims their lands, or yeomen if they are common landowners subject to a lord's authority.</t>
  </si>
  <si>
    <t>Tradesfolk and Merchants</t>
  </si>
  <si>
    <t>A step above the common peasantry, skilled craftsfolk and merchants generate wealth and prosperity for any city or town. The so-called middle class is weak and disorganized in most feudal states, but in the great trade cities of the Inner Sea, strong guilds of traders and companies of craftsfolk are strong enough to defy any lord and protect themselves from the monarch's authority by the power of their coffers.</t>
  </si>
  <si>
    <t>The wealthiest merchants are virtually indistinguishable from mighty lords. Even if born from peasant stock, a merchant whose enterprises span. a kingdom might style himself "lord" and get away with it.</t>
  </si>
  <si>
    <t>Clergy</t>
  </si>
  <si>
    <t>Existing alongside the feudal relationship of a rural province or guild organization of a trading city, the powerful temples of Faerûn's deities parallel the king's authority. The lowest-ranking acolytes and mendicants are rarely reckoned beneath the station of a well-off merchant, and any cleric or priest in charge of a temple holds power comparable to that of a baronet or lord. The high priests of a faith favored in a particular land are equal to the highest nobility.</t>
  </si>
  <si>
    <t>Many of Faerûn's temples are implacable enemies or bitter rivals. In most rural regions, folk tend to follow one or two deities who are particularly active or actively supported in their immediate locale. If a powerful and benevolent temple of Tempus happens to stand just outside a small town, many townspeople will worship Tempus, even if farmers are generally more inclined to the teachings of Chauntea and merchants might otherwise follow Waukeen.</t>
  </si>
  <si>
    <t>Low Nobility</t>
  </si>
  <si>
    <t>Descended. from warriors who won land to rule (or valuable hereditary positions with handsome stipends) in service to their homeland or king, the low nobility is the backbone of the feudal realm. From their sons and daughters are drawn the knights and officers of the king's armies, and from their house guards and vaults come the manpower and gold necessary to field the kingdom's fighting power. They administer the king's justice within their demesnes and collect his taxes.</t>
  </si>
  <si>
    <t>Low nobles hold court to settle disputes that occur on their land or under their responsibility, and are expected to try cases of low justice - just about any crime short of murder or treason. They claim a tithe of any wealth in food or gold generated by the commoners who work their land, and may levy local taxes as long as they do not interfere with the monarch's taxes. In return, they are expected to see to the defense and prosperity of their fiefs. Regrettably, more than one local lord is nothing more than a thief in a castle, wringing every copper he can from the people he rules.</t>
  </si>
  <si>
    <t>A new breed of low noble is rising in prosperous lands such as Sembia and Impiltur - the so-called merchant prince. A merchant establishes an enterprise or industry of great and lasting value, and then passes it to his heirs. Over time these upstarts may hope to purchase with gold the noble title otherwise won only by valor in days long past.</t>
  </si>
  <si>
    <t>Knights, lords, baronets, and barons are accounted low-landed nobles. Lord-mayors, sheriffs, commanders, wardens, and seneschals are low nobles who hold titles but no lands.</t>
  </si>
  <si>
    <t>High Nobility</t>
  </si>
  <si>
    <t>Frequently related by blood or marriage to the ruling family, high nobles are those who are due allegiance from some number of low nobles. Unlike low nobles, who frequently carry noble titles without lands, high nobles are usually landed, commanding great fiefs that could be considered small kingdoms in their own right.</t>
  </si>
  <si>
    <t>High nobles hear disputes that lower nobles cannot settle, and dispense justice for all but the most heinous of crimes. Like low nobles, they collect taxes in the ruler's name and levy additional taxes as they see fit. They maintain personal armies sometimes numbering in the hundreds and use them to vigorously police and patrol their lands.</t>
  </si>
  <si>
    <t>The high counselors of a kingdom or realm are often accounted high nobles, even if they are not rewarded with lands. The stipends and royalties associated with their titles make them some of the wealthiest people in a kingdom.</t>
  </si>
  <si>
    <t>Counts, viscounts, dukes, earls, and marquises are high-landed nobles. Lord-governors and high counselors are high-titled nobles. Grand dukes, archdukes, and. princes are considered royalty, even if they are not immediately related to the ruling house.</t>
  </si>
  <si>
    <t>Titles and Forms of Address</t>
  </si>
  <si>
    <t>Most realms across Faerûn have some form of nobility, and many also have ruling royalty. All have officials who sport titles, from a simple "Master of the . . ." to such mouthfuls as "His Most Exalted and Terrible, Beloved of the Gods and Venerable Before All His People, Hereditary and-may-his-line-prosper-forever. . . " Many long and involved tomes at Candlekeep outline the intricacies of the various systems of titles, their ranks and precedence. Here's a brief overview. -</t>
  </si>
  <si>
    <t>General titles for nobility of uncertain rank include "Zor/Zora" in Mulmaster, "Syl" in Calimshan, and "Saer" (for both genders) almost everywhere else. This latter term also applies to children of nobility too young or low-ranking to have been awarded titles of their own.</t>
  </si>
  <si>
    <t>In general Heartlands usage, if the head of a noble house is "Lord Grayhill," his children are all "Saer [name] Grayhill." His widowed or aged parents, or older uncles and aunts living but bypassed in precedence are "Old Lord (or Lady) Grayhill."</t>
  </si>
  <si>
    <t>Various Faerûnian professions and races have popular verbal greetings and farewells, but "Well met" for both is almost universal. Oloré ("oh-LOR-ay") serves the same purpose around the Sea of Fallen Stars, and human nobles are adopting the elven "Sweet water and light laughter until next we meet." Merchants of all races often use the terse dwarven "I go."</t>
  </si>
  <si>
    <t>Families</t>
  </si>
  <si>
    <t>As a rule, adventurers do dot choose to begin families while they actively pursue their careers - lich lords and raging dragons tend to make a lot of widows and orphans. But for the common folk of the land and even the great lords, the most important thing in the world is their family. Parents carefully train their children in the trades they follow and secure their property for the day they pass their hopes and businesses to their children.</t>
  </si>
  <si>
    <t>The Heartlands of Faerûn are generally enlightened and liberal regarding gender roles. Women are as free as men to own property, run businesses, and run off to become adventurers. Many of Faerûn's most powerful heroes are women. Some societies observe strict codes of gender conduct (some matriarchal, not patriarchal), but this is not the case in most of Faerûn.</t>
  </si>
  <si>
    <t>Marriage</t>
  </si>
  <si>
    <t>In almost every society, human and nonhuman, marriage ceremonies are celebrated with feasting, dancing, song, and, stories. The exact customs vary wildly from land to land, but in any Heartlands village a marriage is an excuse to set aside work for a day and celebrate.</t>
  </si>
  <si>
    <t>Among nobles, arranged marriages are not unusual, but very few commoners marry against their will. Marriages for love are far more common. Divorce is rare, particularly since standards of marital fidelity are decidedly relaxed in some lands. It's not unknown for a man or woman to have more than one spouse at the same time, but such arrangements are rare and usually reserved for those who have enough money or power to do whatever they like.</t>
  </si>
  <si>
    <t>Children</t>
  </si>
  <si>
    <t>Children are regarded as a blessing and a treasure throughout the Heartlands. Large families are quite common, especially in relatively safe and prospectus regions. The careful attention of clerics, healers, and divine healing magic makes childbirth reasonably safe in most civilized lands.</t>
  </si>
  <si>
    <t>In parts of Faerûn, particularly in rural areas dependent on agriculture, responsibilities and tasks come to children early. Children from urban areas begin to learn their parents' trades at a similarly early age. By eight to ten years of age, most children are well on their way to acquiring the knowledge necessary to continue in their parents' work. The children of nobles and wealthy merchants are formally schooled and enjoy significantly more leisure time until their mid-teens.</t>
  </si>
  <si>
    <t>Ironically, children from nomadic and "savage" groups may enjoy the happiest childhood, since they're encouraged to develop the skills that will serve them as adults by playing in the wilds. This is not to say that children are allowed to roam free without supervision from discreet guards - life in Faerûn is too dangerous to allow innocents to wander completely unguarded.</t>
  </si>
  <si>
    <t>Old Age</t>
  </si>
  <si>
    <t>Common laborers, farmers, and peasants work until the day they die, unless they have strong and dependable children who can take over the family enterprise and care for them. A life without work is usually only an option for the wealthy, including the few adventurers who live to middle age to enjoy their loot in peace. On the bright side, the blessings of the gods and the beneficial prayers and spells of clerics and healers avert many of the worst ravages of old age. Elderly folk rarely suffer extended infirmities or disabling illness until just before death.</t>
  </si>
  <si>
    <t>Learning</t>
  </si>
  <si>
    <t>Formal schooling is the exception rather than the rule in the Heartlands. Only the children of wealthy or highborn parents receive any real education. Even so, most Faerûnians of civilized lands are literate and understand the value and the potential power of the written word.</t>
  </si>
  <si>
    <t>Most people learn to read and write from their parents or from clerics of Oghma or Deneir. Very few schools exist. Those that do are expensive, exclusive, private schools or academies that spend as much time teaching riding, courtly manners, and swordplay as they do on true academic matters. Most young nobles or merchant scions acquire their education from personal tutors, bards, heralds, and noble counselors retained specifically for that purpose by their parents.</t>
  </si>
  <si>
    <t>True scholarly learning is the preserve of sages, scribes, clerics, and wizards. The nonhuman races of Faerûn, particularly the elves, are a notable exception to that statement, as are human cities or nations that encourage citizens to study with the clergy of deities who promote knowledge and learning.</t>
  </si>
  <si>
    <t>Any heroic adventurer breaks many of the rules and norms associated with the feudal hierarchy. She is often the champion of the common folk, yet granted access to the highest halls of power as an agent of her lord or king. Generations of good-hearted adventurers have helped make Faerûn a safer and better place to live, and any ruler knows that the best way to solve a sticky problem often involves finding the right adventurer for the job.</t>
  </si>
  <si>
    <t>By definition, adventurers are well armed and magically capable beings who are incredibly dangerous to their enemies . . . and not always healthy to be around, even for their friends. Lords and merchants tread carefully around adventurers and take steps to defend themselves against a powerful adventurer who suddenly develops a crusading zeal or an appetite for power - typically by retaining skillful and well-paid bodyguards to discourage sudden violence.</t>
  </si>
  <si>
    <t>Adventurer Companies</t>
  </si>
  <si>
    <t>Groups of adventurers sometimes form communal associations that share treasure, responsibility, and risk. Adventuring companies stand a better chance of receiving official recognition and licenses from kingdoms, confederations, and other principalities that prefer formalized relations with responsible adventuring parties to unlicensed freebooting by random adventurers. In rare cases, adventuring companies can receive exclusive rights to specific areas, making it legal for them to "discourage" their competition.</t>
  </si>
  <si>
    <t>Chartered adventurers are considered officers of the realm they serve, with some powers of arrest and protection against the interference of local lords guaranteed by the terms of their charter. For example, most strangers entering a city might be required to surrender or at least peacebond their weapons, but chartered company members are allowed to retain their arms and armor as long as they remain on their good behavior.</t>
  </si>
  <si>
    <t>Adventurers In Society</t>
  </si>
  <si>
    <t>Most residents of the Dales, Cormyr, the Western Heartlands, and the North are well disposed toward adventurers of good heart. They know that adventurers live daily with risks they would never be willing to face themselves. The common folk eagerly seek news of travelers regarding great deeds and distant happenings, hoping to glean a hint of what the future might hold for them as well.</t>
  </si>
  <si>
    <t>An adventurer willing so ally himself with a lord whose attitudes and views coincide with his own gains a powerful patron and a place in society commensurate with the influence and station of his patron. Adventurers inclined to threaten or intimidate the local ruler simply invite trouble. Those who abuse their power are thought of as nothing but powerful bandits, while adventurers who use their poker to help others are blessed as heroes. Adventurers are exceptional people, but they live within societies of everyday people living commonplace lives.</t>
  </si>
  <si>
    <t>The Concerns of the Mighty</t>
  </si>
  <si>
    <t>There comes a time when every student and many a passing merchant, farmer, and king, too, demands the same answer of me: Why, O meddler and, mighty mage, do ye not set the crooked straight? Why not strike directly against the evils that threaten Faerûn? Why do not all mighty folk of good heart not simply make everything right?</t>
  </si>
  <si>
    <t>I've heard that cry so many times. Now hearken, once and for all, to my answers as to why the great and powerful don't fix Toril entire every day.</t>
  </si>
  <si>
    <t>First, it is not at all certain that those of us with the power or the inclination can even accomplish a tenth of the deed asked of us. The forces arrayed against us are dark and strong indeed. I might surprise Manshbon or old Szass Tam and burn him from the face of Toril - but he might do the same to me. It's a rash and short-lived hero who presses for battle when victory is not assured.</t>
  </si>
  <si>
    <t>Second, the wise amongst us know that even gods can't foresee all the consequences of their actions - and all of us have seen far too many instances of good things turning out to cause something very bad, or unwanted. We've learned that meddling often does far more harm than good.</t>
  </si>
  <si>
    <t>Third: Few folk can agree on what is right, what should be done, and what the best end result would be. When ye consider a mighty stroke; be assured that every move is apt to be countered by someone who doesn't like the intended result, is determined to stop it, and is quite prepared to lay waste to you, your kingdom, and anything else necessary to confound you.</t>
  </si>
  <si>
    <t>Point the fourth: Big changes can seldom be effected by small actions. How much work does it take just to build one house? Rearrange one room? How many simple little actions, then, will it take to destroy one kingdom and raise another - with name, ruler, and societal order of your choice - in its place?</t>
  </si>
  <si>
    <t>Finally: D'ye think we "mighty ones" are blind? Do we not watch each other, and guess at what each is doing, and reach out and do some little thing that hampers the aims of another great and mighty? We'll never be free of this problem, and that's a good thing. I would cower at the thought of living in any Faerûn where all the mighty and powerful folk agreed perfectly on everything. That's the way of slavery and shackles and armed tyranny ... and if ye'd like to win a bet, wager that ye'll be near the bottom of any such order.</t>
  </si>
  <si>
    <t>Right. Any more silly questions?</t>
  </si>
  <si>
    <t>- Elminster of Shadowdale</t>
  </si>
  <si>
    <t>Language</t>
  </si>
  <si>
    <t>Common language and culture defines a state just as much as borders, cities, and government do. Each major nonhuman race speaks its own language, and humans seem to generate dozens of languages for no other reason than their lands are so widespread and communications so chancy that language drift occurs over time. Hundreds of human dialects are still spoken daily in Faerûn, although Common serves to overcome all but the most overwhelming obstacles to comprehension.</t>
  </si>
  <si>
    <t>The oldest languages spoken in Faerûn are nonhuman in origin. Draconic, the speech of dragons, may be the oldest of all. Giant, Elven, and Dwarven are also ancient tongues. The oldest known human languages date back some three to four thousand years. They come from four main cultural groups - Chondathan, Imaskari, Nar, and Netherese - that had their own languages, some of which survive today in altered forms after centuries of intermingling and trade.</t>
  </si>
  <si>
    <t>The Common Tongue</t>
  </si>
  <si>
    <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t>
  </si>
  <si>
    <t>The great advantage of Common, of course, is its prevalence. Everybody in the Heartlands speaks Common well enough to get by in any but the most esoteric conversations. Even in remote areas such as Murghôm and Samarach, just about everybody knows enough Common to speak it badly. They might need to point or pantomime in a pinch, but they can make themselves understood. Natives of widely separated areas are likely to regard each other's accents as strange or even silly, but they still understand each other.</t>
  </si>
  <si>
    <t>Alphabets</t>
  </si>
  <si>
    <t>The human and humanoid languages of Faerûn make use of six sets of symbols for writing: Thorass, a human symbology; Espruar, a script invented by the elves; Dethek, runes created by the dwarves; Draconic; the alphabet of dragons; Celestial, imported long ago through contact with good folk from other planes; and Infernal, imported through those outsiders of a fiendish bent.</t>
  </si>
  <si>
    <t>A scribe whose name is lost to history invented the set of symbols that make up the Thorass alphabet. Thorass is the direct ancestor of today's Common tongue as a spoken language. Though no one speaks Thorass anymore, its alphabet survives as the alphabet of Common and many other tongues.</t>
  </si>
  <si>
    <t>Espruar is the moon elven alphabet. It was adopted by sun elves, drow, and the other elven peoples thousands of years ago. Its beautiful weaving script flows over jewelry, monuments, and magic items.</t>
  </si>
  <si>
    <t>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t>
  </si>
  <si>
    <t>Джерело: &lt;http://www.realmshelps.net/faerun/lore/life/home.shtml&gt;</t>
  </si>
  <si>
    <t>Borders and Land-Law</t>
  </si>
  <si>
    <t>24 січня 2017 р.</t>
  </si>
  <si>
    <t>By Ed Greenwood</t>
  </si>
  <si>
    <t>Queen Filfaeril stepped out of the blue mists, blinked at what she beheld before her, and came to a sudden halt. "Lord husband mine -- Az? -- I think you'd better come here. Speedily."</t>
  </si>
  <si>
    <t>Something in her voice made King Azoun of Cormyr break into a run, drawing his sword as he came.</t>
  </si>
  <si>
    <t>Filfaeril was standing on a knoll cloaked in lush ankle-deep greensward, grass so perfect it might have been a woven emerald carpet, that fell away from her into a sodden country of limbless dead trees rising up out of standing water, broken in a thousand places by emerald hillocks very much like the one beneath their boots. He glanced quickly behind him, seeing the land rise into towering mountains, and then back at his queen.</t>
  </si>
  <si>
    <t>She was standing very still, looking down at something just in front of and below her. Azoun made haste to join her and stare at it too: an untidy line of sticks thrust into the ground, and crowned by weathered, mold-covered human skulls. One of them wore a battered, rusty Purple Dragon helm.</t>
  </si>
  <si>
    <t>Filfaeril looked at him wordlessly.</t>
  </si>
  <si>
    <t>"A Tun border marker," he explained -- and frowned. "I wonder why Vangey had occasion to come here?"</t>
  </si>
  <si>
    <t>All across the Realms -- even in wild country humans deem "savage wilderlands" -- laws hold sway. They may not be human laws, or a written code, but someone (or something) makes rules for every stride of earth in all Toril.</t>
  </si>
  <si>
    <t>Knowing those laws, or who makes them for this stride or that, can be a challenge for any traveler. In most cases, knowing where one land and its laws ends, and another begins, can be just as difficult: Except where relatively stable riverbeds are involved, few borders are as clearly marked as the one Azoun and Filfaeril have just found.</t>
  </si>
  <si>
    <t>It would take many exhausting years of these columns to even begin to list such laws and unwritten rules, and the listing would be out of date even as it appeared, but some general observations can be made to guide DMs, NPC rulers, "just plain inhabitants," and PC adventurers alike. So in the words of the Lord Mage of Waterdeep, Khelben Arunsun, the Blackstaff himself: "Hearken, and gain wisdom. Perhaps."</t>
  </si>
  <si>
    <t>Generally speaking, formal land-law exists only in kingdoms and other organized countries. Everywhere else, "might makes right" or "what the local lord or dominant power says, goes."</t>
  </si>
  <si>
    <t>Due to the sheer weariness of constant enforcement (hunt, fight, and punish, every waking moment, even to address only observed infractions), "my sword is the law" thinking is always tempered by custom.</t>
  </si>
  <si>
    <t>Here, "custom" means the habits of generations, that build over time into "the way things are done": the expectations of local inhabitants ("You may force us into this or that, self-styled 'lord,' but only so far. My grandsire built yon fence and my daddy expanded it -- tear it down and on their graves I swear I'll tear you down!"); and the unwritten "rules of the road" understood by travelers across the Realms.</t>
  </si>
  <si>
    <t>Faerûnian rules of the road aren't concerned with traffic. People who move about in Faerûn (caravan merchants, peddlers, pilgrims, and envoys) have over centuries settled some constantly shifting basics of behavior ("things all can count on") that are enforced by priests and by the Heralds. For instance, a fanatical worshiper of Cyric could build or take over an inn and then murder everyone who stops there as homage to the deity (who is among other things the Lord of Murder), but that Cyricist should expect to be slain, once word spreads about what's happening at the inn, by caravans stopping at the inn intending to eliminate the innkeeper -- or to be shunned by travelers, so no one stops at the inn or willingly trades with that particular Cyricist, ever again.</t>
  </si>
  <si>
    <t>These rules of the road can be reduced to this: You can charge fees for the use of your land, and you can fence off your land and guard it, with notices, prohibiting all or specific uses of it. However, you can't simply butcher, maim, imprison, or rob beings you find on your land. Moreover, you can't flout local customs with regard to buying and selling land, or renting (your land to farmers to till, or stable and paddock-space and room-and-board to travelers).</t>
  </si>
  <si>
    <t>Some lands and independent cities have a system of written deeds (often kept at local lords' castles or at the nearest temple), some places have a master map on which land ownership is written (and updated), and some have nothing at all beyond "street law" (squatting to claim property, the community driving out undesirables, and local crafters and shopkeepers shunning folk who "don't belong" and "aren't one of us").</t>
  </si>
  <si>
    <t>Borders between neighbors may be settled through violence, or by means of documents and rules and solemn (church or Herald-witnessed) agreements. Borders between nobility or rulers or countries are always solemnized somehow (usually with agreements or treaties arising out of wars, and enforced by periodic border patrols or even garrisons). Often such borders follow a river (or mountain range, or road) for convenience. Miscreants fleeing across a border can't depend on its protection unless there are patrols or garrisons; otherwise, persons seeking to bring them to justice will simply follow them, ignoring the border.</t>
  </si>
  <si>
    <t>Generally, an undefended border is, over time, a lost border: Local power will arise and dominate affairs and true rulership will settle in the hands of that power, even if this occurs utterly unofficially.</t>
  </si>
  <si>
    <t>Some cities and even realms (particularly among the small realms of the Border Kingdoms) cleave to a legal system wherein the ruler owns all land, and everyone else is a tenant. These tenants can be either renters, who can be turned out at the ruler's whim, or inhabitants who live there through some system of "hold," wherein a family or a particular individual has some sort of legal right to reside in specific buildings or on a specific farm or spot, either rights that last for a particular lifetime, or as long as a specific service is performed or a rent is paid (usually annually).</t>
  </si>
  <si>
    <t>Folk far from home are warned to learn local laws and customs before they pay for or sign anything -- or they may discover they own nothing at all, or have purchased a ruin that obligates them to raise an army or fight a dragon or defend a border whenever a distant ruler (whom they may never have heard of) orders them to do so. As always in the Forgotten Realms: "Adventurers beware."</t>
  </si>
  <si>
    <t>In our next column we'll meet the Lost Ship. Poor Azoun and Filfaeril.</t>
  </si>
  <si>
    <t>13 червня 2017 р.</t>
  </si>
  <si>
    <t>Elven Names</t>
  </si>
  <si>
    <t>By Steven Sypa</t>
  </si>
  <si>
    <t>Abadda</t>
  </si>
  <si>
    <t>Abarat</t>
  </si>
  <si>
    <t>Adresin</t>
  </si>
  <si>
    <t>Aduce</t>
  </si>
  <si>
    <t>Aermhar</t>
  </si>
  <si>
    <t>Aesar</t>
  </si>
  <si>
    <t>Agis</t>
  </si>
  <si>
    <t>Aglanthol</t>
  </si>
  <si>
    <t>Ajaar</t>
  </si>
  <si>
    <t>Akhelbhen</t>
  </si>
  <si>
    <t>Albondiel</t>
  </si>
  <si>
    <t>Alinar</t>
  </si>
  <si>
    <t>Alosrin</t>
  </si>
  <si>
    <t>Althidon</t>
  </si>
  <si>
    <t>Andaerean</t>
  </si>
  <si>
    <t>Andrathath</t>
  </si>
  <si>
    <t>Aolis</t>
  </si>
  <si>
    <t>Aquilan</t>
  </si>
  <si>
    <t>Aravilar</t>
  </si>
  <si>
    <t>Adamar</t>
  </si>
  <si>
    <t>Adorellan</t>
  </si>
  <si>
    <t>Argus</t>
  </si>
  <si>
    <t>Arkhun</t>
  </si>
  <si>
    <t>Aelrindel</t>
  </si>
  <si>
    <t>Aerendyl</t>
  </si>
  <si>
    <t>Arlen</t>
  </si>
  <si>
    <t>Arun</t>
  </si>
  <si>
    <t>Aeson</t>
  </si>
  <si>
    <t>Afamrail</t>
  </si>
  <si>
    <t>Aubron</t>
  </si>
  <si>
    <t>Ainésilver</t>
  </si>
  <si>
    <t>Aithlin</t>
  </si>
  <si>
    <t>Aumanas</t>
  </si>
  <si>
    <t>Aumrauth</t>
  </si>
  <si>
    <t>Akkar</t>
  </si>
  <si>
    <t>Alabyran</t>
  </si>
  <si>
    <t>Baerithryn</t>
  </si>
  <si>
    <t>Belanor</t>
  </si>
  <si>
    <t>Allain</t>
  </si>
  <si>
    <t>Alok</t>
  </si>
  <si>
    <t>Belstram</t>
  </si>
  <si>
    <t>Beluar</t>
  </si>
  <si>
    <t>Amrynn</t>
  </si>
  <si>
    <t>Anarallath</t>
  </si>
  <si>
    <t>Bialaer</t>
  </si>
  <si>
    <t>Braern</t>
  </si>
  <si>
    <t>Anfalen</t>
  </si>
  <si>
    <t>Anlyth</t>
  </si>
  <si>
    <t>Cameron</t>
  </si>
  <si>
    <t>Chaalmyth</t>
  </si>
  <si>
    <t>Araevin</t>
  </si>
  <si>
    <t>Arandron</t>
  </si>
  <si>
    <t>Chozzaster</t>
  </si>
  <si>
    <t>Chylnoth</t>
  </si>
  <si>
    <t>Ardreth</t>
  </si>
  <si>
    <t>Ardryll</t>
  </si>
  <si>
    <t>Cohnal</t>
  </si>
  <si>
    <t>Conall</t>
  </si>
  <si>
    <t>Arkiem</t>
  </si>
  <si>
    <t>Arl</t>
  </si>
  <si>
    <t>Corym</t>
  </si>
  <si>
    <t>Cymbiir</t>
  </si>
  <si>
    <t>Ascal</t>
  </si>
  <si>
    <t>Athtar</t>
  </si>
  <si>
    <t>Dakath</t>
  </si>
  <si>
    <t>Dannyd</t>
  </si>
  <si>
    <t>Aulathar</t>
  </si>
  <si>
    <t>Aulauthar</t>
  </si>
  <si>
    <t>Darfin</t>
  </si>
  <si>
    <t>Darthoridan</t>
  </si>
  <si>
    <t>Avourel</t>
  </si>
  <si>
    <t>Baerdelcoam</t>
  </si>
  <si>
    <t>Delsaran</t>
  </si>
  <si>
    <t>Dhoelath</t>
  </si>
  <si>
    <t>Beldroth</t>
  </si>
  <si>
    <t>Bellas</t>
  </si>
  <si>
    <t>Droth</t>
  </si>
  <si>
    <t>Druindar</t>
  </si>
  <si>
    <t>Bhyrindaar</t>
  </si>
  <si>
    <t>Biafyndar</t>
  </si>
  <si>
    <t>Dyffros</t>
  </si>
  <si>
    <t>Earynspieir</t>
  </si>
  <si>
    <t>Brindarry</t>
  </si>
  <si>
    <t>Buttorwyr</t>
  </si>
  <si>
    <t>Edwyrd</t>
  </si>
  <si>
    <t>Edyrm</t>
  </si>
  <si>
    <t>Chathanglas</t>
  </si>
  <si>
    <t>Cheyrth</t>
  </si>
  <si>
    <t>Eilauver</t>
  </si>
  <si>
    <t>Elaethan</t>
  </si>
  <si>
    <t>Cluhurach</t>
  </si>
  <si>
    <t>Cluym</t>
  </si>
  <si>
    <t>Elanjar</t>
  </si>
  <si>
    <t>Elashor</t>
  </si>
  <si>
    <t>Connak</t>
  </si>
  <si>
    <t>Cornaith</t>
  </si>
  <si>
    <t>Eldaernth</t>
  </si>
  <si>
    <t>Eldar</t>
  </si>
  <si>
    <t>Cystenn</t>
  </si>
  <si>
    <t>Dalyor</t>
  </si>
  <si>
    <t>Elenshaer</t>
  </si>
  <si>
    <t>Elephon</t>
  </si>
  <si>
    <t>Daratrine</t>
  </si>
  <si>
    <t>Darcassan</t>
  </si>
  <si>
    <t>Elion</t>
  </si>
  <si>
    <t>Elkhazel</t>
  </si>
  <si>
    <t>Deldrach</t>
  </si>
  <si>
    <t>Delmuth</t>
  </si>
  <si>
    <t>Elorshin</t>
  </si>
  <si>
    <t>Elpaerae</t>
  </si>
  <si>
    <t>Divisav</t>
  </si>
  <si>
    <t>Drannor</t>
  </si>
  <si>
    <t>Emmyth</t>
  </si>
  <si>
    <t>Entrydal</t>
  </si>
  <si>
    <t>Durlan</t>
  </si>
  <si>
    <t>Durothil</t>
  </si>
  <si>
    <t>Eriladar</t>
  </si>
  <si>
    <t>Erlan</t>
  </si>
  <si>
    <t>Edansyr</t>
  </si>
  <si>
    <t>Edicûve</t>
  </si>
  <si>
    <t>Erolith</t>
  </si>
  <si>
    <t>Eschallus</t>
  </si>
  <si>
    <t>Ehlark</t>
  </si>
  <si>
    <t>Ehrendil</t>
  </si>
  <si>
    <t>Ettrian</t>
  </si>
  <si>
    <t>Euchoé</t>
  </si>
  <si>
    <t>Elaith</t>
  </si>
  <si>
    <t>Elandorr</t>
  </si>
  <si>
    <t>Faahresc</t>
  </si>
  <si>
    <t>Elbauthin</t>
  </si>
  <si>
    <t>Falael</t>
  </si>
  <si>
    <t>Faoraar</t>
  </si>
  <si>
    <t>Eldrin</t>
  </si>
  <si>
    <t>Elénaril</t>
  </si>
  <si>
    <t>Fflar</t>
  </si>
  <si>
    <t>Fhaornik</t>
  </si>
  <si>
    <t>Elhieardacil</t>
  </si>
  <si>
    <t>Elidyr</t>
  </si>
  <si>
    <t>Filvendor</t>
  </si>
  <si>
    <t>Filverel</t>
  </si>
  <si>
    <t>Ellisar</t>
  </si>
  <si>
    <t>Elorfindar</t>
  </si>
  <si>
    <t>Flinar</t>
  </si>
  <si>
    <t>Foxfire</t>
  </si>
  <si>
    <t>Eltaor</t>
  </si>
  <si>
    <t>Eltargrim</t>
  </si>
  <si>
    <t>Gaelin</t>
  </si>
  <si>
    <t>Erendriel</t>
  </si>
  <si>
    <t>Erglareo</t>
  </si>
  <si>
    <t>Ganamede</t>
  </si>
  <si>
    <t>Gantar</t>
  </si>
  <si>
    <t>Erlathan</t>
  </si>
  <si>
    <t>Eroan</t>
  </si>
  <si>
    <t>Giilvas</t>
  </si>
  <si>
    <t>Giullio</t>
  </si>
  <si>
    <t>Estelar</t>
  </si>
  <si>
    <t>Ethlando</t>
  </si>
  <si>
    <t>Goronyyv</t>
  </si>
  <si>
    <t>Grathgor</t>
  </si>
  <si>
    <t>Evindal</t>
  </si>
  <si>
    <t>Eyrynnhv</t>
  </si>
  <si>
    <t>Haemir</t>
  </si>
  <si>
    <t>Haladavar</t>
  </si>
  <si>
    <t>Faelyn</t>
  </si>
  <si>
    <t>Faeranduil</t>
  </si>
  <si>
    <t>Haldreithen</t>
  </si>
  <si>
    <t>Halflar</t>
  </si>
  <si>
    <t>Felaern</t>
  </si>
  <si>
    <t>Fenian</t>
  </si>
  <si>
    <t>Halueve</t>
  </si>
  <si>
    <t>Fhociin</t>
  </si>
  <si>
    <t>Filarion</t>
  </si>
  <si>
    <t>Hatharal</t>
  </si>
  <si>
    <t>Hiflanyl</t>
  </si>
  <si>
    <t>Finufaranell</t>
  </si>
  <si>
    <t>Flardryn</t>
  </si>
  <si>
    <t>Hubyr</t>
  </si>
  <si>
    <t>Iefyr</t>
  </si>
  <si>
    <t>Fylson</t>
  </si>
  <si>
    <t>Gaeleath</t>
  </si>
  <si>
    <t>Ilbryn</t>
  </si>
  <si>
    <t>Illianaro</t>
  </si>
  <si>
    <t>Galan</t>
  </si>
  <si>
    <t>Galather</t>
  </si>
  <si>
    <t>Ilitharath</t>
  </si>
  <si>
    <t>Illithor</t>
  </si>
  <si>
    <t>Garrik</t>
  </si>
  <si>
    <t>Garynnon</t>
  </si>
  <si>
    <t>Ilrune</t>
  </si>
  <si>
    <t>Ilthuryn</t>
  </si>
  <si>
    <t>Glarald</t>
  </si>
  <si>
    <t>Glorandal</t>
  </si>
  <si>
    <t>Inialos</t>
  </si>
  <si>
    <t>Injros</t>
  </si>
  <si>
    <t>Haalaari</t>
  </si>
  <si>
    <t>Hachaam</t>
  </si>
  <si>
    <t>Iolrath</t>
  </si>
  <si>
    <t>Itham</t>
  </si>
  <si>
    <t>Halafarin</t>
  </si>
  <si>
    <t>Halamar</t>
  </si>
  <si>
    <t>Ivósaar</t>
  </si>
  <si>
    <t>Ivran</t>
  </si>
  <si>
    <t>Halgondas</t>
  </si>
  <si>
    <t>Halpaeril</t>
  </si>
  <si>
    <t>Iyriklaunavan</t>
  </si>
  <si>
    <t>Jandar</t>
  </si>
  <si>
    <t>Haryk</t>
  </si>
  <si>
    <t>Hastos</t>
  </si>
  <si>
    <t>Jhaan</t>
  </si>
  <si>
    <t>Hoccar</t>
  </si>
  <si>
    <t>Horith</t>
  </si>
  <si>
    <t>Jharak</t>
  </si>
  <si>
    <t>Jharym</t>
  </si>
  <si>
    <t>Ievos</t>
  </si>
  <si>
    <t>Ihimbraskar</t>
  </si>
  <si>
    <t>Jonik</t>
  </si>
  <si>
    <t>Jorildyn</t>
  </si>
  <si>
    <t>Ilimitar</t>
  </si>
  <si>
    <t>Iliphar</t>
  </si>
  <si>
    <t>Kahvoerm</t>
  </si>
  <si>
    <t>Kalaerede</t>
  </si>
  <si>
    <t>Illitran</t>
  </si>
  <si>
    <t>Ilphas</t>
  </si>
  <si>
    <t>Keletheryl</t>
  </si>
  <si>
    <t>Kelvhan</t>
  </si>
  <si>
    <t>Ilyndrathyl</t>
  </si>
  <si>
    <t>Inchel</t>
  </si>
  <si>
    <t>Keryth</t>
  </si>
  <si>
    <t>Kesefehon</t>
  </si>
  <si>
    <t>Intevar</t>
  </si>
  <si>
    <t>Iolas</t>
  </si>
  <si>
    <t>Khatar</t>
  </si>
  <si>
    <t>Khidell</t>
  </si>
  <si>
    <t>Ithraides</t>
  </si>
  <si>
    <t>Ivlisar</t>
  </si>
  <si>
    <t>Khuumal</t>
  </si>
  <si>
    <t>Khyrmn</t>
  </si>
  <si>
    <t>Iymbryl</t>
  </si>
  <si>
    <t>Iyrandrar</t>
  </si>
  <si>
    <t>Kivessin</t>
  </si>
  <si>
    <t>Kiyuigh</t>
  </si>
  <si>
    <t>Jannalor</t>
  </si>
  <si>
    <t>Jaonos</t>
  </si>
  <si>
    <t>Korrigash</t>
  </si>
  <si>
    <t>Kroloth</t>
  </si>
  <si>
    <t>Jhaartael</t>
  </si>
  <si>
    <t>Jhaeros</t>
  </si>
  <si>
    <t>Kuskyn</t>
  </si>
  <si>
    <t>Kymil</t>
  </si>
  <si>
    <t>Jhuvik</t>
  </si>
  <si>
    <t>Jonas</t>
  </si>
  <si>
    <t>Lafarallin</t>
  </si>
  <si>
    <t>Lamruil</t>
  </si>
  <si>
    <t>Josidiah</t>
  </si>
  <si>
    <t>Juppar</t>
  </si>
  <si>
    <t>Larrel</t>
  </si>
  <si>
    <t>Lashul</t>
  </si>
  <si>
    <t>Katar</t>
  </si>
  <si>
    <t>Katyr</t>
  </si>
  <si>
    <t>Leayonadas</t>
  </si>
  <si>
    <t>Leojym</t>
  </si>
  <si>
    <t>Kendel</t>
  </si>
  <si>
    <t>Kerym</t>
  </si>
  <si>
    <t>Lianthorn</t>
  </si>
  <si>
    <t>Llarm</t>
  </si>
  <si>
    <t>Khaalindaan</t>
  </si>
  <si>
    <t>Kharis</t>
  </si>
  <si>
    <t>Lorsan</t>
  </si>
  <si>
    <t>Luirlan</t>
  </si>
  <si>
    <t>Khiiral</t>
  </si>
  <si>
    <t>Khilseith</t>
  </si>
  <si>
    <t>Lyari</t>
  </si>
  <si>
    <t>Lyklor</t>
  </si>
  <si>
    <t>Khyssoun</t>
  </si>
  <si>
    <t>Kindroth</t>
  </si>
  <si>
    <t>Maendellyn</t>
  </si>
  <si>
    <t>Maeraddyth</t>
  </si>
  <si>
    <t>Klaern</t>
  </si>
  <si>
    <t>Kolvar</t>
  </si>
  <si>
    <t>Malgath</t>
  </si>
  <si>
    <t>Mardeiym</t>
  </si>
  <si>
    <t>Kuornos</t>
  </si>
  <si>
    <t>Melandrach</t>
  </si>
  <si>
    <t>Melisander</t>
  </si>
  <si>
    <t>Kyrtaar</t>
  </si>
  <si>
    <t>Laeroth</t>
  </si>
  <si>
    <t>Mhaenal</t>
  </si>
  <si>
    <t>Laosx</t>
  </si>
  <si>
    <t>Larongar</t>
  </si>
  <si>
    <t>Miilaethorn</t>
  </si>
  <si>
    <t>Miirphys</t>
  </si>
  <si>
    <t>Lathai</t>
  </si>
  <si>
    <t>Lathlaeril</t>
  </si>
  <si>
    <t>Mlartlar</t>
  </si>
  <si>
    <t>Mlossae</t>
  </si>
  <si>
    <t>Lhombaerth</t>
  </si>
  <si>
    <t>Lhoris</t>
  </si>
  <si>
    <t>Montagor</t>
  </si>
  <si>
    <t>Morgan</t>
  </si>
  <si>
    <t>Llewellenar</t>
  </si>
  <si>
    <t>Llombaerth</t>
  </si>
  <si>
    <t>Myrddin</t>
  </si>
  <si>
    <t>Luthais</t>
  </si>
  <si>
    <t>Luvon</t>
  </si>
  <si>
    <t>Myronthilar</t>
  </si>
  <si>
    <t>Mythanthar</t>
  </si>
  <si>
    <t>Lysanthir</t>
  </si>
  <si>
    <t>Maasli</t>
  </si>
  <si>
    <t>Naeryndam</t>
  </si>
  <si>
    <t>Napraeleon</t>
  </si>
  <si>
    <t>Maeral</t>
  </si>
  <si>
    <t>Maiele</t>
  </si>
  <si>
    <t>Nelaeryn</t>
  </si>
  <si>
    <t>Marikoth</t>
  </si>
  <si>
    <t>Marlevaur</t>
  </si>
  <si>
    <t>Nesterin</t>
  </si>
  <si>
    <t>Nevarth</t>
  </si>
  <si>
    <t>Merellien</t>
  </si>
  <si>
    <t>Merith</t>
  </si>
  <si>
    <t>Nindrol</t>
  </si>
  <si>
    <t>Ninthalor</t>
  </si>
  <si>
    <t>Mi’tilarro</t>
  </si>
  <si>
    <t>Mihangyl</t>
  </si>
  <si>
    <t>Norlorn</t>
  </si>
  <si>
    <t>Nremyn</t>
  </si>
  <si>
    <t>Mirthal</t>
  </si>
  <si>
    <t>Nylian</t>
  </si>
  <si>
    <t>Molonym</t>
  </si>
  <si>
    <t>Molostroi</t>
  </si>
  <si>
    <t>Oenel</t>
  </si>
  <si>
    <t>Ohmbryn</t>
  </si>
  <si>
    <t>Morthil</t>
  </si>
  <si>
    <t>Mothrys</t>
  </si>
  <si>
    <t>Olithir</t>
  </si>
  <si>
    <t>Onas</t>
  </si>
  <si>
    <t>Myriil</t>
  </si>
  <si>
    <t>Ondroth</t>
  </si>
  <si>
    <t>Onvyr</t>
  </si>
  <si>
    <t>Naertho</t>
  </si>
  <si>
    <t>Orndacil</t>
  </si>
  <si>
    <t>Ornthalas</t>
  </si>
  <si>
    <t>Narbeth</t>
  </si>
  <si>
    <t>Nardual</t>
  </si>
  <si>
    <t>Orym</t>
  </si>
  <si>
    <t>Oslarelar</t>
  </si>
  <si>
    <t>Neldor</t>
  </si>
  <si>
    <t>Othorion</t>
  </si>
  <si>
    <t>Paeral</t>
  </si>
  <si>
    <t>Nhamashal</t>
  </si>
  <si>
    <t>Nieven</t>
  </si>
  <si>
    <t>Paulorin</t>
  </si>
  <si>
    <t>Phaendar</t>
  </si>
  <si>
    <t>Nlossae</t>
  </si>
  <si>
    <t>Nopos</t>
  </si>
  <si>
    <t>Pirphal</t>
  </si>
  <si>
    <t>Pleufan</t>
  </si>
  <si>
    <t>Nuvian</t>
  </si>
  <si>
    <t>Nyaalsir</t>
  </si>
  <si>
    <t>Pyrravym</t>
  </si>
  <si>
    <t>Pywaln</t>
  </si>
  <si>
    <t>Nyvorlas</t>
  </si>
  <si>
    <t>Oacenth</t>
  </si>
  <si>
    <t>Quastarte</t>
  </si>
  <si>
    <t>Quynn</t>
  </si>
  <si>
    <t>Olaurae</t>
  </si>
  <si>
    <t>Olinsivver</t>
  </si>
  <si>
    <t>Ralikanthae</t>
  </si>
  <si>
    <t>Ralnor</t>
  </si>
  <si>
    <t>Oncith</t>
  </si>
  <si>
    <t>Ondabrar</t>
  </si>
  <si>
    <t>Rauthomyr</t>
  </si>
  <si>
    <t>Rauvelore</t>
  </si>
  <si>
    <t>Orist</t>
  </si>
  <si>
    <t>Orlpar</t>
  </si>
  <si>
    <t>Rennyn</t>
  </si>
  <si>
    <t>Ortauré</t>
  </si>
  <si>
    <t>Rhalyf</t>
  </si>
  <si>
    <t>Rhangyl</t>
  </si>
  <si>
    <t>Otaehryn</t>
  </si>
  <si>
    <t>Otaerhyn</t>
  </si>
  <si>
    <t>Rhistel</t>
  </si>
  <si>
    <t>Rhothomir</t>
  </si>
  <si>
    <t>Paeris</t>
  </si>
  <si>
    <t>Passilorris</t>
  </si>
  <si>
    <t>Riluaneth</t>
  </si>
  <si>
    <t>Rolim</t>
  </si>
  <si>
    <t>Pharom</t>
  </si>
  <si>
    <t>Phraan</t>
  </si>
  <si>
    <t>Ruardh</t>
  </si>
  <si>
    <t>Purtham</t>
  </si>
  <si>
    <t>Pyrder</t>
  </si>
  <si>
    <t>Ruvaen</t>
  </si>
  <si>
    <t>Pyxaanthal,</t>
  </si>
  <si>
    <t>Qildor</t>
  </si>
  <si>
    <t>Ryfon</t>
  </si>
  <si>
    <t>Ryul</t>
  </si>
  <si>
    <t>Raeranthur</t>
  </si>
  <si>
    <t>Raibyr</t>
  </si>
  <si>
    <t>Saevel</t>
  </si>
  <si>
    <t>Sakrattars</t>
  </si>
  <si>
    <t>Rathal</t>
  </si>
  <si>
    <t>Raunaeril</t>
  </si>
  <si>
    <t>Seanchai</t>
  </si>
  <si>
    <t>Seith</t>
  </si>
  <si>
    <t>Reluraun</t>
  </si>
  <si>
    <t>Reluvethel</t>
  </si>
  <si>
    <t>Shael</t>
  </si>
  <si>
    <t>Shammath</t>
  </si>
  <si>
    <t>Rhaac'var</t>
  </si>
  <si>
    <t>Shaundyl</t>
  </si>
  <si>
    <t>Rhenalyrr</t>
  </si>
  <si>
    <t>Rhespen</t>
  </si>
  <si>
    <t>Siirist</t>
  </si>
  <si>
    <t>Silvyr</t>
  </si>
  <si>
    <t>Rhys</t>
  </si>
  <si>
    <t>Rilitar</t>
  </si>
  <si>
    <t>Skalanis</t>
  </si>
  <si>
    <t>Sontar</t>
  </si>
  <si>
    <t>Rotheloe</t>
  </si>
  <si>
    <t>Rothilion</t>
  </si>
  <si>
    <t>Sudryl</t>
  </si>
  <si>
    <t>Sundamar</t>
  </si>
  <si>
    <t>Ruith</t>
  </si>
  <si>
    <t>Rumathil</t>
  </si>
  <si>
    <t>Taanyth</t>
  </si>
  <si>
    <t>Ruvyn</t>
  </si>
  <si>
    <t>Rychell</t>
  </si>
  <si>
    <t>Taeral</t>
  </si>
  <si>
    <t>Taerntym</t>
  </si>
  <si>
    <t>Ryvvik,</t>
  </si>
  <si>
    <t>Sadalymn</t>
  </si>
  <si>
    <t>Tamnaeuth</t>
  </si>
  <si>
    <t>Tamsin</t>
  </si>
  <si>
    <t>Samblar</t>
  </si>
  <si>
    <t>Sandevv</t>
  </si>
  <si>
    <t>Tannyll</t>
  </si>
  <si>
    <t>Tanseril</t>
  </si>
  <si>
    <t>Selanlar</t>
  </si>
  <si>
    <t>Selgauth</t>
  </si>
  <si>
    <t>Tarathiel</t>
  </si>
  <si>
    <t>Taredd</t>
  </si>
  <si>
    <t>Sharian</t>
  </si>
  <si>
    <t>Sharlario</t>
  </si>
  <si>
    <t>Tasar</t>
  </si>
  <si>
    <t>Tassarion</t>
  </si>
  <si>
    <t>Shonassir</t>
  </si>
  <si>
    <t>Shyrrik</t>
  </si>
  <si>
    <t>Teirist</t>
  </si>
  <si>
    <t>Tenyajn</t>
  </si>
  <si>
    <t>Simimar</t>
  </si>
  <si>
    <t>Sinaht</t>
  </si>
  <si>
    <t>Thallan</t>
  </si>
  <si>
    <t>Thatoryl</t>
  </si>
  <si>
    <t>Srindin</t>
  </si>
  <si>
    <t>Strohm</t>
  </si>
  <si>
    <t>Thurruvyn</t>
  </si>
  <si>
    <t>Tiarshus</t>
  </si>
  <si>
    <t>Sylvar</t>
  </si>
  <si>
    <t>Symkalr</t>
  </si>
  <si>
    <t>Tordynnar</t>
  </si>
  <si>
    <t>Toross</t>
  </si>
  <si>
    <t>Taegen</t>
  </si>
  <si>
    <t>Taeglyn</t>
  </si>
  <si>
    <t>Triandal</t>
  </si>
  <si>
    <t>Triktappic</t>
  </si>
  <si>
    <t>Taleisin</t>
  </si>
  <si>
    <t>Tammson</t>
  </si>
  <si>
    <t>Tyvollus</t>
  </si>
  <si>
    <t>Saelethil</t>
  </si>
  <si>
    <t>Tanithil</t>
  </si>
  <si>
    <t>Tannivh</t>
  </si>
  <si>
    <t>Seiveril</t>
  </si>
  <si>
    <t>Tanyl</t>
  </si>
  <si>
    <t>Taranath</t>
  </si>
  <si>
    <t>Tarosspur</t>
  </si>
  <si>
    <t>Tarron</t>
  </si>
  <si>
    <t>Tathaln</t>
  </si>
  <si>
    <t>Tehlmar</t>
  </si>
  <si>
    <t>Tolthe</t>
  </si>
  <si>
    <t>Traeliorn</t>
  </si>
  <si>
    <t>Tethir</t>
  </si>
  <si>
    <t>Thalanil</t>
  </si>
  <si>
    <t>Uldreiyn</t>
  </si>
  <si>
    <t>Thiilthan</t>
  </si>
  <si>
    <t>Thurdan</t>
  </si>
  <si>
    <t>Uthorim</t>
  </si>
  <si>
    <t>Vaalyun</t>
  </si>
  <si>
    <t>Tlannatar</t>
  </si>
  <si>
    <t>Vander</t>
  </si>
  <si>
    <t>Vartan</t>
  </si>
  <si>
    <t>Travaran</t>
  </si>
  <si>
    <t>Vesperr</t>
  </si>
  <si>
    <t>Vesryn</t>
  </si>
  <si>
    <t>Tsaer</t>
  </si>
  <si>
    <t>Tsiilmas</t>
  </si>
  <si>
    <t>Vhoori</t>
  </si>
  <si>
    <t>Vhoorhin</t>
  </si>
  <si>
    <t>Waernas</t>
  </si>
  <si>
    <t>Wistari</t>
  </si>
  <si>
    <t>Wyn</t>
  </si>
  <si>
    <t>Wyndelleu</t>
  </si>
  <si>
    <t>Taenaran</t>
  </si>
  <si>
    <t>Xalph</t>
  </si>
  <si>
    <t>Xanotter</t>
  </si>
  <si>
    <t>T’karon</t>
  </si>
  <si>
    <t>Xharlion</t>
  </si>
  <si>
    <t>Yalathanil</t>
  </si>
  <si>
    <t>Ualair</t>
  </si>
  <si>
    <t>Uevareth</t>
  </si>
  <si>
    <t>Ylyndar</t>
  </si>
  <si>
    <t>Urddusk</t>
  </si>
  <si>
    <t>Usunaar</t>
  </si>
  <si>
    <t>Zandro</t>
  </si>
  <si>
    <t>Zaor</t>
  </si>
  <si>
    <t>Vaeril</t>
  </si>
  <si>
    <t>Valmaxian</t>
  </si>
  <si>
    <t>Zhoron</t>
  </si>
  <si>
    <t>Zulae</t>
  </si>
  <si>
    <t>Velethuil</t>
  </si>
  <si>
    <t>Venali</t>
  </si>
  <si>
    <t>Vesstan</t>
  </si>
  <si>
    <t>Vhoadan</t>
  </si>
  <si>
    <t>Aelieyeeva</t>
  </si>
  <si>
    <t>Aelrue</t>
  </si>
  <si>
    <t>Volodar</t>
  </si>
  <si>
    <t>Voron</t>
  </si>
  <si>
    <t>Ahrendaaria</t>
  </si>
  <si>
    <t>Ahrendue</t>
  </si>
  <si>
    <t>Wylchyr</t>
  </si>
  <si>
    <t>Wylym</t>
  </si>
  <si>
    <t>Alaglossa</t>
  </si>
  <si>
    <t>Alais</t>
  </si>
  <si>
    <t>Wyqhael</t>
  </si>
  <si>
    <t>Wyrran</t>
  </si>
  <si>
    <t>Alea</t>
  </si>
  <si>
    <t>Alerathla</t>
  </si>
  <si>
    <t>Xhalh</t>
  </si>
  <si>
    <t>Xhalth</t>
  </si>
  <si>
    <t>Alloralla</t>
  </si>
  <si>
    <t>Allynna</t>
  </si>
  <si>
    <t>Yeschant</t>
  </si>
  <si>
    <t>Yhendorn</t>
  </si>
  <si>
    <t>Alvaerele</t>
  </si>
  <si>
    <t>Aluendalee</t>
  </si>
  <si>
    <t>Zabbas</t>
  </si>
  <si>
    <t>Zaltarish</t>
  </si>
  <si>
    <t>Amaranthae</t>
  </si>
  <si>
    <t>Amkissra</t>
  </si>
  <si>
    <t>Zaos</t>
  </si>
  <si>
    <t>Zelphar</t>
  </si>
  <si>
    <t>Anaharae</t>
  </si>
  <si>
    <t>Anhaern</t>
  </si>
  <si>
    <t>Anyllan</t>
  </si>
  <si>
    <t>Aravae</t>
  </si>
  <si>
    <t>Arcaena</t>
  </si>
  <si>
    <t>Aelynthi</t>
  </si>
  <si>
    <t>Aerilaya</t>
  </si>
  <si>
    <t>Arnarra</t>
  </si>
  <si>
    <t>Artin</t>
  </si>
  <si>
    <t>Ahskahala</t>
  </si>
  <si>
    <t>Ajhalanda</t>
  </si>
  <si>
    <t>Auluua</t>
  </si>
  <si>
    <t>Aurae</t>
  </si>
  <si>
    <t>Alauthshaee</t>
  </si>
  <si>
    <t>Alavara</t>
  </si>
  <si>
    <t>Ayaeqlarune</t>
  </si>
  <si>
    <t>Azariah</t>
  </si>
  <si>
    <t>Allannia</t>
  </si>
  <si>
    <t>Allisa</t>
  </si>
  <si>
    <t>Bonnalurie</t>
  </si>
  <si>
    <t>Braerindra</t>
  </si>
  <si>
    <t>Almithara</t>
  </si>
  <si>
    <t>Aloevan</t>
  </si>
  <si>
    <t>Cauladra</t>
  </si>
  <si>
    <t>Chaenath</t>
  </si>
  <si>
    <t>Alyndra</t>
  </si>
  <si>
    <t>Chasianna</t>
  </si>
  <si>
    <t>Chichlandra</t>
  </si>
  <si>
    <t>Amlaruil</t>
  </si>
  <si>
    <t>Amnestria</t>
  </si>
  <si>
    <t>Cilivren</t>
  </si>
  <si>
    <t>Ciyradyl</t>
  </si>
  <si>
    <t>Anarzee</t>
  </si>
  <si>
    <t>Aneirin</t>
  </si>
  <si>
    <t>Daenalaia</t>
  </si>
  <si>
    <t>Ara</t>
  </si>
  <si>
    <t>Araushnee</t>
  </si>
  <si>
    <t>Dathlue</t>
  </si>
  <si>
    <t>Arielimnda</t>
  </si>
  <si>
    <t>Arlayna</t>
  </si>
  <si>
    <t>Delshandra</t>
  </si>
  <si>
    <t>Deularla</t>
  </si>
  <si>
    <t>Ashemmi</t>
  </si>
  <si>
    <t>Aubaudameira</t>
  </si>
  <si>
    <t>Ecaeris</t>
  </si>
  <si>
    <t>Edraele</t>
  </si>
  <si>
    <t>Ava</t>
  </si>
  <si>
    <t>Axilya</t>
  </si>
  <si>
    <t>Eldratha</t>
  </si>
  <si>
    <t>Bhuraelea</t>
  </si>
  <si>
    <t>Blythswana</t>
  </si>
  <si>
    <t>Ellarian</t>
  </si>
  <si>
    <t>Ellifain</t>
  </si>
  <si>
    <t>Caerthynna</t>
  </si>
  <si>
    <t>Calarel</t>
  </si>
  <si>
    <t>Elvandaruil</t>
  </si>
  <si>
    <t>Embrae</t>
  </si>
  <si>
    <t>Chalsarda</t>
  </si>
  <si>
    <t>Chandrelle</t>
  </si>
  <si>
    <t>Eshenesra</t>
  </si>
  <si>
    <t>Essaerae</t>
  </si>
  <si>
    <t>Chin’nesstre</t>
  </si>
  <si>
    <t>Chomylla</t>
  </si>
  <si>
    <t>Esyae</t>
  </si>
  <si>
    <t>Faranni</t>
  </si>
  <si>
    <t>Claire</t>
  </si>
  <si>
    <t>Csharynn</t>
  </si>
  <si>
    <t>Fieryat</t>
  </si>
  <si>
    <t>Filaurel</t>
  </si>
  <si>
    <t>Darshee</t>
  </si>
  <si>
    <t>Dasyra</t>
  </si>
  <si>
    <t>Fox-at-Twilight</t>
  </si>
  <si>
    <t>Francessca</t>
  </si>
  <si>
    <t>Delimbiyra</t>
  </si>
  <si>
    <t>Gaylia</t>
  </si>
  <si>
    <t>Gemstarzah</t>
  </si>
  <si>
    <t>Duilya</t>
  </si>
  <si>
    <t>Eallyrl</t>
  </si>
  <si>
    <t>Gweyr</t>
  </si>
  <si>
    <t>Gwynnestri</t>
  </si>
  <si>
    <t>Elanalue</t>
  </si>
  <si>
    <t>Elanil</t>
  </si>
  <si>
    <t>Halaema</t>
  </si>
  <si>
    <t>Eletha</t>
  </si>
  <si>
    <t>Halanaestra</t>
  </si>
  <si>
    <t>Hamalitia</t>
  </si>
  <si>
    <t>Eloen</t>
  </si>
  <si>
    <t>Hhora</t>
  </si>
  <si>
    <t>Holone</t>
  </si>
  <si>
    <t>Emvorele</t>
  </si>
  <si>
    <t>Enajharas</t>
  </si>
  <si>
    <t>Iahalae</t>
  </si>
  <si>
    <t>Ialantha</t>
  </si>
  <si>
    <t>Esta</t>
  </si>
  <si>
    <t>Ester</t>
  </si>
  <si>
    <t>Ilmadia</t>
  </si>
  <si>
    <t>Ilyrana</t>
  </si>
  <si>
    <t>Faunalyn</t>
  </si>
  <si>
    <t>Fhaertala</t>
  </si>
  <si>
    <t>Immianthe</t>
  </si>
  <si>
    <t>Filauria</t>
  </si>
  <si>
    <t>Fildaerae</t>
  </si>
  <si>
    <t>Imryll</t>
  </si>
  <si>
    <t>Innovindil</t>
  </si>
  <si>
    <t>Gaelira</t>
  </si>
  <si>
    <t>Gaerradh</t>
  </si>
  <si>
    <t>Isciira</t>
  </si>
  <si>
    <t>Ithrythra</t>
  </si>
  <si>
    <t>Ghilanna</t>
  </si>
  <si>
    <t>Glynnii</t>
  </si>
  <si>
    <t>Jeardra</t>
  </si>
  <si>
    <t>Gylledha</t>
  </si>
  <si>
    <t>Haalija</t>
  </si>
  <si>
    <t>Jhanandra</t>
  </si>
  <si>
    <t>Jhaumrithe</t>
  </si>
  <si>
    <t>Halama</t>
  </si>
  <si>
    <t>Haramara</t>
  </si>
  <si>
    <t>Helartha</t>
  </si>
  <si>
    <t>Kaylessa</t>
  </si>
  <si>
    <t>Keerla</t>
  </si>
  <si>
    <t>Huquethae</t>
  </si>
  <si>
    <t>Hycis</t>
  </si>
  <si>
    <t>Keya</t>
  </si>
  <si>
    <t>Khiipaera</t>
  </si>
  <si>
    <t>Ikeshia</t>
  </si>
  <si>
    <t>Ildilyntra</t>
  </si>
  <si>
    <t>Laamtora</t>
  </si>
  <si>
    <t>Laerdya</t>
  </si>
  <si>
    <t>Ilythyrra</t>
  </si>
  <si>
    <t>Imdalace</t>
  </si>
  <si>
    <t>Lazziar</t>
  </si>
  <si>
    <t>Leilatha</t>
  </si>
  <si>
    <t>Imra</t>
  </si>
  <si>
    <t>Imramarthree</t>
  </si>
  <si>
    <t>Lydi’aleera</t>
  </si>
  <si>
    <t>Ioelena</t>
  </si>
  <si>
    <t>Irhaal</t>
  </si>
  <si>
    <t>Maelyrra</t>
  </si>
  <si>
    <t>Maeralya</t>
  </si>
  <si>
    <t>Itiireae</t>
  </si>
  <si>
    <t>Itylra</t>
  </si>
  <si>
    <t>Malruthiia</t>
  </si>
  <si>
    <t>Mariona</t>
  </si>
  <si>
    <t>Jhaer</t>
  </si>
  <si>
    <t>Jhalass</t>
  </si>
  <si>
    <t>Meira</t>
  </si>
  <si>
    <t>Melarue</t>
  </si>
  <si>
    <t>Jhiilsraa</t>
  </si>
  <si>
    <t>Ilsevel</t>
  </si>
  <si>
    <t>Meriel</t>
  </si>
  <si>
    <t>Merlara</t>
  </si>
  <si>
    <t>Isilfarrel</t>
  </si>
  <si>
    <t>Kavrala</t>
  </si>
  <si>
    <t>Mnuvae</t>
  </si>
  <si>
    <t>Morgwais</t>
  </si>
  <si>
    <t>Keishara</t>
  </si>
  <si>
    <t>Kethryllia</t>
  </si>
  <si>
    <t>Mylaela</t>
  </si>
  <si>
    <t>Mylaerla</t>
  </si>
  <si>
    <t>Kileontheal</t>
  </si>
  <si>
    <t>Kythaela</t>
  </si>
  <si>
    <t>Nakiasha</t>
  </si>
  <si>
    <t>Nambra</t>
  </si>
  <si>
    <t>Laerune</t>
  </si>
  <si>
    <t>Laurlaethee</t>
  </si>
  <si>
    <t>Nanthee</t>
  </si>
  <si>
    <t>Nanthleene</t>
  </si>
  <si>
    <t>Liluth</t>
  </si>
  <si>
    <t>Llamryl</t>
  </si>
  <si>
    <t>Nueleth</t>
  </si>
  <si>
    <t>Lyraesel</t>
  </si>
  <si>
    <t>Maaleshiira</t>
  </si>
  <si>
    <t>Nylaathria</t>
  </si>
  <si>
    <t>Ochyllyss</t>
  </si>
  <si>
    <t>Maith</t>
  </si>
  <si>
    <t>Makaela</t>
  </si>
  <si>
    <t>Phantyni</t>
  </si>
  <si>
    <t>Phelorna</t>
  </si>
  <si>
    <t>Marissa</t>
  </si>
  <si>
    <t>Martainn</t>
  </si>
  <si>
    <t>Pollae</t>
  </si>
  <si>
    <t>Puorlaas</t>
  </si>
  <si>
    <t>Merethyl</t>
  </si>
  <si>
    <t>Merialeth</t>
  </si>
  <si>
    <t>Raejiisa</t>
  </si>
  <si>
    <t>Raerauntha</t>
  </si>
  <si>
    <t>Mistale</t>
  </si>
  <si>
    <t>Mladris</t>
  </si>
  <si>
    <t>Roanmara</t>
  </si>
  <si>
    <t>Ruavia</t>
  </si>
  <si>
    <t>Moryggan</t>
  </si>
  <si>
    <t>Muerlara</t>
  </si>
  <si>
    <t>Saelihn</t>
  </si>
  <si>
    <t>Saélihn</t>
  </si>
  <si>
    <t>Myriani</t>
  </si>
  <si>
    <t>Naevys</t>
  </si>
  <si>
    <t>Sarya</t>
  </si>
  <si>
    <t>Namyriitha</t>
  </si>
  <si>
    <t>Nanalethalee</t>
  </si>
  <si>
    <t>Seldanna</t>
  </si>
  <si>
    <t>Selussa</t>
  </si>
  <si>
    <t>Naumys</t>
  </si>
  <si>
    <t>Nlaea</t>
  </si>
  <si>
    <t>Shadowmoon</t>
  </si>
  <si>
    <t>Shalana</t>
  </si>
  <si>
    <t>Nuovis</t>
  </si>
  <si>
    <t>Nushala</t>
  </si>
  <si>
    <t>Shalheira</t>
  </si>
  <si>
    <t>Shandalar</t>
  </si>
  <si>
    <t>Oluevaera</t>
  </si>
  <si>
    <t>Phaerl</t>
  </si>
  <si>
    <t>Sheedra</t>
  </si>
  <si>
    <t>Sheera</t>
  </si>
  <si>
    <t>Phuingara</t>
  </si>
  <si>
    <t>Shialaevar</t>
  </si>
  <si>
    <t>Shoulree</t>
  </si>
  <si>
    <t>Qemba</t>
  </si>
  <si>
    <t>Shyllisyrr</t>
  </si>
  <si>
    <t>Sinnafain</t>
  </si>
  <si>
    <t>Rathiain</t>
  </si>
  <si>
    <t>Renestrae</t>
  </si>
  <si>
    <t>Sorsasta</t>
  </si>
  <si>
    <t>Susklahava</t>
  </si>
  <si>
    <t>Rubrae</t>
  </si>
  <si>
    <t>Ryllae</t>
  </si>
  <si>
    <t>Syndra</t>
  </si>
  <si>
    <t>Synnorha</t>
  </si>
  <si>
    <t>Sakaala</t>
  </si>
  <si>
    <t>Taenya</t>
  </si>
  <si>
    <t>Takari</t>
  </si>
  <si>
    <t>Schimae</t>
  </si>
  <si>
    <t>Seirye</t>
  </si>
  <si>
    <t>Talila</t>
  </si>
  <si>
    <t>Séonais</t>
  </si>
  <si>
    <t>Teharissa</t>
  </si>
  <si>
    <t>Shalantha</t>
  </si>
  <si>
    <t>Shalendra</t>
  </si>
  <si>
    <t>Thaola</t>
  </si>
  <si>
    <t>Thasitalia</t>
  </si>
  <si>
    <t>Shanyrria</t>
  </si>
  <si>
    <t>Sharaera</t>
  </si>
  <si>
    <t>Tira’allara</t>
  </si>
  <si>
    <t>Tiriara</t>
  </si>
  <si>
    <t>Shi’larra</t>
  </si>
  <si>
    <t>Tyllaetha,</t>
  </si>
  <si>
    <t>Ulelesse</t>
  </si>
  <si>
    <t>Shyael</t>
  </si>
  <si>
    <t>Uschymna</t>
  </si>
  <si>
    <t>Vaervenshalice</t>
  </si>
  <si>
    <t>Soliania</t>
  </si>
  <si>
    <t>Soora</t>
  </si>
  <si>
    <t>Velaethaunyl</t>
  </si>
  <si>
    <t>Velatha</t>
  </si>
  <si>
    <t>Sylmae</t>
  </si>
  <si>
    <t>Viansola</t>
  </si>
  <si>
    <t>Syrune</t>
  </si>
  <si>
    <t>Syviis</t>
  </si>
  <si>
    <t>Yaereene</t>
  </si>
  <si>
    <t>Yalanilue</t>
  </si>
  <si>
    <t>Talaedra</t>
  </si>
  <si>
    <t>Talanashta</t>
  </si>
  <si>
    <t>Yghiilra</t>
  </si>
  <si>
    <t>Ygrainne</t>
  </si>
  <si>
    <t>Tarasynora</t>
  </si>
  <si>
    <t>Yrneha</t>
  </si>
  <si>
    <t>Yrthraethra</t>
  </si>
  <si>
    <t>Thalaera</t>
  </si>
  <si>
    <t>Yulmanda</t>
  </si>
  <si>
    <t>Z’Beryl</t>
  </si>
  <si>
    <t>Throleatha</t>
  </si>
  <si>
    <t>Tiatha</t>
  </si>
  <si>
    <t>Unknown Gender</t>
  </si>
  <si>
    <t>Tisharu</t>
  </si>
  <si>
    <t>Tsarra</t>
  </si>
  <si>
    <t>Aloiene</t>
  </si>
  <si>
    <t>Corellon</t>
  </si>
  <si>
    <t>Unae</t>
  </si>
  <si>
    <t>Urmicca</t>
  </si>
  <si>
    <t>Deryth</t>
  </si>
  <si>
    <t>Felarathael</t>
  </si>
  <si>
    <t>Valindra</t>
  </si>
  <si>
    <t>Hasterien</t>
  </si>
  <si>
    <t>Veluthil</t>
  </si>
  <si>
    <t>Verrona</t>
  </si>
  <si>
    <t>Lashrael</t>
  </si>
  <si>
    <t>Sylleth</t>
  </si>
  <si>
    <t>Winterflower</t>
  </si>
  <si>
    <t>Xiiltharra</t>
  </si>
  <si>
    <t>Surnames</t>
  </si>
  <si>
    <t>Yathlanae</t>
  </si>
  <si>
    <t>Yeshelné</t>
  </si>
  <si>
    <t>Aelasar</t>
  </si>
  <si>
    <t>Aelorothi</t>
  </si>
  <si>
    <t>Ynshael</t>
  </si>
  <si>
    <t>Yrlissa</t>
  </si>
  <si>
    <t>Aeravansel</t>
  </si>
  <si>
    <t>Agayous</t>
  </si>
  <si>
    <t>Ysmyrlda</t>
  </si>
  <si>
    <t>Ytharra</t>
  </si>
  <si>
    <t>Alaenree</t>
  </si>
  <si>
    <t>Alantar</t>
  </si>
  <si>
    <t>Zhuirentel</t>
  </si>
  <si>
    <t>Zoastria</t>
  </si>
  <si>
    <t>Alenuath</t>
  </si>
  <si>
    <t>Alerothi</t>
  </si>
  <si>
    <t>Aluianti</t>
  </si>
  <si>
    <t>Aluviirsaan</t>
  </si>
  <si>
    <t>Amaratharr</t>
  </si>
  <si>
    <t>Amarthen</t>
  </si>
  <si>
    <t>Anuaer</t>
  </si>
  <si>
    <t>Argentaamn</t>
  </si>
  <si>
    <t>Ashgrove</t>
  </si>
  <si>
    <t>Audark</t>
  </si>
  <si>
    <t>Aunglor</t>
  </si>
  <si>
    <t>Autumnfire</t>
  </si>
  <si>
    <t>Berilan</t>
  </si>
  <si>
    <t>Bharaclaiev</t>
  </si>
  <si>
    <t>Aendryr</t>
  </si>
  <si>
    <t>Aerasumé</t>
  </si>
  <si>
    <t>Briarbosk</t>
  </si>
  <si>
    <t>Agrivar</t>
  </si>
  <si>
    <t>Ahmaquissar</t>
  </si>
  <si>
    <t>Brightwing</t>
  </si>
  <si>
    <t>Caersaelk</t>
  </si>
  <si>
    <t>Alastrarra</t>
  </si>
  <si>
    <t>Camusiil</t>
  </si>
  <si>
    <t>Cathdeiryn</t>
  </si>
  <si>
    <t>Alluth</t>
  </si>
  <si>
    <t>Chamaranthe</t>
  </si>
  <si>
    <t>Clatharla</t>
  </si>
  <si>
    <t>Amarallis</t>
  </si>
  <si>
    <t>Craulnober</t>
  </si>
  <si>
    <t>Crystalembers</t>
  </si>
  <si>
    <t>Ammath</t>
  </si>
  <si>
    <t>Amrallatha</t>
  </si>
  <si>
    <t>Dhorinshyl</t>
  </si>
  <si>
    <t>Arren</t>
  </si>
  <si>
    <t>Dracoseir</t>
  </si>
  <si>
    <t>Dree</t>
  </si>
  <si>
    <t>Auglamyr</t>
  </si>
  <si>
    <t>Auglathla</t>
  </si>
  <si>
    <t>Duskmere</t>
  </si>
  <si>
    <t>Duthjuth</t>
  </si>
  <si>
    <t>Berethryl</t>
  </si>
  <si>
    <t>Elaéyadar</t>
  </si>
  <si>
    <t>Elassidil</t>
  </si>
  <si>
    <t>Bhephel</t>
  </si>
  <si>
    <t>Blackhelm</t>
  </si>
  <si>
    <t>Elond</t>
  </si>
  <si>
    <t>Eluarshee</t>
  </si>
  <si>
    <t>Brightcloak</t>
  </si>
  <si>
    <t>Brightsong</t>
  </si>
  <si>
    <t>Erladden</t>
  </si>
  <si>
    <t>Eroth</t>
  </si>
  <si>
    <t>Calauth</t>
  </si>
  <si>
    <t>Evanara</t>
  </si>
  <si>
    <t>Eveningfall</t>
  </si>
  <si>
    <t>Ceretlan</t>
  </si>
  <si>
    <t>Chaadren</t>
  </si>
  <si>
    <t>Eyriendor</t>
  </si>
  <si>
    <t>Faerondaerl</t>
  </si>
  <si>
    <t>Cormyth</t>
  </si>
  <si>
    <t>Coudoarluth</t>
  </si>
  <si>
    <t>Felinaun</t>
  </si>
  <si>
    <t>Fellmirr</t>
  </si>
  <si>
    <t>Dahast</t>
  </si>
  <si>
    <t>Dawnhorn</t>
  </si>
  <si>
    <t>Fynnasla</t>
  </si>
  <si>
    <t>Doedance</t>
  </si>
  <si>
    <t>Donnathlascen</t>
  </si>
  <si>
    <t>Goldenleaf</t>
  </si>
  <si>
    <t>Gourael</t>
  </si>
  <si>
    <t>Duirsar</t>
  </si>
  <si>
    <t>Haell</t>
  </si>
  <si>
    <t>Haerlgent</t>
  </si>
  <si>
    <t>Ealoeth</t>
  </si>
  <si>
    <t>Echorn</t>
  </si>
  <si>
    <t>Haevaul</t>
  </si>
  <si>
    <t>Halavanthlarr</t>
  </si>
  <si>
    <t>Elian</t>
  </si>
  <si>
    <t>Iazymnal</t>
  </si>
  <si>
    <t>Ibryiil</t>
  </si>
  <si>
    <t>Ereuvyn</t>
  </si>
  <si>
    <t>Erkowe</t>
  </si>
  <si>
    <t>Ildacer</t>
  </si>
  <si>
    <t>Ildroun</t>
  </si>
  <si>
    <t>Erlshade</t>
  </si>
  <si>
    <t>Estelda</t>
  </si>
  <si>
    <t>Iliathorr</t>
  </si>
  <si>
    <t>Ilnatar</t>
  </si>
  <si>
    <t>Everlove</t>
  </si>
  <si>
    <t>Evioro</t>
  </si>
  <si>
    <t>Irian</t>
  </si>
  <si>
    <t>Irithyl</t>
  </si>
  <si>
    <t>Faerondarl</t>
  </si>
  <si>
    <t>Falanae</t>
  </si>
  <si>
    <t>Iydril</t>
  </si>
  <si>
    <t>Jaglene</t>
  </si>
  <si>
    <t>Fenmarel</t>
  </si>
  <si>
    <t>Fflannidan</t>
  </si>
  <si>
    <t>Kelpor’ral</t>
  </si>
  <si>
    <t>Keove</t>
  </si>
  <si>
    <t>Gildenguard</t>
  </si>
  <si>
    <t>Goadulphyn</t>
  </si>
  <si>
    <t>Kraok</t>
  </si>
  <si>
    <t>Greencloak</t>
  </si>
  <si>
    <t>Gwaelon</t>
  </si>
  <si>
    <t>Larethian</t>
  </si>
  <si>
    <t>Laughingwater</t>
  </si>
  <si>
    <t>Haladar</t>
  </si>
  <si>
    <t>Hawksong</t>
  </si>
  <si>
    <t>Le’Quella</t>
  </si>
  <si>
    <t>Lharithlyn</t>
  </si>
  <si>
    <t>Hlarr</t>
  </si>
  <si>
    <t>Hyshaanth</t>
  </si>
  <si>
    <t>Loceath</t>
  </si>
  <si>
    <t>Lightshiver</t>
  </si>
  <si>
    <t>Ilbaereth</t>
  </si>
  <si>
    <t>Ilbenalu</t>
  </si>
  <si>
    <t>Melruth</t>
  </si>
  <si>
    <t>Meirityn</t>
  </si>
  <si>
    <t>Iliathor</t>
  </si>
  <si>
    <t>Mistrivvin</t>
  </si>
  <si>
    <t>Mistwinter</t>
  </si>
  <si>
    <t>Immeril</t>
  </si>
  <si>
    <t>Ipyllasc</t>
  </si>
  <si>
    <t>Moondown</t>
  </si>
  <si>
    <t>Moonflower</t>
  </si>
  <si>
    <t>Ithruen</t>
  </si>
  <si>
    <t>Moonsnow</t>
  </si>
  <si>
    <t>Moonweather</t>
  </si>
  <si>
    <t>Kadelaryn</t>
  </si>
  <si>
    <t>Kelerandri</t>
  </si>
  <si>
    <t>Mrhulaedir</t>
  </si>
  <si>
    <t>Nacnar</t>
  </si>
  <si>
    <t>Kevanarial</t>
  </si>
  <si>
    <t>Korianthil</t>
  </si>
  <si>
    <t>Narlbeth</t>
  </si>
  <si>
    <t>Neirdre</t>
  </si>
  <si>
    <t>Laralytha</t>
  </si>
  <si>
    <t>Larenthanil</t>
  </si>
  <si>
    <t>Nhachashaal</t>
  </si>
  <si>
    <t>Nhaéslal</t>
  </si>
  <si>
    <t>Leafbower</t>
  </si>
  <si>
    <t>Leafsigil</t>
  </si>
  <si>
    <t>Nightwing</t>
  </si>
  <si>
    <t>Nihmedu</t>
  </si>
  <si>
    <t>Lhoril</t>
  </si>
  <si>
    <t>Llundlar</t>
  </si>
  <si>
    <t>Nightmeadow</t>
  </si>
  <si>
    <t>Nimesin</t>
  </si>
  <si>
    <t>Maerdrym</t>
  </si>
  <si>
    <t>Nolbrae</t>
  </si>
  <si>
    <t>Nyamtharsar</t>
  </si>
  <si>
    <t>M'Haaren</t>
  </si>
  <si>
    <t>Miritar</t>
  </si>
  <si>
    <t>Oakwood</t>
  </si>
  <si>
    <t>Olortynnal</t>
  </si>
  <si>
    <t>Moonbow</t>
  </si>
  <si>
    <t>Ongluth</t>
  </si>
  <si>
    <t>Moonglade</t>
  </si>
  <si>
    <t>Moonglamaer</t>
  </si>
  <si>
    <t>Oumryn</t>
  </si>
  <si>
    <t>Morningdove</t>
  </si>
  <si>
    <t>Mornmist</t>
  </si>
  <si>
    <t>Presrae</t>
  </si>
  <si>
    <t>Q'Naepp,</t>
  </si>
  <si>
    <t>Naelgrath</t>
  </si>
  <si>
    <t>Raryndur</t>
  </si>
  <si>
    <t>Reithel</t>
  </si>
  <si>
    <t>Nelnueve</t>
  </si>
  <si>
    <t>Never</t>
  </si>
  <si>
    <t>Rhuidhen</t>
  </si>
  <si>
    <t>Nharimlur</t>
  </si>
  <si>
    <t>Nightstar</t>
  </si>
  <si>
    <t>Rivvikyn</t>
  </si>
  <si>
    <t>Runemaster</t>
  </si>
  <si>
    <t>Ni’Tessine</t>
  </si>
  <si>
    <t>Nierde</t>
  </si>
  <si>
    <t>Selmer</t>
  </si>
  <si>
    <t>Selorn</t>
  </si>
  <si>
    <t>Shaeremae</t>
  </si>
  <si>
    <t>Shaethe</t>
  </si>
  <si>
    <t>Nyntynel</t>
  </si>
  <si>
    <t>Oakstaff</t>
  </si>
  <si>
    <t>Shaurlanglar</t>
  </si>
  <si>
    <t>Shraiee</t>
  </si>
  <si>
    <t>Olyrnn</t>
  </si>
  <si>
    <t>Omberdawn</t>
  </si>
  <si>
    <t>Siltral</t>
  </si>
  <si>
    <t>Silverbow</t>
  </si>
  <si>
    <t>Orbryn</t>
  </si>
  <si>
    <t>Silverspear</t>
  </si>
  <si>
    <t>Sinaran</t>
  </si>
  <si>
    <t>Phenthae</t>
  </si>
  <si>
    <t>Pholont</t>
  </si>
  <si>
    <t>Soryn</t>
  </si>
  <si>
    <t>Srinshee</t>
  </si>
  <si>
    <t>Rachiilstar</t>
  </si>
  <si>
    <t>Raedrimn</t>
  </si>
  <si>
    <t>Starglance</t>
  </si>
  <si>
    <t>Starglow</t>
  </si>
  <si>
    <t>Revven</t>
  </si>
  <si>
    <t>Rhaevaern</t>
  </si>
  <si>
    <t>Stilmyst</t>
  </si>
  <si>
    <t>Straeth</t>
  </si>
  <si>
    <t>Rhyllgallohyr</t>
  </si>
  <si>
    <t>Rivleam</t>
  </si>
  <si>
    <t>Sultaasar</t>
  </si>
  <si>
    <t>Summerstars</t>
  </si>
  <si>
    <t>Sarsantyr</t>
  </si>
  <si>
    <t>Selakiir</t>
  </si>
  <si>
    <t>Symbaern</t>
  </si>
  <si>
    <t>Talandren</t>
  </si>
  <si>
    <t>Shadowmantle</t>
  </si>
  <si>
    <t>Shadowwater</t>
  </si>
  <si>
    <t>Tanagathor</t>
  </si>
  <si>
    <t>Tarnruth</t>
  </si>
  <si>
    <t>Shalandalan</t>
  </si>
  <si>
    <t>Sharrith</t>
  </si>
  <si>
    <t>Taurntyrith</t>
  </si>
  <si>
    <t>Shyr</t>
  </si>
  <si>
    <t>Sicafei</t>
  </si>
  <si>
    <t>Thea</t>
  </si>
  <si>
    <t>Tlanbourn</t>
  </si>
  <si>
    <t>Silverhand</t>
  </si>
  <si>
    <t>Silveroak</t>
  </si>
  <si>
    <t>Tornglara</t>
  </si>
  <si>
    <t>Slenderbow</t>
  </si>
  <si>
    <t>Spellstalker</t>
  </si>
  <si>
    <t>Trueshot</t>
  </si>
  <si>
    <t>Tsornyl</t>
  </si>
  <si>
    <t>Starnar</t>
  </si>
  <si>
    <t>Starbrow</t>
  </si>
  <si>
    <t>Ulondarr</t>
  </si>
  <si>
    <t>Ulongyr</t>
  </si>
  <si>
    <t>Starym</t>
  </si>
  <si>
    <t>Stillhawk</t>
  </si>
  <si>
    <t>Vispasial</t>
  </si>
  <si>
    <t>Vyshaan</t>
  </si>
  <si>
    <t>Strongbow</t>
  </si>
  <si>
    <t>Suldusk</t>
  </si>
  <si>
    <t>Windstar</t>
  </si>
  <si>
    <t>Windwalker</t>
  </si>
  <si>
    <t>Sunweaver</t>
  </si>
  <si>
    <t>Swordstar</t>
  </si>
  <si>
    <t>Yraueme</t>
  </si>
  <si>
    <t>Talesspur</t>
  </si>
  <si>
    <t>Tamlyranth</t>
  </si>
  <si>
    <t>Tarsap</t>
  </si>
  <si>
    <t>Tarsis</t>
  </si>
  <si>
    <t>Джерело: &lt;http://www.candlekeep.com/library/articles/elven_names.htm&gt;</t>
  </si>
  <si>
    <t>Tellynnan</t>
  </si>
  <si>
    <t>Teshurr</t>
  </si>
  <si>
    <t>Tohrthaal</t>
  </si>
  <si>
    <t>Toralynnsyr</t>
  </si>
  <si>
    <t>Power: Demigod</t>
  </si>
  <si>
    <t>Torthtan</t>
  </si>
  <si>
    <t>Toryvhallen</t>
  </si>
  <si>
    <t>Title: The Black Archer, the Night Hunter, the Arrow Bringer</t>
  </si>
  <si>
    <t>Tyrneladhelu</t>
  </si>
  <si>
    <t>Uirthur</t>
  </si>
  <si>
    <t>Alignment: CN</t>
  </si>
  <si>
    <t>Vandiir</t>
  </si>
  <si>
    <t>Veverell</t>
  </si>
  <si>
    <t>Worshipers: LG, NG, CG, LN, N, CN</t>
  </si>
  <si>
    <t>Waelvor</t>
  </si>
  <si>
    <t>Whitethistle</t>
  </si>
  <si>
    <t>Clerics: CG, CN</t>
  </si>
  <si>
    <t>Xantrani</t>
  </si>
  <si>
    <t>Symbol: Broken arrow above a teardrop</t>
  </si>
  <si>
    <t>Yridnae</t>
  </si>
  <si>
    <t>Yundraer</t>
  </si>
  <si>
    <t>Domains: Chaos, Elf, Pride, Retribution, War, and Wrath</t>
  </si>
  <si>
    <t>Portfolio: crusades, hatred of the drow, loss, and vengeance</t>
  </si>
  <si>
    <t>Favored weapon: The Black Bow (longbow)</t>
  </si>
  <si>
    <t>BEYOND FEUDALISM: PART 2</t>
  </si>
  <si>
    <t>14 серпня 2017 р.</t>
  </si>
  <si>
    <t>D&amp;D Alumni</t>
  </si>
  <si>
    <t>By Shannon Appelcline - 06/06/2014</t>
  </si>
  <si>
    <t>In 1985, the release of Oriental Adventures marked something totally new for D&amp;D: a departure from the traditional medieval fantasies that had dominated the game through its first decade.</t>
  </si>
  <si>
    <t>COMPOSITE WORLDS: 1987–1994</t>
  </si>
  <si>
    <t>Though Oriental Adventures created an entirely new fantasy setting that did not have a Western focus, it’d be a few years before TSR would go that far again. Instead they experimented with the idea of different worldviews by filling out two of their fantasy worlds with a variety of settings, some of which broke new ground for D&amp;D. These composite settings offered players the best of all worlds—not just the singular worldview that had previously been the heart of D&amp;D.</t>
  </si>
  <si>
    <t>The Known World was the first of TSR’s composite worlds, as envisioned in a series of Gazetteers (1987–1991) overseen by Bruce Heard. The Emirates of Ylaruam (1987) was the Known World’s inaugural take on nonfeudal societies; it was an “Arabian Nights” setting that offered a more magical take on D&amp;D than anything before it.</t>
  </si>
  <si>
    <t>A number of other analogue Earth cultures appeared for the Known World in the years that followed. The Kingdom of Ierendi (1987) depicts a Hawaiian vacation paradise; The Northern Reaches (1988) reveals a Scandinavia with Vikings; The Republic of Darokin (1989) describes a Renaissance-era country; The Golden Khan of Ethengar (1989) introduces Mongol hordes; The Atruaghin Clans (1991) details Native American–like people; and Dawn of the Emperors: Thyatis and Alphatia (1989) includes a Roman Empire analogue (or maybe a Byzantine Empire analogue). It’s a pretty impressive list of non-feudal settings that was created in just five years’ time.</t>
  </si>
  <si>
    <t>Ed Greenwood’s Forgotten Realms began publication a bit later in 1987. Though it has a stronger basis in feudal societies than the Known World, it wandered further afield too, in part thanks to the work of myriad hands such as Jeff Grubb, Douglas Niles, and Scott Haring. Moonshae (1987) brought Celtic fantasy to the Realms, then Empires of the Sands (1988) introduced the country of Calimshan, which was the Realms’ own Arabian Nights principality (or rather its first, as Greenwood created a few Arabic lands to the edges of the Realms). Barbaric fantasy came into the Realms through The Savage Frontier (1988) and then Egyptian fantasy made its influence felt in Old Empires (1990).</t>
  </si>
  <si>
    <t>In 1988, TSR combined the non-Western setting of Oriental Adventures with its most successful composite setting. The result was Kara-Tur: The Eastern Realms (1988), which shrunk Kara-Tur a bit to fit it into the Realms. TSR soon followed that up with The Horde (1990) and the rest of the Empires event, which placed a Mongol-like land between Kara-Tur and the western Realms. A year later, TSR published the Maztica Campaign Set (1991), which introduced another continent to the Realms, based on Aztec and Mayan fantasy. Just five years after the introduction of the Realms, you could travel from a fantasy Asia through fantasy Eurasia, then across the sea to fantasy South America. It was every bit as impressive as the expansion of the Known World beyond its feudalistic roots.</t>
  </si>
  <si>
    <t>Of course, both the Known World and the Forgotten Realms were reflections of the ultimate composite world: Earth. D&amp;D experimented with this campaign world a few years later with seven “Historical Reference” books: Vikings (1992),Charlemagne’s Paladins (1992), Celts (1992), A Mighty Fortress (1992), The Glory of Rome (1993), Age of Heroes (1994), and The Crusades (1994).</t>
  </si>
  <si>
    <t>Some of these books were different takes on feudalism, and most of them had been covered in other forms in the Known World or the Forgotten Realms, but A Mighty Fortress was something entirely new: it moved D&amp;D up to the Elizabethan Era, complete with guns and other elements that had never before been seen in the feudal D&amp;D game. It was a signpost for how far D&amp;D had expanded beyond its medieval roots during the era of AD&amp;D second edition (1989–2000).</t>
  </si>
  <si>
    <t>NONFEUDAL SETTINGS: 1989–2000</t>
  </si>
  <si>
    <t>The 2nd Edition era was a time of great experimentation for D&amp;D. Many, many new settings were created, some of them reinterpreting the genres that D&amp;D had played with in the 1970s and ’80s—but taking them further than had been possible in the predominantly feudal worlds of Greyhawk, the Known World, and Blackmoor. The result was the first full-blown D&amp;D settings that moved beyond standard medieval fantasy.</t>
  </si>
  <si>
    <t>This began with Spelljammer (1989), which was D&amp;D’s new take on the science fantasy genre. Monstrous races zoomed from world to world in magical space ships. Though Spelljammer didn’t put as much focus on scientific technology as some of D&amp;D’s early adventures, it nonetheless created an entirely new paradigm for adventure.</t>
  </si>
  <si>
    <t>Ravenloft: Realm of Terror (1990) similarly expanded the horror setting of Ravenloft (1983) into an entire world. It introduces many different evil rulers (not just Strahd) and many different horrific and monstrous races (not just vampires). The setting was successful enough that it was revised as the Ravenloft Campaign Setting (1994) and then spun off the Masque of the Red Death and Other Tales (1994) campaign setting. The latter was one of the furthest stretches ever for D&amp;D, as it introduced Gothic Earth, a horrific Victorian setting.</t>
  </si>
  <si>
    <t>Of all of D&amp;D’s widely variant settings of the 1990s, Ravenloft was supported for the longest, from 1990–1998. Even when the Ravenloft campaign world went away toward the end of 2nd Edition’s run, the Ravenloft brand remained as a line of horror supplements for D&amp;D, which suggests that while medieval feudalism has always been D&amp;D’s touchstone, horror isn’t a bad alternative.</t>
  </si>
  <si>
    <t>Dark Sun (1991) was probably TSR’s most distinct campaign setting to date. It offered a very primitive, survival-oriented take on D&amp;D. Dragon Kings ruled the post-apocalyptic “Dying Earth” setting of Athas, and players were as likely to be slaves as bold adventurers. The result was about as far as you could get from the idea of feudal societies—and another hit setting, since it also resulted in an Expanded and Revised edition (1995).</t>
  </si>
  <si>
    <t>Al-Qadim (1992) was TSR’s third major take on Arabian Nights adventures, following the Known World’s Ylaruam and the Forgotten Realms’ Calimshan. Like Calimshan, Al-Qadim was also set in the Forgotten Realms, but it was presented as a distinct, standalone setting. Three years of supplements followed, providing the best support ever for an Arabic D&amp;D setting.</t>
  </si>
  <si>
    <t>From the Ashes (1992) offered a new take on the Greyhawk setting. It was still a feudal, medieval world, but like so many of the settings of the 2nd Edition era, it adopted one of the genres that TSR had played with in the 1970s and ’80s; Greyhawk was now a world of dark fantasy, where evil had advanced to become a dominant force. Unfortunately the change wasn’t enough to save the old setting. After a short run (1992–1993), From the Ashes was retired; when Greyhawk returned it would once more be a gonzo Medieval world.</t>
  </si>
  <si>
    <t>Planescape (1994) was the last 2nd Edition setting to really push D&amp;D beyond its medieval fantasy origins, but it was a doozie of a finale. Planescape was D&amp;D’s planar adventure setting, taking players across the many Outer Planes. However, it really challenged the D&amp;D norms through its aesthetics, which lay somewhere between punk and dark fantasy. This was seen not only in the setting, but also in the dark and moody artwork that ran through its books.</t>
  </si>
  <si>
    <t>INTO THE 21ST CENTURY: 2000–PRESENT</t>
  </si>
  <si>
    <t>In more recent days, D&amp;D has largely returned to its feudal fantasy origins, focusing on settings such as Greyhawk, Krynn, the Forgotten Realms, and the Nentir Vale. It largely fell to d20 trademark licensees and open gaming licensees to produce the next far-flung D&amp;D settings. Those licensees fulfilled that obligation in spades, creating some of the strangest D&amp;D settings ever, such as the science fantasy Dragonstar (2001) and the steampunk DragonMech (2004). Though not technically D&amp;D, Wizards of the Coast helped to push the envelope with d20 Modern (2003)—a modern-day D&amp;D ruleset complete with three settings: "Shadow Chasers", "Agents of PSI", and "Urban Arcana."</t>
  </si>
  <si>
    <t>However, Wizards of the Coast also continued to support a few of the older non-Western D&amp;D settings, to remind players that D&amp;D could be more than just feudal castles. Fans updated settings like Spelljammer and Planescape, while Wizards themselves returned to Dark Sun with a 4th Edition release (2010).</t>
  </si>
  <si>
    <t>Meanwhile, Wizards was also playing with a pair of non-Western campaign settings that were new to the game of D&amp;D.</t>
  </si>
  <si>
    <t>The first was a brand-new Oriental Adventures (2001), which now focused on the Legends of the Five Rings world of Rokugan; it was later extensively supported by AEG.</t>
  </si>
  <si>
    <t>The second was an evocative and innovative setting that recalled the AD&amp;D heights of settings like Dark Sun and Planescape: the world of Eberron (2004). This new campaign world offered a very different take on D&amp;D and, like many of the best, it escaped easy classification. It was cosmopolitan, somewhat technological, a little post-apocalyptic, and definitely pulp.</t>
  </si>
  <si>
    <t>Most importantly, it provided a new take on D&amp;D adventuring for the 21st century—one that lay beyond feudalism.</t>
  </si>
  <si>
    <t>CONCLUSION</t>
  </si>
  <si>
    <t>Before 1985, D&amp;D had only played with stepping outside of the boundaries of traditional medieval fantasy. However, the release of Oriental Adventures that year acted as a catalyst. Afterward, non-Western fantasy invaded the Forgotten Realms and the Known World, then it became basis of brand-new settings, resulting in some of the most innovative takes on D&amp;D in the 1990s, with the legacy living on in worlds such as Eberron and Dark Sun.</t>
  </si>
  <si>
    <t>FEATURED ARTICLE</t>
  </si>
  <si>
    <t>Three-Pillar Experience</t>
  </si>
  <si>
    <t>THREE-PILLAR EXPERIENCE</t>
  </si>
  <si>
    <t>By Mike Mearls</t>
  </si>
  <si>
    <t>Three pillars of adventuring make up the D&amp;D game: exploration, social interaction, and combat. But when it comes to earning experience, the combat pillar often supports most of the game’s weight.</t>
  </si>
  <si>
    <t>MORE INFO</t>
  </si>
  <si>
    <t>Guild Adept Program</t>
  </si>
  <si>
    <t>GUILD ADEPT PROGRAM</t>
  </si>
  <si>
    <t>By Chris Lindsay</t>
  </si>
  <si>
    <t>Announcing a new program as part of the Dungeon Masters Guild.</t>
  </si>
  <si>
    <t>Dan Telfer on Nerd Poker</t>
  </si>
  <si>
    <t>DAN TELFER ON NERD POKER</t>
  </si>
  <si>
    <t>By Shelly Mazzanoble and Greg Tito</t>
  </si>
  <si>
    <t>Comedian Dan Telfer (@dantelfer) calls in to talk about his stint as Dungeon Master on Brian Posehn’s Nerd Poker D&amp;D live play podcast. Hosts Greg Tito (@gregtito) and Shelly Mazzanoble (@shellymoo) get into some...</t>
  </si>
  <si>
    <t>FORCE GREY</t>
  </si>
  <si>
    <t>LOST CITY OF OMU - 07/25/2017</t>
  </si>
  <si>
    <t>Join us for an ultimate game of Dungeons &amp; Dragons set within the new Tomb of Annihilation storyline! Season 2 finds our intrepid adventurers—Joe Manganiello, Deborah Ann Woll, Brian Posehn, Utkarsh Ambudkar, and...</t>
  </si>
  <si>
    <t>LATEST WALLPAPER</t>
  </si>
  <si>
    <t>TOMB OF ANNIHILATION</t>
  </si>
  <si>
    <t>WALLPAPER - 07/12/2017</t>
  </si>
  <si>
    <t>LATEST GAMES</t>
  </si>
  <si>
    <t>Dragon+ Issue 14</t>
  </si>
  <si>
    <t>Smokepowder</t>
  </si>
  <si>
    <t>9th[1]</t>
  </si>
  <si>
    <t>25 gp[1]</t>
  </si>
  <si>
    <t>Game Edition</t>
  </si>
  <si>
    <t>3rd[1]</t>
  </si>
  <si>
    <t>Smallwikipedialogo</t>
  </si>
  <si>
    <t>Wikipedia has an article about:</t>
  </si>
  <si>
    <t>Gunpowder.</t>
  </si>
  <si>
    <t>“</t>
  </si>
  <si>
    <t>Beware the engineers of society, I say, who would make everyone in all the world equal.[2]</t>
  </si>
  <si>
    <t>— Drizzt Do'Urden, Streams of Silver</t>
  </si>
  <si>
    <t>Smokepowder was the Realms magical alchemical equivalent of black powder.[1]</t>
  </si>
  <si>
    <t>History</t>
  </si>
  <si>
    <t>The difference was in the composition of the powder.[citation needed] The secret to making smokepowder was given by Gond to the Lantanese for sheltering him during the Time of Troubles in 1358 DR. The church of Gond are one of the few manufacturers of smokepowder. It was banned on many cities and a source of friction as it is considered dangerous to use and a threat to the status quo.[3]</t>
  </si>
  <si>
    <t>Джерело: &lt;http://forgottenrealms.wikia.com/wiki/Smokepowder&gt;</t>
  </si>
  <si>
    <t>”</t>
  </si>
  <si>
    <t>DRAGONBORN</t>
  </si>
  <si>
    <t>DWARF</t>
  </si>
  <si>
    <t>ELADRIN</t>
  </si>
  <si>
    <t>ELF</t>
  </si>
  <si>
    <t>GNOME</t>
  </si>
  <si>
    <t>GOBLIN</t>
  </si>
  <si>
    <t>HALFLING</t>
  </si>
  <si>
    <t>ORC</t>
  </si>
  <si>
    <t>TIEFLING</t>
  </si>
  <si>
    <t>Calishite</t>
  </si>
  <si>
    <t>Chondathan Names:</t>
  </si>
  <si>
    <t xml:space="preserve">Damaran Names: </t>
  </si>
  <si>
    <t>Illuskan Names:</t>
  </si>
  <si>
    <t xml:space="preserve">Mulan Names: </t>
  </si>
  <si>
    <t>Rashemi Names:</t>
  </si>
  <si>
    <t xml:space="preserve">Shou Names: </t>
  </si>
  <si>
    <t>Turami Names:</t>
  </si>
  <si>
    <t>MALE</t>
  </si>
  <si>
    <t>FEMALE</t>
  </si>
  <si>
    <t>LAST</t>
  </si>
  <si>
    <t>CHILD</t>
  </si>
  <si>
    <t>CLAN</t>
  </si>
  <si>
    <t>NICKNAME</t>
  </si>
  <si>
    <t>Arkalis</t>
  </si>
  <si>
    <t>Aial</t>
  </si>
  <si>
    <t>Climber</t>
  </si>
  <si>
    <t>Andujar</t>
  </si>
  <si>
    <t>Akra</t>
  </si>
  <si>
    <t> Clethtinthiallor</t>
  </si>
  <si>
    <t>Adrik</t>
  </si>
  <si>
    <t>Amber</t>
  </si>
  <si>
    <t>Ambershard</t>
  </si>
  <si>
    <t>Aialon</t>
  </si>
  <si>
    <t> Allyria</t>
  </si>
  <si>
    <t> Lantherval</t>
  </si>
  <si>
    <t>Adran</t>
  </si>
  <si>
    <t> Adrie</t>
  </si>
  <si>
    <t> Amakiir (Gemflower)</t>
  </si>
  <si>
    <t>Alston</t>
  </si>
  <si>
    <t>Bimpnottin</t>
  </si>
  <si>
    <t>Beren</t>
  </si>
  <si>
    <t>Aleslosh</t>
  </si>
  <si>
    <t>Yemmik</t>
  </si>
  <si>
    <t>Andry</t>
  </si>
  <si>
    <t>Angler</t>
  </si>
  <si>
    <t>Dench</t>
  </si>
  <si>
    <t>Baggi</t>
  </si>
  <si>
    <t>Akmenos</t>
  </si>
  <si>
    <t>Affyria</t>
  </si>
  <si>
    <t>Amarzian</t>
  </si>
  <si>
    <t xml:space="preserve"> Atala</t>
  </si>
  <si>
    <t>Basha</t>
  </si>
  <si>
    <t>Darvin</t>
  </si>
  <si>
    <t>Bor</t>
  </si>
  <si>
    <t>Alethra</t>
  </si>
  <si>
    <t>Ander</t>
  </si>
  <si>
    <t>Amafrey</t>
  </si>
  <si>
    <t>Brightwood</t>
  </si>
  <si>
    <t>Aoth</t>
  </si>
  <si>
    <t>Arizima</t>
  </si>
  <si>
    <t>Ankhalab</t>
  </si>
  <si>
    <t>Borivik</t>
  </si>
  <si>
    <t>Fyevarra</t>
  </si>
  <si>
    <t>Chergoba</t>
  </si>
  <si>
    <t>An</t>
  </si>
  <si>
    <t>Bai</t>
  </si>
  <si>
    <t>Chien</t>
  </si>
  <si>
    <t>Anton</t>
  </si>
  <si>
    <t>Balama</t>
  </si>
  <si>
    <t>Agosto</t>
  </si>
  <si>
    <t xml:space="preserve"> Brey </t>
  </si>
  <si>
    <t xml:space="preserve"> Armanci</t>
  </si>
  <si>
    <t xml:space="preserve"> Aur</t>
  </si>
  <si>
    <t xml:space="preserve"> Earbender</t>
  </si>
  <si>
    <t xml:space="preserve"> Arjhan</t>
  </si>
  <si>
    <t xml:space="preserve"> Artana</t>
  </si>
  <si>
    <t xml:space="preserve"> Darrdendrian</t>
  </si>
  <si>
    <t xml:space="preserve"> Alberich</t>
  </si>
  <si>
    <t xml:space="preserve"> Artin</t>
  </si>
  <si>
    <t xml:space="preserve"> Balderk</t>
  </si>
  <si>
    <t xml:space="preserve"> Elarahal</t>
  </si>
  <si>
    <t xml:space="preserve"> Ayrdra</t>
  </si>
  <si>
    <t xml:space="preserve"> Lorhalien</t>
  </si>
  <si>
    <t xml:space="preserve"> Bryn</t>
  </si>
  <si>
    <t xml:space="preserve"> Aelar</t>
  </si>
  <si>
    <t xml:space="preserve"> Althaea</t>
  </si>
  <si>
    <t xml:space="preserve"> Amastacia (Starflower)</t>
  </si>
  <si>
    <t xml:space="preserve"> Alvyn</t>
  </si>
  <si>
    <t xml:space="preserve"> Breena</t>
  </si>
  <si>
    <t xml:space="preserve"> Daergel</t>
  </si>
  <si>
    <t xml:space="preserve"> Ashhearth</t>
  </si>
  <si>
    <t xml:space="preserve"> Snot</t>
  </si>
  <si>
    <t xml:space="preserve"> Ander</t>
  </si>
  <si>
    <t xml:space="preserve"> Bree</t>
  </si>
  <si>
    <t xml:space="preserve"> Battlestone</t>
  </si>
  <si>
    <t xml:space="preserve"> Feng</t>
  </si>
  <si>
    <t xml:space="preserve"> Emen</t>
  </si>
  <si>
    <t xml:space="preserve"> Amon</t>
  </si>
  <si>
    <t xml:space="preserve"> Akta</t>
  </si>
  <si>
    <t xml:space="preserve"> Carnago</t>
  </si>
  <si>
    <t xml:space="preserve"> Carrion</t>
  </si>
  <si>
    <t xml:space="preserve"> Bardeid</t>
  </si>
  <si>
    <t xml:space="preserve"> Ceidil</t>
  </si>
  <si>
    <t xml:space="preserve"> Dumein</t>
  </si>
  <si>
    <t xml:space="preserve"> Dorn</t>
  </si>
  <si>
    <t xml:space="preserve"> Esvele</t>
  </si>
  <si>
    <t xml:space="preserve"> Buckman</t>
  </si>
  <si>
    <t xml:space="preserve"> Fodel</t>
  </si>
  <si>
    <t xml:space="preserve"> Kara</t>
  </si>
  <si>
    <t xml:space="preserve"> Chernin</t>
  </si>
  <si>
    <t xml:space="preserve"> Blath</t>
  </si>
  <si>
    <t xml:space="preserve"> Betha</t>
  </si>
  <si>
    <t xml:space="preserve"> Helder</t>
  </si>
  <si>
    <t xml:space="preserve"> Bareris</t>
  </si>
  <si>
    <t xml:space="preserve"> Chathi</t>
  </si>
  <si>
    <t xml:space="preserve"> Anskuld</t>
  </si>
  <si>
    <t xml:space="preserve"> Faurgar</t>
  </si>
  <si>
    <t xml:space="preserve"> Hulmarra</t>
  </si>
  <si>
    <t xml:space="preserve"> Dyernina</t>
  </si>
  <si>
    <t xml:space="preserve"> Chen</t>
  </si>
  <si>
    <t xml:space="preserve"> Chao</t>
  </si>
  <si>
    <t xml:space="preserve"> Huang</t>
  </si>
  <si>
    <t xml:space="preserve"> Diero</t>
  </si>
  <si>
    <t xml:space="preserve"> Dona</t>
  </si>
  <si>
    <t xml:space="preserve"> Astorio</t>
  </si>
  <si>
    <t xml:space="preserve"> Hallan</t>
  </si>
  <si>
    <t xml:space="preserve"> Bilger</t>
  </si>
  <si>
    <t xml:space="preserve"> Deekek</t>
  </si>
  <si>
    <t xml:space="preserve"> Leaper</t>
  </si>
  <si>
    <t xml:space="preserve"> Armagan</t>
  </si>
  <si>
    <t xml:space="preserve"> Biri</t>
  </si>
  <si>
    <t xml:space="preserve"> Delmirev</t>
  </si>
  <si>
    <t xml:space="preserve"> Agaro</t>
  </si>
  <si>
    <t xml:space="preserve"> Audhild</t>
  </si>
  <si>
    <t xml:space="preserve"> Barrelhelm</t>
  </si>
  <si>
    <t xml:space="preserve"> Jiardem</t>
  </si>
  <si>
    <t xml:space="preserve"> Deneth</t>
  </si>
  <si>
    <t xml:space="preserve"> Maldranthe</t>
  </si>
  <si>
    <t xml:space="preserve"> Del</t>
  </si>
  <si>
    <t xml:space="preserve"> Alarcion</t>
  </si>
  <si>
    <t xml:space="preserve"> Anastrianna</t>
  </si>
  <si>
    <t xml:space="preserve"> Galanodel (Moonwhisper)</t>
  </si>
  <si>
    <t xml:space="preserve"> Boddynock</t>
  </si>
  <si>
    <t xml:space="preserve"> Caramip</t>
  </si>
  <si>
    <t xml:space="preserve"> Folkor</t>
  </si>
  <si>
    <t xml:space="preserve"> Badger</t>
  </si>
  <si>
    <t xml:space="preserve"> Arthan</t>
  </si>
  <si>
    <t xml:space="preserve"> Callie</t>
  </si>
  <si>
    <t xml:space="preserve"> Blackwater</t>
  </si>
  <si>
    <t xml:space="preserve"> Gell</t>
  </si>
  <si>
    <t xml:space="preserve"> Engong</t>
  </si>
  <si>
    <t xml:space="preserve"> Amnon</t>
  </si>
  <si>
    <t xml:space="preserve"> Bryseis</t>
  </si>
  <si>
    <t xml:space="preserve"> Domarien</t>
  </si>
  <si>
    <t xml:space="preserve"> Chant</t>
  </si>
  <si>
    <t xml:space="preserve"> Haseid</t>
  </si>
  <si>
    <t xml:space="preserve"> Hama</t>
  </si>
  <si>
    <t xml:space="preserve"> Jassan</t>
  </si>
  <si>
    <t xml:space="preserve"> Evendur</t>
  </si>
  <si>
    <t xml:space="preserve"> Jhessail</t>
  </si>
  <si>
    <t xml:space="preserve"> Dundragon</t>
  </si>
  <si>
    <t xml:space="preserve"> Glar</t>
  </si>
  <si>
    <t xml:space="preserve"> Katernin</t>
  </si>
  <si>
    <t xml:space="preserve"> Dotsk</t>
  </si>
  <si>
    <t xml:space="preserve"> Bran</t>
  </si>
  <si>
    <t xml:space="preserve"> Cefrey</t>
  </si>
  <si>
    <t xml:space="preserve"> Hornraven</t>
  </si>
  <si>
    <t xml:space="preserve"> Ehput-Ki</t>
  </si>
  <si>
    <t xml:space="preserve"> Nephis</t>
  </si>
  <si>
    <t xml:space="preserve"> Fezim</t>
  </si>
  <si>
    <t xml:space="preserve"> Jandar</t>
  </si>
  <si>
    <t xml:space="preserve"> Immith</t>
  </si>
  <si>
    <t xml:space="preserve"> Iltazyara</t>
  </si>
  <si>
    <t xml:space="preserve"> Chi</t>
  </si>
  <si>
    <t xml:space="preserve"> Jia</t>
  </si>
  <si>
    <t xml:space="preserve"> Kao</t>
  </si>
  <si>
    <t xml:space="preserve"> Marcon</t>
  </si>
  <si>
    <t xml:space="preserve"> Faila</t>
  </si>
  <si>
    <t xml:space="preserve"> Calabra</t>
  </si>
  <si>
    <t xml:space="preserve"> Kasaki</t>
  </si>
  <si>
    <t xml:space="preserve"> Blackstrand</t>
  </si>
  <si>
    <t xml:space="preserve"> Errk</t>
  </si>
  <si>
    <t xml:space="preserve"> Pious</t>
  </si>
  <si>
    <t xml:space="preserve"> Armek</t>
  </si>
  <si>
    <t xml:space="preserve"> Daar</t>
  </si>
  <si>
    <t xml:space="preserve"> Drachedandion</t>
  </si>
  <si>
    <t xml:space="preserve"> Arnan</t>
  </si>
  <si>
    <t xml:space="preserve"> Bardrynm Beyla</t>
  </si>
  <si>
    <t xml:space="preserve"> Battlehammer</t>
  </si>
  <si>
    <t xml:space="preserve"> Laern</t>
  </si>
  <si>
    <t xml:space="preserve"> Elseone</t>
  </si>
  <si>
    <t xml:space="preserve"> Shalbarain</t>
  </si>
  <si>
    <t xml:space="preserve"> Eryn</t>
  </si>
  <si>
    <t xml:space="preserve"> Alathar</t>
  </si>
  <si>
    <t xml:space="preserve"> Andraste</t>
  </si>
  <si>
    <t xml:space="preserve"> Holimion (diamonddew)</t>
  </si>
  <si>
    <t xml:space="preserve"> Brocc</t>
  </si>
  <si>
    <t xml:space="preserve"> Carlin</t>
  </si>
  <si>
    <t xml:space="preserve"> Garrick</t>
  </si>
  <si>
    <t xml:space="preserve"> Cloak</t>
  </si>
  <si>
    <t xml:space="preserve"> Cade</t>
  </si>
  <si>
    <t xml:space="preserve"> Caliope</t>
  </si>
  <si>
    <t xml:space="preserve"> Brushgather</t>
  </si>
  <si>
    <t xml:space="preserve"> Henk</t>
  </si>
  <si>
    <t xml:space="preserve"> Kansif</t>
  </si>
  <si>
    <t xml:space="preserve"> Ankhus</t>
  </si>
  <si>
    <t xml:space="preserve"> Cataclysmia</t>
  </si>
  <si>
    <t xml:space="preserve"> Iscitan</t>
  </si>
  <si>
    <t xml:space="preserve"> Creed</t>
  </si>
  <si>
    <t xml:space="preserve"> Khemed</t>
  </si>
  <si>
    <t xml:space="preserve"> Jasmal</t>
  </si>
  <si>
    <t xml:space="preserve"> Khalid</t>
  </si>
  <si>
    <t xml:space="preserve"> Gorstag</t>
  </si>
  <si>
    <t xml:space="preserve"> Kerri</t>
  </si>
  <si>
    <t xml:space="preserve"> Evenwood</t>
  </si>
  <si>
    <t xml:space="preserve"> Grigor</t>
  </si>
  <si>
    <t xml:space="preserve"> Mara</t>
  </si>
  <si>
    <t xml:space="preserve"> Kulenov</t>
  </si>
  <si>
    <t xml:space="preserve"> Frath</t>
  </si>
  <si>
    <t xml:space="preserve"> Kethra</t>
  </si>
  <si>
    <t xml:space="preserve"> Lackman</t>
  </si>
  <si>
    <t xml:space="preserve"> Kethoth</t>
  </si>
  <si>
    <t xml:space="preserve"> Nulara</t>
  </si>
  <si>
    <t xml:space="preserve"> Hahpet</t>
  </si>
  <si>
    <t xml:space="preserve"> Kanithar</t>
  </si>
  <si>
    <t xml:space="preserve"> Imzel</t>
  </si>
  <si>
    <t xml:space="preserve"> Murnyethara</t>
  </si>
  <si>
    <t xml:space="preserve"> Fai</t>
  </si>
  <si>
    <t xml:space="preserve"> Lei</t>
  </si>
  <si>
    <t xml:space="preserve"> Kung</t>
  </si>
  <si>
    <t xml:space="preserve"> Pieron</t>
  </si>
  <si>
    <t xml:space="preserve"> Jalana</t>
  </si>
  <si>
    <t xml:space="preserve"> Domine</t>
  </si>
  <si>
    <t xml:space="preserve"> Lorelei</t>
  </si>
  <si>
    <t xml:space="preserve"> Brightwater</t>
  </si>
  <si>
    <t xml:space="preserve"> Heehk</t>
  </si>
  <si>
    <t xml:space="preserve"> Shieldbiter</t>
  </si>
  <si>
    <t xml:space="preserve"> Arzan</t>
  </si>
  <si>
    <t xml:space="preserve"> Farideth</t>
  </si>
  <si>
    <t xml:space="preserve"> Fenkenkabradon</t>
  </si>
  <si>
    <t xml:space="preserve"> Auxlan</t>
  </si>
  <si>
    <t xml:space="preserve"> Dagnal</t>
  </si>
  <si>
    <t xml:space="preserve"> Brawnanvil</t>
  </si>
  <si>
    <t xml:space="preserve"> Lelyrian</t>
  </si>
  <si>
    <t xml:space="preserve"> Etherea</t>
  </si>
  <si>
    <t xml:space="preserve"> Sirothian</t>
  </si>
  <si>
    <t xml:space="preserve"> Faen</t>
  </si>
  <si>
    <t xml:space="preserve"> Aramil</t>
  </si>
  <si>
    <t xml:space="preserve"> Antinua</t>
  </si>
  <si>
    <t xml:space="preserve"> Ilphelkiir (Gemblossom)</t>
  </si>
  <si>
    <t xml:space="preserve"> Burgell</t>
  </si>
  <si>
    <t xml:space="preserve"> Donella</t>
  </si>
  <si>
    <t xml:space="preserve"> Nackle</t>
  </si>
  <si>
    <t xml:space="preserve"> Doublelock</t>
  </si>
  <si>
    <t xml:space="preserve"> Carvin</t>
  </si>
  <si>
    <t xml:space="preserve"> Cora</t>
  </si>
  <si>
    <t xml:space="preserve"> Daggersharp</t>
  </si>
  <si>
    <t xml:space="preserve"> Holg</t>
  </si>
  <si>
    <t xml:space="preserve"> Myev</t>
  </si>
  <si>
    <t xml:space="preserve"> Arkadi</t>
  </si>
  <si>
    <t xml:space="preserve"> Criella</t>
  </si>
  <si>
    <t xml:space="preserve"> Meluzan</t>
  </si>
  <si>
    <t xml:space="preserve"> Despair</t>
  </si>
  <si>
    <t xml:space="preserve"> Mehmen</t>
  </si>
  <si>
    <t xml:space="preserve"> Meilil</t>
  </si>
  <si>
    <t>Mostana</t>
  </si>
  <si>
    <t xml:space="preserve"> Grim</t>
  </si>
  <si>
    <t xml:space="preserve"> Lureene</t>
  </si>
  <si>
    <t xml:space="preserve"> Greycastle</t>
  </si>
  <si>
    <t xml:space="preserve"> Igan</t>
  </si>
  <si>
    <t xml:space="preserve"> Natali</t>
  </si>
  <si>
    <t xml:space="preserve"> Marsk</t>
  </si>
  <si>
    <t xml:space="preserve"> Geth</t>
  </si>
  <si>
    <t xml:space="preserve"> Stormwind</t>
  </si>
  <si>
    <t xml:space="preserve"> Mumed</t>
  </si>
  <si>
    <t xml:space="preserve"> Murithi</t>
  </si>
  <si>
    <t xml:space="preserve"> Nathandem</t>
  </si>
  <si>
    <t xml:space="preserve"> Madislak</t>
  </si>
  <si>
    <t xml:space="preserve"> Navarra</t>
  </si>
  <si>
    <t xml:space="preserve"> Stayanoga</t>
  </si>
  <si>
    <t xml:space="preserve"> Jiang</t>
  </si>
  <si>
    <t xml:space="preserve"> Mei</t>
  </si>
  <si>
    <t xml:space="preserve"> Lao</t>
  </si>
  <si>
    <t xml:space="preserve"> Rimardo</t>
  </si>
  <si>
    <t xml:space="preserve"> Luisa</t>
  </si>
  <si>
    <t xml:space="preserve"> Falone</t>
  </si>
  <si>
    <t xml:space="preserve"> Mirabel</t>
  </si>
  <si>
    <t xml:space="preserve"> Carnavon</t>
  </si>
  <si>
    <t xml:space="preserve"> Ikki</t>
  </si>
  <si>
    <t xml:space="preserve"> Zealous</t>
  </si>
  <si>
    <t xml:space="preserve"> Axaran</t>
  </si>
  <si>
    <t xml:space="preserve"> Harann</t>
  </si>
  <si>
    <t xml:space="preserve"> Kepeshkmolik</t>
  </si>
  <si>
    <t xml:space="preserve"> Avamir</t>
  </si>
  <si>
    <t xml:space="preserve"> Diesa</t>
  </si>
  <si>
    <t xml:space="preserve"> Copperhearth</t>
  </si>
  <si>
    <t xml:space="preserve"> Lephyrr</t>
  </si>
  <si>
    <t xml:space="preserve"> Istiria</t>
  </si>
  <si>
    <t xml:space="preserve"> Starfeon</t>
  </si>
  <si>
    <t xml:space="preserve"> Innil</t>
  </si>
  <si>
    <t xml:space="preserve"> Arannis</t>
  </si>
  <si>
    <t xml:space="preserve"> Aryllan</t>
  </si>
  <si>
    <t xml:space="preserve"> Liadon (Silverfrond)</t>
  </si>
  <si>
    <t xml:space="preserve"> Dimble</t>
  </si>
  <si>
    <t xml:space="preserve"> Duvamil</t>
  </si>
  <si>
    <t xml:space="preserve"> Murnig</t>
  </si>
  <si>
    <t xml:space="preserve"> Filchbatter</t>
  </si>
  <si>
    <t xml:space="preserve"> Corby</t>
  </si>
  <si>
    <t xml:space="preserve"> Emily</t>
  </si>
  <si>
    <t xml:space="preserve"> Deepstrider</t>
  </si>
  <si>
    <t xml:space="preserve"> Imsh</t>
  </si>
  <si>
    <t xml:space="preserve"> Negga</t>
  </si>
  <si>
    <t xml:space="preserve"> Armarius</t>
  </si>
  <si>
    <t xml:space="preserve"> Damaia</t>
  </si>
  <si>
    <t xml:space="preserve"> Menetrian</t>
  </si>
  <si>
    <t xml:space="preserve"> Excellence</t>
  </si>
  <si>
    <t xml:space="preserve"> Sudeiman</t>
  </si>
  <si>
    <t xml:space="preserve"> Seipora</t>
  </si>
  <si>
    <t xml:space="preserve"> Pashar</t>
  </si>
  <si>
    <t xml:space="preserve"> Helm</t>
  </si>
  <si>
    <t xml:space="preserve"> Miri</t>
  </si>
  <si>
    <t xml:space="preserve"> Tallstag</t>
  </si>
  <si>
    <t xml:space="preserve"> Ivor</t>
  </si>
  <si>
    <t xml:space="preserve"> Olma</t>
  </si>
  <si>
    <t xml:space="preserve"> Nemetsk</t>
  </si>
  <si>
    <t xml:space="preserve"> Lander</t>
  </si>
  <si>
    <t xml:space="preserve"> Olga</t>
  </si>
  <si>
    <t xml:space="preserve"> Windrivver</t>
  </si>
  <si>
    <t xml:space="preserve"> Ramas</t>
  </si>
  <si>
    <t xml:space="preserve"> Sefris</t>
  </si>
  <si>
    <t xml:space="preserve"> Sepret</t>
  </si>
  <si>
    <t xml:space="preserve"> Ralmevik</t>
  </si>
  <si>
    <t xml:space="preserve"> Shevarra</t>
  </si>
  <si>
    <t xml:space="preserve"> Ulmokina</t>
  </si>
  <si>
    <t xml:space="preserve"> Jun</t>
  </si>
  <si>
    <t xml:space="preserve"> Qiao</t>
  </si>
  <si>
    <t xml:space="preserve"> Ling</t>
  </si>
  <si>
    <t xml:space="preserve"> Romero</t>
  </si>
  <si>
    <t xml:space="preserve"> Marta</t>
  </si>
  <si>
    <t xml:space="preserve"> Marivaldi</t>
  </si>
  <si>
    <t xml:space="preserve"> Pharana</t>
  </si>
  <si>
    <t xml:space="preserve"> Caskajaro</t>
  </si>
  <si>
    <t xml:space="preserve"> Kleeck</t>
  </si>
  <si>
    <t xml:space="preserve"> Balasar</t>
  </si>
  <si>
    <t xml:space="preserve"> Havilar</t>
  </si>
  <si>
    <t xml:space="preserve"> Kerrhylon</t>
  </si>
  <si>
    <t xml:space="preserve"> Baelnar</t>
  </si>
  <si>
    <t xml:space="preserve"> Dís</t>
  </si>
  <si>
    <t xml:space="preserve"> Dankil</t>
  </si>
  <si>
    <t xml:space="preserve"> Loray</t>
  </si>
  <si>
    <t xml:space="preserve"> Karanwyn</t>
  </si>
  <si>
    <t xml:space="preserve"> Zolerii</t>
  </si>
  <si>
    <t xml:space="preserve"> Lael</t>
  </si>
  <si>
    <t xml:space="preserve"> Ariandar</t>
  </si>
  <si>
    <t xml:space="preserve"> Atalya</t>
  </si>
  <si>
    <t xml:space="preserve"> Meliamne (Oakenheel)</t>
  </si>
  <si>
    <t xml:space="preserve"> Eldon</t>
  </si>
  <si>
    <t xml:space="preserve"> Ella</t>
  </si>
  <si>
    <t xml:space="preserve"> Raulnor</t>
  </si>
  <si>
    <t xml:space="preserve"> Fnipper</t>
  </si>
  <si>
    <t xml:space="preserve"> Corrin</t>
  </si>
  <si>
    <t xml:space="preserve"> Euphemia</t>
  </si>
  <si>
    <t xml:space="preserve"> Goodbarrel</t>
  </si>
  <si>
    <t xml:space="preserve"> Keth</t>
  </si>
  <si>
    <t xml:space="preserve"> Ovak</t>
  </si>
  <si>
    <t xml:space="preserve"> Armillius</t>
  </si>
  <si>
    <t xml:space="preserve"> Domitia</t>
  </si>
  <si>
    <t xml:space="preserve"> Paradas</t>
  </si>
  <si>
    <t xml:space="preserve"> Fear</t>
  </si>
  <si>
    <t xml:space="preserve"> Zasheir</t>
  </si>
  <si>
    <t xml:space="preserve"> Yasheira</t>
  </si>
  <si>
    <t xml:space="preserve"> Rein</t>
  </si>
  <si>
    <t xml:space="preserve"> Malark</t>
  </si>
  <si>
    <t xml:space="preserve"> Rowan</t>
  </si>
  <si>
    <t xml:space="preserve"> Kosef</t>
  </si>
  <si>
    <t xml:space="preserve"> Tana</t>
  </si>
  <si>
    <t xml:space="preserve"> Shemov</t>
  </si>
  <si>
    <t xml:space="preserve"> Luth</t>
  </si>
  <si>
    <t xml:space="preserve"> Silifrey</t>
  </si>
  <si>
    <t xml:space="preserve"> So-Kehur</t>
  </si>
  <si>
    <t xml:space="preserve"> Thola</t>
  </si>
  <si>
    <t xml:space="preserve"> Uuthrakt</t>
  </si>
  <si>
    <t xml:space="preserve"> Shaumar</t>
  </si>
  <si>
    <t xml:space="preserve"> Tammith. </t>
  </si>
  <si>
    <t xml:space="preserve"> Lian</t>
  </si>
  <si>
    <t xml:space="preserve"> Shui</t>
  </si>
  <si>
    <t xml:space="preserve"> Salazar</t>
  </si>
  <si>
    <t xml:space="preserve"> Quara</t>
  </si>
  <si>
    <t xml:space="preserve"> Pisacar</t>
  </si>
  <si>
    <t xml:space="preserve"> Remora</t>
  </si>
  <si>
    <t xml:space="preserve"> Coldshore</t>
  </si>
  <si>
    <t xml:space="preserve"> Oorr</t>
  </si>
  <si>
    <t xml:space="preserve"> Belaxarim</t>
  </si>
  <si>
    <t xml:space="preserve"> Jheri</t>
  </si>
  <si>
    <t xml:space="preserve"> Kimbatuul</t>
  </si>
  <si>
    <t xml:space="preserve"> Baern</t>
  </si>
  <si>
    <t xml:space="preserve"> Eldeth</t>
  </si>
  <si>
    <t xml:space="preserve"> Deepmiddens</t>
  </si>
  <si>
    <t xml:space="preserve"> Sayadar</t>
  </si>
  <si>
    <t xml:space="preserve"> Lieryn</t>
  </si>
  <si>
    <t xml:space="preserve"> Mella</t>
  </si>
  <si>
    <t xml:space="preserve"> Arromar</t>
  </si>
  <si>
    <t xml:space="preserve"> Ayrthwil</t>
  </si>
  <si>
    <t xml:space="preserve"> Nailo (Nightbreeze)</t>
  </si>
  <si>
    <t xml:space="preserve"> Erky</t>
  </si>
  <si>
    <t xml:space="preserve"> Ellyjobell</t>
  </si>
  <si>
    <t xml:space="preserve"> Scheppen</t>
  </si>
  <si>
    <t xml:space="preserve"> Ku</t>
  </si>
  <si>
    <t xml:space="preserve"> Cullen</t>
  </si>
  <si>
    <t xml:space="preserve"> Jillian</t>
  </si>
  <si>
    <t xml:space="preserve"> Greenbottole</t>
  </si>
  <si>
    <t xml:space="preserve"> Krusk</t>
  </si>
  <si>
    <t xml:space="preserve"> Ownka</t>
  </si>
  <si>
    <t xml:space="preserve"> Archidius</t>
  </si>
  <si>
    <t xml:space="preserve"> Dorethau</t>
  </si>
  <si>
    <t xml:space="preserve"> Romazi</t>
  </si>
  <si>
    <t xml:space="preserve"> Glory</t>
  </si>
  <si>
    <t xml:space="preserve"> Zasheida; </t>
  </si>
  <si>
    <t xml:space="preserve"> Morn</t>
  </si>
  <si>
    <t xml:space="preserve"> Shandri</t>
  </si>
  <si>
    <t xml:space="preserve"> Mival</t>
  </si>
  <si>
    <t xml:space="preserve"> Zora; </t>
  </si>
  <si>
    <t xml:space="preserve"> Starag</t>
  </si>
  <si>
    <t xml:space="preserve"> Malcer</t>
  </si>
  <si>
    <t xml:space="preserve"> Westra;</t>
  </si>
  <si>
    <t xml:space="preserve"> Thazar-De</t>
  </si>
  <si>
    <t xml:space="preserve"> Umara</t>
  </si>
  <si>
    <t xml:space="preserve"> Vladislak;</t>
  </si>
  <si>
    <t xml:space="preserve"> Long</t>
  </si>
  <si>
    <t xml:space="preserve"> Tai</t>
  </si>
  <si>
    <t xml:space="preserve"> Pin</t>
  </si>
  <si>
    <t xml:space="preserve"> Umbero;</t>
  </si>
  <si>
    <t xml:space="preserve"> Selise</t>
  </si>
  <si>
    <t xml:space="preserve"> Ramondo</t>
  </si>
  <si>
    <t xml:space="preserve"> Rosalyn</t>
  </si>
  <si>
    <t xml:space="preserve"> Coyle</t>
  </si>
  <si>
    <t xml:space="preserve"> Ouss</t>
  </si>
  <si>
    <t xml:space="preserve"> Bharash</t>
  </si>
  <si>
    <t xml:space="preserve"> Kalas</t>
  </si>
  <si>
    <t xml:space="preserve"> Linxakascendalor</t>
  </si>
  <si>
    <t xml:space="preserve"> Balfam</t>
  </si>
  <si>
    <t xml:space="preserve"> Falkrunn</t>
  </si>
  <si>
    <t xml:space="preserve"> Drakantal</t>
  </si>
  <si>
    <t xml:space="preserve"> Talonien</t>
  </si>
  <si>
    <t xml:space="preserve"> Ravel</t>
  </si>
  <si>
    <t xml:space="preserve"> Naill</t>
  </si>
  <si>
    <t xml:space="preserve"> Aust</t>
  </si>
  <si>
    <t xml:space="preserve"> Bethrynna</t>
  </si>
  <si>
    <t xml:space="preserve"> Siannodel (Moonbrook)</t>
  </si>
  <si>
    <t xml:space="preserve"> Fonkin</t>
  </si>
  <si>
    <t xml:space="preserve"> Ellywick</t>
  </si>
  <si>
    <t xml:space="preserve"> Timbers</t>
  </si>
  <si>
    <t xml:space="preserve"> Nim</t>
  </si>
  <si>
    <t xml:space="preserve"> Egen</t>
  </si>
  <si>
    <t xml:space="preserve"> Kithri</t>
  </si>
  <si>
    <t xml:space="preserve"> High-hill</t>
  </si>
  <si>
    <t xml:space="preserve"> Mhurren</t>
  </si>
  <si>
    <t xml:space="preserve"> Shautha</t>
  </si>
  <si>
    <t xml:space="preserve"> Balmoloch</t>
  </si>
  <si>
    <t xml:space="preserve"> Ea</t>
  </si>
  <si>
    <t xml:space="preserve"> Sarzan</t>
  </si>
  <si>
    <t xml:space="preserve"> Hope</t>
  </si>
  <si>
    <t xml:space="preserve"> Randal</t>
  </si>
  <si>
    <t xml:space="preserve"> Tessele</t>
  </si>
  <si>
    <t xml:space="preserve"> Orel</t>
  </si>
  <si>
    <t xml:space="preserve"> Stor</t>
  </si>
  <si>
    <t xml:space="preserve"> Urhur;</t>
  </si>
  <si>
    <t xml:space="preserve"> Zolis; </t>
  </si>
  <si>
    <t xml:space="preserve"> Meng</t>
  </si>
  <si>
    <t xml:space="preserve"> Shin</t>
  </si>
  <si>
    <t xml:space="preserve"> Vonda; </t>
  </si>
  <si>
    <t xml:space="preserve"> Sachil</t>
  </si>
  <si>
    <t xml:space="preserve"> Cresthill</t>
  </si>
  <si>
    <t xml:space="preserve"> Quaf</t>
  </si>
  <si>
    <t xml:space="preserve"> Brevarr</t>
  </si>
  <si>
    <t xml:space="preserve"> Kava</t>
  </si>
  <si>
    <t xml:space="preserve"> Myastan</t>
  </si>
  <si>
    <t xml:space="preserve"> Balin</t>
  </si>
  <si>
    <t xml:space="preserve"> Fenryl</t>
  </si>
  <si>
    <t xml:space="preserve"> Evermead</t>
  </si>
  <si>
    <t xml:space="preserve"> Vaerlan</t>
  </si>
  <si>
    <t xml:space="preserve"> Sinariel</t>
  </si>
  <si>
    <t xml:space="preserve"> Naeris</t>
  </si>
  <si>
    <t xml:space="preserve"> Beiro</t>
  </si>
  <si>
    <t xml:space="preserve"> Birel</t>
  </si>
  <si>
    <t xml:space="preserve"> Xiloscient (Goldpetal)</t>
  </si>
  <si>
    <t xml:space="preserve"> Frug</t>
  </si>
  <si>
    <t xml:space="preserve"> Lilli</t>
  </si>
  <si>
    <t xml:space="preserve"> Turen</t>
  </si>
  <si>
    <t xml:space="preserve"> Oneshoe</t>
  </si>
  <si>
    <t xml:space="preserve"> Lavinia</t>
  </si>
  <si>
    <t xml:space="preserve"> Hilltopple</t>
  </si>
  <si>
    <t xml:space="preserve"> Ront</t>
  </si>
  <si>
    <t xml:space="preserve"> Sutha</t>
  </si>
  <si>
    <t xml:space="preserve"> Barakas</t>
  </si>
  <si>
    <t xml:space="preserve"> Serechor</t>
  </si>
  <si>
    <t xml:space="preserve"> Ideal</t>
  </si>
  <si>
    <t xml:space="preserve"> Stedd; </t>
  </si>
  <si>
    <t xml:space="preserve"> Pavel</t>
  </si>
  <si>
    <t xml:space="preserve"> Taman</t>
  </si>
  <si>
    <t xml:space="preserve"> On</t>
  </si>
  <si>
    <t xml:space="preserve"> Sum</t>
  </si>
  <si>
    <t xml:space="preserve"> Saidi</t>
  </si>
  <si>
    <t xml:space="preserve"> Cuttlescar</t>
  </si>
  <si>
    <t xml:space="preserve"> Quierk</t>
  </si>
  <si>
    <t xml:space="preserve"> Djemidor</t>
  </si>
  <si>
    <t xml:space="preserve"> Korinn</t>
  </si>
  <si>
    <t xml:space="preserve"> Nemmonis</t>
  </si>
  <si>
    <t xml:space="preserve"> Barendd</t>
  </si>
  <si>
    <t xml:space="preserve"> Finellen</t>
  </si>
  <si>
    <t xml:space="preserve"> Fireforge</t>
  </si>
  <si>
    <t xml:space="preserve"> Xoneras</t>
  </si>
  <si>
    <t xml:space="preserve"> Sydri</t>
  </si>
  <si>
    <t xml:space="preserve"> Phann</t>
  </si>
  <si>
    <t xml:space="preserve"> Berrian</t>
  </si>
  <si>
    <t xml:space="preserve"> Caelynn</t>
  </si>
  <si>
    <t xml:space="preserve"> Gerbo</t>
  </si>
  <si>
    <t xml:space="preserve"> Loopmottin</t>
  </si>
  <si>
    <t xml:space="preserve"> Pock</t>
  </si>
  <si>
    <t xml:space="preserve"> Ernest</t>
  </si>
  <si>
    <t xml:space="preserve"> Lidda</t>
  </si>
  <si>
    <t xml:space="preserve"> Hollowpot</t>
  </si>
  <si>
    <t xml:space="preserve"> Shump</t>
  </si>
  <si>
    <t xml:space="preserve"> Vola</t>
  </si>
  <si>
    <t xml:space="preserve"> Calderax</t>
  </si>
  <si>
    <t xml:space="preserve"> Hacari</t>
  </si>
  <si>
    <t xml:space="preserve"> Shadowhorn</t>
  </si>
  <si>
    <t xml:space="preserve"> Music</t>
  </si>
  <si>
    <t xml:space="preserve"> Sergor;</t>
  </si>
  <si>
    <t xml:space="preserve"> Urth; </t>
  </si>
  <si>
    <t xml:space="preserve"> Shan</t>
  </si>
  <si>
    <t xml:space="preserve"> Tan</t>
  </si>
  <si>
    <t xml:space="preserve"> Tanika</t>
  </si>
  <si>
    <t xml:space="preserve"> Daargen</t>
  </si>
  <si>
    <t xml:space="preserve"> Salleek</t>
  </si>
  <si>
    <t xml:space="preserve"> Donaar</t>
  </si>
  <si>
    <t xml:space="preserve"> Khagra</t>
  </si>
  <si>
    <t xml:space="preserve"> Norixius</t>
  </si>
  <si>
    <t xml:space="preserve"> Bariken</t>
  </si>
  <si>
    <t xml:space="preserve"> Grenenzel</t>
  </si>
  <si>
    <t xml:space="preserve"> Frostbeard</t>
  </si>
  <si>
    <t xml:space="preserve"> Zaquivir</t>
  </si>
  <si>
    <t xml:space="preserve"> Taris</t>
  </si>
  <si>
    <t xml:space="preserve"> Rael</t>
  </si>
  <si>
    <t xml:space="preserve"> Borel</t>
  </si>
  <si>
    <t xml:space="preserve"> Drusilia</t>
  </si>
  <si>
    <t xml:space="preserve"> Gimble</t>
  </si>
  <si>
    <t xml:space="preserve"> Lorilla</t>
  </si>
  <si>
    <t xml:space="preserve"> Sparklegem</t>
  </si>
  <si>
    <t xml:space="preserve"> Errich</t>
  </si>
  <si>
    <t xml:space="preserve"> Merla</t>
  </si>
  <si>
    <t xml:space="preserve"> Leagallow</t>
  </si>
  <si>
    <t xml:space="preserve"> Thokk</t>
  </si>
  <si>
    <t xml:space="preserve"> Volen</t>
  </si>
  <si>
    <t xml:space="preserve"> Cavian</t>
  </si>
  <si>
    <t xml:space="preserve"> Iritra</t>
  </si>
  <si>
    <t xml:space="preserve"> Szereban</t>
  </si>
  <si>
    <t xml:space="preserve"> Nowhere</t>
  </si>
  <si>
    <t xml:space="preserve"> Wan</t>
  </si>
  <si>
    <t xml:space="preserve"> Tura</t>
  </si>
  <si>
    <t xml:space="preserve"> Dalicarlia</t>
  </si>
  <si>
    <t xml:space="preserve"> Urreek</t>
  </si>
  <si>
    <t xml:space="preserve"> Draxan</t>
  </si>
  <si>
    <t xml:space="preserve"> Leytra</t>
  </si>
  <si>
    <t xml:space="preserve"> Osphinshtalajiir</t>
  </si>
  <si>
    <t xml:space="preserve"> Bifur</t>
  </si>
  <si>
    <t xml:space="preserve"> Gunnloda</t>
  </si>
  <si>
    <t xml:space="preserve"> Garkalan</t>
  </si>
  <si>
    <t xml:space="preserve"> Turue</t>
  </si>
  <si>
    <t xml:space="preserve"> Rinn</t>
  </si>
  <si>
    <t xml:space="preserve"> Bvachan</t>
  </si>
  <si>
    <t xml:space="preserve"> Enna</t>
  </si>
  <si>
    <t xml:space="preserve"> Glim</t>
  </si>
  <si>
    <t xml:space="preserve"> Mardnab</t>
  </si>
  <si>
    <t xml:space="preserve"> Stumbleduck</t>
  </si>
  <si>
    <t xml:space="preserve"> Finnan</t>
  </si>
  <si>
    <t xml:space="preserve"> Nedda</t>
  </si>
  <si>
    <t xml:space="preserve"> Puddle</t>
  </si>
  <si>
    <t xml:space="preserve"> Yevelda</t>
  </si>
  <si>
    <t xml:space="preserve"> Cenereth</t>
  </si>
  <si>
    <t xml:space="preserve"> Kallista</t>
  </si>
  <si>
    <t xml:space="preserve"> Torzalan</t>
  </si>
  <si>
    <t xml:space="preserve"> Open</t>
  </si>
  <si>
    <t xml:space="preserve"> Wen;</t>
  </si>
  <si>
    <t xml:space="preserve"> Tylsa</t>
  </si>
  <si>
    <t xml:space="preserve"> Danamark</t>
  </si>
  <si>
    <t xml:space="preserve"> or Zeed.</t>
  </si>
  <si>
    <t xml:space="preserve"> Fayal</t>
  </si>
  <si>
    <t xml:space="preserve"> Mishann</t>
  </si>
  <si>
    <t xml:space="preserve"> Prexijandilin</t>
  </si>
  <si>
    <t xml:space="preserve"> Borin</t>
  </si>
  <si>
    <t xml:space="preserve"> Gurdis</t>
  </si>
  <si>
    <t xml:space="preserve"> Gorunn</t>
  </si>
  <si>
    <t xml:space="preserve"> Vacquiel</t>
  </si>
  <si>
    <t xml:space="preserve"> Sai</t>
  </si>
  <si>
    <t xml:space="preserve"> Carric</t>
  </si>
  <si>
    <t xml:space="preserve"> Felosial</t>
  </si>
  <si>
    <t xml:space="preserve"> Jebeddo</t>
  </si>
  <si>
    <t xml:space="preserve"> Nissa</t>
  </si>
  <si>
    <t xml:space="preserve"> Garret</t>
  </si>
  <si>
    <t xml:space="preserve"> Paela</t>
  </si>
  <si>
    <t xml:space="preserve"> Raftmite</t>
  </si>
  <si>
    <t xml:space="preserve"> Chorum</t>
  </si>
  <si>
    <t xml:space="preserve"> Lachira</t>
  </si>
  <si>
    <t xml:space="preserve"> Trelenus</t>
  </si>
  <si>
    <t xml:space="preserve"> Poetry</t>
  </si>
  <si>
    <t xml:space="preserve"> Vencia</t>
  </si>
  <si>
    <t xml:space="preserve"> Donoghan</t>
  </si>
  <si>
    <t xml:space="preserve"> Ghesh</t>
  </si>
  <si>
    <t xml:space="preserve"> Myrka</t>
  </si>
  <si>
    <t xml:space="preserve"> Shestendeliath</t>
  </si>
  <si>
    <t xml:space="preserve"> Bofur</t>
  </si>
  <si>
    <t xml:space="preserve"> Helja</t>
  </si>
  <si>
    <t xml:space="preserve"> Grimtor</t>
  </si>
  <si>
    <t xml:space="preserve"> Valendra</t>
  </si>
  <si>
    <t xml:space="preserve"> Syllin</t>
  </si>
  <si>
    <t xml:space="preserve"> Carydion</t>
  </si>
  <si>
    <t xml:space="preserve"> Ielenia</t>
  </si>
  <si>
    <t xml:space="preserve"> Kellen</t>
  </si>
  <si>
    <t xml:space="preserve"> Nyx</t>
  </si>
  <si>
    <t xml:space="preserve"> Gedi</t>
  </si>
  <si>
    <t xml:space="preserve"> Portia</t>
  </si>
  <si>
    <t xml:space="preserve"> Skiprock</t>
  </si>
  <si>
    <t xml:space="preserve"> Corynax</t>
  </si>
  <si>
    <t xml:space="preserve"> Lerissa</t>
  </si>
  <si>
    <t xml:space="preserve"> Trevethor</t>
  </si>
  <si>
    <t xml:space="preserve"> Quest</t>
  </si>
  <si>
    <t xml:space="preserve"> Xandrilla</t>
  </si>
  <si>
    <t xml:space="preserve"> Drumwind</t>
  </si>
  <si>
    <t xml:space="preserve"> Grax</t>
  </si>
  <si>
    <t xml:space="preserve"> Nala</t>
  </si>
  <si>
    <t xml:space="preserve"> Turnuroth</t>
  </si>
  <si>
    <t xml:space="preserve"> Borkûl</t>
  </si>
  <si>
    <t xml:space="preserve"> Hlin</t>
  </si>
  <si>
    <t xml:space="preserve"> Hackshield</t>
  </si>
  <si>
    <t xml:space="preserve"> Thia</t>
  </si>
  <si>
    <t xml:space="preserve"> Enialis</t>
  </si>
  <si>
    <t xml:space="preserve"> Irva</t>
  </si>
  <si>
    <t xml:space="preserve"> Namfoodle</t>
  </si>
  <si>
    <t xml:space="preserve"> Oda</t>
  </si>
  <si>
    <t xml:space="preserve"> Heron</t>
  </si>
  <si>
    <t xml:space="preserve">  Piper</t>
  </si>
  <si>
    <t xml:space="preserve"> Silverfin</t>
  </si>
  <si>
    <t xml:space="preserve"> Dacian</t>
  </si>
  <si>
    <t xml:space="preserve"> Levatra</t>
  </si>
  <si>
    <t xml:space="preserve"> Tryphon</t>
  </si>
  <si>
    <t xml:space="preserve"> Random</t>
  </si>
  <si>
    <t xml:space="preserve"> Dunhall</t>
  </si>
  <si>
    <t xml:space="preserve"> Heskan</t>
  </si>
  <si>
    <t xml:space="preserve"> Naya</t>
  </si>
  <si>
    <t xml:space="preserve"> Verthisathurgiesh</t>
  </si>
  <si>
    <t xml:space="preserve"> Brottor</t>
  </si>
  <si>
    <t xml:space="preserve"> Kathra</t>
  </si>
  <si>
    <t xml:space="preserve"> Holderk</t>
  </si>
  <si>
    <t xml:space="preserve"> Vall</t>
  </si>
  <si>
    <t xml:space="preserve"> Elgoth</t>
  </si>
  <si>
    <t xml:space="preserve"> Jalenneth</t>
  </si>
  <si>
    <t xml:space="preserve"> Orryn</t>
  </si>
  <si>
    <t xml:space="preserve"> Orla</t>
  </si>
  <si>
    <t xml:space="preserve"> Jeryl</t>
  </si>
  <si>
    <t xml:space="preserve"> Rixi</t>
  </si>
  <si>
    <t xml:space="preserve"> Tanglestrand</t>
  </si>
  <si>
    <t xml:space="preserve"> Daelius</t>
  </si>
  <si>
    <t xml:space="preserve"> Makaria</t>
  </si>
  <si>
    <t xml:space="preserve"> Vadu</t>
  </si>
  <si>
    <t xml:space="preserve"> Reverence</t>
  </si>
  <si>
    <t xml:space="preserve"> Ereghast</t>
  </si>
  <si>
    <t xml:space="preserve"> Iojad</t>
  </si>
  <si>
    <t xml:space="preserve"> Perra</t>
  </si>
  <si>
    <t xml:space="preserve"> Yarjerit</t>
  </si>
  <si>
    <t>Bruenor</t>
  </si>
  <si>
    <t xml:space="preserve"> Korra</t>
  </si>
  <si>
    <t xml:space="preserve"> Holderhek</t>
  </si>
  <si>
    <t xml:space="preserve"> Erdan</t>
  </si>
  <si>
    <t xml:space="preserve"> Keyleth</t>
  </si>
  <si>
    <t xml:space="preserve"> Roondar</t>
  </si>
  <si>
    <t xml:space="preserve"> Roywyn</t>
  </si>
  <si>
    <t xml:space="preserve"> Keffen</t>
  </si>
  <si>
    <t xml:space="preserve"> Sabretha</t>
  </si>
  <si>
    <t xml:space="preserve"> Tealeaf</t>
  </si>
  <si>
    <t xml:space="preserve"> Damaceus</t>
  </si>
  <si>
    <t xml:space="preserve"> Mecretia</t>
  </si>
  <si>
    <t xml:space="preserve"> Vrago.</t>
  </si>
  <si>
    <t xml:space="preserve"> Sorrow</t>
  </si>
  <si>
    <t xml:space="preserve"> Falck</t>
  </si>
  <si>
    <t xml:space="preserve"> Inzul</t>
  </si>
  <si>
    <t xml:space="preserve"> Raiann</t>
  </si>
  <si>
    <t xml:space="preserve"> Dain</t>
  </si>
  <si>
    <t xml:space="preserve"> Kristryd</t>
  </si>
  <si>
    <t xml:space="preserve"> Ironfist</t>
  </si>
  <si>
    <t xml:space="preserve"> Erevan</t>
  </si>
  <si>
    <t xml:space="preserve"> Leshanna</t>
  </si>
  <si>
    <t xml:space="preserve"> Seebo</t>
  </si>
  <si>
    <t xml:space="preserve"> Shamil</t>
  </si>
  <si>
    <t xml:space="preserve"> Kylem</t>
  </si>
  <si>
    <t xml:space="preserve"> Seraphina</t>
  </si>
  <si>
    <t xml:space="preserve"> Thorngage</t>
  </si>
  <si>
    <t xml:space="preserve"> Damakos</t>
  </si>
  <si>
    <t xml:space="preserve"> Milvia</t>
  </si>
  <si>
    <t xml:space="preserve"> Temerity</t>
  </si>
  <si>
    <t xml:space="preserve"> Fallenbridge</t>
  </si>
  <si>
    <t xml:space="preserve"> Khiraj</t>
  </si>
  <si>
    <t xml:space="preserve"> Sarcha</t>
  </si>
  <si>
    <t xml:space="preserve"> Dori</t>
  </si>
  <si>
    <t xml:space="preserve"> Krystolari</t>
  </si>
  <si>
    <t xml:space="preserve"> Irongull</t>
  </si>
  <si>
    <t xml:space="preserve"> Farlien</t>
  </si>
  <si>
    <t xml:space="preserve"> Lia</t>
  </si>
  <si>
    <t xml:space="preserve"> Sindri</t>
  </si>
  <si>
    <t xml:space="preserve"> Kynt</t>
  </si>
  <si>
    <t xml:space="preserve"> Shaena</t>
  </si>
  <si>
    <t xml:space="preserve"> Tosscobble</t>
  </si>
  <si>
    <t xml:space="preserve"> Decimeth</t>
  </si>
  <si>
    <t xml:space="preserve"> Nemeia</t>
  </si>
  <si>
    <t xml:space="preserve"> Torment</t>
  </si>
  <si>
    <t xml:space="preserve"> Faringray</t>
  </si>
  <si>
    <t xml:space="preserve"> Kriv</t>
  </si>
  <si>
    <t xml:space="preserve"> Shirren</t>
  </si>
  <si>
    <t xml:space="preserve"> Durin</t>
  </si>
  <si>
    <t xml:space="preserve"> Ilde</t>
  </si>
  <si>
    <t xml:space="preserve"> Loderr</t>
  </si>
  <si>
    <t xml:space="preserve"> Ferel</t>
  </si>
  <si>
    <t xml:space="preserve"> Lyfalia</t>
  </si>
  <si>
    <t xml:space="preserve"> Warryn</t>
  </si>
  <si>
    <t xml:space="preserve"> Waywocket</t>
  </si>
  <si>
    <t xml:space="preserve"> Leskyn</t>
  </si>
  <si>
    <t xml:space="preserve"> Teg</t>
  </si>
  <si>
    <t xml:space="preserve"> Tricker</t>
  </si>
  <si>
    <t xml:space="preserve"> Demedor</t>
  </si>
  <si>
    <t xml:space="preserve"> Nericia</t>
  </si>
  <si>
    <t xml:space="preserve"> Weary</t>
  </si>
  <si>
    <t xml:space="preserve"> Fletcher</t>
  </si>
  <si>
    <t xml:space="preserve"> Kreytzen</t>
  </si>
  <si>
    <t xml:space="preserve"> Sirivistra</t>
  </si>
  <si>
    <t xml:space="preserve">  Darkûl</t>
  </si>
  <si>
    <t xml:space="preserve"> Liftrasa</t>
  </si>
  <si>
    <t xml:space="preserve"> Longbeard</t>
  </si>
  <si>
    <t xml:space="preserve"> Gaerlan</t>
  </si>
  <si>
    <t xml:space="preserve"> Meriele</t>
  </si>
  <si>
    <t xml:space="preserve"> Wrenn</t>
  </si>
  <si>
    <t xml:space="preserve"> Zanna</t>
  </si>
  <si>
    <t xml:space="preserve"> Lindal</t>
  </si>
  <si>
    <t xml:space="preserve"> Tilly</t>
  </si>
  <si>
    <t xml:space="preserve"> Underbough</t>
  </si>
  <si>
    <t xml:space="preserve"> Demerian</t>
  </si>
  <si>
    <t xml:space="preserve"> Orianna</t>
  </si>
  <si>
    <t xml:space="preserve"> Fryft</t>
  </si>
  <si>
    <t xml:space="preserve"> Lejek</t>
  </si>
  <si>
    <t xml:space="preserve"> Sora</t>
  </si>
  <si>
    <t xml:space="preserve"> Darrak</t>
  </si>
  <si>
    <t xml:space="preserve"> Lokara</t>
  </si>
  <si>
    <t xml:space="preserve"> Lutgehr</t>
  </si>
  <si>
    <t xml:space="preserve"> Galinndan</t>
  </si>
  <si>
    <t xml:space="preserve"> Mialee</t>
  </si>
  <si>
    <t xml:space="preserve"> Zook</t>
  </si>
  <si>
    <t xml:space="preserve"> Zelda</t>
  </si>
  <si>
    <t xml:space="preserve"> Lyle</t>
  </si>
  <si>
    <t xml:space="preserve"> Toira</t>
  </si>
  <si>
    <t xml:space="preserve"> Willowrush</t>
  </si>
  <si>
    <t xml:space="preserve"> Dynachus</t>
  </si>
  <si>
    <t xml:space="preserve"> Phelaia</t>
  </si>
  <si>
    <t xml:space="preserve"> Goldrudder</t>
  </si>
  <si>
    <t xml:space="preserve"> Mar</t>
  </si>
  <si>
    <t xml:space="preserve"> Sufana</t>
  </si>
  <si>
    <t xml:space="preserve"> Delg</t>
  </si>
  <si>
    <t xml:space="preserve"> Lurka</t>
  </si>
  <si>
    <t xml:space="preserve"> Markolak</t>
  </si>
  <si>
    <t xml:space="preserve"> Hadarai</t>
  </si>
  <si>
    <t xml:space="preserve"> Naivara</t>
  </si>
  <si>
    <t xml:space="preserve"> Merric</t>
  </si>
  <si>
    <t xml:space="preserve"> Trym</t>
  </si>
  <si>
    <t xml:space="preserve"> Yellowcrane</t>
  </si>
  <si>
    <t xml:space="preserve"> Ekemon</t>
  </si>
  <si>
    <t xml:space="preserve"> Precious</t>
  </si>
  <si>
    <t xml:space="preserve"> Grantham</t>
  </si>
  <si>
    <t xml:space="preserve"> Medrash</t>
  </si>
  <si>
    <t xml:space="preserve"> Surina</t>
  </si>
  <si>
    <t xml:space="preserve"> Dolmen</t>
  </si>
  <si>
    <t xml:space="preserve"> Mardred</t>
  </si>
  <si>
    <t xml:space="preserve"> Ramcrown</t>
  </si>
  <si>
    <t xml:space="preserve"> Heian</t>
  </si>
  <si>
    <t xml:space="preserve"> Quelenna</t>
  </si>
  <si>
    <t xml:space="preserve"> Milo</t>
  </si>
  <si>
    <t xml:space="preserve"> Vani</t>
  </si>
  <si>
    <t xml:space="preserve"> Grassus</t>
  </si>
  <si>
    <t xml:space="preserve"> Rain</t>
  </si>
  <si>
    <t xml:space="preserve"> Graylock</t>
  </si>
  <si>
    <t xml:space="preserve"> Mehen</t>
  </si>
  <si>
    <t xml:space="preserve"> Tamara</t>
  </si>
  <si>
    <t xml:space="preserve"> Dwalin</t>
  </si>
  <si>
    <t xml:space="preserve"> Marnia</t>
  </si>
  <si>
    <t xml:space="preserve"> Rockharvest</t>
  </si>
  <si>
    <t xml:space="preserve"> Himo</t>
  </si>
  <si>
    <t xml:space="preserve"> Quillathe</t>
  </si>
  <si>
    <t xml:space="preserve"> Neff</t>
  </si>
  <si>
    <t xml:space="preserve"> Verna</t>
  </si>
  <si>
    <t xml:space="preserve"> Halius</t>
  </si>
  <si>
    <t xml:space="preserve"> Rieta</t>
  </si>
  <si>
    <t xml:space="preserve"> Gullscream</t>
  </si>
  <si>
    <t xml:space="preserve"> Nadarr</t>
  </si>
  <si>
    <t xml:space="preserve"> Thava</t>
  </si>
  <si>
    <t xml:space="preserve"> Dyrnar</t>
  </si>
  <si>
    <t xml:space="preserve"> Náli</t>
  </si>
  <si>
    <t xml:space="preserve"> Rumnaheim</t>
  </si>
  <si>
    <t xml:space="preserve"> Iafalior</t>
  </si>
  <si>
    <t xml:space="preserve"> Ronefel</t>
  </si>
  <si>
    <t xml:space="preserve"> Orne</t>
  </si>
  <si>
    <t xml:space="preserve">  Vexia</t>
  </si>
  <si>
    <t xml:space="preserve"> Heleph</t>
  </si>
  <si>
    <t xml:space="preserve"> Samantia</t>
  </si>
  <si>
    <t xml:space="preserve"> Hindergrass</t>
  </si>
  <si>
    <t xml:space="preserve"> Nazir</t>
  </si>
  <si>
    <t xml:space="preserve"> Vrumadi</t>
  </si>
  <si>
    <t xml:space="preserve"> Eberk</t>
  </si>
  <si>
    <t xml:space="preserve"> Praxana</t>
  </si>
  <si>
    <t xml:space="preserve"> Silvertarn</t>
  </si>
  <si>
    <t xml:space="preserve"> Immeral</t>
  </si>
  <si>
    <t xml:space="preserve"> Osborn</t>
  </si>
  <si>
    <t xml:space="preserve"> Vil</t>
  </si>
  <si>
    <t xml:space="preserve"> Iados</t>
  </si>
  <si>
    <t xml:space="preserve"> Sunshine</t>
  </si>
  <si>
    <t xml:space="preserve"> Iscalon</t>
  </si>
  <si>
    <t xml:space="preserve"> Nedam</t>
  </si>
  <si>
    <t xml:space="preserve"> Zovra</t>
  </si>
  <si>
    <t xml:space="preserve"> Erag</t>
  </si>
  <si>
    <t xml:space="preserve"> Riswynn</t>
  </si>
  <si>
    <t xml:space="preserve"> Skandalor</t>
  </si>
  <si>
    <t xml:space="preserve"> Kaelthorn</t>
  </si>
  <si>
    <t xml:space="preserve"> Sariel</t>
  </si>
  <si>
    <t xml:space="preserve"> Perrin</t>
  </si>
  <si>
    <t xml:space="preserve"> Vzani</t>
  </si>
  <si>
    <t xml:space="preserve"> Incirion</t>
  </si>
  <si>
    <t xml:space="preserve"> Tenerife</t>
  </si>
  <si>
    <t xml:space="preserve"> Kreel</t>
  </si>
  <si>
    <t xml:space="preserve"> Nevek</t>
  </si>
  <si>
    <t xml:space="preserve"> Einkil</t>
  </si>
  <si>
    <t xml:space="preserve"> Rokel</t>
  </si>
  <si>
    <t xml:space="preserve"> Strakeln</t>
  </si>
  <si>
    <t xml:space="preserve"> Laucian</t>
  </si>
  <si>
    <t xml:space="preserve"> Shanairra</t>
  </si>
  <si>
    <t xml:space="preserve"> Quarrel</t>
  </si>
  <si>
    <t xml:space="preserve"> Zanthe</t>
  </si>
  <si>
    <t xml:space="preserve"> Kairon</t>
  </si>
  <si>
    <t xml:space="preserve"> Traya</t>
  </si>
  <si>
    <t xml:space="preserve"> Kroft</t>
  </si>
  <si>
    <t xml:space="preserve"> Pandjed</t>
  </si>
  <si>
    <t xml:space="preserve"> Ezegan</t>
  </si>
  <si>
    <t xml:space="preserve"> Roksana</t>
  </si>
  <si>
    <t xml:space="preserve"> Stonehelm</t>
  </si>
  <si>
    <t xml:space="preserve"> Laethan</t>
  </si>
  <si>
    <t xml:space="preserve"> Shava</t>
  </si>
  <si>
    <t xml:space="preserve"> Rabbit</t>
  </si>
  <si>
    <t xml:space="preserve"> Ziza</t>
  </si>
  <si>
    <t xml:space="preserve"> Kalaradian</t>
  </si>
  <si>
    <t xml:space="preserve"> Velavia</t>
  </si>
  <si>
    <t xml:space="preserve"> Lamoth</t>
  </si>
  <si>
    <t xml:space="preserve"> Patrin</t>
  </si>
  <si>
    <t xml:space="preserve"> Fargrim</t>
  </si>
  <si>
    <t xml:space="preserve"> Sannl</t>
  </si>
  <si>
    <t xml:space="preserve"> Torunn</t>
  </si>
  <si>
    <t xml:space="preserve"> Leliar</t>
  </si>
  <si>
    <t xml:space="preserve"> Silaqui</t>
  </si>
  <si>
    <t xml:space="preserve"> Reed</t>
  </si>
  <si>
    <t xml:space="preserve"> Kamien</t>
  </si>
  <si>
    <t xml:space="preserve"> Zaidi</t>
  </si>
  <si>
    <t xml:space="preserve"> Leerstrom</t>
  </si>
  <si>
    <t xml:space="preserve"> Ravaran</t>
  </si>
  <si>
    <t xml:space="preserve"> Farin</t>
  </si>
  <si>
    <t xml:space="preserve"> Thurlfara</t>
  </si>
  <si>
    <t xml:space="preserve"> Ungart</t>
  </si>
  <si>
    <t xml:space="preserve"> Leodor</t>
  </si>
  <si>
    <t xml:space="preserve"> Thirya</t>
  </si>
  <si>
    <t xml:space="preserve"> Rilkin</t>
  </si>
  <si>
    <t xml:space="preserve"> Kazimir</t>
  </si>
  <si>
    <t xml:space="preserve"> Zethaya</t>
  </si>
  <si>
    <t xml:space="preserve"> Lynchfield</t>
  </si>
  <si>
    <t xml:space="preserve"> Razaan</t>
  </si>
  <si>
    <t xml:space="preserve"> Ferrek</t>
  </si>
  <si>
    <t xml:space="preserve"> Torbera</t>
  </si>
  <si>
    <t xml:space="preserve"> Zarkanan</t>
  </si>
  <si>
    <t xml:space="preserve"> Lorak</t>
  </si>
  <si>
    <t xml:space="preserve"> Velene</t>
  </si>
  <si>
    <t xml:space="preserve"> Roscoe</t>
  </si>
  <si>
    <t xml:space="preserve"> Kzandro</t>
  </si>
  <si>
    <t xml:space="preserve"> Moonridge</t>
  </si>
  <si>
    <t xml:space="preserve"> Rhogar</t>
  </si>
  <si>
    <t xml:space="preserve"> Fili</t>
  </si>
  <si>
    <t xml:space="preserve"> Torgga</t>
  </si>
  <si>
    <t xml:space="preserve"> Lorifir</t>
  </si>
  <si>
    <t xml:space="preserve"> Venefiq</t>
  </si>
  <si>
    <t xml:space="preserve"> Snakebait</t>
  </si>
  <si>
    <t xml:space="preserve"> Leucis</t>
  </si>
  <si>
    <t xml:space="preserve"> Netheridge</t>
  </si>
  <si>
    <t xml:space="preserve"> Sarax</t>
  </si>
  <si>
    <t xml:space="preserve"> Flink</t>
  </si>
  <si>
    <t xml:space="preserve"> Vauldra</t>
  </si>
  <si>
    <t xml:space="preserve"> Mindartis</t>
  </si>
  <si>
    <t xml:space="preserve"> Zereni</t>
  </si>
  <si>
    <t xml:space="preserve"> Tarfen</t>
  </si>
  <si>
    <t xml:space="preserve"> Machem</t>
  </si>
  <si>
    <t xml:space="preserve"> Oakenheart</t>
  </si>
  <si>
    <t xml:space="preserve"> Sarram</t>
  </si>
  <si>
    <t xml:space="preserve"> Flói</t>
  </si>
  <si>
    <t xml:space="preserve"> Veklani</t>
  </si>
  <si>
    <t xml:space="preserve"> Morian</t>
  </si>
  <si>
    <t xml:space="preserve"> Titch</t>
  </si>
  <si>
    <t xml:space="preserve"> Maetheus</t>
  </si>
  <si>
    <t xml:space="preserve"> Pyncion</t>
  </si>
  <si>
    <t xml:space="preserve"> Savaxis</t>
  </si>
  <si>
    <t xml:space="preserve"> Frár</t>
  </si>
  <si>
    <t xml:space="preserve"> Vistra Vronwe</t>
  </si>
  <si>
    <t xml:space="preserve"> Oleran</t>
  </si>
  <si>
    <t xml:space="preserve"> Tuck</t>
  </si>
  <si>
    <t xml:space="preserve"> Malfias</t>
  </si>
  <si>
    <t xml:space="preserve"> Ratley</t>
  </si>
  <si>
    <t xml:space="preserve"> Shamash</t>
  </si>
  <si>
    <t xml:space="preserve"> Frerin</t>
  </si>
  <si>
    <t xml:space="preserve"> Zebel</t>
  </si>
  <si>
    <t xml:space="preserve"> Peren</t>
  </si>
  <si>
    <t xml:space="preserve"> Wellby</t>
  </si>
  <si>
    <t xml:space="preserve"> Marchion</t>
  </si>
  <si>
    <t xml:space="preserve"> Redraven</t>
  </si>
  <si>
    <t xml:space="preserve"> Shedinn</t>
  </si>
  <si>
    <t xml:space="preserve"> Gamil</t>
  </si>
  <si>
    <t xml:space="preserve"> Quarion</t>
  </si>
  <si>
    <t xml:space="preserve"> Whim</t>
  </si>
  <si>
    <t xml:space="preserve"> Melech</t>
  </si>
  <si>
    <t>Human</t>
  </si>
  <si>
    <t>Halyn •  Gumann • Laurviir • Gontolt • Uthgros • Oldren • Elgiostar • Kelduth • Ntrebar • Lysklan • Goran • Ruilthan • Ubavvus • Rhenglin • Narnor • Gleros • Udroth • Sondor • Podrathin • Puldindin • Mimmin • Ondraer • Forsaer • Brast • Thomor • Tenstyn • Segaern • Galyr • Larlor • Irrstel • Bervon • Lordagh • Bethganthyl • Bamber • Guspolon • Sirlan • Phentur • Hamr • Candos • Denduchhibbar • Ilnarve • Kothlar • Aritho • Voshar • Velschul • Agyr • Klorgon • Gundan • Drelathoe • Ardol</t>
  </si>
  <si>
    <t>Haslith • Sira • Ummel • Sulorna • Bunyl • Glembra • Jhale • Trairel • Andryn • Meryll • Isteera • Delane • Ismra • Meildyll • Iless • Jharrel • Nione • Shaless • Phyressa • Lyntegan • Dethissa • Jhamreen • Venmindra • Immyra • Ildira • Jerannin • Glerrele • Lendue • Teleetha • Nolyl • Lane • Zanil • Mathree • Dorla • Heela • Sendra • Alen • Verra • Eshar • Nethra • Israndee • Nanthoe • Nelindar • Needra • Erithe • Delee • Kylvrena • Shanel • Merenna • Salen</t>
  </si>
  <si>
    <t>Shorvanthoon • Darrim • Zesstusk • Oblerthar • Crondiir • Gleskar • Harmber • Karn • Nyareren • Fouraleir • Herrim • Urshar • Gulurast • Thedrylar • Hesune • Table • Malomm • Dreemungar • Hirlan • Nfarmiir • Yilbard • Drehlon • Hansuliir • Aunferyn • Illalden • Bemmond • Sarnshen • Imricter • Baer • Ckeilar • Sorbrund • Thiorar • Thulthantiir • Serkholl • Tirriler • Guthkarr • Naelin • Thunril • Restlar • Urlestar • Relar • Gryrmar • Nrighar • Phondin • Orrerkar • Khortras • Beginarr • Grei • Yvor • Draryn</t>
  </si>
  <si>
    <t>Jenoril • Laurithrin • Gaest • Ilbronae • Ahruil • Otavon • Khiinaryn • Taptis • Daldrin • Eyriiran • Sherorar • Uthalor • Soptar • Baethiir • Indran • Faeron • Bessir • Uaneth • Pylgan • Syldil • Eldroth • Glondrin • Drannyn • Nede • Gaeross • Onlith • Pyschell • Seraron • Oncandin • Colvhan • Jondelar • Naerwyn • Lhoronae • Terphar • Ihysspundin • Gisyrar • Glirn • Rarlis • Ioshand • Orndaron • Damzir • Thethuil • Tokai • Ruithondor • Wylaer • Edihlirgal • Wythaln • Ilensyndar • Lhorion • Eldar</t>
  </si>
  <si>
    <t>Nylisa • Iteryl • Theerla • Tishtira • Amryl • Esteletha • Hhoriira • Ishalithil • Isythil • Seleilar • Ariel • Itaelis • Shiira • Kilaris • Ilossa • Thaoluth • Hhorthrelris • Heeshnee • Sylais • Drunthlass • Shalaeala • Thraeth • Alleloen • Darshee • Hylithriona • Gwynthlass • Elarel • Tykyrian • Eeriel • Uthre • Bomrira • Sytheria • Milenia • Veriiris • Mnalue • Ajhiisel • Feril • Asri • Ruele • Yghinis • Ishialeth • Illihn • Urmonera • Melila • Deneira • Kilyntra • Tyndrerleth • Aloen • Entha • Frasklihn</t>
  </si>
  <si>
    <t>Durulyn • Maklus • Durgo • Iglor • Eveit • Beruth • Thian • Halmrirdyn • Dallin • Ondaeth • Sorwin • Bergindur • Ollarn • Molgan • Thrurl • Gucklai • Dorn • Deraun • Durdar • Bonthurn • Oledil • Durgun • Irick • Iirun • Rergor • Darogin • Dar • Hoddeggoth • Tular • Onggorn • Daun • Ducklai • Dentarr • Durak • Jhalril • Darn • Tunon • Debin • Phelbar • Ryldin • Torldurtan • Bharn • Delin • Vurthar • Ormer • Arn • Iltzan • Korvar • Barderin • Dolimar</t>
  </si>
  <si>
    <t>Thoya • Thraeryld • Jola • Joyuna • Orlis • Kandir • Goyuna • Burclura • Jeleena • Thiirga • Cyrga • Morondlan • Tolmurba • Beldan • Andel • Aurleena • Unstenda • Wyrintra • Therna • Kethura • Athmirun • Fylla • Vessra • Irlerar • Doreelmma • Jhoyuis • Thoyane • Joyuin • Wileenda • Tothrore • Muthla • Torgga • Elaen • Erniar • Jarrerit • Denstynn • Ingus • Rercla • Goyuil • Ingael • Hlan • Gullora • Bennlae • Tellyr • Aulynn • Youmma • Erniia • Aldin • Winthera • Carril</t>
  </si>
  <si>
    <t>Calishite Names: (Male) Aseir, Bardeid, Haseid, Khemed, Mehmen, Sudeiman, Zasheir; (female) Atala, Ceidil, Hama, ]asmal, Meilil, Seipora, Yasheira, Zasheida; (surnames) Basha, Dumein, ]assan, Khalid, Mostana, Pashar, Rein</t>
  </si>
  <si>
    <t>Chondathan Names: (Male) Darvin, Dorn, Evendur, Gorstag, Grim, Helm, Malark, Morn, Randal, Stedd; (female) Arveene, Esvele, Chessail, Kerri, Lureene, Miri, Rowan, Shandri, Tessele; (surnames) Amblecrown, Buckman, Dundragon, Evenwood, Greycastle, Tallstag</t>
  </si>
  <si>
    <t>Damaran Names: (Male) Bor, Fodel, Glar, Grigor, Igan, Ivor, Kosef, Mival, Orel, Pavel, Sergor; (female) Alethra, Kara, Katernin, Mara, Natali, Olma, Tana, Zora; (surnames) Bersk, Chernin, Dotsk, Kulenov, Marsk, Nemetsk, Shemov, Starag</t>
  </si>
  <si>
    <t>Illuskan Names: (Male) Ander, Blath, Bran, Frath, Geth, Lander, Luth, Malcer, Stor, Taman, Urth; (female) Amafrey, Betha, Cefrey, Kethra, Mara, Olga, Silifrey, Westra; (surnames) Brightwood, Helder, Hornraven, Lackman, Stormwind, Windrivver</t>
  </si>
  <si>
    <t>Mulan Names: (Male)} Aoth, Bareris, Ehput-Ki, Kethoth, Mumed, Ramas, So-Kehur, Thazar-De, Urhur; (female)} Arizima, Chathi, Nephis, Nulara, Murithi, Sefris, Thola, Umara, Zolis; (surnames) Ankhalab, Anskuld, Fezim, Hahpet, Nathandem, Sepret, Uuthrakt</t>
  </si>
  <si>
    <t>Rashemi Names: (Male) Borivik, Faurgar, ]andar, Kanithar, Madislak, Ralmevik, Shaumar, Vladislak; (female) Fyevarra, Hulmarra, Immith, Imzel, Navarra, Shevarra, Tammith, Yuldra; (surnames) Chergoba, Dyernina, Iltazyara, Murnyethara, Stayanoga, Ulmokina</t>
  </si>
  <si>
    <t>Shou Names: (Male) An, Chen, Chi, Fai, ]iang, ]un, Lian, Long, Meng, On, Shan, Shui, Wen; (female)} Bai, Chao, Lia, Lei, Mei, Qiao, Shui, Tai; (surnames) Chien, Huang, Kao, Kung, Lao, Ling, Mei, Pin, Shin, Sum, Tan, Wan</t>
  </si>
  <si>
    <t>Turami Names: (Male) Anton, Diero, Marcon, Pieron, Rimardo, Romero, Salazar, Umbero; (female) Balama, Dona, Faila, ]alana, Luisa, Marta, Quara, Selise, Vonda; (surnames) Agosto, Astorio, Calabra, Domine, Falone, Marivaldi, Pisacar, Ramondo</t>
  </si>
  <si>
    <t>Autumnloft, Balefrost, Briarfell, Evenwind, Graytrails, Mooncairn, Riverwall, Stormwolf, Summergale, Sunshadow, Woodenhawk</t>
  </si>
  <si>
    <t>Adrik, Alberich, Baern, Barendd, Brottor, Bruenor, Dain, Darrak, Delg, Eberk, Einkil, Fargrim, Flint, Gardain, Harbek, Kildrak, Morgran, Orsik, Oskar, Rangrim, Rurik, Taklinn, Thoradin, Thorin, Tordek, Traubon, Travok, Ulfgar, Veit, Vondal</t>
  </si>
  <si>
    <t>Amber, Artin, Audhild, Bardryn, Dagnal, Diesa, Eldeth, Falkrunn, Finellen, Gunnloda, Gurdis, Helja, Hlin, Kathra, Kristryd, Ilde, Liftrasa, Mardred, Riswynn, Sannl, Torbera, Torgga, Vistra</t>
  </si>
  <si>
    <t>Balderk, Battlehammer, Brawnanvil, Dankil, Fireforge, Frostbeard, Gorunn, Holderhek, Ironfist, Loderr, Lutgehr, Rumnaheim, Strakeln, Torunn, Ungart</t>
  </si>
  <si>
    <t>Child Names: Ara, Bryn, Del, Eryn, Faen, Innil, Lael, Mella, Naill, Naeris, Phann, Rael, Rinn, Sai, Syllin, Thia, Vall</t>
  </si>
  <si>
    <t>Male Adult Names: Adran, Aelar, Aramil, Arannis, Aust, Beiro, Berrian, Carric, Enialis, Erdan, Erevan, Galinndan, Hadarai, Heian, Himo, Immeral, Ivellios, Laucian, Mindartis, Paelias, Peren, Quarion, Riardon, Rolen, Soveliss, Thamior, Tharivol, Theren, Varis</t>
  </si>
  <si>
    <t>Female Adult Names: Adrie, Althaea, Anastrianna, Andraste, Antinua, Bethrynna, Birel, Caelynn, Drusilia, Enna, Felosial, Ielenia, Jelenneth, Keyleth, Leshanna, Lia, Meriele, Mialee, Naivara, Quelenna, Quillathe, Sariel, Shanairra, Shava, Silaqui, Theirastra, Thia, Vadania, Valanthe, Xanaphia</t>
  </si>
  <si>
    <t xml:space="preserve">Family Names (Common Translations): </t>
  </si>
  <si>
    <t>Amakiir (Gemflower)</t>
  </si>
  <si>
    <t xml:space="preserve"> Holimion (Diamonddew)</t>
  </si>
  <si>
    <t>Male:</t>
  </si>
  <si>
    <t>Female:</t>
  </si>
  <si>
    <t>nik</t>
  </si>
  <si>
    <t>a   </t>
  </si>
  <si>
    <t>ara   </t>
  </si>
  <si>
    <t>eera   </t>
  </si>
  <si>
    <t>ant</t>
  </si>
  <si>
    <t>ric</t>
  </si>
  <si>
    <t>aea   </t>
  </si>
  <si>
    <t>tha</t>
  </si>
  <si>
    <t>aya   </t>
  </si>
  <si>
    <t>no</t>
  </si>
  <si>
    <t>ien</t>
  </si>
  <si>
    <t>ian</t>
  </si>
  <si>
    <t>ana   </t>
  </si>
  <si>
    <t>ora   </t>
  </si>
  <si>
    <t>iss    </t>
  </si>
  <si>
    <t>en</t>
  </si>
  <si>
    <t>o</t>
  </si>
  <si>
    <t>rus</t>
  </si>
  <si>
    <t>ea   </t>
  </si>
  <si>
    <t>ra   </t>
  </si>
  <si>
    <t>ka</t>
  </si>
  <si>
    <t>ard</t>
  </si>
  <si>
    <t>len</t>
  </si>
  <si>
    <t>nira</t>
  </si>
  <si>
    <t>wen   </t>
  </si>
  <si>
    <t>elle</t>
  </si>
  <si>
    <t>as</t>
  </si>
  <si>
    <t>on</t>
  </si>
  <si>
    <t>dath</t>
  </si>
  <si>
    <t>ielle   </t>
  </si>
  <si>
    <t>ina   </t>
  </si>
  <si>
    <t>ie</t>
  </si>
  <si>
    <t>anar</t>
  </si>
  <si>
    <t>ton</t>
  </si>
  <si>
    <t>ym</t>
  </si>
  <si>
    <t>ene   </t>
  </si>
  <si>
    <t>osa</t>
  </si>
  <si>
    <t>ya</t>
  </si>
  <si>
    <t>dir</t>
  </si>
  <si>
    <t>ius</t>
  </si>
  <si>
    <t>ia  </t>
  </si>
  <si>
    <t>ice  </t>
  </si>
  <si>
    <t>http://www.kismetrose.com/dnd/MyCharacterNameList.html</t>
  </si>
  <si>
    <t>Aglarondan: Male: Aelthas, Courynn, Folcoerr, Gaedynn, Mourgram, Sealmyd, Yuiredd. Female: Blaera, Courynna, Lyn- neth, Maera, Mourna, Wydda. Surnames: Aengrilor, Dulsaer, Gel- ebraes, Jacerryl, Telstaerr, Uthelienn.</t>
  </si>
  <si>
    <t>Alzhedo: Male: Aseir, Bardeid, Haseid, Khemed, Mehmen, Sudeiman, Zasheir. Female: Atala, Ceidil, Hama, Jasmal, Meilil, Seipora, Yasheira, Zasheida. Surnames: Basha, Dumein, Jassan, Khalid, Mostana, Pashar, Rein.</t>
  </si>
  <si>
    <t>Chessentan: Male: Aeron, Daelric, Eurid, Nicos, Oriseus, Pharaxes, Thersos, Xandos. Female: Ariadne, Cylla, Eriale, Halonya, Idriane, Mera, Numestra, Sinylla. Surnames: Aporos, Corynian, Heldeion, Morieth, Nathos, Sphaerideion, Zora.</t>
  </si>
  <si>
    <t>Chondathan: Male: Darvin, Dorn, Evendur, Gorstag, Grim, Helm, Malark, Morn, Randal, Stedd. Female: Arveene, Esvele, Jhessail, Kerri, Lureene, Miri, Rowan, Shandri, Tessele. Sur- names: Amblecrown, Buckman, Dundragon, Evenwood, Greycas- tle, Tallstag.</t>
  </si>
  <si>
    <t>Chultan: Male: Atuar, Kwalu, Losi, Mezoar, Nsi, Osaw, Selu, Weshtek. Female: Azuil, Chuil, Fipya,</t>
  </si>
  <si>
    <t>Isi, Lorit, Mainu, Sana, Tefnek. Surnames: None.</t>
  </si>
  <si>
    <t>Damaran: Male: Bor, Fodel, Glar, Grigor, Igan, Ivor, Kosef, Mival, Orel, Pavel, Sergor. Female: Alethra, Kara, Katernin, Mara, Natali, Olma, Tana, Zora. Surnames: Bersk, Chernin, Dotsk, Kulenov, Marsk, Nemetsk, Shemov, Starag.</t>
  </si>
  <si>
    <t>Dambrathan: Male: Aethelmed, Houn, Rhivaun, Umbril, Waervyn, Xaemar, Zeltaebar. Female: Chourm, Glouris, Maeve, Hayaera, Sevaera, Xaemarra, Zraela. Surnames: Calaumystar, Lharaendo, Mristar, Talaudrym, Wyndael</t>
  </si>
  <si>
    <t>Durpari: Male: Charva, Duma, Hukir, Jama, Kilimut, Oskut, Pradir, Rajaput, Sikhil. Female: Apret, Bask, Erilet, Fanul, Hist, Mokat, Nismet, Ril, Tiket. Surnames: Beszrizma, Datharathi, Melpurvatta, Nalambar, Saqarastar, Tiliputakas.</t>
  </si>
  <si>
    <t>Dwarven: Male: Barundar, Dorn, Joyin, Khondar, Roryn, Storn, Thorik, Wulgar. Female: Belmara, Dorna, Joylin, Kiira, Sambril, Tace, Umil. Surnames: Bladebite, Crownshield, Gor- drivver, Horn, Skulldark, Stoneshield.</t>
  </si>
  <si>
    <t>Elven: Male: Aravilar, Faelar, Mourn, Nym, Orlpar, Saevel, Respen, Rhistel, Taeghen. Female: Amra, Hacathra, Imizael, Jastra, Jhaumrithe, Quamara, Talindra, Vestele. Surnames: Amalith, Braegen, Calaudra, Eveningfall, Laelithar, Moondown, Tarnruth.</t>
  </si>
  <si>
    <t>Elven (Drow): Male: Alak, Drizzt, Ilmryn, Merinid, Pharaun, Rizzen, Tebryn, Zaknafein. Female: Akordia, Chalithra, Eclavdra, Jhaelrnya, Nedylene, Qilue, SiNafay, Vlondril. Surnames: Abaeir,</t>
  </si>
  <si>
    <t>Coloara, Glannath, Illistyn, Pharn, Seerear, Vrinn, Xiltyn.</t>
  </si>
  <si>
    <t>Gnome: Male: Burgell, Colmarr, Dorgan, Falrinn, Halbrinn, Orlamm, Rondell, Stolig. Female: Calanddra, Eriss, Iviss, Jaree, Lissa, Meree, Nathee, Zelazadda. Surnames: Blackrock, Blimth, Greatorm, Rivenstone, Tavartarr, Uvarkk, Whitehorn.</t>
  </si>
  <si>
    <t>Halfling: Male: Blazanar, Corkaury, Dalabrac, Halandar, Ombert, Roberc, Thiraury, Wilimac. Female: Aloniira, Calathra, Deldiira, Melinden, Olpara, Rosinden, Tara, Weninda. Surnames: Aumble, Bramblefoot, Dardragon, Hardingdale, Merrymar, Starnhap.</t>
  </si>
  <si>
    <t>Halruaan: Male: Aldym, Chand, Hostegym, Meleghost, Presmer, Sandrue, Tethost, Uregaunt. Female: Aithe, Alaethe, Chalan, Oloma, Phaele, Sarade, Vosthyl. Surnames: Avhoste, Darants, Gedreghost, Maurmeril, Stamaraster, Zorastryl.</t>
  </si>
  <si>
    <t>Lantanese: Male: Eberc, Fodoric, Koger, Lambrac, Midoc, Norbert, Samber, Tibidoc. Female:</t>
  </si>
  <si>
    <t>Avilda, Bersace, Charissa, Mel- sany, Phaerilda, Ravace, Umbrasy. Surnames: Angalstrand, Decirc, Lamstrand, SeKorc, SeLangstra, SeMilderic.</t>
  </si>
  <si>
    <t>Illuskan: Male: Ander, Blath, Bran, Frath, Geth, Lander, Luth, Malcer, Stor, Taman, Urth. Female: Amafrey, Betha, Cefrey, Kethra, Mara, Olga, Silifrey, Westra. Surnames: Brightwood, Helder, Hornraven, Lackman, Stonar, Stormwind, Windrivver.</t>
  </si>
  <si>
    <t>Midani: Male: Ajaman, Alif, Assam, Bhadla, Dahalzel, Dawasir, Didaji, Farim, Haushi, Kabina, Kadumi, Musalim, Nata, Rahid, Rashad, Sa'ar, Sabkhat, Utaiba, Yatagan, Zarud. Female: Abal, Aglavia, Alethra, Bujauna, Dajala, Dizsa, Duthrala, Fiiriia, Ilyouma, Kalastiira, Lajarama, Nathla, Qoha'dar, Rahalat, Ruha, Saalariira, Shalira, Tuibaila, Vayess, Yamala. Surnames: Surnames are not used. Instead a Midani appellation is used or a matronymic or patronymic: “abd” (slave of), “al” (the), “bint” (daughter of), “ibn” or “bin” (son of), the suffix “i” added to a location and preceded by “al” (Rashad Al-Karji would translate into “the Rashad from Karj.”)</t>
  </si>
  <si>
    <t>Mulhorandi: Male: Aoth, Bareris, Ehput-Ki, Kethoth, Mumed, Ramas, So-Kehur, Thazar-De, Urhur. Female: Arizima, Chathi, Nephis, Nulara, Murithi, Sefris, Thola, Umara, Zolis. Surnames: Ankhalab, Anskuld, Fezim, Hahpet, Nathandem, Sepret, Uuthrakt.</t>
  </si>
  <si>
    <t>Orc: Male: Besk, Durth, Fang, Gothog, Harl, Kesk, Orrusk, Tharag, Thog, Ugurth. Female: Betharra, Creske, Edarreske, Duvaega, Neske, Orvaega, Varra, Yeskarra. Surnames: Dummik, Horthor, Lammar, Sormuzhik, Turnskull, Ulkrunnar, Zorgar.</t>
  </si>
  <si>
    <t>Rashemi: Male: Borivik, Faurgar, Jandar, Kanithar, Madis- lak, Ralmevik, Shaumar, Vladislak. Female: Fyevarra, Hulmar- ra, Immith, Imzel, Navarra, Shevarra, Tammith, Yuldra. Surnames: Chergoba, Dyernina, Iltazyara, Murnyethara, Stayanoga, Ulmokina.</t>
  </si>
  <si>
    <t>Shaaran: Male: Awar, Cohis, Damota, Gewar, Hapaw, Laskaw, Moktar, Senesaw, Tokhis. Female: Anet, Bes, Dahvet, Faqem, Idim, Lenet, Moqem, Neghet, Sihvet. Surnames: Cor Marak, Hiaw Harr, Laumee Harr, Moq Qo Harr, Taw Harr, Woraw Tarak.</t>
  </si>
  <si>
    <t>Tashalan: Male: Angwe, Dumai, Gharbei, Indo, Masambe, Morife, Ngongwe, Sepoto. Female: Ayesha, Bhula, Lashela, Intin- gi, Mashai, Shevaya, Shesara, Ushula. Surnames: Damarthe, Ghomposo, Ishivin, Jalamba, Konge, Maingwe, Wasatho.</t>
  </si>
  <si>
    <t>Turmic: Male: Anton, Diero, Marcon, Pieron, Rimardo, Romero, Salazar, Umbero. Female: Balama, Dona, Faila, Jalana, Luisa, Marta, Quara, Selise, Vonda. Surnames: Agosto, Astorio, Calabra, Domine, Falone, Marivaldi, Pisacar, Ramondo.</t>
  </si>
  <si>
    <t>Uluik: Male: Aklar, Hilur, Liruk, Namiir, Selmik, Uknar, Tirmuk, Wariik. Female: Chamuk, Iirkik, Kagiik, Lelchik, Nirval, Talchuk, Valiir, Wenvik. Surnames: None.</t>
  </si>
  <si>
    <t>Untheric: Male: Azzedar, Chadrezzan, Gibbur, Horat, Kassur, Numer, Samar, Ungred. Female: Chadra, Ilzza, Jezzara, Marune, Saldashune, Xuthra, Zeldara. Surnames: Seldom used, patronymics preferred.</t>
  </si>
  <si>
    <t>Blackstaff Tower &amp; Candelkeep-Forum replies by Steven E. Schend</t>
  </si>
  <si>
    <t>MS</t>
  </si>
  <si>
    <t>Mistshore</t>
  </si>
  <si>
    <t>DS</t>
  </si>
  <si>
    <t>Downshadow</t>
  </si>
  <si>
    <t>CotD</t>
  </si>
  <si>
    <t>TGC ()</t>
  </si>
  <si>
    <t>CoS ()</t>
  </si>
  <si>
    <t>Circle of Skulls</t>
  </si>
  <si>
    <t>E:DM ()</t>
  </si>
  <si>
    <t>Death Masks</t>
  </si>
  <si>
    <t xml:space="preserve">EFR </t>
  </si>
  <si>
    <t xml:space="preserve">(Elminster's Forgotten Realms) </t>
  </si>
  <si>
    <t>(*Note: The sourcebook draws on material from different times, so I included only those infos that stated a current or no date)</t>
  </si>
  <si>
    <t xml:space="preserve">HoU </t>
  </si>
  <si>
    <t>(Halls of Undermountain) (*</t>
  </si>
  <si>
    <t>Note: I left out the adventures adversaries, considering them to be dead, and adventurers, as they might no longer live in Waterdeep, but kept neutral NPC's who could have allied or could have been rescued by the heroes)</t>
  </si>
  <si>
    <t>SCAG (</t>
  </si>
  <si>
    <t>Sword Coast Adventurer's Guide)</t>
  </si>
  <si>
    <t xml:space="preserve">FRCG </t>
  </si>
  <si>
    <t>(Forgotten Realms Campaign Guide 4ed)</t>
  </si>
  <si>
    <t>Dra2 (</t>
  </si>
  <si>
    <t>Draconomicon2)</t>
  </si>
  <si>
    <t>CoSp/WiW (</t>
  </si>
  <si>
    <t>City of Splendors Boxed Set Who is Who)</t>
  </si>
  <si>
    <t>CW</t>
  </si>
  <si>
    <t xml:space="preserve"> (City of Splendors: Waterdeep)</t>
  </si>
  <si>
    <t xml:space="preserve">Du </t>
  </si>
  <si>
    <t>(Dungeon Magazine)</t>
  </si>
  <si>
    <t xml:space="preserve">Dr </t>
  </si>
  <si>
    <t>(Dragon Magazine)</t>
  </si>
  <si>
    <t>ED (</t>
  </si>
  <si>
    <t>Ed Greenwood via the Hooded One on Candlekeep Forums)</t>
  </si>
  <si>
    <t>SAY</t>
  </si>
  <si>
    <t xml:space="preserve"> (Spin a Yarn 2008)</t>
  </si>
  <si>
    <t xml:space="preserve">BRJ </t>
  </si>
  <si>
    <t>(Brian R. James unofficial timeline)</t>
  </si>
  <si>
    <t>IDWFR1 (</t>
  </si>
  <si>
    <t>Forgotten Realms Comic #1 from IDW) (*Note: it's unclear in which time the comic takes place)</t>
  </si>
  <si>
    <t xml:space="preserve">WATE (LFR-Adv.) </t>
  </si>
  <si>
    <t>Living Forgotten Realms adventure</t>
  </si>
  <si>
    <t>(*Note: These adventures are not seen as canon by many)</t>
  </si>
  <si>
    <t>Recent History of Waterdeep </t>
  </si>
  <si>
    <t>The Final Years of the Spellplague and the Sundering </t>
  </si>
  <si>
    <t>1374 DR Tsarra ‘Autumfire’ Chaadren takes up the mantel of the Blackstaff, but hides under illusions of Khelben Arunsun.</t>
  </si>
  <si>
    <t>???? DR The first outbreak of the Spellplague is held at bay by Tsarra ‘Blackstaff’ Chaadren.</t>
  </si>
  <si>
    <t>1450 DR Year of Holy Thunder </t>
  </si>
  <si>
    <t>???? DR The second outbreak of the Spellplage in Waterdeep resurges from Undermountain and forces Tsarra to drop her disguise as Khelben Blackstaff.</t>
  </si>
  <si>
    <t>Marpenoth </t>
  </si>
  <si>
    <t>The Retributive Years (xxxx/xxxx DR): The revelation of Khelben’s death draws his enemies to Waterdeep, but all are soundly defeated by Tsarra. </t>
  </si>
  <si>
    <t>Vasen Cale, son of Erevis Cale is born. His mother Varra dies during childbirth. (S:TG pg.3, 12-13)</t>
  </si>
  <si>
    <t>???? DR the towering Plinth in Trades Ward is destroyed during the chaos of the Spellplague.(FRCG pg.196)</t>
  </si>
  <si>
    <t>1451 DR Year of Knowledge Unearthed </t>
  </si>
  <si>
    <t>1388DR House Gundwynd is destroyed when most it’s members where transformed into giants and trolls by the Spellplague. The few survivors merged with the Brokengulfs into House Gundgulf.</t>
  </si>
  <si>
    <t>1452 DR Year of the Impatient Son </t>
  </si>
  <si>
    <t>1395 DR Plaguebringer's Blight - Sickness and pestilence spreads throughout the North, unleashed by the Putrescent Anathema. (BRJ)</t>
  </si>
  <si>
    <t>Waterdeep: first Noble Houses sell their titels. (EFR pg.53)</t>
  </si>
  <si>
    <t>The Putrescent Anathema was unleashed from Stump Bog to the northeast of Waterdeep to spread sickness and pestilence throughout the region, hitting the temple-farm of Goldenfields particularly hard. (FRCG 194)</t>
  </si>
  <si>
    <t>1453 DR Year of the Strangled Jester </t>
  </si>
  <si>
    <t>1399 DR Tsarra Blackstaff Chaadren, her heir and many of the Tel’Teukiira die fighting a coven of vampire-wizards of the Stump Bog. Kyriani Agrivar risks her sanity by bearing the Staff and the powers of the Blackstaff back to Waterdeep.</t>
  </si>
  <si>
    <t>1454 DR Year of the Emerald Sun </t>
  </si>
  <si>
    <t>1399 DR Kyriani Agrivar becomes Blackstaff. To acknowledge her legitimacy as the city’s archmage, she proclaims it from atop Blackstaff Tower, with Open Lord Caladorn at her side. This form of proclamation of the inheritance to the titel of Blackstaff becomes tradition.</t>
  </si>
  <si>
    <t>1455 DR Year of the King's Repentance </t>
  </si>
  <si>
    <t>1400 DR Krehlan Arunsun becomes Blackstaff</t>
  </si>
  <si>
    <t>1456 DR Year of the Mithral Hammer </t>
  </si>
  <si>
    <t>The Tarnsmoke Declaration (concerning the status of bounty hunters in Waterdeep) (EFR pg. 106)</t>
  </si>
  <si>
    <t>1457 DR Year of the Lightning Strikes </t>
  </si>
  <si>
    <t>1424 DR Chartham Dellenvol kills Krehlan ‘Blackstaff’Arunsun</t>
  </si>
  <si>
    <t>1458 DR Year of the Plotting Priests </t>
  </si>
  <si>
    <t>(Ches) Ashemmon of Rymanthiin becomes Blackstaff </t>
  </si>
  <si>
    <t>1459 DR Year of the Forged Sigil </t>
  </si>
  <si>
    <t>1425DR The tavern ‘Sea Knight’ collapses due to Spellplague or mage-duel</t>
  </si>
  <si>
    <t>1460 DR Year of the Malachite Shadows </t>
  </si>
  <si>
    <t>???? DR (Probably within the last 30 years from 1479DR backwards). The featherlung epidemic kills many of Waterdeep's citizens. TGC</t>
  </si>
  <si>
    <t>1461 DR Year of the Three Goddesses Blessing </t>
  </si>
  <si>
    <t>1452 DR first Noble Houses sell their titels. (EFR pg.53)</t>
  </si>
  <si>
    <t>1462 DR Year of the Elves' Weeping </t>
  </si>
  <si>
    <t>1464 DR Samark Dhanzscul becomes Blackstaff</t>
  </si>
  <si>
    <t>1463 DR Year of the Reborn Hero </t>
  </si>
  <si>
    <t>1478 DR The Black Robes, a quorum of city judges in Waterdeep, welcomes the tiefling Kylynne Silmerhelve into their ranks. (BRJ)</t>
  </si>
  <si>
    <t>The Companions of the Hall are reborn. (S:TC pg 41-58)</t>
  </si>
  <si>
    <t>1479 DR Samark ‘Blackstaff’ Dhanzscul is murdered by Khondar ‘Ten Rings’ Naomal, the Guildmaster of the Watchful Order. Naomal's plot to turn Waterdeep into a magocracy under his rule fails and the traitorous Guildmaster is slain. Samark's heir Vajra Safahr becomes Blackstaff. BT</t>
  </si>
  <si>
    <t>1464 DR Year of the Six-armed Elf </t>
  </si>
  <si>
    <t>1480 DR </t>
  </si>
  <si>
    <t>Samark Dhanzscul becomes Blackstaff, taking over from his mentor Ashemmon of Rymanthiin (W:BT)</t>
  </si>
  <si>
    <t>Noble titles are publicly offered for sale. (EFR pg.53)</t>
  </si>
  <si>
    <t>1465 DR Year of the Elven Swords Returned </t>
  </si>
  <si>
    <t>Nightal: The Vigilant Order, a cult dedicated to Asmodeus is destroyed and a dark ritual involving several ritual murders is prevented from succeeding. Master Talus, an archmage from the House of Wonders is killed during the ritual and Sathariel, an angel of Asmodeus is slain by the deva Jinnaoth. (CoS)</t>
  </si>
  <si>
    <t>1466 DR Year of the Mages in Amber </t>
  </si>
  <si>
    <t>1485 DR Dragon attacks turned the Field Ward to ashes (E:DM pg.34) </t>
  </si>
  <si>
    <t>1467 DR Year of the Three Heroes United </t>
  </si>
  <si>
    <t>** the year of the Tyranny of Dragons/ Rise of Tiamat adv.arc is difficult to place, but according to information gathered from the Salvatore novels, I placed them here.</t>
  </si>
  <si>
    <t>1468 DR Year of the First Circel </t>
  </si>
  <si>
    <t>1489 DR Laeral Silverhand replaces Dagult Neverember as Open Lord of Waterdeep. (TRoT Adv. pg 14). Dagult, after losing Waterdeep, consolidates his power by concentrating his efforts as Lord-Protector of Neverwinter (TRoT Adv.pg. 15). Many nobles and guildmasters of the city are vying for the attention of or conspire against the new Open Lord Laeral Silverhand, while trying to use the transition to get rid of rivals This political chaos, that many of the city's residents consider 'business as usual', will still not be resolved in 1491 DR (PotA Adv. pg. 38) ** The year is guessed</t>
  </si>
  <si>
    <t>1469 DR Year of the Splendors Burning </t>
  </si>
  <si>
    <t>1490 DR Laeral Silverhand gatheres enough support to restore noble titles and property to noble families who lost them through misfortune or folly and takes them from those who bought them, like the Wild Lords (Du 190) and foreign agents. (SCAG pg. 57) </t>
  </si>
  <si>
    <t>Arkanûl: Airspur discovers Faerun's only known mine of the magical metal of arambarium (a metal that amplifies primordial magic) on the isle of Ithimir (SoL, audio) (Note: In 1479 the mine has been discovered for a decade)</t>
  </si>
  <si>
    <t>1491 DR </t>
  </si>
  <si>
    <t>1470 DR Year of the Second Circle </t>
  </si>
  <si>
    <t>The Melairshield (CW pg.20) seems to be damaged, as houses collapse into Downshadow (E:DM pg.72) </t>
  </si>
  <si>
    <t>1471 DR Year of the Plagued Lords </t>
  </si>
  <si>
    <t>Mistshore burns down and the harbor is returned to it's original function (E:DM pg.)</t>
  </si>
  <si>
    <t>1472 DR Year of the Third Circel </t>
  </si>
  <si>
    <t>Cloud Giants lead by a giant named Burrult visit Waterdeep in their cloud castle in search of Princess Irie, daughter of storm giant king Skyvald (E:DM pg.59) ** probably foreshadowing the events of 'The Storm King's Thunder'-Adventure</t>
  </si>
  <si>
    <t>1473 DR Year of the Wave / Heretic's Rampage </t>
  </si>
  <si>
    <t>Masked Lord Braethan Cazondur's tries to become ruler of Waterdeep. His bid for power claims the lives of several of his fellow Masked Lords as well as those of about a dozen guildmasters. During his fight with Open Lord Laeral Silverhand, Cazondur is slain by his own allies, after those received orders from their master, the Xanathar to stop the Masked Lord, whose ambitions didn't sit well with the crimelord's goals. (E:DM)</t>
  </si>
  <si>
    <t>1474 DR Year of the Fourth Circle </t>
  </si>
  <si>
    <t>Open Lord Silverhand opens the assemblies of the Lords of Waterdeep to all guildmasters and nobles who want to attend to watch and listen.(E:DM pg.381)</t>
  </si>
  <si>
    <t>Cormyr/Suzail: Szass Tam, greatly weakened by his bid for godhood during the Spellplague, tries to gain access to the magical items within the vaults below the cormyrean royal palace in Suzail from afar, but only manages to breach the outer ward. (E:S pg. 42)</t>
  </si>
  <si>
    <t>(Note: The year is pure guess.) </t>
  </si>
  <si>
    <t>1475 DR Year of the Final Stand </t>
  </si>
  <si>
    <t>Cormyr/Suzail: After Szass Tam's failed attempt the Shadovar try to breach the wards below the cormyrean royal palace, waking the guardian dragons and the ghost of Alusair. Although the shades are defeated, the song dragon Ammaratha Cyndusk perishes, Myrmeen Lhal is forced back into human form and Vangerdhast only survives by the intervention of Laspeera who forcibly merges him with a spiderlike Guardian monster. (E:S pg. 42-43)</t>
  </si>
  <si>
    <t>(Note: The year is pure guess. But it must be before 1479DR as Vangey is described in his weakend conditon in 'Elminster must die' taking place in 1479DR)</t>
  </si>
  <si>
    <t>1476 DR Year of the Fifth Circle </t>
  </si>
  <si>
    <t>1477 DR Year of the Purloined Statue </t>
  </si>
  <si>
    <t>1478 DR Year of the Dark Circle </t>
  </si>
  <si>
    <t>Waterdeep: The Black Robes, a quorum of city judges in Waterdeep, welcomes the tiefling Kylynne Silmerhelve into their ranks. (FRCG4)</t>
  </si>
  <si>
    <t>Aglarond/Thay: The Brotherhood of the Griffon turns against its employers, the Simbarchs of Aglarond and leads the forces of Wizard's Reach into a costly and seemingly failed invasion of Thay. (BotG I pg 24)</t>
  </si>
  <si>
    <t>Eleint </t>
  </si>
  <si>
    <t>Murghôm: The vampiric dragon Brimstone requests audience with the dragon rulers of Murghôm, binding them into a magical game of xorvintaal ('The Captive Flame' begins)</t>
  </si>
  <si>
    <t>Raven's Bluff: The drow and their surface world agents infiltrate the corrupt power structure of Raven's Bluff. They also secretly start to enslave and kill hundreds of people to further their excavations below Raven's Bluff. (PoR audio)</t>
  </si>
  <si>
    <t>(Note: The novel takes place in 1479 DR and Lord Norwood states that the attacks took place within the last year.)</t>
  </si>
  <si>
    <t>1479 DR Year of the Ageless One </t>
  </si>
  <si>
    <t>Raven's Bluff: While trying to repair the darkelven wild mythal below Ravens Bluff, the drow accidently free Jack Ravenwild and Myrkyssa Jelan, the Warlord of the Vast from stasis within the mythals heartstone. The noble Cailek Balathorp turns out to be the slaver 'Fetterfist', who's in league with the drow of Tower Chumavhraele below the city. Balathrop and his ally Marquise Dresimil Chumavh are defeated by Jack Ravenwild and his allies. (PoR)</t>
  </si>
  <si>
    <t>20th Mirtul </t>
  </si>
  <si>
    <t>Chessenta: Shala Karanok offers her office as war-hero to Tchazzar. The red dragon crowns himself war-hero of Chessenta, proclaims his own divinity to his people, ordering to built him a grand temple. He also lifts the laws against wizards.(BotG II pg.17-19)</t>
  </si>
  <si>
    <t>???? Arkanûl: Airspur discovers the motherload of arambarium within their mine on Ithimir (SoL, audio) (Note: A few months before Marpenoth)</t>
  </si>
  <si>
    <t>5th Kythorn </t>
  </si>
  <si>
    <t>Chessenta: Tchazzar's forces are victorious at Soolabax (BotG II pg.123)</t>
  </si>
  <si>
    <t>Kythorn </t>
  </si>
  <si>
    <t>Cormyr: Manshoon plans to conquer Cormyr via a conspiracy of unsatisfied nobles he influences, as Cormyr is on the brink of civil war. To further his goals he also secretly starts killing War Wizards.(E: EE)</t>
  </si>
  <si>
    <t>Elminster having been 'slain' by Manshoon travels the Underdark below Cormyr as an sentient ashcloud. He discovers that the drow try to harvest silver fire by killing Chosen, among them Simrustar Aglamir. Her silver fire invigorates Elminster and both share the body of a she-drow as a vessel for their spirits.(E: EE)</t>
  </si>
  <si>
    <t>Cormyr: The 'Council of Dragons' is canceled and Cormyr tethers on the brink of civil war.(E: EE)</t>
  </si>
  <si>
    <t>Cormyr: Storm Silverhand travels through the Forest Kingdom, recruiting new Harpers. Meanwhile her sister, the Simbul uses bluefire artifacts to close planar rifts. (E: EE)</t>
  </si>
  <si>
    <t>Cormyr: Castle Urlingstar, a prison for sentenced nobles, suffers a string of murders. Events turn catastrophic as the southern tower is destroyed. In the end the few surviving staff and noble inmates flee the castle, teleporting directly to the royal gardens in Suzail. Rumors speak of a black dragon attacking, mage duels involving the likes of Elminster and Manshoon, drow assassins, and even state-sanctioned killings of the troublesome noble inmates (who are the source of that particular rumor). (E: EE)</t>
  </si>
  <si>
    <t>Cormyr: House Delcastle is attacked by nobles influenced by Manshoon, Delcastles' Matriarch and retainers are killed in the fight, but most of the attacking nobles die as well. (E: EE)</t>
  </si>
  <si>
    <t>Cormyr: The Simbul sacrifices herself to restore Elminster. Empowered by the collected magical energies and enraged over the losses he had to suffer, Elminster goes on a rampage, killing and punishing several deserving villians and ending Manshoon's plan for conquering Cormyr. In the end he uses the power to restore the vestige of Mystra back to full divinity. (E: EE)</t>
  </si>
  <si>
    <t>Storm, Elminster and Mirt the Moneylender start training the new Harpers. (E: EE)</t>
  </si>
  <si>
    <t>As the Spellplague ends, the post-Weeping spells stop to function and the old ways of magic return. Spellscars start to lose their powers. ('Summer started', S:TC pg.260)</t>
  </si>
  <si>
    <t>Chessenta: Tchazzar is slain in battle with the Brotherhood of the Griffon and it's dragon allies. Also the Bonewyrm's Alasklerbanbastos body is destroyed again. Shala Karanok resumes control of Chessenta, reenforcing the laws against wizards again. </t>
  </si>
  <si>
    <t>Murghôm: The vampire dragon Brimstone is forced to release the other draconic players from his spell. ('The Spectral Blaze' ends)(BotG III pg. 356-357, 361-363, 367)</t>
  </si>
  <si>
    <t>???? Arkanûl/High Imaskar: Carmenere, the niece of Queen Arathane, becomes diplomat in High Imaskar (SoL, audio) (Note: After Sword of the Gods)</t>
  </si>
  <si>
    <t>10th Marpenoth Arkanûl: Airspur loses contact to it's arambarium mine on the isle of Ithimir. The two squads of peacekeepers send to investigate do not return. (SoL, audio) </t>
  </si>
  <si>
    <t>16th Marpenoth Arkanûl: In Airspur pictures are stolen from the gallery of House Norjara. In relation to this event the windsoul genasi thief Riltana and the deva Demascus are attacked by genasi vampires of House Norjara. (SoL, audio) (Spinner of Lies begins)</t>
  </si>
  <si>
    <t>17th Marpenoth Airspur: Queen Arathane asks the deva Demascus to investigate what happened to the arambarium mine on Ithimir. The Queen fears that her four stewards might start a war. In a fight with Demascus, 'Lord Pashra', a watersoul genasi and merchant of vegetables, is revealed to be an oni mage, who is in league with the drow priestress Chenraya Xorlarrin. (SoL, audio) </t>
  </si>
  <si>
    <t>18th Marpenoth Arkanûl/Airspur: Demascus and his companions discover that the drow repaired an old Chondathan gate which now leads to the Demonweb. They and a band of vampires of House Norjara separately enter the Demonweb to investigate. (SoL, audio) </t>
  </si>
  <si>
    <t>19th Marpenoth Arkanûl/Airspur: During the flight from the Demonweb the vampiress Lady Essention of the Runecourt, unloved ally of Vampirelord Castrian of House Norjara, and the genasi vampires who accompanied her are destroyed. (SoL, audio) </t>
  </si>
  <si>
    <t>20th Marpenoth </t>
  </si>
  <si>
    <t>Waterdeep: Samark ‘Blackstaff’ Dhanzscul is murdered by Khondar ‘Ten Rings’ Naomal, the Guildmaster of the Watchful Order. Khondar's son Centiv disguises as Samark to cover the murder. Khondar's wants to turn Waterdeep into a magocracy under his rule. (W:BT)</t>
  </si>
  <si>
    <t>Arkanûl: Queen Arathene herself and Demascus lead and expedition to the isle of Ithimir, where they fight drow within the arambarium mine.(SoL, audio) </t>
  </si>
  <si>
    <t>21th Marpenoth Arkanûl: The drow on Ithimir use a gigantic spider-shaped balloon to carry away the arambarium motherload towards Airspur, where they plan to use it to open a new portal to Menzoberranzan. Queen Arathene leads an attack into the Demonweb. The motherload is transformed into a staff and the new portal opens. Demascus manages to shatter the arambarium staff and keep the larger headpiece, while the drow priestress Chenreya Xorlarrin is left with the smaller rest on the Menzoberran-side of the now closed portal.(SoL, audio) </t>
  </si>
  <si>
    <t>22th Marpenoth Arkanûl (SoL, audio) (Spinner of Lies ends)</t>
  </si>
  <si>
    <t>12th Nightal Waterdeep: Samark's apprentice and heir Vajra Safahr assumes the mantle of the Blackstaff. Khondar Naomal ist defeated and slain by the magics of Ahghairons Tower. (W:BT)</t>
  </si>
  <si>
    <t>1480 DR Year of the Deep Water Drifting </t>
  </si>
  <si>
    <t>Lolth starts to create the Demonweave. Drow mages rise in status. (Menzo pg. 13)</t>
  </si>
  <si>
    <t>Waterdeep: Noble titles are publicly offered for sale. (EFR pg.53)</t>
  </si>
  <si>
    <t>Mirtul </t>
  </si>
  <si>
    <t>Moonshae Isles/Sarifal: Queen Ordalf leShay discovers, that Lady Amaranth leShay, her younger half-sister and the rightful heiress to the throne of Karador, is still alive. Queen Ordalf plots to have her killed, but in the end Lady Amaranth forges an alliance with her nephew, Ordalf's son Prince Araithe, Lord of Winterglen and the Citadel Umbra. Amaranth herself has the loyalty of several eldarin lords and the knights of Llewyrr, while Araithe's forces consists of eladrin and even heretic drow, who want to redeem Lolth as Araushnee.</t>
  </si>
  <si>
    <t>Moonshae Isles/ Moray: Malar the Beastlord returns to the Moonshaes. His Wild Hunt, consisting of lycanthropes and wild beasts destroy several villages of the Northlanders on Moray. (RoS pg. 174-175) The wild hunt under Malar's personal leadership besieges the ruins of Caer Moray, where the surviving humans took refugee. (RoS pg 184-185) The goddess Chauntea aids the refugees by summoning a tsunami, washing away the lycanthropes, but Moray as a whole falls to the Black Blood of Malar. (RoS pg 190-191)</t>
  </si>
  <si>
    <t>(Mirtul, 'month of melting', RoS pg 57 )</t>
  </si>
  <si>
    <t>(*Note: The year of RoS is a pure guess of mine, but as the status quo of the Campaign Guide/ 1479 DR Year of the Ageless One is put aside it must be in or after that year. I suppose that the return of Malar to the Moonshaes might be interpreted as one of the first signs of the Sundering.)</t>
  </si>
  <si>
    <t>Nightal </t>
  </si>
  <si>
    <t>Waterdeep: The Vigilant Order, a cult dedicated to Asmodeus is destroyed and a dark ritual involving several ritual murders is prevented from succeeding. Master Talus, an archmage from the House of Wonders is killed during the ritual and Sathariel, an angel of Asmodeus is slain by the deva Jinnaoth. (CoS)</t>
  </si>
  <si>
    <t>1481 DR Year of the Grinning Halfling (S:TC)/Thoughtless Suitor (FRPG4) </t>
  </si>
  <si>
    <t>Aglarond/Delthuntle: 'Grandfather' (of Assassins) Pericolo Topolino discovers the 'lichwreck', the resting place of the lich Ebonsoul. His protege Spider dives for the treasures, accidently freeing the lich. The next night Grandfather Topolino is slain by Ebonsoul and Spider flees for his life.</t>
  </si>
  <si>
    <t>1482 DR Year of the Narthex Murders </t>
  </si>
  <si>
    <t>Baldurs Gate: Duke Abdel Adrian of Baldur's Gate and son of Bhall is attacked by his last remaining sibling and as one slays the other, the god Bhall returns to the Realms in the body of the victor. One of the other three dukes of the city, Torlin Silvershield, becomes Chosen of Bhaal. (MiBG Adv. / SCAG pg.)</t>
  </si>
  <si>
    <t>(*Note: Torlin Silvershield was named the most likely candidate for being Chosen of Bhall in the adventure 'Dead in Thay'.)</t>
  </si>
  <si>
    <t>1483 DR Year of the Tasked Weasel </t>
  </si>
  <si>
    <t>Baldurs Gate: Ulder Ravengard, Blaze of the Flaming Fist and right hand of former Duke Abdel Adrian, takes Duke Adrians place in the Council of Four. (LoBG-ToD #4)</t>
  </si>
  <si>
    <t>(Note: In the comic Ravengard is asked 'how he is shouldering his new position (as Duke)' so it seems that he only recently took over the position. As he is holding 'court' within the Watch Citadel and wears Flaming Fist armor it seems that he inherited his former superiors duties as Marshall of the Flaming Fist as well.)</t>
  </si>
  <si>
    <t>1484 DR Year of the Awakend Sleepers </t>
  </si>
  <si>
    <t>The Sembian armies of Netheril march against the Dalelands. Archingdale is attacked and conquered. (S:TG pg. )</t>
  </si>
  <si>
    <t>Ches </t>
  </si>
  <si>
    <t>19th Ches The reborn Companions of the Hall are reunited with Drizzt on Kelvin's Cairn on the night of the Spring Equinox. Clerics of Lolth sense the anger of their goddess.(S:TC pg.372-373)(D:NotH pg.14&gt;)</t>
  </si>
  <si>
    <t>20th Ches Menzoberranzan: On the Festival of the Founding, House Baenre and Fey-Branche forge an alliance. An avatar of Lolth appears to show her approval. The alliance is sealed by the secret marriage of archmage Gromph Baenre with Minolin Fey, now Fey-Baenre.(D:NotH pg.53-63,98)</t>
  </si>
  <si>
    <t>Luskan: Jarlaxle is ordered back to Menzoberranzan by Matron Mother Quenthel Baenre, leaving Bregan Daerths dealings in Luskan in the hands of Beniago Baenre aka. High Captain Kurth of Ship Kurth. (D:NotH 107-109)</t>
  </si>
  <si>
    <t>Port Llast is attacked by a force of drow lead by Tiago Baenre, some citizens are take to Gauntlegrym/Q'Xorrlarin's mines as slaves. Only a few of the prisoners return later, having been freed by the Companions of the Hall. (D:NotH pg 126&gt;)</t>
  </si>
  <si>
    <t>Menzoberranzan: House Do'Urden is to be recreated on the orders of Lolth for the purpose of leading an army against the Silver Marches. House Xorlarrin leaves Menzoberranzan for it's new-founded sister-city of Q'Xorlarrin.(D:NotH pg. )</t>
  </si>
  <si>
    <t>Icewind Dale: The dwarves of Kelvin's Cairn are attacked by a host of drow under the command of Tiago Baenre and Ravel Xorlarrin. Although the Xorlarrin weapons master Jearth falls in the first assault of the dwarves, Dain Stokely Silverstream and his warriors are defeated and many are taken to Q'Xorrlarin as slaves. (D:NotH pg. 290-301)</t>
  </si>
  <si>
    <t>Luruar: The drow begin to darken the skies over the Silver Marches through the ritual of the Darkening, preparing the battlefield for their warriors. The drow plan to fight a proxy war, with the reborn House of Do'Urden leading forces of all drow noble houses and the orcs of Many-Arrows against the Silver Marches. (D:NotH pg.378-379)</t>
  </si>
  <si>
    <t>Dhalia, Drizzt's former lover and companion is named Matron Mother of House Do'urden, 8th House of Menzoberranzan. To'sun Armgo and his daughter Doum'wielle join House Do'Urden, with Tiago Baenre taking the position of the weapons master. (D:NotH pg.380)(D:RotK pg.5)</t>
  </si>
  <si>
    <t>Luruar: The drow trick giants to follow their banner by presenting them with three fake brothers of the giant's god Thrym as leaders.(D:RotK pg.9)</t>
  </si>
  <si>
    <t>Faerûn/Luruar: The chromatic dragons begin to gather a hoard to reach the Nine Hells. The drow of Menzoberranzan buy the loyalty of the white dragon Arauthator 'The Old White Death' and his children by promises of plunder in their war. (HotDQ Adv. / D:RotK pg. 10)</t>
  </si>
  <si>
    <t>(Note: The dragons actions seem to connected to the 'Hoard of the Dragon Queen' Adventure)</t>
  </si>
  <si>
    <t>Many-Arrows: The rather moderate royal line of Obould is eliminated due to drow intrigues. The bloodthirsty Warlord Hartusk becomes the new leader of the orcs and agrees to an alliance with the drow. Lorgru, son of the last Obould is sent into exile to the Spine of the World. (D:RotK pg.11-13, 336)</t>
  </si>
  <si>
    <t>Luruar: The drow under the banner of House Do'Urden lead an army of orcs, giants and white dragons against the cities of Luruar through the Upper Surbrin Valley, pressing Moonwood first, </t>
  </si>
  <si>
    <t>King Harnoth of Adbar, one of the newly crowned twin kings of Adbar, leads a dwarvish legion via the Underdark to aid besieged Felbarr and Mithril Hall. (D:RotK pg 18, 21)</t>
  </si>
  <si>
    <t>Luruar: Silverymoon, Sundabar and Nesmé as well as the dwarfholds of Adbar, Felbarr and Mithril Hall are besieged by the orc horde. </t>
  </si>
  <si>
    <t>Doum'wielle Do'Urden (Armgo), posing as an emissary of her mother Lady Sinnafein of Glimmerwood leads Twin King Bromm of Citadel Adbar, and his 200 dwarves into a trap. The king is slain by Tiago Baenre and his head is send to Dark Arrow Keep.(D:RotK pg.1, 41-42, 44-51, 335)</t>
  </si>
  <si>
    <t>6th of Eleint Luruar: Sundabar is conquered. King Firehelm is slain by Tiago Do'Urden (Baenre). Thousands of Sundabar's citizens are slain or enslaved. But many Sundabarans fled into the city's citadel and from there escaped into the Everfire Caverns. Sundabar is rebuilt as Hartusk Keep. The Horde plans to use Hartusk Keep to uphold the siege of Silverymoon over the winter month. (D:RotK pg 270-279, 335)</t>
  </si>
  <si>
    <t>Damara: Jarlaxle tries to secure the aid of the dragon sisters Tazmikella and Ilnezhara against the white dragons who fight for the drow in Luruar.(D:RotK pg. 288-290)</t>
  </si>
  <si>
    <t>Luruar: Nesmé is conquered by the Horde. The defenses of the riders of Nesmé are shattered by Tiago Do'Urden astride the white dragon Arauthator 'The Old White Death'.(D:RotK pg.345) Tiago and his wife Saribel Do'Urden (Xorlarrin) proclaim themselves as Duke and Duchess of Nesmé.(D:RotK pg.346) The Horde takes 600 prisoners of which Tiago orders the hardier half to be enslaved, while the other half is left to the 'mercies' of his underlings.(D:RotK pg.348)</t>
  </si>
  <si>
    <t>Luruar: The reborn King Bruenor Battlehammer and his companions reach besieged Mithril Hall and there reveals himself to his people. (D:RotK pg. 354)</t>
  </si>
  <si>
    <t>Sembia: Sembian villages suffer as in addition to the hardships of the ever gloomy, monster-infested sembian plainlands, ever more mercenaries are called upon by Sembia for it's war.(S:TG pg 62)</t>
  </si>
  <si>
    <t>Sembian forces block the road between Daerlun and Cormyr and are massed all along the borders of the Dalelands (S:TG pg 46/55)</t>
  </si>
  <si>
    <t>The Dales have already endured months of attacks by sembian forces. (S:TG pg 125)</t>
  </si>
  <si>
    <t>The sanctuary 'Abby of the Sword' within the Valley of the Rose is destroyed by minions of Mephistopheles, although only the Oracle Elden Corrinthal alone is killed, as he sent the remaining brothers away to Arabel. (S:TG 140/244)</t>
  </si>
  <si>
    <t>The god Mask returns into the Realms through his Chosen Riven. Shar's Cycle of Night is broken and the Ordulin-Maelstrom is closed. (S:TG pg 316)</t>
  </si>
  <si>
    <t>The Sakkors Enclave crashes into the ruins of Ordulin. The Netherese princes Brennus Tanthul and Rivalen Tanthul, Shar's Nightseer, are killed by the falling city. (S:TG pg 319)</t>
  </si>
  <si>
    <t>Although the shroud over Sembia remains, cracks begin to show in its gloom. (S:TG pg 323)</t>
  </si>
  <si>
    <t>Netheril: The High Prince orders the capture of the Chosen. (S:TG: pg.324)</t>
  </si>
  <si>
    <t>Ireabor: The Land is struck by an earthquake. (SCAG pg.)</t>
  </si>
  <si>
    <t>Amn: Locusts afflicted Amn. "...tales began to spread of individuals [...] so-called Chosen [...]</t>
  </si>
  <si>
    <t>at the root of the conflicts that grip the land..." (SCAG pg.)</t>
  </si>
  <si>
    <t>Baldurs Gate: A statue of Minsc 'the Beloved Ranger' and his miniature giant space hamster Boo, heroes from the time before the Spellplague, is transformed into the actual Minsk and Boo by a wild magic surge. (LoBG-ToD #1)</t>
  </si>
  <si>
    <t>11th Uktar ('Vengeance of the Iron Dwarf' begins, D:VotID pg.1 )</t>
  </si>
  <si>
    <t>1485 DR Year of the Iron Dwarf's Vengeance (LotCs Adv. pg 4 )</t>
  </si>
  <si>
    <t>'Tyranny of Dragons' begins</t>
  </si>
  <si>
    <t>(Note: According to information from the Adventurer's League the 'Tyranny of Dragons' arc takes place in 1489 DR and according to pg.10 of the TRoT Adv. the adventures take place 'after the Sundering'. But the novel 'Archmage' tells us, that Tiamat's gamble for power had already failed at the end of 1485DR. [See D: A pg. 2] Additionally the Adventure mentions Connerad Brawnanvil as ambassador of the dwarves to the 'Lord's Alliance', but Connerad dies in 'Archmage'/ 1486 DR. [See: D: A pg.282/ 356] The mentioning of Connerad stepping down as king (TRoT Adv. pg.15) is also wrong, as he is still king at the time of his death. [See D: A pg 282])</t>
  </si>
  <si>
    <t>Swordcoast: One of the three red dragon siblings who rule the island of Tuern is slain by adventurers who look for the Red Dragon Mask. Enraged the two remaining siblings terrorize their subjects, the islands barbaric inhabitants, before turning on each other. (ToD WC pg4)</t>
  </si>
  <si>
    <t>Waterdeep: Dragon attacks turned the Field Ward to ashes (E:DM pg.34) </t>
  </si>
  <si>
    <t>Well of Dragons: An army of unlikely allies, lead by heroes, thwart the machinations of the Cult of the Dragon and Red Wizards of Thay to free Tiamat from the Nine Hells and bring about an new age of dragons.(TRoT Adv.pg.88)</t>
  </si>
  <si>
    <t>(Note: Tyranny of Dragons / The Rise of Tiamat Adventure ends. As the year of the Tyranny of Dragons/ Rise of Tiamat adv.arc is difficult to place, but according to information gathered from the Salvatore novels, I placed them here.) </t>
  </si>
  <si>
    <t>Anauroch: The Bedine rebel. (SCAG pg.)</t>
  </si>
  <si>
    <t>Hammer </t>
  </si>
  <si>
    <t>Beginning of Hammer (D:VotID pg.85 )</t>
  </si>
  <si>
    <t>Around 17th of Hammer (D:VotID pg.87)</t>
  </si>
  <si>
    <t>Around 19th of Ches (D:VotID pg.160)</t>
  </si>
  <si>
    <t>Around 1st of Tarsakh (D:VotID pg.174)</t>
  </si>
  <si>
    <t>Battle of Hilltop (D:VotID pg.221)</t>
  </si>
  <si>
    <t>Around 15th of Mirtul (D:VotID pg.221)</t>
  </si>
  <si>
    <t>Citadel Felbar is freed (D:VotID pg.227)</t>
  </si>
  <si>
    <t>18th of Mirtul Battle of Silver Arrows (D: VotID pg.230)</t>
  </si>
  <si>
    <t>Dwarves take Dark Arrow Keep without a fight (D:VotID pg.328)</t>
  </si>
  <si>
    <t>Flamerule </t>
  </si>
  <si>
    <t>1st of Flamerule (D:VotID pg.330)</t>
  </si>
  <si>
    <t>2nd of Flamerule Battle of Everlund (D:VotID pg.334)</t>
  </si>
  <si>
    <t>6th of Flamerule (D:VotID pg.336)</t>
  </si>
  <si>
    <t>The remaing hordes of Many-Arrows are defeated when returning home to dark Arrow Keep find it occupied by the dwarves and their allies. King Bruenor slays Warlord Hartusk. ( D:VotID pg.336-339)</t>
  </si>
  <si>
    <t>Dark Arrow Keep is razed and it's wooden logs send down the Subrin river to be burned in the forges of Mithril Hall. King Bruenor doesn't reclaim the throne of Mithril Hall but instead asks his fellow dwarfkings to lend him fighters to free Gauntlegrym from the drow. ('Vengeance of the Iron Dwarf' ends, D:VotID pg.344-345 &amp; 'Archmage' begins D: A pg.23)</t>
  </si>
  <si>
    <t>Silver Marches: Heroes from Luruar stop Lolth from creating the Demonweave (WoDE Adv.)</t>
  </si>
  <si>
    <t>Sea of Fallen Stars: Autum The Great Rain begins. (Started Months ago, S:TR pg.323, SCAG pg 17)</t>
  </si>
  <si>
    <t>1486 DR Year of the Nether Mountain Scrolls </t>
  </si>
  <si>
    <t>26th Ches High Forest/Lost Peaks: Chosen prisoners of Netheril, aided by Harper agents, free themselves from their prison amid the Lost Peaks. (S:TA Pg.389)</t>
  </si>
  <si>
    <t>5th of Mirtul Fire in the Blood begins (BA III pg 1)</t>
  </si>
  <si>
    <t>5th of Eleint: King Foril Obarskyr dies in his sleep. (BA III pg.252)</t>
  </si>
  <si>
    <t>Turmish: The Chosen of Lathander Stedd Whitehorn heals the mental deterioration of the Emerald Enclave's elven leader Lady Cindermoon, now Shadowmoon, longtime Chosen of Silvanus. (S:TR pg.254). Due to the Great Rain the holy island of Ilighôn is reborn and Turmish's capital Alaghôn becomes a port again. (S:TR pg. 263-264)</t>
  </si>
  <si>
    <t>The Turmish fleet battles an pirate armada under the command of Umberlee's Chosen, the undead pirate Evendure. The pirates are beaten and Evendur is apparently killed by the turmish pirate captain Anton Marivaldi.(S:TR pg.321)</t>
  </si>
  <si>
    <t>Sea of Fallen Stars: After months the 'Great Rain' comes to an end. The waters of the Sea of Fallen Stars have swollen so greatly, that it's shores now resemble something akin to the shoreline from before the Spellplague again. (S:TR pg 323/ S:TH pg. 180)</t>
  </si>
  <si>
    <t>Faerûn: The Earthmotes begin to drop from the sky (Note: In Uktar it is already many tendays ago)(S:TS pg. 243) The Earthmotes of the city of Airspur strangely resist this effect (SCAG pg.11)</t>
  </si>
  <si>
    <t>Uktar </t>
  </si>
  <si>
    <t>Cormyr: The shadow fiends of Wheloon escape their prison and march on Marsember. (S:TS pg.6)</t>
  </si>
  <si>
    <t>Myth Drannor: The elven city is under siege by the forces of Netheril. (S:TS pg.6)</t>
  </si>
  <si>
    <t>2nd Uktar Cormyr: The city of Marsember is sacked by the Shadovar. Grand Duke Farninger Seasilver wants to flee to Elversult but is slain by Prince Yder Tanthul of Netheril.(S:TS 1&gt;, 62)</t>
  </si>
  <si>
    <t>Vilhon Wilds/Reach: The river Arrabar is in slow flood as the Sea of Fallen Stars seeps back into the Vilhon Reach, only slowed by a line of earthmotes the goddess Chauntea had dropped across the valley, allowing her faithful time to bring in the harvest. (S:TS pg.155)</t>
  </si>
  <si>
    <t>Underchasm: The god Helm returns to the Realms due to the faith of his Chosen Kleef Kenric.(S:TS pg.264-266)Prince Yder Tanthul is slain in battle against Helm's Chosen Kleef Kenric. (S:TS pg.279) Lady Arietta Seasilver, Chosen of Siamorphe and her fellow Chosen convince the primodial Grumbar to remain in the Realms and block Shar's attempt to bring the Shadowfell into the Realms via the Underchasm. Joelle Emmeline, chosen of Sune sacrifices herself to seal the pact with Grumbar. The Underchasm is filled with earth in the process. Lady Seasilver, now Grand Duchess of Marsember and Kleef Kenric return home to Marsember. (S:TS pg.295)</t>
  </si>
  <si>
    <t>(*Note: The East Rift is probably not filled up, as the earth does not rise higher then Sadrak's Splinter, which lay on lower ground than the Rift before the Spellplague.)</t>
  </si>
  <si>
    <t>14th Uktar (BA III pg 435 )</t>
  </si>
  <si>
    <t>Cormyr: King Irvil Obarskyr of Cormyr dies (BA III pg 443)</t>
  </si>
  <si>
    <t>24th Uktar </t>
  </si>
  <si>
    <t>Cormyr: Shadowwalkers from the Hall of Shadows reinforce the Shadowvar army besieging Suzail. Suzails walls are briefly breached by the shades. Although the shadow warriors kill many not one of them is able to open the gates before being slain. (BA III pg 447)</t>
  </si>
  <si>
    <t>Cormyr: War wizards close the portal within the Forgotten Keep, cutting of Netheril's supplies in the region, breaking the siege of Arabel.(BA III pg 448)</t>
  </si>
  <si>
    <t>Festival of the Feast of the Moon </t>
  </si>
  <si>
    <t>Cormyr: At dawn the Army of the Western Marches rides down from Arabel, crushing what remains of Netheril's army at the walls of Suzail. Not a single soldier of the shadovar is spared. The siege of Suzail ends. It is expected that Marsember can now be quickly liberated between two cormyrean armies. (BA III pg 448)</t>
  </si>
  <si>
    <t>5th of Nightal </t>
  </si>
  <si>
    <t>Crown prince Baerovus abdicts the throne in favor of his sister Raedra Obarskyr, who is to be officially crowned in a tenday.</t>
  </si>
  <si>
    <t>(BA III : Fire in the Blood ends.)</t>
  </si>
  <si>
    <t>15th Nightal</t>
  </si>
  <si>
    <t>Cormyr: planed crowning of Queen Raedra Obarskyr</t>
  </si>
  <si>
    <t>Gauntlgrym: The dwarven forces claim victory in Gauntlgrym. King Connerad Brawnanvil of Mithril Hall is posthumously crowned 1st king of Gauntlgrym. King Emerus Warcrown dies while being proclaimed the 2nd king of Gauntlgrym. Shortly after on the day Bruenor Battlehammer is crowned 3rd king of Gauntlgrym. (D: A pg.356-357)</t>
  </si>
  <si>
    <t>('Archmage' ends)</t>
  </si>
  <si>
    <t>Tymanther: (Ashes of the Tyrant begins)</t>
  </si>
  <si>
    <t>26th Nightal </t>
  </si>
  <si>
    <t>Tymanther/ Unther: The untherite god Enlil answers to the dragonborn Dumuzi's plea for help and comes to the aid of Djerad Thymar. Gilgeam and Unther return to Toril. Gilgeam decides to reclaim his land from the dragonborn (BA IV pg.420-42, SCAG pg.13-14)</t>
  </si>
  <si>
    <t>Imaskar/Mulhorand: The old gods of Mulhorand manifest among their people and lead a rebellion against their Imaskari rulers, who flee to the Plains of Purple Dust or extraplanar safeholds. Unlike other Chosen, the mulhorandi manifestations of the gods remain to rule their people after the Sundering. (SCAG pg.12)</t>
  </si>
  <si>
    <t>Note: I assume that the gods of Mulhorand returned about the same time, the pantheon of Unther returned.</t>
  </si>
  <si>
    <t>1487 DR Year of the Rune Lords Triumphant (S:TH pg.9) </t>
  </si>
  <si>
    <t>Early Spring: Maestro begins( D: M pg.24)</t>
  </si>
  <si>
    <t>Spring and Summer</t>
  </si>
  <si>
    <t>Earthquakes and volcanic eruptions abound (as Abeir begins to separate from Toril) (S:TH pg.5)</t>
  </si>
  <si>
    <t>Stars fell reportedly from the sky, gods long thought dead walk the land and armies lead by Chosen clash everywhere (S:TH pg.7)</t>
  </si>
  <si>
    <t>The Island Kingdoms: ships claiming to be from Evermeet, Lantan and Nimbral sail into ports along the Sword Coast and the Shining South (SCAG pg.18)</t>
  </si>
  <si>
    <t>Chessenta: The capitol Luthcheq loses control over the realm and Chessenta becomes a collection of city-states bound by common culture and mutual defense. (SCAG pg.11)</t>
  </si>
  <si>
    <t>Note: year is pure guess</t>
  </si>
  <si>
    <t>The Shining South: Halruaa returns from Abeir to Toril (SCAG pg.10-11)</t>
  </si>
  <si>
    <t>(Note concerning 'Legacy of the Crystalshard': Although a note placed the Adventure in 1485DR, this makes little sense, as 'Archmage' states, that Dain Stokley Silverstream is only freed from drow slavery in Nightal 1486 DR (D: A pg.348) and the Hosttower of Luskan is about to be restored (D: A pg.360). )</t>
  </si>
  <si>
    <t>Luskan: The Arcane Brotherhood is revived in Luskan (LotCs Adv. pg.2)</t>
  </si>
  <si>
    <t>Elesias</t>
  </si>
  <si>
    <t>Icewind Dale: The People of Icewind Dale are threatened by the machinations of the Arcane Brotherhood, the wight of Akar Kessel and Hedrune the Ice Witch, Chosen of Auril. (LotCs Adv. pg.3)</t>
  </si>
  <si>
    <t>15th Eleint Icewind Dale: The dwarven community of Icewind Dale lead by Dain Stokely Silverstream is threatened to be torn apart due to the corrupting influence of the black ice, a legacy of the crystal shard. (LotCs Adv. pg.3)</t>
  </si>
  <si>
    <t>25th Eleint The Legacy of the Crystal Shard Adventure begins.(LotCs Adv. pg.4)</t>
  </si>
  <si>
    <t>28th Eleint Icewind Dale: Caer-Konig is raided by the pirate crew of the 'Howling Fiend' (LotCs Adv. pg.5)</t>
  </si>
  <si>
    <t>Highharvesttide: Icewind Dale: Stokely Silverstream and the dwarves loyal to him flee the dwarven valley.</t>
  </si>
  <si>
    <t>1st Marpenoth Icewind Dale: Dwarven zombies emerge from the mines below Kelvin's Cairn.</t>
  </si>
  <si>
    <t>Ship Rethnor from Luskan establishes a protection racket in Caer-Konig and Caer-Dineval.(LotCs Adv. pg.5/6)</t>
  </si>
  <si>
    <t>3rd Marpenoth Icewind Dale: The Pirates of the Howling Fiend attack Easthavn.(LotCs Adv. pg.6)</t>
  </si>
  <si>
    <t>10th Marpenoth Icewind Dale: Dain Stokley Silverstream and King Jarund Elkhardt declare war on Hedrune the Ice Witch.</t>
  </si>
  <si>
    <t>Early Marpenoth 'The Herald' Begins (S:TH pg 9)</t>
  </si>
  <si>
    <t>The groundshackings begin to ebb down. (S:TH pg)</t>
  </si>
  <si>
    <t>Nights grow longer.(S:TH pg.5)</t>
  </si>
  <si>
    <t>The shores of Cormyr are still flooded because of the Great Rain (S:TH pg 180)</t>
  </si>
  <si>
    <t>Telamont Tanthul becomes Chosen of Shar. Chosen of other gods are to be destroyed by Netheril. (S:TH pg.23-24) Telamont is finally feeling his age, contemplates of becoming a shadow-lich. (S:TH pg.26) Hadrhune is dead. Telamont forbade the use of resurrection and mind-magic as dead shades and other dead spellcasters spirits trapped in the Weave are trying to take over spell-users they were close to in life. (S:TH pg.29)</t>
  </si>
  <si>
    <t>9th Marpenoth </t>
  </si>
  <si>
    <t>Elminster enters Candlekeep to secretly look for writings of Khelben Arunsun on the Weave(S:TH pg 48)</t>
  </si>
  <si>
    <t>Netheres agents start slaying the baelnorn of Myth Drannor and draining the ancient elven magics.(S:TH pg.)</t>
  </si>
  <si>
    <t>12th Marpenoth </t>
  </si>
  <si>
    <t>Cormyr: Rumors that Myth Drannor and the Dales have fallen reach Suzail, but not everyone believes in them. (S:TH pg.178)</t>
  </si>
  <si>
    <t>Shade Enclave: The city of Shade itself is moved against Myth Drannor. (S:TH pg.312)</t>
  </si>
  <si>
    <t>The Battle for Candelkeep</t>
  </si>
  <si>
    <t>Netherese sleeper-agents among the monks of Candlekeep are activated and attack the other monks, only to discover that among these are agents of the Moonstars and Red Wizards. Laeral and Alustriel of the Seven Sisters are revealed to be among those monks. Elminster tricks the Netherese by posing as High Prince Tanthul. Elminster is convinced by Larloch to help him use the energies of Candlekeeps wards to strengthen the Weave.</t>
  </si>
  <si>
    <t>The wards of Candlekeep are destroyed, but their energies absorbed by Larloch. Larloch leaves for Myth Drannor with the betrayed Elminster, Laeral and Alustriel in pursuit. (S:TH pg.)</t>
  </si>
  <si>
    <t>After the fight Dove Falconhand appears to collect the surving Moonstar agents of Candlekeep and leads them into battle in Myth Drannor. (S:TH pg.)</t>
  </si>
  <si>
    <t>13th Marpenoth</t>
  </si>
  <si>
    <t>The Second Fall of Myth Drannor</t>
  </si>
  <si>
    <t>Larloch attacks the baelnorns and magics of Myth Drannor. (S:TH pg.)</t>
  </si>
  <si>
    <t>High Prince Tanthul and his arcanist begin the ward-drain ritual devised by Prince Drathan Tanthul to drain the Mythal of Myth Drannor. (S:TH pg.)</t>
  </si>
  <si>
    <t>Terrible monsters appear within the lines of the netherese mercenaries.(S:TH pg.280&gt;)</t>
  </si>
  <si>
    <t>Prince Vattick Tanthul of Netheril is killed by Dove Falconhand (S:TH pg)</t>
  </si>
  <si>
    <t>Dove Falconhand succumbs to her injuries after she called the baelnorns of Myth Drannors' tombs to defend the city. (S:TH pg316, 321,323,325)</t>
  </si>
  <si>
    <t>The Srinshee appears to defend Myth Drannor. (S:TH pg 246, 326-327)</t>
  </si>
  <si>
    <t>Prince Mattick Thantul, witnessing the power of the Srinshee, flees the fight of Myth Drannor (S:TH pg.328)</t>
  </si>
  <si>
    <t>As the baelnorn of Myth Drannor fight the mercenary army, the dead of Myth Drannor begin to sing.(S:TH pg 325, 329)</t>
  </si>
  <si>
    <t>Larloch shatters the minds of many of shade's finest arcanists, among them Prince Aglarel. (S:TH pg. 336-338)</t>
  </si>
  <si>
    <t>The Shrinshee orders the baelnorn to protect the 'Tree of Souls'. They form a magical shield around the tree, that even shields the tree from the later impact of the Shade Enclave. (FtR:TDaCF)</t>
  </si>
  <si>
    <t>The Srinshee sacrifices herself to wrest the magical energies from Larloch and High Prince Tanthul and strengthens the Weave with the power of the city's mythal and the wards of Candlekeep. (S:TH pg.348-349)</t>
  </si>
  <si>
    <t>Shade Enclave crashes onto Myth Drannor. Elminster ensures the death of High Prince Telamont Tanthul as the Shade Enclave crashes onto Myth Drannor. Elminster himself is saved by Mystra, who gained full control over the Weave again, stopping Shar from turning it into a new Shadowweave. (S:TH pg350-352)</t>
  </si>
  <si>
    <t>The last remaining defenders of the City of Song, among them Coronal Ilsevele Miritar and her consort Flar Starbrow, were rescued by the Srinshee and transported to Semberholme. (S:TH pg.352) The living elves temporarily abandon Myth Drannor. (FtR:TDaCF) </t>
  </si>
  <si>
    <t>Only few Shadovar survive the fall of their city, among them the sisters Manarlume and Lelavdra Tanthul and the arcanist Gwelt (S:TH pg. 353) who later form a secret society, collecting surviving Thulthantans within the 'Court of the Three', which is located within the least damaged ruins of the former Citadel of the Raven. They also plan to retake surving netherese cities. (FtR:TDaCF)</t>
  </si>
  <si>
    <t>Tabra, a female archmage and last apprentice of the netherese arcanist Ioulaum, who had been captured, tortured and disfigured by Telamont Tantul, is freed from stasis by the death of the High Prince. In revenge she sets out to destroy surviving Shadovar arcanists. (E:S pg.45)</t>
  </si>
  <si>
    <t>14th Marpenoth 'The Herald' Ends (S:TH pg)</t>
  </si>
  <si>
    <t>Vangerdhast is returned to human form by Mystra (S:TH pg.358)</t>
  </si>
  <si>
    <t>Abeir and Toril are apart again. The Sundering has ended. (S:TH pg.355)</t>
  </si>
  <si>
    <t>30th Marpenoth Waterdeep: the half-drow sorceress Lirdolin Lacûva of Dambrath begins to set up a timeline of the finale years of the Spellplague and the Time of the Sundering. (Non-Offical)</t>
  </si>
  <si>
    <t>1488 DR Year of Dwarvenkind Reborn </t>
  </si>
  <si>
    <t>Throughout much of Faerun, the winter of 1487 and 1488 lasted longer than any on record. The solstices and equinoxes had somehow drifted. Later seasons followed suit, with each starting and ending later than expected. (SCAG pg.18)</t>
  </si>
  <si>
    <t>Late Tarsakh (Spellstorm Begins)</t>
  </si>
  <si>
    <t>Cormyr/Suzail: The Dragon Rampant Club is burned to the ground after a wild spell duel between Manshoon and Shaaan the Serpent Queen. They fought over the mind of Lord Sardasper Halaunt who came to Suzail, offering to sell the legendary Lost Spell of the god Azuth. Lord Halaunt is left a drooling idiot and is returned to his home by his servants. (E:S pg.27)</t>
  </si>
  <si>
    <t>Cormyr: Drawn by rumors, that the legendary Lost Spell of the late god Azuth has been found several archmages meet at 'Oldspires', the home of Lord Sardasper Halaunt. The manor is curtained by a Spellstorm and the wizards find that they can't leave and that their magic is diminished by the storm. The archmages assembled are Elminster of Shadowdale, Manshoon (once of the Zhentarim), Malchor Harpel (once of Longsaddle and still of the returned Twilight Tower), Tabra, Maraunth Torr, Skouloun and Yusendre (two surviving Elders of Nimbral), Runemaster Calathlarra of the Twisted Rune, Shaaan the Serpent Queen, Alastra Hathwinter of the Harpers, Laragunt of Threskel and an unnamed Red Wizard. The later two, spooked by their loss of magical power flee back into the Spellstorm and are turned insane by it. (E:S pg.56-63). The 'negotiations' for the ownership of the Lost Spell that take place inside 'Oldspires' claim the lives of archmages Maraunth Torr, Skouloun and Yusendre of Nimbral, Runemaster Calathlarra, Shaaan the Serpent Queen and Alastra Hathwinter.</t>
  </si>
  <si>
    <t>(Spellstorm Ends)</t>
  </si>
  <si>
    <t>Luruar: The League of the Silver Marches disbands due to ill feelings among it members caused by failures during the war against the orcs. (SCAG pg. 18)</t>
  </si>
  <si>
    <t>Netheril: The remaining netherese settlements battle the Bedine. At a battle for the Memory Spire a hive of phaerimm is reawakend, who use their magics to drain life and magic from the lands below the spire.(SCAG pg.18)</t>
  </si>
  <si>
    <t>Sembia: Sembia dissolves into a collection of city-states. (SCAG pg. 18)</t>
  </si>
  <si>
    <t>1489 DR Year of the Warrior Princess </t>
  </si>
  <si>
    <t>Many of the wars begun in the Sundering come to a close. (SCAG pg.18)</t>
  </si>
  <si>
    <t>Following Flamerule, Vhaeraun and Eilistraee are separate deities with the same powers and portfolios they had before 1375, but a new understanding, respect, and even friendship for each other. Some of their followers still war with each other, but the two deities do not. Thus far, Eilistraee’s teachings after the Sundering are the same as before the Sundering. (Source ED)</t>
  </si>
  <si>
    <t>Eilistraee, the Dark Dancer is seen dancing and speaking to mortals up and down the Sword Coast (E:DM pg. 106)</t>
  </si>
  <si>
    <t>Waterdeep: Laeral Silverhand replaces Dagult Neverember as Open Lord of Waterdeep. (TRoT Adv. pg 14). Dagult, after losing Waterdeep, consolidates his power by concentrating his efforts as Lord-Protector of Neverwinter (TRoT Adv.pg. 15). Many nobles and guildmasters of the city are vying for the attention of or conspire against the new Open Lord Laeral Silverhand, while trying to use the transition to get rid of rivals This political chaos, that many of the city's residents consider 'business as usual', will still not be resolved in 1491 DR (PotA Adv. pg. 38)</t>
  </si>
  <si>
    <t>(Note: According to 'The Herald' Laeral spend most of her time searching for clues about Khelbens work concerning the Weave at Candlekeep. So her appearance in the Tiamat adventure is wrong assuming my corrections concerning the date of that adventure derived from the dates taken from the Salvatore novels are correct. As the adventure was placed within this year I placed Laeral's appearance as Open Lord here.)</t>
  </si>
  <si>
    <t>1490 DR Year of the Star Walker's Return </t>
  </si>
  <si>
    <t>Dessarin Valley: Cultist of the Elemental Eye try to add Nurvureem, the 'Dark Lady' of Rundeth Manor, to their ranks, but the 'drow dragon' declines the offer by killing most of the cult's envoys. (PotA Adv. pg.36, 179-180) (Note: several months before the adventure begins)</t>
  </si>
  <si>
    <t>Waterdeep: Laeral Silverhand gatheres enough support to restore noble titles and property to noble families who lost them through misfortune or folly and takes them from those who bought them, like the Wild Lords (Du 190) and foreign agents. (SCAG pg. 57) </t>
  </si>
  <si>
    <t>1491 DR Year of the Scarlet Witch </t>
  </si>
  <si>
    <t>The woodelf Morgwais, called the 'Red Lady' or 'Lady of the Wood', seeks to unite the disparate elftribes of the High Forest through the Caerilcarn (Council of the Wood) to resurrect the ancient kingdom of Eaerlann. In 1491 DR first steps have been taken by allying various elven settlements. (PotA Adv. pg.16)</t>
  </si>
  <si>
    <t>(Note: 'Princes of the Apocalypse'Adv. begins) (PotA Adv. pg.19)</t>
  </si>
  <si>
    <t>(Note 'Princes of the Apocalypse'Adv. Ends)</t>
  </si>
  <si>
    <t>( Note: 'Death Masks' begins) (E: DM, pg.15)</t>
  </si>
  <si>
    <t>Waterdeep: A plague chases most residents from Downshadoe and the Warrens (SCAG pg 55, E:DM pg 86)</t>
  </si>
  <si>
    <t>Lord Mirt the Moneylender returns to Waterdeep after over a century. (E:DM pg.7)</t>
  </si>
  <si>
    <t>The floating shanty-town district Mistshore burns (E: DM, pg.22) and the harbor is returned to it's original function (SCAG pg.55, E:DM pg.). The Melairshield (CW pg.20) seems to be damaged, as houses collapse into Downshadow Digging below the city without permission is declared illegal. (SCAG pg. 55, E:DM pg.72-73)</t>
  </si>
  <si>
    <t>Cloud Giants lead by a giant named Burrult visit Waterdeep in their cloud castle in search of Princess Irie, daughter of storm giant king Skyvald (E:DM pg.59) </t>
  </si>
  <si>
    <t>(Note: probably foreshadowing the events of 'The Storm King's Thunder'-Adventure)</t>
  </si>
  <si>
    <t>Open Lord Silverhand orders to restore the Guard, Watch, Navy and it's Griffon Cavalry to it's original functions. But Laeral doesn't want to refound Force Grey just yet. (SCAG pg 55, E:DM pg. 64, 144-146)</t>
  </si>
  <si>
    <t>Masked Lord Braethan Cazondur's tries to become ruler of Waterdeep. His bid for power claims the lives of several of his fellow Masked Lords as well as those of about a dozen guildmasters. During his fight with Open Lord Laeral Silverhand, Cazondur is slain by his own allies, after those received orders from their master, the Xanathar to stop the Masked Lord, whose ambitions didn't sit well with the crimelord's goals. (E:DM pg.370-371)</t>
  </si>
  <si>
    <t>( Note: 'Death Masks' ends)</t>
  </si>
  <si>
    <t>1492 DR Year of Three Ships Sailing</t>
  </si>
  <si>
    <t>1493 DR Year of the Purple Dragons</t>
  </si>
  <si>
    <t>СА</t>
  </si>
  <si>
    <t xml:space="preserve"> The endless war between Lord Alathene and Lord Vanrak has long consumed the scions of House
Moonstar. The current generation took it as a personal affront
when Shar’s avatar impersonated the Moonmaiden during the
Time of Troubles, and it has redoubled its efforts to discover
Lord Vanrak’s hidden redoubt in the depths of Undermountain.
In recent years, Lord Helve has sponsored no less than a dozen
adventuring companies to delve the depths of Undermountain
in hopes of fi nding his trail but so far to no avail. This has
led to the despairing conclusion that there might simply be no
physical link between the hidden temple of Shar and the rest
of Undermountain.
 The rise of the Shadow Thieves and their ability to slip
between the shadows has given Lady Alathene a new idea:
She intends to send a band of adventurers into the Plane of
Shadow to establish a temporary base. From there, companies
Crest of
House Amcathra
Illustration by Wayne England
620_88162_Ch2.indd 61 20_88162_Ch2.indd 61 4/22/05 11:16:49 AM /22/05 11:16:49 AM
PEOPLE OF WATERDEEP
62
of adventurers chartered by House Moonstar can search
for Lord Vanrak’s Undermountain in the shadow analog of
Undermountain and then attack it from its point of greatest
weakness. Of course, fi nding a band of adventurers able and
willing to embark on a long sojourn on the Plane of Shadow
is proving to be a challenge.</t>
  </si>
  <si>
    <t>CYBORGS AND MAGES, UKRAINIAN RPG COMMUNITY</t>
  </si>
  <si>
    <t>Lady Brandeleira Talost, wrinkeld old noblewoman, who knows Elminster intimately and has a terrible fashion sense (E:DM 79), Kalaerra, Tamra, Marlemoeve, Hethildra</t>
  </si>
  <si>
    <t xml:space="preserve"> Lady Hamaleiya Zulpair (Matriarch) (E:DM 324), Ulmord, and Alethtan, Paeradrus Zulpair (whereabout is unknown)</t>
  </si>
  <si>
    <t>Daerevvros</t>
  </si>
  <si>
    <t xml:space="preserve">Nilraun Dhaerlost </t>
  </si>
  <si>
    <t xml:space="preserve">Oyn Evenmor </t>
  </si>
  <si>
    <t>Aldor Urnpoleshurst</t>
  </si>
  <si>
    <t>Achreny Ulyeltin</t>
  </si>
  <si>
    <t>Sir Aquilan "the Just"</t>
  </si>
  <si>
    <t xml:space="preserve">Dolpherus Thangolir </t>
  </si>
  <si>
    <t>Lord Korras Anteos the Third (WATE 1-2)
Lady Belinda Anteos (manages the Sword Coast Trader's Bank in Daggerford) (SCAG 48)</t>
  </si>
  <si>
    <t>Korras Anteos</t>
  </si>
  <si>
    <t>Branathleira Estelmer </t>
  </si>
  <si>
    <t>Myrathranda Gost</t>
  </si>
  <si>
    <t>Challras Gralleth</t>
  </si>
  <si>
    <t>Rharlek Gralleth </t>
  </si>
  <si>
    <t>Andalar Helmfast</t>
  </si>
  <si>
    <t>Kastarra Hunabar</t>
  </si>
  <si>
    <t>Dresdark Kormallis</t>
  </si>
  <si>
    <t>Harlbrittur Kothont </t>
  </si>
  <si>
    <t>Eskeneldur Manthar</t>
  </si>
  <si>
    <t>Ballinton Marchenor</t>
  </si>
  <si>
    <t>Stedd Moonstar</t>
  </si>
  <si>
    <t>Haelram Roaringhorn</t>
  </si>
  <si>
    <t>Brandeleira Talost</t>
  </si>
  <si>
    <t>Hamaleiya Zulpair (</t>
  </si>
  <si>
    <t xml:space="preserve">Larr  Stormont </t>
  </si>
  <si>
    <t xml:space="preserve">Sievers Stormont </t>
  </si>
  <si>
    <t>Daerovus ‘The Wolfhound’ Tallmantle </t>
  </si>
  <si>
    <t>Veron Angalen</t>
  </si>
  <si>
    <t>Gordryn Haeront </t>
  </si>
  <si>
    <t>Lady Stellephosa</t>
  </si>
  <si>
    <t>moneylender</t>
  </si>
  <si>
    <t>Paeradrus Zulpair</t>
  </si>
  <si>
    <t>Ulmord Zulpair</t>
  </si>
  <si>
    <t>Alethtan Zulpair</t>
  </si>
  <si>
    <t>Nornessa Zulpair</t>
  </si>
  <si>
    <t>Ilryth Zulpair</t>
  </si>
  <si>
    <t>Tamra Snome</t>
  </si>
  <si>
    <t>Hethildra Snome</t>
  </si>
  <si>
    <t>Marlemoeve Snome</t>
  </si>
  <si>
    <t>Velmaeros Phylund</t>
  </si>
  <si>
    <t>Mamaelra Phylund</t>
  </si>
  <si>
    <t>Trasker Arraskran</t>
  </si>
  <si>
    <t>griffon breeding &amp; taming, hunting | Tack-making, mercenary fighting, animal husbandry | Training, breeding and procurement of fearsome monsters</t>
  </si>
  <si>
    <t>fishing | Shipping, shipwrights</t>
  </si>
  <si>
    <t xml:space="preserve"> Capture, training, and breeding hippogriffs as steeds | Exploration, guiding, and the hunting and procurement of exotic beasts</t>
  </si>
  <si>
    <t>Stormont</t>
  </si>
  <si>
    <t>ship, map, explore</t>
  </si>
  <si>
    <t>mercenary, warrior, sword</t>
  </si>
  <si>
    <t>wine, sword, horse</t>
  </si>
  <si>
    <t>wine, farm</t>
  </si>
  <si>
    <t>trade, money, barter</t>
  </si>
  <si>
    <t>money, hunting</t>
  </si>
  <si>
    <t>griffons, breeding, mercenary, taming</t>
  </si>
  <si>
    <t>swords, armor, fencing</t>
  </si>
  <si>
    <t>money, information, rumors, banking</t>
  </si>
  <si>
    <t>money, land</t>
  </si>
  <si>
    <t>caravan, trade, shipping</t>
  </si>
  <si>
    <t>mercenary, farming</t>
  </si>
  <si>
    <t>mercenary, exploring, mining</t>
  </si>
  <si>
    <t>trade, caravan, armor</t>
  </si>
  <si>
    <t>mercenary, weapons</t>
  </si>
  <si>
    <t>mining, masonry, armor</t>
  </si>
  <si>
    <t>exploring, hippogrifs, taming, beasts</t>
  </si>
  <si>
    <t>soldiers, guardianship, garrisons</t>
  </si>
  <si>
    <t>shipping, shipwright</t>
  </si>
  <si>
    <t>mercenary, military supplies</t>
  </si>
  <si>
    <t>trade, fleet, caravan</t>
  </si>
  <si>
    <t>mercenary, lands, illicit</t>
  </si>
  <si>
    <t>mecenary, farming</t>
  </si>
  <si>
    <t>taming, cooking</t>
  </si>
  <si>
    <t>horses, maps, jewelry</t>
  </si>
  <si>
    <t>caravan, shipwright</t>
  </si>
  <si>
    <t>trade, horse, mercenary</t>
  </si>
  <si>
    <t>horse, farming</t>
  </si>
  <si>
    <t>horse, mercenary</t>
  </si>
  <si>
    <t>caravan, banking, mercenary, bounty hunters</t>
  </si>
  <si>
    <t>lands, money</t>
  </si>
  <si>
    <t>mage schooling, magical research and adventuring, dweomercraft-for- hire, magecraft</t>
  </si>
  <si>
    <t>field: royal blue falcon: white</t>
  </si>
  <si>
    <t>KEYWORDS</t>
  </si>
  <si>
    <t>A house of duelists, with interests in mercenary fighting and warrior training.</t>
  </si>
  <si>
    <t>A house of wanderers and travelers, with interests in shipping, navigation, cartography, and exploration.</t>
  </si>
  <si>
    <t>A house of politicians, with interests in wine, sword-smithing, horse-breeding and -training.</t>
  </si>
  <si>
    <t>A house of rustics, with interests in agriculture and wine-making.</t>
  </si>
  <si>
    <t>A house of ruffians, with interests in trading, money-changing, and barter (and formerly in slaving).</t>
  </si>
  <si>
    <t>A house of hunters, with interests in hunting (boar and monsters), and money-lending.</t>
  </si>
  <si>
    <t>A house of craftsmen, with interests in carpentry (including the design of exotic and splendid carriages)</t>
  </si>
  <si>
    <t>A house of monster procurers, with interests in the breeding of domesticated monsters and the harvesting of magical components.</t>
  </si>
  <si>
    <t>A house of swordsmen, with interests in fencing, sword-smithing, and designing of exotic body armor.</t>
  </si>
  <si>
    <t>A house of usurers, with interests in banking, money-lending, information-gathering, and rumor-mongering.</t>
  </si>
  <si>
    <t>A house of banksmen, with interests in land-owning, and money-lending.</t>
  </si>
  <si>
    <t>A house of braziers, with interests in brasswork (particularly musical instruments)</t>
  </si>
  <si>
    <t>A house of caravaneers, with interests in caravan trading and shipping, exploration, island settlement, and establishment of harbors.</t>
  </si>
  <si>
    <t>A house of herbalists, with interests in agriculture, greenhouses, apothecary goods, and alchemy.</t>
  </si>
  <si>
    <t>A house of brewers, with interests in agriculture, brewing, and distilling.</t>
  </si>
  <si>
    <t>A house of agriculturalists, with interests in mercenary fighting, cattle-rearing, and sheep-farming.</t>
  </si>
  <si>
    <t>A house of husbanders, with interests in tack-making, mercenary fighting, and animal husbandry.</t>
  </si>
  <si>
    <t>A house of hunters, with interests in hunting, tracking, and guiding.</t>
  </si>
  <si>
    <t>A house of smiths, with interests in ironmongery and curio trading.</t>
  </si>
  <si>
    <t>A house of scholars, with interests in heraldry, sage-lore, and printing.</t>
  </si>
  <si>
    <t>A house of prospectors, with interests in mercenary fighting, exploration, and mining.</t>
  </si>
  <si>
    <t>A house of traders, with interests in caravan-mastering, trading, and armor-smithing.</t>
  </si>
  <si>
    <t>A house of soldiers, with interests in mercenary fighting and weapons-crafting.</t>
  </si>
  <si>
    <t>A house of foresters, with interests in guiding, forestry, lumbering, hunting, and mercenaries</t>
  </si>
  <si>
    <t>A house of xxx, with interests in xxx</t>
  </si>
  <si>
    <t>A house of wilderfolk, with interests in hippogriff breeding and training, exploration, and guiding.</t>
  </si>
  <si>
    <t>A house of frontiersfolk, with interests in hunting, caravan-mastering, fur-trapping, guiding, and exploration.</t>
  </si>
  <si>
    <t>A house of defenders, with interests in soldiering, garrisons, and guardianship.</t>
  </si>
  <si>
    <t>A house of xxx, with interests in xx</t>
  </si>
  <si>
    <t>A house of shipwrights, with interests in shipping and ship-crafting.</t>
  </si>
  <si>
    <t>A house of soldiers, with interests in mercenary fighting and military outfitting.</t>
  </si>
  <si>
    <t>A house of caravaneers, with interests in trading and ownership of fleets of caravan wagons.</t>
  </si>
  <si>
    <t>A house of fashion-wrights, with interests in textiles trading and importation of fashion.</t>
  </si>
  <si>
    <t>A house of ruffians, with interests in mercenary fighting and land-owning.</t>
  </si>
  <si>
    <t>A house of herders, with interests in goat-raising and -herding, and mercenary fighting.</t>
  </si>
  <si>
    <t>A house of tamers, with interests in beast-taming and -breeding, and preparation of exotic meats.</t>
  </si>
  <si>
    <t>A house of genteelfolk, with interests in horse-breeding and -racing, making and collecting maps, and the designing of gowns and jewelry.</t>
  </si>
  <si>
    <t>A house of wayfarers, with interests in caravan-running and ship-building.</t>
  </si>
  <si>
    <t>A house of garrisoneers, with interests in soldiering, garrisons, and guardianship.</t>
  </si>
  <si>
    <t>A house of traders, with interests in trading, horse-breeding, and mercenary fighting.</t>
  </si>
  <si>
    <t>A house of soldiers, with interests in the recruiting and training of mercenaries, outfitting groups of travelers (former slave trade).</t>
  </si>
  <si>
    <t>A house of trappers, with interests in herd farming and fur-trapping.</t>
  </si>
  <si>
    <t>A house of shippers, with interests in textiles and shipping.</t>
  </si>
  <si>
    <t>A house of lapidaries, with interests in jewelry, gem-mining and -prospecting, and gemcutting.</t>
  </si>
  <si>
    <t>A house of rustics, with interests in swine-herding, beer-brewing, and seership.</t>
  </si>
  <si>
    <t>A house of musicians, with interests in harping and harp-training, instrument-craftings, and silver mining.</t>
  </si>
  <si>
    <t>A house of financiers, with interests in banking, moneylending, and financial administration.</t>
  </si>
  <si>
    <t>A house of luxurists, with interests in fine metals and perfumes, and mercenary fighting.</t>
  </si>
  <si>
    <t>A house of seawitches, with interests in shipping, magecraft, and fishing.</t>
  </si>
  <si>
    <t>A house of traders, with interests in trading and shipping.</t>
  </si>
  <si>
    <t>A house of lapidaries, with interest in jewelry.</t>
  </si>
  <si>
    <t>A house of trend-setters, with interests in sage-lore, research and information-gathering, secrets, and fine wines.</t>
  </si>
  <si>
    <t>A house of householders, with interests in blacksmithing, household goods, and tanning</t>
  </si>
  <si>
    <t>A house of explorers, with interests in guiding, cartography, exploration, and caravan-mastering.</t>
  </si>
  <si>
    <t>A house of builders, with interests in house construction and bridge-building.</t>
  </si>
  <si>
    <t>A house of foresters, with interests in hawking, lumbering, and wood-making.</t>
  </si>
  <si>
    <t>A house of builders, with interests in civic engineering, house construction, and wall-building</t>
  </si>
  <si>
    <t>A house of fishers, with interests in fishing and ship-building</t>
  </si>
  <si>
    <t>A house of exoticists, with interests in the training, procuring, and breeding of fearsome monsters.</t>
  </si>
  <si>
    <t>A house of herdsfolk, with interests in horse-breeding and cattle-raising.</t>
  </si>
  <si>
    <t>A house of wainwrights, with interests in wagon-, carriage-, and cart-building and land-owning.</t>
  </si>
  <si>
    <t>A house of shippers, with interests in ship-building and procurement of rare foods.</t>
  </si>
  <si>
    <t>A house of horsemen, with interests in horse-raising and mercenary fighting.</t>
  </si>
  <si>
    <t>A house of agriculturalists, with interests in land-owning and winemaking.</t>
  </si>
  <si>
    <t>A house of bankers, with interests in banking, mercenary fighting, bounty-hunting, and caravan-mastering.</t>
  </si>
  <si>
    <t>A house of agriculturalists, with interests in agriculture, brewing, and wine-making</t>
  </si>
  <si>
    <t>A house of defenders, with interests in guardianship, warrior-training, and pandering.</t>
  </si>
  <si>
    <t>A house of distillers, with interests in brewing, distilling, beer and liquor importing.</t>
  </si>
  <si>
    <t>A house of seafarers, with interests in shipping and naval exploration.</t>
  </si>
  <si>
    <t>A house of riders, with interests in ranching, horse-breeding and -trading.</t>
  </si>
  <si>
    <t>A house of clothiers, with interests in textiles, fashion clothing, and furs.</t>
  </si>
  <si>
    <t>A house of horsemen, with interests in caravan-mastering, horse-breeding and -training.</t>
  </si>
  <si>
    <t>A house of hunters, with interests in archery, hunting, bowyers and fletchers.</t>
  </si>
  <si>
    <t>A house of duelists, with interests in guardianship and skill-at-arms.</t>
  </si>
  <si>
    <t>A house of landowners, with interests in land-owning, merchant shipping, and fine wines (former slave trade).</t>
  </si>
  <si>
    <t>A house of scriveners, with interests in calligraphy, limning, and printing.</t>
  </si>
  <si>
    <t>A house of seafarers, with interests in shipping and ship-building.</t>
  </si>
  <si>
    <t>A house of landowners, with interests in land-owning and moneylending.</t>
  </si>
  <si>
    <t>A house of tinkers, with interests in clockwork, engineering, trap-making (rumored), and moneylending</t>
  </si>
  <si>
    <t>A house of arcanists, with interests in mage schooling, magical research and adventuring, dweomercraft-for-hire.</t>
  </si>
  <si>
    <t>A house of seafarers with interests in merchant shipping.</t>
  </si>
  <si>
    <t>A house of herders, with interests in cattle-farming and mercenary fighting.</t>
  </si>
  <si>
    <t>Mesial Hedare</t>
  </si>
  <si>
    <t>Liferna Hedare</t>
  </si>
  <si>
    <t>Darrambur Sultlue</t>
  </si>
  <si>
    <t>Pelmaer Sultlue</t>
  </si>
  <si>
    <t>Jaszmaeril Sultlue</t>
  </si>
  <si>
    <t>Asbrior Sultlue</t>
  </si>
  <si>
    <t>Pera Sultlue</t>
  </si>
  <si>
    <t>Taszeana Sultlue</t>
  </si>
  <si>
    <t>Azimurl Ulkroun</t>
  </si>
  <si>
    <t>Ship Street, money lender</t>
  </si>
  <si>
    <t>SKULKS AND ARCANUM</t>
  </si>
  <si>
    <t>SKULKS</t>
  </si>
  <si>
    <t>6 rangers</t>
  </si>
  <si>
    <t>ARCANUM</t>
  </si>
  <si>
    <t>6 spellcasters</t>
  </si>
  <si>
    <t>Robelard's Fine Silks</t>
  </si>
  <si>
    <t>Earthenware Wonders</t>
  </si>
  <si>
    <t>HEJLAGA'S BOARDING HOUSE</t>
  </si>
  <si>
    <t>BRIGHTENGLASS</t>
  </si>
  <si>
    <t>SUNRISE CLIFF ROOMS</t>
  </si>
  <si>
    <t>VORIGAST RESIDENCE</t>
  </si>
  <si>
    <t>ZUN RESIDENCE</t>
  </si>
  <si>
    <t>KORMALLIS WAREHOUSE</t>
  </si>
  <si>
    <t>ROBELARD'S WAREHOUSE</t>
  </si>
  <si>
    <t>CLIFFSEDGE ROOM &amp; BOARD</t>
  </si>
  <si>
    <t>JHANSCZIL RESIDENCE</t>
  </si>
  <si>
    <t>ORLIRAST HOUSE</t>
  </si>
  <si>
    <t>Allyck Durinbold</t>
  </si>
  <si>
    <t>Weight</t>
  </si>
  <si>
    <t> </t>
  </si>
  <si>
    <t>140 gp</t>
  </si>
  <si>
    <t>11 gp</t>
  </si>
  <si>
    <t>29 gp</t>
  </si>
  <si>
    <t>450 gp</t>
  </si>
  <si>
    <t>135 gp</t>
  </si>
  <si>
    <t>275 gp</t>
  </si>
  <si>
    <t>725 gp</t>
  </si>
  <si>
    <t>1.3 sp</t>
  </si>
  <si>
    <t>28 gp</t>
  </si>
  <si>
    <t>34 gp</t>
  </si>
  <si>
    <t>1.1 sp</t>
  </si>
  <si>
    <t>10.5 sp</t>
  </si>
  <si>
    <t>255 gp</t>
  </si>
  <si>
    <t>27 sp</t>
  </si>
  <si>
    <t>170 gp</t>
  </si>
  <si>
    <t>135 sp</t>
  </si>
  <si>
    <t>1425 sp</t>
  </si>
  <si>
    <t>13.5 sp</t>
  </si>
  <si>
    <t>Brightboots cleaning service
Run by Rhavilra Gryphonshar, whose teams clean many lodgings and polish many boots for laboring and shopkeeping Waterdhavians</t>
  </si>
  <si>
    <t> Bastun Nesraan</t>
  </si>
  <si>
    <t>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pg.45, 300-301)</t>
  </si>
  <si>
    <t>Thelma Flametop, cleric of Sune, Heartwarden, a young red-haired beauty with a bubbly personality. She dresses is pinks and greens and wears gold jewelry. Thelma is a native of Waterdeep. WATE1-2</t>
  </si>
  <si>
    <t>Risa Waylon, cleric of Sune, Heartwarden, a more mature, half-elven woman, quite fashionably dressed. She has a more serious demeanor and is quite the collector of art. Risa moved from Cormyr to Waterdeep 15 years ago. WATE1-2</t>
  </si>
  <si>
    <t>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moods.WATE2-1</t>
  </si>
  <si>
    <t>Jhessail Eveningfall (High Priestess of the House of the Moon, female half-moonelf, She has silver hair and lime green eyes. Dressed in robes of blue and silver with a wide leather belt from which a moon-head mace hangs, she presents a calm and pleasant demeanor) WATE2-3</t>
  </si>
  <si>
    <t>Logan, the butler, a middle aged dwarf who walks with a pronounced limp and is visibly nervous around adventurers. Has an exceptionally long beard festooned with numerous star shaped crystals and a single large moon. He believes that adventures are savages who will strike out at him for no reason. This fear is based on a bombastic column in the Mocking Minstrel broadsheet.WATE1-1</t>
  </si>
  <si>
    <r>
      <t xml:space="preserve"> (Leaplow, Runewright and Sophraea’s mother) (</t>
    </r>
    <r>
      <rPr>
        <b/>
        <sz val="8"/>
        <color rgb="FF000000"/>
        <rFont val="Verdana"/>
        <family val="2"/>
        <charset val="204"/>
      </rPr>
      <t>CotD 7-9</t>
    </r>
    <r>
      <rPr>
        <sz val="8"/>
        <color rgb="FF000000"/>
        <rFont val="Verdana"/>
        <family val="2"/>
        <charset val="204"/>
      </rPr>
      <t>)</t>
    </r>
  </si>
  <si>
    <t>Reye C.</t>
  </si>
  <si>
    <r>
      <t xml:space="preserve"> (Sophraea’s brothers) (</t>
    </r>
    <r>
      <rPr>
        <b/>
        <sz val="8"/>
        <color rgb="FF000000"/>
        <rFont val="Verdana"/>
        <family val="2"/>
        <charset val="204"/>
      </rPr>
      <t>CotD 3,13</t>
    </r>
    <r>
      <rPr>
        <sz val="8"/>
        <color rgb="FF000000"/>
        <rFont val="Verdana"/>
        <family val="2"/>
        <charset val="204"/>
      </rPr>
      <t>)</t>
    </r>
  </si>
  <si>
    <t>Leaplow and Runewright C.</t>
  </si>
  <si>
    <t>Shop near south gate in or near street of silver (between way of dragon and snail street?) DS 7/12
Ellis Kolatch , a fat, greasy unpleasant man,
Sells jewelry and fine silks (and its rumoured also knives flints and small crossbows) Arrogant, hates elves and spellscarred DS10-12
Purple hair and beard after an encounter with fey'ri Fayne the Trickster DS 37
Had an encounter with Shadowbane (while on a trademeet in Downshadow with thieves)
Turned himself over to the guard to be arrested for trade violations and dirty dealing after his encounter with Shadowbane DS43</t>
  </si>
  <si>
    <t>The Drunken Bard Nightclub &amp; Theater
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WATE1-2</t>
  </si>
  <si>
    <t>Seala, hostess, female half elf,</t>
  </si>
  <si>
    <t>Kar, host, male half-elf,</t>
  </si>
  <si>
    <t>Hector waiter, Bard’s Theater, male human</t>
  </si>
  <si>
    <t>Tessele Swiftwater</t>
  </si>
  <si>
    <t>(friend of Sophraea, A tall thin man, dresses in faded tan leathers, brown hair , a close-trimmed beard, sharp long nose and bright green eyes with lashes long enough to envy any girl. About twenty. CotD13-14, a wizard, animating statues being his specialty (which he uses to con people into believing his stonestatue to be a spell-petrified hero), usually makes his living by ‘displaying the rare artifacts of a more magical time’CotD55. Currently lives at Dead End house and works of a dept for a statue made by Astute by moving statues to their designated positions within the City of the Dead. CotD301-302 Owns a Guidebook to Waterdeep, that’s from a time before the spellplague. CotD 126-127</t>
  </si>
  <si>
    <t>Maranyuss</t>
  </si>
  <si>
    <t> Dorn Strongcroft</t>
  </si>
  <si>
    <t xml:space="preserve">Larr Stormont </t>
  </si>
  <si>
    <t xml:space="preserve">Sievers Stormont </t>
  </si>
  <si>
    <t xml:space="preserve">Andramburt Raelantaver </t>
  </si>
  <si>
    <t>Melautha Raelantaver</t>
  </si>
  <si>
    <t>Meldar Merammon(</t>
  </si>
  <si>
    <t>Urdreath Telfeather</t>
  </si>
  <si>
    <t>Caxlant Wintertal</t>
  </si>
  <si>
    <t>Beyd Sechepol</t>
  </si>
  <si>
    <t>Nylaersyn ‚the Changeling’ Floshin </t>
  </si>
  <si>
    <t>Boondor Evenmist</t>
  </si>
  <si>
    <t>Moonstars</t>
  </si>
  <si>
    <t>(NG male Illuskan human Brd10). Lord Evenmist is a minor noble from the Moonshaes who took his bardic training from a succession of private tutors, a path commonly employed after the closing of the old barding colleges. Despite his rank, knowledge, and age - more than forty winters - he enrolled as a student at New Olamn in order to gain the traditional title of Magnus Alumnae. He is extremely well versed in the lore of his native islands, and is a teacher in this specialty as well as a Full Fellow in pursuit of the title Master Bard. His knowledge of ancient cultures and languages drew him into sympathy with the Moonstars' goals. He has taken to wearing no other color than pale gray, a visible tribute to the nearly invisible silver-moon-and-star device tattooed above a pair of remarkably red and bushy eyebrows. Khelben is grooming Lord Evenmist for a high position in the Moonstars, in hope that he will gather the Harpers of the Moonshaes under this new banner.</t>
  </si>
  <si>
    <t>Taeros Hawkwinter</t>
  </si>
  <si>
    <t>(NG male Tethyrian human Brd3). Young Lord Hawkwinter has a passionate fondness for old tales, an extensive personal library, and, I might add, admirable fashion sense. He has not yet allied himself with the Moonstars, but Khelben has privately expressed interest in recruiting this young nobleman. Taeros is not a Full Fellow, but he is keenly interested in the lore taught at the college, spending many hours at New Olamn and in the library of the new church of Oghma. Taeros is something of a scribbler and his satirical commentaries on all things pertaining to Waterdeep are circulated on broadsheets and posted in popular taverns. Rumor credits him to be the author of Deep Waters, a popular collection of Waterdeep tales dedicated to the young King Azoun V of Cormyr. He is also notable for his close friendship with a certain rising young politician, and for his remarkable cloak woven from threads magically spun of amber and gold. He has been entrusted with a slipshield, a rare elven magic item that allows him to trade shapes with any sentient being. This magic item is nearly impossible to detect or trace. Created to protect the royal family of Evermeet, several came to Waterdeep after the sahuagin attack, a gift from the elven queen to Piergeiron. They add yet another layer of secrecy as to the identity of the city's hidden rulers. No more than a dozen people in Waterdeep know of their existence, so Taeros's possession of a slipshield marks him as someone the hidden powers of Waterdeep consider worthy of trust and destined for greater things.</t>
  </si>
  <si>
    <t>Xingrum Swampswallow</t>
  </si>
  <si>
    <t>(N male half-orc Rog5). Xingrum is, depending upon one's point of view, a stunningly handsome orc or a "ruggedly attractive" human. He has a fine baritone voice, but is better known for his athletic ability and enjoyment of an invigorating brawl. Tall and muscular, he is surprisingly light on his feet and is particularly at home in and around water. An expert swimmer, he's also an odds-on favorite in hippogriff water polo - one of the exotic spectator sports currently fashionable among coin-heavy Waterdeep gamblers. His chiseled features and lantern jaw have aged well and still catch many a feminine eye, and he has perfected the art of closing the deal by flashing just a hint of tusk in a bad-boy smile a vampire might envy - always delivered with a bard's flawless timing. His minor fame makes him a sought-after drinking companion to wealthy young Waterdhavians and something of a hero to the city's orc-blooded sell-swords and ruffians, so he's able to insinuate himself into nearly any bit of ongoing mischief.</t>
  </si>
  <si>
    <t>Vanista Valebright</t>
  </si>
  <si>
    <t>(NE female gnome Rog4). One so seldom encounters an evil gnome that Vanista would be remarkable for that fact alone, She is known for her performances on complicated and occasionally eccentric musical instruments of gnomish design, and is a virtuoso hurdy-gurdy performer. Her primary claim to fame is the acerbic wit that has made her a popular guest at festhalls and private parties. Engaging her in conversation is like dancing on the edge of a volcano - no one knows when the lava will spew forth or whom it might scald next - but people take great delight in her biting comments. She is adept at gathering information as many Waterdhavians whisper secrets about their rivals in her ear, hoping she'll make bitter use of them, Vanista is so small and slender she is frequently mistaken for a halfling, but woe betides anyone who voices this observation in her hearing. With her fresh-faced beauty, apple cheeks, and glossy, nut-brown hair, Vanistra has the appearance of a miniature milkmaid, Her dainty appearance and amusing conversation are misleading, for her small hands have been bloody more than once. Despite the cruel streak that emerges through her witticisms, only paladins and the very perceptive are likely to perceive her dark nature. Vanista is a passionate advocate for her fellow gnomes, and she supports the Moonstars because she considers them to be far more aware of and responsive to the needs of Small Folk than any other society or government. Her evil nature is a detriment to her becoming a Moonstar, but she could become a valuable contact.</t>
  </si>
  <si>
    <t xml:space="preserve">Published by 
</t>
  </si>
  <si>
    <t xml:space="preserve">Sartrara Zool </t>
  </si>
  <si>
    <t>"devout broadsheets" </t>
  </si>
  <si>
    <t>"devout broadsheets"  Like the "gilded broadsheets" of the rich and noble, the devout broadsheets tend to cost three nibs to a shard per issue.</t>
  </si>
  <si>
    <t>Most popular in the northern half of the city are two broadsheets:  the solemn, "nothing but the facts"  trusted by the majority of Waterdhavians but taken by very few as their only reading thanks to its dry style,</t>
  </si>
  <si>
    <t> truly noble broadsheets </t>
  </si>
  <si>
    <t>which regards nobility as "the outdated, pretentious decadent affectation of lazy holders of 'yesteryear's money,'" and the rising wealth of the self-made citizen as the true strength and splendor of Waterdeep</t>
  </si>
  <si>
    <t xml:space="preserve"> reports all the news and nasty gossip about the "Old Nobility" in a cynical manner, but fawns upon the "New Nobility" of the wealthy but not yet ennobled.</t>
  </si>
  <si>
    <t>Waterdeep also sports a variety of short-lived "flaming broadsheets" that say very rude and inflammatory things about Lords, Palace officials, nobles, and other socially prominent citizens. </t>
  </si>
  <si>
    <t>One satrical broadsheet that mocks well-known Waterdhavians in an endless broad satire that lampoons deceits and vanities by portraying real people as lust-crazed swindlers, with names only slightly changed from their real ones but with every single line of dialogue heard "for real" but misapplied to bawdy fictional situations is the infamous The Blue Unicorn. This broadsheet enjoys a strong following in every ward and social stratum of the city; old copies even sell well as sheer "laugh at Waterdeep" entertainment in distant cities.</t>
  </si>
  <si>
    <t>a dashing, light-hearted broadsheet concentrating on telling other young gallants where to be seen, what to wear to be best seen in, where to have fun, and where to find the best (looking and willing, that is) young lasses to have fun with. The Trumpet is popular among many Waterdhavians of both genders and all ages seeking to know "where the latest action is" so they can show up there for their own purposes.
Proceeding up the High Road, the stretch between the Waymoot and the Forcebar is the battleground of many street urchins selling divers broadsheets, and another of Waterdeep's colorful printers: Astel Turjan, owner and writer of Turjan's Trumpet. Turjan is a handsome, debonair "young blade about town," and writes a dashing, light-hearted broadsheet concentrating on telling other young gallants where to be seen, what to wear to be best seen in, where to have fun, and where to find the best (looking and willing, that is) young lasses to have fun with. The Trumpet is popular among many Waterdhavians of both genders and all ages seeking to know "where the latest action is" so they can show up there for their own purposes.</t>
  </si>
  <si>
    <t>Waterdeep News</t>
  </si>
  <si>
    <t>https://forgottenrealms.fandom.com/wiki/Waterdeep_Wazoo</t>
  </si>
  <si>
    <t>https://forgottenrealms.fandom.com/wiki/Waterdeep_News
http://archive.wizards.com/default.asp?x=dnd/archfr/wdn</t>
  </si>
  <si>
    <t>Waterdeep Herald</t>
  </si>
  <si>
    <t>https://www.canva.com/design/DADOc0RmSGM/y0F9QEg7gjWaLCrOot_V_Q/view?utm_content=DADOc0RmSGM&amp;utm_campaign=designshare&amp;utm_medium=link&amp;utm_source=sharebutton</t>
  </si>
  <si>
    <t>https://i.imgur.com/QmYDZ1K.png</t>
  </si>
  <si>
    <t>https://web.archive.org/web/20050227012058/http://www.geocities.com/TimesSquare/Castle/2566/waterdeep-herald.htm</t>
  </si>
  <si>
    <t>https://www.reddit.com/r/WaterdeepDragonHeist/comments/afz6fn/waterdeep_wazoo_broadsheet_issue_2_now_with/</t>
  </si>
  <si>
    <t>https://www.reddit.com/r/WaterdeepDragonHeist/comments/adlahb/i_decided_to_make_a_broadsheet_newspaper_that_the/</t>
  </si>
  <si>
    <t>http://forum.candlekeep.com/topic.asp?TOPIC_ID=12810</t>
  </si>
  <si>
    <t>Markarl Mightyeye (pseudonym for an unknown social critic) writes in this one. ED</t>
  </si>
  <si>
    <t>Most popular in the northern half of the city are two broadsheets:  a recent broadsheet specializing in lots of illustrations of fashionable garments and easy-on-the-eyes folk wearing them, "lucky winner" contests with prizes as large as 66 gp (but usually averaging around 25 dragons), and arch commentary on the airs of the wealthy and "crusty old nobles." features illustrations of fashionable garments and easy-on-the-eyes models and gossip about the higher circles DS39</t>
  </si>
  <si>
    <t xml:space="preserve">10 gp; by application to the Master Bakers: the ten senior (longest registered) guild members, plus the Master </t>
  </si>
  <si>
    <t>Kormalis House</t>
  </si>
  <si>
    <t>Zun House</t>
  </si>
  <si>
    <t>Jhanszil House</t>
  </si>
  <si>
    <t>Malark Halazar, young merchant</t>
  </si>
  <si>
    <t>Located on the second floor of the first west-side Sul Street building north of Chanszobur's Manywares.</t>
  </si>
  <si>
    <t>Amendsfarm</t>
  </si>
  <si>
    <t>Has named rooms such as the Brazen Doors room.</t>
  </si>
  <si>
    <t>Foaming Tankard</t>
  </si>
  <si>
    <t>A brew-tavern. Converted into The Foamy Smile festhall. 
Dungeon 184</t>
  </si>
  <si>
    <t>Dungeon 184</t>
  </si>
  <si>
    <t>Lady Eagleshield Revel</t>
  </si>
  <si>
    <t>A revel held to honor Lady Embrelle Eagleshield in Waterdeep at Highroost, once very four years, on the sixth night of Flamerule.</t>
  </si>
  <si>
    <t>Haldark's Shiphaven Shop</t>
  </si>
  <si>
    <t>On Sternpost Street</t>
  </si>
  <si>
    <t>Home of Maruttur "Mutter" Thalekin</t>
  </si>
  <si>
    <t>Seller of maps, charts and books, knows much of the last century of seafaring activity in Waterdeep vicinity; doesn't do Skullport or Seacaves.</t>
  </si>
  <si>
    <t>Moneylender on Rainrun Street</t>
  </si>
  <si>
    <t>Home of Saerpryn "Old Coldeyes" Thulomhreigh</t>
  </si>
  <si>
    <t>Ravenwyndar Representations</t>
  </si>
  <si>
    <t>of Blackmul Street</t>
  </si>
  <si>
    <t>Factors/trade agents</t>
  </si>
  <si>
    <t>Mrayvren's Superior Castings</t>
  </si>
  <si>
    <t>Given to four younger sons so that Mrayvren's Bountiful Rest could be opened.</t>
  </si>
  <si>
    <t>Mrayvren's Bountiful Rest</t>
  </si>
  <si>
    <t>“Gryphonshar”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t>
  </si>
  <si>
    <t>Chanszobur's Manywares</t>
  </si>
  <si>
    <t>On NW corner of Sul and Vondil Streets. Glittering and highly regarded store; favorite of nobles; expensive but superior merchandise.</t>
  </si>
  <si>
    <t>Civil</t>
  </si>
  <si>
    <t>Shieldmeet (ONCE 4 YEARS)</t>
  </si>
  <si>
    <t xml:space="preserve">caustic, sarcastic and widely read </t>
  </si>
  <si>
    <t>DS22-23,37</t>
  </si>
  <si>
    <t>READERS</t>
  </si>
  <si>
    <t xml:space="preserve">Male Halfling, printer of ‘Pleased Toes’, gruff patriarch, one of the wealthiest merchants in Waterdeep </t>
  </si>
  <si>
    <t>(DS  40-41)</t>
  </si>
  <si>
    <t>Mint/Value</t>
  </si>
  <si>
    <t>&lt; 1 cp</t>
  </si>
  <si>
    <t>1 ep</t>
  </si>
  <si>
    <t>1 pp</t>
  </si>
  <si>
    <t>Amn</t>
  </si>
  <si>
    <t>Fander</t>
  </si>
  <si>
    <t>Centaur</t>
  </si>
  <si>
    <t>Danter</t>
  </si>
  <si>
    <t>Roldon</t>
  </si>
  <si>
    <t>Head</t>
  </si>
  <si>
    <t>Double Eagle</t>
  </si>
  <si>
    <t>- Calimport</t>
  </si>
  <si>
    <t>Unarche</t>
  </si>
  <si>
    <t>Decarche</t>
  </si>
  <si>
    <t>Centarche</t>
  </si>
  <si>
    <t>Bicenta</t>
  </si>
  <si>
    <t>Kilarche</t>
  </si>
  <si>
    <t>- Almraiven</t>
  </si>
  <si>
    <t>Rada</t>
  </si>
  <si>
    <t>Tazo</t>
  </si>
  <si>
    <t>- Teshburi</t>
  </si>
  <si>
    <t>Niften</t>
  </si>
  <si>
    <t>Pulon</t>
  </si>
  <si>
    <t>- Manshaka</t>
  </si>
  <si>
    <t>Spanner</t>
  </si>
  <si>
    <t>Djendive</t>
  </si>
  <si>
    <t>Djendjen</t>
  </si>
  <si>
    <t>- Keltar</t>
  </si>
  <si>
    <t>Messine</t>
  </si>
  <si>
    <t>Redoline</t>
  </si>
  <si>
    <t>- Memnon</t>
  </si>
  <si>
    <t>Red Worm</t>
  </si>
  <si>
    <t>Zonth</t>
  </si>
  <si>
    <t>Great Worm</t>
  </si>
  <si>
    <t>- Volothamp</t>
  </si>
  <si>
    <t>Espedrille</t>
  </si>
  <si>
    <t>Rekatik</t>
  </si>
  <si>
    <t>Mandrille</t>
  </si>
  <si>
    <t>Bronze Bit</t>
  </si>
  <si>
    <t>Talent</t>
  </si>
  <si>
    <t>Authokh</t>
  </si>
  <si>
    <t>Bebolt</t>
  </si>
  <si>
    <t>Cormanthyr*</t>
  </si>
  <si>
    <t>Thalver</t>
  </si>
  <si>
    <t>Bedoar</t>
  </si>
  <si>
    <t>Th am march</t>
  </si>
  <si>
    <t>Shilmaer</t>
  </si>
  <si>
    <t>Ruendil</t>
  </si>
  <si>
    <t>Cormyr</t>
  </si>
  <si>
    <t>Thumb</t>
  </si>
  <si>
    <t>Falcon</t>
  </si>
  <si>
    <t>Blue Eye</t>
  </si>
  <si>
    <t>Tricrown</t>
  </si>
  <si>
    <t>Eltural</t>
  </si>
  <si>
    <t>Square</t>
  </si>
  <si>
    <t>Corner</t>
  </si>
  <si>
    <t>Halruaa*</t>
  </si>
  <si>
    <t>Penny</t>
  </si>
  <si>
    <t>Shilling</t>
  </si>
  <si>
    <t>Dubloon</t>
  </si>
  <si>
    <t>Hillsfar</t>
  </si>
  <si>
    <t>Shill</t>
  </si>
  <si>
    <t>Half-Crown</t>
  </si>
  <si>
    <t>Impiltur</t>
  </si>
  <si>
    <t>Sardii</t>
  </si>
  <si>
    <t>Halanth</t>
  </si>
  <si>
    <t>Balan</t>
  </si>
  <si>
    <t>Torntar</t>
  </si>
  <si>
    <t>Cord</t>
  </si>
  <si>
    <t>Scroll</t>
  </si>
  <si>
    <t>Maztica*</t>
  </si>
  <si>
    <t>Cocoa Bean</t>
  </si>
  <si>
    <t>Copper Blade</t>
  </si>
  <si>
    <t>Gold Quill</t>
  </si>
  <si>
    <t>Mirabar</t>
  </si>
  <si>
    <t>Tanner</t>
  </si>
  <si>
    <t>Dena</t>
  </si>
  <si>
    <t>Moonshaes</t>
  </si>
  <si>
    <t>Coat of Arms</t>
  </si>
  <si>
    <t>Netheril*</t>
  </si>
  <si>
    <t>Thuhrn</t>
  </si>
  <si>
    <t>Pyramid</t>
  </si>
  <si>
    <t>Mulmaster</t>
  </si>
  <si>
    <t>Knarr</t>
  </si>
  <si>
    <t>Ducat</t>
  </si>
  <si>
    <t>Myth Drannor*</t>
  </si>
  <si>
    <t>- Common</t>
  </si>
  <si>
    <t>Sling</t>
  </si>
  <si>
    <t>Spear</t>
  </si>
  <si>
    <t>Longsword</t>
  </si>
  <si>
    <t>- Noble</t>
  </si>
  <si>
    <t>Tankard</t>
  </si>
  <si>
    <t>Gem</t>
  </si>
  <si>
    <t>Pipe</t>
  </si>
  <si>
    <t>- Races</t>
  </si>
  <si>
    <t>Tharn</t>
  </si>
  <si>
    <t>Bult</t>
  </si>
  <si>
    <t>Sea-Shee</t>
  </si>
  <si>
    <t>Fairsail</t>
  </si>
  <si>
    <t>Procampur</t>
  </si>
  <si>
    <t>Sestus</t>
  </si>
  <si>
    <t>Drachma</t>
  </si>
  <si>
    <t>Pyron</t>
  </si>
  <si>
    <t>Raven's Bluff</t>
  </si>
  <si>
    <t>Denari</t>
  </si>
  <si>
    <t>Hyper</t>
  </si>
  <si>
    <t>Sembia</t>
  </si>
  <si>
    <t>Steelpence</t>
  </si>
  <si>
    <t>Hawk</t>
  </si>
  <si>
    <t>- Selgaunt</t>
  </si>
  <si>
    <t>Raven</t>
  </si>
  <si>
    <t>Ring</t>
  </si>
  <si>
    <t>Fivestar</t>
  </si>
  <si>
    <t>Sun</t>
  </si>
  <si>
    <t>Fen</t>
  </si>
  <si>
    <t>Yuan</t>
  </si>
  <si>
    <t>Tael</t>
  </si>
  <si>
    <t>Ch'ien</t>
  </si>
  <si>
    <t>Silverymoon</t>
  </si>
  <si>
    <t>Moon*</t>
  </si>
  <si>
    <t>Eclipsed Moon*</t>
  </si>
  <si>
    <t>Tethyr</t>
  </si>
  <si>
    <t>Donsar</t>
  </si>
  <si>
    <t>Paxar</t>
  </si>
  <si>
    <t>Corlar</t>
  </si>
  <si>
    <t>Aenar</t>
  </si>
  <si>
    <t>Brakar</t>
  </si>
  <si>
    <t>Thay*</t>
  </si>
  <si>
    <t>Shek</t>
  </si>
  <si>
    <t>Drama</t>
  </si>
  <si>
    <t>Nomisma</t>
  </si>
  <si>
    <t>Regal</t>
  </si>
  <si>
    <t>Wedge</t>
  </si>
  <si>
    <t>Egora</t>
  </si>
  <si>
    <t>Sheka</t>
  </si>
  <si>
    <t>Nib</t>
  </si>
  <si>
    <t>Shard</t>
  </si>
  <si>
    <t>Sambar</t>
  </si>
  <si>
    <t>Toal*</t>
  </si>
  <si>
    <t>Harbour Moon*</t>
  </si>
  <si>
    <t>Dirham</t>
  </si>
  <si>
    <t>Dinar</t>
  </si>
  <si>
    <t>Zhentil Keep</t>
  </si>
  <si>
    <t>Talon</t>
  </si>
  <si>
    <t>Tarenth</t>
  </si>
  <si>
    <t>Glory</t>
  </si>
  <si>
    <t>Platinum Glory</t>
  </si>
  <si>
    <t>Other Forms of Currency</t>
  </si>
  <si>
    <t>Bela</t>
  </si>
  <si>
    <t>Paper money used by barbarian tribes to the east of Kara-Tur. In Faerun it is worthless and sometimes even offered as an insult.</t>
  </si>
  <si>
    <t>Blood Notes</t>
  </si>
  <si>
    <t>So-called because they are signed in blood by all parties involved and then stamped with the seal of a local lord or magistrate, these promissory notes can be offered by individuals, adventuring companies, cities or countries. In common usage the debtor is legally obligated to pay when the note is presented Notes from deceased individuals are no longer considered legally binding.</t>
  </si>
  <si>
    <t>Ch'ao</t>
  </si>
  <si>
    <t>Paper notes widely used in Kara-Tur that are printed with values of 1, 10 and 100 gp. Being so easy to carry, Ch'ao are widely favored over coinage for large transactions throughout Kara-Tur, but in Faerun they are considered little more than a worthless curiosity.</t>
  </si>
  <si>
    <t>Gems</t>
  </si>
  <si>
    <t>Always inherently valuable both because people desire them for their beauty and also the arcane arts require certain gems be used as spell components, which are often consumed in the casting, thus increasing their rarity even more. (Gems in the Forgotten Realms)</t>
  </si>
  <si>
    <t>Gond Bells</t>
  </si>
  <si>
    <t>Introduced by the Lantanese and used in regions of the North, usually in trade between worshipers of Gond, these small brass bells are each worth 10 gp, or 20 gp if traded to a church of Gond.</t>
  </si>
  <si>
    <t>Letters of Trade</t>
  </si>
  <si>
    <t>Written commitments to make payment of a defined amount of money, according to the terms and conditions specified within.</t>
  </si>
  <si>
    <t>Mercenary Cards</t>
  </si>
  <si>
    <t>Small pieces of parchment about the size of a playing card, usually marked on one side with the symbol of a mercenary company and handwritten authorisation from the troops paymaster on the back.</t>
  </si>
  <si>
    <t>Shaar Ivory Rings</t>
  </si>
  <si>
    <t>Made of sliced and bored ivory, these rings are usually hung in bundles on long strings. Valued at roughly 3 gp in trade with the plainsmen of Shaar, they are worth very little outside the region.</t>
  </si>
  <si>
    <t>Tharsult Statues</t>
  </si>
  <si>
    <t>Small art objects usually made from ivory, jade or serpentine, which are traded in that region. Worth about 5 gp each in their native land, any reaching the North are novelties that can be worth up to 15 gp.</t>
  </si>
  <si>
    <t>Trade Bars</t>
  </si>
  <si>
    <t>Accepted throughout the realms, these bars of precious metals are typically marked with the seal or symbol of the nation or mercantile group that minted them. The current agreed standard for trade bars was set in Baldur’s Gate where they began minting silver ingots measuring 6" x 2" x 1” that weigh 5 lb. and have a value of 25 gp.</t>
  </si>
  <si>
    <t>Standard trade bars made of other, more expensive metals also weigh exactly 5 lb. but obviously they vary in size to account for the relative differences in density: Gold; 250 gp. Platinum; 2,500 gp. Mithral; 12,500 gp and Admantine; 25,000 gp.</t>
  </si>
  <si>
    <t>Non-Standard Trade Bars</t>
  </si>
  <si>
    <t>•      Trade bars minted in Calimshan are 1" longer but have tapered sides, giving them the same weight and value as standard bars.</t>
  </si>
  <si>
    <t>•      The wealthy Amman mercantile houses also produce silver trade bars worth 500 gp and electrum bars worth 1,000 gp.</t>
  </si>
  <si>
    <t>•      Trade bars in Mirabar are thin rectangular spindles of black iron worth 10 gp inside the city, but only 5 gp anywhere else.</t>
  </si>
  <si>
    <t>•      Trade bars made in Lantan are flat ingots of worked steel, marked with the great wheel of Gond Worth 20 gp, they are used primarily along the Sword Coast.</t>
  </si>
  <si>
    <t>•      Shou Lung trade bars are slender ingots of silver, worth 40 gp.</t>
  </si>
  <si>
    <t>•      The trade bars minted in Sembia are small silver ingots, dotted with copper and embossed with the Sembian hawk symbol They are available in values of 5, 10, 25 and 50 gp.</t>
  </si>
  <si>
    <t>•      Tethyr produces gold trade rings in 20, 50 and 100 gp weights.</t>
  </si>
  <si>
    <t>•      Yulthaari are 5" platinum tubes used for trade in Myth Drannor. Now worth 3 pp for their metal but probably more to a collector.</t>
  </si>
  <si>
    <t>Unless otherwise noted (*) all these coins are accepted at face value (perhaps with some grumbling) anywhere in the Forgotten Realms.</t>
  </si>
  <si>
    <t>Folk of some lands (most notably Halruaa and Thay) are known to use the currencies of other realms when trading abroad, because their own coins and tokens are feared to be magically cursed and are thus often shunned by others.</t>
  </si>
  <si>
    <t>Conversely, the coins of long-lost legendary lands and centers of great magic (Netheril and Cormanthyr in particular) are highly sought- after, anyone finding them would be wise to sell them to collectors, rather than just spending them in the market.</t>
  </si>
  <si>
    <t>The individual city-states of Calimshan each mint their own coins, but they can all be found throughout in the country and elsewhere in the realms. Red Worms are cast from silver and coated with an ochre dye, old coins with the dye worn off are known locally as ’’skinned worms”.</t>
  </si>
  <si>
    <t>Cormanthyr</t>
  </si>
  <si>
    <t>Being a crossroads of greater elven civilisation, settlements all across Cormanthyr have spelljamming elves of the Imperial Navy spending currency from many far-flung realms and worlds. Collecting rare and exotic alien coins has become an idle passtime among elven nobles.</t>
  </si>
  <si>
    <t>CORMYR</t>
  </si>
  <si>
    <t>Cormyrian Falcons and Sembian Hawks are such similar triangular silver coins, they are often used interchangeably, to the increasing economic frustration of the Sembian government who have tried to end the practise by replacing Hawks with a new iron Steelpence.</t>
  </si>
  <si>
    <t>Unrecognised coins are often declared to come from "the mystical empire of Shou Lung". Of course most are not even from Kara-Tur and removing imperial coinage is a quite serious crime, but the saying has still become widespread across the Forgotten Realms.</t>
  </si>
  <si>
    <t>The cocoa beans, copper blades and wax-sealed quills of gold dust that pass for currency in Maztica are not accepted as such outside of the True World, but they are usually easy to convert. The value of a cocoa bean varies somewhat depending on local demand, but the bitter chocolate it produces has become hugely popular across the realms and cocoa beans are widely accepted to be worth 1 cp each.</t>
  </si>
  <si>
    <t>Myth Drannor</t>
  </si>
  <si>
    <t>While there is no difference in metal or weight between the 3 sets of coins, they have major social connotations. One set were used by commoners and tradesmen, and one set by nobles and royalty. The third set of coins are extremely rare with only 1,000 of each minted. They were discontinued due to the uncomfortable way they clearly displayed the relative value the elves place on the different races.</t>
  </si>
  <si>
    <t>Netheril</t>
  </si>
  <si>
    <t>Netherese coins all had a magical essence incorporated into their design and manufacture, partly to prevent counterfeiting.</t>
  </si>
  <si>
    <t>Thurhn are octagonal platinum coins with twin lightning bolts crossed over a mountin on the obverse and the minting year on the reverse. They are considered Common magic items.</t>
  </si>
  <si>
    <t>Pyramid coins of the netherese triumvirate have holographic images of a flying city above a forested landscape on the reverse and a bust of Nether the Elder on the obverse, with the minting year at the bottom and the words E Magicus Unum along the top. Under the left side of the bust a letter designates the place of minting (“D” for Delia, “I” for Ioulaum, and “K” for Karsus). Introduced just before The Fall, they are considered Uncommon magic items.</t>
  </si>
  <si>
    <t>Square-shaped iron Steelpence were recently introduced to replace the Silver Hawk, but they were massively over-produced, lessening their value. Blue Eyes are diamond-shaped and while the design of the Noble varies yearly, it always has a distinctive five-sided shape.</t>
  </si>
  <si>
    <t>Seros</t>
  </si>
  <si>
    <t>The aquatic realms beneath the Sea of Fallen Stars use pearls of various colours to trade. They are worth 10 times the listed value on land, which is often known as "the wet price" and "the dry price".</t>
  </si>
  <si>
    <t>SlLVERYMOON</t>
  </si>
  <si>
    <t>The crescent-shaped Electrum Moon, and the circular Eclipsed Moon, are worth only half as much outside the Silver Marches.</t>
  </si>
  <si>
    <t>The square brass Toal has no value outside the city, so they are usually exchanged before leaving. The palm-sized, crescent-shaped Harbor Moon however, is made from platinum inset with electrum, and still worth around 30 gp elsewhere for the raw metal alone.</t>
  </si>
  <si>
    <t>Coins minted at Zhentil Keep are given unflattering nicknames by the inhabitants: Platinum; "flat metal gem". Gold; "weeping wolf". Electrum; "hardhammer". Silver; "flea-bit". Copper; "dung-piece".</t>
  </si>
  <si>
    <t>Seros*</t>
  </si>
  <si>
    <t>VALUE. CP</t>
  </si>
  <si>
    <t xml:space="preserve">Sefa Naelryke </t>
  </si>
  <si>
    <t>4</t>
  </si>
  <si>
    <t>3</t>
  </si>
  <si>
    <t>2</t>
  </si>
  <si>
    <t>1</t>
  </si>
  <si>
    <t>The guard is...</t>
  </si>
  <si>
    <t>The guard works for...</t>
  </si>
  <si>
    <t>On the guard’s face is...</t>
  </si>
  <si>
    <t>The guard carries...</t>
  </si>
  <si>
    <t>The watch’s captain is...</t>
  </si>
  <si>
    <t>The watch’s attitude toward their captain is...</t>
  </si>
  <si>
    <t>Insignia</t>
  </si>
  <si>
    <t>emblem3</t>
  </si>
  <si>
    <t>Functions (Watch)222</t>
  </si>
  <si>
    <t>HAMMER</t>
  </si>
  <si>
    <t>Thunder Blessing Day; Seeing Justice</t>
  </si>
  <si>
    <t>Talona Festival</t>
  </si>
  <si>
    <t>Communion of Laughter; Maiming</t>
  </si>
  <si>
    <t>Talona festival</t>
  </si>
  <si>
    <t>Rallying; Graverending; Putrescent Death; Great Clang</t>
  </si>
  <si>
    <t>The Roll of Months</t>
  </si>
  <si>
    <t>Hammer*</t>
  </si>
  <si>
    <t>Flamerule**</t>
  </si>
  <si>
    <t>Eleint*</t>
  </si>
  <si>
    <t>Tarsakh*</t>
  </si>
  <si>
    <t>Uktar*</t>
  </si>
  <si>
    <t>* 31 days **32 days every 4 years</t>
  </si>
  <si>
    <t>ALTURIAK</t>
  </si>
  <si>
    <t>Great Weave, Great Clang</t>
  </si>
  <si>
    <t>CHES</t>
  </si>
  <si>
    <t>Spring Equinox</t>
  </si>
  <si>
    <t>High Coin; Great Clang</t>
  </si>
  <si>
    <t>TARSAKH</t>
  </si>
  <si>
    <t>Queen's Gambit; Seeing Justice</t>
  </si>
  <si>
    <t>Spheres; Great Clang</t>
  </si>
  <si>
    <t>MIRTUL</t>
  </si>
  <si>
    <t>Ippensheir; Seeing Justice; Unwrapping</t>
  </si>
  <si>
    <t>Melding</t>
  </si>
  <si>
    <t>Great Clang; Talona festival</t>
  </si>
  <si>
    <t>The Binding; Talona Festival</t>
  </si>
  <si>
    <t>KYTHORN</t>
  </si>
  <si>
    <t>Summer Solstice; Four Feasts; Great Clang; Ceremony of Introspection</t>
  </si>
  <si>
    <t>Brightbuckle; Newborn Celebration</t>
  </si>
  <si>
    <t>FLAMERULE</t>
  </si>
  <si>
    <t>Lurue revels; Sharess revels; Great Clang; Celebration to the Moon</t>
  </si>
  <si>
    <t>The 32nd day, Shieldmeet, is only added every 4 years; count from 1372 DR</t>
  </si>
  <si>
    <t>ELEASIS</t>
  </si>
  <si>
    <t>Communion of Laughter; Divine Death; Maiming</t>
  </si>
  <si>
    <t>ELEINT</t>
  </si>
  <si>
    <t>The Penultimate Thunder</t>
  </si>
  <si>
    <t>Autumn Equinox, Talona festival</t>
  </si>
  <si>
    <t>High harvestide</t>
  </si>
  <si>
    <t>MARPENOTH</t>
  </si>
  <si>
    <t>Marthoon; Seeing Justice</t>
  </si>
  <si>
    <t>The Impending Doom</t>
  </si>
  <si>
    <t>Ascension of Mystra; True Resurrection</t>
  </si>
  <si>
    <t>Destruction of Moander; Great Clang</t>
  </si>
  <si>
    <t>UKTAR</t>
  </si>
  <si>
    <t>Tehennteahan; Great Clang</t>
  </si>
  <si>
    <t>Binding; Great Clang</t>
  </si>
  <si>
    <t>NIGHTAL</t>
  </si>
  <si>
    <t>Seeing Justice; Talona festival</t>
  </si>
  <si>
    <t>Communion of Laughter; Maiming; Talona Festival</t>
  </si>
  <si>
    <t>Winter Solstice; Four Feasts; Great Clang; Ceremony of Introspection</t>
  </si>
  <si>
    <t>Orbar; Talona Festival</t>
  </si>
  <si>
    <t>Night of Another Year; Great Clang; Day of Drawing Down</t>
  </si>
  <si>
    <t>MONTHLY REMEMBRANCES</t>
  </si>
  <si>
    <t>Seeing Justice: Monthly, on the 1st, Tyrrans pray to call forth a vision of a burning war hammer.</t>
  </si>
  <si>
    <t>Communion of Laughter: Monthly, on the 13th, Garl Glittergold's churches have various activities, ranging from prayer to joke-telling contests.</t>
  </si>
  <si>
    <t>Maiming: Monthly, on the 13th, Tyrrans sing loudly to conjure the vision of a mailed hand.</t>
  </si>
  <si>
    <t>The Blinding: Monthly, on the 22nd day, Tyrrans conjure the image of tearful eyes.</t>
  </si>
  <si>
    <t>Great Clang: The tenth day of each tenday is sacred to Gaerdal Ironhand's church. Members come together to chant.</t>
  </si>
  <si>
    <t>Talona festival: Every 12 days, clerics of Talona hold gatherings open to all, with music and the sale of poisons and cures.</t>
  </si>
  <si>
    <t>FULL MOON CEREMONIES</t>
  </si>
  <si>
    <t>* Clerics of Lolth sacrifice surface elves on nights of the full moon in any given month.</t>
  </si>
  <si>
    <t>* Midnight Gambol: On a different night of the full moon each month, worshipers of Erevan Ilesere revel. Any who manage to find them can join in.</t>
  </si>
  <si>
    <t>* Secrets of the Heart: Each full moon, Hanali Celanil's worshipers unveil artwork, sacrifice things of beauty, and feel more love and beauty.</t>
  </si>
  <si>
    <t>* Sehanine Moonbow's faithful celebrate heavenly movements once a decade or so. They celebrate Lunar Hallowings with meditation monthly on the full moon.</t>
  </si>
  <si>
    <t>* Each full moon, worshipers of Baervan Wildwanderer join to dance and sacrifice.</t>
  </si>
  <si>
    <t>* The Cloaking: On the night of the full moon, Baravar Cloakshadow's followers offer up illusions of valuable items.</t>
  </si>
  <si>
    <t>* Earthrisings: On the full moon, followers of Urogalan join with families of the recently deceased for a funereal ritual.</t>
  </si>
  <si>
    <t>* Festival of Strength: Every full moon, the faithful of Bahgtru meet to test their physical mettle, sometimes ending in death.</t>
  </si>
  <si>
    <t>NEW MOON OBSERVANCES</t>
  </si>
  <si>
    <t>* During nights of the new moon, Vhaeraun worshipers on the surface hold sacred hunts and sacrifices.</t>
  </si>
  <si>
    <t>* Deepstone Triad: Worshipers of Dumathoin gather to pulverize gems in his honor on nights of the new moon.</t>
  </si>
  <si>
    <t>* Brandobaris' faithful tithe by burying recent loot in the best place they can on each new moon.</t>
  </si>
  <si>
    <t>* The new moon is sacred to the followers of Gruumsh.</t>
  </si>
  <si>
    <t>* Luthic's worshipers celebrate orc fecundity on the new moon.</t>
  </si>
  <si>
    <t>* Chant in the Abiding Darkness: Items that once mattered a great deal to those who used to own them are dedicated to Shargaas on the new moon.</t>
  </si>
  <si>
    <t>OPEN DATE MONTHLY FESTIVALS</t>
  </si>
  <si>
    <t>* Ritual of the Unseen Presence: Once each month, followers of Mask offer prayers and valuables.</t>
  </si>
  <si>
    <t>* Grand Revel: The church of Sune has a great party once a month</t>
  </si>
  <si>
    <t>* Monthly, Sheela Peryroyl's worshipers arrange nighttime festivals with nearby settlements. Everyone must bring food.</t>
  </si>
  <si>
    <t>* Those looking to keep crocodiles away sacrifice animals to Sebek each month.</t>
  </si>
  <si>
    <t>Thunder Blessing Day: This day is celebrated by many dwarven communities in thanks to Moradin for the Thunder Blessing. </t>
  </si>
  <si>
    <t>Cold Counting Comfort: On Hammer 15th, Waukeen's clergy celebrates accounting.</t>
  </si>
  <si>
    <t>MIDWINTER'S EVE CELEBRATIONS</t>
  </si>
  <si>
    <t>Rallying: On Midwinter Eve, worshipers of Deep Duerra commemorate victories from the last year and talk about what they will do next. There is hammering and chanting, and the head of an enemy whose lands will be conquered is passed through the gathering.</t>
  </si>
  <si>
    <t>The Graverending: Midwinter's Eve, clerics of Kiaransalee animate undead that seek to destroy their murderers for 24 hrs. or until their vengeance is complete.</t>
  </si>
  <si>
    <t>Putrescent Death: Self-aware creatures are sacrificed to Yurtrus, usually via pestilence.</t>
  </si>
  <si>
    <t>MIDWINTER OCCASIONS</t>
  </si>
  <si>
    <t>Midwinter: One of five seasonal holidays that tend to be celebrated across Faerun. </t>
  </si>
  <si>
    <t>Midwinter Night, clerics of Auril hold a festival.</t>
  </si>
  <si>
    <t>Unveiling: Gargauth's worshipers offer bloody sacrifices on Midwinter.</t>
  </si>
  <si>
    <t>Grumbar's clergy have a festival on Midwinter to set plans for the faith.</t>
  </si>
  <si>
    <t>Ritual of Pain and Purity: Loviatar's faithful dance amid objects that cause pain, while being whipped to go faster on Midwinter.</t>
  </si>
  <si>
    <t>The Retreat: On Midwinter, followers of the Red Knight gather to review the last year's strategies.</t>
  </si>
  <si>
    <t>Shiallia's followers celebrate Midwinter; all are invited to celebrate with them.</t>
  </si>
  <si>
    <t>Masked Lord's Embrace: Midwinter Night, Vhaeraun's worshipers deprive their senses for a day of contemplation.</t>
  </si>
  <si>
    <t>Midwinter Day: Followers of Berronar Truesilver revel beneath the earth.</t>
  </si>
  <si>
    <t>Midwinter Night: The faithful of Shevarash commemorate the fallen of the Dark Court Slaughter.</t>
  </si>
  <si>
    <t>Festival of the Star: Deep gnomes gather at an Underdark lake to see that they are remembered by Callarduran Smoothhands on Midwinter Night.</t>
  </si>
  <si>
    <t>Midwinter Night: Urdlen's faithful give blood sacrifice to avoid destruction.</t>
  </si>
  <si>
    <t>Followers of Osiris tend to burial places on Midwinter.</t>
  </si>
  <si>
    <t>Great Weave: On Alturiak 20th, Waukeen's clergy celebrates textiles.</t>
  </si>
  <si>
    <t>High Coin: On the 30th of Ches, Waukeen's clergy celebrates wealth.</t>
  </si>
  <si>
    <t>SPRING EQUINOX CELEBRATIONS</t>
  </si>
  <si>
    <t>Song of the Dawn: A grand musical ritual is held in Lathander's cathedrals on the morning of the spring equinox; many from outside the church attend.</t>
  </si>
  <si>
    <t>Four Feasts: Mielikki's worshipers celebrate the senses and sing in forests on the equinoxes and solstices. Grumbar's faithful also follow Mielikkian holidays.</t>
  </si>
  <si>
    <t>Festival of the Pride: The first tenday of Ches, followers of Nobanion romp and mate; those conceived are said to be leaders of the future church.</t>
  </si>
  <si>
    <t>Dance of the Swirling Winds: Strong winds herald the celebration of Aerdrie Faenya's followers on the spring equinox. Offerings and dancing in mid-air occur.</t>
  </si>
  <si>
    <t>The Budding: Followers of Rillifane Rallathil's worshipers fast beforehand and then, on the equinox, celebrate boisterously, ending with a hunt and feast.</t>
  </si>
  <si>
    <t>Spring equinox is a high holiday of Uthgar.</t>
  </si>
  <si>
    <t>The Queen's Gambit: On the 1st of Tarsakh, followers of the Red Knight celebrate with feasting and games, particularly chess.</t>
  </si>
  <si>
    <t>Spheres: On 10th of Tarsakh, Waukeen's clergy celebrates generosity.</t>
  </si>
  <si>
    <t>Windride: Shaundakul turns his clerics to gaseous form if they can't windwalk on the 15th of Tarsakh. At the end of the day, they are somewhere new.</t>
  </si>
  <si>
    <t>Time of Storms: The month of Tarsakh is celebrated by Anhur's clergy with ritual, nonlethal combat, ending with a festival on Greengrass.</t>
  </si>
  <si>
    <t>GREENGRASS FESTIVALS</t>
  </si>
  <si>
    <t>Greengrass: One of five seasonal holidays that tend to be celebrated across Faerun.</t>
  </si>
  <si>
    <t>Greening: Eldath's worshipers hold a festival on Greengrass.</t>
  </si>
  <si>
    <t>Ritual of Pain and Purity: Loviatar's faithful dance amid objects that cause pain, while being whipped to go faster on Greengrass.</t>
  </si>
  <si>
    <t>On the night of Greengrass, Mielikki's worshipers celebrate, plant, and take part in the Wild Ride atop the backs of unicorns.</t>
  </si>
  <si>
    <t>Outdoor parties are hosted by the church of Sune on Greengrass, which is one of their high holy days.</t>
  </si>
  <si>
    <t>Clerics of Talos call storms and lightning on Greengrass.</t>
  </si>
  <si>
    <t>Call to the Flowers: Sung by all the worshipers of Milil on Greengrass.</t>
  </si>
  <si>
    <t>Shiallia's followers celebrate Greengrass as a time of fullness; all are invited to celebrate with them.</t>
  </si>
  <si>
    <t>Time of Spawning: On Greengrass, Haela Brightaxe's worshipers enact a grim ritual for the new crop of monsters from former dwarven holdings.</t>
  </si>
  <si>
    <t>On Greengrass (and nights when the moon waxes or is full), Sharindlar's clergy gather, dance, and sacrifice wealth privately.</t>
  </si>
  <si>
    <t>Coin festivals: Held on Greengrass, and a day before and after each full moon, worshipers of Vergadain sell as much as they can to the public.</t>
  </si>
  <si>
    <t>Worshipers of Isis praise her for the sowing season and hold riotous parties on Greengrass. All farmers are welcome.</t>
  </si>
  <si>
    <t>The faithful of Ilneval gather orcs together to attack settlements in the name of their god.</t>
  </si>
  <si>
    <t>Ippensheir: For twelve days after Greengrass, followers of Gond gather where a great master has worked, celebrate, and share their projects.</t>
  </si>
  <si>
    <t>Birthing: New art and new births are planned to come to fruition amongst the clergy of Hathor. This is celebrated during the daytime on the first full moon following Greengrass.</t>
  </si>
  <si>
    <t>Unwrapping: The worshipers of Geb commemorate the first of Mirtul, when the thaw opens new places to mine.</t>
  </si>
  <si>
    <t>Melding: On the 5th of Mirtul, Deep Duerra's clerics come together to commune with the goddess in a kind of hive mind.</t>
  </si>
  <si>
    <t>Sammardach: On Mirtul 12th, Waukeen's clergy celebrates benefactors.</t>
  </si>
  <si>
    <t>Brightbuckle: On Kythorn 21st, Waukeen's clergy celebrates finery.</t>
  </si>
  <si>
    <t>Newborn Celebration: During the third tenday of Kythorn, worshipers of Nobanion partake of a large hunt or feast.</t>
  </si>
  <si>
    <t>Ceremony of Introspection: Priests of Thoth abstain from food and enter a freezing bath on the summer and winter solstices.</t>
  </si>
  <si>
    <t>Sornyn: On Flamerule 3-5th, Waukeen's clergy celebrates deal-brokering.</t>
  </si>
  <si>
    <t>SHIELDMEET OBSERVANCES</t>
  </si>
  <si>
    <t>Ceremony of Honor to Helm: Held on Shieldmeet.</t>
  </si>
  <si>
    <t>Deeds of the Dead: On Shieldmeet, clergy of Kelemvor recall those who have passed and might raise a fallen hero from the past to aid the modern world.</t>
  </si>
  <si>
    <t>Shieldmeet is a holy day in the house of Oghma.</t>
  </si>
  <si>
    <t>The Conjuring of the Second Moon: Each Shieldmeet, every church of Selune chants.</t>
  </si>
  <si>
    <t>Melding of the Three: On Shieldmeet, moon elves sing and perform magic to honor the merging of the Angharradh.</t>
  </si>
  <si>
    <t>Beshaba's clerics celebrate with chaotic displays of destruction and rudeness on Shieldmeet.</t>
  </si>
  <si>
    <t>On Shieldmeet, an archery competition is arranged amongst the faithful of Solonor Thelandira.</t>
  </si>
  <si>
    <t>MIDSUMMER'S EVE CELEBRATIONS</t>
  </si>
  <si>
    <t>Midsummer's Eve: Followers of Lurue celebrate boisterously all night.</t>
  </si>
  <si>
    <t>Midsummer's Eve: The greatest revel of the faithful of Sharess takes place on this day (though they celebrate just about every season, full moon, etc.).</t>
  </si>
  <si>
    <t>Celebration to the Moon: Hathor's priests sing and enjoy Midsummer's Eve.</t>
  </si>
  <si>
    <t>MIDSUMMER GATHERINGS</t>
  </si>
  <si>
    <t>Midsummer: One of five seasonal holidays that tend to be celebrated across Faerun.</t>
  </si>
  <si>
    <t>Song of the Dawn: A grand musical ritual is held in Lathander's cathedrals on Midsummer morning; many from outside the church attend.</t>
  </si>
  <si>
    <t>Midsummer is a holy day in the house of Oghma.</t>
  </si>
  <si>
    <t>Outdoor parties are hosted by the church of Sune on Midsummer, which is one of their high holy days.</t>
  </si>
  <si>
    <t>Clerics of Talos call storms and lightning on Midsummer.</t>
  </si>
  <si>
    <t>Akadi's worshipers who can attend on Blaskaltar, the original shrine to their deity, and chant the names of the faith's heroes on Midsummer.</t>
  </si>
  <si>
    <t>Beshaba's clerics celebrate with chaotic displays of destruction and rudeness on Midsummer.</t>
  </si>
  <si>
    <t>Grand Revel: The followers of Milil boisterously celebrate with feasting and dancing on Midsummer.</t>
  </si>
  <si>
    <t>Shiallia's followers celebrate Midsummer; all are invited to celebrate with them.</t>
  </si>
  <si>
    <t>On Midsummer (and nights when the moon waxes or is full), Sharindlar's clergy gather, dance, and sacrifice wealth privately.</t>
  </si>
  <si>
    <t>High Forge: Flandal Steelskin's followers celebrate by offering worked metals, exchanging ideas, and buying wares on Midsummer.</t>
  </si>
  <si>
    <t>Festival of the Ruby: On Midsummer Day, worshipers of Callarduran Smoothhands celebrate the deity hiding gems in the earth to be found by gnomes.</t>
  </si>
  <si>
    <t>Followers of Horus-Re (and most of the country of Mulhorand) attend services on Midsummer's Day.</t>
  </si>
  <si>
    <t>On the night of Midsummer, Mielikki's worshipers celebrate, plant, and take part in the Wild Ride atop the backs of unicorns.</t>
  </si>
  <si>
    <t>Midsummer Night: Berronar Truesilver's worshipers celebrate in the surface lands, and nonworshipers are allowed to join in.</t>
  </si>
  <si>
    <t>Ceremony of Contagion: Midsummer Night, sacrifices are the prelude to a night of causing disease in the name of Yurtrus.</t>
  </si>
  <si>
    <t>Divine Death: The church of Torm commemorates the destruction of Bane on the 13th.</t>
  </si>
  <si>
    <t>Huldark: On Eleasis 17th, Waukeen's clergy celebrates bounty.</t>
  </si>
  <si>
    <t>Spryndalstar: On Eleint 7th, Waukeen's clergy celebrates magic.</t>
  </si>
  <si>
    <t>The Penultimate Thunder: This is one of two high holy days important to Hoar. It is celebrated on the 11th with feasting.</t>
  </si>
  <si>
    <t>* Festival of Vengeance: Tiamat's clergy celebrates the defeat of Gilgeam on the first full moon following Midsummer.</t>
  </si>
  <si>
    <t>EQUINOX CELEBRATIONS</t>
  </si>
  <si>
    <t>Song of the Dawn: A grand musical ritual is held in Lathander's cathedrals on morning of the autumn equinox; many from outside the church attend.</t>
  </si>
  <si>
    <t>On the autumn equinox, the worshipers of Uthgar gather at their traditional burial mounds for speaking with spirits, arranging deals, and rituals.</t>
  </si>
  <si>
    <t>Dance of the Swirling Winds: Strong winds herald the celebration of Aerdrie Faenya's followers on the autumn equinox. Offerings and dancing in mid-air occur.</t>
  </si>
  <si>
    <t>The Transformation: Worshipers of Rillifane Rallathil join to celebrate on the equinox.</t>
  </si>
  <si>
    <t>HIGHHARVESTIDE OBSERVANCES</t>
  </si>
  <si>
    <t>Highharvestide: One of five seasonal holidays that tend to be celebrated across Faerun. </t>
  </si>
  <si>
    <t>Feast of the Stags: Hunters of Malar capture meat and invite others to a feast, whereby they promise to provide food for those who need it in the winter.</t>
  </si>
  <si>
    <t>Ritual of Pain and Purity: Loviatar's faithful dance amid objects that cause pain, while being whipped to go faster on Highharvestide.</t>
  </si>
  <si>
    <t>Shiallia's followers celebrate Highharvesttide as a time of fullness; all are invited to celebrate with them.</t>
  </si>
  <si>
    <t>Remembrance Rituals: Worshipers of Anhur gather to remember allies on Highharvestide.</t>
  </si>
  <si>
    <t>Worshipers of Isis praise the goddess and her husband for the harvest season on Highharvestide. All farmers are welcome.</t>
  </si>
  <si>
    <t>Followers of Osiris have a high-spirited celebration on Highharvestide.</t>
  </si>
  <si>
    <t>Marthoon: On Marpenoth 1st, Waukeen's clergy celebrates guards.</t>
  </si>
  <si>
    <t>The Impending Doom: This is one of two high holy days important to Hoar. It is celebrated on the 11th with drums and purification all day.</t>
  </si>
  <si>
    <t>The Ascension of the current incarnation of Mystra is celebrated on the 15th of Marpenoth.</t>
  </si>
  <si>
    <t>True Resurrection: A jolly celebration of Torm's return, performed on the 15th of Marpenoth.</t>
  </si>
  <si>
    <t>Clerics of Finder Wyvernspur commemorate Moander's destruction by their deity on the 20th.</t>
  </si>
  <si>
    <t>Tehennteahan: On Uktar 10th, Waukeen's clergy celebrates craft.</t>
  </si>
  <si>
    <t>FEAST OF THE MOON OBSERVANCES</t>
  </si>
  <si>
    <t>Feast of the Moon: One of five seasonal holidays that tend to be celebrated across Faerun. </t>
  </si>
  <si>
    <t>Deeds of the Dead: On the Feast of the Moon, clergy of Kelemvor recall the lives of the deceased and might raise a fallen hero from the past for aid.</t>
  </si>
  <si>
    <t>Rising of the Dark: On the Feast of the Moon, Sharran cults reveal plans for the next year over a sacrifice.</t>
  </si>
  <si>
    <t>Feast of Heroes/Song of the Fallen/Song of the Sword: Performed at noon, dusk, and after dark (for people) by the faithful of Tempus on the Feast of the Moon. The followers of the Red Knight also celebrate the holy days of Tempus.</t>
  </si>
  <si>
    <t>Ritual of Pain and Purity: Loviatar's faithful dance amid objects that cause pain, while being whipped to go faster on the Feast of the Moon.</t>
  </si>
  <si>
    <t>Followers of Lurue remember the fallen with solemnity and great art on the Feast of the Moon. It is also the anniversary of Silverymoon's founding.</t>
  </si>
  <si>
    <t>The Vision: Worshipers of Savras meditate the whole day of the Feast of the Moon, and are given a vision in return.</t>
  </si>
  <si>
    <t>Shiallia's followers celebrate the Feast of the Moon; all are invited to celebrate with them.</t>
  </si>
  <si>
    <t>Commemoration of the Fallen: Clerics of Haela Brightaxe remember those who fell serving the dwarven race on the Feast of the Moon.</t>
  </si>
  <si>
    <t>Mystic Rites of the Luminous Cloud: Sehanine Moonbow's faithful meditate and the deity manifests on the Feast of the Moon. The followers become silvery lights and fly, receiving knowledge.</t>
  </si>
  <si>
    <t>Ceremony of Remembrance: The worshipers of Arvoreen recall fallen allies on the Feast of the Moon.</t>
  </si>
  <si>
    <t>Feast of the Silver Coin: A subdued ritual is held to Nephthys on the Feast of the Moon; status is gained by the amount tithed to the church on that day.</t>
  </si>
  <si>
    <t>Coming of the Winter Cave: The faithful of Luthic celebrate on the Feast of the Moon, often ending in new pregnancies.</t>
  </si>
  <si>
    <t>Orbar: On Nightal 25th, Waukeen's clergy remembers the dangers of over-consumption; Samoran clergy celebrate the dark side of wealth.</t>
  </si>
  <si>
    <t>Night of Another Year: On the last night of the year, Jergal's clerics read the names of the dead from the recent year.</t>
  </si>
  <si>
    <t>Day of Drawing Down: On the last day of Nightal, clergy of Geb lead remembrances of those who perished in mines during the last year. A mine is closed to mark the occasion.</t>
  </si>
  <si>
    <t>SEASONAL GATHERINGS</t>
  </si>
  <si>
    <t>Adherents of Malar hold a High Hunt once each season, during which worshipers hunt a humanoid. If it survives a day and night, it is allowed to live and given a boon by the hunters.</t>
  </si>
  <si>
    <t>As each new season has its first day, the followers of Segojan Earthcaller gather to offer gems.</t>
  </si>
  <si>
    <t>MISCELLANEOUS HOLIDAYS</t>
  </si>
  <si>
    <t>Azuth's worshipers hold a holy day when a new Magister is chosen.</t>
  </si>
  <si>
    <t>Chauntea's worshipers hold the High Prayers of the Harvest, a serious ceremony, once a year at harvest time.</t>
  </si>
  <si>
    <t>At spring and neap tides, followers of Istishia celebrate with festivals.</t>
  </si>
  <si>
    <t>All holy days not tied to evil are celebrated by Lliira's followers.</t>
  </si>
  <si>
    <t>At ice out, Umberlee's clergy parade and then throw an weighted animal into the sea; if it lives, it's considered a holy creature.</t>
  </si>
  <si>
    <t>Divine Pageantry: The nobles of Waterdeep celebrate Siamorphe once during the summer, but the date is not stable. They dress in older styles, hold to older customs of behavior, and distribute money to commoners.</t>
  </si>
  <si>
    <t>The Shattering: Valkur's worshipers open the new sailing season in early spring, but the date varies.</t>
  </si>
  <si>
    <t>Followers of Marthammor Duin celebrate the festival days and nine days after, as well as Shieldmeet and nine days after that. The celebrations are open, even to other races.</t>
  </si>
  <si>
    <t>When the moon is full or new, worshipers of Thard Harr gather to scream, sacrifice, and feast.</t>
  </si>
  <si>
    <t>In the first quarter waxing, followers of Corellon Larethian play music, dance, and make offerings.</t>
  </si>
  <si>
    <t>Once each lunar month, Solonor Thelandira's followers gather to sacrifice and be grateful.</t>
  </si>
  <si>
    <t>Building Type</t>
  </si>
  <si>
    <t>Building type 2</t>
  </si>
  <si>
    <t>Source:</t>
  </si>
  <si>
    <t>Magic items. Aurora was an adventurer sorceress who quested the globe before retiring to Westgate to found a lucrative business in exotic goods. Teleportation circles connected her Emporium to outlets across Faerûn.</t>
  </si>
  <si>
    <t>Magic items. This shop stands on the east side of the Street of the Sword, south of Selduth Street. The wealthy shopper can buy a wide selection of curios here, especially coins from all over Toril, gems, and regalia. The proprietor is an expert on the currency uniforms and badges used by most realms and military units of Faerun, and can make up colorful stories about the history of particular items on the spot. Ive heard that hell buy things without asking questions as to their origin making him very handy for adventurers who want to ex- change battle trophies for money. Proprietor: Balthorr the Bold Olaskos, a hearty, loud-voiced, bubbling fellow with a ready smile and firm handshake, is the proprietor.</t>
  </si>
  <si>
    <t>Assassins. Drugs. Poisons. Potions. A posh shop, located in the heart of the Castle Ward, caters to the needs of wealthy ladies and dandies who require herbal and magical balms, perfumes, and potions, and it possesses a sterling reputation and a clientele that includes many of those whose names were featured on society's first-choice guest lists. Diloontier also has a startling array of poisons and potions, which he secretly sold to those who had the appropriate credentials and the right amount of gold</t>
  </si>
  <si>
    <t>Food, Special Substances &amp; Items. Maztica, called by its inhabitants The True World, is a continent that is a land of jungles and (to the Faerûnians) mystery. Early in its history it was a land fought over by the gods Qotal the Plumed Serpent and his brother Zaltec. For a crime against his sister, Qotal retreated from Maztica for an age but returned in recent times. It was 'discovered' by Amnian explorers led by one Captain-general Cordell and his Golden Legion in 1361 DR. Amn was quick to carve out its claim to the land for trade benefits, establishing the port city of Helmsport, and the church of Helm led the encroachment into the new land. The native peoples were devastated by foreign diseases and the ruthlessness of the invaders, and this, coupled with the difficulties encountered on Maztica backfiring against them, caused the church of Helm to come under heavy criticism. Lantan also claimed some lands. Maztica is divided into the nations of Nexal, Kultaka, Huacli, Kolan, Pezelac, and Payit. The native people of Maztica from Payit and Far Payit are known as Payits, whereas natives from the other nations are known as Mazticans. There are also the human races known as the Dog People and the Green Folk. Many monstrous races also live in Maztica, including wild halflings and Chacs—jaguar spirits. In very old times, Couatl came from Maztica to fight the Yuan-Ti of Chult. Some scorpionfolk from Maztica found an Underdark passage to the Underdark of Faerûn. North of Maztica is the continent of Anchorome. South of it (and separated by a strait) lies an unknown continent.
Maztica was also the name of the elder goddess who embodied the land of Maztica. Killed by her own son Zaltec, she was the wife of dead Kukul, but unlike her husband, continues to live on in the continued existence of the continent.
In the Spellplague, Mystra's death caused Abeir and Toril to briefly merge and then instantly rip apart again. As a result, Maztica is no longer a part of Toril, having been replaced with a continent called "Returned Abeir." On some maps, it has been renamed Anchorome.</t>
  </si>
  <si>
    <t>As its name said, Halambar Lutes &amp; Harps sold stringed instruments of all kinds from around Faerûn, including Amnian lyres and the Mintarn twostring, but mainly lutes and harps. They were pricy, though: regular instruments—typically small and plain and made by Halambar's apprentices or bought secondhand—cost a few hundred gold pieces, while Halambar's own didn't cost less than 1000 gp. Halambar's lutes produced a distinctive mellow sound. but how they did this was his trade secret. In fact, in the cellars, he secretly soaked the wood in harbor water. The store also sold enchanted jewel cases and snuff boxes that, when opened, played a single short tune. These cost 600 gp, making them gifts for the wealthy only. Bards and musically inclined adventurers could also register at Halambar's Lute Shop.
Standing upon a velvet draped plinth, high out of reach, was the legendary Harp that Sings by Itself. It gently played various old songs of the North, but its full magical powers were forgotten. It was not for sale and protected against theft—the covered plinth was actually a stone golem guardian put there by the mage Khelben "Blackstaff" Arunsun. In the 1360s DR, the bard Danilo Thann often visited Halambar's Lute Shop and worked with Halambar. A popular local story was that Halambar Lutes &amp; Harps stood where Olamn, the original bardic college of Waterdeep, stood centuries before. (This was false: it was the House of Song, the musicians' guildhall, that stood on the old Olamn site.)</t>
  </si>
  <si>
    <t>This shining shop has a front of armor plate, old armor from vanquished foes of Waterdeep, bolted together, polished a deep, gleaming blue, and protected from weather and theft by  lightning like arcs of energy should you strike or wrench at a piece! It stands on the west side of the Street of Bells north of Waterdeep Way, its gleam visible up and down the street. Inside is a showroom and a fitting room, with doors into a  weapons practice room for clients to practice running, turning, fighting, and climbing stairs in armor, and the huge, cluttered workshops of Hilmer and his apprentices. Plate armor hangs,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 because several of the suits of armor are animated metal constructs, that defend the place at all times! Others protect his nearby metals warehouses.Hilmer, the proprietor, is a tall, strong, and softspoken man, with shoulders as wide as most doors and hands with a grip of iron. He is a just, honest man.</t>
  </si>
  <si>
    <t>A new small theater in an older building located just off the Market in Waterdeep. The theater itself is little more than a large room with room enough to seat thirty people, a stage with curtains, an entry foyer, and a backstage area with a couple of rooms. Most of the plays performed here are done either by seven actors, who are all Moonstars, or by itinerant acting troupes. The plays themselves are performed each morning and afternoon, though, for a price, special private performances can be requested for the evening and at other times of the day. Shows aren't limited to plays and can include dancing, puppet shows, musical acts, and more. Admission to the theater is only 1 sp per person. In the prop room, a rack of costumes runs along one wall. Behind the costumes is a bricked-in 8-foot-high by 4-foot-wide doorway. The theory the actors will spout out is that it used to lead to the cellar. In fact, it did, but it now also serves as a portal entry. By pushing in two points on the older brick archway, the newer bricked portion as a whole moves back and to the side. The threshold area thus revealed holds one of the portals available to Moonstars in Waterdeep. As with the others, the portal is activated with a particular Elven phrase that includes the destination the traveler seeks.
Since this particular portal is within Waterdeep itself, the Moonstars do a few things to ensure that nobody discovers it. First of all, someone is always on the premises. To the general public the reason for this is to protect the costumes and props used by the actors in their performances. Second, one of the actors, Alendra Tomas (NG female elf Wiz 7) also has some knowledge of wizardry and usually sets her familiar to guard the door. (She put her familiar's sleeping spot in the prop room under the rack of costumes but away from the longer costumes so that fur wouldn't get all over the garb.)</t>
  </si>
  <si>
    <t>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Jhauntar Olmhazan, Gentleman Speaker for the Jewelers Guild, owns and runs this shop. He is a sneering, superior sort, who dismisses all country folk and those who dwell around or east of the Sea of Fallen Stars as barbarians.</t>
  </si>
  <si>
    <t xml:space="preserve">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seenand the proprietor doesnt ask questions about why you want baatezu blood or deadly night 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Phalantar Orivan, a man of soft, smooth movements, who always seems to be gently smiling, is the proprietor. He is said to deal with adventurers and mages regularly and to be fabulously rich. </t>
  </si>
  <si>
    <t>Sharkroar</t>
  </si>
  <si>
    <t>Harth Shalark's Broadsheets</t>
  </si>
  <si>
    <t>Dealer of fine dining utensils</t>
  </si>
  <si>
    <t>This antiquities shop was run by the Harper Bronwyn Caradoon, who served as a wealth of knowledge about obscure items and ancient texts. The presence of her employee, and fellow Harper, Alice Tinker, made the shop a popular meeting place for gnomes and halflings within the city. The shop dealt in exotic items of fairly dubious legality while also being a front for Harper activity.</t>
  </si>
  <si>
    <t>Born in the Year of Great Riches (920 DR), Ahghairon of Waterdeep arrived in Silverymoon in the Year of the Red Rain (927 DR), yearning to learn magic. He was taken in and taught by numerous tutors. In the Year of Sudden Sorrows (941 DR), Ahghairon single-handedly destroyed a pair of young green dragons intent on attacking Silverymoon. Soon thereafter, Ahghairon left the city to learn more about Toril, but little is known of his-travels. He had returned to Waterdeep and built his tower by the Year of the Blazing Call (947 DR), for that is where Magister Taline Telgara, "The Flame of the North", found him after receiving visions from Mystra. By the Year of the Rings Royal (952 DR), Ahghairon was the official advisor to the War Lords of Waterdeep, and his history is thereafter wholly intertwined with that of the City of Splendors.
Ahghairon's Tower rises as a slim stone pinnacle with few windows and a conical roof four stories above the street. It is always quiet, never visibly changed hy the passage of years nor disturbed by passersby. No one is thought to have entered it since Ahghairon's death, thanks to a series of wards erected through the cooperative effort of Ahghairon's apprentices (a mythal created with epic spellcasting), although in truth Lhoril Delhiirnyn stole the dragonstaff of Ahghairon before the wards were laid.
The tower is enclosed in a permanent forcecage, with a gap of 10 feet between the cage and the tower proper. If successfully disintegrated or otherwise destroyed, the forcecage reforms 10 minutes later. Within the forcecage, the tower is enclosed in an invisible prismatic sphere, within the prismatic sphere is a time stop field, within the time stop field is a spell turningfield, and within that ward is variant of the alarm spell that sounds a loud, audible alarm in Piergeiron's Palace, Blackstaff Tower, and Herald's Holdfast (far to the north; see Silver Marches). If the alarm is triggered, a walking statue is teleported from Mount Waterdeep to the tower and set to attack the intruder. Some have speculated that it might be possible to bypass the wards with secret tokens of recognition or pass-phrases, but if such things exist, no one has admitted knowledge of them.
The contents of Ahghairon's Tower are largely unknown, although certain legendary items, such as Ahghairon's great cloak, are said to lie within. Iron and stone golems, as well as lurking spell traps, are also said to guard the wizard's treasures.</t>
  </si>
  <si>
    <t>Guard Barracks #2</t>
  </si>
  <si>
    <t>Watching Tower #1</t>
  </si>
  <si>
    <t>An upscale brothel known for its exotic pleasures</t>
  </si>
  <si>
    <t>A festhall in the Castle Ward of Waterdeep adjacent to Blackstaff Tower.</t>
  </si>
  <si>
    <t>This is the most famous house of pleasure in Waterdeep, and thats not surprising. Located on Gem Street, just off Waterdeep Way, and across from the foot of the road down from the Grain Gate of Castle Waterdeep, its a large, five-floored building with two additional levels of dungeons below ground, in which absolutely no expense has been spared on props. There are wardrobes full of all sorts of clothes, from silk and lace nightdresses to pirate outfits, full plate armor (made of silverpainted padding, to lessen injuries), and barbarian berserker garb. There are several rooms full of jungle plants, with heated pools in them and carefully tended mossy banks. There are four-poster beds with trampolines and rings that can be set aflame. There are even pairs of rings of levitation to be used in rooms with glowing globes and floating mirrors. If you can think of it, someone already has, and it can be found here. The strength of any festhall, however, lies in its staff, who must be skilled and must enjoy their work. The men and women in this festhall are experts. (Mother Tathlorn owns another festhallshe wont reveal which onein which staff are trained on the job. They dont get to work here until they are skilled at their craft.) Mother Tathlorns has on staff several priests of Sune. In return for offerings to the goddess, they heal torn muscles and sprained limbs. Almost all of the rest of the staff are trained and capable masseusesand in fact, the most popular service performed at Mother Tathlorns is massage and bathing, especially of elderly male and female citizens of Waterdeep who are wealthy enough to afford iteither daily or whenever they can muster coins enough. Here in warm, cozy, private comfort, your aches and pains can be soothed away in a scented or mineral water bath or in heated steam baths, and you can drift off to contented slumber, secure in the knowledge that your person and well-guarded belongings are safe. Or, you can visit with a friend, or even strangers, while all of you are massaged. Unlike in some other realms, in Waterdeep theres nothing embarrassing about going to a festhall. Its simply part of life for those who enjoy it. There are two privacy floors, where staff and the many doors, hangings, dim lighting and secret passages make sure patrons dont see each other. These floors also have separate entrances via tunnels into an adjacent building to the west on Gem Street, so that patrons who demand discretion wont be seen entering or leaving. Mother Tathlorn also has six skilled bouncersone a wizard armed with a wand of paralyzation and silence spellsfor patrons who become difficult. All of this luxury and pleasure doesnt come cheaply. Expect to spend 4 gp at the door, plus 25 gp per staff person who assists you. Patrons who dont pay the full shot when they depart must leave collateral. Lacking collateral, they must go home with only a thin cloak and the keys to their lodgings (a practice that affords the Watch much innocent amusementespecially on snowy nights). Most regular patrons run a credit account but also tip staff members very handsomely, often effectively doubling their fee. Proprietress: The festhalls prioprietress, Mother Tathlorn, is old and stout, but charming. She is skilled at massage and in reading the needs of a customer who is shy, drunk, or unfamiliar with the common tongue</t>
  </si>
  <si>
    <t>This large, but plain-looking, stone and mud-brick building stands in the center of a block of shops and apartments, in the fork of its own access street, Siren Lane.38 Its home to a company of popular local actors who can perform everything from rowdy comedy (their stock in trade) to high tragedy. Nobles often hire the place for an evening for exclusive performances involving the actors and actresses saying and doing what the noble always wanted them to in a particular play rather than the way it was written. Such private performances of ten involve risque audience participation or private jokesor even entirely new (sometimes wretched) plays, written by the noble whos hired the company. More often, however, the Siren is home to traveling troupes of vaudeville jugglers, comedians, and nearly nude dancers or burlesque dancers. When these arent available, the theater company performsusually a weekly revue consisting of timehonored gag routines and sketches rewritten to include references to daily happenings and current jokes. Admission varies from 4 cp/ head to 6 gp/head, depending on who or what is performing. Famous bards are the most expensiveand fastest sellout draws. The take is split evenly between theater and performers. The theater in all cases provides heating via warm flue pipes fed by a hearth under the stage, lighting (usually glowing globes) and security. Most traveling troupes charge from 2 sp to 8 sp/ head (1 gp/head if burlesque dancers are involved). The weekly revue put on by the locals is always 4 cp. Before and between performances, the place is used for drinking and dancing to live music, sometimes with show dancers on the stage. Ale is 3 cp per tankard, stout is 6 cp, and zzar or wine is sold by the bottle, at 7 sp each. Proprietor: Perendel Wintamer, a young, earnest, mustachioed mage, runs this nightclub. He often must use his spells to clear birds out of the dark upper reaches of the building.</t>
  </si>
  <si>
    <t>Magic items. Scrolls. Watchful Order of Magists &amp; Protectors. On the Street of Bells, near the middle of the block between Selduth Street and Buckle Alley. Stretching four stories tall, the Tower of the Order was fashioned from stone and surrounded by a magical fence of green-sparkling lights that coalesced into the symbols of Mystra and Azuth. A mosaic of the hand of Azuth above the Tower's ingress was said to guard the tower, ready to fire spells at any would-be intruders. As of the 1360s DR, it was considered the most spectacular guildhall in the Castle Ward, The Tower's cellars were heavily guarded by golems and magical traps. The Watchful Order provided spellcasting for a fee, and could also be hired to stand guard over buildings to prevent and extinguish fires.Members of the Order could purchase spell components and magic items from the Tower's cellars.</t>
  </si>
  <si>
    <t>On the northwest corner of the intersection of the High Road and Waterdeep Way stands what has been called Waterdeeps plushest inn. It deserves its prime locationmany noble families would envy the spotless, luxurious accommodations. Every detail, from handsoap bowls beside the piped-water baths, within easy reach of a reclining bather, to the bedside icebox filled with shrimp snacks and chilled wine, has been thought of. Guests are attended by a personal servant of their choice for the duration of their stay from those not presently engaged with another customer. Their every need is attended to: Food is brought, a coach (or, in icy winter weather, a sledge) is brought around if the guest wishes to go out in the city, and anything a guest gets dirty is instantly whisked away and replaced with a clean duplicate. Decor is muted, not garish or in bad taste (unlike the Unicorn's Horn across the way). Quite simply I felt like a pampered king during my one-night stay. But with rooms 12 gp to 30 gp/ night and suites 25 gp to 50 gp, one night was simply all I could hope to afford! Until youve been bathed by a cheerful, skillful, beautiful maid who wears white gloves as she soaps you, you havent lived. If youve gold enough, go to the Jade Jug. Ill never sneer at pampering again. Proprietress: The charming, beautiful, one-armed hostess is Amaratha Ruendarr. She notices every detail, and remembers the names of guests pets, children, or mates from their last visit, a year or more ago!</t>
  </si>
  <si>
    <t>This inn, with large, conicalroofed, many-windowed turrets at its either end, stands like an exotic castle, dark and somehow inviting, on the northeast corner of the meeting of Selduth Street and the Street of Bells. Room rates here run from 6 gp to 12 gp/night, depending on the room you choose. The Pampered Traveler's name sets high expectations, and they are not disappointed. Servants conduct you to your large and well-furnished rooms, which are kept warm but not overwarm, and come within breaths if you ring for them. Each room has a bell pull by the door. On the main floor is a huge smoking room with a roaring hearth full of old, soft, vast armchairs that can easily swallow up smaller visitors, a playnursery for the children of guests (a rare and thoughtful feature), a gaming room, and three small, private meeting rooms for the use of guests. There is also, surprisingly, a library filled with books handcopied by the staff and a reading table with a glass top, under which can be seen as full and complete a map of the known Realms as far west as the Moonshaes, as far east as Thay, and as far south as the Shaar, as Ive seen anywhere. (The staff spends one morning a week, each, on the task of hand-copying the books.) The proprietor is keenly interested in exploration. Present in the library along with a chapbook put out by the Merchants League describing the exploits of the famous Dabron Sashenstar and his mapping of a trade route linking known lands to Sossal, there are even copied letters from sea captains who have reached Maztica, far away across the sea. All of the guests are welcome to readthough I get the feeling anyone who departed with as much as a single page would be pursued by the master of the house until he separated the thief from his head! I have also heard of a man staying free at the inn for a week in exchange for gifting the proprietor with a particular highly valued book. When I cautiously discussed reading matter with the master, he said the only things he didnt want in his library were magical texts. They intrigued him, but they also brought potential danger into his inn and attracted the wrong sort of readers. Twice he had to break down the doors of his library and put out fires and once run pell-mell through the streets to Blackstaff Tower to call on Khelben Arunsun himself to come and bind a summoned abishai baatezu! Most of the staff are middleaged, motherly, pleasant women (Young, pretty ones bring only trouble, the master told me). They do a good job of cleaning up after messy guests as they go along and of bringing wine, hot cider, ale or stout to guests upon request. (These drinks are included in your room price). In the morning, theres complimentary hot egg, vegetable, and beef broth soup (better than it sounds), and each evening guests are welcome to come down to the common rooms and cut themselves slices of beef, goat, venison, or pork from the sideboard platters. Mustards, pickles, horseradish, and hot southern sauces are on hand to garnish the meat. All of this is included in your room feebut if you bring in your own guests (who are not staying at the inn) to dine with you, their fare costs you an additional 1 gp/meal per head. All in all, a quietly luxurious place to stay. This is undoubtedly the wealthy scholar's choice of hostel. Proprietor: The Pampered Traveler is run by Brathan Zilmer, guildmaster of the Fellowship of Innkeepers. He is a solemn, careful, darkly handsome man with an air of mystery and wariness about him</t>
  </si>
  <si>
    <t>This small, rustic inn attracts an eclectic crowd of ruffians, petty criminals, merchants, nobles, and adventurers. The innkeeper sponsors a number of different adventuring companies, including the famous group of highborn Waterdhavian ladies known as the Bloodred Crown adventuring company. In truth, it is a front for supporters of the dragon Claugiyliamatar, more commonly known as Old Gnawbones, who is fascinated by the city of Waterdeep and one day hopes to find a way past Ahghairon’s dragonward.</t>
  </si>
  <si>
    <t>It is and older, friendly tavern with ample ale and light evening fare to be found at affordable prices. It attracts a loyal clientele of merchants and city bureaucrats at the end of each working day. Imzeel Coopercan is the proprietor of the Mighty Manticore. Often mistaken for a dwarf, he is a short, dour human with a barrel shaped torso and thick beard who speaks little but listens much.</t>
  </si>
  <si>
    <t>A tavern in the Castle Ward of Waterdeep, not far from Blackstaff Tower. The two story tavern was located in the northern section of the Castle Ward on Darselune Street about a block from the Sleepy Slyph.</t>
  </si>
  <si>
    <t xml:space="preserve">Used to be the Citidel of the Bloody Shadow. 4 story tavern. They have a delishious Gnomish Gnulosh. It has a great view of Piergeignon’s Palace (12 of the 17 spires) which is the base of operations for most of the city’s government. Beautiful barmaids, all of them. 30 years ago, it was a den of thieves.  Right now, it’s a popular tavern, especially along city workers.  Indoor plumbing! A filthy kitchen, it should be noted. Kaidalin the barmaid. Andarin is the owner is a good man. There’s a secret door, sealed access to the catacombs below.  </t>
  </si>
  <si>
    <t>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 but the staff can hurl drinking jacks hard and accurately from behind the bar, and six able-bodied scrappers can be mustered if the kitchens and bar are emptied by the proprietor. Patrons are not encouraged to stay long - there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 perfectly, the speech of other folk.</t>
  </si>
  <si>
    <t>This strange place has a mock underground decor done with plaster slurry and rock rubble. Glowing mosses and lichens have been placed on the walls and ceiling and are watered regularly. These, plus a few netted glowing globes, provide a dim light for the place. Stuffed spiders have been affixed to the ceiling or hang from threads. The waitresses, hired for their sensuous walks and love of male company, wear black bodysuits and masks to make them look like drow. Who drinks here? Dwarves, half-orcs, and other subterranean dwellers who miss home, adventurers, andsurprisingly priests of all faiths, looking for a thrill! They form a regular clientele, and have ever since this place opened. Of all the taverns in Waterdeep, the Crawling Spider has the most dedicated patrons. They will come clear across the city to drink here, ignoring other places. The Spider never seems to close. The visitor soon discovers that one of the cave mouths leads to the jakes and another to a cellar dance floor. Many cave mouths open off this floor and lead to tiny private caverns used for intimate personal conferences and for planning shady business. If visitors cause trouble, patrons will leap to take care of it. And they include many veteran adventurers among their number! The fare differs each night, but its always 1 sp/head, and always includes soup, a loaf of bread, meat, and fried greens. Drinks are extra. Ale is 2 cp/tankard, stout 4 cp, and zzar or wine is 5 cp/tallglass. Whiskey is 1 sp/ flagon, and its vile! Proprietress: Welvreene Thalmit, a short, raw-voiced, and alluring woman with dark eyes, is this tavern's proprietress. She is romantic at heart who loves adventurers.</t>
  </si>
  <si>
    <t>This modest place caters to older Waterdhavians: married couples, retired ex-adventurers, shopkeepers, merchants, and others who like to sit quietly and talk over their drinks. Pipe smoke usually hangs heavy in the air in this place, and because this place faces Ahghairons Tower and the palace beyond, talk is often of politics, the future of Waterdeep, and of grand plans. Diplomats and visitors like to drop in here because its safe and theyre unlikely to be hailed by anyone or drawn into an argument.The stuffed, mounted blue dragon's head for which the tavern is named was from a hatchling. It is dusty and motheaten with age, but still thrusts, large and menacing, well out into the taproom. One of the bartenders often hangs towels to dry from its teeth.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The proprietor, Vorn Laskadarr, is short, stubblefaced, and unlovely to the eye, but also quick, efficient, and kindly.</t>
  </si>
  <si>
    <t>The tavern was dimly lit and smelled earthy. Its walls were covered with torches and it also had chandeliers that glowed with a silver-white flame when lit. Light could also be provided by dancing lights spells, for a soft, blue shade.
Entertainment was provided in the form of choral, flute, harp, or pipe music. Service was always fast, near-silent, and graceful. Although the owner and staff are all moon elves and welcomed everyone, some elven patrons were less hospitable. Humans, half-elves and halflings were tolerated, but dwarves and half-orcs were turned away. Volo expressed that if not for the intolerant behavior of some elven patrons he would have rated this place five full tankards.</t>
  </si>
  <si>
    <t>A favorite among sailors, merchants, and young nobles, this dwarven owned and operated establishment is known for its own specialty brew – the Quaggoth, a thick house-brewed stout mixed with a shot of a house secret liquor.</t>
  </si>
  <si>
    <t>This dockside tavern stands on Sail Street, across from the mouth of Tarnished Silver Alley with water lapping at the docks only a few strides away. The reek of fishand rotting seaweedhangs strongly about the whole area. Inside the tavern, the sailors seem to be trying to blot it out with the smells of their various and often exotic tobaccos. The place is low-beamed and crowded, with weary sailors slumped on benches playing at board games, cards, or merely getting thoroughly drunk. They are often left to sleep the night through here. Anyone whos going to be sick is expected to make it out the dockside door first. Anyone who starts a fight will be thrown through that same doorluckily, it usually opens at the impactby the proprietor, a man of prodigious strength. I saw him lift an entire table with one hand while he reached under it to snatch up a drunken sailor with the other! His aim and strength are sufficient to hurl a struggling brawler through the dockside door boots firsthigh enough to just clear the threshold and sail across the quayside beyond, straight into the water. Its worth a few coppers just to see this, but you dont want to be anywhere near when such trouble starts. This place is just what its name implies. It belongs to the sailors, and they dont really want anyone else here. If youre not one, duck into it to avoid bad weather or thugs, but otherwise steer clear. Interestingly, sailors here dont like to eat any sort of seafood they get little else on long voyages, I suppose. The fare here is pork, ox, or horse, either in roast portions (2 cp/platter) or stewed with onions and greens (1 cp/ bowl). Drink is ale (2 cp/tankard), stout (3 cp/tankard), zzar or brandy (4 cp/tallglass), or whiskey (1 sp/tallglass). Thats the entire menu. This tavern has an interesting sideline. The proprietor sells charts (with an emphasis on nautical usefulness) of many areas along the Sword Coast and around the known Sea of Swords for 45 gp each and up. A good or rare one will run into the hundreds of gold pieces. Proprietor: The proprietor, Guthlakh Hands Imyiir, is huge, slow, and deliberate. He is also very strong and slow to smile, but not surly by any means.</t>
  </si>
  <si>
    <t>This busy tavern stands on the north side of Bazaar Street, at the head of the Street of Bells. Three floors of busy diners enjoy one of the largest menus in Water deep, including the justly famous turtle soup, served in a turtles upside-down shell, here each day. They are entertained by the high voiced ballads of the wondrous magical blade for which the tavern is named.This black-bladed long sword was brought to Waterdeep long ago, and is thought to have been forged in ancient Netheril. It customarily stands upright, hilt uppermost, in the open central well of the tavern, encircled by the spiraling stairs to the upper floors, and is silent. Once an hour, one of the tavern staffusually a pretty girl in mock armor, struggling under the weight of the bladelifts the blade and holds it high, for it will only sing when grasped and ordered. The will of the holder actually determines the songand angry or upset holders thoughts have been known to make the blade segue into a second song after it has begun singing. The swords magic has never failed yet. It seems immune to the effects of dispel magic in fact, applying one when the blade is held by a living being causes it to snarl in anger and scorn! It seems to know 30 or so songs, mainly tragic ballads, love laments, or roaring warriors songs, with a few comedy pieces thrown in. Its voice is high, clear, and almost bell-like on high notes, but somehow malethough it has been known to mimic the voices of others who sing along with it in order to better harmonize.33 Ive included the lyrics of Trollsong, a comedy ballad that seemed a special favorite of the patrons, so that you can sing along if you visit the Sword and not feel out of place. Everyone in the place roars and minces their way through this one, and bellows for it to be sung at least twice through each time. The Sword has a simple way of dealing with prices: All meals are 1 gp per platter, whatever you order. This includes a tallglass or tankard of whatever you want. Subsequent drinks are 1 sp/ tankard for any beer or 1 gp/ tallglass for zzar or any wine. The exotic drinkables (elverquisst, dragonstongue, firewine, and Fires of Mirabar whiskey) are few or missing altogetherno surprise, at these prices. Whenever I went, I found the Sword to be a lively place, brightly lit and full of crowds of folk enjoying their meal and their visit with friends at adjacent tables. This is obviously a popular place with many regulars. The foods good, too. Any visitor to Waterdeep will find this place worth a visit to hear the Singing Sword burst into song. Proprietor: Gothmorgan Ilibuld, the proprietor, is tall, laconic, and always watchful, but ever the polite host</t>
  </si>
  <si>
    <t>This popular tavern stands at the southwest corner of the intersection of Rainrun and Snail Streets, at the other end of the same small block of buildings as the Red-Eyed Owl. Its frankly risque signboard depicts the sylph the tavern is named for. But while the Owl is a cozy local watering hole, this place caters to visitors. Lots of colored driftglobes float about, and many scantily clad waitresses (wearing diaphanous robes and fairy wings of silken gauze stretched over fine wire) hurry about, dodging the strolling minstrels hired by the tavern. Under the many-hued, drifting lights, patrons can eat almost nothing and drink as much as they can afford. Only skewered whole fowlchicken, quail, turkey, or pheasantare on the menu (1 gp each). Each fowl comes with a darkbread trencher and a plate of lemon slices that most patrons use to cut the grease from their fingers after eating the fowl. Drink is 3 cp/tankard for ale, 5 cp for bitters, 7 cp for stout, 1 sp/ tallglass for zzar or house red or white wine, and 2 gp to 25 gp by the bottle for more exotic things. Locals in the neighborhood no doubt come here for a single drink, to enjoy the music and to watch the waitressesand then go to the Owl, just steps away to eat and drink at about a third the price. (I saw more than watching going on, but turned modestly back to my glass, which was practically sobbing to have more little drinks poured into it.) For the money, though, you get spotless white tablecloths, good food brought to you in a hurry, music, and a chance to see other rich folk dining. If you arent rich, why are you here? Proprietor: The owner and operator of the Sleepy Sylph is Callanter Rollingshoulder, a tall, fat man dressed in dark silken robes and a red Calishite sash, with the bushy ends of his truly magnificent mustache adorned with tiny, golden, chiming bells.</t>
  </si>
  <si>
    <t>The Font of Knowledge is a temple to Oghma, yes, but also the city’s largest public library. Titles written throughout the ages can be viewed here — under the watchful eyes of the temple’s priests. Although the Binder has long been honored Waterdeep’s bards, wizards, and sages, only recently has the church of Oghma achieved the status of a major faith among the populace of Waterdeep. The faith’s recent rise to prominence is the result of hard work and careful diplomacy by Savant Sandrew the Wise. House Estelmer gave generously to the construction of the Great Library, assembling the tomes in the Estelmer villa before the temple was completed. In the Year of the Banner (1368 DR), the Font of Knowledge was finally completed, and the temple staff moved from its former temple, a row house on Swords Street, to the beautiful new structure. House Estelmer took the lead in collecting and organizing the collection of tomes and scrolls before the temple was even complete, allowing the church of Oghma to open the doors of the Great Library in possession of the greatest assemblage of books found in the City of Splendors. Although the most valuable service offered to the city by the Binder’s disciples is the Great Library, the informal result has been the creation of a “market square” for the city’s notoriously independent sages. Because most recognized sages spend at least several hours each day among the stacks, adventurers in need of immediate information have taken to seeking out “the Council of Sages” in the Font of Knowledge. The Church of Oghma is closely allied with the bardic college of New Olamn and receives a great deal of financial backing from members of House Estelmer and House Majarra. It is also closely linked with the Scriveners’, Scribes’, &amp; Clerks’ Guild, which hosts a small chapel to Deneir within its guildhall. A keyed two-way portal links a bricked-up archway in a scribes’ chamber on the second floor of the Font of Knowledge and the library on the second floor of the Zoarstar to a library hidden in a secret chamber of the old dwarf hold in Undermountain’s Maze Level.</t>
  </si>
  <si>
    <t>Temple of Tyr. Holy Order of the Knights of Samular. Overseen by head priest Hykros Allumen, this famous temple of Tyr was the home of two of the Maimed God's most renowned groups of worship: the Holy Order of the Knights of Samular and the monastic Order of the Even-Handed. Waterdeep has long been a bastion of justice and the rule of law in the North (or at least has aspired to be such), thanks in large part to the followers of Tyr who have long played an illustrious role in the governance of the City of Splendors. As such, the church of Tyr and its associated religious orders hold a prominent role in the city’s religious and political life, but conflicts between the twin obligations of faith and public service have created discord and division among the faithful. The four primary factions within the Waterdeep arm of the church include members of the government, the formal cleric hierarchy, the Holy Order of the Knights of Samular, and the Order of the Even-Handed. Few last long in such positions if their primary obedience is not to god and government first. For example, Piergeiron would not last long as Open Lord if it became apparent that he put the dictates of the cleric hierarchy above the best interests of Waterdeep. In contrast, members of the cleric faction owe their primary allegiance to god and church hierarchy, while members of the religious orders owe their primary allegiance to god and brotherhood.</t>
  </si>
  <si>
    <t>Built of pink marble, this three-story cathedral was capped by seven spires of copper, gold, and silver that gleamed with the reflected glory of dawn's first light. The Spires of the Morning was led by High Radiance Ghentilara, as of 1374 DR and her ambitious underling Prior Athosar. More than 300 clerics of the Morninglord were based at the temple, most of them housed within a few blocks of the cathedral. In addition to the clergy, the Spires of the Morning was an important base for the Order of the Aster. Constructed in 998 DR, the earliest construction on this site was a temple and monastery of Lathander located originally outside the city. Thirteen years later in the Year of the Defiant Mountain (1011 DR), the Spires of Morning was dedicated. It became a part of the city when the walls were expanded to contain it and provide more room for the growing population. It was destroyed by fire in 1345 DR during the Night of Temple Fires, but was rebuilt within a year.</t>
  </si>
  <si>
    <t>Storage house for the Halls of Hilmer</t>
  </si>
  <si>
    <t>This is the closest thing Waterdeep has to a locala comfortable, unimpressive, welcoming gathering place for the neighborhood. It is the kind of place where friends will come in and hail each other across the room, the food and drink will be pleasant, if unspectacular, and youll be allowed to sit in peace and while an evening away over a tankard or two. Food is a heavily spiced seafood stew (called coast chowder) or roast oxen done with a sweetand-sour sauce and a dash of brandy to flame the outside as its brought, blazing, to your table. Either way, its 5 cp for a heaping platter or huge bowl (with huge slabs of fresh, warm crusty brown bread). Drink is 1 cp/tankard for ale, 2 cp for bitters, 3 cp for stout, 4 cp/ tallglass for zzar or red wine, and 5 cp for the rather sour white wine that is brought in from the proprietor's own land, and which hes inordinately fond of. It goes well with all sorts of cheese, though (especially the firmer, heartier sorts), and he sells it for carry-out at 2 sp/bottle or 1 gp for a half-anker keg. The Owl faces west. It is a rambling old wooden building that looks as if its about to fall into the street. But it has looked that way for at least 40 winters, patrons assured me, and hasnt fallen down yet. It is the point of an arrowhead-shaped block bounded by Rainrun Street, the confluence of Gut Alley and Belnimbras Street, Snail Street, and an unnamed alley. Proprietor: Balarg Twofists Dathen, a bluff, bristle-bearded man with long, unkempt red hair, owns and runs the tavern. His rough voice is much used for coarse jests, and he has an unutterably deadly aim with a hurled platter or tankard when anyone tries to start trouble.</t>
  </si>
  <si>
    <t>Waterdeep and the North p.26</t>
  </si>
  <si>
    <t>Gelfuril, who runs this crammed shop, will sell or trade just about anything. He deals in barter (but does not run a pawnshop) as well as coinage. Much of his wares are old or heavily used, but his prices are very reasonable. Gelfuril is more than he appears. As locals will tell, he once felled a fleeing thief with a flame strike.46 Proprietor: Gelfuril the Trader, the proprietor, is a soft-spoken, stout little man.</t>
  </si>
  <si>
    <t>Volo's Guide To Waterdeep p.199-200
City of Splendors p. 55</t>
  </si>
  <si>
    <t>Fine &amp; enchanted maps, charts &amp; logbooks</t>
  </si>
  <si>
    <t>City of Splendors: Waterdeep p. 60, 76, 106</t>
  </si>
  <si>
    <t>This well-stocked perfume shop carries exotic scents from all over Faerun from ashes of burnt snowsnake to the musk of the female giant slug. The shop is run by two sisters and is guarded by trained hunting dogs of compact build and extremely loyal temperament. The House of Pride is crammed with a forest of glass bottles of all sizes, shapes, and hues. It is protected by a special enchantment that prevents glass from breaking. The glass here can still be vaporized or melted, but will not shatter or fall apart.47 Proprietresses: The two sisters who run the House of Pride, Arleeth and Ilitel Harmeth, have whimsical senses of humor. The two of them always model several of their wares on various locations on their bodies.</t>
  </si>
  <si>
    <t>Food. Nuts, Seeds, and other various veggies &amp; fruits.</t>
  </si>
  <si>
    <t>Lanterns, Light Fixtures, Candles, and more</t>
  </si>
  <si>
    <t>Clothing. Leather works. Medium and Light armor.</t>
  </si>
  <si>
    <t>Ropes, cordage, and nets</t>
  </si>
  <si>
    <t>Brothel.  A clean but clearly quite old establishment, Mother Jatha's is a favorite among sailors and those who crave variety: Mother Jatha hires her soft traders from all over Faerûn.</t>
  </si>
  <si>
    <t>This curiosity shop is filled with lots of battle trophies and souvenirs from Undermountain. Worth a look to see the stuffed beholder for which the shop is named. The shopkeeper is a deep gnome.</t>
  </si>
  <si>
    <t>A sundries shop on west-front Snail Street half a block south off Shesstra's Street. Carries various carts, wagons, and relevant accesories.</t>
  </si>
  <si>
    <t>This is one of the dustiest but most exclusive shops in Waterdeep. Some have called it the single best source of maps, charts, and books in all the Realmsand most wizards Ive known agree. Located in a modest sandstone shopfront on the east side of Book Street,27 Jannaxil Serpentils shop is frequented by those who have come from afar in search of the rare, the unusualand a chance to sell stolen goods. The battered Serpentil sign hangs above an old, unkempt stone building whose wares window is boarded over, and whose black door entry is always forbiddingly closed. (When Jannaxil is open for business, a small, sliding viewing panel in the upper part of the door is left open.) Magical guardian glyphs adorn both the boards and the doors and glow faintly after dark. Few care to try their power. Inside, the shop is very dark. It is crammed with deep-hued bookshelves, and the walls are paneled with wood. The sole light here comes from magical glowing globes that drift about at Serpentils will. Powerful fireguards spells prevent anything from igniting. Aside from Jannaxils desk and three chairs (two for visitors), books are the furnishings of this shop. More books are piled and shelved together here than most folk of Faerun will ever see. Jannaxil handles all sorts of printed materials, from magical tomes to maps and charts of the Sword Coast waters. He likes to warn folk sagely that spellbooks give off green flames when they burn. Magical tomes and Sword Coast maps are his two specialties, but he can also find you a tome of folktales of Cormyr or the collected ballads of the longdead bard Delshryn of Mirabar. Jannaxil also buys printed lore, and is a cold, hard haggler. He gives 30% of the market value of all items he knows to be stolen. If any sort of literary theft occurs in Waterdeep, he typically knows about it by the next day! Most people think of Jannaxil Serpentil as just a nasty, coldmannered old scholar, but from earlier magical researches I know him to be at least a dabbler in magic and far older than he looks. He is no doubt protected by magic, and has been known to clutch a certain slim black volume to his breast when attacked in his shop. Most folk think its just his account book but I think it contains a tome guardian monster that he uses to protect himself. There is much of the coward about him. If Jannaxil has any family or staff, none have ever seen them. He is thought to sleep above his shop, in windowless apartments. Rumor says they include a large spellcasting chamber where Jannaxil conjures up baatezu to do his bidding. No deals with Jannaxil come cheap. Even the shabbiest chapbook will set you back at least 1 gp. Shoplifters are warned that Jannaxil has some way of knowing when one of his wares is leaving unpaid for, and that a binding spell prevents the guilty party from exiting. Jannaxil never confronts anyone, but simply waits for them to remove the hidden object and either pay for it or set it down and leave. Most useful tomes, such as engineering instructions, math ematical texts, noble family histories, and detailed studies of the geography and history of a particular area, cost 15 to 50 gp. Spellbooks are in unreliable supply, of course, and are purchased as is, with no guarantees as to the absence of curses or the efficacy of the spells within. Jannaxil typically charges a base price of 50 gp for each one plus 300 gp per spell or spell fragment contained within. Spells of the fourth or greater level command a surcharge of 1000 gp per spell. Spells of 7th level and up add 3000 gp each to the cost of a book. It is likely Jannaxil copies the useful spells from books he sells for himself, but no one has ever found his cache of magic. Locals talk in the taverns of long crawltunnels where guardian monsters lurk, leading to a private study where Jannaxil keeps powerful magic. Jannaxil does book searches for a deposit of 10 gp plus 4 gp per year thereafter. If the book is found, he charges double the usual price for it. Papers (accounts and letters) find their way most often to Jannaxils shop. He does a brisk business in blackmailing Waterdhavians with love letters and the like that a malicious or careless person sold to him. Jannaxil typically buys such wares for 1 to 5 copper pieces a sheet, and sells them for 1 sp per sheet or more. It seems that Jannaxils shop has always been there, but old Waterdhavians tell me its been open some 60 years or so. During that time, Jannaxil has carried on running feuds with several scholars of the cityfeuds carried on in the form of insulting gestures, gifts, and letters, or in ditties that tavern singers have been hired to perform in their taverns, for the amusement of all. Jannaxils cowardice has led him to pile up so many magical defenses that most folk think him to be a powerful wizard. There are many tales of thieves being blasted off his roof, or torn apart in the street outside his shop by huge black talons that appeared from thin air after they disturbed one of the boards covering his wares window. Jannaxil is said to have a special hatred of elves. He was recently wounded by Elaith the Serpent Craulnoburwho pinned one of his hands to his desk with a thrown dagger.30 Jannaxil loves good books. He hungers to look inside just about any book he sees or hears of, especially illuminated tomes, old maps, and well-illustrated volumes depicting female beauty. He is known to pay extremely well for such things.</t>
  </si>
  <si>
    <t>This large one-story brick smokehouse is shared by the Fishmongers' Fellowship and the Guild of Butchers. The surrounding neighborhood constantly smells of curing meats and fish.</t>
  </si>
  <si>
    <t>Adventuring gear. League of Skinners &amp; Tanners. Clothing.</t>
  </si>
  <si>
    <t>This small, unassuming local tavern stands on the west side of Book Street, just across from the mouth of Candle Lane. It serves both good and bad beer, and patrons can get hot buttered blackbread and fried fish with their drinks. Prices are 1 cp/tankard for flounder beer (the bad stuff, called teethrinse by everyone), 2 cp/tankard for best and bold ale, and 1 sp for all-one-patron-can-eat of fish, with bread 1 cp/loaf extra. The food is hearty and not over spiced. The few bottles of wine in its cellar are far more pricey but many Waterdhavians thrive on an affordable daily meal of fry at this drinking spot. The Friendly Flounders unspectacular fare and modest structure keep it unknown to most visitors to Waterdeep, but it is a real find for no-bother eating. Proprietor: Eaengul Skullcrown, who owns and runs the Friendly Flounder, is a gentle, balding giant of a man. Hes reputed to have a natural talent for seeing the auras of magical items and enchantments.</t>
  </si>
  <si>
    <t>Leatherworks and decorative hides.</t>
  </si>
  <si>
    <t>Hilithiimm Turnstone: Hilithiimm (CG male Tethyrian human expert 14), the Master Plumber of the Cellarers' &amp; Plumbers' Guild and owner of Turnstone Plumbing and Pipefitting, is a middle-aged, balding man with ample girth and a ready laugh who has the trust of the Lords, the watch, and the nobility. He has led the guild responsible for digging building foundations and keeping the sewers of the city functional and safe for many years, a job he hopes to one day turn over to his son, Jhalossan Turnstone (LG male Tethyrian human expert 9). The Turnstones are legendary for their discretion, for in the course of their duties they have learned many secrets of the city that the Lords and powerful merchant families do not want revealed. Unbeknownst to anyone, including his son, Hilithiimm is now the enslaved thrall of Nexil Vendyl, one of the Savants of the Dark Tide, whom he visits regularly to have his enslavement renewed. The aboleth allows Hilithiimm to act as he would normally with the notable exception of steering away contingents of Cellarers from the aboleth-ruled portions of the sewers.</t>
  </si>
  <si>
    <t>Weapons.  A shop that specializes in daggers, blades and knives. If you're vouched for by a friend, Ertyl Velun can show you special behind-the-counter items such as toe-blades or hidden arm scabbards with fast releases.</t>
  </si>
  <si>
    <t>City Guard Mess Hall</t>
  </si>
  <si>
    <t>The Mermaid is one of the most luxurious establishments in Dock Ward. Everything is unhurried, luxurious, and sensual, with no detail overlooked. The staff wear facemasks of black armor plate with attached black gauze veils to conceal their faces. Fronting on Net Street within easy reach of the harbor stenches, the Blushing Mermaid spans three buildings. Scents stream from amber hanging lamps. Gauzy curtains, cushions, and sound-eating carpets are everywhere. Special, extremely expensive enchantments prevent any sort of open flame from igniting them. Even fire magic is foiled. Every guest has a plush, decadent private bedroom, a private bathroom, and an office/reception room in which to entertain. It is widely known that the Mermaid is honeycombed with secret passages, reached by sliding wall panels in every room but few guests manage to get those panels to work. The original light pleasure palace of Waterdeep, combining a place to stay with places to drink and have fun, the Mermaid has always catered to the wealthy by maintaining an atmosphere of quiet decadence. The Mermaid bends most of its attention to creating a cozy atmosphere for festhall activitiesand so its food and tavern facilities suffer. True to its name, the Mermaid does offer one special drinking and dining experience: a heated, scented communal bath in which patrons soak as they eat and drink, served by mermaids, who swim in from the harbor via well-guarded secret tunnels. Messy foods can simply be washed away in the lavendertinted waters. Seafoodand, surprisingly, whole roast pigare the specialties of the Mermaids kitchens. Everything is good, if a little underseasoned, but runs expensive: 1 gp to 3 gp/person per meal. Drinks are extra, with a full wine cellar (1 gp to 22 gp/bottle, depending on your choice), plentiful zzar (the almond-flavored sherry favored by many in Waterdeep) at 1 sp/ glass, and very ordinary beer at 2 cp/tankard. The Mermaid has a busy staff of over 20 very efficient, hardworking maids who frequently give personal attentions to the needs of guests. They get to keep any tips tossed their way, and also get a percentage of all the Mermaids earnings. A seven-foot-tall, muscular blonde of northern barbarian stock named Reetha is widely known around the city as is an agile lass from the jungles of Chult, Leilatha Subraira, who is covered from head to toes in tattoos and likes to oil her skin to keep them colorful and herself hard to grab. The pleasant atmosphere of the Mermaid is an enforced serenity. Patrons and staff are guarded against rowdiness and violence by the watchful eye and ready spells of the proprietress, Lady Alathene Moonstar. The secret panels can only be opened by her handor by four magical hands fashioned of silver, enchanted by her and carried by staff members on security duty. If one goes missing, she alters the pass spells within a few hours. Lady Alathene is old and very beautiful, her beauty kept up by magic. She glides silently around the Mermaid dressed in full formal gowns with ornate, upthrust bodices and head veils, often wearing the same sort of facemask as her staff. She is quick to use her magic, and fearless when facing down even drunken magesI saw her employ disabling spells Ive seen nowhere else, harmlessly confining a belligerent drunkard without injury to him or to the surroundings. Rooms are 3 gp to 9 gp per night (larger rooms and lower floors are dearer), or 10 gp to 50 gp per tenday. Most are 5 gp per night or 20 gp per tenday. Scents of your choice, fresh linen as needed, and unlimited, sparkling clear, scented bath water (obviously procured from elsewhere or magically cleaned) are all included in these prices. Tipping is common. Some regular visitors give a standard 1 gp/day extra and ask that it be shared among the staff, as well as giving extras to those escorts who see to them personally. There are several pleasant stories, probably pure legend, about men and mermaids falling in love with each other in the pool and leaving either land or water with the help of the young mans magic, or the help of a friendly wizard, to be together. The custom of the Hour of Darkness provides many amusing tales and naughty pranks. In the early hours of each morning, all lights in public areas of the Mermaid are extinguished, and aside from the silver hands carried by the staff, which give off a blue-silver glow like moonlight gleaming on a sword, everyone has to find their way about by feeling. This custom causes much laughter. In addition, there are darker whispers of guests sometimes vanishing in the Mermaid, never to be heard of again. These tales seem to be linked to a circular staircase rising from the central mermaid pool hall to a glass covered rooftop garden or cupola, where herbs and flowers are grown. It is adorned with bones bound to its rails and risers with fine wire.</t>
  </si>
  <si>
    <t>The Copper Cup is one of the busiest and most famous places in Dock Ward, a must-see spot for many visitors. A large, roaring, many-leveled barn of a place, the Cup is a tavern, inn, and festhall, all in one. It opens off the Southyard, just inside the citys South Gate, and is easily reached by the High Road or the Way of the Dragon, and easily fled from down Smugglers Run alleyway. Travelers overwhelmed by the size and bustle of the City of Splendors can easily find the Cup, get much Waterdeep offers without ever leaving it, and boast when they get home of having stayed at one of the wildest places in the notorious Dock Ward! The Cup goes several cellars deep as well as four in some places five floors up. It is actually three linked old, converted warehouses built tall and massive of dressed stone with outside catwalks and back alley ladders. The cellars are prone to flooding, and reek of mildew. Except for dumping carrion and garbage, they are little used. All of the floors above, though, are used the day and night round so much that the old floorboards often shake from all the bustling. As an inn, the Cup is pretty poor. A patrons stay is ruled by constant noise. The Cup is always busy with festhall traffic in the halls and vacant rooms at all hours. Its a lousy place to try to get some sleep. The Cup is rescued by its services. Everything is available for a price, from having boots mended to mating riding stallions. If the staff people personally dont provide it, they have standing arrangements with someone who will. As a tavern, the Cup has an ever-changing clientele, and no quiet places for intimate talk, haggling, or involved planning unless you rent a room. It does have cheap, plentiful, and fairly bad (watered down) ale, as well as good (but expensive!) wine, sold by the bottle. As a festhall, the Cup is one long, ongoing party. Its not a place to visit and remain unseen or to relax and stretchits where one goes to romp. The dancers are acrobatic and expert contortionists. Their common costume is little more than a sheen of sweat! Most food at the Cup is order in. It is brought up to your room from other places in the city at their prices plus 1 cp per dish for the runners of the Cup to bring it to you, hot, through the streets. Ale costs 1 cp/tankard. Dark ale (the good stuff) is double that. Wine goes for 2 sp to 3 gp/bottle, depending on quality and scarcity Good vintages are about 1 gp/bottle. The Cups kitchens are famous for two things: hot fish chowder, that tastes mainly of pepper and old beer (2 sp for a large wooden bowl), and cinnamon butter toast (1 cp/plate of six hot, dripping slices). The cinnamon butter toast is much favored by everyone who samples it for after the fest light dining. The company of the Cups beauteous and well-trained companions (of either gender) costs 10 gp per evening or any part of it. These escorts know the City well, can play most games ably and know how to have a good time. Few know that the Cup is owned and run by six of its dancers: Vivaelia Sunder, Evethe Untusk, Yululee Lantannar, and Jhandril Neth (the females), and Ilintar Belereth and Tiirlon Windstar (the males). They take turns dancing, renting out as escorts, and tending bar with their large staff, and seem to love the life theyve built. Rooms can be had for 1 gp to 7 gp per night (larger rooms and lower floors are dearer) or 10 gp to 40 gp per tenday. Most are 2 gp per night or 15 gp per tenday. Linen is changed daily and the fee buys a single scented-water bath per night, if one desires, unlimited drinking water, and stabling for one or two animals in a covered and constantly attended stable. Additional beasts are 1 gp/night each. Every visitor to this ongoing party has their own favorite tale of goings-on at the Cup, whether its leaping from table to table or wilder pursuits, but this place has no hidden plots or deeds (or does it? I did see a lot of folk slipping down towards the cellars . . .).</t>
  </si>
  <si>
    <t>The Lantern, an escort service known for the stunning beauty of its workers, and for the skill of its matchmakers, is famous up and down the Sword Coast. There are many tales of clients who found a long-lost sweetheart at the Lantern or met the girl or boy of their dreams there. Merchants and the lovelorn come from up and down the Sword Coast to visit the Lantern, which is tucked into a square of shops and warehouses bounded by Shrimp Street, Pressbow Lane, Oar Alley and Ship Street. The Lantern is a large, windowless building that rises a full six floors above the street. Thanks to flooding and old sewer tunnels, it has no cellars. Its dim inside, and hushedexcept for the constant, gentle flute and harp music. Both the music and the sound-eating, Im told, are due to magic. Folk come to the Lantern for just one purpose, slipping in any of its seven doors into small, intimate rooms. In each room, a matchmaker waits. There clients are interviewed, pay and are ushered into one of many narrow dark passages and stairs that leads to the room of their chosen. Im told that not a few stabbings and stranglings occur in these dark passages when one patron lies in wait for another. Selected escorts can also meet clients by appointment. Yes, they make house calls. The matchmakers seem expert at knowing exactly what clients wanteven those who refuse to say. A wizard I met leaving the Lantern, in exchange for my promise not to name her, tells me theyre not expert matchmakers, but really dopplegangers! They mind read to learn what folk like, and use their shapechanging to supply it, when their hired girls and boys cant. The Watchful Order of Magists &amp; Protectors knows their secret, but preserves it, along with their lives and continued operation, in exchange for their solemn promise not to slay any guests. There are rumors of occasional evil outlander wizards disappearing at the Lantern, though. No one, not even the Lanterns hired escorts, is sure how many matchmakers work at the Lantern. Im told there are actually six dopplegangers, but they shift their shapes often enough to baffle any exact accounting. The spokeswoman for the Lantern is a dignified elderly lady of rich dress and cultured manners, but its not known if this is a real person, or a shape taken by more than one ganger. Escorts can be had for as little as 10 gp for on-the-arm service only. If acting is involved, such as playing a false part in a conversation meant to be overheard or pretending to wealth or identity in business dealings, the minimum fee is 25 gp. If more is desired, fees rise from there to a high of around 75 gp. The matchmakers have an uncanny ability to know how much a client can pay. Discretion is assured. If a client just wants to hire bodiesa group of folk to accompany her on a stroll or tavern crawl through Dock Ward, say as a bodyguard party, or to fool someone into thinking the client is part of a group or has lots of friendsthey can be had for as little as 7 to 9 gp/head per evening. The Lantern has a call list of those down on their luck, and charges 3 gp for the trouble of sending a runner boy for them and providing suitable garb. The business the Lantern do forces it to deal in a little-known sideline. Its the closest thing to a costume rental service Waterdeep has, providing fooling clothing for many occasions. Costumes are sometimes rented out, typically for 1 gp per night. Renters must pay for replacement of any damaged garments. There are many many tales of finding long-lost heartmates here (thanks to the shapeshifting of the gangers), but there are also rumors that drugged captives are kept here to await a slavers ship or recovery by kidnap gangs. I saw no evidence of thatbut I did see carried out the body of an unfortunate merchant whod met a creditor on the stairs and been a bit too slow with his dagger.</t>
  </si>
  <si>
    <t xml:space="preserve">This large, fairly new establishment is adorned with rich seablue draperies and takes the form of a series of elegant dining lounges, in which one dines or just drinks with an attractive host or hostess (or alone). One can take rooms for the night alone, or with someone else. Increasingly, the Arms (having acquired a safe reputation) is being used by single gentlefolk on the prowl for a night of love. In other words, patrons are going there to meet each other, not to hire a host or hostess for the night. The Arms is large, well-lit, always busy, and can be quite expensive for the works (stabling, a room, meals, drinks, and companionship are all billed separately). Its nature makes it ideal for visitors intending to use it for some purposes. A merchant could take a room there, meet a business colleague there and eat dinner (perhaps with attractive house escorts), then go elsewhere for drinks and a play or show. The merchant could then stagger home late, knowing a comfortable room awaits. This is an interesting trend. The only thing I regret about the Arms is that Im far too apt to meet friends or business partners in its lounges when I want to slip up to my room unseenor slip out unobserved.60 Proprietress: The Arms is run by Calathia Frost, a handsome and winning lady with a gorgeous, throaty voice. She keeps to herself and does her job. </t>
  </si>
  <si>
    <t>This is the closest thing Waterdeep has to a Calishite silks-boudoir. Its lavender silk draperies and gauzy hangings are heavily perfumed. Everything is cushions, soft carpets, music, and purple-tinted, spiced wine. Companionship is expensive and (reputedly) very good. Some of the most famous are Naneethil of the Sword Tattoo and Dessra of the Dark Desires.61 Proprietress: The proprietress, Tathla Flamehair Nightstar, was famous as a courtesan in Calimport 30 years ago, and is still a great beauty. Her blood-red hair surrounds her like a cloak, and is so long that it trails behind her on the ground!</t>
  </si>
  <si>
    <t>Pearls, as it is called, is a popular evening destination for Waterdhavians, offering stand-up comics, trained animal acts, illusionists recitals, bards, orators, and exotic dancing.31 Its name comes from its purchase price. When the owner of the tavern that stood here (the Black Buckler) decided sourly hed lost his last gold piece pouring ale down parched throats and offered to sell the place to anyone whod give him the price of a meal, one of his own dancers stopped up on the stage, tore off three black pearlsnearly all she was wearingand threw them to him, claiming the place as her own. The dancer, Halidara Urinshoon, is seldom on stage these days. Shes too busy eating chocolates and drinking amberjack sherry in North Ward while her riches pile up. Almost every evening, crowds stream up Pearl Alley to the Three Pearls, except on nights when a guild or other large group rents it for a meeting or for private entertainment. Typically it rents out at prices ranging from 50 gp for the space to 100 gp for the space and shows thrown in, cash up front. The Three Pearls is now one huge room (plus jakes, opening off a cloak hall down one side). It has a low ceiling and is usually hot and smoky. Stout low-backed wooden benches radiate outwards from the raised central stage, which is lit from above and has a ramp entrance up into its center via trapdoor from below. The central stage has a conical raised ceiling above it, complete with a retractable circular staircase and drop ropes for dramatic entrances. On the stage of the Pearl, men have raised armies, women have raised eyebrows, and everything from yeti through trolls have made jaws drop, bellies shake with helpless laughter, and hands itch to hurl things. On a typical night, comics alternate with dancers, musicians, and acting troupesof ten presenting satirical ballads or sketches related to recent city events. More than once Piergeiron or Khelben has been portrayed as a buffoon, to the audiences great amusement. The Three Pearls offers finger food (hot sausages inside crisp fried buns, pickles, and cream coated fruit, all at 2 cp/serving), and drink lots and lots of drink. Drinks are served in light clay cups that cant be thrown too far or do much damage. A special, advertised attraction shouted out by boys at the door and on nearby streets, when available, is monster fare, such as baked stirge on toast, roast manticore, or wyvern steaks. These rarities command high prices, sometimes going for up to 7 gp/serving. Folk buy them mainly so that they can casually claim for the rest of their lives, as a conversation crusher, to have eaten such-and-such. Too many performers of note nave trod the stage at Pearls to list them here, from the fabled bard Mintiper to the orator Phaeros Forktongue of Baldurs Gate. The owner of the Pearls seldom visits her gold mine these days, but meets daily with the manager to book acts and plan publicity. The manager, Xandos Waeverym, is known as the Dandy around Waterdeep: a dapper, strutting little popinjay of a man, pompous and comicalbut deeply committed to entertaining, and with a keen sense of humor and a reading for what the public will go for. He oversees a staff of 14 bouncers, 16 run-and shout street boys, 12 dancers, and a house bard (currently Zalanthessdaughter-of-Zalanthar, an accomplished singer and harpist from Neverwinter). There is a 3 cp cover charge at the door (4 to 5 cp on some special nights), and everything inside costs extra. In addition to the food, beer goes for 1 cp/cup, house wine (very bad) for 2 cp/ cup, good wine for 1 sp/tallglass, and zzar for 4 sp/tallglass.33 Patrons can also buy peering glasses, which are curved glass lenses that magnify things for those far from the action, for 2 gp each. Hurl birds are also for sale for 2 cp/each to throw at the stage to register disapproval or pleasure. These small hollow clay spheres are weighted with dried beans for good throwing and are covered with glued-on feather scraps gathered from nearby fowl-pluckers. They are too light to damage more than the dignity of performers. Patrons also tend to spend coins by throwing them at the stage. There are no rooms for rent, and cloak storage is free. Outer garb is watchfully guarded while stored against thieves and pranksters, though patrons can payusually 1 sp/messagethe guards to slip a message parchment into a particular garment in order to pass notes. There are three private boxes. These look down through windows in the ceiling at its edge where the conical central roof peak begins to rise. These small rooms can each hold up to 10 people crammed together, and can be rented for 10 gp/evening. These have long waiting lists. A fourth private box is reserved by the nightclub for its own use, and is often offered for free to Piergeiron or Khelben if they show up to take in an evenings fare. These two personages usually donate 25 gp or more to the clubs coffers, but other dignitaries may give nothing. Some say the Pearls is haunted by the phantoms of a running, weeping woman pursued by a man with a drawn swordbut I couldnt find anyone who could recall any details of this rumor, or that the haunting had been seen recently.</t>
  </si>
  <si>
    <t>Coopers' Guild.</t>
  </si>
  <si>
    <t>Most Diligent League of Sail-makers &amp; Cordwainers.</t>
  </si>
  <si>
    <t>Jesters' Guild</t>
  </si>
  <si>
    <t>Dungsweepers' Guild. This is a poor guild, consisting of those who clean the streets (and, for a fee, the stables of others) in Waterdeep. Normally, they do not do sewer work, the province of another guild, but the city, for security reasons, reserves the right when necessary to contact the Master of this guild to hire guild members to help in such work (by the day; the city pays 5 silver pieces to the worker and 3 silver pieces to the guild, per worker). The Dungsweepers have a traditional right to "glean the sweepings," keeping anything discarded for their own use. Obvious valuables are to be turned in to the Master for sale, the individual sweeper receiving half the sale value and the guild the other half. Guild members bring their sweepings to Fishgut Court, where large wagons provided by the guild take the refuse once per day under guard by a mounted patrol of fourteen guardsmen, to the Rat Hills, a refuse dump south of the City. Prospective smugglers should note that the guardsmen inspect the wagons and their loads carefully as they are being filled and emptied, and as they re-enter the City, looking underneath and with an attendant low-level mage employing detect magic and detect invisible. There is little interest in joining this guild, as few fancy the working conditions. Despite its work and its poverty, this guild can be quite influential when the Master gets upset about something. He can quietly threaten to withhold guild services, or dump the dung in specified (embarrassing and inconvenient) areas, such as in front of a food market, festhall, or tavern. Wisely for all involved, the Master uses this power sparingly.</t>
  </si>
  <si>
    <t>Fishmongers' Fellowship.</t>
  </si>
  <si>
    <t>Fellowship of Salters, Packers, &amp; Joiners.</t>
  </si>
  <si>
    <t>Order of Master Shipwrights.</t>
  </si>
  <si>
    <t>Guild of Butchers. A recently renovated timber-frame two-story guild house with an available cold cellar for the guild members' overstock</t>
  </si>
  <si>
    <t>Advenuring Gear. Armor. Tools. Splendid Order of Armorers, Locksmiths &amp; Finesmiths. This guild hall is quite distinctive, with its metal roof</t>
  </si>
  <si>
    <t>Loyal Order of Street Laborers.</t>
  </si>
  <si>
    <t>Watennens' Hall</t>
  </si>
  <si>
    <t>A private inn and dining club for captains, first mates, and ship owners and their escorts with an interior elegance that far outweighs its exterior (sponsored by the Master Mariners’ Guild). The inn is owned by Patty "Peggy" Farlight, an older woman who has a demeanor similar to some of the other old sea captains that frequent.</t>
  </si>
  <si>
    <t xml:space="preserve">This dignified, even haughty inn is like a fortress on the outside, with barred windows, stone walls, and a slate roof. Its lobby has two armed guards, and the four hostlers in the locked stables are also armed. Fees are high (typically 1 gp per head per night, plus 1 sp per animal stabled), but in return, guests get almost soundproof rooms (a rarity). Each room has a hip-bath, a double bed, water and wine provided for drinking and various pamphlets and chapbooks provided for light reading. Each room also has its own fireplace, albeit with a miserly supply of firewood, and the patrons tend to keep to themselves. A good place to get a long sound sleep. Proprietress: Asiyra Boldwinter is the proprietress of this inn. Her manner is one of uppercrust, noble dignity. </t>
  </si>
  <si>
    <t>This is probably the classiest inn in Dock Ward, and is favored by many caravan masters and by merchants who want a good, secure place to sleep without announcing their arrival to observant eyes in better wards. Adorned with a life-sized carved wooden hippocampus out front, this inn offers broth and toast at all hours, private rooms with canopied beds (warmer than most accommodations in Dock Ward, especially in winter) and carpeted floors. It is favored by many regular visitors to the city who have business near the harbor. It recently became a dangerous tavern known as the Hidden Blade for a short time, but has reverted to its former owner and favored reputation. Proprietor: Barl Shardrin, the proprietor, is a quiet, attentive, polite man.</t>
  </si>
  <si>
    <t>As its name suggests, this inn juts into the broad, usually crammed, meeting of Fish Street and Ship Street like the front of a rather fat ship. Its well-known among sailors up and down the Sword Coast. More than that, its well thought of, and if my stay is to be trusted, justly so. Its best suited to folk who can stand the fishy stink of deep-sea traps and brine barrelsand the noises of dock work, drunken revelry and fighting, the night throughwafting into their rooms. The Ships Prow rises four floors above the street. Years of wind and weather have turned the old boards of its upper floors and outside balconies silvery. In the moonlight on a clear night, it gleams from afar down the dark dockside streets. Inside, the floors are so warped that they rise and fall in smooth curves, like the deck of a ship in the swells. The place is shabby, but feels comfortable and homelike. This inn is surprisingly quiet inside, and a cozy place to sleep as such things are judged in Dock Ward. It provides an ideal haven for tired travelers newly arrived in the city and not flush enough to find beds in a better area. Its also a trysting place for masked young nobles of Waterdeep out on a lark, not wanting to be seen by their peers (I marked at least 11 such couples on my stay), and a refuge for drunken sailors looking for a bed to snore in, rather than things to smash or bodies to cuddle or punch. Theres nothing stronger than water to be had, nor can you get anything more to eat than smoked firefin, strong cheese, and hardloaf bread, bolstered in winter only with a bowl of hot fish-head soup (for 1 sp a person, in addition to room rates). The water is brought by the barrel from wells near Amphail and laced with crushed mint. It stands in jugs in every room, and can also be had for the asking as clear, hot tea.The inns peace and survival in the face of the ever-present danger of fire is due to the interwoven protective spells of the resident wizard and parttime cook, Shryndalla Were-Eye Ghaulduth. Shes an ugly but cheerful old soul who pads around in worn slippers and food-stained robes, accompanied by an entourage of cats. The master of the house is a one-eyed, scarred and silver bearded retired sailor, Jhambrote Harkhardest. Hes genial and soft-spoken, but ever alertand never lacks a short sword and an axe at his belt. The axe is magical. I saw an eye open on its blade and swivel around to take in all present. It winked shut in an instant when it saw me watching, but I saw what I saw.Jhambrote doesnt go out much, and has standing arrangements with the guilds for supplies. He turns away rowdy would-be guests and those dealing in shady goods with cold looks and grim words, and seems to have no truck with smugglers nor with the city watch. Rooms can be had for 4 sp to 1 gp per night (larger rooms and higher floors are dearer), or 3 gp to 7 gp per ten day. Most are 6 sp per night or 5 gp per tenday. Linen is changed daily and the fee buys a single bath per night, if one desires, stabling for a single animal, and unlimited drinking water. I, myself, would advise not availing oneself of a bath in harbor water, which smells of fish or worse. The stabling is around the back and is crowded and unheated, but feed is provided for stabled mounts. Im given to understand39 this inn is notorious among longtime inhabitants because it once housed evil beings of the infamous Cult of the Dragon. The Lords of the City are said to have given the present proprietor title to the place to keep an eye on it after the spectacular passing of his predecessor. About 20 winters back, the inn was kept by one Halagaster Brutheen, who acquired it in mysterious circumstances from Ulcap Rhiddyn, who just disappeared one day. When the Brandished Blade, a company of adventurers, came to stay (by chance, most say), the fury of the gods reigned in the Ships Prow for on sight they knew Halagaster as a magically disguised red dragon on the run from them. This Halagaster-wyrm had devoured the unfortunate Rhiddyn and taken his place, aided and paid court to here by the fell folk of the Dragon Cult. There was great battle that night, and if the Watchful Order had not been alert and plentiful, much of the ward might well have burned. In the end, the wyrm was slain, and the Dragon Cult routed through the streets. No trace was found of the wyrms hoard. Cultists have skulked about the inn and kept a watchful eye over it ever sinceseeking the dragons hoard or something else of value theyve not yet found. Some say the dragon hollowed out a large cellar beneath the place, devouring unfortunates whose adjoining cellars he broke into. No trace of such a warren has been found, and a docker I talked with told me that in that area a large cellar would soon flood or buildings above would collapse down into it. When I asked host Harkhardest about this disguised dragon, he rolled a slow and cold eye around to stare levelly into my gaze, and suggested I talk to the city watch, if I was so very interested in such dangerous matters.</t>
  </si>
  <si>
    <t>The Skewered Dragon faces an alley that runs between Net Street and Fillet Lane in the Dock Ward, not far from the Old Xoblob Shop. The Skewered Dragon looks like a ruin. Both of its front facing windows are smashed, and a ship's anchor is lodged in the roof. The clientele was primarily made up of dock workers that were suspicious of strangers.</t>
  </si>
  <si>
    <t>The entry hall of this room rises up three floors, overlooked by interior balconies linked by elegantly spiraling stairs. Its name comes from a memorable fight between adventurers, 20 winters ago, in which the fury of wielded blades left one stair damaged almost beyond repair. I love the opulent entry hall, but . . . The stair has been replaced, but little else has been done to make guests welcome. The large, luxurious rooms are cold and dark, and chamber pots provide the only sanitary facilities. Rates are 1 gp/ night for a person and mount or 5 sp/night for a person only. Extra animals, and extra persons sharing the same room, are 4 sp each.58 Proprietress: Shalanna Duthmere is a pale, worn-looking lady from Daggerford who directs her six daughters in running the inn. She is a widow and is very tight with money</t>
  </si>
  <si>
    <t>Warm Beds Inn</t>
  </si>
  <si>
    <t>This establishment delivers just what it promises and little more. Each bed is warmed by three heated stones placed in it before the renter retires. There is hot water available for washing, heated by the bucket beside the same giant hearth that warms the bedstones. Rooms with one to four single beds are available. This inn has no stabling (most patrons sell their mounts or stable them at a caravan stable in South Ward), and provides no food of any kind. Quiet is expected after dark, but as long as theres no noise above lowpitched voices, renters can use their rooms for whatever purpose they please (such as conferences or meetings)? Proprietress: Shalath Lythryn runs Warm Beds. She is kindly, plain, middle-aged, and very, very observant.</t>
  </si>
  <si>
    <t>Selune's Smile</t>
  </si>
  <si>
    <t>Also known as the Inn of the Crescent Moon, was a tavern and inn devoted to Selûne in the Dock Ward of Waterdeep in the mid–14th century DR. Uniquely, it was established and run by an avatar of the goddess Selûne, the Moonmaiden. Named Luna, she had chosen to live her life as a mortal. It was also the home of the famed adventurers Vajra Valmeyjar, Kyriani Agrivar, Timoth Eyesbright, and Onyx the Invincible.</t>
  </si>
  <si>
    <t>The Angry Coxswain is entirely the dive one would expect. Located near the water, this low-rent alehouse looks terrible, but caters to people with silver to spend on quality alcohol. The owner, a Mulhorand ex-sailor named Ramas Shehepset, knows how to pack the customers in with low-cost, high-quality libations. The house brewmaster, Orth Ironchisel, brews duergar beers bitter enough to make a troll blanch, as well as creates ales as light and fresh as spring love. Some people might not agree with Ironchisel's alignment, but they sure do love his beers. In addition to running a fine alehouse, Ramas and Orth also traffic slaves through the shop. Once a tenday, Ramas has beer specials that he advertises in different parts of town, depending on whom he's trying to attract for the market that tenday. If he needs blacksmiths, he makes sure flyers are hung near forges. If he wants bards, he puts them near theaters. All kinds of people come, but the placement usually draws a decent number of the kinds of people Ramas is looking for. During these specials, Orth serves his "Blinding Brew" a concoction reserved for the special customers in the back room where Ramas keeps "the good stuff." Among other things, Blinding Brew contains native Underdark poisons designed to knock the drinker out. Duergar are immune to the poison, but anyone else who drinks a pint of the stout beer must succeed at a Fortitude save (DC 18) or fall unconscious for 2d6 minutes. That amount of time is usually enough for Ramas and Orth to crack open one of the 6-foot diameter casks in the back room. This cask is false. It holds no alcohol, but it does contain a portal. The key to activate the portal is a splash of port wine onto the surface. Once active, Ramas tosses the unconscious victim through the portaland reseals the cask. This is a One-Way Slavery Portal. Slavery isn't common around Faerûn, but certain nations still practice it, both on the surface (such as Mulhorand and Thay), and in the Underdark (nearly everyone). The slave markets in Mulhorand are popular and crowded by all sorts. Anyone who wants a slave of a particular breed or skill looks to the market here first. Getting slaves to meet certain specifications is hard work though, and people with required skills or qualities can be hard to capture, or even find. That's why slave traders have set up shop in the busiest, most cosmopolitan city in Faerûn, Waterdeep. The portal delivers its unfortunate cargo into a prison cell in the Mulhorand slave market. When victims awaken, they usually feel terrible and have no idea how they got into shackles in Mulhorand. Few people have the wherewithal to escape or make their ways back across the entire continent of Faerûn. Instead, they spend the rest of their lives in captivity. People disappear all the time down by the port, so Ramas and Orth mostly operate undetected. However, they figure someone will get suspicious eventually, so they've contracted with a doppelganger to ease curious minds. Drejjd (N doppelganger) comes into the Coxswain about once a month during beer tasting specials and chooses one of Ramas's targets to impersonate. Then, after Ramas bundles the would-be slave off, Drejjd adopts the victim's life for a couple of weeks until the person mysteriously disappears or "dies" in a sudden accident. Drejjd varies his schedule and methods to avoid leaving a trail, but he favors the "long trip to see family" excuse when it's time to shed an identity and take on another one. He's been overusing that one lately. Regardless, this tactic has worked splendidly so far. Craft workers and educated specialists from all over Waterdeep have gone missing or died, but no one has yet traced the common link of the Angry Coxswain in all of the victims' recent histories. Ramas and Orth know that the trick won't last forever. However, they're both making great piles of money right now both from slave trading and running an alehouse. They know they need to keep a lower profile, but the money's too good to pass up. Besides, they have a quick and easy escape hatch all ready when someone finally does catch on, as long as they have a glass of port in easy reach in the back room of the Coxswain.</t>
  </si>
  <si>
    <t>I suppose this notorious dive is a good example of just how bad a tavern can possibly be. Repeated furniture breakage has resulted in only wall benches and a standup elbow bar in the center of the room being left. Wooden mugs have replaced metal, ceramic, and glass vessels, and the beer barrels are chained down to prevent their easy use as missiles. Drinkers stand herded together like rothe in a pen, snarling and belching, and fights are almost constant. Bullies and angry people come here to pick fights, and a room upstairs is retained for a succession of novice priests of Tempus, who dress broken bones and perform minor healing magics in return for donations to the war god. One local bard, Talashamber of the Flame Tabard, even dubbed this place the Watching Wargod in a sarcastic ditty about the twofisted heroes of Waterdeep, and the nickname has passed into general usage, as in: Lets drain a few at the Wargod. Men down on their luck can be hired here, but there is little else of interest. Proprietor: Uglukh Vorl is a half-orc who has been known to yawn in the midst of a full-scale swordfight. He defends himself with a sleep-poisoned, doublebladed battle axe whose central shaft ends in a spear blade.</t>
  </si>
  <si>
    <t>A clean, well-appointed but worn place, frequented by safe folk. Good ale, bad wine, and an utterly safe, boring atmosphere. Proprietress: Mother Jalyth Hlommorath, a pleasant, well meaning, maternal sort, runs the Blue Mermaid.</t>
  </si>
  <si>
    <t>The Hanged Man is a gathering place for poets, scriveners, writers, calligraphers, and other literary folk, and is a good place to hear a tale. The patrons tend to smoke pipes, snore a lot, and to be hopelessly behind on everyday news. They also tend to be rude and opinionated, but not of the build or temperament to actually engage in physical disputes. A surprisingly good selection of wine is available, as well as all sorts of ales. Proprietor: Auldenuth Orbrymm is the proprietor. Patrons who come up short on a bar tab are occasionally allowed to work it off by him by beating two of the regulars at a tall tales contest (if they lose, they do dishes).</t>
  </si>
  <si>
    <t>This rowdy place is roughly furnished in hastily mended furniture. The dockhands who drink here spend a lot of time breaking it over each others heads. There are rumors that a fence of stolen goods can be contacted hereif you can do any business amid the howls and hoots that ring out as human, half-elven, and even half-orc wenches dance on the tables. (Some even try to sing!) There is a fine of 1 sp for hitting a dancer with any hurled object. Dancers willing to do more than dance negotiate other fees. The standing joke goes that any snake able to sleep through all this must be very, very dead. Proprietor: Alard Belaerl, the proprietor, is a tall, gaunt, hatchet-nosed man with an annoying nasal voice.</t>
  </si>
  <si>
    <t xml:space="preserve">This tavern is a quieter, cheaper alternative to the Sleeping Snake (see above). Theres still dancing on the tables and the cheaper sort of drink, but this place has a better class of clientele and background music (of the lutes and toots variety). I still cant picture anyone sleeping in here unless he were deaf, but its quiet enough that you can overhear conversations at nearby tablesusually talk of merchant feuds, city gossip, and the worsening state of the Realms in general.53 Proprietor: Peldan Thrael, who owns and runs the Sleeping Wench, is middle-aged, of middling height, nondescript, and mustachioed. Overall, the type who blends well into crowds. </t>
  </si>
  <si>
    <t>This infamous dive faces the Ships Prow across the intersection of Fish and Ship Streets. It is on the east, whereas the Ships Prow commands the west side. This ugly, poorly built tavern began as fieldstone with wooden upper levels, but many fires and wild brawls with magic as well as axes and hurled tables have changed its face. Hasty patches have been made with more vigor than skill, and little enough enthusiasm. Of scavenged, mismatched materials, they thrust like uneven buttresses from the burn-scarred, boarded-over walls. Not a window remains at street level. Those higher up look more like trapdoors than portals to admit light or air. The interior of the Thirsty Sailor is no better than its battered exterior. This is the sort of place all gentler folk think every sailors drinking hole is: one filthy lawless, ongoing drunken brawl, where the only patrons who arent fighting or roaring curses or bawdy songs are those who have already passed out. Its so rough that none of Waterdeeps hard currency girls will venture into the place. Any woman one meets there is as hard-drinking a sailor or dock walloper as the rest of the clientele, with fists to match. One has a piece of my ear as a keepsake, but thats another story Candles are few and soon broken. Night or day the Thirsty Sailor is smoky and ill-lit.This would make it ideal for shady dealsif it werent so noisy, and you werent so apt to slip in spilled drink, or find a thiefs fingers or a bored drinkers fist uncomfortably close. A fair bit of hushed business does go on among those wise enough to rent an upper room. The Thirsty Sailor manages to achieve its minimal rating for one reason only: If the first cause of visiting a tavern is to drink, and another is to be entertained with a brawl or two, then this tavern meets those requirements admirably The drink here is strong, not watered (1 cp/tankard for beer, 3 cp/whisky and 1 sp/firewine). And one never wants for brawls to watch, though its often hard to remain a nonparticipant with the tables crowded so close together. The proprietor is Kaeroven Smiles Yuluth, a tall, rotund, unpleasant-looking man with tiny deep-set eyes whose stare is as hard and cold as two dagger points. He has blond, curly hair and is clean-shaven, with razor scars to prove it. His nickname comes from the fact that no one has ever seen him smile save when hes dragging the latest corpse to the rear of the tavern for disposal into the sewers. Smiles wears a magical ring, a ring of regeneration of the vampiric sort, I believe, from what I saw happen to wounds he suffered in a brawl he waded into the midst of and is almost always clad in a blood-smeared apron that reeks of cheap womens perfume and bears the stitched legend: See Neverwinter by Night/Bring a Blade and Live Longer! Why the apron smells of perfume I dared not ask him. No one else seemed to know. Kaeroven is known to be a contact and information gatherer for the Kraken Society and to sometimes hire thieves and bravos to steal some item or rough up a citizen. He no doubt acts for someone who pays to have the deed done, but doesnt want to be connected with it. Many in Dock Ward suspect he is linked to shadowy unnamed smuggling concernsand even say these provide him with most of his income. Ive heard rumors of Calishite connections and even talk of the kidnapping of citizens to sell them into slavery in Calimshan! Those who cross Kaeroven openly do have a habit of tragically disappearing very soon. Smiles maintains a staff of seven bouncers and six surly dwarven waiters. There are no barmaids or any women on staff and no houseboys to clean up broken glass and spills, presumably because protecting them from drunken patrons would be endless work. One bouncer is rumored to be a doppleganger who impersonates murdered patrons when the Watch calls. Kaerovens sidekick, errand runner, and spy is a furtive, ratlike man who goes by the grand name of Winestab. He habitually eavesdrops on most upper room conversationsfrom the roof above, if need be. This unsavory sneak thiefs proper name is Aldaeguth. Some older citizens remember him as Oldy-gut, but his surname (if any) and origins remain obscure. Winestab has a vicious temper and long memory Many have found him a dangerous, persistent foe. His habit of surviving traps set for him argues that he has one or more magic items down his boot when he goes out to stalk the roofs, sewers, and alleys of the City of Splendors by night. An upper room rents for 1 gp per evening or any part of it, or 4 gp for the night. There are no beds nor sanitary facilities save the alley behind (via windows). Renters must bring their own lights. There are no locks, but doors can be barred from inside. The rooms are too dirty to tempt anyone sober enough to see or smell to put them to any romantic usesor any other uses, like sleep. Most who use the rooms are lowlives plotting clumsy crimes or smuggling deals. A certain dark-cloaked, softspoken man is seen in the Sailor from time to timea man whose features are hidden by a mask and a hood, who sometimes visibly shifts form into a female body as he leaves, and who is almost certainly a mage of some power. At least once, this one met in the tavern with other shrouded folk who must have been, by what they inadvertently revealed, mind flayers. All in all, this tavernif not as large and noisy as, say the Bloody Fist nearbyis a dangerous spot.</t>
  </si>
  <si>
    <t>This tavern is as ramshackle an establishment as its name implies. A merchant described it to me as a pile of wood taking its own lazy time about falling into the street, and he got it right. All the furniture is crowded together and bolted down. Crowded, dark, and smells of stale beer, I wrote, years ago, on my first visitand it hasnt changed a bit. What it does have to offer is mediocre beer at low prices. A tankard as big as a mans head costs 1 copper piece. Those who like to laugh and brawl tend to go elsewhere. This place is full of quiet men drinking themselves into slumber with a handful of coppers. The washrooms are interesting. You climb down a ladder into a little antechamber opening right into a harborbound sewer channel. Men climb down one ladder, and ladies down anotherand end up facing each other in the same room, about an arms stretch apart. Its an ideal place for exchanging items on the sly, dumping incriminating things into the sewer, or even for easily getting into Waterdeeps sewer network.54 Proprietor: Bulaedo Fists Ledgileer, a monstrously fat, toadlike man with forearms as big as the larger hams youll see for sale down the street, runs the Thirsty Throat. His nickname comes from his habit of knocking men cold with one punch.</t>
  </si>
  <si>
    <t>Alek was a fence in Waterdeep before he was recruited by the Xanathar for his operations in Skullport. Alek, however, secretly spied on the Xanathar's Guild for his friends in the Shadow Thieves, who wanted know all that happened in "their" city. Alek hoped to use this situation to gain as much money as possible. If he was caught, he would be killed</t>
  </si>
  <si>
    <t>Facing the full fury of winter sea storms howling across the harbor, this warehouse stands on Dock Street, on the northeast corner of its junction with Crookedclaw Alley. This old, slightly leaning stone structure looks most impressive in a worn, seedy way. Its carved harpies and wyverns, encrusted with white caps of bird droppings, glare down endlessly on the bustle of the docks. The Helmstar Warehouse is presently run by one of the third generation of Helmstars to trade on the docks of Waterdeep: Chuldan Helmstar. Chuldan is one of the betterknown fences of Waterdeep. He buys carvings and statuary of all sorts, no matter how recognizable and hot, for 35% of the current new-made market price. No value is given for any enchantments on or magical powers of items, only on their material, size, and workmanship. Chuldan is one of very few Waterdhavians allowed by the guilds involved to hold dual membership in guilds that are of ten competitors: the Fellowship of Salters, Packers, and Joiners and the Guild of Watermen. He maintains this rare position by handsome annual payments over and above his dues to both guilds. It allows him to carry on his illicit trade, which is the great majority of his business. Stolen goods find shipboard ways out of Waterdeep in a variety of ingenious packagings devised and constructed by Chuldan and his skilled, discreet staff of fourteen. Chuldan is a close-mouthed, birdlike, suspicious man with jet black eyes and hair. Always expecting double-dealing and betrayal, he is steps ahead of foes with contingency plans, escape routes, and surprises up ones sleeveand seems satisfied when such deceits occur, as if they confirm his forethought and views on the true natures of all intelligent races. Chuldan deals in the handling of small cargo, from six barrels or a nobles coach to individual crates bound for friends and colleagues up and down the Sword Coast. His rates are high (2 to 6 gp per container), and he guarantees only same-season delivery. However, he has a large clientele, because he is discreet, takes extra care in packing to ensure cargo safety and undertakes to threaten, trace, check on, and otherwise persuade hired carriers to make sure cargo they take coin from him to deliver is in fact delivered to the right party as soon as possible. Few bother Chuldan, his goods, or his staff-word of his defenses and means of vengeance has spread. The high-vaulted, crowded warehouse is guarded by a band of margoyles whose loyalty to Chuldan seems unshakable. No one knows exactly how many of these creatures are lurking around the warehouse and Chuldans rooftop apartments, or by what means he controls them. They hunt down any who molest him, trespass, or try to steal. On occasions Chuldan has found it necessary to explain certain things to professionally curious men of the city watch. Usually his explanations concern a severed head, newly added to the end of a row of withered fellow trophies above Chuldans front counter. Chuldans words tend to reflect the view that this latest head, like the earlier ones, came in a recently unloaded cargo from far and barbarous lands, and has something to do, he understands, with barbarian beliefs about guardian spirits that watch over goods while they travel afar. That certain of the heads seem familiar, closely resembling recently vanished rogues and ruffians of the city is something that troubles, puzzles, and indeed mystifies Chuldan over and over again. Chuldan invites all passersby to poke their noses into his warehouse to see the care he takes over cargo and the speed and volume of his business. He hopes (correctly) that many will be impressedeither to use his services or to refrain from trying to steal from him. The lore of Dock Ward says the ghost of Chuldans famous adventuring father, the bearded and brawling warrior Thalagar, drifts around the warehouseits sewer door, in particularin tattered splint mail, battle axe in hands, defending Helmstar territory. The ghost is said to have routed more than one thieving band who used magic to neutralize the margoyles. Thalagar especially hated lizard men, and on certain mist-shrouded nights, old sailors say he can be seen striding silently but speedily along the length of Dock Street, storm-like of visage, axe in hand. Some of the carvings on the second floor ledge and roof of the warehouse are crumbling away. A shattered, fallen harpy was recently found on Dock Street one morning below its customary perch. Under it was the flattened body of an unfortunate thief, still clutching the climbing line that had pulled the carving down atop her. Chuldan Helmstar had the missing roof top carving replaced with a detailed carving that shows a crouching, terrified-looking human female in leathers holding one end of a climbing cord, and took great pleasure in pointing it out to visitors for the next few rides.</t>
  </si>
  <si>
    <t>Rental Warehouse</t>
  </si>
  <si>
    <t>This warehouse offers rental space to all, no questions asked. Material to be stored cant be alive or flammable. Space is 1 cp/day per longbox. The longboxes are more or less coffin sized. Empty cubicles of up to two longboxes deep and eight high are availablemultiply the fee accordingly. If cooling is needed, ice and watching costs an extra 2 cp/day per longbox. Proprietor: The proprietor, Orblaer Thrommox, is fat, bearded, and very strong.</t>
  </si>
  <si>
    <t>North Gate</t>
  </si>
  <si>
    <t>Troll Gate</t>
  </si>
  <si>
    <t>One of the finest spirits shops in Waterdeep, specializing in having the widest offerings from around Faerûn. Their small size belies their actual business, for many of their customers simply have them ship their purchases directly from warehouse to residences, without ever entering the shop</t>
  </si>
  <si>
    <t>Library managed by a dragonborn named Rishaal the Page</t>
  </si>
  <si>
    <t>Fala Lefaliir is a wood elf druid, an herbalist, and a member of the Guild of Apothecaries and Physicians.</t>
  </si>
  <si>
    <t>A small, aromatic shop with a wide variety of pipeweed, tobacco and snuff. Its owner Kro Downybeard, a halfling from Luiren, makes good coin on a made-to-order service offering wooden pipes with hand-carved crests and symbols on them</t>
  </si>
  <si>
    <t>A small shop that sells fresh fish "from the Sea of Fallen Stars" - and naturalists have verified the fish are the sorts native to that area. Many pay Gatos Firlack's exorbitant prices for cleaned and gutted fish apparently no more than a few hours old (many whisper of magical gates that grant him access to his mysterious suppliers).</t>
  </si>
  <si>
    <t>This shop is a bustling place. Locals line up here when the smells tell them a fresh batch of something is ready for eating. Hriiats place (say Hur-REE-atz) is known not just for sweets, but for savory pastries, notably the bite-pie or the meal loaf. Among the sweets, the hand-sized almond-and-apple sugar tarts, at 1 cp each, are especially fine. Bitepies made of pork, beef, or curried mixed meats run to 2 cp each, and mixed fish bite-pies cost only 1 cp each. The meal loaf, a Hriiat original, is an egg-shaped stuffed roll as long as two mans hands full of a stir-fried mix of cooked vegetables and meat doused in a spicy mushroom sauce that visiting merchants trot across the city to get. All these wares are made for eating in the street as one walks. Hriiat sells fine cloth belt-towels for this purpose. Hriiat food is a hearty treat not to be missed! Proprietor: Relchoz Hriiat, the public contact for the Bakers Guild, owns and runs this shop. He is short, stout, and jolly. He is always sampling his wares and offering bites to customers.</t>
  </si>
  <si>
    <t>Irbyrth Authamaun was a sage who knew just about everything there was to know about Waterdeep, with a special emphasis on the city's history</t>
  </si>
  <si>
    <t>This shop sells stylish and wellmade furswinter cloaks, vests, and caps for all, and year-round fashions for the lady of taste, breeding, and deep pockets. Secret pockets are standard in such garments, as are concealed push-daggers. Furs can be perfumed to order, but philandering nobles frown on this it leaves a distinct scent trail to who one has been with. Rumors speak of a guardian in the shop. One of the furs is really a living beast some say a great cat, others a sort of sly furry cloaker that preys on intruders when the shop is closed. Proprietor: ShalrinMaerados, the Gentleman Keeper of his guild, is the proprietor. He is observant and soft-spoken. He adventures in his spare time and conceals several weapons on his person and in his shop</t>
  </si>
  <si>
    <t>Jhandess Millomyr Harpmaker and owner of Millomyr Harps in Waterdeep. Arson only buys instruments from her, mostly because of how much Arson loves her stories and music. Arson learned to play the fiddle with Jhandess’s help. Jhandess works with Eather Heilean (leader of the Harpers of Waterdeep), but she still talks to Laeral Silverhand because she chaffs under Eather’s leadership. Jhandess use to adventure in the East in Comyr, but stories of lost treasures of the North drew her out of that country. They raided a dungeon in the Sword Mountains, escaping with some treasure, but it cost the lives of three of her friends. She decided to settle down in Waterdeep, and start selling musical instruments. The Harpers contacted her about membership, after she prevented an attack on Mirt the Moneylender’s life. She enjoys the life of an informant for the Harpers. It gives her excitement, but also helps to keep Waterdeep safe from threats</t>
  </si>
  <si>
    <t xml:space="preserve">Obelos “the Only” Braeril, a dealer in magical curios whose shop stands on the Way of the Dragon street </t>
  </si>
  <si>
    <t>Ragathan Furriers is a leathers shop in North Ward, Waterdeep. The upper rooms are rented as a residence by Hurlblar Corthyn, a minor book collector.</t>
  </si>
  <si>
    <t>Raustril Sarsantyr is the owner. Sells a variety of upholstery and carpetting as well.</t>
  </si>
  <si>
    <t>The forge is owned and operated by a fire genasi named Embric and his husband, a water genasi named Avi, who made metal weapons, armor, and tools.</t>
  </si>
  <si>
    <t>Footwear here can cost as much as 10 times the going rate elsewhere in the city but any repairs to a Sulmest product are half the going rate, and many boots can be bought with lifelong guarantees of free replacement for any reason save loss due to theft. Mens shoes, slippers and boots for both sexes are made to custom fit the customers foot. Off the shelf sizes are much cheaper than custom work, going for only twice the average cost. All work is stylishso much so, Im told, that Lady Galinda Raventree once attended a nobles party clad only in her thigh-high Sulmest boots! Proprietor: Darion Sulmest, the sarcastic and handsome spokesman for his guild, is the proprietor. He is a touch snobbish but always interested in tales of adventuring.</t>
  </si>
  <si>
    <t>Teirist Taurntyrith. This shop sells decorative wall and door panels of both painted and iridescent acid-treated copper and enamel, predominantly blue-green or blue-and-silver forest scenes of mysterious beauty, which sell well in crowded, often squalid Waterdeep. Sales have soared in the last six or seven years, since Phelorna hit on the idea of attaching shaped, tempered metal bells to the backs of the panels. When tapped gently with a fingernail, ring, or coin, Taurntyrith panels now ring with a faint "fey" chime daydreamers can use to transport their thoughts to (as Teirist puts it to customers) "faraway and mysterious solitudes."</t>
  </si>
  <si>
    <t>Wooden furniture, as well as bows and crossbows. The owner is an half-elf carpenter named Talisolvanar Fellbranch.</t>
  </si>
  <si>
    <t>Vincent Trench is a human private detective.</t>
  </si>
  <si>
    <t>A vast and wonderful curio shop, with oddities and interesting gew-gaws from around most of the known world, and a few other places besides.</t>
  </si>
  <si>
    <t>Guard Barracks #1</t>
  </si>
  <si>
    <t xml:space="preserve">Like the unrelated Blushing Mermaid festhall in Dock Ward, the Gentle Mermaid is a place of luxury, offering no accommodation save for a few dungeon cells reserved for debtors, sharpers, and thieves. It does boast the largest and richest gambling rooms in all Waterdeepperhaps in all Faerun. Its large, carpeted central gaming chamber has a soaring, pavilion-like roof, through which slowly shifting lights play in a soft, continually changing show. The room holds two dozen or so circular, cloth-covered tables, where Waterdeeps wealthiest play at dice and cards. The atmosphere here is refined, relaxed, clean, and free of danger. Many an old noble matron plays solitaire, or two dowagers may sit and gossip, sip their favorite drinks, and both play solitaire. The attentive Staff of over 20 bouncers, reinforced by unseen but watching wizards (via wizard eyes), ensures that guests arent disturbed by thieves, ruffians, beggars, or harassment of any sort. This is a place to see and be seen, to meet people, but not to do businessunless it can be managed without bothering anyone, or youll be ejected. Alone in the interior of a city block bounded by the High Road and Copper, Sulmoor, and Hassantyrs Streets, the Gentle Mermaid is a huge stone pile of turreted and balconied splendor. Its exterior is the result of several rich merchant owners with more wealth than taste adding their ideas onto an already ostentatious but abandoned noble house. Within, everything is carpets, tapestries, curtains, and hangings. Soft lights, subtle perfumes, and magical heat dominate the rooms and passages to make the Mermaid a place of cozy warmth, active the night and day through, with evening the busiest time. Many come to lose money at the gaming tables or spend it to enjoy the company of the charming and beautiful escorts of both genders on the Mermaid staff. The upper floors have been turned into a labyrinth of lounges, cozy bowers, private rooms, and secret passages which are used by staff and by certain famous clients who wish to avoid being seen. At least one such passage enters the Mermaid underground, running from the rear of a nearby shop. I couldnt learn which shop. The Mermaid prides itself on serene, above-snobbery luxury in creating a home that nobles will prefer to their own. Unpleasantness of any sort is stamped out, swiftly and ruthlessly and the wealthy are encouraged to spend as much time losing money at the gaming tables as they wish. The less wealthy are encouraged to drift about watching before being deftly chosen by escorts who steer them upstairs to a lounge where each guest can choose a companion to while away a pleasant time with. Table fees are a gold piece a seat. This entitles a guest to a starter glass of whatever sparkling vintage is being served at that table and to as many snacks from passing silver platters as theyre bold enough to take. The canapés consist of crab rolls, smoked salmon and silverfin daggers (slivers of fish, served on slices of lemon or lime), pickle and cheese skewers, olive or nut cups, and spicy sausage finger rolls. They are utterly delicious! Wine and spirits of all sorts may be had, but they are dear: 1 gp/glass or 12 gp/bottle, regardless of what is being drunk. Escorts sell their time and company for 60 gp for an hour to 10 times that for an entire evening, depending on the escorts fame, whim, and beauty. The Mermaid takes 20% of all fees collected. The Mermaid has over 40 efficient, hard-working escorts, a dozen of whom are male. In the past at least one doppleganger has been ferreted out of their midst. The Mermaids owner now interviews and auditions each escort carefully. Beautiful folk of wealthy or refined breeding and merry sensual natures are desired. Waterdeep attracts many such folkand the Mermaid ignores the past of any staff, so long as they perform suitably while on duty. There are two dozen or so security staff (bouncers), under the command of Housemaster Eiraklon Marimmatar, who sits with the watch wizards while his second in command, Ulthlo Relajatyr, marshals and directs the staff on the floor. Theres a very old Mermaid joke: More than just looking? Look down, then. The escort on the floor will help you. The Mermaid was founded and for a long time owned by Lady Shaeroon Brossfeather a colorful old dowager of strong will, wit, and intelligence who sponsored poets and other free thinkers and speakers, had many dearerfriends, and backed unusual causes, getting herself loved by the common folk and disowned by her kin in the process. She died recently. Ownership of the Mermaid passed to the mysterious Jhant Daxer, a caravan owner and moneylender little known in the city.A guest who only gambles for part of an evening can expect to pay out 12 to 15 gp in fees and usually lose two to three times that. Large wins are rare. Small wins occur just often enough to keep guests coming back for more. Tipping is common. Some regular guests give triple a table fee to get a seat at their favorite table. To get a table alone or to get control of who sits there, such as the noble matrons playing solitaire, costs 14 gp, but that includes a personal waiter or waitress whose gender is of the guests choice. To get the use of one of the curtained, private gaming side chambers costs double that. Each holds one table. A dozen of these private gaming side chambers open off the main gaming room. Several tales cling to the Mermaid involving guests who have mysteriously disappearedand a few lucky winners who staggered out burdened by many gold pieces. The two most interesting tales are also the darkest: the death card and the haunted chessmen. These are not popular topics of discussion in the Mermaid. Those inquiring overboldly can expect to swiftly see the street outside. The death card is still drawn from time to time, though no staff member ever puts it in a deck, nor has it a place in any game. It is thought to be the result of an ancient wizards curse, and consists of a card that appears in any deck used in the Mermaid. Its face consists of a laughing skull on a black field. A chilling laugh is heard as the card is uncovered, and a spectral, cowled figure rises up from the card, flying about and swinging a scythe. It attacks the being who drew the card, and its weapon can slay. The touch of almost any spell makes it and the card disappear. The watch wizards are always alert for the appearance of this Hooded Death.15 The haunted chessmen are now destroyed or hidden away. They are a set of pieces of unknown origin, used in the strange game brought to Waterdeep by wizards who learned it, Realmslore generally attests, on other worlds. These chessmen moved about the board of their own accord when unattended. In their own eerie games, captured pieces toppled over and changed forms to resemble living folk whose death they foretold. What animated these grim gaming pieces, and where they are now none can or will say.
</t>
  </si>
  <si>
    <t>A high coin gambling establishment.  The gambling den offered a fair and level field of play: no spells, no magic items, no exceptions. Should any magic be used to effect a game, no winners would be declared as it was magic tainted. The public was told that all clandestine magical items were disintegrated, though this was a lie as all such items were teleported to a locked box in the back office.
Games:
Several card games
Year's Turning Wheel - guess the rune that would mark the end of the wheel to win
Races - mice or tiny gem colored lizards raced on a miniature track
Clockwork Castle - miniature foot high clockwork knights in full armor fought 'to the death</t>
  </si>
  <si>
    <t>Guild of Glass-Blowers, Glaziers &amp; Speculum-Makers. A window-heavy building known as being a source of fine crystal balls and mirrors</t>
  </si>
  <si>
    <t>Drugs. Poisons. Potions. The Guild of Apothecaries &amp; Physicians. This guildhall functions as an emergency hospital, potion shop and minor school for student physicians..</t>
  </si>
  <si>
    <t>The Cliffwatch Inn, on the corner of The Trollmarch and Black Dog Alley, was once a rambling old inn, recognizable for its exterior galleries. Although the place was shabby and well worn, its cheerful proprietor Felstan Spindriver more than made up for its flaws. Felstan was well known for helping folks in need of a place to hide, for directing adventurers or visitors to odd sites, and for chatting about rumors, treasure tales, and events around the city. The inn's cellars were rumored to contain secret passages down to smugglers' storage cellars, and from thence to the city sewers and Undermountain.
In the Year of the Shield (1367 DR), the inn was engulfed in multiple magical explosions that sent gouts of flame far into the air overhead. Since that night, the area has been surrounded by a high wooden fence and kept under constant observation by Guard and Watch patrols. The owner has not been seen since the destruction of his property, and he is believed dead. Offers to purchase the land have been repeatedly denied by the Lords, leading most to suspect that something dangerous still lurks within the ruins.</t>
  </si>
  <si>
    <t>Widely known among travelers, this inn has begun to slip in its service, relying on its name and convenient location for market vendors and for shoppers to keep its rooms full. And they are full; its rare to find lodgings here, because the keeper has instituted the citys first system of advance bookings. Merchants valuing the guarantee of a place to stay in the city have gone for it to such an extent that the Minotaur has expanded to take in a former warehouse behind and a storefront beside the original inn. The cheaper rooms are located in the former warehouse, above the stables and below the servants. Inside, this place is all bustle. Errandboys and newslungs (youths who arrive every hour or so, and for a handful of coppers from the innkeeper bellow out the current news to all in the salon) are always coming and going, merchants full of their own importance are always striding in all directions (at once, as one serving maid dryly put it), and the mutter of business dealings fills the entire ground floor. The ground floor is given over to a lobby, the salon, and four private, rentable meeting rooms. The salon is an open lounge used by most guests and those they have dealings with. Servants tend the private rooms by means of passages behind the paneled walls in answer to the tug of a bellpull. Be warned that they can easily eavesdrop on what goes on within. All in all, a noisy, overpriced placerather like paying high gold to sleep in an army camp. Proprietor: Waendel Uthrund, a beady-eyed, sardonic man who is always alert, is the proprietor.</t>
  </si>
  <si>
    <t>This little-known, fine old inn is highly recommended. Dominated by dark wood paneling, thick but worn carpets underfoot everywhere, and a strict rule against open flames of any sort including smoking, it is a quiet refuge from the bustle of the city being as close to the east wall as one can get. Light is provided by an assortment of glowing globes of different hues. Dwarves and at least three bands of lady adventurers have adopted this place. Some live here permanently, helping the proprietor keep order, and others use it as a base between expeditions into the northern Sword Coast. The Swordmaidens in particular are an impressive sight as they stride through the halls or dining room in full armor. All rooms have their own bath and garderobe, and all have doors that can be locked and barred from within. All have locking bar-grates on the windows that can be swung up out of the way from within only. All have canopied four-poster beds of the sort usually reserved for nobility or royalty. The ground floor is given over to kitchens and to a dining room where one can choose between beef, pork, or goat stews nightly each available either highly spiced as favored in the South or more moderately seasoned (which is more to my tasteI like to taste what Im eating first, and the spices second). During my meal, I found something that led to a very interesting adventureabout which Ill say only that in the better wards of Waterdeep, always check the underside of any chair or stool you sit in (if, and only if, you can do this unobserved by others!). Messages, coins, gems, weapons, and other valuable objects are often stuck, wedged, or fitted into recesses there for someone to pick up at a later time. from various exotic woods, and sipping beer as they while each day away. I believe they take messages from dwarves, to pass on to other dwarves who come here to find them. Their names are Ilmairen and Jaerloon. They merely smiled when I asked their clan. They told me many interesting tales of the city in exchange for a tankard or twoincluding some things about a curious cult, embraced by some nobles of Waterdeep, that once used this inn as a place of worship. Their temple still exists, as a cellar now crowded with casks, potatoes, mushroom frames and the like, but it was once a place of frenzied dancing and sacrificial offerings to Kambadlan, the Black Tortoise of Night. I must admit I laughed at this, but after I was shown the temple and the burnt bones still on its altar, my mirth left me hurriedly. This is the origin of the seldom-heard Waterdhavian oaths: By the Black Tortoise! and By the shell of Kambadlan! The cult is now extinctI believe. Yet something of its dark and dangerous mystery still clings to this old placeor perhaps some other plots lurk here? Proprietor: The tall but stout proprietor of the Raging Lion, Lhaerhlin Masram, is impassivefaced but affable.</t>
  </si>
  <si>
    <t>An old run down Inn that hasn't been open for some years now following an explosion that killed a number of patrons and the bartender</t>
  </si>
  <si>
    <t>No tavern in this ward competes in prices with those elsewhere drink is dear, and rowdiness strongly discouraged. Nobles with a taste for brawling, color, or danger walk to more southerly wards for their fun. This place, named for the old Sword Coast legend that the best wine is the tears of a maiden whose suitor turns away (or is slain), is quieter than most. Soft lighting, deftly quiet service, and curtained booths make this a perfect and popular place for meetingsboth for private intrigue, and encounters with ladies of the evening. Once youre seated, it is rare to even see other patrons, and the snoring betrays just how many unhappy nobles come here to drink zzar until they fall asleep. The Tears is rated highly for its privacy and quiet. Some will find it a excrutiatingly boring place to lift a cup. Zzar is 4 cp/jack. Wines go up from there to 20 gp/glass for Tashlutan dragonstongue. No menu is offered, but all drink orders include complimentary salted crackers, garlic-and-cheesemelt breads, and celery. Proprietress: Zobia Shrinsha is the proprietress. She is quiet, watchful, and shylike a little girl speaking to strangers.</t>
  </si>
  <si>
    <t>Tucked away inside a block of homes and businesses just north of the big bend in Golden Serpent Street, this place, adorned with battle trophies (or faked battle trophies) from all over Faerun is as raucous as taverns get in North Ward. An old joke claims the Riven Shield Shop sends all shields beyond repair here, to hang on the walls. The music is loud, with male and female dancers in fantastically styled and revealing mock armor swaying and pirouetting among the tables. Real, if broken, weapons hang on the walls everywhere, so disputes are swiftly discouraged by the bouncers. Grasping a patrons upper lip is an effective way to tow him to the door, one told me. Food consists only of platters of fried onions and eels. Im told you get to enjoy them, but I couldnt get past the revolting look and smell. Folk really come here to drinkand drink they do, copiously at a price of 3 cp/tankard of zzar and upwards. Most wine is 2 sp/glass. Im told that a certain fat man on a stool at one end of the bar can help visitors buy and sell goods that are rather warm. The only such patron I spoke to was very rude and emphatic in his rejections. Proprietor: Unger Farshal, who owns and runs the Grinning Lion, is bald, close-mouthed, and dangerous-looking.</t>
  </si>
  <si>
    <t xml:space="preserve">This interesting place stands on a corner hard by the east wall of the city, where its noise and crowding create as few problems with the refined neighborhood as possible. Its signboard depicts a laughing bearded sailor, with beads of water glistening in a rainbow all over his beard. Minor enchantments make these droplets gleam, sparkle, and change hue from time to time. The Beard is famous up and down the Sword Coast because it is staffed largely by exotic and monstrous beings from all over the Realms: halflings, lizard men, killmoulis, myconids, faerie dragons, spectators, and even, in the kitchens and cellars, skeletons and zombies under the command of other beings. There are also shapeshifting and illusion-using creatures on staff. As one regular patron put it, You never know just what youll see and for most of us, its the only time were every likely to see some of these creatures. Their presence attracts a lot of thrill-seekers, and many visitors of the creatures own kind. All are welcome, in an uneasy truce enforced by the magical powers of the wand-wielding owners. This clean, well-mannered tavern (in such mixed company all folk tend to be extra polite) is a solidlooking stone building with large arched windows, downspouts carved into the likenesses of beautiful winged maidens, and a steeply pitched slate roof. It rises four floors above the street. This was once a tavern known as the Cat and Songbird, but its owners were members of the Thieves Guild, and perished bloodily in an assassination attempt on the gathered Lords of Waterdeep. The interior of the Misty Beard is a well-lit jumble of booths and cozy chairs salvaged from sales all over the city. The rooms all open into a central well, where various stairs curve and zigzag up and down, and winged waiters dart from bar to table with single glasses. The waiters are sprites, who are hired here for month-long shifts, by which time theyre usually sick of the city and flit home. Food in the Beard tends to be of the breadstick and cheese dip variety. The garlic butter is justly famous, and a wonderful gooseberry jam is made on the premises. The fruit is brought in from High Hill, the owners estates northeast of the city. There is also very good sausage and morkoth soup, which varies in ingredients. Morkoth soup is one of those simmer-all-day throw-in-whatevers about concoctions. The food is filling, but bland. The varied clientele hold little seasoning in common high regard.The half-elven mages who own the place are two wand-wielding sisters, Allet and Vindara Tzuntzin, who once ran the Black Gryphon inn in Elturel. Their monstrous friends and visitors were not welcomed in that city, so they sold out and came to cosmopolitan Waterdeep, where they soon tired of making beds, so they turned their inn into a tavern. The taverns name refers to a private joke between them, involving a bet, a Waterdhavian sailor, and some magic. The bartender at the Beard is Munzrim Marlpar, a dignified, fearless lizard man of unusual height and intellect. He was outcast from his kin in the Marsh of Chelimber because of those features. Hes usually to be found deep in conversation with a beholder-like, deadly looking spectator floating behind the bar: Thoim Zalamm, who is something of a philosopher, and sometimes drifts out over the rooftops of the city on dark nights to spy on the endlessly entertaining doings of humans. The Beard has a more varied and well-stocked cellar than anywhere in Waterdeep except perhaps Piergeirons Palace itself. The many drinkables run from 3 sp/tankard for ale and 4 sp/jack for zzar (the bargains) up to 12 gp/tallglass for most wines and exotic drinks. Bottles are always six times the price of a glass. Meals are 1 gp/head for as much as you want to consume in one evening from whats on the menu that night. There are many tales of the partiesand occasional brawls at the Beard. The two sisters are quick to use their wands to keep racial fears and hostilities from erupting into full-scale slaughter, and this promise of safety is enough to attract a steady stream of the curious. A rare few citizens are comfortable drinking at the Beard as regulars, but it is a very popular place for lowincome merchants to use to impress out-of-town visitors and a common neutral ground meeting place for merchants and others engaged in difficult negotiations. A few private rooms can be rented for short periods at 10 gp/hour. Some nights things turn into raucous sing-alongsand as one Waterdhavian told me, Until youve seen a spectator and a faerie dragon dancing on air together and struggling to harmonize well, youve not seen Waterdeep! </t>
  </si>
  <si>
    <t>This inn is popular among nobles who want to get a glimpse into the life of adventurers and is decorated with various adventuring equipment and battle trophies from the owners, whose company name still adorns the inn. It’s famous orangeberry wine is particularly popular</t>
  </si>
  <si>
    <t>Temple to all deities. Also an inn. Formerly the villa of House Maernos, Holyhands now acts as a temple for non-human faiths, per the bequest of the last Maernos patriarch in 1372 DR. With the founding of the Seldarine temple, Holyhands now caters mostly to the dwarven, gnomish, and halfling pantheons, with a scattering of other shrines as well.</t>
  </si>
  <si>
    <t>In the City of Splendors, worship of the Triad (Tyr, Torm and Ilmater) has long been subsumed by the Halls of Justice, Waterdeep's temple of Tyr. After the Time of Troubles, large swaths of the citizenry were afflicted with fiendish plagues. While most recovered with clerical attention, for some the effects of the disease continued to linger, resistant to the healing effects of magic.  As few Waterdhavians would have anything to do with the fiend-afflicted sufferers, for fear of catching the plague anew, the followers of the Crying God decided to create a place for the lepers. The llmatari erected the Hospice of St Laupsenn, named for the priest who tended those similarly affected in the aftermath of the Weeping War, and have continued in quiet service to this day. The hospice is funded by private charitable contributions (many of which come from the personal holdings of the Lords) and tithes from the Church of Tyr. It is unclear whether or not the temple will continue after the last of the patients finally dies."</t>
  </si>
  <si>
    <t>Outside City</t>
  </si>
  <si>
    <t>Keep. On the east end of Deepwater Isle. Protects Deepwater Harbor and the city from pirates, invaders, and sea monsters.</t>
  </si>
  <si>
    <t>Watching Tower #2</t>
  </si>
  <si>
    <t>Silavene's was the first building on the left when ascending the steep gravel road that was the Cliffride. The Cliffride was accessible from Julthoon Street not far from West Gate. Silavene's neighbors included the Fair Winds rental villa on the opposite side of the lane and down a few paces, and further up the road was the New Olamn school for bards For many years, one of the Walking Statues was perched atop Gull Leap at the end of Julthoon Street. By the Year of the Tankard, 1370 DR, the statue known as the Sahuagin Humbled, was practically in Silavene's backyard, kneeling toward the House of Heroes to the north. In winter, the Cliffride was frequently blocked by snowfall, but with the establishment of New Olamn and the popularity of Silavene's, the road was regularly cleared by the Loyal Order of Street Laborers. Silavene's was formerly a villa known as Marblehearth and was a three-story sprawling building made of stone. In warm weather, the grounds behind the main building were partitioned into private arbors and bowers festooned with decorative flora and flowering spreadleaf plants. Up a narrow path behind Silavene's was a vegetation-screened nook that contained a gate-stone. This magical device was part of the network of portals known as Lost Princess Road. This festhall was a popular casino for various types of gambling. It also provided escorts and had courtesans on staff. As of the 1370s DR, Silavene's had human guards at the front doors and the back doors were enchanted to become three helmed horrors if the locks or hinges were tampered with, either by magical or forceful means. The doors had armor plating and the guardians would also appear if the outer layer was breached. This structure was originally a villa christened Marblehearth, built by a wealthy Waterdhavian noble family many years before the Year of the Prince, 1357 DR. The location was tucked away from the bustling city and easily defensible, but was constantly exposed to wind and storms from the sea and almost permanently damp from the moisture brought in by those winds. When the weather turned cold, everything became covered in treacherous ice. The owners quickly grew tired of the cold and damp and moved to warmer climes while renting out the villa for 25 to 50 gold pieces per month, depending on the season. Sometime around the Year of the Banner, 1368 DR, Marblehearth was bought by Setara bint Aasim, a wealthy money-changer from far-off Zakhara who came to Waterdeep via Calimshan and established Silavene's.The mysterious owner of Silavene's, Setara bint Aasim, was rumored to have two genies at her beck and call. This rumor was somewhat corroborated by Ampratines, a djinni and servant to Tertius Wands of the noble Wands family, who felt that Silavene's owner was much more dangerous than she appeared to be, especially to his kind.</t>
  </si>
  <si>
    <t>Monastery</t>
  </si>
  <si>
    <t>The headquarters of the Order of the Even-Handed, a monastic order dedicated to Tyr located in Castle Ward, Waterdeep. The chapterhouse operates out of an old manor house near the former cave of their Grand Master which sits upon the slopes of Mount Waterdeep overlooking Smuggler's Bay. It is administered by Grand Master Hlam, Master of the Left Hand Otho Delcourt, and Master of the Right Hand Ella Fornyth.</t>
  </si>
  <si>
    <t>Although the Bitch Queen is given more than her due in the City of Splendors during the annual donations to Umberlee’s Cache, the church of Umberlee has never been strong
in the City of Splendors. The Bitch Queen’s official emissary to Waterdeep is usually a priest based in Stormhaven House on Orlumbor, charged with overseeing the Fleetswake ceremonies and observing which ships pay proper homage to the Bitch Queen upon departing Deepwater Harbor. In the Year of the Gauntlet (1369 DR), Dread High Trident Meritid Archneie discovered a magic abalone shell floating in the harbor, which he believed to be the legendary Orglara, a sacred text of the Bitch Queen. Seeing this as a good omen, Meritid promptly petitioned the Lords to use half the annual tithe to construct a temple to the Bitch Queen atop a large outcropping of rock near the end of the large sandbar that extends south of the city’s South Gate. Without explanation, the Lords agreed to his unlikely request, and construction was begun on the azure-hued Queenspire. Now, after many years of work, the Queenspire is finally nearing completion, and Meritid has sent out a call far and wide for Umberlants to join him in worshiping the Queenspire in the lee of Mount Waterdeep.</t>
  </si>
  <si>
    <t>Food. Breads, pastries, general baked goods.</t>
  </si>
  <si>
    <t>This shop has a glistening black front kept shiny with magic. In its center gleams a single sparkling gem the size of a mans head (an illusion). Those touching the gem feel a wrenching shock as the magic temporarily drains them of a small amount of energy to sustain itself. Inside are truly the finest gems one can find for sale, exquisitely cut and mounted, displayed in glass cases with severe simplicity and sold for precisely four times what theyd fetch anywhere else. Waterdeep being what it is, the gems do sell, as folk proudly boast of how much they paid. The security arrangements are confidential, but powerful. Proprietor: Stromquil Halazar, Guildmaster of the Jewellers Guild is the proprietor. He is a tall, and aristocratic, sneering man of soft words and watchful eyes</t>
  </si>
  <si>
    <t xml:space="preserve">Owned by the Harbright family, with Drengar Harbright as proprietor and some of the Harbright women on the kitchen staff. The High Flagon stands about two miles outside the north gate of Waterdeep, on the east side of Long Road, which runs to Rassalantar and on up the valley of the Dessarin to Triboar. In construction, the Flagon is a typical country gambling house, gaudy where it isn't rustic, but lacking the luxury (and haughty airs) of a city gambling establishment. Like most country gaming houses, the Watch stays away, leaving policing of the establishment to a private force of hired guards. Brawls, prostitution, and shady business meetings are the norm, and both drinks and food are overpriced. The Flagon is a rambling, many-gabled wooden structure that resembles an old house. Owned over the years by a variety of people with very different tastes who all built additions onto the existing structure, the resulting building is a riot of wings, bay windows, and turrets, with a roofed-over porch running along the front and around to the side (to give some relief from the muddy yard and cover in wet weather when one needs to dash to the stables that lie behind the Flagon). Fire-barrels of water stand everywhere, inside and out ("handy for drownings," as one merchant sourly commented), and the rooms are dingy, though they strain for an air of luxury with many cheap tapestries hung on the walls and black-painted tables and chairs. None of the furniture matches, but they've been made to look as if they do - uniform arched wooden backs having been attached to the chairs and circular or oval tabletops of roughly the same size attached to all the tables. The Flagon's yard is fenced to keep out thieves, and hired mercenaries patrol all areas of the Flagon, including the stables. There are over thirty "house hands" on duty during the evenings and half that by day, most of them warriors of 1st or 2nd level. A patron entering the Flagon will see two guards flanking the outer doors, pass through a lobby to a gleaming copper-sheathed inner double door flanked by another two guards, and then enter the dim interior where a gowned hostess awaits (with two guards of her own) to guide the patron to whichever table he desires. All three guard posts have alarm-gongs; striking one rings a central gong in the kitchens, where the owner then swiftly sends out reinforcements. The Flagon is owned by the Harbright family, all of whom tend to be handsome. They are of middling height, seldom run to fat, and have strong features, including hair that goes silver at the temples as they age. One of the elder uncles of the family, Drengar, has taken his family away from daily work and life in Waterdeep (largely - and vainly - to protect his daughters from corruption and early marriage to undesirables). He now runs the Flagon, which is rapidly proving far more prosperous than the steady family textile business. Drengar, who is addressed as "Master" by his staff, is stern but fair, and well regarded by all who work for him. Two shifts (dawn to dusk and vice versa) work the Flagon. The total roster of Flagon employees consists of twenty kitchen staff (Harbrights and local women), three exceptionally beautiful female hostesses, sixteen "tablemasters" (attractive men and women of Waterdeep who administer the games and provide cards, dice, markers, and banking services), twenty-odd stable hands (the Flagon boards mounts and stores coaches for some city folk as well as tending to guests' horses), and forty-six guards. Travelers setting forth from Waterdeep often arrange to meet at the Flagon (to join a caravan or form a large armed group for travel safety), and this practice is becoming more popular with laborers and merchants of middling fortunes - especially since the game of High Dragon started gaining popularity and Drengar Harbright started "sweetening the winner's pot" with cash prizes. By day, the Flagon is quiet, sporting only a handful of die-hard gamblers and other folk who desire to meet and do business in private (for 3 sp, one can rent a private, secure room until dusk). The same rooms, with spartan furnishings and no services but a chamberpot, a blanket, and a bowl of wash-water, can be rented for the night for 2 gp each, but don't expect much quiet. The Flagon staff neither advertises nor encourages rental of their rooms as overnight accommodations for travelers. It is possible to eavesdrop on the goings-on in many of the Flagon's upper rooms by the use of spy-passages with peepholes, but Harbright doesn't advertise this fact - the extra coin some might pay to "listen in" isn't worth the loss of business (or revenge that might be taken) once word gets around. House rules at the Flagon include expulsion for those who willfully and repeatedly taunt, cheat, start a fight, draw a weapon, or cause a death. Fire is the chief fear, and anyone caught deliberately starting or aiding in any conflagration (throwing a lit lamp, for instance, or any act that spills or breaks a lit lamp or lantern) is beaten and expelled. Use of magic is also forbidden in the Flagon. Those caught using magic to cheat are quickly expelled from the Flagon and banned from returning, while the use of dangerous or violent magic is rewarded with a beating and confiscation of all personal property on hand, or death (depending on the severity of the offense and how dangerous or influential the offender). A vast array of drinks can be had in the Flagon, all served in battered soft metal goblets (glass is too prone to breakage in a place where drinkers are so apt to become either excited or murderous). Prices are as follows: 3 sp per goblet of ale, small beer, herb cordial, beefsimmer broth, or stout, and 1 gp per goblet for all wines, zzar, and spirits (aside from a few rare and fine substances, which start at 7 gp per goblet and go up to whatever the proprietor thinks he can get away with). Food offerings come without cutlery (to be eaten with one's fingers) and are limited to hot tarts, skewer-fowl, and fryplates. Savory tarts (usually rabbit or game fowl) are 3 sp each. Sweetberry tarts go for 2 sp each and are filled with gooseberries, blueberries, blackberries, raspberries, cranberries, or a mixture of any or all of these. Skewer-fowl are roasted whole fowl served on wooden skewers, and most tend to be chickens or ducks, often tough, ancient, domesticated birds that have been marinated in the wine-dregs. A fryplate is a small wooden plate containing a pair of small, thick oval slices of bread that have been fried in the drippings from the skewer-fowl, overlaid by four or five "frystrips" of peppery seasoned beef, venison, and hog. The Flagon offers only card games. Until recently it also offered dice games and "live" games, but the numerous brawls that arose as a result of these games convinced Drengar to ban them at the Flagon. The most dominant game at the Flagon is High Dragon, although Archers and Swords are also popular games. It should be noted that some card games involve the use of dice in play, but these are hosted at the Flagon.
Archers- This 4-8 player game uses the same deck as High Dragon (described below), with the same card rankings. Each player is dealt a card face down (which they can't examine), and then 2 cards into their hand. One player begins by "shooting an arrow" (presenting an attacking card to a target player of her choice). The defender shows a defending card, and the highest card wins. If the attacker wins, she gets the defender's face-down card. She is then allowed to examine the card - other players are not - shuffle her hand, and choose either to keep the same card face down or replace it with a new card. If the defender wins, the attacker withdraws the attacking card, and the defender becomes the archer, free to attack the same or another player by "shooting an arrow."
If attacking and defending cards are of the same rank, the attacker and defender exchange face-down cards without displaying them to other players. The first player to have six face-down cards is the winner (hands must remain 2 cards in size, and only one face-down card is hazarded in battle; the others remain as booty, so this represents 5 wins over any losses). In multiple-player games, it's common to wager on the second, third, and even fourth winners as well as the first.
High Dragon- This three-player card game has recently soared in popularity, to the extent that fanciful and beautifully illustrated decks of cards are now being made for it and bought avidly by people from all walks of life. High Dragon is played with three courts (suits) of cards: Blue Shield, Green Tree, and Silver Sword. In descending order, each suit has the following cards: King Dragon, Death Dragon, Queen Dragon, Young Dragon, Dragonslayer, Hero, Knight, Minstrel, Wandering Wizard, Warrior of the 11th, Warrior of the 10th, Warrior of the 9th, Warrior of the 8th, Warrior of the 7th, Warrior of the 6th, Warrior of the 5th, Squire, Knave, Stone, and Well. The object of the game is to win "battles" (tricks) by playing the highest total card score into a battle. First, the deck is shuffled and a Silent Hand (dummy) is dealt face down and set aside, to be kept out of play for the game. Then, 7 cards are dealt face down to each player, for their examination, and the top remaining card of the deck is turned up to become the battle card. This card serves no other purpose in the game except to determine, by its own court, which is the ranking court for a particular battle (to break ties). A battle begins with the dealer (or the winner of the last battle) playing a face-down card. Then the second and third players also play face-down cards. The first player then plays a second card face-up, followed by the second and third players. Only then are the face-down cards turned over to resolve the winner of the battle. The highest score wins, and when scores match, the player who played the most battle court cards wins; if there's still a tie, then the rank of battle court cards is referred to. Following this, another card of the deck is turned over to reveal the new battle court, and another battle is played. After every two battles, all cards except the Silent Hand are collected, shuffled, and dealt out again. Betting is permitted on each battle or on the majority winner of a "war" of 12 battles. If a war has a three-way tie, there's no winner, and another war is played. If there's a two-way tie, the loser drops out and the two remaining players continue with 9-card hands (and two 9-card Silent Hands), and battles become 3-card affairs: a card face down, then a card face up, and then the third card face down again.
Smashcastle- This is a "quiet" bettors game, often used to pass the time in a friendly, non-wagering manner while gossip or business dealings are completed. It's played with two identical High Dragon decks and consists of various forms of solitaire (each player in a game of Smashcastle must play the same form of solitaire) in which players draw, play, and discard in unison - but their discards go to the other player. Most of the solitaire games used in the Roaring Dragon, according to Elminster, are what we would call "Klondike" or "Can-can." Wealthy Waterdhavian matrons often play Smashcastle with servants or when calling on each other by day, and it's apt to be sneered at by the younger crowd.
Swords- Elminster tell us that this card game is essentially euchre, with the addition of an Emperor card that outranks the Ace (known as a Throne or Castle card).
</t>
  </si>
  <si>
    <t>A bookbinder by trade, Melvar also maintains a small staff of scriveners, allowing him to not only sell new books empty of content, and to bind the writings of his customers, but to also copy out books brought to him as well. He promises complete discretion for such work.</t>
  </si>
  <si>
    <t>This shop has those tourist knickknacks that travelers swiftly grow to hate (such as toy wooden shields emblazoned with the words: I Saw Waterdeep and Survived!) but it is also the only place in the entire ward where you can buy string, and thongs, and kindling and flint, and clay pipes, and carrysacks, you catch my thrust? Very useful to the visitor. Proprietor: Osbrin Selchoun, a fat, very short man with a rolling gait and a cheerful, huffing nature, is the proprietor.</t>
  </si>
  <si>
    <t>Fine glass shop. Takes custom orders</t>
  </si>
  <si>
    <t>Velatha is a short, elven woman with white hair that sweeps the ground behind her as she walks, and (though her dresses make it hard to be sure) I think she has a white tail and a mane of hair down her back, too! Whatever her ancestry, she makes griddle-cakes dripping with butter and laden with cream, as well as cold rolls to be carried away and eaten later: cylindrical pastries stuffed with chopped nuts and berries. Ive enjoyed many cups of hot mulled cider there (two coppers each) with my cakes (one silver for a heaping plate, and all the extra servings you want, with free cinnamon rolls on the sideboard). The cold rolls are a copper eacha bit pricey, but they keep their tart flavor after a day riding in ones hip pouch in the city streets, and thats worth a little extra.</t>
  </si>
  <si>
    <t>Standing on the west side of Seawatch Street, just south of its intersection with Diamond Street, this is one of the most famous pleasure palaces of the Sword Coast. For decades, its name has been synonymous with decadent dalliance. Its trademark is the sheer purple silks worn by its ladies. Inside, its a series of warm, carpeted rooms crowded with cushions, bold guests, and bolder staff ladies. Not a place for the bashful. Highly recommended. Rumored to have contraband hidden inside some cushions, and under certain areas of carpet. Proprietress: The proprietress, Jathaliira Thindrel, is petite, pert, and always bustling about. A guest who insisted on her company at his every visit described her as having a shrewish temper overlaid by a passionate nature. She is in her forties, but still energetic and good-looking, and is reputed to be a shrewd investor and very rich.</t>
  </si>
  <si>
    <t>Located south of the temple of Gond on Seawatch Street, this fine old inn caters to rich sailors who want to stagger to bed from the Fiery Flagon as late as possible and to the constant trade of pilgrims and others visiting the temple. As a result, it is a very prosperous place that is wellbuilt and incorporates all the innovations and improvements that Gondfolk suggest, such as dumbwaiter shafts that bring hot food to each room, sliding bolts recessed into every room door, alarm gongs on each floor, pumped water on tap in each room, and suchlike, and avoids a lot of the more ostentatious frills that some places north of Mount Waterdeep indulge in. Dacers is a quiet, luxurious place to stay and is almost worth the 8 gp/night per head it costs to stay there (stabling and simple meals are included). Only water and zzarat 12 gp/bottleare available to drink. Dacers will send runners for food you order from street vendors or cooks elsewhere, and have it delivered to your room, a rare luxury that is most appreciated on wet days! Proprietress: Amasanna Vumendir is a dusky-skinned, agile hostess of few words but a keen intellect. She orders her staff about with hand gestures.</t>
  </si>
  <si>
    <t>Located on the west side of the Street of Whispers, just north of  Diamond Street, this old, opulent  inn of scented purple hangings,flickering lamps, and dark wood  paneling is much favored by young couples and by Waterdeeps paid escorts. No food or drink is available, but you are free to bring it in or have it delivered. Utmost discretion is observed. Each room has inner curtains, so that staff can bring things or do things in one part of a room without seeing or being seen by the guests in another part of the same room. Maerghouns is notable for its large round beds, complimentary purple silken house robes, and soundproofing. Extreme privacy is the watch word. The inn is used by many to conduct sensitive business deals.Proprietor: Yuth Sammardoun, the proprietor, is a cynical, crafty man with white hair but dark eyebrows whos seen it alland lived because he said little about it and continues to do so</t>
  </si>
  <si>
    <t>Located in the triangular northwestern angle of the intersection of Diamond Street and Satchel Alley, this is the humblest of Sea Wards inns and the cheapest. Its usually crammed with faithful worshippers who have come to the city to visit one of the temples (hence its name). Theres actually nothing special about this place which means that it would be a first-class inn anywhere else in the whole of Faerun. One can get a private room for 9 gp/night, with stabling and a solid evening meal included in the price. A two-share (two double beds, usually rented to two couples) is 6 gp/bed per night. A common room (8 beds or more) is 4 gp/ night per person. Proprietor: Balaghast Brightlingar is a grim, hard-working exwarrior, whose gruff manner conceals a sincerely kind heart, eager to lend a helping hand to anyone in need.</t>
  </si>
  <si>
    <t>Located in the angle between an alley and two streets, this large, recently opened inn offers ample, airy, well-lit rooms, new furnishings, clean surroundings, high rates, and an efficient, numerous staff-including bouncers to keep undesirables out. The 10 gp/room per day rate includes stabling, a valet service for cleaning and repairing clothes and boots, and a bottle of wine per head per evening, but no food. It provides a good place for wealthy merchants who want no trouble over a place to stay. Proprietor: A big, easygoing man, Cheth Thanion is far more alert than he seems. He never forgets a face or anyone doing him out of money.</t>
  </si>
  <si>
    <t>Mercenaries. A former Watch-post and blockhouse, this one-story stone tavern is a favorite of Watch and Guard members, it hallmark being the stuffed wyvern that looms over the bar</t>
  </si>
  <si>
    <t>This is one of the most brightly lit taverns youll ever see. It gleams and sparkles with mirrored glass and cut glass faux gems everywhere to catch and throw back the many glowing globes that hang in the air. Its bright because citizens go here to be seen and to survey each other as much as to relax over a drink. The words slick and on display come to mind. On the other hand, if you want to be noticed in Waterdhavian high society, this is the place. Expect to pay 6 gp/glass for drinks and double that for quality wines. If bought by the bottle, drinks are 25 gp and up. Proprietor: Doblin Gounar is the proprietor. Doblin is a coldly egotistical hard nose the sort you hate on sight.</t>
  </si>
  <si>
    <t>Mercenaries. A cozy tavern frequented and staffed by the athletes and fighters from the Field of Triumph (the eel pie is the house specialty!)</t>
  </si>
  <si>
    <t>This odd, cramped place stands on the west side of Seawatch Street, across the street from the House of Inspired Hands. A relic of the time when sailors lived on the mud flats north of Mount Waterdeep and the rich had yet to migrate north from Castle Waterdeep, it is famous among sailors up and down the Sword Coast, who throng to visit it when they make land at the city. I found the wide, iron-barred door of this dark, ramshackle place late at night. I thought it was just on the edge of the ward, not in its depths, but I walked past tall house after tall house. When I came at last to the Flagon, I couldnt believe how small it was. Inside, it descended in a series of steps, opening into a cellar level larger than is aboveground. Yet there is scarce room for all the fish, flotsam, and ships gear that crowds the place. As I went in, water shone back at me from tanks of sullen, gliding blackjaws, moon-faced clearfins, and the dangerous kgrench. All around were nets, blown-glass floats, anchors, and wave-worn figureheads. The awesome skeleton of an eye of the deep hung overhead. Lamps set in its eye sockets cast an eerie, flickering glow over all. The interior of the Flagon is not at all the slick, expensive watering hole one expects in Sea Wardfor that, go to Gounars or the Ships Wheel. Yet unlike the rough bars of Dock Ward, the place felt safe, like a refuge from the storms of the sea. It even creaks and groans just like a ship when winds blow high. It was full of sailors eager to spin yarns of the seas mysteries over plentiful drink and the freshest fish to be had in the city. Food in the Flagon means cheese, grapes, bread, and lots and lots of seafoodseafood hauled live and dripping from tanks all around the place, and cooked, swiftly and expertly, in front of your eyes. Sailors can bring their own catch to be cooked, too, but the wise guests leave their palates in the care of the four cooks, grizzled old seamen who know just what will make a particular fish or deep-sea creature taste the best. Try the fried sea snake! The proprietor is a fat, weathered old man named Ulscaleer Anbersyr. A retired sea captain, he seems to know everyone and is said to have fabulously rich pirate treasures hidden away somewhere in the city. Some told me he quietly supplies pirates with food and gear as well as fencing goods for them.The ruffians and lowlives are kept out by the prices. The splendid but simple meals are 7 sp/plate, and drink goes by the tankard: 3 coppers for rough ale, 5 coppers for good ale, 1 sp for zzar, and then steeply upwards for wine and spirits, up to 14 gp for the best firebelly whiskey. Ulscaleer is proud of the fact that you cant drink even the finest wine out of anything but a tankard in his place. He has little use for dandified nobles and snobs of any sort. The Flagons damp cellars are said to have a hidden tunnel, that winds down a long away by stair and ladder shaft to caverns near to a strange, lawless place in the depths called Skullport.9 Ulscaleer, I was told, charges 5 gp to open the stoutly barred, magically protected10 door that seals the cellar off from the top of the tunnel. All openings are performed by a half-dozen armed men. Ulscaleer keeps some sort of magical wand at the ready during such openings. Much illicit trade passes this way, with the Lords of Waterdeep being none the wiser. I also heard something about a Sea Ghosta dripping wraith of a drowned pirate, festooned with seaweed, that pursues those who meddle in the affairs of pirates. Regular patrons told me, however, such talk was just nonsense put about to scare off the overly inquisitive</t>
  </si>
  <si>
    <t>Located on a corner just inside West Gate, this place is a little less high-nosed and a lot less clean and bright than Gounars. Its also probably the safest tavern youll ever see. Old men come here to watch each others hair fall out over drinks that cost 4 gp/glass or 10 gp/bottle, with double those prices for fine wines. Adorned in the front lobby with a gleaming ships wheel large enough for a titan (of all the citys taverns, only Gounars and the Wheel have front lobbies), this is the place for those with too much money or too many years to want to go to Gounars. Proprietor: Olhin Shalut is old, affable, and full of himself, but wealthy. He is always armed with a lot of magic items</t>
  </si>
  <si>
    <t>Extravagance is the watch-word here. The Silken Sylph is accustomed to the finest of guests, and its staff are trained to recognize the nobles who visit them on sight, and preferrably by name. Their men and women are fine dancers and singers, routinely pulling together to perform "show stopper" numbers in between the individual performances of individuals. Rumors has that they gain their best wines from House Melshimber themselves, a concession in return for not putting windows along the side of their business that faces the Melshimber gardens</t>
  </si>
  <si>
    <t>The largest temple in the city. Dedicated to Tempus, its many grand halls celebrate the city’s champions of both battle and sport. The winners of ward competitions are paraded here after their victories, often carried on shoulders or passed from hand to hand over the heads of a crowd. It is a sight you shouldn’t miss. Huge open-air stadium. Site of many spectacles staged for the populace of Waterdeep.</t>
  </si>
  <si>
    <t>Dedicated to Gond, presents an altogether less peaceful experience. Here, all the great innovative minds of the city invent and experiment, attempting to create everything from flying machines to stronger door hinges. But don’t expect a museum of marvels such as can be found in Baldur’s Gate. At this site, “worship is work,” as anyone at the temple is liable to tell you. Waterdeep has long been a bastion of enterprising artisans and craftsfolk, many of whom worship the Wonderbringer. Merchants from Lantan are believed to have first introduced the teachings of Gond to the settlement, and their teachings were in large part responsible for the ascendance of Waterdeep’s mercantile culture. The Waterdhavian branch of the church has long benefited from the generous donations of Waterdeep’s prosperous tradesfolk. In recent years, as Waterdeep’s economic troubles have multiplied, donations to the church’s coffers have fallen off, undermining the authority of the temple’s leaders with respect to the rest of the faith. In response, High Seeker Jhoadil Zulthind has partnered with the Splendid Order of Armorers, Locksmiths, &amp; Finesmiths, the Guild of Stonecutters, Masons, Potters, &amp; Tile-Makers, and the Watchful Order of Magists &amp; Protectors to begin actively marketing constructs to the wealthiest Waterdhavians, attempting to corner the market for such devices. Smiths, stonemasons, and sorcerers across the city are now employed in the fabrication of caryatid columns, dread guards, guardgoyles, helmed horrors, iron golems, nimblewrights, shield guardians, and stone golems.</t>
  </si>
  <si>
    <t>Has the tallest tower of any temple in the city, rising some seventy-five feet above the street. At its top, priests of Selûne bask in the light of the moon in all seasons. The church of Selûne is one of the city’s oldest faiths, as followers of the Moonmaiden have worshiped on the slopes of Mount Waterdeep since the Year of the Half Moon (390 DR). During the time of Bloodhand Hold, the church was known as the Cult of the Howling Moon, made up of good-aligned lycanthropes who gathered at what is now the Dancing Court. The cult was driven from the city by Nimoar the Reaver, but subsequently returned. In the Year of the Gleaming Crown (1097 DR), two years after donating the Plinth to the Lords of Waterdeep, Selûnites began worshiping at the newly constructed High House of Stars (see Vault of Stars). The temple stood until the Year of the Tomb (1182 DR), when it was attacked and burned by infiltrators from below. The Moonmaiden’s followers began worshiping at the House of the Moon in the Year of Soft Fogs (1188 DR), where they have remained ever since, having foiled an arson attempt in the Year of the Saddle (1345 DR) on the “Night of Temple Fires.” Led by the charismatic Priestess of the High Moonlight Naneatha Suaril, the church of the Moonmaiden has waxed in strength since the Time of Troubles, when the church of Selûne foiled the dark plots of Shar and her followers. Naneatha lent strong backing to the effort to found the Order of the Blue Moon after the Time of Troubles, and High Moonknight Xale and other knights of the order are in regular attendance at the House of the Moon.</t>
  </si>
  <si>
    <t>This is surely the most splendid temple dedicated to the gods of magic — with Mystra foremost among them, of course — in all the world. Although your eye will be drawn to its ornate towers, brilliant mosaics, and magical displays, look also for the humble violets growing amid the ostentation. These delicate flowers were Ahghairon’s favorite, and they are planted about the temple in memory of him. Waterdeep has a strong tradition of both wizardry and sorcery. Waterdhavians inclined to worship one of the “arcane” faiths (Azuth, Mystra, Savras, or now Velsharoon) have traditionally favored the Lady of Mysteries, dating back to the establishment of the House of Wonder in the Year of Starlight (1215 DR). In Waterdeep, the Church of Mystra has long played a secondary role to the Watchful Order of Magists &amp; Protectors because the sale of spells and magic items is traditionally the province of the guild, not the church. The relationship between guild and church has been upset in recent years by the growth of the Enclave of Red Magic and attempts by Meleghost Starseer, the temple’s high priest, to reach out to the Red Wizards. Waterdeep’s Mystran church is closely allied with the Church of Selûne, and the two faiths work together to battle the followers of Shar. In the aftermath of the Time of Troubles, Meleghost Starseer joined Naneatha Suaril in founding the Knights of the Blue Moon, in large part to remove High Moonknight Xale from his leadership role at the House of Wonder. Although Knights of the Blue Moon are officially welcome in the House of Wonder, Meleghost has made clear that he finds their presence distasteful.</t>
  </si>
  <si>
    <t>If you need to refresh yourself during your travels, or perhaps to primp before an important meeting or a night out, visit Sune’s faithful at the Temple of Beauty. Its marbled public baths and mirrored salons are open from before dawn to after dusk. There’s no fee for these services, or for the advice and aid of the temple’s many pleasant attendants, but donations are encouraged.</t>
  </si>
  <si>
    <t>If you’re looking for some good fortune, you should surely visit the Tower of Luck, a temple complex dedicated to Tymora. The “tower” in question is actually a many-pillared atrium ingeniously roofed over with glass. Beneath the roof, a bronze sculpture of a diminutive Tymora, depicted as a laughing young girl, appears to be leaping from the very top of an astounding fountain. To pay your respects and make a wish, you come around to the fountain on a walkway and toss your coin to Tymora. Managing to land it in her outstretched hand is a sure sign of her favor. The City of Splendors has long been a beacon for adventurers who trust their lives to Lady Luck. The donations of those who braved the depths of Undermountain and survived to tell the tale alone were enough to construct the Tower of Luck in just a few short years. Nevertheless, the church of Tymora continues to struggle, due in large part to the lack of adherents among the year-round citizenry. Some say that High Lady Priest Seenroas and Lord Prior Markos are too mercenary, trading in luck as if it were a  commodity, while others say they are ignoring the burgeoning number of adherents among the halfling population of Waterdeep.</t>
  </si>
  <si>
    <t>With the close boarding houses, clothiers, and inns nearby, Amrani and her small staff of young girls are kept constantly busy with laundry. Payment is set at the standard guild rates (2 sp per garment while you wait, 1 sp for overnight washing), but additional money gets special treatment for one’s clothes such as perfumed soaps (an additional 5 cp), new embroidery or fresh dyes to brighten the cloth (1-5 additional sp) or minor stitching and repairs (an additional 1 sp). Amrani and Madame Garah are old friends and are often found out on the curbsides chatting.</t>
  </si>
  <si>
    <t>Mounts. Stabling and Accesories.</t>
  </si>
  <si>
    <t>Goods Shop. Rumored to accept stolen goods</t>
  </si>
  <si>
    <t>A printer of broadsheets and books. Specializes in broadsheets. (The older ones are rolled and thrust into wall-shelves, and more recent offerings hang from the ceiling on clips like so many miniature tapestries.) Most old broadsheets sell for two to five per copper coin, but a few that contain especially salacious tales or notorious rants are sought after by collectors and fetch prices of as much as a dragon each!</t>
  </si>
  <si>
    <t>Armor. Weapons. Famous throughout the west for the quality of his blades, Brian runs an extensive smithy and armory in South Ward. His title Swordmaster is an honor of his personal skill in blade-crafting; the smithy produces metal melee weapons and armor of all common (occidental) types. Brian himself produces only blades of very fine quality, either on commission or when inspired, which he often names and sells at exorbitant prices. His apprentices produce most shelf stock, and variously-skilled partnered tradesmen produce fine quality stock or commissions.</t>
  </si>
  <si>
    <t>The ground floor of this less-than-tidy two-story tenement contains this equipment shop, its wooden sign showing an armored knight walking doubled over with an overstuffed pack. Inside, the shop is surprisingly organized and well kept, a shop boy always busy polishing and dusting the rack of weapons and armor behind a counter. There are barrels and racks of nearly any conceivable piece of equipment usable by adventurers at reasonable prices. The short, battle-scarred proprietor, Essimuth, sits upon a stool behind the main counter at all times of the day, constantly whittling and carving pieces of wood that he also sells as trinkets (his standards are little orcs that he often just tosses to children who enter his shop). His right eye is covered with an eye patch, a dull, jagged scar from brow to jaw telling its fate, and his right leg is replaced below the knee with a peg leg (also carved by Essimuth into a little owlbear bearing his weight on its shoulders and arms). People that shop here can expect great service in terms of Essimuth telling what’s available and how best to use it in the dungeons; of course, this is all tangled within somewhat long-winded stories of Essimuth’s adventuring days. He loves hearing adventurers’ stories (as it gives him an excuse to tell his) and continuing patrons with stories to share receive special attentions (and newer merchandise) than those patrons who know better about their equipment or don’t have the time for an old man’s tales, who tend to receive higher charges.</t>
  </si>
  <si>
    <t>Candle shop.</t>
  </si>
  <si>
    <t>An enterprising young merchant wisely bought up four decrepit warehouses fronting on Slop Street two years ago and spent six months and much gold renovating them. The one- and two-story stables now bear well-kept fronts, and STABLES is emblazoned across the front of all four buildings in bright green paint. The lower floors are the stables, with room enough for 100 horses here at one time. On the floor above, Hemmerem keeps an office in each building, multiple storerooms for stabling equipment and tack and barding, and loads of dry hay and feed for the horses. Fees for stabling and feeding a horse here are 2 sp fewer less than 6 hours, 1 gp for up to 48 hours, or 4 gp for a tenday. Because Hemmerem remembers his downtrodden days, he also has twenty cots set up in the northern stable’s second floor that he lets to people at 1 cp per night (all folk turned out at sunrise).</t>
  </si>
  <si>
    <t>Mounts. Surrolph Hlakken: Surrolph is a fat, balding man with thick fingers who wears fine robes that have long since lost their original sheen. Surrolph is a horse dealer at the Hlakken stables and the chief information gatherer for the Red Sashes.</t>
  </si>
  <si>
    <t>Moneylending &amp; Changing, Gems &amp; Jewelry</t>
  </si>
  <si>
    <t>Surrolph Hlakken: Surrolph is a fat, balding man with thick fingers who wears fine robes that have long since lost their original sheen. Surrolph is a horse dealer at the Hlakken stables and the chief information gatherer for the Red Sashes.Krabbellor Silversmiths is placed within a stone building with one wattle-and-daub upper story, one that survived the fires of 1358 but has been soot-stained ever since. This little first floor shop, fronting off Weeping Maiden's Run, is less than perfectly maintained, its windows cracked and dirty and its floors almost always unswept and dusty. Nevertheless, the wares in the window showcase draw many into this otherwise unremarkable shop. The showcase and three tall floor-to-ceiling sets of shelves are filled with incredibly fine silverwork (dwarves notice immediately that these were worked by a dwarf). Nearly anything made of silver can be found here, from silverware to tea sets, daggers to trophies, or even daring headresses and bustiers of silver mail! Each item within the shop is a display piece and purchases are made to order; people say that Krabbellor is slower in his work than his immediate competitor (Ilmar Gaukul, over on Fishwife Alley), but his craftsmanship and versatility make it worth the wait. Depending on the size of the order and the workload, it takes anywhere from two days to thirty for Krabbellor and Erik to finish an order and deliver it. While most naturally assume Krabbellor was a former adventurer, he bristles at such suggestions: "Me brother died on some fool quest seeking gold and fame; there's precious few dwarves enough, and I'd always been more fond of my life and my silver." His left hand is coated with iron (an accident from early childhood); since then, Krabbellor had his hand and its metal magically reshaped and reforged into the shape of a hammer to give it some use, thus giving him the nickname of "Hammerhand." He is gruff and dour, a typical dwarf in all appearances with a very conservative and cautious outlook. Hammerhand's specialty item is creating his unique carved silver goblets, of which he boasts that no set is like any other; in the past, he has created goblets with bases of fires with the smoke becoming the goblet, or giants in the base holding up cornucopias (a set carved for Piergeiron was made in the likeness of Waterdeep's Lords, drink being held within their helms). His apprentice, Erik, is a bright, cheerful lad who laughs at many of Hammerhand's threats as overworrying, though he does heed them. He is one of the few who can get a smile out of Hammerhand, having been raised by him for the past six years. Erik's specialty is silver-plating weapons. The only other remarkable item of note about the shop is its ghost. More an image from the past than an actual ghostly spirit, the apparation is that of a young boy carrying a long-poled lantern. His clothes and lantern mark him as one of the Chandlers' and Lamplighters' Guild of a century agone. He enters the shop through the center of the east wall and, looking behind him every few seconds, walks hurriedly through all objects and exits through the forge and the west wall. The boy seems very frightened of someone behind him; of note, the boys steps make no sound but he is swiftly pursued by heavy bootsteps and the tapping of a cane only a few seconds behind him. This visitation occurs each year on the last night of Kythorn.</t>
  </si>
  <si>
    <t>One of the best cartographers, formerly based at the Zoarstar, has opened this new shop on Grocer’s Lane, establishing his own business of creating maps on order. For affordable fees, Laran and his staff will take log books, notes, and descriptions of lands and areas in question and create maps of desired sizes. Laran is also noted as a top-rate illustrator and is commissioned quite often to render portraits of customers.</t>
  </si>
  <si>
    <t>Clothing and textiles</t>
  </si>
  <si>
    <t>This shop sells finely made ropes, nets, hammocks, ship shrouds and lines, rope bridges, window and tarp mesh, gauze, and the like. Thieves come here to buy coils of thin, waxed climbing cable at 30 gp per 120. It is sold in one-piece multiples of that length up to four multiples (480). A one-man throwing net for fish goes for 7 gp, and a stout tow rope for 20 gp per 100. Tow rope is available in length multiples up to 10 (1000). Proprietor: Thumir Aingahuth is the sarcastic, rat-faced, but ever-alert proprietor.</t>
  </si>
  <si>
    <t>Mercenaries and trade post.</t>
  </si>
  <si>
    <t>This huge, crowded former warehouse sells about everything except food and drink, from pots to lotions and carts to marbles. Proprietor: Braum Pelauvir owns and runs Pelauvirs Counter. Hes tall, beefy and jovial.</t>
  </si>
  <si>
    <t>This little one-story shop has a split floor in the back, rising up three steps to changing rooms and mirrored rooms for trying on new cloaks, robes, and other garments. Piatran, a thin, gaunt man of impeccable dress, is a mystery to many of the city; he is generous with discounts on his cloaks and garments (especially if friends vouch for you) and prefers to haggle over price rather than set one at the start. It’s rumored he traffics in magical garments, but there are none to be found within his shop.</t>
  </si>
  <si>
    <t>A carriager and wagon-maker. Expensive, driverless coaches that will pull over if you speak a certain well known command phrase ("Tehmak take me somewhere"). You then provide them an address within Waterdeep. Unfortunately, they have a problem with their guidance and have been known to cutoff other wagons or mounted riders unexpectedly. As a result, the lords are very much considering revoking their license to operate within city limits, thereby confining them to less crowded roadways outside the city doing long distance deliveries.</t>
  </si>
  <si>
    <t>The Daily Trumpetis the name of both the most widely read broadsheet in the city ofWaterdeep,as well as the building in which it is produced.The Daily Trumpet building is located in theAdventurer's Quarter, South Ward, Waterdeep. This old stone two-story building, home to one of Waterdeeps more infamous broadsheets, is constantly in need of cleaning due to dissenting opinions armed, alas, with rotten eggs and vegetables, according to the Trumpet's editor.The broadsheets are printed and distributed each afternoon,posted on the various kiosks throughout the city and available for 1 cp each.Each tenday,the Trumpet reprints each of its previous broadsheets and adds two pages of editorials and editorial cartoons by an anonymous artist,creating a small 12-page folio that is sold by street criers for 1 sp.Despite its somewhat sketchy facts in reporting the social goings-on inside the parties ofNorthandSea Wards(Hlanta Melshimberstill resents the insinuations that she had spoiled,inferior wines at her last party,whileUltas Maernosis still demanding reparations for a report that he was affiliated with a rumored evil cult),the Trumpet has many eyes and ears and much of what is reported tends to be found true.While the editor,oneCarson Innes,is given toprovocative and enticingheadlines and reporting,he does tend to steer clear of outright libel and definitely takes care not to openly insult or question the Lords and their rulings;this is all that keeps him and his staff of 12 from being exiled outside the city walls.</t>
  </si>
  <si>
    <t>These three adjoining buildings are owned by Nindil Jalbuck, a halfling merchant. The one-story long building has two doors leading into a one-room grocery with all manner of foodstuffs, dry goods, and household supplies in ready reserves. A door within the grocery leads into the two-story storehouse and granary, where much of the produce is stored. Next to the two-building arrangement for business is the row house that Nindil shares with his wife Cynthia and his employees. A three story wattle-and-daub with a stone foundation, the ground floor holds the kitchens, the married servant couple. The upper two stories are combined suites, with the eastern face of the upper story covered with huge glass windows; the upper floor contains the Jalbucks private rooms, whereas the second story is one room that acts as a dining hall and impromptu ballroom. During the summer and harvest months, the Grocer’s bins are always overflowing with fresh fruits and vegetables direct from the fields; during the winter months, dried and preserved produce is available. All of the grains and produce are provided by Goldenfields through a friendly agreement between Nindil and Tolgar Anuvien. Fresh milk, butter, and cheese are always on hand, thanks to Nindil’s small herd of cows that are kept at a local farm to the east. The Garrulous Grocer is open from sunup to highsun every day, with special full day hours once every tenday when fresh butter, cheeses, and other prepared items are sold. While the store is open, Riath and Nindil act as haulers, stockers, and as the primary help; Cynthia and Illia keep the house and the grocery in order, make sure everything is tended, and act as the primary sales staff. After closing at highsun, all attend to other chores from churning butter to repairing and restocking the bins and the stores. Nindil spends one afternoon a tenday outside small parlor and front room, and rooms for Riath and Illia, the city at Goldenfields.</t>
  </si>
  <si>
    <t>Sculptor's Shop and Art Dealer</t>
  </si>
  <si>
    <t>This little-known shop fronts on the Jar, a close that opens off Tilmans Lane not far from the Trollwall. There a stone warehouse sports a door marked with: Beware Guardian Monsters Within. It is flanked by a pair of tall, massive, arched cart doors. Inside, a nondescript-looking man named Feldyn Goadolfyn sells monsters to the hungry, the bored, and the vengeful. This ugly poorly built warehouse is littered with dust and rubble. It smells of animal dung and damp. The upper floors are largely empty, but visitors entering by the door are immediately confronted by a hungrily interested gargoyle perched on the swinging gate of a service counter. Behind the counter sits Feldyn, whos usually examining a map or a worn copy of a crude monthly illustrated chapbook. He always appears calm, even bored. An adventurer who once saw him threatened with a cockatrice said he didnt even blink, but merely yawned and told the cockatrice-holder to state his business. Shops where one can buy live monsters are rare anywhere in Faerun. A surprisingly large number of folk make their ways as unobtrusively as possible to Feldyns doors. His clientele include jaded nobles looking for exotic things to hunt, eat, or play with; those who want to create a sensation at parties or with traveling shows, or just acquire a wall trophy they can boast about; adventurers in need of practice; breeders and wizards needing live material for their researches, and so on. In pools, cages, and a variety of imprisoning containers in his cellars, Feldyn keeps an everchanging roster of monsters to sell to them. He also has a room of jugged, jarred, or coffered remnants, from horns and bottled gore to pelts and scales. These valuables are guarded by a loyal (trained or magically controlled) staff of guardian monsters: four watchspiders, two gargoyles (Feldyn controls them with a ring of gargoyles), two mimics (a killer mimic that poses as a bar on the inside of the cart doors, and a space mimic that pretends to be the door at the bottom of the cellar stairs most of the time), and a female-looking stone golem known as Ouldra. In case of attack, Feldyn will flee to the cellars, trusting to his ring of spell turning to keep him safe as his monsters spring to the attack. The owner of the Old Monster Shop, Feldyn, is evil, coldly calm, and unscrupulous. He gets even, but he does not hate. He uses his unremarkable appearance to adopt whatever disguises he deems necessary when following foes through Waterdeep. Whenever outside his shop, Feldyn is armed with a pair of golden lion figurines of wondrous power. Feldyn will purchase monsters, including eggs and young. He does not like to handle magically transformed or petrified monsters (to minimize his personal danger). Badly wounded or dead beasts fetch very little from him. He sometimes hires adventurers who have brought him lots of monsters to get specific monsters to order or to slay or kidnap folk who have become his foes. Among residents of Waterdeep, his recent contacts have included the Company of the Bloody Banner, a fellowship of a dozen evil female half-elves, and the Weird Company; an evil adventuring band dominated by six wizards. Feldyn buys cheap and sells expensive. Most beasts go for at least 1000 gp. Prices increase with a creatures danger and rarity. Monster parts are much cheaperusually 40 gp to 250 gp, depending on what they are. Whenever authorities look into his shop, Feldyn claims to be in business largely to serve the kitchens of Waterdeep, with a few noble patrons who love hunting as special patrons. He shows his selection of monster parts, keeps his guardian monsters (except for the golem) out of view and gives out free copies of two of his most famous recipes: dragon soup and roasted cockatrice. Not being a member of the city guard, I had to pay 1 sp per recipebut Ive since been able to try them both, and the results were delicious! Some who live near the Old Monster Shop claim theyve seen folk go inside it and never come out againand also seen folk (and worse!) come out that they swear never went in. Members of the Watchful Order who have too much drink say more. Some claim Feldyn has some sort of monster in the depths of his cellars that gives birth to other creatures. Others claim that he has several gates that link him to faraway places in the Realms.</t>
  </si>
  <si>
    <t>Mounts. Rhazbos Redbridle was a stout and jolly ex-adventurer who operated a stable within Waterdeep. He was also a former mercenary and caravan leader. He was a noted member of the Stablemasters' &amp; Farrier's Guild within the city. Though he was quite busy, Rhazbos took time off to tutor the occasional fighter who can afford his services.</t>
  </si>
  <si>
    <t>Located on Grocer's Lane is a small moneylenders and pawn shop with an old copper sign of Waukeen swinging in the breeze out front. Within is a cluttered, hopelessly disorganized (to all but the owner) shop of curios, trinkets, and some valuable items pawned for quick sums of pocket money. The proprietor, a bald little human by the name of Alek Lenter, is a hyperactive, skinny fellow who can't sit still for more than 10 seconds at a time. He is more than happy to accept nearly anything of value and pay up to 70% of what it's worth; of course, the interest fees are 12% per tenday to buy back the same item, and few return to pick up their goods.After four months, items are for sale at 90-100% of their value to all but the original seller. Despite Alek's apparent harmlessness, people who cheated him have never been seen after they've left his shop.</t>
  </si>
  <si>
    <t>This raucous haunt of the young, free, and ardently romantic opens onto Dancing Court, sometime site of the eerily beautiful Moon Sphere, just north of Slop Street in the Tween Run (the local name for the alleys and buildings between the High Road and the Way of the Dragon). Built of timber and stone columns, its outer walls sealed by a slather-coat of plaster into which mud bricks have been pressed in slanting courses, the Dancer looks like what it is: a warehouse with a grand front tacked on. Its upper floors open onto a broad, two-tier balcony overlooking the Dancing Court, which boasts intricate ornamental wrought iron railings and potted fruit trees. Inside, minstrels play on a hanging gallery suspended from the ceiling on chains above a raised central stage where dancers and singers perform. The stage and gallery dominate an open central well that soars up to a roof skylight. Interior balconies or promenades of the upper floors open onto the well and look down on the stage. Three large, wide-curving circular staircases rise around the well to link the floors. They provide good views of shows, and are often lined with standing patrons. The kitchens, pantries, and staff quarters are hidden below ground level. The main floor is entirely given over to a bar, a ring-shaped dance area around the stage, and sturdily built, round wooden tables linked by floor-chains to quartets of plain, heavy-duty chairs for patrons. The upper floors are devoted to large, plant-adorned drinking parlors on the Dancing Courtside and festhall rooms (opening off the promenade) around the rest of their extent. This clean, brightly lit, noisy place is beloved of young Waterdhavians wanting to be in the rush of new fashion and in behavior and to be seen to be part of it. As most nights pass, the visitor can see and smell the steadily rising excitement. If half the too-loud, excited young boys swaggering around knew how to use the huge weapons they wave about, the nightly slaughter would make Dancing Court run red with gore. The Dancer has a staff of expert, good-looking escorts who mingle with the patrons. Misguessing who is a patron and who is an escort has left many a visitor to the city with a face red and ringing from a hard slap. A hint: You can recognize an escort by the room keys worn around their necks on fine chains. The rooms are not all for the use of escorts. Couples who find each other among the drinks can rent rooms. Those thinking of taking liberties with escorts or guests are hereby warned that the Jade Dancer also has as a bouncer a watchful wizard, Selcharoon Nrim, who wears a ring of invisibility and a ring of jumping, and ably wields a wand of paralyzation. The establishment is named for its star dancing attraction: Jade, a magically animated, incredibly beautiful, life-sized jade statue, fashioned like a human female. Usually found dancing on the stage in acrobatic poses no human dancer with any dignity or nerve endings could endure for long, it begins an evening with no hair but grows illusory flowing hair as it moves until a floor-length train of tresses flows behind and around it. The hair then vanishes, to begin growing again. The cycle takes about an hour. A wild variety of drinkables can be had here, from glowing amber dwarven thorl beldarakul (Old Trickster) to cool, minty green shondath icewine, favored by some elves and halflings. Among humans, Al &amp; Tals Slurp Syrup (well-spiked cherry syrup) is popular, along with Fools Thirst-Quencher (a mix of six beers and winter wine), and, of course, zzar, which can be had at double strength. All drinks here are 5 sp for a handglass and 1 gp for a tall flagon. To go with the drinkables, the Dancer staff serves free bowls of salted nuts, loaves of hot garlicbuttered bread (2 sp/round loaf), and skewered roast fowl two to a skewer for 3 sp/skewer. These are small plucked chickens with head, feet, and organs removed, cooked over an open fire. The People The proprietress of the Dancer is the seldom-seen sorceress Cathalishaera, who relies on her bouncer Selcharoon and her staff of about 20 female and 12 male escorts, about half of whom are on shift on a given night, and the house staff of 10 bar and kitchen workers. The best-known of the house staff is the fat, talkative, wisecracking lady bartender, Khalou Mazestar. She loves to talk to guests at the bar and is a great source of jokes, information on current fads and interests among the swinging young of Waterdeep, and gossip about whos involved with whom among Waterdeeps noble and monied families. Shes especially envious of those people who can afford to festoon themselves with precious jewels, and never tires of hearing or passing on news of Lady Shanderplasts navel carbuncle or Lord Lunkoons huge emerald earplugs. Aside from the bar prices already given, the Dancer charges 2 cp per glass or flagon thrown or broken, and 1 sp per plant eaten or destroyed, and 1 gp per piece of furniture set afire or destroyed. An hours use of a room key runs 1 gp, with a maximum of 10 gp for use of the room the whole night. Escorts charge 6 to 12 gp per visit to a room. No extra room charges apply, but the rate covers half an hour or less of the escorts time. Those who want company for longer must pay multiple charges. Tales connected to the Dancer either have to do with love, legendary drinking bouts, or the Moon Sphere out front. The musicians hired to play here are very good. Come early for a good seat and the least amount of drunken drink-hurling at performers. Bards known up and down the Sword coast sometimes perform from the hanging gallery. Once, a few winters back, a sylph sang hauntingly mournful love calls and reduced the whole place to tears. There are persistent whispers about the Jade Dancer being a transformed, trapped human femaleperhaps a princess or noble lady. There are also tales of her occasionally taking a male patron up to one of the rooms and that the men were never seen again.</t>
  </si>
  <si>
    <t>Tools. Most Careful Order of Skilled Smiths &amp; Metalforgers. A gray granite blockhouse with a smoky forge dominating one entire end of the building</t>
  </si>
  <si>
    <t>Located on the northwest side of the Rising Ride (at the crest of the small knoll for which that street is named) between the mouths of Juth Alley and Robin's Way, this complex of buildings is fronted by a timber, wattle and daub tavern. It extends north and west along Tornsar Alley as far as Buckle Street, where an alleyway offers access to the inn and its stables at the back of the tavern. The House of Good Spirits has always been a guild headquarters and a winery where sluth and zzar are made. (Zzar is made from sluth by fortifying it with almond liqueur.) Some 60 winters ago, a small brewery was added on the corner of the Rising Ride and Tornsar Alley and then the tavern was opened. About four winters ago, the operators of the House expanded into an adjacent warehouse to open its doors as a 40-bed inn primarily for the convenience of visiting grapegrowers and wine merchants. Owned by the guild, this complex has enriched all guild members and now serves them as a home away from home base in which they can stay when their homes are overcrowded or being worked on, go for a quiet tankard when the working day is done, and house, entertain, and meet with business guests.The entire complex still looks like a collection of warehouses and factories inside and out. Massive, exposed beams and bare mud brick walls are everywhere, and the lamp lighting is dim. Small passages, cozy nooks, odd doorways, and surprise steps up and down are numerous, and furnishings are bare-bones and workaday, but comfortable and ruggedly serviceable. The inn, tavern, wine store, winery, and brewery are directly joined inside, but a narrow courtyard separates the stables from the rest. The House of Good Spirits boasts the best and cheapest selection of liqueurs and strong drink in the entire City of Splendors even if, as a noble I overheard snootily put it, You have to sit in the stinking brewery to drink its wares. Fiery blackthroat from far Lantan is as plentiful in its spacious cellars as is ruby-red elverquisst, beloved of the elves. It is a comfortable, if disorganized, inn, most of the rooms sporting two single beds and bare board floors. There are no luxuries, but tired travelers will find it a comfortable place to sleep. The low prices attract a regular clientele of hard drinkers, but the staff keep order. Brawls are frequent, but take place on the street outside, not within. Breaking one of the long, leaded windows of the tavern or forcing another patron to do so by hurling him through it costs a brawler 4 gp. During daylight hours, guild representatives are always on hand for those who want to deal in spirits. Private meeting rooms are available for conferences. The inn provides only a basic menu: roast boar, rabbit-andsmalls stew (fowl, vegetables, squirrels, and the like, always simmering in the kitchen), and cheese-and-mustard saltbread melts (small, circular loaves of very tasty bread). The guild staff numbers 40 or so, from Elguth the stableboy (an expert guide to the gambling houses and festhalls of Waterdeep) to Simon Thrithyn the innkeeper. The resident chief guild buyer and seller is Dlarna Suone. Her second is Gordrym Zhavall. Dlarna is the only sharptempered and sharp-witted person in the place. The others tend to be stolid, calm folk even the seven burly bouncers, who are led by Mrorn Black Bracers Halduth. A room costs 2 gp/bed per night. If one person wants a private room, he must pay for two beds, but can invite a nonstaying guest to eat the second food share. This rate includes stabling for all mounts and all meals desired just ask. Draft beasts are each 1 cp per night extra. The dining fare is restricted to the spare menu I listed. Also included is all the ale the guest wants to drink. Wine and spirits are extra, and are sold by the bottle. Prices range from 2 cp/bottle for sluth made on the premises (a cut rateoutside the tavern, such a bottle sells for 8 cp) to 6 sp/bottle of house zzar. Prices then rise rapidly to a high of 33 gp/bottle for the finest, and with local unrest, very rare, Tethyrian distilled dragonsblood. It is widely rumored that a large amount of treasurea dragon hoard, brought back to Waterdeep by an adventuring company sponsored by the guild long agois hidden somewhere in or under the House. Would-be prospectors are warned that the staff take a very dim view of people who dig or pry at walls, floors, and ceilings. The adventuring band, the Guild Adventuring Company (colloquially known as the Flying Flagons) all perished at Yartar, defending it against raiding orcs. This is remembered in the Fall of the Company written by the Companys bard, Felestin, and sent by spell to a comrade a days hard ride distant as the adventurers fought their last fight. These days, most guild members can recall only a snatch of the song. But visitors beware: If you laugh or offer disrespect when this stanza is sung, all the men singing with tears in their eyes are apt to rise up and separate you from your life.</t>
  </si>
  <si>
    <t>This new three-story stone and timber structure is one of the tallest large buildings in this part of the city. Large wooden plank signs swing in the breezes at the inn’s second story; their faces are carved with five runes: The elder runes of Lammath (safety and shelter) and Retniw (camping place), a Harper’s mark of Safe Haven, and the elvish and dwarvish runes for Safe Refuge. Above the heavy ash-wood double doors on Slop Street, golden letters are set in the stones of the arch, proclaiming the inn The Safehaven.”(There is a small service entrance off Kerrigan’s Court usable only by the staff.) Inside, the entryway has two stairways leading up to an open balcony overlooking the taproom. A halfling-sized desk is set by the left stairwell for guests to be checked in and other taproom patrons to be tended. The large building’s main floor is surrounded on the north side with a massive oak bar and barstools, the wall behind dominated by three large tuns of beer and smaller casks of wine. The floor contains fifteen round tables (seating for six at each) amply dispersed around the room, and four large support pillars hold up the third floor, smaller booths lining the walls and supporting the balcony. The fireplace hearth in the western wall is huge, and its six-foot depth opens through to the kitchen; food is cooked over the same fire, and inviting flames are rarely obscured by boiling pots or spits (though the delicious odors of the kitchen permeate the taproom constantly!). The second floor is little more than an encircling balcony over the taproom with 12 spacious rooms for 3 gp per night each; rates are 25 gp for a tenday stay, and no one (unless known and befriended by the owners) is allowed to room for more than two tendays’ stretch. The lockable rooms provide a large bed, table, washbasin, mirror, and small chest for storage; room fees also include a free dinner each day. Each room has a window looking out onto the streets, but there are no window ledges, thus making it a little more difficult for thieves to enter. The first door after the right-hand stairwell opens up to a small staircase to the third floor and the converted suites of the inn’s owners. Inn patrons are not allowed up to the suites or into the kitchen, and little is known about any cellars in the inn. The Safehaven is one of the most popular inns in the ward, its tables always filled by early evening with diners and bar patrons and its rooms quickly filled after that. Through the diligence of the headwaiter and the unspoken threat of the bouncers, few troublemakers ever disturb the peace here. Many nobles flock to this inn for the sumptuous meals and easygoing company, as well as the nightly musical entertainment by Arkiem Arren. The inn is built upon the site of a former warehouse of Lhorar Gildeggh, the exiled Guildmaster of Waterdeep; many whisper that the bones of many of his opponents rest beneath the inn still.</t>
  </si>
  <si>
    <t>This cheery tavern fronts the corner of Slop Street and Snake Alley, its sign visible on both. The heavy wood sign depicts a keg tap emitting an amber-colored elemental beer suds for its hair and beard who raises its drinking horn to potential patrons. The outside walls are sootstained granite blocks, the upper story of timber with a slate roof.
Inside, the taproom is open and welcoming, warm wood paneling covering the stone walls and floor (though some areas toward the back wall are pockmarked from past dagger-throwing competitions). The front of the tavern is dominated by a large, well-polished ironwood bar, a well-used footrail carved directly out of the rich wood. The walls are lined with booths and the main floor has eight large common tables with chairs for fifty patrons. The hearth and fireplace encompass nearly half the back wall facing the bar, and two smaller tables with chairs are set by the fire for important persons or performing bards. The main entrance is flanked on the right by a cloakroom for sodden or muddied cloaks and outerwear (there’s also a hidden entrance therein to get behind the bar) and on the left by a small privy. All entrants in the Beer Golem Tavern are greeted with a hearty bellow from Quallos Myntion, the tavern’s voluminous owner, who’s always found bustling about the place, polishing tankards or sweeping the spotless floor. Quallos makes it a point to greet all patrons who enter his establishment, a courtesy of us Southerners that many in the North ingraciously omit.” His habit of seating customers himself is well known and endured, if only to humor the aging man. Quallos never seats known rivals or enemies near each other and he (and his sons) are always vigilant in keeping any troubles (and potential brawls) from getting out of hand. The kitchen is the domain of Miri Myntion, Quallos wife and the Beer Golem’s chief cook. Though the fare is limited (as many of the locals eat at the Safehaven), it is rich and flavorful. Of the few hot meals served here, Miri’s specialty is Owlbear Stew,”a hot, spicy stew of beef, sausages, onions, potatoes, and a healthy variety of spices to give it a fiery, biting aftertaste. Other menu items include biscuits, cheeses, roasted chickens, and baked or roasted potatoes. The only other employees at the Beer Golem are two of the Myntion children, Tomed and Cial. Tomed acts as a bartender, a stableman, and general taproom peacekeeper, being more than strong enough to handle skittish horses and drunken troublemakers alike. Cial, Quallos’ and Miri’s eldest, acts as the barmaid and waitress. What brings patrons into the tavern, aside from the typical draws, are the rare ales and beers Quallos acquires through Aurora’s wholesale business and other sources. While Quallos provides a heady beer of his own making, he also keeps such rare southern drinks as Luiren’s Best and Old One Eye on tap brews that not even the House of Good Spirits keeps in stock! There are no rooms for rent at the Beer Golem Tavern, as the upper floor contains the living quarters for Quallos, Miri, and Cial (Tomed rents a room a few streets over and Branta has rooms at the Towers).</t>
  </si>
  <si>
    <t>One of the seediest drinking holes in Waterdeep, this battered place is used by bad-tempered drovers and carters. Most are too exhausted to fight when they get here, which is for the best. Its a small, dim place dominated by a long bar with stools and an impressive, but largely dustcovered, selection of bottles behind it. Theres almost always a pile of the remnants of smashed furniture outside the front door. The Full Cup is notable for three things: the brawls that occur here with distressing regularity the truly incredible cold winter drafts that send icy fingers stabbing into every corner of the place, and the bowls of hot buttered mushrooms (1 cp/large wooden bowl) grown in the taverns own dung cellars. The dung is largely from the horses and oxen that crowd the streets around, and lies several feet deep in the noisome cellar. Those who know how to discreetly ask the proprietor (and pay about 5 gp/item) can have items hidden under the dung for a month or less. After that, the hider forfeits the item. Be warned that the city watch searches here regularly for stolen items and the like and once found a buried skeleton with a dagger in its ribs. Patrons merely grunted as the bones were being carried out, Errh. Someone who didnt pay up. Proprietor: Gulth Djanczo is the Full Cups proprietor, and a nasal-voiced, coldly polite weasel of a man</t>
  </si>
  <si>
    <t>This old, shabbily highbrow place is dimly lit. Its booths are always full of old men remembering old battles and slightly shady merchants conducting slightly shady deals in low, muttering voices. Theres little food to be had beyond fried fish, waybread, and rabbit-and-fowl stew, and little selection (house wines and house ales), but everything is cheap: 3 cp/platter of food and 2 cp/flagon or tankard. Folk are allowed to drink themselves to sleep here. Those who become noisy or feisty when taken with drink are simply slipped a little sleep syrup in their next drink. Loud snorers are taken to a back room. Others sleep where they sit, watched over against thieves by the proprietor, Daunt Buirune, who knows what to watch for. Proprietor: Daunt Buirune, the proprietor, is a retired master thief, although that is not common knowledge.</t>
  </si>
  <si>
    <t>Large, noisy (A bit like drinking in the thick of a street brawl, one bravo told me, correctly), and popular, this brightly lit establishment succeeds largely because of its relentless street-crying advertising and its strategic location. Many folk entering the city via Southgate get to its huge, upright, spouting fish water fountain and decide theyre thirsty. Inside its a many-leveled labyrinth of booths, benches, posts, and beams, all unpainted and very flammable. Two hired members of the Watchful Order are always on duty because of the fire hazard. Zzar, wines, and beers are available, but the paltry roast fowl, bread, and sausages (1 sp/serving of each) are heavily salted to make you drink more. Proprietress: Janess Imristar is a small, bustling, mousy woman whose loud voice and fearless demeanor belie her size.</t>
  </si>
  <si>
    <t>This quiet, little-known tavern is the warriors drinking place, the chosen watering hole of those who swing swords for a living. It is a good place to hire out-ofwork fighting men. This tavern has strong ale, zzar, and exotic drinks from the far corners of the Realms, and theres always a whole ox, boar, or deer or all threeturning on a spit, so hearty meals (1 sp/platter) can be had at any time. Open from highsun (noon) to dawn, daily. Proprietor: The proprietor, Beliarge Old Boar Maduskar, is called Bel by his friends.</t>
  </si>
  <si>
    <t>Mercenaries. A rough-and-tumble tavern always filled to the brim with veteran and would-be adventurers, this is a wonderful place to hear and tell stories of the North and beyond. Take care not to dispute the veracity of anyone’s tales, however, as many brawls are started that way. The hill giant bartender (who alleges that he’s really the trapped soul of Trahnt, a dwarven cleric of Tymora) wields a large warhammer that tends to end any arguments and disruptions quite forcibly. Simply for the ease of the barkeep, this two-story building has no upper floor, but simply a balcony with ten booths so patrons can be served by serving maids or Trahnt’s lengthy reach.</t>
  </si>
  <si>
    <t>While tales tell of heroes rich and famous, few are told of those who dare the dungeons and lose, with even fewer told of those they leave behind. Kiber Ederick, an aged paladin of Helm, lost his wife and eldest son to assassins twenty years ago while he was off on a quest, and he doesn’t know to this day what happened to his youngest children, boy and girl twins. This turned his duty to protecting the weak and watching over those who are forgotten or lost due to misplaced heroism. He takes many orphans off Waterdeep’s streets and feeds and clothes them. Together with the help of various temples throughout the city, Kiber teaches the children basic reading, writing, and the history of the Realms. Many of the children ten and over are either apprenticed or working with the Lamplighters’ Guild at night, though they must show the ability to ply a trade before leaving Helm’s Hall at age 15. At the current time, Kiber runs the orphanage with four other helpers, and there are 30 children at Helm’s Hall (12 girls, 18 boys).</t>
  </si>
  <si>
    <t>This shop is always busy. From when the place opens at dawn to when it closes at dusk, the four counter clerks and five butchers here are kept hopping chopping and wrapping meat for all theyre worth to satisfy the endless lines of customers crowding in for fresh meat. By far the most popular meat counter in the city; Belmonders has two side counters: one sells skewers of sizzle-cooked meat scraps (a popular walking meal for those one the go) and the other sells whole sides of meat to buyers for inns, other eateries, noble families, and wealthy folk. At night, a security force of 20 experienced and well-equipped hireswords guards the unloading of meat wagons. A meat wagon arriving in the city is escorted to a warehouse by a city watch patrol and/or a member of the Guild of Butchers. The night runs from warehouses to the various butcher shops have similar escorts. There are tales of corpses found hanging on hooks in the ice chambers here and murdered men delivered packed in the wagons with the other meat under the ice and straw, but the throngs of shoppers love the place and have never been put off by such outrageous whispers. Smoked and well-aged sides are brought in from Belmonders own estates northeast of the city near Rassalantar. The butchers will also cut up a carcass for you if you bring one in. This task takes about 20 minutes and costs 3-10 gp, depending on the size and difficulty of the job. Proprietor: The proprietor, Morathin Hooks Belmonder, is a burly hearty man with a strong stomach and a good eye for meat. He is Second Knife of, and public contact for, the Guild of Butchers.</t>
  </si>
  <si>
    <t>Elemos "the Hand" Dunblast, located on Ironpost Street.</t>
  </si>
  <si>
    <t>Woodworks, Coffins, and Caskets</t>
  </si>
  <si>
    <t>Manor for rent for events and parties</t>
  </si>
  <si>
    <t>Focuses in rare and exotic coinage</t>
  </si>
  <si>
    <t>Old Druid's Herbs and Seeds</t>
  </si>
  <si>
    <t>Here you can pay far too much money for things you never expected to see on sale in a shop things from far away in Faerun. This shop caters to the homesick, with perfumed hangings from Calimshan, a spear from Tethyr adorned with the skull of a royal family member, rock rubble from Mirabar, and much, much more. Nobles needing costumes for feasts often come here to rent or buy authentic pirate garb from the Sea of Fallen Stars, barbarian furs from the far, frozen North, silken robes from Thay, and even Bedine robes and headgarb from the depths of Anauroch. Others come for disguises. This shop, on Vellarrs Lane just east of the Street of the Tusks,28 is entered up a steep flight of stone steps. The main floor of the shop, a dozen feet above the street, is adorned with a large, arched window inset with a border of varicolored glass. At night, it glows slightly due to powerful spells on it that deflect all missiles and blows, preventing its breakage. Inside, the observant visitor will notice a curious sight on the windowsill: a scattering of small, knobby bones, yellowed with age. They are a legacy of Waterdeeps more lawless days, when most thieves snatched by night, rather than wore guild livery and stole by contract and moneylending. There was a scything blade trap built into the sill of this window. The trap may still function when set. The present proprietor will not say though he will talk about the bones. The windows excellent location as a means of entry resulted in more than one late-night scream. On many a morning, the shopkeeper would get up, draw his sword, go downstairs to unset the trap, and open the window only to find the remnants of an unlucky or unskilled thiefs hand there on the sill. Orsabbas fills special orders (where customers request specific items from certain places), but the fees are steep, and the wait may be longas long as an entire season in some cases. Proprietor: Ildar the Duke of Darkness Orsabbas is the proprietor. His nickname comes from the masked, sinister guise he wears to nobles feasts.</t>
  </si>
  <si>
    <t>Patient Fingers Finework</t>
  </si>
  <si>
    <t>Sells wooden furniture and decorative pieces and is located on Sleeper's Walk. It is run by Dannath Lisosar.</t>
  </si>
  <si>
    <t>A run-of-the-mill morticians' business, run by one Master Rejviik. They both sell coffins and prepare corpses for burial.</t>
  </si>
  <si>
    <t>This shop fronts on the High Road just east of the Street of the Tusks29 and is crowded with an assortment of ready weaponry; most of it secondhand. It is notable as the source of the best arrows, bowstrings, and long bows in Waterdeep, made on the premises by the owner. Their superlative workmanship is admired and coveted by all archers who see them. A relic of Waterdeeps past can also be seen on the roof of this shop. The crouching, fanged female figure with the spread wings is not a carved ornament, but a petrified harpy. She dates from the long-ago War of Five Wizards, when five mages battled their way across the city in one terrible night, vying for supremacy in the Wizards Guild of the timeand destroying most of the city in the process. This harpy, along with two others, was teleported to Waterdeep from afar by one of the wizards, and another wizard promptly petrified them all. The other two harpies plunged to the street below. There they shatteredand crushed the wizard who had summoned them. It is rumored that some mage in the city frees this harpy to flyand kill, at his commandfrom time to time, and then forces her back into her customary pose and stone shape, but this has never been proven to be more than a flight of fancy. Proprietor: Zarondar the Nimble Riautar, public contact for the Fellowship of Bowyers and Fletchers, is the proprietor.</t>
  </si>
  <si>
    <t>This shop stands on the southeastern corner of the meeting of the High Road and Burnt Wagon Way.31 Its an old, massively built stone place with bars on all the windows, crenelations on the flagstone roof, and a narrow exposed, iron-bound door overlooked by arrow slitsin short, a miniature fortress. It holds a large stock of swords, including a few made by Szwarharba the Swordsmith, the famous craftsman of Tethyr, who before his death some 90 winters back had learned how to forge blades that could be bent around almost in a circle without breaking or becoming permanently angled out of true. Swords are not made to fit the user here, but they are sharpened (including overall lightening by shaving the blade thickness). The large selection means that most shoppers will be able to find a sword that is reasonably suitable to their reach and strength. A good long sword costs about 20 gp, including the 1 gp city fee, and a fine dagger about 4 gp. Piergeiron has a deal with the proprietor of this shop: Should the city militia ever need to be called up quickly and reinforced with volunteers needing arms, the city guard will empty the shop of arms, take it over as a rallying post, and pay the owner (who will be allowed to stay in residence with his staff if he desires) 90,000 pieces of gold on the spot. Few clients know the quietly polite owner of the shop is a warrior, and fewer still know he has invisible weapons stashed all over the shop in plain view ready to defend himself with. One is a sword of dancing and another is a sword +4, defender. The shop has at least three staff on duty at all timesone of whom is an outof-uniform city guard officer, who notes the names and descriptions of those who buy particular weapons. Proprietor: Zygarth Slayer Saern runs Saerns Fine Swords. He is a tall, gaunt, smiling man who can tell the age, quality, and condition of steel at a glance.</t>
  </si>
  <si>
    <t>Salavant's Scriveners</t>
  </si>
  <si>
    <t>Various metalwork</t>
  </si>
  <si>
    <t>As a rule, a traveler spends more than one might expect to be at the center of it all in Waterdeep when taking accommodation in Trades Ward. This inn is by no means an exception to that practical expectation. Located on the north side of the High Road, just west of where it begins to bend westwards to meet Waterdeep Way, this inn rises five full floors above the street. It is large and well-appointed. And for the money being asked, it should bethe rate is 6 gp/room per night! No meals are included, but theres house wine and hot water for baths. A copper sitting-tub is provided in each room, as well as anoisy!stoppered floor drain. Well-tended tabling is also part of the room fee. Proprietor: Torst Urlivan, the proprietor, is a tall, withdrawn, dignified man who dresses as if he were the wealthiest noble, but smells strongly of horse.</t>
  </si>
  <si>
    <t>This shop is famous up and down the Sword Coast for its large and varied assortment of secondhand arms and armor including many famous relics of fallen or retired adventurers. The most famous items are either not for sale, or command very high prices (thousands of gold pieces). There are, however, many serviceable, unhistoried used weapons here, from tiny daggers used by noble ladies to the heavy broadswords favored by barbarians, that are useful to anyone in need of a weapon. Scores of these sell each day.30 No one is tempted to steal the more valuable pieces. It is widely known that some of the magical shields hanging from the rafter beams contain magically imprisoned monsters that can be released to fight as an ally of the shield-wearer. It is also well known that one of the items in the shop (no one is quite sure which one, and the proprietor neglects to say) is an alert, always vigilant, sentinel. Proprietor: Delborggan the Blade runs the Riven Shield Shop. He is a grizzled, one-eyed exadventurer.</t>
  </si>
  <si>
    <t>This old, narrow shop on Vellarrs Lane is adorned with the carved stone images of frolicking nymphs and pegasi. Inside, the crowded interior smells strongly of leather. Here a man considered by some to be the best cobbler in Waterdeep makes custom footwear for all. His thigh-high, sleek, pointedtoed ladies boots are famous and eagerly sought after, even at the steep price of 10 gp and the waiting period of at least nine days, but the shop is also full of slippers, walking boots, and the like. Thentavvan work is of the best quality, known for lasting many years and surviving mud and wet well. Proprietor: Thurve Thentavva, the cobbler supreme and proprietor of Thentavvas Boots, is calm, bespectacled, and unflappable.</t>
  </si>
  <si>
    <t>Sells and contracts for glasswork, both clear and stained. It is run by Jhalassan Thond and is located on Sleeper's Walk.</t>
  </si>
  <si>
    <t>One of the four gates through the Trollwall, heading east. It is pierced by River Street which links up with the High Road. The other gates are the South Gate, Northgate, and Westgate.</t>
  </si>
  <si>
    <t>This ornately gilded palace of gleaming black polished marble stands on the east side of Snail Street, dominating the curve where it sweeps sharply east near its northern end. I could barely see inside this place and what I could see was red and plush: red carpet, red sofas, red cushions, dancing girls wearing sheer red silk gowns (that were high cut and low cut!), and even a red-painted ceiling. The lamplight is kept dim, I suspect, to hide as much of the cheating from the customers as possible. If any notice and object, the 16 bodyguards in the place converge like thirsty stirges, and the disturbance is quickly and quietly removed. My advice to those who dont enjoy losing great sums of money is to stick to the four-hand card and dice games where you play against the house and three other patrons. And try to find out early on which one of the other patrons is the house antic (undercover agent)! Its worth one visit, just to be overwhelmed by all the red cozinessand to see the sensual dancing. If you do win bigonce a year or so someone does, Im told youll have the mystery contents of the golden horn, which hangs above the huge open hearth, added to your winnings. But be careful: I expect the horn holds coins treated with a slow-acting paralyzing agent or a polymorphed monster, so these folks can quietly get their money back! Proprietor: The Golden Horns proprietor, Hahstoz Baerhuld, is a dark, silent, expressionless man who seems to glide silently around the place.</t>
  </si>
  <si>
    <t>Fellowship of Bowers &amp; Fletchers.</t>
  </si>
  <si>
    <t>Order of Cobblers &amp; Corvisers. Clothing.</t>
  </si>
  <si>
    <t>Order of Master Taylors, Glovers &amp; Mercers. Little more than an overstocked shop of costumes and props, with meeting rooms in the upper floors.</t>
  </si>
  <si>
    <t>Stationers' Hall</t>
  </si>
  <si>
    <t>Stationers' Guild.</t>
  </si>
  <si>
    <t>Stablemasters' &amp; Farriers' Guild. Mounts.</t>
  </si>
  <si>
    <t>The hall of the Guild of Chandlers and Lamplighters. Outside the building, a wagon-sized mound of wax with hundreds of wicks is kept lit day and night, while being continually built up with adhered candles. Inside, the best works of the guild are put on display and sold, including not just candles of various colors, lamps, and chandeliers, but elaborate waxwork constructions that depict all sorts of subjects from personages of note, to dragons, to complex and abstract lattices — all represented as fantastical candles.</t>
  </si>
  <si>
    <t>Entertainers. Council of Musicians, Instrument-makers, &amp; Choristers</t>
  </si>
  <si>
    <t>Most Excellent Order of Weavers &amp; Dyers.</t>
  </si>
  <si>
    <t>League of Basketmakers &amp; Wickerworkers.</t>
  </si>
  <si>
    <t>Cellarers' &amp; Plumbers' Guild.</t>
  </si>
  <si>
    <t>This large, comfortable old inn stands in the angle where Winter Path and Burnt Wagon Way both meet with the High Road. Its a worn but comfortable place, and because of its massive construction, its also very quiet. Youll seldom hear noises from other guests at night. Rooms vary from 2-7 gp/night, depending on the size and amenities. The top-priced rooms are actually large suites, sleeping up to 10 people in comfort. In all cases, stabling and dawnfryor morningfeast, as they call it more formally hereare included. In all, it is a nice place to stay and very central. When crossing the lobby between the room stairs and the dining room, observant visitors may see a dark stain on the door leading to the kitchensas if something spattered against it just above halfway up and ran down it to the floor. The stain isnt poor housekeeping. Some 70 winters ago, the princess Shaerglynda of Tethyr was murdered on that spot. She died from a swordthrust that pinned her to the doorand the dark stain was left by her lifes blood. It cant be cleaned away and it never fades or disappears. Even when the door is replacedand it has been, at least twicethe bloodstain slowly reappears by itself. Proprietress: Shulmeira Gondalim is the proprietress. She is the granddaughter of the founder. She is a short, slim, unspectacular but charming woman of young age. She presides with quiet expertise over a staff of old, large, stoop-shouldered and shuffling, but calmly capable, servant women.</t>
  </si>
  <si>
    <t>This cozy old inn stands on the east side of the High Road, south of Selduth Street and north of the Coffinmarch. Its wellknown as the favorite watering hole and resting place for hireswords, and has a reputation for jovial horseplay that keeps the more timid merchants and pilgrims away from its doors. This tavern has a fieldstone street-level floor pierced by a few squat, iron-barred arched windows. A row of iron and amberglass lamps run along its front, illuminating the hanging dripping dagger signboard and the entry door, which is covered with many bloodstains and weapon scars. The owner used to leave all the weapons that had sunk into it in place as grisly bristling adornment, but they started proving too handy for those wishing to snatch up a weapon and work a little mayhem, and the city watch asked him to remove them. The timber upper floors have necessitated a no smoking/no fires rule except in the taproom. They contain two floors of comfortable rooms, an attic with a secret closet for hiding incriminating things (such as bodies) from the city watch, and a flat roof with several carved stone griffons on it, which serve to give pigeons something to adorn and people using the roof to look for the watch or just to enjoy the city view something to lean against. If folk visiting the Dripping Dagger use aerial steeds, the griffons have rings set into them for the easy tethering of mounts. There is a stable behind and a little south of the inn reached by a passage off Spindle Street, and a few gnarled old trees that one can relax under. This back alley is frequently full of fighting men at practice. Inside, the inn has a dark, low ceilinged taproom like many a tavern. A stair beside the bar leads up to the inn rooms, and there is a private dining room around behind the stairs that has been used for many war councils and private business meetings down through the years. The place is simple, but comfortably furnished and welcoming. The warrior guests seem to relax completely here, and laugh, joke, and play at dice, cards, or board games with easy, lazy enjoyment. Songs and play-acting, wherein one hairy warrior gets up and lisps and flirts his way through an imitation of a noble lady or mimics a pompous merchant met during the day, are common. Laughter rings often around this taproom. I can see why guests love this place so and become regulars. Those who are not fighting men are greeted affably and treated with courtesy rather than being made to feel unwelcome or out of place. On my first visit, I saw three hulking mercenaries on their knees on the floor solemnly playing orc squash with a little boy as his mother looked on in pleased amazement. The proprietor is Filiare, a jovial, middle-aged ex-mercenary whos Blazidon One-Eyes chief competitor in the business of getting mercenaries hired. Many folk come here seeking hireswords in a hurry and Filiare is known to all and trusted by most. He has lots of spare weapons and gear given to him by fighting men who never came back or who paid him in goods when they lacked coin, which he will sell or rent to adventurers. He has also known to trim his prices a bit for guests thin in the purse. Filiare presides over a staff of four waitresses, four chambermaids, six kitchenfolk, and four hostlers (in the stable behind). Food prices are as given on the menu. A room rents for 5 sp/day from highsun to highsun, with stabling included, or 20 sp/ tenday. Bedroll (bunking on the floor of the attic with others) is 1 sp/night. A bowl of soup, a mug of ale, and a round loaf of bread are included with bedroll service. Many famous mercenaries and companies have stayed here while in Waterdeep. By common consent, the inn is neutral ground where rivals and sworn enemies stay amicablyor at least tolerantlytogether. Before they built their own keep (since destroyed), the Company of Crazed Venturers lived here, and it was always their favorite place to drink. Longtime regulars still talk about the time they used a wish spell to teleport back from disaster in a nearby dungeon and shattered the bar with their arrival. Unfortunately they appeared without any of their equipmentand closely followed by their teleporting foes! (If you should meet with a former member of the Company this is not a good topic to discuss.) Many other tales are linked to the Dripping Dagger, but Ill tell only one other. Alusair Nacacia, princess of Cormyr, when still a slip of a girl, gave her lady attendants and guards the slip while her father was meeting with Piergeiron. She wandered in here and was happily playing with the warriors in the taproom while the city watch and city guard were frantically turning the city upside down searching for her and dreading having to report her disappearance to Khelben to get magical aid in tracing her whereupon her father was sure to hear of her disappearance. After the Daggers patrons had mock-wrestled with her, tossed her from hand to hand until she was quite winded, let her sip strong things that shed always been forbidden to taste, and disarmed her and showed her how to do it to someone else, they were in the midst of showing her how to throw daggers when the city watch came in. Its a good thing the watchs lead officer was swiftAlusair had just flung a dagger at the battered inside of the front door when he opened it. The most astonishing thing, he remarked later, was that no one in the Dagger knew that she was a princess. Her fathers later dry comment was that the most astonishing thing (to him) was the number of unsuitable jokes and sayings shed learned in a brief hour or so. Her lifelong habit of muttering Stop me vitals! under her breath comes from this childhood visit to the Inn of the Dripping Dagger. When she turned up missing much later in life, the first place Cormyrean agents in Waterdeep were ordered to check was (of course) the Inn of the Dripping Dagger.</t>
  </si>
  <si>
    <t>A small inn known for its costly but topnotch seafood from all parts along the Sword Coast</t>
  </si>
  <si>
    <t>As a rule, a traveler spends more than one might expect to be at the center of it all in Waterdeep when taking accommodation in Trades Ward. This inn is by no means an exception to that practical expectation. Located on the north side of the High Road, just west of where it begins to bend westwards to meet Waterdeep Way, this inn rises five full floors above the street. It is large and well-appointed. And for the money being asked, it should be-the rate is 6 sp/room per night! No meals are included, but there's house wine and hot water for baths. A copper sitting-tub is provided in each room, as well as a-noisy!-stoppered floor drain. Well-tended tabling is also part of the room fee. Proprietor: Torst Urlivan, the proprietor, is a tall, withdrawn, dignified man who dresses as if he were the wealthiest noble, but smells strongly of horse.</t>
  </si>
  <si>
    <t>This sleek, fairly new expensive and high-class establishment stands on the east side of the Way of the Dragon, not far north from its intersection with Drakiir Street. Rooms here are a stiff 6 gp per night (single or double), but the furnishings are so clean and luxurious that this place outshines some noble villas Ive seen! Stabling and very fine house wine, but no food, is included in the room fee. By special arrangement, apprentices of the Launderers Guild and the Order of Master Taylors are always on hand to whisk garments away for cleaning, alterations, or repairs. This is a cool, private placebut truly the lap of luxury. Proprietor: Orlpiir Hammerstar runs the Grey Serpent. Hes a man with dwarven blood in his past, I was told. However, when I met him, he appeared very tall, thin, and austere, with a cultured voice and a beaky nose. The dwarven blood must be rather far back in his ancestry.</t>
  </si>
  <si>
    <t>This fairly new inn occupies the most strategic location in Waterdeep: the northeast corner where the High Road meets Waterdeep Way and turns north. As you might expect, room fees are as high as a halfling after several kegs: 10 gp to 25 gp per night! Theres even an Imperial Suite of rooms on the top floor (the sixth) that costs 40 gp per night. Its windows command magnificent views of the city on three sides. The furnishings are opulent, but not very tasteful. Huge tapestries and heavily gilded, massive pieces of furniture are everywhere. The canopied beds are the only comfortable place to sit in the entire inn. Servants carry your bags, stable your mounts for you, bring a light evening meal with wine to your room, and hot spiced wine and hot water for a bath in the morningbut thats the extent of the service. Theres a locked, guarded warehouse for wagons, carts, and coaches available as part of the room fee. All in all, it is impressive, but not relaxing, or worth the money. Stay somewhere cheaper, and go to a nobles feast if you want to be overwhelmed with haughty luxury instead. Proprietor: Quendever Ilistrym owns and runs this inn. He is a haughty effete man of excellent cheekbones and breeding, but little energy or competence that I could see.</t>
  </si>
  <si>
    <t>This many-windowed tavern is a noisy crowded, casual place, where many merchants and shoppers grab a quick tankard and a bite. Its exterior presents an awning-festooned, three-story face on the northwestern corner where the mouth of River Square opens into Salabar Street. A bite here means a sausage roll or chicken-and-cheese pasty augmented by fresh asparagus with melted butter (when in season) or fresh whole oysters. Those with strong stomachs eat oysters raw here by tradition. The standard fare costs 4 sp eacha real bargain. The seasonal delicacies are 6 sp/plate. Theres little variety in drink here. Ale is 1 sp/tankard, stout is 2 sp, and wine and zzar are both 4 sp/tallglass. There are usually six white wines to be had, including sweet Neverwinter Nectar, and three reds. Ive heard rumors that stolen goods can be fenced here, but could learn nothing more.33 In all the din and confusion, I suspect wholesale wars could be fought here, with no one the wiser! Proprietor: Felzoun Thar, the bristle-bearded, fearless dwarven host, is always bustling busily about the Folly.</t>
  </si>
  <si>
    <t>This rough, rowdy tavern stands on the southeast corner of the intersection of Snail Street and Simples Street, just west of Virgins Square. It is a cheap but cozy dive popular with mercenaries and adventurers. If youre a mercenary or an adventurer or are looking to meet or hire one or the other, you must go to this placeif youre male, that is, and look like youd be trouble for someone in a fight. Lady adventurers are usually bold enough to go inbut they sometimes have to empty the place with their fists or spells to win the respect they need to stay and enjoy themselves untroubled! The Bowels is an old stone building that leans noticeably to the north into Simples Street. The windows are covered with stout wooden shutters, barred from within, because they long ago lost all their glass and screens. The tavern fronts on Snail Street, where its hanging signboard vividly depicts a pile of manure transfixed by a spade. Local children and drovers alike play an old, old game by flinging spadefuls and handfuls of dung at the sign, trying to make it stick to where the pile is painted. Inside, the Bowels of the Earth is chiefly memorable for being dark. Hooded candlelamps at each table provide the only illumination. Its easy to imagine a blade being drawn in stealthy silence and sliding in and out of a mans ribs without warning until he crashes forward onto his tableand Im sure its happened here a time or two. The place is a haunt of the Shadow Thieves, its said, the place where the thief Moriath of the Company of Crazed Venturers met his end at their hands. There are several private, rentable rooms off the taproom. They are Spartan cubicles furnished only with lamps hanging on chains above built-in benches and tables. Behind the bar are the kitchens, and beside it is a door leading to the alley behind the tavern. Stairs lead up to a cesspit/ jakes at the back of the place, a set of former bedrooms crammed with stores, and a dustfilled attic. Stairs behind the bar lead down to a low-ceilinged cellar crowded with kegs as tall as a man and about as fat around as any four men. Even before you find the trapdoor behind them, you can smell that this place is connected to the sewers. So why do adventurers, who can often afford better, come to this dump? Well, the prices are low well-banked fires keep it warm in winter, and in the close darkness there are always tales being told back and forthtales of taming and flying dragons, of hewing liches and baatezu limb from limb, and withstanding the hurled magic of archmages or beholders. The listener can visit far, exotic corners of Torilfrom fabled Evermeet to the chill ice of the Great Glacier, and from the depths of the Deep Realm of the dwarves to the unrelenting heat of Zakhara, the Land of Fate without ever leaving the safety of his or her chair. But more importantly than that, listening quietly and perhaps smoking in the darkness are usually one or more who have come to hire adventurers or simply mercenary swords for a task. They sit, and listen, take their measure of the speaker, and may lay down a coin for a hiresword to take up and so enter their service. Food in the Bowels is simple fare: coarse, rich dark rye bread in circular loaves, served to accompany slabs of cheese, sausage, and fowl pate. Theres also soup usually a thick concoction of peas and lentils simmered with all the meat scraps, fat, and bones that have come within reach of the place. To wash all that down, theres lots to drinkin quantity. The selection isnt great. All that burns going down and isnt well thought of can be had, but if you want fancy wines, walk elsewhere. Regular patrons are hard to recognize in the darkness which is just as well for the city guard undercover agent whos usually listening here or for Mirt the Moneylender, the colorful and stout ex-mercenary. The bald-headed proprietor wears a gold earring and is almost as wide as he is tall (in other words, about five feet in each direction). His biceps are as large around as a fat mans thigh! This gentle giant is capable of snatching an unruly guest off his feet one-handed and hurling him across the taproom to strike the door so hard that it flies open and he sails out a good 10 feet into the streetand bounces. No wild taleI saw this myself. This bartender, Ongamar Talthloon, is (thankfully!) slow to anger. Drink goes by the tankard: 1 copper for rough ale, 3 coppers for good ale, 7 cp for zzar, and 1 sp to 6 sp for wine and spirits, depending on quality. A plate of food is 1 cp. A bowl of soup is 1 cp, but free with a plate of food. The Bowels of the Earth has so many tales connected to it that I could fill another book this size, but theres one that every traveler finds interesting: The tavern has been owned by more than one wizard in the pastand its said in the city that theres still magical treasure hidden in the place somewhere. Many folk have stealthily cast detection spellsonly to find that the entire place radiates strong magical auraslayer upon layer, so that a dispel magic doesnt clear things! So far, only one magical ring has been foundin the bottom of one of the wine kegs, when it rotted through.</t>
  </si>
  <si>
    <t>Middle class tavern</t>
  </si>
  <si>
    <t>An old, rare cellar tavern with low ceilings (5. clearance) that caters primarily to the dwarves, gnomes, halflings, and odd goblins in Waterdeep (its tough reputation of rousting humans and shapechangers is well deserved, often started with the uncanny knife-throwing of Amaqel the gnome barkeep, and finished by the dwarven bouncers).</t>
  </si>
  <si>
    <t>Temple. Order of the Sun Soul. Monastery to Amaunator, Lathander, Selûne. Although humankind has dwelt in the shadow of Mount Waterdeep since the abandonment of Aelinthaldaar, the City of Splendors has retained the energy of an up-and-coming commercial center full of promise for generation upon generation. This spirit of renewal is both in harmony with the teachings of the Morninglord and the primary reason so many Waterdhavians embrace the teachings of Lathander. As a result, the Church of Lathander is one of the leading churches of Waterdeep. The Church of Lathander is divided into three factions, although there is little discord between the three: the clergy of Lathander, the Order of the Aster, and the Order of the Sun Soul. The clergy focus primarily on ministering to the faithful. The Order of the Aster encompasses the Morninglord’s holy warriors, dedicated to the destruction of evil undead and the defense of the clergy. The Order of the Sun Soul is not formally part of the Morninglord’s church, as it claims equal allegiance to the churches of Selûne and Sune, but in truth, this monastic brotherhood has long been primarily associated with the followers of Lathander. However, the Waterdhavian branch of the Sun Soul Order has recently begun espousing a heresy that might eventually lead to a split among the three branches of the Morninglord’s church.</t>
  </si>
  <si>
    <t>Guildhall, temple. The ever-busy headquarters of the Scriveners', Scribes', &amp; Clerks' Guild which enjoys constant crowds outside its windows looking in at displayed maps and charts (like a map of the city - useful for lost vistors - and an exotic map of the Maztican lands far to the west).</t>
  </si>
  <si>
    <t>League of Basketmarkers &amp; Wickerworkers Storage</t>
  </si>
  <si>
    <t>Fetlock Court</t>
  </si>
  <si>
    <t>This large paved courtyard adjoining the Palace paddocks and stables is the staging area for any mounted contingent of the guard before they head out of the city for outlying patrols. It has also become an impromptu concert area for practicing bards, who prefer it to their chilly quarters at New Olamn</t>
  </si>
  <si>
    <t>Hillock Court</t>
  </si>
  <si>
    <t>This small open space inside a city block (west of the Street of Silver and east of the Street of Silks, and south of Selduth Street) is infamous as a clandestine meeting place for ladies of the evening and their clients, street gangs, and others. Thieves lurk here, too. The city watch comes here often, frequently in triple patrol strengthbecause they never know just who theyll find here. Once it was a dozen angry heavily armed minotaurs, released from magical stasis by an evil mage!</t>
  </si>
  <si>
    <t>Jesters' Court</t>
  </si>
  <si>
    <t>This famous local landmark and meeting place lies north of Howling Cat Court, just south of Selduth Street in the same block. Its a large courtyard used by ladies of the evening and by minstrels (sometimes both are the same person, as with the famous Masked Minstrel). Sometimes on warm summer evenings it becomes an improvised dance court for the locals, lit by faerie fire or dancing lights conjured by a mage or apprentice. Of old, jugglers and comics used to perform here for thrown coins (hence its name), but none are left now but a few men too old to perform. They sometimes come here of afternoons to just stand and remember. By night, trouble in Howling Cat Court tends to spill over into here, tooand more than once warring gangs, bands of thieves, or adventuring groups have drawn steel and had it out here, until bodies were slumped on the cobbles and the shouts, screams, and clangor and skirl of blades brought both the watch and the city guard on the run. By Waterdhavian legend, its also the place for couples in love to meet before eloping.</t>
  </si>
  <si>
    <t>This westernmost extension of Selduth Street is a short stub that allows access to a few buildings nestled against the eastern cliff face of Mount Waterdeep. The reason for its name is obvious. Lit by bright lamps by night, it is a rallying point for city watch and city guard patrols. The large building that walls off the north side of the Court, hidden from the view of most who pass on Swords Street by the bend in Turnback Court, is a warehouse that, Im told, is owned by a mysterious organization, the Harpers, perhaps, or the Red Sashes, or an arm of the Lords Alliance, or maybe a cabal of wizardsand holds hidden a number of items of powerful magic, including (several locals whispered to me, on separate occasions) a small ship, that sails the sky instead of water! When I tried to investigate, I was politely told to be on my way or Piergeiron would have gained one over-inquisitive visitor to put onto a convict ship and send far, far away</t>
  </si>
  <si>
    <t>Philosopher's Court</t>
  </si>
  <si>
    <t>Better known to locals by its derisive name, the Foolsquare, this sunny court has always been where old men, drunkards, young thinkers, and the more daring of the citys wealthy intellectuals have gathered when the weather is good to argue, flapping their jaws on a raised dais and weathered chairs. Drunks sleep under both the dais and the chairs by night. Certain nameless nobles pay for torches and a standing city watch patrol to keep proceedings from being interrupted by thieves, ruffians, critics, or nightfall. Some whisper that Piergeiron or Khelben Arunsun or Mirt pay for the arrangements, but many nobles have been heard to say that an afternoon stroll to hear the fools is better mirth than most shows thrice the price.</t>
  </si>
  <si>
    <t>Courtyard of the Well</t>
  </si>
  <si>
    <t>Lhestin's Court</t>
  </si>
  <si>
    <t>Lhestyn's Court lies on the interior of the block of taverns and businesses bound on the south by Chasso's Trot and the High Road on the east. The main entrance to the Jhansczil Villa faces the northern side of the barely visible entrance to the dark court. Many wrongly assume this was the spot upon which the Masked Lady (Lhestyn Silmaeril) died, but those aware of their city history know this is the area where one of the battles against the Shadow Thieves occurred in the Year of the Pointed Bone (1298 DR). Lhestyn led more than four dozen Shadow Thieves into ambushes within this court and she and her hidden allies killed all of them over seven encounters spread across a tenday. While the Shadow Thieves were physically removed from the city after that tenday, the spirits of the slain remained here. They did not manifest fully for more than two decades, but they have been infrequently active since that time as greater shadows. The spirits never manifest within 2 hours of highsun or if a light source is present. The touch of these greater shadows leaves slash marks on a victim's body, the first of which always occurs on the right ankle. If a victim is slain by one of these shadows, the right foot falls off as if severed, a well-known calling card of the Shadow Thieves.
This is a quiet place in which ruthless nobles dispose of "problems," and the PCs might just earn themselves an escort here if they displease the more amoral nobles in their activi¬ties, whatever they might be. Over the decades, many political enemies of the local noble clans - especially the Jhansczils and Rosznars - have found themselves trapped in Lhestyn's Court after a disarming party at the nearby villa; such victims are often hemmed in the haunted locale until dead.</t>
  </si>
  <si>
    <t>Most caravans entering or leaving through the Southern Gate muster or disband in Caravan Court, making it a scene of nonstop activity and chaos.</t>
  </si>
  <si>
    <t>Dancing Court</t>
  </si>
  <si>
    <t>This strange, beautiful feature of South Ward appears only on nights when the moon is full. The Moon Sphere is a magical globe of blue radiance that appears in Dancing Court as the result of an ancient, powerful enchantment. The courtyard was left clear because of it, and the adjacent Jade Dancer was built to take advantage of it. For generations folk have come to Waterdeep to see it, and Waterdhavians have used it to relax and in courting each other. Dancing Court is a smooth-finished courtyard paved in flagstones. Its central space is perhaps 60 feet across. In the midst of this a 40-foot-diameter sphere of translucent, vivid blue radiance fades into being as the rays of the full moon fall on the Court and fades away with waning moonlight. By Waterdhavian law no one is allowed to restrict access of anyone else to the sphere or charge any fee for admittance to its confines. And no one is allowed to cast any spell or unleash any magic within, or into, the Dancing Court for fear of disrupting the magic. By tradition, a city guard patrol, accompanied by a member of the Watchful Order (always a wizard of some power) keeps watch over the Dancing Court when the Sphere is present. The Moon Sphere has existed for at least a century due to a powerful magic created by the goddess Selune. There have always been rumors that she, various avatars of her, or her agents reside in Waterdeep, concealing themselves among the common folk. The ideal place of worship to Selune is open to the sky on a bare hilltop or clearing in a forest. In a city, a rooftop or open space is preferable to an enclosed chancel. Because of this, many services at the House of the Moon take place on its roof, visible to all nearby. The Moon Sphere is said to be the sailors temple, open to all. Whenever it appears, any sailors in the city sober enough to make the journey travel to it to extend a hand into the blue glow and whisper a prayer to the Lady to see them safe to their next port. The danger rating for the Sphere is for who you might meet with, around, or near it, not for the Sphere itself. What makes the Sphere attractive to those who do not worship Selune is its major magical property: Living beings who enter it and will themselves to rise can fly about inside the spheres radiant confines. Traditionally, courting couples come here to dance in the air and kiss on high, floating so only their lips touch. There are tales of even more ardent activities between intimate companions within the Spheres radius. Guests in the Jade Dancer customarily extend their festivities into the Court on nights of the full moon and drift or fly while drinking. The more daring even leap from the balcony of the Jade Dancer into the Moon Sphere. It is a mark of social daring and debonair nonchalance to do this without spilling even a drop of ones drink.There are many tales of dancers finding their true love in the sphereeven Piergeiron, High Lord of Waterdeep, is said to have first met his bride, Maethiira here. Selune herself is said to sometimes appear conferring powers, punishments, and geaslike directives upon folk. Her priestesses try to send at least one of their number to dance and pray in the Moon Sphere each time it appears. There is also a ghostly tale about the phantoms of seven murdered princesses sometimes seen dancing in the Sphere. These young ladies, all of the royal house of Tethyr, were slain in Waterdeep some 80 winters back by a cruel host: their uncle, who wanted the throne. After a night of joyful dancing with handsome young men in the Moon Sphere, which they found wondrous, the princesses were very tired. Their uncle replaced the pillows in their beds with mimic grubs (flatworm-like relatives of mimics who dissolve flesh by touch). The unfortunate girls were found dead in the morn, intact except for their heads, which had been eaten away to clean, bare skulls. Many bravos and young blades of Waterdeep have spoken, down the many nights since, of dancing with pretty maidens in rich gowns. They are silent, but seem somehow sad, their eyes bright with unshed tearsand their faces, when approached closely (for a kiss, perhaps), are instantly transformed into grinning skulls! Certain powerful wizards of Waterdeep are also said to come here on rare occasions, when deep in thought, and drift about, staring at the stars as they ponder. Its the closest some folk of Waterdeep ever get to the great Khelben Blackstaff Arunsun, and, for that matter, his more sinister rival, Maaril, and the aged head of the noble house of Wands, Maskar. There is also a rumor among wizards that the touch of the Moon Sphere can recharge certain items, if the right words are spoken.</t>
  </si>
  <si>
    <t>Sethma's Court</t>
  </si>
  <si>
    <t>Named for an old wise woman who dwelt here until her death some 30 winters ago, this cobbled courtyard is a gathering place for all sorts of birds flying over the city. They drink water from the roof cisterns all around it. No one knows why this place almost magnetically attracts them so.</t>
  </si>
  <si>
    <t>Court of the White Bull</t>
  </si>
  <si>
    <t>Magic users should be wary in the Court of the White Bull. Long ago, this plaza was a grazing area for livestock, including an albino calf that was born here. The calf’s owner built the White Bull Tavern, which thrived on the spot for years and gave the area its name. You’ll not find the tavern now, though. It vanished, utterly destroyed during an infamous spell battle between the archmage Thongalar the Mighty and the evil mage Shile Rauretilar and his apprentices. In the storm of magic that touched down here, Shile and his apprentices all perished and the fabric of the Weave was rent, such that Azuth, god of wizards, was forced to appear and set things right. He is said to have stitched reality and the Weave back together, but a wrinkle in the fabric remains. To this day, magic brought to bear in the Court of the White Bull sometimes goes awry, and the use of magic items and spells is forbidden in the area.</t>
  </si>
  <si>
    <t>Estate</t>
  </si>
  <si>
    <t>Thick-walled stronghold that broods over Castle Ward from the flanks of Mount Waterdeep. Pennants and banners are often hung and flown from its battlements to signal the arrival of diplomats or the commencement of ceremonies. It stands above the city on a great bluff that extends out from the mountain, its towers soaring hundreds of feet into the sky. It surprises many to learn that this isn’t where Waterdeep’s rulers reside, nor from where the city is governed. The castle was and is a redoubt of last defense should the city be attacked, but for well over a century, the ruler of Waterdeep has occupied the Palace of Waterdeep — also known as Piergeiron’s Palace, and still called that by elderly and long-lived citizens (including many elves).</t>
  </si>
  <si>
    <t>White marble Palace and main office location for many city officials, the majority of which are dedicated to the administration of city services, such as the Watch, the Guard, and the Loyal Order of Street Laborers. Though not quite as large as the castle, the palace is far more comfortable and lavishly decorated, with many halls used by government officials, guildmasters, and nobles for meetings and court proceedings. If you have reason to be invited (not compelled, I should hope!) to meet with the Masked Lords or the Open Lord of Waterdeep, it will likely take place in the audience chamber of the palace. There, you can witness the ancient and humble throne that Ahghairon first sat upon so long ago.</t>
  </si>
  <si>
    <t>The Market</t>
  </si>
  <si>
    <t>Virgin's Square</t>
  </si>
  <si>
    <t>Market and traditional hiring place for warriors is named for a local legend that virgins were sacrificed to dragons on this spot, long before the founding of Waterdeep.</t>
  </si>
  <si>
    <t>Monument</t>
  </si>
  <si>
    <t>This is perhaps the most famous walking statue in the city, thanks to its dramatic pose, its nearness to the Market, and the self-evident magic of its existence. The statue is of a well-muscled but impassive male human with its left leg sunk to the hip in the street, the result of a spell cast by the Blackstaff at the time of its rampage. Its left hand and right foot press against the ground as if it is trying to pull itself out. Its right arm is raised skyward, and above its open palm floats a sphere of stone. Its gaze looks up toward the sphere, and the pattern of bird droppings around its eyes gives it the appearance of weeping.
All about the statue, climbing up its chest and on its knee and shoulders, is a tenement that carries the name “the God Catcher.” The tenement’s landlord is Aundra Blackcloak, an unsociable sorcerer who is rarely seen in the city except when she alights from the door carved in the floating sphere, which serves as her home. On the rare occasions when she wants to meet with city folk (typically to purchase odd substances for magical purposes), she appears unannounced on balconies or rooftops after dark. Her dealings are polite, though, and she pays fair coin. She never confides in anyone or talks about her own doings — and if anyone but she has ever seen the inside of her spherical home, they’ve said nothing publicly about it.</t>
  </si>
  <si>
    <t>For years, the only visible walking statue of Waterdeep was known simply as “the walking statue.” It stood at the foot of Mount Waterdeep near the head of Julthoon Street. Then, after its critical role in defending the city against an invasion of sahuagin in 1370 DR, Khelben Blackstaff reshaped the statue into a sahuagin. It now bows low toward the House of Heroes on bended knee — a gesture of obeisance to the city, and an acknowledgment of the sacrifice of all who fought for the city in that war.</t>
  </si>
  <si>
    <t>This intricate, sixty-foot-high sculpture depicts a circle of women and men striking down trolls, orcs, hobgoblins, bugbears, and barbarians, all of which are falling backward and outward around the warriors. Above all of them, a flying griffon rider spears a skeletal knight whose breastplate bears the symbol of Myrkul, god of the dead. But this statue is also a fountain, and the wounds on these combatants gush water!</t>
  </si>
  <si>
    <t>This statue appears virtually identical to the Honorable Knight, except for its female form and open-faced helm. It was felled during the Spellplague after causing much chaos and slaughter. The residents of Waterdeep’s North Ward funneled much of their frustrated and dismayed reaction to its rampage into dismantling the statue, parts of which can now be found all over the North Ward, either incorporated into buildings or as bits of freestanding sculpture.  The head of the Swordmaiden sits in a stand of tall trees in the center of the block of the North Ward bounded by Hassantyr’s Street, Tarsar’s Street, Whaelgond Way, and Ussilbran Street. The center of its jaw and mouth have been replaced by a door, which leads into the shop known as Thort’s Findings. 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These items bear little placards in Thort’s beautiful, flowing handwriting that identify them (or at least provide speculation as to their origin and purpose). Nobles and wealthy merchants who desire props for themed revels often rent some of Thort’s wares as decoration — and many sages, alchemists, and wizards visit him regularly in search of potentially useful items.</t>
  </si>
  <si>
    <t>Waymoot</t>
  </si>
  <si>
    <t>The place where the High Road and the Way of the Dragon meet in the south of the city is called the Waymoot. At the center of the crossroads, a high signpost stands with hanging arrows pointing toward the harbor and each of the city gates. Created by the Watchful Order of Magists and Protectors and funded by local merchants, the signpost magically directs travelers to well-known distant locations when the names of those locations are spoken into a crystal on the post. The magic of the Waymoot writes the destination onto the proper arrow of the signpost and indicates its distance from Waterdeep in miles. Folk are thereby sent out of the harbor or the appropriate gate leading north, east, or south, depending on their destination.
Unfortunately for newcomers, the Waymoot is of no use whatsoever in finding locations within Waterdeep. You will, however, find a number of enterprising individuals near the crossroads who take advantage of this fact to offer their services as city guides. Though some reputable members of this cadre will guide you true for a fair fee, plenty of citizens with nothing to lose or gain by doing so will also readily set you on the right course if you’re simply polite.</t>
  </si>
  <si>
    <t>Noble villa. House Adarbrent is one Waterdeep's leading shipping clans, with strong ties to the navy and the Master Mariners' Guild.</t>
  </si>
  <si>
    <t>Noble villa. House Amcathra has a long and distinguished history in the service of Waterdeep, and a wide variety of trading interests. Tethyrian family.</t>
  </si>
  <si>
    <t>Noble villa.</t>
  </si>
  <si>
    <t>Noble villa. Illuskan family with business in land</t>
  </si>
  <si>
    <t>Noble villa. Tashlutar family that captures and sells monsters.</t>
  </si>
  <si>
    <t>Thann Villa</t>
  </si>
  <si>
    <t>House Thann is one of Waterdeep's leading vintners, with large land-holdings in the South and strong ties to Blackstaff Tower. They have strong ties with the Vintners', Distillers' &amp; Brewers' Guild.</t>
  </si>
  <si>
    <t>Wands Villa</t>
  </si>
  <si>
    <t>Noble villa. House Wands is one of Waterdeep's leading magecraft clans, with strong ties to the Watchful Order of Magists &amp; Protectors and Blackstaff Tower.</t>
  </si>
  <si>
    <t>Cassalanter Villa</t>
  </si>
  <si>
    <t>Noble villa. House Moonstar is one of Waterdeep's oldest families, with strong ties to the Church of Selune, the Master Mariners' Guild, and the Surveyors', Map &amp; Chart-makers' Guild.
Vault of Stars
Waterdeep's first major temple to Selûne was located on the site that is today Moonstar Alley, which curls around the walled villa of the noble family for which it is named. Originally known as the High House of Stars, popular wisdom holds that it was burned to the ground in the Year of the Tomb (1182 DR) by raiding worshipers of Bane who crept up from below and breached the temple's cellars. The interlopers slaughtered most of the residents before the alarm was raised, and by the time the Watch arrived, the temple was a towering inferno of flames that seemed impervious to magic. Selûne's faithful are believed to have never set foot on the desecrated ground again, building their present temple a block to the west. Local rumor suggests that the cellars of the burnt temple still hold magic and wealth, buried under burned rubble, and that they can be reached by stairs and shafts now hidden under the paving stones of this alleyway.
In truth, Lord Vanrak Moonstar and his fellow Shaaran worshipers destroyed the High House of Stars before retreating into the Underdark. However, the undercroft of the High House of Stars, the building now known as the Vault of Stars, survived the conflagration and is still in the hands of the Moonmaiden's followers. Lady Alathene Moonstar, now an archlich, has continued her unending war with Vanrak and his followers and uses the undercroft only to pursue her research and investigations. Adventurers who learn of the Vault of Stars might be tempted to explore it, at least until they determine they've walked uninvited into the lair of a lich with a fantastic memory, a sharp wit, and a hunger for new stories of Waterdeep. If they cause any damage before realizing they've invaded the workplace of "one of the good people," they might find themselves paying their debts not in coin but in service to the Moonmaiden's cause.</t>
  </si>
  <si>
    <t>Noble villa. Tethyrian family with business in wine-making and gem trading.</t>
  </si>
  <si>
    <t>By far one of the grandest and best-kept buildings of South Ward, this walled villa seems very much out of place among the warehouses and tradeshops of the area. Four warehouses once stood where Phaulkonmere is now, but these were destroyed in the Wardfires of 1358 DR (326 NR); the land was purchased by an up-and-coming merchant, well-to-do caravan organizer, and minor noble from Cormyr. Lord Bronson Phaulkon took the land and built his wife and family a manor amongst those people who support us, not amongst those who wish to associate with us due only to our income.” The manor and its high-walled gardens were finished by winter of the next year. Phaulkonmere is two buildings within a walled enclosure.
The two-story manor house is lavishly decorated with pillars, polished stone, and gilded falcons alighting from each comer of its small high tower. Windows are also plentiful, allowing much light and air into the luxurious house.
All around the top of the manor wall are golden metal barbed spikes which help protect the gardens. While the gates and spikes deter trespassers, the manor house has magical protections provided by the Watchful Order of Magists &amp; Protectors (only Lord Phaulkon and the mages involved know what such wards are, and they are changed monthly).</t>
  </si>
  <si>
    <t>Blackstaff is the title and name given to the master of the eponymous staff and the Archmage of Waterdeep. Vajra Safahr Vajra, a young woman from Tethyr, is the current Blackstaff. The Tower is a squat black blot in the otherwise pretty ward. Humble though the edifice might be, looking at the place for too long can give you a queasy feeling and the sense that you are being watched — almost as if the tower itself has turned an unseen and wrathful eye upon you. Perhaps you think this fanciful. Well, go and try it yourself!</t>
  </si>
  <si>
    <t>Deepwater Isle</t>
  </si>
  <si>
    <t>Island</t>
  </si>
  <si>
    <r>
      <t xml:space="preserve">Maldiglas Turntower "the Magnificent" reigned as Mystra's Magister from 1318 to 1322 DR. During his reign, Maldiglas created a number of magical refuges for arcane spellcasters to use in times of injury or sickness. One such refuge lies in a cavern deep inside Mount Waterdeep. The cave is approximately 40 feet in diameter and accessible only through two-way portals (two of which are located in each ward). From inside the cavern, one can see out the mouths of the fourteen portals that open into its walls and leave simply by stepping through those archways. An observer from the other sides of the portals cannot see in, and one can enter only by whispering the name of Maldiglas while stepping on the correct stone.
The existence of Maldiglas's Refuge is kept as secret as possible by the Watchful Order of Magists &amp; Protectors, concealed beneath a cloak of wild, exaggerated tavern tales told only when someone asks about the cave or claims to know something of it. Apprentices using scrying globes in Blackstaff Tower monitor use of the Waterdeep refuge. Khelben and Laeral have promised the Watchful Order and the Lords of the city that they will only intervene in visits to the refuge if one being attacks another within. They have made no promises, however, about not magically tracing or spying on users of the refuges, after such beings depart. The Watchful Order has secretly decided that anyone using the refuge more than twice in any month will be interviewed by senior mages of the Order as to their doings, aims, and current foes to uncover any possible perils to the Order, the city, or "the prosperity of ongoing trade in the North." The order is not above temporarily substituting false stones for the real ones to prevent specific portals from operating - particularly when Waterdeep is at war or there is suspicion of immediate covert magecraft hostile to the city.
The known, automatic powers of the refuge (really a mythal created with epic spellcasting) include the following spells cast upon anyone entering the refuge: break enchantment, endure elements, and heal. A single individual can receive the spells no more than once per day, and the refuge can cast the spells five times per day. The portals leading to the refuge are as follows:
</t>
    </r>
    <r>
      <rPr>
        <b/>
        <sz val="10"/>
        <rFont val="Arial"/>
        <family val="2"/>
        <charset val="204"/>
      </rPr>
      <t>Castle Ward</t>
    </r>
    <r>
      <rPr>
        <sz val="10"/>
        <color rgb="FF000000"/>
        <rFont val="Arial"/>
        <family val="2"/>
        <charset val="204"/>
      </rPr>
      <t xml:space="preserve">: 1st - Small, permanently chained-off (with chains anyone can step over or roll or crawl under) "mud sinkholes" between the Watching Tower and the Palace Stables. 2nd—At the southwestern end of Fetlock Court (past the horse-trough).
</t>
    </r>
    <r>
      <rPr>
        <b/>
        <sz val="10"/>
        <rFont val="Arial"/>
        <family val="2"/>
        <charset val="204"/>
      </rPr>
      <t>City of the Dead</t>
    </r>
    <r>
      <rPr>
        <sz val="10"/>
        <color rgb="FF000000"/>
        <rFont val="Arial"/>
        <family val="2"/>
        <charset val="204"/>
      </rPr>
      <t xml:space="preserve">: 1st - The stone that begins under the right heel of Ahghairon's Statue. 2nd - The "waterdrip wash" stones set under a downspout on the western side of the Mariners' Rest.
</t>
    </r>
    <r>
      <rPr>
        <b/>
        <sz val="10"/>
        <rFont val="Arial"/>
        <family val="2"/>
        <charset val="204"/>
      </rPr>
      <t>Dock Ward</t>
    </r>
    <r>
      <rPr>
        <sz val="10"/>
        <color rgb="FF000000"/>
        <rFont val="Arial"/>
        <family val="2"/>
        <charset val="204"/>
      </rPr>
      <t xml:space="preserve">: 1st - The fish-shaped stone halfway down Odd Street, near its northern edge. 2nd - The moon-shaped stone set into the mouth of Aline's Way, were it meets Keel Alley.
</t>
    </r>
    <r>
      <rPr>
        <b/>
        <sz val="10"/>
        <rFont val="Arial"/>
        <family val="2"/>
        <charset val="204"/>
      </rPr>
      <t>North Ward</t>
    </r>
    <r>
      <rPr>
        <sz val="10"/>
        <color rgb="FF000000"/>
        <rFont val="Arial"/>
        <family val="2"/>
        <charset val="204"/>
      </rPr>
      <t xml:space="preserve">: 1st - On the west side of the rain barrel that stands against the north wall of the Grinning Lion tavern, just off Golden Serpent street. 2nd - Inside a cubicle behind an open doorway in the southeastern wall of Farwatch Tower. The cubicle is a tiny, tall bare room whose walls are several feet thick, and it is regularly checked by the Watch, beggars seeking shelter, conspirators, and lovers. The Watch has spread a story about the door being always open because they cannot keep it locked no matter how hard they try. Truthfully, the cubicle is a haunted sentry post.
</t>
    </r>
    <r>
      <rPr>
        <b/>
        <sz val="10"/>
        <rFont val="Arial"/>
        <family val="2"/>
        <charset val="204"/>
      </rPr>
      <t>Sea Ward</t>
    </r>
    <r>
      <rPr>
        <sz val="10"/>
        <color rgb="FF000000"/>
        <rFont val="Arial"/>
        <family val="2"/>
        <charset val="204"/>
      </rPr>
      <t xml:space="preserve">: 1st - A footstone marking the burial site of a long-dead Open Lord's faithful guard dog, Rivuryn, which is set into the turf just south of a small stand of trees that lies inside the city wall immediately south of Seaseyes Tower. Sometimes a portable wooden bench hides the footstone. 2nd - A stone half-hidden under a downspout, on the seaward side of the Fanebar, at the southernmost corner where a narrow passage leads through Kulzar's Alley.
</t>
    </r>
    <r>
      <rPr>
        <b/>
        <sz val="10"/>
        <rFont val="Arial"/>
        <family val="2"/>
        <charset val="204"/>
      </rPr>
      <t>Southern Ward</t>
    </r>
    <r>
      <rPr>
        <sz val="10"/>
        <color rgb="FF000000"/>
        <rFont val="Arial"/>
        <family val="2"/>
        <charset val="204"/>
      </rPr>
      <t xml:space="preserve">: 1st - The stones just outside the back (south) door of the Midnight Sun tavern, where garbage is usually piled. 2nd - The round stone set into the street between Athal's Stables and the city wall guard tower that faces it.
</t>
    </r>
    <r>
      <rPr>
        <b/>
        <sz val="10"/>
        <rFont val="Arial"/>
        <family val="2"/>
        <charset val="204"/>
      </rPr>
      <t>Trades Ward</t>
    </r>
    <r>
      <rPr>
        <sz val="10"/>
        <color rgb="FF000000"/>
        <rFont val="Arial"/>
        <family val="2"/>
        <charset val="204"/>
      </rPr>
      <t>: 1st - The huge, cracked, paving stone set into the eastern end of Ironpost Street, on its southern edge (right against the wall of the corner building). 2nd - On the rooftop of the Gray Serpent Inn, just at the head of the back stairway on the outside wall of the building.</t>
    </r>
  </si>
  <si>
    <t>Mount Waterdeep</t>
  </si>
  <si>
    <t>New Olamn's academy of music and other arts</t>
  </si>
  <si>
    <t>In just a few short years, New Olamn has become a prominent center of education and bardcraft in Waterdeep and up and down the Sword Coast. It can be reached by means of the Cliffride, a steep, treacherous gravel track that runs along the western edge of Mount Waterdeep's northern spur and is constantly exposed to the sea winds and spray of the ocean below. A more pleasant path passes through Mount Melody Walk, a continual flame-lit tunnel dug through Mount.Waterdeep's northern spur and staffed by a four-person contingent of the Guard at all times.</t>
  </si>
  <si>
    <t>Skullport (Underdark)</t>
  </si>
  <si>
    <t>Skullport is a subterranean community on the banks of the River Sargauth in the depths of Undermountain's third level. Built atop the ruins of the Sargauth Enclave, the Port of Shadow has long been the dark mirror of Waterdeep's fair face. The Lords of Waterdeep have long tolerated Skullport's existence, reasoning correctly that if they were to destroy the Port of Shadow, the sinister commerce of the place would inevitably migrate upward to the city proper, despoiling the City of Splendors. However, the Lords do keep a close eye on activities within Skullport, predominantly through the efforts of Laeral and "Kitten".
Skullport serves as a smuggling and trading base for stolen and illegal cargo in the City of Splendors. Body parts, cadavers, drugs, ask-no-questions mercenaries, slaves, evil and vile magic, poisons, and almost anything else can be found for sale in its dark ways. Aside from the community's location and Skull Isle, the most notable feature of the Port of Shadow are its inhabitants - beholders, gargoyles, illithids, drow, vampires, and all manner of terrible monsters.
Skullport has no government per se, although the various competing power groups form a fluid oligarchy of sorts, with disputes resolved outside the town through proxies. The Skulls of Skullport, remnants of the Netherese wizards who once ruled the Sargauth Enclave, keep what peace exists. Shradin Mulophor is the nominal lord of Skullport, harkening back to an ancient agreement with Halaster, but since his transformation during Halaster's Higharvestide, he has exercised little actual authority. His clone has largely retreated within his manse, ignoring all else.
Other important power groups in Skullport include the Agents of the Eye, the Arcane Brotherhood, the Chosen of Eilistraee, the Dark Dagger, the drow of House Tanor'Thal, duergar from Gracklstugh, the Harpers, the illithids of Ch'Chitl, the Iron Ring, the Keepers, the Kraken Society, the Lords of Waterdeep, various Skulker gangs, and the Unseen.</t>
  </si>
  <si>
    <t>Stormhaven Island</t>
  </si>
  <si>
    <t>Waterdeep's sewers run beneath the entire city, with the notable exceptions of the harbor islands and the heart of Mount Waterdeep, forming a subterranean "dungeon" between the surface and the depths of Undermountain. The uppermost portions of the sewers are in present use and fairly good repair, thanks to the efforts of the Cellarers' and Plumbers' Guild. Many older, smaller tunnels are walled up and not in use - at least, not to carry sewage.
The map shows only the largest passageways of the sewers. These are of two sorts - primary and secondary, according to size. Primary passages are 20 feet across and contain 3-foot-wide rail-less walkway ledges on both sides. Sewer workers cross passages by means of their 16-foot "catch-poles" to vault across or by the use of boards, which they lay down as temporary bridges. The catch-poles are also used for reaching below water level to clear debris from sewer gratings. Secondary passages are 12 feet across with a single 3-foot-wide ledge on one side (usually the more southerly or easterly). The countless feeder pipes (any sewer pipe less than 1 foot in diameter) and tertiary tubes (which can be crawled through by a Medium or smaller creature) are not shown.
Junction rooms are usually 30-foot-by-30-foot stone cubicles, 20 feet high with a sitting ledge near the ceiling, above the muck. Surface shafts are 6 feet in diameter with iron rungs set in the walls to use as ladders to and from the sewers. The entrance to a surface shaft is a 3-foot-wide hole capped by a removable metal (or metal-banded wood) cover.
The accompanying map is accurate, but some of its features (such as the junction rooms and surface-shafts) are distorted in size for clarity. The sewers themselves are unnamed, so those giving directions usually give them in relation to the point of entry.</t>
  </si>
  <si>
    <t>Since the first trade-meets occurred on the shores of Waterdeep Harbor in -1088 DR, mariners have paid homage to Umberlee, the Bitch Queen, by dropping coins into the deepest reaches of the harbor in thanks for safe ports and safe passage in the coming year. Over time, this tithing attracted the attention of a small religious community of merfolk dedicated to appeasing Umberlee's wrath and safeguarding her offerings.
In the Year of Three Seas' Rage (-334 DR), merfolk clerics of Umberlee from Tharqualnaar used magic to open the floor at the harbor's deepest point in the lee of Deepwater Isle, revealing deeper caverns beneath. Almost immediately, fierce currents pulled down all of the tithed coins that littered the harbor floor into the great, unplumbed depths below.
In the years that followed, those who used the harbor continued to make tithes to the Bitch Queen, although the exact ceremony varied slowly over time. The modern form of this ceremony is known as the Fair Seas Festival, which comes at the end of Fleets-wake. Of course, the vast wealth known to lie in the depths of Waterdeep Harbor has proven to be an irresistible lure for treasure hunters. Merfolk wardens turn back most would-be explorers of Umberlee's Cache, but every once in a while a band of foolhardy adventurers makes it into the lightless depths.
All the caverns of Umberlee's Cache are considered to be under the effects of a permanent unhallow spell placed here by the Bitch Queen herself. The upper caverns of Umberlee's Cache are haunted by sea wraiths, a self-propagating form of aquatic undead that continue to add to their number by transforming most interlopers into undead of a similar nature. Luckily, the light of the Deepwater Beacon keeps the sea wraiths from escaping into the harbor. The middle caverns of Umberlee's cache are guarded by a wide variety of fiendish aquatic monsters, including dire sharks, reekmurks, squids, and giant octopi. In the lightless depths swim fiendish titans of the deep (krakens, leviathans, legendary sharks) and various aquatic demons (myrmyxicuses, skulyvns, and wastriliths).
Violent, sudden currents that appear without warning and last for varying durations plague the lightless waters of Umberlee's Cache. All such currents tug at least slightly downward, inexorably drawing the treasures dropped into Umberlee's Cache toward a cavern called the Bitch Queen's Maw. For 24 hours each year, on the last day of Ches, a complete planar breach leading to Umberlee's domain in the Blood Sea of Fury's Heart opens in the center of the Maw, giving the cavern the planar traits of alterable morphic, strongly evil-aligned, and mild faith. A dozen or more tribute gatherers emerge through the breach to gather up all the treasures that have reached the Maw and bring them into the Blood Sea. Although legends speak of a merfolk shaman who witnessed this event in centuries past, most sages believe such knowledge comes from dream visions sent by the Bitch Queen to her most faithful adherents.</t>
  </si>
  <si>
    <t>The Shrines to Nature, just a block away from the Tower of Luck, are resplendent gardens dedicated to nature gods like Mielikki and Silvanus. The park is closed to all except residents of the Sea Ward. Yet from beyond the iron fence that surrounds it, you can catch glimpses of the superb shrines, statues, and fountains within.</t>
  </si>
  <si>
    <t>The Field of Triumph was a large outdoor stadium located in the Sea Ward of Waterdeep at the southern end of the Street of the Singing Dolphin, adjacent to the House of Heroes, and bordered by Julthoon Street, Jelzar's Stride, and Seaeye's March. The main entrance was at the end of Gulzindar Street, known as the Lion Gate because it was carved to give visitors the impression they were walking into the maw of a gigantic lion.
The Field of Triumph was the venue for many public spectacles from late spring until late autumn, weather permitting. The Open Lord of Waterdeep used the Field as a public forum to give proclamations to the city, but most of the time it was host to exciting events such as horse races, shows of magic and illusion, martial displays of formation and skill, gladiatorial combats, and exhibitions of strange and wondrous creatures and monsters from all across Faerûn and beyond. Attendance often numbered in the thousands.</t>
  </si>
  <si>
    <t>The Heroes’ Garden is the only green space in the city that is open to the public besides the City of the Dead, but it is tucked away so far to the north in the Sea Ward that it gets few visitors — which is a pity, since the fine statuary in this lush garden portrays many of the figures important to the city’s history. Large, lush area of grass, trees, and ponds once covered by the sprawling school of wizardry known as the Tower of Yintros.
Built by the archmage Yintros in the Year of Spreading Spring (1038 DR), it passed to his apprentice, Ulthorn, in the Year of the Lord's Dilemma (1066 DR). Ulthorn dwelt in the Tower of Yintros for over two centuries, educating generation after generation of Waterdhavian wizards.
In the Year of Thunder (1306 DR), Ulthorn died in a sorcerous duel with a vastly more powerful foe, the Archmage Ahrabose. In defeat, he slew his enemy by bringing the Tower of Yintros down upon them both with a great shout. Many of Ulthorn's young apprentices and prestidigitators of Waterdeep searched the wreckage of the tower that night, seeking items of power and written spells. The blasted corpse of Ulthorn was found with his shattered staff and emerald sigil ring, but many other treasures, including the Spellbook of Daimos, were never found. In the wake of the tower's destruction, the Lords of Waterdeep purchased the land on which it stood from Ulthorn's apprentice and heir, the wizard Rendergallis. The ruins of the tower were cleared and the land was transformed into a public park, known today as Heroes' Garden.
Unknown to all but a few, part of the Tower of Yintros still exists. The catacombs beneath the tower, used for spell research and magical experimentation, still exist, sealed from prying eyes by wards set in place by the Watchful Order. One entrance to the catacombs lies beneath the statue of Lhestyn, which can be pushed aside with a DC 24 Strength check if one first speaks the password, "Ulthorn." The other entrance lies in the sewers, through a secret door. This secret door requires the same passphrase to bypass its wards. The existence of the catacombs and the passphrase needed to bypass the wards are recorded in the Diaries of Rendergallis, of which several copies exist in various libraries around the city. A handful of adventurers have explored the Catacombs of Yintros over the years, but reports as to what they have found vary widely. From these contradictory accounts, sage Ilighast Chamnabbar has deduced that a powerful summoning ooze must lie within, but that is just a guess.</t>
  </si>
  <si>
    <t>Wizards' domiciles</t>
  </si>
  <si>
    <t>Alnether Street</t>
  </si>
  <si>
    <t>Asmagh's Alley</t>
  </si>
  <si>
    <t>Running south off Selduth Street through the interior of the long city block between the Street of Silver and Warriors Way, this long, winding alley is considered to end when it meets Palfrey Lane to the south. It is named for a notorious apothecary who flourished (if thats the word) in Waterdeep some 60 winters ago. He was a poisoner, and buried his victims by night, lifting the stones of this alley to place them underneath and carrying away the dirt left over in his cart. After he was discovered at it and slain, the Watch uncovered over 80 bodies under these flagstones, and searched diligently to be sure they missed none. Its an old Waterdhavian joke to refer to Asmagh as the Ambassador because, they say He welcomed so many folk to the City (the City to a citizen of Waterdeep, means the City of the Dead). Today, this long way is crowded with delivery crates, barrels, scattered garbage, and rats. Thugs sometimes mug folk here on the darker nights, trusting to the length of the alley to run down prey. Sometimes they even scatter marbles, beforehand, so their fleeing prey is sure to take a nasty fall.</t>
  </si>
  <si>
    <t>Bazaar Street</t>
  </si>
  <si>
    <t>This narrow passage winds east and westward across four city blocks, from the High Road in the east to the heart of the block west of the Street of Silver at its other end. It lies about a third of the way south from Selduth Street to Waterdeep Way and has always been a busy thoroughfare used by carters, tradesmen making deliveries, and local folk on foot. It is named for an old saying. City guardsmen were told to buckle on their blades before they set foot in it, as it was once the heart of Thieves' Guild territory, before that organization was driven out of Waterdeep. Of old, thieves used to sit on stools in this alley drinking, drawn swords laid naked across their laps in case the city watch showed up. Their favorite tipple was Black Grog Ale, from The Pirate Isles of the Sea of Fallen Stars. That brew is still a favorite in this area today. Barrels of it are imported all the way from Immurk's Hold for the locals to buy here, or to consume at local taverns.</t>
  </si>
  <si>
    <t>Calamastyr Lane</t>
  </si>
  <si>
    <t>Cambril's Walk</t>
  </si>
  <si>
    <t>Cat Alley</t>
  </si>
  <si>
    <t>Winding through the interior of the city block bounded by Waterdeep Way, the High Road, Buckle Alley and the Street of Bells, this narrow passage has many confusing twists and turns. Many a visitor to the city has become lost in its mud and dark corners. Deliveries are made here, and there are rows of apartments and warehouses that stand in the interior of the block and can only be reached by means of this alley. Traditionally, gangs of street youths have battled for control of this many-branched passage, but in recent years, heavy city watch patrols have ended the wildest turf battles and made this a fairly safe place to walk. Recently however, a masked, rapier-wielding, quietly chuckling assailant has made this a dangerous place for women after dark. By his dress and manner he is wealthy and probably noble, but he has not yet been apprehended, and has cut away a lot of female garments, frightened a lot of folk, and caused at least two deaths: one lady who couldnt escape him and was found run through, and a would-be rescuer was killed on another occasion. The chuckling masked man calmly cut the rescuer's throat, and then strolled away, leaving the lady he had trapped untouched.</t>
  </si>
  <si>
    <t>Duir's Alley</t>
  </si>
  <si>
    <t>This alleyway enters the city block bounded by the Street of Bells, the Street of the Sword, Waterdeep Way and Selduth Street on its east side, just beside (to the north of) the Halls of Hilmer. It forks, going north and south past Hilmers two metals warehouses to run down the west side of the interior of the block. The alleyway branching off to run down the eastern interior of the block is called Lhorils Alley. Today, this busy, winding passage is often the scene of spell demonstrations and practice, as patrons or staff spill out of the rear of the Elfstone Tavern and unleash magic down the alley sometimes to the vast surprise of someone coming along it! More than once, visitors to Waterdeep coming to the apartments in the center of this block after dark have been astonished to find two or more elves chatting, wine glasses in hand, as they float in midair, surrounded by a glowing nimbus of blue light. The elves generally ignore such passersby but if someone stops and is obviously listening, they have been known to drive the eavesdropper away with spells.</t>
  </si>
  <si>
    <t>This short alleyway runs up and down the interior of the city block bounded by Bazaar Street, the Street of the Sword, Cymbrils Walk, and Warriors Way. It is crossed, and most easily reached, by Lamp Street. Elsambul was a priest of Mask, who lived somewhere along this alley over 70 winters ago. He held the view that thieves should not be crude snatch-and-grab thugs, but a deft, subtle brotherhood of organized companions. He began to gather a band under his leadership, but was betrayed by an underling. He fell fighting defiantly here, using his magic to take as many foes as, possible with hima defiant last stand that left the alley red with blood and strewn with bodies (or parts of bodies), local tavern tales attest. Elsambul began the practice of writing cryptic messages for his gang along the walls of this lane, and this graffiti writing has been taken up by others. It is absent from almost everywhere else in Waterdeep. Today, the visitor can see some amusing, puzzling, and disgusting messages from one Waterdhavian to another (most of them unattributed).Many of the messages hint at treasure to be won, dragons to be duped or destroyed, and great adventure. Others promise revenge or that something will not be forgotten. Adventurers should find them intriguing and perhaps even useful. It helps to be a confident adventurer just to go into this alley. You never know just who (or what Im sure I saw purple tentacles under that hood!) you may find reading the messages.</t>
  </si>
  <si>
    <t>Gothal Street</t>
  </si>
  <si>
    <t>Heard Lane</t>
  </si>
  <si>
    <t>Keltarn Street</t>
  </si>
  <si>
    <t>Lackpurse Lane</t>
  </si>
  <si>
    <t>Opening off Shadows Alley north of Cage Street in the first block of buildings east of Piergeirons Palace, this tiny threelegged passage is crowded with the lemon trees for which it is named. Brought here by a local wizard, whose spells give heat enough to keep them alive, these tropical trees are an unexpected delight. Waterdeep is much too cold for them to survive under normal conditions. Those who are tempted to take fruit from the trees, break a branch off, or just take a swing at one of them, are warned that the wizard, Narthindlar of the Nine Spells, has set a guardian monster on these trees: a bear (a monster zombie) that usually sits quietly under one of the trees. If you harm or take from a tree, it rises up and drives you away. Narthindlar has provided benches under the trees, and can sometimes be found sitting on one of them, puffing on a pipe and contemplating life, Faerun, and magic. He smokes tobacco into which cherries have been crushed, and it gives off a delightful odor. Diplomats who need to blow off steam or chat away from prying ears in the palace sometimes find their way here, too.</t>
  </si>
  <si>
    <t>This winding passage links Duirs Alley with Waterdeep Way, running down the eastern interior of the city block bounded by the Way and by the Street of Bells, Buckle Alley, and the Street of the Sword. By day, its a busy delivery area and garbagepiling place. Named for the sorceress who met her death here, battling tanarri summoned by an overambitious apprentice, this passage is known to be haunted by the phantom sounds of running, staggering footsteps (origin unknown). They can be heard at any time of day hurrying northwards from Waterdeep Way as if a man or heavily laden woman in boots was fleeing frantically with their last, failing energy. No breathing is ever heard, and no magic or barrier seems to silence or stop this phantom nor does it respond to the calls or actions of living beings.</t>
  </si>
  <si>
    <t>Marlar's Lane</t>
  </si>
  <si>
    <t>Mount Melody Walk</t>
  </si>
  <si>
    <t>A tunnel cut through Mount Waterdeep, to New Olamn’s academy of music and other arts</t>
  </si>
  <si>
    <t>Sail Street</t>
  </si>
  <si>
    <t>The Veiled Lady of Sail Street chooses her targets seemingly at random, given the length and unexpected locations of her appearances, but all those who have been marked for death met their ends within three months of feeling the veil upon their faces. Another Sail Street ghost-the Blazing Pasha, which races crazily and noisily down Sail Street to Fish Street where it disappears, its turban and robes aflame as it runs-was apparently the first victim of the Veiled Lady, as the pasha (and amoral slaver) Aban yn Aban el Kadham died within minutes of viewing her by a mishap with a spilled drink and a candle. No other victims have become local ghosts, but the Blazing Pasha always makes its fiery screaming exit from the festhall the moment after the Veiled Lady dissipates, always drawing attention to her passing.</t>
  </si>
  <si>
    <t>Selduth Street</t>
  </si>
  <si>
    <t>This short cut-through links Swords Street and the Street of Silks, just south of Selduth Street. The alley is named for the seven ornate, everburning, magical lamps installed here long ago by a now-forgotten mage (some say Ahghairon himself). This handy passage is not only safe and well-lit, it is a popular destination, day and night for by some tradition whose origins are also now forgotten, this is the place where apprentice (not yet members of the Watchful Order, or visiting) wizards and starving or wandering under priests in need of money gather to offer their services at spellcasting in return for coin. They cluster here in tiny knots of three and four, waiting for a chance to demonstrate their Art. Wounded men have been known to stagger and crawl here after tavern brawls, leaving a trail of blood and hoping to buy healing if they make it. This is the place to hire a spellcaster for a few days aid if youre about to brave Undermountains depths or to have a curse removed or your friend whos been cruelly polymorphed into a pink frog changed back into his rightful form.</t>
  </si>
  <si>
    <t>This long passage links the back doors of shops, grand homes, and apartments that face Piergeirons Palace along the eastern side of the Street of Silks with Cage Street, Lemontree Alley, and Mulgomirs Way. Its named for the undead that haunted it in earlier days, before a determined effort was made to root them out and destroy them (and block the sewer connection they retreated into, when priests came looking for them). No shadows have been seen in Shadows Alley for almost 20 winters now, and today the alley is known more as a way for important visitors to the city and wealthy merchants to slip out of their lodgings and go in search of nighttime companionship and revelry without being seen. It is also known for the (illegal) duels often fought at night here by diplomats or young nobles who both think theyll win, and want to leave the body of their fallen foe contemptuously on the palace stepsor throw it into the spell defenses of Ahghairons Tower, so as to confuse any detection magics used on it to determine who the killer was or to impair attempts at resurrection. In many such duels, magical cheating goes onone or both parties employs hidden magic items or weaponsand such a release of Art almost always alerts city guard duty wizards at the palace and causes general mayhem as wizards and warriors rush towards the alley from various nearby barracks and guardposts.</t>
  </si>
  <si>
    <t>Swords Street</t>
  </si>
  <si>
    <t>Tchozal's Race</t>
  </si>
  <si>
    <t>Tharleon Street</t>
  </si>
  <si>
    <t>The Cat's Tail</t>
  </si>
  <si>
    <t>The southernmost loop of Cat Alley, this passage runs behind two guildhalls, the Blue Jack tavern, and the Jade Jug, whose stables stand across it. The influence of the money and power vested here has caused this alley to be brightly lit by glowing globes by night that are firmly fixed in high wall brackets and on roof overhangs and patrolled by private guards, who are armed with warning horns, clubs, and daggers. Patrons from the Jack have been known to aid these guards when they sound their horns and as a result, the masked assailant who haunts Cat Alley keeps clear of this southern loop, and thieves are few indeed. The guards like to gossip about events in the city and for a copper piece or two will even recommend taverns, shops, inns, certain folk, festhalls and even fences.</t>
  </si>
  <si>
    <t>The High Road</t>
  </si>
  <si>
    <t>The High Road enters Waterdeep through the Northgate at the northern end of Sea Ward and continues through the city until it becomes the Trade Way upon exiting the South Gate. The High Road leads north along the coast, threading between the Mere of Dead Men and the Sword Mountains, connecting the City of Splendors to Leilon, Neverwinter, Port Llast, and Luskan. Overland traffic along the High Road is dominated by metal ores from the Frozenfar, metalwork from the City of Sails, lumber from the Neverwinter Woods, the craftwork of the City of Skilled Hands, and the agricultural and artistic bounty of the City of Splendors.</t>
  </si>
  <si>
    <t>The Prowl</t>
  </si>
  <si>
    <t>This short alley loops eastwards off Alnethar Street, and also, by a side spur, links up with Cymbrils Walk to the south. It provides rear access to a row of shops and to a row of apartments that stand in the center of the block. The Prowl is named for the acts of an eccentric nobleman who used to loose his pet panthers to stalk around it, terrorizing the neighborhood (until one of the cats grew exasperatedor just hungryone day and ate him). This otherwise unimportant alleyway is the favorite hunting ground of a pair of skeletal hands that strangle folk from behind, leaving wither-scars graven deep into victims throats where each finger has been. Some folk who have glanced into the alley at night but not entered have reported seeing two points of light close together in the air, like floating glowing eyes. This frightening killer doesnt strike oftenfour times a year, at mostand seems adept at evading detection whenever powerful wizards and priests come looking for it. No one is yet sure what it is let alone how to destroy it. It only seems to be active in the hours of darkness, and never strikes at folk in buildings, but only out in the alleyway. I recommend visitors avoid this area until news comes that this mysterious menace has been destroyed.
In truth, the killer is a dread, left behind with carefully crafted instructions by a long-departed evil wizard to torment his hated ex-neighbors.</t>
  </si>
  <si>
    <t>The Reach</t>
  </si>
  <si>
    <t>This short side way runs northwest off Lackpurse Lane to the west of Dretch Lane, climbing a steep slope to reach a cluster of warehouses including Crommors Warehouse. Its named after the nautical term reach, and got the name after a group of sailors watched a companion, in icy winter weather, come out of one warehouse and slide quickly and helplessly, arms windmilling just to stay upright down it and across Lackpurse Lane into the buildings beyond, where he fetched up against a wall of crates with the inevitable crash. Its a popular place for sailors to hang out these days, telling yarns of their lives at sea and looking for trouble. Dont approach unless youre looking for a fightwhich is what I watched a trio of adventurers do, one evening, deliberately starting a brawl so they could smash heads against walls, hurl sailors down into Lackpurse Lane, and generally send teeth flying</t>
  </si>
  <si>
    <t>The Street of Bells</t>
  </si>
  <si>
    <t>The Street of Silks</t>
  </si>
  <si>
    <t>The Street of Silver</t>
  </si>
  <si>
    <t>The Street of the Sword</t>
  </si>
  <si>
    <t>Toalar's Lane</t>
  </si>
  <si>
    <t>Trader's Way</t>
  </si>
  <si>
    <t>The Trader's Way leads south along the coast, passing through Daggerford before skirting inland of the Trollbark Forest and Troll Hills. South of Dragonspear Castle it forks, with one branch leading southeast toward Scornubel and the Sea of Fallen Stars, and the other bending westward to reach the city of Baldur’s Gate and the northern terminus of the Coast Way. Trade is dominated by raw materials heading south (metal ore, lumber), spices heading north, and agricultural produce and finished goods sent in both directions.</t>
  </si>
  <si>
    <t>Warrior's Way</t>
  </si>
  <si>
    <t>Waterdeep Way</t>
  </si>
  <si>
    <t>This narrow winding way runs south from the Crawling Spider tavern, along whose south wall it connects with the Street of the Sword, past a pleasant little well of safe drinking water shaded by trees to circle around the southern interior of the city block bounded by the Street of the Sword, Waterdeep Way, Warriors Way, and Buckle Alley Along the way, it offers back door access to the Golden Key and other shops, townhomes, and apartments. Zeldan was a short, puffing merchant who was a devout worshipper of Gond. He finally met his doom some 30 winters ago in the arms of an automaton that came to life too soon and too vigorously and smashed him through a wall it was supposed to raise him gently up to paint! Unfortunately for all concerned, Zeldan built most of the warehouses and townhomes that fill the center of this blockand under cover of the construction, spent much of his fortune sponsoring priests of Gond who came to Waterdeep on ships from Lantan to build and install various experimental devices in this alleyway. Some of them still lurk, hidden beneath paving stones and behind walls, waiting for the unwary to trigger them. Some are harmless or do nothing more than make grinding noises and lurching movements (they were either faulty designs or have broken since installation) but some are mechanical traps and killing devices that rank right up there with the most horrible killing devices that rich fiends in Thay and Calimshan have devised! A few still pop up from time to time, frightening, crippling, or slaying outright the folk who discover them. Be warnedand avoid this alleyway unless unavoidable business takes you there.</t>
  </si>
  <si>
    <t>Arun's Alley</t>
  </si>
  <si>
    <t>Running east off Wards Way between Lackpurse Lane land Belnimbras Street, this wide carters way services many warehouses and businesses along its short length. It can be a fascinating place to watch skilled loaders and unloaders, who can throw and catch heavy barrels and crates with speed and accuracy. Except for those who look threatening and have weapons at the ready this is as safe as an alley gets. Private guards belonging to the businesses and to the Fellowship of Carters and Coachmen guild are everywhere, vigilant and armed with crossbows, clubs, and short swords.</t>
  </si>
  <si>
    <t>Belnimbra's Street</t>
  </si>
  <si>
    <t>Black Wagon Lane</t>
  </si>
  <si>
    <t>Running east off Book Street to the north of Candle Lane, this narrow way leads to a warren of houses of the poor, including some thieves. City watch patrols are often busy cutting away tripwires and stranglewires from its more easterly stretches. It is named for the ghostly apparition of a black plague wagon that is sometimes seen slowly and silently moving up the alley, without horses or a driver!</t>
  </si>
  <si>
    <t>Black Well Court</t>
  </si>
  <si>
    <t>Opening west off Book Street, across from the end of Drakiir Street, this cramped courtyard is known for its long-polluted well (the water is black!) and as the meeting place of many gangs of street ruffians, thugs, and cultists over the years. As such, it is regularly patrolled by the city guard and the watch but they often encounter thugs, Dragon Cultists, or worshippers of Loviatar ministering to some poor victim kidnapped from somewhere nearby. There are also rumors of something living under the black water in the well that comes out at night to snatch and feed on passersby.</t>
  </si>
  <si>
    <t>Caedermon's Walk</t>
  </si>
  <si>
    <t>Linking Shipmasters Hall with Wharf Street, this route is named for the ghostly ship captain who often walks up it, wooden clogs echoing in the mist, leaving wet footprints in his wake. Caerdermon was drowned in the harbor by his mate, and rose as a revenant to follow his killer  to Shipmasters Hall. A fearful wizard there blasted him to dust before he could slay the mate and ever since, Caerdermons phantom has walked this alley. There are whispers that the sea captains ghost can slay or harm those who block his path. By day, this route is busy with carts serving the businesses all around. It is one of the alleys dominated by muscular men moving heavy barrels with oneman push-dollies.</t>
  </si>
  <si>
    <t>This narrow winding passage runs east off Buckle Street, just south of, and parallel to, River Street. Overshadowed by tall buildings on all sides, it is gloomy even at highsun and is pitch dark by nighta favorite mugging spot, used by half a dozen or more local thugs at once. Not a place to go near after dusk.</t>
  </si>
  <si>
    <t>Dock Street</t>
  </si>
  <si>
    <t>Fish Street</t>
  </si>
  <si>
    <t>Linking Spice Street and Dock Street in a dogleg west of Wharf Street, this narrow crowded alley gets its name from the drying nets that are hung across it at various levels from wall hooks by night or for repair by day. Down the years, these nets have broken the fall of many thieves and lovers leaping from windows, or have been dropped from above by thugs to entrap people passing along the alley. Although it looks like the webchoked lair of some giant spider, this alley is usually quite safe. However. . .</t>
  </si>
  <si>
    <t>Running parallel to and between Slut Street and the Way of the Dragon, this long, winding back way is home to many soothsayers, shady moneylenders, message runners, and fix-it-for-you thug bands. Avoid it if well-dressed or carrying obvious wealth. Thieves are never far off.</t>
  </si>
  <si>
    <t>Melinter's Court</t>
  </si>
  <si>
    <t>Behind (east of) the Hanged Man tavern, this dark courtyard is of ten full of pipe smoke, as philosophers spill out of the tavern, tankards in hand, to continue debates begun inside. Named for the evil mage who, a decade or so ago, formed a gang of thieves that met here to plan their villainy, this courtyard continues to be used from time to time by the evil mages who were once Melinters apprentices. Melinter is dead, but at times mages arrive at night, sleep any patrons in the courtyard, and meet to plan dark deeds. I couldnt find anyone willing to tell me very much about these wizards, but I did hear the names Azibar of the Seven Skulls, Felibarr Blacklance, and Onshall Goldcloak mentioned.</t>
  </si>
  <si>
    <t>Paralleling Wastrel Alley on the west, from north of Adder Lane to Belnimbras Street, this narrow alley doubles back on itself (hence its name), and is the favored testing ground of someone who can create magical illusions of beholders. Many Waterdhavians have seen silent, menacing eye tyrants gliding along the alley eyestalks writhingonly to fade away at the touch of hurled objects, or upon reaching the end of the way. What this means, and if it is dangerous, is not yet known.</t>
  </si>
  <si>
    <t>Smuggler's Run</t>
  </si>
  <si>
    <t>The most isolated corner of the ward and also its safest, under the watchful eyes of the Guard and the East Torch Tower, used often for lovers' rendezvous.</t>
  </si>
  <si>
    <t>Snail Street</t>
  </si>
  <si>
    <t>Thelten's Alley</t>
  </si>
  <si>
    <t>Running northwest off Watchrun Alley, across from the end of Drawn Sword Alley this short way is named for the crazed wizard who dwelt here. Through some arcane magic, he survives as a wizshade, and can still be encountered here or in Theltens Court, which opens off this alley to the north. This sometimes-seen magical apparition may whimsically ignore or aid folk, but more often attacks. The Watchful Orders best efforts have not yet succeeded in destroying Theltens strange remnants.</t>
  </si>
  <si>
    <t>The Way of the Dragon</t>
  </si>
  <si>
    <t>Three Daggers Alley</t>
  </si>
  <si>
    <t>Linking Blackstar Lane and Spiderweb Alley this winding way is famous for the curse cast here by the mage Arundoom. Struck in the back by three daggers hurled by a treacherous apprentice, he survived to take revenge. Once for each of his eight years of apprenticeship, the apprentice was driven by magical fear to flee up the alley and there face three animated daggers that swooped out of thin air at random points up and down the alley. The spell survives, despite the efforts of later wizards to eradicate it. Because of this, anyone using the alley must beware three random attacks.63 Thugs sometimes lure or chase intended victims into the alley to get them injured. This route is sometimes called just Thrown Dagger Alley.</t>
  </si>
  <si>
    <t>Linking Snail Street and Slut Street, this relatively open, safe passage is today much used by cartersrushing wagons are its chief danger. Of old, it was frequented at night by a vicious gang of trolls dwelling in the citys sewers. They slew many citizens before being hunted down. Some sages misname this alley Troll crush Alley.</t>
  </si>
  <si>
    <t>Running due west from the midpoint of Bitter Alley, this way turns south and then loops back north across itself to reach the broad way of Fish Street. The back way into the Thirsty Sailor, this still-dangerous passage is a haunt of thieves, thugs, and ladies of the evening who defend themselves or fell would-be customers with sleep-poisoned rings or long nailsheaths. Its name comes from an old joke about needing to drink two flasks of wine to have the courage to walk down it.</t>
  </si>
  <si>
    <t>This northeast/southwest route links Nelnuks Walk with Redcloak Lane and Gut Alley and gets its name from its frequent use by the city watch and the city guard to hurry across this part of Dock Ward. Being in the path of a running (or mounted, and charging!) patrol is itself a dangerand carters at times race each other along this route. Thieves and cruel pranksters have been known to stretch tripwires and stranglewires across this alley by night. It is common knowledge in the ward that major gangs in this area have hired eyes watching this route to keep track of the city guard and the city watch.</t>
  </si>
  <si>
    <t>Burnt Inn Street</t>
  </si>
  <si>
    <t>Chop Street</t>
  </si>
  <si>
    <t>Gawenknife Street</t>
  </si>
  <si>
    <t>Nanze Street</t>
  </si>
  <si>
    <t>Northyard</t>
  </si>
  <si>
    <t>Saltpork Street</t>
  </si>
  <si>
    <t>Shanty Lane</t>
  </si>
  <si>
    <t>The Fieldway</t>
  </si>
  <si>
    <t>The Trollyard</t>
  </si>
  <si>
    <t>An old killing field from the time of the Troll Wars</t>
  </si>
  <si>
    <t>Andamaar's Street</t>
  </si>
  <si>
    <t>Anteos Lane</t>
  </si>
  <si>
    <t>House Anteos. They are a very old Waterdeep family involved in trading, money-changing and barter. Their current reputation is fairly solid. House Anteos was involved in the slave trade a very long time ago (at least 200-300 years ago)</t>
  </si>
  <si>
    <t>This short way circles around the interior of a block of buildings due south of Farwatch Tower, linking up with Watch Alley. It is named for the silent phantom of a black dog that is seen padding steadily along here on many nights. The hound wears a spiked hunting or war collar, stands as tall a goat, and has blazing red eyes. It looks at no one directly and simply walks through people and objects alike.</t>
  </si>
  <si>
    <t>Brahir Street</t>
  </si>
  <si>
    <t>Brassfeather Lane</t>
  </si>
  <si>
    <t>Brondar's Street</t>
  </si>
  <si>
    <t>This short, narrow passage runs north off Golden Serpent Street, along the east wall of the Helmfast noble family villa compound. Its name comes from its site as the downfall of the infamous thief Uluryk Malogh, who was slain by a hail of poisoned arrows here many winters ago after he killed the heads of two noble houses in a tavern brawl and taunted their kin by revealing himself as an agent of the banished Thieves Guild, who had been ordered to bring about their doom. He escaped into the sewers and cellars of the city which he knew as few others do, but the Guild thought him insane and a risk to themselves, and sent agents into the city to slay him. The agents of the Guild caught him in this alley. Some folk swear they have heard the ghostly bubbling whisper of his last words, pronouncing a curse on all traitors, and lamenting that the poison burns so. There are persistent rumors that he made an extensive map of the cellars and sewers, detailing traps, barriers, and locks. If it exists, it has never come to light. The alley is also notable for the fact that much of it was once destroyed by a wyrm bursting up from below! There is an old legend in the city of a dozen or more dragonets that once hatched early and ate their way to freedom, escaping from an importer of dragon eggs into the city sewers. They dined on rats, thieves, and other skulking monsters, growing slowly in size and powers. This tale has probably grown a great deal in the telling, but a single dragon undeniably broke out of some cellar, cell, or sewer below the widest part of this alley some 70 winters ago and flew away over the city to escape into the nearby mountains to the north. Its origin, if it was learned at the time, has been forgotten.</t>
  </si>
  <si>
    <t>At the northeast corner of Endcliff Lane and Nindabar Street stands this rambling old innrecognizable for its exterior galleries. These are continuous balconies running the entire length of the outside, a feature seen in Dock Ward and South Ward, but rarely in this well-to-do district. By night, find it by going to the Endcliff Tower on the city wall, and head west down the narrowest lane you can see. Its on the first corner on your right. Inside, its well worn, even shabbybut the cheerful, understanding keeper makes up for this. Hes quick to hide warm goods or wanted folk, direct adventurers or visitors to where the oddest things can be found in the vast city, and to chat about rumors, treasure tales, and doings in the city in the old overstuffed armchairs in front of his roaring fireplace. For folk wanting only a comfortable, home-like place to stay; this is one of the best lodgings in the city. Oh, by the way, tales of secret passages leading down to smugglers storage cellars and thence to navigable reaches of the cellars are true. But the kindly keeper advised me not on investigate too far unless I felt confident of my ability to defeat a beholder! Proprietor: The amiable, but otherwise unremarkable, proprietor of the Cliffwatch is Felstan Spindrivver.</t>
  </si>
  <si>
    <t>Endcliff Lane</t>
  </si>
  <si>
    <t>Gelthoon Street</t>
  </si>
  <si>
    <t>Hassantyr's Street</t>
  </si>
  <si>
    <t>Horn Street</t>
  </si>
  <si>
    <t>Ilzantil Street</t>
  </si>
  <si>
    <t>Immar Street</t>
  </si>
  <si>
    <t>Lion Street</t>
  </si>
  <si>
    <t>Manycat's Alley</t>
  </si>
  <si>
    <t>This way crosses two city blocks and winds through the interior of a third, running between and for the most part parallel to Julthoon Street and Traders Way. It passes just to the south of the Adarbrent noble family villa, and is notable not only for the many cats that roam it (for which it is named), dining on leavings from several butcher shops located along its run, but also for the many carved stone heads that adorn buildings along the alley. The carved heads are of both sexes and many races and are very lifelikeleading some fanciful folk to claim they are petrified, severed heads of onceliving beings. Whatever their origin, it is widely believed in the city that the heads speak aloud from time to time, uttering cryptic messages.</t>
  </si>
  <si>
    <t>Nindabar Street</t>
  </si>
  <si>
    <t>Phull Lane</t>
  </si>
  <si>
    <t>Saerdoun Street</t>
  </si>
  <si>
    <t>Sammarin's Street</t>
  </si>
  <si>
    <t>Sashtar Street</t>
  </si>
  <si>
    <t>Selrin Street</t>
  </si>
  <si>
    <t>Shando Street</t>
  </si>
  <si>
    <t>This short alleyway circles south from Stabbed Sailor Alley only to meet with it again, encircling the Margaster noble family villa. It is named for a famous incident, many summers ago, when a wizard Phantamos of the Purple Cloak, who went on to become mighty in Art, a legend across the Northwas learning to fly by means of magic and swooped wildly through a huge cart of crockery being pushed along this alley to make delivery to a shop here. For many years a tavern, the Wizard with Wings, backed onto this alley fronting on Suldoun Street, but it burned down of suspicious causes a decade ago. A fine shop offering spectacular hats, wigs, and body-manes to ladies stands on the site now.</t>
  </si>
  <si>
    <t>This alleyway links Vhezoar Street with Whaelgond Way. At its midpoint stands a clump of magnificent shadowtop trees of great age and height (some 90), that shade the streets around and provide a home to nesting birds. This alley links with Shattercrock Alley and is linked to the Street of the Manticore to the north by a tiny alleyway known as Sprangalars Swordcut. The Swordcut and Stabbed Sailor got their names in the aftermath of a bloody street fight, years back, when citizens fought with followers of the Cult of the Dancing Bear and either destroyed it or drove it underground. The alleyway is a busy but safe delivery route today. Its shade makes it a favorite stroll on hot, sunny days.</t>
  </si>
  <si>
    <t>Street of the Manticore</t>
  </si>
  <si>
    <t>Sulmor Street</t>
  </si>
  <si>
    <t>Tarnath Street</t>
  </si>
  <si>
    <t>Tarsar's Street</t>
  </si>
  <si>
    <t>The Beaconmarch</t>
  </si>
  <si>
    <t>The Trollmarch</t>
  </si>
  <si>
    <t>Thunderstaff Way</t>
  </si>
  <si>
    <t>Tower March</t>
  </si>
  <si>
    <t>A narrow, little-known passage winding through the interior of a city block just north of, and parallel to, the eastern end of Delzorin Street, this alleys deadend is a favorite night haunt of gambling gangs bored, wealthy youths who waste their money on dares and games of chance. By day it is safe and crowded with carts of garbage and delivered goods for the businesses that back onto it. By night, it is the turf of aggressive youths of both sexes who often pelt the city watch with stones.</t>
  </si>
  <si>
    <t>Undal's Lane</t>
  </si>
  <si>
    <t>Ussilbran Street</t>
  </si>
  <si>
    <t>A short passage that runs due south from Farwatch Tower before looping back to meet itself, this lane serves as an assembly point for city watch patrols and a quick route south for them hence its name. It is as safe as an alley can be, except for a curious thing, as yet unexplained: From time to time, single, severed, bloody bare human feet are found lying in it.</t>
  </si>
  <si>
    <t>Whaelgond Way</t>
  </si>
  <si>
    <t>Windborne Way</t>
  </si>
  <si>
    <t>Zendulth Street</t>
  </si>
  <si>
    <t>The Cliffride</t>
  </si>
  <si>
    <t>Aureenar Street</t>
  </si>
  <si>
    <t>Bliss Street</t>
  </si>
  <si>
    <t>Breeze's Cut</t>
  </si>
  <si>
    <t>Chasso's Trot</t>
  </si>
  <si>
    <t>This wide, very short passage runs north off Zarimitar Street due north of the Courtyard of the Well. Its name comes from an incident involving the long-ago wizard Milist Samblin of the Many Cloaks who, when set upon by thieves in this alley used a cloak that swallowed them whole in one flap. They were never seen again! Today, the alley is notable as the usual vending place of a nameless old man who sells ear oil. Made of the fat of adders boiled down into oil, it is thought by many to be a cure for deafness when poured into the ears. I shudder at the very thought.</t>
  </si>
  <si>
    <t>Darselune Street</t>
  </si>
  <si>
    <t>Delzorin Street</t>
  </si>
  <si>
    <t>Diamond Street</t>
  </si>
  <si>
    <t>Feather Street</t>
  </si>
  <si>
    <t>Flint Street</t>
  </si>
  <si>
    <t>This alley runs along the southern wall of the House of Inspired Hands, Waterdeeps temple of Gond. The temples main entry gate opens onto it, and it is named for its use by locals to watch the latest explosive or otherwise entertaining results of inventions dedicated to Gond. If inventions seem too dangerous to operate within the temple, theyre often tried here. Things can get quite dangerous! Locals are generally unconcerned, and stand watching while food vendors circulate among them.</t>
  </si>
  <si>
    <t>Gorl Street</t>
  </si>
  <si>
    <t>Grimwald's Way</t>
  </si>
  <si>
    <t>Gulzindar Street</t>
  </si>
  <si>
    <t>Haltovar Street</t>
  </si>
  <si>
    <t>Heroes's Walk</t>
  </si>
  <si>
    <t>Ignorance Alley</t>
  </si>
  <si>
    <t>Ivory Street</t>
  </si>
  <si>
    <t>Jelzar's Stride</t>
  </si>
  <si>
    <t>Julthoon Street</t>
  </si>
  <si>
    <t>This alley runs south from the Wallway to join with Rook Alley. It is named for a famous local sailor, who dwelt here before his death some 70 winters ago. Kulzar was master of a ship appropriately known as the Lost Luck, which ran aground on shoals near Waterdeep one stormy night and broke up. Kulzar, a man of terrific strength, swam his personal cabinhold treasure ashore chest by chest through the crashing surf, and is reputed to have hidden it somewhere in or under this alley Many have looked, but Kulzars gems and coins have never been found. Any folk who try digging for them will attract the attention of the city watch, wholl require that they replace the paving stones when theyre done and forbid any tunneling towards the city wall. Diggers will also attract the attention of certain old sailors, wholl shadow the treasure-seekers in hopes that theyll discover Kulzars jools and can then be robbed</t>
  </si>
  <si>
    <t>Mendever Street</t>
  </si>
  <si>
    <t>This alleyway curls around the interior of the city block bounded by Mendever, Vondil, Sul, and Delzorin Streets, and is named for a famous ancestor of the  Irlingstar noble family, whose villa is partly encircled by the alley. Moarinskoar rebelled against the family hopes and dictates, and ran away to sea to become a famous shipmaster. After a long, successful trading career on the Sword Coast, he turned pirate and is said to sail his ship still, as a wight commanding a zombie crew. The Moonwind, his fast caravel, is now a ghost ship, still seen scudding along the Sword Coast. Moarinskoar tries to board all the ships he meets. If a ship is bound for Waterdeep, he does not attack, but demands that it deliver a message to the Irlingstars: Tell my mother I love her; but Im not ready to come home yet. Local lore whispers that when he does come back, this peaceful alley will become a killing ground haunted by his undead crew!</t>
  </si>
  <si>
    <t>This back alley curls around the walled villa of the noble family for which it is named. Of old, Waterdeeps first temple to Selune was located on this site. Known as the High House of Stars, it was burned to the ground by raiding worshippers of Bane. Selunes faithful never set foot on the desecrated ground again, building their present temple a block to the west. Local rumor holds that the cellars of the burnt temple still hide magic and wealth, buried under burned rubbleand that they can be reached by stairs and shafts now hidden under the paving stones of this alleyway</t>
  </si>
  <si>
    <t>Morningstar Way</t>
  </si>
  <si>
    <t>This alleyway is named for the first magistress of The House of Wonder, who died more than one hundred twenty years ago. It is a busy shortcut route used by merchants and their delivery carts, and is often crowded with would-be wizards coming to The House of Wonder hoping to hire on as an apprentice to a wizard. Some are anxious to impress everyone with their magic, or are just very, very nervous - and they have been known to let fly wildly with magic, endangering passersby.
They vanish hurriedly, though, when the Circle of Skulls appears. This spellhaunt (as wizards call it) is all that is left of some early priests of Mystra who tried to devise their own means of immortality and achieved only a lichlike state. These eerie skulls are always seen floating in a circle, arguing among themselves in hollow, echoing voices. They spit spells from their empty mouths or hurl beams of fire from their empty eye sockets when angered by those they encounter, but they are unpredictable and might help someone with information instead of attacking. They seem tied to Pharra's Alley, and they never appear anywhere else in the city (though the information they pass on indicates that they must be able to see and hear things in other parts of Waterdeep).</t>
  </si>
  <si>
    <t>Phastal Street</t>
  </si>
  <si>
    <t>Running south off Aureenar Street at its eastern end, this alleyway hooks around inside a city block to parallel Phastal Street, to the south, for much of its length. It is named for those caught in it in more lawless days by thieves. Such unfortunates didn't have a prayer of escape due to the length of the alley and its lack of side exits. A disused warehouse encircled by it (located just east of it's lone tree) is sometimes magically replaced by an infamous vanishing shop that deals in magic, spell components, weird artifacts, and objects from other worlds and planes. This place, rarely seen these days, is known as Whistlewink's Revenge, after the crazed old wizard who runs it</t>
  </si>
  <si>
    <t>This narrow alley runs up the interior of the westernmost city block on the north side of the Street of Glances. A famous inn, the House of the Flying Horse, once backed onto this alley. The inn was used by smugglers as a clearinghouse for fencing stolen goods and was ultimately destroyed in a spell duel between rival wizards. A treasure of unclaimed smugglers loot is still said to lie hidden somewhere around or under this alley which got its name from the number of times smugglers ran full tilt down it to escape city guardsmen raiding the inn.</t>
  </si>
  <si>
    <t>This alley just north of Skulls Street, curls around the inside of the city block entered by Kulzars Alley. It is named for a notable thief, the Rook, who flourished about 50 years ago and had his secret headquarters here. He died fighting in it when discovered by officers of the city guard. The Rooks hold was a series of old cryptsthe old burial grounds that give Skulls Street its name that he tunneled down to from this alley. The tunnel, blocked off with stones, is said to still exist, along with his treasure. It is guarded by undead from the crypt who attacked the last folk brave enough to unseal the tunnel.</t>
  </si>
  <si>
    <t>Rough Road</t>
  </si>
  <si>
    <t>Runer's Alley</t>
  </si>
  <si>
    <t>This short, three-branched passage winds through the triangular city block that stands between Julthoon Street, Haltover Street, and the Sutherlane. It is named for the Runer, a minstrel who slept here for years. A wizard once mistakenly thought Runers pipes were enchanted and his song a magical attack, so he used a dispel magic on the minstrel. It stripped away Runer's magical disguise, revealing him to be a missing noblewoman, Shrylla Manthar. This eccentric free spirit had fled when her parents told her whom to marry and escaped discovery for almost 30 years. Unmasked, she refused to return to her house and station and lived on in this alley becoming known as Shrylla of the Spiders. Her long, fantastically coifed hair hid not only needle daggers and lockpicks, but a poisonous spider trained to defend her. Feeling death coming, she climbed Mount Waterdeep to see one last dawn and died there. Her body was not discovered for months among the rocksand the spider lived on in her skull, using one empty, staring eye socket as its door.</t>
  </si>
  <si>
    <t>This tiny, dogleg alleyway opens eastwards off the Street of the Singing Dolphin, just south of Aureenar Street. It is named for Sabbar, an unscrupulous wizard who dwelt at its innermost end until he disappeared, some 80 winters ago. Sabbar was known to hurl fireballs at boys who ventured into this alley to play, and was infamous for once maliciously transforming buckets of raw, live fish bait worms into the semblance of well-cooked, spiced beef roasts, just before guests were served at a feast. Nowadays, this alley is the gathering place for a local street gang, who can sometimes be hired to watch or follow a person by anyone bold enough to contact and pay them.</t>
  </si>
  <si>
    <t>This shortcut runs northwest from Diamond Street. It was named for the bags of gems and valuables that jewelers used to carry along it before waiting thieves made the trip too dangerous (in the days when Waterdeep had a Thieves Guild). Its now a place where the coaches, carts, and mounts of the travelers staying at the inns all around it load and unload their passengers and cargo, and as a result is wellpaved with dung.</t>
  </si>
  <si>
    <t>Seaeyes March</t>
  </si>
  <si>
    <t>Seawatch Street</t>
  </si>
  <si>
    <t>Running south from the Street of Lances, this alleyway offers rear access to the buildings in its city block. Usually shrouded in sea mist, it once led to a now-vanished inn, the Banshee at Bay (other, unrelated inns also bear this name in Cormyr and in Amn). The inn was destroyed, over a hundred winters ago, after everyone inside it was found dead of some unknown disease. Their restless spirits are still said to haunt the alley though few have seen anything eerie in recent years.</t>
  </si>
  <si>
    <t>This alley circles the interior of a triangular city block north of Aureenar Street and east of Stormstars Ride. It is named for an antiquated sort of knife known as a shank, wielded by thieves who used to gather in this alley. Today, it is a crowded place stacked with fish crates where many city birds gather to feed. Local youths and visitors skilled with a sling or hurled sticks and stones kill the birds to sell to cooks throughout the city or for their own meals.</t>
  </si>
  <si>
    <t>Shark Street</t>
  </si>
  <si>
    <t>Sharra's Flight</t>
  </si>
  <si>
    <t>This wide courtyard opens east off the Street of Whispers and connects with Moonstar Alley. It is named for Sharra of the Invisible Dragon, the famous archmage who roused Neverwinter in a long-ago coastal war by using a spell to bring her cry into every bedroom of the city: Awake, and to arms! Awake, or the princes of Sundul will come for us in our beds! Due to her efforts the forces of Neverwinter rose up, defended their city against the naval attack, and followed their foes home to destroy the Calishite realm of Sundul. Sharra created this route when still an apprentice to escape being caught in a magical battle between rival mages of power. She blasted down a building and ran through the space shed just cleared. The open space has remained that way ever since. It is today used by several street vendors, who cram their stalls into it, selling candies, sweets, exotic liqueurs, eel pie and rare delicacies of the deep, and cut-rate jewelry to passersby</t>
  </si>
  <si>
    <t>Shield Street</t>
  </si>
  <si>
    <t>Sighing Maiden's Walk</t>
  </si>
  <si>
    <t>Skull Street</t>
  </si>
  <si>
    <t>From the north end of Gorl Street, this alley curves east and then north to meet the Street of Glances. Named for the smell of the fishbone pile that was located here until the Lords tightened laws about garbage, this is today a pleasant, paved back way with a tree, benches for relaxing under its shade, and a small handpump of cool water for public use. Its a good spot for the visitor to rest in for awhilebut it also seems to be a favorite meeting place for whispered conversations amongst shady characters. Try very hard to look uninterested and hum or yawn to indicate that youre not listening if youre getting the eye.</t>
  </si>
  <si>
    <t>Staghunter's Way</t>
  </si>
  <si>
    <t>Stormstar's Ride</t>
  </si>
  <si>
    <t>Street of Glances</t>
  </si>
  <si>
    <t>Street of Whispers</t>
  </si>
  <si>
    <t>Telchar Lane</t>
  </si>
  <si>
    <t>The Blue Alley</t>
  </si>
  <si>
    <t>In the Year of the Blue Flame (1327 DR), a mad, reclusive mage named Keilier Twistbeard constructed the Blue Alley as a way to afford himself endless amusement. Although Keilier now wanders other planes, he still returns periodically to watch visitors encounter the alley's perils, making bets with old friends like Maaril on the victims' probability of success. The Blue Alley is a deathtrap, filled with cruel traps and illusions, and the fabled sword Magebane.
Whenever PCs boast of their adventures in Waterdeep's shops and taverns, invariably the proprietor or one of the regulars will inquire, "Ah, have ye tried the Blue Alley yet, then?" Nearly all Waterdhavians have heard of the Blue Alley and know that it lies in Sea Ward. Residents of that ward usually know that its entrance opens on Ivory Street. Anyone who goes looking on Ivory Street can find the Blue Alley with a DC 10 Search check. The alley's blue paving stones glow faintly underfoot, leading to a T-shaped intersection adorned with a carved stone image of a man's face twisted in fear.</t>
  </si>
  <si>
    <t>The Fanebar</t>
  </si>
  <si>
    <t>The Ghostwalk</t>
  </si>
  <si>
    <t>This crescentiform alley branchesoff the southern half of Murlpar Street and curls around the interior of the city block its found in, providing delivery access and garbage storage for the businesses and homes located here. It boasts several shadowtops (climbing trees that local children spend much time playing in). Its also known to be the place where the ghost of a long-ago noble rake, a harmless but frightening phantom, walks. He carries a drawn sword and whispers, Ive killed him! Ive killed him! as he staggers along, his own fresh blood welling out and down him until hes entirely coveredand fades away.</t>
  </si>
  <si>
    <t>The Lions</t>
  </si>
  <si>
    <t>There’s a persistent but patently false legend that the famous Lion Gate at the Field of Triumph is the gaping maw of a sea lion. The architectural designs for the gates show this to be false, however, and they can be viewed in the Map House — the guildhall of the Surveyors’, Map-, and Chart-makers’ Guild in the Castle Ward.</t>
  </si>
  <si>
    <t>The Skulkway</t>
  </si>
  <si>
    <t>This short passage cuts across the southern corner where the Street of Glances meets Westwall Street. It was literally used to skulk past the noses of the city guard when they established a stationary watch at the crossroads against smugglers. At the time, the Skulkway was occupied by a building or so all but the smugglers thought. It was actually an empty shell, with holes in each wall large enough for a cart to be driven through. The holes were covered by illusions created by an enterprising wizard, and during the day doors were rolled across the openings under the cloaking illusion to avoid unintentional discovery of the magic. This lasted until one day the building vanished illusions, stonework, roof and all. Some claim the smugglers fought amongst themselves, and destroyed the place. Others think the Lordsor a powerful wizard acting for themmade the building vanish. The cause of the disappearance was a hot topic for arguments among local citizens. None knew the truth.</t>
  </si>
  <si>
    <t>The Street of the Singing Dolphin</t>
  </si>
  <si>
    <t>Trollkill Street</t>
  </si>
  <si>
    <t>Vondil Street</t>
  </si>
  <si>
    <t>Wagonslide Alley</t>
  </si>
  <si>
    <t>This alley links Westwall Street with Seawatch Street through the block bounded by Diamond Street on the south and Grimwalds Way on the north. Its name comes from the steep, slippery slope leading up it from the west that has made many a wagon slip down it in wet or icy weather. In winter, sea rime is almost unbelievably fast to freeze here. To improve traction, the stones of this street are laid loose, so they sit unevenly. Tripping is easy if you go too fast or dont look down. Under many of the stones are small hollows or pits, some undoubtedly dug by children playing in the street. Locals told me that not only are messages often left under certain stones, but some of them conceal magical weapons left ready by thieves who operate in the city from time to time. These are invisible weapons cached in plain sight under the stonesbut, since they are invisible, no one can see them. Horridly clever, eh? It is certain that whenever I went up or down this alley, I could feel the heavy gaze of eyes from windows above, where old men sit seemingly all day with nothing to do.</t>
  </si>
  <si>
    <t>Westwall Street</t>
  </si>
  <si>
    <t>Whim Street</t>
  </si>
  <si>
    <t>Wrightstone Street</t>
  </si>
  <si>
    <t>Zarimtar Street</t>
  </si>
  <si>
    <t>This long, narrow way runs parallel to the Way of the Dragon south of Brians Street in the Tween Run area. It is named for the Blacklock, a waist-high stone obelisk about halfway down its length. The Blacklock has a hole worn in it, and youths play games that involve hurling a coconut or rag-and-rock ball through the hole to score points. Local lore says that anyone pure in heart who puts part of their body such as an arm or leg, through the hole will be healed. Gangs and sneak-thieves roam this alley. Anyone trying to remove, chip pieces from, or cast spells at the Blacklock will be attacked by a general rising of the neighborhood, all of whom believe the Blacklock brings them luck and wards off any tanarri that may roam near.</t>
  </si>
  <si>
    <t xml:space="preserve">This alley runs south from Telshambras Street only to loop around and rejoin it again. Sometimes miscalled Illimars Alley this street is named for a famous local tailor who grew very rich. When he died of blacktongue fever, the bulk of his wealth was never found. Some think its buried or walled up in one of the buildings here, because he owned the whole block. Before Ilisars time, this back route had a grimmer name: Grave Alley In the days before the wizard Anacaster established gate- tombs in the City of the Dead, citizens of Waterdeep too poor to afford a crypt or to have a country villa to be buried at were interred here. Coffins were put in vertically under each flagstone. The eruptions of undead this caused forced abandonment of this practice very long agobut locals whisper that sometimes wights, ghouls, zombies, and skeletons come up from the depths of the earth here! </t>
  </si>
  <si>
    <t>This very short, curving run links Blacklock Alley to Brians Street, just west of Fishwife Alley It is named for a famous mouse that ran along it in front of the wizard Ahghairon and turned out to be, as he suspected, a shapeshifted sorceress of great powerthe goddess Mystra, in fact! It is today the haunt of one of Waterdeeps bestif thats the proper terminformants and eavesdroppers: Ruufdeidel Roove Ressatar, a short, imp-like little man who is perpetually smiling and has a talent for hiding, moving silently and passing unnoticed. He can usually be found here lounging against a wall awaiting hire.48 The alley is said to be sacred to Mystra. Here she aids those faithful to her and punishes any who would harm her faithful taking refuge here.49 Of old, the wizard Thunturn, whose hair was white with age, came here in his pride and power to challenge Mystra for mastery of all magic and she sent him away humble, stripped of all Art, his hair turned jet black from the fright of confronting Her.</t>
  </si>
  <si>
    <t>Ruid's Stroll</t>
  </si>
  <si>
    <t>This short, curving passage links Caravan Court with the nearest Trollwall Tower (the one east of the Redbridle Stables) and is fairly safe thanks to the heavy use by the city guard and the watch. It is named for the ghost of a long-dead mage who appears on foggy nights, walking silently down it with his staff in hand and the cowl of his dark robes drawn over his head. He appears at the Court end in swirling mists and fades away again as he reaches the wall tower. The ghost never reacts to living beings, but it is said anyone who touches or passes through it is shaken by a terrible chill, but thereafter learns a truth.</t>
  </si>
  <si>
    <t>The Forcebar</t>
  </si>
  <si>
    <t>This short, well-traveled passage is named for its intended defensive use. In the event that Waterdeep is invaded, huge sections of stone wall can be magically brought from the ethereal plane to block major roads in the city at strategic points, forming an inner ring of defensible walls. Just south of this alleyway one such wall will block the High Roadand the Forcebar, along with Tilmans Lane, will form a route for defenders along the inside of this wall. Although at least one gang has used the Forcebar to crash caravan wagons on the High Road by spurring fast carts out of it into contact with them and then launching a sudden and well-armed attack on the goods and wagon crew this passage is heavily used by both the city guard and the city watch, and so is fairly safe</t>
  </si>
  <si>
    <t xml:space="preserve">This alley runs due west from Tezambril Street, just south of its junction with Robin's Way. The disused warehouses that line it house gangs of homeless youths, drifters who have come to Waterdeep seeking fortune and come up empty-handed, and fugitives from the law. They fight each other often, driven by hunger and boredomand leap at the chance to attack or rob anyone who passes this way who looks weak enough for a halfdozen or so of them to overcome. The alleys name comes from the many bloody noses they incur fighting with each other when they put away their daggers to avoid swift deaths. </t>
  </si>
  <si>
    <t>A street with a great collection of shops on all sides along its length, and includes such places as Chukis Moneylenders, the Old Druids Herbs &amp; Seeds Shoppe, Salavants Scriveners, Maries Dry Goods, Diabel's Potions &amp; Curatives, Huers Sundries (a rumored fence and contact for thieves!), Caer Bannog (a Moonshae imports shop), and many others.</t>
  </si>
  <si>
    <t>This short passage links Quaff Alley with Virgin's Square. Many men habitually slip through here in livery or finery. Cutpurses sometimes lurk here to prey on them, but city watch patrols are quite frequent</t>
  </si>
  <si>
    <t>This crescent-shaped alley lies between Sorn Street and River Street. It is a frequent haunt of a dangerous apparition, known as The Hand That Sings, which was seen more often near the docks in older days but has been in this new location for nearly two decades. The Hand appears to be an animated, severed human hand with a mouth in its palm - a strange apparition all too similar to the sign of cursed Moander, the ancient and evil god who never sleeps quite soundly enough. The Hand is said to snatch valuables it fancies - especially magic - when it encounters them, and to occasionally attack folk in the darkness, strangling them or tripping them into fatal falls. Most often, though, it seems to take no notice of those who do not bother or follow it, merely drifting along, eerily singing old and fragmentary Sword Coast ballads and love songs as it wanders through the night. Unbeknownst to all, the Hand is actually a living combination of two spells: handfang and magic mouth. Fashioned by one of Halaster's apprentices long ago, it now wanders about Waterdeep, following the barely remembered dictates of its mad creator.</t>
  </si>
  <si>
    <t>Chelor's Alley</t>
  </si>
  <si>
    <t xml:space="preserve">This short passage runs due west from the Court of the White Bull. Lit each night by many lamps set in the windows of the upstairs home of the man it is named for (a merchant who just loves candles), it is used as a rendezvous by those who need light enough to read by (to check maps or contracts, for instance), and by city watch and city guard patrols who need to examine evidence. </t>
  </si>
  <si>
    <t>Reached from Chelor's Alley, this back-of-the-shops delivery route is always crowded with crates, barrels, and the like. By night, rats of both the human and rodent sort lurk here - where crates can easily be thrown or used to block the escape of surprised victims. This alley serves as the informal headquarters of the Plague Rats in the City of Splendors.</t>
  </si>
  <si>
    <t>Hunters' Alley</t>
  </si>
  <si>
    <t>This narrow passage runs east from the Way of the Dragon. It continues the route of Soothsayers Way. It is named for two brave brothers who roamed the Realms when yet young. One became a lore lord of the Realms, and the other currently aspires to dukedom. As in their company, those who traverse this way generally have a wild but ultimately safe journey.</t>
  </si>
  <si>
    <t>Irimar's Walk</t>
  </si>
  <si>
    <t>Lamp Street</t>
  </si>
  <si>
    <t>Lathin's Cut</t>
  </si>
  <si>
    <t>This short passage links the Plinth and Jelabril Street to the High Road. It is named for the man who leveled his own house to create it for the greater convenience of the devout. Both citizens and visitors used it as a landmark shortcut, and rendezvous</t>
  </si>
  <si>
    <t>Stretching west from Atkiss Alley to the rear of the Golden Horn gambling house, this short passage is named for its traditional use by drunkards, who drink here until they pass out, and snore the night away. In winter, the city watch spreads straw here for burrowing-bedding, to keep these unfortunates from freezing to death. Many a thief or adventurer has hidden among it temporarily.</t>
  </si>
  <si>
    <t xml:space="preserve">Now a proper street, this passage is the traditional neighborhood of scribes, cartographers, and clerks. It is named for the feathers that most people of letters use as pens. You can still hire many here. The visitor will see many exterior staircases winding up and down the sides of the rickety old buildings along this lane. Children love to play among them, and so, by night, do thieves. </t>
  </si>
  <si>
    <t>River Street</t>
  </si>
  <si>
    <t>Soothsayer's Way</t>
  </si>
  <si>
    <t>This former alley long ago grew into a major local street, but retained the feature that created its name: the ongoing bazaar of stalls and street vendors, selling everything cheap. This shoppers gift from the gods never closes. By night, this route is brilliantly lit, and the trading goes on. The place to go for small trifles, buttons, laces, and whatever you cant find elsewhere. It is apt to be crowded. Beware thieves.</t>
  </si>
  <si>
    <t>Spindle Street</t>
  </si>
  <si>
    <t>A behind-the-shops way running westerly from the southernmost end of Quill Alley, this innocentlooking passage is where the Thieves Guild of old used to divide up the street takings of a nights work. Now its a boxlittered backwaterbut it still used for shady meetings. Its an especially good place to change clothing or don a disguise.</t>
  </si>
  <si>
    <t>This short cut-through links Irimars Walk with Andamaars Street at the north end of Trades Ward. Its an echoing, bare passage overhung by balconies where hard currency girls dwell, lowering rope ladders to clients. Theln was a businessman who lived and died long ago in one of the buildings on this alleyway.</t>
  </si>
  <si>
    <t>Running east off the Way of the Dragon to Burdag Lane just north of the Plinth, this passage and Lathins Cut provide a shortcut through the blocks of buildings. Thieves often preyed upon the traffic here in older days but Tsarnen the ranger made it his business to bodily dispose of them in a quite unpleasant manner one summer before the Thieves Guild was overthrown. (Tsarnen had had a very bad expience with muggers early in life.) The thieves moved to safer hunting grounds after a short time. These days, with Tsarnen long in his grave, the passage is not quite as safe, but watch patrols and, by day pilgrims and priests pass along it often.</t>
  </si>
  <si>
    <t>This alleyway runs east and south from the eastern end of Spendthrift Alley, linking it to the easternmost end of Vellarrs Lane. By night, its very dark and a favorite working ground for thugs, some of whom use children to trip or snatch at passersby. Theres a very large rain barrel partway along this alley just behind Thond Glass &amp; Glazing that you should beware of. Its gutter was diverted long ago, and it is used by thugs who crouch inside it, watching for prey through knotholes.</t>
  </si>
  <si>
    <t>This short passage links the Court of the White Bull with Sorn Street. Urcandle was a person (just who has been forgotten), but today this alleyway is where youll find ropes, cables, harness, reins, drovers whips, spare wagon wheels, and the like for sale. If your cart or wagon needs a spare, part, this is the place to look, There are other places in the city that sell such items (notably in South Ward), but the shops along this route have the greatest concentration of such vendors in one area.</t>
  </si>
  <si>
    <t>The northernmost of the passages cutting through the city blocks that stand between the High Road and the Way of the Dragon, this alleyway is named for a long-dead cobbler of some note, Alsible Blackhorn, who lived on it. Today it is a constant haunt of brown rats big enough to make a (disgusting) meal of and some poor folk do just that, hunting them with clubs and hurled, empty crates.</t>
  </si>
  <si>
    <t>Tomb</t>
  </si>
  <si>
    <t>This small, black marble tomb is the final resting place of those Lords who wish to be buried in state. It is fronted on three sides by statues of the Open Lords - Ahghairon (north), Baeron (east), and Lhestyn (south). There is no statue on the western face, but there is a door apparently made of the same smoky material as the Lords' helms, which prevents any from seeing or entering the inside of the tomb. Only one Lord has been buried here in the past three decades, and the identities of all buried Lords remain secret even in death, as bodies interned herein are buried in full Lords' regalia.</t>
  </si>
  <si>
    <t>This is the official warriors' tomb of Waterdeep, for fighters and all who fall in battle. Its blue marble walls enclose a trophy hall with many remembrances of the fallen, including the sword hilt of Raurlor (its blade long since turned to the skeleton of an asp). At the far end of the hall is one of Anacaster's portals, leading to pleasant rolling fields on an "empty", grassy plane, where the warriors are buried, row upon row.</t>
  </si>
  <si>
    <t>This is a special tomb for sages - a small, dusty tomb with only about eighty sages interred inside. What makes it interesting to some illicit treasure hunters is the rumor that many of the sages' rarest tomes and books were interred with their cremated remains (a false rumor maintained by Laeral and others to flush out dealers of forbidden lore).</t>
  </si>
  <si>
    <t>Maldiglas Turntower "the Magnificent" reigned as Mystra's Magister from 1318 to 1322 DR. During his reign, Maldiglas created a number of magical refuges for arcane spellcasters to use in times of injury or sickness. One such refuge lies in a cavern deep inside Mount Waterdeep. The cave is approximately 40 feet in diameter and accessible only through two-way portals (two of which are located in each ward). From inside the cavern, one can see out the mouths of the fourteen portals that open into its walls and leave simply by stepping through those archways. An observer from the other sides of the portals cannot see in, and one can enter only by whispering the name of Maldiglas while stepping on the correct stone.
The existence of Maldiglas's Refuge is kept as secret as possible by the Watchful Order of Magists &amp; Protectors, concealed beneath a cloak of wild, exaggerated tavern tales told only when someone asks about the cave or claims to know something of it. Apprentices using scrying globes in Blackstaff Tower monitor use of the Waterdeep refuge. Khelben and Laeral have promised the Watchful Order and the Lords of the city that they will only intervene in visits to the refuge if one being attacks another within. They have made no promises, however, about not magically tracing or spying on users of the refuges, after such beings depart. The Watchful Order has secretly decided that anyone using the refuge more than twice in any month will be interviewed by senior mages of the Order as to their doings, aims, and current foes to uncover any possible perils to the Order, the city, or "the prosperity of ongoing trade in the North." The order is not above temporarily substituting false stones for the real ones to prevent specific portals from operating - particularly when Waterdeep is at war or there is suspicion of immediate covert magecraft hostile to the city.
The known, automatic powers of the refuge (really a mythal created with epic spellcasting) include the following spells cast upon anyone entering the refuge: break enchantment, endure elements, and heal. A single individual can receive the spells no more than once per day, and the refuge can cast the spells five times per day. The portals leading to the refuge are as follows:
Castle Ward: 1st - Small, permanently chained-off (with chains anyone can step over or roll or crawl under) "mud sinkholes" between the Watching Tower and the Palace Stables. 2nd—At the southwestern end of Fetlock Court (past the horse-trough).
City of the Dead: 1st - The stone that begins under the right heel of Ahghairon's Statue. 2nd - The "waterdrip wash" stones set under a downspout on the western side of the Mariners' Rest.
Dock Ward: 1st - The fish-shaped stone halfway down Odd Street, near its northern edge. 2nd - The moon-shaped stone set into the mouth of Aline's Way, were it meets Keel Alley.
North Ward: 1st - On the west side of the rain barrel that stands against the north wall of the Grinning Lion tavern, just off Golden Serpent street. 2nd - Inside a cubicle behind an open doorway in the southeastern wall of Farwatch Tower. The cubicle is a tiny, tall bare room whose walls are several feet thick, and it is regularly checked by the Watch, beggars seeking shelter, conspirators, and lovers. The Watch has spread a story about the door being always open because they cannot keep it locked no matter how hard they try. Truthfully, the cubicle is a haunted sentry post.
Sea Ward: 1st - A footstone marking the burial site of a long-dead Open Lord's faithful guard dog, Rivuryn, which is set into the turf just south of a small stand of trees that lies inside the city wall immediately south of Seaseyes Tower. Sometimes a portable wooden bench hides the footstone. 2nd - A stone half-hidden under a downspout, on the seaward side of the Fanebar, at the southernmost corner where a narrow passage leads through Kulzar's Alley.
Southern Ward: 1st - The stones just outside the back (south) door of the Midnight Sun tavern, where garbage is usually piled. 2nd - The round stone set into the street between Athal's Stables and the city wall guard tower that faces it.
Trades Ward: 1st - The huge, cracked, paving stone set into the eastern end of Ironpost Street, on its southern edge (right against the wall of the corner building). 2nd - On the rooftop of the Gray Serpent Inn, just at the head of the back stairway on the outside wall of the building.</t>
  </si>
  <si>
    <t>BUILDING TYPE</t>
  </si>
  <si>
    <t>HOUSE DESCRIPTION</t>
  </si>
  <si>
    <t>MULTIPLIER</t>
  </si>
  <si>
    <t>COST IN NUMBER FORMAT</t>
  </si>
  <si>
    <t>Coins of Waterdeep</t>
  </si>
  <si>
    <t>CASTLE2</t>
  </si>
  <si>
    <t>CITY OF DEAD3</t>
  </si>
  <si>
    <t>DOCK4</t>
  </si>
  <si>
    <t>FIELD5</t>
  </si>
  <si>
    <t>NORTH6</t>
  </si>
  <si>
    <t>SEA7</t>
  </si>
  <si>
    <t>SOUTHERN8</t>
  </si>
  <si>
    <t>TRADES9</t>
  </si>
  <si>
    <t>GS</t>
  </si>
  <si>
    <t>SENTENCE TYPE</t>
  </si>
  <si>
    <t>COURT</t>
  </si>
  <si>
    <t>CHANGES IN 5E</t>
  </si>
  <si>
    <t>Enforced Hard Labor or Imprisonment (dungeon)(1 month) and/or Fine(up to 1,000 dragons)</t>
  </si>
  <si>
    <t>Fine (up to 1,000 dragons) and/or Exile or Ban Against Future Entry (up to 5 years)</t>
  </si>
  <si>
    <t>Imprisonment (light work in Castle compound) (4 days) plus Fine (20 dragons)</t>
  </si>
  <si>
    <t>Death (upon conviction) or Enforced Hard Labor (10-15 years)</t>
  </si>
  <si>
    <t>Death (upon conviction) or Exile or Ban Against Future Entry (permanent) plus Fine (costs of repairs plus 2,000 - 5,000 dragons) or Imprisonment(dungeon) (up to 10 years) and Damages, and Edict Against Convicted</t>
  </si>
  <si>
    <t>Exile or Ban Against Future Entry (permanent) and Damages (as justice demands) orImprisonment (dungeon)(up to 10 years) and Damages, and Edict Against Convicted</t>
  </si>
  <si>
    <t>Imprisonment (light work in Castle compound) (up to 2 years) and Fine (typically twice the price the goods were sold for) and Edict Against Convicted</t>
  </si>
  <si>
    <t>Exile or Ban Against Future Entry (up to 5 years) or Enforced Hard Labor (up to 3 years)</t>
  </si>
  <si>
    <t>Exile or Ban Against Future Entry (up to 20 years) and confiscation of all property except one weapon, one week's rations, and clothes worn by the offender</t>
  </si>
  <si>
    <t>Exile or Ban Against Future Entry (1 year) and Fine(500 dragons)</t>
  </si>
  <si>
    <t>Imprisonment (light work in Castle compound) (1 week) and Fine (100 dragons) and Edict Against Convicted</t>
  </si>
  <si>
    <t>Imprisonment (light work in Castle compound) (1 week) and/or Fine (ammount of bribe or attempted bribe)</t>
  </si>
  <si>
    <t>Fine (300 dragons) and Edict Against Convicted (in peacetime; in wartime, sentence can be Death(Instant)</t>
  </si>
  <si>
    <t>Imprisonment (light work in Castle compound) (up to 1 week), Fine (50 dragons) and Edict Against Convicted</t>
  </si>
  <si>
    <t>being in a brawl is not "due cause" unless one is menaced with a weapon):Imprisonment (dungeon)(overnight) and Fine (1 dragons)</t>
  </si>
  <si>
    <t>Fine (5-50 dragons as justice demands; note that this will be in addition to the sentence for any charges placed under The Fourth Plaint)</t>
  </si>
  <si>
    <t>Exile or Ban Against Future Entry (5 years) and Damages (as justice demands) or Enforced Hard Labor (up to 5 years) andImprisonment (dungeon)or Imprisonment (light work in Castle compound) (up to 3 years) and Damages</t>
  </si>
  <si>
    <t>Imprisonment (light work in Castle compound) (up to 1 week) and Damages (costs of repairs and replacements plus up to 500 dragons, payable to whoever maintains the tomb - temple, guild, City or family) and Edict Against Convicted</t>
  </si>
  <si>
    <t>Imprisonment (light work in Castle compound) (up to 1 week) and Fine (up to 1,000 dragons) and Edict Against Convicted</t>
  </si>
  <si>
    <t>Damages (of up to 500 dragons; payable to temple and usually based on ability to pay) and Edict Against Convicted (in addition to charges placed under the Fourth Plaint arising from such an assault)</t>
  </si>
  <si>
    <t>Damages (up to 10 dragons, based on ability to pay) and Edict Against Convicted</t>
  </si>
  <si>
    <t>Damages (up to 5 dragons, based on ability to pay) and Edict Against Convicted</t>
  </si>
  <si>
    <t>Enforced Hard Labor (up to 3 months) and Damages (value lost plus up to 500 dragons), and/or Exile or Ban Against Future Entry (up to 10 years) and Damages</t>
  </si>
  <si>
    <t>Fine (up to 1,000 dragons) and Damages (up to 2,000 dragons) and Edict Against Convicted</t>
  </si>
  <si>
    <t>Exile or Ban Against Future Entry (up to 10 years) and flogging if shackling, cruelty, whipping, branding, or physical indignities are observed</t>
  </si>
  <si>
    <t>Damages (cost of medical attention plus up to 500 dragons) and Edict Against Convicted</t>
  </si>
  <si>
    <t>Damages (cost of medical attention plus up to 500 dragons; maximum damages always apply if livestock's breeding capability is impaired)</t>
  </si>
  <si>
    <t>Damages (up to 200 dragons) and Edict Against Convicted (this charge includes instances of blocking access to a place of business without permission of owner or a Magister; and trying to frighten, disgust, or drive away customers in or in front of another's shop)</t>
  </si>
  <si>
    <t>Damages (up to 25 dragons) and Edict Against Convicted</t>
  </si>
  <si>
    <t>Mutilation (loss of offending extremities, branding) and Damages (up to 2,000 dragons) or Enforced Hard Labor (up to 5 years) and Damages, or Imprisonment (dungeon)(up to 10 years) and Damages</t>
  </si>
  <si>
    <t>Mutilation (loss of offending extremities, branding) and Damages (up to 2,000 dragons) or Enforced Hard Labor (up to 3 years) and Damages</t>
  </si>
  <si>
    <t>merchant family</t>
  </si>
  <si>
    <t>a house of sun elves</t>
  </si>
  <si>
    <t xml:space="preserve">Shalendra Floshin (TftYP:DiT), Darfin Floshin, </t>
  </si>
  <si>
    <r>
      <t>The Arcane Watchlord - sometimes called the "Mage Civilar" - oversees the assignment of the Watch-wizards. In the instances where the Watch requires aid from friendly temples, the Arcane Watchlord acts as liaison to those temples. The Arcane Watchlord also technically acts as </t>
    </r>
    <r>
      <rPr>
        <i/>
        <sz val="12"/>
        <color rgb="FF000000"/>
        <rFont val="Calibri"/>
        <family val="2"/>
        <charset val="204"/>
        <scheme val="minor"/>
      </rPr>
      <t>orsar</t>
    </r>
    <r>
      <rPr>
        <sz val="12"/>
        <color rgb="FF000000"/>
        <rFont val="Calibri"/>
        <family val="2"/>
        <charset val="204"/>
        <scheme val="minor"/>
      </rPr>
      <t> for the purpose of interaction with any of Waterdeep's many powerful and noted mages.</t>
    </r>
  </si>
  <si>
    <r>
      <t>This office, which stands above that of the Watchlords, answering only to the Captain and Commander directly, is in charge of the weaponry and equipment the Watch needs, submitting requisitions for repairs and purchases to the Notary Watchlord, and acting as commander for the armories. He is also responsible for the training of new recruits, and his immediate subordinates are called "armsmen" - watchmen of </t>
    </r>
    <r>
      <rPr>
        <i/>
        <sz val="12"/>
        <color rgb="FF000000"/>
        <rFont val="Calibri"/>
        <family val="2"/>
        <charset val="204"/>
        <scheme val="minor"/>
      </rPr>
      <t>armar</t>
    </r>
    <r>
      <rPr>
        <sz val="12"/>
        <color rgb="FF000000"/>
        <rFont val="Calibri"/>
        <family val="2"/>
        <charset val="204"/>
        <scheme val="minor"/>
      </rPr>
      <t> status who help maintain and run the armories, and do the actual training of recruits per his orders.</t>
    </r>
  </si>
  <si>
    <t>XXXXX</t>
  </si>
  <si>
    <t>XXXXX brother of Haelram</t>
  </si>
  <si>
    <t>(IDWFR1</t>
  </si>
  <si>
    <t>XXXXX Gralhund</t>
  </si>
  <si>
    <t>XXXXX Roaringhorn</t>
  </si>
  <si>
    <t>Sardolphyn's Gambit</t>
  </si>
  <si>
    <t>Deceased</t>
  </si>
  <si>
    <t>Chostal Dunflagon, recently passed away ()</t>
  </si>
  <si>
    <t>WATE 2-1</t>
  </si>
  <si>
    <r>
      <t>Sundown Chronicle</t>
    </r>
    <r>
      <rPr>
        <sz val="11"/>
        <color rgb="FF000000"/>
        <rFont val="Calibri"/>
        <family val="2"/>
        <charset val="204"/>
        <scheme val="minor"/>
      </rPr>
      <t>,</t>
    </r>
  </si>
  <si>
    <r>
      <t>j</t>
    </r>
    <r>
      <rPr>
        <b/>
        <sz val="11"/>
        <color rgb="FF000000"/>
        <rFont val="Calibri"/>
        <family val="2"/>
        <scheme val="minor"/>
      </rPr>
      <t>With gold embroidery add:</t>
    </r>
  </si>
  <si>
    <r>
      <t>a</t>
    </r>
    <r>
      <rPr>
        <b/>
        <sz val="11"/>
        <color rgb="FF000000"/>
        <rFont val="Calibri"/>
        <family val="2"/>
        <scheme val="minor"/>
      </rPr>
      <t>Dying charge: add</t>
    </r>
  </si>
  <si>
    <r>
      <t>b</t>
    </r>
    <r>
      <rPr>
        <b/>
        <sz val="11"/>
        <color rgb="FF000000"/>
        <rFont val="Calibri"/>
        <family val="2"/>
        <scheme val="minor"/>
      </rPr>
      <t>Added embroidery. Add:</t>
    </r>
  </si>
  <si>
    <r>
      <t>d</t>
    </r>
    <r>
      <rPr>
        <b/>
        <sz val="11"/>
        <color rgb="FF000000"/>
        <rFont val="Calibri"/>
        <family val="2"/>
        <scheme val="minor"/>
      </rPr>
      <t>Add options to silk. Add:</t>
    </r>
  </si>
  <si>
    <r>
      <t>c</t>
    </r>
    <r>
      <rPr>
        <b/>
        <sz val="11"/>
        <color rgb="FF000000"/>
        <rFont val="Calibri"/>
        <family val="2"/>
        <scheme val="minor"/>
      </rPr>
      <t>Add options. Add:</t>
    </r>
  </si>
  <si>
    <r>
      <t>e</t>
    </r>
    <r>
      <rPr>
        <b/>
        <sz val="11"/>
        <color rgb="FF000000"/>
        <rFont val="Calibri"/>
        <family val="2"/>
        <scheme val="minor"/>
      </rPr>
      <t>Add wire mesh lining. Add:</t>
    </r>
  </si>
  <si>
    <r>
      <t>e</t>
    </r>
    <r>
      <rPr>
        <b/>
        <sz val="11"/>
        <color rgb="FF000000"/>
        <rFont val="Calibri"/>
        <family val="2"/>
        <scheme val="minor"/>
      </rPr>
      <t>Extra embroidered or tooled letters. Add:</t>
    </r>
  </si>
  <si>
    <r>
      <t>f</t>
    </r>
    <r>
      <rPr>
        <b/>
        <sz val="11"/>
        <color rgb="FF000000"/>
        <rFont val="Calibri"/>
        <family val="2"/>
        <scheme val="minor"/>
      </rPr>
      <t>Add fur lining. Add:</t>
    </r>
  </si>
  <si>
    <r>
      <t>h</t>
    </r>
    <r>
      <rPr>
        <b/>
        <sz val="11"/>
        <color rgb="FF000000"/>
        <rFont val="Calibri"/>
        <family val="2"/>
        <scheme val="minor"/>
      </rPr>
      <t>Retarring</t>
    </r>
  </si>
  <si>
    <r>
      <t>g</t>
    </r>
    <r>
      <rPr>
        <b/>
        <sz val="11"/>
        <color rgb="FF000000"/>
        <rFont val="Calibri"/>
        <family val="2"/>
        <scheme val="minor"/>
      </rPr>
      <t>Add dagger sheath to boots. Add for each:</t>
    </r>
  </si>
  <si>
    <r>
      <t>i</t>
    </r>
    <r>
      <rPr>
        <b/>
        <sz val="11"/>
        <color rgb="FF000000"/>
        <rFont val="Calibri"/>
        <family val="2"/>
        <scheme val="minor"/>
      </rPr>
      <t>Added attachments - Add:</t>
    </r>
  </si>
  <si>
    <r>
      <t>k</t>
    </r>
    <r>
      <rPr>
        <b/>
        <sz val="11"/>
        <color rgb="FF000000"/>
        <rFont val="Calibri"/>
        <family val="2"/>
        <scheme val="minor"/>
      </rPr>
      <t>Fur Lining. Add:</t>
    </r>
  </si>
  <si>
    <r>
      <t>Codpiece, bag - linen</t>
    </r>
    <r>
      <rPr>
        <vertAlign val="superscript"/>
        <sz val="11"/>
        <color rgb="FF000000"/>
        <rFont val="Calibri"/>
        <family val="2"/>
        <scheme val="minor"/>
      </rPr>
      <t>j</t>
    </r>
  </si>
  <si>
    <r>
      <t>Codpiece, bag - velvet or silk</t>
    </r>
    <r>
      <rPr>
        <vertAlign val="superscript"/>
        <sz val="11"/>
        <color rgb="FF000000"/>
        <rFont val="Calibri"/>
        <family val="2"/>
        <scheme val="minor"/>
      </rPr>
      <t>j</t>
    </r>
  </si>
  <si>
    <r>
      <t>Codpiece, flat - linen</t>
    </r>
    <r>
      <rPr>
        <vertAlign val="superscript"/>
        <sz val="11"/>
        <color rgb="FF000000"/>
        <rFont val="Calibri"/>
        <family val="2"/>
        <scheme val="minor"/>
      </rPr>
      <t>j</t>
    </r>
  </si>
  <si>
    <r>
      <t>Codpiece, flat - velvet or silk</t>
    </r>
    <r>
      <rPr>
        <vertAlign val="superscript"/>
        <sz val="11"/>
        <color rgb="FF000000"/>
        <rFont val="Calibri"/>
        <family val="2"/>
        <scheme val="minor"/>
      </rPr>
      <t>j</t>
    </r>
  </si>
  <si>
    <r>
      <t>Dress, linen - elf</t>
    </r>
    <r>
      <rPr>
        <vertAlign val="superscript"/>
        <sz val="11"/>
        <color rgb="FF000000"/>
        <rFont val="Calibri"/>
        <family val="2"/>
        <scheme val="minor"/>
      </rPr>
      <t>a</t>
    </r>
  </si>
  <si>
    <r>
      <t>Dress, linen - gnome</t>
    </r>
    <r>
      <rPr>
        <vertAlign val="superscript"/>
        <sz val="11"/>
        <color rgb="FF000000"/>
        <rFont val="Calibri"/>
        <family val="2"/>
        <scheme val="minor"/>
      </rPr>
      <t>a</t>
    </r>
  </si>
  <si>
    <r>
      <t>Dress, linen - halfling</t>
    </r>
    <r>
      <rPr>
        <vertAlign val="superscript"/>
        <sz val="11"/>
        <color rgb="FF000000"/>
        <rFont val="Calibri"/>
        <family val="2"/>
        <scheme val="minor"/>
      </rPr>
      <t>a</t>
    </r>
  </si>
  <si>
    <r>
      <t>Hat or cap</t>
    </r>
    <r>
      <rPr>
        <vertAlign val="superscript"/>
        <sz val="11"/>
        <color rgb="FF000000"/>
        <rFont val="Calibri"/>
        <family val="2"/>
        <scheme val="minor"/>
      </rPr>
      <t>k</t>
    </r>
    <r>
      <rPr>
        <sz val="11"/>
        <color rgb="FF000000"/>
        <rFont val="Calibri"/>
        <family val="2"/>
        <scheme val="minor"/>
      </rPr>
      <t> - fur</t>
    </r>
  </si>
  <si>
    <r>
      <t>Hat or cap - linen, wool, leather</t>
    </r>
    <r>
      <rPr>
        <vertAlign val="superscript"/>
        <sz val="11"/>
        <color rgb="FF000000"/>
        <rFont val="Calibri"/>
        <family val="2"/>
        <scheme val="minor"/>
      </rPr>
      <t>k</t>
    </r>
  </si>
  <si>
    <r>
      <t>Jerkin, leather</t>
    </r>
    <r>
      <rPr>
        <vertAlign val="superscript"/>
        <sz val="11"/>
        <color rgb="FF000000"/>
        <rFont val="Calibri"/>
        <family val="2"/>
        <scheme val="minor"/>
      </rPr>
      <t>bc</t>
    </r>
  </si>
  <si>
    <r>
      <t>Jerkin, linen</t>
    </r>
    <r>
      <rPr>
        <vertAlign val="superscript"/>
        <sz val="11"/>
        <color rgb="FF000000"/>
        <rFont val="Calibri"/>
        <family val="2"/>
        <scheme val="minor"/>
      </rPr>
      <t>bc</t>
    </r>
  </si>
  <si>
    <r>
      <t>Jerkin, Maztican cotton</t>
    </r>
    <r>
      <rPr>
        <vertAlign val="superscript"/>
        <sz val="11"/>
        <color rgb="FF000000"/>
        <rFont val="Calibri"/>
        <family val="2"/>
        <scheme val="minor"/>
      </rPr>
      <t>bc</t>
    </r>
  </si>
  <si>
    <r>
      <t>Jerkin, quilted</t>
    </r>
    <r>
      <rPr>
        <vertAlign val="superscript"/>
        <sz val="11"/>
        <color rgb="FF000000"/>
        <rFont val="Calibri"/>
        <family val="2"/>
        <scheme val="minor"/>
      </rPr>
      <t>bc</t>
    </r>
  </si>
  <si>
    <r>
      <t>Jerkin, silk</t>
    </r>
    <r>
      <rPr>
        <vertAlign val="superscript"/>
        <sz val="11"/>
        <color rgb="FF000000"/>
        <rFont val="Calibri"/>
        <family val="2"/>
        <scheme val="minor"/>
      </rPr>
      <t>bd</t>
    </r>
  </si>
  <si>
    <r>
      <t>Purse, leather</t>
    </r>
    <r>
      <rPr>
        <vertAlign val="superscript"/>
        <sz val="11"/>
        <color rgb="FF000000"/>
        <rFont val="Calibri"/>
        <family val="2"/>
        <scheme val="minor"/>
      </rPr>
      <t>e</t>
    </r>
  </si>
  <si>
    <r>
      <t>Purse, linen</t>
    </r>
    <r>
      <rPr>
        <vertAlign val="superscript"/>
        <sz val="11"/>
        <color rgb="FF000000"/>
        <rFont val="Calibri"/>
        <family val="2"/>
        <scheme val="minor"/>
      </rPr>
      <t>e</t>
    </r>
  </si>
  <si>
    <r>
      <t>Robe, wool or linen</t>
    </r>
    <r>
      <rPr>
        <vertAlign val="superscript"/>
        <sz val="11"/>
        <color rgb="FF000000"/>
        <rFont val="Calibri"/>
        <family val="2"/>
        <scheme val="minor"/>
      </rPr>
      <t>f</t>
    </r>
  </si>
  <si>
    <r>
      <t>Robe, silk</t>
    </r>
    <r>
      <rPr>
        <vertAlign val="superscript"/>
        <sz val="11"/>
        <color rgb="FF000000"/>
        <rFont val="Calibri"/>
        <family val="2"/>
        <scheme val="minor"/>
      </rPr>
      <t>f</t>
    </r>
  </si>
  <si>
    <r>
      <t>Turban or beret - fur</t>
    </r>
    <r>
      <rPr>
        <vertAlign val="superscript"/>
        <sz val="11"/>
        <color rgb="FF000000"/>
        <rFont val="Calibri"/>
        <family val="2"/>
        <scheme val="minor"/>
      </rPr>
      <t>k</t>
    </r>
  </si>
  <si>
    <r>
      <t>Turban or beret - linen, wool, leather</t>
    </r>
    <r>
      <rPr>
        <vertAlign val="superscript"/>
        <sz val="11"/>
        <color rgb="FF000000"/>
        <rFont val="Calibri"/>
        <family val="2"/>
        <scheme val="minor"/>
      </rPr>
      <t>k</t>
    </r>
  </si>
  <si>
    <r>
      <t>High boots, hard</t>
    </r>
    <r>
      <rPr>
        <vertAlign val="superscript"/>
        <sz val="11"/>
        <color rgb="FF000000"/>
        <rFont val="Calibri"/>
        <family val="2"/>
        <scheme val="minor"/>
      </rPr>
      <t>g</t>
    </r>
  </si>
  <si>
    <r>
      <t>High boots, pelt</t>
    </r>
    <r>
      <rPr>
        <vertAlign val="superscript"/>
        <sz val="11"/>
        <color rgb="FF000000"/>
        <rFont val="Calibri"/>
        <family val="2"/>
        <scheme val="minor"/>
      </rPr>
      <t>g</t>
    </r>
  </si>
  <si>
    <r>
      <t>High boots, soft</t>
    </r>
    <r>
      <rPr>
        <vertAlign val="superscript"/>
        <sz val="11"/>
        <color rgb="FF000000"/>
        <rFont val="Calibri"/>
        <family val="2"/>
        <scheme val="minor"/>
      </rPr>
      <t>g</t>
    </r>
  </si>
  <si>
    <r>
      <t>Hip boots</t>
    </r>
    <r>
      <rPr>
        <vertAlign val="superscript"/>
        <sz val="11"/>
        <color rgb="FF000000"/>
        <rFont val="Calibri"/>
        <family val="2"/>
        <scheme val="minor"/>
      </rPr>
      <t>h</t>
    </r>
  </si>
  <si>
    <r>
      <t>Low boots, hard</t>
    </r>
    <r>
      <rPr>
        <vertAlign val="superscript"/>
        <sz val="11"/>
        <color rgb="FF000000"/>
        <rFont val="Calibri"/>
        <family val="2"/>
        <scheme val="minor"/>
      </rPr>
      <t>g</t>
    </r>
  </si>
  <si>
    <r>
      <t>Low boots, pelt</t>
    </r>
    <r>
      <rPr>
        <vertAlign val="superscript"/>
        <sz val="11"/>
        <color rgb="FF000000"/>
        <rFont val="Calibri"/>
        <family val="2"/>
        <scheme val="minor"/>
      </rPr>
      <t>g</t>
    </r>
  </si>
  <si>
    <r>
      <t>Low boots, soft</t>
    </r>
    <r>
      <rPr>
        <vertAlign val="superscript"/>
        <sz val="11"/>
        <color rgb="FF000000"/>
        <rFont val="Calibri"/>
        <family val="2"/>
        <scheme val="minor"/>
      </rPr>
      <t>g</t>
    </r>
  </si>
  <si>
    <r>
      <t>Orc-Spiker Boots</t>
    </r>
    <r>
      <rPr>
        <vertAlign val="superscript"/>
        <sz val="11"/>
        <color rgb="FF000000"/>
        <rFont val="Calibri"/>
        <family val="2"/>
        <scheme val="minor"/>
      </rPr>
      <t>i</t>
    </r>
  </si>
  <si>
    <r>
      <t xml:space="preserve">Modest </t>
    </r>
    <r>
      <rPr>
        <i/>
        <sz val="11"/>
        <color rgb="FF000000"/>
        <rFont val="Calibri"/>
        <family val="2"/>
        <charset val="204"/>
        <scheme val="minor"/>
      </rPr>
      <t>q</t>
    </r>
  </si>
  <si>
    <r>
      <t xml:space="preserve"> • (2c)</t>
    </r>
    <r>
      <rPr>
        <sz val="11"/>
        <rFont val="Calibri"/>
        <family val="2"/>
        <charset val="204"/>
        <scheme val="minor"/>
      </rPr>
      <t> A habidasher that has seen better days, most of what is in here is second-hand goods, and the original pieces are somewhat shabby, sad to say.</t>
    </r>
  </si>
  <si>
    <r>
      <t>Tavern (3c•3p)</t>
    </r>
    <r>
      <rPr>
        <sz val="11"/>
        <rFont val="Calibri"/>
        <family val="2"/>
        <charset val="204"/>
        <scheme val="minor"/>
      </rPr>
      <t> A comfortable, unimpressive local ale-house that is a favorite of the average Waterdhavian locals, well-loved for its cheap ale and heavily spiced coast chowder.</t>
    </r>
    <r>
      <rPr>
        <i/>
        <sz val="11"/>
        <rFont val="Calibri"/>
        <family val="2"/>
        <charset val="204"/>
        <scheme val="minor"/>
      </rPr>
      <t xml:space="preserve"> This is the closest thing Waterdeep has to a Calishite silks-boudoir. Its lavender silk draperies and gauzy hangings are heavily perfumed. Everything is cushions, soft carpets, music, and purple-tinted, spiced wine.
Companionship is expensive and (reputedly) very good. Some of the most famous are Naneethil of the Sword Tattoo and Dessra of the Dark Desires.</t>
    </r>
  </si>
  <si>
    <r>
      <t>Tavern (4c•3p)</t>
    </r>
    <r>
      <rPr>
        <sz val="11"/>
        <rFont val="Calibri"/>
        <family val="2"/>
        <charset val="204"/>
        <scheme val="minor"/>
      </rPr>
      <t> A popular tavern for visitors to Waterdeep, featuring </t>
    </r>
    <r>
      <rPr>
        <i/>
        <sz val="11"/>
        <rFont val="Calibri"/>
        <family val="2"/>
        <charset val="204"/>
        <scheme val="minor"/>
      </rPr>
      <t>driftglobe</t>
    </r>
    <r>
      <rPr>
        <sz val="11"/>
        <rFont val="Calibri"/>
        <family val="2"/>
        <charset val="204"/>
        <scheme val="minor"/>
      </rPr>
      <t> lights and scantily clad waitstaff dressed as fairies</t>
    </r>
  </si>
  <si>
    <r>
      <t>Tavern (3c•2p)</t>
    </r>
    <r>
      <rPr>
        <sz val="11"/>
        <rFont val="Calibri"/>
        <family val="2"/>
        <charset val="204"/>
        <scheme val="minor"/>
      </rPr>
      <t> A crowded, dark, and dirty sailor's dive bar.</t>
    </r>
  </si>
  <si>
    <r>
      <t>Ornliir Lalthlussz. [ </t>
    </r>
    <r>
      <rPr>
        <i/>
        <sz val="11"/>
        <rFont val="Calibri"/>
        <family val="2"/>
        <charset val="204"/>
        <scheme val="minor"/>
      </rPr>
      <t>See "Who's Who in Waterdeep," p.92, City of Splendors.</t>
    </r>
    <r>
      <rPr>
        <sz val="11"/>
        <rFont val="Calibri"/>
        <family val="2"/>
        <charset val="204"/>
        <scheme val="minor"/>
      </rPr>
      <t> ]</t>
    </r>
  </si>
  <si>
    <r>
      <t> </t>
    </r>
    <r>
      <rPr>
        <i/>
        <sz val="11"/>
        <rFont val="Calibri"/>
        <family val="2"/>
        <charset val="204"/>
        <scheme val="minor"/>
      </rPr>
      <t>Inn (2c•2p•3a)</t>
    </r>
  </si>
  <si>
    <r>
      <t>, squat white building with quaint Old Cormyrean wall merlons atop it’s roof. (</t>
    </r>
    <r>
      <rPr>
        <b/>
        <sz val="11"/>
        <rFont val="Calibri"/>
        <family val="2"/>
        <charset val="204"/>
        <scheme val="minor"/>
      </rPr>
      <t>BT 18</t>
    </r>
    <r>
      <rPr>
        <sz val="11"/>
        <rFont val="Calibri"/>
        <family val="2"/>
        <charset val="204"/>
        <scheme val="minor"/>
      </rPr>
      <t>)
Gems
Diamonds, rubies and emeralds
Garnets, alexandrites, small topazes, small sapphires, diamond shards, sapphires, blessed diamond shards and fire opals
Malachites, fire agates, phenalopes, aventurines, amethysts, small rubies, small garnets and flouspars
Jewelry
Sharktooth, copper , silver, gold, emerald, and pearl necklaces
copper, silver and gold rings
various magical rings
Slashers Bane (+2 vs slashing)    Dwarven Bone (+1 STR)
Protection from Evil (+2 vs evil)    Intelligence (+1 INT, -1 WIS)
Serpent Ring (+3 vs poison)    Quickfingers (+1 DEX)
the Crusader (+1 AC, +1 WIS)    Resistance +1 (Universal saves)
Resistance +2 (Universal saves)    Strength (+1 STR, -1 DEX)
Terror (Fear, 50 chgs, 16 uses)    the Bull (+1 STR)
the Wood (Barkskin, 50 uses)    Withered Hate (+1 STR)
Thex (+1 Fort, +1 Reflex saves)    Protection from Crusaders (+2 vs LG)
Protection from Thugs (+2 vs Bludgeoning)    Protection from Villains (+2 vs CE)
Blessings (Bless (2), once per day)    the Slayer (+2 vs Dragons)</t>
    </r>
  </si>
  <si>
    <r>
      <t>Marbel Four-story grandhouse, owned by Raenar Neverember (</t>
    </r>
    <r>
      <rPr>
        <b/>
        <sz val="11"/>
        <rFont val="Calibri"/>
        <family val="2"/>
        <charset val="204"/>
        <scheme val="minor"/>
      </rPr>
      <t>BT</t>
    </r>
    <r>
      <rPr>
        <sz val="11"/>
        <rFont val="Calibri"/>
        <family val="2"/>
        <charset val="204"/>
        <scheme val="minor"/>
      </rPr>
      <t>)</t>
    </r>
  </si>
  <si>
    <r>
      <t>Beauty/dress salon, owned by Lady Ilira Nathalan, (</t>
    </r>
    <r>
      <rPr>
        <b/>
        <sz val="11"/>
        <rFont val="Calibri"/>
        <family val="2"/>
        <charset val="204"/>
        <scheme val="minor"/>
      </rPr>
      <t>DS 139-145</t>
    </r>
    <r>
      <rPr>
        <sz val="11"/>
        <rFont val="Calibri"/>
        <family val="2"/>
        <charset val="204"/>
        <scheme val="minor"/>
      </rPr>
      <t>)</t>
    </r>
  </si>
  <si>
    <r>
      <t>Hearth-house (i.e. restaurant) with good, plentiful, moderately expensive food (</t>
    </r>
    <r>
      <rPr>
        <b/>
        <sz val="11"/>
        <rFont val="Calibri"/>
        <family val="2"/>
        <charset val="204"/>
        <scheme val="minor"/>
      </rPr>
      <t>DS 219</t>
    </r>
    <r>
      <rPr>
        <sz val="11"/>
        <rFont val="Calibri"/>
        <family val="2"/>
        <charset val="204"/>
        <scheme val="minor"/>
      </rPr>
      <t>)</t>
    </r>
  </si>
  <si>
    <r>
      <t>School (Grace, Etiquette, Comportment) • (5c)</t>
    </r>
    <r>
      <rPr>
        <sz val="11"/>
        <rFont val="Calibri"/>
        <family val="2"/>
        <charset val="204"/>
        <scheme val="minor"/>
      </rPr>
      <t> A "finishing school" that caters to young ladies of ambitious families, being taught how to wash and groom themselves, how to develop a fashion sense and how to keep a wardrobe looking fresh (including washing and sewing for repairs), etiquette and carriage (how to walk, sit, hold one's hands, etc), how to write polite messages, how to politely and with dignity encourage or discourage social entreaties, dancing and the right things to say in difficult situations.</t>
    </r>
  </si>
  <si>
    <r>
      <t>Seller of maps, charts and books, knows much of the last century of seafaring activity in Waterdeep vicinity; doesn't do Skullport or Seacaves. (</t>
    </r>
    <r>
      <rPr>
        <b/>
        <sz val="11"/>
        <rFont val="Calibri"/>
        <family val="2"/>
        <charset val="204"/>
        <scheme val="minor"/>
      </rPr>
      <t>ED</t>
    </r>
    <r>
      <rPr>
        <sz val="11"/>
        <rFont val="Calibri"/>
        <family val="2"/>
        <charset val="204"/>
        <scheme val="minor"/>
      </rPr>
      <t>)</t>
    </r>
  </si>
  <si>
    <r>
      <t>Moneylender on Rainrun Street (</t>
    </r>
    <r>
      <rPr>
        <b/>
        <sz val="11"/>
        <rFont val="Calibri"/>
        <family val="2"/>
        <charset val="204"/>
        <scheme val="minor"/>
      </rPr>
      <t>ED)</t>
    </r>
  </si>
  <si>
    <r>
      <t>far from the first choice of people in need of a loan (</t>
    </r>
    <r>
      <rPr>
        <b/>
        <sz val="11"/>
        <rFont val="Calibri"/>
        <family val="2"/>
        <charset val="204"/>
        <scheme val="minor"/>
      </rPr>
      <t>E:DM 306</t>
    </r>
    <r>
      <rPr>
        <sz val="11"/>
        <rFont val="Calibri"/>
        <family val="2"/>
        <charset val="204"/>
        <scheme val="minor"/>
      </rPr>
      <t>)</t>
    </r>
  </si>
  <si>
    <r>
      <t>Meldar Merammon (</t>
    </r>
    <r>
      <rPr>
        <b/>
        <sz val="11"/>
        <rFont val="Calibri"/>
        <family val="2"/>
        <charset val="204"/>
        <scheme val="minor"/>
      </rPr>
      <t>E:DM 37</t>
    </r>
    <r>
      <rPr>
        <sz val="11"/>
        <rFont val="Calibri"/>
        <family val="2"/>
        <charset val="204"/>
        <scheme val="minor"/>
      </rPr>
      <t>)</t>
    </r>
  </si>
  <si>
    <r>
      <t>Urdreath Telfeather, sells and repairs coaches (</t>
    </r>
    <r>
      <rPr>
        <b/>
        <sz val="11"/>
        <rFont val="Calibri"/>
        <family val="2"/>
        <charset val="204"/>
        <scheme val="minor"/>
      </rPr>
      <t>E:DM 37</t>
    </r>
    <r>
      <rPr>
        <sz val="11"/>
        <rFont val="Calibri"/>
        <family val="2"/>
        <charset val="204"/>
        <scheme val="minor"/>
      </rPr>
      <t>)</t>
    </r>
  </si>
  <si>
    <r>
      <t>Caxlant Wintertal, merchant of paint and dye (</t>
    </r>
    <r>
      <rPr>
        <b/>
        <sz val="11"/>
        <rFont val="Calibri"/>
        <family val="2"/>
        <charset val="204"/>
        <scheme val="minor"/>
      </rPr>
      <t>E:DM 37</t>
    </r>
    <r>
      <rPr>
        <sz val="11"/>
        <rFont val="Calibri"/>
        <family val="2"/>
        <charset val="204"/>
        <scheme val="minor"/>
      </rPr>
      <t>)</t>
    </r>
  </si>
  <si>
    <r>
      <t>proud owner of five sausage and savory pie shops (</t>
    </r>
    <r>
      <rPr>
        <b/>
        <sz val="11"/>
        <rFont val="Calibri"/>
        <family val="2"/>
        <charset val="204"/>
        <scheme val="minor"/>
      </rPr>
      <t>E:DM 36</t>
    </r>
    <r>
      <rPr>
        <sz val="11"/>
        <rFont val="Calibri"/>
        <family val="2"/>
        <charset val="204"/>
        <scheme val="minor"/>
      </rPr>
      <t>)</t>
    </r>
  </si>
  <si>
    <r>
      <t>Newly opened, massage and wellness parlor (</t>
    </r>
    <r>
      <rPr>
        <b/>
        <sz val="11"/>
        <rFont val="Calibri"/>
        <family val="2"/>
        <charset val="204"/>
        <scheme val="minor"/>
      </rPr>
      <t>E:DM 75</t>
    </r>
    <r>
      <rPr>
        <sz val="11"/>
        <rFont val="Calibri"/>
        <family val="2"/>
        <charset val="204"/>
        <scheme val="minor"/>
      </rPr>
      <t>)</t>
    </r>
  </si>
  <si>
    <r>
      <t>(3c)</t>
    </r>
    <r>
      <rPr>
        <sz val="11"/>
        <rFont val="Calibri"/>
        <family val="2"/>
        <charset val="204"/>
        <scheme val="minor"/>
      </rPr>
      <t> Though a bit spendier than most caravans and mercenary companies are usually willing to entertain, Velstrode's is a good place to get high quality goods for adventuring companies and individual sellswords looking to make an impression.</t>
    </r>
  </si>
  <si>
    <r>
      <t>Tavern (3c•2p)</t>
    </r>
    <r>
      <rPr>
        <sz val="11"/>
        <rFont val="Calibri"/>
        <family val="2"/>
        <charset val="204"/>
        <scheme val="minor"/>
      </rPr>
      <t> A modest but comfortable tavern; a favorite among the clerks, bureaucrats, and visitors of nearby Castle Waterdeep.</t>
    </r>
  </si>
  <si>
    <r>
      <t>Tavern (2c•2p)</t>
    </r>
    <r>
      <rPr>
        <sz val="11"/>
        <rFont val="Calibri"/>
        <family val="2"/>
        <charset val="204"/>
        <scheme val="minor"/>
      </rPr>
      <t> A rough-and-tumble beer-hall. Later in the eve, it often sees visits from some of the unattached ladies from Mother Salinka's next door, looking to lure some of the drinkers back to their boudoirs.</t>
    </r>
  </si>
  <si>
    <r>
      <t>Festhall (2c•1p)</t>
    </r>
    <r>
      <rPr>
        <sz val="11"/>
        <rFont val="Calibri"/>
        <family val="2"/>
        <charset val="204"/>
        <scheme val="minor"/>
      </rPr>
      <t> A bawdy burlesque palace with two floors of small, cheap, stinking rooms above its taphall, Genmura's sees plenty of seedy sorts, criminals, dock hands, and sailors just come a'shore.</t>
    </r>
    <r>
      <rPr>
        <i/>
        <sz val="11"/>
        <rFont val="Calibri"/>
        <family val="2"/>
        <charset val="204"/>
        <scheme val="minor"/>
      </rPr>
      <t xml:space="preserve">
</t>
    </r>
  </si>
  <si>
    <r>
      <t> </t>
    </r>
    <r>
      <rPr>
        <i/>
        <sz val="11"/>
        <rFont val="Calibri"/>
        <family val="2"/>
        <charset val="204"/>
        <scheme val="minor"/>
      </rPr>
      <t>Festhall (3c)</t>
    </r>
    <r>
      <rPr>
        <sz val="11"/>
        <rFont val="Calibri"/>
        <family val="2"/>
        <charset val="204"/>
        <scheme val="minor"/>
      </rPr>
      <t> A shabby, low-coin festhall.</t>
    </r>
  </si>
  <si>
    <r>
      <t>Spa (4c)</t>
    </r>
    <r>
      <rPr>
        <sz val="11"/>
        <rFont val="Calibri"/>
        <family val="2"/>
        <charset val="204"/>
        <scheme val="minor"/>
      </rPr>
      <t> A surprisingly upscale spa that features relaxation luxuries for all discerning tastes, Mother Tathlorn (the name has evolved over the years into a title for the proprietress) is widely considered a bureaucrat's best friend, providing a discreet, comfortable, and relaxing environment for the political figures of the city large and small to enjoy themselves, unwind, and chat with one another in private.</t>
    </r>
  </si>
  <si>
    <r>
      <t xml:space="preserve"> and Warehouse • (4c)</t>
    </r>
    <r>
      <rPr>
        <sz val="11"/>
        <rFont val="Calibri"/>
        <family val="2"/>
        <charset val="204"/>
        <scheme val="minor"/>
      </rPr>
      <t>. A curio and coin shop owned by an expert on coins and military markings.</t>
    </r>
  </si>
  <si>
    <r>
      <t> </t>
    </r>
    <r>
      <rPr>
        <i/>
        <sz val="11"/>
        <rFont val="Calibri"/>
        <family val="2"/>
        <charset val="204"/>
        <scheme val="minor"/>
      </rPr>
      <t>Inn (5c•5a)</t>
    </r>
    <r>
      <rPr>
        <sz val="11"/>
        <rFont val="Calibri"/>
        <family val="2"/>
        <charset val="204"/>
        <scheme val="minor"/>
      </rPr>
      <t>. Waterdeep's plushest inn with luxury in every detail, and well worth the expensive price.</t>
    </r>
  </si>
  <si>
    <r>
      <t>Leads from Mhalsymber's Way into the City of the Dead, Haunted by an sobbing, unidentified ghost on the new moon (</t>
    </r>
    <r>
      <rPr>
        <b/>
        <sz val="11"/>
        <rFont val="Calibri"/>
        <family val="2"/>
        <charset val="204"/>
        <scheme val="minor"/>
      </rPr>
      <t>BT</t>
    </r>
    <r>
      <rPr>
        <sz val="11"/>
        <rFont val="Calibri"/>
        <family val="2"/>
        <charset val="204"/>
        <scheme val="minor"/>
      </rPr>
      <t>)</t>
    </r>
  </si>
  <si>
    <r>
      <t>Guarded by the Watch (</t>
    </r>
    <r>
      <rPr>
        <b/>
        <sz val="11"/>
        <rFont val="Calibri"/>
        <family val="2"/>
        <charset val="204"/>
        <scheme val="minor"/>
      </rPr>
      <t>CotD 40,58</t>
    </r>
    <r>
      <rPr>
        <sz val="11"/>
        <rFont val="Calibri"/>
        <family val="2"/>
        <charset val="204"/>
        <scheme val="minor"/>
      </rPr>
      <t>)</t>
    </r>
  </si>
  <si>
    <r>
      <t>Guarded by the Watch (</t>
    </r>
    <r>
      <rPr>
        <b/>
        <sz val="11"/>
        <rFont val="Calibri"/>
        <family val="2"/>
        <charset val="204"/>
        <scheme val="minor"/>
      </rPr>
      <t>CotD 40</t>
    </r>
    <r>
      <rPr>
        <sz val="11"/>
        <rFont val="Calibri"/>
        <family val="2"/>
        <charset val="204"/>
        <scheme val="minor"/>
      </rPr>
      <t>)</t>
    </r>
  </si>
  <si>
    <r>
      <t>Functions, (</t>
    </r>
    <r>
      <rPr>
        <b/>
        <sz val="11"/>
        <rFont val="Calibri"/>
        <family val="2"/>
        <charset val="204"/>
        <scheme val="minor"/>
      </rPr>
      <t>CotD 61</t>
    </r>
    <r>
      <rPr>
        <sz val="11"/>
        <rFont val="Calibri"/>
        <family val="2"/>
        <charset val="204"/>
        <scheme val="minor"/>
      </rPr>
      <t>)</t>
    </r>
  </si>
  <si>
    <r>
      <t>Carver family’s private Gate (</t>
    </r>
    <r>
      <rPr>
        <b/>
        <sz val="11"/>
        <rFont val="Calibri"/>
        <family val="2"/>
        <charset val="204"/>
        <scheme val="minor"/>
      </rPr>
      <t>CotD 9</t>
    </r>
    <r>
      <rPr>
        <sz val="11"/>
        <rFont val="Calibri"/>
        <family val="2"/>
        <charset val="204"/>
        <scheme val="minor"/>
      </rPr>
      <t>)</t>
    </r>
  </si>
  <si>
    <r>
      <t>Tavern (2c•2p). A ramshackle dive known for its massive tankards of cheap ale and its taproom full of quiet drinking men. Found on the corner of Candle Lane and Slut Street, this ramshackle assembly of wood amazes all by not fallen down. The tavern is crowded and dimly lit. The tables and chairs are bolted down. (</t>
    </r>
    <r>
      <rPr>
        <b/>
        <sz val="11"/>
        <rFont val="Calibri"/>
        <family val="2"/>
        <charset val="204"/>
        <scheme val="minor"/>
      </rPr>
      <t>WATE 1-1</t>
    </r>
    <r>
      <rPr>
        <sz val="11"/>
        <rFont val="Calibri"/>
        <family val="2"/>
        <charset val="204"/>
        <scheme val="minor"/>
      </rPr>
      <t>) Mercenaries.</t>
    </r>
  </si>
  <si>
    <r>
      <t>(3c•2p) The Blue Mermaid tavern is a respectable establishment with decent food at a good price whose clientele is normally sailors and dockworkers looking for a quiet place to eat. The manager is a man named Stevian. (</t>
    </r>
    <r>
      <rPr>
        <b/>
        <sz val="11"/>
        <rFont val="Calibri"/>
        <family val="2"/>
        <charset val="204"/>
        <scheme val="minor"/>
      </rPr>
      <t>WATE 1-5, 1-7</t>
    </r>
    <r>
      <rPr>
        <sz val="11"/>
        <rFont val="Calibri"/>
        <family val="2"/>
        <charset val="204"/>
        <scheme val="minor"/>
      </rPr>
      <t>)</t>
    </r>
  </si>
  <si>
    <r>
      <t>Glaerth Homblestaum. [ </t>
    </r>
    <r>
      <rPr>
        <i/>
        <sz val="11"/>
        <rFont val="Calibri"/>
        <family val="2"/>
        <charset val="204"/>
        <scheme val="minor"/>
      </rPr>
      <t>See "Who's Who in Waterdeep," p.92, City of Splendors.</t>
    </r>
    <r>
      <rPr>
        <sz val="11"/>
        <rFont val="Calibri"/>
        <family val="2"/>
        <charset val="204"/>
        <scheme val="minor"/>
      </rPr>
      <t> ]</t>
    </r>
  </si>
  <si>
    <r>
      <t>Shop, (</t>
    </r>
    <r>
      <rPr>
        <b/>
        <sz val="11"/>
        <rFont val="Calibri"/>
        <family val="2"/>
        <charset val="204"/>
        <scheme val="minor"/>
      </rPr>
      <t>MS 47</t>
    </r>
    <r>
      <rPr>
        <sz val="11"/>
        <rFont val="Calibri"/>
        <family val="2"/>
        <charset val="204"/>
        <scheme val="minor"/>
      </rPr>
      <t>)</t>
    </r>
  </si>
  <si>
    <r>
      <t>Tavern, on Snailstreet, (</t>
    </r>
    <r>
      <rPr>
        <b/>
        <sz val="11"/>
        <rFont val="Calibri"/>
        <family val="2"/>
        <charset val="204"/>
        <scheme val="minor"/>
      </rPr>
      <t>DS 74</t>
    </r>
    <r>
      <rPr>
        <sz val="11"/>
        <rFont val="Calibri"/>
        <family val="2"/>
        <charset val="204"/>
        <scheme val="minor"/>
      </rPr>
      <t>)</t>
    </r>
  </si>
  <si>
    <r>
      <t>Shop, on Snailstreet, (</t>
    </r>
    <r>
      <rPr>
        <b/>
        <sz val="11"/>
        <rFont val="Calibri"/>
        <family val="2"/>
        <charset val="204"/>
        <scheme val="minor"/>
      </rPr>
      <t>DS 74</t>
    </r>
    <r>
      <rPr>
        <sz val="11"/>
        <rFont val="Calibri"/>
        <family val="2"/>
        <charset val="204"/>
        <scheme val="minor"/>
      </rPr>
      <t>)</t>
    </r>
  </si>
  <si>
    <r>
      <t>Inn? Rowdy. (</t>
    </r>
    <r>
      <rPr>
        <b/>
        <sz val="11"/>
        <rFont val="Calibri"/>
        <family val="2"/>
        <charset val="204"/>
        <scheme val="minor"/>
      </rPr>
      <t>DS 146</t>
    </r>
    <r>
      <rPr>
        <sz val="11"/>
        <rFont val="Calibri"/>
        <family val="2"/>
        <charset val="204"/>
        <scheme val="minor"/>
      </rPr>
      <t>) The Skewered Dragon faces an alley that runs between Net Street and Fillet Lane in the Dock Ward, not far from the Old Xoblob Shop. The Skewered Dragon looks like a ruin. Both of its front facing windows are smashed, and a ship's anchor is lodged in the roof. The clientele was primarily made up of dock workers that were suspicious of strangers.</t>
    </r>
  </si>
  <si>
    <r>
      <t>On Ship Street, raw-fish-balls eatery, largely notorious for being owned by a mind flayer. (</t>
    </r>
    <r>
      <rPr>
        <b/>
        <sz val="11"/>
        <rFont val="Calibri"/>
        <family val="2"/>
        <charset val="204"/>
        <scheme val="minor"/>
      </rPr>
      <t>SAY</t>
    </r>
    <r>
      <rPr>
        <sz val="11"/>
        <rFont val="Calibri"/>
        <family val="2"/>
        <charset val="204"/>
        <scheme val="minor"/>
      </rPr>
      <t>)</t>
    </r>
  </si>
  <si>
    <r>
      <t>Tavern (</t>
    </r>
    <r>
      <rPr>
        <b/>
        <sz val="11"/>
        <rFont val="Calibri"/>
        <family val="2"/>
        <charset val="204"/>
        <scheme val="minor"/>
      </rPr>
      <t>SAY 5</t>
    </r>
    <r>
      <rPr>
        <sz val="11"/>
        <rFont val="Calibri"/>
        <family val="2"/>
        <charset val="204"/>
        <scheme val="minor"/>
      </rPr>
      <t>)</t>
    </r>
  </si>
  <si>
    <r>
      <t>A brothel on Ship street. (</t>
    </r>
    <r>
      <rPr>
        <b/>
        <sz val="11"/>
        <rFont val="Calibri"/>
        <family val="2"/>
        <charset val="204"/>
        <scheme val="minor"/>
      </rPr>
      <t>Du 184</t>
    </r>
    <r>
      <rPr>
        <sz val="11"/>
        <rFont val="Calibri"/>
        <family val="2"/>
        <charset val="204"/>
        <scheme val="minor"/>
      </rPr>
      <t>)</t>
    </r>
  </si>
  <si>
    <r>
      <t>On Sternpost Street. (</t>
    </r>
    <r>
      <rPr>
        <b/>
        <sz val="11"/>
        <rFont val="Calibri"/>
        <family val="2"/>
        <charset val="204"/>
        <scheme val="minor"/>
      </rPr>
      <t>ED</t>
    </r>
    <r>
      <rPr>
        <sz val="11"/>
        <rFont val="Calibri"/>
        <family val="2"/>
        <charset val="204"/>
        <scheme val="minor"/>
      </rPr>
      <t>)</t>
    </r>
  </si>
  <si>
    <r>
      <t>Turned into a fortress of sorts after being broken into. Three ground floor shops occupy the space beneath her living quarters. (</t>
    </r>
    <r>
      <rPr>
        <b/>
        <sz val="11"/>
        <rFont val="Calibri"/>
        <family val="2"/>
        <charset val="204"/>
        <scheme val="minor"/>
      </rPr>
      <t>ED</t>
    </r>
    <r>
      <rPr>
        <sz val="11"/>
        <rFont val="Calibri"/>
        <family val="2"/>
        <charset val="204"/>
        <scheme val="minor"/>
      </rPr>
      <t>)</t>
    </r>
  </si>
  <si>
    <r>
      <t>the largest and best store for books, charts, and maps in Waterdeep. Although Gannon is not a sage as such, he is reputed to be a follower of Oghma. Some believe Magpie travels and acquires rare books, but no one is really sure if that is all she does. (</t>
    </r>
    <r>
      <rPr>
        <b/>
        <sz val="11"/>
        <rFont val="Calibri"/>
        <family val="2"/>
        <charset val="204"/>
        <scheme val="minor"/>
      </rPr>
      <t>WATE 2-2</t>
    </r>
    <r>
      <rPr>
        <sz val="11"/>
        <rFont val="Calibri"/>
        <family val="2"/>
        <charset val="204"/>
        <scheme val="minor"/>
      </rPr>
      <t>)</t>
    </r>
  </si>
  <si>
    <r>
      <t>Tavern (</t>
    </r>
    <r>
      <rPr>
        <b/>
        <sz val="11"/>
        <rFont val="Calibri"/>
        <family val="2"/>
        <charset val="204"/>
        <scheme val="minor"/>
      </rPr>
      <t>WATE 1-4</t>
    </r>
    <r>
      <rPr>
        <sz val="11"/>
        <rFont val="Calibri"/>
        <family val="2"/>
        <charset val="204"/>
        <scheme val="minor"/>
      </rPr>
      <t>)</t>
    </r>
  </si>
  <si>
    <r>
      <t>sports a memorial in the dedicated to those captains who’ve died from sea wraiths attacking Waterdeep’s harbor. (</t>
    </r>
    <r>
      <rPr>
        <b/>
        <sz val="11"/>
        <rFont val="Calibri"/>
        <family val="2"/>
        <charset val="204"/>
        <scheme val="minor"/>
      </rPr>
      <t>WATE 1-4)</t>
    </r>
  </si>
  <si>
    <r>
      <t>(</t>
    </r>
    <r>
      <rPr>
        <b/>
        <sz val="11"/>
        <rFont val="Calibri"/>
        <family val="2"/>
        <charset val="204"/>
        <scheme val="minor"/>
      </rPr>
      <t>DS 272-276</t>
    </r>
    <r>
      <rPr>
        <sz val="11"/>
        <rFont val="Calibri"/>
        <family val="2"/>
        <charset val="204"/>
        <scheme val="minor"/>
      </rPr>
      <t>)</t>
    </r>
  </si>
  <si>
    <r>
      <t xml:space="preserve">Part of the Warrens. Home of Omphar Daegrech (see </t>
    </r>
    <r>
      <rPr>
        <b/>
        <sz val="11"/>
        <rFont val="Calibri"/>
        <family val="2"/>
        <charset val="204"/>
        <scheme val="minor"/>
      </rPr>
      <t>Folk of Waterdeep</t>
    </r>
    <r>
      <rPr>
        <sz val="11"/>
        <rFont val="Calibri"/>
        <family val="2"/>
        <charset val="204"/>
        <scheme val="minor"/>
      </rPr>
      <t xml:space="preserve">) </t>
    </r>
    <r>
      <rPr>
        <i/>
        <sz val="11"/>
        <rFont val="Calibri"/>
        <family val="2"/>
        <charset val="204"/>
        <scheme val="minor"/>
      </rPr>
      <t>** Probably was deserted like the rest of the Warrens</t>
    </r>
    <r>
      <rPr>
        <sz val="11"/>
        <rFont val="Calibri"/>
        <family val="2"/>
        <charset val="204"/>
        <scheme val="minor"/>
      </rPr>
      <t>. (</t>
    </r>
    <r>
      <rPr>
        <b/>
        <sz val="11"/>
        <rFont val="Calibri"/>
        <family val="2"/>
        <charset val="204"/>
        <scheme val="minor"/>
      </rPr>
      <t>BT</t>
    </r>
    <r>
      <rPr>
        <sz val="11"/>
        <rFont val="Calibri"/>
        <family val="2"/>
        <charset val="204"/>
        <scheme val="minor"/>
      </rPr>
      <t>)</t>
    </r>
  </si>
  <si>
    <r>
      <t>In Downshadow (</t>
    </r>
    <r>
      <rPr>
        <b/>
        <sz val="11"/>
        <rFont val="Calibri"/>
        <family val="2"/>
        <charset val="204"/>
        <scheme val="minor"/>
      </rPr>
      <t>HoU 80</t>
    </r>
    <r>
      <rPr>
        <sz val="11"/>
        <rFont val="Calibri"/>
        <family val="2"/>
        <charset val="204"/>
        <scheme val="minor"/>
      </rPr>
      <t>)</t>
    </r>
  </si>
  <si>
    <r>
      <t>Cursed place where all stray dogs gather at night and turn into a wild pack, no matter how good-natured the dogs might be at other times. (</t>
    </r>
    <r>
      <rPr>
        <b/>
        <sz val="11"/>
        <rFont val="Calibri"/>
        <family val="2"/>
        <charset val="204"/>
        <scheme val="minor"/>
      </rPr>
      <t>BT 176</t>
    </r>
    <r>
      <rPr>
        <sz val="11"/>
        <rFont val="Calibri"/>
        <family val="2"/>
        <charset val="204"/>
        <scheme val="minor"/>
      </rPr>
      <t>)</t>
    </r>
  </si>
  <si>
    <r>
      <t>A former Walking Statue, depicting a warrior, became a series of houses. (</t>
    </r>
    <r>
      <rPr>
        <b/>
        <sz val="11"/>
        <rFont val="Calibri"/>
        <family val="2"/>
        <charset val="204"/>
        <scheme val="minor"/>
      </rPr>
      <t>TGC 61</t>
    </r>
    <r>
      <rPr>
        <sz val="11"/>
        <rFont val="Calibri"/>
        <family val="2"/>
        <charset val="204"/>
        <scheme val="minor"/>
      </rPr>
      <t>)</t>
    </r>
  </si>
  <si>
    <r>
      <t>Bardic college, located in two Cliffside villas overlooking the sea near Waterdeep, can be reached via the Cliffride, a gravelpath up Mt. Waterdeeps northern spur or the Mount Melody Walk, a tunnel through the mountain itself. (</t>
    </r>
    <r>
      <rPr>
        <b/>
        <sz val="11"/>
        <rFont val="Calibri"/>
        <family val="2"/>
        <charset val="204"/>
        <scheme val="minor"/>
      </rPr>
      <t>SCAG 123</t>
    </r>
    <r>
      <rPr>
        <sz val="11"/>
        <rFont val="Calibri"/>
        <family val="2"/>
        <charset val="204"/>
        <scheme val="minor"/>
      </rPr>
      <t xml:space="preserve">) </t>
    </r>
  </si>
  <si>
    <r>
      <t>A raucous tavern favored by less adventurous young nobles who dare not visit the Dock Ward. Propriator Argupt, good food, favourite place of the Thongolirs (</t>
    </r>
    <r>
      <rPr>
        <b/>
        <sz val="11"/>
        <rFont val="Calibri"/>
        <family val="2"/>
        <charset val="204"/>
        <scheme val="minor"/>
      </rPr>
      <t>BT 16</t>
    </r>
    <r>
      <rPr>
        <sz val="11"/>
        <rFont val="Calibri"/>
        <family val="2"/>
        <charset val="204"/>
        <scheme val="minor"/>
      </rPr>
      <t>) A raucous tavern adorned with (mostly faked) battle trophies from all over Faerun, this tavern is where many of Waterdeep’s premier fools, storytellers, and bawdy comedians got their start. Travelers won’t find a quiet night here, with the stage still hosting many of Waterdeep’s finest bellybusters and some up-and-comers, hoping for a chance at court jester. An old joke claims that the Riven Shield Shop (T4) sends all shields beyond repair to hang on the walls of the Grinning Lion.
Propriator Argupt, good food, favourite place of the Thongolirs (BT 16)</t>
    </r>
  </si>
  <si>
    <r>
      <t>Inn, new and rather spartan (</t>
    </r>
    <r>
      <rPr>
        <b/>
        <sz val="11"/>
        <rFont val="Calibri"/>
        <family val="2"/>
        <charset val="204"/>
        <scheme val="minor"/>
      </rPr>
      <t>E:DM</t>
    </r>
    <r>
      <rPr>
        <sz val="11"/>
        <rFont val="Calibri"/>
        <family val="2"/>
        <charset val="204"/>
        <scheme val="minor"/>
      </rPr>
      <t>)</t>
    </r>
  </si>
  <si>
    <r>
      <t>Festhall? On Brondar’s Way. Has female dancers. (</t>
    </r>
    <r>
      <rPr>
        <b/>
        <sz val="11"/>
        <rFont val="Calibri"/>
        <family val="2"/>
        <charset val="204"/>
        <scheme val="minor"/>
      </rPr>
      <t>BT 82</t>
    </r>
    <r>
      <rPr>
        <sz val="11"/>
        <rFont val="Calibri"/>
        <family val="2"/>
        <charset val="204"/>
        <scheme val="minor"/>
      </rPr>
      <t>)</t>
    </r>
  </si>
  <si>
    <r>
      <t>Copper Street, linked through a footbridge with Breerdil’s Fine Wines, the stream below the bridge is enchanted to appear midnight blue. (</t>
    </r>
    <r>
      <rPr>
        <b/>
        <sz val="11"/>
        <rFont val="Calibri"/>
        <family val="2"/>
        <charset val="204"/>
        <scheme val="minor"/>
      </rPr>
      <t>MS 51</t>
    </r>
    <r>
      <rPr>
        <sz val="11"/>
        <rFont val="Calibri"/>
        <family val="2"/>
        <charset val="204"/>
        <scheme val="minor"/>
      </rPr>
      <t>)</t>
    </r>
  </si>
  <si>
    <r>
      <t>On Copper Street  (</t>
    </r>
    <r>
      <rPr>
        <b/>
        <sz val="11"/>
        <rFont val="Calibri"/>
        <family val="2"/>
        <charset val="204"/>
        <scheme val="minor"/>
      </rPr>
      <t>MS 51</t>
    </r>
    <r>
      <rPr>
        <sz val="11"/>
        <rFont val="Calibri"/>
        <family val="2"/>
        <charset val="204"/>
        <scheme val="minor"/>
      </rPr>
      <t>)</t>
    </r>
  </si>
  <si>
    <r>
      <t>Bookshop on Suldown Street, owned by Maranyuss, called Mara, a night hag exiled to live among mortals, who maintains an illusion of beauty among the citizens of Waterdeep (</t>
    </r>
    <r>
      <rPr>
        <b/>
        <sz val="11"/>
        <rFont val="Calibri"/>
        <family val="2"/>
        <charset val="204"/>
        <scheme val="minor"/>
      </rPr>
      <t>CoS 22-23,81</t>
    </r>
    <r>
      <rPr>
        <sz val="11"/>
        <rFont val="Calibri"/>
        <family val="2"/>
        <charset val="204"/>
        <scheme val="minor"/>
      </rPr>
      <t>)</t>
    </r>
  </si>
  <si>
    <r>
      <t>a former wealthy citizens private mansion, recently renovated, the third building in from the High Road, on the South side of Tarnath Street, secret hideout for the traitor Masked Lord Cozandur, was destroyed during the Open Lord's spell duel with two mages on the payroll of Braethan Cazondur (</t>
    </r>
    <r>
      <rPr>
        <b/>
        <sz val="11"/>
        <rFont val="Calibri"/>
        <family val="2"/>
        <charset val="204"/>
        <scheme val="minor"/>
      </rPr>
      <t>E:DM 334</t>
    </r>
    <r>
      <rPr>
        <sz val="11"/>
        <rFont val="Calibri"/>
        <family val="2"/>
        <charset val="204"/>
        <scheme val="minor"/>
      </rPr>
      <t xml:space="preserve">) </t>
    </r>
  </si>
  <si>
    <r>
      <t>Slate-tilted, Khulzar’s Alley (</t>
    </r>
    <r>
      <rPr>
        <b/>
        <sz val="11"/>
        <rFont val="Calibri"/>
        <family val="2"/>
        <charset val="204"/>
        <scheme val="minor"/>
      </rPr>
      <t>BT 61</t>
    </r>
    <r>
      <rPr>
        <sz val="11"/>
        <rFont val="Calibri"/>
        <family val="2"/>
        <charset val="204"/>
        <scheme val="minor"/>
      </rPr>
      <t>)</t>
    </r>
  </si>
  <si>
    <r>
      <t>Has a certain irrepressible charm, owned by Mardin Eftnacost, a former adventurer and friend of Lady Tennora Hedare and her late mother Liferna (</t>
    </r>
    <r>
      <rPr>
        <b/>
        <sz val="11"/>
        <rFont val="Calibri"/>
        <family val="2"/>
        <charset val="204"/>
        <scheme val="minor"/>
      </rPr>
      <t>TGC 5,20,35</t>
    </r>
    <r>
      <rPr>
        <sz val="11"/>
        <rFont val="Calibri"/>
        <family val="2"/>
        <charset val="204"/>
        <scheme val="minor"/>
      </rPr>
      <t>)</t>
    </r>
  </si>
  <si>
    <r>
      <t>A song’s walk away from the God Catcher, clean, reputable and well run, but also terribly public. (</t>
    </r>
    <r>
      <rPr>
        <b/>
        <sz val="11"/>
        <rFont val="Calibri"/>
        <family val="2"/>
        <charset val="204"/>
        <scheme val="minor"/>
      </rPr>
      <t>TGC 73</t>
    </r>
    <r>
      <rPr>
        <sz val="11"/>
        <rFont val="Calibri"/>
        <family val="2"/>
        <charset val="204"/>
        <scheme val="minor"/>
      </rPr>
      <t>)</t>
    </r>
  </si>
  <si>
    <r>
      <t>To the north of the Godcatcher, a former Walking Statue, a tall and listing silhouette, it’s hawklike beak is illuminated by a line of magical lights (</t>
    </r>
    <r>
      <rPr>
        <b/>
        <sz val="11"/>
        <rFont val="Calibri"/>
        <family val="2"/>
        <charset val="204"/>
        <scheme val="minor"/>
      </rPr>
      <t>TGC 61</t>
    </r>
    <r>
      <rPr>
        <sz val="11"/>
        <rFont val="Calibri"/>
        <family val="2"/>
        <charset val="204"/>
        <scheme val="minor"/>
      </rPr>
      <t>)</t>
    </r>
  </si>
  <si>
    <r>
      <t>tavern, a popular gathering place for the young and wealthy, near the corner of Stormstar's Ride and Street of Glances, on northwestern corner (</t>
    </r>
    <r>
      <rPr>
        <b/>
        <sz val="11"/>
        <rFont val="Calibri"/>
        <family val="2"/>
        <charset val="204"/>
        <scheme val="minor"/>
      </rPr>
      <t>CoS 52-53</t>
    </r>
    <r>
      <rPr>
        <sz val="11"/>
        <rFont val="Calibri"/>
        <family val="2"/>
        <charset val="204"/>
        <scheme val="minor"/>
      </rPr>
      <t>) In 1480 DR, the Storm's Front Tavern was burned to the ground during a confrontation between the deva Jinnaoth Ir'Gadohn and the dark angel Sathariel (Sathariel was trying to summon Asmodeus, google First Flensing for more info).</t>
    </r>
  </si>
  <si>
    <r>
      <t>On NW corner of Sul and Vondil Streets. Glittering and highly regarded store; favorite of nobles; expensive but superior merchandise. (</t>
    </r>
    <r>
      <rPr>
        <b/>
        <sz val="11"/>
        <rFont val="Calibri"/>
        <family val="2"/>
        <charset val="204"/>
        <scheme val="minor"/>
      </rPr>
      <t>ED</t>
    </r>
    <r>
      <rPr>
        <sz val="11"/>
        <rFont val="Calibri"/>
        <family val="2"/>
        <charset val="204"/>
        <scheme val="minor"/>
      </rPr>
      <t>)</t>
    </r>
  </si>
  <si>
    <r>
      <t>Run by Rhavilra Gryphonshar, whose teams clean many lodgings and polish many boots for laboring and shopkeeping Waterdhavians (</t>
    </r>
    <r>
      <rPr>
        <b/>
        <sz val="11"/>
        <rFont val="Calibri"/>
        <family val="2"/>
        <charset val="204"/>
        <scheme val="minor"/>
      </rPr>
      <t>ED</t>
    </r>
    <r>
      <rPr>
        <sz val="11"/>
        <rFont val="Calibri"/>
        <family val="2"/>
        <charset val="204"/>
        <scheme val="minor"/>
      </rPr>
      <t>)</t>
    </r>
  </si>
  <si>
    <r>
      <t xml:space="preserve">A place where monsters of all shapes, sizes and most states of being (no undead) can be procured. A place where monsters of all shapes, sizes and most states of being (no undead) can be procured. A favorite spot for those new to Waterdeep to visit, hoping to find a suitably strange keepsake to take home with them.
</t>
    </r>
    <r>
      <rPr>
        <b/>
        <sz val="11"/>
        <rFont val="Calibri"/>
        <family val="2"/>
        <charset val="204"/>
        <scheme val="minor"/>
      </rPr>
      <t>Monster parts:
Dragon blood, skeleton's knuckles, fire beetle bellies and ettercap silk glands, fairy dust, gargoyle skulls, slaad tongues, rakshasa eyes and bodak teeth
Monsters:
Umber hulks, troll, ettins and yaun-tis, shadow mastiffs, quasits and nymphs</t>
    </r>
  </si>
  <si>
    <r>
      <t>Sculptor's Shop (3c)</t>
    </r>
    <r>
      <rPr>
        <sz val="11"/>
        <rFont val="Calibri"/>
        <family val="2"/>
        <charset val="204"/>
        <scheme val="minor"/>
      </rPr>
      <t>. This shop has changed hands many times over the years. Today it is a place that provides carved goods on commission, with the sculptors working on projects that interest them between commissions. Their works find their way into that tier of homes who desperately wish to emulate the wealthy and fine, but don't quite have the shine of coin to do it.</t>
    </r>
  </si>
  <si>
    <r>
      <t>Tulmaster’s street, Two streets north of High road? (</t>
    </r>
    <r>
      <rPr>
        <b/>
        <sz val="11"/>
        <rFont val="Calibri"/>
        <family val="2"/>
        <charset val="204"/>
        <scheme val="minor"/>
      </rPr>
      <t>MS</t>
    </r>
    <r>
      <rPr>
        <sz val="11"/>
        <rFont val="Calibri"/>
        <family val="2"/>
        <charset val="204"/>
        <scheme val="minor"/>
      </rPr>
      <t>)</t>
    </r>
  </si>
  <si>
    <r>
      <t>Jastra Blynthard, a tiny woman of good humor, dancing green eyes, and a slowly fading fey beauty. Jastra has never been married, although not for lack of suitors. She is sometimes said to be a witch or feyspell, and her enemies often spread rumors that the candles she sells are enchanted to </t>
    </r>
    <r>
      <rPr>
        <i/>
        <sz val="11"/>
        <rFont val="Calibri"/>
        <family val="2"/>
        <charset val="204"/>
        <scheme val="minor"/>
      </rPr>
      <t>curse</t>
    </r>
    <r>
      <rPr>
        <sz val="11"/>
        <rFont val="Calibri"/>
        <family val="2"/>
        <charset val="204"/>
        <scheme val="minor"/>
      </rPr>
      <t> or enspell their owners. Nonetheless, she is well liked in the bazaars and back-alley markets of South and Trades Wards, which she visits daily. Any news or gossip she hears on her rounds is soon passed on to Jurisk Ulhammond, her contact with the Red Sashes. [ </t>
    </r>
    <r>
      <rPr>
        <i/>
        <sz val="11"/>
        <rFont val="Calibri"/>
        <family val="2"/>
        <charset val="204"/>
        <scheme val="minor"/>
      </rPr>
      <t>See "Who's Who in Waterdeep," p.92, City of Splendors. Additional detail by me.</t>
    </r>
    <r>
      <rPr>
        <sz val="11"/>
        <rFont val="Calibri"/>
        <family val="2"/>
        <charset val="204"/>
        <scheme val="minor"/>
      </rPr>
      <t> ]</t>
    </r>
  </si>
  <si>
    <r>
      <t>Temple to Waukeen</t>
    </r>
    <r>
      <rPr>
        <sz val="11"/>
        <rFont val="Calibri"/>
        <family val="2"/>
        <charset val="204"/>
        <scheme val="minor"/>
      </rPr>
      <t>. A large temple not quite fifty years old, one of Open Lord Dagult Neverember's first acts as Open Lord was to call for the founding of a Waukeenar temple, to honor the goddess in hopes that her favor might return Waterdeep to prosperity and safety. Lord Dagult arranged a competition between the noble Houses and the Guilds to pay for the temple, resulting in the erection of a truly opulent fane to her glory.</t>
    </r>
  </si>
  <si>
    <r>
      <t>Trading Company</t>
    </r>
    <r>
      <rPr>
        <sz val="11"/>
        <rFont val="Calibri"/>
        <family val="2"/>
        <charset val="204"/>
        <scheme val="minor"/>
      </rPr>
      <t>. The headquarters of the moderately-successful Orms Highbench trading company. They tend to manage short runs between Waterdeep and Neverwinter, and their years of greatest success were under the Open Lord Dagult. Some claim they maintain back-room deals with Dagult to this day.</t>
    </r>
  </si>
  <si>
    <r>
      <t>Order of Master Taylors, Glovers &amp; Mercers</t>
    </r>
    <r>
      <rPr>
        <sz val="11"/>
        <rFont val="Calibri"/>
        <family val="2"/>
        <charset val="204"/>
        <scheme val="minor"/>
      </rPr>
      <t>.</t>
    </r>
  </si>
  <si>
    <r>
      <t>Council of Musicians, Instrument-Makers &amp; Choristers</t>
    </r>
    <r>
      <rPr>
        <sz val="11"/>
        <rFont val="Calibri"/>
        <family val="2"/>
        <charset val="204"/>
        <scheme val="minor"/>
      </rPr>
      <t>.</t>
    </r>
  </si>
  <si>
    <r>
      <t>Scriveners, Scribes &amp; Clerks Guild</t>
    </r>
    <r>
      <rPr>
        <sz val="11"/>
        <rFont val="Calibri"/>
        <family val="2"/>
        <charset val="204"/>
        <scheme val="minor"/>
      </rPr>
      <t>. A</t>
    </r>
  </si>
  <si>
    <r>
      <t>Scriveners, Scribes &amp; Clerks Guild</t>
    </r>
    <r>
      <rPr>
        <sz val="11"/>
        <rFont val="Calibri"/>
        <family val="2"/>
        <charset val="204"/>
        <scheme val="minor"/>
      </rPr>
      <t>.  Guildhall, temple. The ever-busy headquarters of the Scriveners', Scribes', &amp; Clerks' Guild which enjoys constant crowds outside its windows looking in at displayed maps and charts (like a map of the city - useful for lost vistors - and an exotic map of the Maztican lands far to the west). An ever-busy site which enjoys a constant crowd outside its windows looking in at displayed maps and charts, including a constantly-displayed map of Waterdeep, including a helpful red glass-headed pin to mark where the Zoarstar is in the city.</t>
    </r>
  </si>
  <si>
    <r>
      <t>Chandlers' &amp; Lamplighters Guild</t>
    </r>
    <r>
      <rPr>
        <sz val="11"/>
        <rFont val="Calibri"/>
        <family val="2"/>
        <charset val="204"/>
        <scheme val="minor"/>
      </rPr>
      <t>. A constantly bright row house, complete with a huge four-foot candle out front that is lit at night. It is one of the brightest spots in the ward at night is easily found by the smell of lemony-scented wax.</t>
    </r>
    <r>
      <rPr>
        <i/>
        <sz val="11"/>
        <rFont val="Calibri"/>
        <family val="2"/>
        <charset val="204"/>
        <scheme val="minor"/>
      </rPr>
      <t xml:space="preserve"> The hall of the Guild of Chandlers and Lamplighters is noted for the mountainous heap of waxed candles that is kept lit outside the building at all hours.</t>
    </r>
  </si>
  <si>
    <r>
      <t>modest temple, formerly a streetshop and two floors ofliving suits, since 1372 DR (</t>
    </r>
    <r>
      <rPr>
        <b/>
        <sz val="11"/>
        <rFont val="Calibri"/>
        <family val="2"/>
        <charset val="204"/>
        <scheme val="minor"/>
      </rPr>
      <t>EFR 146</t>
    </r>
    <r>
      <rPr>
        <sz val="11"/>
        <rFont val="Calibri"/>
        <family val="2"/>
        <charset val="204"/>
        <scheme val="minor"/>
      </rPr>
      <t>)</t>
    </r>
  </si>
  <si>
    <r>
      <t>On Coffinmarch, wizard, old woman, some think she is a crazy mad witch, “never did much more than sell beauty charms to old maids and protections for young men with mischief on their minds”, most of Egetha’s stock is not for minors. (</t>
    </r>
    <r>
      <rPr>
        <b/>
        <sz val="11"/>
        <rFont val="Calibri"/>
        <family val="2"/>
        <charset val="204"/>
        <scheme val="minor"/>
      </rPr>
      <t>CotD 32</t>
    </r>
    <r>
      <rPr>
        <sz val="11"/>
        <rFont val="Calibri"/>
        <family val="2"/>
        <charset val="204"/>
        <scheme val="minor"/>
      </rPr>
      <t>)</t>
    </r>
  </si>
  <si>
    <r>
      <t>Tavern, somewhere midway of north front Ironpost Street (</t>
    </r>
    <r>
      <rPr>
        <b/>
        <sz val="11"/>
        <rFont val="Calibri"/>
        <family val="2"/>
        <charset val="204"/>
        <scheme val="minor"/>
      </rPr>
      <t>E:DM 308</t>
    </r>
    <r>
      <rPr>
        <sz val="11"/>
        <rFont val="Calibri"/>
        <family val="2"/>
        <charset val="204"/>
        <scheme val="minor"/>
      </rPr>
      <t xml:space="preserve">) </t>
    </r>
  </si>
  <si>
    <r>
      <t>(</t>
    </r>
    <r>
      <rPr>
        <b/>
        <sz val="11"/>
        <rFont val="Calibri"/>
        <family val="2"/>
        <charset val="204"/>
        <scheme val="minor"/>
      </rPr>
      <t>E:DM 335</t>
    </r>
    <r>
      <rPr>
        <sz val="11"/>
        <rFont val="Calibri"/>
        <family val="2"/>
        <charset val="204"/>
        <scheme val="minor"/>
      </rPr>
      <t xml:space="preserve">) </t>
    </r>
  </si>
  <si>
    <r>
      <t>Factors/trade agents; of Blackmul Street (</t>
    </r>
    <r>
      <rPr>
        <b/>
        <sz val="11"/>
        <rFont val="Calibri"/>
        <family val="2"/>
        <charset val="204"/>
        <scheme val="minor"/>
      </rPr>
      <t>ED</t>
    </r>
    <r>
      <rPr>
        <sz val="11"/>
        <rFont val="Calibri"/>
        <family val="2"/>
        <charset val="204"/>
        <scheme val="minor"/>
      </rPr>
      <t>)</t>
    </r>
  </si>
  <si>
    <r>
      <t>Brew-tavern; converted into festhall. Formerly known as 'The Foaming Tankard' (</t>
    </r>
    <r>
      <rPr>
        <b/>
        <sz val="11"/>
        <rFont val="Calibri"/>
        <family val="2"/>
        <charset val="204"/>
        <scheme val="minor"/>
      </rPr>
      <t>Du 184</t>
    </r>
    <r>
      <rPr>
        <sz val="11"/>
        <rFont val="Calibri"/>
        <family val="2"/>
        <charset val="204"/>
        <scheme val="minor"/>
      </rPr>
      <t>)</t>
    </r>
  </si>
  <si>
    <r>
      <t>A tavern in Trades Ward. Has named rooms such as the Brazen Doors room. (</t>
    </r>
    <r>
      <rPr>
        <b/>
        <sz val="11"/>
        <rFont val="Calibri"/>
        <family val="2"/>
        <charset val="204"/>
        <scheme val="minor"/>
      </rPr>
      <t>ED</t>
    </r>
    <r>
      <rPr>
        <sz val="11"/>
        <rFont val="Calibri"/>
        <family val="2"/>
        <charset val="204"/>
        <scheme val="minor"/>
      </rPr>
      <t>)</t>
    </r>
  </si>
  <si>
    <r>
      <t>Given to four younger sons so that Mrayvren's Bountiful Rest could be opened. (</t>
    </r>
    <r>
      <rPr>
        <b/>
        <sz val="11"/>
        <rFont val="Calibri"/>
        <family val="2"/>
        <charset val="204"/>
        <scheme val="minor"/>
      </rPr>
      <t>ED</t>
    </r>
    <r>
      <rPr>
        <sz val="11"/>
        <rFont val="Calibri"/>
        <family val="2"/>
        <charset val="204"/>
        <scheme val="minor"/>
      </rPr>
      <t>)</t>
    </r>
  </si>
  <si>
    <t>💰DONATE</t>
  </si>
  <si>
    <t>Waterdeep in tables 
v.0.8.5</t>
  </si>
  <si>
    <r>
      <t>one of the three ruling noble families of Amphail (</t>
    </r>
    <r>
      <rPr>
        <b/>
        <sz val="11"/>
        <color rgb="FF000000"/>
        <rFont val="Calibri"/>
        <family val="2"/>
        <charset val="204"/>
        <scheme val="minor"/>
      </rPr>
      <t>SCAG 44</t>
    </r>
    <r>
      <rPr>
        <sz val="11"/>
        <color rgb="FF000000"/>
        <rFont val="Calibri"/>
        <family val="2"/>
        <charset val="204"/>
        <scheme val="minor"/>
      </rPr>
      <t xml:space="preserve">) </t>
    </r>
  </si>
  <si>
    <r>
      <t>Lord Dauner Ilzimmer, the current Lord Warder of Amphail in 1491 DR (</t>
    </r>
    <r>
      <rPr>
        <b/>
        <sz val="11"/>
        <color rgb="FF000000"/>
        <rFont val="Calibri"/>
        <family val="2"/>
        <charset val="204"/>
        <scheme val="minor"/>
      </rPr>
      <t>SCAG 7, 44</t>
    </r>
    <r>
      <rPr>
        <sz val="11"/>
        <color rgb="FF000000"/>
        <rFont val="Calibri"/>
        <family val="2"/>
        <charset val="204"/>
        <scheme val="minor"/>
      </rPr>
      <t xml:space="preserve">) </t>
    </r>
  </si>
  <si>
    <r>
      <t>has holdings in Amphail (</t>
    </r>
    <r>
      <rPr>
        <b/>
        <sz val="11"/>
        <color rgb="FF000000"/>
        <rFont val="Calibri"/>
        <family val="2"/>
        <charset val="204"/>
        <scheme val="minor"/>
      </rPr>
      <t>SCAG 44</t>
    </r>
    <r>
      <rPr>
        <sz val="11"/>
        <color rgb="FF000000"/>
        <rFont val="Calibri"/>
        <family val="2"/>
        <charset val="204"/>
        <scheme val="minor"/>
      </rPr>
      <t xml:space="preserve">) </t>
    </r>
  </si>
  <si>
    <t>Our tour of broadcryers continues north up the High Road from Waymoot. From the Forcebar to the Windhowl (the moot of River Street and the High Road, the nearest vendors are allowed to the River Gate), retired drovers and warriors share the cobbles, peddling various special interest broadsheets such as Calagar's Caravans (which advertises caravan musterings, guard-hirings, and folk looking to buy or sell wagons, harness, and draft beasts and riding horses) and Thaeler's Coinwatch (a cynical survey of shipping business over land and water entering or departing Waterdeep, and how "those with big coin" control everything for their profit and the general misery of everyone else).</t>
  </si>
  <si>
    <t>Many nondevout Waterdhavians occasionally pick up a copy of The Eternal Dawn, the Lathanderite broadsheet, because it concerns itself with new ventures, new organizations, near-future plans, and probable politics just ahead. Like the "gilded broadsheets" of the rich and noble, the devout broadsheets tend to cost three nibs to a shard per issue.</t>
  </si>
  <si>
    <t>WATERDEEP COINAGE</t>
  </si>
  <si>
    <t>WATERDEEP TAXES</t>
  </si>
  <si>
    <t>Гралхим Флинтмэйс</t>
  </si>
  <si>
    <t>Тулган Вармоу</t>
  </si>
  <si>
    <t>Андрасте Йелдрин</t>
  </si>
  <si>
    <t>Tatiana Valegra aka Corrine</t>
  </si>
  <si>
    <t>Talis Kasterel</t>
  </si>
  <si>
    <t>Maenoth Silversword</t>
  </si>
  <si>
    <t>Карлон Амоффель</t>
  </si>
  <si>
    <t>Фай Лей</t>
  </si>
  <si>
    <t>Бран Хейдер</t>
  </si>
  <si>
    <t>Дарвин Бакмен</t>
  </si>
  <si>
    <t>Evendur Dundragon</t>
  </si>
  <si>
    <t>Крет Фаерхенд</t>
  </si>
  <si>
    <t>Succubus assassin, posing as a maid in home of House Haventree</t>
  </si>
  <si>
    <t>Tafela Drom</t>
  </si>
  <si>
    <t>male human necromancer</t>
  </si>
  <si>
    <t>Bey-alina</t>
  </si>
  <si>
    <t>female Thayan knight Tafela’s bodyguard / lover</t>
  </si>
  <si>
    <t>Yggran</t>
  </si>
  <si>
    <t>Cheela Flegsteel</t>
  </si>
  <si>
    <t>Anastrianna Wyndael</t>
  </si>
  <si>
    <t>жрец Тира, half-elf female, gray eyes, tanned skin, red hair, родом из Серебрянных Пределов, из Несме</t>
  </si>
  <si>
    <t>d</t>
  </si>
  <si>
    <t>Luisa Xistsrith</t>
  </si>
  <si>
    <t>Гартокар</t>
  </si>
  <si>
    <t>Rega Swarn</t>
  </si>
  <si>
    <t>Niri Bronzecrown</t>
  </si>
  <si>
    <t>Alevene Windcoat</t>
  </si>
  <si>
    <t>Kerkad Jerynomonis</t>
  </si>
  <si>
    <t>master of The Storm Shark - a stout old cog berthed in Waterdeep</t>
  </si>
  <si>
    <t>Holdrark Mrael</t>
  </si>
  <si>
    <t>Gustarlus Harounshar</t>
  </si>
  <si>
    <t>Jhessail</t>
  </si>
  <si>
    <t>Grakul Silverkin</t>
  </si>
  <si>
    <t>Bernard Graybeard</t>
  </si>
  <si>
    <t>Sora Dhyrktelonis aka Умара Фезим</t>
  </si>
  <si>
    <t>Cult of the Dragon (formerly)</t>
  </si>
  <si>
    <t>HotDQ, Homebrew</t>
  </si>
  <si>
    <t>Brunn Harbright</t>
  </si>
  <si>
    <t>Harbright</t>
  </si>
  <si>
    <t>owner of High Flagon, Roaring Dragon House</t>
  </si>
  <si>
    <t>Original?</t>
  </si>
  <si>
    <t># Volumes</t>
  </si>
  <si>
    <t>A Dove at Dawn</t>
  </si>
  <si>
    <t>Alagond, sage of Tashluta</t>
  </si>
  <si>
    <t>A Merchant’s Musings</t>
  </si>
  <si>
    <t>A Ruler’s Guide</t>
  </si>
  <si>
    <t>Adventures of Camber Fosrick:</t>
  </si>
  <si>
    <t>c1354</t>
  </si>
  <si>
    <t>Annals of First Vizera Zahyra</t>
  </si>
  <si>
    <t>Zahyra Bardson-Ithal (personal diaries of the Tethyrian sorceress)</t>
  </si>
  <si>
    <t>C1300</t>
  </si>
  <si>
    <t>Allard Faerglon, Keeper of Records for the Maker’s Hall, Zazesspur</t>
  </si>
  <si>
    <t>The Art and the Paths upon which it led me</t>
  </si>
  <si>
    <t>600s?</t>
  </si>
  <si>
    <t>C1264</t>
  </si>
  <si>
    <t>Tuth Malgul, Doompriest of the Sun’s Shadow Shrine</t>
  </si>
  <si>
    <t>Alaphondar, Sage Most Learned of the Royal Court of Cormyr</t>
  </si>
  <si>
    <t>Tuorn, sage of Sarshel</t>
  </si>
  <si>
    <t>Dolorous Days in Daerlūn: My Exile from Cormyr</t>
  </si>
  <si>
    <t>Encyclopedia Serōsica</t>
  </si>
  <si>
    <t>A Mariner (Anonymous)</t>
  </si>
  <si>
    <t>c1356</t>
  </si>
  <si>
    <t>Glasgert Himlothrith, Sribe of Iriaebor</t>
  </si>
  <si>
    <t>The Golden Age of Goblins.</t>
  </si>
  <si>
    <t>Great Changes Aborning (ballad first performed c 1332)</t>
  </si>
  <si>
    <t>Mintiper Moonsilver, bard</t>
  </si>
  <si>
    <t>The High History of Faerūnian Archmages Mighty</t>
  </si>
  <si>
    <t>Historia Tethyra</t>
  </si>
  <si>
    <t>Hunter’s Blessing</t>
  </si>
  <si>
    <t>Taarnal Swiftdagger (viable ID of Iltkazan)</t>
  </si>
  <si>
    <t>Arivant, sage of Ormath</t>
  </si>
  <si>
    <t>c1210</t>
  </si>
  <si>
    <t>Lord Bhereu’s Manual of Standards and Procedure</t>
  </si>
  <si>
    <t>Magics of the South</t>
  </si>
  <si>
    <t>c1340s</t>
  </si>
  <si>
    <t>Notes on Serōs</t>
  </si>
  <si>
    <t>C1353</t>
  </si>
  <si>
    <t>C1320s</t>
  </si>
  <si>
    <t>One Warrior’s Way</t>
  </si>
  <si>
    <t>Edygulph Erremore, naturalist &amp; sage</t>
  </si>
  <si>
    <t>The Roads Beyond Faerūn</t>
  </si>
  <si>
    <t>Seeds, Cuttings, and Transplants: A Gardener’s Tome for All Seasons</t>
  </si>
  <si>
    <t>Myrintar Hasantar, sage of Suzail</t>
  </si>
  <si>
    <t>Thoughts on a Better Faerūn</t>
  </si>
  <si>
    <t>Valorous and Vanquished: The Dead Heroes of Faerūn</t>
  </si>
  <si>
    <t>Aubaerus "the Ravenmaster"</t>
  </si>
  <si>
    <t>Volothamp Geddarm; unreleased (held by peoples unknown)</t>
  </si>
  <si>
    <t>Volo’s Guide to the Lands of Intrigue</t>
  </si>
  <si>
    <t>Volothamp Geddarm (excerpts and partial draft of which released by Elminster to chroniclers as "Volo’s Guide to Baldur’s Gate II")</t>
  </si>
  <si>
    <t>Volothamp Geddarm; unreleased (held by someone in Ravens Bluff)</t>
  </si>
  <si>
    <t>Volothamp Geddarm; commission work held by a noble of Yhaunn</t>
  </si>
  <si>
    <t>Szuszalan "the Warrior Maid"</t>
  </si>
  <si>
    <t>FAMILY2</t>
  </si>
  <si>
    <t>GROUP2</t>
  </si>
  <si>
    <t>Region</t>
  </si>
  <si>
    <t>TYPE*</t>
  </si>
  <si>
    <t xml:space="preserve">Using classification from PHB 5e </t>
  </si>
  <si>
    <t>Relative rarity of non-common and non-regional languages</t>
  </si>
  <si>
    <t xml:space="preserve"> type of language for Adventurers League organized play type of language for Adventurers League organized play</t>
  </si>
  <si>
    <t>***</t>
  </si>
  <si>
    <t>**</t>
  </si>
  <si>
    <t>*</t>
  </si>
  <si>
    <t>Southern &amp; Trade</t>
  </si>
  <si>
    <t>North &amp; Sea</t>
  </si>
  <si>
    <t>1d12</t>
  </si>
  <si>
    <t>Response Chance</t>
  </si>
  <si>
    <t>Response Arrival (time in Rounds)</t>
  </si>
  <si>
    <t>---</t>
  </si>
  <si>
    <t>a third son, officer of the guard, patrols the sewers, can be very sweet and eager around women, but is an utter bore and smells of the sewers (TGC 8)</t>
  </si>
  <si>
    <t>The steady pay.</t>
  </si>
  <si>
    <t>A chance to deal out sadistic punishment.</t>
  </si>
  <si>
    <t>Gold to repay debts.</t>
  </si>
  <si>
    <t>Gold to aid a family member.</t>
  </si>
  <si>
    <t>A chance to escape from life imprisonment.</t>
  </si>
  <si>
    <t>Patriotic devotion.</t>
  </si>
  <si>
    <t>Friendly and loyal.</t>
  </si>
  <si>
    <t>Respectful and business-like.</t>
  </si>
  <si>
    <t>Completely indifferent.</t>
  </si>
  <si>
    <t>Cautious and uncertain.</t>
  </si>
  <si>
    <t>Terrified and tight-lipped.</t>
  </si>
  <si>
    <t>Disappointed and disrespectful.</t>
  </si>
  <si>
    <t>The watch has a reputation for...</t>
  </si>
  <si>
    <t>Location 1</t>
  </si>
  <si>
    <t>Location 2</t>
  </si>
  <si>
    <t>Source</t>
  </si>
  <si>
    <t>field: royal blue (sky) border: silver crescent moons (one a distorted reflection): silver water: navy blue horizon: purple nine stars: silver</t>
  </si>
  <si>
    <t>field: white border: silver torch: metallic blue; flame: silver</t>
  </si>
  <si>
    <t>Waterdeep News was a newspaper based in Waterdeep on the Sword Coast North, published daily in the early 1370s DR. It reported on a variety of current political matters, crimes, social events, gossip and unusual happenings in the city. It was one of the largest daily newspapers in Faerûn.</t>
  </si>
  <si>
    <t>This old stone two-story building, home to one of Waterdeep's more infamous broadsheets, is constantly in need of cleaning due to dissenting opinions armed, alas, with rotten eggs and vegetables, according to the Trumpet's editor.The broadsheets are printed and distributed each afternoon, posted on the various kiosks throughout the city and available for 1 cp each. Each tenday, the Trumpet reprints each of its previous broadsheets and adds two pages of editorials and editorial cartoons by an anonymous artist, creating a small 12-page folio that is sold by street criers for 1 sp. Despite its somewhat sketchy facts in reporting the social goings-on inside the parties of[[North Ward|North]]and[[Sea Ward]]s([[Hlanta Melshimber]]still resents the insinuations that she had spoiled,inferior wines at her last party,while[[Ultas Maernos]]is still demanding reparations for a report that he was affiliated with a rumored evil cult),the Trumpet has many eyes and ears and much of what is reported tends to be found true.While the editor,one[[Carson Innes]],is given toprovocative and enticingheadlines and reporting,he does tend to steer clear of outright libel and definitely takes care not to openly insult or question the Lords and their rulings;this is all that keeps him and his staff of 12 from being exiled outside the city walls.</t>
  </si>
  <si>
    <t>Annath Horkle of Beacon Street, Trades Ward</t>
  </si>
  <si>
    <t>1 sp | tenday</t>
  </si>
  <si>
    <t>Volo's Guide to Monsters</t>
  </si>
  <si>
    <t>Calaunt: Coins of this city are roughly stamped-out circles of gold, silver, and copper with the Scepter’s sigil on one side and a key on the other. The sigil is a vertical human right hand clenched in a fist around a horizontal scepter.</t>
  </si>
  <si>
    <t>The fingers of the hand are toward the viewer, and the scepter is a plain metal bar ending in a four-pointed star at each end. The key is a long- barreled device etched on the diagonal, with a two-flange-end at the viewer’s lower left, and a three-loop-leaf handle at the viewer’s upper right. Behind it are three parallel wavy horizontal lines, representing waves and Calauntan shipping.</t>
  </si>
  <si>
    <t>The Authokh and the Bebolt</t>
  </si>
  <si>
    <t>These currencies are widely used in Chessenta, the Vilhon, Border Kingdoms, the Tashalar, and everywhere south of that. They began as the coin¬age of a single city in Chessenta, though exactly which city has been forgotten.</t>
  </si>
  <si>
    <t>An authokh (ot/?-awk) is a square coin stamped out of “delmed” silver with a small central hole to allow it to be strung onto a pay-thong or a wire loop. Delming is an alloying process that stops sil¬ver from tarnishing by combining it with copper and certain white metals in precise proportions. This process has the side effects of turning the silver a translucent green and making its surface incapable of taking a high shine, no matter how it is polished. On one face, it bears an engraved ring of twelve leaves encircling the central hole, and on the other side a ring of twelve radiating daggers.</t>
  </si>
  <si>
    <t>A bebolt (also called a “belbolt,” usually short¬ened to “bolt”) is a thick, heavy gold coin of a curious shape. A circle with two shallow, match¬ing cut-outs in its edges, a bebolt looks like two axe-heads fused back-to-back with their curved blades outermost.</t>
  </si>
  <si>
    <t>Authokhs and bebolts are accepted in Amn, Scornubel, and Westgate, but not in Cormyr, Sembia, the Dales, the Dragon Reach, the Moonsea, the Sword Coast lands, or Tethyr. In Calimshan and Waterdeep, an authokh is consid¬ered simply a silver piece, and a bebolt is classed as “a heavy” (a gold piece valued at 2 gp rather than just 1 gp).</t>
  </si>
  <si>
    <t>Cormyr: Modern Cormyrean coins bear the monarch’s face and name on one side and a date, a denomination, and a mint mark on the other. For nine out of ten coins, this mark is a full-on bearded, hatless wizard’s face, referred to as “Old Vangey” but meant to represent all War Wizards and denoting the Royal Mint in Suzail. About ten percent of coins instead bear two parallel cres¬cent moons, their horns to the dexter. This mark denote a High Horn minting. The High Horn fortress has always had a smithy and nearby “dun-geon” caverns used to store metals mined in the surrounding mountains.</t>
  </si>
  <si>
    <t>There’s been only one minting since the death of Azoun IV. Rather than an Obarskyr’s face, such “Regency” coins bear the Purple Dragon royal arms with five parallel bars on its body. Older Cormyrean coins (minted in 1290 DR and earlier) don’t bear dates, but instead have a line saying “first minting,” “second minting,” or the like, in reference to the reign of the mon¬arch under which the coins were issued. There were eight mintings during the reign of Azoun</t>
  </si>
  <si>
    <t>IV, but three is the highest count any earlier king managed.</t>
  </si>
  <si>
    <t>Sembia: Sembian coins have become more numerous, thanks to the country’s growing wealth, size, and ever-soaring mercantile activ¬ity. They tend to be larger but thinner than most other coinage. All have the arms of Sembia on one side and, on the reverse, the denomination on the top of the coin and the date (in DR) curving around a “proof stamp” (mint mark) in the mid¬dle. Sembian coins often have a bluish tinge from being fire-cleaned of the grease they are exposed to during their stamping. The grease is deliber¬ately cooked into the iron coins to inhibit rust, and it does a fair, if not foolproof, job.</t>
  </si>
  <si>
    <t>Westgate: After 1364 DR, Westgate stopped regularly minting coins for about a decade. As a result, its already easy acceptance of the coinage of many lands became entrenched. In Westgate, almost all outland coin is valued the same way currency is in most places: by condition, purity of the metal, size (as pertains to the amount of metal), and origin. Exceptions are Cormyrean and Sembian coins; those coins are accepted as common coinage, just as they are in the Dales, the Moonsea, the Vilhon, the Dragon Reach, the Vast, and the Dragon Coast. However, Westgate also accepts the authokh and bebolt, whereas those other places do not.</t>
  </si>
  <si>
    <t>Zhentil Keeps Currency</t>
  </si>
  <si>
    <t>The Keep has been a trading center from its founding, and so home to all manner of imported currency. It also has a good deal of rough-smelted trade bars—a result of the wealth the metal mines north of the Moonsea pours south through Zhentil Keep. The Keep has had various local mintings, most of them rough-edged and irregu¬lar. Zhentil Keep coins usually bear the crude stamping of a portcullis gate on one side and a diamond-shaped gemstone on the other.</t>
  </si>
  <si>
    <t>In the years since the rebuilding of the Keep in the 1370s DR, a few copper and silver coins and a lot of gold coins have been minted, as needed by the Zhentarim to pay their Zhentilar and sup¬pliers. The copper and silver are mere coatings on iron, deemed worthless by most folk outside Zhentil Keep. However, the gold coins are made of the “real gleam,” a slightly reddish gold found mainly northeast of Glister (and there are rumors of vast amounts of the smelted red gold buried under or near the Citadel of the Raven).</t>
  </si>
  <si>
    <t>Functions (Guard) &amp; Name</t>
  </si>
  <si>
    <t>Watchlord -  Watchlords usually have special titles bestowed upon them by the Commander of the Watch (a title held by the Open Lord of Waterdeep) | Ward civilar</t>
  </si>
  <si>
    <t>Daerovus Tallmantle ‘The Wolfhound’</t>
  </si>
  <si>
    <t>minor officer of patrol | The average rank of watchman. Most blades become swords after a year or two of service.</t>
  </si>
  <si>
    <t>Rangrim Ironfist</t>
  </si>
  <si>
    <t>dwarf fighter 1, hates Xanathar Thieves Guild</t>
  </si>
  <si>
    <t>https://www.tsrarchive.com/5e/5e-plat-heist-char2.jpg</t>
  </si>
  <si>
    <t>Miri Bluecrown</t>
  </si>
  <si>
    <t>Illuskan female LG human Wizard</t>
  </si>
  <si>
    <t>https://www.tsrarchive.com/5e/5e-plat-heist-char1.jpg</t>
  </si>
  <si>
    <t>Calla Hilltople</t>
  </si>
  <si>
    <t>https://www.tsrarchive.com/5e/5e-plat-heist-bon1.jpg</t>
  </si>
  <si>
    <t>Snubbsy</t>
  </si>
  <si>
    <t>elven art smuggler, LE male noble</t>
  </si>
  <si>
    <t>halfling wererat</t>
  </si>
  <si>
    <t>Ry'za</t>
  </si>
  <si>
    <t>tiefling warlock</t>
  </si>
  <si>
    <t>https://www.tsrarchive.com/5e/5e-plat-heist-bon4.jpg</t>
  </si>
  <si>
    <t>Tanner Hawksley</t>
  </si>
  <si>
    <t>human male bard LG</t>
  </si>
  <si>
    <t>Hawksley</t>
  </si>
  <si>
    <t>https://www.tsrarchive.com/5e/5e-plat-heist-char3.jpg</t>
  </si>
  <si>
    <t>Gorly Tinspatter</t>
  </si>
  <si>
    <t>gnome cleric of Gond</t>
  </si>
  <si>
    <t>Mara Stormwind</t>
  </si>
  <si>
    <t>duergar master thief</t>
  </si>
  <si>
    <t>https://www.tsrarchive.com/5e/5e-plat-heist-char4.jpg</t>
  </si>
  <si>
    <t>Vell Nailo</t>
  </si>
  <si>
    <t>drow male rogue, neutral</t>
  </si>
  <si>
    <t>https://www.tsrarchive.com/5e/5e-plat-heist-char5.jpg</t>
  </si>
  <si>
    <t>Tratix</t>
  </si>
  <si>
    <t>male gnome illusionis, LE</t>
  </si>
  <si>
    <t>https://www.tsrarchive.com/5e/5e-plat-heist-bon2.jpg</t>
  </si>
  <si>
    <t>Fizeere</t>
  </si>
  <si>
    <t>spy from Neverwinter</t>
  </si>
  <si>
    <t>Measleywick</t>
  </si>
  <si>
    <t>sergeant, assistant of Elminster</t>
  </si>
  <si>
    <t>Bella Rosznar</t>
  </si>
  <si>
    <t>Vance Rosznar</t>
  </si>
  <si>
    <t>Velarr's Lane, 21</t>
  </si>
  <si>
    <t>Allysindra Jhansczil</t>
  </si>
  <si>
    <t>Labelyn Elethor</t>
  </si>
  <si>
    <t>envoy from Evereska</t>
  </si>
  <si>
    <t>Reena Tully</t>
  </si>
  <si>
    <t>Radisha Umberhall</t>
  </si>
  <si>
    <t>Cecilia Quill</t>
  </si>
  <si>
    <t>merchant, gnome crafted crossbows</t>
  </si>
  <si>
    <t>advocate</t>
  </si>
  <si>
    <t>wazoo</t>
  </si>
  <si>
    <t>Sophraea Carver</t>
  </si>
  <si>
    <t xml:space="preserve"> (youngest in a mostly male family, 17 years old, young girl with black curly hair) (CotD 3,32)</t>
  </si>
  <si>
    <t>Summon watch reinforcements</t>
  </si>
  <si>
    <t>Summon City Guard aid</t>
  </si>
  <si>
    <t>Summon Watchful Order aid</t>
  </si>
  <si>
    <t>Summon "duty healers" (priests lent by various city temples)</t>
  </si>
  <si>
    <t>Proclaim that an alert or search is now ended</t>
  </si>
  <si>
    <t>Proclaim that someone has been found</t>
  </si>
  <si>
    <t>Warn fellow watch members away from a dangerous spot or delicate situation</t>
  </si>
  <si>
    <t>Hold!</t>
  </si>
  <si>
    <t>Down arms!</t>
  </si>
  <si>
    <t>Talk truth!</t>
  </si>
  <si>
    <t>SALARY</t>
  </si>
  <si>
    <t>1 gp per day + 5 sp per patrol (usually 1 patrol per day)</t>
  </si>
  <si>
    <t>1 gp per day + 4 sp per patrol (usually 1 patrol per day)</t>
  </si>
  <si>
    <t>1 gp per day + 7 sp per patrol (usually 1 patrol per day)</t>
  </si>
  <si>
    <t>1 gp per day + 10 sp per patrol (usually 1 patrol per day)</t>
  </si>
  <si>
    <t>Masterwork studded leather armor, light steel shield, masterwork short sword, masterwork club, potion of cure light wounds, oil of magic weapon.</t>
  </si>
  <si>
    <t>Watchman or Watchwoman</t>
  </si>
  <si>
    <t>Armar (Sergeant)</t>
  </si>
  <si>
    <t>+1 studded leather armor, light steel shield, masterwork short sword, masterwork club, potion of cure light wounds, oil of bless weapon, oil of magic weapon.</t>
  </si>
  <si>
    <t>+1 chain shirt, light steel shield, +2 short sword, masterwork club, amulet of the watch*, potion of cure light wounds.</t>
  </si>
  <si>
    <t>Senior Skulk</t>
  </si>
  <si>
    <t>Senior Watch-Wizard</t>
  </si>
  <si>
    <t>Elminster</t>
  </si>
  <si>
    <t>chief-officer of clerks | paperwork | The Notary Watchlord oversses the administrative functions of the Watch. He is the head of its small army of clerks and bureaucrats. It is the Notary Watchlord who remains abreast of the Lords' Edicts, and changes to the city's laws, and ensures that the other Watchlords know to educate and update those in their command.</t>
  </si>
  <si>
    <t>Commander of Investigators and constables | The Whip Watchlord oversees discipline in the Watch. Those who break the Watch's codes are turned over to him for punishment. The Whip's responsibility is also the internal policing within the Watch, and he oversees several patrols of specialized swordcaptains and armars who function as investigators. He also has the right to requisition as many watch-wizards to augment his investigations as is needful. The Whip Watchman is also in charge of the city dungeons, and its small army of jailors.</t>
  </si>
  <si>
    <t>Chief-officer of provisioners | quartermaster of Watch | The Vault Watchlord oversees the financial well-being of the Watch. He prepares budgets, oversees a handful of clerks who tend to the rents, purchases and other payment of coin for goods and bursars who pay the watchmen directly, and is responsible for the security of the Watch Vault itself, where the Watch's coin and other valuable goods are kept. The Vault Watchlord also oversees the Watch's various armorers, stablemasters and the like.</t>
  </si>
  <si>
    <t>Commander of Watch Wizards | The Arcane Watchlord - sometimes called the "Mage Civilar" - oversees the assignment of the Watch-wizards. In the instances where the Watch requires aid from friendly temples, the Arcane Watchlord acts as liaison to those temples. The Arcane Watchlord also technically acts as orsar for the purpose of interaction with any of Waterdeep's many powerful and noted mages.</t>
  </si>
  <si>
    <t>This office, which stands above that of the Watchlords, answering only to the Captain and Commander directly, is in charge of the weaponry and equipment the Watch needs, submitting requisitions for repairs and purchases to the Notary Watchlord, and acting as commander for the armories. He is also responsible for the training of new recruits, and his immediate subordinates are called "armsmen" - watchmen of armar status who help maintain and run the armories, and do the actual training of recruits per his orders.</t>
  </si>
  <si>
    <t>Arcane Watchlord | Mage Civilar</t>
  </si>
  <si>
    <t>Captain of the Watch   | Senior Armsmaster (Lord Armorer) | Senechal of Castle Waterdeep</t>
  </si>
  <si>
    <t>Wards Watchlord | Grand Civilar</t>
  </si>
  <si>
    <t>Rorden | Senior Civilar</t>
  </si>
  <si>
    <t>Orsar | Civilar</t>
  </si>
  <si>
    <t>Swordcaptain or Amlar | Civilar</t>
  </si>
  <si>
    <t>Two stories without basement</t>
  </si>
  <si>
    <t>Three stories without basement</t>
  </si>
  <si>
    <t>Four stories, without basement</t>
  </si>
  <si>
    <t>One story, with basement</t>
  </si>
  <si>
    <t>Two stories, with basement</t>
  </si>
  <si>
    <t> Three stories with basement</t>
  </si>
  <si>
    <t>Four stories, basement, tower with additional floors possible</t>
  </si>
  <si>
    <t>Three stories with basement</t>
  </si>
  <si>
    <t>Two stories with basement</t>
  </si>
  <si>
    <t>One story, without basement</t>
  </si>
  <si>
    <t>One story, with tower or partial upper level.</t>
  </si>
  <si>
    <t>Derelict, boarded up, abandoned</t>
  </si>
  <si>
    <t>Ramshackle, in need of repair</t>
  </si>
  <si>
    <t>Well-worn, heavy daily use, some need of repairs</t>
  </si>
  <si>
    <t>In good condition, well-kept, and clean</t>
  </si>
  <si>
    <t>Under construction, or extensive repair</t>
  </si>
  <si>
    <t>New, well-cared for, and freshly redecorated.</t>
  </si>
  <si>
    <t>Spell</t>
  </si>
  <si>
    <t>identify</t>
  </si>
  <si>
    <t>arcane lock</t>
  </si>
  <si>
    <t>continual flame</t>
  </si>
  <si>
    <t>dispel magic</t>
  </si>
  <si>
    <t>glyph of warding</t>
  </si>
  <si>
    <t>remove curse</t>
  </si>
  <si>
    <t>Mordenkainen's private sanctum</t>
  </si>
  <si>
    <t>Level of spell</t>
  </si>
  <si>
    <t>control flames (XGE)</t>
  </si>
  <si>
    <t>comprehend languages</t>
  </si>
  <si>
    <t>arcane eye</t>
  </si>
  <si>
    <t>detect magic</t>
  </si>
  <si>
    <t>darkvision</t>
  </si>
  <si>
    <t>locate creature</t>
  </si>
  <si>
    <t>mending</t>
  </si>
  <si>
    <t>knock</t>
  </si>
  <si>
    <t>prestidigitation</t>
  </si>
  <si>
    <t>protection from good and evil</t>
  </si>
  <si>
    <t>locate object</t>
  </si>
  <si>
    <t>tongues</t>
  </si>
  <si>
    <t>shield</t>
  </si>
  <si>
    <t>reveal magic (below)</t>
  </si>
  <si>
    <t>water breathing</t>
  </si>
  <si>
    <t>wound bind (below)</t>
  </si>
  <si>
    <t>cantrip</t>
  </si>
  <si>
    <t>broom of evercleaning</t>
  </si>
  <si>
    <t>alchemy jug</t>
  </si>
  <si>
    <t>750 gp</t>
  </si>
  <si>
    <t>bag of holding</t>
  </si>
  <si>
    <t>enduring spellbook</t>
  </si>
  <si>
    <t>brooch of shielding</t>
  </si>
  <si>
    <t>dagger of homing</t>
  </si>
  <si>
    <t>hat of wizardry</t>
  </si>
  <si>
    <t>decanter of endless water</t>
  </si>
  <si>
    <t>driftglobe</t>
  </si>
  <si>
    <t>orb of direction</t>
  </si>
  <si>
    <t>silver raven (figurine of wondrous power)</t>
  </si>
  <si>
    <t>Keogthom's ointment</t>
  </si>
  <si>
    <t>orb of time</t>
  </si>
  <si>
    <t>lantern of revealing</t>
  </si>
  <si>
    <t>ring of mind shielding</t>
  </si>
  <si>
    <t>pipe of smoke monsters</t>
  </si>
  <si>
    <t>pearl of power</t>
  </si>
  <si>
    <t>potion of greater healing</t>
  </si>
  <si>
    <t>potion of climbing</t>
  </si>
  <si>
    <t>ring of swimming</t>
  </si>
  <si>
    <t>ring of warmth</t>
  </si>
  <si>
    <t>potion of healing</t>
  </si>
  <si>
    <t>ruby of the war mage</t>
  </si>
  <si>
    <t>wand of magic detection</t>
  </si>
  <si>
    <t>600 gp</t>
  </si>
  <si>
    <t>tankard of sobriety</t>
  </si>
  <si>
    <t>Rarity</t>
  </si>
  <si>
    <t>Uncommon</t>
  </si>
  <si>
    <t>Permanent magic item</t>
  </si>
  <si>
    <t>Consumable magic item</t>
  </si>
  <si>
    <t>Chainmail, heavy steel shield, masterwork longsword, masterwork club, composite shortbow (+1 Str bonus) with 20 arrows, 2 potions of cure light wounds, oil of magic weapon.</t>
  </si>
  <si>
    <t>Guardsmen</t>
  </si>
  <si>
    <t>+1 banded mail, masterwork light steel shield, lance of burning blackfire, masterwork longsword, +1 composite shortbow (+2 Str bonus) with 20 arrows, griffon badge of Waterdeep, necklace of fireballs (type 1), 2 potions of cure light wounds.</t>
  </si>
  <si>
    <t>Griffon Rider</t>
  </si>
  <si>
    <t xml:space="preserve"> Orsar </t>
  </si>
  <si>
    <t xml:space="preserve">Daliler the Stout </t>
  </si>
  <si>
    <t>RANK OF SECOND IN COMMAND</t>
  </si>
  <si>
    <t>Lord Defender of the Harbor</t>
  </si>
  <si>
    <t>Lord of the North Towers | Master of the North Towers</t>
  </si>
  <si>
    <t>Lord | Master Armorer</t>
  </si>
  <si>
    <t>Lord Hand</t>
  </si>
  <si>
    <t>Seneschal of Castle Waterdeep, Lord Defender of the Harbor, Lord of the North Towers, Lord of the South Towers, Lord Armorer (),  Lord Hand () and  Lord's Champion (commander of the Watch who defend the Palace. AND the personal bodyguard of the Open Lord) bestowed as needed in wartime )</t>
  </si>
  <si>
    <t>Admiral </t>
  </si>
  <si>
    <t>City Navy (3e)</t>
  </si>
  <si>
    <t>City watch (3E)</t>
  </si>
  <si>
    <t>Castle Waterdeep, Guard Armory, Guard Barracks, Piergeiron's Palace, various towers and gatehouses surrounding the city.</t>
  </si>
  <si>
    <t>Piergeiron's Palace.</t>
  </si>
  <si>
    <t>Phembra Baroon</t>
  </si>
  <si>
    <t>Lady Master Stationer Phembra Baroon: The guildmaster of the Stationers' Guild is a half-elven alchemist whose inks are considered some of the finest in the North. It is well known that she spends most of her year making specialty inks for Candlekeep's scriveners, and the rest of her year making the fine spell-inks used in the scribing of spellbooks. She is also known to be good friends with Rusella Varandal, the Herald of Waterdeep.</t>
  </si>
  <si>
    <t>&gt;600</t>
  </si>
  <si>
    <t>Rusella Varandal</t>
  </si>
  <si>
    <t>Falconfree (Rank 48) • 68 years | Rusella has held the title of Falconfree for over forty years now, and there is arguably no person in Waterdeep with deeper connections to its established power structures or deeper knowledge of its history, from a practical standpoint. Rusella has trained a score or more Heralds in her time, several of whom have gone on to hold Titled Herald positions themselves. Ten years ago, she was offered a role as a Herald Pursuivant, but demurred, saying that if they'd offered it to her before her fifties, she might have done so happily.</t>
  </si>
  <si>
    <t>HERALDS</t>
  </si>
  <si>
    <t>Verona Torma</t>
  </si>
  <si>
    <t>Apprentice (Rank 6) • 27 years
Nearing the end of her apprenticeship, Verona is the daughter of sailors and knows the seas as well as anyone in her family. She regards Rusella maternally, and is very protective of the old scholar. She is also quite capable with pistol and sword, and doesn't hesitate to meet threat with violence, and violence with lots of violence.</t>
  </si>
  <si>
    <t xml:space="preserve">Paeral Builaeymé
</t>
  </si>
  <si>
    <t>Apprentice (Rank 3) • 25 years
The half-elf scholar Paeral hails from the Greycloak Hills. Though he has studied with other Heralds in the past, he has come to Waterdeep to study with one of the oldest still active and Titled Heralds. He is a chronicler by nature, and has quickly become Rusella's defacto clerk and amanuensis.</t>
  </si>
  <si>
    <t>Leliana Vrinn</t>
  </si>
  <si>
    <t>Darkflame Sanolu Fezeera</t>
  </si>
  <si>
    <t>Prilaroth Dulilys</t>
  </si>
  <si>
    <t>Inshee Elae</t>
  </si>
  <si>
    <t>Saembesta Tumn</t>
  </si>
  <si>
    <t>Grother</t>
  </si>
  <si>
    <t>Aufthak Two-Blades</t>
  </si>
  <si>
    <t>Dondorn Splintershield</t>
  </si>
  <si>
    <t>Thantarom Hawkwinter</t>
  </si>
  <si>
    <t>Opyneth the Hammer</t>
  </si>
  <si>
    <t>Isaethil Greyfeather</t>
  </si>
  <si>
    <t>Itinerant Archer Monk</t>
  </si>
  <si>
    <t>Dondorn is a berserker who wields shield and blade.</t>
  </si>
  <si>
    <t xml:space="preserve">Pitfighter
</t>
  </si>
  <si>
    <t>The noble veteran's fighting style is with a single blade, and using his leadership skills.</t>
  </si>
  <si>
    <t>Opyneth's fighting style is focused around use of the maul, with heavy reliance on her strength.</t>
  </si>
  <si>
    <t>Aufthak's fighting style includes fighting with two weapons and terrifying the enemy.</t>
  </si>
  <si>
    <t>Grother rose up through the ranks of the pit fighters, and his style takes advantage of his great strength.</t>
  </si>
  <si>
    <t>Saembesta's fighting style is acrobatic, and focused around the use of a blade in each hand.</t>
  </si>
  <si>
    <t>GRIFFINS GANG</t>
  </si>
  <si>
    <t>PROMENAD-IN-EXILE</t>
  </si>
  <si>
    <t>Inshee's fighting style is as an archer, with the assistance of her massive hound Slobber.</t>
  </si>
  <si>
    <t>Laity</t>
  </si>
  <si>
    <t>Prilaroth fights with sword and shield, and is focused around bodyguarding tactics.</t>
  </si>
  <si>
    <t>Right Hand of the Lady</t>
  </si>
  <si>
    <t>Councilor of Song</t>
  </si>
  <si>
    <t>Sanolu's fighting focuses on the dancing fighting style of the Eilistraen clergy, with a noted degree of viciousness to her style.</t>
  </si>
  <si>
    <t xml:space="preserve">Lady of the Promenade
</t>
  </si>
  <si>
    <t>Among other things, Leliana is a master of the Eilistraen blade.</t>
  </si>
  <si>
    <t>Melila</t>
  </si>
  <si>
    <t>Mentor &amp; Solitary Agent</t>
  </si>
  <si>
    <t xml:space="preserve">Known for her use of a bow or paired long daggers, Melila is skilled at using the terrain to her best advantage. Rank 1: Begin the Hunt, Defensive Stance, Dire Wolverine Strike, Hunt's End, Hunter's Privilege, Invigorating Stride, Off-Hand Strike, Skip the Rock, Steel Serpent Strike, Sweeping Slash, Terrain Advantage, Trick Strike
</t>
  </si>
  <si>
    <t>Eldroth Karn</t>
  </si>
  <si>
    <t xml:space="preserve">A notable duelist, Lord Vescaras is a devil with a rapier or other light blade. Rank 1: Armor-Piercing Thrust, Confounding Attack, Defensive Stance, Fleeting Spirit Strike, Inspired Belligerence, Lurker's Cloak, Skirmishing Stance, Shadow Strike, Sneak in the Attack
</t>
  </si>
  <si>
    <t>Elborekk Strongquill</t>
  </si>
  <si>
    <t>Lamedella Frusk</t>
  </si>
  <si>
    <t>Shilvarl Narenuin</t>
  </si>
  <si>
    <t>One of Deneir's clergy, Elborekk is a half-orc wizard who came to Waterdeep some five years ago with a single goal: to learn wizardry. He presented himself to the Watchful Order, but could not pay the fees and no one would take him on for free. He met Aka there, however, and the strange foxman introduced him to some of the wizard-clergy at the Font of Knowledge, who agreed to take him on. He not only learned the Art, but also took oaths as a priest of Deneir.</t>
  </si>
  <si>
    <t>Priest Illuminator • Rank 5</t>
  </si>
  <si>
    <t>Loremaster • Rank 6</t>
  </si>
  <si>
    <t>Redheaded and given to extensive and often wild pontification, Loremaster Shilvarl is one of the main Oghman clergy loremasters who interact with the public. While most other of the priesthood have important tasks that require them to remain behind the scenes, Shilvarl is always out front, busy, and charming. As such he is the Divine Hand's first choice to act as representative for the temple to important organizations and individuals outside the temple.</t>
  </si>
  <si>
    <t>No-nonsense and with a very pointed personality, Divine Hand Lamedella Frusk takes her charge of the Font of Knowledge very seriously. Unlike many high clergy in the city of Waterdeep, she seems to eschew political meanderings and the sort of social tides that the powerful of the city are inevitably swept up in. Rumors abound with what Lamedella actually uses all her time for, from claims that she's a Harper to speculation about her health.</t>
  </si>
  <si>
    <t>Divine Hand of the Font • Rank 10</t>
  </si>
  <si>
    <t>Temple Guardian • Rank 3</t>
  </si>
  <si>
    <t>Orlane Malt</t>
  </si>
  <si>
    <t>A temple guardian who was recently slain by robbers after one of the Quillsages, she was able to be raised by the grace of Oghma. She assisted the Harpers in finding the skull of the sage Ammathair Hawkfeather (specialist in metaphysics and the history, myths, and theology of humankind) by attacking a gang's leadership and recovering the sacred relic.</t>
  </si>
  <si>
    <t>Faeruilin Onuskan</t>
  </si>
  <si>
    <t>Mielikki </t>
  </si>
  <si>
    <t>A kindly, fatherly figure, Faeruilin is practical, a hold-over from his own days ranging out in the North, aiding travelers and tracking threats to the woodlands. Though he answered Mielikki's Call to service, he has not forgotten his time as a simple man just working to help others, and that carries over to his ministry. Faeruilin is also an apt hand in dealing with the noble patrons of the shrines.</t>
  </si>
  <si>
    <t>High Priest of Mielikki • Rank 10</t>
  </si>
  <si>
    <t>Amithrel Fuindren</t>
  </si>
  <si>
    <t>Silvanus </t>
  </si>
  <si>
    <t>Mystic-minded and disdainful of the concerns of urban folk, Amithrel is a druidess of some skill and ability. She provides a significant degree of the druidic power to the shrines, and it is not uncommon for her to confer with powerful wizards and masked lords as part of her daily duties. She is also said to have an incredible network of Awakened animals who watch on her behalf. As a result, she always seems to know more about important situations than one might assume a woman who prefers to spend her days in communion with the trees of the shrine ought.</t>
  </si>
  <si>
    <t>High Druidess of Silvanus • Rank 10</t>
  </si>
  <si>
    <r>
      <t>Priest of Silvanus • Rank 6 | 
Rank 1:</t>
    </r>
    <r>
      <rPr>
        <sz val="10"/>
        <color rgb="FF000000"/>
        <rFont val="Arial"/>
        <family val="2"/>
        <charset val="204"/>
      </rPr>
      <t> Blinding Barrage, Guardian Arrow, Inspiring Word, Sure Shot</t>
    </r>
  </si>
  <si>
    <t>The half-elf Eldroth is one of the clergy of Silvanus who does not wield magic. His duties are primarily to help tend the grounds of the shrine, and to educate lay worshippers about the tenets of the Oakfather, usually after recruiting them to help him with some task or another in the greenways of the shrines. He is an avid storyteller, with a kindly demeanor; he is also known to be an incredible archer.</t>
  </si>
  <si>
    <t>Ossyl Arbreen</t>
  </si>
  <si>
    <t>The tattooed half-elf Ossyl is a quiet menace, ever-watchful with hands near her dual blades. The only ones who typically hear much out of her are the rest of the shrine's Needles and the leadership of the shrines. Most others only hear her when she is barking an order at them, usually one focused on their safety, in dealing with a danger they have not noticed.</t>
  </si>
  <si>
    <t>Melshimber Offices</t>
  </si>
  <si>
    <t>Rebeleigh's Elegant Headware</t>
  </si>
  <si>
    <r>
      <t>Shop (Hats) • (2c)</t>
    </r>
    <r>
      <rPr>
        <sz val="10"/>
        <color rgb="FF000000"/>
        <rFont val="Arial"/>
        <family val="2"/>
        <charset val="204"/>
      </rPr>
      <t> A habidasher that has seen better days, most of what is in here is second-hand goods, and the original pieces are somewhat shabby, sad to say.</t>
    </r>
  </si>
  <si>
    <t>Jonnus Torgorn</t>
  </si>
  <si>
    <t>With the Lady Master's increasing reclusiveness, the Watchful Order is fortunate to have Jonnus as its Speaker. He is very aware that the last one to hold his position used it to do great harm, and so is dedicated to redeeming the position. Fortunately, he is charismatic and cultured, a social chameleon as comfortable with peasantry as he is with nobility. He also has an incisive wit, and his apprentices all show great promise. Most assume he is the next Master of the Order.</t>
  </si>
  <si>
    <t>Speaker for the Order (Renown 21)</t>
  </si>
  <si>
    <t>Arcane Watchlord of the Waterdeep Watch (Renown 18)</t>
  </si>
  <si>
    <t>Arcane Watchlord | Mage Civilar | A wide-waisted dragonborn wizard, Xorone is the keeper of something called the Libram of Baphomet, an artifact spellbook that contains lore, schema, and a spells of the dragonborn people. A cultural relic, he has been entrusted with not only protecting the Libram, but also with passing its knowledge on to promising dragonborn wizards, and choosing one of them to one day inherit protection of the Libram.</t>
  </si>
  <si>
    <t>Rangur Wands</t>
  </si>
  <si>
    <t>A prominent and rising wizard with the Order, Rangur Wands is a proud inheritor of his family's arcane legacy. He tends to distrust "the rabble" with the powers of arcane magic, finding them selfish, boorish, and insufficiently civic-minded to be trusted with the heights of the Art.</t>
  </si>
  <si>
    <t>Colfast Ovorn</t>
  </si>
  <si>
    <t>Something of a prodigy in the Art, Colfast is the youngest member of the Watchful Order. He has also been a member for two years, since he was thirteen, and has not advanced beyond apprentice ranking because of his age. To say that this rankles the young man - who has plenty of skill in wizardry - is an understatement. He spends a great deal of his time working in the workshops, honing his skills at alchemy, as he has reached the limits of what the Order will teach him until he is an adult.</t>
  </si>
  <si>
    <t>Apprentice (Renown 2)</t>
  </si>
  <si>
    <t>Arit Adarbrent</t>
  </si>
  <si>
    <t>hough when most folk hear that the patriarch of the Adarbrent shipping empire is a young man with no consort, they assume that is because he is "playing the field," as they say. In truth, though, Arit is a deeply focused and no-nonsense businessman whose hard work had rejuvenated Adarbrent fortunes significantly. Though many of marriageable age would like nothing better than to lure Arit out of the Adarbrent villa for a night on the town, he simply doesn't have the time.</t>
  </si>
  <si>
    <t>Patriarch (Rank 10) • 32 years.</t>
  </si>
  <si>
    <t>Naiya Adarbrent</t>
  </si>
  <si>
    <t>Adarbrent</t>
  </si>
  <si>
    <r>
      <t>Heir (Rank 9) • 28 years</t>
    </r>
    <r>
      <rPr>
        <sz val="10"/>
        <color rgb="FF000000"/>
        <rFont val="Arial"/>
        <family val="2"/>
        <charset val="204"/>
      </rPr>
      <t> The only other of Syllia's descendants to accept the Reinvestment, Naiya is a Calishite beauty, and is quite at home in Waterdeep's society. Unlike her brother, she has plenty of time for society and parties, though only a fool assumes she is capricious because of it. She is just as business-minded as her brother, save that her office is the noble salon, and her business partners are just as often bed partners. Some of Waterdeep's noble set are convinced that she is shopping around for Arit's future wife as part of her busy social life.</t>
    </r>
  </si>
  <si>
    <t>Harthone Adarbrent</t>
  </si>
  <si>
    <t>Thunissa's Brother (Rank 3) • 23 years
The red-headed young man who is the darling of Waterdeep's social set, Harthone seems intent on sleeping his way through the available beds of every noble house in the city, man and woman alike. Though Arit finds him wildly frustrating thanks to his inability to shoulder any kind of responsibility, Naiya has assured her brother that she can mold the young rake into a worthwhile addition to House Adarbrent.</t>
  </si>
  <si>
    <r>
      <t>:</t>
    </r>
    <r>
      <rPr>
        <sz val="10"/>
        <color rgb="FF000000"/>
        <rFont val="Arial"/>
        <family val="2"/>
        <charset val="204"/>
      </rPr>
      <t> </t>
    </r>
    <r>
      <rPr>
        <i/>
        <sz val="10"/>
        <color rgb="FF000000"/>
        <rFont val="Arial"/>
        <family val="2"/>
        <charset val="204"/>
      </rPr>
      <t>Thunissa's Consort and Fleet Master (Rank 8) • 35 years</t>
    </r>
    <r>
      <rPr>
        <sz val="10"/>
        <color rgb="FF000000"/>
        <rFont val="Arial"/>
        <family val="2"/>
        <charset val="204"/>
      </rPr>
      <t>. Thunissa's husband brought his ship, </t>
    </r>
    <r>
      <rPr>
        <i/>
        <sz val="10"/>
        <color rgb="FF000000"/>
        <rFont val="Arial"/>
        <family val="2"/>
        <charset val="204"/>
      </rPr>
      <t>The Hellhammer</t>
    </r>
    <r>
      <rPr>
        <sz val="10"/>
        <color rgb="FF000000"/>
        <rFont val="Arial"/>
        <family val="2"/>
        <charset val="204"/>
      </rPr>
      <t>, to Waterdeep on a gamble. His debts were catching up to him, but his brilliant wife's gamble paid off, and now he finds himself the Fleet Master of the steadily growing Adarbrent Fleet. In truth, though, some have noted that Herwald is something of a small-minded man, and gets a jealous gleam in his eyes when he sees how well Thunissa and Arit get along.</t>
    </r>
  </si>
  <si>
    <t>Herwald Adarbrent</t>
  </si>
  <si>
    <t>Vael Areenil</t>
  </si>
  <si>
    <t>tutor of Harthone</t>
  </si>
  <si>
    <t>Ethnesk Wands</t>
  </si>
  <si>
    <t>Heir, matriarch's younger brother (Rank 7) • 49 years. Though a wizard of hardly any note whatsoever, Ethnesk deals with the household business almost singlehandedly. He is a severe man, with a notable temper; it's said the only person who never feels his sharp tongue is his older sister.</t>
  </si>
  <si>
    <t>http://oakthorne.net/wiki/index.php?title=House_Wands</t>
  </si>
  <si>
    <t>Arddeth Derlynn.</t>
  </si>
  <si>
    <r>
      <t>Maritt "Mother Streets" Iksarr</t>
    </r>
    <r>
      <rPr>
        <sz val="11"/>
        <color theme="1"/>
        <rFont val="Calibri"/>
        <family val="2"/>
        <charset val="204"/>
        <scheme val="minor"/>
      </rPr>
      <t>, </t>
    </r>
    <r>
      <rPr>
        <i/>
        <sz val="11"/>
        <color theme="1"/>
        <rFont val="Calibri"/>
        <family val="2"/>
        <charset val="204"/>
        <scheme val="minor"/>
      </rPr>
      <t>Master of the Guild</t>
    </r>
  </si>
  <si>
    <t>Hasard</t>
  </si>
  <si>
    <t>Valesta</t>
  </si>
  <si>
    <t>Griffin Queen (Rank 10)</t>
  </si>
  <si>
    <t>The unassuming Valesta is often underestimated – which is just how she likes it. She is a capable fighter, and a decent tactician, but most of all her manners and comportment are up to the standards of the nobles who most often frequent her Gathers. Though clearly from the streets, she knows how to dress up to meet the standards of the highnoses she's out to fleece. According to rumor, one of Valesta's ancestors was one of the last Waterdhavian griffin riders.</t>
  </si>
  <si>
    <t>Acrobatic and utterly ruthless, Saembesta is Valesta's main bodyguard. The two women are fast friends, though one couldn't tell by their behavior in public: Valesta is the gregarious, charming one out in front, and Saembesta watches with sharp eyes from the shadows.</t>
  </si>
  <si>
    <t>The newest of the Wings, the hobgoblin Grother oversees the security concerns for Griffin Gathers. As such, many of the Griffins who act as security are under his command. He is a former pit fighter himself, and sometimes oversees the training of some of the Griffins' own fighters.</t>
  </si>
  <si>
    <t>The reigning Champion is the half-orc swordmistress Aufthak. The curvy, charismatic swordwoman has an incredible following, and she knows how to work a crowd into a frenzied bloodlust. She has successfully defended against twelve Challenges to date, making the fee to Challenge her a hefty 1200 gold pieces.</t>
  </si>
  <si>
    <t>Diremmond the Devil</t>
  </si>
  <si>
    <t>Diremmond is one of the few Contenders who has an active Challenge yet undeclared against the Champion, and it seems as though he is waiting for something. He is vicious and charismatic, a cruel sadist in the Pit. A soft-trader, Diremmond originally signed up for the Pit in order to elevate his name to gain more patron customers. His time in the Pit has made him realize just how good he is at bloodletting, and he has taken to the fight with relish. His closeness to the Championship makes him very attractive to a certain class of customer for his intimate services, of course.</t>
  </si>
  <si>
    <t xml:space="preserve">A merry mead-drinker who is quick with a drinking song at the bar, Dondorn is a berserker in the battlefield, chewing on a strip of gnawed leather and succumbing to a battle ferocity that rolls his eyes back in his head. He nears the right to a Challenge, and has made it known that he intends to use it as soon as he is eligible. He flirts outrageously with Aufthak, who has told him that she'll consider taking him to her bed if he manages to beat her in the Pit. </t>
  </si>
  <si>
    <t>Quelene</t>
  </si>
  <si>
    <t>Fighting with a pair of short blades, the crowd loves Quelene's fast acrobatics and quick, flashy bladework almost as much as they love her sneers and mid-battle growls.</t>
  </si>
  <si>
    <t>Xeera Jhoarthyn</t>
  </si>
  <si>
    <t>A water genasi adventurer, Xeera likes to find her way into the Pit when she's in Waterdeep and has some free time. She is a fine fighter, with a deft style with her blue glass khopesh, a weapon whose only magic is in the strange material it is made from, and considered legal by Whiteveil.</t>
  </si>
  <si>
    <t>Felees of the Red Knight</t>
  </si>
  <si>
    <t>A beloved fighter of the Pit, Felees' star is on the rise. A paladin of the Red Knight, Felees is an incredible tactician, quick thinking and perceptive. She is also the fighter on the circuit who has received the most marriage proposals from the audience to date.</t>
  </si>
  <si>
    <t>Bolgrim Alermer</t>
  </si>
  <si>
    <t>Pit fans love Bolgrim for his fighting style and his arrogant silence. Rumors say that he is mute thanks to an assassination attempt that slit his throat but did not kill him. In battle, his footwork is uncanny, making him seem to flash from spot to spot. He frequently switches blades from hand to hand, no small feat for a man who frequently wields two of them at a time! In these flashing switches he usually strikes, and opponents are injured before they are even entirely aware of it.</t>
  </si>
  <si>
    <t>Ghele Stondar</t>
  </si>
  <si>
    <t>Himorn Thuxin</t>
  </si>
  <si>
    <t>Kelshin Laleen</t>
  </si>
  <si>
    <t>A copper-scaled dragonborn, Himorn is a serious fighter who does not rely on showmanship for his appeal: his technique is breathtaking in its flawlessness, and his sleek draconian form a delight to watch in battle.</t>
  </si>
  <si>
    <t>Athletic and leatherclad, Ghele is a whirlwind of strength and steel in battle. Though beautiful in a savage way, she has no use for playing coquette in the Pit: she is all fury and blood, going for first blood as soon as possible.</t>
  </si>
  <si>
    <t>Sirar of Sune</t>
  </si>
  <si>
    <t>Master of Hospitality, proprietor of The Pigrim's Rest (Diamond Street &amp; Satchel Alley, Sea Ward)</t>
  </si>
  <si>
    <t>Harnorr Leerthyn</t>
  </si>
  <si>
    <t>Theskas Dumbarr</t>
  </si>
  <si>
    <t>SAGE</t>
  </si>
  <si>
    <t>Rohana Banpintel</t>
  </si>
  <si>
    <t>Irmanbreth of Candlekeep</t>
  </si>
  <si>
    <t>Nennela Rockaxe</t>
  </si>
  <si>
    <t>Lonna Zesper</t>
  </si>
  <si>
    <t>Zesper's Woodwinds. Newly-elected in 1489 DR and full of fiery ambition, Lonna won her seat on the promise of things done differently than under the Halambar guildmasters. A graduate of New Olamn, she has already secured the guild quite the coup: the bardic collegium has established a promise to have its students and staff only purchase instruments from guild-accredited crafters, in exchange for a slight discount. Non-guilded crafters have cried foul, but the magistrates upheld the deal; as a result, the guild has seen an influx of such crafters, many of who made their livings almost exclusively by selling to New Olamn's musicians.</t>
  </si>
  <si>
    <t>Nunevus Rernran</t>
  </si>
  <si>
    <t>Having served under two previous Halambar guildmasters, Nunevus is a voice of reason and sanguine good-will. When Guildmaster Zesper asked him to convince her to keep him as Voice, he told her that he would welcome a replacement, and that if his work didn't speak for him already, no words he could summon should suffice. She kept him on, and has had cause to be thankful for doing so even just two years into her tenure.</t>
  </si>
  <si>
    <t>Khirta Halambar</t>
  </si>
  <si>
    <t>The ousted guildmaster Khirta has retired from guild politics to her shop. By the laws of the guild, she is not permitted to run for guildmaster again, although she has several children coming up in the guild that no one doubts she is working to prepare for their own attempts.</t>
  </si>
  <si>
    <t>Zesper's Woodwinds</t>
  </si>
  <si>
    <t>Nixi Ulmund</t>
  </si>
  <si>
    <t>Orana Holdivar</t>
  </si>
  <si>
    <t>Kevattyn Nthender</t>
  </si>
  <si>
    <t>Order of Master Taylors, Glovers and Mercers</t>
  </si>
  <si>
    <t>Phora Dwuil-Bern</t>
  </si>
  <si>
    <t>The Vintners', Distillers, and Brewers' Guild</t>
  </si>
  <si>
    <t>Aurora's Emporium</t>
  </si>
  <si>
    <t>During the Wailing Years, it looked like Aurora's Emporium – which relied so heavily on magical transport of goods – might go wholly out of business. Aurora's leadership and creativity helped them to survive those dark days, and by the time she died in the mid 1400s, her business was back on its feet and booming once more. The central warehouse of the business has moved to Waterdeep, and the Emporium has developed an impressive set of cabinets used to transport things around their networks, as well as a variety of other useful, unique magics, such as the Grand Inventory, a set of magically-connected books whose contents copy themselves into one another, allowing each shop to know what is in possession by other nodes in the Emporium network, and in what quantities.
With the modern profusion of broadsheet printing, Aurora's releases seasonal catalogues that highlight what is current, in demand, and discontinued. These catalogues are given away to anyone who comes to the door of the shop and asks for one, and slipped into the parcels purchased by customers as well. In Waterdeep and a few other places, the local shops have even arranged to compile a list of households who want one delivered to them when they are released, with Aurora's Emporium-tabarded messengers coming 'round promptly with them to homes.
Today, Aurora's model of business – a shop where one can stop in, peruse catalogues and a few choice display items, and order things from across Faerûn is still charming and unique enough to guarantee the business model is viable. Of course, Aurora's is still very much considered to be a specialty shop: no one gets regular supplies or provisions from Aurora's. Instead, they are a place to go when looking for something rare and exotic, or for a special gift.</t>
  </si>
  <si>
    <t>TRADING COSTER</t>
  </si>
  <si>
    <t>Tharmuth Majarra</t>
  </si>
  <si>
    <t>Orskin's firstborn son • 27 years | Though a bard of New Olamn, Tharmuth is something of a black sheep, owing to the company he prefers to keep. Drunkards, shady figures, tieflings, and even (gods forfend!) Husteems are all counted among Tharmuth's associates, and his family's objection to them simply seems to harden his resolve. Tharmuth clearly resents expectations of him and his life. He is a part of the Popinjays clique (the aforementioned group of questionable friends).</t>
  </si>
  <si>
    <t>Sendra Arunsun</t>
  </si>
  <si>
    <t>The head of the House of Wonder bears a notable surname, for she is a descendant of the original Blackstaff. Sendra is reclusive, and dedicated to Mystra's service. She is a powerful wizardess in her own right, though she does not "meddle" the way those in her lineage are known to have done (although many Waterdhavians simply assume her meddling is more subtle). As Temple Magister, she leads the rites of the House of Wonder, and does what she can to foster the worship of the Lady of Mysteries to those who seek it out.</t>
  </si>
  <si>
    <t>Candos Restlar</t>
  </si>
  <si>
    <r>
      <t>The priest responsible for the education of the temple's novices and acolytes, Candos is the highest ranking full cleric of Mystra in the temple. He takes his responsibility – both as a temple authority and as one of the Called of the Lady of Mysteries – quite seriously, though this sometimes takes the form of taking </t>
    </r>
    <r>
      <rPr>
        <i/>
        <sz val="10"/>
        <color rgb="FF000000"/>
        <rFont val="Arial"/>
        <family val="2"/>
        <charset val="204"/>
      </rPr>
      <t>himself</t>
    </r>
    <r>
      <rPr>
        <sz val="10"/>
        <color rgb="FF000000"/>
        <rFont val="Arial"/>
        <family val="2"/>
        <charset val="204"/>
      </rPr>
      <t> too seriously. He is very aware of his own dignities and pride, and a quick way to get on his bad side is to not respect both of those. That said, he is a very caring tutor and well-liked by his many students.</t>
    </r>
  </si>
  <si>
    <t>Marwenna Wands</t>
  </si>
  <si>
    <t>A noblewoman of the Wands line, Marwenna is whipcrack intelligent, to a degree that tends to intimidate those around her. Fortunately, she is also very skilled at creating harmony, even with normally cantankerous wizardly sorts (she likes to joke that her best spells were learned in comportment school). Marwenna oversees the teaching of the wizard apprentices, and is dear friends with both Sendra and with Bowgentra Summertaen, the Lady Master of the Watchful Order.</t>
  </si>
  <si>
    <t>Thalai Ogolakanu</t>
  </si>
  <si>
    <t>Knight-Captain • Rank 12
The massive Sir Thalai is the head of the Knights of the Mystic Fire in the House of Wonder, and makes quite a sight. He stands just shy of eight feet in height and wears gleaming plate, a trophy won from a champion of the Church of Cyric. Though quiet, he radiates a palpable sense of strength and protectiveness, and is very serious about protecting the Temple of Wonder and its students and priests.</t>
  </si>
  <si>
    <t>who make up the majority of VIP escorts, honor guards, and bodyguards | Like a valabrar, a torsin is an assignment. Specifically a torsin is assigned protection duty over foreign dignitaries, nobility, ambassadors, and similar figures. Like valabrars, torsins are given a specific uniform and the ability to command their fellow guards to accomplish their duties.</t>
  </si>
  <si>
    <t>Hardaunt Maskridge | The commander over the troops in Castle Waterdeep at any given time, the Seneschal's job includes overseeing the housing and pay of the Guard as a whole, in addition to the defense of the castle proper.</t>
  </si>
  <si>
    <t> The Defender's duty is commanding the naval vessels of the Guard, to see to the security and defense of Waterdeep's harbors, as well as the waters directly around the city.</t>
  </si>
  <si>
    <t>who also commands the quartermasters | he Master Armorer is a quartermaster position whose job involves ensuring the Guard is properly equipped and provisioned. It is a position that inevitably involves working very closely with the Guilds, and requires a mind for trade and accounting.</t>
  </si>
  <si>
    <t>officer in charge of training, medical treatment, and liaison with the Watchful Order |  In times of war, the Lords' Hand accompanies the Guard on its missions away from Waterdeep, to act as the voice of the Lords to the commanding officers. The Hand is given magical means of communicating with the Open Lord.</t>
  </si>
  <si>
    <t>Ghaelryss Aerasume | The Lords' Champion is traditionally the Open Lord's bodyguard, accompanying them to see to their safety. Though it is technically a wartime tradition, in the last two hundred years it has become a standing title.</t>
  </si>
  <si>
    <t>The City Guard's duty is to investigate foreign threats to Waterdeep and to protect the city against them. Their duties include guarding the city's gates, civic sites, and citizens. City Guards can be found posted at Castle Waterdeep, Piergeron's Palace, the city walls, and its surrounding countryside. City Guard patrols also keeps watch on the roads leading from Waterdeep to Amphail, Daggerford, and Goldenfields, with patrols ranging out along those routes in half-day spans.</t>
  </si>
  <si>
    <t>Lelar De'spri</t>
  </si>
  <si>
    <t>Though well into his sixth decade of life, Lord Lelar is still quite vital and strong. Many in Waterdeep believe that he has stumbled onto some alchemical secret to maintaining a youthful vigor, and he is content to let them think just that; in particular, he appreciates the curious noble ladies who want to experience it firsthand. He is a notorious flirt and philanderer, although it is pretty clear to everyone involved that he is so with his wife's approval (perhaps enthusiastically so).</t>
  </si>
  <si>
    <t>Jondyrinne De'spri</t>
  </si>
  <si>
    <t>The daughter of one of Luskan's finest alchemists, Jondyrinne (or "Rinne," as Lelar calls her) is a skilled alchemist and herbalist herself. She spends a great deal of time working on potions and new formulae, and is the go-to for Waterdeep's beauty obsessed folk, who claim her cosmetics and other appearance-enhancing formulae are second to none, and when she makes a batch of one of her perfumes, the nobles line up, coin in hand.</t>
  </si>
  <si>
    <t>Rirlond De'spri</t>
  </si>
  <si>
    <t>Affable and always ready with a quick joke and laugh to follow, Rirlond has precious little talent for alchemy or herbalism. What he does have is a merchant's sensibility for price, and an incredibly skill at haggling. Though nigh on thirty years of age, Rirlond shows no inclination to marry, though he never lacks for the companionship of lovely ladies.</t>
  </si>
  <si>
    <t>Orion De'spri</t>
  </si>
  <si>
    <t>Orion is the current darling of House De'spri, and with good reason: in recent months, he manifested druidic gifts. As such, he has now been forced into family social events and intrigues, where his parents can show off his primal gifts as evidence of their family's claim to deep natural connections to the land.</t>
  </si>
  <si>
    <t>Niona De'spri</t>
  </si>
  <si>
    <t>An herbalist and amateur florist, Niona loves the countryside far better than she does the city. She is entertaining suits from several nobles, but is quite clear: their bride-gift to her must include a greenhouse of her own. The flowers she grows in the family greenhouses are incredibly vibrant and beautiful.</t>
  </si>
  <si>
    <t>Thomor De'spri</t>
  </si>
  <si>
    <t>A year away from his Coming Out, Thomor has begun his training in herbalism and woodslore. He prefers life at the House's Woodlodge in Ardeep Forest, where he can hunt and play with his hound, Arnid.</t>
  </si>
  <si>
    <t>Zanil De'spri</t>
  </si>
  <si>
    <t>Like her brother, Zanil is vital despite the weight of years. No one suspects her of alchemical cheating, however: Zanil has always been strong and healthy. She is a strong warrior, and spent nearly ten years in her late twenties and early thirties adventuring. She came home to marry, but her husband Sondor died less than five years after she did so, leaving her with a small babe to raise on her own. Today, Zanil oversees the small household guard the De'spris are permitted, and has taken an interest in the renewed Waterdhavian guard.</t>
  </si>
  <si>
    <t>Jerannin De'spri</t>
  </si>
  <si>
    <t>Jerannin is very skilled in woodslore, thanks to her mother's tutoring, and a very capable hand with sword and bow for the same reason. She is also one of the best falconers among Waterdhavian nobility, and like her young cousin Thomor prefers to spend her time at the Ardeep woodlodge. She is very talented at the harvesting of fine materials for alchemical and apothecarial goods, and helps the House with managing those supply chains.</t>
  </si>
  <si>
    <t>Haslith De'spri</t>
  </si>
  <si>
    <t>Merry Haslith has married several times. She always joked that she wasn't good for much else, and many in the family dismiss her as silly and domestic. Only Zanil has never bought into it. Her third time being widowed and yet childless, Haslith has returned to the House and vowed to leave it never again. Her doting older brother agreed that she has done more than her part. In response, Haslith has married a man quite a bit younger than she is, who dotes on and adores her. She seems transcendently happy.</t>
  </si>
  <si>
    <t>Goran De'spri</t>
  </si>
  <si>
    <t>A half-elf, Goran was an occ</t>
  </si>
  <si>
    <t>Yasolos Iluther</t>
  </si>
  <si>
    <t>Denabria Faez</t>
  </si>
  <si>
    <t>Denabria is not what most folk think of when they think of the Harpers. Most of her career as one of Those Who Harp has been defined by taking on roles and duties that take advantage of that. She now owns the Dusken Glade Inn, which she uses as the base of operations for the Dusken Glade Cell, over which she is the Brightcandle.</t>
  </si>
  <si>
    <t>: Ethnesk's firstborn son (Rank 4) • 25 years. Ethnesk and Mhaeneth's oldest son, Gildath is not a wizard himself. He is, however, a very skilled knife fighter and an avid adventurer, a roguish arcane trickster that has picked up a couple of arcane tricks here and there. He belongs to a small adventuring company called the "Deepinghall Companions" who focus their endeavors on Undermountain and other subterranean sites. Gildath is currently trying to recruit a "good, reliable wizard" from his family's arcanists.</t>
  </si>
  <si>
    <t>Gildath Wands</t>
  </si>
  <si>
    <t>: Ethnesk's secondborn son (Rank 3) • 22 years. Lady Nhaeran's personal apprentice, Erdrar is quite skilled in wizardry, with a focus on abjurative magics. While his mother suspects the matriarch may be grooming him to one day take over House Wands, Erdrar isn't interested in politics; neither is he interested in the adventuring his brother seems to constantly try to haul him away on. Erdrar is an avid folklorist and researcher, with a current obsession: the so-called Seven Sisters. He has learned that some people consider Laeral Silverhand to be one of these figures, and he's trying to figure out a good way to get an audience with her to verify this.</t>
  </si>
  <si>
    <t>Erdrar Wands</t>
  </si>
  <si>
    <t>: Matriarch's younger brother (Rank 5) • 43 years. A handsome man with long mahogany hair and a full beard to match, Lord Torlyn is a book collector, particularly those tomes about dragons. He is a friend to Renaer Neverember, and quite the hand in society. Unlike many of his kin, he is not a wizard.</t>
  </si>
  <si>
    <t>An estate along the northeastern edge of the Ardeep Forest, the Derlynn Estate is owned by one Arddeth Derlynn. An adventurer of some advancing years, the Derlynn estate has been home to a large brood of foundlings and orphans over the years. Many adventurers and Harpers, finding children in need of a guardian after events in which they were embroiled, have brought the little ones to Derlynn's door. Retired in the prime of his life thanks to a vicious injury, Arddeth has trained all the young ones brought to him in sword and spell where they have the talents. Even those who do not become adventurers are perfectly capable in dangerous situations. Over the years, Arddeth's foundlings have often joined the Harpers, a calling he instilled in many of them from a young age. In the last decade or so, though, he has broken ties with the Harpers due to some falling out or another. Even so, he has a great many friends and family who are still among Those Who Harp, and Harpers always find sanctuary at his door.</t>
  </si>
  <si>
    <r>
      <rPr>
        <i/>
        <sz val="10"/>
        <color rgb="FF000000"/>
        <rFont val="Arial"/>
        <family val="2"/>
        <charset val="204"/>
      </rPr>
      <t>Cousin (Rank 8) • 28 years</t>
    </r>
    <r>
      <rPr>
        <sz val="10"/>
        <color rgb="FF000000"/>
        <rFont val="Arial"/>
        <family val="2"/>
        <charset val="204"/>
      </rPr>
      <t>. Oldest surviving descendant of Jyladis, Thunissa grew up around the sea. She'd always heard the Waterdhavian name "Adarbrent" as part of their family history, but it was always spoken in the past tense. So when a minstrel began spreading the word of Waterdeep's Reinvestment, she saw an opportunity. Fortunately, it paid off, and she and Arit get along famously. Thunissa knows how to deal with sailors and sea captains, even better than Arit does, and the two make a fearsome team.</t>
    </r>
  </si>
  <si>
    <t>Thunissa Adarbrent:</t>
  </si>
  <si>
    <r>
      <t>:</t>
    </r>
    <r>
      <rPr>
        <sz val="10"/>
        <color rgb="FF000000"/>
        <rFont val="Arial"/>
        <family val="2"/>
        <charset val="204"/>
      </rPr>
      <t> </t>
    </r>
    <r>
      <rPr>
        <i/>
        <sz val="10"/>
        <color rgb="FF000000"/>
        <rFont val="Arial"/>
        <family val="2"/>
        <charset val="204"/>
      </rPr>
      <t>Thunissa's Firstborn Son (Rank 0) • 9 years</t>
    </r>
    <r>
      <rPr>
        <sz val="10"/>
        <color rgb="FF000000"/>
        <rFont val="Arial"/>
        <family val="2"/>
        <charset val="204"/>
      </rPr>
      <t> Little Erergin is the only child in the Adarbrent villa, and everyone dotes on him. He frequently wishes he had other children to play with, occasionally watching the children play in the street outside from his high perch in the Wave-Widow's Tower.</t>
    </r>
  </si>
  <si>
    <t>Erergin Adarbrent</t>
  </si>
  <si>
    <t>Ethnesk's consort (Rank 7) • 47 years. A close friend of Nhaeran and fellow apprentice from Blackstaff Tower, Mhaeneth would probably be guildmaster of the Watchful Order if it weren't for her last name. Still, she supports the Watchful Order unflinchingly, both with her personal arcane skill and from the House's coffers. Mhaeneth is the head of the Wands' arcane business, particularly overseeing the mentorship of paying non-family by the House's mentors. Her standards for education were honed by her time with the Blackstaff, and she insists on the highest standards of mentorship.</t>
  </si>
  <si>
    <t>Mhaeneth Wands</t>
  </si>
  <si>
    <t>Vaeser Osznar</t>
  </si>
  <si>
    <t xml:space="preserve">One of the many spies employed by the Harpers.
</t>
  </si>
  <si>
    <t>Fendus Bern</t>
  </si>
  <si>
    <t>A courier and Harpsinger, Fendus is an old hand at travel alone, and the dangers thereof. He is a swordsman of some note, and an even better harpist. Fendus was recently killed by members of the Old Church of Bane seeking the Tyrantstone he was bringing to Denabria, but he was avenged and his remains recovered by the Dusken Glade Cell.</t>
  </si>
  <si>
    <t>tiefling magistrate / , newly appointed tiefling magister**maybe Kylynne is no tiefling at all, but a half-dragon descendant of the bronze dragon Nymmurh, the Wyrm Who Watches?Dala Silmerhelve, the much protected only daughter of House Silmerhelve, wanted to see some excitement and do something a bit dangerous. (WATE 1-1)
A tiefling by-blow from one of Oldrath's distant cousins, the girl's caretakers brought her to Waterdeep when she was a very small girl of four, after the death of her father, Masgler Silmerhelve. Olrath, just ten, was enchanted rather than afraid, and insisted that they must let her live with them. His father Lord Blann conceded, and the two were basically inseparable from that point on. Even if individual family members may have had their doubts about the infernal blood in their midst suddenly, they were still Silmerhelves: they closed ranks around the young, shy tiefling girl, and Helm help those who tried to ostracize or bully her for her heritage. Kylynne grew up with an appreciation for the law and the legal system, so much so that she sought training with law professionals and tried for years to be accepted as a black rob magistrate of the city, facing ugly prejudices all along the way. Finally, though, in 1478 DR, at the age of 45, she was made a magistrate, an office she serves in to this day. She is a favored "auntie" of Dala's.</t>
  </si>
  <si>
    <t>Patriarch (Rank 10) • 64 years. A kindly, grandfatherly figure, Olrath's House does not make great demands of him. It largely runs itself, and these days his only daughter Dala often steps in to manage the day-to-day affairs. Though he does not have any grandchildren directly, he adores spending time among the little ones of his own House. His Silmerhelve protectiveness expands outward in that direction as well: Lord Olrath is a known contributor to several orphanages in the Dock and Castle Wards, making extra effort to see that those children are raised securely and healthily. His wrath can descended on more than one such orphanage before, and those who accept his coin equally appreciate and fear him.</t>
  </si>
  <si>
    <t>Inteth Thann: Consort (Rank 8) • 64 years. Athue's wife was a descendant of the old Thunderstaff family, though they'd lost their title by the time Inteth was born. It was Inteth who came to Athue's side with a bevy of old Thunderstaff papers that detailed part of their magical industry, and she who encouraged Athue to adopt them for the Thanns. Where Athue is tall and thin, Inteth is small and pleasantly rounded, with bright cheeks and twinkling eyes.</t>
  </si>
  <si>
    <t>Antryn Thann: Heir, matriarch's firstborn son (Rank 8) • 39 years. A bard and socialite in the style of his ancestor, the notorious Open Lord Danilo Thann, Antryn is pleasant enough even when he isn't trying to win someone's favor. Though his mother can't quite see it in him, he does possess a mean streak, particularly when he doesn't get his way. Very few see this in him, however, save his wife (though he never directs it at her).</t>
  </si>
  <si>
    <t>Dharis Thann: Antryn's consort (Rank 5) • 35 years. A daughter of House Moonstar, Dharis took a long time to decide what she thought of Antryn. She is insightful enough to see through his outer veneer of sweetness, and canny enough to give him plenty of rope to hang himself with. Despite taking a long time in their courtship and now marriage, though, he has never lashed out at her directly. She has decided that she can live with that trait in him, and seems to have fully settled into their marriage. She just announced that she is pregnant, to the House's delight as a whole.</t>
  </si>
  <si>
    <t>Hlarutin Marulmeryn: Matriarch's companion (Rank 4) • 61 years. One of Chalos's other apprentices, Hlarutin fell in love with Athue while they were both in training with the old wizard. Unfortunately, while she regarded him as a dear friend, Athue did not return his love. Still, he remained by her side, a retainer to House Thann after Chalos's death, and she has never had cause to regret his presence there. Indeed, when forty years ago she and Inteth came to him wanting a child, he agreed. Since then, he has been more like family than household, though Antryn calls him "uncle" rather than "father." Privately, Hlarutin has seen enough of Antryn's temper to see a great deal of old Chalos in his son.</t>
  </si>
  <si>
    <t>Corylus Thann: Matriarch's cousin (Rank 6) • 43 years. A man with fingers in too many pies to count, Corylus seems to know everyone and everything, especially when it comes to the rule of the city. He has friends among magistrates, guildmasters, the Guard, the Watch; he is even said to count at least one of the Masked Lords as a friend. Corylus does not use magic, and is very content to remain out of the House's main functioning, although he does seem very intent on recovering the old vineyards of House Thann...or of securing new ones.</t>
  </si>
  <si>
    <t>The Lady Thann is a wizard who has helped to cement her house's investment in magic as a trade. Though tall and straight-backed, she walks with a pronounced limp, the result of a youthful magical mistake that cost her dearly. Her grandfather and mentor in the magical arts, Chalos Thann, insisted that she retain the disfigurement, for which she never forgave him. Athue is herself a sharp and unforgiving mentor, insisting on near-perfection in her apprentices (although she does not quite verge on the cruelty of her own grandfather).
Lady Athue Thann: Matriarch (Rank 10) • 67 years. The Lady Thann is a wizard who has helped to cement her house's investment in magic as a trade. Though tall and straight-backed, she walks with a pronounced limp, the result of a youthful magical mistake that cost her dearly. Her grandfather and mentor in the magical arts, Chalos Thann, insisted that she retain the disfigurement, for which she never forgave him. Athue is herself a sharp and unforgiving mentor, insisting on near-perfection in her apprentices (although she does not quite verge on the cruelty of her own grandfather).</t>
  </si>
  <si>
    <t>Alondra "Wildfire" Wavesilver: Heir (Rank 4) • 25 years. Lord Albordrim's niece and Tennoen's boon companion, Alondra is a spitfire. A student of the notorious elven duelist known as "Fox-at-Twilight," Alondra is a skilled fencer herself. Rumor suggests that her aunt Sethress is working to have her named heir. Alondra is Albordrim's only solace, as both of them deeply grieve the loss of Tennoen. She has emerged from her mourning isolation but grieves still, often getting drunk and picking fights with other headstrong noble rakes. She's left more than a few with scars to remember her by.</t>
  </si>
  <si>
    <t>Consort (Rank 8) • 58 years. The Lord of Silver's beloved, age has gifted Sethress with a head of long, silver-white hair, which she frequently wears in looping braids, with small silver chimes woven into them. One of the pillars of Waterdhavian society, Sethress has often negotiated her husband's eccentricities, but his latest obsession is beyond her control. He refuses to name a new heir, certain he will recover Tennoen, and for her part, her own grief leaves her little to fight him with.</t>
  </si>
  <si>
    <t>Patriarch (Rank 10) • 65 years. Called by Waterdhavians "the Lord of Silver," Lord Albordrim was a sea captain and fleet master for one of the Wavesilver fleets in his day. He is also a cleric of Selûne, and has spent much of his life in close alliance with the clergy of the Moon Maiden in Waterdeep. Recently, though, the loss of his dear only daughter and heir Tennoen has cast him into grief, and he seems very focused on finding someone who can bring her remains to him, believing his beloved goddess will raise her from the dead.</t>
  </si>
  <si>
    <t>Matriarch's younger brother (Rank xx) • 20 years. Rakish and inclined toward violence, Laundeld doesn't have his either the skill at arms or the sense of his older sisters. What he does have is a sense of loyal ferocity and the willingness to get his hands dirty if the situation calls for it. Though young, he has served with Tesper forces since he was fifteen, and continued to do so even after his parents' deaths. He has sworn bloody vengeance against the Cult of the Dragon, however, and keep an eye out for any signs of their return.</t>
  </si>
  <si>
    <t>Heir, matriarch's younger sister (Rank 9) • 22 years. The practical, level-headed one, Lharra is her sister's right hand. Zestyl has good reason to be grateful for her presence, too, as Lharra has a head for numbers and is a quick study, having quickly learned the business of the house and its holdings since the death of their parents. Fortunately, she also has older kin who've been involved in running such things for decades, but they are quickly finding her outpacing even them in her understanding of household affairs.</t>
  </si>
  <si>
    <t> Consort (Rank 6) • 25 years. The son of Hardym Tlee, the captain of the Tesper guard, Brar and Zestyl have been intimates since they were just discovering their own (and one anothers') bodies. A shy but intense young man, Brarbron has always led where Zestyl followed, save once: when he achieved his legal majority, he left Tespergates to be part of the Tesper garrison in Maiden's Tomb. Ten months later, the day after her birthday, Zestyl rode out to the garrison, accompanied only by the priest Denthe Swordgleam, and insisted that he marry her. They have been inseparable ever since.</t>
  </si>
  <si>
    <t>Matriarch (Rank 10) • 24 years. Lissome and young, thin like a swordblade and very deadly when wielding same, Zestyl has caught all of Waterdeep's imagination for unlikely heroines. She has only recently inherited the seat of House Tesper after the sudden death of her mother and father - both Harpers - at the hands of Cultists of the Dragons. She and her siblings grew up learning the blade, and now she is not just a beautiful, high-spirited swordswoman of noble blood (which would be enough to make her loved in Waterdeep); she is the full Lady of a noble house. No less than two broadsheets writers seem to have taken delight in regaling readers with her (undoubtedly exaggerated) exploits in festhall and countryside, but she seems in no hurry to put those stories aright.</t>
  </si>
  <si>
    <t>Felsharr Talmost: T</t>
  </si>
  <si>
    <t>Thirdborn daughter (Rank –) • 22 years. Fashion icon Felsharr Assumbar married into House Talmost, who love dressing her as their premier example of their latest fashion.</t>
  </si>
  <si>
    <t>Zestyl "Maidenblade" Tesper</t>
  </si>
  <si>
    <t>Brarbron Tesper</t>
  </si>
  <si>
    <t>Lharra Tesper:</t>
  </si>
  <si>
    <t>Laundeld Tesper</t>
  </si>
  <si>
    <t>Lord Albordrim Wavesilver</t>
  </si>
  <si>
    <t>Sethress Wavesilver</t>
  </si>
  <si>
    <t>Dolar Ulbrinter: Cousin of the late patriarch (Rank 7) • 45 years. The staid guildsman of the Order of Master Shipwrights who is also the head of the Ulbrinter shipyards, Dolar was long-term friends with Arthagast, who he looked up to from childhood. For all his love, Dolar is very wroth with Arthagast for not putting his affairs in order, and though he doesn't dislike Remallia, he considers her an outsider who ought to hand over the reins soonest.</t>
  </si>
  <si>
    <t>Alger Ulbrinter: Dolar's consort (Rank 4) • 41 years. Where Dolar is a builder of ships, his husband Alger is a designer of them. His sleek ship lines are very distinctive, and lend that extra whiff of speed that a good merchantman requires. The chubby bearded Alger likes to spend most of his time with Ybrula out on the town, shopping and seeing the sights, though when inspiration strikes, he has been known to dash home in a carriage to record an idea or image before it flees him.</t>
  </si>
  <si>
    <t>Ybrula Ulbrinter: Dolar's firstborn daughter (Rank 2) • 19 years. Every inch the daughter doting on her dear pappas, Ybrula's Coming Out two years ago was an unmitigated success. It was also the first Coming Out overseen by the new Open Lord Laeral, whom Ybrula is utterly enamored with (so much so that she has used alchemical dye to silver a streak of her own dark brown hair). She will be glad when all these decisions are made and done, as they clearly cause her pappas a great deal of stress for no good reason.</t>
  </si>
  <si>
    <t>Irther Ulbrinter: Cousin of the late patriarch (Rank 7) • 38 years. One of the three cousins vying for the role of head-of-house, Irther is a long-time sailor and ship captain. He has had to recently step up and take up command of the Ulbrinter fleets when Arthagast died, and he seems stressed and exhausted all the time these days.</t>
  </si>
  <si>
    <t>Velinna Ulbrinter: Irther's consort (Rank 4) • 34 years. Vicious and grasping, it is Velinna who fights for Irther's shot at the House's reins, far more than he himself does. Though some members of the House dislike her for her preference to do a great deal of merrymaking in the social scene and festhalls while Irther is away at sea, the two do clearly have a strong connection. Her family's opinions aside, Velinna has a great many friends among the other nobles, many of whom constantly reassure her that she would be an amazing consort for the House.</t>
  </si>
  <si>
    <t>Jhuele Ulbrinter: Cousin of the late patriarch (Rank 6) • 31 years. The third candidate being examined by the Lords and Heralds, Jhuele is a driven woman. Though she has always done her part, recent days have seen her redoubling her efforts on behalf of the House, recognizing that her modest mercantile achievements fail to measure up to the fleet leadership of Irther or Dolar's long dedication to building the House's ships. As it stands now, her life is a flurry of new contracts and reaching out for new alliances. She is eager to prove that she would be good for the role she is being considered for. Jhuele is good friends with her cousin Serenore, and misses her terribly; of the three candidates, she is on the best terms with Remallia.</t>
  </si>
  <si>
    <t>Lord Dolpherus Thongolir: Patriarch (Rank 10) • 57 years. A dashing older nobleman noted for his good looks even past his prime, Dolpherus is a former magistrate of the city. His father insisted that he should serve as a black robe before he inherited, and Dolpherus is grateful for the lesson. Today, he is very concerned with the development in the Field Ward, and frequently can be found in the Palace speaking to the Lords about the topic.</t>
  </si>
  <si>
    <t>Areethe Thongolir: Consort (Rank 8) • 51 years. A daughter of House Irlingstar, Areethe was sure she would never want to marry. She found most nobles to be wildly vapid and self-absorbed. It wasn't until she met the serious and compassionate Dolpherus at her 30th birthday party that she reconsidered. The two of them are an excellent fit: Areethe heads up a small clique of very socially conscious noblewomen, who perceive the ultimate goal of nobiity to be the bettering of society, rather than the indulgence of oneself (they do not have a name for their group, but other, more frivilous noblewomen call them "the Broodhens"). Areethe is appalled at who her only son has shown himself to be, but is entirely out of her element for repairing it. The two of them frequently end up in great shouting matches, broken up by Dolpherus's calm.</t>
  </si>
  <si>
    <t>Gulmos Thongolir</t>
  </si>
  <si>
    <t>Patriarch's cousin (Rank 4) • 23 years</t>
  </si>
  <si>
    <t>One of the handful of Thongolir cousins, Gulmos has won the family's regard for his pursuit of the poetic arts, a long family tradition which he excels at. The family is somewhat uncomfortable with his connections with shady individuals and the degree of his avowed hedonism and revel-seeking, but he is young yet. He is a member of the Popinjays clique, a group with ties to Twilight Vaeteru.</t>
  </si>
  <si>
    <t>Riylinna Vlenner: Dhariskree's sister and handmaid (Rank 2) • 25 years. Though technically a retainer of the House, Riylinna is her sister's constant companion and helpmeet. In exchange, Dhariskree has vowed to find Riylinna a noble husband. Thoug Riy is quite lovely, she is very talkative, and doesn't quite pick up noble etiquettes as quickly as her sister. Still, she seems very delighted to be part of this world.</t>
  </si>
  <si>
    <t>Mirn Tchazzam: Tunglil's younger brother (Rank 5) • 27 years. Tunglil's younger brother is rarely at home, although when he does return, a great swathe of the younger social set celebrates. He is handsome and dashing, given to wide roaming and finding interesting stories to bring home. He is an excellent hunter, and close friends with many of those at the Shrines of Nature in Waterdeep, and with the larger faiths of Mielikki and Gwaeron Windstrom.</t>
  </si>
  <si>
    <t>Patriarch's cousin (Rank 3) • 19 years</t>
  </si>
  <si>
    <t>Anyone who spends any amount of time around Buildon soon learns that he grew up with his mother, a ranger, on the road until he was twelve, when a goblin ambush nearly cost her her life. Though they both survived, she has been in bad health physically ever since, and his cousin Lord Halmor has made it very clear that she will always have the best of care...so long as Buildon works for the family's interests in business. So now rather than roaming the forests of the North as he'd prefer to do, he helps his House deal with the army of various hunters and woodsmen who work for them.</t>
  </si>
  <si>
    <t>Buildon Artemel</t>
  </si>
  <si>
    <t>The boom in broadsheets that has befallen the City of Splendors over the last thirty years was spurred by the tireless efforts of Emberstone Haumbroad, but made possible in the first place by the large number of independent "backroom" frame presses, calligraphers, and woodcut artists available in Waterdeep. They were there because of an industry that had already been flourishing in the city for centuries: chapbook publishing.</t>
  </si>
  <si>
    <t>Chapbooks are parchment pamphlets, often having only a dozen pages, but sometimes as many as thirty-six. Most are two human-handwidths across by three handwidths high in exterior dimensions, and about as thick as the edge of a large man's hand (smaller examples retain the same rough proportions). Chapbooks always have covers of dyed and sewn hide (usually of rothé or other livestock), which are sometimes stiffened with metal plates or thin (and often faulty in looks) ceramic tiles. The covers and pages are sewn to thick leather "spines." Although most chapbooks look quite trim when new, damp causes many to bulge and swell into curved "bundles."</t>
  </si>
  <si>
    <t>Recently, the publishers of broadsheets have discovered an increasing hunger among Waterdhavians for swift, accurate reporting of "the real news" -- even if mysteries remain unsolved and tales untidily unresolved. Fancies of talking fish in the harbor and lost princesses from other realms discovered among nobles' servants just don't have the allure they once did. Waterdhavians still love their trashy serials, but they want sober facts in the front pages.</t>
  </si>
  <si>
    <t>This trend is by no means so strong among chapbooks, which from year to year display a "stable" mix of publications: religious tracts; oft-scary "feel the wonder" books about magic, for the uninitiated; political rants; smart-mouthed adventurer yarns; lurid romantic tales for hungry male readers; tear-reaping romances for female readers; a small number of useful "hard information" books on spells, herbs, and how-to-do tasks; an even smaller number of histories that almost no one seems to buy; and a very large number of quirky, opinionated "the True Secrets of" tomes on a bewildering variety of topics.</t>
  </si>
  <si>
    <t>"True secrets" books have yielded most of Waterdeep's bestsellers thus far, in a busy, bustling mercantile city. Most long-term citizens read voraciously for pleasure and "don't want to miss" anything important that could be an opportunity to make money (and so try to keep abreast of any topic that strikes the popular fancy). Like the broadsheets, almost all Waterdhavian chapbooks are printed in Common, and so travel well, and are often found in unexpectedly distant places in Faerûn.</t>
  </si>
  <si>
    <t>Examples of past "foreseeable" bestsellers include Whisper-Secrets of the Lords and Ladies of Waterdeep; Skullport: the Lurking Evil Below; Lashes of Loviatar: Beloved Pain and Those Who Seek It; and The Exploits of Roral Readysword, Knight-Adventurer.</t>
  </si>
  <si>
    <t>A few of the useful steady sellers among chapbooks, decade after decade include Engelvaer's Poison and Sickness Remedies; Herbs of the North and How to Recognize Them; and Trade-Roads and Tavern-Notes: A Wayfarer's Guide to Inns, Wells, Taverns, and Perils in the North.</t>
  </si>
  <si>
    <t>Here follows a sampling of the more unexpected "highcoin" titles:</t>
  </si>
  <si>
    <t>On any given day in Waterdeep, battered, well-used copies of all these titles can be found by someone who visits a mere handcount of printers or "old tome" shops.</t>
  </si>
  <si>
    <t>Anyone can copy any book without legal penalty in Waterdeep, and printers amass libraries of chapbooks printed by their rivals so that they can plunder for ornaments and illustrations when a "new" book must be swiftly assembled. Many woodcut artists and apprentices can't craft a new illustration to save their lives, but they can readily and speedily accomplish what they've been trained to do: exactly copy something set in front of them.</t>
  </si>
  <si>
    <t>Bookshops in Waterdeep tend to be crowded with dusty histories and volume after volume of adventure, romance, or bawdy sagas that are twenty to forty titles long.</t>
  </si>
  <si>
    <t>Titles of Note</t>
  </si>
  <si>
    <t>A growing number of folk believe the convoluted prose of this chapbook contains a coded message regarding the whereabouts of great treasure -- quite possibly a rich hoard of potions or scrolls. No one, so far as is known, has yet deciphered this hidden screed. Engelvaer disappeared some eighty summers ago through a portal somewhere in midair above a roof in Dock Ward; his fate, present whereabouts, and the location or continued existence of that portal are all unknown.</t>
  </si>
  <si>
    <t>Format: 12 pages, bound in "dusty blue," with silver gilt stamped title on front.</t>
  </si>
  <si>
    <t>Typical Resale Price: 4 gp.</t>
  </si>
  <si>
    <t>Sample Passage: For relief from ye shaking fever, take first ye outer leaves of ye salath plant, taking great care that they be not withered but yet retain their prickly hairs, and soak a goodly handful of these in ye blood of. . . .</t>
  </si>
  <si>
    <t>Many of the listed plants do have mild druglike effects such as causing drowsiness, deadening pain, calming (even against magical fear effects), or temporarily negating all sense of taste or smell, and almost all of them have strong flavors that might see use in cookery.</t>
  </si>
  <si>
    <t>Format: 34 pages, bound in dark brown, with no lettering on the covers.</t>
  </si>
  <si>
    <t>Typical Resale Price: 3 gp.</t>
  </si>
  <si>
    <t>Sample Passage: Dragonfire Weed, hight also Common Thrubweed, Bootspice, Rust-Tassel, and Brownshar. A creeping, wilted-looking plant of slender, ragged dusty-green leaves sprouting from a single root without apparent flower. Older, outer leaves turn brown and lengthen into long stalks ending in the shriveled leaf, or "tassel." This plant sprouts wherever fiery dragon-breath touches fertile ground. Uses: Wards off dragons when worn on naked body instead of -- not as well as -- clothing or armor. Cures burns when rubbed on them. Calms troubled digestion and cures drunkenness instantly when chewed and swallowed. When boiled, yields a brown dye that can tint eyes and hair as well as skin.</t>
  </si>
  <si>
    <t>Format: 20 pages, bound in green (apt to fade in a mottled manner) with the letter "T" stamped on the front cover.</t>
  </si>
  <si>
    <t>Sample Passage: Drowned Lady Well. A day east of Calling Horns along the Evermoor Way: seek small hill crowned by three tall pines, cairn like ram's head at west end. Well covered by large flat stone below cairn, flows out into stone-lined basin. Watched by wolves. Drinkable water, no drowned ladies. Troll country; camp with ring-fires.</t>
  </si>
  <si>
    <t>Format: 28 pages, bound in black with copper corners; a copper-painted metal cask badge is claw-stamped into the center of the front cover (the corners go green very swiftly, and it's rare indeed to find a cask badge with any paint left on it).</t>
  </si>
  <si>
    <t>Sample Passage: But the miller was not quite ready to give up on his gold just yet. Down he came a-creeping, with three stout friends and all of them bearing cudgels, too, to where the proud knight lay sleeping, and they set upon him like thrashers in a hurry to be done before a windstorm, flailing with their cudgels until blood flew like raindrops and cracks and splinters beset the wood that had bludgeoningly served them for lo these years. . . .</t>
  </si>
  <si>
    <t>Format: 36 pages, bound in red, with covers embossed with a large "RR" (most editions).</t>
  </si>
  <si>
    <t>Sample Passage: But Roral came down then upon him like a child upon hot tarts. Zish went his bright blade, and zlosh, and at each stroke gore gouted like wine and evil men cried out as they perished, until all the guards lay fallen and Roral faced his foe alone. And then the bold knight drew his dagger sharp, and then he let it go -- and then the air itself screamed loud, a-sliced both high and low! The Baron of the Black Jaws darted he to the left and then to the right, belly and mustaches bobbing wildly, as Roral's sword and hurled dagger sought his vitals. . . .</t>
  </si>
  <si>
    <t>Format: (most volumes) 22 pages, bound in crimson with a diagonal silver stripe emblazoned in black: Ramath.</t>
  </si>
  <si>
    <t>Typical Resale Price: 3 gp (for titles listed hereafter; 3 to 6 sp for other Ramath titles).</t>
  </si>
  <si>
    <t>Sample Passage: The dark figure laughed coldly, but Ramath strode forward undaunted, the sword that had slain seven sorcerers in his hand. When he was but a pace away, the cowl facing him grew empty and fell to the stones in a heap, and his foe was not any longer there. Ramath turned as swift as any serpent, questing alertly in all directions for the peril he knew to yet be assailing him. . . .</t>
  </si>
  <si>
    <t>The valued volumes include the following:</t>
  </si>
  <si>
    <t>Ramath the Rake, Volume the First: Young Ramath</t>
  </si>
  <si>
    <t>Ramath the Rake, Volume the Twelfth: Slaying Six Kings</t>
  </si>
  <si>
    <t>Ramath the Rake, Volume the Sixteenth: The Skull Beneath the Crown</t>
  </si>
  <si>
    <t>Ramath the Rake, Volume the Twentieth: Reigning Over Three Empires</t>
  </si>
  <si>
    <t>Ramath the Rake, Volume the Thirtieth: Castles Burning</t>
  </si>
  <si>
    <t>Ramath the Rake, Volume the Thirty-Second and Last: Ramath's Waiting Grave</t>
  </si>
  <si>
    <t>Format: 36 pages, bound in black, with a leather binding-closed loop fashioned to look like a dragon's tail.</t>
  </si>
  <si>
    <t>Typical Resale Price: 7 gp.</t>
  </si>
  <si>
    <t>Sample Passage: And beneath her straining fingers -- and the blazing flame of his desire -- his tunic gave way, and. . . .</t>
  </si>
  <si>
    <t>Format: 34 pages, bound in light buckskin, with a single, staring eye (with a smile just beneath it) embossed on the cover.</t>
  </si>
  <si>
    <t>Typical Resale Price: 5 gp.</t>
  </si>
  <si>
    <t>Sample Passage: Giggles and chuckles seemed to be at war with each other on the other side of that door. A passing guard cast a look of frowning envy at its closed darkness as Nargeth urgently sought to find a hole, no matter how small, that would permit his skulking orb to see into the bedchamber of the princess. . . .</t>
  </si>
  <si>
    <t>Format: 36 pages, bound in maroon, with the full title stamped onto the cover in flowing script (the characters painted in silver).</t>
  </si>
  <si>
    <t>Sample Passage: They drew off their gloves in unison, saluted each other with full finger-weaving courtesy, and then -- the darkly-glowering Prince Haundrath boldly, and the Rose slowly, the graceful advance of her hand daring yet reluctant -- touched just their fingertips together.</t>
  </si>
  <si>
    <t>His skin was smooth, firm, and yet shockingly cold, and an icy thrill seemed to race through her. She felt at once chilled and warmed, as his eyes kindled into what could only be called a burst of flame, and the Rose felt heat to match the inferno of his two ardent orbs rising in her own breast and throat and face. Without thought she leaned forward, yearning to meet his warmth -- and was rocked with dashing cold once more when a cheerful voice said very suddenly from close behind her, "How now, you two? Overboldness before highsunfeast? Impetuous as chambermaids, what?"</t>
  </si>
  <si>
    <t>The Mystery of The Black Spur</t>
  </si>
  <si>
    <t>One oddity among chapbooks that never fails to ignite furious debate among collectors and sages alike is The Black Spur, a curiously stilted work of fiction purporting to recount the disputes, intrigues, and romances within the sprawling, luxurious household of a fictional noble family of Waterdeep. Many folk believe its prose conceals spell incantations, for those who know how to look for them, and this and other strange beliefs about the Spur have been fanned by the fact that every single copy of this chapbook is slightly different, with paragraphs or individual lines added, omitted, or altered. Certain wealthy collectors of the city (who've learned to remain anonymous since those who were more public suffered, one after another, robbery and murder) have for years tried to amass as many copies of the Spur as possible.</t>
  </si>
  <si>
    <t>At least two thousand copies of the Spur were printed some twenty-four winters ago, by unknown presses acting for an anonymous author. Blackstaff Tower is known to hold more than a dozen copies, and all of the noble houses like to own at least a copy each (to hunt for what are said to be thinly veiled references to real nobles, not necessarily out of any interest in chasing down spells at all). One long-lasting rumor insists the spell hidden in the copies of the Spur is a "hanging" doom spell that will be unleashed to devastate Waterdeep if it is ever properly uttered. Still other whispers say it will set the Walking Statues to performing some unknown task, or cause the Castle to collapse down into Skullport, or force all living things up out Undermountain or the sewers into the city streets.</t>
  </si>
  <si>
    <t>Production of Chapbooks</t>
  </si>
  <si>
    <t>Resale prices of used chapbooks vary with demand, but the fees paid by printers to produce a book can be summarized thus:</t>
  </si>
  <si>
    <t>Most printers pay an author a flat fee per tome (no royalties) of 6-12 gp (8-10 is the average), though the fee can be much higher for books "the public is demanding" such as tell-all tales from celebrities of the moment. Artists are usually paid 1 sp per illustration or 1 gp for all the illustrations needed for a book. (Many printers will recycle these woodcuts for several future tomes with no thought for paying the artist any more coin: once a woodcut is sold, it becomes the buyer's property.)</t>
  </si>
  <si>
    <t>Newly printed chapbooks are usually sold to vendors (who can rarely add more than 2 or 3 gp to the price, lest they be undercut by another seller) at 2 to 4 gp a copy.</t>
  </si>
  <si>
    <t>Waterdeep is home to literally hundreds of printers, but the best-known (and regarded) ones are: Nanalo's (Nanalo Druen, north-front Keltarn Street, two doors east of the Street of Silver, Castle Ward) and the House of Sharp Quills (Speakers: Immarsk Tanthuulen and Blaela Murrowind; south-front Julthoon Street three doors west of Gothal Street). Generally, the respectable printers, and those with a lot of money, but also a few well-heeled rebels and mavericks, are located north of the Market ("upcastle") and the less respectable makers of lower-quality chapbooks are south of it, or "downcastle." The most notorious "print anything" business, Malikho's Maw, can be contacted only by asking doorguards of certain Dock Ward taverns to arrange clandestine meetings.</t>
  </si>
  <si>
    <t>Watchful Order of Magists Protectors - Permanent Magic Items</t>
  </si>
  <si>
    <t>Watchful Order of Magists Protectors - Consumable Magic Items</t>
  </si>
  <si>
    <t>Watchful Order of Magists Protectors - Spell scrolls</t>
  </si>
  <si>
    <t>Watchful Order of Magists Protectors - Spellcasting services</t>
  </si>
  <si>
    <t>stamp of the messenger (silver)</t>
  </si>
  <si>
    <t>sending stones (one pair)</t>
  </si>
  <si>
    <t>stamp of the messenger (gold)</t>
  </si>
  <si>
    <t>Patriarch (Rank 10) • 27 years. A scraggle-bearded young lordling, Relavarr is every inch the stereotypical young noble patriarch: in love with his power and wealth, addicted to his vices, and wholly unconcerned with the serious affairs of running his House. Fortunately, he has a bevy of uncles and older cousins who are only too capable of doing so in his stead, and eager for the rewards thereof. Relavarr married his mysterious bride a year ago, though he still carries on as though he were yet a bachelor.</t>
  </si>
  <si>
    <t>Members of the Guild of Chandlers and Lamplighters are going on strike, leaving the streets of Waterdeep dark and dangerous around the next new moon. The thieves and assassins of the city are already getting prepared for a night of carnage.</t>
  </si>
  <si>
    <t>One of the great walking statues of Waterdeep has been reported to be crying over the last three days. No one is sure about the cause of this watery discharge from the eyes, but some say it means the destruction of the City of Splendors is imminent! Others are certain it's a sign of great fortune on the horizon. Still others say it's just the humidity.</t>
  </si>
  <si>
    <t>A green dragon was spotted flying over the Sea of Swords just west of the city. The Blackstaff and her team are on high alert in case it ventures closer or harasses ships in the area.</t>
  </si>
  <si>
    <t>Towering forms in black cloaks have been seen around the City of the Dead at night. A number of witnesses swear that those cloaks and their deep hoods concealed skeletal forms.</t>
  </si>
  <si>
    <t>The famous Waterdavian actor Tystanya Creed has not been seen since leaving the theatre after her last performance several days ago. Her adoring fans fear she is dead.</t>
  </si>
  <si>
    <t>A killer is stalking the streets of the North Ward, murdering people in broad daylight. The victims' feet are chopped off, as if by a powerful blow with a sharp blade. Then they're decapitated. The heads are left behind, but the feet are taken!</t>
  </si>
  <si>
    <t>A noble merchant in the South Ward survived an assassination attempt last night. A female half-elf was seen fleeing the scene, bearing a deep cut on her shoulder from a bodyguard's blade. A 50 gp bounty has been offered for bringing her in alive for questioning.</t>
  </si>
  <si>
    <t>Acquisitions Incorporated is making a play for control in the city, and the other power groups of Waterdeep are not going to let that happen without a fight. The recent hostilities between groups such as the Xanathar Guild and the Zhentarim have been made even worse by the increasing sway of the company.</t>
  </si>
  <si>
    <t>The earthquake that hit the city two days ago wasn't natural. Strong magic unleashed underground caused it—maybe even magic from Undermountain.</t>
  </si>
  <si>
    <t>Omin Dran is definitely not one of the Masked Lords of Waterdeep. The addition to the council of such a power-hungry and ruthless individual would spell the end of the rule of law in the City of Splendors.</t>
  </si>
  <si>
    <t>Omin Dran is one of the fabled Masked Lords of Waterdeep. His presence on the council is the impetus for beneficial changes sweeping across the city.</t>
  </si>
  <si>
    <t xml:space="preserve">https://www.reddit.com/r/DnDBehindTheScreen/comments/4deeux/waterdeep_the_city_of_splendor/&gt; </t>
  </si>
  <si>
    <t>“Drow have been seen sulking around at night. Probably trying to steal people away for their slave pits. You’d better keep your doors locked.”</t>
  </si>
  <si>
    <t>“The Hippogryphs in the Guard’s Aviary are acting up. Maybe they’re ‘sensing’ something coming with their animal instincts.”</t>
  </si>
  <si>
    <t>“The Menagerie just got in some new critters. They’re so cute! Did you see the Blink Dog with the smushed snout and curly tail?!”</t>
  </si>
  <si>
    <t>“Have you seen those dark clouds brewing to the West? I heard some foolish ships disappeared into it. Say, isn’t it about time we got our centurial hurricane?”</t>
  </si>
  <si>
    <t>“Ghostly moans can be heard at night in the City of the Dead. The guards aren’t doing anything about it. Maybe they’re covering something up.”</t>
  </si>
  <si>
    <t>“Aye, I swear tis’ true! A mermaid saved me life out in the harbor. I was fumbling ‘bout in the water chokin’ for breath then I felt her soft scaly lips upon mine. Wha? Yeah, I was drunk but I don’t see how that matters...”</t>
  </si>
  <si>
    <t>“There’s an insidious organization that operates in even more absolute secrecy with the goals of total world domination! The Illusionati! The Masked Lords are just a farce to hide this group’s evil agenda! They’ve already begun replacing influential people with Doppelgangers! Their next step is to put Mimics in everyone’s brains!” [The ranting conspiracy theorist continues on for hours]</t>
  </si>
  <si>
    <t>“The guards up in the Sea Ward are being extra strict. Just be extra careful not to break any laws, even the stupid unspoken ones.”</t>
  </si>
  <si>
    <t>“The jeweler on the next street over has a pearl as large as your first. He claims he ‘found’ it on the beach. But there's no way a pearl that big comes about naturally.”</t>
  </si>
  <si>
    <t>“A traveling doctor is in town that claims he can cure any ailment. Look, he even got rid of my warg-warts! And all he wants in return is a flask of blood. Great deal I say!”</t>
  </si>
  <si>
    <t>“There's a manor up in the North Ward that they're selling for really cheap, but no one seems to be buying it. I wonder why. Gods know that I'd snag it in a heartbeat if I had a few hundred gold sitting around.”</t>
  </si>
  <si>
    <t>"Did you see that ‘The Majestic Eagle’ docked in town yesterday? I always feel safer when that ship is around.”</t>
  </si>
  <si>
    <t>“People have been disappearing from the Field Ward recently. I’d steer clear of the area.”</t>
  </si>
  <si>
    <t>“The blacksmith’s 10 year old daughter disappeared last week. They found her body just a few days ago washed up on the pier. She supposedly died of old age…”</t>
  </si>
  <si>
    <t>“Isn’t it a little weird how well that tailor on 5th street is doing? I see nobles going in there all the time and coming out with these… pretty plain looking clothes. What’s up with that?”</t>
  </si>
  <si>
    <t>“The c-c-coffee at the Weeping Maiden is really g-good. It’s expensive but I swear one cup will keep you up for d-days. Wha-whaddya mean I’m j-jittering? You’re the one who all sh-shaky and blurry.” [Proceeds to vibrate out of reality]</t>
  </si>
  <si>
    <t>“Spouse problems? Yeah, me too… But you know, they say that if you wander through the Trade District’s back alleys while carrying a black rose you’ll stumble across a witch’s shop who specializes in ‘romantical remedies’.”</t>
  </si>
  <si>
    <t>“I think Thomas the Beggar is a Masked Lord… No, really, hear me out. Have you noticed how he disappears for days at a time and has more information than he should be privy to? I’m just sayin’, think about it. Kind of makes sense…”</t>
  </si>
  <si>
    <t>“One of the Masked Lords is gravely ill. Perhaps they’ll begin elections to recruit a new one soon. Who do you think they’ll select?”</t>
  </si>
  <si>
    <t>“There’s a dragon is living in a nearby coastal cave. They say it has a huge mound of gold hidden deep inside. Scale color? I’ve heard black or blue, but my bud who’s a sailer says he’s found green scales on the beach.”</t>
  </si>
  <si>
    <t>Rumor</t>
  </si>
  <si>
    <t>Cheese, hunk</t>
  </si>
  <si>
    <t>1 SP</t>
  </si>
  <si>
    <t>Inn stay (per day)</t>
  </si>
  <si>
    <t>7cp</t>
  </si>
  <si>
    <t>5sp</t>
  </si>
  <si>
    <t>2gP</t>
  </si>
  <si>
    <t>4gP</t>
  </si>
  <si>
    <t>Meals (per day)</t>
  </si>
  <si>
    <t>The High Horse</t>
  </si>
  <si>
    <t>Meat, chunk</t>
  </si>
  <si>
    <t>Common (pitcher)</t>
  </si>
  <si>
    <t>2sp</t>
  </si>
  <si>
    <t>Mother Digdown’s</t>
  </si>
  <si>
    <t>The Plowshare</t>
  </si>
  <si>
    <t>Gallon</t>
  </si>
  <si>
    <t>Banquet (per person)</t>
  </si>
  <si>
    <t>Bread, loaf</t>
  </si>
  <si>
    <t>2cp</t>
  </si>
  <si>
    <t>Skilled</t>
  </si>
  <si>
    <t>Untrained</t>
  </si>
  <si>
    <t>Hireling (per day)</t>
  </si>
  <si>
    <t xml:space="preserve">Messenger </t>
  </si>
  <si>
    <t>Pilfered ltem(s)</t>
  </si>
  <si>
    <t>Bag of 20 caltrops</t>
  </si>
  <si>
    <t>Gemstone worth 100 gp</t>
  </si>
  <si>
    <t>Pouch containing 7 cp, 5 sp, and 2 gp</t>
  </si>
  <si>
    <t>Ball of twine</t>
  </si>
  <si>
    <t>Gemstone worth 500 gp</t>
  </si>
  <si>
    <t>Pouch containing 2 cp, 4 sp, and 5 gp</t>
  </si>
  <si>
    <t>Bottle of ink</t>
  </si>
  <si>
    <t>Holy symbol</t>
  </si>
  <si>
    <t>Pouch containing 3 sp and 10 gp</t>
  </si>
  <si>
    <t>Bracelet or anklet worth 25 gp</t>
  </si>
  <si>
    <t>Pouch of herbs</t>
  </si>
  <si>
    <t>Bracelet or anklet worth 250 gp</t>
  </si>
  <si>
    <t>Laundry ticket</t>
  </si>
  <si>
    <t>Pouch of 20 sling bullets</t>
  </si>
  <si>
    <t>Brass shears</t>
  </si>
  <si>
    <t>39 40</t>
  </si>
  <si>
    <t>Letter in a sealed envelope</t>
  </si>
  <si>
    <t>67-69</t>
  </si>
  <si>
    <t>Ring or earring worth 25 gp</t>
  </si>
  <si>
    <t>Candle</t>
  </si>
  <si>
    <t>Necklace worth 25 gp</t>
  </si>
  <si>
    <t>Ring or earring worth 250 gp</t>
  </si>
  <si>
    <t>Comb or brush</t>
  </si>
  <si>
    <t>Necklace worth 250 gp</t>
  </si>
  <si>
    <t>Saltshaker or pepper mill</t>
  </si>
  <si>
    <t>Component pouch</t>
  </si>
  <si>
    <t>Notebook of names and addresses</t>
  </si>
  <si>
    <t>Signet ring</t>
  </si>
  <si>
    <t>Deck of playing cards</t>
  </si>
  <si>
    <t>Pocket mirror</t>
  </si>
  <si>
    <t>Silk handkerchief</t>
  </si>
  <si>
    <t>1 d4 dice</t>
  </si>
  <si>
    <t>Potion of healing in a vial</t>
  </si>
  <si>
    <t>Smoking pipe</t>
  </si>
  <si>
    <t>Flute</t>
  </si>
  <si>
    <t>Pouch containing 6 cp</t>
  </si>
  <si>
    <t>25-27</t>
  </si>
  <si>
    <t>Gemstone worth 10 gp</t>
  </si>
  <si>
    <t>Pouch containing 11 cp and 1 sp</t>
  </si>
  <si>
    <t>Spool of thread</t>
  </si>
  <si>
    <t>28-30</t>
  </si>
  <si>
    <t>Gemstone worth 50 gp</t>
  </si>
  <si>
    <t>Pouch containing 15 cp, 3 sp, and 1 gp</t>
  </si>
  <si>
    <t>String of ld4 harbor moons (platinum and-electrum coins worth 50 gp each in Waterdeep)</t>
  </si>
  <si>
    <t>String of 2d6 taols (brass coins worth 2 gp each in Waterdeep)</t>
  </si>
  <si>
    <t>D100</t>
  </si>
  <si>
    <t>The Code Legal written on a folded scroll</t>
  </si>
  <si>
    <t>Tiny box of tobacco or snuff</t>
  </si>
  <si>
    <t>Trinket (roll on the Trinkets table in chapter 5 of the Player’s Handbook) Vial of perfume or cologne</t>
  </si>
  <si>
    <t>Vial of basic poison</t>
  </si>
  <si>
    <t>84-86</t>
  </si>
  <si>
    <t>95-97</t>
  </si>
  <si>
    <t>98-99</t>
  </si>
  <si>
    <t>07-09</t>
  </si>
  <si>
    <t>Matched number</t>
  </si>
  <si>
    <t>Reiver’s Verithar</t>
  </si>
  <si>
    <t>Respectable financial paper</t>
  </si>
  <si>
    <t>The Blue Unicorn</t>
  </si>
  <si>
    <t>The Sharkroarer</t>
  </si>
  <si>
    <t>Satirical broadsheet featuring wax­cut illustrations lampooning popular people and current events</t>
  </si>
  <si>
    <t>Aimed at the conservative noblewoman who demands the very height of good taste and literate fare Bitingly satirical rag that mocks well-</t>
  </si>
  <si>
    <t>The Targe</t>
  </si>
  <si>
    <t>Vitriolic rants on all manner of topics, from politics to how guilds conduct their business</t>
  </si>
  <si>
    <t xml:space="preserve">Financial paper aimed at the wealthy, and condescending toward the unwashed masses </t>
  </si>
  <si>
    <t>The True Waterdavian</t>
  </si>
  <si>
    <t xml:space="preserve">the most reputable broadsheet, : the solemn, "nothing but the facts", trusted by the majority of Waterdhavians but taken by very few as their only reading thanks to its dry style | Solemn “nothing but the facts” broadsheet covering local news </t>
  </si>
  <si>
    <t>Waterdeep Warhorn</t>
  </si>
  <si>
    <t xml:space="preserve">Breaking news mixed with hot celebrity gossip </t>
  </si>
  <si>
    <t>Salty, sneering-at-the-wealthy broadsheet featuring steamy, amorous, revel-and-bedchamber sagas | The Wazoo was named for both its founder and its first sponsor. The lass who started it was "the Wondrous Wazarra." She has retired from her hospitality profession due to the aches and wrinkles of age, but now pens an ongoing and very steamy amorous revel-and-bedchamber saga of "Myrandra and Her Adventures Among the Nobles" for its back pages. Armagus Zool was a carpet and tapestry merchant of Amn who sponsored Wazarra's broadsheet after becoming one of her most steadfast clients. He perished of shaking fever seven summers ago. His niece Sartrara Zool edits and prints the Wazoo every second day, keeping it full of jokes and catty gossip.</t>
  </si>
  <si>
    <t>The Purring Cat</t>
  </si>
  <si>
    <t>Raunchy rag with club reviews and saucy fiction</t>
  </si>
  <si>
    <t>The North Wind</t>
  </si>
  <si>
    <t>Features illustrations of fashionable garments and the easy-on-the-eyes folk who wear them</t>
  </si>
  <si>
    <t>Mount Waterdeep Times</t>
  </si>
  <si>
    <t xml:space="preserve">“Life in the city” news with social announcements and dining reviews </t>
  </si>
  <si>
    <t>Published by worshipers ofWaukeen and focused on business and advertising | Published by worshipers ofWaukeen and focused on business and advertising</t>
  </si>
  <si>
    <t>Hulbrant’s Record</t>
  </si>
  <si>
    <t>A bland, exhaustive catalog of who was seen where—and what they were wearing at the time</t>
  </si>
  <si>
    <t>Reports news and nasty gossip about the “old nobility” in a cynical manner</t>
  </si>
  <si>
    <t>''The Daily Trumpet'' is the name of both the most widely read broadsheet in the city of Waterdeep, as well as the building in which it is produced. The Daily Trumpet building is located in the Adventurer's Quarter, South Ward, Waterdeep. | Local news and gossip of questionable authenticity</t>
  </si>
  <si>
    <t>A drunk dwarf stumbles, falls down, and picks himself back up. The dwarf drops a pouch containing ld6 sp as he staggers away.</t>
  </si>
  <si>
    <t>As bystanders watch glumly, four members of the City Watch remove a dead body from a building or alley and load it into a cart heading to the nearest morgue. The Watch doesn’t comment on the death, other than to say it's “not suspicious.”</t>
  </si>
  <si>
    <t>A friendly half-orc asks the characters for directions to a random location in the city.</t>
  </si>
  <si>
    <t>An archmage appears out of nowhere, having used a teleport spell to travel from a distant city. There’s a 30 percent chance that the archmage arrives with an entourage of six flying swords.</t>
  </si>
  <si>
    <t>A captured criminal or monster is moved through the city in a heavily guarded prison wagon, escorted by twelve veterans of the City Watch and a mage from the Watchful Order of Magists &amp; Protectors.</t>
  </si>
  <si>
    <t>01-04</t>
  </si>
  <si>
    <t>05-08</t>
  </si>
  <si>
    <t>09-12</t>
  </si>
  <si>
    <t xml:space="preserve"> A tiefling urchin begs for nibs (copper pieces) and makes kind remarks toward friendly characters.</t>
  </si>
  <si>
    <t xml:space="preserve"> A disheveled dwarf hawks cheap jewelry on a street corner.</t>
  </si>
  <si>
    <t xml:space="preserve"> A Zhent recruiter gives the characters a printed pamphlet extolling the virtues of the Black Network. The pamphlet also lists the address of a Zhentarim recruitment office on Net Street in the Dock Ward.</t>
  </si>
  <si>
    <t xml:space="preserve"> A Waterdavian noble strolls down the street, accompanied by an overburdened valet and sixteen guards in the noble’s employ.</t>
  </si>
  <si>
    <t>A broadcrier stands on a corner, selling a scandalous broadsheet for 1 nib (cp) per copy. The broadcrier resorts to flattery in an effort to get the characters to buy at least one copy.</t>
  </si>
  <si>
    <t>As the characters pass near a sewer grate, an otyugh lurking in the tunnel below uses one of its tentacles to pop open the grate and attack the nearest character. It attempts to drag the character down into the sewer to be eaten. The otyugh is too big to squeeze its body through the grate opening.</t>
  </si>
  <si>
    <t>The characters hear an inhuman howl coming from an alley but can’t find its source.</t>
  </si>
  <si>
    <t>Two lovers make out in the shadows. If the characters ogle them, the lovers take notice, giggle with embarrassment, and go elsewhere.</t>
  </si>
  <si>
    <t>Characters hear the whistling song and footsteps of a lone City Watch officer on patrol. The officer gives each character a cursory glance and nods politely as they pass by.</t>
  </si>
  <si>
    <t>A friendly courtesan makes a pass at one of the characters or tries to lure the party into a nearby festhall.</t>
  </si>
  <si>
    <t>Six kenku try to lure the characters into an alley with fake cries of help. If they succeed, they try to rob the party at sword point. The cowardly kenku flee if attacked.</t>
  </si>
  <si>
    <t>A rakshasa in the guise of a friendly human detective named Vincent Trench stakes out a festhall, theater, or tavern to spy on a philandering Waterdavian noble for a client. After exchanging pleasantries, “Vincent” hands the characters a card with the name and address of his detective agency—“The Tiger’s Eye,” located on Trollskull Alley in the North Ward.</t>
  </si>
  <si>
    <t>Characters hear the alarm whistle of a City Watch officer a few streets over. Other officers converge on that location to help break up a drunken street brawl and question witnesses.</t>
  </si>
  <si>
    <t>A mage uses a Tenser’s floating disc spell to transport a huge pile of used books.</t>
  </si>
  <si>
    <t xml:space="preserve">69-72 </t>
  </si>
  <si>
    <t>Two old coots stand on a corner and loudly speculate about the characters' origins and business.</t>
  </si>
  <si>
    <t xml:space="preserve">77-80 </t>
  </si>
  <si>
    <t>1d6 acolytes from a local temple guide a loaded mule, handing out fresh blankets and food to homeless residents.</t>
  </si>
  <si>
    <t>97-100</t>
  </si>
  <si>
    <t>A local temple sets up an outdoor soup kitchen under a tent to feed the poor. The kitchen is staffed by a priest and four acolytes.</t>
  </si>
  <si>
    <t>A mage using a fly spell soars overhead.</t>
  </si>
  <si>
    <t>Match Number</t>
  </si>
  <si>
    <t>Day scene</t>
  </si>
  <si>
    <t>Daytime scenes</t>
  </si>
  <si>
    <t>A drow elite warrior draped in a musty blanket skulks through the streets, trying to pass as a homeless person to avoid attracting unwanted attention.</t>
  </si>
  <si>
    <t>A driftglobe flies and bobs overhead, slowly making its way to the City of the Dead while avoiding contact with people.</t>
  </si>
  <si>
    <t>A mastiff with no leash or collar wanders the darkened streets, and accepts food handouts from the characters.</t>
  </si>
  <si>
    <t>A ghost glides through a dark alley before passing through a wall and disappearing.</t>
  </si>
  <si>
    <t>A lamplighter heading home for the night warns the characters of ruffians ahead, but further investigation yields no sign of them.</t>
  </si>
  <si>
    <t>A magically animated heap of trash emerges from a nearby alley to threaten the characters or other passersby. It has the statistics of a shambling mound.</t>
  </si>
  <si>
    <t>A heated argument erupts in a parked coach or dray. The commotion ends when a disgruntled passenger climbs out of the vehicle and storms off, leaving their companion behind.</t>
  </si>
  <si>
    <t>Two members of the City Watch drag away a lunatic who is screaming about mind flayers taking over the city.</t>
  </si>
  <si>
    <t>The wind blows a sheet of parchment into a random character’s face. Printed on the parchment is an advertisement for a new play opening in a local theater.</t>
  </si>
  <si>
    <t>Two people exchange a passionate kiss in the back of a coach or dray, while the horse and driver both observe silently.</t>
  </si>
  <si>
    <t>A vandal paints the symbol of the Xanathar (a circle with ten equidistant spokes radiating out from its circumference) on a building or parked coach.</t>
  </si>
  <si>
    <t>Two evil priests of Shar (goddess of darkness and loss) knock on residence doors, demanding coin for Shar’s blessing. Each priest carries a purse containing 3d8 gp in mixed coinage.</t>
  </si>
  <si>
    <t>Two drunken thugs mug a pair of young lovers in a nearby alley, muffling the victims’ screams. If the characters attack or shout for the City Watch, the thugs panic and flee.</t>
  </si>
  <si>
    <t>1d6 street cleaners of the Dungsweepers' Guild make their way down a lamplit street or alley, picking up garbage.</t>
  </si>
  <si>
    <t>1d6 stirges swoop down and attack until they’re sated with blood.</t>
  </si>
  <si>
    <t>1d4 vampire spawn watch the characters from a dark alley or rooftop. Servants of a vampire lord known as the Baron of Blood, the spawn don’t prey on residents who are well armed or likely to be missed. They retreat to the City of the Dead if the characters attack them.</t>
  </si>
  <si>
    <t>1d6 giant rats scurry across a street or into an alley. There’s a 25 percent chance that 1 d4 of these oversized rodents are actually wererats in beast form. They’re looking for unlocked cellars to plunder, and avoid potential conflict.</t>
  </si>
  <si>
    <t>Night scene</t>
  </si>
  <si>
    <t>Night time scenes</t>
  </si>
  <si>
    <t xml:space="preserve">Fine (bottle) </t>
  </si>
  <si>
    <t xml:space="preserve">Dray Coach </t>
  </si>
  <si>
    <t>2-4 cp</t>
  </si>
  <si>
    <t>Day to Day expenses</t>
  </si>
  <si>
    <t>PRICE, gp</t>
  </si>
  <si>
    <t>Broadsheets</t>
  </si>
  <si>
    <t>Fala's Potions</t>
  </si>
  <si>
    <t>unseen servant</t>
  </si>
  <si>
    <t>magic missile</t>
  </si>
  <si>
    <t>mage armor</t>
  </si>
  <si>
    <t>find familiar</t>
  </si>
  <si>
    <t>feather fall</t>
  </si>
  <si>
    <t>Comprehend languages</t>
  </si>
  <si>
    <t>suggestion</t>
  </si>
  <si>
    <t>nondetection</t>
  </si>
  <si>
    <t>fireball</t>
  </si>
  <si>
    <t>fly</t>
  </si>
  <si>
    <t>counterspell</t>
  </si>
  <si>
    <t>Clairvoyance </t>
  </si>
  <si>
    <t>polymorph</t>
  </si>
  <si>
    <t> locate creature</t>
  </si>
  <si>
    <t>ice storm</t>
  </si>
  <si>
    <t>greater invisibility</t>
  </si>
  <si>
    <t>fabricate</t>
  </si>
  <si>
    <t>Arcane eye</t>
  </si>
  <si>
    <t>Bigby's hand</t>
  </si>
  <si>
    <t>modify memory</t>
  </si>
  <si>
    <t>cone of cold</t>
  </si>
  <si>
    <t>rope trick</t>
  </si>
  <si>
    <t>misty step</t>
  </si>
  <si>
    <t>magic weapon</t>
  </si>
  <si>
    <t>invisibility</t>
  </si>
  <si>
    <t>Arcane lock</t>
  </si>
  <si>
    <t>1500 gp</t>
  </si>
  <si>
    <t>Book Wyrm's Treasure - Spells for copy</t>
  </si>
  <si>
    <t>Book Wyrm's Treasure - Spell scrolls for sale</t>
  </si>
  <si>
    <t>Cost per Spell, gp</t>
  </si>
  <si>
    <t>8 clergy (1 druid, 2 clerics, 3 rangers, 2 priests; 6 ordained priests, 2 acolytes) | 6 Needles (shrine guardians) (2 rangers, 4 guards)</t>
  </si>
  <si>
    <t>cure wounds (1st level)</t>
  </si>
  <si>
    <t>goodberry (10 berries)</t>
  </si>
  <si>
    <t>speak with animals</t>
  </si>
  <si>
    <t>cure wounds (2nd level)</t>
  </si>
  <si>
    <t>lesser restoration</t>
  </si>
  <si>
    <t>prayer of healing</t>
  </si>
  <si>
    <t>cure wounds (3rd level)</t>
  </si>
  <si>
    <t>speak with plants</t>
  </si>
  <si>
    <t>cure wounds (4th level)</t>
  </si>
  <si>
    <t>divination</t>
  </si>
  <si>
    <t>210 gp</t>
  </si>
  <si>
    <t>greater restoration</t>
  </si>
  <si>
    <t>raise dead</t>
  </si>
  <si>
    <t>Shrines of Nature - spellcasting services</t>
  </si>
  <si>
    <t>Neighborhood</t>
  </si>
  <si>
    <t>Aeldinmuth Court, Arun's Bend, Drawn Sword Court, the Everwind, Fishgut, Frostraen, the Hobbles, the Hooks, the Krakenway, Leera's Trod, the Lurch, Redcloaks, Sakiir's Street, Scoundrel's Cradle, the Slide, Spider's Web, Three Daggers</t>
  </si>
  <si>
    <t>Abovefish</t>
  </si>
  <si>
    <t>Asteril's Trod, the Bitters, Cod Lane, Essunmar's Dream, the Ghemmerwalk, Greathoist, Horizons, Manycrates, the Odd, Old Elbermaen, Old Tar's Walk, Pressbow, Shipwright's Square, the Sirenwalk, Six Casks, Two Flasks</t>
  </si>
  <si>
    <t>Belowfish</t>
  </si>
  <si>
    <t>Amanaster's Lane, Blackwell, Bulette Point, Candle Lane, Doerlunn, Emeskine's Shine, Foxden, Knightsfoot, Marvynhurst, Melinter's Alley, Oubliette, the Pearls, Philosopher's Court</t>
  </si>
  <si>
    <t>Eastsnail</t>
  </si>
  <si>
    <t>Cedar Wharf, the Fishgut, Hoedmar's Trod, Manylines, Ormibar's Sky, Sailmaker's Run, Sambril's Lane, Smuggler's Run, Southshore, Sperival, Tower Watch</t>
  </si>
  <si>
    <t>Southdocks</t>
  </si>
  <si>
    <t>Streets  or Courts</t>
  </si>
  <si>
    <t>Ranking Systems</t>
  </si>
  <si>
    <t>The various nightlife establishments are given rankings based on the quality of drink, opulence of accommodations and just how pricey it all is.</t>
  </si>
  <si>
    <t>Common drinks are usually 1 cp/tankard, hard liquor is 2 cp/handglass and wine and liqueurs are 2 cp/tallglass.</t>
  </si>
  <si>
    <t>A small meal is usually 1-2 cp/meal, and larger meals may run up to 2-3 cp/meal.</t>
  </si>
  <si>
    <t>Accommodations are usually 1-2 cp for a space in the common room, and 3-5 cp for a bed (possibly slightly more if the bed is the only one in a room).</t>
  </si>
  <si>
    <t>Common drinks are usually 2 cp/tankard, hard liquor is 5-8 cp/handglass and wine and liqueurs are 4-6 cp/tallglass.</t>
  </si>
  <si>
    <t>A small meal is usually 1-3 cp/meal, and larger meals may run up to 4-5 cp/meal.</t>
  </si>
  <si>
    <t>Accommodations are usually 2-3 cp for a space in the common room, and 4-6 cp for a bed (possibly slightly more if the bed is the only one in a room).</t>
  </si>
  <si>
    <t>Common drinks are usually 3 cp/tankard, hard liquor is 1-3 sp/handglass and wine and liqueurs are 1-2 sp/tallglass.</t>
  </si>
  <si>
    <t>A small meal is usually 2-4 cp/meal, larger meals may run up to 5-8 cp/meal and kingly meals usually cost 1-3 sp/meal.</t>
  </si>
  <si>
    <t>Accommodations are usually 3-4 cp for a space in the common room, and 5-8 cp for a bed (possibly slightly more if the bed is the only one in a room).</t>
  </si>
  <si>
    <t>Common drinks are usually 5 cp/tankard, hard liquor is 3-5 sp/handglass and wine and liqueurs are 3-4 sp/tallglass.</t>
  </si>
  <si>
    <t>A small meal is usually 5-6 cp/meal, larger meals may run up to 1-2 sp/meal and kingly meals usually cost 3-5 sp/meal.</t>
  </si>
  <si>
    <t>Accommodations are usually 5-6 cp for a space in the common room, and 1-3 sp for a bed (possibly slightly more if the bed is the only one in a room).</t>
  </si>
  <si>
    <t>Common drinks are usually 7-10 cp/tankard, hard liquor is 8-10 sp/handglass and wine and liqueurs are 5-8 sp/tallglass. They are likely to have specialized vintages costing 1 gp or more per serving, as well.</t>
  </si>
  <si>
    <t>A small meal is usually 6-8 cp/meal, larger meals may run up to 2-4 sp/meal and kingly meals usually cost 8-10 sp/meal.</t>
  </si>
  <si>
    <t>Accommodations are usually 7-8 cp for a space in the common room, and 4-10 sp for a bed (possibly slightly more if the bed is the only one in a room).</t>
  </si>
  <si>
    <t>The drink is abhorrent: common drinks are like muddy water, hard liquors are burning rotgut and the wines are more like vinegars.</t>
  </si>
  <si>
    <t>The food is barely edible, likely consisting of pots of mush that simply have new ingredients added to them daily, cooking them down into a hot, unrecognizable mess that is edible and nourishing, if just barely.</t>
  </si>
  <si>
    <t>The drink is uninspired: common drinks are alright, hard liquors still burn going down, and the wines are basic cooking and table wines.</t>
  </si>
  <si>
    <t>The food is simple, but filling and unlikely to offend the senses.</t>
  </si>
  <si>
    <t>The drink is worth having: common drinks are hearty and flavorful, hard liquors are smoother, and the wines are full-bodied and complement the meals well.</t>
  </si>
  <si>
    <t>The food is good, with portions that won't leave a patron hungry, and well-prepared and -seasoned besides.</t>
  </si>
  <si>
    <t>The drink is delightful: common drinks are rich and likely unique, memorable brews, hard liquors are finely crafted, and the wines are usually expensive and poured from bottles rather than decanters or pitchers.</t>
  </si>
  <si>
    <t>The food is quite memorable, and often the establishment has a signature meal of some kind. Even the poorer fare here is quite good.</t>
  </si>
  <si>
    <t>The drink is divine: common drinks are powerful and heady, the hard liquors are enlivening and rich-flavored, and the wines are complex and potent.</t>
  </si>
  <si>
    <t>The food is remarkable, and its head cook (or "chef" in the Cormyrean fashion) is likely well-known in the community at least. Banquets are among the kinds of food served, with complex and nuanced preparation, served in embarrassing plenitude.</t>
  </si>
  <si>
    <t>Sleeping accommodations are thin, dirty mattresses, probably bug-infested.</t>
  </si>
  <si>
    <t>Baths are never included in the basic prices, if they're available at all.</t>
  </si>
  <si>
    <t>Fairly dirty.</t>
  </si>
  <si>
    <t>Common rooms are most common, and private rooms unlikely to be offered.</t>
  </si>
  <si>
    <t>Sleeping accommodations are old straw mattresses on rope-supported bunks, mostly clean.</t>
  </si>
  <si>
    <t>Baths are usually still extra.</t>
  </si>
  <si>
    <t>Common rooms are common as are rooms (though they usually place multiple beds in a single room).</t>
  </si>
  <si>
    <t>Sleeping accommodations are good, newer straw mattresses on fair-sized frames, with both sheet and blanket, all of it clean.</t>
  </si>
  <si>
    <t>Baths are included in the price, but washing is extra.</t>
  </si>
  <si>
    <t>Common rooms are less likely here, and there is a split between private and multiple-bed rooms.</t>
  </si>
  <si>
    <t>Sleeping accommodations are very nice, full feather mattresses on wide bedframes, with multiple layers of pristine bedclothes.</t>
  </si>
  <si>
    <t>Baths are included, likely in-room, and other washing is done for free as well.</t>
  </si>
  <si>
    <t>Common rooms are almost unheard of (except for servants or guards), and most rooms are private. There are some suites as well.</t>
  </si>
  <si>
    <t>Not many places have this level of quality to offer, but the accommodations involve multiple layers of feather mattresses and the finest bedlinens.</t>
  </si>
  <si>
    <t>Bathing is not just free, but servants to bath the guest are common, and washing, repair of clothing and many other services are included free of charge.</t>
  </si>
  <si>
    <t>No common rooms, and only a few single-room accommodations; most of the rooms are elegantly appointed suites.</t>
  </si>
  <si>
    <t>Fairly priced</t>
  </si>
  <si>
    <t>Costs are included in a Modest Lifestyle or better.</t>
  </si>
  <si>
    <t>Spendy. </t>
  </si>
  <si>
    <t>Costs are included in a Comfortable Lifestyle or better.</t>
  </si>
  <si>
    <t>Costs are included in an Wealthy Lifestyle or better.</t>
  </si>
  <si>
    <t>Extravagant</t>
  </si>
  <si>
    <t>Costs are included in a Squalid Lifestyle or better.</t>
  </si>
  <si>
    <t>Very inexpensive</t>
  </si>
  <si>
    <t>Swill</t>
  </si>
  <si>
    <t>Decent</t>
  </si>
  <si>
    <t>Mediocre</t>
  </si>
  <si>
    <t>Renowned</t>
  </si>
  <si>
    <t>Costs are included in a Poor Lifestyle or better.</t>
  </si>
  <si>
    <t>Inexpensive</t>
  </si>
  <si>
    <t>Brindul Alley, Chelor's Alley, Eastbull, Mhaer's Alley, Northcourt, the Quill, Sleeper's Walk, Velarr's Lane, Wagonrace</t>
  </si>
  <si>
    <t>Corivael's Maze, Durok's Arch, Griffin Roost, Howandar's Den, Ironpost, Spindle Street, Talek's Ride, Trades Point North, Wintercourt</t>
  </si>
  <si>
    <t>Aumardinn, Beacon Lanes, Blackhorn Point, East Rumblelanes, Eastsquare, Hunter's Alley, Jembril, Knightsrest, Quaff Alley, Simple's Row, West Rumblelanes, Westsquare</t>
  </si>
  <si>
    <t>Southhigh</t>
  </si>
  <si>
    <t>East High Street</t>
  </si>
  <si>
    <t>The Caravans</t>
  </si>
  <si>
    <t>Alchemical Metals: alchemical copper (50gp/lb) • alchemical gold (350gp/lb) • alchemical silver (250gp/lb)</t>
  </si>
  <si>
    <t>Cosmetics: alchemical cosmetics kit (25gp) • hair dye (1gp/packet) • wrinkle remover ointment (2gp/jar)</t>
  </si>
  <si>
    <t>Ejectives: acid (25gp/vial) • alchemist's fire (25gp/vial) • dazzler (20gp/pellet) • glowpowder (50gp/tube) • sleep gas (50gp/vial) • smoke bomb (25gp/bomb) • smokepowder (25gp/10oz) • smokesticks (30gp/packet of 6) • witchweed smokesticks (40gp/stick)</t>
  </si>
  <si>
    <t>Elixirs: aqua salutem (60gp/3 dose bottle) • pain relief elixir (5gp/20 dose bottle) • sleep aid elixir (1gp/20 dose bottle)</t>
  </si>
  <si>
    <t>Household Goods: alchemical dye (5gp/bottle) • alchemical salt (15gp/10 dose pouch) • blazebane (20gp/vial) • campstones (5gp/5 stone pouch) • cleaning agents (1gp/bottle) • cleansewater (5gp/5 dose bottle) • drunkard's head remedy (1gp/5 dose packet) • froststone (25gp) • gruel pellet (20gp/30 pellet pouch) • sunrods (24gp/box of a dozen)</t>
  </si>
  <si>
    <t>Inks: black ink, non-fading (8gp/bottle) • color ink, non-fading (15gp/bottle) • metallic ink, non-fading (25gp/bottle) • phantom ink (30gp/bottle) • spell inks (50gp/unit)</t>
  </si>
  <si>
    <t>Potions &amp; Notions</t>
  </si>
  <si>
    <t>Common Outfit: 2-15 sp</t>
  </si>
  <si>
    <t>Costume: 2-15 gp</t>
  </si>
  <si>
    <t>Fine Outfit: 5-15 gp</t>
  </si>
  <si>
    <t>Fine Gown: 30-100 gp, not including precious materials and gems</t>
  </si>
  <si>
    <t>Pocket: 2sp - 2gp, depending on quality of garment to be added to</t>
  </si>
  <si>
    <t>Pouch with toggle fastening: 1gp</t>
  </si>
  <si>
    <t>Purse on straps: 5sp</t>
  </si>
  <si>
    <t>Robes: 1gp for basic, or 5-25gp for fine</t>
  </si>
  <si>
    <t>Traveler's Outfit: 1-3 gp</t>
  </si>
  <si>
    <t>Enchanted Goods</t>
  </si>
  <si>
    <t>Arcane: +100gp; bearer may cast a wizard cantrip; must complete a short rest before using ability again.</t>
  </si>
  <si>
    <t>Bardic: +100gp; bearer gains +1 to Charisma (Performance) checks.</t>
  </si>
  <si>
    <t>Cleansing stone: 100gp. Anyone touching stone and using an action is immediately cleaned in body and garments of all dirt and grime.</t>
  </si>
  <si>
    <t>Cloak of billowing: 100gp. See Xanathar's Guide to Everything.</t>
  </si>
  <si>
    <t>Cloak of many fashions: 100gp. See Xanathar's Guide to Everything.</t>
  </si>
  <si>
    <t>Clothes of mending: Outfit +100gp; See Xanathar's Guide to Everything.</t>
  </si>
  <si>
    <t>Diplomatic: +100gp; bearer may speak, read, and write a language.</t>
  </si>
  <si>
    <t>Discerning: +100gp; bearer gains +1 to Wisdom (Insight) checks.</t>
  </si>
  <si>
    <t>Focal: +100gp; Wizards, sorcerers, and warlocks may use the item as an arcane focus.</t>
  </si>
  <si>
    <t>Glamerweave: +100gp to garment or outfit cost; causes exotic minor illusions to be part of the garment's make-up.</t>
  </si>
  <si>
    <t>Shiftweave: Combined cost of outfits (up to five) +25gp</t>
  </si>
  <si>
    <t>Silver-tongued: +100gp; bearer gains +1 to Charisma (Persuasion) checks.</t>
  </si>
  <si>
    <t>A Cut Above Clothiers</t>
  </si>
  <si>
    <t>Types of Festhalls</t>
  </si>
  <si>
    <t>Festhalls</t>
  </si>
  <si>
    <t> There are several establishments in Waterdeep that feature music and a large open space for patrons to dance. Most such establishments permit ladies of the coin to pay a fee to enter the establishment, to provide dancing partners and solicit those whom they dance with. A few of the upper-crust establishments also house courtesans who provide elegant, flirtatious company, but who must be wooed in the usual way with such folk, rather than the any-with-the-coin attitude of coin-lasses.</t>
  </si>
  <si>
    <t>Nightclubs</t>
  </si>
  <si>
    <t>Spas</t>
  </si>
  <si>
    <t>Gambling Houses</t>
  </si>
  <si>
    <t>Brothels are invariably the domain of coin-lasses and -lads, domiciles in varying degrees of opulence that provide entertainment for patrons. They usually feature a large salon, often with a bar, where those workers not currently in assignation with a patron can be seen and approached. Brothels are usually run by a "mother", often a former coin-lass herself. Many of them also have a "father" who accompanies those lads and lasses of the brothel who walk the streets for trade; he is frequently armed and adept at violence, in order to protect his charges. Such street walkers either retire to a patron's domicile, or bring them back to their rooms in the brothel (though of course a few indulge in patrons' desires for wild or simply lazy inclinations, like assignations in alleys or parks).</t>
  </si>
  <si>
    <t>Brothels</t>
  </si>
  <si>
    <t>speak with dead</t>
  </si>
  <si>
    <t>House of Wonders - spellcasting services</t>
  </si>
  <si>
    <t>Bliss Street, Dragonlane, Gondwatch, Gorl Street, the Greens, Seawatch, Spellwatch, Staghunt, Tabra's Lane, Torch Lane, Wagonslide Alley, Wavesong, the Whispers, Xamostar's Blade</t>
  </si>
  <si>
    <t>Blackcrow, Downskulls Cut, Helvegate, Kulzar's Alley, Morinskoar, Scrivener's Knot, Solstice Gate, Spireview, Sweetfountain, Taryn's Peace, Trollgate, Umoros, Vayne's Alley, the Wellcut, Wrightstone</t>
  </si>
  <si>
    <t>Brovan's Bend, Caldwell, Eradis, Feather's Point, Field of Triumph, Hero's Garden, Hero's Walk, Jelzar's Stride, Lion's Circle, Mooncourt, Runer's Alley, Seaeye's March, Sharra's Flight, Sunshield Alley, Westwall</t>
  </si>
  <si>
    <t>Arborfine, Brendinshield, Cloaksweep, Elfshade, Quarrel Alley, Roguerun Alley, Semmerlane, Silver Council, Sutherlane, Swartin's Huddle, Wellcourt</t>
  </si>
  <si>
    <t>Howand's Run, Iludan's Ride, Murlpar Street, Sandorim's Rest, Seawind, Shank Alley, Trolltower Court, Twostars</t>
  </si>
  <si>
    <t>North Dolphin </t>
  </si>
  <si>
    <t>North Mendever </t>
  </si>
  <si>
    <t>South Dolphin </t>
  </si>
  <si>
    <t>South Mendever </t>
  </si>
  <si>
    <t>Trollpoint </t>
  </si>
  <si>
    <t>Northmarch </t>
  </si>
  <si>
    <t>Brassfeather, Fivecross, Kennet's Path, Pikespoint, Stargarde, Sundershield, Thunderstaff Way, Trollskull Alley</t>
  </si>
  <si>
    <t>Lower Suldown</t>
  </si>
  <si>
    <t> Aveen Street, Black Cat Way, Brahir's Street, Carversgate, Deadcliffe, Magecourt, South Nindabar, Welcourt</t>
  </si>
  <si>
    <t>East of High </t>
  </si>
  <si>
    <t>Brondar's Way, Ilzantil Street, Threecrowns, Twocourts, Urantil's Switch, Vorenna's Promenade, Wavestar Court</t>
  </si>
  <si>
    <t>Dawnwall </t>
  </si>
  <si>
    <t>Blackhook, Eastwall, Endcliff Lane, Farwatch, Grovecourt, Horn Court, Horn's Echo, Lion Street, Maidenswatch, the Passar, Taeyuma's Ride, Tayver's Cut, Trollmarch, Ussilbran Street</t>
  </si>
  <si>
    <t>South Ward East </t>
  </si>
  <si>
    <t>Anchoret, Caravan Court, Coachlamp, Manycuts, the Rattle, Stopoxen, Tsembrar's Bend, Tulmaster, Waymoot, the Wheellanes</t>
  </si>
  <si>
    <t>South Ward West </t>
  </si>
  <si>
    <t>The Adventurer's Quarter, Aurfel, Dancing Court, Everbellows, Fishwife Alley, Hiddenhale, Slop Street, Stonevault</t>
  </si>
  <si>
    <t>Copper Street </t>
  </si>
  <si>
    <t>Agundar Court, Banner Cut, Cragscut, Manycats, Midcopper, the Sidle, Smallgrove, Snakewatch, Tarumcourt</t>
  </si>
  <si>
    <t>Selvetarm</t>
  </si>
  <si>
    <t>Amcathra estate (Undercliff)</t>
  </si>
  <si>
    <t>Rumor table 1</t>
  </si>
  <si>
    <t>Rumor table 2</t>
  </si>
  <si>
    <t>Match number</t>
  </si>
  <si>
    <t>Encounter2</t>
  </si>
  <si>
    <t>1 TIER</t>
  </si>
  <si>
    <t>2 TIER</t>
  </si>
  <si>
    <t>3 TIER</t>
  </si>
  <si>
    <t>4 TIER</t>
  </si>
  <si>
    <t>MATCH NUMBER</t>
  </si>
  <si>
    <t>Minerals</t>
  </si>
  <si>
    <t>Liquids</t>
  </si>
  <si>
    <t>Metals</t>
  </si>
  <si>
    <t>Source XXX</t>
  </si>
  <si>
    <t xml:space="preserve">Mother Digdown’s </t>
  </si>
  <si>
    <t>Cliffwatch Ruins</t>
  </si>
  <si>
    <t>Warrens</t>
  </si>
  <si>
    <t>FR Wiki link</t>
  </si>
  <si>
    <t>Heir, firstborn son (Rank 6) • 31 years. Thin and somewhat sickly, Nolmar is very much what Waterdhavians think of when they utter the name "Anteos": he is cruel and petty, with a vindictive streak a mile wide. He orbits the social scene of Waterdeep mostly because the worthies are afraid to risk his wrath, for his petty but often painful vengeances are notorious in his generation. Even now, he has begun to age out of the young nobles' social scene, as many of them marry off, leaving him the leering scarecrow in ballrooms full of folk younger than he by a half-decade or more.</t>
  </si>
  <si>
    <t>Consort (Rank 3) • 51 years. Disinterested in the trade of her House, and having raised her children, Eleelae is an amateur historian, with a fascination for the ancient elven kingdoms of the Waterdeep plateau and surrounding areas. She is quite involved in some of the local elven culture, insofar as any human is permitted to be, happy to contribute coin to whatever causes strike her fancy, especially if it means that she gets access to elven scholars and dignitaries.</t>
  </si>
  <si>
    <t>Lord Urbezsath Anteos</t>
  </si>
  <si>
    <t>Eleelae Anteos</t>
  </si>
  <si>
    <t>Nolmar Anteos</t>
  </si>
  <si>
    <t>Taldiruth Artemel: </t>
  </si>
  <si>
    <t>Heir (Rank 4) • 19 years. Young Taldiruth grew up in the South Ward, his mother the head of a tannery at the edge of the city's walls. He grew up fighting, and when he was thirteen, he was taken in to help on Artemel hunts. It wasn't long before he learned that he was the House patriarch's bastard, mostly because of the taunts and contempt of full-blood cousins. But Taldiruth didn't take such abuse laying down, and found himself in more than one fight with those highnose brats, to the amusement of the Artemel adults. At the age of sixteen, his father had seen enough: he formally offered to acknowledge the boy not just as his son, but as his heir. His mother was paid a fat purse, and Taldiruth went off to lord it over his former tormentors at Wingseat villa in the xx Ward. His Presentation went off without a hitch, and he's found himself to be the darling of his generation's social set: he's a stranger in a crowd who have mostly grown up together, and he has rough edges that, as one young lady put it, "are a pleasure to rub up against."</t>
  </si>
  <si>
    <t>Patriarch (Rank 10) • 58 years. "The Hunter Lord" they call him, and with good reason. Dololdeth has been leading hunting expeditions and lodge retreats for his fellow nobility since he was a boy in his mid-teens, and shows no sign of ceasing anytime soon. Local rumor claims that the love of his life is one of the rangers at a Tchazzam hunting lodge somewhere, who refuses to marry him because they have no intention of becoming immersed in Waterdhavian nobility. Of course, this is a favorite type of rumor among the nobility to explain away a life-long disinterest in marriage or romantic entanglements of any sort.</t>
  </si>
  <si>
    <t>Lord Dololdeth Tchazzam</t>
  </si>
  <si>
    <t>Heir, patriarch's cousin (Rank 7) • 31 years. Though they use the common "cousin" descriptor for their lineal relationship, Tunglil and Dololdeth are only very distantly related. Unlike Lord Tchazzam (and much of the rest of the House), Tunglil is little given to wilderness pursuits – he is perfectly happy in Waterdeep, and tends to the family's business quite happily from there. Tunglil is, however, a very fine archer, occasionally consulting with the Guard seeing to their training, and usually having an apprentice or three in marksmanship under his wing at any one time.</t>
  </si>
  <si>
    <t>Tunglil Tchazzam</t>
  </si>
  <si>
    <t>Dhariskree Tchazzam: </t>
  </si>
  <si>
    <t>Tunglil's consort (Rank 4) • 29 years. A daughter of the notable Vlenner family of Waterdhavian bowyers, who have been involved with the Fellowship of Bowyers and Fletchers practically since its founding, Dhariskree and Tunglil are well-loved members of the social set. She is simply delighted with a great deal of the pomp and beauty of Waterdeep's nobility, and relishes her opportunity to participate in it. She has become a little taken aback with Lord Dolodeth's naming of her husband as heir; realizing that she will be the lady-consort of the House one day, she has begun to throw herself into study of those responsibilities.</t>
  </si>
  <si>
    <t>Patrarch's sister, consort to Hylryl Massalan • 46 years. Dolpherus and Terras's younger sister, Aelmen fell in love with Hylryl Massalan from a young age. Though Dolpherus did not approve, she married him. Fortunately, in the years since, their relationship has improved.</t>
  </si>
  <si>
    <t>Aelmen Massalan</t>
  </si>
  <si>
    <t>Patriarch's brother (Rank 8) • 50 years. Terras's great regret is his failure to win his lady-love, the Lady Nhaeran Wands. Her dedication to her Art left her no room for love, and Terras simply never quite found another he loved so well as her. Where originally he threw himself into his scholarship to impress her, it is now his only solace. Terras is such a scholar that he could work as a sage if he chose, and he finds solace in long hours in the shrine to Deneir within the Font of Knowledge, the temple to Oghma.</t>
  </si>
  <si>
    <t>Terras Thongolir</t>
  </si>
  <si>
    <t>Ithlintulvast Thongolir:</t>
  </si>
  <si>
    <t> Heir (Rank 3) • 20 years. If Lord Dolpherus has a single source of frustration in this world, it is his only son and heir, Ithlintulvast. Ithlin and his father couldn't be more different: the boy is irresponsible, irreverent, and wildly uninterested in anything but bawdy parties and sleeping off his excesses. He runs with a clique known as the Smoking Club, for their love of hookahs and other inhalant intoxicants at their parties. Still, he's insightful and intelligent, and his father has hopes. Ithlin is sure that his mother despises him, however.</t>
  </si>
  <si>
    <t>Lord Relavarr Agundar</t>
  </si>
  <si>
    <t>Yulysree Agundar</t>
  </si>
  <si>
    <t>: Consort (Rank 3) • 28 years. A lovely maid whose hair color changes often, shifting from one improbable alchemical hue to the next. Yulysree attended the requisite events with her husband shortly after their marriage, but has sworn off most Waterdhavian social events since. This, of course, only increases her mystery in Waterdhavian eyes: who is she? Where is she from? Why does she fancy herself better than the highest of society?</t>
  </si>
  <si>
    <t>Empiirl Agundar: </t>
  </si>
  <si>
    <t>Heir, patriarch's younger sister (Rank 2) • 22 years. Well-established as a fiery-tempered young woman with very little use for her brother's crowd, most Waterdhavians in the social set agree that she dislikes the parties and revelry so much mostly because her brother loves them so. The two have always had an adversarial relationship; when they were young, while Relavarr was trying to get out of sword-lessons, Empiirl was showing up to linger in the salle doorway, desperate to take up the blade herself. As soon as their Uncle Maspryth put a sword in her hand, Relavarr never picked his up again, and neither of them could have been happier for it.</t>
  </si>
  <si>
    <t>Lord Nirar Amcathra:</t>
  </si>
  <si>
    <t> Patriarch (Rank 10) • 53 years. A man with a powerful build from a life of smithing and horse-riding, Nirar is afflicted with an ugly, wracking smith's cough. This leaves him increasingly breathless, struggling to breathe, and surly as a pox-ridden arch-devil. Despite this, he has always run his House's affairs efficiently and well, and continues to do so to this day. He is in negotiations with the Lords' Council about providing mounts and arms to the soon-to-be-established Guard, but it goes slowly (another jab to his already short-temper). He has appointed his nephew Humshan as the next Lord Warden of Amphail because he knows the young man will do well in the position, and also because he despises the entitlement in Ilcainyn that makes his heir think he is somehow automatically entitled to the role.</t>
  </si>
  <si>
    <t>Consort (Rank 6) • 51 years. One of Waterdeep's best-established matrons, Alynthel has little time for the myriad nonsense always bubbling over in her family. Her only real concern is her comforts, her entertainments, and her noble friends, largely in that order, and doesn't hesitate to tell anyone who tries to insist that she adopt more responsibility that her work – the bearing of four children for Nirar – is well and done, and she intends to enjoy her rewards. It seems that Nirar agrees with her, and so that's the last word of it.</t>
  </si>
  <si>
    <t>Heir, firstborn son (Rank 5) • 27 years. Unfortunately spoiled and wildly selfish, Ilcainyn has no hand for smithing or training horses, and is merely a decent rider. Where he excels, however, is at sword-play, so much so that he has gotten in trouble with the Watch on several occasions for drawing steel when tensions raise (particularly when he's been out drinking). His current obsession is his cousin Humshan being appointed Lord Warden of Amphail, when Ilcainyn feels he should have the title. He isn't sure who to be more furious with, his father or his cousin, but since his father is a dangerous man to hold a grudge against, Humshan is his current target for his wrath.</t>
  </si>
  <si>
    <t>Humshan Amcathra: </t>
  </si>
  <si>
    <t>Patriarch's nephew (Rank 7) • 29 years. Clear-headed and plain, Humshan is the noble that almost no one takes for noblility. He dresses plainly, in riding leathers, most of the time, and is a talented horse-breeder and -trainer. He is somewhat shocked that his uncle wants him to be Lord Warden for Amphail, but also dreads it, as he knows that he has no choice but to accept it, even though it will make his cousin Ilcainyn despise him.</t>
  </si>
  <si>
    <t>Ilcainyn Amcathra</t>
  </si>
  <si>
    <t>Alynthel Amcathra</t>
  </si>
  <si>
    <t>Olrath Silmerhelve:</t>
  </si>
  <si>
    <t>Dala Silmerhelve: </t>
  </si>
  <si>
    <t>Heir (Rank 9) • 31 years. Though her mother died when she was just six, Dala has always been surrounded by people who love and care for her, her father Olrath first and foremost. She is a confident woman deeply involved in politics. In particular, works to help find ways for Waterdeep's traditionally selfish nobility to aid and uplift the City of Splendors as a whole. To this end, she is a member of the Lords' Alliance, and works for the Open Lord as a Waterdhavian diplomat and advisor. She is very fond of her auntie Kylynne, and is sure to make an amazing matriarch of House Silmerhelve when that time comes.</t>
  </si>
  <si>
    <t>Matriarch (Rank 10) • 37 years. Jealous of her power and inclined to towering rages, Lady Klentra is a tall, angular woman, beautiful in a severe, sharp way. Though she does not fight herself, she has had fighting men in her command for most of her life, and doesn't hesitate to deal with problems through the threat of – and even sometimes application of – violence. She is a fringe part of Waterdeep's social scene, disinclined to pursue most of what it takes to be truly popular, but the matriarch of a House nonetheless, which means that she receives all the invitations in proper order.</t>
  </si>
  <si>
    <t>Khelve Ruldegost</t>
  </si>
  <si>
    <t>Klentra Ruldegost</t>
  </si>
  <si>
    <t>Heir and thirdborn son (Rank 0) • 14 years. Sheram's older brother Marek died when he was nineteen, working as part of one of the House's mercenary companies, and his other brother Joram died of an ugly abdominal ailment three years later. Now Sheram is the heir, and chafing at the over-protectiveness his mother displays. He has grown up learning contempt for his father, which his mother not only doesn't discourage, but seems to find wildly amusing.</t>
  </si>
  <si>
    <t>Sheram Ruldegost</t>
  </si>
  <si>
    <t>Laugredd Ruldegost: </t>
  </si>
  <si>
    <t>Regent and matriarch's younger sister (Rank 6) • 34 years. Laugredd is named the legal regent for House Ruldegost, charged with the responsibility of running the House should aught happen to her elder sister before Sheram is old enough to hold the reins of the House legally. She is a tall and spindly woman, thoroughly birdlike in her demeanor, with all the sternness to her of a school-marm. She has held the position of regent since Sheram's birth, and has raised and taught him all his life.</t>
  </si>
  <si>
    <t>Matriarch (Rank 10) • 83 years. A wrinkled old woman with a fondness for mauve silk and amethysts, Brandeleira's deplorable taste in fashion is suspected by some to have been deliberately cultivated all these years, as a way of proving that Talmosts set fashion, rather than follow it. And the occasional points of popularity of purple-pinks in silk and satin over the years, along with an on-going favoring of amethysts by the older generation of nobles suggests that she's been right all along. Brandeleira seems to know everybody, from important lordly figures to nobody sages from Shadowdale, and often intimately. She has been a widow for nigh on thirty years now. She has chosen her successor, her grandson Albu, and seems content to enjoy the rest of her life in Waterdeep's elite social circles.</t>
  </si>
  <si>
    <t>Heir (Rank 8) • 31 years. A handsome redhead, Albu sadly has no mind for fashion himself. What he does have, however, is the power of patronage: his design household, the Diamond Dreams, houses some of the finest of Waterdeep's fashion innovators. His household's work is always the height of the Trousseau Festivals every year, and folk look to him to exert influence over a season's fashions.</t>
  </si>
  <si>
    <t xml:space="preserve"> Heir and thirdborn son (Rank 0) • 14 years. Sheram's older brother Marek died when he was nineteen, working as part of one of the House's mercenary companies, and his other brother Joram died of an ugly abdominal ailment three years later. Now Sheram is the heir, and chafing at the over-protectiveness his mother displays. He has grown up learning contempt for his father, which his mother not only doesn't discourage, but seems to find wildly amusing.</t>
  </si>
  <si>
    <t> The very poor can sometimes be found at the southern edges of the Castle Ward, where they tend to bleed over from the Dock Ward. The Watch is conscientious in escorting them to other Wards, generally speaking.</t>
  </si>
  <si>
    <t>Most of the housing in the Castle Ward is too fine to qualify for this, though there are the occasional over-stables apartments and similar accommodations.</t>
  </si>
  <si>
    <t>The variety of rowhouses and boarding houses in the Castle Ward make this a common lifestyle to be found here.</t>
  </si>
  <si>
    <t>By far the most common lifestyle to be found in the Castle Ward, who dwell in spare rooms above shops, rent space in boarding houses or keep inn rooms.</t>
  </si>
  <si>
    <t>A fair portion of the Castle Ward's population have smaller cottages or suites of rooms, or maintain good rooms in a good inn.</t>
  </si>
  <si>
    <t>Many wealthy citizenry of the Ward maintain good houses (sometimes even renting out spare rooms), extensive rooms above the shops they own, or fine rooms in an inn.</t>
  </si>
  <si>
    <t>There are a few who qualify for this lifestyle in the Castle Ward - they are almost entirely residents of Piergeiron's Palace, or live in opulent dwellings nearby.</t>
  </si>
  <si>
    <t>For the most part, the nobles of the Houses live in this kind of opulence, particularly the immediate family of its patriarch or matriarch.</t>
  </si>
  <si>
    <t>Many of the secondary branches of nobility dwell with this sort of wealth and comfort, as do the many very successful merchants, priests and the sort.</t>
  </si>
  <si>
    <t>Generally speaking, the majority of the Sea Ward folk live comfortably, with secure incomes and good living spaces afforded by their proximity to noble wealth.</t>
  </si>
  <si>
    <t>More common is the lifestyle of those who take space in a boarding house or spare rooms above or behind a shop. They are still undeniably the meanest of those in the Sea Ward, however. Many of the temples maintain boarding houses for their folk of this scale: humble and simple, without real luxuries.</t>
  </si>
  <si>
    <t>Occasionally, accommodations of this scale can be found at the edges of the Ward, generally closer to the wall and tucked well out of sight.</t>
  </si>
  <si>
    <t>The Sea Ward generally lacks the kinds of flophouses that mark this lifestyle, save perhaps among some of the meanest of servant quarters.</t>
  </si>
  <si>
    <t>There is no space permitted for squatters and the homeless.</t>
  </si>
  <si>
    <t>Moon Tower  of Elembar (ruin)</t>
  </si>
  <si>
    <t xml:space="preserve"> • (3c). A long-standing shop focused on historical relics and books of history.  This antiquities shop was run by the Harper Bronwyn Caradoon, who served as a wealth of knowledge about obscure items and ancient texts. The presence of her employee, and fellow Harper, Alice Tinker, made the shop a popular meeting place for gnomes and halflings within the city. The shop dealt in exotic items of fairly dubious legality while also being a front for Harper activity. | Shop, Street of Silks, over a century old, sells oddities, antiques and chapbooks (including Arita's 'Silver Fox' Series) (DS 86-87)</t>
  </si>
  <si>
    <t>Zoarstar</t>
  </si>
  <si>
    <t>Hawk Man</t>
  </si>
  <si>
    <t>Sahuagin Humbled</t>
  </si>
  <si>
    <t>Little Hostel (halflings)</t>
  </si>
  <si>
    <t>Year</t>
  </si>
  <si>
    <t>Year Name</t>
  </si>
  <si>
    <t>Note</t>
  </si>
  <si>
    <t xml:space="preserve"> The Red Dragon Tchazzar returns to Chessenta ('The Captive Flame' ends/ 'Whisper of Venom' begins)</t>
  </si>
  <si>
    <t>Tchazzar and his allies destroy the body of the dracolich Alasklerbanbastos the Great Bone Wyrm of Threskal. (BotG II pg. 297)</t>
  </si>
  <si>
    <t xml:space="preserve">5th Flamerule </t>
  </si>
  <si>
    <t>Kassur Jedea, nominal monarch of Threskal surrenders to Tchazzar, who accepts him as a vassal king. The war between Threskal and Chessenta over, Tchazzar immediately declares war on the dragonborn of Tymanther, with Queen Arathane of Akanûl offering an alliance to Chessenta.(BotG II pg.301-303)</t>
  </si>
  <si>
    <t xml:space="preserve">7th Flamerule </t>
  </si>
  <si>
    <t>Alasklerbanbastos is brought back to unlife by the Brotherhood of the Griffon for questioning (BotG II pg.317-319)</t>
  </si>
  <si>
    <t xml:space="preserve">15th Flamerule </t>
  </si>
  <si>
    <t>Mirn Talmost</t>
  </si>
  <si>
    <t>Albu Talmost</t>
  </si>
  <si>
    <t>Brandeleira Talmost</t>
  </si>
  <si>
    <t> Patriarch (Rank 10) • 45 years. The so-called "Lord of Horns" is thickly built, with scars and a soldier's hair-cut. Lungarl was fetched back at the death of old Lady Ludmilla Zun twelve years ago, and has been a target of a great many whispers since then, mostly questioning his fitness for civilized society. His winning consort has done a great deal to win him some choice favor, and some of the nobility quite respect the garrulous old lancer.</t>
  </si>
  <si>
    <t>Consort (Rank 7) • 36 years. Former quartermaster of the Horns of the Dessarin mercenary company, Harpyn is ruggedly handsome and quietly charismatic. He has an ordered mind, though no humility to speak of. He and Lungarl have been lovers since a young Harpyn enlisted with the Horns and immediately set his sights on the Zun officer nine years his senior; within a year, he'd seduced a (largely oblivious) Lungarl. They've been inseparable since. Now Harpyn puts his quartermaster skills to the ordering and prosperity of the House, and his charm to winning over the social set instead of officers.</t>
  </si>
  <si>
    <t>Lungarl Zun</t>
  </si>
  <si>
    <t>Harpyn Zun</t>
  </si>
  <si>
    <t>Weverell Zun:</t>
  </si>
  <si>
    <t> Heir, patriarch's younger brother (Rank 6) • 38 years. Though he served with the Horns as well, Weverell took to a part of the soldiering life that his older brother frowns on: hard partying. Weverell loves to challenge his fellow nobles to keep up with his drinking and bedding, goading them for their "lack of stamina." He's absurdly popular among some of the younger noble set (who can better keep up with him). Lungarl has told Weverell that he's heir until he manages to marry someone and throw a whelp; Weverell replied: "Well that's hardly any encouragement to find a bride, is it?" Weverell resents the fact that Harpyn was a subordinate in the Horns, but because of his marriage to Lungarl, he now legally outranks him.</t>
  </si>
  <si>
    <t>Hislir Zun:</t>
  </si>
  <si>
    <t> Patriarch's uncle (Rank 8) • 61 years. Hislir lives nearby, just up Saerdoun Street. After a life of service with Zun-owned mercenaries, including seeing his beloved company the Steelthew Bulls be destroyed by rampaging Spellplague-wrought monsters, he has retired and nothing can convince him to come out of it. He always answers summons to Overlook House, and his door is always open to any Zun, but he has little advice to give: he knows nothing about being a lord, and is too far from the Horns to give any of them good advice (although young Verrond does like to stay with Hislir when he's in Waterdeep, precisely for those talks).</t>
  </si>
  <si>
    <t>Dulorla Zun: </t>
  </si>
  <si>
    <t>Patriarch's cousin (Rank 5) • 25 years and</t>
  </si>
  <si>
    <t>Ohrledrin Zun: </t>
  </si>
  <si>
    <t>Dulorla's consort (Rank 3) • 26 years. Two of the three remaining Zuns operate the two large cattle farms in the Undercliff, Lancer Meadows and The Zunfields. Dulorla grew up in Zunfields, and married Ohrledrin, the second son of another rich farmer in the area. The two of them are often at Overlook House, although they tend to find the military-minded company they find there to be a little overwhelming sometimes.</t>
  </si>
  <si>
    <t>Verrond Zun </t>
  </si>
  <si>
    <t>Patriarch's cousin (Rank 5) • 23 years. The commander of the Horns of the Dessarin in name, Verrond is in something of a crash apprenticeship with the old trainer and officer who taught Lungarl and Weverell the running of the company. His cousin Lungarl has also made it very clear that he'd like the young man to find a good wife for himself sooner rather than later.</t>
  </si>
  <si>
    <t>Hamaleiya Zulpair: </t>
  </si>
  <si>
    <t>Matriarch (Rank 10) • 45 years. Practical, practical, practical. There is no higher compliment nor worse insult laid at Lady Hamaleiya's name than that, and that's precisely how she likes it. Unlike most of the nobility, Hama doesn't look down on or resent the guildsmasters and their power; how could she, when they are her biggest customers? In spite of all that, Hamaleiya makes plenty of appearances at the parties and the dinners and the galas and the balls. She simply also accepts invitations to guild parties as well.</t>
  </si>
  <si>
    <t>Maritt "Mother Streets" Iksarr</t>
  </si>
  <si>
    <t>A gang that claims they get their name from some tactic or technique they employ to "blind the Eye," a reference to the Xanathar. They have a street reputation as having refused and even fought the Xanathar's agents before.</t>
  </si>
  <si>
    <t>Trades Ward (+ South Ward)</t>
  </si>
  <si>
    <t xml:space="preserve"> A gang that has made as its headquarters the buildings at the feet of the Honorable Knight, one of the Walking Statues. Though they claim to have formed to protect their neighborhood from the predation of other gangs, they still take protection money and certain other gang rackets. They're certainly nowhere near as bad as most street gangs, however.</t>
  </si>
  <si>
    <t>A gang notorious for its pickpockets and burglars, the Shields ostensibly began as as group dedicated to protecting the folk in their originating neighborhood in the Trades Ward. Once the burly fighter Arulembar died twenty years ago, however, those who succeeded him found themselves with a small army of trained fighters, and a will t</t>
  </si>
  <si>
    <t>Hard pressed between the Squires and the Auld Hornies, the Redwatch is rapidly losing both territory and members to injury and defection. Even their allies, the Courtiers, seem to have abandoned them.</t>
  </si>
  <si>
    <t>Griffins: Trades Ward (+ Sea Ward) </t>
  </si>
  <si>
    <t>Supposedly founded thirty years ago by a pair of bored nobles, the Griffins are a gang who focus their efforts on giving folk the illegal things they want, rather than victimizing folk. They deal drugs, fence, sell smuggled goods, and arrange for illegal gambling dens, all with the aim of thrilling rich folk and parting them from their coin. The Griffins maintain the northernmost territory of any other gang.</t>
  </si>
  <si>
    <t>Auld Hornies: </t>
  </si>
  <si>
    <t>Drunkard's Own</t>
  </si>
  <si>
    <t>Trades Ward, Sea Ward</t>
  </si>
  <si>
    <t>Castle Ward (+ Dock Ward and South Ward).</t>
  </si>
  <si>
    <r>
      <t>Squires</t>
    </r>
    <r>
      <rPr>
        <i/>
        <sz val="10"/>
        <color rgb="FF000000"/>
        <rFont val="Arial"/>
        <family val="2"/>
        <charset val="204"/>
      </rPr>
      <t/>
    </r>
  </si>
  <si>
    <t>Arulembar's Shields</t>
  </si>
  <si>
    <t>Trades Ward, Castle Ward</t>
  </si>
  <si>
    <t xml:space="preserve">Trades Ward (+ South Ward). </t>
  </si>
  <si>
    <r>
      <t>Redwatch</t>
    </r>
    <r>
      <rPr>
        <i/>
        <sz val="10"/>
        <color rgb="FF000000"/>
        <rFont val="Arial"/>
        <family val="2"/>
        <charset val="204"/>
      </rPr>
      <t/>
    </r>
  </si>
  <si>
    <t>ALLIES2</t>
  </si>
  <si>
    <t>OAKTHORNE LINK</t>
  </si>
  <si>
    <t>PALANT WORLD ANVIL STATUS</t>
  </si>
  <si>
    <t>REGION</t>
  </si>
  <si>
    <t>DESCRIPTION 1</t>
  </si>
  <si>
    <t>DESCRIPTION 2</t>
  </si>
  <si>
    <t>DESCRIPTION 3</t>
  </si>
  <si>
    <t>DESCRIPTION 4</t>
  </si>
  <si>
    <t>Orskin's secondborn daughter, consort of House Sultlue (Rank –) • 26 years. The first child of any Waterdhavian noble family to marry into House Sultlue since their return to Waterdeep, Morilee is the secondborn daughter of Orskin and Lireena. Though her parents warned her away from "the snake-bloods," she fell head-over-heels in love with the dashing Zeldesker, and soon the two were inseparable. This caused a bit of friction with House Durinbold, whose son Merbar was wooing the lovely Morilee.</t>
  </si>
  <si>
    <t>Morilee Sultlue</t>
  </si>
  <si>
    <t>Orskin's thirdborn son (Rank 2) • 23 years. The youngest of the three siblings, Baendin is a curious balance of his parents and his House. He has a solid grasp of good business principles, and an acceptable (to the Majarras) degree of musical talent. He is also a fine harpwright, currently a journeyman in the Council of Musicians, Instrument-Makers, and Choristers, working towards his master's degree. He also recently married Orlanna Tarm, and the two are expecting a child. The only place where he seems to stumble is as a young nobleman: he has no interest in the doings of the social set, and though he attends events where he is expected, he is far more comfortable at Guild or New Olamn events, or simply at home with his bride.</t>
  </si>
  <si>
    <t>Baendin Majarra</t>
  </si>
  <si>
    <t>Orlanna Majarra: </t>
  </si>
  <si>
    <t>Baendin's consort (Rank 1) • 22 years. Orlanna and Baendin met when Baendin was shopping for a new horse, and sought out House Tarm for its fine bloodlines. He bought the horse, and a tenday later asked Orlanna to dinner. Their romance progressed quickly: he was handsome, charming, musical, and utterly romantic and devoted, and for a tertiary Tarm cousin who'd grown up around ranchers and husbandryfolk, he was a breath of fresh air. Though the other Majarras frequently look sidelong at Orlanna for her not-quite-polished etiquette and her decided lack of musical talents, Baendin's love and the affection she's seen from her parents-in-law makes it all more than bearable while she gets her feet under her. In the meantime, she has happily taken over teaching the Majarra youngsters to ride.</t>
  </si>
  <si>
    <t>Lady Sirshella Majarra: </t>
  </si>
  <si>
    <t>Matriarch (Rank 10) • 55 years. A graduate of highest honors from New Olamn, and one of the bardic college's foremost noble patrons, Lady Sirshella's singing voice is renowned around Waterdeep. Many of her close friends insist that the only gift they want for their birthdays is for her to sing at their natal feasts, and Sirshella always happily accedes. Though she is well-loved in Waterdeep's social set, there has been friction with her position as head-of-house within the Majarras for many years. Her artistic and deeply social temperament sometimes leads her to making unwise decisions – or simply ignoring the need to make them altogether, putting her family in difficulties during her time as its Lady. Fortunately, her brother Orskin has always been there to help her where he can, and he has taken on more and more responsibilities for running the House over the years.</t>
  </si>
  <si>
    <t>Gild Majarra: </t>
  </si>
  <si>
    <t>Consort (Rank 7) • 47 years. A fellow New Olamn bard, Gild is a deeply unhappy man, and has taken to drink over the years because of it. Some say that his unhappiness has to do with being constantly upstaged by his wife's singing; others claim it is because of his and Sirshella's inability to have children. Whatever it is, it has left him resentful and melancholy, and over the years, his drinking has begun to impact his ability to play his lute, giving him more reason to be unhappy. In recent years, he and Orskin have come into conflict, as Gild believes that Orskin is deliberately trying to take the power of head-of-house from Sirshella.</t>
  </si>
  <si>
    <t>Orskin Majarra: </t>
  </si>
  <si>
    <t>Heir, matriarch's younger brother (Rank 8) • 48 years. Orskin grew up considered something of an embarrassment: no ability to sing or play, no craftsman talent, the only thing he could do was fight well. As soon as he was old enough to do so, he escaped Waterdeep, to take over leadership of the House's mine-guards. He spent almost ten years there, and might have stayed had his sister not hideously botched the paychest for the men at arms, leaving them on the verge of leaving the Majarra mines entirely unguarded. He hied himself back to Waterdeep quickly, and found that his time away had sharpened another skill: his business acumen. In the time since, he has married and had children, and been his sister's rescuer when it comes to the accounts ledger more than once over the years.</t>
  </si>
  <si>
    <t>Lireena Majarra: </t>
  </si>
  <si>
    <t>Orskin's consort (Rank 4) • 49 years. Lireena Mandarth struck up a conversation with the newly-arrived Orskin Majarra at an otherwise dull party; he had questions about financing and accounting, and as a daughter of House Mandarth, those things were practically second nature to her. Their chat grew closer over the following weeks, until he finally proposed to her. She accepted, and joined House Majarra, even tolerating the joke of being called "Orskin's Bride of Coins" after wearing her family's tradition veil of coins at their nuptials. Lireena is her husband's helpmeet in all things, and has proudly raised three children with him (even if Tharmuth frustrates her and Morilee worries her).</t>
  </si>
  <si>
    <t>Lord Halmor Assumbar: </t>
  </si>
  <si>
    <t>Patriarch (Rank 10) • 51 years. Aggressive and quick to conflict, Lord Halmor is a well-known sight at Waterdhavian social engagements. He is a burly man with broad shoulders and thick belly, reddish-brown hair and flowing beard that he keeps styled and scented. Halmor maintains that his appetites for food, wine, and intimate company aren't decadence: they are the sign of burning, vital noble blood in his lineage, which always hungers and desires more. In someone else, this would be tiresome to say the least, but Lord Halmor is well loved by his peers for a single reason: he is quick to uphold any other noble's dignities and rights to respect from their inferiors. He is also a canny politician, with a great deal of pull among the bureaucracy of the city; it is said that he counts no less than three of the Masked Lords as his friends.</t>
  </si>
  <si>
    <t>Hera Assumbar: </t>
  </si>
  <si>
    <t>Consort (Rank 6) • 46 years. Tall, regal, and quiet, the contemplative Hera is a pillar of ice to her husband's ball of passionate fire. She is always immaculately presentable, with a preference for the fine understated classical styles of the past over chasing the phantoms of modern fashion. As beloved as Halmor is, Hera is regarded with both fear and a desire to please her, even by other nobles. She does not hesitate to pass judgment on those nobles who fail to live up to her strict views of noble dignity. Her presence at an event, particularly one in which she seems pleased, can do a great deal to elevate that House's standing in the Game; likewise, her attendance, and quick wordless departure often causes a mass exodus from the event, ruining the name of whoever set it up.</t>
  </si>
  <si>
    <t>Opyneth Manthar: </t>
  </si>
  <si>
    <t>Firstborn daughter (Rank –) • 27 years. The brilliant socialite Opyneth inherited a combination of her father's social acumen with her mother's stunning judgment, making her a deeply influential noblewoman. She is married to a Manthar scion. She and her mother frequently spend a great deal of time together.</t>
  </si>
  <si>
    <t>Dythra Estelmer: </t>
  </si>
  <si>
    <t>Secondborn daughter (Rank –) • 26 years. The scholarly Dythra married into House Estelmer, after meeting one of the Estelmber sons at a book auction. Dythra tends not to visit her family very often, joking that they never really noticed the quiet, mousy daughter in the past, so they doubtless haven't even really noticed that she's gone. She and Areen (whom she doted on when they were children) occasionally have meals together, however.</t>
  </si>
  <si>
    <t>Felsharr Talmost: </t>
  </si>
  <si>
    <t>Thirdborn daughter (Rank –) • 22 years. Fashion icon Felsharr married into House Talmost, who love dressing her as their premier example of their latest fashion. Felsharr visits occasionally, mostly preferring to spend time with her parents and siblings when they are at social events together.</t>
  </si>
  <si>
    <t>Areen Assumbar: </t>
  </si>
  <si>
    <t>Heir and fourthborn son (Rank 4) • 19 years. The fourth child of Hera and Halmor was finally a son, much to Halmor's joy. Areen's older sisters are all married off to other Houses. For his part, Areen is more like his mother than his father: he is quiet, contemplative, and attentive to the dignities and responsibilities of his lineage. He is also Called to Siamorphe as a cleric, and so tends to his duties to her shrine maintained on the family villa.</t>
  </si>
  <si>
    <t>Bhegan Talmost: </t>
  </si>
  <si>
    <t>Matriarch's grandson (Rank 6) • 28 years. Albu's younger brother is a confident and quiet businessman, driving his House's prosperity for the last half-decade, and clearly only improving with age and experience. Fortunately, his choice of wife only assists in this, and there is a small degree of rivalry between Albu and Bhegan, for the heir is jealous of just how vital the rest of the House considers Bhegan's work and advice.</t>
  </si>
  <si>
    <t>Hungar Zulpair: </t>
  </si>
  <si>
    <t>Consort (Rank 4) • 25 years. Hungar will be the first to tell you that he is Lady Hamaleiya's boy toy. Oh, he's the firstborn son of Tahrl Tarolier, the guildmaster of the Order of Master Shipwrights, and he knows that he was married off to an ally of the guild to keep both his wife and his father happy. Fortunately, he's perfectly happy with that. He isn't burdened with an overabundance of expectations, and now snobby pretty people who once sneered at him are forced to permit him into their company, so as not to offend his wife. It's all very delightful.</t>
  </si>
  <si>
    <t>Milan Zulpair: </t>
  </si>
  <si>
    <t>Heir, matriarch's younger sister (Rank 8) • 39 years. If Hamaleiya is practical, Milan is extravagant. She remains on the cutting edge of fashion, and with good cause: all Zulpair ships have "Milan's Bounty," a purse of coin to the captain who can bring her the latest, cutting edge fashion from far-off places. Of the three in charge, Milan is the most at home in a dainty salon and the one most comfortable aboard a Zulpair vessel. She has a naturally flirtateous way about her, and loves to encourage sailors to dote on her when she is the "helpless landlubber maid" aboard ship.</t>
  </si>
  <si>
    <t> Matriarch (Rank 10) • 45 years. Ten years ago or so, Lestra's brother Quarren disappeared into Undermountain. A few years later, his seventeen year old son, Rutherford, did likewise, leaving her as the head of house. A few years ago, Lestra's oldest son, Bheron, also disappeared into Undermountain, intent on finding his uncle and cousin. Now, she has forbidden any of her family from venturing into the darkness beneath Waterdeep, and they say that she still has nightmares about its denizens coming for her and the rest of her kin. Her first husband Thonner could not handle both the loss of his son and Lestra's grief, and left her and the House entirely. Other than this bit of tragedy, Lestra is quite the social figure, and a major proponent of the Game's resurrection among the social set.</t>
  </si>
  <si>
    <t>Consort (Rank 6) • 32 years. Lestra's handsome consort is her most recent husband, and seems to be a great comfort to her. Many of her peers sardonically congratulate her on her taste in lovely younger men, but the bond the two of them share certainly seems genuine.</t>
  </si>
  <si>
    <t>Heir, matriarch's secondborn son (Rank 0) • 16 years. Imshrel remembers. He remembers his uncle and his cousin and his older brother Thonner. They are all gone, and though he would never say so to his mother, he is sure he can find them, down in the dark. He is an avid student of the Sorlaer School of fencing, and prone to wandering the night streets of Waterdeep with a small clique of his fellow bravos.</t>
  </si>
  <si>
    <t>Matriarch's sister (Rank 8) • 42 years. A very focused and successful money lender, Jelenn is a proud woman who fears social scandals. She treasures and protects her allies, but is hell on her rivals. Jelenn infrequently attends social events, preferring her work, sequestered away in Northvault.</t>
  </si>
  <si>
    <t>Retainer (Rank 6) • 45 years. The half-elf Llarwell served Lord Quarren, and now serves Lady Lestra. He is her right hand, with authority over any servant in the household, and even over some members of the family in specific circumstances. He is Lady Lestra's confidant, bodyguard, and agent, with modest skill with a blade. In truth, his knowledge of Waterdeep's social set is what makes him invaluable, both in what he knows and how quickly he can find things out.</t>
  </si>
  <si>
    <t>Lord Zeldesker Sultlue: </t>
  </si>
  <si>
    <t>Patriarch (Rank 10) • 29 years. Inheriting the head of household when he was twenty-five, Zeldesker seems to have just found his feet, balancing household responsibilities with societal obligations and his own personal life (sufficiently that he and Morilee are trying to have children now). He is shapely from a life of horseback riding, and a favorite at events: handsome, but not debauched, friendly, but not slimy, with enough education to hold his own in conversations without being tedious. His winning of Morilee Sultlue has caused him some friction with Merbar Durinbold, who once drunkenly attacked Zeldesker, who promptly beat the fellow bloody in a stunning display of fisticuffs. The Durinbolds still hold the grudge, but Zeldesker has no regrets.</t>
  </si>
  <si>
    <t>Morilee Sultlue:</t>
  </si>
  <si>
    <t> Consort (Rank 6) • 26 years. The first child of any Waterdhavian noble family to marry into House Sultlue since their return to Waterdeep, Morilee is a daughter of House Majarra. Though her parents warned her away from "the snake-bloods," she fell head-over-heels in love with the dashing Zeldesker, and soon the two were inseparable. This caused a bit of friction with House Durinbold, whose son Merbar was wooing the lovely Morilee.</t>
  </si>
  <si>
    <t>Maeless Sultlue: </t>
  </si>
  <si>
    <t>Heir, patriarch's younger sister (Rank 4) • 25 years. The "Wild Horsemaid of Waterdeep" is something of a local legend. She is fond of taking to bare horseback in the early, misty mornings to ride the streets of Waterdeep clad only in her own long hair. More than one of the folk in the North and Sea Ward on their way to work in the early fog has been surprised by the madcap ride of the Wild Horsemaid, a great delight to Waterdhavian senses.</t>
  </si>
  <si>
    <t>Milorlo Sultlue: </t>
  </si>
  <si>
    <t>Patriarch's uncle (Rank 8) • 51 years. "Uncle Milo" is the only one Zeldesker trusts to run the Sultlue ranches outside of Waterdeep. Milorlo and his family tend to the various Sultlue holdings throughout the Delimbyr Vale, with himself and his wife Ralee at the main Sultlue holdings, Haven Ranch, and his children either managing holdings themselves, or riding out to check in on those given over to retainers to manage.</t>
  </si>
  <si>
    <t>Lord Arneth "the Boar" Artemel: </t>
  </si>
  <si>
    <t>Patriarch (Rank 10) • 41 years. A heavy, but muscled man with appetites as notoriously expansive as his belly, Arneth is also absurdly influential. In his keeping is multiple generations worth of debts owed his House by other nobles of Waterdeep, and he does not hesitate to call them due when it is useful to do so. By and large, though, he prefers to hold them over the heads of other Houses as a guarantee of civility between his House and theirs. Voracious in his appetites for good food, good wine, and a good rut, Lord Arneth has sired several bastards, only one of which he has deemed promising enough to officially acknowledge and make his heir.</t>
  </si>
  <si>
    <t>Edareen Gauntyl: </t>
  </si>
  <si>
    <t>Patriarch's thirdborn daughter (Rank –) • 26 years. Of Lord Aulin's three daughters, meek Eldareen was the odd one out all her life. Nothing highlighted this quite so strongly as the fact that she was very uncomfortable around guard drakes since a childhood incident: a household drake attacked her when she was young, and she never recovered from the trauma of it. She all but fled her birth house into a marriage with Belress Gauntyl, and seems to have basically forgotten her relations entirely.</t>
  </si>
  <si>
    <t>Shulaleen Belbrundel: </t>
  </si>
  <si>
    <t>Patriarch's secondborn daughter (Rank 7) • 31 years. Though both Yulyssil and Shulaleen hold the secret to creating the guard drake eggs, only Shulaleen is capable of performing the rites needed. She is also an incredibly skilled trainer, heading up the small cadre of drake trainers who help train the drakes (alongside whoever it is has paid for the beast and bonded with it). Shulaleen is plain-looking and always wears gloves and long sleeves, to hide the scars gotten from many a young guard drake's first training.</t>
  </si>
  <si>
    <t>Bhegan Belbrundel: </t>
  </si>
  <si>
    <t>Yulyssil's consort (Rank 5) • 33 years. A Nesher cousin, Bhegan fell madly in love with Yulyssil at his Coming Out ball, when he begged to pet Ruby and she insisted that he must give her a dance in return for being allowed to do so. This began his wooing of her over the next two years, finally winning her hand. He readily left his own House to join hers, and the two have been inseparable ever since. Bhegan has a guard drake of his own, a black named Midnight, and Yulyssil jokes that he only married her in order to get his own drake, the way he dotes on the beast. Only Deskond and Uthlyl receive more of his affection, and that only barely.</t>
  </si>
  <si>
    <t>Yulyssil Belbrundel:</t>
  </si>
  <si>
    <t> Heir (Rank 8) • 35 years. Quickly risen to the challenge of managing her House after her mother's death and her father's retreat, Yulyssil is nicknamed the "Queen of Drakes" in Waterdhavian society. She frequently is seen at social events with her pet red guard drake Ruby, an incredibly intelligent, well-trained beast utterly devoted to Yulyssil. With a love of all night revels and vicious competitive streak a mile wide, Yulyssil is a force to be reckoned with in the Game, and she takes her House's rivalry with the Gundgulfs very seriously. She and her consort Bhegan have two children, Deskond (a boy of 14 years) and Uthlyl (a girl of 10 years).</t>
  </si>
  <si>
    <t>Lord Aulin Belbrundel: </t>
  </si>
  <si>
    <t>Patriarch (Rank 10) • 63 years. Doddering and reclusive, Lord Aulin wishes nothing to do with any of the world. After the death of his beloved wife Shanree ten years ago, Aulin entered a mourning which he has never really emerged from. Fortunately his eldest daughter is canny and very capable. Two years ago, Aulin's Household guard was forced to put his long-time pet green guard drake Verdant down after the beast sensed the old man's weakness and attacked him. This has only made the old man even more melancholy.</t>
  </si>
  <si>
    <t>Malaerigo Hasard</t>
  </si>
  <si>
    <t>Lord Galthus Stormweather: </t>
  </si>
  <si>
    <t>Patriarch (Rank 10) • 63 years. Old and ill-tempered, Galthus rules his House with a surprisingly loose grip. This is no relief to his family, though: all the Stormweathers know that they are expected to not just do as he wants, but to anticipate those expectations. Failure to do so is viciously punished. In particular, the fleet admirals of his family he gives a great deal of rope with which to strangle themselves; by this point, however, these fleet admirals understand what is expected of them, and they deliver success and wealth, first and foremost.</t>
  </si>
  <si>
    <t>Allyl Stormweather: </t>
  </si>
  <si>
    <t>Consort (Rank 3) • 57 years. A quiet and elegant lady, people were surprised when Allyl Estelmer married the all-but-wild young Galthus, then merely the captain of the Winterstorm. Though her family was concerned for her safety, it is believed that Allyl is the only person Galthus would never raise a hand to of all his kin. Some suggest that she is his only true love; others suggest it is she who pulls his puppet strings. In truth, Allyl arrived at her wedding with a single book from her family's extensive library: Ten Thousand Venoms and Poisons, one of the most extensive treatises on poisons, so dangerous that it is forbidden by the Lords to own it. She explained that if he raised his hand to her even once, it had best be to murder her, because if he left her alive, she would introduce him to five of her favorite entries in this book. Family lore has that he fell immediately in love with her and her vicious streak then; true or not, she has certainly never borne the marks of his wrath as so many of his kin have in the past.</t>
  </si>
  <si>
    <t>Melgil Stormweather: </t>
  </si>
  <si>
    <t>Heir, secondborn son (Rank xx) • 31 years. Not much of a sailor – a fact that has earned him his father's ire and violence more than once over the years – Melgil has more than made up for this lack in himself by becoming the shrewdest businessman in the House. He has slowly taken on the scut work of running House Stormweather's finances over the years, up to and including notes of its illegal undertakings, so that he is now an extremely dangerous man for Galthus to strike out at. Reportedly, this has not earned him his father's ire; instead, when his son calmly told him this, he reportedly told him "And now finally, you have earned your father's love and respect." Lord Galthus proved the claim when he named Melgil his heir after Jendra's flight from Waterdeep.</t>
  </si>
  <si>
    <t>Hantanus' younger sister (Rank –) • 22 years. A meek young woman oft bullied by her oldest brother, Orlanna happily fled relative obscurity in House Tarm for the love of her life, Baendin Majarra. She is now expecting a child, and largely wants nothing to do with her birth family.</t>
  </si>
  <si>
    <t>Hantanus Tarm: </t>
  </si>
  <si>
    <t>Patriarch's cousin (Rank 3) • 36 years. Generously described as a "boorish twit," Hantanus has always been very focused on self-aggrandizement and his prickly pride. Thus, it was seen as a great boon from the Lords of Waterdeep when they appointed this puffed-up poppinjay as the Castellan of the Gatehouse in the Goldenfields. Though he struts altogether self-importantly on his infrequent visits to Waterdeep, his family generally considers it a small price to pay for the months of blissful absence between.</t>
  </si>
  <si>
    <t>Maeless Tarm: </t>
  </si>
  <si>
    <t>Heir (Rank 7) • 38 years. The "She-Bear of House Tarm" is ferocious, both in terms of her personality and her fighting ability. In her youth, she led Tarm caravans across the North and Western Heartlands, anxious to see what lay beyond the rise. She settled in Waterdeep only once her brother became lord, and named her the heir. She is uncomfortable in overly-prissy social circumstances, though tends to express that discomfort as contempt. She is still great fun at the sorts of parties that her brother gets invited to, however, and has sported with at least as many of the noble ladies of Waterdeep as her brother has in the aftermath of those parties.</t>
  </si>
  <si>
    <t>Marilee Tarm: </t>
  </si>
  <si>
    <t>Consort (Rank 4) • 30 years. A sideline cousin of the Phaulkons, Marilee and Zeldeskar met when she was rooming in the Phaulkonmere villa, and he stumbled into it after a hard night of heavy drinking in the South Ward. They woke up abed together, and have been largely inseparable ever since. Marilee is restrained and perceptive, fond of keeping quiet watch in the background while her bear of a husband roars and laughs and draws every eye. Pregnancy seems to suit her well, although she is reportedly sick of the city.</t>
  </si>
  <si>
    <t>Lord Zeldeskar Tarm: </t>
  </si>
  <si>
    <t>Patriarch (Rank 10) • 42 years. Newly married, Zeldeskar has more than his fair share of grey in his dark beard. Still, he is clearly a happy newly-wed, with some recently announced impending paternity. Merry and lusty, Zeldeskar used to be quite the raucous drinker and fighter in the social set, a favorite party guest as long as one intended one's party to be loud and drunken. His nuptials to Marilee Phaulkon seems to have tamed him somewhat, although she is clearly more than capable of matching him drink for drink.</t>
  </si>
  <si>
    <t>Functions</t>
  </si>
  <si>
    <t>emblem</t>
  </si>
  <si>
    <t>Watch skulk</t>
  </si>
  <si>
    <t>Watch Wizard</t>
  </si>
  <si>
    <t>Senior Watch Wizard</t>
  </si>
  <si>
    <t>RANK, TITLE OF COMMANDER</t>
  </si>
  <si>
    <t>POSTS OF WATCH</t>
  </si>
  <si>
    <t>Wardsman of Sea Ward</t>
  </si>
  <si>
    <t>Wardsman of South Ward</t>
  </si>
  <si>
    <t>Polona Havyn</t>
  </si>
  <si>
    <t>Wardsman of North Ward</t>
  </si>
  <si>
    <t>Wardsman of Trades Ward</t>
  </si>
  <si>
    <t>Wardsman of Dock Ward</t>
  </si>
  <si>
    <t>Amren Dulaern</t>
  </si>
  <si>
    <t>Wardsman of Castle Ward</t>
  </si>
  <si>
    <t>Stom Mossbluff</t>
  </si>
  <si>
    <t>Thohorn Chandler</t>
  </si>
  <si>
    <t>Enoreth Knag</t>
  </si>
  <si>
    <t xml:space="preserve">Amlar (Swordcaptain) of City Watch, Human - Fighter (Arcane Archer) - City Watch (Investigator) 
Mulan - Male - 47 years 
Optional Variant: Investigator 
Trait: I'm always polite and respectful. 
Flaw: I have little respect for anyone who is not a proven warrior. 
Became a fighter because: I grew up fighting, and I refined my talents by 
defending myself against people who crossed me. 
High Ability: Wisdom perceptive, spiritual, insightful 
Low Ability: Intelligence-dim-witted, slow 
Talent: Expert carpenter 
Values: Balance (Neutral), Protective of colleagues or compatriots, Protective 
of close family members 
Flaw or Secret: Has a powerful enemy </t>
  </si>
  <si>
    <t>OFFICERS OF WATCH</t>
  </si>
  <si>
    <t>RENOWN</t>
  </si>
  <si>
    <t>Gurd Numbers</t>
  </si>
  <si>
    <t>Waterdeep in tables</t>
  </si>
  <si>
    <t>Palant Excel Inventory template</t>
  </si>
  <si>
    <t>Sorcerous Sundries - Compendium of Magic Items from Baldur’s Gate</t>
  </si>
  <si>
    <t>Sorcerous Sundries - Compendium of Magic Items from Baldur’s Gate - Armors and Helmets</t>
  </si>
  <si>
    <t>Flaming Fist</t>
  </si>
  <si>
    <t>Broadsheets of Waterdeep</t>
  </si>
  <si>
    <t>Herbs of Forgotten Realms</t>
  </si>
  <si>
    <t>Baldur's Gate in Tables</t>
  </si>
  <si>
    <t>City Watch of Baldur's Gate</t>
  </si>
  <si>
    <t>Collection of Adventurers League's Backgrounds</t>
  </si>
  <si>
    <t>Name of Material</t>
  </si>
  <si>
    <t xml:space="preserve"> Wagon making deliveries</t>
  </si>
  <si>
    <t>Beggar (10% chance thief level 1-6)</t>
  </si>
  <si>
    <t>6         Non-human (orc, ogre) porter</t>
  </si>
  <si>
    <t>Name generator</t>
  </si>
  <si>
    <t>Spires of Morning - spellcasting services</t>
  </si>
  <si>
    <t>Horn commands</t>
  </si>
  <si>
    <t>Watch commands</t>
  </si>
  <si>
    <t>Master Amandas Talkurr (CG male Illuskan human Ftr9/Rog4)</t>
  </si>
  <si>
    <t>Lady Master Baerestra Mooncastle (CG female Tethyrian human Ftr 7/Ari2)</t>
  </si>
  <si>
    <t>House Adarbrent initiated the Horizon Armada, a league of noble ship owners, and continues to play a key role in the command of the fl eet and the creation of the
resulting maps. Initially, the Adarbrent clan made a fortune on
the trade with New Waterdeep, and several of Royus’ brothers set
up shop in the new world. Thanks to Beshaba’s fi ckle hand, the
Deepwater War and the assault on Evermeet hurt the Adarbrent
fl eet much more than its partners, leaving the house in dire
fi nancial straits. Now, Lord Royus is reluctantly entertaining
offers of large amounts of money at very reasonable rates
from his daughter’s father-in-law, whose only condition is that
the Adarbrents sign a contract with the Rundeen. Through an
intermediary, Lord Royus is looking to hire a band of adventurers
with no previous connection to House Adarbrent to investigate
the business dealings of Fahd yn Sarsor al Nis
House Adarbrent (Minor Noble): AL LG, NG; 15,000 gp
resource limit; Membership 86; Isolated (73 human, 8 halfl ing, 3
half-elf, 2 other); Salary 15 gp/month for house agents or stipend
of 75 gp/month for clan members (no cost to join). 
Favored in Guild Fringe Benefi t: Your connections with
Waterdeep’s merchant nobility give you a jump on fi nding the
best market for a valuable item. Once per character level, you
can sell a magic item for 100% of its market value (or an art
object or gem for 120% of its normal value).</t>
  </si>
  <si>
    <t>A thief attempts to snag a few coins from one of the party members. Have the thief make a Dexterity (Stealth) check at a +5 bonus against the targeted player's passive Perception. On a success, the thief steals 3d4 gold from that player. On a failure, the player spots the thief going for their coins.</t>
  </si>
  <si>
    <t>A nearby building erupts into flames. When the party moves to investigate it, a sorcerer comes stumbling out covered in burn marks before collapsing to the ground. This was the result of a deadly wild magic surge and there are still people still inside the building that need help.</t>
  </si>
  <si>
    <t>The party spots a young child who looks to be living in squalor steal a piece of bread from a baker's cart. The child looks at them with large, fearful eyes before running down a side alleyway.</t>
  </si>
  <si>
    <t>The party comes across a group of people gathered around a Halfling priest preaching about the end of days. He has a bag of holding sitting on the ground in front of him and is urging people to leave behind their greedy ways and donate their superfluous luxuries to save their souls in the coming dark times.</t>
  </si>
  <si>
    <t>The party is approached by a man in priest robes. He asks them if they have visited the church and spoken to the gods about their actions. He reminds them that every adventurer should be in the good graces of the gods before going out into the wilds, for it is never known if they will return.</t>
  </si>
  <si>
    <t>A young girl stands on the side of the street crying her eyes out. She is alone and asks the party if they have seen her mother. They were separated when the little girl ran off chasing a cat and now she is terrified. Make her the daughter of someone of significance in the city.</t>
  </si>
  <si>
    <t>The party is handed a flyer advertising a local tavern. Anyone that speaks Thieves' Cant can see a hidden message in the flier about the local Thieves' Guild recruiting new members for an upcoming job.</t>
  </si>
  <si>
    <t>The party notices some graffiti on a a few buildings as they walk through town. It belongs to an underground organization that marks homes and businesses that have known associations with scandalous activities - drug trade, prostitution, gambling, etc . . .</t>
  </si>
  <si>
    <t>There is a man selling magical items out of the back of a cart. These items are at a large discount and he seems quite anxious to get rid of them. They are stolen and the people they belong to will eventually catch up to this vendor and get him to confess who he sold them to and come after the party if needed.</t>
  </si>
  <si>
    <t>The party arrives right at the beginning of a festival. All shops are running discounts for their goods for those who partake in festivities, there are entertainers on every corner, and the party can sign up for various competitions. These competitions include archery, jousting, stone throwing, duels, and</t>
  </si>
  <si>
    <t>Mergen Truff </t>
  </si>
  <si>
    <t xml:space="preserve">Swordcaptain, NG female elf veteran, a laconic figure who would rather be doing "real work" </t>
  </si>
  <si>
    <t>Orvis Torval</t>
  </si>
  <si>
    <t>Rosko Bosh</t>
  </si>
  <si>
    <t>AI</t>
  </si>
  <si>
    <t>constable, N male halfling guard, not the sharpest swords in the armory, and as lazy as wizards who've used all their spell slots</t>
  </si>
  <si>
    <t>constable, N male firbolg guard, not the sharpest swords in the armory, and as lazy as wizards who've used all their spell slots</t>
  </si>
  <si>
    <t>Ava Teeshe</t>
  </si>
  <si>
    <t>Yander Boot</t>
  </si>
  <si>
    <t>Sergeant Teeshe is a tall, strapping female human who has seen her share of scuffles and doesn't back down from a fight. If something took her out, it must be powerful.</t>
  </si>
  <si>
    <t> Constable Boot is a runty male human, and infamous for his cowardice. However, anything that caught him while he tried to flee must be fast.</t>
  </si>
  <si>
    <t>Jolly's Lamp Emporium</t>
  </si>
  <si>
    <t>Jolly, NE male half-orc thug</t>
  </si>
  <si>
    <t>maintains this business as a front for the Xanathar Guild</t>
  </si>
  <si>
    <t>ne female half-elf assassin</t>
  </si>
  <si>
    <t>d11</t>
  </si>
  <si>
    <t>Otis Adalgrim</t>
  </si>
  <si>
    <t>NG male halfling spy</t>
  </si>
  <si>
    <t>Caerhan Coalsmith</t>
  </si>
  <si>
    <t>Rasqel</t>
  </si>
  <si>
    <t>Zhentarim-backed merchant (NE male human bandit)</t>
  </si>
  <si>
    <t>Thetsis</t>
  </si>
  <si>
    <t>female lizardfolk</t>
  </si>
  <si>
    <t>Jutt</t>
  </si>
  <si>
    <t>Meff</t>
  </si>
  <si>
    <t>was in delegation captured by Elemental Evil cultist in 1490 DR</t>
  </si>
  <si>
    <t>The Rested Pony Stables</t>
  </si>
  <si>
    <t>Torellan Fernhathon</t>
  </si>
  <si>
    <t>Private Home:  - Retired Adventurer</t>
  </si>
  <si>
    <t>Mattias Huldhenalt</t>
  </si>
  <si>
    <t>Private Home:  - Merchant</t>
  </si>
  <si>
    <t>Protias Huldhenalt</t>
  </si>
  <si>
    <t>Private Home:  Merchant</t>
  </si>
  <si>
    <t>Zullhaz the Dreamweaver</t>
  </si>
  <si>
    <t>Private Home:  Mage - Illusionist</t>
  </si>
  <si>
    <t>Cristoff Vanderbiirn</t>
  </si>
  <si>
    <t>Elduithoin Leafbinder</t>
  </si>
  <si>
    <t>Private Home:  Sage: Flora &amp; Fauna of the North</t>
  </si>
  <si>
    <t>Ariel 'The Dragon' Xanderlyyn</t>
  </si>
  <si>
    <t>Private Home:  Adventuring Mage</t>
  </si>
  <si>
    <t>Ingmar Yletstein</t>
  </si>
  <si>
    <t>Cherin the Younger</t>
  </si>
  <si>
    <t>Ferdinand Romeraz</t>
  </si>
  <si>
    <t>Private Home:  Retired Sea Captain / Explorer</t>
  </si>
  <si>
    <t>http://www.raflar.com/fantasyrpg/places.php</t>
  </si>
  <si>
    <t>NPCs</t>
  </si>
  <si>
    <t>Thorbrand Gravelaxe</t>
  </si>
  <si>
    <t>Dwarven proprietor of the Seekers Guild</t>
  </si>
  <si>
    <t>Captain Blane</t>
  </si>
  <si>
    <t>City Watch Captain, liaison to Seekers Guild</t>
  </si>
  <si>
    <t>Tobias Blacksheath</t>
  </si>
  <si>
    <t>City Watch Corporal</t>
  </si>
  <si>
    <t>Felix Paterson</t>
  </si>
  <si>
    <t>City Watch Sergeant</t>
  </si>
  <si>
    <t>Emma Paterson</t>
  </si>
  <si>
    <t>Wife of Felix, Baker of Pastries</t>
  </si>
  <si>
    <t>Lord Selgal</t>
  </si>
  <si>
    <t>Aris' father. Minor noble &amp; merchant (human)</t>
  </si>
  <si>
    <t>Lucious Selgal</t>
  </si>
  <si>
    <t>Aris' older brother (half elf)</t>
  </si>
  <si>
    <t>Fontene Selgal</t>
  </si>
  <si>
    <t>Aris' stepmom (human)</t>
  </si>
  <si>
    <t>Elisse</t>
  </si>
  <si>
    <t>Aris' stepsister  (human)</t>
  </si>
  <si>
    <t>Lorian</t>
  </si>
  <si>
    <t>Aris' younger brother (human)</t>
  </si>
  <si>
    <t>Fastred Ssemm</t>
  </si>
  <si>
    <t>Youngest son, engaged to Aristrianih</t>
  </si>
  <si>
    <t>Aubrianna Ssemm</t>
  </si>
  <si>
    <t>Only daughter of House Ssemm</t>
  </si>
  <si>
    <t>Byron Ssemm</t>
  </si>
  <si>
    <t>Bard and owner of Harbour Moon Theatre</t>
  </si>
  <si>
    <t>Regis Ssemm</t>
  </si>
  <si>
    <t>Ranger and Priest of Shaunakul</t>
  </si>
  <si>
    <t>Ordan Ssemm</t>
  </si>
  <si>
    <t>Eldest son. Very snooty</t>
  </si>
  <si>
    <t>Lord Ssemm</t>
  </si>
  <si>
    <t>Patriarch of the Ssemm House</t>
  </si>
  <si>
    <t>Xolanthus Kreezor</t>
  </si>
  <si>
    <t>Human, Wizard (Diviner)</t>
  </si>
  <si>
    <t>Zinthalin ab Qriil</t>
  </si>
  <si>
    <t>Male, Green-Elf, Fighter / Rogue CN(E)</t>
  </si>
  <si>
    <t>Garen Quickquill</t>
  </si>
  <si>
    <t>Human, Cleric of Deneir NG</t>
  </si>
  <si>
    <t>Araam Brightblade</t>
  </si>
  <si>
    <t>Human, Fighter / Duelist CG</t>
  </si>
  <si>
    <t>Nellin Crumblebum</t>
  </si>
  <si>
    <t>Halfling, Expert (Architect / Engineer) LG</t>
  </si>
  <si>
    <t>Qaalan Entrosse</t>
  </si>
  <si>
    <t>Gold-Elf, Fighter / Rogue N</t>
  </si>
  <si>
    <t>Toneservant Lurial</t>
  </si>
  <si>
    <t>Male, Human, Cleric of Milil NG</t>
  </si>
  <si>
    <t>Finder Braler</t>
  </si>
  <si>
    <t>Male, Halfelven, Cleric of Finder NG</t>
  </si>
  <si>
    <t>Joydancer Dallia</t>
  </si>
  <si>
    <t>Female, Halfelven, Cleric of Lliira NG</t>
  </si>
  <si>
    <t>Heartwarder Seraphin</t>
  </si>
  <si>
    <t>Female, Human, Cleric / Heartwarden of Sune CG</t>
  </si>
  <si>
    <t>Lord Tress Cragsmere</t>
  </si>
  <si>
    <t>Male Human Fighter LG</t>
  </si>
  <si>
    <t>Battleguard Raj</t>
  </si>
  <si>
    <t>Male, Human, Cleric of Tempus CN</t>
  </si>
  <si>
    <t>Dewer Stoutman</t>
  </si>
  <si>
    <t>Male Human Brewer</t>
  </si>
  <si>
    <t>Calar Griffinspire</t>
  </si>
  <si>
    <t>Male Human Merchant</t>
  </si>
  <si>
    <t>Ealyn Griffinspire</t>
  </si>
  <si>
    <t>Female Human (wife)</t>
  </si>
  <si>
    <t>Roglio Griffinspire</t>
  </si>
  <si>
    <t>Male Human (24) Merchant (eldest son)</t>
  </si>
  <si>
    <t>Flandin Griffinspire</t>
  </si>
  <si>
    <t>Male Human (22) Mage</t>
  </si>
  <si>
    <t>Claria Griffinspire</t>
  </si>
  <si>
    <t>Female Human (17) Student</t>
  </si>
  <si>
    <t>Iltur</t>
  </si>
  <si>
    <t>Male, Human, Wizard (Transmuter) N</t>
  </si>
  <si>
    <t>Father Tal</t>
  </si>
  <si>
    <t>Male, Human, Cleric of Ilmater LG</t>
  </si>
  <si>
    <t>Brynn O'Dale</t>
  </si>
  <si>
    <t>Female, Gold Elf, Rogue CN</t>
  </si>
  <si>
    <t>Olaf Jurgen</t>
  </si>
  <si>
    <t>Male, Human, Fighter LE</t>
  </si>
  <si>
    <t>Sennosan</t>
  </si>
  <si>
    <t>Male, Drow? Elf, Sorcerer / Rogue NE</t>
  </si>
  <si>
    <t>Krystal Merrymead</t>
  </si>
  <si>
    <t>Female, Halfing, Rogue N</t>
  </si>
  <si>
    <t>Salon Lemieux</t>
  </si>
  <si>
    <t>Trollskull Alley, 8</t>
  </si>
  <si>
    <t>Krinklenose Residence</t>
  </si>
  <si>
    <t>Barksdale Residence</t>
  </si>
  <si>
    <t>Trollskull Alley, 9</t>
  </si>
  <si>
    <t>Trollskull Alley, 10</t>
  </si>
  <si>
    <t>Havershambles</t>
  </si>
  <si>
    <t>Trollskull Alley, 12</t>
  </si>
  <si>
    <t>Salon Lemieux Deux</t>
  </si>
  <si>
    <t>Trollskull Alley, 13</t>
  </si>
  <si>
    <t>Trollskull Alley, 14</t>
  </si>
  <si>
    <t>Murkledorn’s Academy</t>
  </si>
  <si>
    <t>Directly across from Trollskull Manor sits a building that is screaming for attention. Glowing signage proclaims all the latest treatments for skin, hair, and nails.
● Gloriana Lemieux, middle-aged female tiefling (beautician)
Services:
● Beautification, standard prices
Rumors, cost variable</t>
  </si>
  <si>
    <t>The townhome two doors east of Trollskull Manor on Saerdoun Street is impressive, to say the least. The façade is freshly painted, the windows are so clean they gleam in the light of the sun or moon, and the front door is carved with a pattern that suggests vines and whole clusters of grapes. The knocker resembles an inverted goblet.
● Jaelle Krinklenose, adult female half-elf (wine merchant) (deceased)
● Tria Krinklenose, young adult female half-elf (wine merchant)
Services:
Fine wine, standard prices</t>
  </si>
  <si>
    <t>Just east of Trollskull Manor on Saerdoun Street sits a small, somewhat shabby two-story townhome.
● Erwin Barksdale, middle-aged male Tashlan human
● Hugred Barksdale, young adult male Tashlan human
Fisto Barksdale, young adult male Tashlan human</t>
  </si>
  <si>
    <t>Next door to Trollskull Manor is a small ornate shop with an elaborate stone façade which reads: “Havershamble’s Jewelry and Fine Mechanicals, est. 1442 DR.”
● Socally Havershamble, middle-aged male rock gnome (clockmaker and mechanist)
● Miphi Havershamble, middle-aged female rock gnome (jeweler)
● Nifflin Havershamble, adolescent male rock gnome
● Carphina Havershamble, child female rock gnome
Wembly, adult male half-orc (bodyguard/doorman)</t>
  </si>
  <si>
    <t>Strangely, this establishment is nearly identical in every way to the one next door.
● Floriana Lemieux, middle-aged female tiefling (beautician)
Services:
● Beautification, standard prices
Rumors, cost variable</t>
  </si>
  <si>
    <t>A massive four-story building of stone and wood towers over the surrounding structures. Its main entrance faces Saerdoun Street, where a small courtyard leads to an impressive set of double doors flanked by marble lions. The engraving on the marble lintel reads “Murkledorn’s Manor of Fine Educatorial Pursuits.”
● Salazar Murkledorn, elderly male sun elf (headmaster, etiquette, and self-defense)
● Romero Multari, adult male Turami human (language and writing)
● Baltasar Englehart, elderly male Tethyrian human (mathematics, science, herbalism, and alchemy)
● Zima Myegoveze, young adult female Durpari human (business and economics)
Glaara Ironfist, adult female mountain dwarf (cook and maintenance)</t>
  </si>
  <si>
    <t>DANCING CYCLOPS</t>
  </si>
  <si>
    <t>THE DRAGON'S HORDE</t>
  </si>
  <si>
    <t>tavern, inn</t>
  </si>
  <si>
    <t>BODUCCIO'S RESTAURANT</t>
  </si>
  <si>
    <t xml:space="preserve">Boduccio's Restaurant is a fine dining establishmentlocated on Dock Street (Dock Ward) Right on Waterfront 1/2 block west of Odd Street. The prices are high and the view magnificent. There are three walls of windows that allow patrons to lookout onto the harbour while they eat. Boduccio's specializes in foods from around the realms and fine wines.
Antellio Antellini is the owner of this fair establishment. A native of Tethyr, Antellio came here to escape the ravages of the wars and regain his former wealth. At one time he owned large amounts of vineyards. Antellio is very charming and courteous, especially with the noble women of Waterdeep. He is also an expert on wines and while he maintains an air of nobility about him, Antellio often brings food to Waterdeep's homeless.
There are some rumours however, that say Antellio has more than a few dealings with 'the city below' although no one can prove any of these stories. Antellio makes sure to keep on the good side of the City Watch, giving them a warm drink during the winter (or cool one in the summer) free of charge.
Antellio is becoming quite succussful in his venture and is quickly becoming 'the new thing' in Waterdhavian Society, especially with the nobles.
Джерело: &lt;http://www.raflar.com/fantasyrpg/places-boduccios.php&gt; </t>
  </si>
  <si>
    <t>The Dragon's Horde Tavern was founded in 1368 by Zinthalin ab Qriil
(Male Green Elf - Fighter/Rogue (CN(E)) on The Way of the Dragon (Dock Ward) West Side between Brian's Street and Fillet Lane
Zinthalin came to Waterdeep after a few adventures in the Moonsea where he (with some small aid of his party) slew a large Green Dragon as well as many Dragon Priests of Tiamat.
Forsaking his woodland heritage, Zinthalin opted for the dark life that the City of Splendors had to offer. Establishing the Dragon's Horde Tavern in the Dock Ward, Zinthalin hoped to garner as much information about Waterdeep's seedier side.
The Dragon's Horde is a very clean and somewhat expensive tavern. Above the bar is the stuffed head of the Green Dragon that he slew. In the far back corner are 2 suits of dragon mail armour (one green, and one black). The food and drink are exquisite and the clientele almost hand picked. There are a lot of regulars here, mostly local merchants, business people and a few nobles who come down to the dock ward for some excitement.
Very few, if any, of Zinthalin's agents come in to the Horde. Only those that are part of the inner circle of The Dragon's Horde Network can openly come inside.
It is rumoured (truthfully) that Zinthalin is the person to see if you need to 'acquire' a certain item. It is also whispered (very quietly) that he also has means of 'disposing' unwanted persons quite efficiently. This last rumour is under investigation by the City Watch but so far they have come up with no viable leads.  </t>
  </si>
  <si>
    <t>Hail and welcome to the Dancing Cyclops Tavern &amp; Inn. The Cyclops (as they like to call it) is a prosperous tavern located in Waterdeep, on the southwestern corner of The High Road &amp; The Street of the Tusks, just a half block east of Waterdeep Way.
This is the 'home' of The Company of the Dancing Cyclops. A group of adventurers that are famous throughout the city and parts of The North. Lark Whisperwind and Jaspryth Redlockes have helped make The Cyclops one of Waterdeep's hottest taverns in the city.
Many other patrons call the Cyclops their home, and to be perfectly honest, many of them have become like family. Like any family, they have their disagreements. Sometimes trouble finds its way into this happy home, but they always manage to come together, closer and stronger than before.
The people who come to the Dancing Cyclops are many. There are those who come just for a quick drink and those that linger all through the day until closing. With every person comes a story. This is the reason that the Cyclops does so well, everyone here has a story. Some patrons don't bother anyone and wish the same for themselves, others like to tell their tales to any who will listen. (Sometimes 2 or 3 or even 17 times if they can)
The Staff at the Dancing Cyclops would like to get to know you better, but in order to do that they feel that they should tell you a little about themselves first.</t>
  </si>
  <si>
    <t>New Olamn Seeks Help!</t>
  </si>
  <si>
    <t>It was recently brought to the colleges' attention that Ollamh Harps are sold on Waterdeep's black market. These harps are poor imitations, facsimiles at best! Never will a genuine Ollamh Harp be sold for mere coin. They are priceless! Please, if you come across such a counterfeit or if you know who is responsible, contact headmaster Nunyang in the College of New Olamn.</t>
  </si>
  <si>
    <t>Citizens! The Lords of Waterdeep have decided that the time to review the defenses of our great city has come. All citizens are called upon to find their way to the northern or southern city wall during the coming week. The goal is to search for hidden ways into the city criminals and lowlifes might have created during the recent years. Report to the squad leaders waiting at the city gates. We promise a reward for every secret tunnel or similar construction you uncover.</t>
  </si>
  <si>
    <t>The rules are simple: the person who discovers a hidden tunnel receives a tidy sum of gold pieces. The search for hidden passageways goes on for a while and a character who succeeds on a DC 16 Intelligence (Investigation) check manages to find a narrow tunnel that leads into the city. After a character or another person discovers a tunnel, a task force is assembled. The mission is to check the tunnel for traps, find out where it leads, and destroy it afterward. There is a large bonus for all members of the task force. This particular tunnel leads into the sewers, but there is also a hidden safe house half way in. A character with a passive Wisdom (Perception) of 16 or higher notices the secret door that leads into the room. Inside the characters find various useful supplies.</t>
  </si>
  <si>
    <t>Sabotaged Water Elementals</t>
  </si>
  <si>
    <t>The Watchful Order of Magists and Protectors needs urgent help in examining the city's firefighting water elementals. There is strong evidence that indicates that some of the water elementals have been tampered with and the Order needs additional hands to lay this problem to rest. Contact Irvin Gedding in the Tower of the Order in the Castle Ward.</t>
  </si>
  <si>
    <t>Saboteurs in the Harbor Ward!</t>
  </si>
  <si>
    <t>Last night, the twelfth vessel fell victim to the foul saboteurs that beset the Harbor Ward. Shortly after midnight, the Dandelion's rigging caught fire, and the ship was lost in the conflagration. We find ourselves in dire need of additional sentries, and the harbor officials proclaim that a sizeable reward awaits the person who catches the evildoers. Contact harbormaster Jeremy Stattfort for details and negotiations.</t>
  </si>
  <si>
    <t>Searching for Botanists!</t>
  </si>
  <si>
    <t>A strange plant was discovered in the City of the Dead and Waterdeep's administration invites every accomplished botanist and expert on flora to examine it. The graveyard's doors stand open every day, and the local keeper is available for tours. If this plant should pose a threat to the city, report to the officials immediately!</t>
  </si>
  <si>
    <t>Support the People's Movement!</t>
  </si>
  <si>
    <t>Fellow citizens, my name is Fiona Warren, and I am the founder of the People's Movement of Waterdeep. We need additional hands to circulate our pamphlets, which spread the word about the elites' crimes and corruption. If you want to fight for a fair world where every person has equal rights, duties, and opportunities, talk to me during one of our rallies! We are situated in the South Ward, but our rallies are held all over the city!</t>
  </si>
  <si>
    <t>Taming Horses!</t>
  </si>
  <si>
    <t>Are you experienced in the art of horse breaking and seek a challenge? Then you are in luck! Ask for Benito in the House of Good Spirits in the Trades Ward if you are interested in a well-paid job.</t>
  </si>
  <si>
    <t>The Church of Tyr Needs You!</t>
  </si>
  <si>
    <t>Are you a staunch defender of the law? Do you want to serve the greater good? The Church of Tyr has an ever­growing need of outside help, since Tyr's forces are stretched thin. Contact Paladin Reilor Trent in the Halls of Justice in the Castle Ward to stay informed about emerging threats in Waterdeep.</t>
  </si>
  <si>
    <t>The Ghost Ship Returns!</t>
  </si>
  <si>
    <t>The 13 years are up and we await the return of the Ghost Ship every day now. Talk to ol' Morris in the Dock Ward if you are interested in an expedition. He can be found in the Two-legged Mermaid.</t>
  </si>
  <si>
    <t>The King of Faerûn Arrives!</t>
  </si>
  <si>
    <t>One man, one blade, and a thousand pounding hearts. The King of Faerûn has returned to rock Waterdeep! Come and witness the King's awesome prowess as a spectator or challenge him, if you feel lucky. Either way, the King awaits you in the Field Ward.</t>
  </si>
  <si>
    <t>The King of Faerûn (N male elf champion VGTM 212) is a famous fighter who travels across Faerûn with an entourage and a mobile arena in tow. People pay good money to see his fights and bet on the winner. The circle-shaped arena is made of wood, measures 60-feet in diameter, and is 5-feet high. The arena has several secret trap doors the King uses to cheat during his duels. Several gnomes hide beneath the arena and support the King with healing spells and abjurations. When the King stands above one of the doors, he signals the gnome with a tap on the wood. The King is under mounting pressure to take on ever-stronger and more numerous enemies, but his skills have plateaued. He felt forced to abandon his honor and cheat to please the masses. A character with a passive Intelligence (Investigation) of 18 or higher who watches the King fight notices his strange behavior and suspects foul play. The King offers the characters a sizeable sum to keep quiet if they notice his cheating ways and confront him. He argues that he is an idol and role model who inspires people and destroying their illusion just leads to more cynicism in the world. Ideally, the players should notice the King's odd behavior during the fight. It's more of a puzzle than a simple skill challenge.</t>
  </si>
  <si>
    <t>Zog!</t>
  </si>
  <si>
    <t>A word in advance: This quest is supposed to be a real treasure hunt, so you should refrain from guiding your players in the right direction.
The seemingly random array of numbers on Zog's note is actually the number of a deposit box stored in Piergeiron's Palace, which serves as a bank. The clerk has orders to hand the contents of said deposit box to any person who names the correct password: Zog! Inside the deposit box, the characters find an envelope. It is not sealed and contains a note which says “Deliver me!” The address on the envelope says 66 Skulls Street. The house with this address does not exist, however. The true target is only revealed when a character uses the detect magic spell which reveals the return address as 1 Black Dog Alley. The caster sees a faint aura surrounding the letters which are written with a magic ink.
The house in question is an impressive villa. The front door is guarded by a black mastiff and the characters can only progress when they deliver the envelope to the dog. Calling on the villa's owner only leads to rejection and eventually alarming the guards. In case the envelope is correctly presented to the dog, he snatches it with his muzzle and trots away. Eventually, the dog stops in front of a house on Hillock Court, drops the envelope, eats a sausage that was laid out for him, and walks away. The house in question lies in the shadow of Castle Waterdeep and looks strangely distorted.
On the house's door hangs a rotund sign with an arrow attached. The arrow points to the words: “The owner is gone!” There are also the following words: “The owner is in!,” “The owner is a cat!,” and “The owner sleeps!” The door is closed, and every possible way to enter is magically sealed. Only when the characters shift the arrow to the “The owner is in!” position can they enter. Inside they find Zog who sells strange magic items to everyone who's able to solve his riddle. As a welcoming gift, each of the characters receives a bag of beans (DMG 152).
Zog himself is a proper mad old wizard who sports a green robe adorned with silver stars and the customary pointy hat. He invites all of his guests to have a cup of his famous dryad-root tea and asks them about their adventures since he's quite lonely. Seldom does a soul find its way to his homestead!</t>
  </si>
  <si>
    <t xml:space="preserve">Investigate the Twilight Tower! </t>
  </si>
  <si>
    <t>This is an official call of the city guard to investigate the mysterious tower just south of the Outer Fort in Waterdeep's Deep Water Harbor. The city guard must concentrate on its core responsibilities, and it was therefore decided to outsource this particular problem. If the tower turns out to be a threat to the city of Waterdeep, any adventurer, mercenary or simple looter is hereby authorized to solve this problem by any means necessary. The aforementioned party receives compensation in form of valuables contained within the borders of said tower. The tower is exclusively visible during the twilight hours. Duly signed by the Captain of the Guard, Gerry Lacen.</t>
  </si>
  <si>
    <t>Archeological Assistance!</t>
  </si>
  <si>
    <t>Good news, everyone! We are a small group known as the Archeological Society, and we have uncovered an interesting ruin at a construction site. The city paused the construction work temporarily, but the site is too large to handle for us alone. This is why we are searching for additional helpers. We cannot offer much in payment up front, but we hope to uncover some valuable artifacts. You can find the excavation site in the Trades Ward on Spindle Street.</t>
  </si>
  <si>
    <t>Bloody Murder!</t>
  </si>
  <si>
    <t xml:space="preserve">My husband, Jeremy, was murdered in broad daylight, and the investigation fizzled out after a few days. To spite the inept and corrupt city watch, I am offering a sizable bounty for the apprehension of the murderer. Meet me in the Lost Horseshoe Tavern on Waymoot Street in the South Ward, and we will talk about business. Ask for Theresa. </t>
  </si>
  <si>
    <t>Theresa is the owner of the Lost Horseshoe Tavern and usually works behind the counter. She offers the characters 500 gold dragons, which is her life's savings for the apprehension of the murderer. Theresa tasks the characters to bring the culprit directly to her, since she plans to get medieval on him in her basement. The murderer is a corrupt member of the city watch named Eugene Kent (NE male human knight MM 347), who killed Jeremy because he overheard a compromising conversation between Eugene and a criminal. When the characters ask around about the murder, Eugene makes an attempt on their lives. He has stolen a necklace of fireballs (DMG 182) with 1 bead left from the evidence room and uses it against the characters.</t>
  </si>
  <si>
    <t>Curses and Witchcraft!</t>
  </si>
  <si>
    <t>The trade council is in search of people – or sentient constructs – who have expert knowledge on the subject matter of curses &amp; witchcraft as well as criminal investigations. It is a sensitive matter, and more information cannot be disclosed at this point. Suffice to know that the payment – and in conjunction the gratitude of the trade council – will be immense once the matter has been resolved. Contact Special Appointee Diloontier, the apothecary, in the Castle Ward for further instructions.</t>
  </si>
  <si>
    <t>A real conundrum presents itself in the South Ward, where four buildings have vanished overnight. If relatives or acquaintances of yours lived in the vanished buildings, contact special investigator Lorem Brunn in his temporary office in Crookstreet 8. If you are a resident yourself, you can find information about temporary shelters on site.
s' inhabitants accept their fate and build a new society, oblivious to the fact that they are right beneath Waterdeep.</t>
  </si>
  <si>
    <t>Crookstreet 4-7 Vanished!</t>
  </si>
  <si>
    <t>Demons, Monsters, and Worse!</t>
  </si>
  <si>
    <t>Are you a brave warrior who wants to prevent Waterdeep's destruction? My name is Roland de'Arnise, and I am a certified exorcist, demon hunter, and hex­chasseur. I am preparing an expedition to root out all evil that infests the dungeons beneath Waterdeep. Every willing man and woman is welcome to fight by my side. Meet me at the sewer entrance in front of Blackstaff Tower on the Swords Street. Tomorrow's eve, we strike!</t>
  </si>
  <si>
    <t>Diplomatic Incident!</t>
  </si>
  <si>
    <t>Three days ago, thieves stole the Luskan city flag from the Luskan embassy grounds in the Castle Ward. There is no cause for concern, and the authorities are working together to solve the problem as quickly as possible. If you have any relevant information, or can help solve the matter, approach Captain Kolden in the Castle Ward.</t>
  </si>
  <si>
    <t>With great regret, the House of Inspired Hands has to inform the city dwellers that a heinous thief stole Gond's Monocle in a cloak-and-dagger operation. High Seeker Armitten offers a reward of 5,000 gold dragons for the retrieval of the relic. If you want to serve Gond in this matter, visit the House of Inspired Hands in the Sea Ward on Shark Street at your earliest convenience.</t>
  </si>
  <si>
    <t>Halifaux's Wands Hires!</t>
  </si>
  <si>
    <t>I want to introduce myself to those who are new to Waterdeep: My name is Halifaux, and I am the most sophisticated and skilled enchanter of wands, and I neither rest nor sleep. Currently, I am searching for peons who are brave enough to acquire for me the wood of a corrupted dryad's tree. I'm paying good coin since this quest is quite tough. Visit me in the Castle Ward!</t>
  </si>
  <si>
    <t>BLFURMWGSVHGZHSRMGDLHZROHGIVVG</t>
  </si>
  <si>
    <t>The seemingly random collection of characters says: ‘You find the stash in two Sail Street.' The message is encoded by a simple inverted alphabet. The house the message refers to is located in the Dock Ward on Sail Street, number 2. It is a small abandoned warehouse. Below the warehouse's floor are a large number of valuable gems, hidden by the person who wrote the notice. The characters find the hidden stash by succeeding on a DC 10 Intelligence (Investigation) check or a DC 18 Wisdom (Perception) check. One of the gems is enchanted to allow the city guard to track it. The intended recipient is a criminal named Shanks, and the characters come between a rock and a hard place by taking the gems.</t>
  </si>
  <si>
    <t>Hiring Debt Collectors!</t>
  </si>
  <si>
    <t>If you consider yourself a proficient fighter or talented mage, meet with our humble servant Mandalore in the Red Dusk Inn on High Road Street. The rewards are manifold, and the work is truly exciting. We are constantly searching for new talents and eagerly await your application.</t>
  </si>
  <si>
    <t>Hop and Malt, Drink You Shalt!</t>
  </si>
  <si>
    <t>Greetings and Salutations! The Fairweather Brother's Brewery needs your sword arm out in the fields. Our new generation of crops would revolutionize the entire ale industry. If any of it could grow long enough to be harvested that is! As soon as the hops are ripe, they are stolen directly from the fields! Please visit our brewery in the South Ward and audition for sentry duty. We pay in coin or ale, whatever suits you best.</t>
  </si>
  <si>
    <t>Import &amp; Export Business Hires!</t>
  </si>
  <si>
    <t>This is the business opportunity you have been waiting for your whole life, and you cannot afford to turn it down. We at Irving Import &amp; Export are looking into expanding our business, and we need you to make that happen. Your future would include tackling logistical challenges and tapping new markets. The pay is achievement-oriented and more than fair. Visit our shop during business hours on Cliffwatch Street of the Trades Ward, and you will not regret it!</t>
  </si>
  <si>
    <t>The ruin the Archeological Society uncovered is several hundred years old and was used as a makeshift hospice during a time of plague. When the characters arrive, the archeologists have already found a sealed entrance. A character who succeeds on a DC 15 Intelligence (History) check is able to read the warning messages that the former healers chiseled on the large stone slab. It says: ‘Plague victims inside. Do not break the seal.' A dozen greedy helpers do not care for the warnings and argue that it is a ruse to dissuade grave robbers from opening it. A character who succeeds on a DC 15 Charisma (Persuasion) check or a DC 10 Strength or Charisma (Intimidation) check is able to prevent the helpers from opening the entrance. If the seal is broken, everyone involved must make a DC 15 Constitution saving throw. On a failed save, the person is infected with a centuries-old malady.</t>
  </si>
  <si>
    <t>Diloontier informs the characters that an evildoer is flooding Waterdeep's markets with cursed items. The wizards of Waterdeep have been unable to stem the tide. A task force of a dozen arcanists works round the clock to identify cursed items, remove the curses, or destroy the items. The curious thing is that simple goods like food, ale, flatware, weapons, or furniture are predominantly affected. The curses are mostly vexing or tedious in nature but they are becoming ever more vicious as time goes on. The culprit is Pontarch (CE male human mage MM 347) who set up shop in the Storeroom level of Undermountain. He is stark raving mad and curses items around the clock, nourishing a sick addiction of his. A plethora of imps (MM 76) and kobolds (MM 195) he controls steal items from the surface, deliver them to Pontarch for enchantment, and carry them back to the surface, where they place the cursed items among the wares.</t>
  </si>
  <si>
    <t>The affected buildings were teleported to Wyllowwood, a location in Undermountain, by accident. The original plan was to teleport a bank vault into Undermountain, but the surveyor erred in his placement of the crucial summoning circle. A character with a passive Wisdom (Arcana) of 14 or higher feels the residual teleportation magic and pinpoints the destination to a place directly beneath the now-empty plot of land. Most of the vanished building</t>
  </si>
  <si>
    <t>Roland (CN male human knight MM 347) is a pompous man with few friends. His overconfidence and bravado mask deep-rooted insecurities and other psychological issues. He does not fight for the greater good but only to support his self-image. When the characters join Roland for his quest, he treats them like children and greatly overstates his own powers and accomplishments. Roland has no idea what awaits him and his followers in Undermountain and sets out without a plan. When things get tough, and his life is in danger, Roland runs and has no scruple in sacrificing his allies to save his own life. After he runs, he gathers a new party for a second attempt. The second encounter with Roland might prove satisfying to your players!</t>
  </si>
  <si>
    <t>There is great cause for concern. The relationship between Waterdeep and Luskan is at an all-time low, and this incident could lead to a full-scale war. Currently, the Waterdhavian diplomats are working tirelessly to pacify their Luskar counterparts. Captain Kolden is sure that the flag was stolen by an enemy agent to justify a war. In reality, a pair of drunk students stole the flag, which now flies in the students' humble abode in the South Ward. One of the students, named Icarium (CN male half-elf apprentice wizard VGTM 209), stole a potion of flying from a tutor's office and used it to swipe the flag directly from the pole. An old man who needed to relieve himself saw the flying student in his school uniform of the Watchful Order of Magists and Protectors, but nobody believes him since he is senile.</t>
  </si>
  <si>
    <t>A planeswalker and high profile criminal named Gilt stole Gond's Monocle during a getaway. Gilt uses his well of many worlds to stay one step ahead of a pursuing zelekhut. The zelekut has the statistics of a marut (MTOF 213). Gilt appeared in the relic's vault by accident, quickly grabbed everything of worth, and opened a new portal to escape. A character with a passive Wisdom (Arcana) of 14 or higher feels the residual magic that hints at the existence of a portal. A character that succeeds on a DC 18 Intelligence (Arcana) check can determine that the portal connected to the Elemental Plane of Fire. After arriving in the City of Brass, Gilt roamed the streets to find a fence for his stolen goods. There is no clear-cut way to retrieve the relic, but the incident might serve as a future plot point.</t>
  </si>
  <si>
    <t>Halifaux is an odd fellow, but his note is accurate. He is indeed the most skilled wand enchanter in Waterdeep, but an enchanter is only as good as his raw materials. Halifaux sends the characters to the Mere of Dead Men, where he suspects them to find the wood he needs. The characters find the tree in question in the center of the swamp. The tree is home to several ettercaps (MM 131) that hope for the dryad's return. The ettercaps' webs cover the whole tree and the area surrounding it.</t>
  </si>
  <si>
    <t>Mandalore is an agent of the Red Wizards and only accepts the characters application if they have reached level 5 or higher. When Mandalore determines that the characters are ready, he orders a carriage and blindfolds the characters once they have entered the carriage. Mandalore explains this to be necessary. The carriage brings the characters to the Red Wizards' embassy grounds in the Castle Ward, where Mandalore guides them through a portal. The portal leads to Skullport, where the characters meet a proper Red Wizard named Zog (NE male human evoker VGTM 214). The characters receive a list of items that are in the possession of different people in Waterdeep and Skullport. The Red Wizards want these items, and they pay top money for their acquisition.</t>
  </si>
  <si>
    <t>The Fairweather brothers welcome the characters and inform them about the location of the fields and the generous reward. The culprit is not a competitor like the Fairweather brothers suggest, however. Instead, a small army of fey descends on the fields like hungry locusts. Satyrs, pixies, sprites, and elves enter the Prime Material plane through dozens of portals and harvest the hops under cover of darkness. Characters who follow the fey into the Feywild find themselves in a grand brewery that produces magic ale from the enchanted crops. The characters can stop the thievery by slaying the mastermind, Fix (CN male elf warlock of the archfey VGTM 219) or setting up a proper trade agreement.</t>
  </si>
  <si>
    <t>Irving Import &amp; Export is a front for the Shadow Thieves who look for scrupulous agents in Waterdeep. Tigan Spin (NE male gnome master thief VGTM 216) is the head of the operation and tests the characters with a job. Tigan strongly implies that this quest is illegal and a test of the characters' abilities and trustworthiness. The characters are to travel north and must meet a contact, who leads them to a wagon loaded with wares. Tigan implies that these wares are illegal and must find their way into town without someone noticing. In reality, the so-called wares are 3 locked chests filled with sand. If the characters manage to bring the chests to Tigan, he tasks them with more difficult and truly illegal quests.</t>
  </si>
  <si>
    <t>When the characters arrive at the tower's location, a large band of other interested parties has already assembled. In total, there are 23 bold adventurers who want to explore the tower and eagerly await the tower's appearance. When the sun is about to vanish behind the horizon, or shortly before the sun rises, the tower appears, and the crowd enters. The tower is made of midnight black bricks. A character who inspects the stonework feels that the bricks are not truly solid. Inside the tower, countless traps slaughter the invaders and impede the characters. The survivors of the initial push into the tower soon withdraw after it becomes clear that it's a literal death trap. After the characters reach the top, they must confront a shadow dancer (MTOF 225) named Wym, who guards a portal to the Shadowfell.</t>
  </si>
  <si>
    <t>A gifted firbolg named Wumb (LG male firbolg druid MM 346) builds the fake instruments in an area of the sewers hidden behind several intricate illusions. Wumb is only a tool in the grand scheme of things, however. The brain of the operation is an industrious gnome named Rotgut (CN male gnome bard VGTM 211). He buys or steals the needed materials from the markets, brings them to Wumb, and takes the finished harps to the black market. He trusts no one else to handle the negotiations.</t>
  </si>
  <si>
    <t>The reports the Order received concerning rogue water elementals are correct. A band of crafty crooks employs water elementals that ransack burning buildings instead of dousing the flames. The water elementals are not those of the Order, however. A conjurer (VGTM 212) is among the culprits who summons the elementals after his partners lay the fire. Irvin sends the characters out to check all of the Order's water elementals in town. Meanwhile, the number of fires in Waterdeep increases dramatically.</t>
  </si>
  <si>
    <t>The culprit is Jahalaha (N female merfolk MM 218) who has a personal vendetta with a Waterdhavian. Her mother was captured by a whaling ship called Rosinante, that returned to Waterdeep with a filled cargo hold. Jahalaha thinks her mother dead and sneaks onto random ships by night to set them on fire. In reality, her mother, Haasa, is not dead. The captain of the Rosinante brought her to Skullport, where Haasa is going to be sold in a slave auction in 7 days.</t>
  </si>
  <si>
    <t>The flowers' blossoms feature white petals with red seeds at their center. A character who succeeds on a DC 15 Intelligence (Nature) check notices that these flowers show irregularities and were altered in some way. A character with a passive Wisdom (Perception) of 15 or higher also notices that animals and insects avoid the plant. A character with a passive Wisdom (Arcana) of 18 or higher feels a faint magical aura radiating from the plants. During the day, these plants show no odd behavior. However, during nighttime, the red seeds glow and ravens arrive to collect them. The ravens carry the seeds east out of the city to the hut of a necromancer (VGTM 217). He uses the seeds to bake a bread with rejuvenating properties. A character with a passive Wisdom (Perception) of 16 or higher who finds the necromancer's hut notices a foul stench in the air. About a mile away, the necromancer cultivates a corpse flower (MTOF 127) he planted on the grave of his apprentice.</t>
  </si>
  <si>
    <t>When the characters arrive, Fiona Warren (CG female human noble MM 348) gives a passionate speech. Several dozen people have assembled to listen to Fiona's words about equality and an impending revolution. After the speech is finished, give the characters time to introduce themselves to Fiona. During the conversation, the rally is attacked by 6 hooded figures (thugs MM 350) which throw alchemist's fire into the crowd and Fiona's headquarters. A character who questions a captured attacker gains the following information, if they succeed on a DC 15 Charisma (Intimidation) check: the attackers are sure that house Amcathra hired them, although they had no direct contact with them.</t>
  </si>
  <si>
    <t>The Anteos family hired Benito to find a person who is able to train their youngest daughter's horses. The fair Lady Marla Anteos recently acquired 4 fine steeds from Triboar but finds herself unable to ride or let alone approach them. If they accept, Benito brings the characters to the Anteos' country home, which lies a day's ride west of Waterdeep. Benito pays the characters for every horse they manage to tame. A character who succeeds in a DC 10 Wisdom (Animal Handling) check manages to tame 1 horse. The DC is increased by 5 for each additional horse the characters attempt to break. The characters need to spend several days in the countryside and have the opportunity to befriend the daughter of one of the most influential families in Waterdeep. Integrate additional trouble in the form of marauding goblins or kidnappers as you see fit.</t>
  </si>
  <si>
    <t>Paladin Reilor informs the characters about a dire threat: cursed gold coins are circulating in Waterdeep. Whoever pays with one of these coins is engulfed in a fiery column that burns the trapped victim to ashes. The Church keeps one of these coins inside a leaden box. The characters are allowed to examine it. The coin is indistinguishable from any other gold dragon in Waterdeep. A character who succeeds on a DC 14 Intelligence (Arcana) check determines that the coin is indeed cursed and that the curse is fiendish in nature. A worshipper of Mammon, who built an altar in the Hidden Chambers of Undermountain, creates the cursed coins. Each soul the fiery columns consume nourishes the altar. The devil worshipper's name is Baron (CE male human transmuter VGTM 218). He regularly visits Waterdeep to buy supplies with his cursed coins.</t>
  </si>
  <si>
    <t>Once every 13 years, an empty ship appears off the Waterdhavian coast. Ol' Morris looked at the ship 13 years back and claims that it is the ship of his long-lost father. He is too afraid to board the ship and wants to hire someone to investigate this time around. On board, the characters find a complete crew of ghosts. The ghosts look sick and appear weakened. Some ghosts just lie on the deck, unmoving. None of the ghosts notice the characters and attempts at conversation fail. The ghosts are more an apparition than actual ghosts and if they are attacked they fade and reappear after a few minutes. In the captain's cabin, the characters find the ghost of the captain who is writing a log entry. However, the entry itself is decades old, and the captain uses a ghostly pen to write. In the logbook, the characters read that the crew found a large stash of gold that turned out to be cursed. The gold is stashed away in the cargo hold, and a character who takes some of the gold into their possession must make a DC 18 Wisdom saving throw. On a failed save, the character loses sight of the mainland and thinks he is located on the high sea.</t>
  </si>
  <si>
    <t>Name of Bounty</t>
  </si>
  <si>
    <t>Text of Noticeboard</t>
  </si>
  <si>
    <t>A New Mythal!</t>
  </si>
  <si>
    <t>Hello! Did you know that you live in a cavern that was created by strong magic? And that the ceiling could collapse at any point? I'm searching for a few fellow arcanists that could help me devise, and maybe even execute, a new mythal! Search for Ol' Warren in the Dredge.</t>
  </si>
  <si>
    <t>Ol' Warren (NG male human commoner MM 345) is an old man who suffers from dementia. One day, he stumbled upon a secret compartment under the floor of his hut. It contained a dusty amulet and a book. The book turned out be a wizard's diary detailing the history of Skullport and the story behind the amulet, which holds a demon. Henceforth Ol' Warren assumed that he was a wizard and simply forgot about it. In reality, he is a simple old man. The knowledge he uncovered is correct, however. When the characters arrive, Ol' Warren shows them the book and explains his plan. The characters are tasked to draw a huge summoning circle all around and across Skullport. Then, Ol' Warren will summon a demon, kill it, and use the energy to power a mythal. However, Ol' Warren assumes that he needs at least a few arcanists who support him. Therefore he asks the characters to search Skullport for potential recruits. The characters' efforts might bring them into conflict with the Fray. After the characters fulfil their quest, Ol' Warren produces the amulet and destroys it with a hammer. Roll a d20. Choose a demon from the Monster Manual or Mordenkainen's Tome of Foes whose CR is equal or near the result of the roll. The demon is subsequently freed and runs amok in Skullport.</t>
  </si>
  <si>
    <t>Curse of the Black Bell!</t>
  </si>
  <si>
    <t>For years I've been preaching that the black bell is cursed and finally I have proof! You know whose head explodes when one of the Skulls is destroyed? Exactly! The person who stood nearest to the black bell at the time of its chiming. I'll prove it, don't you worry. Visit the black bell tonight, but don't come too close!</t>
  </si>
  <si>
    <t>A mad Skulker named Darren (CN male human acolyte MM 342) plans to sacrifice himself to prove his point about the black bell. His plan is to stand next to the bell, attract the attention of the Skulls of Skullport, destroy one of the Skulls, and finally be turned into one of the Skulls himself. Two dozen interested denizens of Skullport assemble shortly before the black bell is struck to mark the middle of the night. After the bell rings out with a haunting tone, Darren throws daggers at the bystanders. Soon after, the Skulls of Skullport appear to take Darren down. In response, Darren produces a spell scroll of flame strike, from which he reads an ominous sounding text. One of the Skulls is hit by the fiery column but is unscathed. With his plan in shambles, Darren attempts to flee.</t>
  </si>
  <si>
    <t>Join the Spider!</t>
  </si>
  <si>
    <t>Black Bell – The Dredge – Below the Knave's Floor</t>
  </si>
  <si>
    <t>The Spider is an up and coming gang in Skullport that's looking for new recruits and skilled mercenaries. The owner of the Old Knave, Korriben, shows everybody who asks the trap door, which leads to the meeting spot mentioned in the notice. Aside from the characters, 5 interested people have arrived in time. Lian (NE female elf bandit captain MM 344) welcomes the aspirants and congratulates them for their courage. Lian's first order of business is to point out 1 man among the guests who is subsequently peppered by bolts. The shooters are 10 bandits (MM 343) who hide in between the room's walls. Lian states that this man was an agent of the Lowfellows. Furthermore, Lian explains that the Spider is an operation that deals in the collection of information. To root out the competition, Lian tasks all those who are still present to find out who stands behind the High Tide's information dealer, Gnawlip. Gnawlip works alone and has the statistics of a spy (MM 349) with an intelligence of 18.</t>
  </si>
  <si>
    <t>Kreel's Fishery Hires!</t>
  </si>
  <si>
    <t>The Kreelside brothers want to outfit an expedition up the Sargauth to confirm a suspicion of theirs. Once in a while, strange corpses and body parts wash down onto Skullport's shores which might be edible if hunted fresh. The waterborne expedition ventures through magical caves. Some are lit by fluorescent fungi and the reflections of trace amounts of mithral in the walls look like the night sky. Others feature large fungi that regularly exhaust spores akin to a geyser. Finally, the expedition arrives in a cave populated with dozens of giant frogs (MM 325). They are white, blind, and quite docile as long as they are not disturbed. The leader of the expedition gives the order to cut them down.</t>
  </si>
  <si>
    <t>This is a public announcement from the Kreelside brothers. Every day, new skulldiggers and fortune seekers enter Skullport to lead a life of adventure and freedom. The food suppliers can't keep up, however! To prevent a famine we, the Kreelsides, came up with a proper scheme. Visit us in the fishery, and we will let you in on the details! Kreel's Fishery: We fish the freshest fish from foaming flows.</t>
  </si>
  <si>
    <t>Protect the Grand Hoist!</t>
  </si>
  <si>
    <t>If you can hold a sword and need coin, talk to foreman Furmann at the Grand Hoist. The Lowfellow turds just can't stop sabotaging the damned thing. I don't even know how many years of my life I've wasted on the blasted hoist so get to it!</t>
  </si>
  <si>
    <t>The Grand Hoist was envisioned as a vertical conveyor belt that connects Skullport with the Downshadow. It turned out to be a generation project, since the construction is perilous and the Lowfellows sabotage the construction for fun. Foreman Furmann promises the characters a good amount of coin since he heard rumors that the Lowfellows are planning something. Naturally, the Lowfellows have prepared a special treat for the people working on the Grand Hoist on the very same day the characters join the defenders. Firstly, they captured dozens of bats and fed them a laxative. After the bats are released, they should relieve themselves all over the guards and workers, which will cause considerable indignation. While everybody is distracted, the Lowfellows set fire to the construction material and put more laxative into the worker's lunch. The Lowfellows' taskforce is made up of 6 thugs (MM 350) and 1 veteran (MM 350).</t>
  </si>
  <si>
    <t>Searching Prospectors!</t>
  </si>
  <si>
    <t>The Worm is a filthy fraudster who lures inexperienced skulldiggers with the false promise of riches. People who stay in Skullport for longer than a few days know of the Worm's modus operandi and simply ignore his notes. Once hapless marks make their way to Gwendlin's Rash, they are swarmed by 20 lowlifes who have the statistics of commoners (MM 345). Usually, the victims simply drop all their belongings after being intimidated by the sheer number of enemies. If 5 of the lowlifes die, the survivors flee.</t>
  </si>
  <si>
    <t>We have found the motherload! It's the biggest vein of mithral I've ever seen, but it can only be reached through the shaft named Gwendlin's Rash. It's an arduous journey, and only the most skilled and best-equipped prospector will be able to reach it. Get your equipment and meet me tomorrow in Gwendlin's Rash at the fourth strike of the bells. - The Worm</t>
  </si>
  <si>
    <t>Retrieve Cargo!</t>
  </si>
  <si>
    <t>This is a pressing matter! My ship sunk right in Skullport's harbor and now the Riverborn scum steals my livelihood! There is a large reward in it for you if you help, just ask for Kerry in the Scupperden.</t>
  </si>
  <si>
    <t>Kerry (N female half-elf bandit captain MM 344) is the former captain of the Paranal. She was wounded when Waterdeep's navy attacked her ship, but she managed to bring her vessel back to Skullport. At least almost. The ship sunk shortly before she reached the proper harbor. Her cargo consists of pirated goods like furs, alcohol, and ore. However, the real treasure is stored in a leaden box that is hidden in her cabin. Kerry has the key with her, and only the box sank along with the ship. Inside the box are some gems –which she promises to the characters if they manage to retrieve the box– and a Tome of the Stilled Tongue (DMG 208). Kerry found the book just drifting in the ocean one day and assumes that it's very valuable since strange messages and instructions appear in it from time to time. Kerry would sell the book, but only for a considerable amount of coin. Enough gold, in fact, to buy a small shop and settle down for good. The ship's sunken wreck is guarded by 15 Riverborn who have the statistics of bandits (MM 343). The Riverborn circle the wreck in 4 fishing boats and 3 rafts.</t>
  </si>
  <si>
    <t>Slave Auction!</t>
  </si>
  <si>
    <t>Fresh blood for low prices! Bidding starts when the black bell chimes, right across the Scupperden. This is what we got for you today: 2x dwarves (very experienced)
1x duergar (healthy and strong)
1x merfolk (a rare treat!)
5x humans (family bundle)
And as always: Troublemakers will be knocked out and sold on the spot!</t>
  </si>
  <si>
    <r>
      <t xml:space="preserve">The auction goes without a hitch as long as the characters don't interfere. It's organized by the gang called the Reforged Ring, and 12 </t>
    </r>
    <r>
      <rPr>
        <b/>
        <sz val="10"/>
        <color rgb="FF000000"/>
        <rFont val="Arial"/>
        <family val="2"/>
        <charset val="204"/>
      </rPr>
      <t xml:space="preserve">thugs </t>
    </r>
    <r>
      <rPr>
        <sz val="10"/>
        <color rgb="FF000000"/>
        <rFont val="Arial"/>
        <family val="2"/>
        <charset val="204"/>
      </rPr>
      <t xml:space="preserve">(MM 350) guard the proceedings. The prices for all slaves but the </t>
    </r>
    <r>
      <rPr>
        <b/>
        <sz val="10"/>
        <color rgb="FF000000"/>
        <rFont val="Arial"/>
        <family val="2"/>
        <charset val="204"/>
      </rPr>
      <t xml:space="preserve">merfolk </t>
    </r>
    <r>
      <rPr>
        <sz val="10"/>
        <color rgb="FF000000"/>
        <rFont val="Arial"/>
        <family val="2"/>
        <charset val="204"/>
      </rPr>
      <t xml:space="preserve">(MM 218) are comparatively low. The dwarves are two prospectors named Jurmsch and Oldor, and they are old as dirt. The duergar's name is Kolben, and he is very large, dumb, and gullible. The humans are a Waterdhavian family compromising of the father Holger, the mother Tosi, the two daughters Megam and Illy, and a young boy named Reigan. The merfolk woman's name is Haasa, and she is Jahalaha's mother as detailed in </t>
    </r>
    <r>
      <rPr>
        <i/>
        <sz val="10"/>
        <color rgb="FF000000"/>
        <rFont val="Arial"/>
        <family val="2"/>
        <charset val="204"/>
      </rPr>
      <t>Saboteurs in the Harbor Ward</t>
    </r>
    <r>
      <rPr>
        <sz val="10"/>
        <color rgb="FF000000"/>
        <rFont val="Arial"/>
        <family val="2"/>
        <charset val="204"/>
      </rPr>
      <t>.</t>
    </r>
  </si>
  <si>
    <t>Thieving Magpie!</t>
  </si>
  <si>
    <t>Some little shit steals trinkets and valuables from all over town. Finally, the wise leader of the Mandibles has decided to offer a bounty for the capture of the culprit. Only after all of his stuff vanished, of course! Either kill that nuisance and keep the treasure or bring his head to Orden Zord in the Crookspar Parlor. Then you'll get a load of tokens to gamble with!</t>
  </si>
  <si>
    <t>The thief is a floating skull named Morte. People are afraid of him since he appears to be a new skull in town. Morte stays clear of the actual Skulls of Skullport and hoards his stolen treasure in an old drainage pipe that leads into the Sargauth. He needs the funds to pay a mage who promised to return Morte to his far away home. Morte is a sarcastic loudmouth who defends himself with vicious bites and curses. The mage (MM 347) in question is a mem
ber of the Fray who plans to sacrifice Morte to support Skullport's mantle.
Despite its name that hints at its preferred habitat, the mudfish tastes excellent. Mushlings are dumplings made from a mushroom that can be found in the caves and tunnels that surround Skullport. Its dull taste is improved with different spices that pirates bring to Skullport. The ghost (MM 147) which lives in one of the Sullied Crown's rooms is what remains of the owner's mother. The proprietor, Gunderbradt, offers the characters free lodging for a lifetime if they manage to get rid of the enervating “guest.” Wilgold's mother didn't move on to the afterlife since she must continue to nag Wilgold because of his sloppy attitude.</t>
  </si>
  <si>
    <t>Monster-Man Found Murdered in Trollskull Alley!</t>
  </si>
  <si>
    <t>Waterdeep: Andruthra Thorn of the Watch will confirm only that they recovered "the corpse of an unknown man" from the notorious dead-end alley this morn, but several local residents and tradesfolk (notably Haunzro Thlam, of Thlam's Fresh Loaves of Immar Street, who was making early deliveries of his famous morningfeast buns) confirm that the "stabbed and cut open" man: naked but for a pair of boots: had one unusual feature: his body sported a ratlike, hairless tail more than a foot long!
The Watch took the remains to Farwatch Tower for examination, displaying only the face to interested persons, but the murdered man is as yet unidentified. Watchful Order mages were seen at work in the alley.
Located north of Delzorin Street in North Ward, Trollskull Alley was for years a favorite spot for duels and trysts, and local Watch patrols scour it regularly.</t>
  </si>
  <si>
    <t>Serious Carriage Crash on Sul Street</t>
  </si>
  <si>
    <t>Waterdeep: Three draft horses were injured early today, a delivery cart destroyed, and the display window of Aumra's Fine Potteryworks (on west-side Sul north of Zarimtar) demolished by a flying cart-wheel, when an illegal race ended in disaster.
Two men are in Watch custody, but no names have been released pending further investigation. There's talk that the guilty fled, and those arrested were drunks betting on the race, not participants.
The long, straight north-south streets in Sea and North Wards have for years hosted various pell-mell races and chases. Sul Street in particular seems a favored site for so-called "chariot challenges." These are cart or carriage races wherein citizens: usually young apprentices finished with their deliveries but still in possession of small open carts belonging to their masters: dash in pairs, almost always from north to south, to an agreed-upon endpoint. Local residents often complain about noisy cartwheels, hooves, and shouts or oaths, but some say the loudest complainers are those who bet on losing racers. Impromptu betting is the norm at such races.</t>
  </si>
  <si>
    <t>New Scent Makes Faces Glow</t>
  </si>
  <si>
    <t>Waterdeep: Yestereve, several Waterdhavian matrons were deeply frightened hours after applying a new scent to their faces. The fragrance, "Waterfall Kiss," is made and marketed by the half-elf Jhamanthra Tsathree, of Tsathree's Comforts shop on Golden Serpent Street in North Ward. Jhamanthra confirms her first sales were made early yesterday, but insists she was "entirely unaware" that Waterfall Kiss can make faces glow. The fragrance is a secret brew of herbs in water, which creates a clear, strong-smelling, slightly oily liquid used as a facial wash. It removes dirt and "tired skin" and leaves its scent behind.
The glow: a vivid lime green that comes on suddenly, and lasts for hours: occurs only when certain rouges and powders are applied to Kiss-treated skin. Most of the startled users were furious (one has reportedly hired a mage to "Do to that trickster what she did to me!"), but several enjoyed the attention.
Young wealthy Waterdhavians are flocking to Tsathree's Comforts to procure their own supplies. Kiss sells for 3 gp/handbottle: but may soon be more: street resale prices of 6 to 9 gp have been reported. A new fad may be in the making, as revelers experiment with making other skin areas glow.</t>
  </si>
  <si>
    <t xml:space="preserve">Ship Sinks at Docks </t>
  </si>
  <si>
    <t xml:space="preserve">	• Waterdeep: The caravel Laughing Lady, sailing out of Myratma in Tethyr and owned by Phandro Emburrgel of that city (a wealthy shipper and investments-procurer who owns five other trading vessels), sank overnight at the Southlook wharf, at the foot of Net Street.
The Lady arrived in Waterdeep yestermorn, and her cargo of milled barley had been safely offloaded into leased warehouses off Asteril's Way. Emburrgel's agents in Waterdeep were said to be assembling a cargo of mixed trade goods for the voyage back to Myratma, but their identities and whereabouts remain unknown as of this writing.
The Guard and the Watch are both investigating the causes of the sinking, even as wizards of the Watchful Order and Raulinvur's Ropehaul barges are raising the ship. According to Raulinvur, the Lady will first be taken onto the beach nigh the East Torchtower known to folk of Dock Ward as "the Stinking Sands." This will be done to dry the vessel out and to see if her timbers retain enough strength to be worth a rebuild. If not, the ship will be broken up for salvage wood. If so, the work will be done in the keel-dock of Arnagus the Shipwright "in the Elbow" (the angle enclosed to the north and east by Dock Street).</t>
  </si>
  <si>
    <t>News</t>
  </si>
  <si>
    <t>Text</t>
  </si>
  <si>
    <t>Nobles Demand Halt to Sale of Paintings</t>
  </si>
  <si>
    <t xml:space="preserve">Waterdeep: Agents and members of the Phull noble family burst into a public sale of paintings this morn and angrily demanded the sale be stopped. They attempted to seize certain items and were accused of attempted theft. Swords were drawn, brief strife followed with no one suffering serious injuries (witnesses say the vendors defended themselves by using the disputed items as shields, causing the Phulls to put up their blades), and the Watch summoned.
Watch officer Estrar Thongolyr says no charges have yet been laid and no persons were detained, but the Watch has taken possession of the disputed items pending magisterial decision. As with most matters involving nobility, proceedings are almost certain to be referred to the Lords of the city.
The sale, by merchants of the newly established Flying Falcons Coster, was held at the Frowning Face* rental hall, which is west-front of the High Road and facing down River Street.
The family Phull claim the disputed items, which were painted panels depicting portraits of distinguished-looking, richly garbed men and women, were stolen from their city villa in North Ward late last year, and these portraits depict dead, much-loved forebearers. One would-be buyer said that if this is true, the artists "flattered the Phulls incredibly" (not an uncommon practice, when portraits of the wealthy and powerful are limned) or "perhaps the family is much fallen into coarseness of features since the time of the people depicted."
*The hall is so-named for the appearance of its street-facing wall, which is of fieldstone sculpted into the likeness of a severe human face, with windows for the eyes and the entry doors located in the mouth.
</t>
  </si>
  <si>
    <t>Waterdeep: A notorious murderer from Amn was cornered in Snail Street (Dock Ward) yestereve and hacked to death by men who'd hunted him from Athkatla, the city where he slew at least sixty merchants.
Induth Haelor, called "Haelor of the Heads" because he decapitated his victims, was described by a witness to the slaying as a "young, nervous-looking, spider-thin" man with long, tangled dark hair, many daggers about his person, and "great, staring dark eyes."_x000B_Said outlander merchant Imryn Thalgallop of Iriaebor, a dealer in curios and sundries from Inner Sea lands: "A dozen men or more came down on him, from north and south, then out from side-alleys and shops, whistling to each other. They drew in around him in a ring, quite menacing: and he knew they'd got him! He rushed one of them, downed the man with three or four hurled knives, and crossed blades with the next: but by then they were all around him. They cut him up, they did, right into pieces there in the street!"_x000B_Watch patrols were on the scene almost before the slayers were done, and the hunters from Amn did not resist arrest. They told the Watch calmly they bore commissions from "the rulers of Amn" authorizing them to put Haelor to death, and that to punish them would be to "incur the displeasure of a trading land that could crush this city." At the time of this writing, it's not known if magisters or Lords of the city were impressed by such arguments.
Haelor is said to have become deranged when the loss of all his invested funds in crooked dealings cost him the favor of his father and then his betrothed; his victims are all thought to have been men he thought swindled him. His habit of seizing a particular amount of coin from each victim supports this tale and suggests that he was replacing their portion of his losses, "to the last copper."_x000B_Several witnesses, including Thalgallop, say Haelor continuously hissed, "Slurdren! Slurdren!" (Amnian slang meaning "a ruthless, ruinous-to-society turncoin;" turncoin means "swindler") as he fought and died. Folk of Snail Street swear they heard the same word hissed last night, in the empty darkness of the street, at the murder scene</t>
  </si>
  <si>
    <t>Fugitive from Amn Hunted in Snail Street</t>
  </si>
  <si>
    <t>South Ward Cobbler Finds Rubies</t>
  </si>
  <si>
    <t xml:space="preserve">		Waterdeep: Dharjamyn Thauntle has collected "pretty rocks" for years, buying "stones from afar" from caravan masters. A short, stout citizen of respectable years, Thauntle says he can no longer swing a pick with "sureness," nor scramble up the brigand-haunted tors and cliffs within a halfday ride of the city. So he has turned to scaling the slopes of Mount Waterdeep despite City Guard disapproval.
Somewhere thereon, before sunset yestereve, he split a rock along a "soft streak" and found that it held six rubies of worthy size. Local gemcutters scoff at Thauntle's tale, but a nameless one of them purchased his stones this morn.
Horthan Hethdance of the Guard warns that citizens who "tear apart the mountainside looking for gems or anything else" can expect "arrest, at the very least!"
The cobbler's shop, Thauntle's Good Heels and Soles, stands on the north side of Olaim's Cut.</t>
  </si>
  <si>
    <t>Flying Snake Seen in Sea Ward</t>
  </si>
  <si>
    <t xml:space="preserve">		Waterdeep: Chanszra Ahlmhaund, a wealthy widow of the Street of Whispers, says she looked out of a high window at dimmergloam* yestereve, and saw a snake flying past: "As long as my coach horse! Black, mottled green: with eyes like green flames! Nasty, 'twas, and looking for someone specific, too, I swear to the gods!"
The Street of Whispers is known for courtesans, soothsayers, and dabblers in minor magics. The Watch confirms several licenses for enspelled pets and guardian beasts are held by area dwellers, but none describes a wingéd snake.
However, at least two noble families with nearby mansions, Estelmer and Zun, have "sarser licenses" (named for the long-ago clerk who devised them, and often called "allcloak licenses" because they cover all nonprohibited beasts a property owner may wish to import, trade in, or keep). Anyone seeing the snake is asked to alert the Watch.
*When bright sunset is gone from city spires but not the sky, many Waterdhavians pause to enjoy this last, soft daylight.</t>
  </si>
  <si>
    <t>Strange Fire on Cage Street</t>
  </si>
  <si>
    <t>Waterdeep: A high-coin gown, cloak, and fineries shop on the "northwest block" of Cage Street in Castle Ward erupted in flames yesterday: bright, vivid blue flames that lacked heat and smoke, consumed nothing, and soon vanished. Staff of Mhalavo's Brightstar could give no reason for the mysterious conflagration, and they insisted it was no "bid for fame" on their part.
Lady Shopmatron Daztriiya Ghallowglond opined that the blaze was "obviously magic . . . and so many who use such forces are malicious and untrustworthy, even deranged." Ghallowglond believes mischief was a more likely reason than madness, and "if it was an attempt to distract staff so as to steal our superb wares, it failed utterly: as such attempts always will."
Ghallowglond warned would-be thieves that the Brightstar is guarded by "unseen and very attentive eyes." She felt the Watch "responded too slowly, given our importance and proximity to Ahghairon's Tower and the Palace," and expects them to prevent "further problems," while the Brightstar will remain "the first choice of discerning courtiers, as well as of visitors to our city having important civic or social engagements, who desire to be clad appropriately.".</t>
  </si>
  <si>
    <t>Shapechanger on the Loose!</t>
  </si>
  <si>
    <t>Waterdeep: Shoppers on the Street of the Tusks in Trades Ward were startled yesterday by a lone being that ran south down the street, changing its shape repeatedly as it made various screams, wails, and grunts. No one noticed where it came from, and after stumbling hurriedly down the busy street, it turned east into even busier Vellaar's Lane: where no one seems to have noticed it (suggesting either a magical disappearance or an immediate cessation of beast-shapes).
Along its brief run, the being passed two startled members of the City Watch, who were off duty and buying pastries and beer for a walk and talk*; a clerk from the Palace on official duty; and several well-respected senior officials of various guilds. All agree that they saw such things as tentacles, elephant heads, stag antlers, "dozens of flowing, opening eyes and mouths," wings, and a shark tail. It's not known if they witnessed an illusion; the results of a magical prank, curse, or punishment; an experimental spell gone wrong; or something more sinister. Persons with any information about the shapechanging display are asked to report what they know to the Watch; testimony will be kept in strict confidence.
*A meal taken while walking and talking in the streets, in this case as they strolled home from work.</t>
  </si>
  <si>
    <t>Waterdeep: A tall, curvaceous, dusky-skinned human woman wearing a decorative veil (as many wealthy Waterdhavian women do when facing the stinks of the docks, slaughterhouses, and livestock pens of the southern city) is sought by the Watch today after she murdered someone on an open street at dawn in Dock Ward.
Witnesses say the unfamiliar-to-all woman, probably an outlander, encountered a fishmonger in Book Street before the doors of the Sunset Satyr tavern (east-front Book Street, north-fronting Candle Lane). She spoke with him briefly, and then drew a "needle-thin rapier of great length" and thrust it through him. All agree the conversation was neither friendly nor heated, no oaths nor emphatic words were exchanged, and the attack was a complete surprise. Pierced through the heart, the victim (later identified as Aldo Nurlamyn of the Dancing Marlin Market, Net Street, Dock Ward) fell dead, and the woman strode away.
One Itham Flarmar (of Stathor's Boots and Weathercloaks in Book Street) accosted her, but she whirled and slashed at him with her still-drawn rapier until he fled: whereupon she walked "purposefully but unhurrying" into Drakiir Street, where she disappeared.
Flarmar tore off her veil, and says he found himself facing "an angry but beautiful face, with very large, dark brown eyes, a pert nose: but from her upper lip and cheekbones down, all was a writhing tangle of fanged snake-heads, framing a sucking mouth!" Other witnesses saw no snake-heads in their brief glimpses, but described the woman's lower face as "a mass of coiling, slithering tentacles" or "reaching eels."
The Watch has retained Nurlamyn's body and the mysterious woman's veil for examination, and they ask anyone seeing "a tall, dusky-skinned woman with a covering or anything unusual about her face" to contact them immediately.</t>
  </si>
  <si>
    <t>Tentacle-Faced Woman Sought in Book Street Stabbing</t>
  </si>
  <si>
    <t>Merchant Slays Rival in Bizarre Attack</t>
  </si>
  <si>
    <t>Confession in Flavauro Slaying</t>
  </si>
  <si>
    <t>Brawl Erupts after Guild Hikes Dues</t>
  </si>
  <si>
    <t>Chiming Gems Hit of Promenade</t>
  </si>
  <si>
    <t>Palace Fined over Outlander Injury</t>
  </si>
  <si>
    <t>Treasure Found in Sea Ward Well</t>
  </si>
  <si>
    <t>Tharantra Husband-Hunting Again</t>
  </si>
  <si>
    <t>Sharp Rise in Silversheen</t>
  </si>
  <si>
    <t>Double Wedding on Spindle Street</t>
  </si>
  <si>
    <t>Man Wounds Self, Vanishes</t>
  </si>
  <si>
    <t>Waterdeep: Shopkeeper Saldremor Rivryn of Rivryn's Blades and Sharpenings on west-front Gaustus Street in Trades Ward was astonished late yesterday after he sold a "nondescript old knife" to the outlander who "looked to be from Amn, or northern Tethyr, mayhap." The purchaser laid down three coppers: properly minted, recent "thumbs" from Cormyr, Rivryn notes: for the old dagger, which Rivryn bought months ago from an "adventuring band under Tymora's frown, who took ten gold for a huge sack of old weapons and mongery. Salvaged from a ruined mansion in the woods nigh Secomber, they said." 
The outlander kissed the blade, cried out, "At last!" with some emotion: and plunged the blade into his own shoulder. Blood spurted, the man drew forth the bloody blade and kissed it again, and then, Rivryn claims, "just faded away into the air." 
Rivryn insists his tale is no bid for customers. He judges the wound not fatal, "if the blade be untainted and all left to heal rather than flow." The origins, identity, and fate of the outlander remain unknown; Watch investigations proceed.</t>
  </si>
  <si>
    <t>Waterdeep: Unmarried sisters who own adjoining houses on west-front Spindle Street in Trades Ward have just married each other's street-level tenants. Sharlma and Ierithue Steelhawk, some forty-odd summers old, inherited the buildings from their father, the famous archer and adventurer Duroamyn "Deathstrike" Steelhawk. 
As in many Waterdhavian tallhouses, they dwell on the topmost floors, letting out the floors immediately beneath to tenants, who also rent the street level below as a shop. Sharlma has the more northerly house. The buildings share a common wall, and the sisters' apartments connect. 
It was commonly known that Sharlma and her tenant, the wizard Starago Nye of Starnight Spells and Magelore (minor castings, identifications, advice), were longtime lovers. Ierithue and her tenant, Bhelgrair Yathro of Yathro's Adventurers' Outfitting (ropes, maps, weapons, tents), were thought to enjoy similar relations. Rumors abound about what led the four to switch partners and engage in formal union. The couples kept celebrations private, and they have announced no plans for changes in the business of the shops.</t>
  </si>
  <si>
    <t>Waterdeep: Last tenday's announcement that the sculptor Marleon Krendlemar (of Swords Street, Castle Ward) intends to cast his next gigantic statue in silversheen has led to steep increases in the overcounter price of the shiny make-metal. Sometimes called "alloys," make-metals are mixtures of smelted metals such as iron and zinc, often with small amounts of more valuable metals, and strange "secret ingredients." The alchemists who produce make-metals always keep amounts, processes, and precise ingredients secret, citing the perilous nature of the work (which all too often ends in poisonings, acid fleshmelt, or deadly explosions). 
Silversheen, the glossy, mirror-bright silver "metal" seen in many local decorative castings, is smooth, heavy, and too brittle to see service in armor, fastenings, struts, or cookware. Devised decades ago by Eremaun Uthchantaer of Amphail, silversheen saw the secrets of its creation "get out" when the alchemist died and his dozen-some workers scattered, each taking its secrets. Waterdeep is currently home to at least seven silversheen makers; their wares are sold as finished castings or in "melt-bars" the size of a human forearm (formerly about 1 gp each; now 5 gp or more).</t>
  </si>
  <si>
    <t>Waterdeep: Notorious local "lady of pleasure" Nauloene Tharantra (of Sevenlamps Cut, Castle Ward), who for years ran the Heartflame festhall on Snail Street in Dock Ward until the Night of Pirates, is seeking a husband once more. 
Tharantra has been wed nine times. Five husbands died (at least two, rumors whisper, with Tharantra's direct help); two fled Waterdeep loudly denouncing the Flouncing Flame's freespending, loving-all ways; one was revealed as a doppelganger and slain in the streets; and Tharantra threw out her last (the Innarlithan merchant Mharelk Thorlkan), paying to have their union broken. Announcing herself "sufficiently recovered from Thorlkan's cruelties," Tharantra took the stage at the Splendid Falcon theater and dancehall (Street of Bells, Castle Ward, east-front four doors north of the Pampered Traveler inn) in a striking gown made of crisscrossing chains and teardrop blue diamond "dangles," to tell the city she's seeking a mate once more. 
The Night of Pirates befell late in the Uktar of the Year of the Shield. The pirate-lord Elro Starankh of the Nelanther, and three of his crews (ninety-six seadogs strong), visited the Heartflame and offered to wed every working-lass there. The bride-price was twenty dragons per head to Tharantra and ten thousand dragons each to the brides. All but two accepted, and Starankh set fire to the Heartflame in a wild, dancing celebration. The ornate Arrowsar Apartments now stand on the festhall site.</t>
  </si>
  <si>
    <t>Waterdeep: City wells are covered to prevent casual contaminations (by the tossing into them of refuse, nightsoil buckets, pet bodies, and the bodies of murder victims or those folk hope to soon become murder victims), and both dredged and inspected regularly. Palace speakers say occasional stolen items and incriminating weapons are found therein, plus dropped water "dippers" and occasionally rings or other small personal items, but it's unlikely any substantial treasure could be successfully hidden in a well without immediate discovery.
However, the Courtyard of the Well north of Whim Street has apparently hosted a magically concealed treasure for some years. Watchful Order member Dormallen Rathanagor (of Rathangor's Mysteries, The Street of Silks, Castle Ward) was demonstrating an arcane eye spell to an apprentice yestermorn, demonstrating how it could see down the well if a light source was lowered in the water-bucket, when his inadvertent use of some arcane words triggered a magic left in place by someone else: and a block of stone in the wall of the well flew out of its socket and up into his hands, yielding up its small but valuable cache of gemstones.
Rathangor steadfastly refuses to reveal what gems he gained or the words he uttered. The Palace has issued a public warning that the penalty for anyone caught "disturbing" city wells will be the same as for well poisonings: instant, on-the-spot execution.</t>
  </si>
  <si>
    <t>Waterdeep: Magister Kaulyn Maurestyn today awarded the spice merchant Haumian Draethe of Tharsult 700 dragons from city coffers. In his judgment, Maurestyn decreed city "neglect in dealing with afore-reported perils" of crumbling stonework at the River Gate was the direct cause of the partial arch collapse a tenday ago that broke Draethe's arm, leg, and cart.
Though Watchful Order wizards took charge of the merchant's cart and runaway team almost immediately, and city-hired priests from the Plinth healed him of his injuries, Draethe suffered four days of lost sales and some spoilage of wares.
The judgment is expected to unleash a torrent of claims from citizens and visitors claiming past and present losses from similar perceived Palace maintenance failures, but Lord Piergeiron moved swiftly to stem such a flood by declaring, "The judgment of one magister in one case may differ from the judgments of others, in others."</t>
  </si>
  <si>
    <t>Waterdeep: A three-day promenade has just ended in the Pegasipillars rental hall (on the High Road south-fronting Buckle Alley, Castle Ward). Its highlights were the yet-unsolved theft of a coffer of forty matched, white opals, and the display of gems enspelled to play tunes (as a series of faint, repeating chimes, when lit and gently warmed by candle flames). A handful of wealthy buyers, notably agents of several Waterdhavian noble families, purchased several of the gems.
Many cabals, costers, guilds, and mercantile associations come to Waterdeep to present promenades (called "trade fests" in Tethyr and "trademoots" in Cormyr and the Vilhon). Unlike a market or trading fair, where many merchants sell a variety of wares, a promenade is a public showing and sale by merchants dealing in a single "field" of wares.
The Handful of Stars promenade is a new event that the Gemcutters Fellowship announces at short notice (to cut down on thievery, it's rumored). The Gemcutters Fellowship is a loose association of jewel merchants in coastal cities from Luskan to Tashluta, and the Jewelers' Guild of Waterdeep officially denounced them a month ago. Despite their views about the fellowship, the guild made no move to prevent the promenade (after, strong and persistent rumors suggest, the Gemcutters presented a large gift of trade-bars to the guild).</t>
  </si>
  <si>
    <t>Waterdeep: The Old Guildhall on Gaustus Street, Trades Ward, was the scene of a wild fight this morning, when Master Turnstone of the Cellarers' and Plumbers' Guild announced a stiff hike in guild dues. Guildmembers formerly paid dues of 7 sp/month, but dues will now be levied at 4 gp/month for the remainder of the year, and 5 gp/month thereafter.
If, that is, Master Turnstone and his officers survive that long. An uproar occurred among guildmembers when rumors of the planned increase leaked out: and members came to the Guildhall armed with pipes, picks, and hammers, obviously expecting trouble.
Trouble met their expectations, as defiant guildmembers rushed the front tables where the officers were gathered, loyalists hastened to defend them, and pitched battle broke out. Four Watch patrols answered alarm calls, cordoned off the hall, and summoned the Guard: who were forced to use vials of sleepsmoke gas to quell hostilities.
Unconfirmed reports say dozens of guildmembers are dead, senseless and near death, or wounded. In fact, almost everyone who attended the meeting has at least one broken limb or extremity, and the interior of the Old Guildhall is a "shattered shambles".</t>
  </si>
  <si>
    <t>Waterdeep: A Beacon Street grocer has admitted to stabbing the popular actor, dancer, and former adventurer Mistram Flavauro last month. The handsome, debonair Flavauro was notorious for his popularity with Waterdhavian ladies from all wards and walks of life, and many suspected his slaying was the work of an enraged husband, father, or brother of one of his sometimes thrice-daily conquests. If Armest Harrigo's confession is true, these suspicions were correct.
Harrigo, of Harrigo's Good Table (east-front Beacon, three doors south of its moot with Shoor Street), is a short, stout, bustling man of mild and breathless manner. Even Watch officers say he seems an unlikely physical specimen to catch and best the acrobatic, weapons-wise Flavauro in combat. Harrigo claims a customer told him Flavauro was hosting both of Harrigo's sisters (the unmarried Harrigo siblings dwell together above the grocery) in his luxurious tallhouse on Ivory Street, Sea Ward. Harrigo furiously hastened there, found this truth, and attacked Flavauro.
He says his sisters angrily bade him begone, and the naked Flavauro mocked his cleaver and turnip knife, laughing so wildly that Harrigo easily slashed the man's fingers with the one, and buried the other hilt-deep in Flavauro's belly. He says Flavauro backed away screaming and fell through a window to land impaled on the stony spears of heroic statues in his own garden below. Harrigo plundered the murdered man's wine cellar to calm his hysterical sisters, and led them home, reeling and giggling, in the dark hours: much to the amusement of no less than six Watch patrols on the way.
Harrigo claims he'd defend his kin the same way again, and he confessed recently only because of visions sent him by holy Chauntea. Watch officers have recorded his words, but not yet said if Harrigo will stand trial. Over forty persons have confessed to Flavauro's slaying, but an anonymous Watch officer said details of Harrigo's confession make it the first to match "certain evidence" in the matter. A Watch guard remains on duty in Flavauro's many-times-plundered home.</t>
  </si>
  <si>
    <t>Waterdeep: A long-standing feud between trade rivals ended in tragedy early this morn when Vlaeren Tonstal, proprietor of Tonstal's Beast Remedies (of north-front Sulmor Street, North Ward), was murdered by another natural medicines merchant, Delgor Emmerthyl of Emmerthyl's Wildwonders (north-front Tarnath Street, North Ward). Witnesses say Emmerthyl clubbed Tonstal to the ground with a stuffed dire rat, shattering his skull, and then thrust the rat into Tonstal's mouth, returning to his own shop to letter a placard, which he returned and placed in the obviously dead Tonstal's hands.
The placard read: "Here lies one of the most evil men in Waterdeep, lawbreaking and greedy to the last, who finally choked on one of his kin."
North Ward neighbors of the two (who both rented out the floors above their shops to tenants, and lived a few doors apart on luxurious Saerdoun Street) say Tonstal and Emmerthyl had waged a war of increasingly nasty pranks, hoaxes and dark rumors, and heated words for years. The beginnings of this feud are forgotten, perhaps even by Emmerthyl (who's now in Watch custody, awaiting trial).</t>
  </si>
  <si>
    <t>NEWS</t>
  </si>
  <si>
    <t>NOTICEBOARD</t>
  </si>
  <si>
    <t>The party notices a special deal at a nearby shop. Perhaps they are offering 25% off healing potions or buy 2 get 1 magic item free!</t>
  </si>
  <si>
    <t xml:space="preserve"> The party comes across a large group of people crowded around two individuals. They are shouting obscenities at one another and appear ready to fight. Turns out they are both sleeping with the same woman. The party can let the fight happen or intervene to prevent violence.</t>
  </si>
  <si>
    <t>The party hears a local crier advertising a drink called Slag Ale. It is made with a bit ofmolten lava and anyone that orders a pint that is not a dwarf must sign a waiver since it can eat through their stomach. Any non-dwarf that finishes the drink is awarded a free room for the night, a free dinner, and gets to add their name to the Wall of Champions.</t>
  </si>
  <si>
    <t xml:space="preserve"> The party comes across a wishing well. It is filled with thousands of copper, pieces but there are a few pieces of silver and gold tossed in as well. It is out in the open and there are beggars abound, but everyone seems to respect that the wishing well is off limits for any sort of thievery. Many people are convinced the well is blessed by the gods.</t>
  </si>
  <si>
    <t>The party comes across a new store. It is called Patterson's Peculiar Pets. He has a number of exotic creatures for sale, but they come at a premium.</t>
  </si>
  <si>
    <t>Another group of adventurers is staggering through town. It looks as if they are barely hanging onto life. If the party asks them what happened, they will be told about a powerful creature plaguing an abandoned building in town or perhaps one of the nearby farms. There is a reward given by the city for dispatching this foe.</t>
  </si>
  <si>
    <t>A ills start going off in the distance and people clear the streets. There has been a wedding between two members of important families in the region. Perhaps this will cause friendship where there was much strife or completely reshape politics in the area. Perhaps a neighboring lord is displeased with this and it leads to war!</t>
  </si>
  <si>
    <t>A boy no older than 12 runs up to the party and nervously asks if he can accompany them on their adventures. He offers to serve as a squire. He is an orphan so this city has nothing left for him, so even a death out in the wilds is better than a life of begging on the streets day after day.</t>
  </si>
  <si>
    <t>There is a caravan moving through the city. It is incredibly well defended with two dozen guards escorting a single armored cart that is covered with a fine purple cloth. Word around town is that they've found a hidden relic belonging to the former ruler of the city that is thought to be quite dangerous. They are incredibly worried someone will try to steal it.</t>
  </si>
  <si>
    <t>There is a man standing on a crate shouting at the top of his lungs about the unfairness of a local lord and how the people need to rise up against him. The lord seized his farm after the man refused to pay his taxes because the amount was too high. He lost his crops to a blight and the lord did nothing to help and now he seeks vengeance.</t>
  </si>
  <si>
    <t>RANDOM ENCOUNTERS</t>
  </si>
  <si>
    <t>RUMORS</t>
  </si>
  <si>
    <t>WATCH</t>
  </si>
  <si>
    <t>RANDOM GUARD</t>
  </si>
  <si>
    <t>Selected ward</t>
  </si>
  <si>
    <t>tsmfrmv08_frdv</t>
  </si>
  <si>
    <t>Ander  Helder</t>
  </si>
  <si>
    <t xml:space="preserve"> Malark  Buckman</t>
  </si>
  <si>
    <t xml:space="preserve"> Fodel  Kulenov</t>
  </si>
  <si>
    <t xml:space="preserve"> Bran  Stormwind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</si>
</sst>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0.00\ &quot;₽&quot;_-;\-* #,##0.00\ &quot;₽&quot;_-;_-* &quot;-&quot;??\ &quot;₽&quot;_-;_-@_-"/>
    <numFmt numFmtId="164" formatCode="&quot;$&quot;#,##0"/>
    <numFmt numFmtId="165" formatCode="h:mm;@"/>
  </numFmts>
  <fonts count="276">
    <font>
      <sz val="11"/>
      <color theme="1"/>
      <name val="Calibri"/>
      <family val="2"/>
      <charset val="204"/>
      <scheme val="minor"/>
    </font>
    <font>
      <sz val="11"/>
      <color theme="1"/>
      <name val="Segoe UI"/>
      <family val="2"/>
      <charset val="204"/>
    </font>
    <font>
      <sz val="11"/>
      <color theme="1"/>
      <name val="Segoe UI"/>
      <family val="2"/>
      <charset val="204"/>
    </font>
    <font>
      <sz val="11"/>
      <color theme="0"/>
      <name val="Calibri"/>
      <family val="2"/>
      <charset val="204"/>
      <scheme val="minor"/>
    </font>
    <font>
      <sz val="10"/>
      <name val="Arial"/>
      <family val="2"/>
      <charset val="204"/>
    </font>
    <font>
      <b/>
      <sz val="10"/>
      <color theme="0"/>
      <name val="Arial"/>
      <family val="2"/>
      <charset val="204"/>
    </font>
    <font>
      <sz val="9"/>
      <color indexed="81"/>
      <name val="Tahoma"/>
      <family val="2"/>
      <charset val="204"/>
    </font>
    <font>
      <b/>
      <sz val="9"/>
      <color indexed="81"/>
      <name val="Tahoma"/>
      <family val="2"/>
      <charset val="204"/>
    </font>
    <font>
      <sz val="11"/>
      <color rgb="FF000000"/>
      <name val="Calibri"/>
      <family val="2"/>
      <charset val="204"/>
      <scheme val="minor"/>
    </font>
    <font>
      <sz val="12"/>
      <color rgb="FF000000"/>
      <name val="Arial Unicode MS"/>
      <family val="2"/>
      <charset val="204"/>
    </font>
    <font>
      <sz val="12"/>
      <color rgb="FF000000"/>
      <name val="Trebuchet MS"/>
      <family val="2"/>
      <charset val="204"/>
    </font>
    <font>
      <sz val="12"/>
      <color theme="1"/>
      <name val="Calibri"/>
      <family val="2"/>
      <charset val="204"/>
      <scheme val="minor"/>
    </font>
    <font>
      <sz val="12"/>
      <color rgb="FFFFFFFF"/>
      <name val="Trebuchet MS"/>
      <family val="2"/>
      <charset val="204"/>
    </font>
    <font>
      <sz val="7"/>
      <color rgb="FF000000"/>
      <name val="Times New Roman"/>
      <family val="1"/>
      <charset val="204"/>
    </font>
    <font>
      <u/>
      <sz val="11"/>
      <color theme="10"/>
      <name val="Calibri"/>
      <family val="2"/>
      <charset val="204"/>
      <scheme val="minor"/>
    </font>
    <font>
      <b/>
      <sz val="12"/>
      <color theme="0"/>
      <name val="Trebuchet MS"/>
      <family val="2"/>
      <charset val="204"/>
    </font>
    <font>
      <sz val="12"/>
      <color theme="0"/>
      <name val="Trebuchet MS"/>
      <family val="2"/>
      <charset val="204"/>
    </font>
    <font>
      <sz val="9"/>
      <color rgb="FF000000"/>
      <name val="Book Antiqua"/>
      <family val="1"/>
      <charset val="204"/>
    </font>
    <font>
      <vertAlign val="superscript"/>
      <sz val="9"/>
      <color rgb="FF000000"/>
      <name val="Book Antiqua"/>
      <family val="1"/>
      <charset val="204"/>
    </font>
    <font>
      <sz val="11"/>
      <color theme="1"/>
      <name val="Calibri"/>
      <family val="2"/>
      <charset val="204"/>
      <scheme val="minor"/>
    </font>
    <font>
      <b/>
      <sz val="11"/>
      <color theme="0"/>
      <name val="Calibri"/>
      <family val="2"/>
      <charset val="204"/>
      <scheme val="minor"/>
    </font>
    <font>
      <b/>
      <sz val="16"/>
      <color theme="0"/>
      <name val="Calibri"/>
      <family val="2"/>
      <charset val="204"/>
      <scheme val="minor"/>
    </font>
    <font>
      <b/>
      <sz val="12"/>
      <color theme="0"/>
      <name val="Calibri"/>
      <family val="2"/>
      <charset val="204"/>
      <scheme val="minor"/>
    </font>
    <font>
      <sz val="16"/>
      <color theme="0"/>
      <name val="Algerian"/>
      <family val="5"/>
    </font>
    <font>
      <sz val="14"/>
      <color theme="0"/>
      <name val="Algerian"/>
      <family val="5"/>
    </font>
    <font>
      <b/>
      <sz val="16"/>
      <color theme="0"/>
      <name val="Algerian"/>
      <family val="5"/>
    </font>
    <font>
      <b/>
      <sz val="11"/>
      <color theme="1"/>
      <name val="Calibri"/>
      <family val="2"/>
      <charset val="204"/>
      <scheme val="minor"/>
    </font>
    <font>
      <sz val="10"/>
      <color theme="1"/>
      <name val="Times New Roman"/>
      <family val="1"/>
      <charset val="204"/>
    </font>
    <font>
      <sz val="12"/>
      <color rgb="FF000000"/>
      <name val="Calibri"/>
      <family val="2"/>
      <charset val="204"/>
      <scheme val="minor"/>
    </font>
    <font>
      <sz val="12"/>
      <color rgb="FF000000"/>
      <name val="Arial"/>
      <family val="2"/>
      <charset val="204"/>
    </font>
    <font>
      <sz val="11"/>
      <name val="Calibri"/>
      <family val="2"/>
      <charset val="204"/>
      <scheme val="minor"/>
    </font>
    <font>
      <b/>
      <sz val="14"/>
      <color theme="0"/>
      <name val="Calibri"/>
      <family val="2"/>
      <charset val="204"/>
      <scheme val="minor"/>
    </font>
    <font>
      <sz val="11"/>
      <color rgb="FF3F4244"/>
      <name val="Calibri"/>
      <family val="2"/>
      <charset val="204"/>
      <scheme val="minor"/>
    </font>
    <font>
      <sz val="10"/>
      <color rgb="FF000000"/>
      <name val="Arial"/>
      <family val="2"/>
      <charset val="204"/>
    </font>
    <font>
      <sz val="12"/>
      <color rgb="FF000000"/>
      <name val="Verdana"/>
      <family val="2"/>
      <charset val="204"/>
    </font>
    <font>
      <b/>
      <sz val="11"/>
      <color rgb="FF000000"/>
      <name val="Calibri"/>
      <family val="2"/>
      <charset val="204"/>
      <scheme val="minor"/>
    </font>
    <font>
      <sz val="12"/>
      <color rgb="FF000000"/>
      <name val="Calibri"/>
      <family val="2"/>
      <charset val="204"/>
    </font>
    <font>
      <sz val="12"/>
      <color theme="1"/>
      <name val="Calibri"/>
      <family val="2"/>
      <charset val="204"/>
    </font>
    <font>
      <sz val="11"/>
      <color theme="0"/>
      <name val="Algerian"/>
      <family val="5"/>
    </font>
    <font>
      <b/>
      <sz val="11"/>
      <color rgb="FF000000"/>
      <name val="Verdana"/>
      <family val="2"/>
      <charset val="204"/>
    </font>
    <font>
      <sz val="8"/>
      <color rgb="FF000000"/>
      <name val="Verdana"/>
      <family val="2"/>
      <charset val="204"/>
    </font>
    <font>
      <i/>
      <sz val="8"/>
      <color rgb="FF000000"/>
      <name val="Verdana"/>
      <family val="2"/>
      <charset val="204"/>
    </font>
    <font>
      <i/>
      <sz val="11"/>
      <color rgb="FF000000"/>
      <name val="Calibri"/>
      <family val="2"/>
      <charset val="204"/>
      <scheme val="minor"/>
    </font>
    <font>
      <i/>
      <sz val="11"/>
      <color theme="1"/>
      <name val="Calibri"/>
      <family val="2"/>
      <charset val="204"/>
      <scheme val="minor"/>
    </font>
    <font>
      <sz val="11"/>
      <color rgb="FF333333"/>
      <name val="Calibri"/>
      <family val="2"/>
      <charset val="204"/>
      <scheme val="minor"/>
    </font>
    <font>
      <strike/>
      <sz val="11"/>
      <color theme="0"/>
      <name val="Calibri"/>
      <family val="2"/>
      <charset val="204"/>
      <scheme val="minor"/>
    </font>
    <font>
      <b/>
      <sz val="11"/>
      <name val="Calibri"/>
      <family val="2"/>
      <charset val="204"/>
      <scheme val="minor"/>
    </font>
    <font>
      <sz val="18"/>
      <color theme="0"/>
      <name val="Algerian"/>
      <family val="5"/>
    </font>
    <font>
      <b/>
      <sz val="12"/>
      <name val="Philosopher"/>
    </font>
    <font>
      <sz val="24"/>
      <name val="Marcellus SC"/>
    </font>
    <font>
      <sz val="12"/>
      <name val="Philosopher"/>
    </font>
    <font>
      <sz val="12"/>
      <name val="Marcellus SC"/>
    </font>
    <font>
      <sz val="11"/>
      <color rgb="FF0B5394"/>
      <name val="Philosopher"/>
    </font>
    <font>
      <sz val="10"/>
      <color rgb="FF999999"/>
      <name val="Philosopher"/>
    </font>
    <font>
      <sz val="11"/>
      <color rgb="FFB45F06"/>
      <name val="Philosopher"/>
    </font>
    <font>
      <i/>
      <sz val="11"/>
      <color rgb="FF666666"/>
      <name val="Philosopher"/>
    </font>
    <font>
      <sz val="18"/>
      <name val="Marcellus SC"/>
    </font>
    <font>
      <sz val="36"/>
      <name val="Marcellus SC"/>
    </font>
    <font>
      <sz val="11"/>
      <color rgb="FFBF9000"/>
      <name val="Philosopher"/>
    </font>
    <font>
      <sz val="11"/>
      <color rgb="FF38761D"/>
      <name val="Philosopher"/>
    </font>
    <font>
      <sz val="20"/>
      <color theme="1"/>
      <name val="Calibri Light"/>
      <family val="2"/>
      <charset val="204"/>
    </font>
    <font>
      <sz val="10"/>
      <color rgb="FF767676"/>
      <name val="Calibri"/>
      <family val="2"/>
      <charset val="204"/>
      <scheme val="minor"/>
    </font>
    <font>
      <b/>
      <sz val="10.5"/>
      <color rgb="FFFFFFFF"/>
      <name val="Calibri"/>
      <family val="2"/>
      <charset val="204"/>
      <scheme val="minor"/>
    </font>
    <font>
      <sz val="11"/>
      <color theme="1"/>
      <name val="Cambria Math"/>
      <family val="1"/>
      <charset val="204"/>
    </font>
    <font>
      <i/>
      <sz val="11"/>
      <name val="Merriweather"/>
    </font>
    <font>
      <sz val="11"/>
      <name val="Merriweather"/>
    </font>
    <font>
      <i/>
      <sz val="11"/>
      <color rgb="FFE69138"/>
      <name val="Merriweather"/>
    </font>
    <font>
      <i/>
      <sz val="11"/>
      <color rgb="FFFF9900"/>
      <name val="Merriweather"/>
    </font>
    <font>
      <i/>
      <sz val="11"/>
      <color rgb="FF000000"/>
      <name val="Merriweather"/>
    </font>
    <font>
      <sz val="11"/>
      <color rgb="FF000000"/>
      <name val="Merriweather"/>
    </font>
    <font>
      <sz val="11"/>
      <color rgb="FF333333"/>
      <name val="Merriweather"/>
    </font>
    <font>
      <i/>
      <u/>
      <sz val="11"/>
      <color rgb="FF0000FF"/>
      <name val="Merriweather"/>
    </font>
    <font>
      <sz val="10"/>
      <name val="Merriweather"/>
    </font>
    <font>
      <sz val="10"/>
      <color rgb="FF6611CC"/>
      <name val="Arial"/>
      <family val="2"/>
      <charset val="204"/>
    </font>
    <font>
      <b/>
      <sz val="10"/>
      <name val="Arial"/>
      <family val="2"/>
      <charset val="204"/>
    </font>
    <font>
      <b/>
      <sz val="10"/>
      <color rgb="FF9900FF"/>
      <name val="Arial"/>
      <family val="2"/>
      <charset val="204"/>
    </font>
    <font>
      <u/>
      <sz val="11"/>
      <color rgb="FF000000"/>
      <name val="Merriweather"/>
    </font>
    <font>
      <i/>
      <sz val="10"/>
      <color rgb="FFE69138"/>
      <name val="Arial"/>
      <family val="2"/>
      <charset val="204"/>
    </font>
    <font>
      <b/>
      <u/>
      <sz val="11"/>
      <color rgb="FF38761D"/>
      <name val="Philosopher"/>
      <charset val="204"/>
    </font>
    <font>
      <b/>
      <u/>
      <sz val="11"/>
      <color rgb="FFB45F06"/>
      <name val="Philosopher"/>
      <charset val="204"/>
    </font>
    <font>
      <sz val="12"/>
      <name val="Calibri Light"/>
      <family val="2"/>
      <charset val="204"/>
    </font>
    <font>
      <i/>
      <sz val="12"/>
      <name val="Calibri"/>
      <family val="2"/>
      <charset val="204"/>
      <scheme val="minor"/>
    </font>
    <font>
      <sz val="12"/>
      <name val="Calibri"/>
      <family val="2"/>
      <charset val="204"/>
      <scheme val="minor"/>
    </font>
    <font>
      <vertAlign val="superscript"/>
      <sz val="12"/>
      <name val="Calibri"/>
      <family val="2"/>
      <charset val="204"/>
      <scheme val="minor"/>
    </font>
    <font>
      <u/>
      <sz val="12"/>
      <name val="Calibri"/>
      <family val="2"/>
      <charset val="204"/>
      <scheme val="minor"/>
    </font>
    <font>
      <b/>
      <sz val="11"/>
      <color theme="0"/>
      <name val="Cambria"/>
      <family val="1"/>
      <charset val="204"/>
    </font>
    <font>
      <b/>
      <sz val="16"/>
      <color theme="0"/>
      <name val="Cambria"/>
      <family val="1"/>
      <charset val="204"/>
    </font>
    <font>
      <sz val="11"/>
      <color theme="1"/>
      <name val="Segoe UI"/>
      <family val="2"/>
      <charset val="204"/>
    </font>
    <font>
      <sz val="8"/>
      <color theme="1"/>
      <name val="Verdana"/>
      <family val="2"/>
      <charset val="204"/>
    </font>
    <font>
      <b/>
      <sz val="8"/>
      <color theme="1"/>
      <name val="Verdana"/>
      <family val="2"/>
      <charset val="204"/>
    </font>
    <font>
      <b/>
      <sz val="10"/>
      <color rgb="FF000000"/>
      <name val="Verdana"/>
      <family val="2"/>
      <charset val="204"/>
    </font>
    <font>
      <b/>
      <sz val="8"/>
      <color rgb="FF000000"/>
      <name val="Verdana"/>
      <family val="2"/>
      <charset val="204"/>
    </font>
    <font>
      <sz val="12"/>
      <color theme="0"/>
      <name val="Book Antiqua"/>
      <family val="1"/>
      <charset val="204"/>
    </font>
    <font>
      <strike/>
      <sz val="11"/>
      <color theme="1"/>
      <name val="Calibri"/>
      <family val="2"/>
      <charset val="204"/>
      <scheme val="minor"/>
    </font>
    <font>
      <u/>
      <sz val="11"/>
      <color theme="1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sz val="11"/>
      <color rgb="FFFF0000"/>
      <name val="Calibri"/>
      <family val="2"/>
      <charset val="204"/>
      <scheme val="minor"/>
    </font>
    <font>
      <i/>
      <sz val="11"/>
      <color rgb="FF7F7F7F"/>
      <name val="Calibri"/>
      <family val="2"/>
      <charset val="204"/>
      <scheme val="minor"/>
    </font>
    <font>
      <b/>
      <u/>
      <sz val="14"/>
      <color theme="0"/>
      <name val="Calibri"/>
      <family val="2"/>
      <charset val="204"/>
      <scheme val="minor"/>
    </font>
    <font>
      <u/>
      <sz val="16"/>
      <color theme="0"/>
      <name val="Algerian"/>
      <family val="5"/>
    </font>
    <font>
      <u/>
      <sz val="16"/>
      <color theme="0"/>
      <name val="Segoe UI Emoji"/>
      <family val="2"/>
    </font>
    <font>
      <u/>
      <sz val="16"/>
      <color theme="0"/>
      <name val="Algerian"/>
      <family val="2"/>
    </font>
    <font>
      <b/>
      <sz val="11"/>
      <name val="Calibri"/>
      <family val="2"/>
      <charset val="204"/>
    </font>
    <font>
      <sz val="11"/>
      <name val="Calibri"/>
      <family val="2"/>
      <charset val="204"/>
    </font>
    <font>
      <sz val="11"/>
      <color theme="1"/>
      <name val="Times New Roman"/>
      <family val="1"/>
      <charset val="204"/>
    </font>
    <font>
      <b/>
      <sz val="18"/>
      <color theme="1"/>
      <name val="Arial"/>
      <family val="2"/>
      <charset val="204"/>
    </font>
    <font>
      <b/>
      <sz val="10"/>
      <color theme="1"/>
      <name val="Arial"/>
      <family val="2"/>
      <charset val="204"/>
    </font>
    <font>
      <sz val="10"/>
      <color theme="1"/>
      <name val="Arial"/>
      <family val="2"/>
      <charset val="204"/>
    </font>
    <font>
      <sz val="7.5"/>
      <color theme="1"/>
      <name val="Arial"/>
      <family val="2"/>
      <charset val="204"/>
    </font>
    <font>
      <b/>
      <sz val="18"/>
      <color rgb="FFCC0000"/>
      <name val="Arial"/>
      <family val="2"/>
      <charset val="204"/>
    </font>
    <font>
      <sz val="14"/>
      <color rgb="FF000000"/>
      <name val="Times New Roman"/>
      <family val="1"/>
      <charset val="204"/>
    </font>
    <font>
      <b/>
      <sz val="14"/>
      <color rgb="FF000000"/>
      <name val="Times New Roman"/>
      <family val="1"/>
      <charset val="204"/>
    </font>
    <font>
      <b/>
      <i/>
      <sz val="14"/>
      <color rgb="FF000000"/>
      <name val="Times New Roman"/>
      <family val="1"/>
      <charset val="204"/>
    </font>
    <font>
      <b/>
      <i/>
      <u/>
      <sz val="14"/>
      <color rgb="FF000000"/>
      <name val="Times New Roman"/>
      <family val="1"/>
      <charset val="204"/>
    </font>
    <font>
      <i/>
      <sz val="14"/>
      <color rgb="FF000000"/>
      <name val="Times New Roman"/>
      <family val="1"/>
      <charset val="204"/>
    </font>
    <font>
      <sz val="10"/>
      <color theme="1"/>
      <name val="Segoe UI"/>
      <family val="2"/>
      <charset val="204"/>
    </font>
    <font>
      <b/>
      <u/>
      <sz val="10"/>
      <color theme="1"/>
      <name val="Segoe UI"/>
      <family val="2"/>
      <charset val="204"/>
    </font>
    <font>
      <u/>
      <sz val="11"/>
      <color theme="1"/>
      <name val="Segoe UI"/>
      <family val="2"/>
      <charset val="204"/>
    </font>
    <font>
      <i/>
      <sz val="9"/>
      <color theme="1"/>
      <name val="Segoe UI"/>
      <family val="2"/>
      <charset val="204"/>
    </font>
    <font>
      <sz val="12"/>
      <color theme="1"/>
      <name val="Segoe UI"/>
      <family val="2"/>
      <charset val="204"/>
    </font>
    <font>
      <b/>
      <sz val="11"/>
      <color theme="1"/>
      <name val="Segoe UI"/>
      <family val="2"/>
      <charset val="204"/>
    </font>
    <font>
      <b/>
      <sz val="14"/>
      <color theme="0"/>
      <name val="Algerian"/>
      <family val="5"/>
    </font>
    <font>
      <b/>
      <i/>
      <sz val="11"/>
      <color theme="1"/>
      <name val="Segoe UI"/>
      <family val="2"/>
      <charset val="204"/>
    </font>
    <font>
      <sz val="8.5"/>
      <color theme="1"/>
      <name val="Calibri"/>
      <family val="2"/>
      <charset val="204"/>
      <scheme val="minor"/>
    </font>
    <font>
      <sz val="12"/>
      <color theme="0"/>
      <name val="Calibri"/>
      <family val="2"/>
      <charset val="204"/>
      <scheme val="minor"/>
    </font>
    <font>
      <sz val="18"/>
      <color theme="0"/>
      <name val="Calibri"/>
      <family val="2"/>
      <charset val="204"/>
      <scheme val="minor"/>
    </font>
    <font>
      <u/>
      <sz val="12"/>
      <color theme="0"/>
      <name val="Algerian"/>
      <family val="5"/>
    </font>
    <font>
      <i/>
      <sz val="10"/>
      <color rgb="FF000000"/>
      <name val="Arial"/>
      <family val="2"/>
      <charset val="204"/>
    </font>
    <font>
      <b/>
      <u/>
      <sz val="18"/>
      <color theme="0"/>
      <name val="Calibri"/>
      <family val="2"/>
      <charset val="204"/>
      <scheme val="minor"/>
    </font>
    <font>
      <sz val="11"/>
      <color rgb="FF000000"/>
      <name val="Arial"/>
      <family val="2"/>
      <charset val="204"/>
    </font>
    <font>
      <b/>
      <sz val="18"/>
      <color theme="0"/>
      <name val="Algerian"/>
      <family val="5"/>
    </font>
    <font>
      <b/>
      <sz val="12"/>
      <color rgb="FF000000"/>
      <name val="Arial"/>
      <family val="2"/>
      <charset val="204"/>
    </font>
    <font>
      <sz val="12"/>
      <color rgb="FF000000"/>
      <name val="Microsoft Sans Serif"/>
      <family val="2"/>
      <charset val="204"/>
    </font>
    <font>
      <b/>
      <sz val="8.5"/>
      <color rgb="FF000000"/>
      <name val="Calibri"/>
      <family val="2"/>
      <charset val="204"/>
      <scheme val="minor"/>
    </font>
    <font>
      <b/>
      <sz val="11"/>
      <color rgb="FF000000"/>
      <name val="Arial"/>
      <family val="2"/>
      <charset val="204"/>
    </font>
    <font>
      <u/>
      <sz val="10"/>
      <color rgb="FF000000"/>
      <name val="Arial"/>
      <family val="2"/>
      <charset val="204"/>
    </font>
    <font>
      <u/>
      <sz val="10"/>
      <color rgb="FF0000FF"/>
      <name val="Arial"/>
      <family val="2"/>
      <charset val="204"/>
    </font>
    <font>
      <strike/>
      <sz val="10"/>
      <color rgb="FF000000"/>
      <name val="Arial"/>
      <family val="2"/>
      <charset val="204"/>
    </font>
    <font>
      <strike/>
      <sz val="10"/>
      <name val="Arial"/>
      <family val="2"/>
      <charset val="204"/>
    </font>
    <font>
      <u/>
      <sz val="11"/>
      <color theme="0"/>
      <name val="Calibri"/>
      <family val="2"/>
      <charset val="204"/>
      <scheme val="minor"/>
    </font>
    <font>
      <sz val="8"/>
      <color rgb="FF000000"/>
      <name val="Arial"/>
      <family val="2"/>
      <charset val="204"/>
    </font>
    <font>
      <sz val="11"/>
      <color rgb="FF000000"/>
      <name val="Cambria"/>
      <family val="1"/>
      <charset val="204"/>
    </font>
    <font>
      <b/>
      <sz val="10.5"/>
      <color rgb="FF000000"/>
      <name val="Palatino Linotype"/>
      <family val="1"/>
      <charset val="204"/>
    </font>
    <font>
      <sz val="8"/>
      <color theme="1"/>
      <name val="Calibri"/>
      <family val="2"/>
      <charset val="204"/>
      <scheme val="minor"/>
    </font>
    <font>
      <b/>
      <sz val="8"/>
      <color rgb="FFFF0000"/>
      <name val="Calibri"/>
      <family val="2"/>
      <charset val="204"/>
      <scheme val="minor"/>
    </font>
    <font>
      <sz val="8"/>
      <color rgb="FFBFBFBF"/>
      <name val="Calibri"/>
      <family val="2"/>
      <charset val="204"/>
      <scheme val="minor"/>
    </font>
    <font>
      <sz val="11"/>
      <color rgb="FFFFC000"/>
      <name val="Calibri"/>
      <family val="2"/>
      <charset val="204"/>
      <scheme val="minor"/>
    </font>
    <font>
      <sz val="11"/>
      <color theme="2" tint="-0.89999084444715716"/>
      <name val="Calibri"/>
      <family val="2"/>
      <charset val="204"/>
      <scheme val="minor"/>
    </font>
    <font>
      <sz val="10"/>
      <color theme="0"/>
      <name val="Algerian"/>
      <family val="5"/>
    </font>
    <font>
      <sz val="8.5"/>
      <color theme="1"/>
      <name val="Book Antiqua"/>
      <family val="1"/>
      <charset val="204"/>
    </font>
    <font>
      <i/>
      <sz val="9"/>
      <color rgb="FF000000"/>
      <name val="Book Antiqua"/>
      <family val="1"/>
      <charset val="204"/>
    </font>
    <font>
      <sz val="11"/>
      <color rgb="FF3A3A3A"/>
      <name val="Arial"/>
      <family val="2"/>
      <charset val="204"/>
    </font>
    <font>
      <sz val="11"/>
      <color rgb="FF0148C2"/>
      <name val="Arial"/>
      <family val="2"/>
      <charset val="204"/>
    </font>
    <font>
      <b/>
      <sz val="11"/>
      <color rgb="FF3A3A3A"/>
      <name val="Arial"/>
      <family val="2"/>
      <charset val="204"/>
    </font>
    <font>
      <b/>
      <sz val="16"/>
      <color rgb="FF990033"/>
      <name val="Uncial ATT"/>
    </font>
    <font>
      <vertAlign val="superscript"/>
      <sz val="12"/>
      <color rgb="FF000000"/>
      <name val="Arial"/>
      <family val="2"/>
      <charset val="204"/>
    </font>
    <font>
      <sz val="10"/>
      <color rgb="FF000000"/>
      <name val="Arial"/>
      <family val="2"/>
      <charset val="204"/>
    </font>
    <font>
      <sz val="12"/>
      <color theme="1"/>
      <name val="Baldur"/>
    </font>
    <font>
      <sz val="12"/>
      <color theme="0"/>
      <name val="Baldur"/>
    </font>
    <font>
      <sz val="11"/>
      <color rgb="FF00B0F0"/>
      <name val="Calibri"/>
      <family val="2"/>
      <charset val="204"/>
      <scheme val="minor"/>
    </font>
    <font>
      <sz val="11"/>
      <color theme="7" tint="0.79998168889431442"/>
      <name val="Calibri"/>
      <family val="2"/>
      <charset val="204"/>
      <scheme val="minor"/>
    </font>
    <font>
      <sz val="11"/>
      <color rgb="FFFFFF00"/>
      <name val="Calibri"/>
      <family val="2"/>
      <charset val="204"/>
      <scheme val="minor"/>
    </font>
    <font>
      <sz val="11"/>
      <color theme="9" tint="0.79998168889431442"/>
      <name val="Calibri"/>
      <family val="2"/>
      <charset val="204"/>
      <scheme val="minor"/>
    </font>
    <font>
      <sz val="11"/>
      <color theme="1"/>
      <name val="Calibri"/>
      <family val="2"/>
      <scheme val="minor"/>
    </font>
    <font>
      <b/>
      <sz val="16"/>
      <color theme="1"/>
      <name val="Calibri"/>
      <family val="2"/>
      <scheme val="minor"/>
    </font>
    <font>
      <sz val="12"/>
      <color theme="1"/>
      <name val="Calibri"/>
      <family val="2"/>
      <scheme val="minor"/>
    </font>
    <font>
      <sz val="11"/>
      <name val="Calibri"/>
      <family val="2"/>
      <scheme val="minor"/>
    </font>
    <font>
      <sz val="8"/>
      <color rgb="FF444444"/>
      <name val="Verdana"/>
      <family val="2"/>
      <charset val="204"/>
    </font>
    <font>
      <sz val="12"/>
      <name val="Times New Roman"/>
      <family val="1"/>
      <charset val="204"/>
    </font>
    <font>
      <sz val="14"/>
      <name val="Times New Roman"/>
      <family val="1"/>
      <charset val="204"/>
    </font>
    <font>
      <sz val="12"/>
      <color rgb="FF000000"/>
      <name val="Times New Roman"/>
      <family val="1"/>
      <charset val="204"/>
    </font>
    <font>
      <sz val="10"/>
      <color rgb="FF000000"/>
      <name val="Helvetica Neue"/>
    </font>
    <font>
      <sz val="14"/>
      <name val="Arial"/>
      <family val="2"/>
      <charset val="204"/>
    </font>
    <font>
      <sz val="8"/>
      <color theme="1"/>
      <name val="Calibri"/>
      <family val="2"/>
      <scheme val="minor"/>
    </font>
    <font>
      <b/>
      <sz val="18"/>
      <color theme="1"/>
      <name val="Calibri"/>
      <family val="2"/>
      <scheme val="minor"/>
    </font>
    <font>
      <b/>
      <u/>
      <sz val="8"/>
      <color theme="1"/>
      <name val="Calibri"/>
      <family val="2"/>
      <scheme val="minor"/>
    </font>
    <font>
      <b/>
      <sz val="10"/>
      <color theme="1"/>
      <name val="Calibri"/>
      <family val="2"/>
      <scheme val="minor"/>
    </font>
    <font>
      <b/>
      <sz val="10"/>
      <color rgb="FF000000"/>
      <name val="Calibri"/>
      <family val="2"/>
      <scheme val="minor"/>
    </font>
    <font>
      <b/>
      <u/>
      <sz val="6"/>
      <color theme="1"/>
      <name val="Calibri"/>
      <family val="2"/>
      <scheme val="minor"/>
    </font>
    <font>
      <b/>
      <u/>
      <sz val="8"/>
      <color rgb="FF000000"/>
      <name val="Calibri"/>
      <family val="2"/>
      <scheme val="minor"/>
    </font>
    <font>
      <b/>
      <sz val="8"/>
      <color theme="1"/>
      <name val="Calibri"/>
      <family val="2"/>
      <scheme val="minor"/>
    </font>
    <font>
      <sz val="6"/>
      <color theme="1"/>
      <name val="Calibri"/>
      <family val="2"/>
      <scheme val="minor"/>
    </font>
    <font>
      <sz val="6"/>
      <color theme="0"/>
      <name val="Calibri"/>
      <family val="2"/>
      <scheme val="minor"/>
    </font>
    <font>
      <sz val="8"/>
      <color theme="1"/>
      <name val="Calibri"/>
      <family val="2"/>
    </font>
    <font>
      <sz val="8"/>
      <color rgb="FF000000"/>
      <name val="Calibri"/>
      <family val="2"/>
      <scheme val="minor"/>
    </font>
    <font>
      <sz val="8"/>
      <name val="Calibri"/>
      <family val="2"/>
      <scheme val="minor"/>
    </font>
    <font>
      <sz val="6"/>
      <name val="Calibri"/>
      <family val="2"/>
      <scheme val="minor"/>
    </font>
    <font>
      <b/>
      <u/>
      <sz val="6"/>
      <color rgb="FF000000"/>
      <name val="Calibri"/>
      <family val="2"/>
      <scheme val="minor"/>
    </font>
    <font>
      <sz val="6"/>
      <color rgb="FF000000"/>
      <name val="Calibri"/>
      <family val="2"/>
      <scheme val="minor"/>
    </font>
    <font>
      <sz val="6"/>
      <color rgb="FF000000"/>
      <name val="Calibri"/>
      <family val="2"/>
    </font>
    <font>
      <u/>
      <sz val="8"/>
      <color rgb="FF000000"/>
      <name val="Calibri"/>
      <family val="2"/>
      <scheme val="minor"/>
    </font>
    <font>
      <sz val="7"/>
      <color theme="1"/>
      <name val="Calibri"/>
      <family val="2"/>
      <scheme val="minor"/>
    </font>
    <font>
      <u/>
      <sz val="8"/>
      <color theme="1"/>
      <name val="Calibri"/>
      <family val="2"/>
      <scheme val="minor"/>
    </font>
    <font>
      <u/>
      <sz val="6"/>
      <color theme="1"/>
      <name val="Calibri"/>
      <family val="2"/>
      <scheme val="minor"/>
    </font>
    <font>
      <sz val="7"/>
      <color rgb="FF000000"/>
      <name val="Calibri"/>
      <family val="2"/>
      <scheme val="minor"/>
    </font>
    <font>
      <sz val="20"/>
      <color theme="0"/>
      <name val="Algerian"/>
      <family val="5"/>
    </font>
    <font>
      <sz val="6"/>
      <color theme="1"/>
      <name val="Calibri"/>
      <family val="2"/>
      <charset val="204"/>
      <scheme val="minor"/>
    </font>
    <font>
      <b/>
      <sz val="12"/>
      <color theme="1"/>
      <name val="Calibri"/>
      <family val="2"/>
      <scheme val="minor"/>
    </font>
    <font>
      <sz val="18"/>
      <color theme="1"/>
      <name val="Calibri"/>
      <family val="2"/>
      <charset val="204"/>
      <scheme val="minor"/>
    </font>
    <font>
      <b/>
      <sz val="18"/>
      <color theme="1"/>
      <name val="Calibri"/>
      <family val="2"/>
      <charset val="204"/>
      <scheme val="minor"/>
    </font>
    <font>
      <sz val="22"/>
      <color theme="1"/>
      <name val="Calibri"/>
      <family val="2"/>
      <charset val="204"/>
      <scheme val="minor"/>
    </font>
    <font>
      <b/>
      <sz val="22"/>
      <color theme="1"/>
      <name val="Calibri"/>
      <family val="2"/>
      <charset val="204"/>
      <scheme val="minor"/>
    </font>
    <font>
      <b/>
      <u/>
      <sz val="18"/>
      <color rgb="FFFFFF00"/>
      <name val="Calibri"/>
      <family val="2"/>
      <charset val="204"/>
      <scheme val="minor"/>
    </font>
    <font>
      <sz val="48"/>
      <color rgb="FFFFFF00"/>
      <name val="Algerian"/>
      <family val="5"/>
    </font>
    <font>
      <b/>
      <sz val="18"/>
      <color rgb="FFFFFF00"/>
      <name val="Calibri"/>
      <family val="2"/>
      <scheme val="minor"/>
    </font>
    <font>
      <b/>
      <sz val="18"/>
      <color rgb="FFFFFF00"/>
      <name val="Baldur"/>
    </font>
    <font>
      <sz val="11"/>
      <color rgb="FF000099"/>
      <name val="Calibri"/>
      <family val="2"/>
      <charset val="204"/>
      <scheme val="minor"/>
    </font>
    <font>
      <u/>
      <sz val="11"/>
      <color theme="0"/>
      <name val="a_AntiqueTrady"/>
      <family val="1"/>
      <charset val="204"/>
    </font>
    <font>
      <b/>
      <sz val="12"/>
      <color rgb="FF000000"/>
      <name val="Calibri"/>
      <family val="2"/>
      <charset val="1"/>
      <scheme val="minor"/>
    </font>
    <font>
      <b/>
      <sz val="12"/>
      <color rgb="FF000000"/>
      <name val="Calibri"/>
      <family val="2"/>
      <charset val="204"/>
      <scheme val="minor"/>
    </font>
    <font>
      <sz val="12"/>
      <color theme="1"/>
      <name val="Lora"/>
    </font>
    <font>
      <sz val="8"/>
      <name val="Calibri"/>
      <family val="2"/>
      <charset val="204"/>
      <scheme val="minor"/>
    </font>
    <font>
      <sz val="12"/>
      <name val="Abhaya Libre"/>
    </font>
    <font>
      <i/>
      <sz val="18"/>
      <name val="Alegreya"/>
    </font>
    <font>
      <sz val="12"/>
      <color rgb="FF808080"/>
      <name val="Abhaya Libre"/>
    </font>
    <font>
      <sz val="12"/>
      <color rgb="FF000000"/>
      <name val="Abhaya Libre"/>
    </font>
    <font>
      <b/>
      <sz val="14"/>
      <color rgb="FFFFFF00"/>
      <name val="Calibri"/>
      <family val="2"/>
      <charset val="204"/>
      <scheme val="minor"/>
    </font>
    <font>
      <sz val="10"/>
      <color rgb="FF1A1A1B"/>
      <name val="Arial"/>
      <family val="2"/>
      <charset val="204"/>
    </font>
    <font>
      <sz val="10"/>
      <color rgb="FF000000"/>
      <name val="Roboto"/>
    </font>
    <font>
      <b/>
      <sz val="12"/>
      <color theme="1"/>
      <name val="Calibri"/>
      <family val="2"/>
      <charset val="204"/>
      <scheme val="minor"/>
    </font>
    <font>
      <b/>
      <sz val="12"/>
      <name val="Calibri"/>
      <family val="2"/>
      <charset val="204"/>
      <scheme val="minor"/>
    </font>
    <font>
      <i/>
      <sz val="12"/>
      <color rgb="FF000000"/>
      <name val="Calibri"/>
      <family val="2"/>
      <charset val="204"/>
      <scheme val="minor"/>
    </font>
    <font>
      <sz val="12"/>
      <color rgb="FFFFFF00"/>
      <name val="Calibri"/>
      <family val="2"/>
      <charset val="204"/>
      <scheme val="minor"/>
    </font>
    <font>
      <sz val="12"/>
      <color rgb="FF3F4244"/>
      <name val="Calibri"/>
      <family val="2"/>
      <charset val="204"/>
      <scheme val="minor"/>
    </font>
    <font>
      <strike/>
      <sz val="11"/>
      <name val="Calibri"/>
      <family val="2"/>
      <charset val="204"/>
      <scheme val="minor"/>
    </font>
    <font>
      <strike/>
      <sz val="11"/>
      <color rgb="FFFF0000"/>
      <name val="Calibri"/>
      <family val="2"/>
      <charset val="204"/>
      <scheme val="minor"/>
    </font>
    <font>
      <sz val="11"/>
      <color rgb="FF000000"/>
      <name val="Calibri"/>
      <family val="2"/>
      <scheme val="minor"/>
    </font>
    <font>
      <sz val="11"/>
      <color rgb="FFCD853F"/>
      <name val="Calibri"/>
      <family val="2"/>
      <charset val="204"/>
      <scheme val="minor"/>
    </font>
    <font>
      <sz val="11"/>
      <color theme="0"/>
      <name val="Calibri"/>
      <family val="2"/>
      <scheme val="minor"/>
    </font>
    <font>
      <b/>
      <sz val="11"/>
      <color rgb="FF000000"/>
      <name val="Calibri"/>
      <family val="2"/>
      <scheme val="minor"/>
    </font>
    <font>
      <b/>
      <vertAlign val="superscript"/>
      <sz val="11"/>
      <color rgb="FF000000"/>
      <name val="Calibri"/>
      <family val="2"/>
      <scheme val="minor"/>
    </font>
    <font>
      <vertAlign val="superscript"/>
      <sz val="11"/>
      <color rgb="FF000000"/>
      <name val="Calibri"/>
      <family val="2"/>
      <scheme val="minor"/>
    </font>
    <font>
      <u/>
      <sz val="11"/>
      <name val="Calibri"/>
      <family val="2"/>
      <charset val="204"/>
      <scheme val="minor"/>
    </font>
    <font>
      <i/>
      <sz val="11"/>
      <name val="Calibri"/>
      <family val="2"/>
      <charset val="204"/>
      <scheme val="minor"/>
    </font>
    <font>
      <sz val="11"/>
      <color rgb="FF1E1E1E"/>
      <name val="Calibri"/>
      <family val="2"/>
      <charset val="204"/>
      <scheme val="minor"/>
    </font>
    <font>
      <b/>
      <i/>
      <sz val="11"/>
      <color theme="0"/>
      <name val="Calibri"/>
      <family val="2"/>
      <charset val="204"/>
      <scheme val="minor"/>
    </font>
    <font>
      <b/>
      <u/>
      <sz val="11"/>
      <color theme="0"/>
      <name val="Calibri"/>
      <family val="2"/>
      <charset val="204"/>
      <scheme val="minor"/>
    </font>
    <font>
      <b/>
      <sz val="11"/>
      <color rgb="FFFF0000"/>
      <name val="Calibri"/>
      <family val="2"/>
      <charset val="204"/>
      <scheme val="minor"/>
    </font>
    <font>
      <sz val="11"/>
      <color rgb="FF3A3A3A"/>
      <name val="Calibri"/>
      <family val="2"/>
      <charset val="204"/>
      <scheme val="minor"/>
    </font>
    <font>
      <sz val="11"/>
      <name val="Calibri"/>
      <family val="2"/>
      <charset val="204"/>
      <scheme val="minor"/>
    </font>
    <font>
      <b/>
      <sz val="10"/>
      <color rgb="FF222222"/>
      <name val="Arial"/>
      <family val="2"/>
      <charset val="204"/>
    </font>
    <font>
      <sz val="10"/>
      <color rgb="FF222222"/>
      <name val="Arial"/>
      <family val="2"/>
      <charset val="204"/>
    </font>
    <font>
      <b/>
      <i/>
      <sz val="12"/>
      <name val="Calibri"/>
      <family val="2"/>
      <charset val="204"/>
      <scheme val="minor"/>
    </font>
    <font>
      <b/>
      <sz val="10"/>
      <color rgb="FF000000"/>
      <name val="Arial"/>
      <family val="2"/>
      <charset val="204"/>
    </font>
    <font>
      <sz val="11"/>
      <color theme="1"/>
      <name val="Calibri"/>
      <family val="2"/>
      <charset val="204"/>
    </font>
    <font>
      <sz val="8"/>
      <color rgb="FF000000"/>
      <name val="Courier New"/>
      <family val="3"/>
      <charset val="204"/>
    </font>
    <font>
      <i/>
      <sz val="11"/>
      <name val="Calibri"/>
      <family val="2"/>
      <charset val="204"/>
    </font>
    <font>
      <sz val="11"/>
      <color theme="0"/>
      <name val="Calibri"/>
      <family val="2"/>
      <charset val="204"/>
    </font>
    <font>
      <b/>
      <sz val="11"/>
      <color theme="0"/>
      <name val="Calibri"/>
      <family val="2"/>
      <charset val="204"/>
    </font>
    <font>
      <sz val="16"/>
      <color theme="0"/>
      <name val="Calibri"/>
      <family val="2"/>
      <charset val="204"/>
      <scheme val="minor"/>
    </font>
    <font>
      <sz val="18"/>
      <color rgb="FF000000"/>
      <name val="Arial"/>
      <family val="2"/>
      <charset val="204"/>
    </font>
    <font>
      <b/>
      <sz val="12"/>
      <color rgb="FFFF0000"/>
      <name val="Calibri"/>
      <family val="2"/>
      <charset val="204"/>
      <scheme val="minor"/>
    </font>
    <font>
      <b/>
      <sz val="10"/>
      <color rgb="FFFF0000"/>
      <name val="Verdana"/>
      <family val="2"/>
      <charset val="204"/>
    </font>
    <font>
      <sz val="7.5"/>
      <color rgb="FF000000"/>
      <name val="Verdana"/>
      <family val="2"/>
      <charset val="204"/>
    </font>
    <font>
      <sz val="7.5"/>
      <color theme="1"/>
      <name val="Verdana"/>
      <family val="2"/>
      <charset val="204"/>
    </font>
    <font>
      <b/>
      <sz val="7.5"/>
      <color theme="1"/>
      <name val="Verdana"/>
      <family val="2"/>
      <charset val="204"/>
    </font>
    <font>
      <sz val="16"/>
      <color rgb="FF58180D"/>
      <name val="Times New Roman"/>
      <family val="1"/>
      <charset val="204"/>
    </font>
    <font>
      <sz val="10"/>
      <color theme="1"/>
      <name val="Calibri"/>
      <family val="2"/>
      <charset val="204"/>
      <scheme val="minor"/>
    </font>
    <font>
      <b/>
      <sz val="14"/>
      <color theme="1"/>
      <name val="Calibri"/>
      <family val="2"/>
      <charset val="204"/>
      <scheme val="minor"/>
    </font>
    <font>
      <b/>
      <sz val="16"/>
      <color theme="1"/>
      <name val="Calibri"/>
      <family val="2"/>
      <charset val="204"/>
      <scheme val="minor"/>
    </font>
    <font>
      <sz val="18"/>
      <color rgb="FFFFFF00"/>
      <name val="Zatanna Misdirection"/>
    </font>
    <font>
      <b/>
      <sz val="12"/>
      <color rgb="FFFFFF00"/>
      <name val="Abhaya Libre"/>
      <charset val="204"/>
    </font>
    <font>
      <sz val="12"/>
      <color rgb="FF808080"/>
      <name val="Calibri"/>
      <family val="2"/>
      <charset val="204"/>
      <scheme val="minor"/>
    </font>
    <font>
      <b/>
      <sz val="26"/>
      <color theme="0"/>
      <name val="GoudyMedieval"/>
    </font>
    <font>
      <sz val="26"/>
      <color theme="0"/>
      <name val="GoudyMedieval"/>
    </font>
    <font>
      <sz val="10"/>
      <name val="Abhaya Libre"/>
    </font>
  </fonts>
  <fills count="102">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FF0000"/>
        <bgColor indexed="64"/>
      </patternFill>
    </fill>
    <fill>
      <patternFill patternType="solid">
        <fgColor rgb="FFFFFFFF"/>
        <bgColor indexed="64"/>
      </patternFill>
    </fill>
    <fill>
      <patternFill patternType="solid">
        <fgColor rgb="FFC00000"/>
        <bgColor indexed="64"/>
      </patternFill>
    </fill>
    <fill>
      <patternFill patternType="solid">
        <fgColor theme="7" tint="-0.499984740745262"/>
        <bgColor indexed="64"/>
      </patternFill>
    </fill>
    <fill>
      <patternFill patternType="solid">
        <fgColor theme="9" tint="-0.499984740745262"/>
        <bgColor indexed="64"/>
      </patternFill>
    </fill>
    <fill>
      <patternFill patternType="solid">
        <fgColor theme="3" tint="-0.499984740745262"/>
        <bgColor indexed="64"/>
      </patternFill>
    </fill>
    <fill>
      <patternFill patternType="solid">
        <fgColor theme="8" tint="-0.499984740745262"/>
        <bgColor indexed="64"/>
      </patternFill>
    </fill>
    <fill>
      <patternFill patternType="solid">
        <fgColor theme="6"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1" tint="4.9989318521683403E-2"/>
        <bgColor indexed="64"/>
      </patternFill>
    </fill>
    <fill>
      <patternFill patternType="solid">
        <fgColor theme="9" tint="0.79998168889431442"/>
        <bgColor indexed="64"/>
      </patternFill>
    </fill>
    <fill>
      <patternFill patternType="solid">
        <fgColor rgb="FFD8D8D8"/>
        <bgColor indexed="64"/>
      </patternFill>
    </fill>
    <fill>
      <patternFill patternType="solid">
        <fgColor rgb="FF0C0C0C"/>
        <bgColor indexed="64"/>
      </patternFill>
    </fill>
    <fill>
      <patternFill patternType="solid">
        <fgColor rgb="FFF2F2F2"/>
        <bgColor indexed="64"/>
      </patternFill>
    </fill>
    <fill>
      <patternFill patternType="solid">
        <fgColor rgb="FFEDF7FA"/>
        <bgColor rgb="FFEDF7FA"/>
      </patternFill>
    </fill>
    <fill>
      <patternFill patternType="solid">
        <fgColor rgb="FFFFFFFF"/>
        <bgColor rgb="FFFFFFFF"/>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CC"/>
        <bgColor indexed="64"/>
      </patternFill>
    </fill>
    <fill>
      <patternFill patternType="solid">
        <fgColor theme="4"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rgb="FFEBEBEB"/>
        <bgColor indexed="64"/>
      </patternFill>
    </fill>
    <fill>
      <patternFill patternType="solid">
        <fgColor theme="0" tint="-0.14999847407452621"/>
        <bgColor theme="0" tint="-0.14999847407452621"/>
      </patternFill>
    </fill>
    <fill>
      <patternFill patternType="solid">
        <fgColor theme="0"/>
        <bgColor indexed="64"/>
      </patternFill>
    </fill>
    <fill>
      <patternFill patternType="solid">
        <fgColor rgb="FF002060"/>
        <bgColor indexed="64"/>
      </patternFill>
    </fill>
    <fill>
      <patternFill patternType="solid">
        <fgColor rgb="FFF6F1EA"/>
        <bgColor indexed="64"/>
      </patternFill>
    </fill>
    <fill>
      <patternFill patternType="solid">
        <fgColor rgb="FFA4C2F4"/>
        <bgColor rgb="FFA4C2F4"/>
      </patternFill>
    </fill>
    <fill>
      <patternFill patternType="solid">
        <fgColor theme="0" tint="-0.34998626667073579"/>
        <bgColor theme="0" tint="-0.34998626667073579"/>
      </patternFill>
    </fill>
    <fill>
      <patternFill patternType="solid">
        <fgColor theme="0" tint="-0.499984740745262"/>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rgb="FFB45F06"/>
        <bgColor indexed="64"/>
      </patternFill>
    </fill>
    <fill>
      <patternFill patternType="solid">
        <fgColor rgb="FF38761D"/>
        <bgColor indexed="64"/>
      </patternFill>
    </fill>
    <fill>
      <patternFill patternType="solid">
        <fgColor rgb="FF00B0F0"/>
        <bgColor indexed="64"/>
      </patternFill>
    </fill>
    <fill>
      <patternFill patternType="solid">
        <fgColor theme="1"/>
        <bgColor theme="1"/>
      </patternFill>
    </fill>
    <fill>
      <patternFill patternType="solid">
        <fgColor theme="5" tint="0.79998168889431442"/>
        <bgColor indexed="64"/>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CCFFFF"/>
        <bgColor indexed="64"/>
      </patternFill>
    </fill>
    <fill>
      <patternFill patternType="solid">
        <fgColor rgb="FFCCFFCC"/>
        <bgColor indexed="64"/>
      </patternFill>
    </fill>
    <fill>
      <patternFill patternType="solid">
        <fgColor rgb="FFFFD9B3"/>
        <bgColor indexed="64"/>
      </patternFill>
    </fill>
    <fill>
      <patternFill patternType="solid">
        <fgColor theme="7" tint="0.39997558519241921"/>
        <bgColor indexed="64"/>
      </patternFill>
    </fill>
    <fill>
      <patternFill patternType="solid">
        <fgColor rgb="FFD9D9D9"/>
        <bgColor indexed="64"/>
      </patternFill>
    </fill>
    <fill>
      <patternFill patternType="solid">
        <fgColor rgb="FFDDDDDD"/>
        <bgColor indexed="64"/>
      </patternFill>
    </fill>
    <fill>
      <patternFill patternType="solid">
        <fgColor theme="0" tint="-4.9989318521683403E-2"/>
        <bgColor indexed="64"/>
      </patternFill>
    </fill>
    <fill>
      <patternFill patternType="solid">
        <fgColor rgb="FF00B050"/>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0" tint="-0.249977111117893"/>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6" tint="0.79998168889431442"/>
        <bgColor indexed="64"/>
      </patternFill>
    </fill>
    <fill>
      <patternFill patternType="solid">
        <fgColor theme="7" tint="0.59999389629810485"/>
        <bgColor rgb="FF000000"/>
      </patternFill>
    </fill>
    <fill>
      <patternFill patternType="solid">
        <fgColor theme="8" tint="-0.249977111117893"/>
        <bgColor rgb="FF000099"/>
      </patternFill>
    </fill>
    <fill>
      <patternFill patternType="solid">
        <fgColor rgb="FFF3F3F3"/>
        <bgColor rgb="FFF3F3F3"/>
      </patternFill>
    </fill>
    <fill>
      <patternFill patternType="solid">
        <fgColor rgb="FF92D050"/>
        <bgColor indexed="64"/>
      </patternFill>
    </fill>
    <fill>
      <patternFill patternType="solid">
        <fgColor rgb="FFDCDCDC"/>
        <bgColor indexed="64"/>
      </patternFill>
    </fill>
    <fill>
      <patternFill patternType="solid">
        <fgColor rgb="FF000099"/>
        <bgColor indexed="64"/>
      </patternFill>
    </fill>
    <fill>
      <patternFill patternType="solid">
        <fgColor rgb="FFF7CB4D"/>
        <bgColor rgb="FFF7CB4D"/>
      </patternFill>
    </fill>
    <fill>
      <patternFill patternType="solid">
        <fgColor rgb="FFE8E9E3"/>
        <bgColor indexed="64"/>
      </patternFill>
    </fill>
    <fill>
      <patternFill patternType="solid">
        <fgColor rgb="FFDDD8C4"/>
        <bgColor indexed="64"/>
      </patternFill>
    </fill>
  </fills>
  <borders count="14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bottom style="thin">
        <color rgb="FF000000"/>
      </bottom>
      <diagonal/>
    </border>
    <border>
      <left style="medium">
        <color rgb="FF6AA84F"/>
      </left>
      <right style="medium">
        <color rgb="FF6AA84F"/>
      </right>
      <top style="medium">
        <color rgb="FF6AA84F"/>
      </top>
      <bottom style="medium">
        <color rgb="FF6AA84F"/>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FFD966"/>
      </left>
      <right style="medium">
        <color indexed="64"/>
      </right>
      <top style="medium">
        <color rgb="FFFFD966"/>
      </top>
      <bottom style="medium">
        <color rgb="FFFFD966"/>
      </bottom>
      <diagonal/>
    </border>
    <border>
      <left style="medium">
        <color indexed="64"/>
      </left>
      <right style="medium">
        <color rgb="FFE69138"/>
      </right>
      <top style="medium">
        <color rgb="FFE69138"/>
      </top>
      <bottom style="medium">
        <color rgb="FFE69138"/>
      </bottom>
      <diagonal/>
    </border>
    <border>
      <left/>
      <right/>
      <top/>
      <bottom style="medium">
        <color rgb="FFA3A3A3"/>
      </bottom>
      <diagonal/>
    </border>
    <border>
      <left style="double">
        <color rgb="FFFF0000"/>
      </left>
      <right/>
      <top/>
      <bottom style="medium">
        <color rgb="FFA3A3A3"/>
      </bottom>
      <diagonal/>
    </border>
    <border>
      <left/>
      <right style="double">
        <color rgb="FFFF0000"/>
      </right>
      <top/>
      <bottom style="medium">
        <color rgb="FFA3A3A3"/>
      </bottom>
      <diagonal/>
    </border>
    <border>
      <left style="double">
        <color rgb="FFFF0000"/>
      </left>
      <right style="medium">
        <color rgb="FFA3A3A3"/>
      </right>
      <top style="medium">
        <color rgb="FFA3A3A3"/>
      </top>
      <bottom/>
      <diagonal/>
    </border>
    <border>
      <left style="medium">
        <color rgb="FFA3A3A3"/>
      </left>
      <right style="double">
        <color rgb="FFFF0000"/>
      </right>
      <top style="medium">
        <color rgb="FFA3A3A3"/>
      </top>
      <bottom/>
      <diagonal/>
    </border>
    <border>
      <left style="double">
        <color rgb="FFFF0000"/>
      </left>
      <right style="medium">
        <color rgb="FFA3A3A3"/>
      </right>
      <top/>
      <bottom/>
      <diagonal/>
    </border>
    <border>
      <left style="medium">
        <color rgb="FFA3A3A3"/>
      </left>
      <right style="double">
        <color rgb="FFFF0000"/>
      </right>
      <top/>
      <bottom/>
      <diagonal/>
    </border>
    <border>
      <left style="double">
        <color rgb="FFFF0000"/>
      </left>
      <right style="medium">
        <color rgb="FFA3A3A3"/>
      </right>
      <top/>
      <bottom style="medium">
        <color rgb="FFA3A3A3"/>
      </bottom>
      <diagonal/>
    </border>
    <border>
      <left style="medium">
        <color rgb="FFA3A3A3"/>
      </left>
      <right style="double">
        <color rgb="FFFF0000"/>
      </right>
      <top/>
      <bottom style="medium">
        <color rgb="FFA3A3A3"/>
      </bottom>
      <diagonal/>
    </border>
    <border>
      <left style="double">
        <color rgb="FFFF0000"/>
      </left>
      <right style="medium">
        <color rgb="FFA3A3A3"/>
      </right>
      <top/>
      <bottom style="double">
        <color rgb="FFFF0000"/>
      </bottom>
      <diagonal/>
    </border>
    <border>
      <left style="medium">
        <color rgb="FFA3A3A3"/>
      </left>
      <right style="medium">
        <color rgb="FFA3A3A3"/>
      </right>
      <top/>
      <bottom style="double">
        <color rgb="FFFF0000"/>
      </bottom>
      <diagonal/>
    </border>
    <border>
      <left style="medium">
        <color rgb="FFA3A3A3"/>
      </left>
      <right style="double">
        <color rgb="FFFF0000"/>
      </right>
      <top/>
      <bottom style="double">
        <color rgb="FFFF0000"/>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theme="1"/>
      </left>
      <right/>
      <top/>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bottom style="dashed">
        <color auto="1"/>
      </bottom>
      <diagonal/>
    </border>
    <border>
      <left style="dashed">
        <color auto="1"/>
      </left>
      <right style="dashed">
        <color auto="1"/>
      </right>
      <top/>
      <bottom style="dashed">
        <color auto="1"/>
      </bottom>
      <diagonal/>
    </border>
    <border>
      <left style="dashed">
        <color auto="1"/>
      </left>
      <right/>
      <top/>
      <bottom style="dashed">
        <color auto="1"/>
      </bottom>
      <diagonal/>
    </border>
    <border>
      <left/>
      <right style="dashed">
        <color auto="1"/>
      </right>
      <top style="dashed">
        <color auto="1"/>
      </top>
      <bottom/>
      <diagonal/>
    </border>
    <border>
      <left style="dashed">
        <color auto="1"/>
      </left>
      <right style="dashed">
        <color auto="1"/>
      </right>
      <top style="dashed">
        <color auto="1"/>
      </top>
      <bottom/>
      <diagonal/>
    </border>
    <border>
      <left style="dashed">
        <color auto="1"/>
      </left>
      <right/>
      <top style="dashed">
        <color auto="1"/>
      </top>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ashed">
        <color auto="1"/>
      </left>
      <right/>
      <top/>
      <bottom/>
      <diagonal/>
    </border>
    <border>
      <left/>
      <right style="dashed">
        <color auto="1"/>
      </right>
      <top/>
      <bottom/>
      <diagonal/>
    </border>
    <border>
      <left/>
      <right style="thin">
        <color indexed="64"/>
      </right>
      <top/>
      <bottom/>
      <diagonal/>
    </border>
    <border>
      <left style="thin">
        <color indexed="64"/>
      </left>
      <right/>
      <top/>
      <bottom/>
      <diagonal/>
    </border>
    <border>
      <left style="thick">
        <color theme="0"/>
      </left>
      <right style="thick">
        <color theme="0"/>
      </right>
      <top style="thick">
        <color theme="0"/>
      </top>
      <bottom style="thick">
        <color theme="0"/>
      </bottom>
      <diagonal/>
    </border>
    <border>
      <left style="thick">
        <color theme="0"/>
      </left>
      <right/>
      <top style="thin">
        <color indexed="64"/>
      </top>
      <bottom/>
      <diagonal/>
    </border>
    <border>
      <left style="thick">
        <color theme="0"/>
      </left>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top/>
      <bottom style="medium">
        <color rgb="FFAAAAAA"/>
      </bottom>
      <diagonal/>
    </border>
    <border>
      <left style="thin">
        <color rgb="FFA47944"/>
      </left>
      <right/>
      <top style="thin">
        <color rgb="FFA47944"/>
      </top>
      <bottom/>
      <diagonal/>
    </border>
    <border>
      <left/>
      <right/>
      <top style="thin">
        <color rgb="FFA47944"/>
      </top>
      <bottom/>
      <diagonal/>
    </border>
    <border>
      <left/>
      <right style="thin">
        <color rgb="FFA47944"/>
      </right>
      <top style="thin">
        <color rgb="FFA47944"/>
      </top>
      <bottom/>
      <diagonal/>
    </border>
    <border>
      <left style="thin">
        <color rgb="FFA47944"/>
      </left>
      <right/>
      <top/>
      <bottom/>
      <diagonal/>
    </border>
    <border>
      <left/>
      <right style="thin">
        <color rgb="FFA47944"/>
      </right>
      <top/>
      <bottom/>
      <diagonal/>
    </border>
    <border>
      <left style="thin">
        <color rgb="FFA47944"/>
      </left>
      <right/>
      <top/>
      <bottom style="thin">
        <color rgb="FFA47944"/>
      </bottom>
      <diagonal/>
    </border>
    <border>
      <left/>
      <right/>
      <top/>
      <bottom style="thin">
        <color rgb="FFA47944"/>
      </bottom>
      <diagonal/>
    </border>
    <border>
      <left/>
      <right style="thin">
        <color rgb="FFA47944"/>
      </right>
      <top/>
      <bottom style="thin">
        <color rgb="FFA47944"/>
      </bottom>
      <diagonal/>
    </border>
    <border>
      <left/>
      <right/>
      <top/>
      <bottom style="medium">
        <color theme="1"/>
      </bottom>
      <diagonal/>
    </border>
    <border>
      <left style="thin">
        <color theme="1"/>
      </left>
      <right style="thin">
        <color theme="1"/>
      </right>
      <top/>
      <bottom style="medium">
        <color theme="1"/>
      </bottom>
      <diagonal/>
    </border>
    <border>
      <left style="thin">
        <color rgb="FF000000"/>
      </left>
      <right style="thin">
        <color rgb="FF000000"/>
      </right>
      <top style="thin">
        <color rgb="FF000000"/>
      </top>
      <bottom style="thin">
        <color rgb="FF000000"/>
      </bottom>
      <diagonal/>
    </border>
    <border>
      <left style="thin">
        <color theme="1"/>
      </left>
      <right style="thin">
        <color theme="1"/>
      </right>
      <top style="thin">
        <color theme="1"/>
      </top>
      <bottom style="thin">
        <color theme="1"/>
      </bottom>
      <diagonal/>
    </border>
    <border>
      <left style="thin">
        <color theme="0"/>
      </left>
      <right style="thin">
        <color auto="1"/>
      </right>
      <top style="thin">
        <color indexed="64"/>
      </top>
      <bottom style="thin">
        <color auto="1"/>
      </bottom>
      <diagonal/>
    </border>
    <border>
      <left style="thin">
        <color theme="1"/>
      </left>
      <right style="thin">
        <color theme="1"/>
      </right>
      <top/>
      <bottom style="thin">
        <color indexed="64"/>
      </bottom>
      <diagonal/>
    </border>
    <border>
      <left style="thick">
        <color theme="0"/>
      </left>
      <right/>
      <top/>
      <bottom/>
      <diagonal/>
    </border>
    <border>
      <left/>
      <right style="thin">
        <color theme="0"/>
      </right>
      <top/>
      <bottom style="thick">
        <color theme="0"/>
      </bottom>
      <diagonal/>
    </border>
    <border>
      <left style="thin">
        <color indexed="64"/>
      </left>
      <right style="thin">
        <color indexed="64"/>
      </right>
      <top/>
      <bottom/>
      <diagonal/>
    </border>
    <border>
      <left/>
      <right/>
      <top style="thin">
        <color theme="1"/>
      </top>
      <bottom/>
      <diagonal/>
    </border>
    <border>
      <left style="thin">
        <color theme="1"/>
      </left>
      <right/>
      <top style="thin">
        <color theme="1"/>
      </top>
      <bottom/>
      <diagonal/>
    </border>
    <border>
      <left/>
      <right style="thin">
        <color theme="1"/>
      </right>
      <top style="thin">
        <color theme="1"/>
      </top>
      <bottom/>
      <diagonal/>
    </border>
    <border>
      <left style="thin">
        <color auto="1"/>
      </left>
      <right style="thin">
        <color theme="0"/>
      </right>
      <top style="thin">
        <color auto="1"/>
      </top>
      <bottom style="thin">
        <color indexed="64"/>
      </bottom>
      <diagonal/>
    </border>
    <border>
      <left style="thin">
        <color auto="1"/>
      </left>
      <right style="thin">
        <color theme="0"/>
      </right>
      <top/>
      <bottom style="thin">
        <color auto="1"/>
      </bottom>
      <diagonal/>
    </border>
    <border>
      <left style="medium">
        <color indexed="64"/>
      </left>
      <right style="medium">
        <color indexed="64"/>
      </right>
      <top style="medium">
        <color indexed="64"/>
      </top>
      <bottom style="medium">
        <color indexed="64"/>
      </bottom>
      <diagonal/>
    </border>
    <border>
      <left style="medium">
        <color rgb="FFCCCCCC"/>
      </left>
      <right style="medium">
        <color rgb="FF000000"/>
      </right>
      <top style="medium">
        <color rgb="FFCCCCCC"/>
      </top>
      <bottom style="medium">
        <color rgb="FFCCCCCC"/>
      </bottom>
      <diagonal/>
    </border>
    <border>
      <left style="medium">
        <color rgb="FF000000"/>
      </left>
      <right style="medium">
        <color rgb="FF000000"/>
      </right>
      <top style="medium">
        <color rgb="FFCCCCCC"/>
      </top>
      <bottom style="medium">
        <color rgb="FFCCCCCC"/>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theme="1"/>
      </left>
      <right style="thin">
        <color theme="1"/>
      </right>
      <top style="thin">
        <color theme="1"/>
      </top>
      <bottom style="medium">
        <color theme="1"/>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A47944"/>
      </left>
      <right style="thin">
        <color theme="1"/>
      </right>
      <top style="thin">
        <color theme="1"/>
      </top>
      <bottom style="thin">
        <color theme="1"/>
      </bottom>
      <diagonal/>
    </border>
    <border>
      <left/>
      <right/>
      <top/>
      <bottom style="medium">
        <color rgb="FFA2A9B1"/>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auto="1"/>
      </right>
      <top style="thin">
        <color auto="1"/>
      </top>
      <bottom style="thin">
        <color theme="1"/>
      </bottom>
      <diagonal/>
    </border>
    <border>
      <left style="thin">
        <color theme="1"/>
      </left>
      <right style="thin">
        <color theme="1"/>
      </right>
      <top style="medium">
        <color theme="1"/>
      </top>
      <bottom style="thin">
        <color indexed="64"/>
      </bottom>
      <diagonal/>
    </border>
    <border>
      <left style="thin">
        <color auto="1"/>
      </left>
      <right style="thin">
        <color auto="1"/>
      </right>
      <top style="thin">
        <color theme="1"/>
      </top>
      <bottom style="thin">
        <color auto="1"/>
      </bottom>
      <diagonal/>
    </border>
    <border>
      <left style="thin">
        <color indexed="64"/>
      </left>
      <right style="medium">
        <color indexed="64"/>
      </right>
      <top style="thin">
        <color indexed="64"/>
      </top>
      <bottom style="thin">
        <color theme="1"/>
      </bottom>
      <diagonal/>
    </border>
    <border>
      <left/>
      <right style="thin">
        <color auto="1"/>
      </right>
      <top style="thin">
        <color auto="1"/>
      </top>
      <bottom style="thin">
        <color theme="1"/>
      </bottom>
      <diagonal/>
    </border>
    <border>
      <left style="thin">
        <color rgb="FFA79D82"/>
      </left>
      <right style="thin">
        <color rgb="FFA79D82"/>
      </right>
      <top style="thin">
        <color rgb="FFA79D82"/>
      </top>
      <bottom style="thin">
        <color rgb="FFA79D82"/>
      </bottom>
      <diagonal/>
    </border>
    <border>
      <left style="thin">
        <color rgb="FFA79D82"/>
      </left>
      <right/>
      <top style="thin">
        <color rgb="FFA79D82"/>
      </top>
      <bottom style="thin">
        <color rgb="FFA79D82"/>
      </bottom>
      <diagonal/>
    </border>
    <border>
      <left/>
      <right style="thin">
        <color rgb="FFA79D82"/>
      </right>
      <top style="thin">
        <color rgb="FFA79D82"/>
      </top>
      <bottom style="thin">
        <color rgb="FFA79D82"/>
      </bottom>
      <diagonal/>
    </border>
    <border>
      <left/>
      <right style="thin">
        <color rgb="FFA79D82"/>
      </right>
      <top/>
      <bottom style="thin">
        <color rgb="FFA79D82"/>
      </bottom>
      <diagonal/>
    </border>
    <border>
      <left style="thick">
        <color theme="0"/>
      </left>
      <right style="thick">
        <color theme="0"/>
      </right>
      <top style="thick">
        <color theme="0"/>
      </top>
      <bottom/>
      <diagonal/>
    </border>
    <border>
      <left style="thin">
        <color rgb="FF000000"/>
      </left>
      <right style="thin">
        <color rgb="FF000000"/>
      </right>
      <top/>
      <bottom style="thin">
        <color indexed="64"/>
      </bottom>
      <diagonal/>
    </border>
  </borders>
  <cellStyleXfs count="51">
    <xf numFmtId="0" fontId="0" fillId="0" borderId="0"/>
    <xf numFmtId="0" fontId="14" fillId="0" borderId="0" applyNumberFormat="0" applyFill="0" applyBorder="0" applyAlignment="0" applyProtection="0"/>
    <xf numFmtId="9" fontId="19" fillId="0" borderId="0" applyFont="0" applyFill="0" applyBorder="0" applyAlignment="0" applyProtection="0"/>
    <xf numFmtId="0" fontId="33" fillId="0" borderId="0"/>
    <xf numFmtId="44" fontId="19" fillId="0" borderId="0" applyFon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6" fillId="0" borderId="58" applyNumberFormat="0" applyFill="0" applyAlignment="0" applyProtection="0"/>
    <xf numFmtId="0" fontId="97" fillId="0" borderId="59" applyNumberFormat="0" applyFill="0" applyAlignment="0" applyProtection="0"/>
    <xf numFmtId="0" fontId="98" fillId="0" borderId="60" applyNumberFormat="0" applyFill="0" applyAlignment="0" applyProtection="0"/>
    <xf numFmtId="0" fontId="98" fillId="0" borderId="0" applyNumberFormat="0" applyFill="0" applyBorder="0" applyAlignment="0" applyProtection="0"/>
    <xf numFmtId="0" fontId="99" fillId="25" borderId="0" applyNumberFormat="0" applyBorder="0" applyAlignment="0" applyProtection="0"/>
    <xf numFmtId="0" fontId="100" fillId="26" borderId="0" applyNumberFormat="0" applyBorder="0" applyAlignment="0" applyProtection="0"/>
    <xf numFmtId="0" fontId="101" fillId="27" borderId="0" applyNumberFormat="0" applyBorder="0" applyAlignment="0" applyProtection="0"/>
    <xf numFmtId="0" fontId="102" fillId="28" borderId="61" applyNumberFormat="0" applyAlignment="0" applyProtection="0"/>
    <xf numFmtId="0" fontId="103" fillId="29" borderId="62" applyNumberFormat="0" applyAlignment="0" applyProtection="0"/>
    <xf numFmtId="0" fontId="104" fillId="29" borderId="61" applyNumberFormat="0" applyAlignment="0" applyProtection="0"/>
    <xf numFmtId="0" fontId="105" fillId="0" borderId="63" applyNumberFormat="0" applyFill="0" applyAlignment="0" applyProtection="0"/>
    <xf numFmtId="0" fontId="20" fillId="30" borderId="64" applyNumberFormat="0" applyAlignment="0" applyProtection="0"/>
    <xf numFmtId="0" fontId="106" fillId="0" borderId="0" applyNumberFormat="0" applyFill="0" applyBorder="0" applyAlignment="0" applyProtection="0"/>
    <xf numFmtId="0" fontId="19" fillId="31" borderId="65" applyNumberFormat="0" applyFont="0" applyAlignment="0" applyProtection="0"/>
    <xf numFmtId="0" fontId="107" fillId="0" borderId="0" applyNumberFormat="0" applyFill="0" applyBorder="0" applyAlignment="0" applyProtection="0"/>
    <xf numFmtId="0" fontId="26" fillId="0" borderId="66" applyNumberFormat="0" applyFill="0" applyAlignment="0" applyProtection="0"/>
    <xf numFmtId="0" fontId="3"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3" fillId="36"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3" fillId="40"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3" fillId="44"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3" fillId="48"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3" fillId="52" borderId="0" applyNumberFormat="0" applyBorder="0" applyAlignment="0" applyProtection="0"/>
    <xf numFmtId="0" fontId="19" fillId="53" borderId="0" applyNumberFormat="0" applyBorder="0" applyAlignment="0" applyProtection="0"/>
    <xf numFmtId="0" fontId="19" fillId="54" borderId="0" applyNumberFormat="0" applyBorder="0" applyAlignment="0" applyProtection="0"/>
    <xf numFmtId="0" fontId="19" fillId="55" borderId="0" applyNumberFormat="0" applyBorder="0" applyAlignment="0" applyProtection="0"/>
    <xf numFmtId="0" fontId="33" fillId="0" borderId="0"/>
    <xf numFmtId="0" fontId="166" fillId="0" borderId="0"/>
    <xf numFmtId="0" fontId="173" fillId="0" borderId="0"/>
    <xf numFmtId="0" fontId="183" fillId="0" borderId="0"/>
  </cellStyleXfs>
  <cellXfs count="1675">
    <xf numFmtId="0" fontId="0" fillId="0" borderId="0" xfId="0"/>
    <xf numFmtId="0" fontId="0" fillId="0" borderId="1" xfId="0" applyBorder="1"/>
    <xf numFmtId="0" fontId="4" fillId="0" borderId="1" xfId="0" applyFont="1" applyBorder="1" applyAlignment="1">
      <alignment horizontal="left"/>
    </xf>
    <xf numFmtId="3" fontId="4" fillId="0" borderId="1" xfId="0" applyNumberFormat="1" applyFont="1" applyBorder="1" applyAlignment="1">
      <alignment horizontal="left"/>
    </xf>
    <xf numFmtId="164" fontId="4" fillId="0" borderId="1" xfId="0" applyNumberFormat="1" applyFont="1" applyBorder="1" applyAlignment="1">
      <alignment horizontal="left"/>
    </xf>
    <xf numFmtId="0" fontId="3" fillId="3" borderId="1" xfId="0" applyFont="1" applyFill="1" applyBorder="1"/>
    <xf numFmtId="0" fontId="3" fillId="3" borderId="0" xfId="0" applyFont="1" applyFill="1"/>
    <xf numFmtId="0" fontId="0" fillId="0" borderId="0" xfId="0" applyAlignment="1">
      <alignment vertical="center"/>
    </xf>
    <xf numFmtId="0" fontId="0" fillId="0" borderId="0" xfId="0" applyAlignment="1">
      <alignment horizontal="left" vertical="center" indent="1"/>
    </xf>
    <xf numFmtId="0" fontId="10" fillId="5" borderId="1" xfId="0" applyFont="1" applyFill="1" applyBorder="1" applyAlignment="1">
      <alignment vertical="center"/>
    </xf>
    <xf numFmtId="0" fontId="10" fillId="5" borderId="1" xfId="0" applyFont="1" applyFill="1" applyBorder="1" applyAlignment="1">
      <alignment horizontal="left" vertical="center"/>
    </xf>
    <xf numFmtId="17" fontId="0" fillId="0" borderId="1" xfId="0" applyNumberFormat="1" applyBorder="1"/>
    <xf numFmtId="16" fontId="0" fillId="0" borderId="1" xfId="0" applyNumberFormat="1" applyBorder="1"/>
    <xf numFmtId="0" fontId="3" fillId="8" borderId="1" xfId="0" applyFont="1" applyFill="1" applyBorder="1"/>
    <xf numFmtId="0" fontId="22" fillId="8" borderId="1" xfId="0" applyFont="1" applyFill="1" applyBorder="1"/>
    <xf numFmtId="0" fontId="8" fillId="5" borderId="1" xfId="0" applyFont="1" applyFill="1" applyBorder="1" applyAlignment="1">
      <alignment vertical="center"/>
    </xf>
    <xf numFmtId="0" fontId="3" fillId="8" borderId="1" xfId="0" applyFont="1" applyFill="1" applyBorder="1" applyAlignment="1">
      <alignment vertical="center"/>
    </xf>
    <xf numFmtId="0" fontId="3" fillId="12" borderId="1" xfId="0" applyFont="1" applyFill="1" applyBorder="1" applyAlignment="1">
      <alignment vertical="center"/>
    </xf>
    <xf numFmtId="0" fontId="3" fillId="12" borderId="1" xfId="0" applyFont="1" applyFill="1" applyBorder="1"/>
    <xf numFmtId="0" fontId="22" fillId="8" borderId="1" xfId="0" applyFont="1" applyFill="1" applyBorder="1" applyAlignment="1">
      <alignment horizontal="center" vertical="center"/>
    </xf>
    <xf numFmtId="0" fontId="0" fillId="0" borderId="1" xfId="0" applyBorder="1" applyAlignment="1">
      <alignment vertical="center"/>
    </xf>
    <xf numFmtId="0" fontId="16" fillId="8" borderId="1" xfId="0" applyFont="1" applyFill="1" applyBorder="1" applyAlignment="1">
      <alignment horizontal="left" vertical="center"/>
    </xf>
    <xf numFmtId="0" fontId="26" fillId="0" borderId="0" xfId="0" applyFont="1"/>
    <xf numFmtId="0" fontId="0" fillId="0" borderId="0" xfId="0" applyAlignment="1">
      <alignment wrapText="1"/>
    </xf>
    <xf numFmtId="0" fontId="14" fillId="0" borderId="0" xfId="1"/>
    <xf numFmtId="0" fontId="30" fillId="0" borderId="0" xfId="0" applyFont="1"/>
    <xf numFmtId="0" fontId="0" fillId="0" borderId="2" xfId="0" applyBorder="1"/>
    <xf numFmtId="9" fontId="3" fillId="8" borderId="1" xfId="0" applyNumberFormat="1" applyFont="1" applyFill="1" applyBorder="1"/>
    <xf numFmtId="0" fontId="3" fillId="8" borderId="2" xfId="0" applyFont="1" applyFill="1" applyBorder="1"/>
    <xf numFmtId="0" fontId="32" fillId="0" borderId="1" xfId="0" applyFont="1" applyBorder="1" applyAlignment="1">
      <alignment horizontal="left" vertical="center" indent="1"/>
    </xf>
    <xf numFmtId="0" fontId="32" fillId="0" borderId="2" xfId="0" applyFont="1" applyBorder="1" applyAlignment="1">
      <alignment horizontal="left" vertical="center" indent="1"/>
    </xf>
    <xf numFmtId="0" fontId="3" fillId="4" borderId="0" xfId="0" applyFont="1" applyFill="1"/>
    <xf numFmtId="0" fontId="0" fillId="0" borderId="3" xfId="0" applyBorder="1"/>
    <xf numFmtId="0" fontId="3" fillId="4" borderId="1" xfId="0" applyFont="1" applyFill="1" applyBorder="1"/>
    <xf numFmtId="0" fontId="34" fillId="0" borderId="0" xfId="0" applyFont="1"/>
    <xf numFmtId="0" fontId="0" fillId="0" borderId="1" xfId="0" applyBorder="1" applyAlignment="1">
      <alignment horizontal="left"/>
    </xf>
    <xf numFmtId="0" fontId="3" fillId="8" borderId="1" xfId="0" applyFont="1" applyFill="1" applyBorder="1" applyAlignment="1">
      <alignment horizontal="left" vertical="top"/>
    </xf>
    <xf numFmtId="0" fontId="0" fillId="0" borderId="1" xfId="0" applyBorder="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0" fontId="8" fillId="0" borderId="0" xfId="0" applyFont="1"/>
    <xf numFmtId="0" fontId="11" fillId="0" borderId="1" xfId="0" applyFont="1" applyBorder="1"/>
    <xf numFmtId="0" fontId="8" fillId="0" borderId="1" xfId="0" applyFont="1" applyBorder="1" applyAlignment="1">
      <alignment horizontal="left" vertical="top"/>
    </xf>
    <xf numFmtId="0" fontId="28" fillId="0" borderId="1" xfId="0" applyFont="1" applyBorder="1"/>
    <xf numFmtId="0" fontId="20" fillId="8" borderId="1" xfId="0" applyFont="1" applyFill="1" applyBorder="1" applyAlignment="1">
      <alignment horizontal="left" vertical="top"/>
    </xf>
    <xf numFmtId="0" fontId="17" fillId="0" borderId="1" xfId="0" applyFont="1" applyBorder="1" applyAlignment="1">
      <alignment horizontal="left" vertical="top"/>
    </xf>
    <xf numFmtId="0" fontId="12" fillId="8" borderId="1" xfId="0" applyFont="1" applyFill="1" applyBorder="1" applyAlignment="1">
      <alignment horizontal="left" vertical="top"/>
    </xf>
    <xf numFmtId="0" fontId="10" fillId="5" borderId="1" xfId="0" applyFont="1" applyFill="1" applyBorder="1" applyAlignment="1">
      <alignment horizontal="left" vertical="top"/>
    </xf>
    <xf numFmtId="0" fontId="9" fillId="0" borderId="0" xfId="0" applyFont="1" applyAlignment="1">
      <alignment horizontal="left" vertical="top"/>
    </xf>
    <xf numFmtId="0" fontId="11" fillId="0" borderId="0" xfId="0" applyFont="1" applyAlignment="1">
      <alignment horizontal="left" vertical="top"/>
    </xf>
    <xf numFmtId="0" fontId="22" fillId="3" borderId="4" xfId="0" applyFont="1" applyFill="1" applyBorder="1" applyAlignment="1">
      <alignment vertical="center"/>
    </xf>
    <xf numFmtId="0" fontId="20" fillId="8" borderId="0" xfId="0" applyFont="1" applyFill="1" applyAlignment="1">
      <alignment horizontal="center" vertical="center"/>
    </xf>
    <xf numFmtId="0" fontId="30" fillId="0" borderId="1" xfId="0" applyFont="1" applyBorder="1"/>
    <xf numFmtId="0" fontId="40" fillId="0" borderId="0" xfId="0" applyFont="1" applyAlignment="1">
      <alignment horizontal="left" vertical="center" indent="1"/>
    </xf>
    <xf numFmtId="0" fontId="41" fillId="0" borderId="0" xfId="0" applyFont="1" applyAlignment="1">
      <alignment horizontal="left" vertical="center" indent="2"/>
    </xf>
    <xf numFmtId="0" fontId="14" fillId="0" borderId="1" xfId="1" applyBorder="1" applyAlignment="1">
      <alignment horizontal="left" vertical="top"/>
    </xf>
    <xf numFmtId="0" fontId="30" fillId="0" borderId="1" xfId="0" applyFont="1" applyBorder="1" applyAlignment="1">
      <alignment horizontal="left"/>
    </xf>
    <xf numFmtId="0" fontId="33" fillId="0" borderId="1" xfId="0" applyFont="1" applyBorder="1" applyAlignment="1">
      <alignment horizontal="left"/>
    </xf>
    <xf numFmtId="0" fontId="29" fillId="0" borderId="1" xfId="0" applyFont="1" applyBorder="1" applyAlignment="1">
      <alignment horizontal="left"/>
    </xf>
    <xf numFmtId="0" fontId="37" fillId="15" borderId="1" xfId="0" applyFont="1" applyFill="1" applyBorder="1" applyAlignment="1">
      <alignment horizontal="left" vertical="top"/>
    </xf>
    <xf numFmtId="0" fontId="36" fillId="15" borderId="1" xfId="0" applyFont="1" applyFill="1" applyBorder="1" applyAlignment="1">
      <alignment horizontal="left" vertical="top"/>
    </xf>
    <xf numFmtId="0" fontId="39" fillId="0" borderId="0" xfId="0" applyFont="1" applyAlignment="1">
      <alignment horizontal="left" vertical="center"/>
    </xf>
    <xf numFmtId="0" fontId="30" fillId="0" borderId="1" xfId="0" applyFont="1" applyBorder="1" applyAlignment="1">
      <alignment horizontal="left" vertical="top"/>
    </xf>
    <xf numFmtId="0" fontId="44" fillId="0" borderId="1" xfId="0" applyFont="1" applyBorder="1" applyAlignment="1">
      <alignment horizontal="left" vertical="top"/>
    </xf>
    <xf numFmtId="0" fontId="8" fillId="0" borderId="0" xfId="0" applyFont="1" applyAlignment="1">
      <alignment vertical="center"/>
    </xf>
    <xf numFmtId="0" fontId="0" fillId="0" borderId="1" xfId="0" applyBorder="1" applyAlignment="1">
      <alignment horizontal="right"/>
    </xf>
    <xf numFmtId="0" fontId="33" fillId="0" borderId="0" xfId="3"/>
    <xf numFmtId="0" fontId="48" fillId="0" borderId="0" xfId="3" applyFont="1"/>
    <xf numFmtId="0" fontId="4" fillId="0" borderId="0" xfId="3" applyFont="1"/>
    <xf numFmtId="0" fontId="49" fillId="0" borderId="0" xfId="3" applyFont="1"/>
    <xf numFmtId="0" fontId="53" fillId="0" borderId="0" xfId="3" applyFont="1"/>
    <xf numFmtId="0" fontId="61" fillId="0" borderId="0" xfId="0" applyFont="1" applyAlignment="1">
      <alignment vertical="center"/>
    </xf>
    <xf numFmtId="20" fontId="61" fillId="0" borderId="0" xfId="0" applyNumberFormat="1" applyFont="1" applyAlignment="1">
      <alignment vertical="center"/>
    </xf>
    <xf numFmtId="0" fontId="63" fillId="0" borderId="0" xfId="0" applyFont="1" applyAlignment="1">
      <alignment vertical="center"/>
    </xf>
    <xf numFmtId="0" fontId="3" fillId="3" borderId="1" xfId="0" applyFont="1" applyFill="1" applyBorder="1" applyAlignment="1">
      <alignment horizontal="left" vertical="top"/>
    </xf>
    <xf numFmtId="0" fontId="0" fillId="0" borderId="0" xfId="0"/>
    <xf numFmtId="0" fontId="52" fillId="0" borderId="22" xfId="3" applyFont="1" applyBorder="1" applyAlignment="1">
      <alignment horizontal="right"/>
    </xf>
    <xf numFmtId="0" fontId="52" fillId="0" borderId="0" xfId="3" applyFont="1" applyAlignment="1">
      <alignment horizontal="right"/>
    </xf>
    <xf numFmtId="0" fontId="52" fillId="0" borderId="23" xfId="3" applyFont="1" applyBorder="1" applyAlignment="1">
      <alignment horizontal="right"/>
    </xf>
    <xf numFmtId="0" fontId="52" fillId="0" borderId="22" xfId="3" applyFont="1" applyBorder="1"/>
    <xf numFmtId="0" fontId="52" fillId="0" borderId="0" xfId="3" applyFont="1"/>
    <xf numFmtId="0" fontId="52" fillId="0" borderId="23" xfId="3" applyFont="1" applyBorder="1"/>
    <xf numFmtId="0" fontId="51" fillId="0" borderId="22" xfId="3" applyFont="1" applyBorder="1" applyAlignment="1">
      <alignment horizontal="right"/>
    </xf>
    <xf numFmtId="0" fontId="51" fillId="0" borderId="0" xfId="3" applyFont="1" applyAlignment="1">
      <alignment horizontal="right"/>
    </xf>
    <xf numFmtId="0" fontId="51" fillId="0" borderId="23" xfId="3" applyFont="1" applyBorder="1" applyAlignment="1">
      <alignment horizontal="right"/>
    </xf>
    <xf numFmtId="0" fontId="33" fillId="0" borderId="24" xfId="3" applyBorder="1"/>
    <xf numFmtId="0" fontId="51" fillId="0" borderId="25" xfId="3" applyFont="1" applyBorder="1" applyAlignment="1">
      <alignment horizontal="right"/>
    </xf>
    <xf numFmtId="0" fontId="50" fillId="0" borderId="25" xfId="3" applyFont="1" applyBorder="1" applyAlignment="1">
      <alignment horizontal="right"/>
    </xf>
    <xf numFmtId="0" fontId="33" fillId="0" borderId="22" xfId="3" applyBorder="1"/>
    <xf numFmtId="0" fontId="33" fillId="0" borderId="23" xfId="3" applyBorder="1"/>
    <xf numFmtId="0" fontId="59" fillId="0" borderId="23" xfId="3" applyFont="1" applyBorder="1"/>
    <xf numFmtId="0" fontId="59" fillId="0" borderId="22" xfId="3" applyFont="1" applyBorder="1"/>
    <xf numFmtId="0" fontId="59" fillId="0" borderId="0" xfId="3" applyFont="1"/>
    <xf numFmtId="0" fontId="59" fillId="0" borderId="22" xfId="3" applyFont="1" applyBorder="1" applyAlignment="1">
      <alignment horizontal="right"/>
    </xf>
    <xf numFmtId="0" fontId="59" fillId="0" borderId="0" xfId="3" applyFont="1" applyAlignment="1">
      <alignment horizontal="right"/>
    </xf>
    <xf numFmtId="0" fontId="59" fillId="0" borderId="23" xfId="3" applyFont="1" applyBorder="1" applyAlignment="1">
      <alignment horizontal="right"/>
    </xf>
    <xf numFmtId="0" fontId="58" fillId="0" borderId="22" xfId="3" applyFont="1" applyBorder="1"/>
    <xf numFmtId="0" fontId="58" fillId="0" borderId="0" xfId="3" applyFont="1"/>
    <xf numFmtId="0" fontId="58" fillId="0" borderId="23" xfId="3" applyFont="1" applyBorder="1"/>
    <xf numFmtId="0" fontId="58" fillId="0" borderId="22" xfId="3" applyFont="1" applyBorder="1" applyAlignment="1">
      <alignment horizontal="right"/>
    </xf>
    <xf numFmtId="0" fontId="58" fillId="0" borderId="0" xfId="3" applyFont="1" applyAlignment="1">
      <alignment horizontal="right"/>
    </xf>
    <xf numFmtId="0" fontId="58" fillId="0" borderId="23" xfId="3" applyFont="1" applyBorder="1" applyAlignment="1">
      <alignment horizontal="right"/>
    </xf>
    <xf numFmtId="0" fontId="54" fillId="0" borderId="0" xfId="3" applyFont="1"/>
    <xf numFmtId="0" fontId="54" fillId="0" borderId="23" xfId="3" applyFont="1" applyBorder="1"/>
    <xf numFmtId="0" fontId="54" fillId="0" borderId="22" xfId="3" applyFont="1" applyBorder="1" applyAlignment="1">
      <alignment horizontal="right"/>
    </xf>
    <xf numFmtId="0" fontId="54" fillId="0" borderId="0" xfId="3" applyFont="1" applyAlignment="1">
      <alignment horizontal="right"/>
    </xf>
    <xf numFmtId="0" fontId="54" fillId="0" borderId="23" xfId="3" applyFont="1" applyBorder="1" applyAlignment="1">
      <alignment horizontal="right"/>
    </xf>
    <xf numFmtId="0" fontId="54" fillId="0" borderId="22" xfId="3" applyFont="1" applyBorder="1"/>
    <xf numFmtId="0" fontId="78" fillId="0" borderId="27" xfId="1" applyFont="1" applyBorder="1" applyAlignment="1">
      <alignment horizontal="right"/>
    </xf>
    <xf numFmtId="0" fontId="79" fillId="0" borderId="28" xfId="3" applyFont="1" applyBorder="1" applyAlignment="1">
      <alignment horizontal="right"/>
    </xf>
    <xf numFmtId="0" fontId="79" fillId="0" borderId="23" xfId="3" applyFont="1" applyBorder="1" applyAlignment="1">
      <alignment horizontal="right"/>
    </xf>
    <xf numFmtId="0" fontId="78" fillId="0" borderId="13" xfId="1" applyFont="1" applyBorder="1" applyAlignment="1">
      <alignment horizontal="right"/>
    </xf>
    <xf numFmtId="0" fontId="14" fillId="0" borderId="0" xfId="1" applyAlignment="1">
      <alignment horizontal="left" vertical="top"/>
    </xf>
    <xf numFmtId="0" fontId="60" fillId="0" borderId="0" xfId="0" applyFont="1" applyAlignment="1">
      <alignment horizontal="left" vertical="top"/>
    </xf>
    <xf numFmtId="0" fontId="61" fillId="0" borderId="0" xfId="0" applyFont="1" applyAlignment="1">
      <alignment horizontal="left" vertical="top"/>
    </xf>
    <xf numFmtId="20" fontId="61" fillId="0" borderId="0" xfId="0" applyNumberFormat="1" applyFont="1" applyAlignment="1">
      <alignment horizontal="left" vertical="top"/>
    </xf>
    <xf numFmtId="20" fontId="0" fillId="0" borderId="0" xfId="0" applyNumberFormat="1" applyAlignment="1">
      <alignment horizontal="left" vertical="top"/>
    </xf>
    <xf numFmtId="14" fontId="0" fillId="0" borderId="0" xfId="0" applyNumberFormat="1" applyAlignment="1">
      <alignment horizontal="left" vertical="top"/>
    </xf>
    <xf numFmtId="0" fontId="80" fillId="0" borderId="1" xfId="0" applyFont="1" applyBorder="1" applyAlignment="1">
      <alignment horizontal="left" vertical="top"/>
    </xf>
    <xf numFmtId="0" fontId="81" fillId="0" borderId="1" xfId="0" applyFont="1" applyBorder="1" applyAlignment="1">
      <alignment horizontal="left" vertical="top"/>
    </xf>
    <xf numFmtId="0" fontId="82" fillId="0" borderId="1" xfId="0" applyFont="1" applyBorder="1" applyAlignment="1">
      <alignment horizontal="left" vertical="top"/>
    </xf>
    <xf numFmtId="0" fontId="84" fillId="0" borderId="1" xfId="1" applyFont="1" applyBorder="1" applyAlignment="1">
      <alignment horizontal="left" vertical="top"/>
    </xf>
    <xf numFmtId="0" fontId="20" fillId="8" borderId="41" xfId="0" applyFont="1" applyFill="1" applyBorder="1" applyAlignment="1">
      <alignment horizontal="left" vertical="top"/>
    </xf>
    <xf numFmtId="0" fontId="20" fillId="8" borderId="42" xfId="0" applyFont="1" applyFill="1" applyBorder="1" applyAlignment="1">
      <alignment horizontal="left" vertical="top"/>
    </xf>
    <xf numFmtId="0" fontId="20" fillId="8" borderId="43" xfId="0" applyFont="1" applyFill="1" applyBorder="1" applyAlignment="1">
      <alignment horizontal="left" vertical="top"/>
    </xf>
    <xf numFmtId="0" fontId="65" fillId="0" borderId="3" xfId="0" applyFont="1" applyBorder="1" applyAlignment="1">
      <alignment wrapText="1"/>
    </xf>
    <xf numFmtId="0" fontId="65" fillId="0" borderId="1" xfId="0" applyFont="1" applyBorder="1" applyAlignment="1">
      <alignment wrapText="1"/>
    </xf>
    <xf numFmtId="0" fontId="76" fillId="20" borderId="1" xfId="0" applyFont="1" applyFill="1" applyBorder="1" applyAlignment="1">
      <alignment horizontal="left" wrapText="1"/>
    </xf>
    <xf numFmtId="0" fontId="65" fillId="0" borderId="2" xfId="0" applyFont="1" applyBorder="1" applyAlignment="1">
      <alignment wrapText="1"/>
    </xf>
    <xf numFmtId="2" fontId="65" fillId="0" borderId="1" xfId="0" applyNumberFormat="1" applyFont="1" applyBorder="1" applyAlignment="1">
      <alignment wrapText="1"/>
    </xf>
    <xf numFmtId="2" fontId="65" fillId="0" borderId="2" xfId="0" applyNumberFormat="1" applyFont="1" applyBorder="1" applyAlignment="1">
      <alignment wrapText="1"/>
    </xf>
    <xf numFmtId="0" fontId="66" fillId="0" borderId="1" xfId="0" applyFont="1" applyBorder="1" applyAlignment="1">
      <alignment wrapText="1"/>
    </xf>
    <xf numFmtId="0" fontId="64" fillId="0" borderId="1" xfId="0" applyFont="1" applyBorder="1" applyAlignment="1">
      <alignment wrapText="1"/>
    </xf>
    <xf numFmtId="2" fontId="64" fillId="0" borderId="1" xfId="0" applyNumberFormat="1" applyFont="1" applyBorder="1" applyAlignment="1">
      <alignment wrapText="1"/>
    </xf>
    <xf numFmtId="2" fontId="64" fillId="0" borderId="2" xfId="0" applyNumberFormat="1" applyFont="1" applyBorder="1" applyAlignment="1">
      <alignment wrapText="1"/>
    </xf>
    <xf numFmtId="0" fontId="66" fillId="19" borderId="1" xfId="0" applyFont="1" applyFill="1" applyBorder="1" applyAlignment="1">
      <alignment horizontal="left"/>
    </xf>
    <xf numFmtId="0" fontId="64" fillId="20" borderId="1" xfId="0" applyFont="1" applyFill="1" applyBorder="1" applyAlignment="1">
      <alignment horizontal="left" wrapText="1"/>
    </xf>
    <xf numFmtId="0" fontId="65" fillId="20" borderId="1" xfId="0" applyFont="1" applyFill="1" applyBorder="1" applyAlignment="1">
      <alignment horizontal="left" wrapText="1"/>
    </xf>
    <xf numFmtId="2" fontId="64" fillId="20" borderId="1" xfId="0" applyNumberFormat="1" applyFont="1" applyFill="1" applyBorder="1" applyAlignment="1">
      <alignment horizontal="center" wrapText="1"/>
    </xf>
    <xf numFmtId="0" fontId="73" fillId="20" borderId="1" xfId="0" applyFont="1" applyFill="1" applyBorder="1" applyAlignment="1">
      <alignment horizontal="left" wrapText="1"/>
    </xf>
    <xf numFmtId="2" fontId="72" fillId="20" borderId="1" xfId="0" applyNumberFormat="1" applyFont="1" applyFill="1" applyBorder="1" applyAlignment="1">
      <alignment horizontal="center" wrapText="1"/>
    </xf>
    <xf numFmtId="0" fontId="69" fillId="0" borderId="1" xfId="0" applyFont="1" applyBorder="1" applyAlignment="1">
      <alignment horizontal="left"/>
    </xf>
    <xf numFmtId="0" fontId="65" fillId="19" borderId="3" xfId="0" applyFont="1" applyFill="1" applyBorder="1" applyAlignment="1">
      <alignment wrapText="1"/>
    </xf>
    <xf numFmtId="0" fontId="65" fillId="19" borderId="1" xfId="0" applyFont="1" applyFill="1" applyBorder="1" applyAlignment="1">
      <alignment wrapText="1"/>
    </xf>
    <xf numFmtId="0" fontId="68" fillId="19" borderId="1" xfId="0" applyFont="1" applyFill="1" applyBorder="1" applyAlignment="1">
      <alignment horizontal="left" wrapText="1"/>
    </xf>
    <xf numFmtId="0" fontId="69" fillId="20" borderId="1" xfId="0" applyFont="1" applyFill="1" applyBorder="1" applyAlignment="1">
      <alignment horizontal="left" wrapText="1"/>
    </xf>
    <xf numFmtId="2" fontId="69" fillId="20" borderId="1" xfId="0" applyNumberFormat="1" applyFont="1" applyFill="1" applyBorder="1" applyAlignment="1">
      <alignment horizontal="center" wrapText="1"/>
    </xf>
    <xf numFmtId="0" fontId="71" fillId="0" borderId="1" xfId="0" applyFont="1" applyBorder="1" applyAlignment="1">
      <alignment wrapText="1"/>
    </xf>
    <xf numFmtId="3" fontId="65" fillId="0" borderId="1" xfId="0" applyNumberFormat="1" applyFont="1" applyBorder="1" applyAlignment="1">
      <alignment wrapText="1"/>
    </xf>
    <xf numFmtId="0" fontId="70" fillId="20" borderId="1" xfId="0" applyFont="1" applyFill="1" applyBorder="1" applyAlignment="1">
      <alignment horizontal="left" wrapText="1"/>
    </xf>
    <xf numFmtId="2" fontId="70" fillId="20" borderId="1" xfId="0" applyNumberFormat="1" applyFont="1" applyFill="1" applyBorder="1" applyAlignment="1">
      <alignment horizontal="center" wrapText="1"/>
    </xf>
    <xf numFmtId="0" fontId="69" fillId="0" borderId="1" xfId="0" applyFont="1" applyBorder="1" applyAlignment="1">
      <alignment horizontal="left" wrapText="1"/>
    </xf>
    <xf numFmtId="2" fontId="69" fillId="0" borderId="1" xfId="0" applyNumberFormat="1" applyFont="1" applyBorder="1" applyAlignment="1">
      <alignment horizontal="center" wrapText="1"/>
    </xf>
    <xf numFmtId="0" fontId="67" fillId="0" borderId="1" xfId="0" applyFont="1" applyBorder="1" applyAlignment="1">
      <alignment wrapText="1"/>
    </xf>
    <xf numFmtId="0" fontId="65" fillId="0" borderId="44" xfId="0" applyFont="1" applyBorder="1" applyAlignment="1">
      <alignment wrapText="1"/>
    </xf>
    <xf numFmtId="0" fontId="66" fillId="0" borderId="45" xfId="0" applyFont="1" applyBorder="1" applyAlignment="1">
      <alignment wrapText="1"/>
    </xf>
    <xf numFmtId="0" fontId="65" fillId="0" borderId="45" xfId="0" applyFont="1" applyBorder="1" applyAlignment="1">
      <alignment wrapText="1"/>
    </xf>
    <xf numFmtId="0" fontId="64" fillId="0" borderId="45" xfId="0" applyFont="1" applyBorder="1" applyAlignment="1">
      <alignment wrapText="1"/>
    </xf>
    <xf numFmtId="2" fontId="64" fillId="0" borderId="45" xfId="0" applyNumberFormat="1" applyFont="1" applyBorder="1" applyAlignment="1">
      <alignment wrapText="1"/>
    </xf>
    <xf numFmtId="2" fontId="65" fillId="0" borderId="45" xfId="0" applyNumberFormat="1" applyFont="1" applyBorder="1" applyAlignment="1">
      <alignment wrapText="1"/>
    </xf>
    <xf numFmtId="2" fontId="64" fillId="0" borderId="46" xfId="0" applyNumberFormat="1" applyFont="1" applyBorder="1" applyAlignment="1">
      <alignment wrapText="1"/>
    </xf>
    <xf numFmtId="0" fontId="3" fillId="12" borderId="2" xfId="0" applyFont="1" applyFill="1" applyBorder="1"/>
    <xf numFmtId="0" fontId="85" fillId="3" borderId="0" xfId="0" applyFont="1" applyFill="1" applyAlignment="1">
      <alignment horizontal="left" vertical="top"/>
    </xf>
    <xf numFmtId="0" fontId="86" fillId="3" borderId="0" xfId="0" applyFont="1" applyFill="1" applyAlignment="1">
      <alignment horizontal="left" vertical="top"/>
    </xf>
    <xf numFmtId="0" fontId="40" fillId="0" borderId="0" xfId="0" applyFont="1" applyAlignment="1">
      <alignment horizontal="left" vertical="center"/>
    </xf>
    <xf numFmtId="0" fontId="3" fillId="3" borderId="3" xfId="0" applyFont="1" applyFill="1" applyBorder="1" applyAlignment="1">
      <alignment horizontal="left" vertical="top"/>
    </xf>
    <xf numFmtId="0" fontId="3" fillId="3" borderId="2" xfId="0" applyFont="1" applyFill="1" applyBorder="1" applyAlignment="1">
      <alignment horizontal="left" vertical="top"/>
    </xf>
    <xf numFmtId="0" fontId="20" fillId="3" borderId="41" xfId="0" applyFont="1" applyFill="1" applyBorder="1" applyAlignment="1">
      <alignment horizontal="left" vertical="top"/>
    </xf>
    <xf numFmtId="0" fontId="20" fillId="3" borderId="43" xfId="0" applyFont="1" applyFill="1" applyBorder="1" applyAlignment="1">
      <alignment horizontal="left" vertical="top"/>
    </xf>
    <xf numFmtId="0" fontId="3" fillId="3" borderId="44" xfId="0" applyFont="1" applyFill="1" applyBorder="1" applyAlignment="1">
      <alignment horizontal="left" vertical="top"/>
    </xf>
    <xf numFmtId="0" fontId="0" fillId="0" borderId="45" xfId="0" applyBorder="1" applyAlignment="1">
      <alignment horizontal="left" vertical="top"/>
    </xf>
    <xf numFmtId="0" fontId="3" fillId="3" borderId="46" xfId="0" applyFont="1" applyFill="1" applyBorder="1" applyAlignment="1">
      <alignment horizontal="left" vertical="top"/>
    </xf>
    <xf numFmtId="0" fontId="0" fillId="0" borderId="44" xfId="0" applyBorder="1"/>
    <xf numFmtId="16" fontId="0" fillId="0" borderId="1" xfId="0" quotePrefix="1" applyNumberFormat="1" applyBorder="1"/>
    <xf numFmtId="0" fontId="0" fillId="23" borderId="1" xfId="0" applyFill="1" applyBorder="1"/>
    <xf numFmtId="0" fontId="22" fillId="8" borderId="0" xfId="0" applyFont="1" applyFill="1" applyAlignment="1">
      <alignment horizontal="center" vertical="center"/>
    </xf>
    <xf numFmtId="0" fontId="0" fillId="0" borderId="3" xfId="0" applyBorder="1" applyAlignment="1">
      <alignment horizontal="left" vertical="top"/>
    </xf>
    <xf numFmtId="0" fontId="0" fillId="2" borderId="3" xfId="0" applyFill="1" applyBorder="1" applyAlignment="1">
      <alignment horizontal="left" vertical="top"/>
    </xf>
    <xf numFmtId="0" fontId="8" fillId="0" borderId="3" xfId="0" applyFont="1" applyBorder="1" applyAlignment="1">
      <alignment horizontal="left" vertical="top"/>
    </xf>
    <xf numFmtId="0" fontId="0" fillId="0" borderId="2" xfId="0" applyBorder="1" applyAlignment="1">
      <alignment horizontal="left" vertical="top"/>
    </xf>
    <xf numFmtId="0" fontId="22" fillId="8" borderId="41" xfId="0" applyFont="1" applyFill="1" applyBorder="1" applyAlignment="1">
      <alignment horizontal="center" vertical="center"/>
    </xf>
    <xf numFmtId="0" fontId="22" fillId="8" borderId="42" xfId="0" applyFont="1" applyFill="1" applyBorder="1" applyAlignment="1">
      <alignment horizontal="left" vertical="center"/>
    </xf>
    <xf numFmtId="0" fontId="22" fillId="8" borderId="42" xfId="0" applyFont="1" applyFill="1" applyBorder="1" applyAlignment="1">
      <alignment horizontal="center" vertical="center"/>
    </xf>
    <xf numFmtId="0" fontId="22" fillId="8" borderId="42" xfId="0" applyFont="1" applyFill="1" applyBorder="1" applyAlignment="1">
      <alignment horizontal="left" vertical="top"/>
    </xf>
    <xf numFmtId="0" fontId="22" fillId="8" borderId="43" xfId="0" applyFont="1" applyFill="1" applyBorder="1" applyAlignment="1">
      <alignment horizontal="center" vertical="center"/>
    </xf>
    <xf numFmtId="0" fontId="0" fillId="0" borderId="45" xfId="0" applyBorder="1"/>
    <xf numFmtId="0" fontId="0" fillId="0" borderId="46" xfId="0" applyBorder="1"/>
    <xf numFmtId="0" fontId="37" fillId="15" borderId="3" xfId="0" applyFont="1" applyFill="1" applyBorder="1" applyAlignment="1">
      <alignment horizontal="left" vertical="top"/>
    </xf>
    <xf numFmtId="0" fontId="37" fillId="15" borderId="2" xfId="0" applyFont="1" applyFill="1" applyBorder="1" applyAlignment="1">
      <alignment horizontal="left" vertical="top"/>
    </xf>
    <xf numFmtId="0" fontId="36" fillId="15" borderId="2" xfId="0" applyFont="1" applyFill="1" applyBorder="1" applyAlignment="1">
      <alignment horizontal="left" vertical="top"/>
    </xf>
    <xf numFmtId="0" fontId="22" fillId="8" borderId="41" xfId="0" applyFont="1" applyFill="1" applyBorder="1" applyAlignment="1">
      <alignment horizontal="left" vertical="top"/>
    </xf>
    <xf numFmtId="0" fontId="22" fillId="11" borderId="42" xfId="0" applyFont="1" applyFill="1" applyBorder="1" applyAlignment="1">
      <alignment horizontal="left" vertical="top"/>
    </xf>
    <xf numFmtId="0" fontId="22" fillId="7" borderId="42" xfId="0" applyFont="1" applyFill="1" applyBorder="1" applyAlignment="1">
      <alignment horizontal="left" vertical="top"/>
    </xf>
    <xf numFmtId="0" fontId="22" fillId="7" borderId="42" xfId="0" applyFont="1" applyFill="1" applyBorder="1" applyAlignment="1">
      <alignment horizontal="left" vertical="top" wrapText="1"/>
    </xf>
    <xf numFmtId="0" fontId="22" fillId="7" borderId="43" xfId="0" applyFont="1" applyFill="1" applyBorder="1" applyAlignment="1">
      <alignment horizontal="left" vertical="top"/>
    </xf>
    <xf numFmtId="0" fontId="37" fillId="15" borderId="44" xfId="0" applyFont="1" applyFill="1" applyBorder="1" applyAlignment="1">
      <alignment horizontal="left" vertical="top"/>
    </xf>
    <xf numFmtId="0" fontId="37" fillId="15" borderId="45" xfId="0" applyFont="1" applyFill="1" applyBorder="1" applyAlignment="1">
      <alignment horizontal="left" vertical="top"/>
    </xf>
    <xf numFmtId="0" fontId="36" fillId="15" borderId="45" xfId="0" applyFont="1" applyFill="1" applyBorder="1" applyAlignment="1">
      <alignment horizontal="left" vertical="top"/>
    </xf>
    <xf numFmtId="0" fontId="36" fillId="15" borderId="46" xfId="0" applyFont="1" applyFill="1" applyBorder="1" applyAlignment="1">
      <alignment horizontal="left" vertical="top"/>
    </xf>
    <xf numFmtId="0" fontId="3" fillId="14" borderId="41" xfId="0" applyFont="1" applyFill="1" applyBorder="1"/>
    <xf numFmtId="0" fontId="3" fillId="14" borderId="42" xfId="0" applyFont="1" applyFill="1" applyBorder="1"/>
    <xf numFmtId="0" fontId="3" fillId="14" borderId="43" xfId="0" applyFont="1" applyFill="1" applyBorder="1"/>
    <xf numFmtId="0" fontId="20" fillId="8" borderId="41" xfId="0" applyFont="1" applyFill="1" applyBorder="1"/>
    <xf numFmtId="0" fontId="20" fillId="8" borderId="42" xfId="0" applyFont="1" applyFill="1" applyBorder="1"/>
    <xf numFmtId="0" fontId="20" fillId="12" borderId="42" xfId="0" applyFont="1" applyFill="1" applyBorder="1"/>
    <xf numFmtId="0" fontId="20" fillId="10" borderId="42" xfId="0" applyFont="1" applyFill="1" applyBorder="1" applyAlignment="1">
      <alignment vertical="center"/>
    </xf>
    <xf numFmtId="0" fontId="20" fillId="10" borderId="43" xfId="0" applyFont="1" applyFill="1" applyBorder="1" applyAlignment="1">
      <alignment vertical="center"/>
    </xf>
    <xf numFmtId="0" fontId="0" fillId="0" borderId="46" xfId="0" applyBorder="1" applyAlignment="1">
      <alignment horizontal="left" vertical="top"/>
    </xf>
    <xf numFmtId="0" fontId="14" fillId="0" borderId="1" xfId="1" applyBorder="1"/>
    <xf numFmtId="0" fontId="30" fillId="0" borderId="3" xfId="0" applyFont="1" applyBorder="1"/>
    <xf numFmtId="0" fontId="88" fillId="0" borderId="2" xfId="0" applyFont="1" applyBorder="1"/>
    <xf numFmtId="0" fontId="30" fillId="0" borderId="2" xfId="0" applyFont="1" applyBorder="1"/>
    <xf numFmtId="0" fontId="40" fillId="0" borderId="2" xfId="0" applyFont="1" applyBorder="1" applyAlignment="1">
      <alignment vertical="center"/>
    </xf>
    <xf numFmtId="0" fontId="22" fillId="8" borderId="41" xfId="0" applyFont="1" applyFill="1" applyBorder="1" applyAlignment="1">
      <alignment horizontal="left" vertical="center"/>
    </xf>
    <xf numFmtId="0" fontId="22" fillId="8" borderId="43" xfId="0" applyFont="1" applyFill="1" applyBorder="1" applyAlignment="1">
      <alignment horizontal="left" vertical="center"/>
    </xf>
    <xf numFmtId="16" fontId="0" fillId="0" borderId="0" xfId="0" applyNumberFormat="1"/>
    <xf numFmtId="16" fontId="10" fillId="5" borderId="1" xfId="0" applyNumberFormat="1" applyFont="1" applyFill="1" applyBorder="1" applyAlignment="1">
      <alignment horizontal="left" vertical="top"/>
    </xf>
    <xf numFmtId="17" fontId="0" fillId="0" borderId="0" xfId="0" applyNumberFormat="1"/>
    <xf numFmtId="0" fontId="30" fillId="0" borderId="45" xfId="0" applyFont="1" applyBorder="1"/>
    <xf numFmtId="0" fontId="23" fillId="3" borderId="0" xfId="0" applyFont="1" applyFill="1" applyAlignment="1">
      <alignment horizontal="center"/>
    </xf>
    <xf numFmtId="0" fontId="14" fillId="0" borderId="2" xfId="1" applyBorder="1"/>
    <xf numFmtId="0" fontId="30" fillId="0" borderId="46" xfId="0" applyFont="1" applyBorder="1"/>
    <xf numFmtId="0" fontId="26" fillId="0" borderId="1" xfId="0" applyFont="1" applyBorder="1"/>
    <xf numFmtId="0" fontId="93" fillId="0" borderId="1" xfId="0" applyFont="1" applyBorder="1" applyAlignment="1">
      <alignment horizontal="left" vertical="top"/>
    </xf>
    <xf numFmtId="0" fontId="0" fillId="23" borderId="1" xfId="0" applyFill="1" applyBorder="1" applyAlignment="1">
      <alignment horizontal="left" vertical="top"/>
    </xf>
    <xf numFmtId="44" fontId="3" fillId="8" borderId="1" xfId="4" applyFont="1" applyFill="1" applyBorder="1"/>
    <xf numFmtId="0" fontId="112" fillId="0" borderId="0" xfId="0" applyFont="1" applyAlignment="1">
      <alignment horizontal="left" vertical="center"/>
    </xf>
    <xf numFmtId="0" fontId="113" fillId="0" borderId="0" xfId="0" applyFont="1" applyAlignment="1">
      <alignment horizontal="center" vertical="center"/>
    </xf>
    <xf numFmtId="0" fontId="113" fillId="0" borderId="0" xfId="0" applyFont="1" applyAlignment="1">
      <alignment vertical="center"/>
    </xf>
    <xf numFmtId="0" fontId="116" fillId="23" borderId="0" xfId="0" applyFont="1" applyFill="1" applyAlignment="1">
      <alignment vertical="center" wrapText="1"/>
    </xf>
    <xf numFmtId="0" fontId="116" fillId="23" borderId="0" xfId="0" applyFont="1" applyFill="1" applyAlignment="1">
      <alignment horizontal="center" vertical="center" wrapText="1"/>
    </xf>
    <xf numFmtId="0" fontId="0" fillId="5" borderId="0" xfId="0" applyFill="1" applyAlignment="1">
      <alignment vertical="center" wrapText="1"/>
    </xf>
    <xf numFmtId="0" fontId="117" fillId="5" borderId="0" xfId="0" applyFont="1" applyFill="1" applyAlignment="1">
      <alignment vertical="center" wrapText="1"/>
    </xf>
    <xf numFmtId="0" fontId="114" fillId="5" borderId="0" xfId="0" applyFont="1" applyFill="1" applyAlignment="1">
      <alignment horizontal="center" vertical="center" wrapText="1"/>
    </xf>
    <xf numFmtId="0" fontId="116" fillId="5" borderId="0" xfId="0" applyFont="1" applyFill="1" applyAlignment="1">
      <alignment vertical="center" wrapText="1"/>
    </xf>
    <xf numFmtId="0" fontId="123" fillId="0" borderId="0" xfId="0" applyFont="1" applyAlignment="1">
      <alignment vertical="center" wrapText="1"/>
    </xf>
    <xf numFmtId="0" fontId="120" fillId="0" borderId="0" xfId="0" applyFont="1" applyAlignment="1">
      <alignment vertical="top" wrapText="1"/>
    </xf>
    <xf numFmtId="0" fontId="122" fillId="0" borderId="0" xfId="0" applyFont="1" applyAlignment="1">
      <alignment vertical="center" wrapText="1"/>
    </xf>
    <xf numFmtId="0" fontId="124" fillId="0" borderId="0" xfId="0" applyFont="1" applyAlignment="1">
      <alignment vertical="center" wrapText="1"/>
    </xf>
    <xf numFmtId="0" fontId="120" fillId="0" borderId="0" xfId="0" applyFont="1" applyAlignment="1">
      <alignment vertical="center" wrapText="1"/>
    </xf>
    <xf numFmtId="0" fontId="121" fillId="0" borderId="0" xfId="0" applyFont="1" applyAlignment="1">
      <alignment vertical="center" wrapText="1"/>
    </xf>
    <xf numFmtId="0" fontId="122" fillId="0" borderId="0" xfId="0" applyFont="1" applyAlignment="1">
      <alignment vertical="top" wrapText="1"/>
    </xf>
    <xf numFmtId="0" fontId="121" fillId="0" borderId="0" xfId="0" applyFont="1" applyAlignment="1">
      <alignment vertical="top" wrapText="1"/>
    </xf>
    <xf numFmtId="0" fontId="124" fillId="0" borderId="0" xfId="0" applyFont="1" applyAlignment="1">
      <alignment vertical="top" wrapText="1"/>
    </xf>
    <xf numFmtId="0" fontId="0" fillId="0" borderId="0" xfId="0" applyAlignment="1">
      <alignment vertical="center" wrapText="1"/>
    </xf>
    <xf numFmtId="0" fontId="126" fillId="0" borderId="51" xfId="0" applyFont="1" applyBorder="1" applyAlignment="1">
      <alignment horizontal="left" vertical="top"/>
    </xf>
    <xf numFmtId="0" fontId="126" fillId="0" borderId="52" xfId="0" applyFont="1" applyBorder="1" applyAlignment="1">
      <alignment horizontal="left" vertical="top"/>
    </xf>
    <xf numFmtId="0" fontId="126" fillId="0" borderId="53" xfId="0" applyFont="1" applyBorder="1" applyAlignment="1">
      <alignment horizontal="left" vertical="top"/>
    </xf>
    <xf numFmtId="0" fontId="125" fillId="0" borderId="49" xfId="0" applyFont="1" applyBorder="1" applyAlignment="1">
      <alignment horizontal="left" vertical="top"/>
    </xf>
    <xf numFmtId="0" fontId="87" fillId="0" borderId="48" xfId="0" applyFont="1" applyBorder="1" applyAlignment="1">
      <alignment horizontal="left" vertical="top"/>
    </xf>
    <xf numFmtId="0" fontId="87" fillId="0" borderId="50" xfId="0" applyFont="1" applyBorder="1" applyAlignment="1">
      <alignment horizontal="left" vertical="top"/>
    </xf>
    <xf numFmtId="0" fontId="125" fillId="0" borderId="54" xfId="0" applyFont="1" applyBorder="1" applyAlignment="1">
      <alignment horizontal="left" vertical="top"/>
    </xf>
    <xf numFmtId="0" fontId="125" fillId="0" borderId="48" xfId="0" applyFont="1" applyBorder="1" applyAlignment="1">
      <alignment horizontal="left" vertical="top"/>
    </xf>
    <xf numFmtId="0" fontId="127" fillId="0" borderId="50" xfId="1" applyFont="1" applyBorder="1" applyAlignment="1">
      <alignment horizontal="left" vertical="top"/>
    </xf>
    <xf numFmtId="0" fontId="87" fillId="0" borderId="49" xfId="0" applyFont="1" applyBorder="1" applyAlignment="1">
      <alignment horizontal="left" vertical="top"/>
    </xf>
    <xf numFmtId="0" fontId="127" fillId="0" borderId="56" xfId="1" applyFont="1" applyBorder="1" applyAlignment="1">
      <alignment horizontal="left" vertical="top"/>
    </xf>
    <xf numFmtId="0" fontId="87" fillId="0" borderId="0" xfId="0" applyFont="1" applyAlignment="1">
      <alignment horizontal="left" vertical="top"/>
    </xf>
    <xf numFmtId="0" fontId="87" fillId="0" borderId="54" xfId="0" applyFont="1" applyBorder="1" applyAlignment="1">
      <alignment horizontal="left" vertical="top"/>
    </xf>
    <xf numFmtId="0" fontId="128" fillId="0" borderId="48" xfId="0" applyFont="1" applyBorder="1"/>
    <xf numFmtId="0" fontId="87" fillId="0" borderId="55" xfId="0" applyFont="1" applyBorder="1" applyAlignment="1">
      <alignment horizontal="left" vertical="top"/>
    </xf>
    <xf numFmtId="0" fontId="87" fillId="0" borderId="56" xfId="0" applyFont="1" applyBorder="1" applyAlignment="1">
      <alignment horizontal="left" vertical="top"/>
    </xf>
    <xf numFmtId="0" fontId="130" fillId="0" borderId="54" xfId="0" applyFont="1" applyBorder="1"/>
    <xf numFmtId="0" fontId="125" fillId="0" borderId="55" xfId="0" applyFont="1" applyBorder="1" applyAlignment="1">
      <alignment horizontal="left" vertical="top"/>
    </xf>
    <xf numFmtId="0" fontId="128" fillId="0" borderId="55" xfId="0" applyFont="1" applyBorder="1"/>
    <xf numFmtId="0" fontId="87" fillId="0" borderId="67" xfId="0" applyFont="1" applyBorder="1" applyAlignment="1">
      <alignment horizontal="left" vertical="top"/>
    </xf>
    <xf numFmtId="0" fontId="125" fillId="0" borderId="68" xfId="0" applyFont="1" applyBorder="1" applyAlignment="1">
      <alignment horizontal="left" vertical="top"/>
    </xf>
    <xf numFmtId="0" fontId="127" fillId="0" borderId="67" xfId="1" applyFont="1" applyBorder="1" applyAlignment="1">
      <alignment horizontal="left" vertical="top"/>
    </xf>
    <xf numFmtId="0" fontId="87" fillId="0" borderId="68" xfId="0" applyFont="1" applyBorder="1" applyAlignment="1">
      <alignment horizontal="left" vertical="top"/>
    </xf>
    <xf numFmtId="0" fontId="130" fillId="0" borderId="68" xfId="0" applyFont="1" applyBorder="1" applyAlignment="1">
      <alignment horizontal="left" vertical="top"/>
    </xf>
    <xf numFmtId="0" fontId="129" fillId="0" borderId="55" xfId="0" applyFont="1" applyBorder="1"/>
    <xf numFmtId="0" fontId="87" fillId="0" borderId="55" xfId="0" applyFont="1" applyBorder="1" applyAlignment="1">
      <alignment vertical="center"/>
    </xf>
    <xf numFmtId="0" fontId="3" fillId="0" borderId="2" xfId="0" applyFont="1" applyBorder="1"/>
    <xf numFmtId="0" fontId="132" fillId="0" borderId="0" xfId="0" applyFont="1" applyAlignment="1">
      <alignment horizontal="left" vertical="top"/>
    </xf>
    <xf numFmtId="0" fontId="26" fillId="0" borderId="2" xfId="0" applyFont="1" applyBorder="1"/>
    <xf numFmtId="0" fontId="26" fillId="0" borderId="8" xfId="0" applyFont="1" applyBorder="1"/>
    <xf numFmtId="0" fontId="0" fillId="0" borderId="11" xfId="0" applyBorder="1"/>
    <xf numFmtId="0" fontId="0" fillId="0" borderId="9" xfId="0" applyBorder="1"/>
    <xf numFmtId="0" fontId="0" fillId="0" borderId="10" xfId="0" applyBorder="1"/>
    <xf numFmtId="0" fontId="0" fillId="0" borderId="0" xfId="0" applyAlignment="1">
      <alignment horizontal="left" indent="1"/>
    </xf>
    <xf numFmtId="0" fontId="30" fillId="0" borderId="0" xfId="0" applyFont="1" applyAlignment="1">
      <alignment horizontal="left" vertical="top"/>
    </xf>
    <xf numFmtId="0" fontId="3" fillId="11" borderId="46" xfId="0" applyFont="1" applyFill="1" applyBorder="1" applyAlignment="1">
      <alignment horizontal="center"/>
    </xf>
    <xf numFmtId="0" fontId="3" fillId="11" borderId="45" xfId="0" applyFont="1" applyFill="1" applyBorder="1" applyAlignment="1">
      <alignment horizontal="center"/>
    </xf>
    <xf numFmtId="0" fontId="3" fillId="10" borderId="46" xfId="0" applyFont="1" applyFill="1" applyBorder="1"/>
    <xf numFmtId="0" fontId="3" fillId="10" borderId="45" xfId="0" applyFont="1" applyFill="1" applyBorder="1"/>
    <xf numFmtId="0" fontId="30" fillId="0" borderId="45" xfId="0" applyFont="1" applyBorder="1" applyAlignment="1">
      <alignment horizontal="left" vertical="top"/>
    </xf>
    <xf numFmtId="0" fontId="0" fillId="0" borderId="45" xfId="0" quotePrefix="1" applyBorder="1"/>
    <xf numFmtId="0" fontId="3" fillId="10" borderId="45" xfId="0" quotePrefix="1" applyFont="1" applyFill="1" applyBorder="1"/>
    <xf numFmtId="0" fontId="3" fillId="10" borderId="46" xfId="0" quotePrefix="1" applyFont="1" applyFill="1" applyBorder="1"/>
    <xf numFmtId="0" fontId="3" fillId="14" borderId="1" xfId="0" applyFont="1" applyFill="1" applyBorder="1" applyAlignment="1">
      <alignment horizontal="center"/>
    </xf>
    <xf numFmtId="0" fontId="3" fillId="59" borderId="71" xfId="0" applyFont="1" applyFill="1" applyBorder="1"/>
    <xf numFmtId="0" fontId="92" fillId="8" borderId="41" xfId="0" applyFont="1" applyFill="1" applyBorder="1"/>
    <xf numFmtId="0" fontId="92" fillId="8" borderId="42" xfId="0" applyFont="1" applyFill="1" applyBorder="1"/>
    <xf numFmtId="0" fontId="92" fillId="8" borderId="43" xfId="0" applyFont="1" applyFill="1" applyBorder="1"/>
    <xf numFmtId="0" fontId="3" fillId="3" borderId="42" xfId="0" applyFont="1" applyFill="1" applyBorder="1" applyAlignment="1">
      <alignment horizontal="left" vertical="top"/>
    </xf>
    <xf numFmtId="0" fontId="0" fillId="0" borderId="44" xfId="0" applyBorder="1" applyAlignment="1">
      <alignment horizontal="left" vertical="top"/>
    </xf>
    <xf numFmtId="0" fontId="32" fillId="0" borderId="0" xfId="0" applyFont="1" applyAlignment="1">
      <alignment horizontal="left" vertical="center" indent="1"/>
    </xf>
    <xf numFmtId="0" fontId="20" fillId="8" borderId="69" xfId="0" applyFont="1" applyFill="1" applyBorder="1" applyAlignment="1">
      <alignment vertical="center"/>
    </xf>
    <xf numFmtId="0" fontId="3" fillId="3" borderId="2" xfId="0" applyFont="1" applyFill="1" applyBorder="1"/>
    <xf numFmtId="0" fontId="3" fillId="3" borderId="45" xfId="0" applyFont="1" applyFill="1" applyBorder="1"/>
    <xf numFmtId="49" fontId="43" fillId="0" borderId="0" xfId="0" applyNumberFormat="1" applyFont="1" applyAlignment="1">
      <alignment horizontal="right"/>
    </xf>
    <xf numFmtId="0" fontId="3" fillId="8" borderId="0" xfId="0" applyFont="1" applyFill="1" applyAlignment="1">
      <alignment horizontal="left" vertical="top"/>
    </xf>
    <xf numFmtId="0" fontId="11" fillId="0" borderId="0" xfId="0" applyFont="1"/>
    <xf numFmtId="0" fontId="28" fillId="0" borderId="76" xfId="0" applyFont="1" applyBorder="1" applyAlignment="1">
      <alignment vertical="center"/>
    </xf>
    <xf numFmtId="0" fontId="28" fillId="0" borderId="0" xfId="0" applyFont="1"/>
    <xf numFmtId="0" fontId="28" fillId="0" borderId="0" xfId="0" applyFont="1" applyAlignment="1">
      <alignment horizontal="left" vertical="center"/>
    </xf>
    <xf numFmtId="0" fontId="28" fillId="0" borderId="0" xfId="0" applyFont="1" applyAlignment="1">
      <alignment vertical="center"/>
    </xf>
    <xf numFmtId="0" fontId="11" fillId="8" borderId="0" xfId="0" applyFont="1" applyFill="1"/>
    <xf numFmtId="0" fontId="26" fillId="0" borderId="46" xfId="0" applyFont="1" applyBorder="1"/>
    <xf numFmtId="0" fontId="0" fillId="0" borderId="70" xfId="0" applyBorder="1"/>
    <xf numFmtId="0" fontId="0" fillId="0" borderId="0" xfId="0" applyAlignment="1">
      <alignment vertical="top"/>
    </xf>
    <xf numFmtId="0" fontId="30" fillId="0" borderId="0" xfId="0" applyFont="1" applyAlignment="1">
      <alignment horizontal="left"/>
    </xf>
    <xf numFmtId="0" fontId="11" fillId="2" borderId="1" xfId="0" applyFont="1" applyFill="1" applyBorder="1"/>
    <xf numFmtId="0" fontId="82" fillId="0" borderId="1" xfId="0" applyFont="1" applyBorder="1"/>
    <xf numFmtId="0" fontId="11" fillId="0" borderId="45" xfId="0" applyFont="1" applyBorder="1"/>
    <xf numFmtId="0" fontId="28" fillId="58" borderId="88" xfId="0" applyFont="1" applyFill="1" applyBorder="1"/>
    <xf numFmtId="0" fontId="22" fillId="8" borderId="3" xfId="0" applyFont="1" applyFill="1" applyBorder="1" applyAlignment="1">
      <alignment horizontal="center" vertical="center"/>
    </xf>
    <xf numFmtId="0" fontId="0" fillId="0" borderId="2" xfId="0" applyBorder="1" applyAlignment="1">
      <alignment horizontal="left"/>
    </xf>
    <xf numFmtId="0" fontId="0" fillId="0" borderId="46" xfId="0" applyBorder="1" applyAlignment="1">
      <alignment horizontal="left"/>
    </xf>
    <xf numFmtId="0" fontId="0" fillId="0" borderId="42" xfId="0" applyBorder="1"/>
    <xf numFmtId="0" fontId="30" fillId="0" borderId="45" xfId="0" applyFont="1" applyBorder="1" applyAlignment="1">
      <alignment horizontal="left"/>
    </xf>
    <xf numFmtId="0" fontId="3" fillId="3" borderId="41" xfId="0" applyFont="1" applyFill="1" applyBorder="1" applyAlignment="1">
      <alignment horizontal="left" vertical="top"/>
    </xf>
    <xf numFmtId="0" fontId="3" fillId="3" borderId="43" xfId="0" applyFont="1" applyFill="1" applyBorder="1" applyAlignment="1">
      <alignment horizontal="left" vertical="top"/>
    </xf>
    <xf numFmtId="0" fontId="3" fillId="8" borderId="41" xfId="0" applyFont="1" applyFill="1" applyBorder="1" applyAlignment="1">
      <alignment vertical="center"/>
    </xf>
    <xf numFmtId="0" fontId="3" fillId="8" borderId="42" xfId="0" applyFont="1" applyFill="1" applyBorder="1" applyAlignment="1">
      <alignment vertical="center"/>
    </xf>
    <xf numFmtId="0" fontId="3" fillId="8" borderId="43" xfId="0" applyFont="1" applyFill="1" applyBorder="1" applyAlignment="1">
      <alignment vertical="center"/>
    </xf>
    <xf numFmtId="0" fontId="20" fillId="8" borderId="42" xfId="0" applyFont="1" applyFill="1" applyBorder="1" applyAlignment="1">
      <alignment vertical="center"/>
    </xf>
    <xf numFmtId="0" fontId="11" fillId="0" borderId="42" xfId="0" applyFont="1" applyBorder="1"/>
    <xf numFmtId="0" fontId="14" fillId="0" borderId="45" xfId="1" applyBorder="1"/>
    <xf numFmtId="0" fontId="40" fillId="0" borderId="0" xfId="0" applyFont="1"/>
    <xf numFmtId="0" fontId="139" fillId="0" borderId="0" xfId="0" applyFont="1"/>
    <xf numFmtId="0" fontId="152" fillId="0" borderId="0" xfId="0" applyFont="1" applyAlignment="1">
      <alignment vertical="center"/>
    </xf>
    <xf numFmtId="0" fontId="0" fillId="18" borderId="14" xfId="0" applyFill="1" applyBorder="1" applyAlignment="1">
      <alignment horizontal="left" vertical="top" wrapText="1"/>
    </xf>
    <xf numFmtId="0" fontId="153" fillId="0" borderId="0" xfId="0" applyFont="1"/>
    <xf numFmtId="0" fontId="154" fillId="18" borderId="33" xfId="0" applyFont="1" applyFill="1" applyBorder="1" applyAlignment="1">
      <alignment vertical="center" wrapText="1"/>
    </xf>
    <xf numFmtId="0" fontId="153" fillId="18" borderId="35" xfId="0" applyFont="1" applyFill="1" applyBorder="1" applyAlignment="1">
      <alignment vertical="center" wrapText="1"/>
    </xf>
    <xf numFmtId="0" fontId="153" fillId="18" borderId="35" xfId="0" applyFont="1" applyFill="1" applyBorder="1" applyAlignment="1">
      <alignment vertical="top" wrapText="1"/>
    </xf>
    <xf numFmtId="0" fontId="153" fillId="18" borderId="40" xfId="0" applyFont="1" applyFill="1" applyBorder="1" applyAlignment="1">
      <alignment vertical="top" wrapText="1"/>
    </xf>
    <xf numFmtId="0" fontId="11" fillId="0" borderId="0" xfId="0" applyFont="1" applyAlignment="1">
      <alignment vertical="center"/>
    </xf>
    <xf numFmtId="0" fontId="134" fillId="0" borderId="0" xfId="0" applyFont="1" applyAlignment="1">
      <alignment vertical="center"/>
    </xf>
    <xf numFmtId="0" fontId="134" fillId="8" borderId="0" xfId="0" applyFont="1" applyFill="1" applyAlignment="1">
      <alignment vertical="center"/>
    </xf>
    <xf numFmtId="0" fontId="22" fillId="8" borderId="86" xfId="0" applyFont="1" applyFill="1" applyBorder="1" applyAlignment="1">
      <alignment vertical="center"/>
    </xf>
    <xf numFmtId="0" fontId="11" fillId="0" borderId="0" xfId="0" quotePrefix="1" applyFont="1" applyAlignment="1">
      <alignment vertical="center"/>
    </xf>
    <xf numFmtId="16" fontId="11" fillId="0" borderId="0" xfId="0" quotePrefix="1" applyNumberFormat="1" applyFont="1" applyAlignment="1">
      <alignment vertical="center"/>
    </xf>
    <xf numFmtId="49" fontId="11" fillId="5" borderId="0" xfId="0" applyNumberFormat="1" applyFont="1" applyFill="1" applyAlignment="1">
      <alignment vertical="center"/>
    </xf>
    <xf numFmtId="16" fontId="11" fillId="0" borderId="0" xfId="0" applyNumberFormat="1" applyFont="1" applyAlignment="1">
      <alignment vertical="center"/>
    </xf>
    <xf numFmtId="49" fontId="11" fillId="0" borderId="0" xfId="0" applyNumberFormat="1" applyFont="1" applyAlignment="1">
      <alignment vertical="center"/>
    </xf>
    <xf numFmtId="17" fontId="11" fillId="0" borderId="0" xfId="0" quotePrefix="1" applyNumberFormat="1" applyFont="1" applyAlignment="1">
      <alignment vertical="center"/>
    </xf>
    <xf numFmtId="17" fontId="11" fillId="0" borderId="0" xfId="0" applyNumberFormat="1" applyFont="1" applyAlignment="1">
      <alignment vertical="center"/>
    </xf>
    <xf numFmtId="0" fontId="142" fillId="0" borderId="0" xfId="0" applyFont="1"/>
    <xf numFmtId="0" fontId="133" fillId="0" borderId="0" xfId="0" applyFont="1" applyAlignment="1">
      <alignment horizontal="left" vertical="center"/>
    </xf>
    <xf numFmtId="0" fontId="133" fillId="0" borderId="0" xfId="0" applyFont="1" applyAlignment="1">
      <alignment vertical="center"/>
    </xf>
    <xf numFmtId="0" fontId="11" fillId="5" borderId="0" xfId="0" applyFont="1" applyFill="1" applyAlignment="1">
      <alignment vertical="center"/>
    </xf>
    <xf numFmtId="0" fontId="3" fillId="60" borderId="1" xfId="0" applyFont="1" applyFill="1" applyBorder="1"/>
    <xf numFmtId="0" fontId="156" fillId="3" borderId="1" xfId="0" applyFont="1" applyFill="1" applyBorder="1"/>
    <xf numFmtId="0" fontId="3" fillId="64" borderId="1" xfId="0" applyFont="1" applyFill="1" applyBorder="1"/>
    <xf numFmtId="0" fontId="3" fillId="65" borderId="1" xfId="0" applyFont="1" applyFill="1" applyBorder="1"/>
    <xf numFmtId="0" fontId="157" fillId="66" borderId="1" xfId="0" applyFont="1" applyFill="1" applyBorder="1"/>
    <xf numFmtId="0" fontId="3" fillId="14" borderId="1" xfId="0" applyFont="1" applyFill="1" applyBorder="1"/>
    <xf numFmtId="0" fontId="3" fillId="6" borderId="1" xfId="0" applyFont="1" applyFill="1" applyBorder="1"/>
    <xf numFmtId="0" fontId="3" fillId="67" borderId="1" xfId="0" applyFont="1" applyFill="1" applyBorder="1"/>
    <xf numFmtId="0" fontId="3" fillId="8" borderId="0" xfId="0" applyFont="1" applyFill="1"/>
    <xf numFmtId="0" fontId="33" fillId="0" borderId="0" xfId="0" applyFont="1" applyAlignment="1">
      <alignment horizontal="left" vertical="top"/>
    </xf>
    <xf numFmtId="0" fontId="33" fillId="0" borderId="0" xfId="0" applyFont="1"/>
    <xf numFmtId="49" fontId="0" fillId="0" borderId="3" xfId="0" applyNumberFormat="1" applyBorder="1"/>
    <xf numFmtId="49" fontId="26" fillId="0" borderId="0" xfId="0" applyNumberFormat="1" applyFont="1"/>
    <xf numFmtId="49" fontId="0" fillId="0" borderId="44" xfId="0" applyNumberFormat="1" applyBorder="1"/>
    <xf numFmtId="0" fontId="0" fillId="0" borderId="1" xfId="0" applyBorder="1" applyAlignment="1">
      <alignment horizontal="right" vertical="top"/>
    </xf>
    <xf numFmtId="0" fontId="22" fillId="8" borderId="42" xfId="0" applyFont="1" applyFill="1" applyBorder="1"/>
    <xf numFmtId="0" fontId="20" fillId="8" borderId="70" xfId="0" applyFont="1" applyFill="1" applyBorder="1"/>
    <xf numFmtId="9" fontId="11" fillId="0" borderId="0" xfId="0" applyNumberFormat="1" applyFont="1"/>
    <xf numFmtId="9" fontId="28" fillId="0" borderId="0" xfId="0" applyNumberFormat="1" applyFont="1" applyAlignment="1">
      <alignment vertical="center"/>
    </xf>
    <xf numFmtId="0" fontId="37" fillId="15" borderId="2" xfId="0" applyFont="1" applyFill="1" applyBorder="1" applyAlignment="1">
      <alignment horizontal="left" vertical="top" wrapText="1"/>
    </xf>
    <xf numFmtId="0" fontId="45" fillId="6" borderId="3" xfId="0" applyFont="1" applyFill="1" applyBorder="1" applyAlignment="1">
      <alignment horizontal="left" vertical="top"/>
    </xf>
    <xf numFmtId="0" fontId="45" fillId="60" borderId="3" xfId="0" applyFont="1" applyFill="1" applyBorder="1" applyAlignment="1">
      <alignment horizontal="left" vertical="top"/>
    </xf>
    <xf numFmtId="0" fontId="45" fillId="56" borderId="3" xfId="0" applyFont="1" applyFill="1" applyBorder="1" applyAlignment="1">
      <alignment horizontal="left" vertical="top"/>
    </xf>
    <xf numFmtId="0" fontId="45" fillId="56" borderId="1" xfId="0" applyFont="1" applyFill="1" applyBorder="1" applyAlignment="1">
      <alignment horizontal="left" vertical="top"/>
    </xf>
    <xf numFmtId="0" fontId="45" fillId="56" borderId="2" xfId="0" applyFont="1" applyFill="1" applyBorder="1" applyAlignment="1">
      <alignment horizontal="left" vertical="top"/>
    </xf>
    <xf numFmtId="0" fontId="45" fillId="56" borderId="1" xfId="1" applyFont="1" applyFill="1" applyBorder="1" applyAlignment="1">
      <alignment horizontal="left" vertical="top"/>
    </xf>
    <xf numFmtId="0" fontId="20" fillId="68" borderId="3" xfId="0" applyFont="1" applyFill="1" applyBorder="1" applyAlignment="1">
      <alignment horizontal="left" vertical="top"/>
    </xf>
    <xf numFmtId="0" fontId="20" fillId="68" borderId="1" xfId="0" applyFont="1" applyFill="1" applyBorder="1" applyAlignment="1">
      <alignment horizontal="left" vertical="top"/>
    </xf>
    <xf numFmtId="0" fontId="20" fillId="68" borderId="2" xfId="0" applyFont="1" applyFill="1" applyBorder="1" applyAlignment="1">
      <alignment horizontal="left" vertical="top"/>
    </xf>
    <xf numFmtId="0" fontId="30" fillId="2" borderId="1" xfId="0" applyFont="1" applyFill="1" applyBorder="1" applyAlignment="1">
      <alignment horizontal="left" vertical="top"/>
    </xf>
    <xf numFmtId="0" fontId="8" fillId="2" borderId="1" xfId="0" applyFont="1" applyFill="1" applyBorder="1" applyAlignment="1">
      <alignment horizontal="left" vertical="top"/>
    </xf>
    <xf numFmtId="0" fontId="45" fillId="3" borderId="3" xfId="0" applyFont="1" applyFill="1" applyBorder="1" applyAlignment="1">
      <alignment horizontal="left" vertical="top"/>
    </xf>
    <xf numFmtId="0" fontId="45" fillId="3" borderId="1" xfId="0" applyFont="1" applyFill="1" applyBorder="1" applyAlignment="1">
      <alignment horizontal="left" vertical="top"/>
    </xf>
    <xf numFmtId="0" fontId="45" fillId="3" borderId="2" xfId="0" applyFont="1" applyFill="1" applyBorder="1" applyAlignment="1">
      <alignment horizontal="left" vertical="top"/>
    </xf>
    <xf numFmtId="0" fontId="20" fillId="69" borderId="42" xfId="0" applyFont="1" applyFill="1" applyBorder="1"/>
    <xf numFmtId="0" fontId="20" fillId="69" borderId="1" xfId="0" applyFont="1" applyFill="1" applyBorder="1" applyAlignment="1">
      <alignment horizontal="left" vertical="top"/>
    </xf>
    <xf numFmtId="0" fontId="45" fillId="69" borderId="1" xfId="0" applyFont="1" applyFill="1" applyBorder="1" applyAlignment="1">
      <alignment horizontal="left" vertical="top"/>
    </xf>
    <xf numFmtId="0" fontId="45" fillId="69" borderId="3" xfId="0" applyFont="1" applyFill="1" applyBorder="1" applyAlignment="1">
      <alignment horizontal="left" vertical="top"/>
    </xf>
    <xf numFmtId="0" fontId="3" fillId="69" borderId="1" xfId="0" applyFont="1" applyFill="1" applyBorder="1" applyAlignment="1">
      <alignment horizontal="left" vertical="top"/>
    </xf>
    <xf numFmtId="0" fontId="3" fillId="69" borderId="0" xfId="0" applyFont="1" applyFill="1"/>
    <xf numFmtId="0" fontId="3" fillId="69" borderId="45" xfId="0" applyFont="1" applyFill="1" applyBorder="1" applyAlignment="1">
      <alignment horizontal="left" vertical="top"/>
    </xf>
    <xf numFmtId="0" fontId="20" fillId="8" borderId="42" xfId="0" applyFont="1" applyFill="1" applyBorder="1" applyAlignment="1">
      <alignment horizontal="left"/>
    </xf>
    <xf numFmtId="0" fontId="20" fillId="12" borderId="42" xfId="0" applyFont="1" applyFill="1" applyBorder="1" applyAlignment="1">
      <alignment horizontal="left"/>
    </xf>
    <xf numFmtId="0" fontId="8" fillId="2" borderId="0" xfId="0" applyFont="1" applyFill="1" applyAlignment="1">
      <alignment horizontal="left"/>
    </xf>
    <xf numFmtId="0" fontId="8" fillId="2" borderId="0" xfId="0" applyFont="1" applyFill="1" applyAlignment="1">
      <alignment horizontal="left" vertical="center"/>
    </xf>
    <xf numFmtId="0" fontId="11" fillId="2" borderId="42" xfId="0" applyFont="1" applyFill="1" applyBorder="1"/>
    <xf numFmtId="0" fontId="159" fillId="0" borderId="0" xfId="0" applyFont="1" applyAlignment="1">
      <alignment vertical="center" readingOrder="1"/>
    </xf>
    <xf numFmtId="0" fontId="11" fillId="0" borderId="1" xfId="0" applyFont="1" applyBorder="1" applyAlignment="1">
      <alignment vertical="top"/>
    </xf>
    <xf numFmtId="0" fontId="11" fillId="0" borderId="45" xfId="0" applyFont="1" applyBorder="1" applyAlignment="1">
      <alignment vertical="top"/>
    </xf>
    <xf numFmtId="0" fontId="45" fillId="6" borderId="7" xfId="0" applyFont="1" applyFill="1" applyBorder="1" applyAlignment="1">
      <alignment horizontal="left" vertical="top"/>
    </xf>
    <xf numFmtId="0" fontId="14" fillId="0" borderId="0" xfId="1" applyAlignment="1">
      <alignment horizontal="left" vertical="center"/>
    </xf>
    <xf numFmtId="0" fontId="162" fillId="0" borderId="0" xfId="0" applyFont="1" applyAlignment="1">
      <alignment horizontal="right" vertical="center"/>
    </xf>
    <xf numFmtId="0" fontId="29" fillId="5" borderId="80" xfId="0" applyFont="1" applyFill="1" applyBorder="1" applyAlignment="1">
      <alignment horizontal="left" vertical="center"/>
    </xf>
    <xf numFmtId="0" fontId="29" fillId="5" borderId="0" xfId="0" applyFont="1" applyFill="1" applyAlignment="1">
      <alignment horizontal="left" vertical="center"/>
    </xf>
    <xf numFmtId="0" fontId="29" fillId="5" borderId="81" xfId="0" applyFont="1" applyFill="1" applyBorder="1" applyAlignment="1">
      <alignment horizontal="left" vertical="center"/>
    </xf>
    <xf numFmtId="0" fontId="29" fillId="61" borderId="80" xfId="0" applyFont="1" applyFill="1" applyBorder="1" applyAlignment="1">
      <alignment horizontal="left" vertical="center"/>
    </xf>
    <xf numFmtId="0" fontId="29" fillId="61" borderId="0" xfId="0" applyFont="1" applyFill="1" applyAlignment="1">
      <alignment horizontal="left" vertical="center"/>
    </xf>
    <xf numFmtId="0" fontId="29" fillId="61" borderId="81" xfId="0" applyFont="1" applyFill="1" applyBorder="1" applyAlignment="1">
      <alignment horizontal="left" vertical="center"/>
    </xf>
    <xf numFmtId="0" fontId="164" fillId="0" borderId="0" xfId="0" applyFont="1" applyAlignment="1">
      <alignment horizontal="center" vertical="center"/>
    </xf>
    <xf numFmtId="0" fontId="163" fillId="0" borderId="0" xfId="0" applyFont="1" applyAlignment="1">
      <alignment vertical="center"/>
    </xf>
    <xf numFmtId="0" fontId="162" fillId="0" borderId="0" xfId="0" applyFont="1"/>
    <xf numFmtId="0" fontId="3" fillId="14" borderId="45" xfId="0" applyFont="1" applyFill="1" applyBorder="1"/>
    <xf numFmtId="0" fontId="29" fillId="61" borderId="77" xfId="0" applyFont="1" applyFill="1" applyBorder="1" applyAlignment="1">
      <alignment horizontal="left" vertical="center"/>
    </xf>
    <xf numFmtId="0" fontId="29" fillId="61" borderId="78" xfId="0" applyFont="1" applyFill="1" applyBorder="1" applyAlignment="1">
      <alignment horizontal="left" vertical="center"/>
    </xf>
    <xf numFmtId="0" fontId="29" fillId="61" borderId="79" xfId="0" applyFont="1" applyFill="1" applyBorder="1" applyAlignment="1">
      <alignment horizontal="left" vertical="center"/>
    </xf>
    <xf numFmtId="0" fontId="165" fillId="5" borderId="80" xfId="0" applyFont="1" applyFill="1" applyBorder="1" applyAlignment="1">
      <alignment horizontal="left" vertical="center"/>
    </xf>
    <xf numFmtId="0" fontId="165" fillId="61" borderId="80" xfId="0" applyFont="1" applyFill="1" applyBorder="1" applyAlignment="1">
      <alignment horizontal="left" vertical="center"/>
    </xf>
    <xf numFmtId="0" fontId="91" fillId="0" borderId="46" xfId="0" applyFont="1" applyBorder="1"/>
    <xf numFmtId="0" fontId="3" fillId="4" borderId="45" xfId="0" applyFont="1" applyFill="1" applyBorder="1"/>
    <xf numFmtId="0" fontId="3" fillId="11" borderId="45" xfId="0" applyFont="1" applyFill="1" applyBorder="1"/>
    <xf numFmtId="0" fontId="153" fillId="18" borderId="0" xfId="0" applyFont="1" applyFill="1" applyAlignment="1">
      <alignment horizontal="center" vertical="top" wrapText="1"/>
    </xf>
    <xf numFmtId="0" fontId="166" fillId="0" borderId="87" xfId="48" applyBorder="1" applyAlignment="1">
      <alignment vertical="center"/>
    </xf>
    <xf numFmtId="0" fontId="166" fillId="20" borderId="87" xfId="48" applyFill="1" applyBorder="1" applyAlignment="1">
      <alignment vertical="center"/>
    </xf>
    <xf numFmtId="0" fontId="166" fillId="0" borderId="87" xfId="48" applyBorder="1"/>
    <xf numFmtId="0" fontId="0" fillId="0" borderId="3" xfId="0" applyBorder="1" applyAlignment="1">
      <alignment horizontal="left" vertical="top" wrapText="1"/>
    </xf>
    <xf numFmtId="0" fontId="137" fillId="0" borderId="0" xfId="0" applyFont="1"/>
    <xf numFmtId="0" fontId="3" fillId="8" borderId="3" xfId="0" applyFont="1" applyFill="1" applyBorder="1" applyAlignment="1">
      <alignment horizontal="left" vertical="top"/>
    </xf>
    <xf numFmtId="0" fontId="3" fillId="8" borderId="2" xfId="0" applyFont="1" applyFill="1" applyBorder="1" applyAlignment="1">
      <alignment horizontal="left" vertical="top"/>
    </xf>
    <xf numFmtId="0" fontId="30" fillId="0" borderId="44" xfId="0" applyFont="1" applyBorder="1"/>
    <xf numFmtId="0" fontId="161" fillId="0" borderId="1" xfId="0" applyFont="1" applyBorder="1"/>
    <xf numFmtId="0" fontId="11" fillId="0" borderId="45" xfId="0" applyFont="1" applyBorder="1" applyAlignment="1">
      <alignment vertical="center"/>
    </xf>
    <xf numFmtId="0" fontId="169" fillId="3" borderId="1" xfId="0" applyFont="1" applyFill="1" applyBorder="1"/>
    <xf numFmtId="0" fontId="0" fillId="0" borderId="94" xfId="0" applyBorder="1"/>
    <xf numFmtId="0" fontId="3" fillId="11" borderId="46" xfId="0" applyFont="1" applyFill="1" applyBorder="1" applyAlignment="1">
      <alignment horizontal="left"/>
    </xf>
    <xf numFmtId="0" fontId="20" fillId="70" borderId="95" xfId="0" applyFont="1" applyFill="1" applyBorder="1"/>
    <xf numFmtId="0" fontId="20" fillId="70" borderId="94" xfId="0" applyFont="1" applyFill="1" applyBorder="1"/>
    <xf numFmtId="0" fontId="0" fillId="58" borderId="95" xfId="0" applyFill="1" applyBorder="1"/>
    <xf numFmtId="0" fontId="0" fillId="58" borderId="94" xfId="0" applyFill="1" applyBorder="1" applyAlignment="1">
      <alignment horizontal="right"/>
    </xf>
    <xf numFmtId="0" fontId="0" fillId="58" borderId="94" xfId="0" applyFill="1" applyBorder="1"/>
    <xf numFmtId="0" fontId="0" fillId="58" borderId="96" xfId="0" applyFill="1" applyBorder="1"/>
    <xf numFmtId="0" fontId="0" fillId="0" borderId="95" xfId="0" applyBorder="1"/>
    <xf numFmtId="0" fontId="0" fillId="0" borderId="94" xfId="0" applyBorder="1" applyAlignment="1">
      <alignment horizontal="right"/>
    </xf>
    <xf numFmtId="0" fontId="30" fillId="0" borderId="94" xfId="0" applyFont="1" applyBorder="1"/>
    <xf numFmtId="0" fontId="0" fillId="0" borderId="96" xfId="0" applyBorder="1"/>
    <xf numFmtId="0" fontId="0" fillId="2" borderId="94" xfId="0" applyFill="1" applyBorder="1"/>
    <xf numFmtId="0" fontId="0" fillId="0" borderId="95" xfId="0" applyBorder="1" applyAlignment="1">
      <alignment vertical="top"/>
    </xf>
    <xf numFmtId="0" fontId="0" fillId="0" borderId="94" xfId="0" applyBorder="1" applyAlignment="1">
      <alignment vertical="top"/>
    </xf>
    <xf numFmtId="0" fontId="0" fillId="0" borderId="96" xfId="0" applyBorder="1" applyAlignment="1">
      <alignment vertical="top"/>
    </xf>
    <xf numFmtId="0" fontId="20" fillId="70" borderId="96" xfId="0" applyFont="1" applyFill="1" applyBorder="1"/>
    <xf numFmtId="0" fontId="3" fillId="3" borderId="0" xfId="0" applyFont="1" applyFill="1" applyAlignment="1">
      <alignment vertical="top"/>
    </xf>
    <xf numFmtId="0" fontId="0" fillId="23" borderId="1" xfId="0" applyFill="1" applyBorder="1" applyAlignment="1">
      <alignment horizontal="right"/>
    </xf>
    <xf numFmtId="0" fontId="29" fillId="69" borderId="1" xfId="0" applyFont="1" applyFill="1" applyBorder="1"/>
    <xf numFmtId="0" fontId="170" fillId="11" borderId="1" xfId="0" applyFont="1" applyFill="1" applyBorder="1"/>
    <xf numFmtId="0" fontId="106" fillId="71" borderId="1" xfId="0" applyFont="1" applyFill="1" applyBorder="1"/>
    <xf numFmtId="0" fontId="171" fillId="14" borderId="1" xfId="0" applyFont="1" applyFill="1" applyBorder="1"/>
    <xf numFmtId="0" fontId="172" fillId="6" borderId="1" xfId="0" applyFont="1" applyFill="1" applyBorder="1"/>
    <xf numFmtId="0" fontId="3" fillId="24" borderId="1" xfId="0" applyFont="1" applyFill="1" applyBorder="1"/>
    <xf numFmtId="0" fontId="3" fillId="24" borderId="45" xfId="0" applyFont="1" applyFill="1" applyBorder="1"/>
    <xf numFmtId="0" fontId="40" fillId="0" borderId="3" xfId="0" applyFont="1" applyBorder="1"/>
    <xf numFmtId="0" fontId="0" fillId="23" borderId="45" xfId="0" applyFill="1" applyBorder="1"/>
    <xf numFmtId="0" fontId="169" fillId="3" borderId="45" xfId="0" applyFont="1" applyFill="1" applyBorder="1"/>
    <xf numFmtId="0" fontId="3" fillId="60" borderId="45" xfId="0" applyFont="1" applyFill="1" applyBorder="1"/>
    <xf numFmtId="0" fontId="156" fillId="3" borderId="45" xfId="0" applyFont="1" applyFill="1" applyBorder="1"/>
    <xf numFmtId="0" fontId="90" fillId="0" borderId="1" xfId="0" applyFont="1" applyBorder="1"/>
    <xf numFmtId="0" fontId="3" fillId="11" borderId="1" xfId="0" applyFont="1" applyFill="1" applyBorder="1"/>
    <xf numFmtId="0" fontId="3" fillId="6" borderId="45" xfId="0" applyFont="1" applyFill="1" applyBorder="1"/>
    <xf numFmtId="0" fontId="3" fillId="67" borderId="45" xfId="0" applyFont="1" applyFill="1" applyBorder="1"/>
    <xf numFmtId="0" fontId="3" fillId="64" borderId="45" xfId="0" applyFont="1" applyFill="1" applyBorder="1"/>
    <xf numFmtId="0" fontId="3" fillId="65" borderId="45" xfId="0" applyFont="1" applyFill="1" applyBorder="1"/>
    <xf numFmtId="0" fontId="150" fillId="0" borderId="45" xfId="0" applyFont="1" applyBorder="1"/>
    <xf numFmtId="0" fontId="40" fillId="0" borderId="1" xfId="0" applyFont="1" applyBorder="1" applyAlignment="1">
      <alignment vertical="center"/>
    </xf>
    <xf numFmtId="0" fontId="150" fillId="0" borderId="1" xfId="0" applyFont="1" applyBorder="1"/>
    <xf numFmtId="0" fontId="3" fillId="8" borderId="45" xfId="0" applyFont="1" applyFill="1" applyBorder="1"/>
    <xf numFmtId="0" fontId="161" fillId="0" borderId="45" xfId="0" applyFont="1" applyBorder="1"/>
    <xf numFmtId="0" fontId="14" fillId="0" borderId="46" xfId="1" applyBorder="1"/>
    <xf numFmtId="0" fontId="91" fillId="0" borderId="2" xfId="0" applyFont="1" applyBorder="1"/>
    <xf numFmtId="0" fontId="40" fillId="0" borderId="2" xfId="0" applyFont="1" applyBorder="1"/>
    <xf numFmtId="0" fontId="40" fillId="0" borderId="46" xfId="0" applyFont="1" applyBorder="1"/>
    <xf numFmtId="0" fontId="0" fillId="2" borderId="1" xfId="0" applyFont="1" applyFill="1" applyBorder="1" applyAlignment="1">
      <alignment horizontal="left" vertical="top"/>
    </xf>
    <xf numFmtId="0" fontId="0" fillId="72" borderId="1" xfId="0" applyFont="1" applyFill="1" applyBorder="1"/>
    <xf numFmtId="0" fontId="0" fillId="72" borderId="1" xfId="0" applyFont="1" applyFill="1" applyBorder="1" applyAlignment="1">
      <alignment horizontal="left" vertical="top"/>
    </xf>
    <xf numFmtId="0" fontId="0" fillId="72" borderId="97" xfId="0" applyFont="1" applyFill="1" applyBorder="1"/>
    <xf numFmtId="0" fontId="0" fillId="72" borderId="97" xfId="0" applyFont="1" applyFill="1" applyBorder="1" applyAlignment="1">
      <alignment horizontal="left" vertical="top"/>
    </xf>
    <xf numFmtId="0" fontId="0" fillId="73" borderId="1" xfId="0" applyFont="1" applyFill="1" applyBorder="1" applyAlignment="1">
      <alignment horizontal="left" vertical="top"/>
    </xf>
    <xf numFmtId="0" fontId="0" fillId="73" borderId="1" xfId="0" applyFont="1" applyFill="1" applyBorder="1"/>
    <xf numFmtId="0" fontId="0" fillId="73" borderId="97" xfId="0" applyFont="1" applyFill="1" applyBorder="1" applyAlignment="1">
      <alignment horizontal="left" vertical="top"/>
    </xf>
    <xf numFmtId="0" fontId="0" fillId="73" borderId="97" xfId="0" applyFont="1" applyFill="1" applyBorder="1"/>
    <xf numFmtId="0" fontId="87" fillId="0" borderId="0" xfId="0" applyFont="1" applyBorder="1" applyAlignment="1">
      <alignment horizontal="left" vertical="top"/>
    </xf>
    <xf numFmtId="0" fontId="125" fillId="0" borderId="0" xfId="0" applyFont="1" applyBorder="1" applyAlignment="1">
      <alignment horizontal="left" vertical="top"/>
    </xf>
    <xf numFmtId="0" fontId="87" fillId="0" borderId="0" xfId="0" applyFont="1" applyBorder="1"/>
    <xf numFmtId="0" fontId="151" fillId="0" borderId="55" xfId="0" applyFont="1" applyBorder="1"/>
    <xf numFmtId="0" fontId="127" fillId="0" borderId="0" xfId="1" applyFont="1" applyBorder="1" applyAlignment="1">
      <alignment horizontal="left" vertical="top"/>
    </xf>
    <xf numFmtId="0" fontId="0" fillId="0" borderId="0" xfId="0" applyAlignment="1"/>
    <xf numFmtId="0" fontId="0" fillId="0" borderId="1" xfId="0" applyBorder="1" applyAlignment="1"/>
    <xf numFmtId="0" fontId="3" fillId="59" borderId="71" xfId="0" applyFont="1" applyFill="1" applyBorder="1" applyAlignment="1"/>
    <xf numFmtId="0" fontId="0" fillId="72" borderId="89" xfId="0" applyFont="1" applyFill="1" applyBorder="1"/>
    <xf numFmtId="0" fontId="0" fillId="73" borderId="89" xfId="0" applyFont="1" applyFill="1" applyBorder="1"/>
    <xf numFmtId="0" fontId="22" fillId="8" borderId="42" xfId="0" applyFont="1" applyFill="1" applyBorder="1" applyAlignment="1">
      <alignment horizontal="right" vertical="center"/>
    </xf>
    <xf numFmtId="0" fontId="3" fillId="3" borderId="1" xfId="0" applyFont="1" applyFill="1" applyBorder="1" applyAlignment="1">
      <alignment vertical="center"/>
    </xf>
    <xf numFmtId="0" fontId="3" fillId="4" borderId="1" xfId="0" applyFont="1" applyFill="1" applyBorder="1" applyAlignment="1">
      <alignment vertical="center"/>
    </xf>
    <xf numFmtId="0" fontId="30" fillId="0" borderId="1" xfId="0" applyFont="1" applyBorder="1" applyAlignment="1">
      <alignment vertical="center"/>
    </xf>
    <xf numFmtId="0" fontId="3" fillId="56" borderId="1" xfId="0" applyFont="1" applyFill="1" applyBorder="1" applyAlignment="1">
      <alignment vertical="center"/>
    </xf>
    <xf numFmtId="0" fontId="0" fillId="0" borderId="45" xfId="0" applyBorder="1" applyAlignment="1">
      <alignment vertical="center"/>
    </xf>
    <xf numFmtId="0" fontId="40" fillId="0" borderId="45" xfId="0" applyFont="1" applyBorder="1" applyAlignment="1">
      <alignment vertical="center"/>
    </xf>
    <xf numFmtId="0" fontId="30" fillId="0" borderId="45" xfId="0" applyFont="1" applyBorder="1" applyAlignment="1">
      <alignment vertical="center"/>
    </xf>
    <xf numFmtId="0" fontId="3" fillId="4" borderId="45" xfId="0" applyFont="1" applyFill="1" applyBorder="1" applyAlignment="1">
      <alignment vertical="center"/>
    </xf>
    <xf numFmtId="0" fontId="22" fillId="8" borderId="42" xfId="0" applyFont="1" applyFill="1" applyBorder="1" applyAlignment="1">
      <alignment horizontal="center"/>
    </xf>
    <xf numFmtId="0" fontId="173" fillId="0" borderId="0" xfId="49"/>
    <xf numFmtId="0" fontId="173" fillId="0" borderId="0" xfId="49" applyBorder="1" applyAlignment="1">
      <alignment horizontal="center" vertical="center"/>
    </xf>
    <xf numFmtId="0" fontId="174" fillId="0" borderId="0" xfId="49" applyFont="1"/>
    <xf numFmtId="0" fontId="174" fillId="0" borderId="0" xfId="49" applyFont="1" applyBorder="1" applyAlignment="1">
      <alignment horizontal="center" vertical="center"/>
    </xf>
    <xf numFmtId="0" fontId="175" fillId="0" borderId="0" xfId="49" applyFont="1"/>
    <xf numFmtId="0" fontId="175" fillId="0" borderId="0" xfId="49" applyFont="1" applyFill="1" applyBorder="1" applyAlignment="1">
      <alignment horizontal="center" vertical="center"/>
    </xf>
    <xf numFmtId="0" fontId="173" fillId="0" borderId="0" xfId="49" applyFill="1" applyBorder="1" applyAlignment="1">
      <alignment horizontal="center" vertical="center"/>
    </xf>
    <xf numFmtId="0" fontId="173" fillId="0" borderId="1" xfId="49" applyBorder="1"/>
    <xf numFmtId="0" fontId="173" fillId="0" borderId="41" xfId="49" applyBorder="1" applyAlignment="1">
      <alignment vertical="center"/>
    </xf>
    <xf numFmtId="0" fontId="173" fillId="0" borderId="42" xfId="49" applyBorder="1" applyAlignment="1">
      <alignment vertical="center" wrapText="1"/>
    </xf>
    <xf numFmtId="0" fontId="173" fillId="0" borderId="42" xfId="49" applyBorder="1" applyAlignment="1">
      <alignment vertical="center"/>
    </xf>
    <xf numFmtId="0" fontId="173" fillId="0" borderId="43" xfId="49" applyBorder="1" applyAlignment="1">
      <alignment vertical="center"/>
    </xf>
    <xf numFmtId="0" fontId="167" fillId="74" borderId="1" xfId="49" applyFont="1" applyFill="1" applyBorder="1" applyAlignment="1">
      <alignment horizontal="center" vertical="center" wrapText="1"/>
    </xf>
    <xf numFmtId="0" fontId="167" fillId="74" borderId="1" xfId="49" applyFont="1" applyFill="1" applyBorder="1" applyAlignment="1">
      <alignment horizontal="center" vertical="center"/>
    </xf>
    <xf numFmtId="0" fontId="167" fillId="75" borderId="1" xfId="49" applyFont="1" applyFill="1" applyBorder="1" applyAlignment="1">
      <alignment horizontal="center" vertical="center" wrapText="1"/>
    </xf>
    <xf numFmtId="0" fontId="167" fillId="75" borderId="1" xfId="49" applyFont="1" applyFill="1" applyBorder="1" applyAlignment="1">
      <alignment horizontal="center" vertical="center"/>
    </xf>
    <xf numFmtId="0" fontId="167" fillId="23" borderId="1" xfId="49" applyFont="1" applyFill="1" applyBorder="1" applyAlignment="1">
      <alignment horizontal="center" vertical="center" wrapText="1"/>
    </xf>
    <xf numFmtId="0" fontId="167" fillId="23" borderId="1" xfId="49" applyFont="1" applyFill="1" applyBorder="1" applyAlignment="1">
      <alignment horizontal="center" vertical="center"/>
    </xf>
    <xf numFmtId="0" fontId="167" fillId="76" borderId="1" xfId="49" applyFont="1" applyFill="1" applyBorder="1" applyAlignment="1">
      <alignment horizontal="center" vertical="center" wrapText="1"/>
    </xf>
    <xf numFmtId="0" fontId="167" fillId="76" borderId="1" xfId="49" applyFont="1" applyFill="1" applyBorder="1" applyAlignment="1">
      <alignment horizontal="center" vertical="center"/>
    </xf>
    <xf numFmtId="0" fontId="0" fillId="0" borderId="3" xfId="0" applyBorder="1" applyAlignment="1"/>
    <xf numFmtId="0" fontId="0" fillId="0" borderId="44" xfId="0" applyBorder="1" applyAlignment="1"/>
    <xf numFmtId="0" fontId="30" fillId="0" borderId="45" xfId="0" applyFont="1" applyBorder="1" applyAlignment="1"/>
    <xf numFmtId="0" fontId="0" fillId="0" borderId="45" xfId="0" applyBorder="1" applyAlignment="1">
      <alignment wrapText="1"/>
    </xf>
    <xf numFmtId="0" fontId="0" fillId="0" borderId="45" xfId="0" applyBorder="1" applyAlignment="1"/>
    <xf numFmtId="0" fontId="30" fillId="0" borderId="1" xfId="0" applyFont="1" applyBorder="1" applyAlignment="1"/>
    <xf numFmtId="0" fontId="0" fillId="0" borderId="46" xfId="0" applyBorder="1" applyAlignment="1"/>
    <xf numFmtId="0" fontId="0" fillId="23" borderId="45" xfId="0" applyFill="1" applyBorder="1" applyAlignment="1">
      <alignment horizontal="right"/>
    </xf>
    <xf numFmtId="0" fontId="176" fillId="0" borderId="44" xfId="0" applyFont="1" applyBorder="1" applyAlignment="1"/>
    <xf numFmtId="0" fontId="40" fillId="0" borderId="1" xfId="0" applyFont="1" applyBorder="1" applyAlignment="1"/>
    <xf numFmtId="0" fontId="26" fillId="0" borderId="1" xfId="0" applyFont="1" applyBorder="1" applyAlignment="1"/>
    <xf numFmtId="9" fontId="0" fillId="0" borderId="1" xfId="2" applyFont="1" applyBorder="1" applyAlignment="1"/>
    <xf numFmtId="0" fontId="40" fillId="0" borderId="45" xfId="0" applyFont="1" applyBorder="1" applyAlignment="1"/>
    <xf numFmtId="0" fontId="150" fillId="0" borderId="45" xfId="0" applyFont="1" applyBorder="1" applyAlignment="1"/>
    <xf numFmtId="0" fontId="79" fillId="0" borderId="99" xfId="3" applyFont="1" applyBorder="1" applyAlignment="1">
      <alignment horizontal="right"/>
    </xf>
    <xf numFmtId="0" fontId="28" fillId="0" borderId="1" xfId="0" applyFont="1" applyBorder="1" applyAlignment="1"/>
    <xf numFmtId="0" fontId="0" fillId="0" borderId="2" xfId="0" applyBorder="1" applyAlignment="1"/>
    <xf numFmtId="0" fontId="30" fillId="0" borderId="44" xfId="0" applyFont="1" applyBorder="1" applyAlignment="1"/>
    <xf numFmtId="0" fontId="177" fillId="0" borderId="0" xfId="0" applyFont="1"/>
    <xf numFmtId="0" fontId="0" fillId="0" borderId="0" xfId="0"/>
    <xf numFmtId="0" fontId="178" fillId="0" borderId="0" xfId="0" applyFont="1"/>
    <xf numFmtId="0" fontId="178" fillId="0" borderId="0" xfId="0" applyFont="1" applyAlignment="1">
      <alignment horizontal="left" vertical="top" indent="3"/>
    </xf>
    <xf numFmtId="0" fontId="178" fillId="0" borderId="0" xfId="0" applyFont="1" applyAlignment="1">
      <alignment horizontal="justify"/>
    </xf>
    <xf numFmtId="0" fontId="178" fillId="0" borderId="0" xfId="0" applyFont="1" applyAlignment="1">
      <alignment horizontal="left"/>
    </xf>
    <xf numFmtId="0" fontId="178" fillId="0" borderId="0" xfId="0" applyFont="1" applyAlignment="1">
      <alignment horizontal="justify" wrapText="1"/>
    </xf>
    <xf numFmtId="0" fontId="178" fillId="0" borderId="0" xfId="0" applyFont="1" applyAlignment="1">
      <alignment vertical="top"/>
    </xf>
    <xf numFmtId="0" fontId="178" fillId="0" borderId="0" xfId="0" applyFont="1" applyAlignment="1">
      <alignment horizontal="left" wrapText="1"/>
    </xf>
    <xf numFmtId="0" fontId="178" fillId="0" borderId="0" xfId="0" applyFont="1" applyAlignment="1">
      <alignment horizontal="left" vertical="top" wrapText="1"/>
    </xf>
    <xf numFmtId="0" fontId="179" fillId="0" borderId="0" xfId="0" applyFont="1"/>
    <xf numFmtId="0" fontId="0" fillId="0" borderId="0" xfId="0" applyAlignment="1">
      <alignment vertical="top"/>
    </xf>
    <xf numFmtId="0" fontId="178" fillId="0" borderId="0" xfId="0" applyFont="1" applyAlignment="1">
      <alignment horizontal="justify" vertical="top" wrapText="1"/>
    </xf>
    <xf numFmtId="0" fontId="180" fillId="0" borderId="0" xfId="0" applyFont="1"/>
    <xf numFmtId="0" fontId="4" fillId="0" borderId="0" xfId="0" applyFont="1"/>
    <xf numFmtId="0" fontId="4" fillId="0" borderId="100" xfId="0" applyFont="1" applyBorder="1" applyAlignment="1">
      <alignment wrapText="1"/>
    </xf>
    <xf numFmtId="0" fontId="4" fillId="78" borderId="100" xfId="0" applyFont="1" applyFill="1" applyBorder="1" applyAlignment="1">
      <alignment wrapText="1"/>
    </xf>
    <xf numFmtId="0" fontId="4" fillId="0" borderId="101" xfId="0" applyFont="1" applyBorder="1" applyAlignment="1">
      <alignment wrapText="1"/>
    </xf>
    <xf numFmtId="0" fontId="181" fillId="5" borderId="101" xfId="0" applyFont="1" applyFill="1" applyBorder="1" applyAlignment="1">
      <alignment wrapText="1"/>
    </xf>
    <xf numFmtId="0" fontId="182" fillId="0" borderId="101" xfId="0" applyFont="1" applyBorder="1" applyAlignment="1">
      <alignment wrapText="1"/>
    </xf>
    <xf numFmtId="0" fontId="173" fillId="0" borderId="0" xfId="49" applyAlignment="1">
      <alignment horizontal="center" vertical="center"/>
    </xf>
    <xf numFmtId="0" fontId="173" fillId="0" borderId="0" xfId="49" applyAlignment="1">
      <alignment wrapText="1"/>
    </xf>
    <xf numFmtId="0" fontId="175" fillId="0" borderId="0" xfId="49" applyFont="1" applyAlignment="1">
      <alignment horizontal="center" vertical="center"/>
    </xf>
    <xf numFmtId="0" fontId="175" fillId="74" borderId="1" xfId="49" applyFont="1" applyFill="1" applyBorder="1" applyAlignment="1">
      <alignment horizontal="center" vertical="center" wrapText="1"/>
    </xf>
    <xf numFmtId="0" fontId="175" fillId="74" borderId="1" xfId="49" applyFont="1" applyFill="1" applyBorder="1" applyAlignment="1">
      <alignment horizontal="center" vertical="center"/>
    </xf>
    <xf numFmtId="0" fontId="175" fillId="76" borderId="1" xfId="49" applyFont="1" applyFill="1" applyBorder="1" applyAlignment="1">
      <alignment horizontal="center" vertical="center"/>
    </xf>
    <xf numFmtId="0" fontId="175" fillId="76" borderId="1" xfId="49" applyFont="1" applyFill="1" applyBorder="1" applyAlignment="1">
      <alignment horizontal="center" vertical="center" wrapText="1"/>
    </xf>
    <xf numFmtId="0" fontId="175" fillId="23" borderId="1" xfId="49" applyFont="1" applyFill="1" applyBorder="1" applyAlignment="1">
      <alignment horizontal="center" vertical="center"/>
    </xf>
    <xf numFmtId="0" fontId="175" fillId="23" borderId="1" xfId="49" applyFont="1" applyFill="1" applyBorder="1" applyAlignment="1">
      <alignment horizontal="center" vertical="center" wrapText="1"/>
    </xf>
    <xf numFmtId="0" fontId="175" fillId="75" borderId="1" xfId="49" applyFont="1" applyFill="1" applyBorder="1" applyAlignment="1">
      <alignment horizontal="center" vertical="center"/>
    </xf>
    <xf numFmtId="0" fontId="175" fillId="75" borderId="1" xfId="49" applyFont="1" applyFill="1" applyBorder="1" applyAlignment="1">
      <alignment horizontal="center" vertical="center" wrapText="1"/>
    </xf>
    <xf numFmtId="0" fontId="174" fillId="0" borderId="0" xfId="49" applyFont="1" applyAlignment="1">
      <alignment horizontal="center" vertical="center"/>
    </xf>
    <xf numFmtId="0" fontId="174" fillId="0" borderId="0" xfId="49" applyFont="1" applyAlignment="1">
      <alignment wrapText="1"/>
    </xf>
    <xf numFmtId="0" fontId="184" fillId="0" borderId="0" xfId="50" applyFont="1" applyAlignment="1">
      <alignment horizontal="center" vertical="center"/>
    </xf>
    <xf numFmtId="0" fontId="186" fillId="0" borderId="0" xfId="50" applyFont="1" applyAlignment="1">
      <alignment horizontal="center" vertical="center"/>
    </xf>
    <xf numFmtId="165" fontId="185" fillId="83" borderId="0" xfId="50" applyNumberFormat="1" applyFont="1" applyFill="1" applyAlignment="1">
      <alignment horizontal="center" vertical="center"/>
    </xf>
    <xf numFmtId="0" fontId="185" fillId="85" borderId="0" xfId="50" applyFont="1" applyFill="1" applyAlignment="1">
      <alignment horizontal="center" vertical="center"/>
    </xf>
    <xf numFmtId="165" fontId="185" fillId="85" borderId="0" xfId="50" applyNumberFormat="1" applyFont="1" applyFill="1" applyAlignment="1">
      <alignment horizontal="center" vertical="center"/>
    </xf>
    <xf numFmtId="165" fontId="185" fillId="15" borderId="0" xfId="50" applyNumberFormat="1" applyFont="1" applyFill="1" applyAlignment="1">
      <alignment horizontal="center" vertical="center"/>
    </xf>
    <xf numFmtId="165" fontId="188" fillId="15" borderId="0" xfId="50" applyNumberFormat="1" applyFont="1" applyFill="1" applyAlignment="1">
      <alignment horizontal="center" vertical="center"/>
    </xf>
    <xf numFmtId="0" fontId="185" fillId="86" borderId="0" xfId="50" applyFont="1" applyFill="1" applyAlignment="1">
      <alignment horizontal="center" vertical="center"/>
    </xf>
    <xf numFmtId="165" fontId="185" fillId="86" borderId="0" xfId="50" applyNumberFormat="1" applyFont="1" applyFill="1" applyAlignment="1">
      <alignment horizontal="center" vertical="center"/>
    </xf>
    <xf numFmtId="0" fontId="189" fillId="87" borderId="0" xfId="50" applyFont="1" applyFill="1" applyAlignment="1">
      <alignment horizontal="center" vertical="center"/>
    </xf>
    <xf numFmtId="0" fontId="189" fillId="87" borderId="0" xfId="50" applyFont="1" applyFill="1" applyAlignment="1">
      <alignment horizontal="left" vertical="center"/>
    </xf>
    <xf numFmtId="0" fontId="185" fillId="0" borderId="0" xfId="50" applyFont="1" applyAlignment="1">
      <alignment horizontal="center" vertical="center"/>
    </xf>
    <xf numFmtId="0" fontId="190" fillId="22" borderId="0" xfId="50" applyFont="1" applyFill="1" applyAlignment="1">
      <alignment horizontal="center" vertical="center"/>
    </xf>
    <xf numFmtId="0" fontId="191" fillId="22" borderId="0" xfId="50" applyFont="1" applyFill="1" applyAlignment="1">
      <alignment horizontal="center" vertical="center"/>
    </xf>
    <xf numFmtId="165" fontId="192" fillId="88" borderId="0" xfId="50" applyNumberFormat="1" applyFont="1" applyFill="1" applyAlignment="1">
      <alignment horizontal="center" vertical="center"/>
    </xf>
    <xf numFmtId="0" fontId="191" fillId="0" borderId="0" xfId="50" applyFont="1" applyAlignment="1">
      <alignment horizontal="center" vertical="center"/>
    </xf>
    <xf numFmtId="165" fontId="183" fillId="0" borderId="0" xfId="50" applyNumberFormat="1" applyAlignment="1">
      <alignment horizontal="center" vertical="center"/>
    </xf>
    <xf numFmtId="165" fontId="191" fillId="0" borderId="0" xfId="50" applyNumberFormat="1" applyFont="1" applyAlignment="1">
      <alignment horizontal="center" vertical="center"/>
    </xf>
    <xf numFmtId="0" fontId="183" fillId="0" borderId="0" xfId="50" applyAlignment="1">
      <alignment horizontal="center" vertical="center"/>
    </xf>
    <xf numFmtId="0" fontId="183" fillId="22" borderId="0" xfId="50" applyFill="1" applyAlignment="1">
      <alignment horizontal="center" vertical="center"/>
    </xf>
    <xf numFmtId="0" fontId="183" fillId="22" borderId="0" xfId="50" applyFill="1" applyAlignment="1">
      <alignment horizontal="left" vertical="center"/>
    </xf>
    <xf numFmtId="0" fontId="190" fillId="80" borderId="0" xfId="50" applyFont="1" applyFill="1" applyAlignment="1">
      <alignment horizontal="center" vertical="center"/>
    </xf>
    <xf numFmtId="0" fontId="191" fillId="0" borderId="0" xfId="50" applyFont="1" applyAlignment="1">
      <alignment horizontal="left" vertical="center"/>
    </xf>
    <xf numFmtId="0" fontId="191" fillId="89" borderId="0" xfId="50" applyFont="1" applyFill="1" applyAlignment="1">
      <alignment horizontal="center" vertical="center"/>
    </xf>
    <xf numFmtId="165" fontId="183" fillId="89" borderId="0" xfId="50" applyNumberFormat="1" applyFill="1" applyAlignment="1">
      <alignment horizontal="center" vertical="center"/>
    </xf>
    <xf numFmtId="0" fontId="191" fillId="64" borderId="0" xfId="50" applyFont="1" applyFill="1" applyAlignment="1">
      <alignment horizontal="center" vertical="center"/>
    </xf>
    <xf numFmtId="165" fontId="183" fillId="64" borderId="0" xfId="50" applyNumberFormat="1" applyFill="1" applyAlignment="1">
      <alignment horizontal="center" vertical="center"/>
    </xf>
    <xf numFmtId="0" fontId="194" fillId="22" borderId="0" xfId="50" applyFont="1" applyFill="1" applyAlignment="1">
      <alignment horizontal="left" vertical="center"/>
    </xf>
    <xf numFmtId="165" fontId="191" fillId="3" borderId="0" xfId="50" applyNumberFormat="1" applyFont="1" applyFill="1" applyAlignment="1">
      <alignment horizontal="center" vertical="center"/>
    </xf>
    <xf numFmtId="0" fontId="191" fillId="3" borderId="0" xfId="50" applyFont="1" applyFill="1" applyAlignment="1">
      <alignment horizontal="center" vertical="center"/>
    </xf>
    <xf numFmtId="0" fontId="183" fillId="88" borderId="0" xfId="50" applyFill="1" applyAlignment="1">
      <alignment vertical="center"/>
    </xf>
    <xf numFmtId="165" fontId="195" fillId="3" borderId="0" xfId="50" applyNumberFormat="1" applyFont="1" applyFill="1" applyAlignment="1">
      <alignment horizontal="center" vertical="center"/>
    </xf>
    <xf numFmtId="0" fontId="196" fillId="3" borderId="0" xfId="50" applyFont="1" applyFill="1" applyAlignment="1">
      <alignment horizontal="center" vertical="center"/>
    </xf>
    <xf numFmtId="165" fontId="196" fillId="3" borderId="0" xfId="50" applyNumberFormat="1" applyFont="1" applyFill="1" applyAlignment="1">
      <alignment horizontal="center" vertical="center"/>
    </xf>
    <xf numFmtId="0" fontId="194" fillId="22" borderId="0" xfId="50" applyFont="1" applyFill="1" applyAlignment="1">
      <alignment horizontal="center" vertical="center"/>
    </xf>
    <xf numFmtId="0" fontId="186" fillId="90" borderId="0" xfId="50" applyFont="1" applyFill="1" applyAlignment="1">
      <alignment vertical="center" textRotation="90"/>
    </xf>
    <xf numFmtId="0" fontId="183" fillId="90" borderId="0" xfId="50" applyFill="1" applyAlignment="1">
      <alignment vertical="center"/>
    </xf>
    <xf numFmtId="0" fontId="183" fillId="0" borderId="0" xfId="50" applyAlignment="1">
      <alignment horizontal="left" vertical="center"/>
    </xf>
    <xf numFmtId="165" fontId="189" fillId="83" borderId="0" xfId="50" applyNumberFormat="1" applyFont="1" applyFill="1" applyAlignment="1">
      <alignment horizontal="center" vertical="center"/>
    </xf>
    <xf numFmtId="0" fontId="189" fillId="83" borderId="0" xfId="50" applyFont="1" applyFill="1" applyAlignment="1">
      <alignment horizontal="center" vertical="center"/>
    </xf>
    <xf numFmtId="0" fontId="189" fillId="82" borderId="0" xfId="50" applyFont="1" applyFill="1" applyAlignment="1">
      <alignment vertical="center"/>
    </xf>
    <xf numFmtId="0" fontId="189" fillId="85" borderId="0" xfId="50" applyFont="1" applyFill="1" applyAlignment="1">
      <alignment horizontal="center" vertical="center"/>
    </xf>
    <xf numFmtId="165" fontId="189" fillId="85" borderId="0" xfId="50" applyNumberFormat="1" applyFont="1" applyFill="1" applyAlignment="1">
      <alignment horizontal="center" vertical="center"/>
    </xf>
    <xf numFmtId="165" fontId="189" fillId="15" borderId="0" xfId="50" applyNumberFormat="1" applyFont="1" applyFill="1" applyAlignment="1">
      <alignment horizontal="center" vertical="center"/>
    </xf>
    <xf numFmtId="165" fontId="197" fillId="15" borderId="0" xfId="50" applyNumberFormat="1" applyFont="1" applyFill="1" applyAlignment="1">
      <alignment horizontal="center" vertical="center"/>
    </xf>
    <xf numFmtId="0" fontId="189" fillId="86" borderId="0" xfId="50" applyFont="1" applyFill="1" applyAlignment="1">
      <alignment horizontal="center" vertical="center"/>
    </xf>
    <xf numFmtId="165" fontId="189" fillId="86" borderId="0" xfId="50" applyNumberFormat="1" applyFont="1" applyFill="1" applyAlignment="1">
      <alignment horizontal="center" vertical="center"/>
    </xf>
    <xf numFmtId="0" fontId="198" fillId="0" borderId="0" xfId="50" applyFont="1" applyAlignment="1">
      <alignment horizontal="left" vertical="center"/>
    </xf>
    <xf numFmtId="165" fontId="185" fillId="83" borderId="0" xfId="50" applyNumberFormat="1" applyFont="1" applyFill="1"/>
    <xf numFmtId="0" fontId="185" fillId="83" borderId="0" xfId="50" applyFont="1" applyFill="1"/>
    <xf numFmtId="0" fontId="185" fillId="82" borderId="0" xfId="50" applyFont="1" applyFill="1" applyAlignment="1">
      <alignment vertical="center"/>
    </xf>
    <xf numFmtId="0" fontId="189" fillId="87" borderId="0" xfId="50" applyFont="1" applyFill="1" applyAlignment="1">
      <alignment vertical="center"/>
    </xf>
    <xf numFmtId="165" fontId="191" fillId="64" borderId="0" xfId="50" applyNumberFormat="1" applyFont="1" applyFill="1" applyAlignment="1">
      <alignment horizontal="center" vertical="center"/>
    </xf>
    <xf numFmtId="165" fontId="195" fillId="0" borderId="0" xfId="50" applyNumberFormat="1" applyFont="1" applyAlignment="1">
      <alignment horizontal="center" vertical="center"/>
    </xf>
    <xf numFmtId="0" fontId="183" fillId="91" borderId="0" xfId="50" applyFill="1" applyAlignment="1">
      <alignment vertical="center"/>
    </xf>
    <xf numFmtId="0" fontId="198" fillId="22" borderId="0" xfId="50" applyFont="1" applyFill="1" applyAlignment="1">
      <alignment horizontal="left" vertical="center"/>
    </xf>
    <xf numFmtId="0" fontId="190" fillId="92" borderId="0" xfId="50" applyFont="1" applyFill="1" applyAlignment="1">
      <alignment horizontal="center" vertical="center"/>
    </xf>
    <xf numFmtId="0" fontId="201" fillId="22" borderId="0" xfId="50" applyFont="1" applyFill="1" applyAlignment="1">
      <alignment horizontal="left" vertical="center"/>
    </xf>
    <xf numFmtId="0" fontId="198" fillId="22" borderId="0" xfId="50" applyFont="1" applyFill="1" applyAlignment="1">
      <alignment horizontal="center" vertical="center"/>
    </xf>
    <xf numFmtId="165" fontId="187" fillId="83" borderId="0" xfId="50" applyNumberFormat="1" applyFont="1" applyFill="1" applyAlignment="1">
      <alignment vertical="center"/>
    </xf>
    <xf numFmtId="0" fontId="187" fillId="83" borderId="0" xfId="50" applyFont="1" applyFill="1" applyAlignment="1">
      <alignment vertical="center"/>
    </xf>
    <xf numFmtId="165" fontId="187" fillId="83" borderId="0" xfId="50" applyNumberFormat="1" applyFont="1" applyFill="1" applyAlignment="1">
      <alignment horizontal="center" vertical="center"/>
    </xf>
    <xf numFmtId="0" fontId="190" fillId="71" borderId="0" xfId="50" applyFont="1" applyFill="1" applyAlignment="1">
      <alignment horizontal="center" vertical="center"/>
    </xf>
    <xf numFmtId="165" fontId="186" fillId="83" borderId="0" xfId="50" applyNumberFormat="1" applyFont="1" applyFill="1" applyAlignment="1">
      <alignment vertical="center"/>
    </xf>
    <xf numFmtId="0" fontId="186" fillId="83" borderId="0" xfId="50" applyFont="1" applyFill="1" applyAlignment="1">
      <alignment vertical="center"/>
    </xf>
    <xf numFmtId="165" fontId="186" fillId="83" borderId="0" xfId="50" applyNumberFormat="1" applyFont="1" applyFill="1" applyAlignment="1">
      <alignment horizontal="center" vertical="center"/>
    </xf>
    <xf numFmtId="0" fontId="202" fillId="85" borderId="0" xfId="50" applyFont="1" applyFill="1" applyAlignment="1">
      <alignment horizontal="center" vertical="center"/>
    </xf>
    <xf numFmtId="165" fontId="202" fillId="85" borderId="0" xfId="50" applyNumberFormat="1" applyFont="1" applyFill="1" applyAlignment="1">
      <alignment horizontal="center" vertical="center"/>
    </xf>
    <xf numFmtId="165" fontId="202" fillId="15" borderId="0" xfId="50" applyNumberFormat="1" applyFont="1" applyFill="1" applyAlignment="1">
      <alignment horizontal="center" vertical="center"/>
    </xf>
    <xf numFmtId="165" fontId="203" fillId="15" borderId="0" xfId="50" applyNumberFormat="1" applyFont="1" applyFill="1" applyAlignment="1">
      <alignment horizontal="center" vertical="center"/>
    </xf>
    <xf numFmtId="0" fontId="202" fillId="86" borderId="0" xfId="50" applyFont="1" applyFill="1" applyAlignment="1">
      <alignment horizontal="center" vertical="center"/>
    </xf>
    <xf numFmtId="165" fontId="202" fillId="86" borderId="0" xfId="50" applyNumberFormat="1" applyFont="1" applyFill="1" applyAlignment="1">
      <alignment horizontal="center" vertical="center"/>
    </xf>
    <xf numFmtId="0" fontId="200" fillId="87" borderId="0" xfId="50" applyFont="1" applyFill="1" applyAlignment="1">
      <alignment horizontal="center" vertical="center"/>
    </xf>
    <xf numFmtId="0" fontId="200" fillId="87" borderId="0" xfId="50" applyFont="1" applyFill="1" applyAlignment="1">
      <alignment vertical="center"/>
    </xf>
    <xf numFmtId="0" fontId="202" fillId="0" borderId="0" xfId="50" applyFont="1" applyAlignment="1">
      <alignment horizontal="center" vertical="center"/>
    </xf>
    <xf numFmtId="0" fontId="198" fillId="93" borderId="0" xfId="50" applyFont="1" applyFill="1" applyAlignment="1">
      <alignment horizontal="center" vertical="center"/>
    </xf>
    <xf numFmtId="0" fontId="194" fillId="93" borderId="0" xfId="50" applyFont="1" applyFill="1" applyAlignment="1">
      <alignment horizontal="left" vertical="center"/>
    </xf>
    <xf numFmtId="0" fontId="198" fillId="0" borderId="0" xfId="50" applyFont="1" applyAlignment="1">
      <alignment horizontal="center" vertical="center"/>
    </xf>
    <xf numFmtId="0" fontId="194" fillId="0" borderId="0" xfId="50" applyFont="1" applyAlignment="1">
      <alignment horizontal="left" vertical="center"/>
    </xf>
    <xf numFmtId="0" fontId="201" fillId="22" borderId="0" xfId="50" applyFont="1" applyFill="1" applyAlignment="1">
      <alignment horizontal="center" vertical="center"/>
    </xf>
    <xf numFmtId="0" fontId="194" fillId="93" borderId="0" xfId="50" applyFont="1" applyFill="1" applyAlignment="1">
      <alignment horizontal="center" vertical="center"/>
    </xf>
    <xf numFmtId="0" fontId="194" fillId="0" borderId="0" xfId="50" applyFont="1" applyAlignment="1">
      <alignment horizontal="center" vertical="center"/>
    </xf>
    <xf numFmtId="0" fontId="204" fillId="22" borderId="0" xfId="50" applyFont="1" applyFill="1" applyAlignment="1">
      <alignment horizontal="left" vertical="center"/>
    </xf>
    <xf numFmtId="165" fontId="183" fillId="3" borderId="0" xfId="50" applyNumberFormat="1" applyFill="1" applyAlignment="1">
      <alignment horizontal="center" vertical="center"/>
    </xf>
    <xf numFmtId="0" fontId="190" fillId="86" borderId="0" xfId="50" applyFont="1" applyFill="1" applyAlignment="1">
      <alignment horizontal="center" vertical="center"/>
    </xf>
    <xf numFmtId="0" fontId="190" fillId="0" borderId="0" xfId="50" applyFont="1" applyAlignment="1">
      <alignment horizontal="center" vertical="center"/>
    </xf>
    <xf numFmtId="0" fontId="185" fillId="87" borderId="0" xfId="50" applyFont="1" applyFill="1" applyAlignment="1">
      <alignment horizontal="center" vertical="center"/>
    </xf>
    <xf numFmtId="0" fontId="185" fillId="87" borderId="0" xfId="50" applyFont="1" applyFill="1" applyAlignment="1">
      <alignment vertical="center"/>
    </xf>
    <xf numFmtId="0" fontId="194" fillId="22" borderId="0" xfId="50" applyFont="1" applyFill="1" applyAlignment="1">
      <alignment horizontal="left" vertical="center" wrapText="1"/>
    </xf>
    <xf numFmtId="0" fontId="186" fillId="91" borderId="0" xfId="50" applyFont="1" applyFill="1" applyAlignment="1">
      <alignment vertical="center"/>
    </xf>
    <xf numFmtId="0" fontId="0" fillId="0" borderId="45" xfId="0" applyFont="1" applyBorder="1" applyAlignment="1">
      <alignment horizontal="left" vertical="top"/>
    </xf>
    <xf numFmtId="0" fontId="109" fillId="4" borderId="0" xfId="1" applyFont="1" applyFill="1" applyAlignment="1">
      <alignment horizontal="center"/>
    </xf>
    <xf numFmtId="0" fontId="178" fillId="0" borderId="0" xfId="0" applyFont="1" applyAlignment="1">
      <alignment horizontal="left" vertical="top"/>
    </xf>
    <xf numFmtId="0" fontId="178" fillId="0" borderId="0" xfId="0" applyFont="1" applyAlignment="1">
      <alignment horizontal="justify" vertical="top"/>
    </xf>
    <xf numFmtId="0" fontId="33" fillId="0" borderId="25" xfId="3" applyBorder="1"/>
    <xf numFmtId="0" fontId="33" fillId="0" borderId="26" xfId="3" applyBorder="1"/>
    <xf numFmtId="0" fontId="33" fillId="0" borderId="0" xfId="3"/>
    <xf numFmtId="0" fontId="187" fillId="83" borderId="0" xfId="50" applyFont="1" applyFill="1" applyAlignment="1">
      <alignment horizontal="center" vertical="center"/>
    </xf>
    <xf numFmtId="0" fontId="186" fillId="83" borderId="0" xfId="50" applyFont="1" applyFill="1" applyAlignment="1">
      <alignment horizontal="center" vertical="center"/>
    </xf>
    <xf numFmtId="0" fontId="186" fillId="22" borderId="0" xfId="50" applyFont="1" applyFill="1" applyAlignment="1">
      <alignment horizontal="center" vertical="center" textRotation="90"/>
    </xf>
    <xf numFmtId="0" fontId="185" fillId="83" borderId="0" xfId="50" applyFont="1" applyFill="1" applyAlignment="1">
      <alignment horizontal="center" vertical="center"/>
    </xf>
    <xf numFmtId="0" fontId="3" fillId="24" borderId="0" xfId="0" applyFont="1" applyFill="1" applyAlignment="1">
      <alignment horizontal="center" vertical="top"/>
    </xf>
    <xf numFmtId="0" fontId="11" fillId="0" borderId="1" xfId="0" applyFont="1" applyBorder="1" applyAlignment="1">
      <alignment horizontal="right" vertical="top"/>
    </xf>
    <xf numFmtId="0" fontId="207" fillId="0" borderId="0" xfId="49" applyFont="1"/>
    <xf numFmtId="0" fontId="208" fillId="0" borderId="0" xfId="49" applyFont="1" applyFill="1" applyAlignment="1">
      <alignment textRotation="90" wrapText="1"/>
    </xf>
    <xf numFmtId="0" fontId="210" fillId="0" borderId="0" xfId="49" applyFont="1" applyFill="1" applyAlignment="1">
      <alignment textRotation="90" wrapText="1"/>
    </xf>
    <xf numFmtId="0" fontId="211" fillId="0" borderId="0" xfId="49" applyFont="1" applyFill="1" applyAlignment="1"/>
    <xf numFmtId="0" fontId="209" fillId="0" borderId="0" xfId="49" applyFont="1" applyFill="1" applyAlignment="1">
      <alignment textRotation="90" wrapText="1"/>
    </xf>
    <xf numFmtId="0" fontId="4" fillId="0" borderId="87" xfId="48" applyFont="1" applyBorder="1" applyAlignment="1">
      <alignment vertical="center"/>
    </xf>
    <xf numFmtId="0" fontId="146" fillId="0" borderId="87" xfId="48" applyFont="1" applyBorder="1" applyAlignment="1">
      <alignment vertical="center"/>
    </xf>
    <xf numFmtId="0" fontId="148" fillId="0" borderId="87" xfId="48" applyFont="1" applyBorder="1" applyAlignment="1">
      <alignment vertical="center"/>
    </xf>
    <xf numFmtId="0" fontId="4" fillId="0" borderId="87" xfId="48" applyFont="1" applyBorder="1"/>
    <xf numFmtId="0" fontId="4" fillId="0" borderId="1" xfId="0" applyFont="1" applyBorder="1"/>
    <xf numFmtId="0" fontId="4" fillId="0" borderId="1" xfId="0" applyFont="1" applyBorder="1" applyAlignment="1">
      <alignment wrapText="1"/>
    </xf>
    <xf numFmtId="2" fontId="4" fillId="0" borderId="1" xfId="0" applyNumberFormat="1" applyFont="1" applyBorder="1" applyAlignment="1">
      <alignment wrapText="1"/>
    </xf>
    <xf numFmtId="0" fontId="8" fillId="0" borderId="0" xfId="0" applyFont="1" applyAlignment="1">
      <alignment wrapText="1"/>
    </xf>
    <xf numFmtId="0" fontId="216" fillId="94" borderId="0" xfId="0" applyFont="1" applyFill="1"/>
    <xf numFmtId="0" fontId="216" fillId="94" borderId="0" xfId="0" applyFont="1" applyFill="1" applyBorder="1"/>
    <xf numFmtId="0" fontId="171" fillId="60" borderId="0" xfId="0" applyFont="1" applyFill="1" applyBorder="1"/>
    <xf numFmtId="0" fontId="3" fillId="24" borderId="0" xfId="0" applyFont="1" applyFill="1" applyBorder="1"/>
    <xf numFmtId="0" fontId="0" fillId="0" borderId="0" xfId="0" applyBorder="1"/>
    <xf numFmtId="0" fontId="141" fillId="61" borderId="77" xfId="0" applyFont="1" applyFill="1" applyBorder="1" applyAlignment="1">
      <alignment horizontal="left" vertical="center"/>
    </xf>
    <xf numFmtId="0" fontId="141" fillId="61" borderId="78" xfId="0" applyFont="1" applyFill="1" applyBorder="1" applyAlignment="1">
      <alignment horizontal="left" vertical="center"/>
    </xf>
    <xf numFmtId="0" fontId="141" fillId="61" borderId="79" xfId="0" applyFont="1" applyFill="1" applyBorder="1" applyAlignment="1">
      <alignment horizontal="left" vertical="center"/>
    </xf>
    <xf numFmtId="49" fontId="138" fillId="3" borderId="44" xfId="0" applyNumberFormat="1" applyFont="1" applyFill="1" applyBorder="1" applyAlignment="1">
      <alignment horizontal="center"/>
    </xf>
    <xf numFmtId="0" fontId="138" fillId="3" borderId="69" xfId="1" applyFont="1" applyFill="1" applyBorder="1" applyAlignment="1">
      <alignment horizontal="center" vertical="top"/>
    </xf>
    <xf numFmtId="0" fontId="30" fillId="0" borderId="3" xfId="0" applyFont="1" applyBorder="1" applyAlignment="1"/>
    <xf numFmtId="0" fontId="8" fillId="2" borderId="0" xfId="0" applyFont="1" applyFill="1" applyAlignment="1"/>
    <xf numFmtId="0" fontId="0" fillId="0" borderId="70" xfId="0" applyBorder="1" applyAlignment="1"/>
    <xf numFmtId="0" fontId="0" fillId="0" borderId="1" xfId="0" applyFont="1" applyBorder="1" applyAlignment="1">
      <alignment horizontal="left" vertical="top"/>
    </xf>
    <xf numFmtId="0" fontId="0" fillId="58" borderId="1" xfId="0" applyNumberFormat="1" applyFont="1" applyFill="1" applyBorder="1" applyAlignment="1">
      <alignment horizontal="left" vertical="top"/>
    </xf>
    <xf numFmtId="0" fontId="0" fillId="0" borderId="1" xfId="0" applyNumberFormat="1" applyFont="1" applyBorder="1" applyAlignment="1">
      <alignment horizontal="left" vertical="top"/>
    </xf>
    <xf numFmtId="0" fontId="30" fillId="2" borderId="45" xfId="0" applyFont="1" applyFill="1" applyBorder="1" applyAlignment="1">
      <alignment horizontal="left" vertical="top"/>
    </xf>
    <xf numFmtId="0" fontId="3" fillId="69" borderId="1" xfId="0" applyFont="1" applyFill="1" applyBorder="1" applyAlignment="1"/>
    <xf numFmtId="0" fontId="34" fillId="0" borderId="45" xfId="0" applyFont="1" applyBorder="1" applyAlignment="1"/>
    <xf numFmtId="0" fontId="30" fillId="58" borderId="44" xfId="0" applyFont="1" applyFill="1" applyBorder="1" applyAlignment="1"/>
    <xf numFmtId="0" fontId="30" fillId="63" borderId="44" xfId="0" applyFont="1" applyFill="1" applyBorder="1" applyAlignment="1"/>
    <xf numFmtId="0" fontId="220" fillId="0" borderId="0" xfId="0" applyFont="1"/>
    <xf numFmtId="0" fontId="11" fillId="0" borderId="1" xfId="0" applyFont="1" applyBorder="1" applyAlignment="1"/>
    <xf numFmtId="0" fontId="28" fillId="0" borderId="45" xfId="0" applyFont="1" applyBorder="1" applyAlignment="1"/>
    <xf numFmtId="0" fontId="11" fillId="0" borderId="45" xfId="0" applyFont="1" applyBorder="1" applyAlignment="1"/>
    <xf numFmtId="0" fontId="11" fillId="0" borderId="0" xfId="0" applyFont="1" applyAlignment="1"/>
    <xf numFmtId="0" fontId="3" fillId="3" borderId="42" xfId="0" applyFont="1" applyFill="1" applyBorder="1"/>
    <xf numFmtId="0" fontId="0" fillId="0" borderId="105" xfId="0" applyBorder="1"/>
    <xf numFmtId="0" fontId="0" fillId="0" borderId="106" xfId="0" applyBorder="1"/>
    <xf numFmtId="0" fontId="0" fillId="0" borderId="107" xfId="0" applyBorder="1"/>
    <xf numFmtId="0" fontId="0" fillId="0" borderId="5" xfId="0" applyBorder="1"/>
    <xf numFmtId="0" fontId="0" fillId="0" borderId="6" xfId="0" applyBorder="1"/>
    <xf numFmtId="0" fontId="0" fillId="0" borderId="108" xfId="0" applyBorder="1"/>
    <xf numFmtId="0" fontId="0" fillId="0" borderId="109" xfId="0" applyBorder="1"/>
    <xf numFmtId="0" fontId="0" fillId="0" borderId="110" xfId="0" applyBorder="1"/>
    <xf numFmtId="0" fontId="0" fillId="0" borderId="111" xfId="0" applyBorder="1"/>
    <xf numFmtId="0" fontId="0" fillId="0" borderId="112" xfId="0" applyBorder="1"/>
    <xf numFmtId="0" fontId="0" fillId="0" borderId="113" xfId="0" applyBorder="1"/>
    <xf numFmtId="0" fontId="0" fillId="0" borderId="93" xfId="0" applyBorder="1"/>
    <xf numFmtId="0" fontId="3" fillId="11" borderId="102" xfId="0" applyFont="1" applyFill="1" applyBorder="1"/>
    <xf numFmtId="0" fontId="3" fillId="11" borderId="103" xfId="0" applyFont="1" applyFill="1" applyBorder="1"/>
    <xf numFmtId="0" fontId="3" fillId="11" borderId="104" xfId="0" applyFont="1" applyFill="1" applyBorder="1"/>
    <xf numFmtId="0" fontId="20" fillId="3" borderId="1" xfId="0" applyFont="1" applyFill="1" applyBorder="1"/>
    <xf numFmtId="0" fontId="218" fillId="5" borderId="80" xfId="0" applyFont="1" applyFill="1" applyBorder="1"/>
    <xf numFmtId="0" fontId="218" fillId="5" borderId="81" xfId="0" applyFont="1" applyFill="1" applyBorder="1"/>
    <xf numFmtId="0" fontId="218" fillId="61" borderId="80" xfId="0" applyFont="1" applyFill="1" applyBorder="1"/>
    <xf numFmtId="0" fontId="218" fillId="61" borderId="81" xfId="0" applyFont="1" applyFill="1" applyBorder="1"/>
    <xf numFmtId="0" fontId="218" fillId="61" borderId="80" xfId="0" applyFont="1" applyFill="1" applyBorder="1" applyAlignment="1">
      <alignment wrapText="1"/>
    </xf>
    <xf numFmtId="0" fontId="218" fillId="61" borderId="81" xfId="0" applyFont="1" applyFill="1" applyBorder="1" applyAlignment="1">
      <alignment wrapText="1"/>
    </xf>
    <xf numFmtId="0" fontId="218" fillId="5" borderId="80" xfId="0" applyFont="1" applyFill="1" applyBorder="1" applyAlignment="1">
      <alignment wrapText="1"/>
    </xf>
    <xf numFmtId="0" fontId="218" fillId="5" borderId="81" xfId="0" applyFont="1" applyFill="1" applyBorder="1" applyAlignment="1">
      <alignment wrapText="1"/>
    </xf>
    <xf numFmtId="0" fontId="222" fillId="0" borderId="0" xfId="47" applyFont="1" applyAlignment="1">
      <alignment horizontal="left"/>
    </xf>
    <xf numFmtId="0" fontId="222" fillId="0" borderId="116" xfId="47" applyFont="1" applyBorder="1" applyAlignment="1">
      <alignment horizontal="center" vertical="top"/>
    </xf>
    <xf numFmtId="0" fontId="222" fillId="0" borderId="117" xfId="47" applyFont="1" applyBorder="1" applyAlignment="1">
      <alignment horizontal="center" vertical="top"/>
    </xf>
    <xf numFmtId="0" fontId="222" fillId="0" borderId="118" xfId="47" applyFont="1" applyBorder="1" applyAlignment="1">
      <alignment horizontal="center" vertical="top"/>
    </xf>
    <xf numFmtId="0" fontId="222" fillId="0" borderId="0" xfId="47" applyFont="1" applyAlignment="1">
      <alignment horizontal="left" vertical="top"/>
    </xf>
    <xf numFmtId="0" fontId="222" fillId="0" borderId="116" xfId="47" applyFont="1" applyBorder="1" applyAlignment="1">
      <alignment horizontal="left" vertical="top"/>
    </xf>
    <xf numFmtId="0" fontId="222" fillId="0" borderId="117" xfId="47" applyFont="1" applyBorder="1" applyAlignment="1">
      <alignment horizontal="left" vertical="top"/>
    </xf>
    <xf numFmtId="0" fontId="222" fillId="0" borderId="12" xfId="47" applyFont="1" applyBorder="1" applyAlignment="1">
      <alignment horizontal="left" vertical="top"/>
    </xf>
    <xf numFmtId="0" fontId="222" fillId="0" borderId="119" xfId="47" applyFont="1" applyBorder="1" applyAlignment="1">
      <alignment horizontal="center" vertical="top"/>
    </xf>
    <xf numFmtId="0" fontId="222" fillId="0" borderId="119" xfId="47" applyFont="1" applyBorder="1" applyAlignment="1">
      <alignment horizontal="left" vertical="top"/>
    </xf>
    <xf numFmtId="0" fontId="222" fillId="0" borderId="121" xfId="47" applyFont="1" applyBorder="1" applyAlignment="1">
      <alignment horizontal="left" vertical="top"/>
    </xf>
    <xf numFmtId="0" fontId="225" fillId="0" borderId="116" xfId="47" applyFont="1" applyBorder="1" applyAlignment="1">
      <alignment horizontal="center" vertical="top"/>
    </xf>
    <xf numFmtId="0" fontId="222" fillId="0" borderId="123" xfId="47" applyFont="1" applyBorder="1" applyAlignment="1">
      <alignment horizontal="center" vertical="top"/>
    </xf>
    <xf numFmtId="0" fontId="226" fillId="3" borderId="115" xfId="47" applyFont="1" applyFill="1" applyBorder="1" applyAlignment="1">
      <alignment horizontal="center"/>
    </xf>
    <xf numFmtId="0" fontId="171" fillId="3" borderId="1" xfId="0" applyFont="1" applyFill="1" applyBorder="1" applyAlignment="1"/>
    <xf numFmtId="0" fontId="33" fillId="0" borderId="0" xfId="47" applyFont="1" applyAlignment="1"/>
    <xf numFmtId="0" fontId="4" fillId="0" borderId="0" xfId="47" applyFont="1" applyAlignment="1"/>
    <xf numFmtId="0" fontId="227" fillId="95" borderId="0" xfId="47" applyFont="1" applyFill="1" applyAlignment="1"/>
    <xf numFmtId="0" fontId="4" fillId="0" borderId="0" xfId="47" applyFont="1"/>
    <xf numFmtId="0" fontId="227" fillId="95" borderId="0" xfId="47" applyFont="1" applyFill="1" applyAlignment="1">
      <alignment wrapText="1"/>
    </xf>
    <xf numFmtId="0" fontId="227" fillId="20" borderId="0" xfId="47" applyFont="1" applyFill="1" applyAlignment="1"/>
    <xf numFmtId="0" fontId="227" fillId="0" borderId="0" xfId="47" applyFont="1" applyAlignment="1">
      <alignment wrapText="1"/>
    </xf>
    <xf numFmtId="0" fontId="227" fillId="0" borderId="0" xfId="47" applyFont="1" applyAlignment="1"/>
    <xf numFmtId="0" fontId="228" fillId="20" borderId="0" xfId="47" applyFont="1" applyFill="1" applyAlignment="1"/>
    <xf numFmtId="0" fontId="139" fillId="0" borderId="0" xfId="47" applyFont="1" applyAlignment="1"/>
    <xf numFmtId="0" fontId="227" fillId="95" borderId="0" xfId="47" applyFont="1" applyFill="1" applyBorder="1" applyAlignment="1"/>
    <xf numFmtId="0" fontId="218" fillId="0" borderId="80" xfId="0" applyFont="1" applyFill="1" applyBorder="1"/>
    <xf numFmtId="0" fontId="218" fillId="5" borderId="80" xfId="0" applyFont="1" applyFill="1" applyBorder="1" applyAlignment="1"/>
    <xf numFmtId="0" fontId="218" fillId="5" borderId="81" xfId="0" applyFont="1" applyFill="1" applyBorder="1" applyAlignment="1"/>
    <xf numFmtId="0" fontId="218" fillId="61" borderId="80" xfId="0" applyFont="1" applyFill="1" applyBorder="1" applyAlignment="1"/>
    <xf numFmtId="0" fontId="218" fillId="61" borderId="81" xfId="0" applyFont="1" applyFill="1" applyBorder="1" applyAlignment="1"/>
    <xf numFmtId="0" fontId="218" fillId="61" borderId="77" xfId="0" applyFont="1" applyFill="1" applyBorder="1" applyAlignment="1"/>
    <xf numFmtId="0" fontId="218" fillId="61" borderId="79" xfId="0" applyFont="1" applyFill="1" applyBorder="1" applyAlignment="1"/>
    <xf numFmtId="0" fontId="3" fillId="8" borderId="43" xfId="0" applyFont="1" applyFill="1" applyBorder="1" applyAlignment="1">
      <alignment horizontal="center" wrapText="1"/>
    </xf>
    <xf numFmtId="0" fontId="3" fillId="8" borderId="41" xfId="0" applyFont="1" applyFill="1" applyBorder="1" applyAlignment="1">
      <alignment horizontal="center"/>
    </xf>
    <xf numFmtId="0" fontId="218" fillId="58" borderId="125" xfId="0" applyFont="1" applyFill="1" applyBorder="1" applyAlignment="1"/>
    <xf numFmtId="0" fontId="3" fillId="4" borderId="3" xfId="0" applyFont="1" applyFill="1" applyBorder="1" applyAlignment="1"/>
    <xf numFmtId="0" fontId="3" fillId="4" borderId="1" xfId="0" applyFont="1" applyFill="1" applyBorder="1" applyAlignment="1"/>
    <xf numFmtId="0" fontId="3" fillId="4" borderId="2" xfId="0" applyFont="1" applyFill="1" applyBorder="1" applyAlignment="1"/>
    <xf numFmtId="0" fontId="3" fillId="4" borderId="2" xfId="0" applyFont="1" applyFill="1" applyBorder="1" applyAlignment="1">
      <alignment horizontal="left"/>
    </xf>
    <xf numFmtId="0" fontId="27" fillId="0" borderId="1" xfId="0" applyFont="1" applyBorder="1" applyAlignment="1"/>
    <xf numFmtId="0" fontId="27" fillId="0" borderId="45" xfId="0" applyFont="1" applyBorder="1" applyAlignment="1"/>
    <xf numFmtId="0" fontId="0" fillId="0" borderId="41" xfId="0" applyBorder="1" applyAlignment="1"/>
    <xf numFmtId="0" fontId="3" fillId="14" borderId="43" xfId="0" applyFont="1" applyFill="1" applyBorder="1" applyAlignment="1"/>
    <xf numFmtId="0" fontId="3" fillId="14" borderId="41" xfId="0" applyFont="1" applyFill="1" applyBorder="1" applyAlignment="1"/>
    <xf numFmtId="0" fontId="3" fillId="3" borderId="0" xfId="0" applyFont="1" applyFill="1" applyAlignment="1">
      <alignment horizontal="center" vertical="center"/>
    </xf>
    <xf numFmtId="0" fontId="0" fillId="0" borderId="0" xfId="0" applyFont="1"/>
    <xf numFmtId="0" fontId="0" fillId="0" borderId="1" xfId="0" applyFont="1" applyBorder="1"/>
    <xf numFmtId="0" fontId="0" fillId="0" borderId="2" xfId="0" applyFont="1" applyBorder="1"/>
    <xf numFmtId="0" fontId="0" fillId="0" borderId="45" xfId="0" applyFont="1" applyBorder="1"/>
    <xf numFmtId="0" fontId="0" fillId="0" borderId="46" xfId="0" applyFont="1" applyBorder="1"/>
    <xf numFmtId="0" fontId="0" fillId="0" borderId="44" xfId="0" applyFont="1" applyBorder="1" applyAlignment="1"/>
    <xf numFmtId="0" fontId="0" fillId="0" borderId="46" xfId="0" applyFont="1" applyBorder="1" applyAlignment="1"/>
    <xf numFmtId="0" fontId="0" fillId="0" borderId="0" xfId="0" applyFont="1" applyAlignment="1"/>
    <xf numFmtId="0" fontId="0" fillId="0" borderId="3" xfId="0" applyFont="1" applyBorder="1" applyAlignment="1"/>
    <xf numFmtId="0" fontId="0" fillId="0" borderId="1" xfId="0" applyFont="1" applyBorder="1" applyAlignment="1"/>
    <xf numFmtId="0" fontId="0" fillId="0" borderId="2" xfId="0" applyFont="1" applyBorder="1" applyAlignment="1"/>
    <xf numFmtId="0" fontId="0" fillId="0" borderId="1" xfId="0" applyFont="1" applyBorder="1" applyAlignment="1">
      <alignment horizontal="right"/>
    </xf>
    <xf numFmtId="0" fontId="0" fillId="0" borderId="42" xfId="0" applyFont="1" applyBorder="1" applyAlignment="1">
      <alignment horizontal="left" vertical="top"/>
    </xf>
    <xf numFmtId="0" fontId="0" fillId="0" borderId="1" xfId="0" applyFont="1" applyBorder="1" applyAlignment="1">
      <alignment horizontal="right" vertical="top"/>
    </xf>
    <xf numFmtId="0" fontId="0" fillId="0" borderId="0" xfId="0" applyFont="1" applyAlignment="1">
      <alignment horizontal="left" vertical="top"/>
    </xf>
    <xf numFmtId="0" fontId="134" fillId="8" borderId="1" xfId="0" applyFont="1" applyFill="1" applyBorder="1" applyAlignment="1">
      <alignment horizontal="center" vertical="center"/>
    </xf>
    <xf numFmtId="10" fontId="11" fillId="0" borderId="1" xfId="2" applyNumberFormat="1" applyFont="1" applyBorder="1"/>
    <xf numFmtId="0" fontId="134" fillId="6" borderId="0" xfId="0" applyFont="1" applyFill="1"/>
    <xf numFmtId="0" fontId="11" fillId="0" borderId="3" xfId="0" applyFont="1" applyBorder="1"/>
    <xf numFmtId="0" fontId="11" fillId="0" borderId="2" xfId="0" applyFont="1" applyBorder="1"/>
    <xf numFmtId="0" fontId="134" fillId="8" borderId="1" xfId="0" applyFont="1" applyFill="1" applyBorder="1"/>
    <xf numFmtId="0" fontId="11" fillId="0" borderId="44" xfId="0" applyFont="1" applyBorder="1"/>
    <xf numFmtId="0" fontId="11" fillId="0" borderId="46" xfId="0" applyFont="1" applyBorder="1"/>
    <xf numFmtId="0" fontId="134" fillId="9" borderId="1" xfId="0" applyFont="1" applyFill="1" applyBorder="1"/>
    <xf numFmtId="10" fontId="134" fillId="9" borderId="1" xfId="0" applyNumberFormat="1" applyFont="1" applyFill="1" applyBorder="1"/>
    <xf numFmtId="0" fontId="22" fillId="8" borderId="4" xfId="0" applyFont="1" applyFill="1" applyBorder="1" applyAlignment="1">
      <alignment vertical="center"/>
    </xf>
    <xf numFmtId="0" fontId="11" fillId="0" borderId="1" xfId="0" applyFont="1" applyBorder="1" applyAlignment="1">
      <alignment wrapText="1"/>
    </xf>
    <xf numFmtId="0" fontId="22" fillId="8" borderId="41" xfId="0" applyFont="1" applyFill="1" applyBorder="1"/>
    <xf numFmtId="0" fontId="22" fillId="8" borderId="43" xfId="0" applyFont="1" applyFill="1" applyBorder="1"/>
    <xf numFmtId="0" fontId="229" fillId="21" borderId="1" xfId="0" applyFont="1" applyFill="1" applyBorder="1"/>
    <xf numFmtId="0" fontId="28" fillId="0" borderId="6" xfId="0" applyFont="1" applyBorder="1"/>
    <xf numFmtId="0" fontId="230" fillId="22" borderId="5" xfId="0" applyFont="1" applyFill="1" applyBorder="1"/>
    <xf numFmtId="0" fontId="229" fillId="21" borderId="45" xfId="0" applyFont="1" applyFill="1" applyBorder="1"/>
    <xf numFmtId="0" fontId="28" fillId="0" borderId="74" xfId="0" applyFont="1" applyBorder="1"/>
    <xf numFmtId="0" fontId="230" fillId="22" borderId="75" xfId="0" applyFont="1" applyFill="1" applyBorder="1"/>
    <xf numFmtId="0" fontId="11" fillId="0" borderId="44" xfId="0" applyFont="1" applyBorder="1" applyAlignment="1"/>
    <xf numFmtId="0" fontId="219" fillId="0" borderId="1" xfId="0" applyFont="1" applyBorder="1"/>
    <xf numFmtId="0" fontId="230" fillId="22" borderId="75" xfId="0" applyFont="1" applyFill="1" applyBorder="1" applyAlignment="1"/>
    <xf numFmtId="0" fontId="11" fillId="0" borderId="1" xfId="0" applyFont="1" applyBorder="1" applyAlignment="1">
      <alignment horizontal="left" vertical="top"/>
    </xf>
    <xf numFmtId="0" fontId="11" fillId="0" borderId="46" xfId="0" applyFont="1" applyBorder="1" applyAlignment="1"/>
    <xf numFmtId="0" fontId="11" fillId="0" borderId="0" xfId="0" applyFont="1" applyBorder="1"/>
    <xf numFmtId="0" fontId="28" fillId="0" borderId="74" xfId="0" applyFont="1" applyBorder="1" applyAlignment="1"/>
    <xf numFmtId="0" fontId="11" fillId="0" borderId="0" xfId="0" applyFont="1" applyBorder="1" applyAlignment="1"/>
    <xf numFmtId="0" fontId="11" fillId="0" borderId="3" xfId="0" applyFont="1" applyBorder="1" applyAlignment="1"/>
    <xf numFmtId="0" fontId="11" fillId="0" borderId="2" xfId="0" applyFont="1" applyBorder="1" applyAlignment="1"/>
    <xf numFmtId="0" fontId="231" fillId="0" borderId="0" xfId="0" applyFont="1"/>
    <xf numFmtId="0" fontId="28" fillId="0" borderId="3" xfId="0" applyFont="1" applyBorder="1" applyAlignment="1"/>
    <xf numFmtId="0" fontId="229" fillId="21" borderId="45" xfId="0" applyFont="1" applyFill="1" applyBorder="1" applyAlignment="1"/>
    <xf numFmtId="0" fontId="219" fillId="22" borderId="74" xfId="0" applyFont="1" applyFill="1" applyBorder="1" applyAlignment="1"/>
    <xf numFmtId="0" fontId="230" fillId="22" borderId="45" xfId="0" applyFont="1" applyFill="1" applyBorder="1" applyAlignment="1"/>
    <xf numFmtId="0" fontId="28" fillId="0" borderId="46" xfId="0" applyFont="1" applyBorder="1" applyAlignment="1"/>
    <xf numFmtId="0" fontId="28" fillId="0" borderId="0" xfId="0" applyFont="1" applyBorder="1" applyAlignment="1"/>
    <xf numFmtId="0" fontId="28" fillId="0" borderId="44" xfId="0" applyFont="1" applyBorder="1" applyAlignment="1"/>
    <xf numFmtId="0" fontId="22" fillId="8" borderId="4" xfId="0" applyFont="1" applyFill="1" applyBorder="1" applyAlignment="1">
      <alignment vertical="center" wrapText="1"/>
    </xf>
    <xf numFmtId="0" fontId="11" fillId="0" borderId="41" xfId="0" applyFont="1" applyBorder="1"/>
    <xf numFmtId="0" fontId="11" fillId="0" borderId="43" xfId="0" applyFont="1" applyBorder="1"/>
    <xf numFmtId="0" fontId="82" fillId="0" borderId="1" xfId="0" applyFont="1" applyFill="1" applyBorder="1" applyAlignment="1"/>
    <xf numFmtId="0" fontId="134" fillId="14" borderId="1" xfId="0" applyFont="1" applyFill="1" applyBorder="1" applyAlignment="1">
      <alignment horizontal="left" vertical="top"/>
    </xf>
    <xf numFmtId="0" fontId="134" fillId="14" borderId="1" xfId="0" applyFont="1" applyFill="1" applyBorder="1"/>
    <xf numFmtId="0" fontId="22" fillId="14" borderId="1" xfId="0" applyFont="1" applyFill="1" applyBorder="1" applyAlignment="1">
      <alignment horizontal="left" vertical="top"/>
    </xf>
    <xf numFmtId="0" fontId="134" fillId="14" borderId="1" xfId="0" applyFont="1" applyFill="1" applyBorder="1" applyAlignment="1">
      <alignment horizontal="right"/>
    </xf>
    <xf numFmtId="0" fontId="11" fillId="0" borderId="1" xfId="0" applyFont="1" applyBorder="1" applyAlignment="1">
      <alignment horizontal="right"/>
    </xf>
    <xf numFmtId="0" fontId="11" fillId="0" borderId="42" xfId="0" applyFont="1" applyBorder="1" applyAlignment="1">
      <alignment horizontal="left" vertical="top"/>
    </xf>
    <xf numFmtId="0" fontId="82" fillId="0" borderId="1" xfId="0" applyFont="1" applyFill="1" applyBorder="1"/>
    <xf numFmtId="0" fontId="11" fillId="0" borderId="1" xfId="0" quotePrefix="1" applyFont="1" applyBorder="1"/>
    <xf numFmtId="0" fontId="11" fillId="0" borderId="69" xfId="0" applyFont="1" applyBorder="1"/>
    <xf numFmtId="0" fontId="11" fillId="0" borderId="42" xfId="0" applyFont="1" applyBorder="1" applyAlignment="1"/>
    <xf numFmtId="0" fontId="219" fillId="0" borderId="45" xfId="0" applyFont="1" applyBorder="1"/>
    <xf numFmtId="0" fontId="28" fillId="0" borderId="45" xfId="0" applyFont="1" applyBorder="1"/>
    <xf numFmtId="0" fontId="219" fillId="0" borderId="0" xfId="0" applyFont="1" applyAlignment="1">
      <alignment horizontal="left" vertical="center" wrapText="1" indent="1"/>
    </xf>
    <xf numFmtId="0" fontId="219" fillId="0" borderId="0" xfId="0" applyFont="1"/>
    <xf numFmtId="0" fontId="82" fillId="0" borderId="45" xfId="0" applyFont="1" applyBorder="1" applyAlignment="1">
      <alignment horizontal="left" vertical="top"/>
    </xf>
    <xf numFmtId="0" fontId="11" fillId="0" borderId="45" xfId="0" applyFont="1" applyBorder="1" applyAlignment="1">
      <alignment horizontal="right" vertical="top"/>
    </xf>
    <xf numFmtId="0" fontId="11" fillId="0" borderId="45" xfId="0" applyFont="1" applyBorder="1" applyAlignment="1">
      <alignment horizontal="left" vertical="top"/>
    </xf>
    <xf numFmtId="0" fontId="11" fillId="0" borderId="0" xfId="0" applyFont="1" applyAlignment="1">
      <alignment horizontal="right" vertical="top"/>
    </xf>
    <xf numFmtId="0" fontId="22" fillId="3" borderId="0" xfId="0" applyFont="1" applyFill="1" applyAlignment="1">
      <alignment horizontal="left" vertical="center" indent="4"/>
    </xf>
    <xf numFmtId="0" fontId="22" fillId="8" borderId="90" xfId="0" applyFont="1" applyFill="1" applyBorder="1" applyAlignment="1">
      <alignment vertical="center" wrapText="1"/>
    </xf>
    <xf numFmtId="49" fontId="11" fillId="0" borderId="0" xfId="0" applyNumberFormat="1" applyFont="1"/>
    <xf numFmtId="49" fontId="11" fillId="58" borderId="88" xfId="0" applyNumberFormat="1" applyFont="1" applyFill="1" applyBorder="1"/>
    <xf numFmtId="0" fontId="11" fillId="0" borderId="114" xfId="0" applyFont="1" applyBorder="1"/>
    <xf numFmtId="49" fontId="11" fillId="0" borderId="114" xfId="0" applyNumberFormat="1" applyFont="1" applyBorder="1"/>
    <xf numFmtId="0" fontId="134" fillId="8" borderId="2" xfId="0" applyFont="1" applyFill="1" applyBorder="1"/>
    <xf numFmtId="0" fontId="233" fillId="0" borderId="1" xfId="0" applyFont="1" applyBorder="1" applyAlignment="1">
      <alignment horizontal="left" vertical="center" indent="1"/>
    </xf>
    <xf numFmtId="0" fontId="233" fillId="0" borderId="2" xfId="0" applyFont="1" applyBorder="1" applyAlignment="1">
      <alignment horizontal="left" vertical="center" indent="1"/>
    </xf>
    <xf numFmtId="0" fontId="235" fillId="0" borderId="3" xfId="0" applyFont="1" applyBorder="1"/>
    <xf numFmtId="0" fontId="235" fillId="23" borderId="1" xfId="0" applyFont="1" applyFill="1" applyBorder="1" applyAlignment="1">
      <alignment horizontal="right"/>
    </xf>
    <xf numFmtId="0" fontId="235" fillId="0" borderId="1" xfId="0" applyFont="1" applyBorder="1" applyAlignment="1">
      <alignment vertical="center"/>
    </xf>
    <xf numFmtId="0" fontId="235" fillId="0" borderId="1" xfId="0" applyFont="1" applyBorder="1"/>
    <xf numFmtId="0" fontId="235" fillId="0" borderId="1" xfId="0" applyFont="1" applyBorder="1" applyAlignment="1"/>
    <xf numFmtId="0" fontId="235" fillId="0" borderId="2" xfId="0" applyFont="1" applyBorder="1"/>
    <xf numFmtId="0" fontId="14" fillId="0" borderId="0" xfId="1" applyFont="1"/>
    <xf numFmtId="0" fontId="238" fillId="0" borderId="0" xfId="0" applyFont="1" applyFill="1"/>
    <xf numFmtId="0" fontId="173" fillId="0" borderId="0" xfId="0" applyFont="1" applyFill="1"/>
    <xf numFmtId="0" fontId="236" fillId="0" borderId="77" xfId="0" applyFont="1" applyFill="1" applyBorder="1"/>
    <xf numFmtId="0" fontId="236" fillId="0" borderId="78" xfId="0" applyFont="1" applyFill="1" applyBorder="1"/>
    <xf numFmtId="0" fontId="236" fillId="0" borderId="79" xfId="0" applyFont="1" applyFill="1" applyBorder="1"/>
    <xf numFmtId="0" fontId="236" fillId="0" borderId="80" xfId="0" applyFont="1" applyFill="1" applyBorder="1"/>
    <xf numFmtId="0" fontId="236" fillId="0" borderId="0" xfId="0" applyFont="1" applyFill="1"/>
    <xf numFmtId="0" fontId="236" fillId="0" borderId="81" xfId="0" applyFont="1" applyFill="1" applyBorder="1"/>
    <xf numFmtId="0" fontId="236" fillId="0" borderId="82" xfId="0" applyFont="1" applyFill="1" applyBorder="1"/>
    <xf numFmtId="0" fontId="236" fillId="0" borderId="83" xfId="0" applyFont="1" applyFill="1" applyBorder="1"/>
    <xf numFmtId="0" fontId="236" fillId="0" borderId="84" xfId="0" applyFont="1" applyFill="1" applyBorder="1"/>
    <xf numFmtId="0" fontId="239" fillId="0" borderId="80" xfId="0" applyFont="1" applyFill="1" applyBorder="1" applyAlignment="1"/>
    <xf numFmtId="0" fontId="239" fillId="0" borderId="80" xfId="0" applyFont="1" applyFill="1" applyBorder="1"/>
    <xf numFmtId="0" fontId="173" fillId="0" borderId="0" xfId="0" applyFont="1"/>
    <xf numFmtId="0" fontId="239" fillId="0" borderId="77" xfId="0" applyFont="1" applyFill="1" applyBorder="1"/>
    <xf numFmtId="0" fontId="236" fillId="0" borderId="80" xfId="0" applyFont="1" applyFill="1" applyBorder="1" applyAlignment="1">
      <alignment wrapText="1"/>
    </xf>
    <xf numFmtId="0" fontId="239" fillId="0" borderId="0" xfId="0" applyFont="1" applyFill="1"/>
    <xf numFmtId="0" fontId="239" fillId="0" borderId="81" xfId="0" applyFont="1" applyFill="1" applyBorder="1"/>
    <xf numFmtId="0" fontId="239" fillId="0" borderId="78" xfId="0" applyFont="1" applyFill="1" applyBorder="1"/>
    <xf numFmtId="0" fontId="239" fillId="0" borderId="79" xfId="0" applyFont="1" applyFill="1" applyBorder="1"/>
    <xf numFmtId="0" fontId="173" fillId="0" borderId="84" xfId="0" applyFont="1" applyFill="1" applyBorder="1"/>
    <xf numFmtId="0" fontId="240" fillId="0" borderId="80" xfId="0" applyFont="1" applyFill="1" applyBorder="1"/>
    <xf numFmtId="0" fontId="239" fillId="0" borderId="77" xfId="0" applyFont="1" applyFill="1" applyBorder="1" applyAlignment="1"/>
    <xf numFmtId="0" fontId="239" fillId="0" borderId="82" xfId="0" applyFont="1" applyFill="1" applyBorder="1" applyAlignment="1">
      <alignment wrapText="1"/>
    </xf>
    <xf numFmtId="0" fontId="239" fillId="0" borderId="83" xfId="0" applyFont="1" applyFill="1" applyBorder="1" applyAlignment="1">
      <alignment wrapText="1"/>
    </xf>
    <xf numFmtId="0" fontId="239" fillId="0" borderId="84" xfId="0" applyFont="1" applyFill="1" applyBorder="1" applyAlignment="1">
      <alignment wrapText="1"/>
    </xf>
    <xf numFmtId="0" fontId="236" fillId="0" borderId="77" xfId="0" applyFont="1" applyFill="1" applyBorder="1" applyAlignment="1">
      <alignment wrapText="1"/>
    </xf>
    <xf numFmtId="0" fontId="236" fillId="0" borderId="78" xfId="0" applyFont="1" applyFill="1" applyBorder="1" applyAlignment="1">
      <alignment wrapText="1"/>
    </xf>
    <xf numFmtId="0" fontId="236" fillId="0" borderId="79" xfId="0" applyFont="1" applyFill="1" applyBorder="1" applyAlignment="1">
      <alignment wrapText="1"/>
    </xf>
    <xf numFmtId="0" fontId="236" fillId="0" borderId="0" xfId="0" applyFont="1" applyFill="1" applyAlignment="1">
      <alignment wrapText="1"/>
    </xf>
    <xf numFmtId="0" fontId="236" fillId="0" borderId="81" xfId="0" applyFont="1" applyFill="1" applyBorder="1" applyAlignment="1">
      <alignment wrapText="1"/>
    </xf>
    <xf numFmtId="0" fontId="236" fillId="0" borderId="82" xfId="0" applyFont="1" applyFill="1" applyBorder="1" applyAlignment="1">
      <alignment wrapText="1"/>
    </xf>
    <xf numFmtId="0" fontId="236" fillId="0" borderId="83" xfId="0" applyFont="1" applyFill="1" applyBorder="1" applyAlignment="1">
      <alignment wrapText="1"/>
    </xf>
    <xf numFmtId="0" fontId="236" fillId="0" borderId="84" xfId="0" applyFont="1" applyFill="1" applyBorder="1" applyAlignment="1">
      <alignment wrapText="1"/>
    </xf>
    <xf numFmtId="0" fontId="239" fillId="0" borderId="78" xfId="0" applyFont="1" applyFill="1" applyBorder="1" applyAlignment="1">
      <alignment wrapText="1"/>
    </xf>
    <xf numFmtId="0" fontId="239" fillId="0" borderId="79" xfId="0" applyFont="1" applyFill="1" applyBorder="1" applyAlignment="1">
      <alignment wrapText="1"/>
    </xf>
    <xf numFmtId="0" fontId="239" fillId="0" borderId="77" xfId="0" applyFont="1" applyFill="1" applyBorder="1" applyAlignment="1">
      <alignment wrapText="1"/>
    </xf>
    <xf numFmtId="0" fontId="239" fillId="0" borderId="80" xfId="0" applyFont="1" applyFill="1" applyBorder="1" applyAlignment="1">
      <alignment wrapText="1"/>
    </xf>
    <xf numFmtId="0" fontId="173" fillId="0" borderId="84" xfId="0" applyFont="1" applyFill="1" applyBorder="1" applyAlignment="1">
      <alignment wrapText="1"/>
    </xf>
    <xf numFmtId="0" fontId="0" fillId="0" borderId="0" xfId="0" applyFont="1" applyAlignment="1">
      <alignment vertical="center"/>
    </xf>
    <xf numFmtId="0" fontId="0" fillId="0" borderId="1" xfId="0" applyFont="1" applyBorder="1" applyAlignment="1">
      <alignment vertical="center"/>
    </xf>
    <xf numFmtId="0" fontId="0" fillId="0" borderId="45" xfId="0" applyFont="1" applyBorder="1" applyAlignment="1">
      <alignment vertical="center"/>
    </xf>
    <xf numFmtId="9" fontId="0" fillId="0" borderId="0" xfId="0" applyNumberFormat="1" applyFont="1" applyAlignment="1"/>
    <xf numFmtId="0" fontId="8" fillId="5" borderId="0" xfId="0" applyFont="1" applyFill="1" applyAlignment="1">
      <alignment vertical="center"/>
    </xf>
    <xf numFmtId="0" fontId="35" fillId="5" borderId="0" xfId="0" applyFont="1" applyFill="1" applyAlignment="1">
      <alignment vertical="center"/>
    </xf>
    <xf numFmtId="0" fontId="35" fillId="5" borderId="0" xfId="0" applyFont="1" applyFill="1" applyAlignment="1">
      <alignment horizontal="left" vertical="center"/>
    </xf>
    <xf numFmtId="0" fontId="35" fillId="5" borderId="0" xfId="0" applyFont="1" applyFill="1" applyAlignment="1">
      <alignment horizontal="center" vertical="center"/>
    </xf>
    <xf numFmtId="0" fontId="8" fillId="5" borderId="0" xfId="0" applyFont="1" applyFill="1" applyAlignment="1">
      <alignment horizontal="left" vertical="center"/>
    </xf>
    <xf numFmtId="0" fontId="8" fillId="5" borderId="0" xfId="0" applyFont="1" applyFill="1" applyAlignment="1">
      <alignment horizontal="center" vertical="center"/>
    </xf>
    <xf numFmtId="0" fontId="3" fillId="11" borderId="0" xfId="0" applyFont="1" applyFill="1" applyAlignment="1">
      <alignment horizontal="center" vertical="center"/>
    </xf>
    <xf numFmtId="0" fontId="3" fillId="11" borderId="0" xfId="0" applyFont="1" applyFill="1" applyAlignment="1">
      <alignment horizontal="left" vertical="top"/>
    </xf>
    <xf numFmtId="0" fontId="20" fillId="59" borderId="71" xfId="0" applyFont="1" applyFill="1" applyBorder="1" applyAlignment="1">
      <alignment horizontal="center"/>
    </xf>
    <xf numFmtId="0" fontId="20" fillId="8" borderId="1" xfId="0" applyFont="1" applyFill="1" applyBorder="1"/>
    <xf numFmtId="0" fontId="20" fillId="8" borderId="42" xfId="0" applyFont="1" applyFill="1" applyBorder="1" applyAlignment="1">
      <alignment horizontal="left" vertical="center"/>
    </xf>
    <xf numFmtId="0" fontId="20" fillId="12" borderId="1" xfId="0" applyFont="1" applyFill="1" applyBorder="1" applyAlignment="1">
      <alignment horizontal="left" vertical="top"/>
    </xf>
    <xf numFmtId="0" fontId="20" fillId="12" borderId="0" xfId="0" applyFont="1" applyFill="1" applyAlignment="1">
      <alignment horizontal="left" vertical="top"/>
    </xf>
    <xf numFmtId="0" fontId="20" fillId="59" borderId="71" xfId="0" applyFont="1" applyFill="1" applyBorder="1"/>
    <xf numFmtId="0" fontId="20" fillId="8" borderId="0" xfId="0" applyFont="1" applyFill="1"/>
    <xf numFmtId="0" fontId="30" fillId="0" borderId="0" xfId="0" applyFont="1" applyFill="1" applyAlignment="1">
      <alignment horizontal="left"/>
    </xf>
    <xf numFmtId="0" fontId="30" fillId="0" borderId="1" xfId="0" applyFont="1" applyFill="1" applyBorder="1" applyAlignment="1">
      <alignment horizontal="left"/>
    </xf>
    <xf numFmtId="0" fontId="30" fillId="0" borderId="1" xfId="0" applyFont="1" applyFill="1" applyBorder="1" applyAlignment="1">
      <alignment horizontal="left" vertical="top"/>
    </xf>
    <xf numFmtId="0" fontId="30" fillId="0" borderId="0" xfId="0" applyFont="1" applyFill="1" applyAlignment="1">
      <alignment horizontal="left" vertical="top"/>
    </xf>
    <xf numFmtId="0" fontId="30" fillId="0" borderId="71" xfId="0" applyFont="1" applyFill="1" applyBorder="1" applyAlignment="1">
      <alignment horizontal="left"/>
    </xf>
    <xf numFmtId="0" fontId="30" fillId="0" borderId="3" xfId="0" applyFont="1" applyFill="1" applyBorder="1" applyAlignment="1">
      <alignment horizontal="left"/>
    </xf>
    <xf numFmtId="0" fontId="30" fillId="0" borderId="0" xfId="0" applyFont="1" applyFill="1" applyAlignment="1">
      <alignment horizontal="left" vertical="center"/>
    </xf>
    <xf numFmtId="0" fontId="30" fillId="0" borderId="87" xfId="0" applyFont="1" applyFill="1" applyBorder="1" applyAlignment="1">
      <alignment horizontal="left" vertical="center"/>
    </xf>
    <xf numFmtId="0" fontId="242" fillId="0" borderId="87" xfId="0" applyFont="1" applyFill="1" applyBorder="1" applyAlignment="1">
      <alignment horizontal="left" vertical="center"/>
    </xf>
    <xf numFmtId="0" fontId="30" fillId="0" borderId="1" xfId="0" quotePrefix="1" applyFont="1" applyFill="1" applyBorder="1" applyAlignment="1">
      <alignment horizontal="left"/>
    </xf>
    <xf numFmtId="0" fontId="8" fillId="0" borderId="1" xfId="0" applyFont="1" applyBorder="1"/>
    <xf numFmtId="0" fontId="243" fillId="0" borderId="0" xfId="0" applyFont="1" applyFill="1" applyAlignment="1">
      <alignment horizontal="left"/>
    </xf>
    <xf numFmtId="0" fontId="30" fillId="0" borderId="1" xfId="0" applyFont="1" applyFill="1" applyBorder="1" applyAlignment="1">
      <alignment horizontal="left" vertical="center"/>
    </xf>
    <xf numFmtId="0" fontId="30" fillId="0" borderId="87" xfId="0" applyFont="1" applyFill="1" applyBorder="1" applyAlignment="1">
      <alignment horizontal="left"/>
    </xf>
    <xf numFmtId="0" fontId="30" fillId="0" borderId="1" xfId="48" applyFont="1" applyFill="1" applyBorder="1" applyAlignment="1">
      <alignment horizontal="left"/>
    </xf>
    <xf numFmtId="0" fontId="242" fillId="0" borderId="1" xfId="1" applyFont="1" applyFill="1" applyBorder="1" applyAlignment="1">
      <alignment horizontal="left"/>
    </xf>
    <xf numFmtId="0" fontId="243" fillId="0" borderId="1" xfId="0" applyFont="1" applyFill="1" applyBorder="1" applyAlignment="1">
      <alignment horizontal="left"/>
    </xf>
    <xf numFmtId="0" fontId="30" fillId="0" borderId="87" xfId="0" applyFont="1" applyFill="1" applyBorder="1" applyAlignment="1">
      <alignment horizontal="left" vertical="top"/>
    </xf>
    <xf numFmtId="0" fontId="46" fillId="0" borderId="0" xfId="0" applyFont="1" applyFill="1" applyAlignment="1">
      <alignment horizontal="left"/>
    </xf>
    <xf numFmtId="0" fontId="30" fillId="0" borderId="1" xfId="0" applyFont="1" applyFill="1" applyBorder="1" applyAlignment="1">
      <alignment horizontal="left" wrapText="1"/>
    </xf>
    <xf numFmtId="0" fontId="242" fillId="0" borderId="1" xfId="1" applyFont="1" applyFill="1" applyBorder="1" applyAlignment="1">
      <alignment horizontal="left" vertical="center"/>
    </xf>
    <xf numFmtId="0" fontId="30" fillId="0" borderId="0" xfId="0" applyFont="1" applyFill="1" applyAlignment="1">
      <alignment horizontal="left" wrapText="1"/>
    </xf>
    <xf numFmtId="0" fontId="234" fillId="0" borderId="1" xfId="0" applyFont="1" applyFill="1" applyBorder="1" applyAlignment="1">
      <alignment horizontal="left" vertical="top"/>
    </xf>
    <xf numFmtId="0" fontId="46" fillId="0" borderId="1" xfId="0" applyFont="1" applyFill="1" applyBorder="1" applyAlignment="1">
      <alignment horizontal="left"/>
    </xf>
    <xf numFmtId="0" fontId="46" fillId="0" borderId="87" xfId="0" applyFont="1" applyFill="1" applyBorder="1" applyAlignment="1">
      <alignment horizontal="left"/>
    </xf>
    <xf numFmtId="0" fontId="242" fillId="0" borderId="1" xfId="0" applyFont="1" applyFill="1" applyBorder="1" applyAlignment="1">
      <alignment horizontal="left" vertical="center"/>
    </xf>
    <xf numFmtId="0" fontId="242" fillId="0" borderId="0" xfId="1" applyFont="1" applyFill="1" applyAlignment="1">
      <alignment horizontal="left"/>
    </xf>
    <xf numFmtId="0" fontId="30" fillId="0" borderId="0" xfId="0" applyFont="1" applyFill="1" applyBorder="1" applyAlignment="1">
      <alignment horizontal="left"/>
    </xf>
    <xf numFmtId="0" fontId="30" fillId="0" borderId="76" xfId="0" applyFont="1" applyFill="1" applyBorder="1" applyAlignment="1">
      <alignment horizontal="left"/>
    </xf>
    <xf numFmtId="0" fontId="30" fillId="0" borderId="0" xfId="48" applyFont="1" applyFill="1" applyAlignment="1">
      <alignment horizontal="left"/>
    </xf>
    <xf numFmtId="0" fontId="234" fillId="0" borderId="1" xfId="0" applyFont="1" applyFill="1" applyBorder="1" applyAlignment="1">
      <alignment horizontal="left" vertical="center"/>
    </xf>
    <xf numFmtId="0" fontId="30" fillId="0" borderId="87" xfId="48" applyFont="1" applyFill="1" applyBorder="1" applyAlignment="1">
      <alignment horizontal="left"/>
    </xf>
    <xf numFmtId="0" fontId="243" fillId="0" borderId="87" xfId="0" applyFont="1" applyFill="1" applyBorder="1" applyAlignment="1">
      <alignment horizontal="left"/>
    </xf>
    <xf numFmtId="0" fontId="242" fillId="0" borderId="3" xfId="1" applyFont="1" applyFill="1" applyBorder="1" applyAlignment="1">
      <alignment horizontal="left"/>
    </xf>
    <xf numFmtId="0" fontId="30" fillId="0" borderId="0" xfId="48" applyFont="1" applyFill="1" applyAlignment="1">
      <alignment horizontal="left" vertical="top"/>
    </xf>
    <xf numFmtId="0" fontId="30" fillId="0" borderId="3" xfId="0" applyFont="1" applyFill="1" applyBorder="1" applyAlignment="1">
      <alignment horizontal="left" vertical="top"/>
    </xf>
    <xf numFmtId="0" fontId="30" fillId="0" borderId="45" xfId="0" applyFont="1" applyFill="1" applyBorder="1" applyAlignment="1">
      <alignment horizontal="left" vertical="top"/>
    </xf>
    <xf numFmtId="0" fontId="0" fillId="8" borderId="1" xfId="0" applyFont="1" applyFill="1" applyBorder="1" applyAlignment="1"/>
    <xf numFmtId="0" fontId="0" fillId="8" borderId="1" xfId="0" applyFont="1" applyFill="1" applyBorder="1" applyAlignment="1">
      <alignment horizontal="left" vertical="top"/>
    </xf>
    <xf numFmtId="0" fontId="0" fillId="8" borderId="0" xfId="0" applyFont="1" applyFill="1" applyAlignment="1">
      <alignment horizontal="left" vertical="top"/>
    </xf>
    <xf numFmtId="0" fontId="0" fillId="8" borderId="0" xfId="0" applyFont="1" applyFill="1" applyAlignment="1"/>
    <xf numFmtId="0" fontId="20" fillId="8" borderId="41" xfId="0" applyFont="1" applyFill="1" applyBorder="1" applyAlignment="1"/>
    <xf numFmtId="0" fontId="20" fillId="8" borderId="42" xfId="0" applyFont="1" applyFill="1" applyBorder="1" applyAlignment="1"/>
    <xf numFmtId="0" fontId="3" fillId="8" borderId="43" xfId="0" applyFont="1" applyFill="1" applyBorder="1" applyAlignment="1"/>
    <xf numFmtId="0" fontId="20" fillId="8" borderId="42" xfId="0" applyFont="1" applyFill="1" applyBorder="1" applyAlignment="1">
      <alignment horizontal="center" vertical="center"/>
    </xf>
    <xf numFmtId="0" fontId="20" fillId="8" borderId="98" xfId="0" applyFont="1" applyFill="1" applyBorder="1" applyAlignment="1">
      <alignment horizontal="center" vertical="center"/>
    </xf>
    <xf numFmtId="0" fontId="19" fillId="0" borderId="0" xfId="0" applyFont="1"/>
    <xf numFmtId="0" fontId="245" fillId="8" borderId="93" xfId="0" applyFont="1" applyFill="1" applyBorder="1" applyAlignment="1">
      <alignment horizontal="left" vertical="top"/>
    </xf>
    <xf numFmtId="0" fontId="245" fillId="8" borderId="1" xfId="0" applyFont="1" applyFill="1" applyBorder="1" applyAlignment="1">
      <alignment horizontal="left" vertical="top"/>
    </xf>
    <xf numFmtId="0" fontId="19" fillId="0" borderId="1" xfId="0" applyFont="1" applyBorder="1" applyAlignment="1">
      <alignment horizontal="left" vertical="top"/>
    </xf>
    <xf numFmtId="0" fontId="19" fillId="0" borderId="0" xfId="0" applyFont="1" applyAlignment="1"/>
    <xf numFmtId="0" fontId="19" fillId="0" borderId="1" xfId="0" applyFont="1" applyBorder="1" applyAlignment="1"/>
    <xf numFmtId="0" fontId="19" fillId="0" borderId="1" xfId="0" applyFont="1" applyBorder="1" applyAlignment="1">
      <alignment horizontal="left" vertical="top" wrapText="1"/>
    </xf>
    <xf numFmtId="0" fontId="19" fillId="0" borderId="1" xfId="0" quotePrefix="1" applyFont="1" applyBorder="1" applyAlignment="1">
      <alignment horizontal="left" vertical="top"/>
    </xf>
    <xf numFmtId="0" fontId="19" fillId="0" borderId="45" xfId="0" applyFont="1" applyBorder="1" applyAlignment="1">
      <alignment horizontal="left" vertical="top"/>
    </xf>
    <xf numFmtId="0" fontId="19" fillId="0" borderId="1" xfId="0" applyFont="1" applyBorder="1"/>
    <xf numFmtId="0" fontId="30" fillId="0" borderId="0" xfId="47" applyFont="1"/>
    <xf numFmtId="0" fontId="30" fillId="0" borderId="0" xfId="47" applyFont="1" applyAlignment="1">
      <alignment wrapText="1"/>
    </xf>
    <xf numFmtId="0" fontId="0" fillId="0" borderId="3" xfId="0" applyFont="1" applyBorder="1" applyAlignment="1">
      <alignment horizontal="left" vertical="top"/>
    </xf>
    <xf numFmtId="0" fontId="0" fillId="0" borderId="1" xfId="0" applyFont="1" applyBorder="1" applyAlignment="1">
      <alignment horizontal="left" vertical="top" wrapText="1"/>
    </xf>
    <xf numFmtId="0" fontId="0" fillId="0" borderId="2" xfId="0" applyFont="1" applyBorder="1" applyAlignment="1">
      <alignment horizontal="left" vertical="top"/>
    </xf>
    <xf numFmtId="0" fontId="14" fillId="0" borderId="42" xfId="1" applyFont="1" applyBorder="1" applyAlignment="1">
      <alignment horizontal="left" vertical="top"/>
    </xf>
    <xf numFmtId="0" fontId="14" fillId="0" borderId="1" xfId="1" applyFont="1" applyBorder="1" applyAlignment="1">
      <alignment horizontal="left" vertical="top"/>
    </xf>
    <xf numFmtId="0" fontId="0" fillId="4" borderId="1" xfId="0" applyFont="1" applyFill="1" applyBorder="1" applyAlignment="1">
      <alignment horizontal="left" vertical="top"/>
    </xf>
    <xf numFmtId="0" fontId="0" fillId="2" borderId="3" xfId="0" applyFont="1" applyFill="1" applyBorder="1" applyAlignment="1">
      <alignment horizontal="left" vertical="top"/>
    </xf>
    <xf numFmtId="0" fontId="0" fillId="2" borderId="2" xfId="0" applyFont="1" applyFill="1" applyBorder="1" applyAlignment="1">
      <alignment horizontal="left" vertical="top"/>
    </xf>
    <xf numFmtId="0" fontId="0" fillId="69" borderId="0" xfId="0" applyFont="1" applyFill="1"/>
    <xf numFmtId="0" fontId="0" fillId="71" borderId="3" xfId="0" applyFont="1" applyFill="1" applyBorder="1" applyAlignment="1">
      <alignment horizontal="left" vertical="top"/>
    </xf>
    <xf numFmtId="0" fontId="0" fillId="2" borderId="0" xfId="0" applyFont="1" applyFill="1" applyAlignment="1">
      <alignment horizontal="left"/>
    </xf>
    <xf numFmtId="0" fontId="0" fillId="71" borderId="44" xfId="0" applyFont="1" applyFill="1" applyBorder="1" applyAlignment="1">
      <alignment horizontal="left" vertical="top"/>
    </xf>
    <xf numFmtId="0" fontId="0" fillId="2" borderId="45" xfId="0" applyFont="1" applyFill="1" applyBorder="1" applyAlignment="1">
      <alignment horizontal="left" vertical="top"/>
    </xf>
    <xf numFmtId="0" fontId="0" fillId="2" borderId="46" xfId="0" applyFont="1" applyFill="1" applyBorder="1" applyAlignment="1">
      <alignment horizontal="left" vertical="top"/>
    </xf>
    <xf numFmtId="0" fontId="0" fillId="2" borderId="0" xfId="0" applyFont="1" applyFill="1"/>
    <xf numFmtId="0" fontId="0" fillId="2" borderId="0" xfId="0" applyFont="1" applyFill="1" applyAlignment="1">
      <alignment horizontal="left" vertical="top"/>
    </xf>
    <xf numFmtId="0" fontId="0" fillId="71" borderId="1" xfId="0" applyFont="1" applyFill="1" applyBorder="1"/>
    <xf numFmtId="0" fontId="0" fillId="0" borderId="1" xfId="0" applyFont="1" applyBorder="1" applyAlignment="1">
      <alignment horizontal="left"/>
    </xf>
    <xf numFmtId="0" fontId="0" fillId="71" borderId="1" xfId="0" applyFont="1" applyFill="1" applyBorder="1" applyAlignment="1"/>
    <xf numFmtId="0" fontId="0" fillId="0" borderId="1" xfId="0" applyNumberFormat="1" applyFont="1" applyBorder="1" applyAlignment="1"/>
    <xf numFmtId="0" fontId="0" fillId="0" borderId="0" xfId="0" applyFont="1" applyAlignment="1">
      <alignment horizontal="left"/>
    </xf>
    <xf numFmtId="0" fontId="0" fillId="0" borderId="42" xfId="0" applyFont="1" applyBorder="1" applyAlignment="1">
      <alignment horizontal="right" vertical="top"/>
    </xf>
    <xf numFmtId="0" fontId="247" fillId="86" borderId="1" xfId="0" applyFont="1" applyFill="1" applyBorder="1" applyAlignment="1">
      <alignment horizontal="right" vertical="top"/>
    </xf>
    <xf numFmtId="0" fontId="45" fillId="56" borderId="1" xfId="0" applyFont="1" applyFill="1" applyBorder="1" applyAlignment="1">
      <alignment horizontal="right" vertical="top"/>
    </xf>
    <xf numFmtId="0" fontId="45" fillId="6" borderId="3" xfId="0" applyFont="1" applyFill="1" applyBorder="1" applyAlignment="1">
      <alignment horizontal="right" vertical="top"/>
    </xf>
    <xf numFmtId="0" fontId="0" fillId="2" borderId="1" xfId="0" applyFont="1" applyFill="1" applyBorder="1" applyAlignment="1">
      <alignment horizontal="right" vertical="top"/>
    </xf>
    <xf numFmtId="0" fontId="20" fillId="68" borderId="1" xfId="0" applyFont="1" applyFill="1" applyBorder="1" applyAlignment="1">
      <alignment horizontal="right" vertical="top"/>
    </xf>
    <xf numFmtId="0" fontId="8" fillId="0" borderId="0" xfId="0" applyFont="1" applyAlignment="1">
      <alignment horizontal="left" vertical="center"/>
    </xf>
    <xf numFmtId="0" fontId="35" fillId="0" borderId="0" xfId="0" applyFont="1"/>
    <xf numFmtId="0" fontId="3" fillId="8" borderId="1" xfId="0" applyFont="1" applyFill="1" applyBorder="1" applyAlignment="1">
      <alignment horizontal="right" vertical="top"/>
    </xf>
    <xf numFmtId="0" fontId="45" fillId="56" borderId="0" xfId="0" applyFont="1" applyFill="1"/>
    <xf numFmtId="0" fontId="45" fillId="60" borderId="3" xfId="0" applyFont="1" applyFill="1" applyBorder="1" applyAlignment="1">
      <alignment horizontal="right" vertical="top"/>
    </xf>
    <xf numFmtId="0" fontId="247" fillId="86" borderId="45" xfId="0" applyFont="1" applyFill="1" applyBorder="1" applyAlignment="1">
      <alignment horizontal="right" vertical="top"/>
    </xf>
    <xf numFmtId="0" fontId="0" fillId="0" borderId="0" xfId="0" applyFont="1" applyFill="1"/>
    <xf numFmtId="0" fontId="0" fillId="0" borderId="1" xfId="0" applyFont="1" applyFill="1" applyBorder="1" applyAlignment="1"/>
    <xf numFmtId="0" fontId="8" fillId="0" borderId="0" xfId="0" applyFont="1" applyFill="1"/>
    <xf numFmtId="0" fontId="0" fillId="0" borderId="0" xfId="0" applyFont="1" applyFill="1" applyAlignment="1"/>
    <xf numFmtId="0" fontId="8" fillId="0" borderId="0" xfId="0" applyFont="1" applyFill="1" applyBorder="1" applyAlignment="1"/>
    <xf numFmtId="0" fontId="0" fillId="0" borderId="0" xfId="0" applyFont="1" applyFill="1" applyBorder="1" applyAlignment="1"/>
    <xf numFmtId="0" fontId="8" fillId="0" borderId="0" xfId="0" applyFont="1" applyFill="1" applyAlignment="1">
      <alignment vertical="center"/>
    </xf>
    <xf numFmtId="0" fontId="42" fillId="0" borderId="0" xfId="0" applyFont="1" applyFill="1" applyAlignment="1">
      <alignment horizontal="left" vertical="center"/>
    </xf>
    <xf numFmtId="0" fontId="14" fillId="0" borderId="0" xfId="1" applyFont="1" applyFill="1"/>
    <xf numFmtId="0" fontId="42" fillId="0" borderId="0" xfId="0" applyFont="1" applyFill="1"/>
    <xf numFmtId="0" fontId="0" fillId="0" borderId="0" xfId="0" applyFont="1" applyFill="1" applyAlignment="1">
      <alignment horizontal="center" vertical="center" wrapText="1"/>
    </xf>
    <xf numFmtId="0" fontId="237" fillId="0" borderId="0" xfId="0" applyFont="1" applyFill="1"/>
    <xf numFmtId="0" fontId="3" fillId="0" borderId="0" xfId="0" applyFont="1" applyFill="1" applyAlignment="1">
      <alignment horizontal="center" vertical="center"/>
    </xf>
    <xf numFmtId="0" fontId="3" fillId="0" borderId="92" xfId="0" applyFont="1" applyFill="1" applyBorder="1" applyAlignment="1">
      <alignment horizontal="center" vertical="center"/>
    </xf>
    <xf numFmtId="0" fontId="8" fillId="0" borderId="0" xfId="0" applyFont="1" applyFill="1" applyAlignment="1">
      <alignment horizontal="center" vertical="center" wrapText="1"/>
    </xf>
    <xf numFmtId="0" fontId="19" fillId="0" borderId="2" xfId="0" applyFont="1" applyBorder="1"/>
    <xf numFmtId="0" fontId="19" fillId="0" borderId="3" xfId="0" applyFont="1" applyBorder="1"/>
    <xf numFmtId="9" fontId="19" fillId="0" borderId="1" xfId="0" applyNumberFormat="1" applyFont="1" applyBorder="1"/>
    <xf numFmtId="0" fontId="20" fillId="14" borderId="0" xfId="0" applyFont="1" applyFill="1" applyAlignment="1">
      <alignment horizontal="center"/>
    </xf>
    <xf numFmtId="0" fontId="20" fillId="8" borderId="1" xfId="0" applyFont="1" applyFill="1" applyBorder="1" applyAlignment="1">
      <alignment horizontal="center"/>
    </xf>
    <xf numFmtId="0" fontId="20" fillId="8" borderId="1" xfId="0" applyFont="1" applyFill="1" applyBorder="1" applyAlignment="1">
      <alignment horizontal="left"/>
    </xf>
    <xf numFmtId="0" fontId="20" fillId="8" borderId="0" xfId="0" applyFont="1" applyFill="1" applyAlignment="1">
      <alignment horizontal="center"/>
    </xf>
    <xf numFmtId="0" fontId="20" fillId="8" borderId="1" xfId="0" applyFont="1" applyFill="1" applyBorder="1" applyAlignment="1">
      <alignment vertical="center"/>
    </xf>
    <xf numFmtId="0" fontId="0" fillId="0" borderId="3" xfId="0" applyFont="1" applyBorder="1" applyAlignment="1">
      <alignment horizontal="right"/>
    </xf>
    <xf numFmtId="0" fontId="0" fillId="0" borderId="2" xfId="0" applyFont="1" applyBorder="1" applyAlignment="1">
      <alignment horizontal="right"/>
    </xf>
    <xf numFmtId="0" fontId="0" fillId="21" borderId="1" xfId="0" applyFont="1" applyFill="1" applyBorder="1"/>
    <xf numFmtId="0" fontId="0" fillId="21" borderId="2" xfId="0" applyFont="1" applyFill="1" applyBorder="1"/>
    <xf numFmtId="0" fontId="0" fillId="0" borderId="44" xfId="0" applyFont="1" applyBorder="1" applyAlignment="1">
      <alignment horizontal="right"/>
    </xf>
    <xf numFmtId="0" fontId="0" fillId="0" borderId="46" xfId="0" applyFont="1" applyBorder="1" applyAlignment="1">
      <alignment horizontal="right"/>
    </xf>
    <xf numFmtId="0" fontId="0" fillId="0" borderId="0" xfId="0" applyFont="1" applyAlignment="1">
      <alignment horizontal="left" vertical="center" indent="1"/>
    </xf>
    <xf numFmtId="0" fontId="0" fillId="0" borderId="0" xfId="0" applyFont="1" applyAlignment="1">
      <alignment horizontal="left" vertical="center" indent="12"/>
    </xf>
    <xf numFmtId="0" fontId="0" fillId="0" borderId="0" xfId="0" applyFont="1" applyAlignment="1">
      <alignment vertical="top" wrapText="1"/>
    </xf>
    <xf numFmtId="0" fontId="0" fillId="58" borderId="46" xfId="0" applyFont="1" applyFill="1" applyBorder="1"/>
    <xf numFmtId="0" fontId="0" fillId="58" borderId="45" xfId="0" applyFont="1" applyFill="1" applyBorder="1"/>
    <xf numFmtId="0" fontId="2" fillId="0" borderId="0" xfId="0" applyFont="1" applyAlignment="1">
      <alignment vertical="center" readingOrder="1"/>
    </xf>
    <xf numFmtId="0" fontId="0" fillId="0" borderId="0" xfId="0" applyFont="1" applyAlignment="1">
      <alignment vertical="center" readingOrder="1"/>
    </xf>
    <xf numFmtId="0" fontId="0" fillId="0" borderId="0" xfId="0" applyFont="1" applyAlignment="1">
      <alignment horizontal="left" vertical="center" indent="4"/>
    </xf>
    <xf numFmtId="0" fontId="0" fillId="0" borderId="45" xfId="0" quotePrefix="1" applyFont="1" applyBorder="1"/>
    <xf numFmtId="0" fontId="0" fillId="0" borderId="46" xfId="0" quotePrefix="1" applyFont="1" applyBorder="1"/>
    <xf numFmtId="0" fontId="0" fillId="58" borderId="45" xfId="0" quotePrefix="1" applyFont="1" applyFill="1" applyBorder="1"/>
    <xf numFmtId="0" fontId="0" fillId="58" borderId="46" xfId="0" quotePrefix="1" applyFont="1" applyFill="1" applyBorder="1"/>
    <xf numFmtId="0" fontId="0" fillId="21" borderId="45" xfId="0" applyFont="1" applyFill="1" applyBorder="1"/>
    <xf numFmtId="0" fontId="0" fillId="21" borderId="46" xfId="0" applyFont="1" applyFill="1" applyBorder="1"/>
    <xf numFmtId="0" fontId="11" fillId="0" borderId="0" xfId="0" quotePrefix="1" applyFont="1"/>
    <xf numFmtId="0" fontId="11" fillId="0" borderId="1" xfId="0" quotePrefix="1" applyFont="1" applyBorder="1" applyAlignment="1">
      <alignment horizontal="right"/>
    </xf>
    <xf numFmtId="0" fontId="22" fillId="3" borderId="0" xfId="0" applyFont="1" applyFill="1" applyAlignment="1">
      <alignment horizontal="left" vertical="center"/>
    </xf>
    <xf numFmtId="0" fontId="134" fillId="3" borderId="0" xfId="0" applyFont="1" applyFill="1" applyAlignment="1">
      <alignment horizontal="center"/>
    </xf>
    <xf numFmtId="0" fontId="249" fillId="0" borderId="44" xfId="0" applyFont="1" applyBorder="1" applyAlignment="1"/>
    <xf numFmtId="0" fontId="14" fillId="0" borderId="46" xfId="1" applyBorder="1" applyAlignment="1"/>
    <xf numFmtId="0" fontId="30" fillId="0" borderId="42" xfId="0" applyFont="1" applyBorder="1" applyAlignment="1"/>
    <xf numFmtId="0" fontId="29" fillId="0" borderId="0" xfId="0" applyFont="1"/>
    <xf numFmtId="0" fontId="22" fillId="8" borderId="0" xfId="0" applyFont="1" applyFill="1" applyBorder="1" applyAlignment="1">
      <alignment vertical="center" wrapText="1"/>
    </xf>
    <xf numFmtId="0" fontId="134" fillId="14" borderId="0" xfId="0" applyFont="1" applyFill="1" applyBorder="1" applyAlignment="1">
      <alignment horizontal="left" vertical="top"/>
    </xf>
    <xf numFmtId="0" fontId="11" fillId="0" borderId="0" xfId="0" applyFont="1" applyBorder="1" applyAlignment="1">
      <alignment horizontal="left" vertical="top"/>
    </xf>
    <xf numFmtId="0" fontId="141" fillId="0" borderId="0" xfId="0" applyFont="1"/>
    <xf numFmtId="0" fontId="252" fillId="22" borderId="75" xfId="0" applyFont="1" applyFill="1" applyBorder="1" applyAlignment="1"/>
    <xf numFmtId="0" fontId="253" fillId="0" borderId="0" xfId="0" applyFont="1"/>
    <xf numFmtId="0" fontId="30" fillId="5" borderId="3" xfId="0" applyFont="1" applyFill="1" applyBorder="1" applyAlignment="1"/>
    <xf numFmtId="0" fontId="30" fillId="5" borderId="44" xfId="0" applyFont="1" applyFill="1" applyBorder="1" applyAlignment="1"/>
    <xf numFmtId="0" fontId="30" fillId="0" borderId="44" xfId="0" applyFont="1" applyBorder="1" applyAlignment="1">
      <alignment wrapText="1"/>
    </xf>
    <xf numFmtId="0" fontId="137" fillId="0" borderId="0" xfId="0" applyFont="1" applyAlignment="1"/>
    <xf numFmtId="0" fontId="33" fillId="0" borderId="0" xfId="0" applyFont="1" applyAlignment="1"/>
    <xf numFmtId="0" fontId="137" fillId="0" borderId="45" xfId="0" applyFont="1" applyBorder="1" applyAlignment="1"/>
    <xf numFmtId="0" fontId="33" fillId="5" borderId="0" xfId="0" applyFont="1" applyFill="1" applyAlignment="1">
      <alignment vertical="center"/>
    </xf>
    <xf numFmtId="0" fontId="253" fillId="0" borderId="1" xfId="0" applyFont="1" applyBorder="1" applyAlignment="1"/>
    <xf numFmtId="0" fontId="253" fillId="0" borderId="45" xfId="0" applyFont="1" applyBorder="1" applyAlignment="1"/>
    <xf numFmtId="0" fontId="33" fillId="0" borderId="1" xfId="0" applyFont="1" applyBorder="1" applyAlignment="1"/>
    <xf numFmtId="0" fontId="33" fillId="0" borderId="0" xfId="0" applyFont="1" applyAlignment="1">
      <alignment vertical="center"/>
    </xf>
    <xf numFmtId="0" fontId="250" fillId="0" borderId="0" xfId="0" applyFont="1"/>
    <xf numFmtId="0" fontId="33" fillId="97" borderId="0" xfId="0" applyFont="1" applyFill="1" applyAlignment="1">
      <alignment vertical="center"/>
    </xf>
    <xf numFmtId="0" fontId="33" fillId="5" borderId="1" xfId="0" applyFont="1" applyFill="1" applyBorder="1" applyAlignment="1"/>
    <xf numFmtId="0" fontId="33" fillId="0" borderId="45" xfId="0" applyFont="1" applyBorder="1" applyAlignment="1"/>
    <xf numFmtId="0" fontId="253" fillId="0" borderId="0" xfId="0" applyFont="1" applyAlignment="1"/>
    <xf numFmtId="0" fontId="30" fillId="5" borderId="44" xfId="1" applyFont="1" applyFill="1" applyBorder="1" applyAlignment="1"/>
    <xf numFmtId="0" fontId="74" fillId="0" borderId="0" xfId="0" applyFont="1" applyFill="1" applyBorder="1" applyAlignment="1">
      <alignment horizontal="left" vertical="top"/>
    </xf>
    <xf numFmtId="0" fontId="74" fillId="0" borderId="0" xfId="0" applyFont="1" applyFill="1" applyBorder="1" applyAlignment="1">
      <alignment horizontal="center" vertical="center"/>
    </xf>
    <xf numFmtId="0" fontId="4" fillId="0" borderId="0" xfId="0" applyFont="1" applyFill="1" applyBorder="1" applyAlignment="1">
      <alignment vertical="center"/>
    </xf>
    <xf numFmtId="0" fontId="74" fillId="0" borderId="0" xfId="0" applyFont="1" applyFill="1" applyBorder="1" applyAlignment="1">
      <alignment horizontal="center" vertical="center" wrapText="1"/>
    </xf>
    <xf numFmtId="0" fontId="250" fillId="0" borderId="0" xfId="0" applyFont="1" applyFill="1" applyBorder="1" applyAlignment="1">
      <alignment horizontal="center" vertical="center" wrapText="1"/>
    </xf>
    <xf numFmtId="0" fontId="251" fillId="0" borderId="0" xfId="0" applyFont="1" applyFill="1" applyBorder="1" applyAlignment="1">
      <alignment vertical="center"/>
    </xf>
    <xf numFmtId="0" fontId="0" fillId="58" borderId="88" xfId="0" applyFont="1" applyFill="1" applyBorder="1"/>
    <xf numFmtId="0" fontId="0" fillId="0" borderId="88" xfId="0" applyFont="1" applyBorder="1"/>
    <xf numFmtId="0" fontId="0" fillId="58" borderId="114" xfId="0" applyFont="1" applyFill="1" applyBorder="1"/>
    <xf numFmtId="0" fontId="0" fillId="0" borderId="43" xfId="0" applyBorder="1"/>
    <xf numFmtId="0" fontId="0" fillId="0" borderId="41" xfId="0" applyBorder="1"/>
    <xf numFmtId="0" fontId="254" fillId="0" borderId="0" xfId="0" applyFont="1"/>
    <xf numFmtId="0" fontId="254" fillId="0" borderId="0" xfId="0" applyFont="1" applyAlignment="1">
      <alignment vertical="center"/>
    </xf>
    <xf numFmtId="0" fontId="150" fillId="0" borderId="2" xfId="0" applyFont="1" applyBorder="1" applyAlignment="1">
      <alignment horizontal="left" vertical="center"/>
    </xf>
    <xf numFmtId="0" fontId="0" fillId="0" borderId="43" xfId="0" applyFont="1" applyBorder="1" applyAlignment="1"/>
    <xf numFmtId="0" fontId="0" fillId="0" borderId="41" xfId="0" applyFont="1" applyBorder="1" applyAlignment="1">
      <alignment horizontal="right"/>
    </xf>
    <xf numFmtId="0" fontId="0" fillId="0" borderId="42" xfId="0" applyFont="1" applyBorder="1" applyAlignment="1">
      <alignment horizontal="right"/>
    </xf>
    <xf numFmtId="49" fontId="0" fillId="0" borderId="3" xfId="0" applyNumberFormat="1" applyFont="1" applyBorder="1" applyAlignment="1">
      <alignment horizontal="right"/>
    </xf>
    <xf numFmtId="0" fontId="0" fillId="0" borderId="1" xfId="0" applyNumberFormat="1" applyFont="1" applyBorder="1" applyAlignment="1">
      <alignment horizontal="right"/>
    </xf>
    <xf numFmtId="0" fontId="150" fillId="0" borderId="3" xfId="0" applyFont="1" applyBorder="1" applyAlignment="1">
      <alignment horizontal="right" vertical="center" wrapText="1"/>
    </xf>
    <xf numFmtId="2" fontId="0" fillId="0" borderId="45" xfId="0" applyNumberFormat="1" applyFont="1" applyBorder="1" applyAlignment="1">
      <alignment horizontal="right"/>
    </xf>
    <xf numFmtId="0" fontId="0" fillId="0" borderId="45" xfId="0" applyNumberFormat="1" applyFont="1" applyBorder="1" applyAlignment="1">
      <alignment horizontal="right"/>
    </xf>
    <xf numFmtId="0" fontId="255" fillId="0" borderId="0" xfId="0" applyFont="1"/>
    <xf numFmtId="49" fontId="0" fillId="0" borderId="0" xfId="0" applyNumberFormat="1"/>
    <xf numFmtId="0" fontId="0" fillId="0" borderId="0" xfId="0" applyFill="1" applyBorder="1"/>
    <xf numFmtId="0" fontId="0" fillId="0" borderId="0" xfId="0" applyNumberFormat="1"/>
    <xf numFmtId="0" fontId="0" fillId="58" borderId="88" xfId="0" applyNumberFormat="1" applyFont="1" applyFill="1" applyBorder="1"/>
    <xf numFmtId="0" fontId="0" fillId="0" borderId="88" xfId="0" applyNumberFormat="1" applyFont="1" applyBorder="1"/>
    <xf numFmtId="0" fontId="0" fillId="58" borderId="114" xfId="0" applyNumberFormat="1" applyFont="1" applyFill="1" applyBorder="1"/>
    <xf numFmtId="0" fontId="20" fillId="70" borderId="86" xfId="0" applyFont="1" applyFill="1" applyBorder="1"/>
    <xf numFmtId="0" fontId="0" fillId="0" borderId="1" xfId="0" applyFont="1" applyFill="1" applyBorder="1"/>
    <xf numFmtId="0" fontId="255" fillId="0" borderId="0" xfId="0" applyFont="1" applyFill="1"/>
    <xf numFmtId="0" fontId="113" fillId="0" borderId="0" xfId="0" applyFont="1" applyFill="1" applyBorder="1"/>
    <xf numFmtId="0" fontId="113" fillId="0" borderId="0" xfId="0" applyFont="1" applyFill="1" applyBorder="1" applyAlignment="1">
      <alignment vertical="center" wrapText="1"/>
    </xf>
    <xf numFmtId="0" fontId="113" fillId="0" borderId="0" xfId="0" applyFont="1" applyFill="1" applyBorder="1" applyAlignment="1">
      <alignment horizontal="justify" vertical="center" wrapText="1"/>
    </xf>
    <xf numFmtId="0" fontId="113" fillId="0" borderId="0" xfId="0" applyFont="1" applyFill="1" applyBorder="1" applyAlignment="1">
      <alignment horizontal="left" vertical="center" wrapText="1"/>
    </xf>
    <xf numFmtId="0" fontId="256" fillId="0" borderId="0" xfId="0" applyFont="1" applyFill="1" applyBorder="1" applyAlignment="1">
      <alignment vertical="center" wrapText="1"/>
    </xf>
    <xf numFmtId="0" fontId="256" fillId="0" borderId="0" xfId="0" applyFont="1" applyFill="1" applyBorder="1" applyAlignment="1">
      <alignment horizontal="left" vertical="center" wrapText="1"/>
    </xf>
    <xf numFmtId="0" fontId="257" fillId="0" borderId="0" xfId="0" applyFont="1" applyFill="1" applyBorder="1" applyAlignment="1">
      <alignment vertical="center" wrapText="1"/>
    </xf>
    <xf numFmtId="0" fontId="257" fillId="0" borderId="0" xfId="0" applyFont="1" applyFill="1" applyBorder="1" applyAlignment="1">
      <alignment horizontal="justify" vertical="center" wrapText="1"/>
    </xf>
    <xf numFmtId="0" fontId="8" fillId="0" borderId="0" xfId="0" quotePrefix="1" applyFont="1" applyFill="1" applyBorder="1" applyAlignment="1"/>
    <xf numFmtId="0" fontId="8" fillId="0" borderId="0" xfId="0" applyFont="1" applyFill="1" applyBorder="1" applyAlignment="1">
      <alignment horizontal="left" vertical="center"/>
    </xf>
    <xf numFmtId="0" fontId="8" fillId="0" borderId="0" xfId="0" applyFont="1" applyFill="1" applyBorder="1" applyAlignment="1">
      <alignment vertical="center"/>
    </xf>
    <xf numFmtId="0" fontId="248" fillId="0" borderId="0" xfId="0" applyFont="1" applyFill="1" applyBorder="1" applyAlignment="1"/>
    <xf numFmtId="0" fontId="14" fillId="0" borderId="0" xfId="1" applyFont="1" applyFill="1" applyBorder="1" applyAlignment="1"/>
    <xf numFmtId="0" fontId="3" fillId="98" borderId="1" xfId="0" applyFont="1" applyFill="1" applyBorder="1"/>
    <xf numFmtId="0" fontId="260" fillId="0" borderId="126" xfId="0" applyFont="1" applyBorder="1" applyAlignment="1">
      <alignment vertical="center" wrapText="1"/>
    </xf>
    <xf numFmtId="0" fontId="173" fillId="0" borderId="3" xfId="49" applyBorder="1" applyAlignment="1">
      <alignment vertical="center"/>
    </xf>
    <xf numFmtId="0" fontId="173" fillId="0" borderId="1" xfId="49" applyBorder="1" applyAlignment="1">
      <alignment vertical="center"/>
    </xf>
    <xf numFmtId="0" fontId="173" fillId="0" borderId="2" xfId="49" applyBorder="1" applyAlignment="1">
      <alignment vertical="center"/>
    </xf>
    <xf numFmtId="0" fontId="173" fillId="0" borderId="44" xfId="49" applyBorder="1" applyAlignment="1">
      <alignment vertical="center"/>
    </xf>
    <xf numFmtId="0" fontId="173" fillId="0" borderId="45" xfId="49" applyBorder="1" applyAlignment="1">
      <alignment vertical="center"/>
    </xf>
    <xf numFmtId="0" fontId="173" fillId="0" borderId="46" xfId="49" applyBorder="1" applyAlignment="1">
      <alignment vertical="center"/>
    </xf>
    <xf numFmtId="0" fontId="254" fillId="0" borderId="2" xfId="0" applyFont="1" applyBorder="1" applyAlignment="1">
      <alignment horizontal="left" vertical="center" indent="1"/>
    </xf>
    <xf numFmtId="0" fontId="254" fillId="0" borderId="46" xfId="0" applyFont="1" applyBorder="1" applyAlignment="1">
      <alignment horizontal="left" vertical="center" indent="1"/>
    </xf>
    <xf numFmtId="0" fontId="12" fillId="8" borderId="41" xfId="0" applyFont="1" applyFill="1" applyBorder="1" applyAlignment="1">
      <alignment horizontal="left" vertical="top"/>
    </xf>
    <xf numFmtId="0" fontId="12" fillId="8" borderId="43" xfId="0" applyFont="1" applyFill="1" applyBorder="1" applyAlignment="1">
      <alignment horizontal="left" vertical="top"/>
    </xf>
    <xf numFmtId="0" fontId="10" fillId="5" borderId="3" xfId="0" applyFont="1" applyFill="1" applyBorder="1" applyAlignment="1">
      <alignment horizontal="left" vertical="center"/>
    </xf>
    <xf numFmtId="0" fontId="10" fillId="5" borderId="2" xfId="0" applyFont="1" applyFill="1" applyBorder="1" applyAlignment="1">
      <alignment horizontal="left" vertical="center"/>
    </xf>
    <xf numFmtId="0" fontId="15" fillId="8" borderId="41" xfId="0" applyFont="1" applyFill="1" applyBorder="1" applyAlignment="1">
      <alignment horizontal="left" vertical="center"/>
    </xf>
    <xf numFmtId="0" fontId="15" fillId="8" borderId="42" xfId="0" applyFont="1" applyFill="1" applyBorder="1" applyAlignment="1">
      <alignment horizontal="left" vertical="center"/>
    </xf>
    <xf numFmtId="0" fontId="15" fillId="8" borderId="43" xfId="0" applyFont="1" applyFill="1" applyBorder="1" applyAlignment="1">
      <alignment horizontal="left" vertical="center"/>
    </xf>
    <xf numFmtId="0" fontId="10" fillId="5" borderId="44" xfId="0" applyFont="1" applyFill="1" applyBorder="1" applyAlignment="1">
      <alignment horizontal="left" vertical="center"/>
    </xf>
    <xf numFmtId="0" fontId="10" fillId="5" borderId="45" xfId="0" applyFont="1" applyFill="1" applyBorder="1" applyAlignment="1">
      <alignment horizontal="left" vertical="center"/>
    </xf>
    <xf numFmtId="0" fontId="10" fillId="5" borderId="46" xfId="0" applyFont="1" applyFill="1" applyBorder="1" applyAlignment="1">
      <alignment horizontal="left" vertical="center"/>
    </xf>
    <xf numFmtId="0" fontId="0" fillId="0" borderId="4" xfId="0" applyFill="1" applyBorder="1" applyAlignment="1">
      <alignment vertical="top"/>
    </xf>
    <xf numFmtId="0" fontId="12" fillId="0" borderId="1" xfId="0" applyFont="1" applyFill="1" applyBorder="1" applyAlignment="1">
      <alignment horizontal="left" vertical="top"/>
    </xf>
    <xf numFmtId="0" fontId="12" fillId="0" borderId="2" xfId="0" applyFont="1" applyFill="1" applyBorder="1" applyAlignment="1">
      <alignment horizontal="left" vertical="top"/>
    </xf>
    <xf numFmtId="0" fontId="10" fillId="0" borderId="1" xfId="0" applyFont="1" applyFill="1" applyBorder="1" applyAlignment="1">
      <alignment horizontal="left" vertical="top"/>
    </xf>
    <xf numFmtId="0" fontId="10" fillId="0" borderId="2" xfId="0" applyFont="1" applyFill="1" applyBorder="1" applyAlignment="1">
      <alignment horizontal="left" vertical="top"/>
    </xf>
    <xf numFmtId="0" fontId="10" fillId="0" borderId="45" xfId="0" applyFont="1" applyFill="1" applyBorder="1" applyAlignment="1">
      <alignment horizontal="left" vertical="top"/>
    </xf>
    <xf numFmtId="0" fontId="10" fillId="0" borderId="46" xfId="0" applyFont="1" applyFill="1" applyBorder="1" applyAlignment="1">
      <alignment horizontal="left" vertical="top"/>
    </xf>
    <xf numFmtId="0" fontId="258" fillId="0" borderId="0" xfId="0" applyFont="1" applyAlignment="1">
      <alignment horizontal="center" vertical="center"/>
    </xf>
    <xf numFmtId="0" fontId="258" fillId="0" borderId="0" xfId="0" applyFont="1" applyAlignment="1">
      <alignment horizontal="left" vertical="center"/>
    </xf>
    <xf numFmtId="0" fontId="3" fillId="0" borderId="0" xfId="0" applyFont="1" applyAlignment="1">
      <alignment horizontal="left" vertical="top"/>
    </xf>
    <xf numFmtId="2" fontId="0" fillId="0" borderId="1" xfId="0" quotePrefix="1" applyNumberFormat="1" applyBorder="1"/>
    <xf numFmtId="0" fontId="0" fillId="23" borderId="0" xfId="0" applyFill="1"/>
    <xf numFmtId="0" fontId="164" fillId="0" borderId="0" xfId="0" applyFont="1" applyAlignment="1">
      <alignment horizontal="left" vertical="center"/>
    </xf>
    <xf numFmtId="0" fontId="0" fillId="0" borderId="0" xfId="0" applyAlignment="1">
      <alignment horizontal="left" vertical="center"/>
    </xf>
    <xf numFmtId="0" fontId="82" fillId="0" borderId="0" xfId="0" applyFont="1" applyAlignment="1">
      <alignment horizontal="left" vertical="center"/>
    </xf>
    <xf numFmtId="0" fontId="3" fillId="3" borderId="0" xfId="0" applyFont="1" applyFill="1" applyBorder="1" applyAlignment="1">
      <alignment horizontal="center"/>
    </xf>
    <xf numFmtId="0" fontId="3" fillId="3" borderId="0" xfId="0" applyFont="1" applyFill="1" applyBorder="1"/>
    <xf numFmtId="0" fontId="0" fillId="0" borderId="1" xfId="0" applyFont="1" applyFill="1" applyBorder="1" applyAlignment="1">
      <alignment horizontal="left"/>
    </xf>
    <xf numFmtId="0" fontId="0" fillId="0" borderId="42" xfId="0" applyFont="1" applyFill="1" applyBorder="1" applyAlignment="1">
      <alignment horizontal="left"/>
    </xf>
    <xf numFmtId="0" fontId="0" fillId="0" borderId="42" xfId="0" applyFont="1" applyFill="1" applyBorder="1" applyAlignment="1"/>
    <xf numFmtId="0" fontId="0" fillId="0" borderId="7" xfId="0" applyBorder="1" applyAlignment="1">
      <alignment horizontal="left" vertical="top"/>
    </xf>
    <xf numFmtId="0" fontId="0" fillId="0" borderId="1" xfId="0" applyFill="1" applyBorder="1"/>
    <xf numFmtId="0" fontId="20" fillId="0" borderId="4" xfId="0" applyFont="1" applyFill="1" applyBorder="1"/>
    <xf numFmtId="0" fontId="0" fillId="0" borderId="0" xfId="0" applyNumberFormat="1" applyFont="1" applyFill="1" applyAlignment="1"/>
    <xf numFmtId="0" fontId="0" fillId="0" borderId="96" xfId="0" applyNumberFormat="1" applyFont="1" applyFill="1" applyBorder="1" applyAlignment="1"/>
    <xf numFmtId="0" fontId="0" fillId="0" borderId="7" xfId="0" applyFont="1" applyFill="1" applyBorder="1" applyAlignment="1">
      <alignment vertical="center"/>
    </xf>
    <xf numFmtId="0" fontId="8" fillId="0" borderId="7" xfId="0" applyFont="1" applyFill="1" applyBorder="1"/>
    <xf numFmtId="0" fontId="149" fillId="0" borderId="0" xfId="0" applyFont="1" applyFill="1" applyAlignment="1">
      <alignment vertical="top" wrapText="1"/>
    </xf>
    <xf numFmtId="0" fontId="244" fillId="0" borderId="7" xfId="0" applyFont="1" applyFill="1" applyBorder="1"/>
    <xf numFmtId="0" fontId="0" fillId="0" borderId="57" xfId="0" applyFont="1" applyFill="1" applyBorder="1" applyAlignment="1">
      <alignment vertical="center"/>
    </xf>
    <xf numFmtId="0" fontId="3" fillId="0" borderId="1" xfId="0" applyFont="1" applyFill="1" applyBorder="1" applyAlignment="1"/>
    <xf numFmtId="9" fontId="0" fillId="0" borderId="1" xfId="0" applyNumberFormat="1" applyFont="1" applyFill="1" applyBorder="1" applyAlignment="1"/>
    <xf numFmtId="0" fontId="0" fillId="0" borderId="1" xfId="0" applyFont="1" applyFill="1" applyBorder="1" applyAlignment="1">
      <alignment vertical="center"/>
    </xf>
    <xf numFmtId="0" fontId="20" fillId="0" borderId="1" xfId="0" applyFont="1" applyFill="1" applyBorder="1" applyAlignment="1">
      <alignment horizontal="center" vertical="center"/>
    </xf>
    <xf numFmtId="0" fontId="3" fillId="0" borderId="1" xfId="0" applyFont="1" applyFill="1" applyBorder="1" applyAlignment="1">
      <alignment horizontal="center" vertical="center"/>
    </xf>
    <xf numFmtId="0" fontId="0" fillId="0" borderId="0" xfId="0" applyBorder="1" applyAlignment="1">
      <alignment horizontal="left" vertical="top"/>
    </xf>
    <xf numFmtId="0" fontId="166" fillId="0" borderId="127" xfId="48" applyBorder="1" applyAlignment="1">
      <alignment vertical="center"/>
    </xf>
    <xf numFmtId="0" fontId="4" fillId="0" borderId="127" xfId="48" applyFont="1" applyBorder="1" applyAlignment="1">
      <alignment vertical="center"/>
    </xf>
    <xf numFmtId="0" fontId="147" fillId="0" borderId="127" xfId="48" applyFont="1" applyBorder="1" applyAlignment="1">
      <alignment vertical="center"/>
    </xf>
    <xf numFmtId="0" fontId="4" fillId="0" borderId="128" xfId="48" applyFont="1" applyBorder="1" applyAlignment="1">
      <alignment vertical="center"/>
    </xf>
    <xf numFmtId="0" fontId="145" fillId="20" borderId="128" xfId="48" applyFont="1" applyFill="1" applyBorder="1" applyAlignment="1">
      <alignment vertical="center"/>
    </xf>
    <xf numFmtId="0" fontId="166" fillId="20" borderId="128" xfId="48" applyFill="1" applyBorder="1" applyAlignment="1">
      <alignment vertical="center"/>
    </xf>
    <xf numFmtId="0" fontId="146" fillId="0" borderId="128" xfId="48" applyFont="1" applyBorder="1" applyAlignment="1">
      <alignment vertical="center"/>
    </xf>
    <xf numFmtId="0" fontId="166" fillId="0" borderId="128" xfId="48" applyBorder="1" applyAlignment="1">
      <alignment vertical="center"/>
    </xf>
    <xf numFmtId="0" fontId="144" fillId="62" borderId="122" xfId="48" applyFont="1" applyFill="1" applyBorder="1"/>
    <xf numFmtId="0" fontId="74" fillId="62" borderId="117" xfId="48" applyFont="1" applyFill="1" applyBorder="1"/>
    <xf numFmtId="0" fontId="74" fillId="62" borderId="121" xfId="48" applyFont="1" applyFill="1" applyBorder="1"/>
    <xf numFmtId="0" fontId="4" fillId="0" borderId="115" xfId="48" applyFont="1" applyBorder="1" applyAlignment="1">
      <alignment vertical="center"/>
    </xf>
    <xf numFmtId="0" fontId="173" fillId="0" borderId="1" xfId="49" applyNumberFormat="1" applyFont="1" applyBorder="1" applyAlignment="1">
      <alignment vertical="center"/>
    </xf>
    <xf numFmtId="0" fontId="173" fillId="0" borderId="1" xfId="49" applyNumberFormat="1" applyFont="1" applyFill="1" applyBorder="1" applyAlignment="1">
      <alignment vertical="center"/>
    </xf>
    <xf numFmtId="0" fontId="30" fillId="0" borderId="1" xfId="0" applyFont="1" applyFill="1" applyBorder="1" applyAlignment="1">
      <alignment horizontal="left" vertical="top" wrapText="1"/>
    </xf>
    <xf numFmtId="0" fontId="30" fillId="0" borderId="0" xfId="0" applyFont="1" applyFill="1" applyAlignment="1">
      <alignment horizontal="left" vertical="top" wrapText="1"/>
    </xf>
    <xf numFmtId="0" fontId="30" fillId="0" borderId="71" xfId="0" applyFont="1" applyFill="1" applyBorder="1" applyAlignment="1">
      <alignment horizontal="left" wrapText="1"/>
    </xf>
    <xf numFmtId="0" fontId="0" fillId="0" borderId="0" xfId="0" applyNumberFormat="1" applyFont="1" applyFill="1" applyAlignment="1">
      <alignment wrapText="1"/>
    </xf>
    <xf numFmtId="0" fontId="0" fillId="0" borderId="96" xfId="0" applyNumberFormat="1" applyFont="1" applyFill="1" applyBorder="1" applyAlignment="1">
      <alignment wrapText="1"/>
    </xf>
    <xf numFmtId="0" fontId="0" fillId="0" borderId="0" xfId="0" applyFont="1" applyFill="1" applyAlignment="1">
      <alignment wrapText="1"/>
    </xf>
    <xf numFmtId="0" fontId="227" fillId="0" borderId="0" xfId="47" applyFont="1" applyFill="1" applyAlignment="1"/>
    <xf numFmtId="0" fontId="0" fillId="0" borderId="0" xfId="0" applyFont="1" applyFill="1" applyAlignment="1">
      <alignment vertical="center"/>
    </xf>
    <xf numFmtId="0" fontId="137" fillId="0" borderId="0" xfId="0" applyFont="1" applyFill="1"/>
    <xf numFmtId="0" fontId="4" fillId="0" borderId="0" xfId="47" applyFont="1" applyFill="1" applyAlignment="1"/>
    <xf numFmtId="0" fontId="0" fillId="0" borderId="1" xfId="0" applyFont="1" applyFill="1" applyBorder="1" applyAlignment="1">
      <alignment horizontal="left" vertical="top"/>
    </xf>
    <xf numFmtId="0" fontId="0" fillId="0" borderId="0" xfId="0" applyFont="1" applyFill="1" applyAlignment="1">
      <alignment horizontal="left" vertical="top"/>
    </xf>
    <xf numFmtId="0" fontId="3" fillId="0" borderId="71" xfId="0" applyFont="1" applyFill="1" applyBorder="1" applyAlignment="1"/>
    <xf numFmtId="0" fontId="33" fillId="0" borderId="0" xfId="0" applyFont="1" applyFill="1"/>
    <xf numFmtId="0" fontId="251" fillId="0" borderId="0" xfId="0" applyFont="1" applyFill="1"/>
    <xf numFmtId="0" fontId="4" fillId="99" borderId="0" xfId="47" applyNumberFormat="1" applyFont="1" applyFill="1" applyBorder="1" applyAlignment="1"/>
    <xf numFmtId="0" fontId="166" fillId="0" borderId="127" xfId="48" applyFill="1" applyBorder="1" applyAlignment="1">
      <alignment vertical="center"/>
    </xf>
    <xf numFmtId="0" fontId="4" fillId="0" borderId="87" xfId="48" applyFont="1" applyFill="1" applyBorder="1" applyAlignment="1">
      <alignment vertical="center"/>
    </xf>
    <xf numFmtId="0" fontId="4" fillId="0" borderId="128" xfId="48" applyFont="1" applyFill="1" applyBorder="1" applyAlignment="1">
      <alignment vertical="center"/>
    </xf>
    <xf numFmtId="0" fontId="4" fillId="0" borderId="115" xfId="48" applyFont="1" applyFill="1" applyBorder="1" applyAlignment="1">
      <alignment vertical="center"/>
    </xf>
    <xf numFmtId="0" fontId="4" fillId="0" borderId="0" xfId="48" applyFont="1" applyBorder="1" applyAlignment="1">
      <alignment vertical="center"/>
    </xf>
    <xf numFmtId="0" fontId="4" fillId="0" borderId="0" xfId="48" applyFont="1" applyFill="1" applyBorder="1" applyAlignment="1">
      <alignment vertical="center"/>
    </xf>
    <xf numFmtId="0" fontId="146" fillId="0" borderId="123" xfId="48" applyFont="1" applyBorder="1" applyAlignment="1">
      <alignment vertical="center"/>
    </xf>
    <xf numFmtId="0" fontId="4" fillId="0" borderId="117" xfId="48" applyFont="1" applyFill="1" applyBorder="1" applyAlignment="1">
      <alignment vertical="center"/>
    </xf>
    <xf numFmtId="0" fontId="33" fillId="0" borderId="127" xfId="48" applyFont="1" applyBorder="1" applyAlignment="1">
      <alignment vertical="center"/>
    </xf>
    <xf numFmtId="0" fontId="33" fillId="0" borderId="124" xfId="48" applyFont="1" applyBorder="1" applyAlignment="1">
      <alignment vertical="center"/>
    </xf>
    <xf numFmtId="0" fontId="33" fillId="20" borderId="127" xfId="48" applyFont="1" applyFill="1" applyBorder="1" applyAlignment="1">
      <alignment vertical="center"/>
    </xf>
    <xf numFmtId="0" fontId="33" fillId="0" borderId="127" xfId="48" applyFont="1" applyFill="1" applyBorder="1" applyAlignment="1">
      <alignment vertical="center"/>
    </xf>
    <xf numFmtId="0" fontId="5" fillId="3" borderId="42" xfId="0" applyFont="1" applyFill="1" applyBorder="1" applyAlignment="1">
      <alignment horizontal="left"/>
    </xf>
    <xf numFmtId="3" fontId="5" fillId="3" borderId="42" xfId="0" applyNumberFormat="1" applyFont="1" applyFill="1" applyBorder="1" applyAlignment="1">
      <alignment horizontal="left"/>
    </xf>
    <xf numFmtId="0" fontId="20" fillId="2" borderId="3" xfId="0" applyFont="1" applyFill="1" applyBorder="1" applyAlignment="1">
      <alignment horizontal="left" vertical="top"/>
    </xf>
    <xf numFmtId="0" fontId="20" fillId="2" borderId="1" xfId="0" applyFont="1" applyFill="1" applyBorder="1" applyAlignment="1">
      <alignment horizontal="left" vertical="top"/>
    </xf>
    <xf numFmtId="0" fontId="20" fillId="2" borderId="2" xfId="0" applyFont="1" applyFill="1" applyBorder="1" applyAlignment="1">
      <alignment horizontal="left" vertical="top"/>
    </xf>
    <xf numFmtId="0" fontId="247" fillId="2" borderId="1" xfId="0" applyFont="1" applyFill="1" applyBorder="1" applyAlignment="1">
      <alignment horizontal="right" vertical="top"/>
    </xf>
    <xf numFmtId="0" fontId="261" fillId="0" borderId="41" xfId="0" applyFont="1" applyFill="1" applyBorder="1" applyAlignment="1">
      <alignment horizontal="center" vertical="center"/>
    </xf>
    <xf numFmtId="0" fontId="261" fillId="0" borderId="42" xfId="0" applyFont="1" applyFill="1" applyBorder="1" applyAlignment="1">
      <alignment horizontal="center" vertical="center"/>
    </xf>
    <xf numFmtId="0" fontId="261" fillId="0" borderId="43" xfId="0" applyFont="1" applyFill="1" applyBorder="1" applyAlignment="1">
      <alignment horizontal="center" vertical="center"/>
    </xf>
    <xf numFmtId="0" fontId="106" fillId="0" borderId="3" xfId="0" applyFont="1" applyFill="1" applyBorder="1" applyAlignment="1"/>
    <xf numFmtId="0" fontId="106" fillId="0" borderId="1" xfId="0" applyFont="1" applyFill="1" applyBorder="1" applyAlignment="1"/>
    <xf numFmtId="0" fontId="106" fillId="0" borderId="1" xfId="0" applyFont="1" applyFill="1" applyBorder="1" applyAlignment="1">
      <alignment horizontal="left"/>
    </xf>
    <xf numFmtId="0" fontId="106" fillId="0" borderId="2" xfId="0" applyFont="1" applyFill="1" applyBorder="1" applyAlignment="1">
      <alignment horizontal="left"/>
    </xf>
    <xf numFmtId="0" fontId="106" fillId="0" borderId="45" xfId="0" applyFont="1" applyFill="1" applyBorder="1" applyAlignment="1">
      <alignment horizontal="left"/>
    </xf>
    <xf numFmtId="0" fontId="106" fillId="0" borderId="44" xfId="0" applyFont="1" applyFill="1" applyBorder="1" applyAlignment="1"/>
    <xf numFmtId="0" fontId="106" fillId="0" borderId="45" xfId="0" applyFont="1" applyFill="1" applyBorder="1" applyAlignment="1"/>
    <xf numFmtId="0" fontId="106" fillId="0" borderId="46" xfId="0" applyFont="1" applyFill="1" applyBorder="1" applyAlignment="1">
      <alignment horizontal="left"/>
    </xf>
    <xf numFmtId="0" fontId="262" fillId="0" borderId="44" xfId="0" applyFont="1" applyFill="1" applyBorder="1" applyAlignment="1"/>
    <xf numFmtId="0" fontId="30" fillId="58" borderId="89" xfId="0" applyFont="1" applyFill="1" applyBorder="1"/>
    <xf numFmtId="0" fontId="30" fillId="63" borderId="89" xfId="0" applyFont="1" applyFill="1" applyBorder="1"/>
    <xf numFmtId="0" fontId="82" fillId="58" borderId="1" xfId="0" applyFont="1" applyFill="1" applyBorder="1" applyAlignment="1">
      <alignment horizontal="left" vertical="top"/>
    </xf>
    <xf numFmtId="0" fontId="11" fillId="58" borderId="1" xfId="0" applyFont="1" applyFill="1" applyBorder="1"/>
    <xf numFmtId="0" fontId="11" fillId="58" borderId="1" xfId="0" applyFont="1" applyFill="1" applyBorder="1" applyAlignment="1">
      <alignment horizontal="right"/>
    </xf>
    <xf numFmtId="0" fontId="11" fillId="58" borderId="1" xfId="0" applyFont="1" applyFill="1" applyBorder="1" applyAlignment="1">
      <alignment horizontal="left" vertical="top"/>
    </xf>
    <xf numFmtId="0" fontId="28" fillId="0" borderId="88" xfId="0" applyFont="1" applyBorder="1"/>
    <xf numFmtId="0" fontId="11" fillId="58" borderId="1" xfId="0" applyFont="1" applyFill="1" applyBorder="1" applyAlignment="1">
      <alignment horizontal="right" vertical="top"/>
    </xf>
    <xf numFmtId="0" fontId="82" fillId="0" borderId="129" xfId="0" applyFont="1" applyBorder="1" applyAlignment="1">
      <alignment horizontal="left" vertical="top"/>
    </xf>
    <xf numFmtId="0" fontId="11" fillId="0" borderId="129" xfId="0" applyFont="1" applyBorder="1"/>
    <xf numFmtId="0" fontId="11" fillId="0" borderId="129" xfId="0" applyFont="1" applyBorder="1" applyAlignment="1">
      <alignment horizontal="right" vertical="top"/>
    </xf>
    <xf numFmtId="0" fontId="11" fillId="0" borderId="129" xfId="0" applyFont="1" applyBorder="1" applyAlignment="1">
      <alignment horizontal="left" vertical="top"/>
    </xf>
    <xf numFmtId="0" fontId="11" fillId="0" borderId="131" xfId="0" applyFont="1" applyBorder="1" applyAlignment="1">
      <alignment horizontal="left" vertical="top"/>
    </xf>
    <xf numFmtId="0" fontId="11" fillId="58" borderId="131" xfId="0" applyFont="1" applyFill="1" applyBorder="1" applyAlignment="1">
      <alignment horizontal="left" vertical="top"/>
    </xf>
    <xf numFmtId="0" fontId="22" fillId="8" borderId="130" xfId="0" applyFont="1" applyFill="1" applyBorder="1" applyAlignment="1">
      <alignment vertical="center"/>
    </xf>
    <xf numFmtId="0" fontId="22" fillId="0" borderId="90" xfId="0" applyFont="1" applyFill="1" applyBorder="1" applyAlignment="1">
      <alignment vertical="center"/>
    </xf>
    <xf numFmtId="0" fontId="82" fillId="0" borderId="1" xfId="0" applyFont="1" applyFill="1" applyBorder="1" applyAlignment="1">
      <alignment horizontal="left" vertical="top"/>
    </xf>
    <xf numFmtId="0" fontId="82" fillId="0" borderId="45" xfId="0" applyFont="1" applyFill="1" applyBorder="1" applyAlignment="1">
      <alignment horizontal="left" vertical="top"/>
    </xf>
    <xf numFmtId="0" fontId="82" fillId="0" borderId="129" xfId="0" applyFont="1" applyFill="1" applyBorder="1"/>
    <xf numFmtId="0" fontId="82" fillId="0" borderId="88" xfId="0" applyFont="1" applyFill="1" applyBorder="1"/>
    <xf numFmtId="0" fontId="22" fillId="0" borderId="41" xfId="0" applyFont="1" applyFill="1" applyBorder="1"/>
    <xf numFmtId="0" fontId="22" fillId="0" borderId="42" xfId="0" applyFont="1" applyFill="1" applyBorder="1"/>
    <xf numFmtId="0" fontId="11" fillId="0" borderId="3" xfId="0" applyFont="1" applyFill="1" applyBorder="1"/>
    <xf numFmtId="0" fontId="229" fillId="0" borderId="1" xfId="0" applyFont="1" applyFill="1" applyBorder="1"/>
    <xf numFmtId="0" fontId="11" fillId="0" borderId="1" xfId="0" quotePrefix="1" applyFont="1" applyFill="1" applyBorder="1"/>
    <xf numFmtId="0" fontId="11" fillId="0" borderId="1" xfId="0" applyFont="1" applyFill="1" applyBorder="1"/>
    <xf numFmtId="0" fontId="28" fillId="0" borderId="6" xfId="0" applyFont="1" applyFill="1" applyBorder="1"/>
    <xf numFmtId="0" fontId="11" fillId="0" borderId="133" xfId="0" applyFont="1" applyFill="1" applyBorder="1"/>
    <xf numFmtId="0" fontId="229" fillId="0" borderId="129" xfId="0" applyFont="1" applyFill="1" applyBorder="1"/>
    <xf numFmtId="0" fontId="11" fillId="0" borderId="129" xfId="0" applyFont="1" applyFill="1" applyBorder="1"/>
    <xf numFmtId="0" fontId="28" fillId="0" borderId="132" xfId="0" applyFont="1" applyFill="1" applyBorder="1"/>
    <xf numFmtId="0" fontId="11" fillId="0" borderId="133" xfId="0" applyFont="1" applyFill="1" applyBorder="1" applyAlignment="1"/>
    <xf numFmtId="0" fontId="219" fillId="0" borderId="1" xfId="0" applyFont="1" applyFill="1" applyBorder="1"/>
    <xf numFmtId="0" fontId="28" fillId="0" borderId="1" xfId="0" applyFont="1" applyFill="1" applyBorder="1"/>
    <xf numFmtId="0" fontId="11" fillId="0" borderId="1" xfId="0" applyFont="1" applyFill="1" applyBorder="1" applyAlignment="1">
      <alignment horizontal="left" vertical="top"/>
    </xf>
    <xf numFmtId="0" fontId="28" fillId="0" borderId="132" xfId="0" applyFont="1" applyFill="1" applyBorder="1" applyAlignment="1"/>
    <xf numFmtId="0" fontId="11" fillId="0" borderId="129" xfId="0" applyFont="1" applyFill="1" applyBorder="1" applyAlignment="1"/>
    <xf numFmtId="0" fontId="11" fillId="0" borderId="44" xfId="0" applyFont="1" applyFill="1" applyBorder="1" applyAlignment="1"/>
    <xf numFmtId="0" fontId="229" fillId="0" borderId="45" xfId="0" applyFont="1" applyFill="1" applyBorder="1" applyAlignment="1"/>
    <xf numFmtId="0" fontId="11" fillId="0" borderId="45" xfId="0" applyFont="1" applyFill="1" applyBorder="1" applyAlignment="1"/>
    <xf numFmtId="0" fontId="28" fillId="0" borderId="45" xfId="0" applyFont="1" applyFill="1" applyBorder="1" applyAlignment="1"/>
    <xf numFmtId="0" fontId="219" fillId="0" borderId="74" xfId="0" applyFont="1" applyFill="1" applyBorder="1" applyAlignment="1"/>
    <xf numFmtId="0" fontId="230" fillId="0" borderId="45" xfId="0" applyFont="1" applyFill="1" applyBorder="1" applyAlignment="1"/>
    <xf numFmtId="0" fontId="82" fillId="0" borderId="3" xfId="0" applyFont="1" applyFill="1" applyBorder="1" applyAlignment="1"/>
    <xf numFmtId="0" fontId="82" fillId="0" borderId="2" xfId="0" applyFont="1" applyFill="1" applyBorder="1" applyAlignment="1"/>
    <xf numFmtId="0" fontId="134" fillId="0" borderId="41" xfId="0" applyFont="1" applyFill="1" applyBorder="1" applyAlignment="1">
      <alignment wrapText="1"/>
    </xf>
    <xf numFmtId="0" fontId="134" fillId="0" borderId="42" xfId="0" applyFont="1" applyFill="1" applyBorder="1" applyAlignment="1">
      <alignment wrapText="1"/>
    </xf>
    <xf numFmtId="0" fontId="134" fillId="0" borderId="43" xfId="0" applyFont="1" applyFill="1" applyBorder="1" applyAlignment="1">
      <alignment wrapText="1"/>
    </xf>
    <xf numFmtId="0" fontId="82" fillId="0" borderId="44" xfId="0" applyFont="1" applyFill="1" applyBorder="1" applyAlignment="1"/>
    <xf numFmtId="0" fontId="82" fillId="0" borderId="45" xfId="0" applyFont="1" applyFill="1" applyBorder="1" applyAlignment="1"/>
    <xf numFmtId="0" fontId="82" fillId="0" borderId="45" xfId="0" applyFont="1" applyFill="1" applyBorder="1"/>
    <xf numFmtId="0" fontId="82" fillId="0" borderId="46" xfId="0" applyFont="1" applyFill="1" applyBorder="1"/>
    <xf numFmtId="0" fontId="82" fillId="0" borderId="42" xfId="0" applyFont="1" applyFill="1" applyBorder="1" applyAlignment="1"/>
    <xf numFmtId="0" fontId="82" fillId="0" borderId="1" xfId="0" quotePrefix="1" applyFont="1" applyFill="1" applyBorder="1" applyAlignment="1"/>
    <xf numFmtId="0" fontId="82" fillId="0" borderId="45" xfId="0" quotePrefix="1" applyFont="1" applyFill="1" applyBorder="1" applyAlignment="1"/>
    <xf numFmtId="0" fontId="46" fillId="0" borderId="44" xfId="0" applyFont="1" applyBorder="1" applyAlignment="1"/>
    <xf numFmtId="0" fontId="26" fillId="23" borderId="45" xfId="0" applyFont="1" applyFill="1" applyBorder="1" applyAlignment="1">
      <alignment horizontal="right"/>
    </xf>
    <xf numFmtId="0" fontId="0" fillId="23" borderId="0" xfId="0" applyFill="1" applyAlignment="1">
      <alignment horizontal="left" vertical="top"/>
    </xf>
    <xf numFmtId="0" fontId="265" fillId="101" borderId="134" xfId="0" applyFont="1" applyFill="1" applyBorder="1" applyAlignment="1">
      <alignment vertical="top" wrapText="1"/>
    </xf>
    <xf numFmtId="0" fontId="264" fillId="100" borderId="134" xfId="0" applyFont="1" applyFill="1" applyBorder="1" applyAlignment="1">
      <alignment vertical="top" wrapText="1"/>
    </xf>
    <xf numFmtId="0" fontId="264" fillId="5" borderId="134" xfId="0" applyFont="1" applyFill="1" applyBorder="1" applyAlignment="1">
      <alignment vertical="top" wrapText="1"/>
    </xf>
    <xf numFmtId="0" fontId="264" fillId="5" borderId="134" xfId="0" applyFont="1" applyFill="1" applyBorder="1" applyAlignment="1">
      <alignment horizontal="center" vertical="top" wrapText="1"/>
    </xf>
    <xf numFmtId="0" fontId="0" fillId="5" borderId="137" xfId="0" applyFill="1" applyBorder="1"/>
    <xf numFmtId="0" fontId="222" fillId="0" borderId="116" xfId="47" applyFont="1" applyBorder="1" applyAlignment="1">
      <alignment horizontal="center" vertical="top"/>
    </xf>
    <xf numFmtId="0" fontId="4" fillId="0" borderId="118" xfId="47" applyFont="1" applyBorder="1" applyAlignment="1"/>
    <xf numFmtId="0" fontId="27" fillId="0" borderId="0" xfId="0" applyFont="1"/>
    <xf numFmtId="0" fontId="0" fillId="0" borderId="45" xfId="0" applyFont="1" applyFill="1" applyBorder="1" applyAlignment="1"/>
    <xf numFmtId="0" fontId="26" fillId="0" borderId="0" xfId="0" applyFont="1" applyFill="1" applyBorder="1" applyAlignment="1"/>
    <xf numFmtId="0" fontId="30" fillId="0" borderId="45" xfId="0" applyFont="1" applyFill="1" applyBorder="1" applyAlignment="1">
      <alignment horizontal="left"/>
    </xf>
    <xf numFmtId="0" fontId="0" fillId="0" borderId="45" xfId="0" applyNumberFormat="1" applyFont="1" applyFill="1" applyBorder="1" applyAlignment="1">
      <alignment horizontal="left"/>
    </xf>
    <xf numFmtId="0" fontId="0" fillId="0" borderId="45" xfId="0" applyNumberFormat="1" applyFont="1" applyFill="1" applyBorder="1" applyAlignment="1"/>
    <xf numFmtId="0" fontId="0" fillId="0" borderId="45" xfId="0" applyFont="1" applyFill="1" applyBorder="1" applyAlignment="1">
      <alignment horizontal="left" vertical="top"/>
    </xf>
    <xf numFmtId="0" fontId="0" fillId="0" borderId="0" xfId="0" applyFont="1" applyFill="1" applyBorder="1" applyAlignment="1">
      <alignment horizontal="left" vertical="top"/>
    </xf>
    <xf numFmtId="0" fontId="3" fillId="0" borderId="138" xfId="0" applyFont="1" applyFill="1" applyBorder="1" applyAlignment="1"/>
    <xf numFmtId="0" fontId="0" fillId="0" borderId="0" xfId="0" applyNumberFormat="1" applyFont="1" applyFill="1" applyBorder="1" applyAlignment="1"/>
    <xf numFmtId="0" fontId="35" fillId="0" borderId="0" xfId="0" applyFont="1" applyFill="1" applyBorder="1" applyAlignment="1"/>
    <xf numFmtId="0" fontId="266" fillId="0" borderId="0" xfId="0" applyFont="1"/>
    <xf numFmtId="0" fontId="265" fillId="101" borderId="1" xfId="0" applyFont="1" applyFill="1" applyBorder="1" applyAlignment="1">
      <alignment vertical="center" wrapText="1"/>
    </xf>
    <xf numFmtId="0" fontId="263" fillId="100" borderId="1" xfId="0" applyFont="1" applyFill="1" applyBorder="1" applyAlignment="1">
      <alignment vertical="center" wrapText="1"/>
    </xf>
    <xf numFmtId="0" fontId="263" fillId="5" borderId="1" xfId="0" applyFont="1" applyFill="1" applyBorder="1" applyAlignment="1">
      <alignment vertical="center" wrapText="1"/>
    </xf>
    <xf numFmtId="0" fontId="115" fillId="57" borderId="0" xfId="0" applyFont="1" applyFill="1" applyAlignment="1">
      <alignment horizontal="center" vertical="center" wrapText="1"/>
    </xf>
    <xf numFmtId="0" fontId="118" fillId="57" borderId="0" xfId="0" applyFont="1" applyFill="1" applyAlignment="1">
      <alignment horizontal="center" vertical="center" wrapText="1"/>
    </xf>
    <xf numFmtId="0" fontId="119" fillId="0" borderId="0" xfId="0" applyFont="1" applyAlignment="1">
      <alignment horizontal="center" vertical="center" wrapText="1"/>
    </xf>
    <xf numFmtId="0" fontId="108" fillId="24" borderId="0" xfId="1" applyFont="1" applyFill="1" applyAlignment="1">
      <alignment horizontal="center"/>
    </xf>
    <xf numFmtId="0" fontId="111" fillId="4" borderId="0" xfId="1" applyFont="1" applyFill="1" applyAlignment="1">
      <alignment horizontal="center"/>
    </xf>
    <xf numFmtId="0" fontId="109" fillId="4" borderId="0" xfId="1" applyFont="1" applyFill="1" applyAlignment="1">
      <alignment horizontal="center"/>
    </xf>
    <xf numFmtId="0" fontId="178" fillId="0" borderId="0" xfId="0" applyFont="1" applyAlignment="1">
      <alignment horizontal="left" vertical="top"/>
    </xf>
    <xf numFmtId="0" fontId="178" fillId="0" borderId="0" xfId="0" applyFont="1" applyAlignment="1">
      <alignment horizontal="justify" vertical="top"/>
    </xf>
    <xf numFmtId="0" fontId="179" fillId="0" borderId="0" xfId="0" applyFont="1" applyAlignment="1">
      <alignment horizontal="left"/>
    </xf>
    <xf numFmtId="0" fontId="173" fillId="79" borderId="1" xfId="49" applyFill="1" applyBorder="1" applyAlignment="1">
      <alignment horizontal="center" vertical="center" wrapText="1"/>
    </xf>
    <xf numFmtId="0" fontId="175" fillId="0" borderId="1" xfId="49" applyFont="1" applyBorder="1" applyAlignment="1">
      <alignment horizontal="center" vertical="center" wrapText="1"/>
    </xf>
    <xf numFmtId="0" fontId="173" fillId="0" borderId="1" xfId="49" applyBorder="1" applyAlignment="1">
      <alignment horizontal="center" vertical="center" wrapText="1"/>
    </xf>
    <xf numFmtId="0" fontId="217" fillId="60" borderId="0" xfId="1" applyFont="1" applyFill="1" applyBorder="1" applyAlignment="1">
      <alignment horizontal="center" vertical="center" wrapText="1"/>
    </xf>
    <xf numFmtId="0" fontId="212" fillId="60" borderId="0" xfId="1" applyFont="1" applyFill="1" applyBorder="1" applyAlignment="1">
      <alignment horizontal="center" vertical="center" wrapText="1"/>
    </xf>
    <xf numFmtId="0" fontId="0" fillId="0" borderId="0" xfId="0" applyAlignment="1">
      <alignment horizontal="center"/>
    </xf>
    <xf numFmtId="0" fontId="213" fillId="60" borderId="0" xfId="0" applyFont="1" applyFill="1" applyBorder="1" applyAlignment="1">
      <alignment horizontal="center" vertical="center" wrapText="1"/>
    </xf>
    <xf numFmtId="0" fontId="213" fillId="60" borderId="0" xfId="0" applyFont="1" applyFill="1" applyBorder="1" applyAlignment="1">
      <alignment horizontal="center" vertical="center"/>
    </xf>
    <xf numFmtId="0" fontId="171" fillId="60" borderId="0" xfId="0" applyFont="1" applyFill="1" applyBorder="1" applyAlignment="1">
      <alignment horizontal="center"/>
    </xf>
    <xf numFmtId="0" fontId="134" fillId="3" borderId="0" xfId="0" applyFont="1" applyFill="1" applyBorder="1" applyAlignment="1">
      <alignment horizontal="left" vertical="top" wrapText="1"/>
    </xf>
    <xf numFmtId="0" fontId="270" fillId="60" borderId="0" xfId="0" applyFont="1" applyFill="1" applyAlignment="1">
      <alignment horizontal="center" vertical="center"/>
    </xf>
    <xf numFmtId="0" fontId="268" fillId="23" borderId="1" xfId="0" applyFont="1" applyFill="1" applyBorder="1" applyAlignment="1">
      <alignment horizontal="center" vertical="center"/>
    </xf>
    <xf numFmtId="0" fontId="267" fillId="23" borderId="1" xfId="0" applyFont="1" applyFill="1" applyBorder="1" applyAlignment="1">
      <alignment horizontal="left" vertical="top" wrapText="1"/>
    </xf>
    <xf numFmtId="0" fontId="153" fillId="23" borderId="1" xfId="0" applyFont="1" applyFill="1" applyBorder="1" applyAlignment="1">
      <alignment horizontal="left" vertical="top" wrapText="1"/>
    </xf>
    <xf numFmtId="0" fontId="153" fillId="23" borderId="0" xfId="0" applyFont="1" applyFill="1" applyBorder="1" applyAlignment="1">
      <alignment horizontal="left" vertical="center" wrapText="1"/>
    </xf>
    <xf numFmtId="0" fontId="153" fillId="23" borderId="70" xfId="0" applyFont="1" applyFill="1" applyBorder="1" applyAlignment="1">
      <alignment horizontal="center" vertical="top" wrapText="1"/>
    </xf>
    <xf numFmtId="0" fontId="153" fillId="23" borderId="0" xfId="0" applyFont="1" applyFill="1" applyBorder="1" applyAlignment="1">
      <alignment horizontal="center" vertical="top" wrapText="1"/>
    </xf>
    <xf numFmtId="0" fontId="153" fillId="23" borderId="70" xfId="0" applyFont="1" applyFill="1" applyBorder="1" applyAlignment="1">
      <alignment horizontal="left" vertical="top" wrapText="1"/>
    </xf>
    <xf numFmtId="0" fontId="153" fillId="23" borderId="0" xfId="0" applyFont="1" applyFill="1" applyBorder="1" applyAlignment="1">
      <alignment horizontal="left" vertical="top" wrapText="1"/>
    </xf>
    <xf numFmtId="0" fontId="153" fillId="23" borderId="105" xfId="0" applyFont="1" applyFill="1" applyBorder="1" applyAlignment="1">
      <alignment horizontal="left" vertical="top" wrapText="1"/>
    </xf>
    <xf numFmtId="0" fontId="153" fillId="23" borderId="106" xfId="0" applyFont="1" applyFill="1" applyBorder="1" applyAlignment="1">
      <alignment horizontal="left" vertical="top" wrapText="1"/>
    </xf>
    <xf numFmtId="0" fontId="153" fillId="23" borderId="107" xfId="0" applyFont="1" applyFill="1" applyBorder="1" applyAlignment="1">
      <alignment horizontal="left" vertical="top" wrapText="1"/>
    </xf>
    <xf numFmtId="0" fontId="153" fillId="23" borderId="5" xfId="0" applyFont="1" applyFill="1" applyBorder="1" applyAlignment="1">
      <alignment horizontal="left" vertical="top" wrapText="1"/>
    </xf>
    <xf numFmtId="0" fontId="153" fillId="23" borderId="6" xfId="0" applyFont="1" applyFill="1" applyBorder="1" applyAlignment="1">
      <alignment horizontal="left" vertical="top" wrapText="1"/>
    </xf>
    <xf numFmtId="0" fontId="153" fillId="23" borderId="108" xfId="0" applyFont="1" applyFill="1" applyBorder="1" applyAlignment="1">
      <alignment horizontal="left" vertical="top" wrapText="1"/>
    </xf>
    <xf numFmtId="0" fontId="153" fillId="23" borderId="109" xfId="0" applyFont="1" applyFill="1" applyBorder="1" applyAlignment="1">
      <alignment horizontal="left" vertical="top" wrapText="1"/>
    </xf>
    <xf numFmtId="0" fontId="153" fillId="23" borderId="110" xfId="0" applyFont="1" applyFill="1" applyBorder="1" applyAlignment="1">
      <alignment horizontal="left" vertical="top" wrapText="1"/>
    </xf>
    <xf numFmtId="0" fontId="211" fillId="96" borderId="17" xfId="0" applyFont="1" applyFill="1" applyBorder="1" applyAlignment="1">
      <alignment horizontal="center" vertical="center"/>
    </xf>
    <xf numFmtId="0" fontId="211" fillId="96" borderId="18" xfId="0" applyFont="1" applyFill="1" applyBorder="1" applyAlignment="1">
      <alignment horizontal="center" vertical="center"/>
    </xf>
    <xf numFmtId="0" fontId="211" fillId="96" borderId="19" xfId="0" applyFont="1" applyFill="1" applyBorder="1" applyAlignment="1">
      <alignment horizontal="center" vertical="center"/>
    </xf>
    <xf numFmtId="0" fontId="211" fillId="96" borderId="24" xfId="0" applyFont="1" applyFill="1" applyBorder="1" applyAlignment="1">
      <alignment horizontal="center" vertical="center"/>
    </xf>
    <xf numFmtId="0" fontId="211" fillId="96" borderId="25" xfId="0" applyFont="1" applyFill="1" applyBorder="1" applyAlignment="1">
      <alignment horizontal="center" vertical="center"/>
    </xf>
    <xf numFmtId="0" fontId="211" fillId="96" borderId="26" xfId="0" applyFont="1" applyFill="1" applyBorder="1" applyAlignment="1">
      <alignment horizontal="center" vertical="center"/>
    </xf>
    <xf numFmtId="0" fontId="171" fillId="60" borderId="0" xfId="0" applyFont="1" applyFill="1" applyAlignment="1">
      <alignment horizontal="center"/>
    </xf>
    <xf numFmtId="0" fontId="153" fillId="23" borderId="17" xfId="0" applyFont="1" applyFill="1" applyBorder="1" applyAlignment="1">
      <alignment horizontal="center" vertical="top" wrapText="1"/>
    </xf>
    <xf numFmtId="0" fontId="153" fillId="23" borderId="18" xfId="0" applyFont="1" applyFill="1" applyBorder="1" applyAlignment="1">
      <alignment horizontal="center" vertical="top" wrapText="1"/>
    </xf>
    <xf numFmtId="0" fontId="153" fillId="23" borderId="19" xfId="0" applyFont="1" applyFill="1" applyBorder="1" applyAlignment="1">
      <alignment horizontal="center" vertical="top" wrapText="1"/>
    </xf>
    <xf numFmtId="0" fontId="153" fillId="23" borderId="22" xfId="0" applyFont="1" applyFill="1" applyBorder="1" applyAlignment="1">
      <alignment horizontal="center" vertical="top" wrapText="1"/>
    </xf>
    <xf numFmtId="0" fontId="153" fillId="23" borderId="23" xfId="0" applyFont="1" applyFill="1" applyBorder="1" applyAlignment="1">
      <alignment horizontal="center" vertical="top" wrapText="1"/>
    </xf>
    <xf numFmtId="0" fontId="153" fillId="23" borderId="24" xfId="0" applyFont="1" applyFill="1" applyBorder="1" applyAlignment="1">
      <alignment horizontal="center" vertical="top" wrapText="1"/>
    </xf>
    <xf numFmtId="0" fontId="153" fillId="23" borderId="25" xfId="0" applyFont="1" applyFill="1" applyBorder="1" applyAlignment="1">
      <alignment horizontal="center" vertical="top" wrapText="1"/>
    </xf>
    <xf numFmtId="0" fontId="153" fillId="23" borderId="26" xfId="0" applyFont="1" applyFill="1" applyBorder="1" applyAlignment="1">
      <alignment horizontal="center" vertical="top" wrapText="1"/>
    </xf>
    <xf numFmtId="0" fontId="270" fillId="60" borderId="4" xfId="0" applyFont="1" applyFill="1" applyBorder="1" applyAlignment="1">
      <alignment horizontal="center" vertical="center"/>
    </xf>
    <xf numFmtId="0" fontId="270" fillId="60" borderId="57" xfId="0" applyFont="1" applyFill="1" applyBorder="1" applyAlignment="1">
      <alignment horizontal="center" vertical="center"/>
    </xf>
    <xf numFmtId="0" fontId="270" fillId="60" borderId="0" xfId="0" applyFont="1" applyFill="1" applyAlignment="1">
      <alignment horizontal="center"/>
    </xf>
    <xf numFmtId="0" fontId="43" fillId="23" borderId="1" xfId="0" applyFont="1" applyFill="1" applyBorder="1" applyAlignment="1">
      <alignment horizontal="left" vertical="top" wrapText="1"/>
    </xf>
    <xf numFmtId="0" fontId="269" fillId="23" borderId="1" xfId="0" applyFont="1" applyFill="1" applyBorder="1" applyAlignment="1">
      <alignment horizontal="center" vertical="center" wrapText="1"/>
    </xf>
    <xf numFmtId="0" fontId="0" fillId="23" borderId="1" xfId="0" applyFont="1" applyFill="1" applyBorder="1" applyAlignment="1">
      <alignment horizontal="left" vertical="top" wrapText="1"/>
    </xf>
    <xf numFmtId="0" fontId="14" fillId="0" borderId="25" xfId="1" applyBorder="1" applyAlignment="1">
      <alignment horizontal="right"/>
    </xf>
    <xf numFmtId="0" fontId="33" fillId="0" borderId="25" xfId="3" applyBorder="1" applyAlignment="1"/>
    <xf numFmtId="0" fontId="33" fillId="0" borderId="26" xfId="3" applyBorder="1" applyAlignment="1"/>
    <xf numFmtId="0" fontId="57" fillId="0" borderId="0" xfId="3" applyFont="1" applyAlignment="1">
      <alignment horizontal="center"/>
    </xf>
    <xf numFmtId="0" fontId="33" fillId="0" borderId="0" xfId="3" applyAlignment="1"/>
    <xf numFmtId="0" fontId="55" fillId="0" borderId="12" xfId="3" applyFont="1" applyBorder="1" applyAlignment="1">
      <alignment horizontal="right"/>
    </xf>
    <xf numFmtId="0" fontId="4" fillId="0" borderId="12" xfId="3" applyFont="1" applyBorder="1" applyAlignment="1"/>
    <xf numFmtId="0" fontId="4" fillId="0" borderId="21" xfId="3" applyFont="1" applyBorder="1" applyAlignment="1"/>
    <xf numFmtId="0" fontId="57" fillId="0" borderId="17" xfId="3" applyFont="1" applyBorder="1" applyAlignment="1">
      <alignment horizontal="left"/>
    </xf>
    <xf numFmtId="0" fontId="33" fillId="0" borderId="18" xfId="3" applyBorder="1" applyAlignment="1"/>
    <xf numFmtId="0" fontId="4" fillId="0" borderId="20" xfId="3" applyFont="1" applyBorder="1" applyAlignment="1"/>
    <xf numFmtId="0" fontId="56" fillId="0" borderId="18" xfId="3" applyFont="1" applyBorder="1" applyAlignment="1">
      <alignment horizontal="right"/>
    </xf>
    <xf numFmtId="0" fontId="33" fillId="0" borderId="19" xfId="3" applyBorder="1" applyAlignment="1"/>
    <xf numFmtId="0" fontId="153" fillId="18" borderId="15" xfId="0" applyFont="1" applyFill="1" applyBorder="1" applyAlignment="1">
      <alignment horizontal="center" vertical="top" wrapText="1"/>
    </xf>
    <xf numFmtId="0" fontId="153" fillId="18" borderId="16" xfId="0" applyFont="1" applyFill="1" applyBorder="1" applyAlignment="1">
      <alignment horizontal="center" vertical="top" wrapText="1"/>
    </xf>
    <xf numFmtId="0" fontId="153" fillId="18" borderId="39" xfId="0" applyFont="1" applyFill="1" applyBorder="1" applyAlignment="1">
      <alignment horizontal="center" vertical="top" wrapText="1"/>
    </xf>
    <xf numFmtId="0" fontId="25" fillId="12" borderId="30" xfId="0" applyFont="1" applyFill="1" applyBorder="1" applyAlignment="1">
      <alignment horizontal="left" vertical="top"/>
    </xf>
    <xf numFmtId="0" fontId="25" fillId="12" borderId="29" xfId="0" applyFont="1" applyFill="1" applyBorder="1" applyAlignment="1">
      <alignment horizontal="left" vertical="top"/>
    </xf>
    <xf numFmtId="0" fontId="25" fillId="12" borderId="31" xfId="0" applyFont="1" applyFill="1" applyBorder="1" applyAlignment="1">
      <alignment horizontal="left" vertical="top"/>
    </xf>
    <xf numFmtId="0" fontId="0" fillId="18" borderId="15" xfId="0" applyFill="1" applyBorder="1" applyAlignment="1">
      <alignment horizontal="center" vertical="top" wrapText="1"/>
    </xf>
    <xf numFmtId="0" fontId="0" fillId="18" borderId="39" xfId="0" applyFill="1" applyBorder="1" applyAlignment="1">
      <alignment horizontal="center" vertical="top" wrapText="1"/>
    </xf>
    <xf numFmtId="0" fontId="153" fillId="16" borderId="33" xfId="0" applyFont="1" applyFill="1" applyBorder="1" applyAlignment="1">
      <alignment vertical="center" wrapText="1"/>
    </xf>
    <xf numFmtId="0" fontId="153" fillId="16" borderId="35" xfId="0" applyFont="1" applyFill="1" applyBorder="1" applyAlignment="1">
      <alignment vertical="center" wrapText="1"/>
    </xf>
    <xf numFmtId="0" fontId="153" fillId="16" borderId="37" xfId="0" applyFont="1" applyFill="1" applyBorder="1" applyAlignment="1">
      <alignment vertical="center" wrapText="1"/>
    </xf>
    <xf numFmtId="0" fontId="62" fillId="17" borderId="32" xfId="0" applyFont="1" applyFill="1" applyBorder="1" applyAlignment="1">
      <alignment horizontal="center" vertical="center" wrapText="1"/>
    </xf>
    <xf numFmtId="0" fontId="62" fillId="17" borderId="34" xfId="0" applyFont="1" applyFill="1" applyBorder="1" applyAlignment="1">
      <alignment horizontal="center" vertical="center" wrapText="1"/>
    </xf>
    <xf numFmtId="0" fontId="62" fillId="17" borderId="36" xfId="0" applyFont="1" applyFill="1" applyBorder="1" applyAlignment="1">
      <alignment horizontal="center" vertical="center" wrapText="1"/>
    </xf>
    <xf numFmtId="0" fontId="62" fillId="17" borderId="38" xfId="0" applyFont="1" applyFill="1" applyBorder="1" applyAlignment="1">
      <alignment horizontal="center" vertical="center" wrapText="1"/>
    </xf>
    <xf numFmtId="0" fontId="155" fillId="16" borderId="33" xfId="0" applyFont="1" applyFill="1" applyBorder="1" applyAlignment="1">
      <alignment vertical="center" wrapText="1"/>
    </xf>
    <xf numFmtId="0" fontId="155" fillId="16" borderId="35" xfId="0" applyFont="1" applyFill="1" applyBorder="1" applyAlignment="1">
      <alignment vertical="center" wrapText="1"/>
    </xf>
    <xf numFmtId="0" fontId="155" fillId="16" borderId="40" xfId="0" applyFont="1" applyFill="1" applyBorder="1" applyAlignment="1">
      <alignment vertical="center" wrapText="1"/>
    </xf>
    <xf numFmtId="0" fontId="155" fillId="16" borderId="37" xfId="0" applyFont="1" applyFill="1" applyBorder="1" applyAlignment="1">
      <alignment vertical="center" wrapText="1"/>
    </xf>
    <xf numFmtId="0" fontId="153" fillId="16" borderId="40" xfId="0" applyFont="1" applyFill="1" applyBorder="1" applyAlignment="1">
      <alignment vertical="center" wrapText="1"/>
    </xf>
    <xf numFmtId="0" fontId="206" fillId="18" borderId="15" xfId="0" applyFont="1" applyFill="1" applyBorder="1" applyAlignment="1">
      <alignment horizontal="center" vertical="top" wrapText="1"/>
    </xf>
    <xf numFmtId="0" fontId="206" fillId="18" borderId="39" xfId="0" applyFont="1" applyFill="1" applyBorder="1" applyAlignment="1">
      <alignment horizontal="center" vertical="top" wrapText="1"/>
    </xf>
    <xf numFmtId="0" fontId="153" fillId="18" borderId="35" xfId="0" applyFont="1" applyFill="1" applyBorder="1" applyAlignment="1">
      <alignment horizontal="center" vertical="top" wrapText="1"/>
    </xf>
    <xf numFmtId="0" fontId="153" fillId="18" borderId="40" xfId="0" applyFont="1" applyFill="1" applyBorder="1" applyAlignment="1">
      <alignment horizontal="center" vertical="top" wrapText="1"/>
    </xf>
    <xf numFmtId="0" fontId="205" fillId="10" borderId="0" xfId="0" applyFont="1" applyFill="1" applyAlignment="1">
      <alignment horizontal="center"/>
    </xf>
    <xf numFmtId="0" fontId="210" fillId="0" borderId="1" xfId="49" applyFont="1" applyFill="1" applyBorder="1" applyAlignment="1">
      <alignment horizontal="center" vertical="center" textRotation="90" wrapText="1"/>
    </xf>
    <xf numFmtId="0" fontId="208" fillId="0" borderId="1" xfId="49" applyFont="1" applyFill="1" applyBorder="1" applyAlignment="1">
      <alignment horizontal="center" vertical="center" textRotation="90" wrapText="1"/>
    </xf>
    <xf numFmtId="0" fontId="168" fillId="64" borderId="1" xfId="49" applyFont="1" applyFill="1" applyBorder="1" applyAlignment="1">
      <alignment horizontal="center" vertical="center" wrapText="1"/>
    </xf>
    <xf numFmtId="0" fontId="168" fillId="10" borderId="1" xfId="49" applyFont="1" applyFill="1" applyBorder="1" applyAlignment="1">
      <alignment horizontal="center" vertical="center" wrapText="1"/>
    </xf>
    <xf numFmtId="0" fontId="167" fillId="77" borderId="1" xfId="49" applyFont="1" applyFill="1" applyBorder="1" applyAlignment="1">
      <alignment horizontal="center" vertical="center" wrapText="1"/>
    </xf>
    <xf numFmtId="0" fontId="168" fillId="3" borderId="1" xfId="49" applyFont="1" applyFill="1" applyBorder="1" applyAlignment="1">
      <alignment horizontal="center" vertical="center" wrapText="1"/>
    </xf>
    <xf numFmtId="0" fontId="168" fillId="56" borderId="1" xfId="49" applyFont="1" applyFill="1" applyBorder="1" applyAlignment="1">
      <alignment horizontal="center" vertical="center" wrapText="1"/>
    </xf>
    <xf numFmtId="0" fontId="168" fillId="8" borderId="1" xfId="49" applyFont="1" applyFill="1" applyBorder="1" applyAlignment="1">
      <alignment horizontal="center" vertical="center" wrapText="1"/>
    </xf>
    <xf numFmtId="0" fontId="189" fillId="15" borderId="0" xfId="50" applyFont="1" applyFill="1" applyAlignment="1">
      <alignment horizontal="center" vertical="center"/>
    </xf>
    <xf numFmtId="0" fontId="187" fillId="83" borderId="0" xfId="50" applyFont="1" applyFill="1" applyAlignment="1">
      <alignment horizontal="center" vertical="center"/>
    </xf>
    <xf numFmtId="165" fontId="187" fillId="15" borderId="0" xfId="50" applyNumberFormat="1" applyFont="1" applyFill="1" applyAlignment="1">
      <alignment horizontal="center" vertical="center"/>
    </xf>
    <xf numFmtId="0" fontId="189" fillId="82" borderId="0" xfId="50" applyFont="1" applyFill="1" applyAlignment="1">
      <alignment horizontal="center" vertical="center"/>
    </xf>
    <xf numFmtId="0" fontId="185" fillId="15" borderId="0" xfId="50" applyFont="1" applyFill="1" applyAlignment="1">
      <alignment horizontal="center" vertical="center"/>
    </xf>
    <xf numFmtId="0" fontId="214" fillId="60" borderId="0" xfId="50" applyFont="1" applyFill="1" applyAlignment="1">
      <alignment horizontal="center" vertical="center"/>
    </xf>
    <xf numFmtId="0" fontId="189" fillId="81" borderId="0" xfId="50" applyFont="1" applyFill="1" applyAlignment="1">
      <alignment horizontal="center"/>
    </xf>
    <xf numFmtId="0" fontId="187" fillId="82" borderId="0" xfId="50" applyFont="1" applyFill="1" applyAlignment="1">
      <alignment horizontal="center" vertical="center"/>
    </xf>
    <xf numFmtId="0" fontId="186" fillId="83" borderId="0" xfId="50" applyFont="1" applyFill="1" applyAlignment="1">
      <alignment horizontal="center" vertical="center"/>
    </xf>
    <xf numFmtId="0" fontId="186" fillId="84" borderId="0" xfId="50" applyFont="1" applyFill="1" applyAlignment="1">
      <alignment horizontal="center" vertical="center"/>
    </xf>
    <xf numFmtId="0" fontId="186" fillId="22" borderId="0" xfId="50" applyFont="1" applyFill="1" applyAlignment="1">
      <alignment horizontal="center" vertical="center"/>
    </xf>
    <xf numFmtId="165" fontId="186" fillId="15" borderId="0" xfId="50" applyNumberFormat="1" applyFont="1" applyFill="1" applyAlignment="1">
      <alignment horizontal="center" vertical="center"/>
    </xf>
    <xf numFmtId="0" fontId="185" fillId="82" borderId="0" xfId="50" applyFont="1" applyFill="1" applyAlignment="1">
      <alignment horizontal="center" vertical="center"/>
    </xf>
    <xf numFmtId="0" fontId="215" fillId="60" borderId="0" xfId="50" applyFont="1" applyFill="1" applyAlignment="1">
      <alignment horizontal="center" vertical="center"/>
    </xf>
    <xf numFmtId="0" fontId="185" fillId="81" borderId="0" xfId="50" applyFont="1" applyFill="1" applyAlignment="1">
      <alignment horizontal="center"/>
    </xf>
    <xf numFmtId="0" fontId="186" fillId="82" borderId="0" xfId="50" applyFont="1" applyFill="1" applyAlignment="1">
      <alignment horizontal="center" vertical="center"/>
    </xf>
    <xf numFmtId="0" fontId="187" fillId="22" borderId="0" xfId="50" applyFont="1" applyFill="1" applyAlignment="1">
      <alignment horizontal="center" vertical="center"/>
    </xf>
    <xf numFmtId="0" fontId="200" fillId="82" borderId="0" xfId="50" applyFont="1" applyFill="1" applyAlignment="1">
      <alignment horizontal="center" vertical="center"/>
    </xf>
    <xf numFmtId="0" fontId="202" fillId="82" borderId="0" xfId="50" applyFont="1" applyFill="1" applyAlignment="1">
      <alignment horizontal="center" vertical="center"/>
    </xf>
    <xf numFmtId="0" fontId="202" fillId="15" borderId="0" xfId="50" applyFont="1" applyFill="1" applyAlignment="1">
      <alignment horizontal="center" vertical="center"/>
    </xf>
    <xf numFmtId="0" fontId="186" fillId="22" borderId="0" xfId="50" applyFont="1" applyFill="1" applyAlignment="1">
      <alignment horizontal="center" vertical="center" textRotation="90"/>
    </xf>
    <xf numFmtId="0" fontId="185" fillId="83" borderId="0" xfId="50" applyFont="1" applyFill="1" applyAlignment="1">
      <alignment horizontal="center"/>
    </xf>
    <xf numFmtId="0" fontId="189" fillId="84" borderId="0" xfId="50" applyFont="1" applyFill="1" applyAlignment="1">
      <alignment horizontal="center" vertical="center"/>
    </xf>
    <xf numFmtId="0" fontId="185" fillId="83" borderId="0" xfId="50" applyFont="1" applyFill="1" applyAlignment="1">
      <alignment horizontal="center" vertical="center"/>
    </xf>
    <xf numFmtId="0" fontId="33" fillId="0" borderId="0" xfId="47" applyFont="1" applyAlignment="1"/>
    <xf numFmtId="0" fontId="223" fillId="0" borderId="0" xfId="47" applyFont="1" applyAlignment="1">
      <alignment horizontal="center"/>
    </xf>
    <xf numFmtId="0" fontId="222" fillId="0" borderId="116" xfId="47" applyFont="1" applyBorder="1" applyAlignment="1">
      <alignment horizontal="center" vertical="top"/>
    </xf>
    <xf numFmtId="0" fontId="4" fillId="0" borderId="116" xfId="47" applyFont="1" applyBorder="1" applyAlignment="1"/>
    <xf numFmtId="0" fontId="30" fillId="0" borderId="0" xfId="47" applyFont="1" applyAlignment="1"/>
    <xf numFmtId="0" fontId="8" fillId="0" borderId="0" xfId="47" applyFont="1" applyAlignment="1"/>
    <xf numFmtId="0" fontId="30" fillId="0" borderId="0" xfId="47" applyFont="1" applyAlignment="1">
      <alignment wrapText="1"/>
    </xf>
    <xf numFmtId="0" fontId="30" fillId="0" borderId="0" xfId="47" applyFont="1" applyAlignment="1">
      <alignment horizontal="center"/>
    </xf>
    <xf numFmtId="0" fontId="30" fillId="0" borderId="0" xfId="47" applyFont="1" applyAlignment="1">
      <alignment vertical="center" wrapText="1"/>
    </xf>
    <xf numFmtId="0" fontId="3" fillId="8" borderId="2" xfId="0" applyFont="1" applyFill="1" applyBorder="1" applyAlignment="1">
      <alignment horizontal="center"/>
    </xf>
    <xf numFmtId="0" fontId="3" fillId="8" borderId="7" xfId="0" applyFont="1" applyFill="1" applyBorder="1" applyAlignment="1">
      <alignment horizontal="center"/>
    </xf>
    <xf numFmtId="0" fontId="3" fillId="8" borderId="43" xfId="0" applyFont="1" applyFill="1" applyBorder="1" applyAlignment="1">
      <alignment horizontal="center"/>
    </xf>
    <xf numFmtId="0" fontId="3" fillId="8" borderId="4" xfId="0" applyFont="1" applyFill="1" applyBorder="1" applyAlignment="1">
      <alignment horizontal="center"/>
    </xf>
    <xf numFmtId="0" fontId="19" fillId="0" borderId="46" xfId="0" applyFont="1" applyBorder="1" applyAlignment="1">
      <alignment horizontal="center" vertical="center"/>
    </xf>
    <xf numFmtId="0" fontId="19" fillId="0" borderId="44" xfId="0" applyFont="1" applyBorder="1" applyAlignment="1">
      <alignment horizontal="center" vertical="center"/>
    </xf>
    <xf numFmtId="0" fontId="19" fillId="0" borderId="70" xfId="0" applyFont="1" applyBorder="1" applyAlignment="1">
      <alignment horizontal="center" vertical="center"/>
    </xf>
    <xf numFmtId="0" fontId="19" fillId="0" borderId="69" xfId="0" applyFont="1" applyBorder="1" applyAlignment="1">
      <alignment horizontal="center" vertical="center"/>
    </xf>
    <xf numFmtId="0" fontId="19" fillId="0" borderId="43" xfId="0" applyFont="1" applyBorder="1" applyAlignment="1">
      <alignment horizontal="center" vertical="center"/>
    </xf>
    <xf numFmtId="0" fontId="19" fillId="0" borderId="41" xfId="0" applyFont="1" applyBorder="1" applyAlignment="1">
      <alignment horizontal="center" vertical="center"/>
    </xf>
    <xf numFmtId="0" fontId="19" fillId="0" borderId="45" xfId="0" applyFont="1" applyBorder="1" applyAlignment="1">
      <alignment horizontal="center"/>
    </xf>
    <xf numFmtId="0" fontId="19" fillId="0" borderId="93" xfId="0" applyFont="1" applyBorder="1" applyAlignment="1">
      <alignment horizontal="center"/>
    </xf>
    <xf numFmtId="0" fontId="19" fillId="0" borderId="42" xfId="0" applyFont="1" applyBorder="1" applyAlignment="1">
      <alignment horizontal="center"/>
    </xf>
    <xf numFmtId="0" fontId="19" fillId="0" borderId="46" xfId="0" applyFont="1" applyBorder="1" applyAlignment="1">
      <alignment horizontal="center"/>
    </xf>
    <xf numFmtId="0" fontId="19" fillId="0" borderId="44" xfId="0" applyFont="1" applyBorder="1" applyAlignment="1">
      <alignment horizontal="center"/>
    </xf>
    <xf numFmtId="0" fontId="19" fillId="0" borderId="70" xfId="0" applyFont="1" applyBorder="1" applyAlignment="1">
      <alignment horizontal="center"/>
    </xf>
    <xf numFmtId="0" fontId="19" fillId="0" borderId="69" xfId="0" applyFont="1" applyBorder="1" applyAlignment="1">
      <alignment horizontal="center"/>
    </xf>
    <xf numFmtId="0" fontId="19" fillId="0" borderId="43" xfId="0" applyFont="1" applyBorder="1" applyAlignment="1">
      <alignment horizontal="center"/>
    </xf>
    <xf numFmtId="0" fontId="19" fillId="0" borderId="41" xfId="0" applyFont="1" applyBorder="1" applyAlignment="1">
      <alignment horizontal="center"/>
    </xf>
    <xf numFmtId="0" fontId="3" fillId="3" borderId="0" xfId="0" applyFont="1" applyFill="1" applyAlignment="1">
      <alignment horizontal="center" vertical="center"/>
    </xf>
    <xf numFmtId="0" fontId="3" fillId="3" borderId="4" xfId="0" applyFont="1" applyFill="1" applyBorder="1" applyAlignment="1">
      <alignment horizontal="center" vertical="center"/>
    </xf>
    <xf numFmtId="0" fontId="35" fillId="5" borderId="0" xfId="0" applyFont="1" applyFill="1" applyAlignment="1">
      <alignment vertical="center"/>
    </xf>
    <xf numFmtId="0" fontId="20" fillId="0" borderId="0" xfId="0" applyFont="1" applyFill="1" applyAlignment="1">
      <alignment horizontal="center"/>
    </xf>
    <xf numFmtId="0" fontId="3" fillId="0" borderId="0" xfId="0" applyFont="1" applyFill="1" applyAlignment="1">
      <alignment horizontal="center"/>
    </xf>
    <xf numFmtId="0" fontId="3" fillId="3" borderId="1" xfId="0" applyFont="1" applyFill="1" applyBorder="1" applyAlignment="1">
      <alignment horizontal="center"/>
    </xf>
    <xf numFmtId="0" fontId="3" fillId="0" borderId="1" xfId="0" applyFont="1" applyFill="1" applyBorder="1" applyAlignment="1">
      <alignment horizontal="center"/>
    </xf>
    <xf numFmtId="0" fontId="3" fillId="98" borderId="0" xfId="0" applyFont="1" applyFill="1" applyBorder="1" applyAlignment="1">
      <alignment horizontal="center" vertical="center"/>
    </xf>
    <xf numFmtId="0" fontId="20" fillId="13" borderId="0" xfId="0" applyFont="1" applyFill="1" applyAlignment="1">
      <alignment horizontal="center"/>
    </xf>
    <xf numFmtId="0" fontId="20" fillId="13" borderId="91" xfId="0" applyFont="1" applyFill="1" applyBorder="1" applyAlignment="1">
      <alignment horizontal="center"/>
    </xf>
    <xf numFmtId="0" fontId="3" fillId="11" borderId="0" xfId="0" applyFont="1" applyFill="1" applyAlignment="1">
      <alignment horizontal="center" vertical="center"/>
    </xf>
    <xf numFmtId="0" fontId="20" fillId="0" borderId="4" xfId="0" applyFont="1" applyFill="1" applyBorder="1" applyAlignment="1">
      <alignment horizontal="center"/>
    </xf>
    <xf numFmtId="0" fontId="31" fillId="3" borderId="1" xfId="0" applyFont="1" applyFill="1" applyBorder="1" applyAlignment="1">
      <alignment horizontal="left" vertical="top"/>
    </xf>
    <xf numFmtId="0" fontId="23" fillId="3" borderId="4" xfId="0" applyFont="1" applyFill="1" applyBorder="1" applyAlignment="1">
      <alignment horizontal="center"/>
    </xf>
    <xf numFmtId="0" fontId="47" fillId="3" borderId="0" xfId="0" applyFont="1" applyFill="1" applyAlignment="1">
      <alignment horizontal="center"/>
    </xf>
    <xf numFmtId="0" fontId="25" fillId="3" borderId="4" xfId="0" applyFont="1" applyFill="1" applyBorder="1" applyAlignment="1">
      <alignment horizontal="center"/>
    </xf>
    <xf numFmtId="0" fontId="21" fillId="3" borderId="0" xfId="0" applyFont="1" applyFill="1" applyAlignment="1">
      <alignment horizontal="center"/>
    </xf>
    <xf numFmtId="0" fontId="140" fillId="3" borderId="4" xfId="0" applyFont="1" applyFill="1" applyBorder="1" applyAlignment="1">
      <alignment horizontal="center"/>
    </xf>
    <xf numFmtId="0" fontId="140" fillId="3" borderId="0" xfId="0" applyFont="1" applyFill="1" applyAlignment="1">
      <alignment horizontal="center"/>
    </xf>
    <xf numFmtId="0" fontId="3" fillId="56" borderId="0" xfId="0" applyFont="1" applyFill="1" applyAlignment="1">
      <alignment horizontal="center"/>
    </xf>
    <xf numFmtId="0" fontId="11" fillId="96" borderId="0" xfId="0" applyFont="1" applyFill="1" applyAlignment="1">
      <alignment horizontal="left"/>
    </xf>
    <xf numFmtId="0" fontId="11" fillId="23" borderId="0" xfId="0" applyFont="1" applyFill="1" applyAlignment="1">
      <alignment horizontal="left" vertical="top" wrapText="1"/>
    </xf>
    <xf numFmtId="0" fontId="134" fillId="3" borderId="1" xfId="0" applyFont="1" applyFill="1" applyBorder="1" applyAlignment="1">
      <alignment horizontal="center"/>
    </xf>
    <xf numFmtId="0" fontId="11" fillId="23" borderId="0" xfId="0" applyFont="1" applyFill="1" applyAlignment="1">
      <alignment horizontal="left"/>
    </xf>
    <xf numFmtId="0" fontId="11" fillId="23" borderId="0" xfId="0" applyFont="1" applyFill="1" applyAlignment="1">
      <alignment horizontal="center" vertical="top" wrapText="1"/>
    </xf>
    <xf numFmtId="0" fontId="232" fillId="60" borderId="70" xfId="0" applyFont="1" applyFill="1" applyBorder="1" applyAlignment="1">
      <alignment horizontal="center" vertical="center"/>
    </xf>
    <xf numFmtId="0" fontId="232" fillId="60" borderId="0" xfId="0" applyFont="1" applyFill="1" applyBorder="1" applyAlignment="1">
      <alignment horizontal="center" vertical="center"/>
    </xf>
    <xf numFmtId="0" fontId="232" fillId="60" borderId="4" xfId="0" applyFont="1" applyFill="1" applyBorder="1" applyAlignment="1">
      <alignment horizontal="center" vertical="center"/>
    </xf>
    <xf numFmtId="0" fontId="134" fillId="3" borderId="4" xfId="0" applyFont="1" applyFill="1" applyBorder="1" applyAlignment="1">
      <alignment horizontal="center"/>
    </xf>
    <xf numFmtId="0" fontId="134" fillId="3" borderId="0" xfId="0" applyFont="1" applyFill="1" applyAlignment="1">
      <alignment horizontal="center"/>
    </xf>
    <xf numFmtId="0" fontId="3" fillId="60" borderId="0" xfId="0" applyFont="1" applyFill="1" applyAlignment="1">
      <alignment horizontal="center"/>
    </xf>
    <xf numFmtId="0" fontId="11" fillId="23" borderId="70" xfId="0" applyFont="1" applyFill="1" applyBorder="1" applyAlignment="1">
      <alignment horizontal="left" vertical="top" wrapText="1"/>
    </xf>
    <xf numFmtId="0" fontId="11" fillId="23" borderId="0" xfId="0" applyFont="1" applyFill="1" applyBorder="1" applyAlignment="1">
      <alignment horizontal="left" vertical="top" wrapText="1"/>
    </xf>
    <xf numFmtId="0" fontId="11" fillId="23" borderId="69" xfId="0" applyFont="1" applyFill="1" applyBorder="1" applyAlignment="1">
      <alignment horizontal="left" vertical="top" wrapText="1"/>
    </xf>
    <xf numFmtId="0" fontId="11" fillId="0" borderId="1" xfId="0" applyFont="1" applyBorder="1" applyAlignment="1">
      <alignment horizontal="center"/>
    </xf>
    <xf numFmtId="0" fontId="11" fillId="0" borderId="0" xfId="0" applyFont="1" applyAlignment="1">
      <alignment horizontal="left" vertical="top" wrapText="1"/>
    </xf>
    <xf numFmtId="0" fontId="134" fillId="3" borderId="70" xfId="0" applyFont="1" applyFill="1" applyBorder="1" applyAlignment="1">
      <alignment horizontal="center"/>
    </xf>
    <xf numFmtId="0" fontId="22" fillId="8" borderId="4" xfId="0" applyFont="1" applyFill="1" applyBorder="1" applyAlignment="1">
      <alignment horizontal="center" vertical="center" wrapText="1"/>
    </xf>
    <xf numFmtId="0" fontId="3" fillId="98" borderId="0" xfId="0" applyFont="1" applyFill="1" applyAlignment="1">
      <alignment horizontal="center"/>
    </xf>
    <xf numFmtId="0" fontId="3" fillId="98" borderId="0" xfId="0" applyFont="1" applyFill="1" applyAlignment="1">
      <alignment horizontal="left" vertical="top"/>
    </xf>
    <xf numFmtId="0" fontId="3" fillId="98" borderId="0" xfId="0" applyFont="1" applyFill="1" applyAlignment="1">
      <alignment horizontal="left"/>
    </xf>
    <xf numFmtId="0" fontId="265" fillId="101" borderId="135" xfId="0" applyFont="1" applyFill="1" applyBorder="1" applyAlignment="1">
      <alignment vertical="top" wrapText="1"/>
    </xf>
    <xf numFmtId="0" fontId="265" fillId="101" borderId="136" xfId="0" applyFont="1" applyFill="1" applyBorder="1" applyAlignment="1">
      <alignment vertical="top" wrapText="1"/>
    </xf>
    <xf numFmtId="0" fontId="108" fillId="24" borderId="0" xfId="1" applyFont="1" applyFill="1" applyAlignment="1">
      <alignment horizontal="left" vertical="top"/>
    </xf>
    <xf numFmtId="0" fontId="11" fillId="23" borderId="0" xfId="0" applyFont="1" applyFill="1" applyAlignment="1">
      <alignment horizontal="left" wrapText="1"/>
    </xf>
    <xf numFmtId="0" fontId="11" fillId="23" borderId="0" xfId="0" applyFont="1" applyFill="1" applyAlignment="1">
      <alignment vertical="top" wrapText="1"/>
    </xf>
    <xf numFmtId="0" fontId="3" fillId="14" borderId="0" xfId="0" applyFont="1" applyFill="1" applyAlignment="1">
      <alignment horizontal="center"/>
    </xf>
    <xf numFmtId="0" fontId="136" fillId="3" borderId="0" xfId="0" applyFont="1" applyFill="1" applyAlignment="1">
      <alignment horizontal="center" vertical="center" wrapText="1"/>
    </xf>
    <xf numFmtId="0" fontId="108" fillId="11" borderId="0" xfId="0" applyFont="1" applyFill="1" applyAlignment="1">
      <alignment horizontal="left" vertical="top" wrapText="1"/>
    </xf>
    <xf numFmtId="0" fontId="25" fillId="3" borderId="4" xfId="0" applyFont="1" applyFill="1" applyBorder="1" applyAlignment="1">
      <alignment horizontal="left" vertical="top"/>
    </xf>
    <xf numFmtId="0" fontId="259" fillId="98" borderId="0" xfId="0" applyFont="1" applyFill="1" applyAlignment="1">
      <alignment horizontal="center"/>
    </xf>
    <xf numFmtId="0" fontId="0" fillId="0" borderId="0" xfId="0" applyFont="1" applyFill="1" applyAlignment="1">
      <alignment horizontal="left" vertical="top" wrapText="1"/>
    </xf>
    <xf numFmtId="0" fontId="8" fillId="0" borderId="0" xfId="0" applyFont="1" applyFill="1" applyAlignment="1">
      <alignment wrapText="1"/>
    </xf>
    <xf numFmtId="0" fontId="8" fillId="0" borderId="0" xfId="0" applyFont="1" applyFill="1" applyAlignment="1">
      <alignment horizontal="left" vertical="top" wrapText="1"/>
    </xf>
    <xf numFmtId="0" fontId="0" fillId="23" borderId="0" xfId="0" applyFont="1" applyFill="1" applyAlignment="1">
      <alignment horizontal="left" vertical="top" wrapText="1"/>
    </xf>
    <xf numFmtId="0" fontId="3" fillId="3" borderId="70" xfId="0" applyFont="1" applyFill="1" applyBorder="1" applyAlignment="1">
      <alignment horizontal="left"/>
    </xf>
    <xf numFmtId="0" fontId="3" fillId="3" borderId="0" xfId="0" applyFont="1" applyFill="1" applyAlignment="1">
      <alignment horizontal="left"/>
    </xf>
    <xf numFmtId="0" fontId="20" fillId="11" borderId="0" xfId="0" applyFont="1" applyFill="1" applyAlignment="1">
      <alignment horizontal="left"/>
    </xf>
    <xf numFmtId="0" fontId="3" fillId="4" borderId="0" xfId="0" applyFont="1" applyFill="1" applyAlignment="1">
      <alignment horizontal="center" wrapText="1"/>
    </xf>
    <xf numFmtId="0" fontId="3" fillId="3" borderId="0" xfId="0" applyFont="1" applyFill="1" applyAlignment="1">
      <alignment horizontal="center"/>
    </xf>
    <xf numFmtId="0" fontId="0" fillId="0" borderId="0" xfId="0" applyFont="1" applyAlignment="1">
      <alignment horizontal="right" vertical="top"/>
    </xf>
    <xf numFmtId="0" fontId="0" fillId="0" borderId="0" xfId="0" applyFont="1" applyAlignment="1">
      <alignment horizontal="center" wrapText="1"/>
    </xf>
    <xf numFmtId="0" fontId="38" fillId="8" borderId="0" xfId="0" applyFont="1" applyFill="1" applyAlignment="1">
      <alignment horizontal="center"/>
    </xf>
    <xf numFmtId="0" fontId="0" fillId="23" borderId="0" xfId="0" applyFont="1" applyFill="1" applyAlignment="1">
      <alignment horizontal="right" vertical="center" wrapText="1"/>
    </xf>
    <xf numFmtId="0" fontId="38" fillId="8" borderId="70" xfId="0" applyFont="1" applyFill="1" applyBorder="1" applyAlignment="1">
      <alignment horizontal="center"/>
    </xf>
    <xf numFmtId="0" fontId="38" fillId="8" borderId="0" xfId="0" applyFont="1" applyFill="1" applyBorder="1" applyAlignment="1">
      <alignment horizontal="center"/>
    </xf>
    <xf numFmtId="0" fontId="20" fillId="11" borderId="0" xfId="0" applyFont="1" applyFill="1" applyAlignment="1">
      <alignment horizontal="center" vertical="center"/>
    </xf>
    <xf numFmtId="0" fontId="20" fillId="11" borderId="4" xfId="0" applyFont="1" applyFill="1" applyBorder="1" applyAlignment="1">
      <alignment horizontal="center" vertical="center"/>
    </xf>
    <xf numFmtId="0" fontId="11" fillId="23" borderId="0" xfId="0" applyFont="1" applyFill="1" applyAlignment="1">
      <alignment horizontal="center" wrapText="1"/>
    </xf>
    <xf numFmtId="0" fontId="0" fillId="0" borderId="44" xfId="0" applyBorder="1" applyAlignment="1">
      <alignment horizontal="center"/>
    </xf>
    <xf numFmtId="0" fontId="0" fillId="0" borderId="69" xfId="0" applyBorder="1" applyAlignment="1">
      <alignment horizontal="center"/>
    </xf>
    <xf numFmtId="0" fontId="0" fillId="0" borderId="41" xfId="0" applyBorder="1" applyAlignment="1">
      <alignment horizontal="center"/>
    </xf>
    <xf numFmtId="0" fontId="0" fillId="0" borderId="57" xfId="0" applyBorder="1" applyAlignment="1">
      <alignment horizontal="center"/>
    </xf>
    <xf numFmtId="0" fontId="0" fillId="0" borderId="0" xfId="0" applyBorder="1" applyAlignment="1">
      <alignment horizontal="center"/>
    </xf>
    <xf numFmtId="0" fontId="3" fillId="98" borderId="2" xfId="0" applyFont="1" applyFill="1" applyBorder="1" applyAlignment="1">
      <alignment horizontal="center"/>
    </xf>
    <xf numFmtId="0" fontId="3" fillId="98" borderId="3" xfId="0" applyFont="1" applyFill="1" applyBorder="1" applyAlignment="1">
      <alignment horizontal="center"/>
    </xf>
    <xf numFmtId="0" fontId="47" fillId="8" borderId="0" xfId="0" applyFont="1" applyFill="1" applyAlignment="1">
      <alignment horizontal="center"/>
    </xf>
    <xf numFmtId="0" fontId="47" fillId="8" borderId="69" xfId="0" applyFont="1" applyFill="1" applyBorder="1" applyAlignment="1">
      <alignment horizontal="center"/>
    </xf>
    <xf numFmtId="0" fontId="141" fillId="61" borderId="80" xfId="0" applyFont="1" applyFill="1" applyBorder="1" applyAlignment="1">
      <alignment horizontal="left" vertical="center"/>
    </xf>
    <xf numFmtId="0" fontId="141" fillId="61" borderId="0" xfId="0" applyFont="1" applyFill="1" applyAlignment="1">
      <alignment horizontal="left" vertical="center"/>
    </xf>
    <xf numFmtId="0" fontId="141" fillId="61" borderId="81" xfId="0" applyFont="1" applyFill="1" applyBorder="1" applyAlignment="1">
      <alignment horizontal="left" vertical="center"/>
    </xf>
    <xf numFmtId="0" fontId="141" fillId="5" borderId="80" xfId="0" applyFont="1" applyFill="1" applyBorder="1" applyAlignment="1">
      <alignment horizontal="left" vertical="center"/>
    </xf>
    <xf numFmtId="0" fontId="141" fillId="5" borderId="0" xfId="0" applyFont="1" applyFill="1" applyAlignment="1">
      <alignment horizontal="left" vertical="center"/>
    </xf>
    <xf numFmtId="0" fontId="141" fillId="5" borderId="81" xfId="0" applyFont="1" applyFill="1" applyBorder="1" applyAlignment="1">
      <alignment horizontal="left" vertical="center"/>
    </xf>
    <xf numFmtId="0" fontId="144" fillId="61" borderId="82" xfId="0" applyFont="1" applyFill="1" applyBorder="1" applyAlignment="1">
      <alignment horizontal="left" vertical="center"/>
    </xf>
    <xf numFmtId="0" fontId="144" fillId="61" borderId="83" xfId="0" applyFont="1" applyFill="1" applyBorder="1" applyAlignment="1">
      <alignment horizontal="left" vertical="center"/>
    </xf>
    <xf numFmtId="0" fontId="144" fillId="61" borderId="84" xfId="0" applyFont="1" applyFill="1" applyBorder="1" applyAlignment="1">
      <alignment horizontal="left" vertical="center"/>
    </xf>
    <xf numFmtId="0" fontId="144" fillId="5" borderId="82" xfId="0" applyFont="1" applyFill="1" applyBorder="1" applyAlignment="1">
      <alignment horizontal="left" vertical="center"/>
    </xf>
    <xf numFmtId="0" fontId="144" fillId="5" borderId="83" xfId="0" applyFont="1" applyFill="1" applyBorder="1" applyAlignment="1">
      <alignment horizontal="left" vertical="center"/>
    </xf>
    <xf numFmtId="0" fontId="144" fillId="5" borderId="84" xfId="0" applyFont="1" applyFill="1" applyBorder="1" applyAlignment="1">
      <alignment horizontal="left" vertical="center"/>
    </xf>
    <xf numFmtId="0" fontId="141" fillId="61" borderId="77" xfId="0" applyFont="1" applyFill="1" applyBorder="1" applyAlignment="1">
      <alignment horizontal="left" vertical="center"/>
    </xf>
    <xf numFmtId="0" fontId="141" fillId="61" borderId="78" xfId="0" applyFont="1" applyFill="1" applyBorder="1" applyAlignment="1">
      <alignment horizontal="left" vertical="center"/>
    </xf>
    <xf numFmtId="0" fontId="141" fillId="61" borderId="79" xfId="0" applyFont="1" applyFill="1" applyBorder="1" applyAlignment="1">
      <alignment horizontal="left" vertical="center"/>
    </xf>
    <xf numFmtId="0" fontId="24" fillId="8" borderId="0" xfId="0" applyFont="1" applyFill="1" applyAlignment="1">
      <alignment horizontal="center"/>
    </xf>
    <xf numFmtId="0" fontId="138" fillId="3" borderId="0" xfId="1" applyFont="1" applyFill="1" applyAlignment="1">
      <alignment horizontal="center" vertical="top"/>
    </xf>
    <xf numFmtId="0" fontId="149" fillId="4" borderId="0" xfId="1" applyFont="1" applyFill="1" applyAlignment="1">
      <alignment horizontal="center"/>
    </xf>
    <xf numFmtId="0" fontId="20" fillId="14" borderId="0" xfId="0" applyFont="1" applyFill="1" applyAlignment="1">
      <alignment horizontal="center"/>
    </xf>
    <xf numFmtId="0" fontId="246" fillId="24" borderId="0" xfId="1" applyFont="1" applyFill="1" applyAlignment="1">
      <alignment horizontal="left" vertical="top"/>
    </xf>
    <xf numFmtId="0" fontId="20" fillId="14" borderId="72" xfId="0" applyFont="1" applyFill="1" applyBorder="1" applyAlignment="1">
      <alignment horizontal="center"/>
    </xf>
    <xf numFmtId="0" fontId="20" fillId="14" borderId="57" xfId="0" applyFont="1" applyFill="1" applyBorder="1" applyAlignment="1">
      <alignment horizontal="center"/>
    </xf>
    <xf numFmtId="0" fontId="20" fillId="14" borderId="44" xfId="0" applyFont="1" applyFill="1" applyBorder="1" applyAlignment="1">
      <alignment horizontal="center"/>
    </xf>
    <xf numFmtId="0" fontId="20" fillId="14" borderId="73" xfId="0" applyFont="1" applyFill="1" applyBorder="1" applyAlignment="1">
      <alignment horizontal="center"/>
    </xf>
    <xf numFmtId="0" fontId="20" fillId="14" borderId="4" xfId="0" applyFont="1" applyFill="1" applyBorder="1" applyAlignment="1">
      <alignment horizontal="center"/>
    </xf>
    <xf numFmtId="0" fontId="20" fillId="14" borderId="41" xfId="0" applyFont="1" applyFill="1" applyBorder="1" applyAlignment="1">
      <alignment horizontal="center"/>
    </xf>
    <xf numFmtId="0" fontId="20" fillId="14" borderId="46" xfId="0" applyFont="1" applyFill="1" applyBorder="1" applyAlignment="1">
      <alignment horizontal="center"/>
    </xf>
    <xf numFmtId="0" fontId="20" fillId="14" borderId="43" xfId="0" applyFont="1" applyFill="1" applyBorder="1" applyAlignment="1">
      <alignment horizontal="center"/>
    </xf>
    <xf numFmtId="0" fontId="19" fillId="23" borderId="0" xfId="0" applyFont="1" applyFill="1" applyAlignment="1">
      <alignment horizontal="center"/>
    </xf>
    <xf numFmtId="0" fontId="20" fillId="8" borderId="57" xfId="0" applyFont="1" applyFill="1" applyBorder="1" applyAlignment="1">
      <alignment horizontal="left" vertical="top" wrapText="1"/>
    </xf>
    <xf numFmtId="0" fontId="20" fillId="8" borderId="0" xfId="0" applyFont="1" applyFill="1" applyAlignment="1">
      <alignment horizontal="left" vertical="top" wrapText="1"/>
    </xf>
    <xf numFmtId="0" fontId="30" fillId="23" borderId="0" xfId="0" applyFont="1" applyFill="1" applyAlignment="1">
      <alignment horizontal="center"/>
    </xf>
    <xf numFmtId="0" fontId="3" fillId="23" borderId="0" xfId="0" applyFont="1" applyFill="1" applyAlignment="1">
      <alignment horizontal="center"/>
    </xf>
    <xf numFmtId="0" fontId="20" fillId="14" borderId="1" xfId="0" applyFont="1" applyFill="1" applyBorder="1" applyAlignment="1">
      <alignment horizontal="center"/>
    </xf>
    <xf numFmtId="0" fontId="0" fillId="23" borderId="0" xfId="0" applyFill="1" applyAlignment="1">
      <alignment horizontal="center" vertical="top" wrapText="1"/>
    </xf>
    <xf numFmtId="0" fontId="0" fillId="23" borderId="4" xfId="0" applyFill="1" applyBorder="1" applyAlignment="1">
      <alignment horizontal="center" vertical="top" wrapText="1"/>
    </xf>
    <xf numFmtId="0" fontId="0" fillId="23" borderId="0" xfId="0" applyFill="1" applyAlignment="1">
      <alignment horizontal="center"/>
    </xf>
    <xf numFmtId="0" fontId="0" fillId="23" borderId="0" xfId="0" applyFill="1" applyAlignment="1">
      <alignment vertical="top" wrapText="1"/>
    </xf>
    <xf numFmtId="0" fontId="0" fillId="23" borderId="4" xfId="0" applyFill="1" applyBorder="1" applyAlignment="1">
      <alignment vertical="top" wrapText="1"/>
    </xf>
    <xf numFmtId="0" fontId="30" fillId="23" borderId="0" xfId="0" applyFont="1" applyFill="1" applyAlignment="1">
      <alignment horizontal="center" vertical="center"/>
    </xf>
    <xf numFmtId="0" fontId="30" fillId="23" borderId="4" xfId="0" applyFont="1" applyFill="1" applyBorder="1" applyAlignment="1">
      <alignment horizontal="center" vertical="center"/>
    </xf>
    <xf numFmtId="0" fontId="22" fillId="3" borderId="4" xfId="0" applyFont="1" applyFill="1" applyBorder="1" applyAlignment="1">
      <alignment horizontal="center" vertical="top"/>
    </xf>
    <xf numFmtId="0" fontId="22" fillId="3" borderId="0" xfId="0" applyFont="1" applyFill="1" applyAlignment="1">
      <alignment horizontal="left" vertical="top"/>
    </xf>
    <xf numFmtId="0" fontId="22" fillId="3" borderId="4" xfId="0" applyFont="1" applyFill="1" applyBorder="1" applyAlignment="1">
      <alignment horizontal="center" vertical="center"/>
    </xf>
    <xf numFmtId="0" fontId="0" fillId="0" borderId="4" xfId="0" applyBorder="1" applyAlignment="1">
      <alignment horizontal="center"/>
    </xf>
    <xf numFmtId="0" fontId="0" fillId="2" borderId="1" xfId="0" applyFill="1" applyBorder="1" applyAlignment="1">
      <alignment horizontal="center" vertical="top"/>
    </xf>
    <xf numFmtId="0" fontId="0" fillId="23" borderId="57" xfId="0" applyFill="1" applyBorder="1" applyAlignment="1">
      <alignment horizontal="center"/>
    </xf>
    <xf numFmtId="0" fontId="3" fillId="60" borderId="0" xfId="0" applyFont="1" applyFill="1" applyAlignment="1">
      <alignment horizontal="center" vertical="center"/>
    </xf>
    <xf numFmtId="0" fontId="3" fillId="24" borderId="0" xfId="0" applyFont="1" applyFill="1" applyAlignment="1">
      <alignment horizontal="center" vertical="top"/>
    </xf>
    <xf numFmtId="0" fontId="3" fillId="9" borderId="4" xfId="0" applyFont="1" applyFill="1" applyBorder="1" applyAlignment="1">
      <alignment horizontal="center"/>
    </xf>
    <xf numFmtId="0" fontId="3" fillId="3" borderId="0" xfId="0" applyFont="1" applyFill="1" applyAlignment="1">
      <alignment horizontal="center" vertical="top"/>
    </xf>
    <xf numFmtId="0" fontId="135" fillId="3" borderId="4" xfId="0" applyFont="1" applyFill="1" applyBorder="1" applyAlignment="1">
      <alignment horizontal="center" vertical="top"/>
    </xf>
    <xf numFmtId="0" fontId="0" fillId="23" borderId="0" xfId="0" applyFill="1" applyAlignment="1">
      <alignment horizontal="left" vertical="top"/>
    </xf>
    <xf numFmtId="0" fontId="0" fillId="23" borderId="4" xfId="0" applyFill="1" applyBorder="1" applyAlignment="1">
      <alignment horizontal="left" vertical="top"/>
    </xf>
    <xf numFmtId="0" fontId="0" fillId="23" borderId="0" xfId="0" applyFill="1" applyAlignment="1">
      <alignment horizontal="center" vertical="top"/>
    </xf>
    <xf numFmtId="0" fontId="0" fillId="23" borderId="4" xfId="0" applyFill="1" applyBorder="1" applyAlignment="1">
      <alignment horizontal="center" vertical="top"/>
    </xf>
    <xf numFmtId="0" fontId="3" fillId="14" borderId="4" xfId="0" applyFont="1" applyFill="1" applyBorder="1" applyAlignment="1">
      <alignment horizontal="center" vertical="top"/>
    </xf>
    <xf numFmtId="0" fontId="0" fillId="23" borderId="0" xfId="0" applyFill="1" applyAlignment="1">
      <alignment horizontal="center" wrapText="1"/>
    </xf>
    <xf numFmtId="0" fontId="0" fillId="23" borderId="4" xfId="0" applyFill="1" applyBorder="1" applyAlignment="1">
      <alignment horizontal="center" wrapText="1"/>
    </xf>
    <xf numFmtId="0" fontId="0" fillId="23" borderId="0" xfId="0" applyFill="1" applyAlignment="1">
      <alignment horizontal="left"/>
    </xf>
    <xf numFmtId="0" fontId="0" fillId="23" borderId="4" xfId="0" applyFill="1" applyBorder="1" applyAlignment="1">
      <alignment horizontal="left"/>
    </xf>
    <xf numFmtId="0" fontId="153" fillId="23" borderId="0" xfId="0" applyFont="1" applyFill="1" applyAlignment="1">
      <alignment horizontal="left" vertical="top" wrapText="1"/>
    </xf>
    <xf numFmtId="0" fontId="26" fillId="23" borderId="0" xfId="0" applyFont="1" applyFill="1" applyAlignment="1">
      <alignment horizontal="center"/>
    </xf>
    <xf numFmtId="0" fontId="30" fillId="23" borderId="0" xfId="0" applyFont="1" applyFill="1" applyAlignment="1">
      <alignment horizontal="center" wrapText="1"/>
    </xf>
    <xf numFmtId="0" fontId="3" fillId="81" borderId="0" xfId="0" applyFont="1" applyFill="1" applyAlignment="1">
      <alignment horizontal="center"/>
    </xf>
    <xf numFmtId="0" fontId="0" fillId="2" borderId="0" xfId="0" applyFill="1" applyAlignment="1">
      <alignment horizontal="center"/>
    </xf>
    <xf numFmtId="0" fontId="3" fillId="3" borderId="0" xfId="0" applyFont="1" applyFill="1" applyBorder="1" applyAlignment="1">
      <alignment horizontal="center"/>
    </xf>
    <xf numFmtId="0" fontId="3" fillId="3" borderId="69" xfId="0" applyFont="1" applyFill="1" applyBorder="1" applyAlignment="1">
      <alignment horizontal="center"/>
    </xf>
    <xf numFmtId="0" fontId="3" fillId="3" borderId="2" xfId="0" applyFont="1" applyFill="1" applyBorder="1" applyAlignment="1">
      <alignment horizontal="center"/>
    </xf>
    <xf numFmtId="0" fontId="3" fillId="3" borderId="7" xfId="0" applyFont="1" applyFill="1" applyBorder="1" applyAlignment="1">
      <alignment horizontal="center"/>
    </xf>
    <xf numFmtId="0" fontId="3" fillId="3" borderId="3" xfId="0" applyFont="1" applyFill="1" applyBorder="1" applyAlignment="1">
      <alignment horizontal="center"/>
    </xf>
    <xf numFmtId="0" fontId="131" fillId="8" borderId="47" xfId="0" applyFont="1" applyFill="1" applyBorder="1" applyAlignment="1">
      <alignment horizontal="center" vertical="center"/>
    </xf>
    <xf numFmtId="0" fontId="131" fillId="8" borderId="0" xfId="0" applyFont="1" applyFill="1" applyAlignment="1">
      <alignment horizontal="center" vertical="center"/>
    </xf>
    <xf numFmtId="0" fontId="0" fillId="3" borderId="0" xfId="0" applyFill="1" applyAlignment="1">
      <alignment horizontal="center"/>
    </xf>
    <xf numFmtId="0" fontId="3" fillId="98" borderId="4" xfId="0" applyFont="1" applyFill="1" applyBorder="1" applyAlignment="1">
      <alignment horizontal="center"/>
    </xf>
    <xf numFmtId="0" fontId="47" fillId="3" borderId="0" xfId="0" applyFont="1" applyFill="1" applyAlignment="1">
      <alignment vertical="center"/>
    </xf>
    <xf numFmtId="0" fontId="24" fillId="3" borderId="0" xfId="0" applyFont="1" applyFill="1" applyAlignment="1">
      <alignment horizontal="center" vertical="center"/>
    </xf>
    <xf numFmtId="0" fontId="47" fillId="3" borderId="0" xfId="0" applyFont="1" applyFill="1" applyAlignment="1">
      <alignment horizontal="center" vertical="center"/>
    </xf>
    <xf numFmtId="0" fontId="24" fillId="3" borderId="85" xfId="0" applyFont="1" applyFill="1" applyBorder="1" applyAlignment="1">
      <alignment horizontal="center" vertical="center"/>
    </xf>
    <xf numFmtId="0" fontId="158" fillId="3" borderId="0" xfId="0" applyFont="1" applyFill="1" applyAlignment="1">
      <alignment horizontal="center" vertical="center"/>
    </xf>
    <xf numFmtId="0" fontId="11" fillId="23" borderId="0" xfId="0" applyFont="1" applyFill="1" applyAlignment="1">
      <alignment horizontal="center" vertical="center" wrapText="1"/>
    </xf>
    <xf numFmtId="0" fontId="224" fillId="0" borderId="1" xfId="47" applyFont="1" applyBorder="1" applyAlignment="1">
      <alignment horizontal="center" vertical="top"/>
    </xf>
    <xf numFmtId="0" fontId="224" fillId="0" borderId="45" xfId="47" applyFont="1" applyBorder="1" applyAlignment="1">
      <alignment horizontal="center" vertical="top"/>
    </xf>
    <xf numFmtId="0" fontId="272" fillId="0" borderId="1" xfId="47" applyFont="1" applyBorder="1" applyAlignment="1">
      <alignment horizontal="right" vertical="center"/>
    </xf>
    <xf numFmtId="0" fontId="226" fillId="3" borderId="116" xfId="47" applyFont="1" applyFill="1" applyBorder="1" applyAlignment="1">
      <alignment horizontal="center"/>
    </xf>
    <xf numFmtId="0" fontId="222" fillId="0" borderId="0" xfId="47" applyFont="1" applyBorder="1" applyAlignment="1">
      <alignment horizontal="center" vertical="top"/>
    </xf>
    <xf numFmtId="0" fontId="271" fillId="60" borderId="0" xfId="47" applyFont="1" applyFill="1" applyBorder="1" applyAlignment="1">
      <alignment horizontal="center" vertical="top"/>
    </xf>
    <xf numFmtId="0" fontId="271" fillId="60" borderId="120" xfId="47" applyFont="1" applyFill="1" applyBorder="1" applyAlignment="1">
      <alignment horizontal="center" vertical="top"/>
    </xf>
    <xf numFmtId="0" fontId="222" fillId="0" borderId="139" xfId="47" applyFont="1" applyBorder="1" applyAlignment="1">
      <alignment horizontal="center" vertical="top"/>
    </xf>
    <xf numFmtId="0" fontId="224" fillId="0" borderId="118" xfId="47" applyFont="1" applyBorder="1" applyAlignment="1"/>
    <xf numFmtId="0" fontId="273" fillId="98" borderId="0" xfId="47" applyFont="1" applyFill="1" applyAlignment="1">
      <alignment horizontal="center"/>
    </xf>
    <xf numFmtId="0" fontId="274" fillId="98" borderId="0" xfId="47" applyFont="1" applyFill="1" applyAlignment="1"/>
    <xf numFmtId="0" fontId="275" fillId="0" borderId="116" xfId="47" applyFont="1" applyBorder="1" applyAlignment="1">
      <alignment horizontal="left" vertical="top" wrapText="1"/>
    </xf>
    <xf numFmtId="0" fontId="275" fillId="0" borderId="117" xfId="47" applyFont="1" applyBorder="1" applyAlignment="1">
      <alignment horizontal="left" vertical="top" wrapText="1"/>
    </xf>
  </cellXfs>
  <cellStyles count="51">
    <cellStyle name="20% – колірна тема 1" xfId="24" builtinId="30" hidden="1"/>
    <cellStyle name="20% – колірна тема 2" xfId="28" builtinId="34" hidden="1"/>
    <cellStyle name="20% – колірна тема 3" xfId="32" builtinId="38" hidden="1"/>
    <cellStyle name="20% – колірна тема 4" xfId="36" builtinId="42" hidden="1"/>
    <cellStyle name="20% – колірна тема 5" xfId="40" builtinId="46" hidden="1"/>
    <cellStyle name="20% – колірна тема 6" xfId="44" builtinId="50" hidden="1"/>
    <cellStyle name="40% – колірна тема 1" xfId="25" builtinId="31" hidden="1"/>
    <cellStyle name="40% – колірна тема 2" xfId="29" builtinId="35" hidden="1"/>
    <cellStyle name="40% – колірна тема 3" xfId="33" builtinId="39" hidden="1"/>
    <cellStyle name="40% – колірна тема 4" xfId="37" builtinId="43" hidden="1"/>
    <cellStyle name="40% – колірна тема 5" xfId="41" builtinId="47" hidden="1"/>
    <cellStyle name="40% – колірна тема 6" xfId="45" builtinId="51" hidden="1"/>
    <cellStyle name="60% – колірна тема 1" xfId="26" builtinId="32" hidden="1"/>
    <cellStyle name="60% – колірна тема 2" xfId="30" builtinId="36" hidden="1"/>
    <cellStyle name="60% – колірна тема 3" xfId="34" builtinId="40" hidden="1"/>
    <cellStyle name="60% – колірна тема 4" xfId="38" builtinId="44" hidden="1"/>
    <cellStyle name="60% – колірна тема 5" xfId="42" builtinId="48" hidden="1"/>
    <cellStyle name="60% – колірна тема 6" xfId="46" builtinId="52" hidden="1"/>
    <cellStyle name="Ввід" xfId="14" builtinId="20" hidden="1"/>
    <cellStyle name="Відсотковий" xfId="2" builtinId="5"/>
    <cellStyle name="Гарний" xfId="11" builtinId="26" hidden="1"/>
    <cellStyle name="Гіперпосилання" xfId="1" builtinId="8"/>
    <cellStyle name="Грошовий" xfId="4" builtinId="4"/>
    <cellStyle name="Заголовок 1" xfId="7" builtinId="16" hidden="1"/>
    <cellStyle name="Заголовок 2" xfId="8" builtinId="17" hidden="1"/>
    <cellStyle name="Заголовок 3" xfId="9" builtinId="18" hidden="1"/>
    <cellStyle name="Заголовок 4" xfId="10" builtinId="19" hidden="1"/>
    <cellStyle name="Звичайний" xfId="0" builtinId="0"/>
    <cellStyle name="Звичайний 3" xfId="47" xr:uid="{00000000-0005-0000-0000-000022000000}"/>
    <cellStyle name="Звичайний 4" xfId="48" xr:uid="{00000000-0005-0000-0000-000023000000}"/>
    <cellStyle name="Звичайний 5" xfId="49" xr:uid="{00000000-0005-0000-0000-000024000000}"/>
    <cellStyle name="Звичайний 6" xfId="50" xr:uid="{00000000-0005-0000-0000-000025000000}"/>
    <cellStyle name="Зв'язана клітинка" xfId="17" builtinId="24" hidden="1"/>
    <cellStyle name="Колірна тема 1" xfId="23" builtinId="29" hidden="1"/>
    <cellStyle name="Колірна тема 2" xfId="27" builtinId="33" hidden="1"/>
    <cellStyle name="Колірна тема 3" xfId="31" builtinId="37" hidden="1"/>
    <cellStyle name="Колірна тема 4" xfId="35" builtinId="41" hidden="1"/>
    <cellStyle name="Колірна тема 5" xfId="39" builtinId="45" hidden="1"/>
    <cellStyle name="Колірна тема 6" xfId="43" builtinId="49" hidden="1"/>
    <cellStyle name="Контрольна клітинка" xfId="18" builtinId="23" hidden="1"/>
    <cellStyle name="Назва" xfId="6" builtinId="15" hidden="1"/>
    <cellStyle name="Нейтральний" xfId="13" builtinId="28" hidden="1"/>
    <cellStyle name="Обчислення" xfId="16" builtinId="22" hidden="1"/>
    <cellStyle name="Обычный 2" xfId="3" xr:uid="{00000000-0005-0000-0000-00002B000000}"/>
    <cellStyle name="Переглянуте гіперпосилання" xfId="5" builtinId="9" hidden="1"/>
    <cellStyle name="Підсумок" xfId="22" builtinId="25" hidden="1"/>
    <cellStyle name="Поганий" xfId="12" builtinId="27" hidden="1"/>
    <cellStyle name="Примітка" xfId="20" builtinId="10" hidden="1"/>
    <cellStyle name="Результат" xfId="15" builtinId="21" hidden="1"/>
    <cellStyle name="Текст попередження" xfId="19" builtinId="11" hidden="1"/>
    <cellStyle name="Текст пояснення" xfId="21" builtinId="53" hidden="1"/>
  </cellStyles>
  <dxfs count="11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numFmt numFmtId="30" formatCode="@"/>
      <fill>
        <patternFill patternType="solid">
          <fgColor indexed="64"/>
          <bgColor rgb="FFFFFFFF"/>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2"/>
        <color theme="0"/>
        <name val="Book Antiqua"/>
        <scheme val="none"/>
      </font>
      <fill>
        <patternFill patternType="solid">
          <fgColor indexed="64"/>
          <bgColor theme="9" tint="-0.499984740745262"/>
        </patternFill>
      </fill>
      <border diagonalUp="0" diagonalDown="0" outline="0">
        <left style="thin">
          <color auto="1"/>
        </left>
        <right style="thin">
          <color auto="1"/>
        </right>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scheme val="none"/>
      </font>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scheme val="none"/>
      </font>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style="dashed">
          <color auto="1"/>
        </bottom>
      </border>
    </dxf>
    <dxf>
      <border outline="0">
        <top style="dashed">
          <color auto="1"/>
        </top>
      </border>
    </dxf>
    <dxf>
      <border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dxf>
    <dxf>
      <border outline="0">
        <bottom style="dashed">
          <color auto="1"/>
        </bottom>
      </border>
    </dxf>
    <dxf>
      <font>
        <b/>
        <i val="0"/>
        <strike val="0"/>
        <condense val="0"/>
        <extend val="0"/>
        <outline val="0"/>
        <shadow val="0"/>
        <u/>
        <vertAlign val="baseline"/>
        <sz val="10"/>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bottom/>
      </border>
    </dxf>
    <dxf>
      <alignment horizontal="general" vertical="bottom" textRotation="0" wrapText="0" indent="0" justifyLastLine="0" shrinkToFit="0" readingOrder="0"/>
    </dxf>
    <dxf>
      <border outline="0">
        <top style="medium">
          <color theme="1"/>
        </top>
      </border>
    </dxf>
    <dxf>
      <border outline="0">
        <bottom style="medium">
          <color theme="1"/>
        </bottom>
      </border>
    </dxf>
    <dxf>
      <font>
        <b/>
        <i val="0"/>
        <strike val="0"/>
        <condense val="0"/>
        <extend val="0"/>
        <outline val="0"/>
        <shadow val="0"/>
        <u val="none"/>
        <vertAlign val="baseline"/>
        <sz val="11"/>
        <color theme="0"/>
        <name val="Calibri"/>
        <family val="2"/>
        <charset val="204"/>
        <scheme val="minor"/>
      </font>
      <fill>
        <patternFill patternType="solid">
          <fgColor theme="1"/>
          <bgColor theme="1"/>
        </patternFill>
      </fill>
      <border diagonalUp="0" diagonalDown="0" outline="0">
        <left style="thin">
          <color theme="1"/>
        </left>
        <right style="thin">
          <color theme="1"/>
        </right>
        <top/>
        <bottom/>
      </border>
    </dxf>
    <dxf>
      <font>
        <b val="0"/>
        <i val="0"/>
        <strike val="0"/>
        <condense val="0"/>
        <extend val="0"/>
        <outline val="0"/>
        <shadow val="0"/>
        <u val="none"/>
        <vertAlign val="baseline"/>
        <sz val="11"/>
        <color theme="1"/>
        <name val="Calibri"/>
        <scheme val="none"/>
      </font>
      <alignment horizontal="left" vertical="center" textRotation="0" wrapText="0" indent="1" justifyLastLine="0" shrinkToFit="0" readingOrder="0"/>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border diagonalUp="0" diagonalDown="0" outline="0">
        <left style="thin">
          <color auto="1"/>
        </left>
        <right style="thin">
          <color auto="1"/>
        </right>
        <top/>
        <bottom/>
      </border>
    </dxf>
    <dxf>
      <border outline="0">
        <top style="thin">
          <color indexed="64"/>
        </top>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0" tint="-0.14999847407452621"/>
          <bgColor theme="0" tint="-0.14999847407452621"/>
        </patternFill>
      </fill>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0" tint="-0.14999847407452621"/>
          <bgColor theme="0" tint="-0.14999847407452621"/>
        </patternFill>
      </fill>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border diagonalUp="0" diagonalDown="0">
        <left style="thin">
          <color theme="1"/>
        </left>
        <right style="thin">
          <color theme="1"/>
        </right>
        <top style="thin">
          <color theme="1"/>
        </top>
        <bottom style="thin">
          <color theme="1"/>
        </bottom>
        <vertical/>
        <horizontal/>
      </border>
    </dxf>
    <dxf>
      <border outline="0">
        <top style="medium">
          <color theme="1"/>
        </top>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solid">
          <fgColor theme="1"/>
          <bgColor theme="1"/>
        </patternFill>
      </fill>
      <border diagonalUp="0" diagonalDown="0" outline="0">
        <left style="thin">
          <color theme="1"/>
        </left>
        <right style="thin">
          <color theme="1"/>
        </right>
        <top/>
        <bottom/>
      </border>
    </dxf>
    <dxf>
      <numFmt numFmtId="0" formatCode="General"/>
    </dxf>
    <dxf>
      <numFmt numFmtId="0" formatCode="General"/>
    </dxf>
    <dxf>
      <fill>
        <patternFill patternType="none">
          <fgColor indexed="64"/>
          <bgColor indexed="65"/>
        </patternFill>
      </fill>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top style="thin">
          <color indexed="64"/>
        </top>
      </border>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strike val="0"/>
        <outline val="0"/>
        <shadow val="0"/>
        <u val="none"/>
        <vertAlign val="baseline"/>
        <sz val="11"/>
        <color theme="0"/>
        <name val="Calibri"/>
      </font>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strike val="0"/>
        <outline val="0"/>
        <shadow val="0"/>
        <u val="none"/>
        <vertAlign val="baseline"/>
        <sz val="11"/>
        <color theme="0"/>
        <name val="Calibri"/>
      </font>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strike val="0"/>
        <outline val="0"/>
        <shadow val="0"/>
        <u val="none"/>
        <vertAlign val="baseline"/>
        <sz val="11"/>
        <color theme="0"/>
        <name val="Calibri"/>
      </font>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strike val="0"/>
        <outline val="0"/>
        <shadow val="0"/>
        <u val="none"/>
        <vertAlign val="baseline"/>
        <sz val="11"/>
        <color theme="0"/>
        <name val="Calibri"/>
        <scheme val="none"/>
      </font>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1"/>
        <color theme="0"/>
        <name val="Calibri"/>
      </font>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strike val="0"/>
        <outline val="0"/>
        <shadow val="0"/>
        <u val="none"/>
        <vertAlign val="baseline"/>
        <sz val="11"/>
        <color theme="0"/>
        <name val="Calibri"/>
        <scheme val="none"/>
      </font>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strike val="0"/>
        <outline val="0"/>
        <shadow val="0"/>
        <u val="none"/>
        <vertAlign val="baseline"/>
        <sz val="11"/>
        <color theme="0"/>
        <name val="Calibri"/>
        <scheme val="none"/>
      </font>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auto="1"/>
        </top>
      </border>
    </dxf>
    <dxf>
      <border outline="0">
        <right style="thin">
          <color indexed="64"/>
        </right>
        <bottom style="thin">
          <color indexed="64"/>
        </bottom>
      </border>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rgb="FFFFFFFF"/>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Trebuchet MS"/>
        <scheme val="none"/>
      </font>
      <fill>
        <patternFill patternType="solid">
          <fgColor indexed="64"/>
          <bgColor rgb="FFFFFFFF"/>
        </patternFill>
      </fill>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rgb="FF000000"/>
        <name val="Trebuchet MS"/>
        <scheme val="none"/>
      </font>
      <fill>
        <patternFill patternType="solid">
          <fgColor indexed="64"/>
          <bgColor rgb="FFFFFFFF"/>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Trebuchet MS"/>
        <scheme val="none"/>
      </font>
      <fill>
        <patternFill patternType="solid">
          <fgColor indexed="64"/>
          <bgColor rgb="FFFFFFFF"/>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Trebuchet MS"/>
        <scheme val="none"/>
      </font>
      <fill>
        <patternFill patternType="solid">
          <fgColor indexed="64"/>
          <bgColor rgb="FFFFFFFF"/>
        </patternFill>
      </fill>
      <alignment horizontal="left"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2"/>
        <color theme="0"/>
        <name val="Trebuchet MS"/>
        <scheme val="none"/>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2"/>
        <color rgb="FFFFFFFF"/>
        <name val="Trebuchet MS"/>
        <scheme val="none"/>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auto="1"/>
        </left>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auto="1"/>
        <name val="Merriweather"/>
        <scheme val="none"/>
      </font>
      <numFmt numFmtId="0" formatCode="Genera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bottom/>
        <vertical style="thin">
          <color auto="1"/>
        </vertical>
        <horizontal style="thin">
          <color auto="1"/>
        </horizontal>
      </border>
    </dxf>
    <dxf>
      <border diagonalUp="0" diagonalDown="0">
        <left style="thin">
          <color auto="1"/>
        </left>
        <right style="thin">
          <color auto="1"/>
        </right>
        <top style="thin">
          <color auto="1"/>
        </top>
        <bottom style="thin">
          <color auto="1"/>
        </bottom>
      </border>
    </dxf>
    <dxf>
      <border>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left style="thin">
          <color auto="1"/>
        </left>
        <right style="thin">
          <color auto="1"/>
        </right>
        <top/>
        <bottom/>
        <vertical style="thin">
          <color auto="1"/>
        </vertical>
        <horizontal style="thin">
          <color auto="1"/>
        </horizontal>
      </border>
    </dxf>
    <dxf>
      <alignment horizontal="general" vertical="bottom" textRotation="0" wrapText="0" indent="0" justifyLastLine="0" shrinkToFit="0" readingOrder="0"/>
    </dxf>
    <dxf>
      <numFmt numFmtId="30" formatCode="@"/>
      <alignment textRotation="0" wrapText="0" indent="0" justifyLastLine="0" shrinkToFit="0" readingOrder="0"/>
    </dxf>
    <dxf>
      <border outline="0">
        <top style="thin">
          <color indexed="64"/>
        </top>
      </border>
    </dxf>
    <dxf>
      <alignment textRotation="0" wrapText="0" indent="0" justifyLastLine="0" shrinkToFit="0" readingOrder="0"/>
    </dxf>
    <dxf>
      <border outline="0">
        <bottom style="thin">
          <color auto="1"/>
        </bottom>
      </border>
    </dxf>
    <dxf>
      <alignment textRotation="0" wrapText="0" indent="0" justifyLastLine="0" shrinkToFit="0" readingOrder="0"/>
    </dxf>
    <dxf>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0" formatCode="@"/>
      <alignment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top style="thin">
          <color indexed="64"/>
        </top>
      </border>
    </dxf>
    <dxf>
      <alignment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textRotation="0" wrapText="0" indent="0" justifyLastLine="0" shrinkToFit="0" readingOrder="0"/>
      <border diagonalUp="0" diagonalDown="0" outline="0">
        <left style="thin">
          <color auto="1"/>
        </left>
        <right style="thin">
          <color auto="1"/>
        </right>
        <top/>
        <bottom/>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alignment horizontal="left" vertical="top"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theme="9" tint="-0.499984740745262"/>
        </patternFill>
      </fill>
      <alignment textRotation="0" wrapText="0" indent="0" justifyLastLine="0" shrinkToFit="0" readingOrder="0"/>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font>
      <fill>
        <patternFill patternType="none">
          <fgColor indexed="64"/>
          <bgColor auto="1"/>
        </patternFill>
      </fill>
      <border diagonalUp="0" diagonalDown="0" outline="0">
        <left style="medium">
          <color indexed="64"/>
        </left>
        <right style="medium">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dxf>
    <dxf>
      <font>
        <strike val="0"/>
        <outline val="0"/>
        <shadow val="0"/>
        <u val="none"/>
        <vertAlign val="baseline"/>
        <sz val="11"/>
        <color theme="1"/>
      </font>
      <fill>
        <patternFill patternType="none">
          <fgColor indexed="64"/>
          <bgColor auto="1"/>
        </patternFill>
      </fill>
    </dxf>
    <dxf>
      <font>
        <b/>
        <i/>
        <strike val="0"/>
        <condense val="0"/>
        <extend val="0"/>
        <outline val="0"/>
        <shadow val="0"/>
        <u val="none"/>
        <vertAlign val="baseline"/>
        <sz val="11"/>
        <color theme="1"/>
        <name val="Segoe UI"/>
        <scheme val="none"/>
      </font>
      <fill>
        <patternFill patternType="none">
          <fgColor indexed="64"/>
          <bgColor auto="1"/>
        </patternFill>
      </fill>
      <alignment horizontal="left" vertical="top" textRotation="0" wrapText="0" indent="0" justifyLastLine="0" shrinkToFit="0" readingOrder="0"/>
    </dxf>
    <dxf>
      <font>
        <strike val="0"/>
        <outline val="0"/>
        <shadow val="0"/>
        <u val="none"/>
        <sz val="11"/>
        <name val="Calibri"/>
        <scheme val="minor"/>
      </font>
      <fill>
        <patternFill patternType="none">
          <fgColor indexed="64"/>
          <bgColor auto="1"/>
        </patternFill>
      </fill>
    </dxf>
    <dxf>
      <font>
        <strike val="0"/>
        <outline val="0"/>
        <shadow val="0"/>
        <u val="none"/>
        <sz val="11"/>
        <name val="Calibri"/>
        <scheme val="minor"/>
      </font>
      <fill>
        <patternFill patternType="none">
          <fgColor indexed="64"/>
          <bgColor auto="1"/>
        </patternFill>
      </fill>
    </dxf>
    <dxf>
      <font>
        <strike val="0"/>
        <outline val="0"/>
        <shadow val="0"/>
        <u val="none"/>
        <sz val="11"/>
        <name val="Calibri"/>
        <scheme val="minor"/>
      </font>
      <fill>
        <patternFill patternType="none">
          <fgColor indexed="64"/>
          <bgColor auto="1"/>
        </patternFill>
      </fill>
    </dxf>
    <dxf>
      <font>
        <strike val="0"/>
        <outline val="0"/>
        <shadow val="0"/>
        <u val="none"/>
        <sz val="11"/>
        <name val="Calibri"/>
        <scheme val="minor"/>
      </font>
      <fill>
        <patternFill patternType="none">
          <fgColor indexed="64"/>
          <bgColor auto="1"/>
        </patternFill>
      </fill>
    </dxf>
    <dxf>
      <font>
        <strike val="0"/>
        <outline val="0"/>
        <shadow val="0"/>
        <u val="none"/>
        <sz val="11"/>
        <name val="Calibri"/>
        <scheme val="minor"/>
      </font>
      <fill>
        <patternFill patternType="none">
          <fgColor indexed="64"/>
          <bgColor auto="1"/>
        </patternFill>
      </fill>
    </dxf>
    <dxf>
      <font>
        <strike val="0"/>
        <outline val="0"/>
        <shadow val="0"/>
        <u val="none"/>
        <sz val="11"/>
        <name val="Calibri"/>
        <scheme val="minor"/>
      </font>
      <fill>
        <patternFill patternType="none">
          <fgColor indexed="64"/>
          <bgColor auto="1"/>
        </patternFill>
      </fill>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A47944"/>
        </left>
        <right/>
        <top/>
        <bottom/>
      </border>
    </dxf>
    <dxf>
      <font>
        <strike val="0"/>
        <outline val="0"/>
        <shadow val="0"/>
        <u val="none"/>
        <sz val="11"/>
        <name val="Calibri"/>
        <scheme val="minor"/>
      </font>
      <fill>
        <patternFill patternType="none">
          <fgColor indexed="64"/>
          <bgColor auto="1"/>
        </patternFill>
      </fill>
    </dxf>
    <dxf>
      <font>
        <b val="0"/>
        <i val="0"/>
        <strike val="0"/>
        <condense val="0"/>
        <extend val="0"/>
        <outline val="0"/>
        <shadow val="0"/>
        <u val="none"/>
        <vertAlign val="baseline"/>
        <sz val="11"/>
        <color theme="0"/>
        <name val="Calibri"/>
        <scheme val="minor"/>
      </font>
      <fill>
        <patternFill patternType="none">
          <fgColor indexed="64"/>
          <bgColor auto="1"/>
        </patternFill>
      </fill>
    </dxf>
    <dxf>
      <font>
        <b val="0"/>
        <i val="0"/>
        <strike val="0"/>
        <condense val="0"/>
        <extend val="0"/>
        <outline val="0"/>
        <shadow val="0"/>
        <u val="none"/>
        <vertAlign val="baseline"/>
        <sz val="11"/>
        <color auto="1"/>
        <name val="Calibri"/>
        <scheme val="none"/>
      </font>
      <fill>
        <patternFill patternType="none">
          <fgColor indexed="64"/>
          <bgColor auto="1"/>
        </patternFill>
      </fill>
    </dxf>
    <dxf>
      <font>
        <strike val="0"/>
        <outline val="0"/>
        <shadow val="0"/>
        <u val="none"/>
        <vertAlign val="baseline"/>
        <sz val="11"/>
        <color auto="1"/>
        <name val="Calibri"/>
        <scheme val="none"/>
      </font>
      <fill>
        <patternFill patternType="none">
          <fgColor indexed="64"/>
          <bgColor auto="1"/>
        </patternFill>
      </fill>
    </dxf>
    <dxf>
      <font>
        <strike val="0"/>
        <outline val="0"/>
        <shadow val="0"/>
        <u val="none"/>
        <vertAlign val="baseline"/>
        <sz val="11"/>
        <color auto="1"/>
        <name val="Calibri"/>
        <scheme val="none"/>
      </font>
      <fill>
        <patternFill patternType="none">
          <fgColor indexed="64"/>
          <bgColor auto="1"/>
        </patternFill>
      </fill>
    </dxf>
    <dxf>
      <font>
        <strike val="0"/>
        <outline val="0"/>
        <shadow val="0"/>
        <u val="none"/>
        <vertAlign val="baseline"/>
        <sz val="11"/>
        <color theme="0"/>
        <name val="Calibri"/>
        <scheme val="none"/>
      </font>
      <fill>
        <patternFill patternType="none">
          <fgColor indexed="64"/>
          <bgColor auto="1"/>
        </patternFill>
      </fill>
    </dxf>
    <dxf>
      <font>
        <b val="0"/>
        <i val="0"/>
        <strike val="0"/>
        <condense val="0"/>
        <extend val="0"/>
        <outline val="0"/>
        <shadow val="0"/>
        <u val="none"/>
        <vertAlign val="baseline"/>
        <sz val="11"/>
        <color theme="1"/>
        <name val="Calibri"/>
        <scheme val="minor"/>
      </font>
      <border diagonalUp="0" diagonalDown="0" outline="0">
        <left style="thin">
          <color auto="1"/>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alignment horizontal="right" textRotation="0" indent="0" justifyLastLine="0" shrinkToFit="0" readingOrder="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alignment horizontal="right" textRotation="0" indent="0" justifyLastLine="0" shrinkToFit="0" readingOrder="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8"/>
        <color rgb="FF000000"/>
        <name val="Arial"/>
        <scheme val="none"/>
      </font>
      <alignment horizontal="right"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strike val="0"/>
        <outline val="0"/>
        <shadow val="0"/>
        <u val="none"/>
        <vertAlign val="baseline"/>
        <sz val="11"/>
      </font>
      <alignment horizontal="right" textRotation="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1"/>
      </font>
      <alignment horizontal="right" textRotation="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1"/>
      </font>
      <alignment horizontal="right" textRotation="0" indent="0" justifyLastLine="0" shrinkToFit="0" readingOrder="0"/>
    </dxf>
    <dxf>
      <border outline="0">
        <bottom style="thin">
          <color auto="1"/>
        </bottom>
      </border>
    </dxf>
    <dxf>
      <font>
        <strike val="0"/>
        <outline val="0"/>
        <shadow val="0"/>
        <u val="none"/>
        <vertAlign val="baseline"/>
        <sz val="11"/>
      </font>
      <alignment horizontal="right" textRotation="0" indent="0" justifyLastLine="0" shrinkToFit="0" readingOrder="0"/>
    </dxf>
    <dxf>
      <font>
        <strike val="0"/>
        <outline val="0"/>
        <shadow val="0"/>
        <u val="none"/>
        <vertAlign val="baseline"/>
        <sz val="11"/>
      </font>
      <numFmt numFmtId="0" formatCode="General"/>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font>
      <border diagonalUp="0" diagonalDown="0" outline="0">
        <left style="thin">
          <color indexed="64"/>
        </left>
        <right/>
        <top style="thin">
          <color indexed="64"/>
        </top>
        <bottom style="thin">
          <color indexed="64"/>
        </bottom>
      </border>
    </dxf>
    <dxf>
      <font>
        <strike val="0"/>
        <outline val="0"/>
        <shadow val="0"/>
        <u val="none"/>
        <vertAlign val="baseline"/>
        <sz val="1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border outline="0">
        <right style="thin">
          <color indexed="64"/>
        </right>
        <bottom style="thin">
          <color indexed="64"/>
        </bottom>
      </border>
    </dxf>
    <dxf>
      <font>
        <strike val="0"/>
        <outline val="0"/>
        <shadow val="0"/>
        <u val="none"/>
        <vertAlign val="baseline"/>
        <sz val="11"/>
      </font>
      <fill>
        <patternFill patternType="none">
          <fgColor indexed="64"/>
          <bgColor auto="1"/>
        </patternFill>
      </fill>
    </dxf>
    <dxf>
      <font>
        <strike val="0"/>
        <outline val="0"/>
        <shadow val="0"/>
        <u val="none"/>
        <vertAlign val="baseline"/>
        <sz val="11"/>
      </font>
      <fill>
        <patternFill patternType="none">
          <fgColor indexed="64"/>
          <bgColor auto="1"/>
        </patternFill>
      </fill>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outline="0">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border diagonalUp="0" diagonalDown="0" outline="0">
        <left style="thin">
          <color indexed="64"/>
        </left>
        <right style="thin">
          <color indexed="64"/>
        </right>
        <top/>
        <bottom/>
      </border>
    </dxf>
    <dxf>
      <alignment horizontal="left" vertical="top" textRotation="0" wrapText="0" indent="0" justifyLastLine="0" shrinkToFit="0" readingOrder="0"/>
      <border diagonalUp="0" diagonalDown="0">
        <left style="thin">
          <color indexed="64"/>
        </left>
        <right/>
        <top style="thin">
          <color indexed="64"/>
        </top>
        <bottom style="thin">
          <color indexed="64"/>
        </bottom>
      </border>
    </dxf>
    <dxf>
      <alignment horizontal="left" vertical="top" textRotation="0" wrapText="0" indent="0" justifyLastLine="0" shrinkToFit="0" readingOrder="0"/>
      <border diagonalUp="0" diagonalDown="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tint="4.9989318521683403E-2"/>
        </patternFill>
      </fill>
      <alignment textRotation="0" wrapText="0" justifyLastLine="0" shrinkToFit="0" readingOrder="0"/>
      <border diagonalUp="0" diagonalDown="0">
        <left style="thin">
          <color auto="1"/>
        </left>
        <right style="thin">
          <color auto="1"/>
        </right>
        <top/>
        <bottom/>
      </border>
    </dxf>
    <dxf>
      <alignment horizontal="left" vertical="top" textRotation="0" wrapText="0" indent="0" justifyLastLine="0" shrinkToFit="0" readingOrder="0"/>
      <border diagonalUp="0" diagonalDown="0">
        <left style="thin">
          <color indexed="64"/>
        </left>
        <right/>
        <top style="thin">
          <color indexed="64"/>
        </top>
        <bottom style="thin">
          <color indexed="64"/>
        </bottom>
      </border>
    </dxf>
    <dxf>
      <alignment horizontal="left" vertical="top" textRotation="0" wrapText="0" indent="0" justifyLastLine="0" shrinkToFit="0" readingOrder="0"/>
      <border diagonalUp="0" diagonalDown="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dxf>
    <dxf>
      <border outline="0">
        <bottom style="thin">
          <color auto="1"/>
        </bottom>
      </border>
    </dxf>
    <dxf>
      <alignment textRotation="0" wrapText="0" justifyLastLine="0" shrinkToFit="0" readingOrder="0"/>
    </dxf>
    <dxf>
      <alignment horizontal="left" vertical="bottom" textRotation="0" wrapText="0" indent="0" justifyLastLine="0" shrinkToFit="0" readingOrder="0"/>
      <border diagonalUp="0" diagonalDown="0">
        <left style="thin">
          <color indexed="64"/>
        </left>
        <right/>
        <top style="thin">
          <color indexed="64"/>
        </top>
        <bottom style="thin">
          <color indexed="64"/>
        </bottom>
      </border>
    </dxf>
    <dxf>
      <alignment vertical="bottom" textRotation="0" wrapText="0" indent="0" justifyLastLine="0" shrinkToFit="0" readingOrder="0"/>
      <border diagonalUp="0" diagonalDown="0">
        <left style="thin">
          <color indexed="64"/>
        </left>
        <right/>
        <top style="thin">
          <color indexed="64"/>
        </top>
        <bottom style="thin">
          <color indexed="64"/>
        </bottom>
      </border>
    </dxf>
    <dxf>
      <alignment vertical="bottom" textRotation="0" wrapText="0" indent="0" justifyLastLine="0" shrinkToFit="0" readingOrder="0"/>
      <border diagonalUp="0" diagonalDown="0">
        <left style="thin">
          <color indexed="64"/>
        </left>
        <right/>
        <top style="thin">
          <color indexed="64"/>
        </top>
        <bottom style="thin">
          <color indexed="64"/>
        </bottom>
      </border>
    </dxf>
    <dxf>
      <alignment vertical="bottom" textRotation="0" wrapText="0" indent="0" justifyLastLine="0" shrinkToFit="0" readingOrder="0"/>
      <border diagonalUp="0" diagonalDown="0">
        <left style="thin">
          <color indexed="64"/>
        </left>
        <right/>
        <top style="thin">
          <color indexed="64"/>
        </top>
        <bottom style="thin">
          <color indexed="64"/>
        </bottom>
      </border>
    </dxf>
    <dxf>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Times New Roman"/>
        <scheme val="none"/>
      </font>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vertical="bottom" textRotation="0" wrapText="0" indent="0" justifyLastLine="0" shrinkToFit="0" readingOrder="0"/>
      <border diagonalUp="0" diagonalDown="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tint="4.9989318521683403E-2"/>
        </patternFill>
      </fill>
      <border diagonalUp="0" diagonalDown="0" outline="0">
        <left style="thin">
          <color auto="1"/>
        </left>
        <right style="thin">
          <color auto="1"/>
        </right>
        <top/>
        <bottom/>
      </border>
    </dxf>
    <dxf>
      <font>
        <b val="0"/>
        <strike val="0"/>
        <outline val="0"/>
        <shadow val="0"/>
        <vertAlign val="baseline"/>
        <sz val="11"/>
        <name val="Calibri"/>
        <scheme val="minor"/>
      </font>
      <fill>
        <patternFill patternType="none">
          <fgColor indexed="64"/>
          <bgColor auto="1"/>
        </patternFill>
      </fill>
      <alignment horizontal="general" vertical="bottom" textRotation="0" wrapText="0" indent="0" justifyLastLine="0" shrinkToFit="0" readingOrder="0"/>
    </dxf>
    <dxf>
      <font>
        <b val="0"/>
        <strike val="0"/>
        <outline val="0"/>
        <shadow val="0"/>
        <vertAlign val="baseline"/>
        <sz val="11"/>
        <name val="Calibri"/>
        <scheme val="minor"/>
      </font>
      <fill>
        <patternFill patternType="none">
          <fgColor indexed="64"/>
          <bgColor auto="1"/>
        </patternFill>
      </fill>
      <alignment horizontal="general" vertical="bottom" textRotation="0" wrapText="0" indent="0" justifyLastLine="0" shrinkToFit="0" readingOrder="0"/>
    </dxf>
    <dxf>
      <font>
        <b val="0"/>
        <strike val="0"/>
        <outline val="0"/>
        <shadow val="0"/>
        <vertAlign val="baseline"/>
        <sz val="11"/>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0" indent="0" justifyLastLine="0" shrinkToFit="0" readingOrder="0"/>
    </dxf>
    <dxf>
      <font>
        <b val="0"/>
        <i/>
        <strike val="0"/>
        <condense val="0"/>
        <extend val="0"/>
        <outline val="0"/>
        <shadow val="0"/>
        <u val="none"/>
        <vertAlign val="baseline"/>
        <sz val="11"/>
        <color rgb="FF000000"/>
        <name val="Calibri"/>
        <scheme val="minor"/>
      </font>
      <fill>
        <patternFill patternType="none">
          <fgColor indexed="64"/>
          <bgColor auto="1"/>
        </patternFill>
      </fill>
      <alignment horizontal="left" vertical="center" textRotation="0" wrapText="0" indent="0" justifyLastLine="0" shrinkToFit="0" readingOrder="0"/>
    </dxf>
    <dxf>
      <font>
        <b val="0"/>
        <strike val="0"/>
        <outline val="0"/>
        <shadow val="0"/>
        <vertAlign val="baseline"/>
        <sz val="11"/>
        <name val="Calibri"/>
        <scheme val="minor"/>
      </font>
      <fill>
        <patternFill patternType="none">
          <fgColor indexed="64"/>
          <bgColor auto="1"/>
        </patternFill>
      </fill>
      <alignment horizontal="general" vertical="bottom" textRotation="0" wrapText="0" indent="0" justifyLastLine="0" shrinkToFit="0" readingOrder="0"/>
    </dxf>
    <dxf>
      <border outline="0">
        <bottom style="thick">
          <color theme="0"/>
        </bottom>
      </border>
    </dxf>
    <dxf>
      <font>
        <b val="0"/>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border outline="0">
        <top style="thin">
          <color indexed="64"/>
        </top>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dxf>
    <dxf>
      <font>
        <b val="0"/>
        <i val="0"/>
        <strike val="0"/>
        <condense val="0"/>
        <extend val="0"/>
        <outline val="0"/>
        <shadow val="0"/>
        <u val="none"/>
        <vertAlign val="baseline"/>
        <sz val="10"/>
        <color rgb="FF222222"/>
        <name val="Arial"/>
        <scheme val="none"/>
      </font>
      <fill>
        <patternFill patternType="none">
          <fgColor indexed="64"/>
          <bgColor auto="1"/>
        </patternFill>
      </fill>
      <alignment horizontal="general" vertical="center" textRotation="0" wrapText="0" indent="0" justifyLastLine="0" shrinkToFit="0" readingOrder="0"/>
    </dxf>
    <dxf>
      <font>
        <i val="0"/>
      </font>
      <fill>
        <patternFill patternType="none">
          <fgColor indexed="64"/>
          <bgColor auto="1"/>
        </patternFill>
      </fill>
    </dxf>
    <dxf>
      <font>
        <b val="0"/>
        <i val="0"/>
        <strike val="0"/>
        <condense val="0"/>
        <extend val="0"/>
        <outline val="0"/>
        <shadow val="0"/>
        <u val="none"/>
        <vertAlign val="baseline"/>
        <sz val="10"/>
        <color rgb="FF222222"/>
        <name val="Arial"/>
        <scheme val="none"/>
      </font>
      <fill>
        <patternFill patternType="none">
          <fgColor indexed="64"/>
          <bgColor auto="1"/>
        </patternFill>
      </fill>
      <alignment horizontal="general" vertical="center" textRotation="0" wrapText="0" indent="0" justifyLastLine="0" shrinkToFit="0" readingOrder="0"/>
    </dxf>
    <dxf>
      <font>
        <i val="0"/>
      </font>
      <fill>
        <patternFill patternType="none">
          <fgColor indexed="64"/>
          <bgColor auto="1"/>
        </patternFill>
      </fill>
    </dxf>
    <dxf>
      <font>
        <b/>
        <i val="0"/>
        <strike val="0"/>
        <condense val="0"/>
        <extend val="0"/>
        <outline val="0"/>
        <shadow val="0"/>
        <u val="none"/>
        <vertAlign val="baseline"/>
        <sz val="10"/>
        <color rgb="FF222222"/>
        <name val="Arial"/>
        <scheme val="none"/>
      </font>
      <fill>
        <patternFill patternType="none">
          <fgColor indexed="64"/>
          <bgColor auto="1"/>
        </patternFill>
      </fill>
      <alignment horizontal="center" vertical="center" textRotation="0" wrapText="1" indent="0" justifyLastLine="0" shrinkToFit="0" readingOrder="0"/>
      <border diagonalUp="0" diagonalDown="0" outline="0">
        <left style="medium">
          <color rgb="FFA2A9B1"/>
        </left>
        <right style="medium">
          <color rgb="FFA2A9B1"/>
        </right>
        <top/>
        <bottom/>
      </border>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dxf>
    <dxf>
      <font>
        <i val="0"/>
        <strike val="0"/>
        <outline val="0"/>
        <shadow val="0"/>
        <u val="none"/>
        <vertAlign val="baseline"/>
        <sz val="10"/>
        <color auto="1"/>
        <name val="Arial"/>
        <scheme val="none"/>
      </font>
      <fill>
        <patternFill patternType="none">
          <fgColor indexed="64"/>
          <bgColor auto="1"/>
        </patternFill>
      </fill>
    </dxf>
    <dxf>
      <font>
        <b/>
        <i val="0"/>
        <strike val="0"/>
        <condense val="0"/>
        <extend val="0"/>
        <outline val="0"/>
        <shadow val="0"/>
        <u val="none"/>
        <vertAlign val="baseline"/>
        <sz val="10"/>
        <color auto="1"/>
        <name val="Arial"/>
        <scheme val="none"/>
      </font>
      <fill>
        <patternFill patternType="none">
          <fgColor indexed="64"/>
          <bgColor auto="1"/>
        </patternFill>
      </fill>
      <alignment horizontal="center" vertical="center" textRotation="0" wrapText="1" indent="0" justifyLastLine="0" shrinkToFit="0" readingOrder="0"/>
      <border diagonalUp="0" diagonalDown="0" outline="0">
        <left style="medium">
          <color rgb="FFA2A9B1"/>
        </left>
        <right style="medium">
          <color rgb="FFA2A9B1"/>
        </right>
        <top/>
        <bottom/>
      </border>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dxf>
    <dxf>
      <font>
        <i val="0"/>
        <strike val="0"/>
        <outline val="0"/>
        <shadow val="0"/>
        <u val="none"/>
        <vertAlign val="baseline"/>
        <sz val="10"/>
        <color auto="1"/>
        <name val="Arial"/>
        <scheme val="none"/>
      </font>
      <fill>
        <patternFill patternType="none">
          <fgColor indexed="64"/>
          <bgColor auto="1"/>
        </patternFill>
      </fill>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dxf>
    <dxf>
      <font>
        <i val="0"/>
        <strike val="0"/>
        <outline val="0"/>
        <shadow val="0"/>
        <u val="none"/>
        <vertAlign val="baseline"/>
        <sz val="10"/>
        <color auto="1"/>
        <name val="Arial"/>
        <scheme val="none"/>
      </font>
      <fill>
        <patternFill patternType="none">
          <fgColor indexed="64"/>
          <bgColor auto="1"/>
        </patternFill>
      </fill>
    </dxf>
    <dxf>
      <font>
        <i val="0"/>
        <strike val="0"/>
        <outline val="0"/>
        <shadow val="0"/>
        <u val="none"/>
        <vertAlign val="baseline"/>
        <sz val="10"/>
        <color auto="1"/>
        <name val="Arial"/>
        <scheme val="none"/>
      </font>
      <fill>
        <patternFill patternType="none">
          <fgColor indexed="64"/>
          <bgColor auto="1"/>
        </patternFill>
      </fill>
    </dxf>
    <dxf>
      <font>
        <strike val="0"/>
        <outline val="0"/>
        <shadow val="0"/>
        <u val="none"/>
        <vertAlign val="baseline"/>
        <sz val="12"/>
        <name val="Calibri"/>
        <scheme val="minor"/>
      </font>
      <border diagonalUp="0" diagonalDown="0" outline="0">
        <left style="thin">
          <color indexed="64"/>
        </left>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dxf>
    <dxf>
      <border outline="0">
        <bottom style="thin">
          <color auto="1"/>
        </bottom>
      </border>
    </dxf>
    <dxf>
      <font>
        <strike val="0"/>
        <outline val="0"/>
        <shadow val="0"/>
        <u val="none"/>
        <vertAlign val="baseline"/>
        <sz val="12"/>
        <name val="Calibri"/>
        <scheme val="minor"/>
      </font>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numFmt numFmtId="0" formatCode="Genera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alignment horizontal="right" vertical="top"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dxf>
    <dxf>
      <border outline="0">
        <top style="thin">
          <color auto="1"/>
        </top>
      </border>
    </dxf>
    <dxf>
      <font>
        <strike val="0"/>
        <outline val="0"/>
        <shadow val="0"/>
        <u val="none"/>
        <vertAlign val="baseline"/>
        <sz val="12"/>
        <name val="Calibri"/>
        <scheme val="minor"/>
      </font>
    </dxf>
    <dxf>
      <border outline="0">
        <bottom style="thin">
          <color indexed="64"/>
        </bottom>
      </border>
    </dxf>
    <dxf>
      <font>
        <strike val="0"/>
        <outline val="0"/>
        <shadow val="0"/>
        <u val="none"/>
        <vertAlign val="baseline"/>
        <sz val="12"/>
        <name val="Calibri"/>
        <scheme val="minor"/>
      </font>
    </dxf>
    <dxf>
      <border outline="0">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1" indent="0" justifyLastLine="0" shrinkToFit="0" readingOrder="0"/>
    </dxf>
    <dxf>
      <font>
        <strike val="0"/>
        <outline val="0"/>
        <shadow val="0"/>
        <u val="none"/>
        <vertAlign val="baseline"/>
        <sz val="12"/>
        <name val="Calibri"/>
        <scheme val="minor"/>
      </font>
      <border diagonalUp="0" diagonalDown="0" outline="0">
        <left style="thin">
          <color auto="1"/>
        </left>
        <right/>
        <top style="thin">
          <color auto="1"/>
        </top>
        <bottom/>
      </border>
    </dxf>
    <dxf>
      <font>
        <strike val="0"/>
        <outline val="0"/>
        <shadow val="0"/>
        <u val="none"/>
        <vertAlign val="baseline"/>
        <sz val="12"/>
        <name val="Calibri"/>
        <scheme val="minor"/>
      </font>
      <numFmt numFmtId="0" formatCode="General"/>
      <border diagonalUp="0" diagonalDown="0" outline="0">
        <left style="thin">
          <color indexed="64"/>
        </left>
        <right/>
        <top style="thin">
          <color indexed="64"/>
        </top>
        <bottom style="thin">
          <color indexed="64"/>
        </bottom>
      </border>
    </dxf>
    <dxf>
      <font>
        <strike val="0"/>
        <outline val="0"/>
        <shadow val="0"/>
        <u val="none"/>
        <vertAlign val="baseline"/>
        <sz val="12"/>
        <name val="Calibri"/>
        <scheme val="minor"/>
      </font>
      <border diagonalUp="0" diagonalDown="0" outline="0">
        <left style="thin">
          <color auto="1"/>
        </left>
        <right/>
        <top style="thin">
          <color auto="1"/>
        </top>
        <bottom/>
      </border>
    </dxf>
    <dxf>
      <font>
        <strike val="0"/>
        <outline val="0"/>
        <shadow val="0"/>
        <u val="none"/>
        <vertAlign val="baseline"/>
        <sz val="12"/>
        <name val="Calibri"/>
        <scheme val="minor"/>
      </font>
      <border diagonalUp="0" diagonalDown="0" outline="0">
        <left style="thin">
          <color indexed="64"/>
        </left>
        <right/>
        <top style="thin">
          <color indexed="64"/>
        </top>
        <bottom style="thin">
          <color indexed="64"/>
        </bottom>
      </border>
    </dxf>
    <dxf>
      <font>
        <strike val="0"/>
        <outline val="0"/>
        <shadow val="0"/>
        <u val="none"/>
        <vertAlign val="baseline"/>
        <sz val="12"/>
        <name val="Calibri"/>
        <scheme val="minor"/>
      </font>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right style="thin">
          <color auto="1"/>
        </right>
        <top style="thin">
          <color auto="1"/>
        </top>
        <bottom/>
      </border>
    </dxf>
    <dxf>
      <font>
        <strike val="0"/>
        <outline val="0"/>
        <shadow val="0"/>
        <u val="none"/>
        <vertAlign val="baseline"/>
        <sz val="12"/>
        <name val="Calibri"/>
        <scheme val="minor"/>
      </font>
      <border diagonalUp="0" diagonalDown="0" outline="0">
        <left/>
        <right style="thin">
          <color indexed="64"/>
        </right>
        <top style="thin">
          <color indexed="64"/>
        </top>
        <bottom style="thin">
          <color indexed="64"/>
        </bottom>
      </border>
    </dxf>
    <dxf>
      <border outline="0">
        <top style="thin">
          <color auto="1"/>
        </top>
      </border>
    </dxf>
    <dxf>
      <font>
        <strike val="0"/>
        <outline val="0"/>
        <shadow val="0"/>
        <u val="none"/>
        <vertAlign val="baseline"/>
        <sz val="12"/>
        <name val="Calibri"/>
        <scheme val="minor"/>
      </font>
    </dxf>
    <dxf>
      <border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dxf>
    <dxf>
      <border>
        <bottom style="thin">
          <color indexed="64"/>
        </bottom>
      </border>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Calibri"/>
        <scheme val="minor"/>
      </font>
    </dxf>
    <dxf>
      <font>
        <strike val="0"/>
        <outline val="0"/>
        <shadow val="0"/>
        <u val="none"/>
        <vertAlign val="baseline"/>
        <sz val="12"/>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border diagonalUp="0" diagonalDown="0" outline="0">
        <left style="thin">
          <color auto="1"/>
        </left>
        <right/>
        <top style="thin">
          <color auto="1"/>
        </top>
        <bottom/>
      </border>
    </dxf>
    <dxf>
      <font>
        <b/>
        <strike val="0"/>
        <outline val="0"/>
        <shadow val="0"/>
        <u val="none"/>
        <vertAlign val="baseline"/>
        <sz val="12"/>
        <color auto="1"/>
        <name val="Calibri"/>
        <scheme val="minor"/>
      </font>
      <fill>
        <patternFill patternType="solid">
          <fgColor indexed="64"/>
          <bgColor theme="7" tint="0.59999389629810485"/>
        </patternFill>
      </fill>
      <alignment horizontal="general" vertical="bottom" textRotation="0" wrapText="0" indent="0" justifyLastLine="0" shrinkToFit="0" readingOrder="0"/>
      <border diagonalUp="0" diagonalDown="0" outline="0">
        <left style="medium">
          <color indexed="64"/>
        </left>
        <right style="thin">
          <color indexed="64"/>
        </right>
        <top style="thin">
          <color indexed="64"/>
        </top>
        <bottom/>
      </border>
    </dxf>
    <dxf>
      <font>
        <b/>
        <strike val="0"/>
        <outline val="0"/>
        <shadow val="0"/>
        <u val="none"/>
        <vertAlign val="baseline"/>
        <sz val="12"/>
        <color rgb="FF000000"/>
        <name val="Calibri"/>
        <scheme val="minor"/>
      </font>
      <fill>
        <patternFill patternType="solid">
          <fgColor indexed="64"/>
          <bgColor theme="7" tint="0.59999389629810485"/>
        </patternFill>
      </fill>
      <alignment horizontal="general" vertical="bottom" textRotation="0" wrapText="0" indent="0" justifyLastLine="0" shrinkToFit="0" readingOrder="0"/>
      <border diagonalUp="0" diagonalDown="0" outline="0">
        <left style="thin">
          <color indexed="64"/>
        </left>
        <right style="medium">
          <color indexed="64"/>
        </right>
        <top style="thin">
          <color indexed="64"/>
        </top>
        <bottom/>
      </border>
    </dxf>
    <dxf>
      <font>
        <strike val="0"/>
        <outline val="0"/>
        <shadow val="0"/>
        <u val="none"/>
        <vertAlign val="baseline"/>
        <sz val="12"/>
        <color rgb="FF000000"/>
        <name val="Calibri"/>
        <scheme val="minor"/>
      </font>
      <alignment horizontal="general" vertical="bottom"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2"/>
        <color theme="1"/>
        <name val="Calibri"/>
        <scheme val="minor"/>
      </font>
      <border diagonalUp="0" diagonalDown="0">
        <left style="thin">
          <color auto="1"/>
        </left>
        <right style="thin">
          <color auto="1"/>
        </right>
        <top style="thin">
          <color auto="1"/>
        </top>
        <bottom/>
        <vertical/>
        <horizontal/>
      </border>
    </dxf>
    <dxf>
      <font>
        <b/>
        <strike val="0"/>
        <outline val="0"/>
        <shadow val="0"/>
        <u val="none"/>
        <vertAlign val="baseline"/>
        <sz val="12"/>
        <color auto="1"/>
        <name val="Calibri"/>
        <scheme val="minor"/>
      </font>
      <fill>
        <patternFill patternType="solid">
          <fgColor indexed="64"/>
          <bgColor theme="7" tint="0.59999389629810485"/>
        </patternFill>
      </fill>
      <alignment horizontal="general" vertical="bottom" textRotation="0" wrapText="0" indent="0" justifyLastLine="0" shrinkToFit="0" readingOrder="0"/>
      <border diagonalUp="0" diagonalDown="0" outline="0">
        <left style="thin">
          <color auto="1"/>
        </left>
        <right style="thin">
          <color auto="1"/>
        </right>
        <top style="thin">
          <color auto="1"/>
        </top>
        <bottom/>
      </border>
    </dxf>
    <dxf>
      <font>
        <b/>
        <i val="0"/>
        <strike val="0"/>
        <condense val="0"/>
        <extend val="0"/>
        <outline val="0"/>
        <shadow val="0"/>
        <u val="none"/>
        <vertAlign val="baseline"/>
        <sz val="12"/>
        <color rgb="FF000000"/>
        <name val="Calibri"/>
        <scheme val="minor"/>
      </font>
      <fill>
        <patternFill patternType="solid">
          <fgColor indexed="64"/>
          <bgColor theme="7" tint="0.59999389629810485"/>
        </patternFill>
      </fill>
      <alignment horizontal="general" vertical="bottom" textRotation="0" wrapText="0" indent="0" justifyLastLine="0" shrinkToFit="0" readingOrder="0"/>
      <border diagonalUp="0" diagonalDown="0" outline="0">
        <left style="thin">
          <color indexed="64"/>
        </left>
        <right style="medium">
          <color indexed="64"/>
        </right>
        <top style="thin">
          <color indexed="64"/>
        </top>
        <bottom/>
      </border>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2"/>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scheme val="minor"/>
      </font>
      <fill>
        <patternFill patternType="solid">
          <fgColor indexed="64"/>
          <bgColor theme="4" tint="0.79998168889431442"/>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dxf>
    <dxf>
      <border outline="0">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border diagonalUp="0" diagonalDown="0" outline="0">
        <left style="thin">
          <color indexed="64"/>
        </left>
        <right style="thin">
          <color indexed="64"/>
        </right>
        <top/>
        <bottom/>
      </border>
    </dxf>
    <dxf>
      <font>
        <strike val="0"/>
        <outline val="0"/>
        <shadow val="0"/>
        <u val="none"/>
        <vertAlign val="baseline"/>
        <sz val="12"/>
        <name val="Calibri"/>
        <scheme val="minor"/>
      </font>
      <border diagonalUp="0" diagonalDown="0" outline="0">
        <left style="thin">
          <color indexed="64"/>
        </left>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border diagonalUp="0" diagonalDown="0" outline="0">
        <left style="thin">
          <color auto="1"/>
        </left>
        <right style="thin">
          <color auto="1"/>
        </right>
        <top/>
        <bottom/>
      </border>
    </dxf>
    <dxf>
      <font>
        <strike val="0"/>
        <outline val="0"/>
        <shadow val="0"/>
        <u val="none"/>
        <vertAlign val="baseline"/>
        <sz val="12"/>
        <name val="Calibri"/>
        <scheme val="minor"/>
      </font>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border diagonalUp="0" diagonalDown="0" outline="0">
        <left style="thin">
          <color auto="1"/>
        </left>
        <right style="thin">
          <color auto="1"/>
        </right>
        <top/>
        <bottom/>
      </border>
    </dxf>
    <dxf>
      <font>
        <b val="0"/>
        <i val="0"/>
        <strike val="0"/>
        <condense val="0"/>
        <extend val="0"/>
        <outline val="0"/>
        <shadow val="0"/>
        <u val="none"/>
        <vertAlign val="baseline"/>
        <sz val="12"/>
        <color rgb="FF000000"/>
        <name val="Arial"/>
        <scheme val="none"/>
      </font>
    </dxf>
    <dxf>
      <font>
        <b val="0"/>
        <i val="0"/>
        <strike val="0"/>
        <condense val="0"/>
        <extend val="0"/>
        <outline val="0"/>
        <shadow val="0"/>
        <u val="none"/>
        <vertAlign val="baseline"/>
        <sz val="12"/>
        <color rgb="FF000000"/>
        <name val="Arial"/>
        <scheme val="none"/>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strike val="0"/>
        <outline val="0"/>
        <shadow val="0"/>
        <u val="none"/>
        <vertAlign val="baseline"/>
        <sz val="12"/>
        <name val="Calibri"/>
        <scheme val="minor"/>
      </font>
      <alignment horizontal="general" vertical="bottom" textRotation="0" wrapText="0" indent="0" justifyLastLine="0" shrinkToFit="0" readingOrder="0"/>
    </dxf>
    <dxf>
      <font>
        <strike val="0"/>
        <outline val="0"/>
        <shadow val="0"/>
        <u val="none"/>
        <vertAlign val="baseline"/>
        <sz val="12"/>
        <name val="Calibri"/>
        <scheme val="minor"/>
      </font>
      <numFmt numFmtId="30" formatCode="@"/>
    </dxf>
    <dxf>
      <border outline="0">
        <top style="medium">
          <color theme="1"/>
        </top>
      </border>
    </dxf>
    <dxf>
      <font>
        <strike val="0"/>
        <outline val="0"/>
        <shadow val="0"/>
        <u val="none"/>
        <vertAlign val="baseline"/>
        <sz val="12"/>
        <name val="Calibri"/>
        <scheme val="minor"/>
      </font>
    </dxf>
    <dxf>
      <border outline="0">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1"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numFmt numFmtId="0" formatCode="Genera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3" formatCode="0%"/>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strike val="0"/>
        <outline val="0"/>
        <shadow val="0"/>
        <u val="none"/>
        <vertAlign val="baseline"/>
        <sz val="12"/>
        <name val="Calibri"/>
        <scheme val="minor"/>
      </font>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right style="thin">
          <color indexed="64"/>
        </right>
        <top style="thin">
          <color indexed="64"/>
        </top>
        <bottom style="thin">
          <color indexed="64"/>
        </bottom>
      </border>
    </dxf>
    <dxf>
      <border outline="0">
        <left style="thin">
          <color indexed="64"/>
        </left>
        <top style="medium">
          <color indexed="64"/>
        </top>
      </border>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scheme val="minor"/>
      </font>
      <fill>
        <patternFill patternType="none">
          <fgColor indexed="64"/>
          <bgColor indexed="65"/>
        </patternFill>
      </fill>
      <alignment horizontal="general"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theme="0"/>
        <name val="Calibri"/>
        <scheme val="minor"/>
      </font>
      <fill>
        <patternFill patternType="none">
          <fgColor indexed="64"/>
          <bgColor indexed="65"/>
        </patternFill>
      </fill>
      <alignment horizontal="general" vertical="bottom"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auto="1"/>
        <name val="Calibri"/>
        <scheme val="minor"/>
      </font>
      <fill>
        <patternFill patternType="none">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scheme val="minor"/>
      </font>
      <fill>
        <patternFill patternType="none">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auto="1"/>
        </top>
      </border>
    </dxf>
    <dxf>
      <border outline="0">
        <top style="medium">
          <color theme="1"/>
        </top>
        <bottom style="thin">
          <color theme="1"/>
        </bottom>
      </border>
    </dxf>
    <dxf>
      <font>
        <b val="0"/>
        <i val="0"/>
        <strike val="0"/>
        <condense val="0"/>
        <extend val="0"/>
        <outline val="0"/>
        <shadow val="0"/>
        <u val="none"/>
        <vertAlign val="baseline"/>
        <sz val="12"/>
        <color auto="1"/>
        <name val="Calibri"/>
        <scheme val="minor"/>
      </font>
      <fill>
        <patternFill patternType="none">
          <bgColor auto="1"/>
        </patternFill>
      </fill>
      <alignment horizontal="left"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0"/>
        <name val="Calibri"/>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rgb="FF000000"/>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rgb="FF000000"/>
        <name val="Calibri"/>
        <scheme val="minor"/>
      </font>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2"/>
        <name val="Calibri"/>
        <scheme val="minor"/>
      </font>
    </dxf>
    <dxf>
      <font>
        <strike val="0"/>
        <outline val="0"/>
        <shadow val="0"/>
        <u val="none"/>
        <vertAlign val="baseline"/>
        <sz val="12"/>
        <name val="Calibri"/>
        <scheme val="minor"/>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i val="0"/>
        <strike val="0"/>
        <condense val="0"/>
        <extend val="0"/>
        <outline val="0"/>
        <shadow val="0"/>
        <u val="none"/>
        <vertAlign val="baseline"/>
        <sz val="12"/>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right style="thin">
          <color auto="1"/>
        </right>
        <top style="thin">
          <color auto="1"/>
        </top>
        <bottom style="thin">
          <color theme="1"/>
        </bottom>
      </border>
    </dxf>
    <dxf>
      <border outline="0">
        <top style="thin">
          <color auto="1"/>
        </top>
      </border>
    </dxf>
    <dxf>
      <border outline="0">
        <left style="medium">
          <color indexed="64"/>
        </left>
        <top style="medium">
          <color indexed="64"/>
        </top>
        <bottom style="medium">
          <color indexed="64"/>
        </bottom>
      </border>
    </dxf>
    <dxf>
      <fill>
        <patternFill patternType="none">
          <bgColor auto="1"/>
        </patternFill>
      </fill>
    </dxf>
    <dxf>
      <border outline="0">
        <bottom style="thin">
          <color auto="1"/>
        </bottom>
      </border>
    </dxf>
    <dxf>
      <font>
        <b/>
        <i val="0"/>
        <strike val="0"/>
        <condense val="0"/>
        <extend val="0"/>
        <outline val="0"/>
        <shadow val="0"/>
        <u val="none"/>
        <vertAlign val="baseline"/>
        <sz val="12"/>
        <color theme="0"/>
        <name val="Calibri"/>
        <scheme val="minor"/>
      </font>
      <fill>
        <patternFill patternType="none">
          <fgColor indexed="64"/>
          <bgColor auto="1"/>
        </patternFill>
      </fill>
      <border diagonalUp="0" diagonalDown="0" outline="0">
        <left style="thin">
          <color auto="1"/>
        </left>
        <right style="thin">
          <color auto="1"/>
        </right>
        <top/>
        <bottom/>
      </border>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numFmt numFmtId="164" formatCode="&quot;$&quot;#,##0"/>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numFmt numFmtId="3" formatCode="#,##0"/>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border outline="0">
        <top style="thin">
          <color indexed="64"/>
        </top>
      </border>
    </dxf>
    <dxf>
      <font>
        <b val="0"/>
        <i val="0"/>
        <strike val="0"/>
        <condense val="0"/>
        <extend val="0"/>
        <outline val="0"/>
        <shadow val="0"/>
        <u val="none"/>
        <vertAlign val="baseline"/>
        <sz val="10"/>
        <color auto="1"/>
        <name val="Arial"/>
        <scheme val="none"/>
      </font>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Arial"/>
        <scheme val="none"/>
      </font>
      <fill>
        <patternFill patternType="solid">
          <fgColor indexed="64"/>
          <bgColor theme="1"/>
        </patternFill>
      </fill>
      <alignment horizontal="left" vertical="bottom" textRotation="0" wrapText="0" indent="0" justifyLastLine="0" shrinkToFit="0" readingOrder="0"/>
      <border diagonalUp="0" diagonalDown="0" outline="0">
        <left style="thin">
          <color auto="1"/>
        </left>
        <right style="thin">
          <color auto="1"/>
        </right>
        <top/>
        <bottom/>
      </border>
    </dxf>
    <dxf>
      <border outline="0">
        <top style="thin">
          <color indexed="64"/>
        </top>
      </border>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border diagonalUp="0" diagonalDown="0">
        <left/>
        <right/>
        <top/>
        <bottom style="medium">
          <color rgb="FFAAAAAA"/>
        </bottom>
        <vertical/>
        <horizontal/>
      </border>
    </dxf>
    <dxf>
      <font>
        <b val="0"/>
        <i val="0"/>
        <strike val="0"/>
        <condense val="0"/>
        <extend val="0"/>
        <outline val="0"/>
        <shadow val="0"/>
        <u val="none"/>
        <vertAlign val="baseline"/>
        <sz val="12"/>
        <color theme="1"/>
        <name val="Calibri"/>
        <scheme val="minor"/>
      </font>
      <fill>
        <patternFill patternType="solid">
          <fgColor indexed="64"/>
          <bgColor theme="9" tint="-0.499984740745262"/>
        </patternFill>
      </fill>
      <alignment horizontal="general" vertical="bottom" textRotation="0" wrapText="0" indent="0" justifyLastLine="0" shrinkToFit="0" readingOrder="0"/>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auto="1"/>
        </left>
        <right/>
        <top style="thin">
          <color auto="1"/>
        </top>
        <bottom/>
        <vertical/>
        <horizontal/>
      </border>
    </dxf>
    <dxf>
      <alignment horizontal="general" vertical="bottom" textRotation="0" wrapText="0" indent="0" justifyLastLine="0" shrinkToFit="0" readingOrder="0"/>
      <border diagonalUp="0" diagonalDown="0">
        <left style="thin">
          <color auto="1"/>
        </left>
        <right/>
        <top style="thin">
          <color auto="1"/>
        </top>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auto="1"/>
        </left>
        <right style="thin">
          <color indexed="64"/>
        </right>
        <top style="thin">
          <color indexed="64"/>
        </top>
        <bottom style="thin">
          <color indexed="64"/>
        </bottom>
      </border>
    </dxf>
    <dxf>
      <fill>
        <patternFill patternType="solid">
          <fgColor indexed="64"/>
          <bgColor rgb="FFFFFFCC"/>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border diagonalUp="0" diagonalDown="0" outline="0">
        <left/>
        <right style="thin">
          <color auto="1"/>
        </right>
        <top style="thin">
          <color indexed="64"/>
        </top>
        <bottom style="thin">
          <color indexed="64"/>
        </bottom>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scheme val="minor"/>
      </font>
      <border diagonalUp="0" diagonalDown="0">
        <left/>
        <right style="thin">
          <color theme="1"/>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right" vertical="bottom"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style="thin">
          <color theme="1"/>
        </left>
        <right/>
        <top style="thin">
          <color theme="1"/>
        </top>
        <bottom/>
        <vertical/>
        <horizontal/>
      </border>
    </dxf>
    <dxf>
      <border outline="0">
        <bottom style="thin">
          <color theme="1"/>
        </bottom>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border outline="0">
        <top style="thin">
          <color indexed="64"/>
        </top>
      </border>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border outline="0">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border outline="0">
        <top style="thin">
          <color indexed="64"/>
        </top>
        <bottom style="thin">
          <color indexed="64"/>
        </bottom>
      </border>
    </dxf>
    <dxf>
      <font>
        <b val="0"/>
        <i val="0"/>
        <strike val="0"/>
        <condense val="0"/>
        <extend val="0"/>
        <outline val="0"/>
        <shadow val="0"/>
        <u val="none"/>
        <vertAlign val="baseline"/>
        <sz val="12"/>
        <color theme="1"/>
        <name val="Calibri"/>
        <scheme val="minor"/>
      </font>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7"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name val="Calibri"/>
        <scheme val="minor"/>
      </font>
      <alignment textRotation="0" wrapText="0" indent="0" justifyLastLine="0" shrinkToFit="0" readingOrder="0"/>
    </dxf>
    <dxf>
      <font>
        <outline val="0"/>
        <shadow val="0"/>
        <vertAlign val="baseline"/>
        <sz val="11"/>
        <name val="Calibri"/>
        <scheme val="minor"/>
      </font>
      <numFmt numFmtId="0" formatCode="General"/>
      <alignment horizontal="general" vertical="bottom" textRotation="0" wrapText="0" indent="0" justifyLastLine="0" shrinkToFit="0" readingOrder="0"/>
    </dxf>
    <dxf>
      <font>
        <outline val="0"/>
        <shadow val="0"/>
        <vertAlign val="baseline"/>
        <sz val="11"/>
        <name val="Calibri"/>
        <scheme val="minor"/>
      </font>
      <numFmt numFmtId="0" formatCode="General"/>
      <alignment horizontal="general" vertical="bottom" textRotation="0" wrapText="0" indent="0" justifyLastLine="0" shrinkToFit="0" readingOrder="0"/>
    </dxf>
    <dxf>
      <font>
        <outline val="0"/>
        <shadow val="0"/>
        <vertAlign val="baseline"/>
        <sz val="11"/>
        <name val="Calibri"/>
        <scheme val="minor"/>
      </font>
      <numFmt numFmtId="0" formatCode="General"/>
      <alignment horizontal="general" vertical="bottom" textRotation="0" wrapText="0" indent="0" justifyLastLine="0" shrinkToFit="0" readingOrder="0"/>
    </dxf>
    <dxf>
      <font>
        <outline val="0"/>
        <shadow val="0"/>
        <vertAlign val="baseline"/>
        <sz val="11"/>
        <name val="Calibri"/>
        <scheme val="minor"/>
      </font>
      <alignment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name val="Calibri"/>
        <scheme val="minor"/>
      </font>
      <alignment horizontal="left"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name val="Calibri"/>
        <scheme val="minor"/>
      </font>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u val="none"/>
        <vertAlign val="baseline"/>
        <sz val="11"/>
        <color theme="0"/>
        <name val="Calibri"/>
        <scheme val="minor"/>
      </font>
      <fill>
        <patternFill>
          <fgColor indexed="64"/>
          <bgColor rgb="FF00B0F0"/>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outline val="0"/>
        <shadow val="0"/>
        <vertAlign val="baseline"/>
        <sz val="11"/>
        <name val="Calibri"/>
        <scheme val="minor"/>
      </font>
      <alignment textRotation="0" wrapText="0" indent="0" justifyLastLine="0" shrinkToFit="0" readingOrder="0"/>
    </dxf>
    <dxf>
      <font>
        <outline val="0"/>
        <shadow val="0"/>
        <vertAlign val="baseline"/>
        <sz val="11"/>
        <name val="Calibri"/>
        <scheme val="minor"/>
      </font>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name val="Calibri"/>
        <scheme val="minor"/>
      </font>
      <alignment textRotation="0" wrapText="0" indent="0" justifyLastLine="0" shrinkToFit="0" readingOrder="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bottom" textRotation="0" wrapText="0" indent="0" justifyLastLine="0" shrinkToFit="0" readingOrder="0"/>
      <border diagonalUp="0" diagonalDown="0" outline="0">
        <left style="thin">
          <color auto="1"/>
        </left>
        <right style="thin">
          <color auto="1"/>
        </right>
        <top/>
        <bottom/>
      </border>
    </dxf>
    <dxf>
      <alignment textRotation="0" wrapText="0" indent="0" justifyLastLine="0" shrinkToFit="0" readingOrder="0"/>
    </dxf>
    <dxf>
      <alignment textRotation="0" wrapText="0" indent="0" justifyLastLine="0" shrinkToFit="0" readingOrder="0"/>
    </dxf>
    <dxf>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0" indent="0" justifyLastLine="0" shrinkToFit="0" readingOrder="0"/>
      <border diagonalUp="0" diagonalDown="0">
        <left style="thin">
          <color auto="1"/>
        </left>
        <right/>
        <top style="thin">
          <color auto="1"/>
        </top>
        <bottom/>
        <vertical/>
        <horizontal/>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textRotation="0" wrapText="0" indent="0" justifyLastLine="0" shrinkToFit="0" readingOrder="0"/>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numFmt numFmtId="0" formatCode="General"/>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0"/>
        <color auto="1"/>
        <name val="Arial"/>
        <scheme val="none"/>
      </font>
      <fill>
        <patternFill patternType="solid">
          <fgColor rgb="FFA4C2F4"/>
          <bgColor rgb="FFA4C2F4"/>
        </patternFill>
      </fill>
      <border diagonalUp="0" diagonalDown="0" outline="0">
        <left style="thin">
          <color rgb="FF000000"/>
        </left>
        <right style="thin">
          <color rgb="FF000000"/>
        </right>
        <top/>
        <bottom/>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strike val="0"/>
        <outline val="0"/>
        <shadow val="0"/>
        <u val="none"/>
        <vertAlign val="baseline"/>
        <color rgb="FFFF0000"/>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color rgb="FFFF0000"/>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rgb="FFFF0000"/>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rgb="FFFF0000"/>
      </font>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rgb="FFFF0000"/>
      </font>
      <fill>
        <patternFill patternType="none">
          <fgColor indexed="64"/>
          <bgColor auto="1"/>
        </patternFill>
      </fill>
      <alignment horizontal="general" vertical="bottom" textRotation="0" wrapText="0" indent="0" justifyLastLine="0" shrinkToFit="0" readingOrder="0"/>
      <border diagonalUp="0" diagonalDown="0" outline="0">
        <left/>
        <right style="thin">
          <color auto="1"/>
        </right>
        <top style="thin">
          <color auto="1"/>
        </top>
        <bottom/>
      </border>
    </dxf>
    <dxf>
      <font>
        <strike val="0"/>
        <outline val="0"/>
        <shadow val="0"/>
        <u val="none"/>
        <vertAlign val="baseline"/>
        <color rgb="FFFF0000"/>
      </font>
      <fill>
        <patternFill patternType="none">
          <fgColor indexed="64"/>
          <bgColor auto="1"/>
        </patternFill>
      </fill>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font>
        <strike val="0"/>
        <outline val="0"/>
        <shadow val="0"/>
        <u val="none"/>
        <vertAlign val="baseline"/>
        <color rgb="FFFF0000"/>
      </font>
      <fill>
        <patternFill patternType="none">
          <fgColor indexed="64"/>
          <bgColor auto="1"/>
        </patternFill>
      </fill>
      <alignment textRotation="0" wrapText="0" indent="0" justifyLastLine="0" shrinkToFit="0" readingOrder="0"/>
    </dxf>
    <dxf>
      <border outline="0">
        <bottom style="thin">
          <color auto="1"/>
        </bottom>
      </border>
    </dxf>
    <dxf>
      <font>
        <b/>
        <i val="0"/>
        <strike val="0"/>
        <condense val="0"/>
        <extend val="0"/>
        <outline val="0"/>
        <shadow val="0"/>
        <u val="none"/>
        <vertAlign val="baseline"/>
        <sz val="12"/>
        <color rgb="FFFF000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0"/>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font>
        <outline val="0"/>
        <shadow val="0"/>
        <vertAlign val="baseline"/>
        <sz val="11"/>
        <name val="Calibri"/>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name val="Calibri"/>
        <scheme val="minor"/>
      </font>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font>
        <outline val="0"/>
        <shadow val="0"/>
        <vertAlign val="baseline"/>
        <sz val="11"/>
        <name val="Calibri"/>
        <scheme val="minor"/>
      </font>
    </dxf>
    <dxf>
      <border outline="0">
        <bottom style="thin">
          <color auto="1"/>
        </bottom>
      </border>
    </dxf>
    <dxf>
      <font>
        <outline val="0"/>
        <shadow val="0"/>
        <vertAlign val="baseline"/>
        <sz val="11"/>
        <name val="Calibri"/>
        <scheme val="minor"/>
      </font>
    </dxf>
    <dxf>
      <font>
        <outline val="0"/>
        <shadow val="0"/>
        <vertAlign val="baseline"/>
        <sz val="11"/>
        <name val="Calibri"/>
        <scheme val="minor"/>
      </font>
    </dxf>
    <dxf>
      <font>
        <outline val="0"/>
        <shadow val="0"/>
        <vertAlign val="baseline"/>
        <sz val="11"/>
        <name val="Calibri"/>
        <scheme val="minor"/>
      </font>
    </dxf>
    <dxf>
      <font>
        <outline val="0"/>
        <shadow val="0"/>
        <vertAlign val="baseline"/>
        <sz val="11"/>
        <name val="Calibri"/>
        <scheme val="minor"/>
      </font>
    </dxf>
    <dxf>
      <font>
        <outline val="0"/>
        <shadow val="0"/>
        <vertAlign val="baseline"/>
        <sz val="1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fill>
        <patternFill patternType="solid">
          <fgColor theme="6" tint="0.79998168889431442"/>
          <bgColor theme="6" tint="0.79998168889431442"/>
        </patternFill>
      </fill>
      <border diagonalUp="0" diagonalDown="0" outline="0">
        <left style="thin">
          <color indexed="64"/>
        </left>
        <right style="thin">
          <color indexed="64"/>
        </right>
        <top style="thin">
          <color indexed="64"/>
        </top>
        <bottom style="thin">
          <color indexed="64"/>
        </bottom>
      </border>
    </dxf>
    <dxf>
      <font>
        <outline val="0"/>
        <shadow val="0"/>
        <vertAlign val="baseline"/>
        <sz val="11"/>
        <name val="Calibri"/>
        <scheme val="minor"/>
      </font>
    </dxf>
    <dxf>
      <font>
        <outline val="0"/>
        <shadow val="0"/>
        <vertAlign val="baseline"/>
        <sz val="11"/>
        <name val="Calibri"/>
        <scheme val="minor"/>
      </font>
    </dxf>
    <dxf>
      <border outline="0">
        <top style="thin">
          <color indexed="64"/>
        </top>
      </border>
    </dxf>
    <dxf>
      <font>
        <outline val="0"/>
        <shadow val="0"/>
        <vertAlign val="baseline"/>
        <sz val="11"/>
        <name val="Calibri"/>
        <scheme val="minor"/>
      </font>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outline val="0"/>
        <shadow val="0"/>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none">
          <fgColor indexed="64"/>
          <bgColor auto="1"/>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1"/>
        <color theme="1"/>
        <name val="Calibri"/>
        <scheme val="minor"/>
      </font>
      <fill>
        <patternFill patternType="none">
          <bgColor auto="1"/>
        </patternFill>
      </fill>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Calibri"/>
        <scheme val="minor"/>
      </font>
      <fill>
        <patternFill patternType="none">
          <fgColor indexed="64"/>
          <bgColor auto="1"/>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1"/>
        <color theme="1"/>
        <name val="Calibri"/>
        <scheme val="minor"/>
      </font>
      <fill>
        <patternFill patternType="none">
          <bgColor auto="1"/>
        </patternFill>
      </fill>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Calibri"/>
        <scheme val="minor"/>
      </font>
      <fill>
        <patternFill patternType="none">
          <fgColor indexed="64"/>
          <bgColor auto="1"/>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name val="Calibri"/>
        <scheme val="minor"/>
      </font>
      <fill>
        <patternFill patternType="none">
          <bgColor auto="1"/>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name val="Calibri"/>
        <scheme val="minor"/>
      </font>
      <fill>
        <patternFill patternType="none">
          <bgColor auto="1"/>
        </patternFill>
      </fill>
      <alignment textRotation="0" wrapText="0" indent="0" justifyLastLine="0" shrinkToFit="0" readingOrder="0"/>
    </dxf>
    <dxf>
      <font>
        <outline val="0"/>
        <shadow val="0"/>
        <vertAlign val="baseline"/>
        <sz val="11"/>
        <name val="Calibri"/>
        <scheme val="minor"/>
      </font>
      <fill>
        <patternFill patternType="none">
          <bgColor auto="1"/>
        </patternFill>
      </fill>
      <alignment textRotation="0" wrapText="0" indent="0" justifyLastLine="0" shrinkToFit="0" readingOrder="0"/>
    </dxf>
    <dxf>
      <font>
        <outline val="0"/>
        <shadow val="0"/>
        <vertAlign val="baseline"/>
        <sz val="11"/>
        <name val="Calibri"/>
        <scheme val="minor"/>
      </font>
      <fill>
        <patternFill patternType="none">
          <bgColor auto="1"/>
        </patternFill>
      </fill>
      <alignment textRotation="0" wrapText="0" indent="0" justifyLastLine="0" shrinkToFit="0" readingOrder="0"/>
    </dxf>
    <dxf>
      <font>
        <outline val="0"/>
        <shadow val="0"/>
        <vertAlign val="baseline"/>
        <sz val="11"/>
        <name val="Calibri"/>
        <scheme val="minor"/>
      </font>
      <fill>
        <patternFill patternType="none">
          <bgColor auto="1"/>
        </patternFill>
      </fill>
      <alignment textRotation="0" wrapText="0" indent="0" justifyLastLine="0" shrinkToFit="0" readingOrder="0"/>
    </dxf>
    <dxf>
      <font>
        <outline val="0"/>
        <shadow val="0"/>
        <vertAlign val="baseline"/>
        <sz val="11"/>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solid">
          <fgColor rgb="FFF7CB4D"/>
          <bgColor rgb="FFF7CB4D"/>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center" textRotation="0" wrapText="0" indent="0" justifyLastLine="0" shrinkToFit="0" readingOrder="0"/>
      <border diagonalUp="0" diagonalDown="0" outline="0">
        <left style="thin">
          <color indexed="64"/>
        </left>
        <right style="thin">
          <color indexed="64"/>
        </right>
        <top/>
        <bottom/>
      </border>
    </dxf>
    <dxf>
      <alignment horizontal="general"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outline="0">
        <bottom style="thin">
          <color auto="1"/>
        </bottom>
      </border>
    </dxf>
    <dxf>
      <alignment horizontal="general" vertical="center" textRotation="0" wrapText="0" indent="0" justifyLastLine="0" shrinkToFit="0" readingOrder="0"/>
      <border diagonalUp="0" diagonalDown="0" outline="0">
        <left style="thin">
          <color auto="1"/>
        </left>
        <right style="thin">
          <color auto="1"/>
        </right>
        <top/>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auto="1"/>
        </top>
      </border>
    </dxf>
    <dxf>
      <font>
        <strike val="0"/>
        <outline val="0"/>
        <shadow val="0"/>
        <vertAlign val="baseline"/>
        <sz val="11"/>
        <name val="Calibri"/>
        <scheme val="minor"/>
      </font>
      <alignment horizontal="left" vertical="top" textRotation="0" wrapText="0" indent="0" justifyLastLine="0" shrinkToFit="0" readingOrder="0"/>
    </dxf>
    <dxf>
      <font>
        <b/>
        <i/>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indexed="64"/>
        </left>
        <right style="thin">
          <color indexed="64"/>
        </right>
        <top/>
        <bottom/>
      </border>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EDF7FA"/>
          <bgColor rgb="FFEDF7FA"/>
        </patternFill>
      </fill>
    </dxf>
    <dxf>
      <fill>
        <patternFill patternType="solid">
          <fgColor rgb="FFFFFFFF"/>
          <bgColor rgb="FFFFFFFF"/>
        </patternFill>
      </fill>
    </dxf>
    <dxf>
      <fill>
        <patternFill patternType="solid">
          <fgColor rgb="FF4DD0E1"/>
          <bgColor rgb="FF4DD0E1"/>
        </patternFill>
      </fill>
    </dxf>
    <dxf>
      <fill>
        <patternFill patternType="solid">
          <fgColor rgb="FFFFE599"/>
          <bgColor rgb="FFFFE599"/>
        </patternFill>
      </fill>
    </dxf>
    <dxf>
      <fill>
        <patternFill patternType="solid">
          <fgColor rgb="FFFFFFFF"/>
          <bgColor rgb="FFFFFFFF"/>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s>
  <tableStyles count="9" defaultTableStyle="TableStyleMedium2" defaultPivotStyle="PivotStyleLight16">
    <tableStyle name="Dock Ward-style" pivot="0" count="3" xr9:uid="{00000000-0011-0000-FFFF-FFFF00000000}">
      <tableStyleElement type="headerRow" dxfId="1131"/>
      <tableStyleElement type="firstRowStripe" dxfId="1130"/>
      <tableStyleElement type="secondRowStripe" dxfId="1129"/>
    </tableStyle>
    <tableStyle name="Field Ward-style" pivot="0" count="2" xr9:uid="{00000000-0011-0000-FFFF-FFFF01000000}">
      <tableStyleElement type="firstRowStripe" dxfId="1128"/>
      <tableStyleElement type="secondRowStripe" dxfId="1127"/>
    </tableStyle>
    <tableStyle name="Locations In Waterdeep-style" pivot="0" count="3" xr9:uid="{00000000-0011-0000-FFFF-FFFF02000000}">
      <tableStyleElement type="headerRow" dxfId="1126"/>
      <tableStyleElement type="firstRowStripe" dxfId="1125"/>
      <tableStyleElement type="secondRowStripe" dxfId="1124"/>
    </tableStyle>
    <tableStyle name="North Ward-style" pivot="0" count="2" xr9:uid="{00000000-0011-0000-FFFF-FFFF03000000}">
      <tableStyleElement type="firstRowStripe" dxfId="1123"/>
      <tableStyleElement type="secondRowStripe" dxfId="1122"/>
    </tableStyle>
    <tableStyle name="Outside City-style" pivot="0" count="2" xr9:uid="{00000000-0011-0000-FFFF-FFFF04000000}">
      <tableStyleElement type="firstRowStripe" dxfId="1121"/>
      <tableStyleElement type="secondRowStripe" dxfId="1120"/>
    </tableStyle>
    <tableStyle name="Sea Ward-style" pivot="0" count="2" xr9:uid="{00000000-0011-0000-FFFF-FFFF05000000}">
      <tableStyleElement type="firstRowStripe" dxfId="1119"/>
      <tableStyleElement type="secondRowStripe" dxfId="1118"/>
    </tableStyle>
    <tableStyle name="Sheet1-style" pivot="0" count="3" xr9:uid="{00000000-0011-0000-FFFF-FFFF06000000}">
      <tableStyleElement type="headerRow" dxfId="1117"/>
      <tableStyleElement type="firstRowStripe" dxfId="1116"/>
      <tableStyleElement type="secondRowStripe" dxfId="1115"/>
    </tableStyle>
    <tableStyle name="Southern Ward-style" pivot="0" count="2" xr9:uid="{00000000-0011-0000-FFFF-FFFF07000000}">
      <tableStyleElement type="firstRowStripe" dxfId="1114"/>
      <tableStyleElement type="secondRowStripe" dxfId="1113"/>
    </tableStyle>
    <tableStyle name="Trades Ward-style" pivot="0" count="2" xr9:uid="{00000000-0011-0000-FFFF-FFFF08000000}">
      <tableStyleElement type="firstRowStripe" dxfId="1112"/>
      <tableStyleElement type="secondRowStripe" dxfId="1111"/>
    </tableStyle>
  </tableStyles>
  <colors>
    <mruColors>
      <color rgb="FF000099"/>
      <color rgb="FFFFFFCC"/>
      <color rgb="FF58170D"/>
      <color rgb="FF006699"/>
      <color rgb="FF663300"/>
      <color rgb="FF38761D"/>
      <color rgb="FFB45F0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E76DAE1-8A33-4805-9DCF-A35011CA85BF}" type="doc">
      <dgm:prSet loTypeId="urn:microsoft.com/office/officeart/2008/layout/NameandTitleOrganizationalChart" loCatId="hierarchy" qsTypeId="urn:microsoft.com/office/officeart/2005/8/quickstyle/simple1" qsCatId="simple" csTypeId="urn:microsoft.com/office/officeart/2005/8/colors/accent1_2" csCatId="accent1" phldr="1"/>
      <dgm:spPr/>
      <dgm:t>
        <a:bodyPr/>
        <a:lstStyle/>
        <a:p>
          <a:endParaRPr lang="uk-UA"/>
        </a:p>
      </dgm:t>
    </dgm:pt>
    <dgm:pt modelId="{6C1FF524-868A-4AE9-88CE-05FD3B746F92}">
      <dgm:prSet phldrT="[Текст]"/>
      <dgm:spPr/>
      <dgm:t>
        <a:bodyPr/>
        <a:lstStyle/>
        <a:p>
          <a:r>
            <a:rPr lang="en-US"/>
            <a:t>Captain</a:t>
          </a:r>
          <a:endParaRPr lang="uk-UA"/>
        </a:p>
      </dgm:t>
    </dgm:pt>
    <dgm:pt modelId="{2537968A-B73D-40D7-B8AA-A4217A8ABD70}" type="parTrans" cxnId="{4099E938-E977-4FF6-A481-34049CB316D6}">
      <dgm:prSet/>
      <dgm:spPr/>
      <dgm:t>
        <a:bodyPr/>
        <a:lstStyle/>
        <a:p>
          <a:endParaRPr lang="uk-UA"/>
        </a:p>
      </dgm:t>
    </dgm:pt>
    <dgm:pt modelId="{4A7A08F7-0DCE-4F57-BCBA-0E1681D553E0}" type="sibTrans" cxnId="{4099E938-E977-4FF6-A481-34049CB316D6}">
      <dgm:prSet/>
      <dgm:spPr/>
      <dgm:t>
        <a:bodyPr/>
        <a:lstStyle/>
        <a:p>
          <a:endParaRPr lang="uk-UA"/>
        </a:p>
      </dgm:t>
    </dgm:pt>
    <dgm:pt modelId="{121CBC79-9F91-4B7D-94D8-D0A2F7289BBE}">
      <dgm:prSet phldrT="[Текст]"/>
      <dgm:spPr/>
      <dgm:t>
        <a:bodyPr/>
        <a:lstStyle/>
        <a:p>
          <a:r>
            <a:rPr lang="en-US"/>
            <a:t>Wards Watchlord | Grand Civilar</a:t>
          </a:r>
          <a:endParaRPr lang="uk-UA"/>
        </a:p>
      </dgm:t>
    </dgm:pt>
    <dgm:pt modelId="{11E2AB89-7118-4D93-84CB-6BDDD25F7591}" type="parTrans" cxnId="{B8791A54-FF61-46C1-8655-E2D463EDA354}">
      <dgm:prSet/>
      <dgm:spPr/>
      <dgm:t>
        <a:bodyPr/>
        <a:lstStyle/>
        <a:p>
          <a:endParaRPr lang="uk-UA"/>
        </a:p>
      </dgm:t>
    </dgm:pt>
    <dgm:pt modelId="{F284FD87-5013-4498-A072-F17427229390}" type="sibTrans" cxnId="{B8791A54-FF61-46C1-8655-E2D463EDA354}">
      <dgm:prSet/>
      <dgm:spPr/>
      <dgm:t>
        <a:bodyPr/>
        <a:lstStyle/>
        <a:p>
          <a:endParaRPr lang="uk-UA"/>
        </a:p>
      </dgm:t>
    </dgm:pt>
    <dgm:pt modelId="{E541A621-57AD-4DBD-97D5-BF1B112270A4}">
      <dgm:prSet phldrT="[Текст]"/>
      <dgm:spPr/>
      <dgm:t>
        <a:bodyPr/>
        <a:lstStyle/>
        <a:p>
          <a:r>
            <a:rPr lang="en-US"/>
            <a:t>Mage Civilar</a:t>
          </a:r>
          <a:endParaRPr lang="uk-UA"/>
        </a:p>
      </dgm:t>
    </dgm:pt>
    <dgm:pt modelId="{F41A534A-45EC-4169-9C0B-3588648A3705}" type="parTrans" cxnId="{2FDE81D7-0534-4238-AA36-B8AC2951431A}">
      <dgm:prSet/>
      <dgm:spPr/>
      <dgm:t>
        <a:bodyPr/>
        <a:lstStyle/>
        <a:p>
          <a:endParaRPr lang="uk-UA"/>
        </a:p>
      </dgm:t>
    </dgm:pt>
    <dgm:pt modelId="{FD7F6A7F-8D09-4A39-962E-C5A3ECFC8385}" type="sibTrans" cxnId="{2FDE81D7-0534-4238-AA36-B8AC2951431A}">
      <dgm:prSet/>
      <dgm:spPr/>
      <dgm:t>
        <a:bodyPr/>
        <a:lstStyle/>
        <a:p>
          <a:endParaRPr lang="uk-UA"/>
        </a:p>
      </dgm:t>
    </dgm:pt>
    <dgm:pt modelId="{08CD882D-25DE-4BFD-8E09-8670603A2924}">
      <dgm:prSet phldrT="[Текст]"/>
      <dgm:spPr/>
      <dgm:t>
        <a:bodyPr/>
        <a:lstStyle/>
        <a:p>
          <a:r>
            <a:rPr lang="en-US"/>
            <a:t>Senior Armmaster</a:t>
          </a:r>
          <a:endParaRPr lang="uk-UA"/>
        </a:p>
      </dgm:t>
    </dgm:pt>
    <dgm:pt modelId="{983EAD7B-B97B-44DB-9765-B3C08BF86CC2}" type="parTrans" cxnId="{E1679D2B-14B9-4981-97A9-B81961019C01}">
      <dgm:prSet/>
      <dgm:spPr/>
      <dgm:t>
        <a:bodyPr/>
        <a:lstStyle/>
        <a:p>
          <a:endParaRPr lang="uk-UA"/>
        </a:p>
      </dgm:t>
    </dgm:pt>
    <dgm:pt modelId="{99C63573-7A59-4A58-9D16-40471762AE97}" type="sibTrans" cxnId="{E1679D2B-14B9-4981-97A9-B81961019C01}">
      <dgm:prSet/>
      <dgm:spPr/>
      <dgm:t>
        <a:bodyPr/>
        <a:lstStyle/>
        <a:p>
          <a:r>
            <a:rPr lang="en-US"/>
            <a:t>Belarkyn Vanjelar</a:t>
          </a:r>
          <a:endParaRPr lang="uk-UA"/>
        </a:p>
      </dgm:t>
    </dgm:pt>
    <dgm:pt modelId="{ED4B39B7-6FFD-462A-80B8-4E616D1F5270}">
      <dgm:prSet/>
      <dgm:spPr/>
      <dgm:t>
        <a:bodyPr/>
        <a:lstStyle/>
        <a:p>
          <a:r>
            <a:rPr lang="en-US"/>
            <a:t>Ward</a:t>
          </a:r>
          <a:endParaRPr lang="uk-UA"/>
        </a:p>
      </dgm:t>
    </dgm:pt>
    <dgm:pt modelId="{BE8B7DBC-1E9E-4B5D-9295-14E4BE88557F}" type="parTrans" cxnId="{191CE82A-A3CD-4457-8480-5F583036B93D}">
      <dgm:prSet/>
      <dgm:spPr/>
      <dgm:t>
        <a:bodyPr/>
        <a:lstStyle/>
        <a:p>
          <a:endParaRPr lang="uk-UA"/>
        </a:p>
      </dgm:t>
    </dgm:pt>
    <dgm:pt modelId="{9A002082-257E-4EAF-8B6D-713B5D7E1666}" type="sibTrans" cxnId="{191CE82A-A3CD-4457-8480-5F583036B93D}">
      <dgm:prSet/>
      <dgm:spPr/>
      <dgm:t>
        <a:bodyPr/>
        <a:lstStyle/>
        <a:p>
          <a:endParaRPr lang="uk-UA"/>
        </a:p>
      </dgm:t>
    </dgm:pt>
    <dgm:pt modelId="{5C03F568-C2AE-403B-9C7B-E0BABE1B8E4B}">
      <dgm:prSet/>
      <dgm:spPr/>
      <dgm:t>
        <a:bodyPr/>
        <a:lstStyle/>
        <a:p>
          <a:r>
            <a:rPr lang="en-US"/>
            <a:t>Guardpost</a:t>
          </a:r>
          <a:endParaRPr lang="uk-UA"/>
        </a:p>
      </dgm:t>
    </dgm:pt>
    <dgm:pt modelId="{C904F877-9CF4-4E00-82A9-69DD9B0BEB32}" type="parTrans" cxnId="{DF88300C-755A-40D3-A72A-01F47486DF34}">
      <dgm:prSet/>
      <dgm:spPr/>
      <dgm:t>
        <a:bodyPr/>
        <a:lstStyle/>
        <a:p>
          <a:endParaRPr lang="uk-UA"/>
        </a:p>
      </dgm:t>
    </dgm:pt>
    <dgm:pt modelId="{AC2B5782-A558-4E63-A4CD-1EE8840A1B4D}" type="sibTrans" cxnId="{DF88300C-755A-40D3-A72A-01F47486DF34}">
      <dgm:prSet/>
      <dgm:spPr/>
      <dgm:t>
        <a:bodyPr/>
        <a:lstStyle/>
        <a:p>
          <a:endParaRPr lang="uk-UA"/>
        </a:p>
      </dgm:t>
    </dgm:pt>
    <dgm:pt modelId="{98FD9538-1B31-43E2-B9E4-077EF1952477}">
      <dgm:prSet/>
      <dgm:spPr/>
      <dgm:t>
        <a:bodyPr/>
        <a:lstStyle/>
        <a:p>
          <a:r>
            <a:rPr lang="en-US"/>
            <a:t>Patrol</a:t>
          </a:r>
          <a:endParaRPr lang="uk-UA"/>
        </a:p>
      </dgm:t>
    </dgm:pt>
    <dgm:pt modelId="{5B81A908-477D-40E6-9CC3-582F4F883845}" type="parTrans" cxnId="{E68FA3F9-6B91-4D9F-9CD5-AC07BFD7E4AE}">
      <dgm:prSet/>
      <dgm:spPr/>
      <dgm:t>
        <a:bodyPr/>
        <a:lstStyle/>
        <a:p>
          <a:endParaRPr lang="uk-UA"/>
        </a:p>
      </dgm:t>
    </dgm:pt>
    <dgm:pt modelId="{DD056981-7CDC-4A46-8BD1-E8C62948B03E}" type="sibTrans" cxnId="{E68FA3F9-6B91-4D9F-9CD5-AC07BFD7E4AE}">
      <dgm:prSet/>
      <dgm:spPr/>
      <dgm:t>
        <a:bodyPr/>
        <a:lstStyle/>
        <a:p>
          <a:endParaRPr lang="uk-UA"/>
        </a:p>
      </dgm:t>
    </dgm:pt>
    <dgm:pt modelId="{776DFAB8-2AA4-40E7-8C25-38ABC5B3F9C9}">
      <dgm:prSet/>
      <dgm:spPr/>
      <dgm:t>
        <a:bodyPr/>
        <a:lstStyle/>
        <a:p>
          <a:r>
            <a:rPr lang="en-US"/>
            <a:t>Skulks</a:t>
          </a:r>
          <a:endParaRPr lang="uk-UA"/>
        </a:p>
      </dgm:t>
    </dgm:pt>
    <dgm:pt modelId="{15BD7DE4-E651-43C3-96BC-66583BBF7075}" type="parTrans" cxnId="{2C0F391D-3419-4269-803D-D149B2C3DCC8}">
      <dgm:prSet/>
      <dgm:spPr/>
      <dgm:t>
        <a:bodyPr/>
        <a:lstStyle/>
        <a:p>
          <a:endParaRPr lang="uk-UA"/>
        </a:p>
      </dgm:t>
    </dgm:pt>
    <dgm:pt modelId="{7D495CC1-3D00-4EC3-9B59-6AA4D1138F36}" type="sibTrans" cxnId="{2C0F391D-3419-4269-803D-D149B2C3DCC8}">
      <dgm:prSet/>
      <dgm:spPr/>
      <dgm:t>
        <a:bodyPr/>
        <a:lstStyle/>
        <a:p>
          <a:endParaRPr lang="uk-UA"/>
        </a:p>
      </dgm:t>
    </dgm:pt>
    <dgm:pt modelId="{E8E689C4-C615-48A6-8C59-C66D44DBBC97}">
      <dgm:prSet/>
      <dgm:spPr/>
      <dgm:t>
        <a:bodyPr/>
        <a:lstStyle/>
        <a:p>
          <a:r>
            <a:rPr lang="en-US"/>
            <a:t>Arcanum</a:t>
          </a:r>
          <a:endParaRPr lang="uk-UA"/>
        </a:p>
      </dgm:t>
    </dgm:pt>
    <dgm:pt modelId="{A1669A93-5C50-4BB7-89AD-EC96F0F6B603}" type="parTrans" cxnId="{4A73FC4D-F1EF-4787-9E1A-7651B8533DFF}">
      <dgm:prSet/>
      <dgm:spPr/>
      <dgm:t>
        <a:bodyPr/>
        <a:lstStyle/>
        <a:p>
          <a:endParaRPr lang="uk-UA"/>
        </a:p>
      </dgm:t>
    </dgm:pt>
    <dgm:pt modelId="{112C65F1-FE4D-4FBE-AEFA-997DC195CF7C}" type="sibTrans" cxnId="{4A73FC4D-F1EF-4787-9E1A-7651B8533DFF}">
      <dgm:prSet/>
      <dgm:spPr/>
      <dgm:t>
        <a:bodyPr/>
        <a:lstStyle/>
        <a:p>
          <a:endParaRPr lang="uk-UA"/>
        </a:p>
      </dgm:t>
    </dgm:pt>
    <dgm:pt modelId="{4B942308-84E4-41C6-97DF-6863C37757DB}" type="asst">
      <dgm:prSet/>
      <dgm:spPr/>
      <dgm:t>
        <a:bodyPr/>
        <a:lstStyle/>
        <a:p>
          <a:r>
            <a:rPr lang="en-US"/>
            <a:t>Senior Skulk</a:t>
          </a:r>
          <a:endParaRPr lang="uk-UA"/>
        </a:p>
      </dgm:t>
    </dgm:pt>
    <dgm:pt modelId="{37468FBB-0808-4491-B07B-3C60533971FB}" type="parTrans" cxnId="{99BAFE6C-B038-4F15-A172-3E2498326193}">
      <dgm:prSet/>
      <dgm:spPr/>
      <dgm:t>
        <a:bodyPr/>
        <a:lstStyle/>
        <a:p>
          <a:endParaRPr lang="uk-UA"/>
        </a:p>
      </dgm:t>
    </dgm:pt>
    <dgm:pt modelId="{C673831C-0952-44E6-84CF-F9928405D6B1}" type="sibTrans" cxnId="{99BAFE6C-B038-4F15-A172-3E2498326193}">
      <dgm:prSet/>
      <dgm:spPr/>
      <dgm:t>
        <a:bodyPr/>
        <a:lstStyle/>
        <a:p>
          <a:endParaRPr lang="uk-UA"/>
        </a:p>
      </dgm:t>
    </dgm:pt>
    <dgm:pt modelId="{A3E9ED58-4C26-405A-8836-75030BC8F681}" type="asst">
      <dgm:prSet/>
      <dgm:spPr/>
      <dgm:t>
        <a:bodyPr/>
        <a:lstStyle/>
        <a:p>
          <a:r>
            <a:rPr lang="en-US"/>
            <a:t>Senior Watch Wizard</a:t>
          </a:r>
          <a:endParaRPr lang="uk-UA"/>
        </a:p>
      </dgm:t>
    </dgm:pt>
    <dgm:pt modelId="{CA8452B9-BDBC-4140-BA05-75FFB1A84988}" type="parTrans" cxnId="{7B068E3F-9E87-4B31-AB53-21D605F553DE}">
      <dgm:prSet/>
      <dgm:spPr/>
      <dgm:t>
        <a:bodyPr/>
        <a:lstStyle/>
        <a:p>
          <a:endParaRPr lang="uk-UA"/>
        </a:p>
      </dgm:t>
    </dgm:pt>
    <dgm:pt modelId="{17B65D4E-B378-4122-95A1-50243ED78336}" type="sibTrans" cxnId="{7B068E3F-9E87-4B31-AB53-21D605F553DE}">
      <dgm:prSet/>
      <dgm:spPr/>
      <dgm:t>
        <a:bodyPr/>
        <a:lstStyle/>
        <a:p>
          <a:endParaRPr lang="uk-UA"/>
        </a:p>
      </dgm:t>
    </dgm:pt>
    <dgm:pt modelId="{EBE504D5-B219-4301-AB7D-6A0BA416C592}" type="asst">
      <dgm:prSet/>
      <dgm:spPr/>
      <dgm:t>
        <a:bodyPr/>
        <a:lstStyle/>
        <a:p>
          <a:r>
            <a:rPr lang="en-US"/>
            <a:t>Ward Civilar</a:t>
          </a:r>
          <a:endParaRPr lang="uk-UA"/>
        </a:p>
      </dgm:t>
    </dgm:pt>
    <dgm:pt modelId="{57D1C71A-D5B6-4F32-A87F-BD96A9C95C2A}" type="parTrans" cxnId="{EA01A012-B735-4DC8-A90A-06B890C8C861}">
      <dgm:prSet/>
      <dgm:spPr/>
      <dgm:t>
        <a:bodyPr/>
        <a:lstStyle/>
        <a:p>
          <a:endParaRPr lang="uk-UA"/>
        </a:p>
      </dgm:t>
    </dgm:pt>
    <dgm:pt modelId="{ACE7B438-6305-4D45-BDE5-56D002C94721}" type="sibTrans" cxnId="{EA01A012-B735-4DC8-A90A-06B890C8C861}">
      <dgm:prSet/>
      <dgm:spPr/>
      <dgm:t>
        <a:bodyPr/>
        <a:lstStyle/>
        <a:p>
          <a:endParaRPr lang="uk-UA"/>
        </a:p>
      </dgm:t>
    </dgm:pt>
    <dgm:pt modelId="{577990C8-E550-434B-929C-E722ABBCCC6B}" type="asst">
      <dgm:prSet/>
      <dgm:spPr/>
      <dgm:t>
        <a:bodyPr/>
        <a:lstStyle/>
        <a:p>
          <a:r>
            <a:rPr lang="en-US"/>
            <a:t>Senior Civilar</a:t>
          </a:r>
          <a:endParaRPr lang="uk-UA"/>
        </a:p>
      </dgm:t>
    </dgm:pt>
    <dgm:pt modelId="{8ABB05F2-404E-4B74-A143-7FA0C655F8FB}" type="parTrans" cxnId="{3444D6DF-8487-4D53-AA03-25448FF57284}">
      <dgm:prSet/>
      <dgm:spPr/>
      <dgm:t>
        <a:bodyPr/>
        <a:lstStyle/>
        <a:p>
          <a:endParaRPr lang="uk-UA"/>
        </a:p>
      </dgm:t>
    </dgm:pt>
    <dgm:pt modelId="{C2654865-2D1C-49C7-8EBD-A76CF805E7FC}" type="sibTrans" cxnId="{3444D6DF-8487-4D53-AA03-25448FF57284}">
      <dgm:prSet/>
      <dgm:spPr/>
      <dgm:t>
        <a:bodyPr/>
        <a:lstStyle/>
        <a:p>
          <a:endParaRPr lang="uk-UA"/>
        </a:p>
      </dgm:t>
    </dgm:pt>
    <dgm:pt modelId="{13E662F8-C197-443F-8D54-17DD498DF3BA}" type="asst">
      <dgm:prSet/>
      <dgm:spPr/>
      <dgm:t>
        <a:bodyPr/>
        <a:lstStyle/>
        <a:p>
          <a:r>
            <a:rPr lang="en-US"/>
            <a:t>Civilar</a:t>
          </a:r>
          <a:endParaRPr lang="uk-UA"/>
        </a:p>
      </dgm:t>
    </dgm:pt>
    <dgm:pt modelId="{E1C19401-9B93-4D67-925D-B8E31DAEBD0C}" type="parTrans" cxnId="{BFE439A5-F8BB-4DE1-9993-7DCB138243D0}">
      <dgm:prSet/>
      <dgm:spPr/>
      <dgm:t>
        <a:bodyPr/>
        <a:lstStyle/>
        <a:p>
          <a:endParaRPr lang="uk-UA"/>
        </a:p>
      </dgm:t>
    </dgm:pt>
    <dgm:pt modelId="{B1608CD0-3193-48C7-B443-13BC7FC33898}" type="sibTrans" cxnId="{BFE439A5-F8BB-4DE1-9993-7DCB138243D0}">
      <dgm:prSet/>
      <dgm:spPr/>
      <dgm:t>
        <a:bodyPr/>
        <a:lstStyle/>
        <a:p>
          <a:endParaRPr lang="uk-UA"/>
        </a:p>
      </dgm:t>
    </dgm:pt>
    <dgm:pt modelId="{7000E143-0E75-460B-8B9C-791766CB2BB7}">
      <dgm:prSet/>
      <dgm:spPr/>
      <dgm:t>
        <a:bodyPr/>
        <a:lstStyle/>
        <a:p>
          <a:r>
            <a:rPr lang="en-US"/>
            <a:t>Patrolmen</a:t>
          </a:r>
          <a:endParaRPr lang="uk-UA"/>
        </a:p>
      </dgm:t>
    </dgm:pt>
    <dgm:pt modelId="{F84083C4-1A1C-413D-8BA2-84B6728D9820}" type="parTrans" cxnId="{1D328F3E-7A9E-44D4-B013-0B40148BBE2F}">
      <dgm:prSet/>
      <dgm:spPr/>
      <dgm:t>
        <a:bodyPr/>
        <a:lstStyle/>
        <a:p>
          <a:endParaRPr lang="uk-UA"/>
        </a:p>
      </dgm:t>
    </dgm:pt>
    <dgm:pt modelId="{E1F60FD6-CB62-45D8-9D8C-041DBA17533E}" type="sibTrans" cxnId="{1D328F3E-7A9E-44D4-B013-0B40148BBE2F}">
      <dgm:prSet/>
      <dgm:spPr/>
      <dgm:t>
        <a:bodyPr/>
        <a:lstStyle/>
        <a:p>
          <a:endParaRPr lang="uk-UA"/>
        </a:p>
      </dgm:t>
    </dgm:pt>
    <dgm:pt modelId="{C699C99B-4676-487A-A7C9-2CFF1B14D6E6}">
      <dgm:prSet/>
      <dgm:spPr/>
      <dgm:t>
        <a:bodyPr/>
        <a:lstStyle/>
        <a:p>
          <a:r>
            <a:rPr lang="en-US"/>
            <a:t>6 rangers or rogues</a:t>
          </a:r>
          <a:endParaRPr lang="uk-UA"/>
        </a:p>
      </dgm:t>
    </dgm:pt>
    <dgm:pt modelId="{A0A8F5EB-EADD-499B-A5B0-A809B387DB04}" type="parTrans" cxnId="{8E84FDF4-1092-479A-8985-FD3085E8010F}">
      <dgm:prSet/>
      <dgm:spPr/>
      <dgm:t>
        <a:bodyPr/>
        <a:lstStyle/>
        <a:p>
          <a:endParaRPr lang="uk-UA"/>
        </a:p>
      </dgm:t>
    </dgm:pt>
    <dgm:pt modelId="{B9C032CA-817D-4ACB-BEFD-E53085243128}" type="sibTrans" cxnId="{8E84FDF4-1092-479A-8985-FD3085E8010F}">
      <dgm:prSet/>
      <dgm:spPr/>
      <dgm:t>
        <a:bodyPr/>
        <a:lstStyle/>
        <a:p>
          <a:endParaRPr lang="uk-UA"/>
        </a:p>
      </dgm:t>
    </dgm:pt>
    <dgm:pt modelId="{7A777589-3AD5-4331-B81A-2C3CD39C0A63}">
      <dgm:prSet/>
      <dgm:spPr/>
      <dgm:t>
        <a:bodyPr/>
        <a:lstStyle/>
        <a:p>
          <a:r>
            <a:rPr lang="en-US"/>
            <a:t>6 Watch Wizards</a:t>
          </a:r>
          <a:endParaRPr lang="uk-UA"/>
        </a:p>
      </dgm:t>
    </dgm:pt>
    <dgm:pt modelId="{6C075D17-43E2-4AB7-9D04-39AB44DC651A}" type="parTrans" cxnId="{57F9B31E-1FF2-41FF-B5E4-021381623AEB}">
      <dgm:prSet/>
      <dgm:spPr/>
      <dgm:t>
        <a:bodyPr/>
        <a:lstStyle/>
        <a:p>
          <a:endParaRPr lang="uk-UA"/>
        </a:p>
      </dgm:t>
    </dgm:pt>
    <dgm:pt modelId="{252F41CE-E545-45E3-8F9C-3AA823304E75}" type="sibTrans" cxnId="{57F9B31E-1FF2-41FF-B5E4-021381623AEB}">
      <dgm:prSet/>
      <dgm:spPr/>
      <dgm:t>
        <a:bodyPr/>
        <a:lstStyle/>
        <a:p>
          <a:endParaRPr lang="uk-UA"/>
        </a:p>
      </dgm:t>
    </dgm:pt>
    <dgm:pt modelId="{38EBE70F-88C9-49D4-AB16-1D456D3D7271}">
      <dgm:prSet/>
      <dgm:spPr/>
      <dgm:t>
        <a:bodyPr/>
        <a:lstStyle/>
        <a:p>
          <a:r>
            <a:rPr lang="en-US"/>
            <a:t>Arcanums</a:t>
          </a:r>
          <a:endParaRPr lang="uk-UA"/>
        </a:p>
      </dgm:t>
    </dgm:pt>
    <dgm:pt modelId="{06644B0F-FC2F-4827-940F-644B54A9BA1C}" type="parTrans" cxnId="{545E755D-E51E-44EF-9AA8-45AB97B14712}">
      <dgm:prSet/>
      <dgm:spPr/>
      <dgm:t>
        <a:bodyPr/>
        <a:lstStyle/>
        <a:p>
          <a:endParaRPr lang="uk-UA"/>
        </a:p>
      </dgm:t>
    </dgm:pt>
    <dgm:pt modelId="{8AD50845-98FB-4D44-87C0-5F337F5BE591}" type="sibTrans" cxnId="{545E755D-E51E-44EF-9AA8-45AB97B14712}">
      <dgm:prSet/>
      <dgm:spPr/>
      <dgm:t>
        <a:bodyPr/>
        <a:lstStyle/>
        <a:p>
          <a:endParaRPr lang="uk-UA"/>
        </a:p>
      </dgm:t>
    </dgm:pt>
    <dgm:pt modelId="{5F921173-F4F3-42E0-B40E-D68FB878268B}">
      <dgm:prSet/>
      <dgm:spPr/>
      <dgm:t>
        <a:bodyPr/>
        <a:lstStyle/>
        <a:p>
          <a:r>
            <a:rPr lang="en-US"/>
            <a:t>Armories</a:t>
          </a:r>
          <a:endParaRPr lang="uk-UA"/>
        </a:p>
      </dgm:t>
    </dgm:pt>
    <dgm:pt modelId="{A9F88544-75E2-4DD2-96BB-8C5DDEE8F0E7}" type="parTrans" cxnId="{6AAB7BFE-B609-4C5E-A27C-DF15C31370C7}">
      <dgm:prSet/>
      <dgm:spPr/>
      <dgm:t>
        <a:bodyPr/>
        <a:lstStyle/>
        <a:p>
          <a:endParaRPr lang="uk-UA"/>
        </a:p>
      </dgm:t>
    </dgm:pt>
    <dgm:pt modelId="{62E6C539-39AD-4DAA-BB82-C3CA214A779A}" type="sibTrans" cxnId="{6AAB7BFE-B609-4C5E-A27C-DF15C31370C7}">
      <dgm:prSet/>
      <dgm:spPr/>
      <dgm:t>
        <a:bodyPr/>
        <a:lstStyle/>
        <a:p>
          <a:endParaRPr lang="uk-UA"/>
        </a:p>
      </dgm:t>
    </dgm:pt>
    <dgm:pt modelId="{9E195971-32CB-4C74-9472-F6BE0A9279BA}">
      <dgm:prSet/>
      <dgm:spPr/>
      <dgm:t>
        <a:bodyPr/>
        <a:lstStyle/>
        <a:p>
          <a:r>
            <a:rPr lang="en-US"/>
            <a:t>Thief-takers Watchlord</a:t>
          </a:r>
          <a:endParaRPr lang="uk-UA"/>
        </a:p>
      </dgm:t>
    </dgm:pt>
    <dgm:pt modelId="{1075BEAA-A829-42FF-889A-B34135C2745A}" type="parTrans" cxnId="{209305A0-73DC-40E6-8E3C-CDC47F320DA0}">
      <dgm:prSet/>
      <dgm:spPr/>
      <dgm:t>
        <a:bodyPr/>
        <a:lstStyle/>
        <a:p>
          <a:endParaRPr lang="uk-UA"/>
        </a:p>
      </dgm:t>
    </dgm:pt>
    <dgm:pt modelId="{16C19EF8-F723-4789-B24C-FC394F67F28C}" type="sibTrans" cxnId="{209305A0-73DC-40E6-8E3C-CDC47F320DA0}">
      <dgm:prSet/>
      <dgm:spPr/>
      <dgm:t>
        <a:bodyPr/>
        <a:lstStyle/>
        <a:p>
          <a:endParaRPr lang="uk-UA"/>
        </a:p>
      </dgm:t>
    </dgm:pt>
    <dgm:pt modelId="{23FBAEC0-E69B-409B-B0D4-498D0050D98E}">
      <dgm:prSet/>
      <dgm:spPr/>
      <dgm:t>
        <a:bodyPr/>
        <a:lstStyle/>
        <a:p>
          <a:r>
            <a:rPr lang="en-US"/>
            <a:t>Notary Watchlord</a:t>
          </a:r>
          <a:endParaRPr lang="uk-UA"/>
        </a:p>
      </dgm:t>
    </dgm:pt>
    <dgm:pt modelId="{7A3832AF-A3D9-4D2E-8E45-2E41031CE23C}" type="parTrans" cxnId="{44FD8AD4-1247-464B-8374-221A1B5617AD}">
      <dgm:prSet/>
      <dgm:spPr/>
      <dgm:t>
        <a:bodyPr/>
        <a:lstStyle/>
        <a:p>
          <a:endParaRPr lang="uk-UA"/>
        </a:p>
      </dgm:t>
    </dgm:pt>
    <dgm:pt modelId="{42D9CD81-192C-456A-AC41-07AAEFFB6827}" type="sibTrans" cxnId="{44FD8AD4-1247-464B-8374-221A1B5617AD}">
      <dgm:prSet/>
      <dgm:spPr/>
      <dgm:t>
        <a:bodyPr/>
        <a:lstStyle/>
        <a:p>
          <a:r>
            <a:rPr lang="en-US" b="0" i="0" u="none"/>
            <a:t>Zara Dleiyr</a:t>
          </a:r>
          <a:endParaRPr lang="uk-UA"/>
        </a:p>
      </dgm:t>
    </dgm:pt>
    <dgm:pt modelId="{7EBB927C-85C7-4BBA-9044-F925D72D3A4D}">
      <dgm:prSet/>
      <dgm:spPr/>
      <dgm:t>
        <a:bodyPr/>
        <a:lstStyle/>
        <a:p>
          <a:r>
            <a:rPr lang="en-US"/>
            <a:t>Thief takers</a:t>
          </a:r>
          <a:endParaRPr lang="uk-UA"/>
        </a:p>
      </dgm:t>
    </dgm:pt>
    <dgm:pt modelId="{18914F4B-57A7-4774-9085-776B2ACC9E52}" type="parTrans" cxnId="{FA28EEC8-53FB-41D7-BB23-7E411E4320FF}">
      <dgm:prSet/>
      <dgm:spPr/>
      <dgm:t>
        <a:bodyPr/>
        <a:lstStyle/>
        <a:p>
          <a:endParaRPr lang="uk-UA"/>
        </a:p>
      </dgm:t>
    </dgm:pt>
    <dgm:pt modelId="{AA15BE97-57E1-44C0-9167-B11EAF970A02}" type="sibTrans" cxnId="{FA28EEC8-53FB-41D7-BB23-7E411E4320FF}">
      <dgm:prSet/>
      <dgm:spPr/>
      <dgm:t>
        <a:bodyPr/>
        <a:lstStyle/>
        <a:p>
          <a:endParaRPr lang="uk-UA"/>
        </a:p>
      </dgm:t>
    </dgm:pt>
    <dgm:pt modelId="{72D093F5-243B-4BAC-A8BF-E00D17320B72}">
      <dgm:prSet/>
      <dgm:spPr/>
      <dgm:t>
        <a:bodyPr/>
        <a:lstStyle/>
        <a:p>
          <a:r>
            <a:rPr lang="en-US"/>
            <a:t>Vault Watchlord</a:t>
          </a:r>
          <a:endParaRPr lang="uk-UA"/>
        </a:p>
      </dgm:t>
    </dgm:pt>
    <dgm:pt modelId="{0FCAC049-BB6E-40EF-AB28-37D57AC2EB76}" type="parTrans" cxnId="{F935173B-CFB8-4105-8E62-AC75E41800B2}">
      <dgm:prSet/>
      <dgm:spPr/>
      <dgm:t>
        <a:bodyPr/>
        <a:lstStyle/>
        <a:p>
          <a:endParaRPr lang="uk-UA"/>
        </a:p>
      </dgm:t>
    </dgm:pt>
    <dgm:pt modelId="{A2A7CE0E-34AD-459E-AB7F-931B84874C9C}" type="sibTrans" cxnId="{F935173B-CFB8-4105-8E62-AC75E41800B2}">
      <dgm:prSet/>
      <dgm:spPr/>
      <dgm:t>
        <a:bodyPr/>
        <a:lstStyle/>
        <a:p>
          <a:endParaRPr lang="uk-UA"/>
        </a:p>
      </dgm:t>
    </dgm:pt>
    <dgm:pt modelId="{BE996EF1-6CCA-455A-9EBF-14D17C586BBE}">
      <dgm:prSet/>
      <dgm:spPr/>
      <dgm:t>
        <a:bodyPr/>
        <a:lstStyle/>
        <a:p>
          <a:r>
            <a:rPr lang="en-US"/>
            <a:t>Whip Watchlord</a:t>
          </a:r>
          <a:endParaRPr lang="uk-UA"/>
        </a:p>
      </dgm:t>
    </dgm:pt>
    <dgm:pt modelId="{0150B67B-EF02-49BE-851C-C8ADD4DD655E}" type="parTrans" cxnId="{59287682-3550-4E0F-A34A-DE8C57425D0A}">
      <dgm:prSet/>
      <dgm:spPr/>
      <dgm:t>
        <a:bodyPr/>
        <a:lstStyle/>
        <a:p>
          <a:endParaRPr lang="uk-UA"/>
        </a:p>
      </dgm:t>
    </dgm:pt>
    <dgm:pt modelId="{2D93BD0F-FCA3-4B90-BFEF-F3A4D2E50566}" type="sibTrans" cxnId="{59287682-3550-4E0F-A34A-DE8C57425D0A}">
      <dgm:prSet/>
      <dgm:spPr/>
      <dgm:t>
        <a:bodyPr/>
        <a:lstStyle/>
        <a:p>
          <a:endParaRPr lang="uk-UA"/>
        </a:p>
      </dgm:t>
    </dgm:pt>
    <dgm:pt modelId="{9B338314-9EC1-4F99-81C4-848AEBD35174}">
      <dgm:prSet/>
      <dgm:spPr/>
      <dgm:t>
        <a:bodyPr/>
        <a:lstStyle/>
        <a:p>
          <a:endParaRPr lang="uk-UA"/>
        </a:p>
      </dgm:t>
    </dgm:pt>
    <dgm:pt modelId="{49CAC3FB-E017-46AA-9F0D-0F37DBA94A2E}" type="parTrans" cxnId="{CCA42C51-BBE8-4FF6-B971-65923D5312F3}">
      <dgm:prSet/>
      <dgm:spPr/>
      <dgm:t>
        <a:bodyPr/>
        <a:lstStyle/>
        <a:p>
          <a:endParaRPr lang="uk-UA"/>
        </a:p>
      </dgm:t>
    </dgm:pt>
    <dgm:pt modelId="{04A4F7A1-DB8B-4860-ABBC-38928B89548F}" type="sibTrans" cxnId="{CCA42C51-BBE8-4FF6-B971-65923D5312F3}">
      <dgm:prSet/>
      <dgm:spPr/>
      <dgm:t>
        <a:bodyPr/>
        <a:lstStyle/>
        <a:p>
          <a:endParaRPr lang="uk-UA"/>
        </a:p>
      </dgm:t>
    </dgm:pt>
    <dgm:pt modelId="{BE7329A6-2FB2-4BD3-B6BC-E5AAD4DD1780}" type="pres">
      <dgm:prSet presAssocID="{3E76DAE1-8A33-4805-9DCF-A35011CA85BF}" presName="hierChild1" presStyleCnt="0">
        <dgm:presLayoutVars>
          <dgm:orgChart val="1"/>
          <dgm:chPref val="1"/>
          <dgm:dir/>
          <dgm:animOne val="branch"/>
          <dgm:animLvl val="lvl"/>
          <dgm:resizeHandles/>
        </dgm:presLayoutVars>
      </dgm:prSet>
      <dgm:spPr/>
    </dgm:pt>
    <dgm:pt modelId="{C4DF540C-F661-4D3A-A2B1-12B4C53D2D59}" type="pres">
      <dgm:prSet presAssocID="{6C1FF524-868A-4AE9-88CE-05FD3B746F92}" presName="hierRoot1" presStyleCnt="0">
        <dgm:presLayoutVars>
          <dgm:hierBranch val="init"/>
        </dgm:presLayoutVars>
      </dgm:prSet>
      <dgm:spPr/>
    </dgm:pt>
    <dgm:pt modelId="{97BFB819-2F39-4328-976F-B0904ED891F6}" type="pres">
      <dgm:prSet presAssocID="{6C1FF524-868A-4AE9-88CE-05FD3B746F92}" presName="rootComposite1" presStyleCnt="0"/>
      <dgm:spPr/>
    </dgm:pt>
    <dgm:pt modelId="{E2757086-4F40-434C-9B39-4444615AD9D8}" type="pres">
      <dgm:prSet presAssocID="{6C1FF524-868A-4AE9-88CE-05FD3B746F92}" presName="rootText1" presStyleLbl="node0" presStyleIdx="0" presStyleCnt="1">
        <dgm:presLayoutVars>
          <dgm:chMax/>
          <dgm:chPref val="3"/>
        </dgm:presLayoutVars>
      </dgm:prSet>
      <dgm:spPr/>
    </dgm:pt>
    <dgm:pt modelId="{6A8E391D-D40B-499D-9705-1AECB16D8C54}" type="pres">
      <dgm:prSet presAssocID="{6C1FF524-868A-4AE9-88CE-05FD3B746F92}" presName="titleText1" presStyleLbl="fgAcc0" presStyleIdx="0" presStyleCnt="1">
        <dgm:presLayoutVars>
          <dgm:chMax val="0"/>
          <dgm:chPref val="0"/>
        </dgm:presLayoutVars>
      </dgm:prSet>
      <dgm:spPr/>
    </dgm:pt>
    <dgm:pt modelId="{CC066703-291C-40AA-B5EA-4D75629AB199}" type="pres">
      <dgm:prSet presAssocID="{6C1FF524-868A-4AE9-88CE-05FD3B746F92}" presName="rootConnector1" presStyleLbl="node1" presStyleIdx="0" presStyleCnt="19"/>
      <dgm:spPr/>
    </dgm:pt>
    <dgm:pt modelId="{B04FB300-8ADF-4357-9D28-32FE091BF0A3}" type="pres">
      <dgm:prSet presAssocID="{6C1FF524-868A-4AE9-88CE-05FD3B746F92}" presName="hierChild2" presStyleCnt="0"/>
      <dgm:spPr/>
    </dgm:pt>
    <dgm:pt modelId="{B0D6DB19-E9A6-408A-AABB-9591DDFF39B1}" type="pres">
      <dgm:prSet presAssocID="{11E2AB89-7118-4D93-84CB-6BDDD25F7591}" presName="Name37" presStyleLbl="parChTrans1D2" presStyleIdx="0" presStyleCnt="7"/>
      <dgm:spPr/>
    </dgm:pt>
    <dgm:pt modelId="{BA972849-8ADF-473C-A544-B6AB13D550D5}" type="pres">
      <dgm:prSet presAssocID="{121CBC79-9F91-4B7D-94D8-D0A2F7289BBE}" presName="hierRoot2" presStyleCnt="0">
        <dgm:presLayoutVars>
          <dgm:hierBranch val="init"/>
        </dgm:presLayoutVars>
      </dgm:prSet>
      <dgm:spPr/>
    </dgm:pt>
    <dgm:pt modelId="{15D099D8-8CC7-45CC-87AA-81B82C45589D}" type="pres">
      <dgm:prSet presAssocID="{121CBC79-9F91-4B7D-94D8-D0A2F7289BBE}" presName="rootComposite" presStyleCnt="0"/>
      <dgm:spPr/>
    </dgm:pt>
    <dgm:pt modelId="{8908F471-EB57-43CF-B802-F67648EE2761}" type="pres">
      <dgm:prSet presAssocID="{121CBC79-9F91-4B7D-94D8-D0A2F7289BBE}" presName="rootText" presStyleLbl="node1" presStyleIdx="0" presStyleCnt="19">
        <dgm:presLayoutVars>
          <dgm:chMax/>
          <dgm:chPref val="3"/>
        </dgm:presLayoutVars>
      </dgm:prSet>
      <dgm:spPr/>
    </dgm:pt>
    <dgm:pt modelId="{E5FA98AE-B187-4E14-AC91-9404103CD7F9}" type="pres">
      <dgm:prSet presAssocID="{121CBC79-9F91-4B7D-94D8-D0A2F7289BBE}" presName="titleText2" presStyleLbl="fgAcc1" presStyleIdx="0" presStyleCnt="19">
        <dgm:presLayoutVars>
          <dgm:chMax val="0"/>
          <dgm:chPref val="0"/>
        </dgm:presLayoutVars>
      </dgm:prSet>
      <dgm:spPr/>
    </dgm:pt>
    <dgm:pt modelId="{8EEA988E-3878-4532-A0F6-E01D88807A9B}" type="pres">
      <dgm:prSet presAssocID="{121CBC79-9F91-4B7D-94D8-D0A2F7289BBE}" presName="rootConnector" presStyleLbl="node2" presStyleIdx="0" presStyleCnt="0"/>
      <dgm:spPr/>
    </dgm:pt>
    <dgm:pt modelId="{8EAE8878-1B20-4C02-8264-BAA84D745695}" type="pres">
      <dgm:prSet presAssocID="{121CBC79-9F91-4B7D-94D8-D0A2F7289BBE}" presName="hierChild4" presStyleCnt="0"/>
      <dgm:spPr/>
    </dgm:pt>
    <dgm:pt modelId="{C96F1C4A-22C8-42B3-9B93-7AA5BF47B753}" type="pres">
      <dgm:prSet presAssocID="{BE8B7DBC-1E9E-4B5D-9295-14E4BE88557F}" presName="Name37" presStyleLbl="parChTrans1D3" presStyleIdx="0" presStyleCnt="5"/>
      <dgm:spPr/>
    </dgm:pt>
    <dgm:pt modelId="{EC21095F-6873-4831-BB4B-239660D1AC6E}" type="pres">
      <dgm:prSet presAssocID="{ED4B39B7-6FFD-462A-80B8-4E616D1F5270}" presName="hierRoot2" presStyleCnt="0">
        <dgm:presLayoutVars>
          <dgm:hierBranch val="init"/>
        </dgm:presLayoutVars>
      </dgm:prSet>
      <dgm:spPr/>
    </dgm:pt>
    <dgm:pt modelId="{1E9097DF-8EBA-40C4-9E76-1A103C51A91F}" type="pres">
      <dgm:prSet presAssocID="{ED4B39B7-6FFD-462A-80B8-4E616D1F5270}" presName="rootComposite" presStyleCnt="0"/>
      <dgm:spPr/>
    </dgm:pt>
    <dgm:pt modelId="{F4FDBF42-3C04-420E-B99A-B4FA919948ED}" type="pres">
      <dgm:prSet presAssocID="{ED4B39B7-6FFD-462A-80B8-4E616D1F5270}" presName="rootText" presStyleLbl="node1" presStyleIdx="1" presStyleCnt="19">
        <dgm:presLayoutVars>
          <dgm:chMax/>
          <dgm:chPref val="3"/>
        </dgm:presLayoutVars>
      </dgm:prSet>
      <dgm:spPr/>
    </dgm:pt>
    <dgm:pt modelId="{E2C5E244-E76B-4AED-B4BD-6AB43E79EC59}" type="pres">
      <dgm:prSet presAssocID="{ED4B39B7-6FFD-462A-80B8-4E616D1F5270}" presName="titleText2" presStyleLbl="fgAcc1" presStyleIdx="1" presStyleCnt="19">
        <dgm:presLayoutVars>
          <dgm:chMax val="0"/>
          <dgm:chPref val="0"/>
        </dgm:presLayoutVars>
      </dgm:prSet>
      <dgm:spPr/>
    </dgm:pt>
    <dgm:pt modelId="{BD8B63AB-4E06-4F3E-8AFA-6592D421EADF}" type="pres">
      <dgm:prSet presAssocID="{ED4B39B7-6FFD-462A-80B8-4E616D1F5270}" presName="rootConnector" presStyleLbl="node3" presStyleIdx="0" presStyleCnt="0"/>
      <dgm:spPr/>
    </dgm:pt>
    <dgm:pt modelId="{8986E378-82DD-49A6-B9DA-78FDC42EF980}" type="pres">
      <dgm:prSet presAssocID="{ED4B39B7-6FFD-462A-80B8-4E616D1F5270}" presName="hierChild4" presStyleCnt="0"/>
      <dgm:spPr/>
    </dgm:pt>
    <dgm:pt modelId="{256FE36A-8B14-4EA5-A353-B0522F0F28B2}" type="pres">
      <dgm:prSet presAssocID="{C904F877-9CF4-4E00-82A9-69DD9B0BEB32}" presName="Name37" presStyleLbl="parChTrans1D4" presStyleIdx="0" presStyleCnt="12"/>
      <dgm:spPr/>
    </dgm:pt>
    <dgm:pt modelId="{2A7A4C60-B575-4239-AAFC-91C5B3587E89}" type="pres">
      <dgm:prSet presAssocID="{5C03F568-C2AE-403B-9C7B-E0BABE1B8E4B}" presName="hierRoot2" presStyleCnt="0">
        <dgm:presLayoutVars>
          <dgm:hierBranch val="init"/>
        </dgm:presLayoutVars>
      </dgm:prSet>
      <dgm:spPr/>
    </dgm:pt>
    <dgm:pt modelId="{EAC78467-6199-4FD2-94B9-EE225AB13D2E}" type="pres">
      <dgm:prSet presAssocID="{5C03F568-C2AE-403B-9C7B-E0BABE1B8E4B}" presName="rootComposite" presStyleCnt="0"/>
      <dgm:spPr/>
    </dgm:pt>
    <dgm:pt modelId="{5689CC79-D4A4-4EEE-846C-61C4F18BE256}" type="pres">
      <dgm:prSet presAssocID="{5C03F568-C2AE-403B-9C7B-E0BABE1B8E4B}" presName="rootText" presStyleLbl="node1" presStyleIdx="2" presStyleCnt="19">
        <dgm:presLayoutVars>
          <dgm:chMax/>
          <dgm:chPref val="3"/>
        </dgm:presLayoutVars>
      </dgm:prSet>
      <dgm:spPr/>
    </dgm:pt>
    <dgm:pt modelId="{B148A985-BB6D-4FE2-B263-34A605759BE0}" type="pres">
      <dgm:prSet presAssocID="{5C03F568-C2AE-403B-9C7B-E0BABE1B8E4B}" presName="titleText2" presStyleLbl="fgAcc1" presStyleIdx="2" presStyleCnt="19">
        <dgm:presLayoutVars>
          <dgm:chMax val="0"/>
          <dgm:chPref val="0"/>
        </dgm:presLayoutVars>
      </dgm:prSet>
      <dgm:spPr/>
    </dgm:pt>
    <dgm:pt modelId="{F03E21C3-365F-47D7-B793-1FAD2A0D575F}" type="pres">
      <dgm:prSet presAssocID="{5C03F568-C2AE-403B-9C7B-E0BABE1B8E4B}" presName="rootConnector" presStyleLbl="node4" presStyleIdx="0" presStyleCnt="0"/>
      <dgm:spPr/>
    </dgm:pt>
    <dgm:pt modelId="{892FEE7D-F3A7-4BBF-ACC1-2B4DA3F7B80B}" type="pres">
      <dgm:prSet presAssocID="{5C03F568-C2AE-403B-9C7B-E0BABE1B8E4B}" presName="hierChild4" presStyleCnt="0"/>
      <dgm:spPr/>
    </dgm:pt>
    <dgm:pt modelId="{82A64DE7-E430-4EB5-ACA5-FCBE9A283AF3}" type="pres">
      <dgm:prSet presAssocID="{5B81A908-477D-40E6-9CC3-582F4F883845}" presName="Name37" presStyleLbl="parChTrans1D4" presStyleIdx="1" presStyleCnt="12"/>
      <dgm:spPr/>
    </dgm:pt>
    <dgm:pt modelId="{658C576F-394A-4870-B095-A7F6B9AA3492}" type="pres">
      <dgm:prSet presAssocID="{98FD9538-1B31-43E2-B9E4-077EF1952477}" presName="hierRoot2" presStyleCnt="0">
        <dgm:presLayoutVars>
          <dgm:hierBranch val="init"/>
        </dgm:presLayoutVars>
      </dgm:prSet>
      <dgm:spPr/>
    </dgm:pt>
    <dgm:pt modelId="{CCF4BF50-592D-4D9D-AC95-F497361ADB1A}" type="pres">
      <dgm:prSet presAssocID="{98FD9538-1B31-43E2-B9E4-077EF1952477}" presName="rootComposite" presStyleCnt="0"/>
      <dgm:spPr/>
    </dgm:pt>
    <dgm:pt modelId="{E468C23C-6243-43D0-88F1-9C3DDC050DCD}" type="pres">
      <dgm:prSet presAssocID="{98FD9538-1B31-43E2-B9E4-077EF1952477}" presName="rootText" presStyleLbl="node1" presStyleIdx="3" presStyleCnt="19">
        <dgm:presLayoutVars>
          <dgm:chMax/>
          <dgm:chPref val="3"/>
        </dgm:presLayoutVars>
      </dgm:prSet>
      <dgm:spPr/>
    </dgm:pt>
    <dgm:pt modelId="{3CF71640-EBC9-49A7-855E-29B74742AAEA}" type="pres">
      <dgm:prSet presAssocID="{98FD9538-1B31-43E2-B9E4-077EF1952477}" presName="titleText2" presStyleLbl="fgAcc1" presStyleIdx="3" presStyleCnt="19">
        <dgm:presLayoutVars>
          <dgm:chMax val="0"/>
          <dgm:chPref val="0"/>
        </dgm:presLayoutVars>
      </dgm:prSet>
      <dgm:spPr/>
    </dgm:pt>
    <dgm:pt modelId="{326FAFF7-A1D2-4C0B-8362-18ABE1A854F6}" type="pres">
      <dgm:prSet presAssocID="{98FD9538-1B31-43E2-B9E4-077EF1952477}" presName="rootConnector" presStyleLbl="node4" presStyleIdx="0" presStyleCnt="0"/>
      <dgm:spPr/>
    </dgm:pt>
    <dgm:pt modelId="{DC33209E-4D89-4426-8260-BA10249077E1}" type="pres">
      <dgm:prSet presAssocID="{98FD9538-1B31-43E2-B9E4-077EF1952477}" presName="hierChild4" presStyleCnt="0"/>
      <dgm:spPr/>
    </dgm:pt>
    <dgm:pt modelId="{C66C3FB0-5E8A-4EAE-AF8E-463DCAE8E9B7}" type="pres">
      <dgm:prSet presAssocID="{F84083C4-1A1C-413D-8BA2-84B6728D9820}" presName="Name37" presStyleLbl="parChTrans1D4" presStyleIdx="2" presStyleCnt="12"/>
      <dgm:spPr/>
    </dgm:pt>
    <dgm:pt modelId="{205E178F-D515-4EED-8A86-6163A8B06224}" type="pres">
      <dgm:prSet presAssocID="{7000E143-0E75-460B-8B9C-791766CB2BB7}" presName="hierRoot2" presStyleCnt="0">
        <dgm:presLayoutVars>
          <dgm:hierBranch val="init"/>
        </dgm:presLayoutVars>
      </dgm:prSet>
      <dgm:spPr/>
    </dgm:pt>
    <dgm:pt modelId="{4495AE1E-A8D0-40F7-B4FB-BA5C2A807C70}" type="pres">
      <dgm:prSet presAssocID="{7000E143-0E75-460B-8B9C-791766CB2BB7}" presName="rootComposite" presStyleCnt="0"/>
      <dgm:spPr/>
    </dgm:pt>
    <dgm:pt modelId="{7082B054-CB94-4F9B-A5A2-0C9A95AFF35E}" type="pres">
      <dgm:prSet presAssocID="{7000E143-0E75-460B-8B9C-791766CB2BB7}" presName="rootText" presStyleLbl="node1" presStyleIdx="4" presStyleCnt="19">
        <dgm:presLayoutVars>
          <dgm:chMax/>
          <dgm:chPref val="3"/>
        </dgm:presLayoutVars>
      </dgm:prSet>
      <dgm:spPr/>
    </dgm:pt>
    <dgm:pt modelId="{548B3110-D001-4599-BE6D-0F30E221EAB6}" type="pres">
      <dgm:prSet presAssocID="{7000E143-0E75-460B-8B9C-791766CB2BB7}" presName="titleText2" presStyleLbl="fgAcc1" presStyleIdx="4" presStyleCnt="19">
        <dgm:presLayoutVars>
          <dgm:chMax val="0"/>
          <dgm:chPref val="0"/>
        </dgm:presLayoutVars>
      </dgm:prSet>
      <dgm:spPr/>
    </dgm:pt>
    <dgm:pt modelId="{209AB583-A91F-4783-92AC-2241ABBA6F56}" type="pres">
      <dgm:prSet presAssocID="{7000E143-0E75-460B-8B9C-791766CB2BB7}" presName="rootConnector" presStyleLbl="node4" presStyleIdx="0" presStyleCnt="0"/>
      <dgm:spPr/>
    </dgm:pt>
    <dgm:pt modelId="{4F9170EC-E54D-4996-821C-67B7034AB1CD}" type="pres">
      <dgm:prSet presAssocID="{7000E143-0E75-460B-8B9C-791766CB2BB7}" presName="hierChild4" presStyleCnt="0"/>
      <dgm:spPr/>
    </dgm:pt>
    <dgm:pt modelId="{C8F1B7CC-7356-43C0-B991-6774FD7B5924}" type="pres">
      <dgm:prSet presAssocID="{7000E143-0E75-460B-8B9C-791766CB2BB7}" presName="hierChild5" presStyleCnt="0"/>
      <dgm:spPr/>
    </dgm:pt>
    <dgm:pt modelId="{5068009D-805F-4DB4-AD1A-61F16861154D}" type="pres">
      <dgm:prSet presAssocID="{98FD9538-1B31-43E2-B9E4-077EF1952477}" presName="hierChild5" presStyleCnt="0"/>
      <dgm:spPr/>
    </dgm:pt>
    <dgm:pt modelId="{15183F29-06A8-40F8-B9FE-BD9FE821B652}" type="pres">
      <dgm:prSet presAssocID="{E1C19401-9B93-4D67-925D-B8E31DAEBD0C}" presName="Name96" presStyleLbl="parChTrans1D4" presStyleIdx="3" presStyleCnt="12"/>
      <dgm:spPr/>
    </dgm:pt>
    <dgm:pt modelId="{3A0DB230-447D-4F97-81DB-C53304AF29EE}" type="pres">
      <dgm:prSet presAssocID="{13E662F8-C197-443F-8D54-17DD498DF3BA}" presName="hierRoot3" presStyleCnt="0">
        <dgm:presLayoutVars>
          <dgm:hierBranch val="init"/>
        </dgm:presLayoutVars>
      </dgm:prSet>
      <dgm:spPr/>
    </dgm:pt>
    <dgm:pt modelId="{27A008BD-80AF-45D5-AB5A-41ACA0AB3F23}" type="pres">
      <dgm:prSet presAssocID="{13E662F8-C197-443F-8D54-17DD498DF3BA}" presName="rootComposite3" presStyleCnt="0"/>
      <dgm:spPr/>
    </dgm:pt>
    <dgm:pt modelId="{97C88635-7774-4D4B-B030-524D8828766B}" type="pres">
      <dgm:prSet presAssocID="{13E662F8-C197-443F-8D54-17DD498DF3BA}" presName="rootText3" presStyleLbl="asst1" presStyleIdx="0" presStyleCnt="5">
        <dgm:presLayoutVars>
          <dgm:chPref val="3"/>
        </dgm:presLayoutVars>
      </dgm:prSet>
      <dgm:spPr/>
    </dgm:pt>
    <dgm:pt modelId="{CEB2D24D-8CB4-4287-B2E9-8EECBF9D188F}" type="pres">
      <dgm:prSet presAssocID="{13E662F8-C197-443F-8D54-17DD498DF3BA}" presName="titleText3" presStyleLbl="fgAcc2" presStyleIdx="0" presStyleCnt="5">
        <dgm:presLayoutVars>
          <dgm:chMax val="0"/>
          <dgm:chPref val="0"/>
        </dgm:presLayoutVars>
      </dgm:prSet>
      <dgm:spPr/>
    </dgm:pt>
    <dgm:pt modelId="{FF05C875-D7D4-4E7C-840D-19C943B047A2}" type="pres">
      <dgm:prSet presAssocID="{13E662F8-C197-443F-8D54-17DD498DF3BA}" presName="rootConnector3" presStyleLbl="asst4" presStyleIdx="0" presStyleCnt="0"/>
      <dgm:spPr/>
    </dgm:pt>
    <dgm:pt modelId="{5157A607-4BF3-4DF1-8EFD-A890420446B3}" type="pres">
      <dgm:prSet presAssocID="{13E662F8-C197-443F-8D54-17DD498DF3BA}" presName="hierChild6" presStyleCnt="0"/>
      <dgm:spPr/>
    </dgm:pt>
    <dgm:pt modelId="{93DE7D37-F9F2-477C-9B3F-064ECDF4DC8D}" type="pres">
      <dgm:prSet presAssocID="{13E662F8-C197-443F-8D54-17DD498DF3BA}" presName="hierChild7" presStyleCnt="0"/>
      <dgm:spPr/>
    </dgm:pt>
    <dgm:pt modelId="{7C09D4B4-7AAC-42EE-9D3A-C7B83655CE5A}" type="pres">
      <dgm:prSet presAssocID="{5C03F568-C2AE-403B-9C7B-E0BABE1B8E4B}" presName="hierChild5" presStyleCnt="0"/>
      <dgm:spPr/>
    </dgm:pt>
    <dgm:pt modelId="{C8CA21E3-989D-4239-9B62-39ACEEF5B25D}" type="pres">
      <dgm:prSet presAssocID="{8ABB05F2-404E-4B74-A143-7FA0C655F8FB}" presName="Name96" presStyleLbl="parChTrans1D4" presStyleIdx="4" presStyleCnt="12"/>
      <dgm:spPr/>
    </dgm:pt>
    <dgm:pt modelId="{4B9081BC-4821-44E8-8553-5C85AAA4FD96}" type="pres">
      <dgm:prSet presAssocID="{577990C8-E550-434B-929C-E722ABBCCC6B}" presName="hierRoot3" presStyleCnt="0">
        <dgm:presLayoutVars>
          <dgm:hierBranch val="init"/>
        </dgm:presLayoutVars>
      </dgm:prSet>
      <dgm:spPr/>
    </dgm:pt>
    <dgm:pt modelId="{D1109CA5-5B63-46C0-89FD-E81122ED1F6F}" type="pres">
      <dgm:prSet presAssocID="{577990C8-E550-434B-929C-E722ABBCCC6B}" presName="rootComposite3" presStyleCnt="0"/>
      <dgm:spPr/>
    </dgm:pt>
    <dgm:pt modelId="{A68D6724-77A8-4D73-A68B-1E3462404829}" type="pres">
      <dgm:prSet presAssocID="{577990C8-E550-434B-929C-E722ABBCCC6B}" presName="rootText3" presStyleLbl="asst1" presStyleIdx="1" presStyleCnt="5">
        <dgm:presLayoutVars>
          <dgm:chPref val="3"/>
        </dgm:presLayoutVars>
      </dgm:prSet>
      <dgm:spPr/>
    </dgm:pt>
    <dgm:pt modelId="{92D2F38E-35D7-4184-9C6A-9B4F499520C6}" type="pres">
      <dgm:prSet presAssocID="{577990C8-E550-434B-929C-E722ABBCCC6B}" presName="titleText3" presStyleLbl="fgAcc2" presStyleIdx="1" presStyleCnt="5">
        <dgm:presLayoutVars>
          <dgm:chMax val="0"/>
          <dgm:chPref val="0"/>
        </dgm:presLayoutVars>
      </dgm:prSet>
      <dgm:spPr/>
    </dgm:pt>
    <dgm:pt modelId="{2FC2EB77-65D7-4AD6-83B3-8457FBCC1A67}" type="pres">
      <dgm:prSet presAssocID="{577990C8-E550-434B-929C-E722ABBCCC6B}" presName="rootConnector3" presStyleLbl="asst4" presStyleIdx="0" presStyleCnt="0"/>
      <dgm:spPr/>
    </dgm:pt>
    <dgm:pt modelId="{9C870833-BC99-4398-8348-BAB4935F901F}" type="pres">
      <dgm:prSet presAssocID="{577990C8-E550-434B-929C-E722ABBCCC6B}" presName="hierChild6" presStyleCnt="0"/>
      <dgm:spPr/>
    </dgm:pt>
    <dgm:pt modelId="{0E4E5895-8706-42F8-B2EF-0D8B7DF32502}" type="pres">
      <dgm:prSet presAssocID="{577990C8-E550-434B-929C-E722ABBCCC6B}" presName="hierChild7" presStyleCnt="0"/>
      <dgm:spPr/>
    </dgm:pt>
    <dgm:pt modelId="{C198A820-F703-4E54-83E6-25EE37E7499C}" type="pres">
      <dgm:prSet presAssocID="{15BD7DE4-E651-43C3-96BC-66583BBF7075}" presName="Name37" presStyleLbl="parChTrans1D4" presStyleIdx="5" presStyleCnt="12"/>
      <dgm:spPr/>
    </dgm:pt>
    <dgm:pt modelId="{8236D0CB-28BC-47EF-BFDD-5D5C5357324E}" type="pres">
      <dgm:prSet presAssocID="{776DFAB8-2AA4-40E7-8C25-38ABC5B3F9C9}" presName="hierRoot2" presStyleCnt="0">
        <dgm:presLayoutVars>
          <dgm:hierBranch val="init"/>
        </dgm:presLayoutVars>
      </dgm:prSet>
      <dgm:spPr/>
    </dgm:pt>
    <dgm:pt modelId="{EB717E2C-FF9C-4B80-95DF-6A78DEC64334}" type="pres">
      <dgm:prSet presAssocID="{776DFAB8-2AA4-40E7-8C25-38ABC5B3F9C9}" presName="rootComposite" presStyleCnt="0"/>
      <dgm:spPr/>
    </dgm:pt>
    <dgm:pt modelId="{6BA249CA-ED11-48A7-AB06-2ED53F763D7B}" type="pres">
      <dgm:prSet presAssocID="{776DFAB8-2AA4-40E7-8C25-38ABC5B3F9C9}" presName="rootText" presStyleLbl="node1" presStyleIdx="5" presStyleCnt="19">
        <dgm:presLayoutVars>
          <dgm:chMax/>
          <dgm:chPref val="3"/>
        </dgm:presLayoutVars>
      </dgm:prSet>
      <dgm:spPr/>
    </dgm:pt>
    <dgm:pt modelId="{4F50EB72-F6B1-4DB4-A3C4-FF0275E48E97}" type="pres">
      <dgm:prSet presAssocID="{776DFAB8-2AA4-40E7-8C25-38ABC5B3F9C9}" presName="titleText2" presStyleLbl="fgAcc1" presStyleIdx="5" presStyleCnt="19">
        <dgm:presLayoutVars>
          <dgm:chMax val="0"/>
          <dgm:chPref val="0"/>
        </dgm:presLayoutVars>
      </dgm:prSet>
      <dgm:spPr/>
    </dgm:pt>
    <dgm:pt modelId="{13956F88-6C3B-4714-B116-73F5CFAA8F0C}" type="pres">
      <dgm:prSet presAssocID="{776DFAB8-2AA4-40E7-8C25-38ABC5B3F9C9}" presName="rootConnector" presStyleLbl="node4" presStyleIdx="0" presStyleCnt="0"/>
      <dgm:spPr/>
    </dgm:pt>
    <dgm:pt modelId="{71A53E8C-A3CA-43D8-85CF-F1D6F24BF11B}" type="pres">
      <dgm:prSet presAssocID="{776DFAB8-2AA4-40E7-8C25-38ABC5B3F9C9}" presName="hierChild4" presStyleCnt="0"/>
      <dgm:spPr/>
    </dgm:pt>
    <dgm:pt modelId="{5C4D2D71-1392-4C80-91D2-4B680BC66626}" type="pres">
      <dgm:prSet presAssocID="{A0A8F5EB-EADD-499B-A5B0-A809B387DB04}" presName="Name37" presStyleLbl="parChTrans1D4" presStyleIdx="6" presStyleCnt="12"/>
      <dgm:spPr/>
    </dgm:pt>
    <dgm:pt modelId="{B7C13CE2-7B7E-4541-8B44-33644D401CF2}" type="pres">
      <dgm:prSet presAssocID="{C699C99B-4676-487A-A7C9-2CFF1B14D6E6}" presName="hierRoot2" presStyleCnt="0">
        <dgm:presLayoutVars>
          <dgm:hierBranch val="init"/>
        </dgm:presLayoutVars>
      </dgm:prSet>
      <dgm:spPr/>
    </dgm:pt>
    <dgm:pt modelId="{4A8AB222-58B4-45F9-A2DF-99D5CBC30864}" type="pres">
      <dgm:prSet presAssocID="{C699C99B-4676-487A-A7C9-2CFF1B14D6E6}" presName="rootComposite" presStyleCnt="0"/>
      <dgm:spPr/>
    </dgm:pt>
    <dgm:pt modelId="{1002DC7E-428D-4292-90AA-F07F73450AAE}" type="pres">
      <dgm:prSet presAssocID="{C699C99B-4676-487A-A7C9-2CFF1B14D6E6}" presName="rootText" presStyleLbl="node1" presStyleIdx="6" presStyleCnt="19">
        <dgm:presLayoutVars>
          <dgm:chMax/>
          <dgm:chPref val="3"/>
        </dgm:presLayoutVars>
      </dgm:prSet>
      <dgm:spPr/>
    </dgm:pt>
    <dgm:pt modelId="{C9E74548-A4FA-4E91-8150-068AB9444A4F}" type="pres">
      <dgm:prSet presAssocID="{C699C99B-4676-487A-A7C9-2CFF1B14D6E6}" presName="titleText2" presStyleLbl="fgAcc1" presStyleIdx="6" presStyleCnt="19">
        <dgm:presLayoutVars>
          <dgm:chMax val="0"/>
          <dgm:chPref val="0"/>
        </dgm:presLayoutVars>
      </dgm:prSet>
      <dgm:spPr/>
    </dgm:pt>
    <dgm:pt modelId="{AC8FA8CA-CFDE-4EEA-9631-0DA27651F49C}" type="pres">
      <dgm:prSet presAssocID="{C699C99B-4676-487A-A7C9-2CFF1B14D6E6}" presName="rootConnector" presStyleLbl="node4" presStyleIdx="0" presStyleCnt="0"/>
      <dgm:spPr/>
    </dgm:pt>
    <dgm:pt modelId="{DE681DD0-43CD-4E71-8D10-B1C67452D36F}" type="pres">
      <dgm:prSet presAssocID="{C699C99B-4676-487A-A7C9-2CFF1B14D6E6}" presName="hierChild4" presStyleCnt="0"/>
      <dgm:spPr/>
    </dgm:pt>
    <dgm:pt modelId="{E6FC8D1F-18FF-431B-B3C3-92F7D52E1A35}" type="pres">
      <dgm:prSet presAssocID="{C699C99B-4676-487A-A7C9-2CFF1B14D6E6}" presName="hierChild5" presStyleCnt="0"/>
      <dgm:spPr/>
    </dgm:pt>
    <dgm:pt modelId="{8B1CB55F-2DBF-4273-B70B-0C2FDC91630F}" type="pres">
      <dgm:prSet presAssocID="{776DFAB8-2AA4-40E7-8C25-38ABC5B3F9C9}" presName="hierChild5" presStyleCnt="0"/>
      <dgm:spPr/>
    </dgm:pt>
    <dgm:pt modelId="{97B83D2E-DB0F-49C9-9860-F3CE4AECA6D9}" type="pres">
      <dgm:prSet presAssocID="{37468FBB-0808-4491-B07B-3C60533971FB}" presName="Name96" presStyleLbl="parChTrans1D4" presStyleIdx="7" presStyleCnt="12"/>
      <dgm:spPr/>
    </dgm:pt>
    <dgm:pt modelId="{E0A1260F-FF5F-4967-814C-A525D10D4C9C}" type="pres">
      <dgm:prSet presAssocID="{4B942308-84E4-41C6-97DF-6863C37757DB}" presName="hierRoot3" presStyleCnt="0">
        <dgm:presLayoutVars>
          <dgm:hierBranch val="init"/>
        </dgm:presLayoutVars>
      </dgm:prSet>
      <dgm:spPr/>
    </dgm:pt>
    <dgm:pt modelId="{E44324E6-99A4-4938-80E5-DF799F872D9D}" type="pres">
      <dgm:prSet presAssocID="{4B942308-84E4-41C6-97DF-6863C37757DB}" presName="rootComposite3" presStyleCnt="0"/>
      <dgm:spPr/>
    </dgm:pt>
    <dgm:pt modelId="{8EB568DD-E929-4CAE-BC2F-A64AC835F10F}" type="pres">
      <dgm:prSet presAssocID="{4B942308-84E4-41C6-97DF-6863C37757DB}" presName="rootText3" presStyleLbl="asst1" presStyleIdx="2" presStyleCnt="5">
        <dgm:presLayoutVars>
          <dgm:chPref val="3"/>
        </dgm:presLayoutVars>
      </dgm:prSet>
      <dgm:spPr/>
    </dgm:pt>
    <dgm:pt modelId="{A1A068FF-1191-4D87-9632-ED5D53A5A75F}" type="pres">
      <dgm:prSet presAssocID="{4B942308-84E4-41C6-97DF-6863C37757DB}" presName="titleText3" presStyleLbl="fgAcc2" presStyleIdx="2" presStyleCnt="5">
        <dgm:presLayoutVars>
          <dgm:chMax val="0"/>
          <dgm:chPref val="0"/>
        </dgm:presLayoutVars>
      </dgm:prSet>
      <dgm:spPr/>
    </dgm:pt>
    <dgm:pt modelId="{7B7AD1F5-AB2C-4FED-AE7E-6EDB966F56FF}" type="pres">
      <dgm:prSet presAssocID="{4B942308-84E4-41C6-97DF-6863C37757DB}" presName="rootConnector3" presStyleLbl="asst4" presStyleIdx="0" presStyleCnt="0"/>
      <dgm:spPr/>
    </dgm:pt>
    <dgm:pt modelId="{02AD697A-5D73-450E-9EFC-245E6154EA8C}" type="pres">
      <dgm:prSet presAssocID="{4B942308-84E4-41C6-97DF-6863C37757DB}" presName="hierChild6" presStyleCnt="0"/>
      <dgm:spPr/>
    </dgm:pt>
    <dgm:pt modelId="{EBF3D53F-A893-4895-8E6F-F1849F92EBC1}" type="pres">
      <dgm:prSet presAssocID="{4B942308-84E4-41C6-97DF-6863C37757DB}" presName="hierChild7" presStyleCnt="0"/>
      <dgm:spPr/>
    </dgm:pt>
    <dgm:pt modelId="{C56A22E3-0A1F-4A14-8C12-15B0DB00F686}" type="pres">
      <dgm:prSet presAssocID="{A1669A93-5C50-4BB7-89AD-EC96F0F6B603}" presName="Name37" presStyleLbl="parChTrans1D4" presStyleIdx="8" presStyleCnt="12"/>
      <dgm:spPr/>
    </dgm:pt>
    <dgm:pt modelId="{2EC2A676-9327-4CD4-993D-4D74B1385AB4}" type="pres">
      <dgm:prSet presAssocID="{E8E689C4-C615-48A6-8C59-C66D44DBBC97}" presName="hierRoot2" presStyleCnt="0">
        <dgm:presLayoutVars>
          <dgm:hierBranch val="init"/>
        </dgm:presLayoutVars>
      </dgm:prSet>
      <dgm:spPr/>
    </dgm:pt>
    <dgm:pt modelId="{AC1CCD2D-FDA1-4B05-BFB4-35926C0FF31F}" type="pres">
      <dgm:prSet presAssocID="{E8E689C4-C615-48A6-8C59-C66D44DBBC97}" presName="rootComposite" presStyleCnt="0"/>
      <dgm:spPr/>
    </dgm:pt>
    <dgm:pt modelId="{7E78E95B-74D4-48AD-B0B8-F07D3A459EE9}" type="pres">
      <dgm:prSet presAssocID="{E8E689C4-C615-48A6-8C59-C66D44DBBC97}" presName="rootText" presStyleLbl="node1" presStyleIdx="7" presStyleCnt="19">
        <dgm:presLayoutVars>
          <dgm:chMax/>
          <dgm:chPref val="3"/>
        </dgm:presLayoutVars>
      </dgm:prSet>
      <dgm:spPr/>
    </dgm:pt>
    <dgm:pt modelId="{8CE67D24-3D78-4B24-AE5B-673F511E8B7F}" type="pres">
      <dgm:prSet presAssocID="{E8E689C4-C615-48A6-8C59-C66D44DBBC97}" presName="titleText2" presStyleLbl="fgAcc1" presStyleIdx="7" presStyleCnt="19">
        <dgm:presLayoutVars>
          <dgm:chMax val="0"/>
          <dgm:chPref val="0"/>
        </dgm:presLayoutVars>
      </dgm:prSet>
      <dgm:spPr/>
    </dgm:pt>
    <dgm:pt modelId="{45A9CB11-22FD-465A-A979-D22C1548A3CF}" type="pres">
      <dgm:prSet presAssocID="{E8E689C4-C615-48A6-8C59-C66D44DBBC97}" presName="rootConnector" presStyleLbl="node4" presStyleIdx="0" presStyleCnt="0"/>
      <dgm:spPr/>
    </dgm:pt>
    <dgm:pt modelId="{97D9FF5F-9C91-46E3-9230-983536D1273D}" type="pres">
      <dgm:prSet presAssocID="{E8E689C4-C615-48A6-8C59-C66D44DBBC97}" presName="hierChild4" presStyleCnt="0"/>
      <dgm:spPr/>
    </dgm:pt>
    <dgm:pt modelId="{289B57E5-791C-4374-8997-C09D90A10A2C}" type="pres">
      <dgm:prSet presAssocID="{6C075D17-43E2-4AB7-9D04-39AB44DC651A}" presName="Name37" presStyleLbl="parChTrans1D4" presStyleIdx="9" presStyleCnt="12"/>
      <dgm:spPr/>
    </dgm:pt>
    <dgm:pt modelId="{C997CA06-5F73-4F6F-876C-DFDAD7B42829}" type="pres">
      <dgm:prSet presAssocID="{7A777589-3AD5-4331-B81A-2C3CD39C0A63}" presName="hierRoot2" presStyleCnt="0">
        <dgm:presLayoutVars>
          <dgm:hierBranch val="init"/>
        </dgm:presLayoutVars>
      </dgm:prSet>
      <dgm:spPr/>
    </dgm:pt>
    <dgm:pt modelId="{5A0E5AFF-D901-4E6A-A48E-CD2294116F23}" type="pres">
      <dgm:prSet presAssocID="{7A777589-3AD5-4331-B81A-2C3CD39C0A63}" presName="rootComposite" presStyleCnt="0"/>
      <dgm:spPr/>
    </dgm:pt>
    <dgm:pt modelId="{7CFA13A4-ECFA-46CE-9FF8-DF3BFEAFE1CF}" type="pres">
      <dgm:prSet presAssocID="{7A777589-3AD5-4331-B81A-2C3CD39C0A63}" presName="rootText" presStyleLbl="node1" presStyleIdx="8" presStyleCnt="19">
        <dgm:presLayoutVars>
          <dgm:chMax/>
          <dgm:chPref val="3"/>
        </dgm:presLayoutVars>
      </dgm:prSet>
      <dgm:spPr/>
    </dgm:pt>
    <dgm:pt modelId="{17FB3985-9D97-4ED9-B055-86284D7AA2CC}" type="pres">
      <dgm:prSet presAssocID="{7A777589-3AD5-4331-B81A-2C3CD39C0A63}" presName="titleText2" presStyleLbl="fgAcc1" presStyleIdx="8" presStyleCnt="19">
        <dgm:presLayoutVars>
          <dgm:chMax val="0"/>
          <dgm:chPref val="0"/>
        </dgm:presLayoutVars>
      </dgm:prSet>
      <dgm:spPr/>
    </dgm:pt>
    <dgm:pt modelId="{2368583C-D763-4D5A-8300-FC9092BE8F93}" type="pres">
      <dgm:prSet presAssocID="{7A777589-3AD5-4331-B81A-2C3CD39C0A63}" presName="rootConnector" presStyleLbl="node4" presStyleIdx="0" presStyleCnt="0"/>
      <dgm:spPr/>
    </dgm:pt>
    <dgm:pt modelId="{597008FC-6815-440F-949B-F2D5F27B3B04}" type="pres">
      <dgm:prSet presAssocID="{7A777589-3AD5-4331-B81A-2C3CD39C0A63}" presName="hierChild4" presStyleCnt="0"/>
      <dgm:spPr/>
    </dgm:pt>
    <dgm:pt modelId="{21A93022-11A6-429B-A9C7-A47354401462}" type="pres">
      <dgm:prSet presAssocID="{7A777589-3AD5-4331-B81A-2C3CD39C0A63}" presName="hierChild5" presStyleCnt="0"/>
      <dgm:spPr/>
    </dgm:pt>
    <dgm:pt modelId="{0A489D9C-325D-44E9-A54F-3E7CD596AB30}" type="pres">
      <dgm:prSet presAssocID="{E8E689C4-C615-48A6-8C59-C66D44DBBC97}" presName="hierChild5" presStyleCnt="0"/>
      <dgm:spPr/>
    </dgm:pt>
    <dgm:pt modelId="{85668A59-8D8B-4EF9-A62A-68E438AFCF33}" type="pres">
      <dgm:prSet presAssocID="{CA8452B9-BDBC-4140-BA05-75FFB1A84988}" presName="Name96" presStyleLbl="parChTrans1D4" presStyleIdx="10" presStyleCnt="12"/>
      <dgm:spPr/>
    </dgm:pt>
    <dgm:pt modelId="{82E9DAFE-9ED2-4D33-BADB-3FD7E46A5876}" type="pres">
      <dgm:prSet presAssocID="{A3E9ED58-4C26-405A-8836-75030BC8F681}" presName="hierRoot3" presStyleCnt="0">
        <dgm:presLayoutVars>
          <dgm:hierBranch val="init"/>
        </dgm:presLayoutVars>
      </dgm:prSet>
      <dgm:spPr/>
    </dgm:pt>
    <dgm:pt modelId="{F285E717-6D95-4223-87A8-B973B6E2F599}" type="pres">
      <dgm:prSet presAssocID="{A3E9ED58-4C26-405A-8836-75030BC8F681}" presName="rootComposite3" presStyleCnt="0"/>
      <dgm:spPr/>
    </dgm:pt>
    <dgm:pt modelId="{80D7E633-B1D8-490F-919B-13C7121ACA9E}" type="pres">
      <dgm:prSet presAssocID="{A3E9ED58-4C26-405A-8836-75030BC8F681}" presName="rootText3" presStyleLbl="asst1" presStyleIdx="3" presStyleCnt="5">
        <dgm:presLayoutVars>
          <dgm:chPref val="3"/>
        </dgm:presLayoutVars>
      </dgm:prSet>
      <dgm:spPr/>
    </dgm:pt>
    <dgm:pt modelId="{4EDF70E1-BFCB-496D-8C14-FD2924F3443B}" type="pres">
      <dgm:prSet presAssocID="{A3E9ED58-4C26-405A-8836-75030BC8F681}" presName="titleText3" presStyleLbl="fgAcc2" presStyleIdx="3" presStyleCnt="5">
        <dgm:presLayoutVars>
          <dgm:chMax val="0"/>
          <dgm:chPref val="0"/>
        </dgm:presLayoutVars>
      </dgm:prSet>
      <dgm:spPr/>
    </dgm:pt>
    <dgm:pt modelId="{F3F4F847-9554-40B8-9CC4-6108C40DAA6C}" type="pres">
      <dgm:prSet presAssocID="{A3E9ED58-4C26-405A-8836-75030BC8F681}" presName="rootConnector3" presStyleLbl="asst4" presStyleIdx="0" presStyleCnt="0"/>
      <dgm:spPr/>
    </dgm:pt>
    <dgm:pt modelId="{53BB48A1-798E-4FAE-B953-37DF1E514756}" type="pres">
      <dgm:prSet presAssocID="{A3E9ED58-4C26-405A-8836-75030BC8F681}" presName="hierChild6" presStyleCnt="0"/>
      <dgm:spPr/>
    </dgm:pt>
    <dgm:pt modelId="{DEC9E22B-8134-4C93-9669-42ADBBD64531}" type="pres">
      <dgm:prSet presAssocID="{A3E9ED58-4C26-405A-8836-75030BC8F681}" presName="hierChild7" presStyleCnt="0"/>
      <dgm:spPr/>
    </dgm:pt>
    <dgm:pt modelId="{8F741CC9-529A-487F-8F98-9A85190BBB07}" type="pres">
      <dgm:prSet presAssocID="{ED4B39B7-6FFD-462A-80B8-4E616D1F5270}" presName="hierChild5" presStyleCnt="0"/>
      <dgm:spPr/>
    </dgm:pt>
    <dgm:pt modelId="{25A3E529-A2CE-4CF1-A4E3-E07D1CB34103}" type="pres">
      <dgm:prSet presAssocID="{57D1C71A-D5B6-4F32-A87F-BD96A9C95C2A}" presName="Name96" presStyleLbl="parChTrans1D4" presStyleIdx="11" presStyleCnt="12"/>
      <dgm:spPr/>
    </dgm:pt>
    <dgm:pt modelId="{AFF4873A-B145-45F1-9A68-1D19B30001B1}" type="pres">
      <dgm:prSet presAssocID="{EBE504D5-B219-4301-AB7D-6A0BA416C592}" presName="hierRoot3" presStyleCnt="0">
        <dgm:presLayoutVars>
          <dgm:hierBranch val="init"/>
        </dgm:presLayoutVars>
      </dgm:prSet>
      <dgm:spPr/>
    </dgm:pt>
    <dgm:pt modelId="{163A43D6-0DDC-477D-ACE7-5DC9139FEE5F}" type="pres">
      <dgm:prSet presAssocID="{EBE504D5-B219-4301-AB7D-6A0BA416C592}" presName="rootComposite3" presStyleCnt="0"/>
      <dgm:spPr/>
    </dgm:pt>
    <dgm:pt modelId="{8EA7CA68-C0D1-4BFE-B145-B088185D613E}" type="pres">
      <dgm:prSet presAssocID="{EBE504D5-B219-4301-AB7D-6A0BA416C592}" presName="rootText3" presStyleLbl="asst1" presStyleIdx="4" presStyleCnt="5">
        <dgm:presLayoutVars>
          <dgm:chPref val="3"/>
        </dgm:presLayoutVars>
      </dgm:prSet>
      <dgm:spPr/>
    </dgm:pt>
    <dgm:pt modelId="{4B72D4AB-B437-47A1-9C77-5140BD9A2C12}" type="pres">
      <dgm:prSet presAssocID="{EBE504D5-B219-4301-AB7D-6A0BA416C592}" presName="titleText3" presStyleLbl="fgAcc2" presStyleIdx="4" presStyleCnt="5">
        <dgm:presLayoutVars>
          <dgm:chMax val="0"/>
          <dgm:chPref val="0"/>
        </dgm:presLayoutVars>
      </dgm:prSet>
      <dgm:spPr/>
    </dgm:pt>
    <dgm:pt modelId="{731B006E-A3C9-4C6D-BFBC-77360A28CC85}" type="pres">
      <dgm:prSet presAssocID="{EBE504D5-B219-4301-AB7D-6A0BA416C592}" presName="rootConnector3" presStyleLbl="asst3" presStyleIdx="0" presStyleCnt="0"/>
      <dgm:spPr/>
    </dgm:pt>
    <dgm:pt modelId="{8FC2112D-D977-4413-B7AB-7F268467E62A}" type="pres">
      <dgm:prSet presAssocID="{EBE504D5-B219-4301-AB7D-6A0BA416C592}" presName="hierChild6" presStyleCnt="0"/>
      <dgm:spPr/>
    </dgm:pt>
    <dgm:pt modelId="{2966866B-C595-4FF7-ACD5-3C94BB7A0485}" type="pres">
      <dgm:prSet presAssocID="{EBE504D5-B219-4301-AB7D-6A0BA416C592}" presName="hierChild7" presStyleCnt="0"/>
      <dgm:spPr/>
    </dgm:pt>
    <dgm:pt modelId="{10A0F70E-CC54-4640-AAFC-8817260411B9}" type="pres">
      <dgm:prSet presAssocID="{121CBC79-9F91-4B7D-94D8-D0A2F7289BBE}" presName="hierChild5" presStyleCnt="0"/>
      <dgm:spPr/>
    </dgm:pt>
    <dgm:pt modelId="{5ADF9F7C-C9B5-45A5-A8BD-3021AD50F2F4}" type="pres">
      <dgm:prSet presAssocID="{F41A534A-45EC-4169-9C0B-3588648A3705}" presName="Name37" presStyleLbl="parChTrans1D2" presStyleIdx="1" presStyleCnt="7"/>
      <dgm:spPr/>
    </dgm:pt>
    <dgm:pt modelId="{52AD7AB3-88F8-4F17-8EAD-4051F3EB519F}" type="pres">
      <dgm:prSet presAssocID="{E541A621-57AD-4DBD-97D5-BF1B112270A4}" presName="hierRoot2" presStyleCnt="0">
        <dgm:presLayoutVars>
          <dgm:hierBranch val="init"/>
        </dgm:presLayoutVars>
      </dgm:prSet>
      <dgm:spPr/>
    </dgm:pt>
    <dgm:pt modelId="{0305AC9D-2071-4647-8A6B-ACBF2916745D}" type="pres">
      <dgm:prSet presAssocID="{E541A621-57AD-4DBD-97D5-BF1B112270A4}" presName="rootComposite" presStyleCnt="0"/>
      <dgm:spPr/>
    </dgm:pt>
    <dgm:pt modelId="{A58F4EA7-C459-468A-B9FA-1BAED32F8162}" type="pres">
      <dgm:prSet presAssocID="{E541A621-57AD-4DBD-97D5-BF1B112270A4}" presName="rootText" presStyleLbl="node1" presStyleIdx="9" presStyleCnt="19">
        <dgm:presLayoutVars>
          <dgm:chMax/>
          <dgm:chPref val="3"/>
        </dgm:presLayoutVars>
      </dgm:prSet>
      <dgm:spPr/>
    </dgm:pt>
    <dgm:pt modelId="{65377D30-E1DE-4AB8-878C-6CF4DD3857C4}" type="pres">
      <dgm:prSet presAssocID="{E541A621-57AD-4DBD-97D5-BF1B112270A4}" presName="titleText2" presStyleLbl="fgAcc1" presStyleIdx="9" presStyleCnt="19">
        <dgm:presLayoutVars>
          <dgm:chMax val="0"/>
          <dgm:chPref val="0"/>
        </dgm:presLayoutVars>
      </dgm:prSet>
      <dgm:spPr/>
    </dgm:pt>
    <dgm:pt modelId="{A0384EF4-ED2A-4C79-ADB6-00353B6177CF}" type="pres">
      <dgm:prSet presAssocID="{E541A621-57AD-4DBD-97D5-BF1B112270A4}" presName="rootConnector" presStyleLbl="node2" presStyleIdx="0" presStyleCnt="0"/>
      <dgm:spPr/>
    </dgm:pt>
    <dgm:pt modelId="{B0685390-4485-4820-B1DE-34BD6E94D328}" type="pres">
      <dgm:prSet presAssocID="{E541A621-57AD-4DBD-97D5-BF1B112270A4}" presName="hierChild4" presStyleCnt="0"/>
      <dgm:spPr/>
    </dgm:pt>
    <dgm:pt modelId="{595DC516-F06E-49BC-9877-EE56C857017C}" type="pres">
      <dgm:prSet presAssocID="{06644B0F-FC2F-4827-940F-644B54A9BA1C}" presName="Name37" presStyleLbl="parChTrans1D3" presStyleIdx="1" presStyleCnt="5"/>
      <dgm:spPr/>
    </dgm:pt>
    <dgm:pt modelId="{CA80DF83-291F-4EAE-919A-6B8AE6E45240}" type="pres">
      <dgm:prSet presAssocID="{38EBE70F-88C9-49D4-AB16-1D456D3D7271}" presName="hierRoot2" presStyleCnt="0">
        <dgm:presLayoutVars>
          <dgm:hierBranch val="init"/>
        </dgm:presLayoutVars>
      </dgm:prSet>
      <dgm:spPr/>
    </dgm:pt>
    <dgm:pt modelId="{FA03D30C-D5E1-4145-B27D-83D03D0596F2}" type="pres">
      <dgm:prSet presAssocID="{38EBE70F-88C9-49D4-AB16-1D456D3D7271}" presName="rootComposite" presStyleCnt="0"/>
      <dgm:spPr/>
    </dgm:pt>
    <dgm:pt modelId="{30564485-3D6E-4200-ACA0-B40A05C836FE}" type="pres">
      <dgm:prSet presAssocID="{38EBE70F-88C9-49D4-AB16-1D456D3D7271}" presName="rootText" presStyleLbl="node1" presStyleIdx="10" presStyleCnt="19">
        <dgm:presLayoutVars>
          <dgm:chMax/>
          <dgm:chPref val="3"/>
        </dgm:presLayoutVars>
      </dgm:prSet>
      <dgm:spPr/>
    </dgm:pt>
    <dgm:pt modelId="{42C1F490-1CBA-4B5D-82E7-A8A4EE09D209}" type="pres">
      <dgm:prSet presAssocID="{38EBE70F-88C9-49D4-AB16-1D456D3D7271}" presName="titleText2" presStyleLbl="fgAcc1" presStyleIdx="10" presStyleCnt="19">
        <dgm:presLayoutVars>
          <dgm:chMax val="0"/>
          <dgm:chPref val="0"/>
        </dgm:presLayoutVars>
      </dgm:prSet>
      <dgm:spPr/>
    </dgm:pt>
    <dgm:pt modelId="{91F24987-5D81-4744-9D73-278A8FBE48E8}" type="pres">
      <dgm:prSet presAssocID="{38EBE70F-88C9-49D4-AB16-1D456D3D7271}" presName="rootConnector" presStyleLbl="node3" presStyleIdx="0" presStyleCnt="0"/>
      <dgm:spPr/>
    </dgm:pt>
    <dgm:pt modelId="{31A088E0-ABD2-4A62-863F-E2266AE0248A}" type="pres">
      <dgm:prSet presAssocID="{38EBE70F-88C9-49D4-AB16-1D456D3D7271}" presName="hierChild4" presStyleCnt="0"/>
      <dgm:spPr/>
    </dgm:pt>
    <dgm:pt modelId="{0EC3513A-6D81-43F5-BA28-B4FE19E4F0AA}" type="pres">
      <dgm:prSet presAssocID="{38EBE70F-88C9-49D4-AB16-1D456D3D7271}" presName="hierChild5" presStyleCnt="0"/>
      <dgm:spPr/>
    </dgm:pt>
    <dgm:pt modelId="{F2CCD21A-2FC7-4816-8E0C-972787A5DBF9}" type="pres">
      <dgm:prSet presAssocID="{E541A621-57AD-4DBD-97D5-BF1B112270A4}" presName="hierChild5" presStyleCnt="0"/>
      <dgm:spPr/>
    </dgm:pt>
    <dgm:pt modelId="{7584DF6B-0172-490B-A1FE-A417604A39EE}" type="pres">
      <dgm:prSet presAssocID="{983EAD7B-B97B-44DB-9765-B3C08BF86CC2}" presName="Name37" presStyleLbl="parChTrans1D2" presStyleIdx="2" presStyleCnt="7"/>
      <dgm:spPr/>
    </dgm:pt>
    <dgm:pt modelId="{B74FFF6B-43AA-4750-9D52-496E52D53F73}" type="pres">
      <dgm:prSet presAssocID="{08CD882D-25DE-4BFD-8E09-8670603A2924}" presName="hierRoot2" presStyleCnt="0">
        <dgm:presLayoutVars>
          <dgm:hierBranch val="init"/>
        </dgm:presLayoutVars>
      </dgm:prSet>
      <dgm:spPr/>
    </dgm:pt>
    <dgm:pt modelId="{2A49A724-C8C5-4202-9EA4-2173A09F880C}" type="pres">
      <dgm:prSet presAssocID="{08CD882D-25DE-4BFD-8E09-8670603A2924}" presName="rootComposite" presStyleCnt="0"/>
      <dgm:spPr/>
    </dgm:pt>
    <dgm:pt modelId="{5A6BD0A0-4B78-44EE-9D33-7A3B78733FD5}" type="pres">
      <dgm:prSet presAssocID="{08CD882D-25DE-4BFD-8E09-8670603A2924}" presName="rootText" presStyleLbl="node1" presStyleIdx="11" presStyleCnt="19">
        <dgm:presLayoutVars>
          <dgm:chMax/>
          <dgm:chPref val="3"/>
        </dgm:presLayoutVars>
      </dgm:prSet>
      <dgm:spPr/>
    </dgm:pt>
    <dgm:pt modelId="{3EBE8B1A-250D-4F51-953F-EEDB4E854459}" type="pres">
      <dgm:prSet presAssocID="{08CD882D-25DE-4BFD-8E09-8670603A2924}" presName="titleText2" presStyleLbl="fgAcc1" presStyleIdx="11" presStyleCnt="19">
        <dgm:presLayoutVars>
          <dgm:chMax val="0"/>
          <dgm:chPref val="0"/>
        </dgm:presLayoutVars>
      </dgm:prSet>
      <dgm:spPr/>
    </dgm:pt>
    <dgm:pt modelId="{004A468C-582E-4BBC-9B20-65FED212DBF1}" type="pres">
      <dgm:prSet presAssocID="{08CD882D-25DE-4BFD-8E09-8670603A2924}" presName="rootConnector" presStyleLbl="node2" presStyleIdx="0" presStyleCnt="0"/>
      <dgm:spPr/>
    </dgm:pt>
    <dgm:pt modelId="{E7DE3F31-D6E6-4D3E-9AEC-EFFFB2C91950}" type="pres">
      <dgm:prSet presAssocID="{08CD882D-25DE-4BFD-8E09-8670603A2924}" presName="hierChild4" presStyleCnt="0"/>
      <dgm:spPr/>
    </dgm:pt>
    <dgm:pt modelId="{A63074CB-1C9D-4A2B-A77C-5CF26070D2DD}" type="pres">
      <dgm:prSet presAssocID="{A9F88544-75E2-4DD2-96BB-8C5DDEE8F0E7}" presName="Name37" presStyleLbl="parChTrans1D3" presStyleIdx="2" presStyleCnt="5"/>
      <dgm:spPr/>
    </dgm:pt>
    <dgm:pt modelId="{F2C2BA31-EBC5-4238-A8F6-778871ED2B3C}" type="pres">
      <dgm:prSet presAssocID="{5F921173-F4F3-42E0-B40E-D68FB878268B}" presName="hierRoot2" presStyleCnt="0">
        <dgm:presLayoutVars>
          <dgm:hierBranch val="init"/>
        </dgm:presLayoutVars>
      </dgm:prSet>
      <dgm:spPr/>
    </dgm:pt>
    <dgm:pt modelId="{FA075815-E918-445B-962B-C1FE1ADB78D3}" type="pres">
      <dgm:prSet presAssocID="{5F921173-F4F3-42E0-B40E-D68FB878268B}" presName="rootComposite" presStyleCnt="0"/>
      <dgm:spPr/>
    </dgm:pt>
    <dgm:pt modelId="{B125BFC4-0EB3-4390-AABB-A62F4215A86F}" type="pres">
      <dgm:prSet presAssocID="{5F921173-F4F3-42E0-B40E-D68FB878268B}" presName="rootText" presStyleLbl="node1" presStyleIdx="12" presStyleCnt="19">
        <dgm:presLayoutVars>
          <dgm:chMax/>
          <dgm:chPref val="3"/>
        </dgm:presLayoutVars>
      </dgm:prSet>
      <dgm:spPr/>
    </dgm:pt>
    <dgm:pt modelId="{1DBD73C5-A2D1-4182-A29B-E2C2643B1199}" type="pres">
      <dgm:prSet presAssocID="{5F921173-F4F3-42E0-B40E-D68FB878268B}" presName="titleText2" presStyleLbl="fgAcc1" presStyleIdx="12" presStyleCnt="19">
        <dgm:presLayoutVars>
          <dgm:chMax val="0"/>
          <dgm:chPref val="0"/>
        </dgm:presLayoutVars>
      </dgm:prSet>
      <dgm:spPr/>
    </dgm:pt>
    <dgm:pt modelId="{01BAD88A-7A0E-4BE4-B2A6-093BF53EBC00}" type="pres">
      <dgm:prSet presAssocID="{5F921173-F4F3-42E0-B40E-D68FB878268B}" presName="rootConnector" presStyleLbl="node3" presStyleIdx="0" presStyleCnt="0"/>
      <dgm:spPr/>
    </dgm:pt>
    <dgm:pt modelId="{CF25162E-3BB9-4786-B2B1-9C4936143DE6}" type="pres">
      <dgm:prSet presAssocID="{5F921173-F4F3-42E0-B40E-D68FB878268B}" presName="hierChild4" presStyleCnt="0"/>
      <dgm:spPr/>
    </dgm:pt>
    <dgm:pt modelId="{D6004DB0-E8F7-43EB-BD13-7DF034038EB6}" type="pres">
      <dgm:prSet presAssocID="{5F921173-F4F3-42E0-B40E-D68FB878268B}" presName="hierChild5" presStyleCnt="0"/>
      <dgm:spPr/>
    </dgm:pt>
    <dgm:pt modelId="{681DD0FB-30E2-4279-8C49-98FA949DCFCD}" type="pres">
      <dgm:prSet presAssocID="{08CD882D-25DE-4BFD-8E09-8670603A2924}" presName="hierChild5" presStyleCnt="0"/>
      <dgm:spPr/>
    </dgm:pt>
    <dgm:pt modelId="{6EFA90FE-1F66-4648-A25B-E09F64738BC9}" type="pres">
      <dgm:prSet presAssocID="{1075BEAA-A829-42FF-889A-B34135C2745A}" presName="Name37" presStyleLbl="parChTrans1D2" presStyleIdx="3" presStyleCnt="7"/>
      <dgm:spPr/>
    </dgm:pt>
    <dgm:pt modelId="{FC697E09-3B0C-492D-81E8-849FE4470501}" type="pres">
      <dgm:prSet presAssocID="{9E195971-32CB-4C74-9472-F6BE0A9279BA}" presName="hierRoot2" presStyleCnt="0">
        <dgm:presLayoutVars>
          <dgm:hierBranch val="init"/>
        </dgm:presLayoutVars>
      </dgm:prSet>
      <dgm:spPr/>
    </dgm:pt>
    <dgm:pt modelId="{C8460C50-A656-4D4F-817B-96CCF282A71B}" type="pres">
      <dgm:prSet presAssocID="{9E195971-32CB-4C74-9472-F6BE0A9279BA}" presName="rootComposite" presStyleCnt="0"/>
      <dgm:spPr/>
    </dgm:pt>
    <dgm:pt modelId="{676C61A3-FE93-4704-9B1E-6D220422CD77}" type="pres">
      <dgm:prSet presAssocID="{9E195971-32CB-4C74-9472-F6BE0A9279BA}" presName="rootText" presStyleLbl="node1" presStyleIdx="13" presStyleCnt="19">
        <dgm:presLayoutVars>
          <dgm:chMax/>
          <dgm:chPref val="3"/>
        </dgm:presLayoutVars>
      </dgm:prSet>
      <dgm:spPr/>
    </dgm:pt>
    <dgm:pt modelId="{83F277B6-8B2C-4F2A-84BE-CDDC06A04CD3}" type="pres">
      <dgm:prSet presAssocID="{9E195971-32CB-4C74-9472-F6BE0A9279BA}" presName="titleText2" presStyleLbl="fgAcc1" presStyleIdx="13" presStyleCnt="19">
        <dgm:presLayoutVars>
          <dgm:chMax val="0"/>
          <dgm:chPref val="0"/>
        </dgm:presLayoutVars>
      </dgm:prSet>
      <dgm:spPr/>
    </dgm:pt>
    <dgm:pt modelId="{1A7EF238-F602-43D7-8273-51672C52D2DD}" type="pres">
      <dgm:prSet presAssocID="{9E195971-32CB-4C74-9472-F6BE0A9279BA}" presName="rootConnector" presStyleLbl="node2" presStyleIdx="0" presStyleCnt="0"/>
      <dgm:spPr/>
    </dgm:pt>
    <dgm:pt modelId="{D727B937-36C2-45B1-B90E-72A2602A7B8D}" type="pres">
      <dgm:prSet presAssocID="{9E195971-32CB-4C74-9472-F6BE0A9279BA}" presName="hierChild4" presStyleCnt="0"/>
      <dgm:spPr/>
    </dgm:pt>
    <dgm:pt modelId="{4FC13B85-4C43-4CA6-BF44-2CA3F03A3D02}" type="pres">
      <dgm:prSet presAssocID="{18914F4B-57A7-4774-9085-776B2ACC9E52}" presName="Name37" presStyleLbl="parChTrans1D3" presStyleIdx="3" presStyleCnt="5"/>
      <dgm:spPr/>
    </dgm:pt>
    <dgm:pt modelId="{E140D3C7-7B76-43D8-A694-73EE53CBC229}" type="pres">
      <dgm:prSet presAssocID="{7EBB927C-85C7-4BBA-9044-F925D72D3A4D}" presName="hierRoot2" presStyleCnt="0">
        <dgm:presLayoutVars>
          <dgm:hierBranch val="init"/>
        </dgm:presLayoutVars>
      </dgm:prSet>
      <dgm:spPr/>
    </dgm:pt>
    <dgm:pt modelId="{85BC0B19-652E-443A-801B-B613ED8D5333}" type="pres">
      <dgm:prSet presAssocID="{7EBB927C-85C7-4BBA-9044-F925D72D3A4D}" presName="rootComposite" presStyleCnt="0"/>
      <dgm:spPr/>
    </dgm:pt>
    <dgm:pt modelId="{230036EB-04B7-4407-AF88-AB0468020DEB}" type="pres">
      <dgm:prSet presAssocID="{7EBB927C-85C7-4BBA-9044-F925D72D3A4D}" presName="rootText" presStyleLbl="node1" presStyleIdx="14" presStyleCnt="19">
        <dgm:presLayoutVars>
          <dgm:chMax/>
          <dgm:chPref val="3"/>
        </dgm:presLayoutVars>
      </dgm:prSet>
      <dgm:spPr/>
    </dgm:pt>
    <dgm:pt modelId="{D8513D49-28C9-4896-8542-876E39F429E4}" type="pres">
      <dgm:prSet presAssocID="{7EBB927C-85C7-4BBA-9044-F925D72D3A4D}" presName="titleText2" presStyleLbl="fgAcc1" presStyleIdx="14" presStyleCnt="19">
        <dgm:presLayoutVars>
          <dgm:chMax val="0"/>
          <dgm:chPref val="0"/>
        </dgm:presLayoutVars>
      </dgm:prSet>
      <dgm:spPr/>
    </dgm:pt>
    <dgm:pt modelId="{4BAC5D6B-71D3-4650-BDA4-79931BFB219F}" type="pres">
      <dgm:prSet presAssocID="{7EBB927C-85C7-4BBA-9044-F925D72D3A4D}" presName="rootConnector" presStyleLbl="node3" presStyleIdx="0" presStyleCnt="0"/>
      <dgm:spPr/>
    </dgm:pt>
    <dgm:pt modelId="{DF8FD01D-86C9-4319-B6EB-28A583E3942F}" type="pres">
      <dgm:prSet presAssocID="{7EBB927C-85C7-4BBA-9044-F925D72D3A4D}" presName="hierChild4" presStyleCnt="0"/>
      <dgm:spPr/>
    </dgm:pt>
    <dgm:pt modelId="{1CA4051D-BE51-4CAC-9571-541D0599EF08}" type="pres">
      <dgm:prSet presAssocID="{7EBB927C-85C7-4BBA-9044-F925D72D3A4D}" presName="hierChild5" presStyleCnt="0"/>
      <dgm:spPr/>
    </dgm:pt>
    <dgm:pt modelId="{7B39517E-3621-4420-B928-8F879506D38D}" type="pres">
      <dgm:prSet presAssocID="{9E195971-32CB-4C74-9472-F6BE0A9279BA}" presName="hierChild5" presStyleCnt="0"/>
      <dgm:spPr/>
    </dgm:pt>
    <dgm:pt modelId="{F5A9B5EE-3966-4BA1-A476-8ED5922AC31F}" type="pres">
      <dgm:prSet presAssocID="{7A3832AF-A3D9-4D2E-8E45-2E41031CE23C}" presName="Name37" presStyleLbl="parChTrans1D2" presStyleIdx="4" presStyleCnt="7"/>
      <dgm:spPr/>
    </dgm:pt>
    <dgm:pt modelId="{6B575414-E49E-4DEC-8D7D-BD378225BB49}" type="pres">
      <dgm:prSet presAssocID="{23FBAEC0-E69B-409B-B0D4-498D0050D98E}" presName="hierRoot2" presStyleCnt="0">
        <dgm:presLayoutVars>
          <dgm:hierBranch val="init"/>
        </dgm:presLayoutVars>
      </dgm:prSet>
      <dgm:spPr/>
    </dgm:pt>
    <dgm:pt modelId="{CAB84F56-ADCF-4A88-B343-172F4FC6CA86}" type="pres">
      <dgm:prSet presAssocID="{23FBAEC0-E69B-409B-B0D4-498D0050D98E}" presName="rootComposite" presStyleCnt="0"/>
      <dgm:spPr/>
    </dgm:pt>
    <dgm:pt modelId="{5D0FCE8D-E381-4B85-8DA3-772A78EBF103}" type="pres">
      <dgm:prSet presAssocID="{23FBAEC0-E69B-409B-B0D4-498D0050D98E}" presName="rootText" presStyleLbl="node1" presStyleIdx="15" presStyleCnt="19">
        <dgm:presLayoutVars>
          <dgm:chMax/>
          <dgm:chPref val="3"/>
        </dgm:presLayoutVars>
      </dgm:prSet>
      <dgm:spPr/>
    </dgm:pt>
    <dgm:pt modelId="{49B5C606-09BC-44D2-8C5F-4C5CA016FA09}" type="pres">
      <dgm:prSet presAssocID="{23FBAEC0-E69B-409B-B0D4-498D0050D98E}" presName="titleText2" presStyleLbl="fgAcc1" presStyleIdx="15" presStyleCnt="19">
        <dgm:presLayoutVars>
          <dgm:chMax val="0"/>
          <dgm:chPref val="0"/>
        </dgm:presLayoutVars>
      </dgm:prSet>
      <dgm:spPr/>
    </dgm:pt>
    <dgm:pt modelId="{B7CEE8DF-0C62-443C-A4F9-20D7C0825251}" type="pres">
      <dgm:prSet presAssocID="{23FBAEC0-E69B-409B-B0D4-498D0050D98E}" presName="rootConnector" presStyleLbl="node2" presStyleIdx="0" presStyleCnt="0"/>
      <dgm:spPr/>
    </dgm:pt>
    <dgm:pt modelId="{52B74264-8901-4118-80A0-67E66D387459}" type="pres">
      <dgm:prSet presAssocID="{23FBAEC0-E69B-409B-B0D4-498D0050D98E}" presName="hierChild4" presStyleCnt="0"/>
      <dgm:spPr/>
    </dgm:pt>
    <dgm:pt modelId="{79B95E59-6E4B-482C-A186-A2A77065E467}" type="pres">
      <dgm:prSet presAssocID="{23FBAEC0-E69B-409B-B0D4-498D0050D98E}" presName="hierChild5" presStyleCnt="0"/>
      <dgm:spPr/>
    </dgm:pt>
    <dgm:pt modelId="{E4374895-1752-4F5F-9A73-54E64BF2DD70}" type="pres">
      <dgm:prSet presAssocID="{0FCAC049-BB6E-40EF-AB28-37D57AC2EB76}" presName="Name37" presStyleLbl="parChTrans1D2" presStyleIdx="5" presStyleCnt="7"/>
      <dgm:spPr/>
    </dgm:pt>
    <dgm:pt modelId="{0B2E493E-F9C6-4614-8EBE-968E1071FD69}" type="pres">
      <dgm:prSet presAssocID="{72D093F5-243B-4BAC-A8BF-E00D17320B72}" presName="hierRoot2" presStyleCnt="0">
        <dgm:presLayoutVars>
          <dgm:hierBranch val="init"/>
        </dgm:presLayoutVars>
      </dgm:prSet>
      <dgm:spPr/>
    </dgm:pt>
    <dgm:pt modelId="{CBDC69CD-C409-421F-AD63-1CEEBD67C0EF}" type="pres">
      <dgm:prSet presAssocID="{72D093F5-243B-4BAC-A8BF-E00D17320B72}" presName="rootComposite" presStyleCnt="0"/>
      <dgm:spPr/>
    </dgm:pt>
    <dgm:pt modelId="{BDDF9E03-1EFC-4FB0-97D3-FE9E2A08B65E}" type="pres">
      <dgm:prSet presAssocID="{72D093F5-243B-4BAC-A8BF-E00D17320B72}" presName="rootText" presStyleLbl="node1" presStyleIdx="16" presStyleCnt="19">
        <dgm:presLayoutVars>
          <dgm:chMax/>
          <dgm:chPref val="3"/>
        </dgm:presLayoutVars>
      </dgm:prSet>
      <dgm:spPr/>
    </dgm:pt>
    <dgm:pt modelId="{E7F00D1B-B843-42A1-9342-27764EC54C84}" type="pres">
      <dgm:prSet presAssocID="{72D093F5-243B-4BAC-A8BF-E00D17320B72}" presName="titleText2" presStyleLbl="fgAcc1" presStyleIdx="16" presStyleCnt="19">
        <dgm:presLayoutVars>
          <dgm:chMax val="0"/>
          <dgm:chPref val="0"/>
        </dgm:presLayoutVars>
      </dgm:prSet>
      <dgm:spPr/>
    </dgm:pt>
    <dgm:pt modelId="{1091CC88-9604-4546-BC1F-E9DCEA99301E}" type="pres">
      <dgm:prSet presAssocID="{72D093F5-243B-4BAC-A8BF-E00D17320B72}" presName="rootConnector" presStyleLbl="node2" presStyleIdx="0" presStyleCnt="0"/>
      <dgm:spPr/>
    </dgm:pt>
    <dgm:pt modelId="{78E6A660-6B9B-4BE7-80AF-4D654345F056}" type="pres">
      <dgm:prSet presAssocID="{72D093F5-243B-4BAC-A8BF-E00D17320B72}" presName="hierChild4" presStyleCnt="0"/>
      <dgm:spPr/>
    </dgm:pt>
    <dgm:pt modelId="{55EB398A-42B5-4470-99A2-BA4BF70ECC57}" type="pres">
      <dgm:prSet presAssocID="{72D093F5-243B-4BAC-A8BF-E00D17320B72}" presName="hierChild5" presStyleCnt="0"/>
      <dgm:spPr/>
    </dgm:pt>
    <dgm:pt modelId="{7C6ED2D6-4900-4EA7-8692-C51061F20298}" type="pres">
      <dgm:prSet presAssocID="{0150B67B-EF02-49BE-851C-C8ADD4DD655E}" presName="Name37" presStyleLbl="parChTrans1D2" presStyleIdx="6" presStyleCnt="7"/>
      <dgm:spPr/>
    </dgm:pt>
    <dgm:pt modelId="{8D71813B-3FB4-4E1F-B728-4A44A9CC751C}" type="pres">
      <dgm:prSet presAssocID="{BE996EF1-6CCA-455A-9EBF-14D17C586BBE}" presName="hierRoot2" presStyleCnt="0">
        <dgm:presLayoutVars>
          <dgm:hierBranch val="init"/>
        </dgm:presLayoutVars>
      </dgm:prSet>
      <dgm:spPr/>
    </dgm:pt>
    <dgm:pt modelId="{9C4DD016-193E-4648-979F-F4601664B491}" type="pres">
      <dgm:prSet presAssocID="{BE996EF1-6CCA-455A-9EBF-14D17C586BBE}" presName="rootComposite" presStyleCnt="0"/>
      <dgm:spPr/>
    </dgm:pt>
    <dgm:pt modelId="{85046179-23AD-49F1-9D3B-F62C6C9100D8}" type="pres">
      <dgm:prSet presAssocID="{BE996EF1-6CCA-455A-9EBF-14D17C586BBE}" presName="rootText" presStyleLbl="node1" presStyleIdx="17" presStyleCnt="19">
        <dgm:presLayoutVars>
          <dgm:chMax/>
          <dgm:chPref val="3"/>
        </dgm:presLayoutVars>
      </dgm:prSet>
      <dgm:spPr/>
    </dgm:pt>
    <dgm:pt modelId="{D66AB1EE-4ABF-439C-92DC-18FA3CB388C9}" type="pres">
      <dgm:prSet presAssocID="{BE996EF1-6CCA-455A-9EBF-14D17C586BBE}" presName="titleText2" presStyleLbl="fgAcc1" presStyleIdx="17" presStyleCnt="19">
        <dgm:presLayoutVars>
          <dgm:chMax val="0"/>
          <dgm:chPref val="0"/>
        </dgm:presLayoutVars>
      </dgm:prSet>
      <dgm:spPr/>
    </dgm:pt>
    <dgm:pt modelId="{22E50674-7F91-4C6E-B408-8C3433DFE842}" type="pres">
      <dgm:prSet presAssocID="{BE996EF1-6CCA-455A-9EBF-14D17C586BBE}" presName="rootConnector" presStyleLbl="node2" presStyleIdx="0" presStyleCnt="0"/>
      <dgm:spPr/>
    </dgm:pt>
    <dgm:pt modelId="{3F116EB2-E90E-4B6E-89B7-BC8DD2A505B9}" type="pres">
      <dgm:prSet presAssocID="{BE996EF1-6CCA-455A-9EBF-14D17C586BBE}" presName="hierChild4" presStyleCnt="0"/>
      <dgm:spPr/>
    </dgm:pt>
    <dgm:pt modelId="{45A3272C-B36B-4946-B226-05849A734865}" type="pres">
      <dgm:prSet presAssocID="{49CAC3FB-E017-46AA-9F0D-0F37DBA94A2E}" presName="Name37" presStyleLbl="parChTrans1D3" presStyleIdx="4" presStyleCnt="5"/>
      <dgm:spPr/>
    </dgm:pt>
    <dgm:pt modelId="{B2693C46-C48D-4C0D-B3D8-A19C4965003A}" type="pres">
      <dgm:prSet presAssocID="{9B338314-9EC1-4F99-81C4-848AEBD35174}" presName="hierRoot2" presStyleCnt="0">
        <dgm:presLayoutVars>
          <dgm:hierBranch val="init"/>
        </dgm:presLayoutVars>
      </dgm:prSet>
      <dgm:spPr/>
    </dgm:pt>
    <dgm:pt modelId="{9C1607C9-2E68-4BD8-AF4A-98C145BCAAA2}" type="pres">
      <dgm:prSet presAssocID="{9B338314-9EC1-4F99-81C4-848AEBD35174}" presName="rootComposite" presStyleCnt="0"/>
      <dgm:spPr/>
    </dgm:pt>
    <dgm:pt modelId="{1589EA19-0B01-46D1-8496-1F5AD420ACB1}" type="pres">
      <dgm:prSet presAssocID="{9B338314-9EC1-4F99-81C4-848AEBD35174}" presName="rootText" presStyleLbl="node1" presStyleIdx="18" presStyleCnt="19">
        <dgm:presLayoutVars>
          <dgm:chMax/>
          <dgm:chPref val="3"/>
        </dgm:presLayoutVars>
      </dgm:prSet>
      <dgm:spPr/>
    </dgm:pt>
    <dgm:pt modelId="{7D36E9BC-6523-4D8A-A656-93FBA31DD057}" type="pres">
      <dgm:prSet presAssocID="{9B338314-9EC1-4F99-81C4-848AEBD35174}" presName="titleText2" presStyleLbl="fgAcc1" presStyleIdx="18" presStyleCnt="19">
        <dgm:presLayoutVars>
          <dgm:chMax val="0"/>
          <dgm:chPref val="0"/>
        </dgm:presLayoutVars>
      </dgm:prSet>
      <dgm:spPr/>
    </dgm:pt>
    <dgm:pt modelId="{2D171ACD-C4E4-4207-B5AE-86BD74C5A408}" type="pres">
      <dgm:prSet presAssocID="{9B338314-9EC1-4F99-81C4-848AEBD35174}" presName="rootConnector" presStyleLbl="node3" presStyleIdx="0" presStyleCnt="0"/>
      <dgm:spPr/>
    </dgm:pt>
    <dgm:pt modelId="{5643A83A-DB81-4C49-9622-8D3C354CCAF8}" type="pres">
      <dgm:prSet presAssocID="{9B338314-9EC1-4F99-81C4-848AEBD35174}" presName="hierChild4" presStyleCnt="0"/>
      <dgm:spPr/>
    </dgm:pt>
    <dgm:pt modelId="{1BB1B81F-7525-45FE-998E-C62304A92BD0}" type="pres">
      <dgm:prSet presAssocID="{9B338314-9EC1-4F99-81C4-848AEBD35174}" presName="hierChild5" presStyleCnt="0"/>
      <dgm:spPr/>
    </dgm:pt>
    <dgm:pt modelId="{7BBCAAB0-BFC3-4091-B81F-C0096FE5AB5B}" type="pres">
      <dgm:prSet presAssocID="{BE996EF1-6CCA-455A-9EBF-14D17C586BBE}" presName="hierChild5" presStyleCnt="0"/>
      <dgm:spPr/>
    </dgm:pt>
    <dgm:pt modelId="{B5DC7217-0AE0-4C1A-BB43-8CBC5B836B9F}" type="pres">
      <dgm:prSet presAssocID="{6C1FF524-868A-4AE9-88CE-05FD3B746F92}" presName="hierChild3" presStyleCnt="0"/>
      <dgm:spPr/>
    </dgm:pt>
  </dgm:ptLst>
  <dgm:cxnLst>
    <dgm:cxn modelId="{5F208207-F2C1-462B-B4F0-1F81D941AB49}" type="presOf" srcId="{11E2AB89-7118-4D93-84CB-6BDDD25F7591}" destId="{B0D6DB19-E9A6-408A-AABB-9591DDFF39B1}" srcOrd="0" destOrd="0" presId="urn:microsoft.com/office/officeart/2008/layout/NameandTitleOrganizationalChart"/>
    <dgm:cxn modelId="{52352F08-F720-43B9-B4DF-FFF330B82B33}" type="presOf" srcId="{CA8452B9-BDBC-4140-BA05-75FFB1A84988}" destId="{85668A59-8D8B-4EF9-A62A-68E438AFCF33}" srcOrd="0" destOrd="0" presId="urn:microsoft.com/office/officeart/2008/layout/NameandTitleOrganizationalChart"/>
    <dgm:cxn modelId="{DF88300C-755A-40D3-A72A-01F47486DF34}" srcId="{ED4B39B7-6FFD-462A-80B8-4E616D1F5270}" destId="{5C03F568-C2AE-403B-9C7B-E0BABE1B8E4B}" srcOrd="0" destOrd="0" parTransId="{C904F877-9CF4-4E00-82A9-69DD9B0BEB32}" sibTransId="{AC2B5782-A558-4E63-A4CD-1EE8840A1B4D}"/>
    <dgm:cxn modelId="{89D4E20D-2A67-46E6-B734-12FC4D63A29E}" type="presOf" srcId="{9E195971-32CB-4C74-9472-F6BE0A9279BA}" destId="{1A7EF238-F602-43D7-8273-51672C52D2DD}" srcOrd="1" destOrd="0" presId="urn:microsoft.com/office/officeart/2008/layout/NameandTitleOrganizationalChart"/>
    <dgm:cxn modelId="{EA353611-1FC5-4791-9A2F-6D95EB4CCF65}" type="presOf" srcId="{08CD882D-25DE-4BFD-8E09-8670603A2924}" destId="{5A6BD0A0-4B78-44EE-9D33-7A3B78733FD5}" srcOrd="0" destOrd="0" presId="urn:microsoft.com/office/officeart/2008/layout/NameandTitleOrganizationalChart"/>
    <dgm:cxn modelId="{B0BE4911-C463-4369-9350-F1D9134D9942}" type="presOf" srcId="{98FD9538-1B31-43E2-B9E4-077EF1952477}" destId="{326FAFF7-A1D2-4C0B-8362-18ABE1A854F6}" srcOrd="1" destOrd="0" presId="urn:microsoft.com/office/officeart/2008/layout/NameandTitleOrganizationalChart"/>
    <dgm:cxn modelId="{8635DD11-937D-4AE1-A07B-02898A1D6C5D}" type="presOf" srcId="{99C63573-7A59-4A58-9D16-40471762AE97}" destId="{3EBE8B1A-250D-4F51-953F-EEDB4E854459}" srcOrd="0" destOrd="0" presId="urn:microsoft.com/office/officeart/2008/layout/NameandTitleOrganizationalChart"/>
    <dgm:cxn modelId="{EA01A012-B735-4DC8-A90A-06B890C8C861}" srcId="{ED4B39B7-6FFD-462A-80B8-4E616D1F5270}" destId="{EBE504D5-B219-4301-AB7D-6A0BA416C592}" srcOrd="3" destOrd="0" parTransId="{57D1C71A-D5B6-4F32-A87F-BD96A9C95C2A}" sibTransId="{ACE7B438-6305-4D45-BDE5-56D002C94721}"/>
    <dgm:cxn modelId="{E4083A14-5C34-4F35-8EC8-066E088A92D7}" type="presOf" srcId="{23FBAEC0-E69B-409B-B0D4-498D0050D98E}" destId="{5D0FCE8D-E381-4B85-8DA3-772A78EBF103}" srcOrd="0" destOrd="0" presId="urn:microsoft.com/office/officeart/2008/layout/NameandTitleOrganizationalChart"/>
    <dgm:cxn modelId="{A324FC14-C14D-4F7C-B503-7A837CB32F90}" type="presOf" srcId="{BE996EF1-6CCA-455A-9EBF-14D17C586BBE}" destId="{85046179-23AD-49F1-9D3B-F62C6C9100D8}" srcOrd="0" destOrd="0" presId="urn:microsoft.com/office/officeart/2008/layout/NameandTitleOrganizationalChart"/>
    <dgm:cxn modelId="{B98CC119-D883-42F7-81A1-A39F32DDA106}" type="presOf" srcId="{ACE7B438-6305-4D45-BDE5-56D002C94721}" destId="{4B72D4AB-B437-47A1-9C77-5140BD9A2C12}" srcOrd="0" destOrd="0" presId="urn:microsoft.com/office/officeart/2008/layout/NameandTitleOrganizationalChart"/>
    <dgm:cxn modelId="{B365CA1A-904E-4BB6-8075-3F181D6F97E1}" type="presOf" srcId="{E8E689C4-C615-48A6-8C59-C66D44DBBC97}" destId="{7E78E95B-74D4-48AD-B0B8-F07D3A459EE9}" srcOrd="0" destOrd="0" presId="urn:microsoft.com/office/officeart/2008/layout/NameandTitleOrganizationalChart"/>
    <dgm:cxn modelId="{2C0F391D-3419-4269-803D-D149B2C3DCC8}" srcId="{ED4B39B7-6FFD-462A-80B8-4E616D1F5270}" destId="{776DFAB8-2AA4-40E7-8C25-38ABC5B3F9C9}" srcOrd="1" destOrd="0" parTransId="{15BD7DE4-E651-43C3-96BC-66583BBF7075}" sibTransId="{7D495CC1-3D00-4EC3-9B59-6AA4D1138F36}"/>
    <dgm:cxn modelId="{57F9B31E-1FF2-41FF-B5E4-021381623AEB}" srcId="{E8E689C4-C615-48A6-8C59-C66D44DBBC97}" destId="{7A777589-3AD5-4331-B81A-2C3CD39C0A63}" srcOrd="1" destOrd="0" parTransId="{6C075D17-43E2-4AB7-9D04-39AB44DC651A}" sibTransId="{252F41CE-E545-45E3-8F9C-3AA823304E75}"/>
    <dgm:cxn modelId="{86FE6821-1D95-4E3E-938A-2571DE9B7AB5}" type="presOf" srcId="{A2A7CE0E-34AD-459E-AB7F-931B84874C9C}" destId="{E7F00D1B-B843-42A1-9342-27764EC54C84}" srcOrd="0" destOrd="0" presId="urn:microsoft.com/office/officeart/2008/layout/NameandTitleOrganizationalChart"/>
    <dgm:cxn modelId="{3C116E21-19B0-4C09-916B-D18E60C87323}" type="presOf" srcId="{18914F4B-57A7-4774-9085-776B2ACC9E52}" destId="{4FC13B85-4C43-4CA6-BF44-2CA3F03A3D02}" srcOrd="0" destOrd="0" presId="urn:microsoft.com/office/officeart/2008/layout/NameandTitleOrganizationalChart"/>
    <dgm:cxn modelId="{AD4B8D25-6346-4BBF-B006-6EC24BF04810}" type="presOf" srcId="{42D9CD81-192C-456A-AC41-07AAEFFB6827}" destId="{49B5C606-09BC-44D2-8C5F-4C5CA016FA09}" srcOrd="0" destOrd="0" presId="urn:microsoft.com/office/officeart/2008/layout/NameandTitleOrganizationalChart"/>
    <dgm:cxn modelId="{F4A69027-A246-4B09-B4FC-F6F613229056}" type="presOf" srcId="{4B942308-84E4-41C6-97DF-6863C37757DB}" destId="{7B7AD1F5-AB2C-4FED-AE7E-6EDB966F56FF}" srcOrd="1" destOrd="0" presId="urn:microsoft.com/office/officeart/2008/layout/NameandTitleOrganizationalChart"/>
    <dgm:cxn modelId="{2E97B429-1368-492F-BA7D-2ABBA0617A3E}" type="presOf" srcId="{8AD50845-98FB-4D44-87C0-5F337F5BE591}" destId="{42C1F490-1CBA-4B5D-82E7-A8A4EE09D209}" srcOrd="0" destOrd="0" presId="urn:microsoft.com/office/officeart/2008/layout/NameandTitleOrganizationalChart"/>
    <dgm:cxn modelId="{F355DC29-0C2C-47F5-B9F0-94116B8984D1}" type="presOf" srcId="{72D093F5-243B-4BAC-A8BF-E00D17320B72}" destId="{1091CC88-9604-4546-BC1F-E9DCEA99301E}" srcOrd="1" destOrd="0" presId="urn:microsoft.com/office/officeart/2008/layout/NameandTitleOrganizationalChart"/>
    <dgm:cxn modelId="{191CE82A-A3CD-4457-8480-5F583036B93D}" srcId="{121CBC79-9F91-4B7D-94D8-D0A2F7289BBE}" destId="{ED4B39B7-6FFD-462A-80B8-4E616D1F5270}" srcOrd="0" destOrd="0" parTransId="{BE8B7DBC-1E9E-4B5D-9295-14E4BE88557F}" sibTransId="{9A002082-257E-4EAF-8B6D-713B5D7E1666}"/>
    <dgm:cxn modelId="{E1679D2B-14B9-4981-97A9-B81961019C01}" srcId="{6C1FF524-868A-4AE9-88CE-05FD3B746F92}" destId="{08CD882D-25DE-4BFD-8E09-8670603A2924}" srcOrd="2" destOrd="0" parTransId="{983EAD7B-B97B-44DB-9765-B3C08BF86CC2}" sibTransId="{99C63573-7A59-4A58-9D16-40471762AE97}"/>
    <dgm:cxn modelId="{677CB72E-2066-40CD-AA8E-B72AD6E8C7E2}" type="presOf" srcId="{A0A8F5EB-EADD-499B-A5B0-A809B387DB04}" destId="{5C4D2D71-1392-4C80-91D2-4B680BC66626}" srcOrd="0" destOrd="0" presId="urn:microsoft.com/office/officeart/2008/layout/NameandTitleOrganizationalChart"/>
    <dgm:cxn modelId="{EC819B31-FAC4-48EE-BD02-EA1AE8053C9C}" type="presOf" srcId="{8ABB05F2-404E-4B74-A143-7FA0C655F8FB}" destId="{C8CA21E3-989D-4239-9B62-39ACEEF5B25D}" srcOrd="0" destOrd="0" presId="urn:microsoft.com/office/officeart/2008/layout/NameandTitleOrganizationalChart"/>
    <dgm:cxn modelId="{D3AA5833-AD66-4256-805D-495BBD057D7A}" type="presOf" srcId="{9B338314-9EC1-4F99-81C4-848AEBD35174}" destId="{1589EA19-0B01-46D1-8496-1F5AD420ACB1}" srcOrd="0" destOrd="0" presId="urn:microsoft.com/office/officeart/2008/layout/NameandTitleOrganizationalChart"/>
    <dgm:cxn modelId="{4099E938-E977-4FF6-A481-34049CB316D6}" srcId="{3E76DAE1-8A33-4805-9DCF-A35011CA85BF}" destId="{6C1FF524-868A-4AE9-88CE-05FD3B746F92}" srcOrd="0" destOrd="0" parTransId="{2537968A-B73D-40D7-B8AA-A4217A8ABD70}" sibTransId="{4A7A08F7-0DCE-4F57-BCBA-0E1681D553E0}"/>
    <dgm:cxn modelId="{F935173B-CFB8-4105-8E62-AC75E41800B2}" srcId="{6C1FF524-868A-4AE9-88CE-05FD3B746F92}" destId="{72D093F5-243B-4BAC-A8BF-E00D17320B72}" srcOrd="5" destOrd="0" parTransId="{0FCAC049-BB6E-40EF-AB28-37D57AC2EB76}" sibTransId="{A2A7CE0E-34AD-459E-AB7F-931B84874C9C}"/>
    <dgm:cxn modelId="{E441CB3B-E5F2-4A17-9EC3-E7711FB85890}" type="presOf" srcId="{F284FD87-5013-4498-A072-F17427229390}" destId="{E5FA98AE-B187-4E14-AC91-9404103CD7F9}" srcOrd="0" destOrd="0" presId="urn:microsoft.com/office/officeart/2008/layout/NameandTitleOrganizationalChart"/>
    <dgm:cxn modelId="{E980133E-CE80-4285-9325-7BB8C8525EC9}" type="presOf" srcId="{7A777589-3AD5-4331-B81A-2C3CD39C0A63}" destId="{7CFA13A4-ECFA-46CE-9FF8-DF3BFEAFE1CF}" srcOrd="0" destOrd="0" presId="urn:microsoft.com/office/officeart/2008/layout/NameandTitleOrganizationalChart"/>
    <dgm:cxn modelId="{1D328F3E-7A9E-44D4-B013-0B40148BBE2F}" srcId="{98FD9538-1B31-43E2-B9E4-077EF1952477}" destId="{7000E143-0E75-460B-8B9C-791766CB2BB7}" srcOrd="1" destOrd="0" parTransId="{F84083C4-1A1C-413D-8BA2-84B6728D9820}" sibTransId="{E1F60FD6-CB62-45D8-9D8C-041DBA17533E}"/>
    <dgm:cxn modelId="{7B068E3F-9E87-4B31-AB53-21D605F553DE}" srcId="{E8E689C4-C615-48A6-8C59-C66D44DBBC97}" destId="{A3E9ED58-4C26-405A-8836-75030BC8F681}" srcOrd="0" destOrd="0" parTransId="{CA8452B9-BDBC-4140-BA05-75FFB1A84988}" sibTransId="{17B65D4E-B378-4122-95A1-50243ED78336}"/>
    <dgm:cxn modelId="{F2633140-0676-4A2B-85C5-6C71EFC361F0}" type="presOf" srcId="{112C65F1-FE4D-4FBE-AEFA-997DC195CF7C}" destId="{8CE67D24-3D78-4B24-AE5B-673F511E8B7F}" srcOrd="0" destOrd="0" presId="urn:microsoft.com/office/officeart/2008/layout/NameandTitleOrganizationalChart"/>
    <dgm:cxn modelId="{45EECD5B-D64C-4355-8D2B-761F2272F382}" type="presOf" srcId="{15BD7DE4-E651-43C3-96BC-66583BBF7075}" destId="{C198A820-F703-4E54-83E6-25EE37E7499C}" srcOrd="0" destOrd="0" presId="urn:microsoft.com/office/officeart/2008/layout/NameandTitleOrganizationalChart"/>
    <dgm:cxn modelId="{09E0CA5C-E8D1-44C8-BC16-AF64B145654E}" type="presOf" srcId="{776DFAB8-2AA4-40E7-8C25-38ABC5B3F9C9}" destId="{13956F88-6C3B-4714-B116-73F5CFAA8F0C}" srcOrd="1" destOrd="0" presId="urn:microsoft.com/office/officeart/2008/layout/NameandTitleOrganizationalChart"/>
    <dgm:cxn modelId="{545E755D-E51E-44EF-9AA8-45AB97B14712}" srcId="{E541A621-57AD-4DBD-97D5-BF1B112270A4}" destId="{38EBE70F-88C9-49D4-AB16-1D456D3D7271}" srcOrd="0" destOrd="0" parTransId="{06644B0F-FC2F-4827-940F-644B54A9BA1C}" sibTransId="{8AD50845-98FB-4D44-87C0-5F337F5BE591}"/>
    <dgm:cxn modelId="{1D233441-C3E1-4B6F-9705-DAF33539D8C5}" type="presOf" srcId="{7A777589-3AD5-4331-B81A-2C3CD39C0A63}" destId="{2368583C-D763-4D5A-8300-FC9092BE8F93}" srcOrd="1" destOrd="0" presId="urn:microsoft.com/office/officeart/2008/layout/NameandTitleOrganizationalChart"/>
    <dgm:cxn modelId="{9426B041-A94C-400E-BADB-CC2BD8E3BF47}" type="presOf" srcId="{9E195971-32CB-4C74-9472-F6BE0A9279BA}" destId="{676C61A3-FE93-4704-9B1E-6D220422CD77}" srcOrd="0" destOrd="0" presId="urn:microsoft.com/office/officeart/2008/layout/NameandTitleOrganizationalChart"/>
    <dgm:cxn modelId="{39A57842-2BBD-49E9-A7A8-98C627FE57D4}" type="presOf" srcId="{577990C8-E550-434B-929C-E722ABBCCC6B}" destId="{A68D6724-77A8-4D73-A68B-1E3462404829}" srcOrd="0" destOrd="0" presId="urn:microsoft.com/office/officeart/2008/layout/NameandTitleOrganizationalChart"/>
    <dgm:cxn modelId="{1FC41044-A671-4514-B54A-532A51C9D830}" type="presOf" srcId="{C699C99B-4676-487A-A7C9-2CFF1B14D6E6}" destId="{1002DC7E-428D-4292-90AA-F07F73450AAE}" srcOrd="0" destOrd="0" presId="urn:microsoft.com/office/officeart/2008/layout/NameandTitleOrganizationalChart"/>
    <dgm:cxn modelId="{206ABD64-5CE1-4E47-ADA7-33D8A403B814}" type="presOf" srcId="{37468FBB-0808-4491-B07B-3C60533971FB}" destId="{97B83D2E-DB0F-49C9-9860-F3CE4AECA6D9}" srcOrd="0" destOrd="0" presId="urn:microsoft.com/office/officeart/2008/layout/NameandTitleOrganizationalChart"/>
    <dgm:cxn modelId="{9BE78145-63A0-46C3-B57F-EA9F88EA366C}" type="presOf" srcId="{E8E689C4-C615-48A6-8C59-C66D44DBBC97}" destId="{45A9CB11-22FD-465A-A979-D22C1548A3CF}" srcOrd="1" destOrd="0" presId="urn:microsoft.com/office/officeart/2008/layout/NameandTitleOrganizationalChart"/>
    <dgm:cxn modelId="{045C9465-BC67-4D58-8E83-2E43FC5E5E0D}" type="presOf" srcId="{62E6C539-39AD-4DAA-BB82-C3CA214A779A}" destId="{1DBD73C5-A2D1-4182-A29B-E2C2643B1199}" srcOrd="0" destOrd="0" presId="urn:microsoft.com/office/officeart/2008/layout/NameandTitleOrganizationalChart"/>
    <dgm:cxn modelId="{6101B146-CB9B-40FB-B4C5-91F904B3661A}" type="presOf" srcId="{E541A621-57AD-4DBD-97D5-BF1B112270A4}" destId="{A58F4EA7-C459-468A-B9FA-1BAED32F8162}" srcOrd="0" destOrd="0" presId="urn:microsoft.com/office/officeart/2008/layout/NameandTitleOrganizationalChart"/>
    <dgm:cxn modelId="{C20E4E49-E4A5-4DDE-BDEE-F1371E1DAD46}" type="presOf" srcId="{9B338314-9EC1-4F99-81C4-848AEBD35174}" destId="{2D171ACD-C4E4-4207-B5AE-86BD74C5A408}" srcOrd="1" destOrd="0" presId="urn:microsoft.com/office/officeart/2008/layout/NameandTitleOrganizationalChart"/>
    <dgm:cxn modelId="{2173116A-3E6A-4247-B1F2-258A1ED47738}" type="presOf" srcId="{5C03F568-C2AE-403B-9C7B-E0BABE1B8E4B}" destId="{F03E21C3-365F-47D7-B793-1FAD2A0D575F}" srcOrd="1" destOrd="0" presId="urn:microsoft.com/office/officeart/2008/layout/NameandTitleOrganizationalChart"/>
    <dgm:cxn modelId="{67A57F4C-CA94-4C68-A460-36D4DDCE252F}" type="presOf" srcId="{BE996EF1-6CCA-455A-9EBF-14D17C586BBE}" destId="{22E50674-7F91-4C6E-B408-8C3433DFE842}" srcOrd="1" destOrd="0" presId="urn:microsoft.com/office/officeart/2008/layout/NameandTitleOrganizationalChart"/>
    <dgm:cxn modelId="{99BAFE6C-B038-4F15-A172-3E2498326193}" srcId="{776DFAB8-2AA4-40E7-8C25-38ABC5B3F9C9}" destId="{4B942308-84E4-41C6-97DF-6863C37757DB}" srcOrd="0" destOrd="0" parTransId="{37468FBB-0808-4491-B07B-3C60533971FB}" sibTransId="{C673831C-0952-44E6-84CF-F9928405D6B1}"/>
    <dgm:cxn modelId="{E258416D-59CD-40D1-AA89-03F30EADA82E}" type="presOf" srcId="{04A4F7A1-DB8B-4860-ABBC-38928B89548F}" destId="{7D36E9BC-6523-4D8A-A656-93FBA31DD057}" srcOrd="0" destOrd="0" presId="urn:microsoft.com/office/officeart/2008/layout/NameandTitleOrganizationalChart"/>
    <dgm:cxn modelId="{4A73FC4D-F1EF-4787-9E1A-7651B8533DFF}" srcId="{ED4B39B7-6FFD-462A-80B8-4E616D1F5270}" destId="{E8E689C4-C615-48A6-8C59-C66D44DBBC97}" srcOrd="2" destOrd="0" parTransId="{A1669A93-5C50-4BB7-89AD-EC96F0F6B603}" sibTransId="{112C65F1-FE4D-4FBE-AEFA-997DC195CF7C}"/>
    <dgm:cxn modelId="{B9E1676E-BE41-450A-9D6D-375CFE41966D}" type="presOf" srcId="{7EBB927C-85C7-4BBA-9044-F925D72D3A4D}" destId="{4BAC5D6B-71D3-4650-BDA4-79931BFB219F}" srcOrd="1" destOrd="0" presId="urn:microsoft.com/office/officeart/2008/layout/NameandTitleOrganizationalChart"/>
    <dgm:cxn modelId="{050D4270-C31D-4487-AAC6-CF337AD6D918}" type="presOf" srcId="{5F921173-F4F3-42E0-B40E-D68FB878268B}" destId="{01BAD88A-7A0E-4BE4-B2A6-093BF53EBC00}" srcOrd="1" destOrd="0" presId="urn:microsoft.com/office/officeart/2008/layout/NameandTitleOrganizationalChart"/>
    <dgm:cxn modelId="{E3BDAD70-6F2E-4834-B0F6-7E33F6DEFDCB}" type="presOf" srcId="{38EBE70F-88C9-49D4-AB16-1D456D3D7271}" destId="{91F24987-5D81-4744-9D73-278A8FBE48E8}" srcOrd="1" destOrd="0" presId="urn:microsoft.com/office/officeart/2008/layout/NameandTitleOrganizationalChart"/>
    <dgm:cxn modelId="{178ADE50-136D-4532-9515-072F32F08B29}" type="presOf" srcId="{98FD9538-1B31-43E2-B9E4-077EF1952477}" destId="{E468C23C-6243-43D0-88F1-9C3DDC050DCD}" srcOrd="0" destOrd="0" presId="urn:microsoft.com/office/officeart/2008/layout/NameandTitleOrganizationalChart"/>
    <dgm:cxn modelId="{EBE0F350-13E2-4EA1-AF12-62C545A7F97C}" type="presOf" srcId="{7000E143-0E75-460B-8B9C-791766CB2BB7}" destId="{209AB583-A91F-4783-92AC-2241ABBA6F56}" srcOrd="1" destOrd="0" presId="urn:microsoft.com/office/officeart/2008/layout/NameandTitleOrganizationalChart"/>
    <dgm:cxn modelId="{0F2A2651-B50B-4622-B921-AA45DDC85B67}" type="presOf" srcId="{57D1C71A-D5B6-4F32-A87F-BD96A9C95C2A}" destId="{25A3E529-A2CE-4CF1-A4E3-E07D1CB34103}" srcOrd="0" destOrd="0" presId="urn:microsoft.com/office/officeart/2008/layout/NameandTitleOrganizationalChart"/>
    <dgm:cxn modelId="{CCA42C51-BBE8-4FF6-B971-65923D5312F3}" srcId="{BE996EF1-6CCA-455A-9EBF-14D17C586BBE}" destId="{9B338314-9EC1-4F99-81C4-848AEBD35174}" srcOrd="0" destOrd="0" parTransId="{49CAC3FB-E017-46AA-9F0D-0F37DBA94A2E}" sibTransId="{04A4F7A1-DB8B-4860-ABBC-38928B89548F}"/>
    <dgm:cxn modelId="{C8778152-C2B2-4CB9-BF99-AB00588514CC}" type="presOf" srcId="{3E76DAE1-8A33-4805-9DCF-A35011CA85BF}" destId="{BE7329A6-2FB2-4BD3-B6BC-E5AAD4DD1780}" srcOrd="0" destOrd="0" presId="urn:microsoft.com/office/officeart/2008/layout/NameandTitleOrganizationalChart"/>
    <dgm:cxn modelId="{B8791A54-FF61-46C1-8655-E2D463EDA354}" srcId="{6C1FF524-868A-4AE9-88CE-05FD3B746F92}" destId="{121CBC79-9F91-4B7D-94D8-D0A2F7289BBE}" srcOrd="0" destOrd="0" parTransId="{11E2AB89-7118-4D93-84CB-6BDDD25F7591}" sibTransId="{F284FD87-5013-4498-A072-F17427229390}"/>
    <dgm:cxn modelId="{48D33555-86A4-4D37-803F-68ADF714A760}" type="presOf" srcId="{7D495CC1-3D00-4EC3-9B59-6AA4D1138F36}" destId="{4F50EB72-F6B1-4DB4-A3C4-FF0275E48E97}" srcOrd="0" destOrd="0" presId="urn:microsoft.com/office/officeart/2008/layout/NameandTitleOrganizationalChart"/>
    <dgm:cxn modelId="{CB6A4756-F374-4881-A005-133FD4D3E4C8}" type="presOf" srcId="{4A7A08F7-0DCE-4F57-BCBA-0E1681D553E0}" destId="{6A8E391D-D40B-499D-9705-1AECB16D8C54}" srcOrd="0" destOrd="0" presId="urn:microsoft.com/office/officeart/2008/layout/NameandTitleOrganizationalChart"/>
    <dgm:cxn modelId="{42E5E356-A1EE-44AC-9207-D601BFE2D803}" type="presOf" srcId="{49CAC3FB-E017-46AA-9F0D-0F37DBA94A2E}" destId="{45A3272C-B36B-4946-B226-05849A734865}" srcOrd="0" destOrd="0" presId="urn:microsoft.com/office/officeart/2008/layout/NameandTitleOrganizationalChart"/>
    <dgm:cxn modelId="{0597CC7A-2E03-404A-AE49-DC702A391773}" type="presOf" srcId="{2D93BD0F-FCA3-4B90-BFEF-F3A4D2E50566}" destId="{D66AB1EE-4ABF-439C-92DC-18FA3CB388C9}" srcOrd="0" destOrd="0" presId="urn:microsoft.com/office/officeart/2008/layout/NameandTitleOrganizationalChart"/>
    <dgm:cxn modelId="{FC37A87E-E4ED-480C-AFDD-EE6566F01551}" type="presOf" srcId="{F84083C4-1A1C-413D-8BA2-84B6728D9820}" destId="{C66C3FB0-5E8A-4EAE-AF8E-463DCAE8E9B7}" srcOrd="0" destOrd="0" presId="urn:microsoft.com/office/officeart/2008/layout/NameandTitleOrganizationalChart"/>
    <dgm:cxn modelId="{C02CF680-828F-4873-B1F9-E270C83DF3A1}" type="presOf" srcId="{F41A534A-45EC-4169-9C0B-3588648A3705}" destId="{5ADF9F7C-C9B5-45A5-A8BD-3021AD50F2F4}" srcOrd="0" destOrd="0" presId="urn:microsoft.com/office/officeart/2008/layout/NameandTitleOrganizationalChart"/>
    <dgm:cxn modelId="{59287682-3550-4E0F-A34A-DE8C57425D0A}" srcId="{6C1FF524-868A-4AE9-88CE-05FD3B746F92}" destId="{BE996EF1-6CCA-455A-9EBF-14D17C586BBE}" srcOrd="6" destOrd="0" parTransId="{0150B67B-EF02-49BE-851C-C8ADD4DD655E}" sibTransId="{2D93BD0F-FCA3-4B90-BFEF-F3A4D2E50566}"/>
    <dgm:cxn modelId="{9C18F182-2F2F-4254-B499-06B0607F0E79}" type="presOf" srcId="{C699C99B-4676-487A-A7C9-2CFF1B14D6E6}" destId="{AC8FA8CA-CFDE-4EEA-9631-0DA27651F49C}" srcOrd="1" destOrd="0" presId="urn:microsoft.com/office/officeart/2008/layout/NameandTitleOrganizationalChart"/>
    <dgm:cxn modelId="{B84F1D83-6E4A-4768-B9B4-9924BE87752D}" type="presOf" srcId="{17B65D4E-B378-4122-95A1-50243ED78336}" destId="{4EDF70E1-BFCB-496D-8C14-FD2924F3443B}" srcOrd="0" destOrd="0" presId="urn:microsoft.com/office/officeart/2008/layout/NameandTitleOrganizationalChart"/>
    <dgm:cxn modelId="{82C7D985-401C-4280-878A-32EA8F44482F}" type="presOf" srcId="{E541A621-57AD-4DBD-97D5-BF1B112270A4}" destId="{A0384EF4-ED2A-4C79-ADB6-00353B6177CF}" srcOrd="1" destOrd="0" presId="urn:microsoft.com/office/officeart/2008/layout/NameandTitleOrganizationalChart"/>
    <dgm:cxn modelId="{9BB8DF87-75D8-4D0E-8985-D23CCF0CE498}" type="presOf" srcId="{ED4B39B7-6FFD-462A-80B8-4E616D1F5270}" destId="{BD8B63AB-4E06-4F3E-8AFA-6592D421EADF}" srcOrd="1" destOrd="0" presId="urn:microsoft.com/office/officeart/2008/layout/NameandTitleOrganizationalChart"/>
    <dgm:cxn modelId="{AB46F38A-F1A8-42DA-8F26-572B03A9098C}" type="presOf" srcId="{EBE504D5-B219-4301-AB7D-6A0BA416C592}" destId="{731B006E-A3C9-4C6D-BFBC-77360A28CC85}" srcOrd="1" destOrd="0" presId="urn:microsoft.com/office/officeart/2008/layout/NameandTitleOrganizationalChart"/>
    <dgm:cxn modelId="{11C58F8B-F262-4040-8640-1693BF46A6F6}" type="presOf" srcId="{776DFAB8-2AA4-40E7-8C25-38ABC5B3F9C9}" destId="{6BA249CA-ED11-48A7-AB06-2ED53F763D7B}" srcOrd="0" destOrd="0" presId="urn:microsoft.com/office/officeart/2008/layout/NameandTitleOrganizationalChart"/>
    <dgm:cxn modelId="{6EC3D190-62FE-4BB8-B1FA-E879ACAC0FA3}" type="presOf" srcId="{DD056981-7CDC-4A46-8BD1-E8C62948B03E}" destId="{3CF71640-EBC9-49A7-855E-29B74742AAEA}" srcOrd="0" destOrd="0" presId="urn:microsoft.com/office/officeart/2008/layout/NameandTitleOrganizationalChart"/>
    <dgm:cxn modelId="{3DFB9491-920C-4D18-AAB3-3AD11C4A50AE}" type="presOf" srcId="{1075BEAA-A829-42FF-889A-B34135C2745A}" destId="{6EFA90FE-1F66-4648-A25B-E09F64738BC9}" srcOrd="0" destOrd="0" presId="urn:microsoft.com/office/officeart/2008/layout/NameandTitleOrganizationalChart"/>
    <dgm:cxn modelId="{0033EA92-081A-4DAA-8439-B567751ED06F}" type="presOf" srcId="{7A3832AF-A3D9-4D2E-8E45-2E41031CE23C}" destId="{F5A9B5EE-3966-4BA1-A476-8ED5922AC31F}" srcOrd="0" destOrd="0" presId="urn:microsoft.com/office/officeart/2008/layout/NameandTitleOrganizationalChart"/>
    <dgm:cxn modelId="{BCCE2B97-441C-485D-9004-A21B384C54F3}" type="presOf" srcId="{983EAD7B-B97B-44DB-9765-B3C08BF86CC2}" destId="{7584DF6B-0172-490B-A1FE-A417604A39EE}" srcOrd="0" destOrd="0" presId="urn:microsoft.com/office/officeart/2008/layout/NameandTitleOrganizationalChart"/>
    <dgm:cxn modelId="{D955D998-4014-4CD8-86A6-FD9DA4EC1A2A}" type="presOf" srcId="{121CBC79-9F91-4B7D-94D8-D0A2F7289BBE}" destId="{8908F471-EB57-43CF-B802-F67648EE2761}" srcOrd="0" destOrd="0" presId="urn:microsoft.com/office/officeart/2008/layout/NameandTitleOrganizationalChart"/>
    <dgm:cxn modelId="{061E169A-A5F6-44AA-9F0B-B15C9ADA1A89}" type="presOf" srcId="{E1C19401-9B93-4D67-925D-B8E31DAEBD0C}" destId="{15183F29-06A8-40F8-B9FE-BD9FE821B652}" srcOrd="0" destOrd="0" presId="urn:microsoft.com/office/officeart/2008/layout/NameandTitleOrganizationalChart"/>
    <dgm:cxn modelId="{A65C3B9E-D7E9-4FCF-9A89-BE5C7519C953}" type="presOf" srcId="{C673831C-0952-44E6-84CF-F9928405D6B1}" destId="{A1A068FF-1191-4D87-9632-ED5D53A5A75F}" srcOrd="0" destOrd="0" presId="urn:microsoft.com/office/officeart/2008/layout/NameandTitleOrganizationalChart"/>
    <dgm:cxn modelId="{37BB6C9F-9784-46E0-A3AB-DA61AC8A20CE}" type="presOf" srcId="{13E662F8-C197-443F-8D54-17DD498DF3BA}" destId="{FF05C875-D7D4-4E7C-840D-19C943B047A2}" srcOrd="1" destOrd="0" presId="urn:microsoft.com/office/officeart/2008/layout/NameandTitleOrganizationalChart"/>
    <dgm:cxn modelId="{28D5E69F-A7BE-434E-9732-394835C7B9DC}" type="presOf" srcId="{0FCAC049-BB6E-40EF-AB28-37D57AC2EB76}" destId="{E4374895-1752-4F5F-9A73-54E64BF2DD70}" srcOrd="0" destOrd="0" presId="urn:microsoft.com/office/officeart/2008/layout/NameandTitleOrganizationalChart"/>
    <dgm:cxn modelId="{209305A0-73DC-40E6-8E3C-CDC47F320DA0}" srcId="{6C1FF524-868A-4AE9-88CE-05FD3B746F92}" destId="{9E195971-32CB-4C74-9472-F6BE0A9279BA}" srcOrd="3" destOrd="0" parTransId="{1075BEAA-A829-42FF-889A-B34135C2745A}" sibTransId="{16C19EF8-F723-4789-B24C-FC394F67F28C}"/>
    <dgm:cxn modelId="{368D23A2-6631-42F3-8F7A-68593B7515CC}" type="presOf" srcId="{A1669A93-5C50-4BB7-89AD-EC96F0F6B603}" destId="{C56A22E3-0A1F-4A14-8C12-15B0DB00F686}" srcOrd="0" destOrd="0" presId="urn:microsoft.com/office/officeart/2008/layout/NameandTitleOrganizationalChart"/>
    <dgm:cxn modelId="{F51522A4-0D95-4F4C-8D34-BC05363731DF}" type="presOf" srcId="{B9C032CA-817D-4ACB-BEFD-E53085243128}" destId="{C9E74548-A4FA-4E91-8150-068AB9444A4F}" srcOrd="0" destOrd="0" presId="urn:microsoft.com/office/officeart/2008/layout/NameandTitleOrganizationalChart"/>
    <dgm:cxn modelId="{BFE439A5-F8BB-4DE1-9993-7DCB138243D0}" srcId="{98FD9538-1B31-43E2-B9E4-077EF1952477}" destId="{13E662F8-C197-443F-8D54-17DD498DF3BA}" srcOrd="0" destOrd="0" parTransId="{E1C19401-9B93-4D67-925D-B8E31DAEBD0C}" sibTransId="{B1608CD0-3193-48C7-B443-13BC7FC33898}"/>
    <dgm:cxn modelId="{1019AFA9-30FA-4C4E-A155-337CA8B33C66}" type="presOf" srcId="{A3E9ED58-4C26-405A-8836-75030BC8F681}" destId="{80D7E633-B1D8-490F-919B-13C7121ACA9E}" srcOrd="0" destOrd="0" presId="urn:microsoft.com/office/officeart/2008/layout/NameandTitleOrganizationalChart"/>
    <dgm:cxn modelId="{EE5009AA-C3F9-4671-96A1-06E66C848C3B}" type="presOf" srcId="{23FBAEC0-E69B-409B-B0D4-498D0050D98E}" destId="{B7CEE8DF-0C62-443C-A4F9-20D7C0825251}" srcOrd="1" destOrd="0" presId="urn:microsoft.com/office/officeart/2008/layout/NameandTitleOrganizationalChart"/>
    <dgm:cxn modelId="{D15674AE-768A-415A-9550-12758AE03786}" type="presOf" srcId="{A9F88544-75E2-4DD2-96BB-8C5DDEE8F0E7}" destId="{A63074CB-1C9D-4A2B-A77C-5CF26070D2DD}" srcOrd="0" destOrd="0" presId="urn:microsoft.com/office/officeart/2008/layout/NameandTitleOrganizationalChart"/>
    <dgm:cxn modelId="{F02788B6-4487-493A-9BB0-950A7A7903F5}" type="presOf" srcId="{EBE504D5-B219-4301-AB7D-6A0BA416C592}" destId="{8EA7CA68-C0D1-4BFE-B145-B088185D613E}" srcOrd="0" destOrd="0" presId="urn:microsoft.com/office/officeart/2008/layout/NameandTitleOrganizationalChart"/>
    <dgm:cxn modelId="{D00176B8-DD75-44FE-8BD4-71ED1686F7F7}" type="presOf" srcId="{FD7F6A7F-8D09-4A39-962E-C5A3ECFC8385}" destId="{65377D30-E1DE-4AB8-878C-6CF4DD3857C4}" srcOrd="0" destOrd="0" presId="urn:microsoft.com/office/officeart/2008/layout/NameandTitleOrganizationalChart"/>
    <dgm:cxn modelId="{BAF113B9-94A4-4BBC-9DF4-43C7D1DFE31C}" type="presOf" srcId="{38EBE70F-88C9-49D4-AB16-1D456D3D7271}" destId="{30564485-3D6E-4200-ACA0-B40A05C836FE}" srcOrd="0" destOrd="0" presId="urn:microsoft.com/office/officeart/2008/layout/NameandTitleOrganizationalChart"/>
    <dgm:cxn modelId="{375D27BB-60F1-4873-A7E2-5B1E2CD8E51F}" type="presOf" srcId="{6C1FF524-868A-4AE9-88CE-05FD3B746F92}" destId="{CC066703-291C-40AA-B5EA-4D75629AB199}" srcOrd="1" destOrd="0" presId="urn:microsoft.com/office/officeart/2008/layout/NameandTitleOrganizationalChart"/>
    <dgm:cxn modelId="{5A2510BD-14A7-4EEB-82CB-6D08350BE353}" type="presOf" srcId="{C904F877-9CF4-4E00-82A9-69DD9B0BEB32}" destId="{256FE36A-8B14-4EA5-A353-B0522F0F28B2}" srcOrd="0" destOrd="0" presId="urn:microsoft.com/office/officeart/2008/layout/NameandTitleOrganizationalChart"/>
    <dgm:cxn modelId="{B66807BE-8A39-464C-A523-F14944E8F222}" type="presOf" srcId="{7000E143-0E75-460B-8B9C-791766CB2BB7}" destId="{7082B054-CB94-4F9B-A5A2-0C9A95AFF35E}" srcOrd="0" destOrd="0" presId="urn:microsoft.com/office/officeart/2008/layout/NameandTitleOrganizationalChart"/>
    <dgm:cxn modelId="{EDD5A8BE-49F9-4DA0-966C-CCA49F9605AD}" type="presOf" srcId="{9A002082-257E-4EAF-8B6D-713B5D7E1666}" destId="{E2C5E244-E76B-4AED-B4BD-6AB43E79EC59}" srcOrd="0" destOrd="0" presId="urn:microsoft.com/office/officeart/2008/layout/NameandTitleOrganizationalChart"/>
    <dgm:cxn modelId="{4FA863BF-B84D-4AB2-B0D0-94595D0C0038}" type="presOf" srcId="{B1608CD0-3193-48C7-B443-13BC7FC33898}" destId="{CEB2D24D-8CB4-4287-B2E9-8EECBF9D188F}" srcOrd="0" destOrd="0" presId="urn:microsoft.com/office/officeart/2008/layout/NameandTitleOrganizationalChart"/>
    <dgm:cxn modelId="{27237FBF-BB78-4D09-9B6C-DF00A1F8EA7F}" type="presOf" srcId="{252F41CE-E545-45E3-8F9C-3AA823304E75}" destId="{17FB3985-9D97-4ED9-B055-86284D7AA2CC}" srcOrd="0" destOrd="0" presId="urn:microsoft.com/office/officeart/2008/layout/NameandTitleOrganizationalChart"/>
    <dgm:cxn modelId="{476818C2-DFEB-40C7-A098-60917A56FC80}" type="presOf" srcId="{0150B67B-EF02-49BE-851C-C8ADD4DD655E}" destId="{7C6ED2D6-4900-4EA7-8692-C51061F20298}" srcOrd="0" destOrd="0" presId="urn:microsoft.com/office/officeart/2008/layout/NameandTitleOrganizationalChart"/>
    <dgm:cxn modelId="{C30607C6-EE36-4D28-A4B4-F8C22322F658}" type="presOf" srcId="{A3E9ED58-4C26-405A-8836-75030BC8F681}" destId="{F3F4F847-9554-40B8-9CC4-6108C40DAA6C}" srcOrd="1" destOrd="0" presId="urn:microsoft.com/office/officeart/2008/layout/NameandTitleOrganizationalChart"/>
    <dgm:cxn modelId="{FA28EEC8-53FB-41D7-BB23-7E411E4320FF}" srcId="{9E195971-32CB-4C74-9472-F6BE0A9279BA}" destId="{7EBB927C-85C7-4BBA-9044-F925D72D3A4D}" srcOrd="0" destOrd="0" parTransId="{18914F4B-57A7-4774-9085-776B2ACC9E52}" sibTransId="{AA15BE97-57E1-44C0-9167-B11EAF970A02}"/>
    <dgm:cxn modelId="{3F988ECA-B216-4049-BAE5-4AA24936533F}" type="presOf" srcId="{08CD882D-25DE-4BFD-8E09-8670603A2924}" destId="{004A468C-582E-4BBC-9B20-65FED212DBF1}" srcOrd="1" destOrd="0" presId="urn:microsoft.com/office/officeart/2008/layout/NameandTitleOrganizationalChart"/>
    <dgm:cxn modelId="{06EF71CE-5DAF-4C63-ACE2-4C5D68D15609}" type="presOf" srcId="{577990C8-E550-434B-929C-E722ABBCCC6B}" destId="{2FC2EB77-65D7-4AD6-83B3-8457FBCC1A67}" srcOrd="1" destOrd="0" presId="urn:microsoft.com/office/officeart/2008/layout/NameandTitleOrganizationalChart"/>
    <dgm:cxn modelId="{319904CF-87E6-4EF0-8D67-657E4204ECEA}" type="presOf" srcId="{72D093F5-243B-4BAC-A8BF-E00D17320B72}" destId="{BDDF9E03-1EFC-4FB0-97D3-FE9E2A08B65E}" srcOrd="0" destOrd="0" presId="urn:microsoft.com/office/officeart/2008/layout/NameandTitleOrganizationalChart"/>
    <dgm:cxn modelId="{931D8CCF-E9BE-4DE8-B77F-4F06768DBC7B}" type="presOf" srcId="{6C1FF524-868A-4AE9-88CE-05FD3B746F92}" destId="{E2757086-4F40-434C-9B39-4444615AD9D8}" srcOrd="0" destOrd="0" presId="urn:microsoft.com/office/officeart/2008/layout/NameandTitleOrganizationalChart"/>
    <dgm:cxn modelId="{041F42D3-7223-4218-B8F6-239F4D378B1F}" type="presOf" srcId="{4B942308-84E4-41C6-97DF-6863C37757DB}" destId="{8EB568DD-E929-4CAE-BC2F-A64AC835F10F}" srcOrd="0" destOrd="0" presId="urn:microsoft.com/office/officeart/2008/layout/NameandTitleOrganizationalChart"/>
    <dgm:cxn modelId="{44FD8AD4-1247-464B-8374-221A1B5617AD}" srcId="{6C1FF524-868A-4AE9-88CE-05FD3B746F92}" destId="{23FBAEC0-E69B-409B-B0D4-498D0050D98E}" srcOrd="4" destOrd="0" parTransId="{7A3832AF-A3D9-4D2E-8E45-2E41031CE23C}" sibTransId="{42D9CD81-192C-456A-AC41-07AAEFFB6827}"/>
    <dgm:cxn modelId="{61FB9CD5-3EC7-4464-805C-19E1ED2D711B}" type="presOf" srcId="{6C075D17-43E2-4AB7-9D04-39AB44DC651A}" destId="{289B57E5-791C-4374-8997-C09D90A10A2C}" srcOrd="0" destOrd="0" presId="urn:microsoft.com/office/officeart/2008/layout/NameandTitleOrganizationalChart"/>
    <dgm:cxn modelId="{628755D6-A39B-4396-93FD-9B31F1739D93}" type="presOf" srcId="{13E662F8-C197-443F-8D54-17DD498DF3BA}" destId="{97C88635-7774-4D4B-B030-524D8828766B}" srcOrd="0" destOrd="0" presId="urn:microsoft.com/office/officeart/2008/layout/NameandTitleOrganizationalChart"/>
    <dgm:cxn modelId="{2FDE81D7-0534-4238-AA36-B8AC2951431A}" srcId="{6C1FF524-868A-4AE9-88CE-05FD3B746F92}" destId="{E541A621-57AD-4DBD-97D5-BF1B112270A4}" srcOrd="1" destOrd="0" parTransId="{F41A534A-45EC-4169-9C0B-3588648A3705}" sibTransId="{FD7F6A7F-8D09-4A39-962E-C5A3ECFC8385}"/>
    <dgm:cxn modelId="{F9DBC3D7-C347-46BA-9BA5-89F56D6F2D15}" type="presOf" srcId="{5B81A908-477D-40E6-9CC3-582F4F883845}" destId="{82A64DE7-E430-4EB5-ACA5-FCBE9A283AF3}" srcOrd="0" destOrd="0" presId="urn:microsoft.com/office/officeart/2008/layout/NameandTitleOrganizationalChart"/>
    <dgm:cxn modelId="{63DA1BDA-6652-4DC5-BA26-F649DA59DE91}" type="presOf" srcId="{5C03F568-C2AE-403B-9C7B-E0BABE1B8E4B}" destId="{5689CC79-D4A4-4EEE-846C-61C4F18BE256}" srcOrd="0" destOrd="0" presId="urn:microsoft.com/office/officeart/2008/layout/NameandTitleOrganizationalChart"/>
    <dgm:cxn modelId="{9347A5DC-448C-4A7A-95A5-055EE8D3783A}" type="presOf" srcId="{C2654865-2D1C-49C7-8EBD-A76CF805E7FC}" destId="{92D2F38E-35D7-4184-9C6A-9B4F499520C6}" srcOrd="0" destOrd="0" presId="urn:microsoft.com/office/officeart/2008/layout/NameandTitleOrganizationalChart"/>
    <dgm:cxn modelId="{81CF4FDD-1EC0-4BF5-9C7C-EC42BE99ED1F}" type="presOf" srcId="{121CBC79-9F91-4B7D-94D8-D0A2F7289BBE}" destId="{8EEA988E-3878-4532-A0F6-E01D88807A9B}" srcOrd="1" destOrd="0" presId="urn:microsoft.com/office/officeart/2008/layout/NameandTitleOrganizationalChart"/>
    <dgm:cxn modelId="{0A06B4DE-E560-4112-8614-038F36FEADBB}" type="presOf" srcId="{06644B0F-FC2F-4827-940F-644B54A9BA1C}" destId="{595DC516-F06E-49BC-9877-EE56C857017C}" srcOrd="0" destOrd="0" presId="urn:microsoft.com/office/officeart/2008/layout/NameandTitleOrganizationalChart"/>
    <dgm:cxn modelId="{3444D6DF-8487-4D53-AA03-25448FF57284}" srcId="{5C03F568-C2AE-403B-9C7B-E0BABE1B8E4B}" destId="{577990C8-E550-434B-929C-E722ABBCCC6B}" srcOrd="1" destOrd="0" parTransId="{8ABB05F2-404E-4B74-A143-7FA0C655F8FB}" sibTransId="{C2654865-2D1C-49C7-8EBD-A76CF805E7FC}"/>
    <dgm:cxn modelId="{979551E0-7F39-4D9D-ACEE-FC2E020E49CE}" type="presOf" srcId="{5F921173-F4F3-42E0-B40E-D68FB878268B}" destId="{B125BFC4-0EB3-4390-AABB-A62F4215A86F}" srcOrd="0" destOrd="0" presId="urn:microsoft.com/office/officeart/2008/layout/NameandTitleOrganizationalChart"/>
    <dgm:cxn modelId="{83BEC4E5-1379-45AD-8C29-9E496D08010B}" type="presOf" srcId="{16C19EF8-F723-4789-B24C-FC394F67F28C}" destId="{83F277B6-8B2C-4F2A-84BE-CDDC06A04CD3}" srcOrd="0" destOrd="0" presId="urn:microsoft.com/office/officeart/2008/layout/NameandTitleOrganizationalChart"/>
    <dgm:cxn modelId="{A86788EB-7F29-4AFB-9E57-45E5409F39FF}" type="presOf" srcId="{AA15BE97-57E1-44C0-9167-B11EAF970A02}" destId="{D8513D49-28C9-4896-8542-876E39F429E4}" srcOrd="0" destOrd="0" presId="urn:microsoft.com/office/officeart/2008/layout/NameandTitleOrganizationalChart"/>
    <dgm:cxn modelId="{54D53DF0-EFF4-4BF6-B397-56F4DA3188F6}" type="presOf" srcId="{ED4B39B7-6FFD-462A-80B8-4E616D1F5270}" destId="{F4FDBF42-3C04-420E-B99A-B4FA919948ED}" srcOrd="0" destOrd="0" presId="urn:microsoft.com/office/officeart/2008/layout/NameandTitleOrganizationalChart"/>
    <dgm:cxn modelId="{481273F1-AD5B-4190-B331-309AC002BF2F}" type="presOf" srcId="{E1F60FD6-CB62-45D8-9D8C-041DBA17533E}" destId="{548B3110-D001-4599-BE6D-0F30E221EAB6}" srcOrd="0" destOrd="0" presId="urn:microsoft.com/office/officeart/2008/layout/NameandTitleOrganizationalChart"/>
    <dgm:cxn modelId="{CD91EBF4-0B3C-48F4-90C6-4822A7B5D4A3}" type="presOf" srcId="{BE8B7DBC-1E9E-4B5D-9295-14E4BE88557F}" destId="{C96F1C4A-22C8-42B3-9B93-7AA5BF47B753}" srcOrd="0" destOrd="0" presId="urn:microsoft.com/office/officeart/2008/layout/NameandTitleOrganizationalChart"/>
    <dgm:cxn modelId="{8E84FDF4-1092-479A-8985-FD3085E8010F}" srcId="{776DFAB8-2AA4-40E7-8C25-38ABC5B3F9C9}" destId="{C699C99B-4676-487A-A7C9-2CFF1B14D6E6}" srcOrd="1" destOrd="0" parTransId="{A0A8F5EB-EADD-499B-A5B0-A809B387DB04}" sibTransId="{B9C032CA-817D-4ACB-BEFD-E53085243128}"/>
    <dgm:cxn modelId="{A1AF31F8-AFE5-496E-98E1-58C3F48FF846}" type="presOf" srcId="{AC2B5782-A558-4E63-A4CD-1EE8840A1B4D}" destId="{B148A985-BB6D-4FE2-B263-34A605759BE0}" srcOrd="0" destOrd="0" presId="urn:microsoft.com/office/officeart/2008/layout/NameandTitleOrganizationalChart"/>
    <dgm:cxn modelId="{E68FA3F9-6B91-4D9F-9CD5-AC07BFD7E4AE}" srcId="{5C03F568-C2AE-403B-9C7B-E0BABE1B8E4B}" destId="{98FD9538-1B31-43E2-B9E4-077EF1952477}" srcOrd="0" destOrd="0" parTransId="{5B81A908-477D-40E6-9CC3-582F4F883845}" sibTransId="{DD056981-7CDC-4A46-8BD1-E8C62948B03E}"/>
    <dgm:cxn modelId="{95F633FA-6767-48DB-8ADD-B1B7AFF4B79E}" type="presOf" srcId="{7EBB927C-85C7-4BBA-9044-F925D72D3A4D}" destId="{230036EB-04B7-4407-AF88-AB0468020DEB}" srcOrd="0" destOrd="0" presId="urn:microsoft.com/office/officeart/2008/layout/NameandTitleOrganizationalChart"/>
    <dgm:cxn modelId="{6AAB7BFE-B609-4C5E-A27C-DF15C31370C7}" srcId="{08CD882D-25DE-4BFD-8E09-8670603A2924}" destId="{5F921173-F4F3-42E0-B40E-D68FB878268B}" srcOrd="0" destOrd="0" parTransId="{A9F88544-75E2-4DD2-96BB-8C5DDEE8F0E7}" sibTransId="{62E6C539-39AD-4DAA-BB82-C3CA214A779A}"/>
    <dgm:cxn modelId="{A7F46858-2558-41CE-A80C-31FF3D849016}" type="presParOf" srcId="{BE7329A6-2FB2-4BD3-B6BC-E5AAD4DD1780}" destId="{C4DF540C-F661-4D3A-A2B1-12B4C53D2D59}" srcOrd="0" destOrd="0" presId="urn:microsoft.com/office/officeart/2008/layout/NameandTitleOrganizationalChart"/>
    <dgm:cxn modelId="{000DDBDC-4C19-48AA-81FF-7818757C46D6}" type="presParOf" srcId="{C4DF540C-F661-4D3A-A2B1-12B4C53D2D59}" destId="{97BFB819-2F39-4328-976F-B0904ED891F6}" srcOrd="0" destOrd="0" presId="urn:microsoft.com/office/officeart/2008/layout/NameandTitleOrganizationalChart"/>
    <dgm:cxn modelId="{6C79BAD6-8974-4D5F-9ACA-05C4E38D991F}" type="presParOf" srcId="{97BFB819-2F39-4328-976F-B0904ED891F6}" destId="{E2757086-4F40-434C-9B39-4444615AD9D8}" srcOrd="0" destOrd="0" presId="urn:microsoft.com/office/officeart/2008/layout/NameandTitleOrganizationalChart"/>
    <dgm:cxn modelId="{4FCFA97C-14FF-45EC-9EF1-5CDF411D23C7}" type="presParOf" srcId="{97BFB819-2F39-4328-976F-B0904ED891F6}" destId="{6A8E391D-D40B-499D-9705-1AECB16D8C54}" srcOrd="1" destOrd="0" presId="urn:microsoft.com/office/officeart/2008/layout/NameandTitleOrganizationalChart"/>
    <dgm:cxn modelId="{5A8A49DE-0704-4D95-8345-A285AD77FF8F}" type="presParOf" srcId="{97BFB819-2F39-4328-976F-B0904ED891F6}" destId="{CC066703-291C-40AA-B5EA-4D75629AB199}" srcOrd="2" destOrd="0" presId="urn:microsoft.com/office/officeart/2008/layout/NameandTitleOrganizationalChart"/>
    <dgm:cxn modelId="{E8D5D885-B55E-4D65-9536-21524AC4EB33}" type="presParOf" srcId="{C4DF540C-F661-4D3A-A2B1-12B4C53D2D59}" destId="{B04FB300-8ADF-4357-9D28-32FE091BF0A3}" srcOrd="1" destOrd="0" presId="urn:microsoft.com/office/officeart/2008/layout/NameandTitleOrganizationalChart"/>
    <dgm:cxn modelId="{0AADDBCA-3551-458C-A7C9-4FB083EE3AE3}" type="presParOf" srcId="{B04FB300-8ADF-4357-9D28-32FE091BF0A3}" destId="{B0D6DB19-E9A6-408A-AABB-9591DDFF39B1}" srcOrd="0" destOrd="0" presId="urn:microsoft.com/office/officeart/2008/layout/NameandTitleOrganizationalChart"/>
    <dgm:cxn modelId="{D3A1B9E9-935C-41F5-9794-A272893B7B2C}" type="presParOf" srcId="{B04FB300-8ADF-4357-9D28-32FE091BF0A3}" destId="{BA972849-8ADF-473C-A544-B6AB13D550D5}" srcOrd="1" destOrd="0" presId="urn:microsoft.com/office/officeart/2008/layout/NameandTitleOrganizationalChart"/>
    <dgm:cxn modelId="{CFA52242-73F7-4E4A-860F-918554319DD2}" type="presParOf" srcId="{BA972849-8ADF-473C-A544-B6AB13D550D5}" destId="{15D099D8-8CC7-45CC-87AA-81B82C45589D}" srcOrd="0" destOrd="0" presId="urn:microsoft.com/office/officeart/2008/layout/NameandTitleOrganizationalChart"/>
    <dgm:cxn modelId="{16BBD5EE-EE26-4400-A510-A205988ED437}" type="presParOf" srcId="{15D099D8-8CC7-45CC-87AA-81B82C45589D}" destId="{8908F471-EB57-43CF-B802-F67648EE2761}" srcOrd="0" destOrd="0" presId="urn:microsoft.com/office/officeart/2008/layout/NameandTitleOrganizationalChart"/>
    <dgm:cxn modelId="{54A37FA1-29EE-4B07-9DD6-C714BC7A18BF}" type="presParOf" srcId="{15D099D8-8CC7-45CC-87AA-81B82C45589D}" destId="{E5FA98AE-B187-4E14-AC91-9404103CD7F9}" srcOrd="1" destOrd="0" presId="urn:microsoft.com/office/officeart/2008/layout/NameandTitleOrganizationalChart"/>
    <dgm:cxn modelId="{DFE5D01C-D229-4579-B41C-1B556D0BDF07}" type="presParOf" srcId="{15D099D8-8CC7-45CC-87AA-81B82C45589D}" destId="{8EEA988E-3878-4532-A0F6-E01D88807A9B}" srcOrd="2" destOrd="0" presId="urn:microsoft.com/office/officeart/2008/layout/NameandTitleOrganizationalChart"/>
    <dgm:cxn modelId="{F9C72E6C-8220-4285-A8C3-23003A57C66A}" type="presParOf" srcId="{BA972849-8ADF-473C-A544-B6AB13D550D5}" destId="{8EAE8878-1B20-4C02-8264-BAA84D745695}" srcOrd="1" destOrd="0" presId="urn:microsoft.com/office/officeart/2008/layout/NameandTitleOrganizationalChart"/>
    <dgm:cxn modelId="{EAA63FA7-FA40-43BB-BFF3-0075D1F9E23F}" type="presParOf" srcId="{8EAE8878-1B20-4C02-8264-BAA84D745695}" destId="{C96F1C4A-22C8-42B3-9B93-7AA5BF47B753}" srcOrd="0" destOrd="0" presId="urn:microsoft.com/office/officeart/2008/layout/NameandTitleOrganizationalChart"/>
    <dgm:cxn modelId="{0470FA1E-8C7B-4C0D-A958-340550E553FE}" type="presParOf" srcId="{8EAE8878-1B20-4C02-8264-BAA84D745695}" destId="{EC21095F-6873-4831-BB4B-239660D1AC6E}" srcOrd="1" destOrd="0" presId="urn:microsoft.com/office/officeart/2008/layout/NameandTitleOrganizationalChart"/>
    <dgm:cxn modelId="{B4CB79FE-42D5-42EE-8AB3-CC194C61923A}" type="presParOf" srcId="{EC21095F-6873-4831-BB4B-239660D1AC6E}" destId="{1E9097DF-8EBA-40C4-9E76-1A103C51A91F}" srcOrd="0" destOrd="0" presId="urn:microsoft.com/office/officeart/2008/layout/NameandTitleOrganizationalChart"/>
    <dgm:cxn modelId="{12AADE52-6AEA-4B01-8B54-0EE3067EFBC6}" type="presParOf" srcId="{1E9097DF-8EBA-40C4-9E76-1A103C51A91F}" destId="{F4FDBF42-3C04-420E-B99A-B4FA919948ED}" srcOrd="0" destOrd="0" presId="urn:microsoft.com/office/officeart/2008/layout/NameandTitleOrganizationalChart"/>
    <dgm:cxn modelId="{04960457-52A5-4F6A-AB9C-CDF94E464328}" type="presParOf" srcId="{1E9097DF-8EBA-40C4-9E76-1A103C51A91F}" destId="{E2C5E244-E76B-4AED-B4BD-6AB43E79EC59}" srcOrd="1" destOrd="0" presId="urn:microsoft.com/office/officeart/2008/layout/NameandTitleOrganizationalChart"/>
    <dgm:cxn modelId="{90B72FA2-F87E-46E6-AF91-1557EA52EBBC}" type="presParOf" srcId="{1E9097DF-8EBA-40C4-9E76-1A103C51A91F}" destId="{BD8B63AB-4E06-4F3E-8AFA-6592D421EADF}" srcOrd="2" destOrd="0" presId="urn:microsoft.com/office/officeart/2008/layout/NameandTitleOrganizationalChart"/>
    <dgm:cxn modelId="{17A050D9-0C9C-4ECF-A155-A6163F35A74E}" type="presParOf" srcId="{EC21095F-6873-4831-BB4B-239660D1AC6E}" destId="{8986E378-82DD-49A6-B9DA-78FDC42EF980}" srcOrd="1" destOrd="0" presId="urn:microsoft.com/office/officeart/2008/layout/NameandTitleOrganizationalChart"/>
    <dgm:cxn modelId="{9CBE4351-54C7-4F32-9F3E-6255101D8018}" type="presParOf" srcId="{8986E378-82DD-49A6-B9DA-78FDC42EF980}" destId="{256FE36A-8B14-4EA5-A353-B0522F0F28B2}" srcOrd="0" destOrd="0" presId="urn:microsoft.com/office/officeart/2008/layout/NameandTitleOrganizationalChart"/>
    <dgm:cxn modelId="{DDFE71BF-50F1-489A-AD2B-333F4110A223}" type="presParOf" srcId="{8986E378-82DD-49A6-B9DA-78FDC42EF980}" destId="{2A7A4C60-B575-4239-AAFC-91C5B3587E89}" srcOrd="1" destOrd="0" presId="urn:microsoft.com/office/officeart/2008/layout/NameandTitleOrganizationalChart"/>
    <dgm:cxn modelId="{A80E33C0-000B-4BF3-9A08-3E34F8306525}" type="presParOf" srcId="{2A7A4C60-B575-4239-AAFC-91C5B3587E89}" destId="{EAC78467-6199-4FD2-94B9-EE225AB13D2E}" srcOrd="0" destOrd="0" presId="urn:microsoft.com/office/officeart/2008/layout/NameandTitleOrganizationalChart"/>
    <dgm:cxn modelId="{A06A9861-3B0D-4AFB-813E-46C517384CCD}" type="presParOf" srcId="{EAC78467-6199-4FD2-94B9-EE225AB13D2E}" destId="{5689CC79-D4A4-4EEE-846C-61C4F18BE256}" srcOrd="0" destOrd="0" presId="urn:microsoft.com/office/officeart/2008/layout/NameandTitleOrganizationalChart"/>
    <dgm:cxn modelId="{97C43106-42F7-4E48-A862-69C26367CD66}" type="presParOf" srcId="{EAC78467-6199-4FD2-94B9-EE225AB13D2E}" destId="{B148A985-BB6D-4FE2-B263-34A605759BE0}" srcOrd="1" destOrd="0" presId="urn:microsoft.com/office/officeart/2008/layout/NameandTitleOrganizationalChart"/>
    <dgm:cxn modelId="{FB57763F-A243-4216-8EAB-100AFABC2C9B}" type="presParOf" srcId="{EAC78467-6199-4FD2-94B9-EE225AB13D2E}" destId="{F03E21C3-365F-47D7-B793-1FAD2A0D575F}" srcOrd="2" destOrd="0" presId="urn:microsoft.com/office/officeart/2008/layout/NameandTitleOrganizationalChart"/>
    <dgm:cxn modelId="{CB115089-2323-46C9-8997-EB41BF359661}" type="presParOf" srcId="{2A7A4C60-B575-4239-AAFC-91C5B3587E89}" destId="{892FEE7D-F3A7-4BBF-ACC1-2B4DA3F7B80B}" srcOrd="1" destOrd="0" presId="urn:microsoft.com/office/officeart/2008/layout/NameandTitleOrganizationalChart"/>
    <dgm:cxn modelId="{1A10250A-0406-444C-9749-7A6BE7C0801B}" type="presParOf" srcId="{892FEE7D-F3A7-4BBF-ACC1-2B4DA3F7B80B}" destId="{82A64DE7-E430-4EB5-ACA5-FCBE9A283AF3}" srcOrd="0" destOrd="0" presId="urn:microsoft.com/office/officeart/2008/layout/NameandTitleOrganizationalChart"/>
    <dgm:cxn modelId="{B7DD8E57-5965-4E7E-99B8-3821261BF647}" type="presParOf" srcId="{892FEE7D-F3A7-4BBF-ACC1-2B4DA3F7B80B}" destId="{658C576F-394A-4870-B095-A7F6B9AA3492}" srcOrd="1" destOrd="0" presId="urn:microsoft.com/office/officeart/2008/layout/NameandTitleOrganizationalChart"/>
    <dgm:cxn modelId="{8AB5B4AF-2B18-47CB-90F5-8ADAA38629D7}" type="presParOf" srcId="{658C576F-394A-4870-B095-A7F6B9AA3492}" destId="{CCF4BF50-592D-4D9D-AC95-F497361ADB1A}" srcOrd="0" destOrd="0" presId="urn:microsoft.com/office/officeart/2008/layout/NameandTitleOrganizationalChart"/>
    <dgm:cxn modelId="{5345E24B-1705-490B-84C8-A14C3D04FC1B}" type="presParOf" srcId="{CCF4BF50-592D-4D9D-AC95-F497361ADB1A}" destId="{E468C23C-6243-43D0-88F1-9C3DDC050DCD}" srcOrd="0" destOrd="0" presId="urn:microsoft.com/office/officeart/2008/layout/NameandTitleOrganizationalChart"/>
    <dgm:cxn modelId="{2240702D-6EA9-4ECB-9775-4D62A1050599}" type="presParOf" srcId="{CCF4BF50-592D-4D9D-AC95-F497361ADB1A}" destId="{3CF71640-EBC9-49A7-855E-29B74742AAEA}" srcOrd="1" destOrd="0" presId="urn:microsoft.com/office/officeart/2008/layout/NameandTitleOrganizationalChart"/>
    <dgm:cxn modelId="{87B2C04F-27A2-4107-A2A7-E67C12D530A6}" type="presParOf" srcId="{CCF4BF50-592D-4D9D-AC95-F497361ADB1A}" destId="{326FAFF7-A1D2-4C0B-8362-18ABE1A854F6}" srcOrd="2" destOrd="0" presId="urn:microsoft.com/office/officeart/2008/layout/NameandTitleOrganizationalChart"/>
    <dgm:cxn modelId="{CEBE7699-6DE7-4AD5-9535-D2FF0CB87089}" type="presParOf" srcId="{658C576F-394A-4870-B095-A7F6B9AA3492}" destId="{DC33209E-4D89-4426-8260-BA10249077E1}" srcOrd="1" destOrd="0" presId="urn:microsoft.com/office/officeart/2008/layout/NameandTitleOrganizationalChart"/>
    <dgm:cxn modelId="{8FD29D80-F8F6-4C18-8AE5-5671156E158D}" type="presParOf" srcId="{DC33209E-4D89-4426-8260-BA10249077E1}" destId="{C66C3FB0-5E8A-4EAE-AF8E-463DCAE8E9B7}" srcOrd="0" destOrd="0" presId="urn:microsoft.com/office/officeart/2008/layout/NameandTitleOrganizationalChart"/>
    <dgm:cxn modelId="{5CCC1F76-8CA4-4059-B1AA-ECCB9432B289}" type="presParOf" srcId="{DC33209E-4D89-4426-8260-BA10249077E1}" destId="{205E178F-D515-4EED-8A86-6163A8B06224}" srcOrd="1" destOrd="0" presId="urn:microsoft.com/office/officeart/2008/layout/NameandTitleOrganizationalChart"/>
    <dgm:cxn modelId="{C4A2621C-9C84-4160-9B01-452ED61CE5D9}" type="presParOf" srcId="{205E178F-D515-4EED-8A86-6163A8B06224}" destId="{4495AE1E-A8D0-40F7-B4FB-BA5C2A807C70}" srcOrd="0" destOrd="0" presId="urn:microsoft.com/office/officeart/2008/layout/NameandTitleOrganizationalChart"/>
    <dgm:cxn modelId="{AD3BE0CB-7C7C-49B6-B5BE-F7A6ED7C07EE}" type="presParOf" srcId="{4495AE1E-A8D0-40F7-B4FB-BA5C2A807C70}" destId="{7082B054-CB94-4F9B-A5A2-0C9A95AFF35E}" srcOrd="0" destOrd="0" presId="urn:microsoft.com/office/officeart/2008/layout/NameandTitleOrganizationalChart"/>
    <dgm:cxn modelId="{4BF19443-6B5E-4F99-A91A-72C578B6A540}" type="presParOf" srcId="{4495AE1E-A8D0-40F7-B4FB-BA5C2A807C70}" destId="{548B3110-D001-4599-BE6D-0F30E221EAB6}" srcOrd="1" destOrd="0" presId="urn:microsoft.com/office/officeart/2008/layout/NameandTitleOrganizationalChart"/>
    <dgm:cxn modelId="{0B65B646-3BBC-4B09-8B3E-0EB4EA4DEE4F}" type="presParOf" srcId="{4495AE1E-A8D0-40F7-B4FB-BA5C2A807C70}" destId="{209AB583-A91F-4783-92AC-2241ABBA6F56}" srcOrd="2" destOrd="0" presId="urn:microsoft.com/office/officeart/2008/layout/NameandTitleOrganizationalChart"/>
    <dgm:cxn modelId="{3C3C1273-7113-4E86-942F-B15F9D0AD92F}" type="presParOf" srcId="{205E178F-D515-4EED-8A86-6163A8B06224}" destId="{4F9170EC-E54D-4996-821C-67B7034AB1CD}" srcOrd="1" destOrd="0" presId="urn:microsoft.com/office/officeart/2008/layout/NameandTitleOrganizationalChart"/>
    <dgm:cxn modelId="{204EC1E2-3531-4AC4-B92D-9D9926860424}" type="presParOf" srcId="{205E178F-D515-4EED-8A86-6163A8B06224}" destId="{C8F1B7CC-7356-43C0-B991-6774FD7B5924}" srcOrd="2" destOrd="0" presId="urn:microsoft.com/office/officeart/2008/layout/NameandTitleOrganizationalChart"/>
    <dgm:cxn modelId="{07147E30-C01F-4B61-9147-C911126B5A5A}" type="presParOf" srcId="{658C576F-394A-4870-B095-A7F6B9AA3492}" destId="{5068009D-805F-4DB4-AD1A-61F16861154D}" srcOrd="2" destOrd="0" presId="urn:microsoft.com/office/officeart/2008/layout/NameandTitleOrganizationalChart"/>
    <dgm:cxn modelId="{72005CFD-4B39-4B77-A041-52A6B523F29B}" type="presParOf" srcId="{5068009D-805F-4DB4-AD1A-61F16861154D}" destId="{15183F29-06A8-40F8-B9FE-BD9FE821B652}" srcOrd="0" destOrd="0" presId="urn:microsoft.com/office/officeart/2008/layout/NameandTitleOrganizationalChart"/>
    <dgm:cxn modelId="{ED37F654-E046-436E-A23A-572998868173}" type="presParOf" srcId="{5068009D-805F-4DB4-AD1A-61F16861154D}" destId="{3A0DB230-447D-4F97-81DB-C53304AF29EE}" srcOrd="1" destOrd="0" presId="urn:microsoft.com/office/officeart/2008/layout/NameandTitleOrganizationalChart"/>
    <dgm:cxn modelId="{9748B2FC-6BBC-4474-99B8-412DAFB90AAB}" type="presParOf" srcId="{3A0DB230-447D-4F97-81DB-C53304AF29EE}" destId="{27A008BD-80AF-45D5-AB5A-41ACA0AB3F23}" srcOrd="0" destOrd="0" presId="urn:microsoft.com/office/officeart/2008/layout/NameandTitleOrganizationalChart"/>
    <dgm:cxn modelId="{2E49E250-0E4D-4750-9668-CAFDC77037CA}" type="presParOf" srcId="{27A008BD-80AF-45D5-AB5A-41ACA0AB3F23}" destId="{97C88635-7774-4D4B-B030-524D8828766B}" srcOrd="0" destOrd="0" presId="urn:microsoft.com/office/officeart/2008/layout/NameandTitleOrganizationalChart"/>
    <dgm:cxn modelId="{14E919CE-F50E-49CB-A493-AD3148C41183}" type="presParOf" srcId="{27A008BD-80AF-45D5-AB5A-41ACA0AB3F23}" destId="{CEB2D24D-8CB4-4287-B2E9-8EECBF9D188F}" srcOrd="1" destOrd="0" presId="urn:microsoft.com/office/officeart/2008/layout/NameandTitleOrganizationalChart"/>
    <dgm:cxn modelId="{915A78DE-8819-4073-9A33-3B4F1A90DFCF}" type="presParOf" srcId="{27A008BD-80AF-45D5-AB5A-41ACA0AB3F23}" destId="{FF05C875-D7D4-4E7C-840D-19C943B047A2}" srcOrd="2" destOrd="0" presId="urn:microsoft.com/office/officeart/2008/layout/NameandTitleOrganizationalChart"/>
    <dgm:cxn modelId="{50727665-FF76-4309-A50E-9083238AA701}" type="presParOf" srcId="{3A0DB230-447D-4F97-81DB-C53304AF29EE}" destId="{5157A607-4BF3-4DF1-8EFD-A890420446B3}" srcOrd="1" destOrd="0" presId="urn:microsoft.com/office/officeart/2008/layout/NameandTitleOrganizationalChart"/>
    <dgm:cxn modelId="{9C06A26F-66C9-46EA-ACDB-7D0B0016DCE5}" type="presParOf" srcId="{3A0DB230-447D-4F97-81DB-C53304AF29EE}" destId="{93DE7D37-F9F2-477C-9B3F-064ECDF4DC8D}" srcOrd="2" destOrd="0" presId="urn:microsoft.com/office/officeart/2008/layout/NameandTitleOrganizationalChart"/>
    <dgm:cxn modelId="{3F845B9A-FA2B-40FD-B3AD-E039D73D17A8}" type="presParOf" srcId="{2A7A4C60-B575-4239-AAFC-91C5B3587E89}" destId="{7C09D4B4-7AAC-42EE-9D3A-C7B83655CE5A}" srcOrd="2" destOrd="0" presId="urn:microsoft.com/office/officeart/2008/layout/NameandTitleOrganizationalChart"/>
    <dgm:cxn modelId="{8B02867E-008F-4F4B-AA20-8F4273D3E604}" type="presParOf" srcId="{7C09D4B4-7AAC-42EE-9D3A-C7B83655CE5A}" destId="{C8CA21E3-989D-4239-9B62-39ACEEF5B25D}" srcOrd="0" destOrd="0" presId="urn:microsoft.com/office/officeart/2008/layout/NameandTitleOrganizationalChart"/>
    <dgm:cxn modelId="{EF7A1C4B-1A7E-4B27-929E-39541773746D}" type="presParOf" srcId="{7C09D4B4-7AAC-42EE-9D3A-C7B83655CE5A}" destId="{4B9081BC-4821-44E8-8553-5C85AAA4FD96}" srcOrd="1" destOrd="0" presId="urn:microsoft.com/office/officeart/2008/layout/NameandTitleOrganizationalChart"/>
    <dgm:cxn modelId="{D381FEAD-BC07-46ED-8DCB-0D60081BF163}" type="presParOf" srcId="{4B9081BC-4821-44E8-8553-5C85AAA4FD96}" destId="{D1109CA5-5B63-46C0-89FD-E81122ED1F6F}" srcOrd="0" destOrd="0" presId="urn:microsoft.com/office/officeart/2008/layout/NameandTitleOrganizationalChart"/>
    <dgm:cxn modelId="{19A85FB1-022A-439C-BEB3-19DA3D564548}" type="presParOf" srcId="{D1109CA5-5B63-46C0-89FD-E81122ED1F6F}" destId="{A68D6724-77A8-4D73-A68B-1E3462404829}" srcOrd="0" destOrd="0" presId="urn:microsoft.com/office/officeart/2008/layout/NameandTitleOrganizationalChart"/>
    <dgm:cxn modelId="{5C2BB2F7-4E1E-4672-8793-84636F35F56F}" type="presParOf" srcId="{D1109CA5-5B63-46C0-89FD-E81122ED1F6F}" destId="{92D2F38E-35D7-4184-9C6A-9B4F499520C6}" srcOrd="1" destOrd="0" presId="urn:microsoft.com/office/officeart/2008/layout/NameandTitleOrganizationalChart"/>
    <dgm:cxn modelId="{482EAB78-BA76-4855-8CF9-C28A6F77FD55}" type="presParOf" srcId="{D1109CA5-5B63-46C0-89FD-E81122ED1F6F}" destId="{2FC2EB77-65D7-4AD6-83B3-8457FBCC1A67}" srcOrd="2" destOrd="0" presId="urn:microsoft.com/office/officeart/2008/layout/NameandTitleOrganizationalChart"/>
    <dgm:cxn modelId="{182A9164-C1D3-4855-8A2E-8FB9A92612B6}" type="presParOf" srcId="{4B9081BC-4821-44E8-8553-5C85AAA4FD96}" destId="{9C870833-BC99-4398-8348-BAB4935F901F}" srcOrd="1" destOrd="0" presId="urn:microsoft.com/office/officeart/2008/layout/NameandTitleOrganizationalChart"/>
    <dgm:cxn modelId="{DE067ADC-8979-4DE5-A7EB-7623646DBFDF}" type="presParOf" srcId="{4B9081BC-4821-44E8-8553-5C85AAA4FD96}" destId="{0E4E5895-8706-42F8-B2EF-0D8B7DF32502}" srcOrd="2" destOrd="0" presId="urn:microsoft.com/office/officeart/2008/layout/NameandTitleOrganizationalChart"/>
    <dgm:cxn modelId="{AA913E38-E11B-45F4-B1FF-0F5EC6B33E8D}" type="presParOf" srcId="{8986E378-82DD-49A6-B9DA-78FDC42EF980}" destId="{C198A820-F703-4E54-83E6-25EE37E7499C}" srcOrd="2" destOrd="0" presId="urn:microsoft.com/office/officeart/2008/layout/NameandTitleOrganizationalChart"/>
    <dgm:cxn modelId="{2E77F532-BC62-48BE-804D-D328FAF8F8CE}" type="presParOf" srcId="{8986E378-82DD-49A6-B9DA-78FDC42EF980}" destId="{8236D0CB-28BC-47EF-BFDD-5D5C5357324E}" srcOrd="3" destOrd="0" presId="urn:microsoft.com/office/officeart/2008/layout/NameandTitleOrganizationalChart"/>
    <dgm:cxn modelId="{DE41CA8A-3A18-4F39-BC2C-C25C112ADE2D}" type="presParOf" srcId="{8236D0CB-28BC-47EF-BFDD-5D5C5357324E}" destId="{EB717E2C-FF9C-4B80-95DF-6A78DEC64334}" srcOrd="0" destOrd="0" presId="urn:microsoft.com/office/officeart/2008/layout/NameandTitleOrganizationalChart"/>
    <dgm:cxn modelId="{0A3D84E8-097B-4D83-B8D9-BA57B64D1B9F}" type="presParOf" srcId="{EB717E2C-FF9C-4B80-95DF-6A78DEC64334}" destId="{6BA249CA-ED11-48A7-AB06-2ED53F763D7B}" srcOrd="0" destOrd="0" presId="urn:microsoft.com/office/officeart/2008/layout/NameandTitleOrganizationalChart"/>
    <dgm:cxn modelId="{9D3085A8-96DD-4DEA-BAE7-D0C6A832B3A9}" type="presParOf" srcId="{EB717E2C-FF9C-4B80-95DF-6A78DEC64334}" destId="{4F50EB72-F6B1-4DB4-A3C4-FF0275E48E97}" srcOrd="1" destOrd="0" presId="urn:microsoft.com/office/officeart/2008/layout/NameandTitleOrganizationalChart"/>
    <dgm:cxn modelId="{E2CF8E21-B0D8-41D9-AF1E-E8C011F15D20}" type="presParOf" srcId="{EB717E2C-FF9C-4B80-95DF-6A78DEC64334}" destId="{13956F88-6C3B-4714-B116-73F5CFAA8F0C}" srcOrd="2" destOrd="0" presId="urn:microsoft.com/office/officeart/2008/layout/NameandTitleOrganizationalChart"/>
    <dgm:cxn modelId="{EC36EBC0-9BC4-4C81-8464-5938CA7CAA53}" type="presParOf" srcId="{8236D0CB-28BC-47EF-BFDD-5D5C5357324E}" destId="{71A53E8C-A3CA-43D8-85CF-F1D6F24BF11B}" srcOrd="1" destOrd="0" presId="urn:microsoft.com/office/officeart/2008/layout/NameandTitleOrganizationalChart"/>
    <dgm:cxn modelId="{F75DC55F-7B19-464A-9E9C-07944ABF1AB1}" type="presParOf" srcId="{71A53E8C-A3CA-43D8-85CF-F1D6F24BF11B}" destId="{5C4D2D71-1392-4C80-91D2-4B680BC66626}" srcOrd="0" destOrd="0" presId="urn:microsoft.com/office/officeart/2008/layout/NameandTitleOrganizationalChart"/>
    <dgm:cxn modelId="{6FD8BCE5-A5C0-447D-89F9-0C310666F578}" type="presParOf" srcId="{71A53E8C-A3CA-43D8-85CF-F1D6F24BF11B}" destId="{B7C13CE2-7B7E-4541-8B44-33644D401CF2}" srcOrd="1" destOrd="0" presId="urn:microsoft.com/office/officeart/2008/layout/NameandTitleOrganizationalChart"/>
    <dgm:cxn modelId="{AB6A177E-02AF-4CC4-8751-CC79EC8D75DE}" type="presParOf" srcId="{B7C13CE2-7B7E-4541-8B44-33644D401CF2}" destId="{4A8AB222-58B4-45F9-A2DF-99D5CBC30864}" srcOrd="0" destOrd="0" presId="urn:microsoft.com/office/officeart/2008/layout/NameandTitleOrganizationalChart"/>
    <dgm:cxn modelId="{CA11D63A-427D-4C7D-B75E-FE260A96D966}" type="presParOf" srcId="{4A8AB222-58B4-45F9-A2DF-99D5CBC30864}" destId="{1002DC7E-428D-4292-90AA-F07F73450AAE}" srcOrd="0" destOrd="0" presId="urn:microsoft.com/office/officeart/2008/layout/NameandTitleOrganizationalChart"/>
    <dgm:cxn modelId="{41A9AA6B-FDA8-4FE5-BF71-6079ACAC53DA}" type="presParOf" srcId="{4A8AB222-58B4-45F9-A2DF-99D5CBC30864}" destId="{C9E74548-A4FA-4E91-8150-068AB9444A4F}" srcOrd="1" destOrd="0" presId="urn:microsoft.com/office/officeart/2008/layout/NameandTitleOrganizationalChart"/>
    <dgm:cxn modelId="{2E25E540-3E14-4DC5-AA01-75AF1BB1E308}" type="presParOf" srcId="{4A8AB222-58B4-45F9-A2DF-99D5CBC30864}" destId="{AC8FA8CA-CFDE-4EEA-9631-0DA27651F49C}" srcOrd="2" destOrd="0" presId="urn:microsoft.com/office/officeart/2008/layout/NameandTitleOrganizationalChart"/>
    <dgm:cxn modelId="{D4CDE380-57AF-49F8-9472-C0C286870D0C}" type="presParOf" srcId="{B7C13CE2-7B7E-4541-8B44-33644D401CF2}" destId="{DE681DD0-43CD-4E71-8D10-B1C67452D36F}" srcOrd="1" destOrd="0" presId="urn:microsoft.com/office/officeart/2008/layout/NameandTitleOrganizationalChart"/>
    <dgm:cxn modelId="{5AEEB0A7-CB40-4EDA-BD36-4B649E41F8BA}" type="presParOf" srcId="{B7C13CE2-7B7E-4541-8B44-33644D401CF2}" destId="{E6FC8D1F-18FF-431B-B3C3-92F7D52E1A35}" srcOrd="2" destOrd="0" presId="urn:microsoft.com/office/officeart/2008/layout/NameandTitleOrganizationalChart"/>
    <dgm:cxn modelId="{85C20D04-FC62-483C-9142-C7923B7BE9D0}" type="presParOf" srcId="{8236D0CB-28BC-47EF-BFDD-5D5C5357324E}" destId="{8B1CB55F-2DBF-4273-B70B-0C2FDC91630F}" srcOrd="2" destOrd="0" presId="urn:microsoft.com/office/officeart/2008/layout/NameandTitleOrganizationalChart"/>
    <dgm:cxn modelId="{C907DC01-AF86-4597-8D5A-655B7CF7417C}" type="presParOf" srcId="{8B1CB55F-2DBF-4273-B70B-0C2FDC91630F}" destId="{97B83D2E-DB0F-49C9-9860-F3CE4AECA6D9}" srcOrd="0" destOrd="0" presId="urn:microsoft.com/office/officeart/2008/layout/NameandTitleOrganizationalChart"/>
    <dgm:cxn modelId="{46198B91-3EAA-4092-BD7C-219822879FEA}" type="presParOf" srcId="{8B1CB55F-2DBF-4273-B70B-0C2FDC91630F}" destId="{E0A1260F-FF5F-4967-814C-A525D10D4C9C}" srcOrd="1" destOrd="0" presId="urn:microsoft.com/office/officeart/2008/layout/NameandTitleOrganizationalChart"/>
    <dgm:cxn modelId="{28C0875D-9994-48DE-B012-3C97DB43142F}" type="presParOf" srcId="{E0A1260F-FF5F-4967-814C-A525D10D4C9C}" destId="{E44324E6-99A4-4938-80E5-DF799F872D9D}" srcOrd="0" destOrd="0" presId="urn:microsoft.com/office/officeart/2008/layout/NameandTitleOrganizationalChart"/>
    <dgm:cxn modelId="{19F6A4D0-C858-47AF-B009-4EF88FF1167D}" type="presParOf" srcId="{E44324E6-99A4-4938-80E5-DF799F872D9D}" destId="{8EB568DD-E929-4CAE-BC2F-A64AC835F10F}" srcOrd="0" destOrd="0" presId="urn:microsoft.com/office/officeart/2008/layout/NameandTitleOrganizationalChart"/>
    <dgm:cxn modelId="{D5BF7A57-1D4D-445A-9CFF-EE35A50FA41B}" type="presParOf" srcId="{E44324E6-99A4-4938-80E5-DF799F872D9D}" destId="{A1A068FF-1191-4D87-9632-ED5D53A5A75F}" srcOrd="1" destOrd="0" presId="urn:microsoft.com/office/officeart/2008/layout/NameandTitleOrganizationalChart"/>
    <dgm:cxn modelId="{7CDEBB80-899D-4A64-B8D3-79BF81F770DA}" type="presParOf" srcId="{E44324E6-99A4-4938-80E5-DF799F872D9D}" destId="{7B7AD1F5-AB2C-4FED-AE7E-6EDB966F56FF}" srcOrd="2" destOrd="0" presId="urn:microsoft.com/office/officeart/2008/layout/NameandTitleOrganizationalChart"/>
    <dgm:cxn modelId="{B75CEB63-030B-4793-BEB2-7D6AE1CF83EF}" type="presParOf" srcId="{E0A1260F-FF5F-4967-814C-A525D10D4C9C}" destId="{02AD697A-5D73-450E-9EFC-245E6154EA8C}" srcOrd="1" destOrd="0" presId="urn:microsoft.com/office/officeart/2008/layout/NameandTitleOrganizationalChart"/>
    <dgm:cxn modelId="{886E8464-236A-4525-A2B7-398078593B54}" type="presParOf" srcId="{E0A1260F-FF5F-4967-814C-A525D10D4C9C}" destId="{EBF3D53F-A893-4895-8E6F-F1849F92EBC1}" srcOrd="2" destOrd="0" presId="urn:microsoft.com/office/officeart/2008/layout/NameandTitleOrganizationalChart"/>
    <dgm:cxn modelId="{EC17070D-70FA-41DA-AB9F-2420B05AEB98}" type="presParOf" srcId="{8986E378-82DD-49A6-B9DA-78FDC42EF980}" destId="{C56A22E3-0A1F-4A14-8C12-15B0DB00F686}" srcOrd="4" destOrd="0" presId="urn:microsoft.com/office/officeart/2008/layout/NameandTitleOrganizationalChart"/>
    <dgm:cxn modelId="{8F93134B-5318-44F0-8EB1-E48DB93B35B4}" type="presParOf" srcId="{8986E378-82DD-49A6-B9DA-78FDC42EF980}" destId="{2EC2A676-9327-4CD4-993D-4D74B1385AB4}" srcOrd="5" destOrd="0" presId="urn:microsoft.com/office/officeart/2008/layout/NameandTitleOrganizationalChart"/>
    <dgm:cxn modelId="{9DE4E4E5-DC93-4346-B2F2-D57EC1E7EFBB}" type="presParOf" srcId="{2EC2A676-9327-4CD4-993D-4D74B1385AB4}" destId="{AC1CCD2D-FDA1-4B05-BFB4-35926C0FF31F}" srcOrd="0" destOrd="0" presId="urn:microsoft.com/office/officeart/2008/layout/NameandTitleOrganizationalChart"/>
    <dgm:cxn modelId="{10592401-8DD1-437E-BFBE-4221D9D9C634}" type="presParOf" srcId="{AC1CCD2D-FDA1-4B05-BFB4-35926C0FF31F}" destId="{7E78E95B-74D4-48AD-B0B8-F07D3A459EE9}" srcOrd="0" destOrd="0" presId="urn:microsoft.com/office/officeart/2008/layout/NameandTitleOrganizationalChart"/>
    <dgm:cxn modelId="{0B499706-DFBA-4699-980A-E200038E153E}" type="presParOf" srcId="{AC1CCD2D-FDA1-4B05-BFB4-35926C0FF31F}" destId="{8CE67D24-3D78-4B24-AE5B-673F511E8B7F}" srcOrd="1" destOrd="0" presId="urn:microsoft.com/office/officeart/2008/layout/NameandTitleOrganizationalChart"/>
    <dgm:cxn modelId="{FAD8C279-5E30-44B3-92E8-537A7DC85DF4}" type="presParOf" srcId="{AC1CCD2D-FDA1-4B05-BFB4-35926C0FF31F}" destId="{45A9CB11-22FD-465A-A979-D22C1548A3CF}" srcOrd="2" destOrd="0" presId="urn:microsoft.com/office/officeart/2008/layout/NameandTitleOrganizationalChart"/>
    <dgm:cxn modelId="{46A3FAA8-4AB8-4124-9022-ABA932DE39A1}" type="presParOf" srcId="{2EC2A676-9327-4CD4-993D-4D74B1385AB4}" destId="{97D9FF5F-9C91-46E3-9230-983536D1273D}" srcOrd="1" destOrd="0" presId="urn:microsoft.com/office/officeart/2008/layout/NameandTitleOrganizationalChart"/>
    <dgm:cxn modelId="{361E9EAE-C33E-42BC-8DB0-1B7BA111C4D3}" type="presParOf" srcId="{97D9FF5F-9C91-46E3-9230-983536D1273D}" destId="{289B57E5-791C-4374-8997-C09D90A10A2C}" srcOrd="0" destOrd="0" presId="urn:microsoft.com/office/officeart/2008/layout/NameandTitleOrganizationalChart"/>
    <dgm:cxn modelId="{ECE3D7E6-C4D2-4F00-8F2E-CE246F09E7EE}" type="presParOf" srcId="{97D9FF5F-9C91-46E3-9230-983536D1273D}" destId="{C997CA06-5F73-4F6F-876C-DFDAD7B42829}" srcOrd="1" destOrd="0" presId="urn:microsoft.com/office/officeart/2008/layout/NameandTitleOrganizationalChart"/>
    <dgm:cxn modelId="{5FF08B22-2F54-4DB5-BF8C-AF0BFEA451BA}" type="presParOf" srcId="{C997CA06-5F73-4F6F-876C-DFDAD7B42829}" destId="{5A0E5AFF-D901-4E6A-A48E-CD2294116F23}" srcOrd="0" destOrd="0" presId="urn:microsoft.com/office/officeart/2008/layout/NameandTitleOrganizationalChart"/>
    <dgm:cxn modelId="{D428FE64-B473-48DC-A876-537428B827CB}" type="presParOf" srcId="{5A0E5AFF-D901-4E6A-A48E-CD2294116F23}" destId="{7CFA13A4-ECFA-46CE-9FF8-DF3BFEAFE1CF}" srcOrd="0" destOrd="0" presId="urn:microsoft.com/office/officeart/2008/layout/NameandTitleOrganizationalChart"/>
    <dgm:cxn modelId="{48664B1E-6BE1-45C5-8C18-A62FC88094D7}" type="presParOf" srcId="{5A0E5AFF-D901-4E6A-A48E-CD2294116F23}" destId="{17FB3985-9D97-4ED9-B055-86284D7AA2CC}" srcOrd="1" destOrd="0" presId="urn:microsoft.com/office/officeart/2008/layout/NameandTitleOrganizationalChart"/>
    <dgm:cxn modelId="{AD7B75AE-E4C8-41C7-9369-779B90E0315A}" type="presParOf" srcId="{5A0E5AFF-D901-4E6A-A48E-CD2294116F23}" destId="{2368583C-D763-4D5A-8300-FC9092BE8F93}" srcOrd="2" destOrd="0" presId="urn:microsoft.com/office/officeart/2008/layout/NameandTitleOrganizationalChart"/>
    <dgm:cxn modelId="{E2F5C7CA-38EB-470C-9885-654764457CCE}" type="presParOf" srcId="{C997CA06-5F73-4F6F-876C-DFDAD7B42829}" destId="{597008FC-6815-440F-949B-F2D5F27B3B04}" srcOrd="1" destOrd="0" presId="urn:microsoft.com/office/officeart/2008/layout/NameandTitleOrganizationalChart"/>
    <dgm:cxn modelId="{80571EFC-2C07-4C05-B4A6-3F41E3A03FEC}" type="presParOf" srcId="{C997CA06-5F73-4F6F-876C-DFDAD7B42829}" destId="{21A93022-11A6-429B-A9C7-A47354401462}" srcOrd="2" destOrd="0" presId="urn:microsoft.com/office/officeart/2008/layout/NameandTitleOrganizationalChart"/>
    <dgm:cxn modelId="{6FB3ECD0-5872-40C0-95A9-89E505E3F681}" type="presParOf" srcId="{2EC2A676-9327-4CD4-993D-4D74B1385AB4}" destId="{0A489D9C-325D-44E9-A54F-3E7CD596AB30}" srcOrd="2" destOrd="0" presId="urn:microsoft.com/office/officeart/2008/layout/NameandTitleOrganizationalChart"/>
    <dgm:cxn modelId="{13DC3378-695C-4FC7-924B-16883A18E46D}" type="presParOf" srcId="{0A489D9C-325D-44E9-A54F-3E7CD596AB30}" destId="{85668A59-8D8B-4EF9-A62A-68E438AFCF33}" srcOrd="0" destOrd="0" presId="urn:microsoft.com/office/officeart/2008/layout/NameandTitleOrganizationalChart"/>
    <dgm:cxn modelId="{A4BB8D30-AE9F-4943-BBFD-C43504B2B757}" type="presParOf" srcId="{0A489D9C-325D-44E9-A54F-3E7CD596AB30}" destId="{82E9DAFE-9ED2-4D33-BADB-3FD7E46A5876}" srcOrd="1" destOrd="0" presId="urn:microsoft.com/office/officeart/2008/layout/NameandTitleOrganizationalChart"/>
    <dgm:cxn modelId="{CCDEDC19-7542-4A25-9B5A-5C6C77C24927}" type="presParOf" srcId="{82E9DAFE-9ED2-4D33-BADB-3FD7E46A5876}" destId="{F285E717-6D95-4223-87A8-B973B6E2F599}" srcOrd="0" destOrd="0" presId="urn:microsoft.com/office/officeart/2008/layout/NameandTitleOrganizationalChart"/>
    <dgm:cxn modelId="{B139DA7C-6562-496E-BC32-ED83FDD694D1}" type="presParOf" srcId="{F285E717-6D95-4223-87A8-B973B6E2F599}" destId="{80D7E633-B1D8-490F-919B-13C7121ACA9E}" srcOrd="0" destOrd="0" presId="urn:microsoft.com/office/officeart/2008/layout/NameandTitleOrganizationalChart"/>
    <dgm:cxn modelId="{AB9C0835-37D4-4768-A834-3F1AF40F4BB4}" type="presParOf" srcId="{F285E717-6D95-4223-87A8-B973B6E2F599}" destId="{4EDF70E1-BFCB-496D-8C14-FD2924F3443B}" srcOrd="1" destOrd="0" presId="urn:microsoft.com/office/officeart/2008/layout/NameandTitleOrganizationalChart"/>
    <dgm:cxn modelId="{6BFC2AA2-BB6D-47B7-A6B4-20E51ACB3551}" type="presParOf" srcId="{F285E717-6D95-4223-87A8-B973B6E2F599}" destId="{F3F4F847-9554-40B8-9CC4-6108C40DAA6C}" srcOrd="2" destOrd="0" presId="urn:microsoft.com/office/officeart/2008/layout/NameandTitleOrganizationalChart"/>
    <dgm:cxn modelId="{FF4EA8AD-9490-49D0-BD69-237D0F1566AB}" type="presParOf" srcId="{82E9DAFE-9ED2-4D33-BADB-3FD7E46A5876}" destId="{53BB48A1-798E-4FAE-B953-37DF1E514756}" srcOrd="1" destOrd="0" presId="urn:microsoft.com/office/officeart/2008/layout/NameandTitleOrganizationalChart"/>
    <dgm:cxn modelId="{5AB9200F-F7C8-48D1-91CE-8924D08CA92A}" type="presParOf" srcId="{82E9DAFE-9ED2-4D33-BADB-3FD7E46A5876}" destId="{DEC9E22B-8134-4C93-9669-42ADBBD64531}" srcOrd="2" destOrd="0" presId="urn:microsoft.com/office/officeart/2008/layout/NameandTitleOrganizationalChart"/>
    <dgm:cxn modelId="{B83A90E7-9C2E-405A-9408-E662DEFFEB81}" type="presParOf" srcId="{EC21095F-6873-4831-BB4B-239660D1AC6E}" destId="{8F741CC9-529A-487F-8F98-9A85190BBB07}" srcOrd="2" destOrd="0" presId="urn:microsoft.com/office/officeart/2008/layout/NameandTitleOrganizationalChart"/>
    <dgm:cxn modelId="{E744C964-579D-43A8-846E-34CEB8BD990A}" type="presParOf" srcId="{8F741CC9-529A-487F-8F98-9A85190BBB07}" destId="{25A3E529-A2CE-4CF1-A4E3-E07D1CB34103}" srcOrd="0" destOrd="0" presId="urn:microsoft.com/office/officeart/2008/layout/NameandTitleOrganizationalChart"/>
    <dgm:cxn modelId="{DD482F9B-5F56-45FA-99A1-E2EDDE35277F}" type="presParOf" srcId="{8F741CC9-529A-487F-8F98-9A85190BBB07}" destId="{AFF4873A-B145-45F1-9A68-1D19B30001B1}" srcOrd="1" destOrd="0" presId="urn:microsoft.com/office/officeart/2008/layout/NameandTitleOrganizationalChart"/>
    <dgm:cxn modelId="{D8A6542B-E55E-4092-AC6C-4E2156EBADB4}" type="presParOf" srcId="{AFF4873A-B145-45F1-9A68-1D19B30001B1}" destId="{163A43D6-0DDC-477D-ACE7-5DC9139FEE5F}" srcOrd="0" destOrd="0" presId="urn:microsoft.com/office/officeart/2008/layout/NameandTitleOrganizationalChart"/>
    <dgm:cxn modelId="{B8C97799-3174-47E3-B536-4A7721F36ED7}" type="presParOf" srcId="{163A43D6-0DDC-477D-ACE7-5DC9139FEE5F}" destId="{8EA7CA68-C0D1-4BFE-B145-B088185D613E}" srcOrd="0" destOrd="0" presId="urn:microsoft.com/office/officeart/2008/layout/NameandTitleOrganizationalChart"/>
    <dgm:cxn modelId="{A43EE2B4-4FFF-444D-A5AD-80F69F808544}" type="presParOf" srcId="{163A43D6-0DDC-477D-ACE7-5DC9139FEE5F}" destId="{4B72D4AB-B437-47A1-9C77-5140BD9A2C12}" srcOrd="1" destOrd="0" presId="urn:microsoft.com/office/officeart/2008/layout/NameandTitleOrganizationalChart"/>
    <dgm:cxn modelId="{DAF45E00-2480-4696-94DD-1A29F3871A8D}" type="presParOf" srcId="{163A43D6-0DDC-477D-ACE7-5DC9139FEE5F}" destId="{731B006E-A3C9-4C6D-BFBC-77360A28CC85}" srcOrd="2" destOrd="0" presId="urn:microsoft.com/office/officeart/2008/layout/NameandTitleOrganizationalChart"/>
    <dgm:cxn modelId="{87AAA209-E091-4435-B837-356547113AFC}" type="presParOf" srcId="{AFF4873A-B145-45F1-9A68-1D19B30001B1}" destId="{8FC2112D-D977-4413-B7AB-7F268467E62A}" srcOrd="1" destOrd="0" presId="urn:microsoft.com/office/officeart/2008/layout/NameandTitleOrganizationalChart"/>
    <dgm:cxn modelId="{02E5BAB6-D1A6-469C-B0D4-D4342F89899C}" type="presParOf" srcId="{AFF4873A-B145-45F1-9A68-1D19B30001B1}" destId="{2966866B-C595-4FF7-ACD5-3C94BB7A0485}" srcOrd="2" destOrd="0" presId="urn:microsoft.com/office/officeart/2008/layout/NameandTitleOrganizationalChart"/>
    <dgm:cxn modelId="{AE7EC9F6-E72B-4C31-A9FD-D74C5E1B597A}" type="presParOf" srcId="{BA972849-8ADF-473C-A544-B6AB13D550D5}" destId="{10A0F70E-CC54-4640-AAFC-8817260411B9}" srcOrd="2" destOrd="0" presId="urn:microsoft.com/office/officeart/2008/layout/NameandTitleOrganizationalChart"/>
    <dgm:cxn modelId="{6E5D91EC-085E-49E0-AB80-324963EFDBC6}" type="presParOf" srcId="{B04FB300-8ADF-4357-9D28-32FE091BF0A3}" destId="{5ADF9F7C-C9B5-45A5-A8BD-3021AD50F2F4}" srcOrd="2" destOrd="0" presId="urn:microsoft.com/office/officeart/2008/layout/NameandTitleOrganizationalChart"/>
    <dgm:cxn modelId="{04CE75BB-66A4-4C35-9783-56D24161ED61}" type="presParOf" srcId="{B04FB300-8ADF-4357-9D28-32FE091BF0A3}" destId="{52AD7AB3-88F8-4F17-8EAD-4051F3EB519F}" srcOrd="3" destOrd="0" presId="urn:microsoft.com/office/officeart/2008/layout/NameandTitleOrganizationalChart"/>
    <dgm:cxn modelId="{908BF979-2A49-4D6C-9EC1-6538C0B88D3B}" type="presParOf" srcId="{52AD7AB3-88F8-4F17-8EAD-4051F3EB519F}" destId="{0305AC9D-2071-4647-8A6B-ACBF2916745D}" srcOrd="0" destOrd="0" presId="urn:microsoft.com/office/officeart/2008/layout/NameandTitleOrganizationalChart"/>
    <dgm:cxn modelId="{0A361109-50CB-4601-9C40-1161C4FC6477}" type="presParOf" srcId="{0305AC9D-2071-4647-8A6B-ACBF2916745D}" destId="{A58F4EA7-C459-468A-B9FA-1BAED32F8162}" srcOrd="0" destOrd="0" presId="urn:microsoft.com/office/officeart/2008/layout/NameandTitleOrganizationalChart"/>
    <dgm:cxn modelId="{06A13ECF-8BA4-4B1E-95A2-0C3750A34701}" type="presParOf" srcId="{0305AC9D-2071-4647-8A6B-ACBF2916745D}" destId="{65377D30-E1DE-4AB8-878C-6CF4DD3857C4}" srcOrd="1" destOrd="0" presId="urn:microsoft.com/office/officeart/2008/layout/NameandTitleOrganizationalChart"/>
    <dgm:cxn modelId="{37A3F581-0A5A-47B8-9455-760F89FEEF32}" type="presParOf" srcId="{0305AC9D-2071-4647-8A6B-ACBF2916745D}" destId="{A0384EF4-ED2A-4C79-ADB6-00353B6177CF}" srcOrd="2" destOrd="0" presId="urn:microsoft.com/office/officeart/2008/layout/NameandTitleOrganizationalChart"/>
    <dgm:cxn modelId="{B9852F1F-F1DF-4F3C-BBD9-CA8A6DFF0315}" type="presParOf" srcId="{52AD7AB3-88F8-4F17-8EAD-4051F3EB519F}" destId="{B0685390-4485-4820-B1DE-34BD6E94D328}" srcOrd="1" destOrd="0" presId="urn:microsoft.com/office/officeart/2008/layout/NameandTitleOrganizationalChart"/>
    <dgm:cxn modelId="{3067BCEA-A2CA-4D0D-8938-5107326005FE}" type="presParOf" srcId="{B0685390-4485-4820-B1DE-34BD6E94D328}" destId="{595DC516-F06E-49BC-9877-EE56C857017C}" srcOrd="0" destOrd="0" presId="urn:microsoft.com/office/officeart/2008/layout/NameandTitleOrganizationalChart"/>
    <dgm:cxn modelId="{AD6F897E-0520-4D53-95CD-EFE2A565B7DE}" type="presParOf" srcId="{B0685390-4485-4820-B1DE-34BD6E94D328}" destId="{CA80DF83-291F-4EAE-919A-6B8AE6E45240}" srcOrd="1" destOrd="0" presId="urn:microsoft.com/office/officeart/2008/layout/NameandTitleOrganizationalChart"/>
    <dgm:cxn modelId="{A6CAF961-BAF8-4C9C-8E32-BBD7883DA0A5}" type="presParOf" srcId="{CA80DF83-291F-4EAE-919A-6B8AE6E45240}" destId="{FA03D30C-D5E1-4145-B27D-83D03D0596F2}" srcOrd="0" destOrd="0" presId="urn:microsoft.com/office/officeart/2008/layout/NameandTitleOrganizationalChart"/>
    <dgm:cxn modelId="{7F641491-44E6-4C95-9EDB-ADBA09C76DB5}" type="presParOf" srcId="{FA03D30C-D5E1-4145-B27D-83D03D0596F2}" destId="{30564485-3D6E-4200-ACA0-B40A05C836FE}" srcOrd="0" destOrd="0" presId="urn:microsoft.com/office/officeart/2008/layout/NameandTitleOrganizationalChart"/>
    <dgm:cxn modelId="{A0ED7D18-41F5-4F37-A813-F9F6B24828BC}" type="presParOf" srcId="{FA03D30C-D5E1-4145-B27D-83D03D0596F2}" destId="{42C1F490-1CBA-4B5D-82E7-A8A4EE09D209}" srcOrd="1" destOrd="0" presId="urn:microsoft.com/office/officeart/2008/layout/NameandTitleOrganizationalChart"/>
    <dgm:cxn modelId="{CCEC18A7-7DB8-4A35-934A-4BAC497A95BC}" type="presParOf" srcId="{FA03D30C-D5E1-4145-B27D-83D03D0596F2}" destId="{91F24987-5D81-4744-9D73-278A8FBE48E8}" srcOrd="2" destOrd="0" presId="urn:microsoft.com/office/officeart/2008/layout/NameandTitleOrganizationalChart"/>
    <dgm:cxn modelId="{7997F4EB-1C3C-4B5F-9192-A905F485ED2B}" type="presParOf" srcId="{CA80DF83-291F-4EAE-919A-6B8AE6E45240}" destId="{31A088E0-ABD2-4A62-863F-E2266AE0248A}" srcOrd="1" destOrd="0" presId="urn:microsoft.com/office/officeart/2008/layout/NameandTitleOrganizationalChart"/>
    <dgm:cxn modelId="{3DAABEDF-88D5-4F68-82CA-9A202BE614EE}" type="presParOf" srcId="{CA80DF83-291F-4EAE-919A-6B8AE6E45240}" destId="{0EC3513A-6D81-43F5-BA28-B4FE19E4F0AA}" srcOrd="2" destOrd="0" presId="urn:microsoft.com/office/officeart/2008/layout/NameandTitleOrganizationalChart"/>
    <dgm:cxn modelId="{33CFAC3E-FEAD-4242-9D81-F92F9F4EBAD8}" type="presParOf" srcId="{52AD7AB3-88F8-4F17-8EAD-4051F3EB519F}" destId="{F2CCD21A-2FC7-4816-8E0C-972787A5DBF9}" srcOrd="2" destOrd="0" presId="urn:microsoft.com/office/officeart/2008/layout/NameandTitleOrganizationalChart"/>
    <dgm:cxn modelId="{98E86CCF-B2A7-4F4E-A37A-FAB13E5963CE}" type="presParOf" srcId="{B04FB300-8ADF-4357-9D28-32FE091BF0A3}" destId="{7584DF6B-0172-490B-A1FE-A417604A39EE}" srcOrd="4" destOrd="0" presId="urn:microsoft.com/office/officeart/2008/layout/NameandTitleOrganizationalChart"/>
    <dgm:cxn modelId="{4C2541A6-0E04-43BA-A6CF-7C32E42270F0}" type="presParOf" srcId="{B04FB300-8ADF-4357-9D28-32FE091BF0A3}" destId="{B74FFF6B-43AA-4750-9D52-496E52D53F73}" srcOrd="5" destOrd="0" presId="urn:microsoft.com/office/officeart/2008/layout/NameandTitleOrganizationalChart"/>
    <dgm:cxn modelId="{80A0F25F-54F1-40AF-BEB1-6A1B3E27BA2A}" type="presParOf" srcId="{B74FFF6B-43AA-4750-9D52-496E52D53F73}" destId="{2A49A724-C8C5-4202-9EA4-2173A09F880C}" srcOrd="0" destOrd="0" presId="urn:microsoft.com/office/officeart/2008/layout/NameandTitleOrganizationalChart"/>
    <dgm:cxn modelId="{D0BD3197-58AC-476A-BDCF-EEAB7E144F0C}" type="presParOf" srcId="{2A49A724-C8C5-4202-9EA4-2173A09F880C}" destId="{5A6BD0A0-4B78-44EE-9D33-7A3B78733FD5}" srcOrd="0" destOrd="0" presId="urn:microsoft.com/office/officeart/2008/layout/NameandTitleOrganizationalChart"/>
    <dgm:cxn modelId="{852E9C1B-C5AF-4FC1-A93A-C0B909BD3A38}" type="presParOf" srcId="{2A49A724-C8C5-4202-9EA4-2173A09F880C}" destId="{3EBE8B1A-250D-4F51-953F-EEDB4E854459}" srcOrd="1" destOrd="0" presId="urn:microsoft.com/office/officeart/2008/layout/NameandTitleOrganizationalChart"/>
    <dgm:cxn modelId="{CCABFAB2-9125-425C-9860-F97D46C11A0E}" type="presParOf" srcId="{2A49A724-C8C5-4202-9EA4-2173A09F880C}" destId="{004A468C-582E-4BBC-9B20-65FED212DBF1}" srcOrd="2" destOrd="0" presId="urn:microsoft.com/office/officeart/2008/layout/NameandTitleOrganizationalChart"/>
    <dgm:cxn modelId="{FC8FE2DE-1037-4825-BC06-E27F4E2B1229}" type="presParOf" srcId="{B74FFF6B-43AA-4750-9D52-496E52D53F73}" destId="{E7DE3F31-D6E6-4D3E-9AEC-EFFFB2C91950}" srcOrd="1" destOrd="0" presId="urn:microsoft.com/office/officeart/2008/layout/NameandTitleOrganizationalChart"/>
    <dgm:cxn modelId="{45945E2B-5C76-475F-B2C2-D3630D9641CC}" type="presParOf" srcId="{E7DE3F31-D6E6-4D3E-9AEC-EFFFB2C91950}" destId="{A63074CB-1C9D-4A2B-A77C-5CF26070D2DD}" srcOrd="0" destOrd="0" presId="urn:microsoft.com/office/officeart/2008/layout/NameandTitleOrganizationalChart"/>
    <dgm:cxn modelId="{E6FD0C4B-6B49-44C7-843D-D91BD6B17E8A}" type="presParOf" srcId="{E7DE3F31-D6E6-4D3E-9AEC-EFFFB2C91950}" destId="{F2C2BA31-EBC5-4238-A8F6-778871ED2B3C}" srcOrd="1" destOrd="0" presId="urn:microsoft.com/office/officeart/2008/layout/NameandTitleOrganizationalChart"/>
    <dgm:cxn modelId="{6EB770ED-B30C-4B7C-A842-7DD4E1BBC163}" type="presParOf" srcId="{F2C2BA31-EBC5-4238-A8F6-778871ED2B3C}" destId="{FA075815-E918-445B-962B-C1FE1ADB78D3}" srcOrd="0" destOrd="0" presId="urn:microsoft.com/office/officeart/2008/layout/NameandTitleOrganizationalChart"/>
    <dgm:cxn modelId="{A9BCBDB8-1C95-40BB-B4AC-1AFD329FE7BF}" type="presParOf" srcId="{FA075815-E918-445B-962B-C1FE1ADB78D3}" destId="{B125BFC4-0EB3-4390-AABB-A62F4215A86F}" srcOrd="0" destOrd="0" presId="urn:microsoft.com/office/officeart/2008/layout/NameandTitleOrganizationalChart"/>
    <dgm:cxn modelId="{DDEAE9E8-A923-4763-9039-D723D2C7B32C}" type="presParOf" srcId="{FA075815-E918-445B-962B-C1FE1ADB78D3}" destId="{1DBD73C5-A2D1-4182-A29B-E2C2643B1199}" srcOrd="1" destOrd="0" presId="urn:microsoft.com/office/officeart/2008/layout/NameandTitleOrganizationalChart"/>
    <dgm:cxn modelId="{B0384259-2DB5-4836-939F-FFC6D9D15ED9}" type="presParOf" srcId="{FA075815-E918-445B-962B-C1FE1ADB78D3}" destId="{01BAD88A-7A0E-4BE4-B2A6-093BF53EBC00}" srcOrd="2" destOrd="0" presId="urn:microsoft.com/office/officeart/2008/layout/NameandTitleOrganizationalChart"/>
    <dgm:cxn modelId="{35C030B6-DD3A-4399-8C54-7BC0F6FEE8E2}" type="presParOf" srcId="{F2C2BA31-EBC5-4238-A8F6-778871ED2B3C}" destId="{CF25162E-3BB9-4786-B2B1-9C4936143DE6}" srcOrd="1" destOrd="0" presId="urn:microsoft.com/office/officeart/2008/layout/NameandTitleOrganizationalChart"/>
    <dgm:cxn modelId="{7D781175-F19F-401E-827F-0B240FC65F3E}" type="presParOf" srcId="{F2C2BA31-EBC5-4238-A8F6-778871ED2B3C}" destId="{D6004DB0-E8F7-43EB-BD13-7DF034038EB6}" srcOrd="2" destOrd="0" presId="urn:microsoft.com/office/officeart/2008/layout/NameandTitleOrganizationalChart"/>
    <dgm:cxn modelId="{0BDBA3EC-0157-4A94-83E4-AE9AE423234A}" type="presParOf" srcId="{B74FFF6B-43AA-4750-9D52-496E52D53F73}" destId="{681DD0FB-30E2-4279-8C49-98FA949DCFCD}" srcOrd="2" destOrd="0" presId="urn:microsoft.com/office/officeart/2008/layout/NameandTitleOrganizationalChart"/>
    <dgm:cxn modelId="{FA7D4BA3-9397-47E7-B74F-B92CE8A1B2EA}" type="presParOf" srcId="{B04FB300-8ADF-4357-9D28-32FE091BF0A3}" destId="{6EFA90FE-1F66-4648-A25B-E09F64738BC9}" srcOrd="6" destOrd="0" presId="urn:microsoft.com/office/officeart/2008/layout/NameandTitleOrganizationalChart"/>
    <dgm:cxn modelId="{514F63BC-9441-43A2-8163-03B67506F63A}" type="presParOf" srcId="{B04FB300-8ADF-4357-9D28-32FE091BF0A3}" destId="{FC697E09-3B0C-492D-81E8-849FE4470501}" srcOrd="7" destOrd="0" presId="urn:microsoft.com/office/officeart/2008/layout/NameandTitleOrganizationalChart"/>
    <dgm:cxn modelId="{DD4DB4FA-E300-4AB8-B103-C3DE934F2E75}" type="presParOf" srcId="{FC697E09-3B0C-492D-81E8-849FE4470501}" destId="{C8460C50-A656-4D4F-817B-96CCF282A71B}" srcOrd="0" destOrd="0" presId="urn:microsoft.com/office/officeart/2008/layout/NameandTitleOrganizationalChart"/>
    <dgm:cxn modelId="{43BA7B38-595A-4BEC-A88A-516EA1C7C7CB}" type="presParOf" srcId="{C8460C50-A656-4D4F-817B-96CCF282A71B}" destId="{676C61A3-FE93-4704-9B1E-6D220422CD77}" srcOrd="0" destOrd="0" presId="urn:microsoft.com/office/officeart/2008/layout/NameandTitleOrganizationalChart"/>
    <dgm:cxn modelId="{96C5D225-245C-4E30-812F-C449B224BFE0}" type="presParOf" srcId="{C8460C50-A656-4D4F-817B-96CCF282A71B}" destId="{83F277B6-8B2C-4F2A-84BE-CDDC06A04CD3}" srcOrd="1" destOrd="0" presId="urn:microsoft.com/office/officeart/2008/layout/NameandTitleOrganizationalChart"/>
    <dgm:cxn modelId="{B2A411C5-5CB9-45BE-AA76-01A389B47A10}" type="presParOf" srcId="{C8460C50-A656-4D4F-817B-96CCF282A71B}" destId="{1A7EF238-F602-43D7-8273-51672C52D2DD}" srcOrd="2" destOrd="0" presId="urn:microsoft.com/office/officeart/2008/layout/NameandTitleOrganizationalChart"/>
    <dgm:cxn modelId="{941C9943-BFCB-47F3-803A-E01C98E9D42F}" type="presParOf" srcId="{FC697E09-3B0C-492D-81E8-849FE4470501}" destId="{D727B937-36C2-45B1-B90E-72A2602A7B8D}" srcOrd="1" destOrd="0" presId="urn:microsoft.com/office/officeart/2008/layout/NameandTitleOrganizationalChart"/>
    <dgm:cxn modelId="{AB998B42-007F-4C36-B59E-116EB6F3B194}" type="presParOf" srcId="{D727B937-36C2-45B1-B90E-72A2602A7B8D}" destId="{4FC13B85-4C43-4CA6-BF44-2CA3F03A3D02}" srcOrd="0" destOrd="0" presId="urn:microsoft.com/office/officeart/2008/layout/NameandTitleOrganizationalChart"/>
    <dgm:cxn modelId="{C3D81816-B182-42C2-BE0B-051888D8FCEE}" type="presParOf" srcId="{D727B937-36C2-45B1-B90E-72A2602A7B8D}" destId="{E140D3C7-7B76-43D8-A694-73EE53CBC229}" srcOrd="1" destOrd="0" presId="urn:microsoft.com/office/officeart/2008/layout/NameandTitleOrganizationalChart"/>
    <dgm:cxn modelId="{F171EC1D-4297-44D9-A43F-F711D325FF65}" type="presParOf" srcId="{E140D3C7-7B76-43D8-A694-73EE53CBC229}" destId="{85BC0B19-652E-443A-801B-B613ED8D5333}" srcOrd="0" destOrd="0" presId="urn:microsoft.com/office/officeart/2008/layout/NameandTitleOrganizationalChart"/>
    <dgm:cxn modelId="{E272F992-AE2D-4134-8999-7DA4B668CF43}" type="presParOf" srcId="{85BC0B19-652E-443A-801B-B613ED8D5333}" destId="{230036EB-04B7-4407-AF88-AB0468020DEB}" srcOrd="0" destOrd="0" presId="urn:microsoft.com/office/officeart/2008/layout/NameandTitleOrganizationalChart"/>
    <dgm:cxn modelId="{D9EC5E86-472F-4A92-AB56-89A016DBAC3C}" type="presParOf" srcId="{85BC0B19-652E-443A-801B-B613ED8D5333}" destId="{D8513D49-28C9-4896-8542-876E39F429E4}" srcOrd="1" destOrd="0" presId="urn:microsoft.com/office/officeart/2008/layout/NameandTitleOrganizationalChart"/>
    <dgm:cxn modelId="{BAE4CE91-FF93-4248-B527-CEDF1EAAC573}" type="presParOf" srcId="{85BC0B19-652E-443A-801B-B613ED8D5333}" destId="{4BAC5D6B-71D3-4650-BDA4-79931BFB219F}" srcOrd="2" destOrd="0" presId="urn:microsoft.com/office/officeart/2008/layout/NameandTitleOrganizationalChart"/>
    <dgm:cxn modelId="{D07FDFDE-A0CD-49D7-BB89-100607C69A7A}" type="presParOf" srcId="{E140D3C7-7B76-43D8-A694-73EE53CBC229}" destId="{DF8FD01D-86C9-4319-B6EB-28A583E3942F}" srcOrd="1" destOrd="0" presId="urn:microsoft.com/office/officeart/2008/layout/NameandTitleOrganizationalChart"/>
    <dgm:cxn modelId="{B7480C96-F516-40AF-B2E2-7E3E2B7E2DCC}" type="presParOf" srcId="{E140D3C7-7B76-43D8-A694-73EE53CBC229}" destId="{1CA4051D-BE51-4CAC-9571-541D0599EF08}" srcOrd="2" destOrd="0" presId="urn:microsoft.com/office/officeart/2008/layout/NameandTitleOrganizationalChart"/>
    <dgm:cxn modelId="{CC8DAA19-9521-4205-A87B-7F2688D81676}" type="presParOf" srcId="{FC697E09-3B0C-492D-81E8-849FE4470501}" destId="{7B39517E-3621-4420-B928-8F879506D38D}" srcOrd="2" destOrd="0" presId="urn:microsoft.com/office/officeart/2008/layout/NameandTitleOrganizationalChart"/>
    <dgm:cxn modelId="{34FC4203-69D0-4B87-822D-15B1BAA8A4C3}" type="presParOf" srcId="{B04FB300-8ADF-4357-9D28-32FE091BF0A3}" destId="{F5A9B5EE-3966-4BA1-A476-8ED5922AC31F}" srcOrd="8" destOrd="0" presId="urn:microsoft.com/office/officeart/2008/layout/NameandTitleOrganizationalChart"/>
    <dgm:cxn modelId="{AB30FAE0-C1E0-46EE-9F43-EFC36CD0BC57}" type="presParOf" srcId="{B04FB300-8ADF-4357-9D28-32FE091BF0A3}" destId="{6B575414-E49E-4DEC-8D7D-BD378225BB49}" srcOrd="9" destOrd="0" presId="urn:microsoft.com/office/officeart/2008/layout/NameandTitleOrganizationalChart"/>
    <dgm:cxn modelId="{FF8029A3-B0FD-4D73-A993-A24C332A7679}" type="presParOf" srcId="{6B575414-E49E-4DEC-8D7D-BD378225BB49}" destId="{CAB84F56-ADCF-4A88-B343-172F4FC6CA86}" srcOrd="0" destOrd="0" presId="urn:microsoft.com/office/officeart/2008/layout/NameandTitleOrganizationalChart"/>
    <dgm:cxn modelId="{E9740CD1-A173-4C63-89C5-DC9848952DD1}" type="presParOf" srcId="{CAB84F56-ADCF-4A88-B343-172F4FC6CA86}" destId="{5D0FCE8D-E381-4B85-8DA3-772A78EBF103}" srcOrd="0" destOrd="0" presId="urn:microsoft.com/office/officeart/2008/layout/NameandTitleOrganizationalChart"/>
    <dgm:cxn modelId="{96D68B59-EE2B-4F37-8C9C-8AFF5423A3D4}" type="presParOf" srcId="{CAB84F56-ADCF-4A88-B343-172F4FC6CA86}" destId="{49B5C606-09BC-44D2-8C5F-4C5CA016FA09}" srcOrd="1" destOrd="0" presId="urn:microsoft.com/office/officeart/2008/layout/NameandTitleOrganizationalChart"/>
    <dgm:cxn modelId="{F0D126E3-5A87-43BB-91D5-6DDBB9DF4CEA}" type="presParOf" srcId="{CAB84F56-ADCF-4A88-B343-172F4FC6CA86}" destId="{B7CEE8DF-0C62-443C-A4F9-20D7C0825251}" srcOrd="2" destOrd="0" presId="urn:microsoft.com/office/officeart/2008/layout/NameandTitleOrganizationalChart"/>
    <dgm:cxn modelId="{4466F09B-D82C-48EC-BBFD-D21750F56E66}" type="presParOf" srcId="{6B575414-E49E-4DEC-8D7D-BD378225BB49}" destId="{52B74264-8901-4118-80A0-67E66D387459}" srcOrd="1" destOrd="0" presId="urn:microsoft.com/office/officeart/2008/layout/NameandTitleOrganizationalChart"/>
    <dgm:cxn modelId="{A5552EAE-5160-4294-98E4-92CE0979A3C6}" type="presParOf" srcId="{6B575414-E49E-4DEC-8D7D-BD378225BB49}" destId="{79B95E59-6E4B-482C-A186-A2A77065E467}" srcOrd="2" destOrd="0" presId="urn:microsoft.com/office/officeart/2008/layout/NameandTitleOrganizationalChart"/>
    <dgm:cxn modelId="{EE981033-2656-4F9A-955C-BC53C2C43817}" type="presParOf" srcId="{B04FB300-8ADF-4357-9D28-32FE091BF0A3}" destId="{E4374895-1752-4F5F-9A73-54E64BF2DD70}" srcOrd="10" destOrd="0" presId="urn:microsoft.com/office/officeart/2008/layout/NameandTitleOrganizationalChart"/>
    <dgm:cxn modelId="{1CCA31B7-DFF9-4548-AD85-53AD3558885D}" type="presParOf" srcId="{B04FB300-8ADF-4357-9D28-32FE091BF0A3}" destId="{0B2E493E-F9C6-4614-8EBE-968E1071FD69}" srcOrd="11" destOrd="0" presId="urn:microsoft.com/office/officeart/2008/layout/NameandTitleOrganizationalChart"/>
    <dgm:cxn modelId="{139BEAC1-EAC5-4FC0-B796-5242A3ECF4C9}" type="presParOf" srcId="{0B2E493E-F9C6-4614-8EBE-968E1071FD69}" destId="{CBDC69CD-C409-421F-AD63-1CEEBD67C0EF}" srcOrd="0" destOrd="0" presId="urn:microsoft.com/office/officeart/2008/layout/NameandTitleOrganizationalChart"/>
    <dgm:cxn modelId="{700BC6DE-D050-4A25-87B3-4CF21A4F3324}" type="presParOf" srcId="{CBDC69CD-C409-421F-AD63-1CEEBD67C0EF}" destId="{BDDF9E03-1EFC-4FB0-97D3-FE9E2A08B65E}" srcOrd="0" destOrd="0" presId="urn:microsoft.com/office/officeart/2008/layout/NameandTitleOrganizationalChart"/>
    <dgm:cxn modelId="{FF5FFA1E-9A9F-4201-AD7E-5C87F1E271C5}" type="presParOf" srcId="{CBDC69CD-C409-421F-AD63-1CEEBD67C0EF}" destId="{E7F00D1B-B843-42A1-9342-27764EC54C84}" srcOrd="1" destOrd="0" presId="urn:microsoft.com/office/officeart/2008/layout/NameandTitleOrganizationalChart"/>
    <dgm:cxn modelId="{7E429C40-381C-4A1F-A153-361CC1090E81}" type="presParOf" srcId="{CBDC69CD-C409-421F-AD63-1CEEBD67C0EF}" destId="{1091CC88-9604-4546-BC1F-E9DCEA99301E}" srcOrd="2" destOrd="0" presId="urn:microsoft.com/office/officeart/2008/layout/NameandTitleOrganizationalChart"/>
    <dgm:cxn modelId="{FB4A9FC3-8DF0-48BA-8281-9012B0A3CEBF}" type="presParOf" srcId="{0B2E493E-F9C6-4614-8EBE-968E1071FD69}" destId="{78E6A660-6B9B-4BE7-80AF-4D654345F056}" srcOrd="1" destOrd="0" presId="urn:microsoft.com/office/officeart/2008/layout/NameandTitleOrganizationalChart"/>
    <dgm:cxn modelId="{1C8DE85A-508A-4B8F-9517-48DEF6DE1ED4}" type="presParOf" srcId="{0B2E493E-F9C6-4614-8EBE-968E1071FD69}" destId="{55EB398A-42B5-4470-99A2-BA4BF70ECC57}" srcOrd="2" destOrd="0" presId="urn:microsoft.com/office/officeart/2008/layout/NameandTitleOrganizationalChart"/>
    <dgm:cxn modelId="{BAFB68EE-E2D6-456E-B92C-9EBC58128663}" type="presParOf" srcId="{B04FB300-8ADF-4357-9D28-32FE091BF0A3}" destId="{7C6ED2D6-4900-4EA7-8692-C51061F20298}" srcOrd="12" destOrd="0" presId="urn:microsoft.com/office/officeart/2008/layout/NameandTitleOrganizationalChart"/>
    <dgm:cxn modelId="{26AFB26D-9241-4C6D-8B57-FB223CD13507}" type="presParOf" srcId="{B04FB300-8ADF-4357-9D28-32FE091BF0A3}" destId="{8D71813B-3FB4-4E1F-B728-4A44A9CC751C}" srcOrd="13" destOrd="0" presId="urn:microsoft.com/office/officeart/2008/layout/NameandTitleOrganizationalChart"/>
    <dgm:cxn modelId="{284CAD74-98CD-4575-9CCF-F673406B5223}" type="presParOf" srcId="{8D71813B-3FB4-4E1F-B728-4A44A9CC751C}" destId="{9C4DD016-193E-4648-979F-F4601664B491}" srcOrd="0" destOrd="0" presId="urn:microsoft.com/office/officeart/2008/layout/NameandTitleOrganizationalChart"/>
    <dgm:cxn modelId="{F8A64372-1B5B-4FE3-8A56-E3B2D11EF0B5}" type="presParOf" srcId="{9C4DD016-193E-4648-979F-F4601664B491}" destId="{85046179-23AD-49F1-9D3B-F62C6C9100D8}" srcOrd="0" destOrd="0" presId="urn:microsoft.com/office/officeart/2008/layout/NameandTitleOrganizationalChart"/>
    <dgm:cxn modelId="{14850B20-3DC2-49B9-BEFE-52266BD82E37}" type="presParOf" srcId="{9C4DD016-193E-4648-979F-F4601664B491}" destId="{D66AB1EE-4ABF-439C-92DC-18FA3CB388C9}" srcOrd="1" destOrd="0" presId="urn:microsoft.com/office/officeart/2008/layout/NameandTitleOrganizationalChart"/>
    <dgm:cxn modelId="{323E712B-B0F4-4D8D-A183-B2AE2020C7E2}" type="presParOf" srcId="{9C4DD016-193E-4648-979F-F4601664B491}" destId="{22E50674-7F91-4C6E-B408-8C3433DFE842}" srcOrd="2" destOrd="0" presId="urn:microsoft.com/office/officeart/2008/layout/NameandTitleOrganizationalChart"/>
    <dgm:cxn modelId="{BC713FCB-17ED-4DB6-9C3B-7CBE5462847C}" type="presParOf" srcId="{8D71813B-3FB4-4E1F-B728-4A44A9CC751C}" destId="{3F116EB2-E90E-4B6E-89B7-BC8DD2A505B9}" srcOrd="1" destOrd="0" presId="urn:microsoft.com/office/officeart/2008/layout/NameandTitleOrganizationalChart"/>
    <dgm:cxn modelId="{7C631FCB-8258-4440-A214-C2E8D2BA4912}" type="presParOf" srcId="{3F116EB2-E90E-4B6E-89B7-BC8DD2A505B9}" destId="{45A3272C-B36B-4946-B226-05849A734865}" srcOrd="0" destOrd="0" presId="urn:microsoft.com/office/officeart/2008/layout/NameandTitleOrganizationalChart"/>
    <dgm:cxn modelId="{551BB2B6-056E-4AA7-A594-83C7A70657D3}" type="presParOf" srcId="{3F116EB2-E90E-4B6E-89B7-BC8DD2A505B9}" destId="{B2693C46-C48D-4C0D-B3D8-A19C4965003A}" srcOrd="1" destOrd="0" presId="urn:microsoft.com/office/officeart/2008/layout/NameandTitleOrganizationalChart"/>
    <dgm:cxn modelId="{D86DB1D1-F0E5-4996-9BDE-C44333C02F66}" type="presParOf" srcId="{B2693C46-C48D-4C0D-B3D8-A19C4965003A}" destId="{9C1607C9-2E68-4BD8-AF4A-98C145BCAAA2}" srcOrd="0" destOrd="0" presId="urn:microsoft.com/office/officeart/2008/layout/NameandTitleOrganizationalChart"/>
    <dgm:cxn modelId="{85AE1B2B-56DB-4DC3-8B3E-AEA08B1FFE67}" type="presParOf" srcId="{9C1607C9-2E68-4BD8-AF4A-98C145BCAAA2}" destId="{1589EA19-0B01-46D1-8496-1F5AD420ACB1}" srcOrd="0" destOrd="0" presId="urn:microsoft.com/office/officeart/2008/layout/NameandTitleOrganizationalChart"/>
    <dgm:cxn modelId="{F981ACC0-BAC1-415B-9A21-39A1F062D8CA}" type="presParOf" srcId="{9C1607C9-2E68-4BD8-AF4A-98C145BCAAA2}" destId="{7D36E9BC-6523-4D8A-A656-93FBA31DD057}" srcOrd="1" destOrd="0" presId="urn:microsoft.com/office/officeart/2008/layout/NameandTitleOrganizationalChart"/>
    <dgm:cxn modelId="{AD9C2ED4-CCEC-4CB7-AF13-E2E26DED5631}" type="presParOf" srcId="{9C1607C9-2E68-4BD8-AF4A-98C145BCAAA2}" destId="{2D171ACD-C4E4-4207-B5AE-86BD74C5A408}" srcOrd="2" destOrd="0" presId="urn:microsoft.com/office/officeart/2008/layout/NameandTitleOrganizationalChart"/>
    <dgm:cxn modelId="{65F9E805-F2D4-4968-984F-64C29934206A}" type="presParOf" srcId="{B2693C46-C48D-4C0D-B3D8-A19C4965003A}" destId="{5643A83A-DB81-4C49-9622-8D3C354CCAF8}" srcOrd="1" destOrd="0" presId="urn:microsoft.com/office/officeart/2008/layout/NameandTitleOrganizationalChart"/>
    <dgm:cxn modelId="{FB0763AB-DB5B-4905-A925-1E16BC900066}" type="presParOf" srcId="{B2693C46-C48D-4C0D-B3D8-A19C4965003A}" destId="{1BB1B81F-7525-45FE-998E-C62304A92BD0}" srcOrd="2" destOrd="0" presId="urn:microsoft.com/office/officeart/2008/layout/NameandTitleOrganizationalChart"/>
    <dgm:cxn modelId="{AF1D3BB4-E18C-439E-9AEA-9D5C632A47B8}" type="presParOf" srcId="{8D71813B-3FB4-4E1F-B728-4A44A9CC751C}" destId="{7BBCAAB0-BFC3-4091-B81F-C0096FE5AB5B}" srcOrd="2" destOrd="0" presId="urn:microsoft.com/office/officeart/2008/layout/NameandTitleOrganizationalChart"/>
    <dgm:cxn modelId="{B9C27B00-51B1-497E-81DC-FA42CF7F34E2}" type="presParOf" srcId="{C4DF540C-F661-4D3A-A2B1-12B4C53D2D59}" destId="{B5DC7217-0AE0-4C1A-BB43-8CBC5B836B9F}" srcOrd="2" destOrd="0" presId="urn:microsoft.com/office/officeart/2008/layout/NameandTitleOrganizational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5A3272C-B36B-4946-B226-05849A734865}">
      <dsp:nvSpPr>
        <dsp:cNvPr id="0" name=""/>
        <dsp:cNvSpPr/>
      </dsp:nvSpPr>
      <dsp:spPr>
        <a:xfrm>
          <a:off x="9426749" y="1958837"/>
          <a:ext cx="91440" cy="265418"/>
        </a:xfrm>
        <a:custGeom>
          <a:avLst/>
          <a:gdLst/>
          <a:ahLst/>
          <a:cxnLst/>
          <a:rect l="0" t="0" r="0" b="0"/>
          <a:pathLst>
            <a:path>
              <a:moveTo>
                <a:pt x="45720" y="0"/>
              </a:moveTo>
              <a:lnTo>
                <a:pt x="45720" y="26541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C6ED2D6-4900-4EA7-8692-C51061F20298}">
      <dsp:nvSpPr>
        <dsp:cNvPr id="0" name=""/>
        <dsp:cNvSpPr/>
      </dsp:nvSpPr>
      <dsp:spPr>
        <a:xfrm>
          <a:off x="5901413" y="1234040"/>
          <a:ext cx="3571055" cy="265418"/>
        </a:xfrm>
        <a:custGeom>
          <a:avLst/>
          <a:gdLst/>
          <a:ahLst/>
          <a:cxnLst/>
          <a:rect l="0" t="0" r="0" b="0"/>
          <a:pathLst>
            <a:path>
              <a:moveTo>
                <a:pt x="0" y="0"/>
              </a:moveTo>
              <a:lnTo>
                <a:pt x="0" y="158230"/>
              </a:lnTo>
              <a:lnTo>
                <a:pt x="3571055" y="158230"/>
              </a:lnTo>
              <a:lnTo>
                <a:pt x="3571055" y="265418"/>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E4374895-1752-4F5F-9A73-54E64BF2DD70}">
      <dsp:nvSpPr>
        <dsp:cNvPr id="0" name=""/>
        <dsp:cNvSpPr/>
      </dsp:nvSpPr>
      <dsp:spPr>
        <a:xfrm>
          <a:off x="5901413" y="1234040"/>
          <a:ext cx="2380703" cy="265418"/>
        </a:xfrm>
        <a:custGeom>
          <a:avLst/>
          <a:gdLst/>
          <a:ahLst/>
          <a:cxnLst/>
          <a:rect l="0" t="0" r="0" b="0"/>
          <a:pathLst>
            <a:path>
              <a:moveTo>
                <a:pt x="0" y="0"/>
              </a:moveTo>
              <a:lnTo>
                <a:pt x="0" y="158230"/>
              </a:lnTo>
              <a:lnTo>
                <a:pt x="2380703" y="158230"/>
              </a:lnTo>
              <a:lnTo>
                <a:pt x="2380703" y="265418"/>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5A9B5EE-3966-4BA1-A476-8ED5922AC31F}">
      <dsp:nvSpPr>
        <dsp:cNvPr id="0" name=""/>
        <dsp:cNvSpPr/>
      </dsp:nvSpPr>
      <dsp:spPr>
        <a:xfrm>
          <a:off x="5901413" y="1234040"/>
          <a:ext cx="1190351" cy="265418"/>
        </a:xfrm>
        <a:custGeom>
          <a:avLst/>
          <a:gdLst/>
          <a:ahLst/>
          <a:cxnLst/>
          <a:rect l="0" t="0" r="0" b="0"/>
          <a:pathLst>
            <a:path>
              <a:moveTo>
                <a:pt x="0" y="0"/>
              </a:moveTo>
              <a:lnTo>
                <a:pt x="0" y="158230"/>
              </a:lnTo>
              <a:lnTo>
                <a:pt x="1190351" y="158230"/>
              </a:lnTo>
              <a:lnTo>
                <a:pt x="1190351" y="265418"/>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FC13B85-4C43-4CA6-BF44-2CA3F03A3D02}">
      <dsp:nvSpPr>
        <dsp:cNvPr id="0" name=""/>
        <dsp:cNvSpPr/>
      </dsp:nvSpPr>
      <dsp:spPr>
        <a:xfrm>
          <a:off x="5855693" y="1958837"/>
          <a:ext cx="91440" cy="265418"/>
        </a:xfrm>
        <a:custGeom>
          <a:avLst/>
          <a:gdLst/>
          <a:ahLst/>
          <a:cxnLst/>
          <a:rect l="0" t="0" r="0" b="0"/>
          <a:pathLst>
            <a:path>
              <a:moveTo>
                <a:pt x="45720" y="0"/>
              </a:moveTo>
              <a:lnTo>
                <a:pt x="45720" y="26541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EFA90FE-1F66-4648-A25B-E09F64738BC9}">
      <dsp:nvSpPr>
        <dsp:cNvPr id="0" name=""/>
        <dsp:cNvSpPr/>
      </dsp:nvSpPr>
      <dsp:spPr>
        <a:xfrm>
          <a:off x="5855693" y="1234040"/>
          <a:ext cx="91440" cy="265418"/>
        </a:xfrm>
        <a:custGeom>
          <a:avLst/>
          <a:gdLst/>
          <a:ahLst/>
          <a:cxnLst/>
          <a:rect l="0" t="0" r="0" b="0"/>
          <a:pathLst>
            <a:path>
              <a:moveTo>
                <a:pt x="45720" y="0"/>
              </a:moveTo>
              <a:lnTo>
                <a:pt x="45720" y="265418"/>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63074CB-1C9D-4A2B-A77C-5CF26070D2DD}">
      <dsp:nvSpPr>
        <dsp:cNvPr id="0" name=""/>
        <dsp:cNvSpPr/>
      </dsp:nvSpPr>
      <dsp:spPr>
        <a:xfrm>
          <a:off x="4665342" y="1958837"/>
          <a:ext cx="91440" cy="265418"/>
        </a:xfrm>
        <a:custGeom>
          <a:avLst/>
          <a:gdLst/>
          <a:ahLst/>
          <a:cxnLst/>
          <a:rect l="0" t="0" r="0" b="0"/>
          <a:pathLst>
            <a:path>
              <a:moveTo>
                <a:pt x="45720" y="0"/>
              </a:moveTo>
              <a:lnTo>
                <a:pt x="45720" y="26541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584DF6B-0172-490B-A1FE-A417604A39EE}">
      <dsp:nvSpPr>
        <dsp:cNvPr id="0" name=""/>
        <dsp:cNvSpPr/>
      </dsp:nvSpPr>
      <dsp:spPr>
        <a:xfrm>
          <a:off x="4711062" y="1234040"/>
          <a:ext cx="1190351" cy="265418"/>
        </a:xfrm>
        <a:custGeom>
          <a:avLst/>
          <a:gdLst/>
          <a:ahLst/>
          <a:cxnLst/>
          <a:rect l="0" t="0" r="0" b="0"/>
          <a:pathLst>
            <a:path>
              <a:moveTo>
                <a:pt x="1190351" y="0"/>
              </a:moveTo>
              <a:lnTo>
                <a:pt x="1190351" y="158230"/>
              </a:lnTo>
              <a:lnTo>
                <a:pt x="0" y="158230"/>
              </a:lnTo>
              <a:lnTo>
                <a:pt x="0" y="265418"/>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95DC516-F06E-49BC-9877-EE56C857017C}">
      <dsp:nvSpPr>
        <dsp:cNvPr id="0" name=""/>
        <dsp:cNvSpPr/>
      </dsp:nvSpPr>
      <dsp:spPr>
        <a:xfrm>
          <a:off x="3474990" y="1958837"/>
          <a:ext cx="91440" cy="265418"/>
        </a:xfrm>
        <a:custGeom>
          <a:avLst/>
          <a:gdLst/>
          <a:ahLst/>
          <a:cxnLst/>
          <a:rect l="0" t="0" r="0" b="0"/>
          <a:pathLst>
            <a:path>
              <a:moveTo>
                <a:pt x="45720" y="0"/>
              </a:moveTo>
              <a:lnTo>
                <a:pt x="45720" y="26541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ADF9F7C-C9B5-45A5-A8BD-3021AD50F2F4}">
      <dsp:nvSpPr>
        <dsp:cNvPr id="0" name=""/>
        <dsp:cNvSpPr/>
      </dsp:nvSpPr>
      <dsp:spPr>
        <a:xfrm>
          <a:off x="3520710" y="1234040"/>
          <a:ext cx="2380703" cy="265418"/>
        </a:xfrm>
        <a:custGeom>
          <a:avLst/>
          <a:gdLst/>
          <a:ahLst/>
          <a:cxnLst/>
          <a:rect l="0" t="0" r="0" b="0"/>
          <a:pathLst>
            <a:path>
              <a:moveTo>
                <a:pt x="2380703" y="0"/>
              </a:moveTo>
              <a:lnTo>
                <a:pt x="2380703" y="158230"/>
              </a:lnTo>
              <a:lnTo>
                <a:pt x="0" y="158230"/>
              </a:lnTo>
              <a:lnTo>
                <a:pt x="0" y="265418"/>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5A3E529-A2CE-4CF1-A4E3-E07D1CB34103}">
      <dsp:nvSpPr>
        <dsp:cNvPr id="0" name=""/>
        <dsp:cNvSpPr/>
      </dsp:nvSpPr>
      <dsp:spPr>
        <a:xfrm>
          <a:off x="2178807" y="2683635"/>
          <a:ext cx="151550" cy="495108"/>
        </a:xfrm>
        <a:custGeom>
          <a:avLst/>
          <a:gdLst/>
          <a:ahLst/>
          <a:cxnLst/>
          <a:rect l="0" t="0" r="0" b="0"/>
          <a:pathLst>
            <a:path>
              <a:moveTo>
                <a:pt x="151550" y="0"/>
              </a:moveTo>
              <a:lnTo>
                <a:pt x="151550" y="495108"/>
              </a:lnTo>
              <a:lnTo>
                <a:pt x="0" y="49510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5668A59-8D8B-4EF9-A62A-68E438AFCF33}">
      <dsp:nvSpPr>
        <dsp:cNvPr id="0" name=""/>
        <dsp:cNvSpPr/>
      </dsp:nvSpPr>
      <dsp:spPr>
        <a:xfrm>
          <a:off x="3369159" y="4133230"/>
          <a:ext cx="151550" cy="495108"/>
        </a:xfrm>
        <a:custGeom>
          <a:avLst/>
          <a:gdLst/>
          <a:ahLst/>
          <a:cxnLst/>
          <a:rect l="0" t="0" r="0" b="0"/>
          <a:pathLst>
            <a:path>
              <a:moveTo>
                <a:pt x="151550" y="0"/>
              </a:moveTo>
              <a:lnTo>
                <a:pt x="151550" y="495108"/>
              </a:lnTo>
              <a:lnTo>
                <a:pt x="0" y="49510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89B57E5-791C-4374-8997-C09D90A10A2C}">
      <dsp:nvSpPr>
        <dsp:cNvPr id="0" name=""/>
        <dsp:cNvSpPr/>
      </dsp:nvSpPr>
      <dsp:spPr>
        <a:xfrm>
          <a:off x="3474990" y="4133230"/>
          <a:ext cx="91440" cy="990216"/>
        </a:xfrm>
        <a:custGeom>
          <a:avLst/>
          <a:gdLst/>
          <a:ahLst/>
          <a:cxnLst/>
          <a:rect l="0" t="0" r="0" b="0"/>
          <a:pathLst>
            <a:path>
              <a:moveTo>
                <a:pt x="45720" y="0"/>
              </a:moveTo>
              <a:lnTo>
                <a:pt x="45720" y="99021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56A22E3-0A1F-4A14-8C12-15B0DB00F686}">
      <dsp:nvSpPr>
        <dsp:cNvPr id="0" name=""/>
        <dsp:cNvSpPr/>
      </dsp:nvSpPr>
      <dsp:spPr>
        <a:xfrm>
          <a:off x="2330358" y="2683635"/>
          <a:ext cx="1190351" cy="990216"/>
        </a:xfrm>
        <a:custGeom>
          <a:avLst/>
          <a:gdLst/>
          <a:ahLst/>
          <a:cxnLst/>
          <a:rect l="0" t="0" r="0" b="0"/>
          <a:pathLst>
            <a:path>
              <a:moveTo>
                <a:pt x="0" y="0"/>
              </a:moveTo>
              <a:lnTo>
                <a:pt x="0" y="883028"/>
              </a:lnTo>
              <a:lnTo>
                <a:pt x="1190351" y="883028"/>
              </a:lnTo>
              <a:lnTo>
                <a:pt x="1190351" y="99021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7B83D2E-DB0F-49C9-9860-F3CE4AECA6D9}">
      <dsp:nvSpPr>
        <dsp:cNvPr id="0" name=""/>
        <dsp:cNvSpPr/>
      </dsp:nvSpPr>
      <dsp:spPr>
        <a:xfrm>
          <a:off x="2178807" y="4133230"/>
          <a:ext cx="151550" cy="495108"/>
        </a:xfrm>
        <a:custGeom>
          <a:avLst/>
          <a:gdLst/>
          <a:ahLst/>
          <a:cxnLst/>
          <a:rect l="0" t="0" r="0" b="0"/>
          <a:pathLst>
            <a:path>
              <a:moveTo>
                <a:pt x="151550" y="0"/>
              </a:moveTo>
              <a:lnTo>
                <a:pt x="151550" y="495108"/>
              </a:lnTo>
              <a:lnTo>
                <a:pt x="0" y="49510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4D2D71-1392-4C80-91D2-4B680BC66626}">
      <dsp:nvSpPr>
        <dsp:cNvPr id="0" name=""/>
        <dsp:cNvSpPr/>
      </dsp:nvSpPr>
      <dsp:spPr>
        <a:xfrm>
          <a:off x="2284638" y="4133230"/>
          <a:ext cx="91440" cy="990216"/>
        </a:xfrm>
        <a:custGeom>
          <a:avLst/>
          <a:gdLst/>
          <a:ahLst/>
          <a:cxnLst/>
          <a:rect l="0" t="0" r="0" b="0"/>
          <a:pathLst>
            <a:path>
              <a:moveTo>
                <a:pt x="45720" y="0"/>
              </a:moveTo>
              <a:lnTo>
                <a:pt x="45720" y="99021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198A820-F703-4E54-83E6-25EE37E7499C}">
      <dsp:nvSpPr>
        <dsp:cNvPr id="0" name=""/>
        <dsp:cNvSpPr/>
      </dsp:nvSpPr>
      <dsp:spPr>
        <a:xfrm>
          <a:off x="2284638" y="2683635"/>
          <a:ext cx="91440" cy="990216"/>
        </a:xfrm>
        <a:custGeom>
          <a:avLst/>
          <a:gdLst/>
          <a:ahLst/>
          <a:cxnLst/>
          <a:rect l="0" t="0" r="0" b="0"/>
          <a:pathLst>
            <a:path>
              <a:moveTo>
                <a:pt x="45720" y="0"/>
              </a:moveTo>
              <a:lnTo>
                <a:pt x="45720" y="99021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8CA21E3-989D-4239-9B62-39ACEEF5B25D}">
      <dsp:nvSpPr>
        <dsp:cNvPr id="0" name=""/>
        <dsp:cNvSpPr/>
      </dsp:nvSpPr>
      <dsp:spPr>
        <a:xfrm>
          <a:off x="988455" y="4133230"/>
          <a:ext cx="151550" cy="495108"/>
        </a:xfrm>
        <a:custGeom>
          <a:avLst/>
          <a:gdLst/>
          <a:ahLst/>
          <a:cxnLst/>
          <a:rect l="0" t="0" r="0" b="0"/>
          <a:pathLst>
            <a:path>
              <a:moveTo>
                <a:pt x="151550" y="0"/>
              </a:moveTo>
              <a:lnTo>
                <a:pt x="151550" y="495108"/>
              </a:lnTo>
              <a:lnTo>
                <a:pt x="0" y="49510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5183F29-06A8-40F8-B9FE-BD9FE821B652}">
      <dsp:nvSpPr>
        <dsp:cNvPr id="0" name=""/>
        <dsp:cNvSpPr/>
      </dsp:nvSpPr>
      <dsp:spPr>
        <a:xfrm>
          <a:off x="988455" y="5582826"/>
          <a:ext cx="151550" cy="495108"/>
        </a:xfrm>
        <a:custGeom>
          <a:avLst/>
          <a:gdLst/>
          <a:ahLst/>
          <a:cxnLst/>
          <a:rect l="0" t="0" r="0" b="0"/>
          <a:pathLst>
            <a:path>
              <a:moveTo>
                <a:pt x="151550" y="0"/>
              </a:moveTo>
              <a:lnTo>
                <a:pt x="151550" y="495108"/>
              </a:lnTo>
              <a:lnTo>
                <a:pt x="0" y="49510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66C3FB0-5E8A-4EAE-AF8E-463DCAE8E9B7}">
      <dsp:nvSpPr>
        <dsp:cNvPr id="0" name=""/>
        <dsp:cNvSpPr/>
      </dsp:nvSpPr>
      <dsp:spPr>
        <a:xfrm>
          <a:off x="1094286" y="5582826"/>
          <a:ext cx="91440" cy="990216"/>
        </a:xfrm>
        <a:custGeom>
          <a:avLst/>
          <a:gdLst/>
          <a:ahLst/>
          <a:cxnLst/>
          <a:rect l="0" t="0" r="0" b="0"/>
          <a:pathLst>
            <a:path>
              <a:moveTo>
                <a:pt x="45720" y="0"/>
              </a:moveTo>
              <a:lnTo>
                <a:pt x="45720" y="99021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2A64DE7-E430-4EB5-ACA5-FCBE9A283AF3}">
      <dsp:nvSpPr>
        <dsp:cNvPr id="0" name=""/>
        <dsp:cNvSpPr/>
      </dsp:nvSpPr>
      <dsp:spPr>
        <a:xfrm>
          <a:off x="1094286" y="4133230"/>
          <a:ext cx="91440" cy="990216"/>
        </a:xfrm>
        <a:custGeom>
          <a:avLst/>
          <a:gdLst/>
          <a:ahLst/>
          <a:cxnLst/>
          <a:rect l="0" t="0" r="0" b="0"/>
          <a:pathLst>
            <a:path>
              <a:moveTo>
                <a:pt x="45720" y="0"/>
              </a:moveTo>
              <a:lnTo>
                <a:pt x="45720" y="99021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56FE36A-8B14-4EA5-A353-B0522F0F28B2}">
      <dsp:nvSpPr>
        <dsp:cNvPr id="0" name=""/>
        <dsp:cNvSpPr/>
      </dsp:nvSpPr>
      <dsp:spPr>
        <a:xfrm>
          <a:off x="1140006" y="2683635"/>
          <a:ext cx="1190351" cy="990216"/>
        </a:xfrm>
        <a:custGeom>
          <a:avLst/>
          <a:gdLst/>
          <a:ahLst/>
          <a:cxnLst/>
          <a:rect l="0" t="0" r="0" b="0"/>
          <a:pathLst>
            <a:path>
              <a:moveTo>
                <a:pt x="1190351" y="0"/>
              </a:moveTo>
              <a:lnTo>
                <a:pt x="1190351" y="883028"/>
              </a:lnTo>
              <a:lnTo>
                <a:pt x="0" y="883028"/>
              </a:lnTo>
              <a:lnTo>
                <a:pt x="0" y="99021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96F1C4A-22C8-42B3-9B93-7AA5BF47B753}">
      <dsp:nvSpPr>
        <dsp:cNvPr id="0" name=""/>
        <dsp:cNvSpPr/>
      </dsp:nvSpPr>
      <dsp:spPr>
        <a:xfrm>
          <a:off x="2284638" y="1958837"/>
          <a:ext cx="91440" cy="265418"/>
        </a:xfrm>
        <a:custGeom>
          <a:avLst/>
          <a:gdLst/>
          <a:ahLst/>
          <a:cxnLst/>
          <a:rect l="0" t="0" r="0" b="0"/>
          <a:pathLst>
            <a:path>
              <a:moveTo>
                <a:pt x="45720" y="0"/>
              </a:moveTo>
              <a:lnTo>
                <a:pt x="45720" y="26541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0D6DB19-E9A6-408A-AABB-9591DDFF39B1}">
      <dsp:nvSpPr>
        <dsp:cNvPr id="0" name=""/>
        <dsp:cNvSpPr/>
      </dsp:nvSpPr>
      <dsp:spPr>
        <a:xfrm>
          <a:off x="2330358" y="1234040"/>
          <a:ext cx="3571055" cy="265418"/>
        </a:xfrm>
        <a:custGeom>
          <a:avLst/>
          <a:gdLst/>
          <a:ahLst/>
          <a:cxnLst/>
          <a:rect l="0" t="0" r="0" b="0"/>
          <a:pathLst>
            <a:path>
              <a:moveTo>
                <a:pt x="3571055" y="0"/>
              </a:moveTo>
              <a:lnTo>
                <a:pt x="3571055" y="158230"/>
              </a:lnTo>
              <a:lnTo>
                <a:pt x="0" y="158230"/>
              </a:lnTo>
              <a:lnTo>
                <a:pt x="0" y="265418"/>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E2757086-4F40-434C-9B39-4444615AD9D8}">
      <dsp:nvSpPr>
        <dsp:cNvPr id="0" name=""/>
        <dsp:cNvSpPr/>
      </dsp:nvSpPr>
      <dsp:spPr>
        <a:xfrm>
          <a:off x="5457788" y="774661"/>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Captain</a:t>
          </a:r>
          <a:endParaRPr lang="uk-UA" sz="900" kern="1200"/>
        </a:p>
      </dsp:txBody>
      <dsp:txXfrm>
        <a:off x="5457788" y="774661"/>
        <a:ext cx="887250" cy="459378"/>
      </dsp:txXfrm>
    </dsp:sp>
    <dsp:sp modelId="{6A8E391D-D40B-499D-9705-1AECB16D8C54}">
      <dsp:nvSpPr>
        <dsp:cNvPr id="0" name=""/>
        <dsp:cNvSpPr/>
      </dsp:nvSpPr>
      <dsp:spPr>
        <a:xfrm>
          <a:off x="5635238" y="1131956"/>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5635238" y="1131956"/>
        <a:ext cx="798525" cy="153126"/>
      </dsp:txXfrm>
    </dsp:sp>
    <dsp:sp modelId="{8908F471-EB57-43CF-B802-F67648EE2761}">
      <dsp:nvSpPr>
        <dsp:cNvPr id="0" name=""/>
        <dsp:cNvSpPr/>
      </dsp:nvSpPr>
      <dsp:spPr>
        <a:xfrm>
          <a:off x="1886733" y="1499459"/>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Wards Watchlord | Grand Civilar</a:t>
          </a:r>
          <a:endParaRPr lang="uk-UA" sz="900" kern="1200"/>
        </a:p>
      </dsp:txBody>
      <dsp:txXfrm>
        <a:off x="1886733" y="1499459"/>
        <a:ext cx="887250" cy="459378"/>
      </dsp:txXfrm>
    </dsp:sp>
    <dsp:sp modelId="{E5FA98AE-B187-4E14-AC91-9404103CD7F9}">
      <dsp:nvSpPr>
        <dsp:cNvPr id="0" name=""/>
        <dsp:cNvSpPr/>
      </dsp:nvSpPr>
      <dsp:spPr>
        <a:xfrm>
          <a:off x="2064183" y="1856753"/>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2064183" y="1856753"/>
        <a:ext cx="798525" cy="153126"/>
      </dsp:txXfrm>
    </dsp:sp>
    <dsp:sp modelId="{F4FDBF42-3C04-420E-B99A-B4FA919948ED}">
      <dsp:nvSpPr>
        <dsp:cNvPr id="0" name=""/>
        <dsp:cNvSpPr/>
      </dsp:nvSpPr>
      <dsp:spPr>
        <a:xfrm>
          <a:off x="1886733" y="2224256"/>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Ward</a:t>
          </a:r>
          <a:endParaRPr lang="uk-UA" sz="900" kern="1200"/>
        </a:p>
      </dsp:txBody>
      <dsp:txXfrm>
        <a:off x="1886733" y="2224256"/>
        <a:ext cx="887250" cy="459378"/>
      </dsp:txXfrm>
    </dsp:sp>
    <dsp:sp modelId="{E2C5E244-E76B-4AED-B4BD-6AB43E79EC59}">
      <dsp:nvSpPr>
        <dsp:cNvPr id="0" name=""/>
        <dsp:cNvSpPr/>
      </dsp:nvSpPr>
      <dsp:spPr>
        <a:xfrm>
          <a:off x="2064183" y="2581551"/>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2064183" y="2581551"/>
        <a:ext cx="798525" cy="153126"/>
      </dsp:txXfrm>
    </dsp:sp>
    <dsp:sp modelId="{5689CC79-D4A4-4EEE-846C-61C4F18BE256}">
      <dsp:nvSpPr>
        <dsp:cNvPr id="0" name=""/>
        <dsp:cNvSpPr/>
      </dsp:nvSpPr>
      <dsp:spPr>
        <a:xfrm>
          <a:off x="696381" y="3673852"/>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Guardpost</a:t>
          </a:r>
          <a:endParaRPr lang="uk-UA" sz="900" kern="1200"/>
        </a:p>
      </dsp:txBody>
      <dsp:txXfrm>
        <a:off x="696381" y="3673852"/>
        <a:ext cx="887250" cy="459378"/>
      </dsp:txXfrm>
    </dsp:sp>
    <dsp:sp modelId="{B148A985-BB6D-4FE2-B263-34A605759BE0}">
      <dsp:nvSpPr>
        <dsp:cNvPr id="0" name=""/>
        <dsp:cNvSpPr/>
      </dsp:nvSpPr>
      <dsp:spPr>
        <a:xfrm>
          <a:off x="873831" y="4031146"/>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873831" y="4031146"/>
        <a:ext cx="798525" cy="153126"/>
      </dsp:txXfrm>
    </dsp:sp>
    <dsp:sp modelId="{E468C23C-6243-43D0-88F1-9C3DDC050DCD}">
      <dsp:nvSpPr>
        <dsp:cNvPr id="0" name=""/>
        <dsp:cNvSpPr/>
      </dsp:nvSpPr>
      <dsp:spPr>
        <a:xfrm>
          <a:off x="696381" y="5123447"/>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Patrol</a:t>
          </a:r>
          <a:endParaRPr lang="uk-UA" sz="900" kern="1200"/>
        </a:p>
      </dsp:txBody>
      <dsp:txXfrm>
        <a:off x="696381" y="5123447"/>
        <a:ext cx="887250" cy="459378"/>
      </dsp:txXfrm>
    </dsp:sp>
    <dsp:sp modelId="{3CF71640-EBC9-49A7-855E-29B74742AAEA}">
      <dsp:nvSpPr>
        <dsp:cNvPr id="0" name=""/>
        <dsp:cNvSpPr/>
      </dsp:nvSpPr>
      <dsp:spPr>
        <a:xfrm>
          <a:off x="873831" y="5480741"/>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873831" y="5480741"/>
        <a:ext cx="798525" cy="153126"/>
      </dsp:txXfrm>
    </dsp:sp>
    <dsp:sp modelId="{7082B054-CB94-4F9B-A5A2-0C9A95AFF35E}">
      <dsp:nvSpPr>
        <dsp:cNvPr id="0" name=""/>
        <dsp:cNvSpPr/>
      </dsp:nvSpPr>
      <dsp:spPr>
        <a:xfrm>
          <a:off x="696381" y="6573042"/>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Patrolmen</a:t>
          </a:r>
          <a:endParaRPr lang="uk-UA" sz="900" kern="1200"/>
        </a:p>
      </dsp:txBody>
      <dsp:txXfrm>
        <a:off x="696381" y="6573042"/>
        <a:ext cx="887250" cy="459378"/>
      </dsp:txXfrm>
    </dsp:sp>
    <dsp:sp modelId="{548B3110-D001-4599-BE6D-0F30E221EAB6}">
      <dsp:nvSpPr>
        <dsp:cNvPr id="0" name=""/>
        <dsp:cNvSpPr/>
      </dsp:nvSpPr>
      <dsp:spPr>
        <a:xfrm>
          <a:off x="873831" y="6930337"/>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873831" y="6930337"/>
        <a:ext cx="798525" cy="153126"/>
      </dsp:txXfrm>
    </dsp:sp>
    <dsp:sp modelId="{97C88635-7774-4D4B-B030-524D8828766B}">
      <dsp:nvSpPr>
        <dsp:cNvPr id="0" name=""/>
        <dsp:cNvSpPr/>
      </dsp:nvSpPr>
      <dsp:spPr>
        <a:xfrm>
          <a:off x="101205" y="5848245"/>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Civilar</a:t>
          </a:r>
          <a:endParaRPr lang="uk-UA" sz="900" kern="1200"/>
        </a:p>
      </dsp:txBody>
      <dsp:txXfrm>
        <a:off x="101205" y="5848245"/>
        <a:ext cx="887250" cy="459378"/>
      </dsp:txXfrm>
    </dsp:sp>
    <dsp:sp modelId="{CEB2D24D-8CB4-4287-B2E9-8EECBF9D188F}">
      <dsp:nvSpPr>
        <dsp:cNvPr id="0" name=""/>
        <dsp:cNvSpPr/>
      </dsp:nvSpPr>
      <dsp:spPr>
        <a:xfrm>
          <a:off x="278655" y="6205539"/>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278655" y="6205539"/>
        <a:ext cx="798525" cy="153126"/>
      </dsp:txXfrm>
    </dsp:sp>
    <dsp:sp modelId="{A68D6724-77A8-4D73-A68B-1E3462404829}">
      <dsp:nvSpPr>
        <dsp:cNvPr id="0" name=""/>
        <dsp:cNvSpPr/>
      </dsp:nvSpPr>
      <dsp:spPr>
        <a:xfrm>
          <a:off x="101205" y="4398649"/>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Senior Civilar</a:t>
          </a:r>
          <a:endParaRPr lang="uk-UA" sz="900" kern="1200"/>
        </a:p>
      </dsp:txBody>
      <dsp:txXfrm>
        <a:off x="101205" y="4398649"/>
        <a:ext cx="887250" cy="459378"/>
      </dsp:txXfrm>
    </dsp:sp>
    <dsp:sp modelId="{92D2F38E-35D7-4184-9C6A-9B4F499520C6}">
      <dsp:nvSpPr>
        <dsp:cNvPr id="0" name=""/>
        <dsp:cNvSpPr/>
      </dsp:nvSpPr>
      <dsp:spPr>
        <a:xfrm>
          <a:off x="278655" y="4755944"/>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278655" y="4755944"/>
        <a:ext cx="798525" cy="153126"/>
      </dsp:txXfrm>
    </dsp:sp>
    <dsp:sp modelId="{6BA249CA-ED11-48A7-AB06-2ED53F763D7B}">
      <dsp:nvSpPr>
        <dsp:cNvPr id="0" name=""/>
        <dsp:cNvSpPr/>
      </dsp:nvSpPr>
      <dsp:spPr>
        <a:xfrm>
          <a:off x="1886733" y="3673852"/>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Skulks</a:t>
          </a:r>
          <a:endParaRPr lang="uk-UA" sz="900" kern="1200"/>
        </a:p>
      </dsp:txBody>
      <dsp:txXfrm>
        <a:off x="1886733" y="3673852"/>
        <a:ext cx="887250" cy="459378"/>
      </dsp:txXfrm>
    </dsp:sp>
    <dsp:sp modelId="{4F50EB72-F6B1-4DB4-A3C4-FF0275E48E97}">
      <dsp:nvSpPr>
        <dsp:cNvPr id="0" name=""/>
        <dsp:cNvSpPr/>
      </dsp:nvSpPr>
      <dsp:spPr>
        <a:xfrm>
          <a:off x="2064183" y="4031146"/>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2064183" y="4031146"/>
        <a:ext cx="798525" cy="153126"/>
      </dsp:txXfrm>
    </dsp:sp>
    <dsp:sp modelId="{1002DC7E-428D-4292-90AA-F07F73450AAE}">
      <dsp:nvSpPr>
        <dsp:cNvPr id="0" name=""/>
        <dsp:cNvSpPr/>
      </dsp:nvSpPr>
      <dsp:spPr>
        <a:xfrm>
          <a:off x="1886733" y="5123447"/>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6 rangers or rogues</a:t>
          </a:r>
          <a:endParaRPr lang="uk-UA" sz="900" kern="1200"/>
        </a:p>
      </dsp:txBody>
      <dsp:txXfrm>
        <a:off x="1886733" y="5123447"/>
        <a:ext cx="887250" cy="459378"/>
      </dsp:txXfrm>
    </dsp:sp>
    <dsp:sp modelId="{C9E74548-A4FA-4E91-8150-068AB9444A4F}">
      <dsp:nvSpPr>
        <dsp:cNvPr id="0" name=""/>
        <dsp:cNvSpPr/>
      </dsp:nvSpPr>
      <dsp:spPr>
        <a:xfrm>
          <a:off x="2064183" y="5480741"/>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2064183" y="5480741"/>
        <a:ext cx="798525" cy="153126"/>
      </dsp:txXfrm>
    </dsp:sp>
    <dsp:sp modelId="{8EB568DD-E929-4CAE-BC2F-A64AC835F10F}">
      <dsp:nvSpPr>
        <dsp:cNvPr id="0" name=""/>
        <dsp:cNvSpPr/>
      </dsp:nvSpPr>
      <dsp:spPr>
        <a:xfrm>
          <a:off x="1291557" y="4398649"/>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Senior Skulk</a:t>
          </a:r>
          <a:endParaRPr lang="uk-UA" sz="900" kern="1200"/>
        </a:p>
      </dsp:txBody>
      <dsp:txXfrm>
        <a:off x="1291557" y="4398649"/>
        <a:ext cx="887250" cy="459378"/>
      </dsp:txXfrm>
    </dsp:sp>
    <dsp:sp modelId="{A1A068FF-1191-4D87-9632-ED5D53A5A75F}">
      <dsp:nvSpPr>
        <dsp:cNvPr id="0" name=""/>
        <dsp:cNvSpPr/>
      </dsp:nvSpPr>
      <dsp:spPr>
        <a:xfrm>
          <a:off x="1469007" y="4755944"/>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1469007" y="4755944"/>
        <a:ext cx="798525" cy="153126"/>
      </dsp:txXfrm>
    </dsp:sp>
    <dsp:sp modelId="{7E78E95B-74D4-48AD-B0B8-F07D3A459EE9}">
      <dsp:nvSpPr>
        <dsp:cNvPr id="0" name=""/>
        <dsp:cNvSpPr/>
      </dsp:nvSpPr>
      <dsp:spPr>
        <a:xfrm>
          <a:off x="3077085" y="3673852"/>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Arcanum</a:t>
          </a:r>
          <a:endParaRPr lang="uk-UA" sz="900" kern="1200"/>
        </a:p>
      </dsp:txBody>
      <dsp:txXfrm>
        <a:off x="3077085" y="3673852"/>
        <a:ext cx="887250" cy="459378"/>
      </dsp:txXfrm>
    </dsp:sp>
    <dsp:sp modelId="{8CE67D24-3D78-4B24-AE5B-673F511E8B7F}">
      <dsp:nvSpPr>
        <dsp:cNvPr id="0" name=""/>
        <dsp:cNvSpPr/>
      </dsp:nvSpPr>
      <dsp:spPr>
        <a:xfrm>
          <a:off x="3254535" y="4031146"/>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3254535" y="4031146"/>
        <a:ext cx="798525" cy="153126"/>
      </dsp:txXfrm>
    </dsp:sp>
    <dsp:sp modelId="{7CFA13A4-ECFA-46CE-9FF8-DF3BFEAFE1CF}">
      <dsp:nvSpPr>
        <dsp:cNvPr id="0" name=""/>
        <dsp:cNvSpPr/>
      </dsp:nvSpPr>
      <dsp:spPr>
        <a:xfrm>
          <a:off x="3077085" y="5123447"/>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6 Watch Wizards</a:t>
          </a:r>
          <a:endParaRPr lang="uk-UA" sz="900" kern="1200"/>
        </a:p>
      </dsp:txBody>
      <dsp:txXfrm>
        <a:off x="3077085" y="5123447"/>
        <a:ext cx="887250" cy="459378"/>
      </dsp:txXfrm>
    </dsp:sp>
    <dsp:sp modelId="{17FB3985-9D97-4ED9-B055-86284D7AA2CC}">
      <dsp:nvSpPr>
        <dsp:cNvPr id="0" name=""/>
        <dsp:cNvSpPr/>
      </dsp:nvSpPr>
      <dsp:spPr>
        <a:xfrm>
          <a:off x="3254535" y="5480741"/>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3254535" y="5480741"/>
        <a:ext cx="798525" cy="153126"/>
      </dsp:txXfrm>
    </dsp:sp>
    <dsp:sp modelId="{80D7E633-B1D8-490F-919B-13C7121ACA9E}">
      <dsp:nvSpPr>
        <dsp:cNvPr id="0" name=""/>
        <dsp:cNvSpPr/>
      </dsp:nvSpPr>
      <dsp:spPr>
        <a:xfrm>
          <a:off x="2481909" y="4398649"/>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Senior Watch Wizard</a:t>
          </a:r>
          <a:endParaRPr lang="uk-UA" sz="900" kern="1200"/>
        </a:p>
      </dsp:txBody>
      <dsp:txXfrm>
        <a:off x="2481909" y="4398649"/>
        <a:ext cx="887250" cy="459378"/>
      </dsp:txXfrm>
    </dsp:sp>
    <dsp:sp modelId="{4EDF70E1-BFCB-496D-8C14-FD2924F3443B}">
      <dsp:nvSpPr>
        <dsp:cNvPr id="0" name=""/>
        <dsp:cNvSpPr/>
      </dsp:nvSpPr>
      <dsp:spPr>
        <a:xfrm>
          <a:off x="2659359" y="4755944"/>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2659359" y="4755944"/>
        <a:ext cx="798525" cy="153126"/>
      </dsp:txXfrm>
    </dsp:sp>
    <dsp:sp modelId="{8EA7CA68-C0D1-4BFE-B145-B088185D613E}">
      <dsp:nvSpPr>
        <dsp:cNvPr id="0" name=""/>
        <dsp:cNvSpPr/>
      </dsp:nvSpPr>
      <dsp:spPr>
        <a:xfrm>
          <a:off x="1291557" y="2949054"/>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Ward Civilar</a:t>
          </a:r>
          <a:endParaRPr lang="uk-UA" sz="900" kern="1200"/>
        </a:p>
      </dsp:txBody>
      <dsp:txXfrm>
        <a:off x="1291557" y="2949054"/>
        <a:ext cx="887250" cy="459378"/>
      </dsp:txXfrm>
    </dsp:sp>
    <dsp:sp modelId="{4B72D4AB-B437-47A1-9C77-5140BD9A2C12}">
      <dsp:nvSpPr>
        <dsp:cNvPr id="0" name=""/>
        <dsp:cNvSpPr/>
      </dsp:nvSpPr>
      <dsp:spPr>
        <a:xfrm>
          <a:off x="1469007" y="3306349"/>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1469007" y="3306349"/>
        <a:ext cx="798525" cy="153126"/>
      </dsp:txXfrm>
    </dsp:sp>
    <dsp:sp modelId="{A58F4EA7-C459-468A-B9FA-1BAED32F8162}">
      <dsp:nvSpPr>
        <dsp:cNvPr id="0" name=""/>
        <dsp:cNvSpPr/>
      </dsp:nvSpPr>
      <dsp:spPr>
        <a:xfrm>
          <a:off x="3077085" y="1499459"/>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Mage Civilar</a:t>
          </a:r>
          <a:endParaRPr lang="uk-UA" sz="900" kern="1200"/>
        </a:p>
      </dsp:txBody>
      <dsp:txXfrm>
        <a:off x="3077085" y="1499459"/>
        <a:ext cx="887250" cy="459378"/>
      </dsp:txXfrm>
    </dsp:sp>
    <dsp:sp modelId="{65377D30-E1DE-4AB8-878C-6CF4DD3857C4}">
      <dsp:nvSpPr>
        <dsp:cNvPr id="0" name=""/>
        <dsp:cNvSpPr/>
      </dsp:nvSpPr>
      <dsp:spPr>
        <a:xfrm>
          <a:off x="3254535" y="1856753"/>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3254535" y="1856753"/>
        <a:ext cx="798525" cy="153126"/>
      </dsp:txXfrm>
    </dsp:sp>
    <dsp:sp modelId="{30564485-3D6E-4200-ACA0-B40A05C836FE}">
      <dsp:nvSpPr>
        <dsp:cNvPr id="0" name=""/>
        <dsp:cNvSpPr/>
      </dsp:nvSpPr>
      <dsp:spPr>
        <a:xfrm>
          <a:off x="3077085" y="2224256"/>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Arcanums</a:t>
          </a:r>
          <a:endParaRPr lang="uk-UA" sz="900" kern="1200"/>
        </a:p>
      </dsp:txBody>
      <dsp:txXfrm>
        <a:off x="3077085" y="2224256"/>
        <a:ext cx="887250" cy="459378"/>
      </dsp:txXfrm>
    </dsp:sp>
    <dsp:sp modelId="{42C1F490-1CBA-4B5D-82E7-A8A4EE09D209}">
      <dsp:nvSpPr>
        <dsp:cNvPr id="0" name=""/>
        <dsp:cNvSpPr/>
      </dsp:nvSpPr>
      <dsp:spPr>
        <a:xfrm>
          <a:off x="3254535" y="2581551"/>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3254535" y="2581551"/>
        <a:ext cx="798525" cy="153126"/>
      </dsp:txXfrm>
    </dsp:sp>
    <dsp:sp modelId="{5A6BD0A0-4B78-44EE-9D33-7A3B78733FD5}">
      <dsp:nvSpPr>
        <dsp:cNvPr id="0" name=""/>
        <dsp:cNvSpPr/>
      </dsp:nvSpPr>
      <dsp:spPr>
        <a:xfrm>
          <a:off x="4267436" y="1499459"/>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Senior Armmaster</a:t>
          </a:r>
          <a:endParaRPr lang="uk-UA" sz="900" kern="1200"/>
        </a:p>
      </dsp:txBody>
      <dsp:txXfrm>
        <a:off x="4267436" y="1499459"/>
        <a:ext cx="887250" cy="459378"/>
      </dsp:txXfrm>
    </dsp:sp>
    <dsp:sp modelId="{3EBE8B1A-250D-4F51-953F-EEDB4E854459}">
      <dsp:nvSpPr>
        <dsp:cNvPr id="0" name=""/>
        <dsp:cNvSpPr/>
      </dsp:nvSpPr>
      <dsp:spPr>
        <a:xfrm>
          <a:off x="4444886" y="1856753"/>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US" sz="800" kern="1200"/>
            <a:t>Belarkyn Vanjelar</a:t>
          </a:r>
          <a:endParaRPr lang="uk-UA" sz="800" kern="1200"/>
        </a:p>
      </dsp:txBody>
      <dsp:txXfrm>
        <a:off x="4444886" y="1856753"/>
        <a:ext cx="798525" cy="153126"/>
      </dsp:txXfrm>
    </dsp:sp>
    <dsp:sp modelId="{B125BFC4-0EB3-4390-AABB-A62F4215A86F}">
      <dsp:nvSpPr>
        <dsp:cNvPr id="0" name=""/>
        <dsp:cNvSpPr/>
      </dsp:nvSpPr>
      <dsp:spPr>
        <a:xfrm>
          <a:off x="4267436" y="2224256"/>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Armories</a:t>
          </a:r>
          <a:endParaRPr lang="uk-UA" sz="900" kern="1200"/>
        </a:p>
      </dsp:txBody>
      <dsp:txXfrm>
        <a:off x="4267436" y="2224256"/>
        <a:ext cx="887250" cy="459378"/>
      </dsp:txXfrm>
    </dsp:sp>
    <dsp:sp modelId="{1DBD73C5-A2D1-4182-A29B-E2C2643B1199}">
      <dsp:nvSpPr>
        <dsp:cNvPr id="0" name=""/>
        <dsp:cNvSpPr/>
      </dsp:nvSpPr>
      <dsp:spPr>
        <a:xfrm>
          <a:off x="4444886" y="2581551"/>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4444886" y="2581551"/>
        <a:ext cx="798525" cy="153126"/>
      </dsp:txXfrm>
    </dsp:sp>
    <dsp:sp modelId="{676C61A3-FE93-4704-9B1E-6D220422CD77}">
      <dsp:nvSpPr>
        <dsp:cNvPr id="0" name=""/>
        <dsp:cNvSpPr/>
      </dsp:nvSpPr>
      <dsp:spPr>
        <a:xfrm>
          <a:off x="5457788" y="1499459"/>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Thief-takers Watchlord</a:t>
          </a:r>
          <a:endParaRPr lang="uk-UA" sz="900" kern="1200"/>
        </a:p>
      </dsp:txBody>
      <dsp:txXfrm>
        <a:off x="5457788" y="1499459"/>
        <a:ext cx="887250" cy="459378"/>
      </dsp:txXfrm>
    </dsp:sp>
    <dsp:sp modelId="{83F277B6-8B2C-4F2A-84BE-CDDC06A04CD3}">
      <dsp:nvSpPr>
        <dsp:cNvPr id="0" name=""/>
        <dsp:cNvSpPr/>
      </dsp:nvSpPr>
      <dsp:spPr>
        <a:xfrm>
          <a:off x="5635238" y="1856753"/>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5635238" y="1856753"/>
        <a:ext cx="798525" cy="153126"/>
      </dsp:txXfrm>
    </dsp:sp>
    <dsp:sp modelId="{230036EB-04B7-4407-AF88-AB0468020DEB}">
      <dsp:nvSpPr>
        <dsp:cNvPr id="0" name=""/>
        <dsp:cNvSpPr/>
      </dsp:nvSpPr>
      <dsp:spPr>
        <a:xfrm>
          <a:off x="5457788" y="2224256"/>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Thief takers</a:t>
          </a:r>
          <a:endParaRPr lang="uk-UA" sz="900" kern="1200"/>
        </a:p>
      </dsp:txBody>
      <dsp:txXfrm>
        <a:off x="5457788" y="2224256"/>
        <a:ext cx="887250" cy="459378"/>
      </dsp:txXfrm>
    </dsp:sp>
    <dsp:sp modelId="{D8513D49-28C9-4896-8542-876E39F429E4}">
      <dsp:nvSpPr>
        <dsp:cNvPr id="0" name=""/>
        <dsp:cNvSpPr/>
      </dsp:nvSpPr>
      <dsp:spPr>
        <a:xfrm>
          <a:off x="5635238" y="2581551"/>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5635238" y="2581551"/>
        <a:ext cx="798525" cy="153126"/>
      </dsp:txXfrm>
    </dsp:sp>
    <dsp:sp modelId="{5D0FCE8D-E381-4B85-8DA3-772A78EBF103}">
      <dsp:nvSpPr>
        <dsp:cNvPr id="0" name=""/>
        <dsp:cNvSpPr/>
      </dsp:nvSpPr>
      <dsp:spPr>
        <a:xfrm>
          <a:off x="6648140" y="1499459"/>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Notary Watchlord</a:t>
          </a:r>
          <a:endParaRPr lang="uk-UA" sz="900" kern="1200"/>
        </a:p>
      </dsp:txBody>
      <dsp:txXfrm>
        <a:off x="6648140" y="1499459"/>
        <a:ext cx="887250" cy="459378"/>
      </dsp:txXfrm>
    </dsp:sp>
    <dsp:sp modelId="{49B5C606-09BC-44D2-8C5F-4C5CA016FA09}">
      <dsp:nvSpPr>
        <dsp:cNvPr id="0" name=""/>
        <dsp:cNvSpPr/>
      </dsp:nvSpPr>
      <dsp:spPr>
        <a:xfrm>
          <a:off x="6825590" y="1856753"/>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r>
            <a:rPr lang="en-US" sz="1000" b="0" i="0" u="none" kern="1200"/>
            <a:t>Zara Dleiyr</a:t>
          </a:r>
          <a:endParaRPr lang="uk-UA" sz="1000" kern="1200"/>
        </a:p>
      </dsp:txBody>
      <dsp:txXfrm>
        <a:off x="6825590" y="1856753"/>
        <a:ext cx="798525" cy="153126"/>
      </dsp:txXfrm>
    </dsp:sp>
    <dsp:sp modelId="{BDDF9E03-1EFC-4FB0-97D3-FE9E2A08B65E}">
      <dsp:nvSpPr>
        <dsp:cNvPr id="0" name=""/>
        <dsp:cNvSpPr/>
      </dsp:nvSpPr>
      <dsp:spPr>
        <a:xfrm>
          <a:off x="7838492" y="1499459"/>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Vault Watchlord</a:t>
          </a:r>
          <a:endParaRPr lang="uk-UA" sz="900" kern="1200"/>
        </a:p>
      </dsp:txBody>
      <dsp:txXfrm>
        <a:off x="7838492" y="1499459"/>
        <a:ext cx="887250" cy="459378"/>
      </dsp:txXfrm>
    </dsp:sp>
    <dsp:sp modelId="{E7F00D1B-B843-42A1-9342-27764EC54C84}">
      <dsp:nvSpPr>
        <dsp:cNvPr id="0" name=""/>
        <dsp:cNvSpPr/>
      </dsp:nvSpPr>
      <dsp:spPr>
        <a:xfrm>
          <a:off x="8015942" y="1856753"/>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8015942" y="1856753"/>
        <a:ext cx="798525" cy="153126"/>
      </dsp:txXfrm>
    </dsp:sp>
    <dsp:sp modelId="{85046179-23AD-49F1-9D3B-F62C6C9100D8}">
      <dsp:nvSpPr>
        <dsp:cNvPr id="0" name=""/>
        <dsp:cNvSpPr/>
      </dsp:nvSpPr>
      <dsp:spPr>
        <a:xfrm>
          <a:off x="9028844" y="1499459"/>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r>
            <a:rPr lang="en-US" sz="900" kern="1200"/>
            <a:t>Whip Watchlord</a:t>
          </a:r>
          <a:endParaRPr lang="uk-UA" sz="900" kern="1200"/>
        </a:p>
      </dsp:txBody>
      <dsp:txXfrm>
        <a:off x="9028844" y="1499459"/>
        <a:ext cx="887250" cy="459378"/>
      </dsp:txXfrm>
    </dsp:sp>
    <dsp:sp modelId="{D66AB1EE-4ABF-439C-92DC-18FA3CB388C9}">
      <dsp:nvSpPr>
        <dsp:cNvPr id="0" name=""/>
        <dsp:cNvSpPr/>
      </dsp:nvSpPr>
      <dsp:spPr>
        <a:xfrm>
          <a:off x="9206294" y="1856753"/>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9206294" y="1856753"/>
        <a:ext cx="798525" cy="153126"/>
      </dsp:txXfrm>
    </dsp:sp>
    <dsp:sp modelId="{1589EA19-0B01-46D1-8496-1F5AD420ACB1}">
      <dsp:nvSpPr>
        <dsp:cNvPr id="0" name=""/>
        <dsp:cNvSpPr/>
      </dsp:nvSpPr>
      <dsp:spPr>
        <a:xfrm>
          <a:off x="9028844" y="2224256"/>
          <a:ext cx="887250" cy="45937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64823" numCol="1" spcCol="1270" anchor="ctr" anchorCtr="0">
          <a:noAutofit/>
        </a:bodyPr>
        <a:lstStyle/>
        <a:p>
          <a:pPr marL="0" lvl="0" indent="0" algn="ctr" defTabSz="400050">
            <a:lnSpc>
              <a:spcPct val="90000"/>
            </a:lnSpc>
            <a:spcBef>
              <a:spcPct val="0"/>
            </a:spcBef>
            <a:spcAft>
              <a:spcPct val="35000"/>
            </a:spcAft>
            <a:buNone/>
          </a:pPr>
          <a:endParaRPr lang="uk-UA" sz="900" kern="1200"/>
        </a:p>
      </dsp:txBody>
      <dsp:txXfrm>
        <a:off x="9028844" y="2224256"/>
        <a:ext cx="887250" cy="459378"/>
      </dsp:txXfrm>
    </dsp:sp>
    <dsp:sp modelId="{7D36E9BC-6523-4D8A-A656-93FBA31DD057}">
      <dsp:nvSpPr>
        <dsp:cNvPr id="0" name=""/>
        <dsp:cNvSpPr/>
      </dsp:nvSpPr>
      <dsp:spPr>
        <a:xfrm>
          <a:off x="9206294" y="2581551"/>
          <a:ext cx="798525" cy="15312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5400" tIns="6350" rIns="25400" bIns="6350" numCol="1" spcCol="1270" anchor="ctr" anchorCtr="0">
          <a:noAutofit/>
        </a:bodyPr>
        <a:lstStyle/>
        <a:p>
          <a:pPr marL="0" lvl="0" indent="0" algn="r" defTabSz="444500">
            <a:lnSpc>
              <a:spcPct val="90000"/>
            </a:lnSpc>
            <a:spcBef>
              <a:spcPct val="0"/>
            </a:spcBef>
            <a:spcAft>
              <a:spcPct val="35000"/>
            </a:spcAft>
            <a:buNone/>
          </a:pPr>
          <a:endParaRPr lang="uk-UA" sz="1000" kern="1200"/>
        </a:p>
      </dsp:txBody>
      <dsp:txXfrm>
        <a:off x="9206294" y="2581551"/>
        <a:ext cx="798525" cy="153126"/>
      </dsp:txXfrm>
    </dsp:sp>
  </dsp:spTree>
</dsp:drawing>
</file>

<file path=xl/diagrams/layout1.xml><?xml version="1.0" encoding="utf-8"?>
<dgm:layoutDef xmlns:dgm="http://schemas.openxmlformats.org/drawingml/2006/diagram" xmlns:a="http://schemas.openxmlformats.org/drawingml/2006/main" uniqueId="urn:microsoft.com/office/officeart/2008/layout/NameandTitleOrganizationalChart">
  <dgm:title val=""/>
  <dgm:desc val=""/>
  <dgm:catLst>
    <dgm:cat type="hierarchy" pri="125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1" styleLbl="fgAcc0">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alg type="conn">
                            <dgm:param type="connRout" val="bend"/>
                            <dgm:param type="dim" val="1D"/>
                            <dgm:param type="endSty" val="noArr"/>
                            <dgm:param type="begPts" val="bCtr"/>
                            <dgm:param type="endPts" val="tCtr"/>
                            <dgm:param type="bendPt" val="end"/>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41" func="var" arg="hierBranch" op="equ" val="hang">
                    <dgm:layoutNode name="Name42">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3">
                    <dgm:layoutNode name="Name44">
                      <dgm:choose name="Name45">
                        <dgm:if name="Name46" axis="self" func="depth" op="lte" val="2">
                          <dgm:choose name="Name47">
                            <dgm:if name="Name48" axis="par ch" ptType="node asst" func="cnt" op="gte" val="1">
                              <dgm:alg type="conn">
                                <dgm:param type="connRout" val="bend"/>
                                <dgm:param type="dim" val="1D"/>
                                <dgm:param type="endSty" val="noArr"/>
                                <dgm:param type="begPts" val="bCtr"/>
                                <dgm:param type="endPts" val="midL midR"/>
                              </dgm:alg>
                            </dgm:if>
                            <dgm:else name="Name49">
                              <dgm:alg type="conn">
                                <dgm:param type="connRout" val="bend"/>
                                <dgm:param type="dim" val="1D"/>
                                <dgm:param type="endSty" val="noArr"/>
                                <dgm:param type="begPts" val="bCtr"/>
                                <dgm:param type="endPts" val="midL midR"/>
                                <dgm:param type="srcNode" val="rootConnector1"/>
                              </dgm:alg>
                            </dgm:else>
                          </dgm:choose>
                        </dgm:if>
                        <dgm:else name="Name50">
                          <dgm:choose name="Name51">
                            <dgm:if name="Name52" axis="par ch" ptType="node asst" func="cnt" op="gte" val="1">
                              <dgm:alg type="conn">
                                <dgm:param type="connRout" val="bend"/>
                                <dgm:param type="dim" val="1D"/>
                                <dgm:param type="endSty" val="noArr"/>
                                <dgm:param type="begPts" val="bCtr"/>
                                <dgm:param type="endPts" val="midL midR"/>
                              </dgm:alg>
                            </dgm:if>
                            <dgm:else name="Name53">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54">
                  <dgm:if name="Name55" func="var" arg="hierBranch" op="equ" val="l">
                    <dgm:choose name="Name56">
                      <dgm:if name="Name57"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58">
                        <dgm:alg type="hierRoot">
                          <dgm:param type="hierAlign" val="tR"/>
                        </dgm:alg>
                        <dgm:shape xmlns:r="http://schemas.openxmlformats.org/officeDocument/2006/relationships" r:blip="">
                          <dgm:adjLst/>
                        </dgm:shape>
                        <dgm:presOf/>
                        <dgm:constrLst>
                          <dgm:constr type="alignOff" val="0.25"/>
                        </dgm:constrLst>
                      </dgm:else>
                    </dgm:choose>
                  </dgm:if>
                  <dgm:if name="Name59" func="var" arg="hierBranch" op="equ" val="r">
                    <dgm:choose name="Name60">
                      <dgm:if name="Name61"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2">
                        <dgm:alg type="hierRoot">
                          <dgm:param type="hierAlign" val="tL"/>
                        </dgm:alg>
                        <dgm:shape xmlns:r="http://schemas.openxmlformats.org/officeDocument/2006/relationships" r:blip="">
                          <dgm:adjLst/>
                        </dgm:shape>
                        <dgm:presOf/>
                        <dgm:constrLst>
                          <dgm:constr type="alignOff" val="0.25"/>
                        </dgm:constrLst>
                      </dgm:else>
                    </dgm:choose>
                  </dgm:if>
                  <dgm:if name="Name63"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64"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65">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66">
                    <dgm:if name="Name67" func="var" arg="hierBranch" op="equ" val="init">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68" func="var" arg="hierBranch" op="equ" val="l">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69" func="var" arg="hierBranch" op="equ" val="r">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70">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styleLbl="node1">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2" styleLbl="fgAcc1">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71">
                    <dgm:if name="Name72" func="var" arg="hierBranch" op="equ" val="l">
                      <dgm:alg type="hierChild">
                        <dgm:param type="chAlign" val="r"/>
                        <dgm:param type="linDir" val="fromT"/>
                      </dgm:alg>
                    </dgm:if>
                    <dgm:if name="Name73" func="var" arg="hierBranch" op="equ" val="r">
                      <dgm:alg type="hierChild">
                        <dgm:param type="chAlign" val="l"/>
                        <dgm:param type="linDir" val="fromT"/>
                      </dgm:alg>
                    </dgm:if>
                    <dgm:if name="Name74" func="var" arg="hierBranch" op="equ" val="hang">
                      <dgm:choose name="Name75">
                        <dgm:if name="Name76" func="var" arg="dir" op="equ" val="norm">
                          <dgm:alg type="hierChild">
                            <dgm:param type="chAlign" val="l"/>
                            <dgm:param type="linDir" val="fromL"/>
                            <dgm:param type="secChAlign" val="t"/>
                            <dgm:param type="secLinDir" val="fromT"/>
                          </dgm:alg>
                        </dgm:if>
                        <dgm:else name="Name77">
                          <dgm:alg type="hierChild">
                            <dgm:param type="chAlign" val="l"/>
                            <dgm:param type="linDir" val="fromR"/>
                            <dgm:param type="secChAlign" val="t"/>
                            <dgm:param type="secLinDir" val="fromT"/>
                          </dgm:alg>
                        </dgm:else>
                      </dgm:choose>
                    </dgm:if>
                    <dgm:if name="Name78" func="var" arg="hierBranch" op="equ" val="std">
                      <dgm:choose name="Name79">
                        <dgm:if name="Name80" func="var" arg="dir" op="equ" val="norm">
                          <dgm:alg type="hierChild"/>
                        </dgm:if>
                        <dgm:else name="Name81">
                          <dgm:alg type="hierChild">
                            <dgm:param type="linDir" val="fromR"/>
                          </dgm:alg>
                        </dgm:else>
                      </dgm:choose>
                    </dgm:if>
                    <dgm:if name="Name82" func="var" arg="hierBranch" op="equ" val="init">
                      <dgm:choose name="Name83">
                        <dgm:if name="Name84" func="var" arg="dir" op="equ" val="norm">
                          <dgm:alg type="hierChild"/>
                        </dgm:if>
                        <dgm:else name="Name85">
                          <dgm:alg type="hierChild">
                            <dgm:param type="linDir" val="fromR"/>
                          </dgm:alg>
                        </dgm:else>
                      </dgm:choose>
                    </dgm:if>
                    <dgm:else name="Name86"/>
                  </dgm:choose>
                  <dgm:shape xmlns:r="http://schemas.openxmlformats.org/officeDocument/2006/relationships" r:blip="">
                    <dgm:adjLst/>
                  </dgm:shape>
                  <dgm:presOf/>
                  <dgm:constrLst/>
                  <dgm:ruleLst/>
                  <dgm:forEach name="Name87" ref="rep2a"/>
                </dgm:layoutNode>
                <dgm:layoutNode name="hierChild5">
                  <dgm:choose name="Name88">
                    <dgm:if name="Name89" func="var" arg="dir" op="equ" val="norm">
                      <dgm:alg type="hierChild">
                        <dgm:param type="chAlign" val="l"/>
                        <dgm:param type="linDir" val="fromL"/>
                        <dgm:param type="secChAlign" val="t"/>
                        <dgm:param type="secLinDir" val="fromT"/>
                      </dgm:alg>
                    </dgm:if>
                    <dgm:else name="Name90">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91" ref="rep2b"/>
                </dgm:layoutNode>
              </dgm:layoutNode>
            </dgm:forEach>
          </dgm:layoutNode>
          <dgm:layoutNode name="hierChild3">
            <dgm:choose name="Name92">
              <dgm:if name="Name93" func="var" arg="dir" op="equ" val="norm">
                <dgm:alg type="hierChild">
                  <dgm:param type="chAlign" val="l"/>
                  <dgm:param type="linDir" val="fromL"/>
                  <dgm:param type="secChAlign" val="t"/>
                  <dgm:param type="secLinDir" val="fromT"/>
                </dgm:alg>
              </dgm:if>
              <dgm:else name="Name94">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95" axis="precedSib" ptType="parTrans" st="-1" cnt="1">
                <dgm:layoutNode name="Name96">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97">
                  <dgm:if name="Name98" func="var" arg="hierBranch" op="equ" val="l">
                    <dgm:alg type="hierRoot">
                      <dgm:param type="hierAlign" val="tR"/>
                    </dgm:alg>
                    <dgm:shape xmlns:r="http://schemas.openxmlformats.org/officeDocument/2006/relationships" r:blip="">
                      <dgm:adjLst/>
                    </dgm:shape>
                    <dgm:presOf/>
                    <dgm:constrLst>
                      <dgm:constr type="alignOff" val="0.65"/>
                    </dgm:constrLst>
                  </dgm:if>
                  <dgm:if name="Name99" func="var" arg="hierBranch" op="equ" val="r">
                    <dgm:alg type="hierRoot">
                      <dgm:param type="hierAlign" val="tL"/>
                    </dgm:alg>
                    <dgm:shape xmlns:r="http://schemas.openxmlformats.org/officeDocument/2006/relationships" r:blip="">
                      <dgm:adjLst/>
                    </dgm:shape>
                    <dgm:presOf/>
                    <dgm:constrLst>
                      <dgm:constr type="alignOff" val="0.65"/>
                    </dgm:constrLst>
                  </dgm:if>
                  <dgm:if name="Name100" func="var" arg="hierBranch" op="equ" val="hang">
                    <dgm:alg type="hierRoot"/>
                    <dgm:shape xmlns:r="http://schemas.openxmlformats.org/officeDocument/2006/relationships" r:blip="">
                      <dgm:adjLst/>
                    </dgm:shape>
                    <dgm:presOf/>
                    <dgm:constrLst>
                      <dgm:constr type="alignOff" val="0.65"/>
                    </dgm:constrLst>
                  </dgm:if>
                  <dgm:if name="Name101"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02"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103"/>
                </dgm:choose>
                <dgm:ruleLst/>
                <dgm:layoutNode name="rootComposite3">
                  <dgm:alg type="composite"/>
                  <dgm:shape xmlns:r="http://schemas.openxmlformats.org/officeDocument/2006/relationships" r:blip="">
                    <dgm:adjLst/>
                  </dgm:shape>
                  <dgm:presOf axis="self" ptType="node" cnt="1"/>
                  <dgm:choose name="Name104">
                    <dgm:if name="Name105" func="var" arg="hierBranch" op="equ" val="init">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06" func="var" arg="hierBranch" op="equ" val="l">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07" func="var" arg="hierBranch" op="equ" val="r">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08">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styleLbl="asst1">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3" styleLbl="fgAcc2">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09">
                    <dgm:if name="Name110" func="var" arg="hierBranch" op="equ" val="l">
                      <dgm:alg type="hierChild">
                        <dgm:param type="chAlign" val="r"/>
                        <dgm:param type="linDir" val="fromT"/>
                      </dgm:alg>
                    </dgm:if>
                    <dgm:if name="Name111" func="var" arg="hierBranch" op="equ" val="r">
                      <dgm:alg type="hierChild">
                        <dgm:param type="chAlign" val="l"/>
                        <dgm:param type="linDir" val="fromT"/>
                      </dgm:alg>
                    </dgm:if>
                    <dgm:if name="Name112" func="var" arg="hierBranch" op="equ" val="hang">
                      <dgm:choose name="Name113">
                        <dgm:if name="Name114" func="var" arg="dir" op="equ" val="norm">
                          <dgm:alg type="hierChild">
                            <dgm:param type="chAlign" val="l"/>
                            <dgm:param type="linDir" val="fromL"/>
                            <dgm:param type="secChAlign" val="t"/>
                            <dgm:param type="secLinDir" val="fromT"/>
                          </dgm:alg>
                        </dgm:if>
                        <dgm:else name="Name115">
                          <dgm:alg type="hierChild">
                            <dgm:param type="chAlign" val="l"/>
                            <dgm:param type="linDir" val="fromR"/>
                            <dgm:param type="secChAlign" val="t"/>
                            <dgm:param type="secLinDir" val="fromT"/>
                          </dgm:alg>
                        </dgm:else>
                      </dgm:choose>
                    </dgm:if>
                    <dgm:if name="Name116" func="var" arg="hierBranch" op="equ" val="std">
                      <dgm:choose name="Name117">
                        <dgm:if name="Name118" func="var" arg="dir" op="equ" val="norm">
                          <dgm:alg type="hierChild"/>
                        </dgm:if>
                        <dgm:else name="Name119">
                          <dgm:alg type="hierChild">
                            <dgm:param type="linDir" val="fromR"/>
                          </dgm:alg>
                        </dgm:else>
                      </dgm:choose>
                    </dgm:if>
                    <dgm:if name="Name120" func="var" arg="hierBranch" op="equ" val="init">
                      <dgm:alg type="hierChild"/>
                    </dgm:if>
                    <dgm:else name="Name121"/>
                  </dgm:choose>
                  <dgm:shape xmlns:r="http://schemas.openxmlformats.org/officeDocument/2006/relationships" r:blip="">
                    <dgm:adjLst/>
                  </dgm:shape>
                  <dgm:presOf/>
                  <dgm:constrLst/>
                  <dgm:ruleLst/>
                  <dgm:forEach name="Name122" ref="rep2a"/>
                </dgm:layoutNode>
                <dgm:layoutNode name="hierChild7">
                  <dgm:choose name="Name123">
                    <dgm:if name="Name124" func="var" arg="dir" op="equ" val="norm">
                      <dgm:alg type="hierChild">
                        <dgm:param type="chAlign" val="l"/>
                        <dgm:param type="linDir" val="fromL"/>
                        <dgm:param type="secChAlign" val="t"/>
                        <dgm:param type="secLinDir" val="fromT"/>
                      </dgm:alg>
                    </dgm:if>
                    <dgm:else name="Name12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26"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jpg"/></Relationships>
</file>

<file path=xl/drawings/_rels/drawing5.xml.rels><?xml version="1.0" encoding="UTF-8" standalone="yes"?>
<Relationships xmlns="http://schemas.openxmlformats.org/package/2006/relationships"><Relationship Id="rId1" Type="http://schemas.openxmlformats.org/officeDocument/2006/relationships/image" Target="../media/image30.jpeg"/></Relationships>
</file>

<file path=xl/drawings/_rels/drawing7.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31.jpe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8.xml.rels><?xml version="1.0" encoding="UTF-8" standalone="yes"?>
<Relationships xmlns="http://schemas.openxmlformats.org/package/2006/relationships"><Relationship Id="rId1" Type="http://schemas.openxmlformats.org/officeDocument/2006/relationships/image" Target="../media/image32.jpg"/></Relationships>
</file>

<file path=xl/drawings/_rels/drawing9.xml.rels><?xml version="1.0" encoding="UTF-8" standalone="yes"?>
<Relationships xmlns="http://schemas.openxmlformats.org/package/2006/relationships"><Relationship Id="rId8" Type="http://schemas.openxmlformats.org/officeDocument/2006/relationships/image" Target="../media/image33.jpeg"/><Relationship Id="rId3" Type="http://schemas.openxmlformats.org/officeDocument/2006/relationships/hyperlink" Target="https://forgottenrealms.fandom.com/wiki/Wine?action=edit&amp;section=4" TargetMode="External"/><Relationship Id="rId7" Type="http://schemas.openxmlformats.org/officeDocument/2006/relationships/hyperlink" Target="https://vignette.wikia.nocookie.net/forgottenrealms/images/e/e2/Ale-2e.jpg/revision/latest?cb=20170305232054" TargetMode="External"/><Relationship Id="rId2" Type="http://schemas.openxmlformats.org/officeDocument/2006/relationships/hyperlink" Target="https://forgottenrealms.fandom.com/wiki/Wine?action=edit&amp;section=3" TargetMode="External"/><Relationship Id="rId1" Type="http://schemas.openxmlformats.org/officeDocument/2006/relationships/hyperlink" Target="https://forgottenrealms.fandom.com/wiki/Wine?action=edit&amp;section=2" TargetMode="External"/><Relationship Id="rId6" Type="http://schemas.openxmlformats.org/officeDocument/2006/relationships/hyperlink" Target="https://forgottenrealms.fandom.com/wiki/Wine?action=edit&amp;section=7" TargetMode="External"/><Relationship Id="rId5" Type="http://schemas.openxmlformats.org/officeDocument/2006/relationships/hyperlink" Target="https://forgottenrealms.fandom.com/wiki/Wine?action=edit&amp;section=6" TargetMode="External"/><Relationship Id="rId4" Type="http://schemas.openxmlformats.org/officeDocument/2006/relationships/hyperlink" Target="https://forgottenrealms.fandom.com/wiki/Wine?action=edit&amp;section=5" TargetMode="External"/><Relationship Id="rId9" Type="http://schemas.openxmlformats.org/officeDocument/2006/relationships/hyperlink" Target="https://forgottenrealms.fandom.com/wiki/Ale?action=edit&amp;section=1" TargetMode="External"/></Relationships>
</file>

<file path=xl/drawings/_rels/drawing11.xml.rels><?xml version="1.0" encoding="UTF-8" standalone="yes"?>
<Relationships xmlns="http://schemas.openxmlformats.org/package/2006/relationships"><Relationship Id="rId3" Type="http://schemas.openxmlformats.org/officeDocument/2006/relationships/hyperlink" Target="http://forgottenrealms.wikia.com/wiki/Bottom_Feeder_(ship)?action=edit&amp;section=2" TargetMode="External"/><Relationship Id="rId2" Type="http://schemas.openxmlformats.org/officeDocument/2006/relationships/image" Target="../media/image34.gif"/><Relationship Id="rId1" Type="http://schemas.openxmlformats.org/officeDocument/2006/relationships/hyperlink" Target="http://forgottenrealms.wikia.com/wiki/Bottom_Feeder_(ship)?action=edit&amp;section=1" TargetMode="External"/><Relationship Id="rId4" Type="http://schemas.openxmlformats.org/officeDocument/2006/relationships/hyperlink" Target="http://forgottenrealms.wikia.com/wiki/Bottom_Feeder_(ship)?action=edit&amp;section=3" TargetMode="Externa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5</xdr:row>
      <xdr:rowOff>0</xdr:rowOff>
    </xdr:from>
    <xdr:to>
      <xdr:col>4</xdr:col>
      <xdr:colOff>171450</xdr:colOff>
      <xdr:row>5</xdr:row>
      <xdr:rowOff>171450</xdr:rowOff>
    </xdr:to>
    <xdr:pic>
      <xdr:nvPicPr>
        <xdr:cNvPr id="2" name="Рисунок 1" descr="http://archive.wizards.com/dnd/fc/moons/moon_1.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xdr:row>
      <xdr:rowOff>0</xdr:rowOff>
    </xdr:from>
    <xdr:to>
      <xdr:col>5</xdr:col>
      <xdr:colOff>171450</xdr:colOff>
      <xdr:row>5</xdr:row>
      <xdr:rowOff>171450</xdr:rowOff>
    </xdr:to>
    <xdr:pic>
      <xdr:nvPicPr>
        <xdr:cNvPr id="3" name="Рисунок 2" descr="http://archive.wizards.com/dnd/fc/moons/moon_2.jpg">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171450</xdr:colOff>
      <xdr:row>5</xdr:row>
      <xdr:rowOff>171450</xdr:rowOff>
    </xdr:to>
    <xdr:pic>
      <xdr:nvPicPr>
        <xdr:cNvPr id="4" name="Рисунок 3" descr="http://archive.wizards.com/dnd/fc/moons/moon_2.jp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7</xdr:col>
      <xdr:colOff>171450</xdr:colOff>
      <xdr:row>5</xdr:row>
      <xdr:rowOff>171450</xdr:rowOff>
    </xdr:to>
    <xdr:pic>
      <xdr:nvPicPr>
        <xdr:cNvPr id="5" name="Рисунок 4" descr="http://archive.wizards.com/dnd/fc/moons/moon_3.jpg">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0</xdr:rowOff>
    </xdr:from>
    <xdr:to>
      <xdr:col>8</xdr:col>
      <xdr:colOff>171450</xdr:colOff>
      <xdr:row>5</xdr:row>
      <xdr:rowOff>171450</xdr:rowOff>
    </xdr:to>
    <xdr:pic>
      <xdr:nvPicPr>
        <xdr:cNvPr id="6" name="Рисунок 5" descr="http://archive.wizards.com/dnd/fc/moons/moon_3.jpg">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171450</xdr:colOff>
      <xdr:row>5</xdr:row>
      <xdr:rowOff>171450</xdr:rowOff>
    </xdr:to>
    <xdr:pic>
      <xdr:nvPicPr>
        <xdr:cNvPr id="7" name="Рисунок 6" descr="http://archive.wizards.com/dnd/fc/moons/moon_4.jpg">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171450</xdr:colOff>
      <xdr:row>5</xdr:row>
      <xdr:rowOff>171450</xdr:rowOff>
    </xdr:to>
    <xdr:pic>
      <xdr:nvPicPr>
        <xdr:cNvPr id="8" name="Рисунок 7" descr="http://archive.wizards.com/dnd/fc/moons/moon_4.jpg">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xdr:row>
      <xdr:rowOff>0</xdr:rowOff>
    </xdr:from>
    <xdr:to>
      <xdr:col>11</xdr:col>
      <xdr:colOff>171450</xdr:colOff>
      <xdr:row>5</xdr:row>
      <xdr:rowOff>171450</xdr:rowOff>
    </xdr:to>
    <xdr:pic>
      <xdr:nvPicPr>
        <xdr:cNvPr id="9" name="Рисунок 8" descr="http://archive.wizards.com/dnd/fc/moons/moon_5.jpg">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xdr:row>
      <xdr:rowOff>0</xdr:rowOff>
    </xdr:from>
    <xdr:to>
      <xdr:col>12</xdr:col>
      <xdr:colOff>171450</xdr:colOff>
      <xdr:row>5</xdr:row>
      <xdr:rowOff>171450</xdr:rowOff>
    </xdr:to>
    <xdr:pic>
      <xdr:nvPicPr>
        <xdr:cNvPr id="10" name="Рисунок 9" descr="http://archive.wizards.com/dnd/fc/moons/moon_6.jpg">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xdr:row>
      <xdr:rowOff>0</xdr:rowOff>
    </xdr:from>
    <xdr:to>
      <xdr:col>13</xdr:col>
      <xdr:colOff>171450</xdr:colOff>
      <xdr:row>5</xdr:row>
      <xdr:rowOff>171450</xdr:rowOff>
    </xdr:to>
    <xdr:pic>
      <xdr:nvPicPr>
        <xdr:cNvPr id="11" name="Рисунок 10" descr="http://archive.wizards.com/dnd/fc/moons/moon_6.jpg">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xdr:row>
      <xdr:rowOff>0</xdr:rowOff>
    </xdr:from>
    <xdr:to>
      <xdr:col>14</xdr:col>
      <xdr:colOff>171450</xdr:colOff>
      <xdr:row>5</xdr:row>
      <xdr:rowOff>171450</xdr:rowOff>
    </xdr:to>
    <xdr:pic>
      <xdr:nvPicPr>
        <xdr:cNvPr id="12" name="Рисунок 11" descr="http://archive.wizards.com/dnd/fc/moons/moon_7.jpg">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xdr:row>
      <xdr:rowOff>0</xdr:rowOff>
    </xdr:from>
    <xdr:to>
      <xdr:col>15</xdr:col>
      <xdr:colOff>171450</xdr:colOff>
      <xdr:row>5</xdr:row>
      <xdr:rowOff>171450</xdr:rowOff>
    </xdr:to>
    <xdr:pic>
      <xdr:nvPicPr>
        <xdr:cNvPr id="13" name="Рисунок 12" descr="http://archive.wizards.com/dnd/fc/moons/moon_7.jpg">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xdr:row>
      <xdr:rowOff>0</xdr:rowOff>
    </xdr:from>
    <xdr:to>
      <xdr:col>16</xdr:col>
      <xdr:colOff>171450</xdr:colOff>
      <xdr:row>5</xdr:row>
      <xdr:rowOff>171450</xdr:rowOff>
    </xdr:to>
    <xdr:pic>
      <xdr:nvPicPr>
        <xdr:cNvPr id="14" name="Рисунок 13" descr="http://archive.wizards.com/dnd/fc/moons/moon_7.jpg">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xdr:row>
      <xdr:rowOff>0</xdr:rowOff>
    </xdr:from>
    <xdr:to>
      <xdr:col>17</xdr:col>
      <xdr:colOff>171450</xdr:colOff>
      <xdr:row>5</xdr:row>
      <xdr:rowOff>171450</xdr:rowOff>
    </xdr:to>
    <xdr:pic>
      <xdr:nvPicPr>
        <xdr:cNvPr id="15" name="Рисунок 14" descr="http://archive.wizards.com/dnd/fc/moons/moon_8.jpg">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xdr:row>
      <xdr:rowOff>0</xdr:rowOff>
    </xdr:from>
    <xdr:to>
      <xdr:col>18</xdr:col>
      <xdr:colOff>171450</xdr:colOff>
      <xdr:row>5</xdr:row>
      <xdr:rowOff>171450</xdr:rowOff>
    </xdr:to>
    <xdr:pic>
      <xdr:nvPicPr>
        <xdr:cNvPr id="16" name="Рисунок 15" descr="http://archive.wizards.com/dnd/fc/moons/moon_8.jp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xdr:row>
      <xdr:rowOff>0</xdr:rowOff>
    </xdr:from>
    <xdr:to>
      <xdr:col>19</xdr:col>
      <xdr:colOff>171450</xdr:colOff>
      <xdr:row>5</xdr:row>
      <xdr:rowOff>171450</xdr:rowOff>
    </xdr:to>
    <xdr:pic>
      <xdr:nvPicPr>
        <xdr:cNvPr id="17" name="Рисунок 16" descr="http://archive.wizards.com/dnd/fc/moons/moon_9.jp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xdr:row>
      <xdr:rowOff>0</xdr:rowOff>
    </xdr:from>
    <xdr:to>
      <xdr:col>20</xdr:col>
      <xdr:colOff>171450</xdr:colOff>
      <xdr:row>5</xdr:row>
      <xdr:rowOff>171450</xdr:rowOff>
    </xdr:to>
    <xdr:pic>
      <xdr:nvPicPr>
        <xdr:cNvPr id="18" name="Рисунок 17" descr="http://archive.wizards.com/dnd/fc/moons/moon_10.jpg">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xdr:row>
      <xdr:rowOff>0</xdr:rowOff>
    </xdr:from>
    <xdr:to>
      <xdr:col>21</xdr:col>
      <xdr:colOff>171450</xdr:colOff>
      <xdr:row>5</xdr:row>
      <xdr:rowOff>171450</xdr:rowOff>
    </xdr:to>
    <xdr:pic>
      <xdr:nvPicPr>
        <xdr:cNvPr id="19" name="Рисунок 18" descr="http://archive.wizards.com/dnd/fc/moons/moon_10.jpg">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xdr:row>
      <xdr:rowOff>0</xdr:rowOff>
    </xdr:from>
    <xdr:to>
      <xdr:col>22</xdr:col>
      <xdr:colOff>171450</xdr:colOff>
      <xdr:row>5</xdr:row>
      <xdr:rowOff>171450</xdr:rowOff>
    </xdr:to>
    <xdr:pic>
      <xdr:nvPicPr>
        <xdr:cNvPr id="20" name="Рисунок 19" descr="http://archive.wizards.com/dnd/fc/moons/moon_11.jpg">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xdr:row>
      <xdr:rowOff>0</xdr:rowOff>
    </xdr:from>
    <xdr:to>
      <xdr:col>23</xdr:col>
      <xdr:colOff>171450</xdr:colOff>
      <xdr:row>5</xdr:row>
      <xdr:rowOff>171450</xdr:rowOff>
    </xdr:to>
    <xdr:pic>
      <xdr:nvPicPr>
        <xdr:cNvPr id="21" name="Рисунок 20" descr="http://archive.wizards.com/dnd/fc/moons/moon_11.jpg">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xdr:row>
      <xdr:rowOff>0</xdr:rowOff>
    </xdr:from>
    <xdr:to>
      <xdr:col>24</xdr:col>
      <xdr:colOff>171450</xdr:colOff>
      <xdr:row>5</xdr:row>
      <xdr:rowOff>171450</xdr:rowOff>
    </xdr:to>
    <xdr:pic>
      <xdr:nvPicPr>
        <xdr:cNvPr id="22" name="Рисунок 21" descr="http://archive.wizards.com/dnd/fc/moons/moon_12.jpg">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5</xdr:row>
      <xdr:rowOff>0</xdr:rowOff>
    </xdr:from>
    <xdr:to>
      <xdr:col>25</xdr:col>
      <xdr:colOff>171450</xdr:colOff>
      <xdr:row>5</xdr:row>
      <xdr:rowOff>171450</xdr:rowOff>
    </xdr:to>
    <xdr:pic>
      <xdr:nvPicPr>
        <xdr:cNvPr id="23" name="Рисунок 22" descr="http://archive.wizards.com/dnd/fc/moons/moon_12.jpg">
          <a:extLst>
            <a:ext uri="{FF2B5EF4-FFF2-40B4-BE49-F238E27FC236}">
              <a16:creationId xmlns:a16="http://schemas.microsoft.com/office/drawing/2014/main" id="{00000000-0008-0000-0100-000017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5</xdr:row>
      <xdr:rowOff>0</xdr:rowOff>
    </xdr:from>
    <xdr:to>
      <xdr:col>26</xdr:col>
      <xdr:colOff>171450</xdr:colOff>
      <xdr:row>5</xdr:row>
      <xdr:rowOff>171450</xdr:rowOff>
    </xdr:to>
    <xdr:pic>
      <xdr:nvPicPr>
        <xdr:cNvPr id="24" name="Рисунок 23" descr="http://archive.wizards.com/dnd/fc/moons/moon_13.jpg">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5</xdr:row>
      <xdr:rowOff>0</xdr:rowOff>
    </xdr:from>
    <xdr:to>
      <xdr:col>27</xdr:col>
      <xdr:colOff>171450</xdr:colOff>
      <xdr:row>5</xdr:row>
      <xdr:rowOff>171450</xdr:rowOff>
    </xdr:to>
    <xdr:pic>
      <xdr:nvPicPr>
        <xdr:cNvPr id="25" name="Рисунок 24" descr="http://archive.wizards.com/dnd/fc/moons/moon_14.jpg">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5</xdr:row>
      <xdr:rowOff>0</xdr:rowOff>
    </xdr:from>
    <xdr:to>
      <xdr:col>28</xdr:col>
      <xdr:colOff>171450</xdr:colOff>
      <xdr:row>5</xdr:row>
      <xdr:rowOff>171450</xdr:rowOff>
    </xdr:to>
    <xdr:pic>
      <xdr:nvPicPr>
        <xdr:cNvPr id="26" name="Рисунок 25" descr="http://archive.wizards.com/dnd/fc/moons/moon_14.jpg">
          <a:extLst>
            <a:ext uri="{FF2B5EF4-FFF2-40B4-BE49-F238E27FC236}">
              <a16:creationId xmlns:a16="http://schemas.microsoft.com/office/drawing/2014/main" id="{00000000-0008-0000-0100-00001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5</xdr:row>
      <xdr:rowOff>0</xdr:rowOff>
    </xdr:from>
    <xdr:to>
      <xdr:col>29</xdr:col>
      <xdr:colOff>171450</xdr:colOff>
      <xdr:row>5</xdr:row>
      <xdr:rowOff>171450</xdr:rowOff>
    </xdr:to>
    <xdr:pic>
      <xdr:nvPicPr>
        <xdr:cNvPr id="27" name="Рисунок 26" descr="http://archive.wizards.com/dnd/fc/moons/moon_14.jpg">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5</xdr:row>
      <xdr:rowOff>0</xdr:rowOff>
    </xdr:from>
    <xdr:to>
      <xdr:col>30</xdr:col>
      <xdr:colOff>171450</xdr:colOff>
      <xdr:row>5</xdr:row>
      <xdr:rowOff>171450</xdr:rowOff>
    </xdr:to>
    <xdr:pic>
      <xdr:nvPicPr>
        <xdr:cNvPr id="28" name="Рисунок 27" descr="http://archive.wizards.com/dnd/fc/moons/moon_15.jpg">
          <a:extLst>
            <a:ext uri="{FF2B5EF4-FFF2-40B4-BE49-F238E27FC236}">
              <a16:creationId xmlns:a16="http://schemas.microsoft.com/office/drawing/2014/main" id="{00000000-0008-0000-0100-00001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5</xdr:row>
      <xdr:rowOff>0</xdr:rowOff>
    </xdr:from>
    <xdr:to>
      <xdr:col>31</xdr:col>
      <xdr:colOff>171450</xdr:colOff>
      <xdr:row>5</xdr:row>
      <xdr:rowOff>171450</xdr:rowOff>
    </xdr:to>
    <xdr:pic>
      <xdr:nvPicPr>
        <xdr:cNvPr id="29" name="Рисунок 28" descr="http://archive.wizards.com/dnd/fc/moons/moon_15.jpg">
          <a:extLst>
            <a:ext uri="{FF2B5EF4-FFF2-40B4-BE49-F238E27FC236}">
              <a16:creationId xmlns:a16="http://schemas.microsoft.com/office/drawing/2014/main" id="{00000000-0008-0000-0100-00001D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5</xdr:row>
      <xdr:rowOff>0</xdr:rowOff>
    </xdr:from>
    <xdr:to>
      <xdr:col>32</xdr:col>
      <xdr:colOff>171450</xdr:colOff>
      <xdr:row>5</xdr:row>
      <xdr:rowOff>171450</xdr:rowOff>
    </xdr:to>
    <xdr:pic>
      <xdr:nvPicPr>
        <xdr:cNvPr id="30" name="Рисунок 29" descr="http://archive.wizards.com/dnd/fc/moons/moon_16.jpg">
          <a:extLst>
            <a:ext uri="{FF2B5EF4-FFF2-40B4-BE49-F238E27FC236}">
              <a16:creationId xmlns:a16="http://schemas.microsoft.com/office/drawing/2014/main" id="{00000000-0008-0000-0100-00001E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5</xdr:row>
      <xdr:rowOff>0</xdr:rowOff>
    </xdr:from>
    <xdr:to>
      <xdr:col>33</xdr:col>
      <xdr:colOff>171450</xdr:colOff>
      <xdr:row>5</xdr:row>
      <xdr:rowOff>171450</xdr:rowOff>
    </xdr:to>
    <xdr:pic>
      <xdr:nvPicPr>
        <xdr:cNvPr id="31" name="Рисунок 30" descr="http://archive.wizards.com/dnd/fc/moons/moon_16.jpg">
          <a:extLst>
            <a:ext uri="{FF2B5EF4-FFF2-40B4-BE49-F238E27FC236}">
              <a16:creationId xmlns:a16="http://schemas.microsoft.com/office/drawing/2014/main" id="{00000000-0008-0000-0100-00001F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5</xdr:row>
      <xdr:rowOff>0</xdr:rowOff>
    </xdr:from>
    <xdr:to>
      <xdr:col>34</xdr:col>
      <xdr:colOff>171450</xdr:colOff>
      <xdr:row>5</xdr:row>
      <xdr:rowOff>171450</xdr:rowOff>
    </xdr:to>
    <xdr:pic>
      <xdr:nvPicPr>
        <xdr:cNvPr id="32" name="Рисунок 31" descr="http://archive.wizards.com/dnd/fc/moons/moon_16.jpg">
          <a:extLst>
            <a:ext uri="{FF2B5EF4-FFF2-40B4-BE49-F238E27FC236}">
              <a16:creationId xmlns:a16="http://schemas.microsoft.com/office/drawing/2014/main" id="{00000000-0008-0000-0100-000020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5</xdr:row>
      <xdr:rowOff>0</xdr:rowOff>
    </xdr:from>
    <xdr:to>
      <xdr:col>35</xdr:col>
      <xdr:colOff>171450</xdr:colOff>
      <xdr:row>5</xdr:row>
      <xdr:rowOff>171450</xdr:rowOff>
    </xdr:to>
    <xdr:pic>
      <xdr:nvPicPr>
        <xdr:cNvPr id="33" name="Рисунок 32" descr="http://archive.wizards.com/dnd/fc/moons/moon_0.jpg">
          <a:extLst>
            <a:ext uri="{FF2B5EF4-FFF2-40B4-BE49-F238E27FC236}">
              <a16:creationId xmlns:a16="http://schemas.microsoft.com/office/drawing/2014/main" id="{00000000-0008-0000-0100-000021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171450</xdr:colOff>
      <xdr:row>6</xdr:row>
      <xdr:rowOff>171450</xdr:rowOff>
    </xdr:to>
    <xdr:pic>
      <xdr:nvPicPr>
        <xdr:cNvPr id="34" name="Рисунок 33" descr="http://archive.wizards.com/dnd/fc/moons/moon_1.jpg">
          <a:extLst>
            <a:ext uri="{FF2B5EF4-FFF2-40B4-BE49-F238E27FC236}">
              <a16:creationId xmlns:a16="http://schemas.microsoft.com/office/drawing/2014/main" id="{00000000-0008-0000-0100-00002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171450</xdr:colOff>
      <xdr:row>6</xdr:row>
      <xdr:rowOff>171450</xdr:rowOff>
    </xdr:to>
    <xdr:pic>
      <xdr:nvPicPr>
        <xdr:cNvPr id="35" name="Рисунок 34" descr="http://archive.wizards.com/dnd/fc/moons/moon_2.jpg">
          <a:extLst>
            <a:ext uri="{FF2B5EF4-FFF2-40B4-BE49-F238E27FC236}">
              <a16:creationId xmlns:a16="http://schemas.microsoft.com/office/drawing/2014/main" id="{00000000-0008-0000-01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0</xdr:rowOff>
    </xdr:from>
    <xdr:to>
      <xdr:col>6</xdr:col>
      <xdr:colOff>171450</xdr:colOff>
      <xdr:row>6</xdr:row>
      <xdr:rowOff>171450</xdr:rowOff>
    </xdr:to>
    <xdr:pic>
      <xdr:nvPicPr>
        <xdr:cNvPr id="36" name="Рисунок 35" descr="http://archive.wizards.com/dnd/fc/moons/moon_2.jpg">
          <a:extLst>
            <a:ext uri="{FF2B5EF4-FFF2-40B4-BE49-F238E27FC236}">
              <a16:creationId xmlns:a16="http://schemas.microsoft.com/office/drawing/2014/main" id="{00000000-0008-0000-01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xdr:row>
      <xdr:rowOff>0</xdr:rowOff>
    </xdr:from>
    <xdr:to>
      <xdr:col>7</xdr:col>
      <xdr:colOff>171450</xdr:colOff>
      <xdr:row>6</xdr:row>
      <xdr:rowOff>171450</xdr:rowOff>
    </xdr:to>
    <xdr:pic>
      <xdr:nvPicPr>
        <xdr:cNvPr id="37" name="Рисунок 36" descr="http://archive.wizards.com/dnd/fc/moons/moon_3.jpg">
          <a:extLst>
            <a:ext uri="{FF2B5EF4-FFF2-40B4-BE49-F238E27FC236}">
              <a16:creationId xmlns:a16="http://schemas.microsoft.com/office/drawing/2014/main" id="{00000000-0008-0000-0100-00002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0</xdr:rowOff>
    </xdr:from>
    <xdr:to>
      <xdr:col>8</xdr:col>
      <xdr:colOff>171450</xdr:colOff>
      <xdr:row>6</xdr:row>
      <xdr:rowOff>171450</xdr:rowOff>
    </xdr:to>
    <xdr:pic>
      <xdr:nvPicPr>
        <xdr:cNvPr id="38" name="Рисунок 37" descr="http://archive.wizards.com/dnd/fc/moons/moon_3.jpg">
          <a:extLst>
            <a:ext uri="{FF2B5EF4-FFF2-40B4-BE49-F238E27FC236}">
              <a16:creationId xmlns:a16="http://schemas.microsoft.com/office/drawing/2014/main" id="{00000000-0008-0000-0100-00002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171450</xdr:colOff>
      <xdr:row>6</xdr:row>
      <xdr:rowOff>171450</xdr:rowOff>
    </xdr:to>
    <xdr:pic>
      <xdr:nvPicPr>
        <xdr:cNvPr id="39" name="Рисунок 38" descr="http://archive.wizards.com/dnd/fc/moons/moon_4.jpg">
          <a:extLst>
            <a:ext uri="{FF2B5EF4-FFF2-40B4-BE49-F238E27FC236}">
              <a16:creationId xmlns:a16="http://schemas.microsoft.com/office/drawing/2014/main" id="{00000000-0008-0000-0100-00002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171450</xdr:colOff>
      <xdr:row>6</xdr:row>
      <xdr:rowOff>171450</xdr:rowOff>
    </xdr:to>
    <xdr:pic>
      <xdr:nvPicPr>
        <xdr:cNvPr id="40" name="Рисунок 39" descr="http://archive.wizards.com/dnd/fc/moons/moon_4.jpg">
          <a:extLst>
            <a:ext uri="{FF2B5EF4-FFF2-40B4-BE49-F238E27FC236}">
              <a16:creationId xmlns:a16="http://schemas.microsoft.com/office/drawing/2014/main" id="{00000000-0008-0000-0100-00002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xdr:row>
      <xdr:rowOff>0</xdr:rowOff>
    </xdr:from>
    <xdr:to>
      <xdr:col>11</xdr:col>
      <xdr:colOff>171450</xdr:colOff>
      <xdr:row>6</xdr:row>
      <xdr:rowOff>171450</xdr:rowOff>
    </xdr:to>
    <xdr:pic>
      <xdr:nvPicPr>
        <xdr:cNvPr id="41" name="Рисунок 40" descr="http://archive.wizards.com/dnd/fc/moons/moon_5.jpg">
          <a:extLst>
            <a:ext uri="{FF2B5EF4-FFF2-40B4-BE49-F238E27FC236}">
              <a16:creationId xmlns:a16="http://schemas.microsoft.com/office/drawing/2014/main" id="{00000000-0008-0000-0100-00002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xdr:row>
      <xdr:rowOff>0</xdr:rowOff>
    </xdr:from>
    <xdr:to>
      <xdr:col>12</xdr:col>
      <xdr:colOff>171450</xdr:colOff>
      <xdr:row>6</xdr:row>
      <xdr:rowOff>171450</xdr:rowOff>
    </xdr:to>
    <xdr:pic>
      <xdr:nvPicPr>
        <xdr:cNvPr id="42" name="Рисунок 41" descr="http://archive.wizards.com/dnd/fc/moons/moon_6.jpg">
          <a:extLst>
            <a:ext uri="{FF2B5EF4-FFF2-40B4-BE49-F238E27FC236}">
              <a16:creationId xmlns:a16="http://schemas.microsoft.com/office/drawing/2014/main" id="{00000000-0008-0000-0100-00002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xdr:row>
      <xdr:rowOff>0</xdr:rowOff>
    </xdr:from>
    <xdr:to>
      <xdr:col>13</xdr:col>
      <xdr:colOff>171450</xdr:colOff>
      <xdr:row>6</xdr:row>
      <xdr:rowOff>171450</xdr:rowOff>
    </xdr:to>
    <xdr:pic>
      <xdr:nvPicPr>
        <xdr:cNvPr id="43" name="Рисунок 42" descr="http://archive.wizards.com/dnd/fc/moons/moon_6.jpg">
          <a:extLst>
            <a:ext uri="{FF2B5EF4-FFF2-40B4-BE49-F238E27FC236}">
              <a16:creationId xmlns:a16="http://schemas.microsoft.com/office/drawing/2014/main" id="{00000000-0008-0000-0100-00002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xdr:row>
      <xdr:rowOff>0</xdr:rowOff>
    </xdr:from>
    <xdr:to>
      <xdr:col>14</xdr:col>
      <xdr:colOff>171450</xdr:colOff>
      <xdr:row>6</xdr:row>
      <xdr:rowOff>171450</xdr:rowOff>
    </xdr:to>
    <xdr:pic>
      <xdr:nvPicPr>
        <xdr:cNvPr id="44" name="Рисунок 43" descr="http://archive.wizards.com/dnd/fc/moons/moon_7.jpg">
          <a:extLst>
            <a:ext uri="{FF2B5EF4-FFF2-40B4-BE49-F238E27FC236}">
              <a16:creationId xmlns:a16="http://schemas.microsoft.com/office/drawing/2014/main" id="{00000000-0008-0000-0100-00002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xdr:row>
      <xdr:rowOff>0</xdr:rowOff>
    </xdr:from>
    <xdr:to>
      <xdr:col>15</xdr:col>
      <xdr:colOff>171450</xdr:colOff>
      <xdr:row>6</xdr:row>
      <xdr:rowOff>171450</xdr:rowOff>
    </xdr:to>
    <xdr:pic>
      <xdr:nvPicPr>
        <xdr:cNvPr id="45" name="Рисунок 44" descr="http://archive.wizards.com/dnd/fc/moons/moon_7.jpg">
          <a:extLst>
            <a:ext uri="{FF2B5EF4-FFF2-40B4-BE49-F238E27FC236}">
              <a16:creationId xmlns:a16="http://schemas.microsoft.com/office/drawing/2014/main" id="{00000000-0008-0000-0100-00002D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xdr:row>
      <xdr:rowOff>0</xdr:rowOff>
    </xdr:from>
    <xdr:to>
      <xdr:col>16</xdr:col>
      <xdr:colOff>171450</xdr:colOff>
      <xdr:row>6</xdr:row>
      <xdr:rowOff>171450</xdr:rowOff>
    </xdr:to>
    <xdr:pic>
      <xdr:nvPicPr>
        <xdr:cNvPr id="46" name="Рисунок 45" descr="http://archive.wizards.com/dnd/fc/moons/moon_8.jpg">
          <a:extLst>
            <a:ext uri="{FF2B5EF4-FFF2-40B4-BE49-F238E27FC236}">
              <a16:creationId xmlns:a16="http://schemas.microsoft.com/office/drawing/2014/main" id="{00000000-0008-0000-0100-00002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xdr:row>
      <xdr:rowOff>0</xdr:rowOff>
    </xdr:from>
    <xdr:to>
      <xdr:col>17</xdr:col>
      <xdr:colOff>171450</xdr:colOff>
      <xdr:row>6</xdr:row>
      <xdr:rowOff>171450</xdr:rowOff>
    </xdr:to>
    <xdr:pic>
      <xdr:nvPicPr>
        <xdr:cNvPr id="47" name="Рисунок 46" descr="http://archive.wizards.com/dnd/fc/moons/moon_8.jpg">
          <a:extLst>
            <a:ext uri="{FF2B5EF4-FFF2-40B4-BE49-F238E27FC236}">
              <a16:creationId xmlns:a16="http://schemas.microsoft.com/office/drawing/2014/main" id="{00000000-0008-0000-0100-00002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171450</xdr:colOff>
      <xdr:row>6</xdr:row>
      <xdr:rowOff>171450</xdr:rowOff>
    </xdr:to>
    <xdr:pic>
      <xdr:nvPicPr>
        <xdr:cNvPr id="48" name="Рисунок 47" descr="http://archive.wizards.com/dnd/fc/moons/moon_9.jpg">
          <a:extLst>
            <a:ext uri="{FF2B5EF4-FFF2-40B4-BE49-F238E27FC236}">
              <a16:creationId xmlns:a16="http://schemas.microsoft.com/office/drawing/2014/main" id="{00000000-0008-0000-0100-000030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xdr:row>
      <xdr:rowOff>0</xdr:rowOff>
    </xdr:from>
    <xdr:to>
      <xdr:col>19</xdr:col>
      <xdr:colOff>171450</xdr:colOff>
      <xdr:row>6</xdr:row>
      <xdr:rowOff>171450</xdr:rowOff>
    </xdr:to>
    <xdr:pic>
      <xdr:nvPicPr>
        <xdr:cNvPr id="49" name="Рисунок 48" descr="http://archive.wizards.com/dnd/fc/moons/moon_10.jpg">
          <a:extLst>
            <a:ext uri="{FF2B5EF4-FFF2-40B4-BE49-F238E27FC236}">
              <a16:creationId xmlns:a16="http://schemas.microsoft.com/office/drawing/2014/main" id="{00000000-0008-0000-0100-000031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xdr:row>
      <xdr:rowOff>0</xdr:rowOff>
    </xdr:from>
    <xdr:to>
      <xdr:col>20</xdr:col>
      <xdr:colOff>171450</xdr:colOff>
      <xdr:row>6</xdr:row>
      <xdr:rowOff>171450</xdr:rowOff>
    </xdr:to>
    <xdr:pic>
      <xdr:nvPicPr>
        <xdr:cNvPr id="50" name="Рисунок 49" descr="http://archive.wizards.com/dnd/fc/moons/moon_10.jpg">
          <a:extLst>
            <a:ext uri="{FF2B5EF4-FFF2-40B4-BE49-F238E27FC236}">
              <a16:creationId xmlns:a16="http://schemas.microsoft.com/office/drawing/2014/main" id="{00000000-0008-0000-0100-00003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xdr:row>
      <xdr:rowOff>0</xdr:rowOff>
    </xdr:from>
    <xdr:to>
      <xdr:col>21</xdr:col>
      <xdr:colOff>171450</xdr:colOff>
      <xdr:row>6</xdr:row>
      <xdr:rowOff>171450</xdr:rowOff>
    </xdr:to>
    <xdr:pic>
      <xdr:nvPicPr>
        <xdr:cNvPr id="51" name="Рисунок 50" descr="http://archive.wizards.com/dnd/fc/moons/moon_11.jpg">
          <a:extLst>
            <a:ext uri="{FF2B5EF4-FFF2-40B4-BE49-F238E27FC236}">
              <a16:creationId xmlns:a16="http://schemas.microsoft.com/office/drawing/2014/main" id="{00000000-0008-0000-0100-000033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xdr:row>
      <xdr:rowOff>0</xdr:rowOff>
    </xdr:from>
    <xdr:to>
      <xdr:col>22</xdr:col>
      <xdr:colOff>171450</xdr:colOff>
      <xdr:row>6</xdr:row>
      <xdr:rowOff>171450</xdr:rowOff>
    </xdr:to>
    <xdr:pic>
      <xdr:nvPicPr>
        <xdr:cNvPr id="52" name="Рисунок 51" descr="http://archive.wizards.com/dnd/fc/moons/moon_11.jpg">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xdr:row>
      <xdr:rowOff>0</xdr:rowOff>
    </xdr:from>
    <xdr:to>
      <xdr:col>23</xdr:col>
      <xdr:colOff>171450</xdr:colOff>
      <xdr:row>6</xdr:row>
      <xdr:rowOff>171450</xdr:rowOff>
    </xdr:to>
    <xdr:pic>
      <xdr:nvPicPr>
        <xdr:cNvPr id="53" name="Рисунок 52" descr="http://archive.wizards.com/dnd/fc/moons/moon_11.jpg">
          <a:extLst>
            <a:ext uri="{FF2B5EF4-FFF2-40B4-BE49-F238E27FC236}">
              <a16:creationId xmlns:a16="http://schemas.microsoft.com/office/drawing/2014/main" id="{00000000-0008-0000-0100-000035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6</xdr:row>
      <xdr:rowOff>0</xdr:rowOff>
    </xdr:from>
    <xdr:to>
      <xdr:col>24</xdr:col>
      <xdr:colOff>171450</xdr:colOff>
      <xdr:row>6</xdr:row>
      <xdr:rowOff>171450</xdr:rowOff>
    </xdr:to>
    <xdr:pic>
      <xdr:nvPicPr>
        <xdr:cNvPr id="54" name="Рисунок 53" descr="http://archive.wizards.com/dnd/fc/moons/moon_12.jpg">
          <a:extLst>
            <a:ext uri="{FF2B5EF4-FFF2-40B4-BE49-F238E27FC236}">
              <a16:creationId xmlns:a16="http://schemas.microsoft.com/office/drawing/2014/main" id="{00000000-0008-0000-0100-000036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6</xdr:row>
      <xdr:rowOff>0</xdr:rowOff>
    </xdr:from>
    <xdr:to>
      <xdr:col>25</xdr:col>
      <xdr:colOff>171450</xdr:colOff>
      <xdr:row>6</xdr:row>
      <xdr:rowOff>171450</xdr:rowOff>
    </xdr:to>
    <xdr:pic>
      <xdr:nvPicPr>
        <xdr:cNvPr id="55" name="Рисунок 54" descr="http://archive.wizards.com/dnd/fc/moons/moon_12.jpg">
          <a:extLst>
            <a:ext uri="{FF2B5EF4-FFF2-40B4-BE49-F238E27FC236}">
              <a16:creationId xmlns:a16="http://schemas.microsoft.com/office/drawing/2014/main" id="{00000000-0008-0000-0100-000037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6</xdr:row>
      <xdr:rowOff>0</xdr:rowOff>
    </xdr:from>
    <xdr:to>
      <xdr:col>26</xdr:col>
      <xdr:colOff>171450</xdr:colOff>
      <xdr:row>6</xdr:row>
      <xdr:rowOff>171450</xdr:rowOff>
    </xdr:to>
    <xdr:pic>
      <xdr:nvPicPr>
        <xdr:cNvPr id="56" name="Рисунок 55" descr="http://archive.wizards.com/dnd/fc/moons/moon_13.jpg">
          <a:extLst>
            <a:ext uri="{FF2B5EF4-FFF2-40B4-BE49-F238E27FC236}">
              <a16:creationId xmlns:a16="http://schemas.microsoft.com/office/drawing/2014/main" id="{00000000-0008-0000-0100-000038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6</xdr:row>
      <xdr:rowOff>0</xdr:rowOff>
    </xdr:from>
    <xdr:to>
      <xdr:col>27</xdr:col>
      <xdr:colOff>171450</xdr:colOff>
      <xdr:row>6</xdr:row>
      <xdr:rowOff>171450</xdr:rowOff>
    </xdr:to>
    <xdr:pic>
      <xdr:nvPicPr>
        <xdr:cNvPr id="57" name="Рисунок 56" descr="http://archive.wizards.com/dnd/fc/moons/moon_14.jpg">
          <a:extLst>
            <a:ext uri="{FF2B5EF4-FFF2-40B4-BE49-F238E27FC236}">
              <a16:creationId xmlns:a16="http://schemas.microsoft.com/office/drawing/2014/main" id="{00000000-0008-0000-0100-000039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6</xdr:row>
      <xdr:rowOff>0</xdr:rowOff>
    </xdr:from>
    <xdr:to>
      <xdr:col>28</xdr:col>
      <xdr:colOff>171450</xdr:colOff>
      <xdr:row>6</xdr:row>
      <xdr:rowOff>171450</xdr:rowOff>
    </xdr:to>
    <xdr:pic>
      <xdr:nvPicPr>
        <xdr:cNvPr id="58" name="Рисунок 57" descr="http://archive.wizards.com/dnd/fc/moons/moon_14.jpg">
          <a:extLst>
            <a:ext uri="{FF2B5EF4-FFF2-40B4-BE49-F238E27FC236}">
              <a16:creationId xmlns:a16="http://schemas.microsoft.com/office/drawing/2014/main" id="{00000000-0008-0000-0100-00003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6</xdr:row>
      <xdr:rowOff>0</xdr:rowOff>
    </xdr:from>
    <xdr:to>
      <xdr:col>29</xdr:col>
      <xdr:colOff>171450</xdr:colOff>
      <xdr:row>6</xdr:row>
      <xdr:rowOff>171450</xdr:rowOff>
    </xdr:to>
    <xdr:pic>
      <xdr:nvPicPr>
        <xdr:cNvPr id="59" name="Рисунок 58" descr="http://archive.wizards.com/dnd/fc/moons/moon_15.jpg">
          <a:extLst>
            <a:ext uri="{FF2B5EF4-FFF2-40B4-BE49-F238E27FC236}">
              <a16:creationId xmlns:a16="http://schemas.microsoft.com/office/drawing/2014/main" id="{00000000-0008-0000-0100-00003B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6</xdr:row>
      <xdr:rowOff>0</xdr:rowOff>
    </xdr:from>
    <xdr:to>
      <xdr:col>30</xdr:col>
      <xdr:colOff>171450</xdr:colOff>
      <xdr:row>6</xdr:row>
      <xdr:rowOff>171450</xdr:rowOff>
    </xdr:to>
    <xdr:pic>
      <xdr:nvPicPr>
        <xdr:cNvPr id="60" name="Рисунок 59" descr="http://archive.wizards.com/dnd/fc/moons/moon_15.jpg">
          <a:extLst>
            <a:ext uri="{FF2B5EF4-FFF2-40B4-BE49-F238E27FC236}">
              <a16:creationId xmlns:a16="http://schemas.microsoft.com/office/drawing/2014/main" id="{00000000-0008-0000-0100-00003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6</xdr:row>
      <xdr:rowOff>0</xdr:rowOff>
    </xdr:from>
    <xdr:to>
      <xdr:col>31</xdr:col>
      <xdr:colOff>171450</xdr:colOff>
      <xdr:row>6</xdr:row>
      <xdr:rowOff>171450</xdr:rowOff>
    </xdr:to>
    <xdr:pic>
      <xdr:nvPicPr>
        <xdr:cNvPr id="61" name="Рисунок 60" descr="http://archive.wizards.com/dnd/fc/moons/moon_16.jpg">
          <a:extLst>
            <a:ext uri="{FF2B5EF4-FFF2-40B4-BE49-F238E27FC236}">
              <a16:creationId xmlns:a16="http://schemas.microsoft.com/office/drawing/2014/main" id="{00000000-0008-0000-0100-00003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6</xdr:row>
      <xdr:rowOff>0</xdr:rowOff>
    </xdr:from>
    <xdr:to>
      <xdr:col>32</xdr:col>
      <xdr:colOff>171450</xdr:colOff>
      <xdr:row>6</xdr:row>
      <xdr:rowOff>171450</xdr:rowOff>
    </xdr:to>
    <xdr:pic>
      <xdr:nvPicPr>
        <xdr:cNvPr id="62" name="Рисунок 61" descr="http://archive.wizards.com/dnd/fc/moons/moon_16.jpg">
          <a:extLst>
            <a:ext uri="{FF2B5EF4-FFF2-40B4-BE49-F238E27FC236}">
              <a16:creationId xmlns:a16="http://schemas.microsoft.com/office/drawing/2014/main" id="{00000000-0008-0000-0100-00003E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6</xdr:row>
      <xdr:rowOff>0</xdr:rowOff>
    </xdr:from>
    <xdr:to>
      <xdr:col>33</xdr:col>
      <xdr:colOff>171450</xdr:colOff>
      <xdr:row>6</xdr:row>
      <xdr:rowOff>171450</xdr:rowOff>
    </xdr:to>
    <xdr:pic>
      <xdr:nvPicPr>
        <xdr:cNvPr id="63" name="Рисунок 62" descr="http://archive.wizards.com/dnd/fc/moons/moon_1.jpg">
          <a:extLst>
            <a:ext uri="{FF2B5EF4-FFF2-40B4-BE49-F238E27FC236}">
              <a16:creationId xmlns:a16="http://schemas.microsoft.com/office/drawing/2014/main" id="{00000000-0008-0000-0100-00003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6</xdr:row>
      <xdr:rowOff>0</xdr:rowOff>
    </xdr:from>
    <xdr:to>
      <xdr:col>34</xdr:col>
      <xdr:colOff>171450</xdr:colOff>
      <xdr:row>6</xdr:row>
      <xdr:rowOff>171450</xdr:rowOff>
    </xdr:to>
    <xdr:pic>
      <xdr:nvPicPr>
        <xdr:cNvPr id="64" name="Рисунок 63" descr="http://archive.wizards.com/dnd/fc/moons/moon_0.jpg">
          <a:extLst>
            <a:ext uri="{FF2B5EF4-FFF2-40B4-BE49-F238E27FC236}">
              <a16:creationId xmlns:a16="http://schemas.microsoft.com/office/drawing/2014/main" id="{00000000-0008-0000-0100-000040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6</xdr:row>
      <xdr:rowOff>0</xdr:rowOff>
    </xdr:from>
    <xdr:to>
      <xdr:col>35</xdr:col>
      <xdr:colOff>171450</xdr:colOff>
      <xdr:row>6</xdr:row>
      <xdr:rowOff>171450</xdr:rowOff>
    </xdr:to>
    <xdr:pic>
      <xdr:nvPicPr>
        <xdr:cNvPr id="65" name="Рисунок 64" descr="http://archive.wizards.com/dnd/fc/moons/moon_0.jpg">
          <a:extLst>
            <a:ext uri="{FF2B5EF4-FFF2-40B4-BE49-F238E27FC236}">
              <a16:creationId xmlns:a16="http://schemas.microsoft.com/office/drawing/2014/main" id="{00000000-0008-0000-0100-000041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171450</xdr:colOff>
      <xdr:row>7</xdr:row>
      <xdr:rowOff>171450</xdr:rowOff>
    </xdr:to>
    <xdr:pic>
      <xdr:nvPicPr>
        <xdr:cNvPr id="66" name="Рисунок 65" descr="http://archive.wizards.com/dnd/fc/moons/moon_2.jpg">
          <a:extLst>
            <a:ext uri="{FF2B5EF4-FFF2-40B4-BE49-F238E27FC236}">
              <a16:creationId xmlns:a16="http://schemas.microsoft.com/office/drawing/2014/main" id="{00000000-0008-0000-01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xdr:row>
      <xdr:rowOff>0</xdr:rowOff>
    </xdr:from>
    <xdr:to>
      <xdr:col>5</xdr:col>
      <xdr:colOff>171450</xdr:colOff>
      <xdr:row>7</xdr:row>
      <xdr:rowOff>171450</xdr:rowOff>
    </xdr:to>
    <xdr:pic>
      <xdr:nvPicPr>
        <xdr:cNvPr id="67" name="Рисунок 66" descr="http://archive.wizards.com/dnd/fc/moons/moon_2.jpg">
          <a:extLst>
            <a:ext uri="{FF2B5EF4-FFF2-40B4-BE49-F238E27FC236}">
              <a16:creationId xmlns:a16="http://schemas.microsoft.com/office/drawing/2014/main" id="{00000000-0008-0000-01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0</xdr:rowOff>
    </xdr:from>
    <xdr:to>
      <xdr:col>6</xdr:col>
      <xdr:colOff>171450</xdr:colOff>
      <xdr:row>7</xdr:row>
      <xdr:rowOff>171450</xdr:rowOff>
    </xdr:to>
    <xdr:pic>
      <xdr:nvPicPr>
        <xdr:cNvPr id="68" name="Рисунок 67" descr="http://archive.wizards.com/dnd/fc/moons/moon_3.jpg">
          <a:extLst>
            <a:ext uri="{FF2B5EF4-FFF2-40B4-BE49-F238E27FC236}">
              <a16:creationId xmlns:a16="http://schemas.microsoft.com/office/drawing/2014/main" id="{00000000-0008-0000-0100-00004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171450</xdr:colOff>
      <xdr:row>7</xdr:row>
      <xdr:rowOff>171450</xdr:rowOff>
    </xdr:to>
    <xdr:pic>
      <xdr:nvPicPr>
        <xdr:cNvPr id="69" name="Рисунок 68" descr="http://archive.wizards.com/dnd/fc/moons/moon_3.jpg">
          <a:extLst>
            <a:ext uri="{FF2B5EF4-FFF2-40B4-BE49-F238E27FC236}">
              <a16:creationId xmlns:a16="http://schemas.microsoft.com/office/drawing/2014/main" id="{00000000-0008-0000-0100-00004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0</xdr:rowOff>
    </xdr:from>
    <xdr:to>
      <xdr:col>8</xdr:col>
      <xdr:colOff>171450</xdr:colOff>
      <xdr:row>7</xdr:row>
      <xdr:rowOff>171450</xdr:rowOff>
    </xdr:to>
    <xdr:pic>
      <xdr:nvPicPr>
        <xdr:cNvPr id="70" name="Рисунок 69" descr="http://archive.wizards.com/dnd/fc/moons/moon_3.jpg">
          <a:extLst>
            <a:ext uri="{FF2B5EF4-FFF2-40B4-BE49-F238E27FC236}">
              <a16:creationId xmlns:a16="http://schemas.microsoft.com/office/drawing/2014/main" id="{00000000-0008-0000-0100-00004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171450</xdr:colOff>
      <xdr:row>7</xdr:row>
      <xdr:rowOff>171450</xdr:rowOff>
    </xdr:to>
    <xdr:pic>
      <xdr:nvPicPr>
        <xdr:cNvPr id="71" name="Рисунок 70" descr="http://archive.wizards.com/dnd/fc/moons/moon_4.jpg">
          <a:extLst>
            <a:ext uri="{FF2B5EF4-FFF2-40B4-BE49-F238E27FC236}">
              <a16:creationId xmlns:a16="http://schemas.microsoft.com/office/drawing/2014/main" id="{00000000-0008-0000-0100-00004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0</xdr:rowOff>
    </xdr:from>
    <xdr:to>
      <xdr:col>10</xdr:col>
      <xdr:colOff>171450</xdr:colOff>
      <xdr:row>7</xdr:row>
      <xdr:rowOff>171450</xdr:rowOff>
    </xdr:to>
    <xdr:pic>
      <xdr:nvPicPr>
        <xdr:cNvPr id="72" name="Рисунок 71" descr="http://archive.wizards.com/dnd/fc/moons/moon_4.jpg">
          <a:extLst>
            <a:ext uri="{FF2B5EF4-FFF2-40B4-BE49-F238E27FC236}">
              <a16:creationId xmlns:a16="http://schemas.microsoft.com/office/drawing/2014/main" id="{00000000-0008-0000-0100-00004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xdr:row>
      <xdr:rowOff>0</xdr:rowOff>
    </xdr:from>
    <xdr:to>
      <xdr:col>11</xdr:col>
      <xdr:colOff>171450</xdr:colOff>
      <xdr:row>7</xdr:row>
      <xdr:rowOff>171450</xdr:rowOff>
    </xdr:to>
    <xdr:pic>
      <xdr:nvPicPr>
        <xdr:cNvPr id="73" name="Рисунок 72" descr="http://archive.wizards.com/dnd/fc/moons/moon_5.jpg">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xdr:row>
      <xdr:rowOff>0</xdr:rowOff>
    </xdr:from>
    <xdr:to>
      <xdr:col>12</xdr:col>
      <xdr:colOff>171450</xdr:colOff>
      <xdr:row>7</xdr:row>
      <xdr:rowOff>171450</xdr:rowOff>
    </xdr:to>
    <xdr:pic>
      <xdr:nvPicPr>
        <xdr:cNvPr id="74" name="Рисунок 73" descr="http://archive.wizards.com/dnd/fc/moons/moon_6.jpg">
          <a:extLst>
            <a:ext uri="{FF2B5EF4-FFF2-40B4-BE49-F238E27FC236}">
              <a16:creationId xmlns:a16="http://schemas.microsoft.com/office/drawing/2014/main" id="{00000000-0008-0000-0100-00004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xdr:row>
      <xdr:rowOff>0</xdr:rowOff>
    </xdr:from>
    <xdr:to>
      <xdr:col>13</xdr:col>
      <xdr:colOff>171450</xdr:colOff>
      <xdr:row>7</xdr:row>
      <xdr:rowOff>171450</xdr:rowOff>
    </xdr:to>
    <xdr:pic>
      <xdr:nvPicPr>
        <xdr:cNvPr id="75" name="Рисунок 74" descr="http://archive.wizards.com/dnd/fc/moons/moon_6.jpg">
          <a:extLst>
            <a:ext uri="{FF2B5EF4-FFF2-40B4-BE49-F238E27FC236}">
              <a16:creationId xmlns:a16="http://schemas.microsoft.com/office/drawing/2014/main" id="{00000000-0008-0000-0100-00004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xdr:row>
      <xdr:rowOff>0</xdr:rowOff>
    </xdr:from>
    <xdr:to>
      <xdr:col>14</xdr:col>
      <xdr:colOff>171450</xdr:colOff>
      <xdr:row>7</xdr:row>
      <xdr:rowOff>171450</xdr:rowOff>
    </xdr:to>
    <xdr:pic>
      <xdr:nvPicPr>
        <xdr:cNvPr id="76" name="Рисунок 75" descr="http://archive.wizards.com/dnd/fc/moons/moon_7.jpg">
          <a:extLst>
            <a:ext uri="{FF2B5EF4-FFF2-40B4-BE49-F238E27FC236}">
              <a16:creationId xmlns:a16="http://schemas.microsoft.com/office/drawing/2014/main" id="{00000000-0008-0000-0100-00004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xdr:row>
      <xdr:rowOff>0</xdr:rowOff>
    </xdr:from>
    <xdr:to>
      <xdr:col>15</xdr:col>
      <xdr:colOff>171450</xdr:colOff>
      <xdr:row>7</xdr:row>
      <xdr:rowOff>171450</xdr:rowOff>
    </xdr:to>
    <xdr:pic>
      <xdr:nvPicPr>
        <xdr:cNvPr id="77" name="Рисунок 76" descr="http://archive.wizards.com/dnd/fc/moons/moon_7.jpg">
          <a:extLst>
            <a:ext uri="{FF2B5EF4-FFF2-40B4-BE49-F238E27FC236}">
              <a16:creationId xmlns:a16="http://schemas.microsoft.com/office/drawing/2014/main" id="{00000000-0008-0000-0100-00004D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xdr:row>
      <xdr:rowOff>0</xdr:rowOff>
    </xdr:from>
    <xdr:to>
      <xdr:col>16</xdr:col>
      <xdr:colOff>171450</xdr:colOff>
      <xdr:row>7</xdr:row>
      <xdr:rowOff>171450</xdr:rowOff>
    </xdr:to>
    <xdr:pic>
      <xdr:nvPicPr>
        <xdr:cNvPr id="78" name="Рисунок 77" descr="http://archive.wizards.com/dnd/fc/moons/moon_7.jpg">
          <a:extLst>
            <a:ext uri="{FF2B5EF4-FFF2-40B4-BE49-F238E27FC236}">
              <a16:creationId xmlns:a16="http://schemas.microsoft.com/office/drawing/2014/main" id="{00000000-0008-0000-0100-00004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xdr:row>
      <xdr:rowOff>0</xdr:rowOff>
    </xdr:from>
    <xdr:to>
      <xdr:col>17</xdr:col>
      <xdr:colOff>171450</xdr:colOff>
      <xdr:row>7</xdr:row>
      <xdr:rowOff>171450</xdr:rowOff>
    </xdr:to>
    <xdr:pic>
      <xdr:nvPicPr>
        <xdr:cNvPr id="79" name="Рисунок 78" descr="http://archive.wizards.com/dnd/fc/moons/moon_8.jpg">
          <a:extLst>
            <a:ext uri="{FF2B5EF4-FFF2-40B4-BE49-F238E27FC236}">
              <a16:creationId xmlns:a16="http://schemas.microsoft.com/office/drawing/2014/main" id="{00000000-0008-0000-0100-00004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xdr:row>
      <xdr:rowOff>0</xdr:rowOff>
    </xdr:from>
    <xdr:to>
      <xdr:col>18</xdr:col>
      <xdr:colOff>171450</xdr:colOff>
      <xdr:row>7</xdr:row>
      <xdr:rowOff>171450</xdr:rowOff>
    </xdr:to>
    <xdr:pic>
      <xdr:nvPicPr>
        <xdr:cNvPr id="80" name="Рисунок 79" descr="http://archive.wizards.com/dnd/fc/moons/moon_8.jpg">
          <a:extLst>
            <a:ext uri="{FF2B5EF4-FFF2-40B4-BE49-F238E27FC236}">
              <a16:creationId xmlns:a16="http://schemas.microsoft.com/office/drawing/2014/main" id="{00000000-0008-0000-0100-000050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xdr:row>
      <xdr:rowOff>0</xdr:rowOff>
    </xdr:from>
    <xdr:to>
      <xdr:col>19</xdr:col>
      <xdr:colOff>171450</xdr:colOff>
      <xdr:row>7</xdr:row>
      <xdr:rowOff>171450</xdr:rowOff>
    </xdr:to>
    <xdr:pic>
      <xdr:nvPicPr>
        <xdr:cNvPr id="81" name="Рисунок 80" descr="http://archive.wizards.com/dnd/fc/moons/moon_9.jpg">
          <a:extLst>
            <a:ext uri="{FF2B5EF4-FFF2-40B4-BE49-F238E27FC236}">
              <a16:creationId xmlns:a16="http://schemas.microsoft.com/office/drawing/2014/main" id="{00000000-0008-0000-0100-000051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xdr:row>
      <xdr:rowOff>0</xdr:rowOff>
    </xdr:from>
    <xdr:to>
      <xdr:col>20</xdr:col>
      <xdr:colOff>171450</xdr:colOff>
      <xdr:row>7</xdr:row>
      <xdr:rowOff>171450</xdr:rowOff>
    </xdr:to>
    <xdr:pic>
      <xdr:nvPicPr>
        <xdr:cNvPr id="82" name="Рисунок 81" descr="http://archive.wizards.com/dnd/fc/moons/moon_10.jpg">
          <a:extLst>
            <a:ext uri="{FF2B5EF4-FFF2-40B4-BE49-F238E27FC236}">
              <a16:creationId xmlns:a16="http://schemas.microsoft.com/office/drawing/2014/main" id="{00000000-0008-0000-0100-00005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xdr:row>
      <xdr:rowOff>0</xdr:rowOff>
    </xdr:from>
    <xdr:to>
      <xdr:col>21</xdr:col>
      <xdr:colOff>171450</xdr:colOff>
      <xdr:row>7</xdr:row>
      <xdr:rowOff>171450</xdr:rowOff>
    </xdr:to>
    <xdr:pic>
      <xdr:nvPicPr>
        <xdr:cNvPr id="83" name="Рисунок 82" descr="http://archive.wizards.com/dnd/fc/moons/moon_10.jpg">
          <a:extLst>
            <a:ext uri="{FF2B5EF4-FFF2-40B4-BE49-F238E27FC236}">
              <a16:creationId xmlns:a16="http://schemas.microsoft.com/office/drawing/2014/main" id="{00000000-0008-0000-0100-00005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xdr:row>
      <xdr:rowOff>0</xdr:rowOff>
    </xdr:from>
    <xdr:to>
      <xdr:col>22</xdr:col>
      <xdr:colOff>171450</xdr:colOff>
      <xdr:row>7</xdr:row>
      <xdr:rowOff>171450</xdr:rowOff>
    </xdr:to>
    <xdr:pic>
      <xdr:nvPicPr>
        <xdr:cNvPr id="84" name="Рисунок 83" descr="http://archive.wizards.com/dnd/fc/moons/moon_11.jpg">
          <a:extLst>
            <a:ext uri="{FF2B5EF4-FFF2-40B4-BE49-F238E27FC236}">
              <a16:creationId xmlns:a16="http://schemas.microsoft.com/office/drawing/2014/main" id="{00000000-0008-0000-0100-00005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xdr:row>
      <xdr:rowOff>0</xdr:rowOff>
    </xdr:from>
    <xdr:to>
      <xdr:col>23</xdr:col>
      <xdr:colOff>171450</xdr:colOff>
      <xdr:row>7</xdr:row>
      <xdr:rowOff>171450</xdr:rowOff>
    </xdr:to>
    <xdr:pic>
      <xdr:nvPicPr>
        <xdr:cNvPr id="85" name="Рисунок 84" descr="http://archive.wizards.com/dnd/fc/moons/moon_11.jpg">
          <a:extLst>
            <a:ext uri="{FF2B5EF4-FFF2-40B4-BE49-F238E27FC236}">
              <a16:creationId xmlns:a16="http://schemas.microsoft.com/office/drawing/2014/main" id="{00000000-0008-0000-0100-000055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7</xdr:row>
      <xdr:rowOff>0</xdr:rowOff>
    </xdr:from>
    <xdr:to>
      <xdr:col>24</xdr:col>
      <xdr:colOff>171450</xdr:colOff>
      <xdr:row>7</xdr:row>
      <xdr:rowOff>171450</xdr:rowOff>
    </xdr:to>
    <xdr:pic>
      <xdr:nvPicPr>
        <xdr:cNvPr id="86" name="Рисунок 85" descr="http://archive.wizards.com/dnd/fc/moons/moon_12.jpg">
          <a:extLst>
            <a:ext uri="{FF2B5EF4-FFF2-40B4-BE49-F238E27FC236}">
              <a16:creationId xmlns:a16="http://schemas.microsoft.com/office/drawing/2014/main" id="{00000000-0008-0000-0100-000056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7</xdr:row>
      <xdr:rowOff>0</xdr:rowOff>
    </xdr:from>
    <xdr:to>
      <xdr:col>25</xdr:col>
      <xdr:colOff>171450</xdr:colOff>
      <xdr:row>7</xdr:row>
      <xdr:rowOff>171450</xdr:rowOff>
    </xdr:to>
    <xdr:pic>
      <xdr:nvPicPr>
        <xdr:cNvPr id="87" name="Рисунок 86" descr="http://archive.wizards.com/dnd/fc/moons/moon_12.jpg">
          <a:extLst>
            <a:ext uri="{FF2B5EF4-FFF2-40B4-BE49-F238E27FC236}">
              <a16:creationId xmlns:a16="http://schemas.microsoft.com/office/drawing/2014/main" id="{00000000-0008-0000-0100-000057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7</xdr:row>
      <xdr:rowOff>0</xdr:rowOff>
    </xdr:from>
    <xdr:to>
      <xdr:col>26</xdr:col>
      <xdr:colOff>171450</xdr:colOff>
      <xdr:row>7</xdr:row>
      <xdr:rowOff>171450</xdr:rowOff>
    </xdr:to>
    <xdr:pic>
      <xdr:nvPicPr>
        <xdr:cNvPr id="88" name="Рисунок 87" descr="http://archive.wizards.com/dnd/fc/moons/moon_13.jpg">
          <a:extLst>
            <a:ext uri="{FF2B5EF4-FFF2-40B4-BE49-F238E27FC236}">
              <a16:creationId xmlns:a16="http://schemas.microsoft.com/office/drawing/2014/main" id="{00000000-0008-0000-0100-000058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7</xdr:row>
      <xdr:rowOff>0</xdr:rowOff>
    </xdr:from>
    <xdr:to>
      <xdr:col>27</xdr:col>
      <xdr:colOff>171450</xdr:colOff>
      <xdr:row>7</xdr:row>
      <xdr:rowOff>171450</xdr:rowOff>
    </xdr:to>
    <xdr:pic>
      <xdr:nvPicPr>
        <xdr:cNvPr id="89" name="Рисунок 88" descr="http://archive.wizards.com/dnd/fc/moons/moon_14.jpg">
          <a:extLst>
            <a:ext uri="{FF2B5EF4-FFF2-40B4-BE49-F238E27FC236}">
              <a16:creationId xmlns:a16="http://schemas.microsoft.com/office/drawing/2014/main" id="{00000000-0008-0000-0100-000059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7</xdr:row>
      <xdr:rowOff>0</xdr:rowOff>
    </xdr:from>
    <xdr:to>
      <xdr:col>28</xdr:col>
      <xdr:colOff>171450</xdr:colOff>
      <xdr:row>7</xdr:row>
      <xdr:rowOff>171450</xdr:rowOff>
    </xdr:to>
    <xdr:pic>
      <xdr:nvPicPr>
        <xdr:cNvPr id="90" name="Рисунок 89" descr="http://archive.wizards.com/dnd/fc/moons/moon_14.jpg">
          <a:extLst>
            <a:ext uri="{FF2B5EF4-FFF2-40B4-BE49-F238E27FC236}">
              <a16:creationId xmlns:a16="http://schemas.microsoft.com/office/drawing/2014/main" id="{00000000-0008-0000-0100-00005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7</xdr:row>
      <xdr:rowOff>0</xdr:rowOff>
    </xdr:from>
    <xdr:to>
      <xdr:col>29</xdr:col>
      <xdr:colOff>171450</xdr:colOff>
      <xdr:row>7</xdr:row>
      <xdr:rowOff>171450</xdr:rowOff>
    </xdr:to>
    <xdr:pic>
      <xdr:nvPicPr>
        <xdr:cNvPr id="91" name="Рисунок 90" descr="http://archive.wizards.com/dnd/fc/moons/moon_15.jpg">
          <a:extLst>
            <a:ext uri="{FF2B5EF4-FFF2-40B4-BE49-F238E27FC236}">
              <a16:creationId xmlns:a16="http://schemas.microsoft.com/office/drawing/2014/main" id="{00000000-0008-0000-0100-00005B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7</xdr:row>
      <xdr:rowOff>0</xdr:rowOff>
    </xdr:from>
    <xdr:to>
      <xdr:col>30</xdr:col>
      <xdr:colOff>171450</xdr:colOff>
      <xdr:row>7</xdr:row>
      <xdr:rowOff>171450</xdr:rowOff>
    </xdr:to>
    <xdr:pic>
      <xdr:nvPicPr>
        <xdr:cNvPr id="92" name="Рисунок 91" descr="http://archive.wizards.com/dnd/fc/moons/moon_15.jpg">
          <a:extLst>
            <a:ext uri="{FF2B5EF4-FFF2-40B4-BE49-F238E27FC236}">
              <a16:creationId xmlns:a16="http://schemas.microsoft.com/office/drawing/2014/main" id="{00000000-0008-0000-0100-00005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7</xdr:row>
      <xdr:rowOff>0</xdr:rowOff>
    </xdr:from>
    <xdr:to>
      <xdr:col>31</xdr:col>
      <xdr:colOff>171450</xdr:colOff>
      <xdr:row>7</xdr:row>
      <xdr:rowOff>171450</xdr:rowOff>
    </xdr:to>
    <xdr:pic>
      <xdr:nvPicPr>
        <xdr:cNvPr id="93" name="Рисунок 92" descr="http://archive.wizards.com/dnd/fc/moons/moon_15.jpg">
          <a:extLst>
            <a:ext uri="{FF2B5EF4-FFF2-40B4-BE49-F238E27FC236}">
              <a16:creationId xmlns:a16="http://schemas.microsoft.com/office/drawing/2014/main" id="{00000000-0008-0000-0100-00005D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7</xdr:row>
      <xdr:rowOff>0</xdr:rowOff>
    </xdr:from>
    <xdr:to>
      <xdr:col>32</xdr:col>
      <xdr:colOff>171450</xdr:colOff>
      <xdr:row>7</xdr:row>
      <xdr:rowOff>171450</xdr:rowOff>
    </xdr:to>
    <xdr:pic>
      <xdr:nvPicPr>
        <xdr:cNvPr id="94" name="Рисунок 93" descr="http://archive.wizards.com/dnd/fc/moons/moon_16.jpg">
          <a:extLst>
            <a:ext uri="{FF2B5EF4-FFF2-40B4-BE49-F238E27FC236}">
              <a16:creationId xmlns:a16="http://schemas.microsoft.com/office/drawing/2014/main" id="{00000000-0008-0000-0100-00005E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7</xdr:row>
      <xdr:rowOff>0</xdr:rowOff>
    </xdr:from>
    <xdr:to>
      <xdr:col>33</xdr:col>
      <xdr:colOff>171450</xdr:colOff>
      <xdr:row>7</xdr:row>
      <xdr:rowOff>171450</xdr:rowOff>
    </xdr:to>
    <xdr:pic>
      <xdr:nvPicPr>
        <xdr:cNvPr id="95" name="Рисунок 94" descr="http://archive.wizards.com/dnd/fc/moons/moon_16.jpg">
          <a:extLst>
            <a:ext uri="{FF2B5EF4-FFF2-40B4-BE49-F238E27FC236}">
              <a16:creationId xmlns:a16="http://schemas.microsoft.com/office/drawing/2014/main" id="{00000000-0008-0000-0100-00005F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7</xdr:row>
      <xdr:rowOff>0</xdr:rowOff>
    </xdr:from>
    <xdr:to>
      <xdr:col>34</xdr:col>
      <xdr:colOff>171450</xdr:colOff>
      <xdr:row>7</xdr:row>
      <xdr:rowOff>171450</xdr:rowOff>
    </xdr:to>
    <xdr:pic>
      <xdr:nvPicPr>
        <xdr:cNvPr id="96" name="Рисунок 95" descr="http://archive.wizards.com/dnd/fc/moons/moon_0.jpg">
          <a:extLst>
            <a:ext uri="{FF2B5EF4-FFF2-40B4-BE49-F238E27FC236}">
              <a16:creationId xmlns:a16="http://schemas.microsoft.com/office/drawing/2014/main" id="{00000000-0008-0000-0100-000060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7</xdr:row>
      <xdr:rowOff>0</xdr:rowOff>
    </xdr:from>
    <xdr:to>
      <xdr:col>35</xdr:col>
      <xdr:colOff>171450</xdr:colOff>
      <xdr:row>7</xdr:row>
      <xdr:rowOff>171450</xdr:rowOff>
    </xdr:to>
    <xdr:pic>
      <xdr:nvPicPr>
        <xdr:cNvPr id="97" name="Рисунок 96" descr="http://archive.wizards.com/dnd/fc/moons/moon_0.jpg">
          <a:extLst>
            <a:ext uri="{FF2B5EF4-FFF2-40B4-BE49-F238E27FC236}">
              <a16:creationId xmlns:a16="http://schemas.microsoft.com/office/drawing/2014/main" id="{00000000-0008-0000-0100-000061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171450</xdr:colOff>
      <xdr:row>8</xdr:row>
      <xdr:rowOff>171450</xdr:rowOff>
    </xdr:to>
    <xdr:pic>
      <xdr:nvPicPr>
        <xdr:cNvPr id="98" name="Рисунок 97" descr="http://archive.wizards.com/dnd/fc/moons/moon_1.jpg">
          <a:extLst>
            <a:ext uri="{FF2B5EF4-FFF2-40B4-BE49-F238E27FC236}">
              <a16:creationId xmlns:a16="http://schemas.microsoft.com/office/drawing/2014/main" id="{00000000-0008-0000-0100-00006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xdr:row>
      <xdr:rowOff>0</xdr:rowOff>
    </xdr:from>
    <xdr:to>
      <xdr:col>5</xdr:col>
      <xdr:colOff>171450</xdr:colOff>
      <xdr:row>8</xdr:row>
      <xdr:rowOff>171450</xdr:rowOff>
    </xdr:to>
    <xdr:pic>
      <xdr:nvPicPr>
        <xdr:cNvPr id="99" name="Рисунок 98" descr="http://archive.wizards.com/dnd/fc/moons/moon_2.jpg">
          <a:extLst>
            <a:ext uri="{FF2B5EF4-FFF2-40B4-BE49-F238E27FC236}">
              <a16:creationId xmlns:a16="http://schemas.microsoft.com/office/drawing/2014/main" id="{00000000-0008-0000-01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xdr:row>
      <xdr:rowOff>0</xdr:rowOff>
    </xdr:from>
    <xdr:to>
      <xdr:col>6</xdr:col>
      <xdr:colOff>171450</xdr:colOff>
      <xdr:row>8</xdr:row>
      <xdr:rowOff>171450</xdr:rowOff>
    </xdr:to>
    <xdr:pic>
      <xdr:nvPicPr>
        <xdr:cNvPr id="100" name="Рисунок 99" descr="http://archive.wizards.com/dnd/fc/moons/moon_2.jpg">
          <a:extLst>
            <a:ext uri="{FF2B5EF4-FFF2-40B4-BE49-F238E27FC236}">
              <a16:creationId xmlns:a16="http://schemas.microsoft.com/office/drawing/2014/main" id="{00000000-0008-0000-01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7</xdr:col>
      <xdr:colOff>171450</xdr:colOff>
      <xdr:row>8</xdr:row>
      <xdr:rowOff>171450</xdr:rowOff>
    </xdr:to>
    <xdr:pic>
      <xdr:nvPicPr>
        <xdr:cNvPr id="101" name="Рисунок 100" descr="http://archive.wizards.com/dnd/fc/moons/moon_3.jpg">
          <a:extLst>
            <a:ext uri="{FF2B5EF4-FFF2-40B4-BE49-F238E27FC236}">
              <a16:creationId xmlns:a16="http://schemas.microsoft.com/office/drawing/2014/main" id="{00000000-0008-0000-0100-00006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xdr:row>
      <xdr:rowOff>0</xdr:rowOff>
    </xdr:from>
    <xdr:to>
      <xdr:col>8</xdr:col>
      <xdr:colOff>171450</xdr:colOff>
      <xdr:row>8</xdr:row>
      <xdr:rowOff>171450</xdr:rowOff>
    </xdr:to>
    <xdr:pic>
      <xdr:nvPicPr>
        <xdr:cNvPr id="102" name="Рисунок 101" descr="http://archive.wizards.com/dnd/fc/moons/moon_3.jpg">
          <a:extLst>
            <a:ext uri="{FF2B5EF4-FFF2-40B4-BE49-F238E27FC236}">
              <a16:creationId xmlns:a16="http://schemas.microsoft.com/office/drawing/2014/main" id="{00000000-0008-0000-0100-00006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171450</xdr:colOff>
      <xdr:row>8</xdr:row>
      <xdr:rowOff>171450</xdr:rowOff>
    </xdr:to>
    <xdr:pic>
      <xdr:nvPicPr>
        <xdr:cNvPr id="103" name="Рисунок 102" descr="http://archive.wizards.com/dnd/fc/moons/moon_4.jpg">
          <a:extLst>
            <a:ext uri="{FF2B5EF4-FFF2-40B4-BE49-F238E27FC236}">
              <a16:creationId xmlns:a16="http://schemas.microsoft.com/office/drawing/2014/main" id="{00000000-0008-0000-0100-00006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171450</xdr:colOff>
      <xdr:row>8</xdr:row>
      <xdr:rowOff>171450</xdr:rowOff>
    </xdr:to>
    <xdr:pic>
      <xdr:nvPicPr>
        <xdr:cNvPr id="104" name="Рисунок 103" descr="http://archive.wizards.com/dnd/fc/moons/moon_4.jpg">
          <a:extLst>
            <a:ext uri="{FF2B5EF4-FFF2-40B4-BE49-F238E27FC236}">
              <a16:creationId xmlns:a16="http://schemas.microsoft.com/office/drawing/2014/main" id="{00000000-0008-0000-0100-00006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xdr:row>
      <xdr:rowOff>0</xdr:rowOff>
    </xdr:from>
    <xdr:to>
      <xdr:col>11</xdr:col>
      <xdr:colOff>171450</xdr:colOff>
      <xdr:row>8</xdr:row>
      <xdr:rowOff>171450</xdr:rowOff>
    </xdr:to>
    <xdr:pic>
      <xdr:nvPicPr>
        <xdr:cNvPr id="105" name="Рисунок 104" descr="http://archive.wizards.com/dnd/fc/moons/moon_5.jpg">
          <a:extLst>
            <a:ext uri="{FF2B5EF4-FFF2-40B4-BE49-F238E27FC236}">
              <a16:creationId xmlns:a16="http://schemas.microsoft.com/office/drawing/2014/main" id="{00000000-0008-0000-0100-00006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xdr:row>
      <xdr:rowOff>0</xdr:rowOff>
    </xdr:from>
    <xdr:to>
      <xdr:col>12</xdr:col>
      <xdr:colOff>171450</xdr:colOff>
      <xdr:row>8</xdr:row>
      <xdr:rowOff>171450</xdr:rowOff>
    </xdr:to>
    <xdr:pic>
      <xdr:nvPicPr>
        <xdr:cNvPr id="106" name="Рисунок 105" descr="http://archive.wizards.com/dnd/fc/moons/moon_6.jpg">
          <a:extLst>
            <a:ext uri="{FF2B5EF4-FFF2-40B4-BE49-F238E27FC236}">
              <a16:creationId xmlns:a16="http://schemas.microsoft.com/office/drawing/2014/main" id="{00000000-0008-0000-0100-00006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xdr:row>
      <xdr:rowOff>0</xdr:rowOff>
    </xdr:from>
    <xdr:to>
      <xdr:col>13</xdr:col>
      <xdr:colOff>171450</xdr:colOff>
      <xdr:row>8</xdr:row>
      <xdr:rowOff>171450</xdr:rowOff>
    </xdr:to>
    <xdr:pic>
      <xdr:nvPicPr>
        <xdr:cNvPr id="107" name="Рисунок 106" descr="http://archive.wizards.com/dnd/fc/moons/moon_6.jpg">
          <a:extLst>
            <a:ext uri="{FF2B5EF4-FFF2-40B4-BE49-F238E27FC236}">
              <a16:creationId xmlns:a16="http://schemas.microsoft.com/office/drawing/2014/main" id="{00000000-0008-0000-0100-00006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xdr:row>
      <xdr:rowOff>0</xdr:rowOff>
    </xdr:from>
    <xdr:to>
      <xdr:col>14</xdr:col>
      <xdr:colOff>171450</xdr:colOff>
      <xdr:row>8</xdr:row>
      <xdr:rowOff>171450</xdr:rowOff>
    </xdr:to>
    <xdr:pic>
      <xdr:nvPicPr>
        <xdr:cNvPr id="108" name="Рисунок 107" descr="http://archive.wizards.com/dnd/fc/moons/moon_7.jpg">
          <a:extLst>
            <a:ext uri="{FF2B5EF4-FFF2-40B4-BE49-F238E27FC236}">
              <a16:creationId xmlns:a16="http://schemas.microsoft.com/office/drawing/2014/main" id="{00000000-0008-0000-0100-00006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xdr:row>
      <xdr:rowOff>0</xdr:rowOff>
    </xdr:from>
    <xdr:to>
      <xdr:col>15</xdr:col>
      <xdr:colOff>171450</xdr:colOff>
      <xdr:row>8</xdr:row>
      <xdr:rowOff>171450</xdr:rowOff>
    </xdr:to>
    <xdr:pic>
      <xdr:nvPicPr>
        <xdr:cNvPr id="109" name="Рисунок 108" descr="http://archive.wizards.com/dnd/fc/moons/moon_7.jpg">
          <a:extLst>
            <a:ext uri="{FF2B5EF4-FFF2-40B4-BE49-F238E27FC236}">
              <a16:creationId xmlns:a16="http://schemas.microsoft.com/office/drawing/2014/main" id="{00000000-0008-0000-0100-00006D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xdr:row>
      <xdr:rowOff>0</xdr:rowOff>
    </xdr:from>
    <xdr:to>
      <xdr:col>16</xdr:col>
      <xdr:colOff>171450</xdr:colOff>
      <xdr:row>8</xdr:row>
      <xdr:rowOff>171450</xdr:rowOff>
    </xdr:to>
    <xdr:pic>
      <xdr:nvPicPr>
        <xdr:cNvPr id="110" name="Рисунок 109" descr="http://archive.wizards.com/dnd/fc/moons/moon_7.jpg">
          <a:extLst>
            <a:ext uri="{FF2B5EF4-FFF2-40B4-BE49-F238E27FC236}">
              <a16:creationId xmlns:a16="http://schemas.microsoft.com/office/drawing/2014/main" id="{00000000-0008-0000-0100-00006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xdr:row>
      <xdr:rowOff>0</xdr:rowOff>
    </xdr:from>
    <xdr:to>
      <xdr:col>17</xdr:col>
      <xdr:colOff>171450</xdr:colOff>
      <xdr:row>8</xdr:row>
      <xdr:rowOff>171450</xdr:rowOff>
    </xdr:to>
    <xdr:pic>
      <xdr:nvPicPr>
        <xdr:cNvPr id="111" name="Рисунок 110" descr="http://archive.wizards.com/dnd/fc/moons/moon_8.jpg">
          <a:extLst>
            <a:ext uri="{FF2B5EF4-FFF2-40B4-BE49-F238E27FC236}">
              <a16:creationId xmlns:a16="http://schemas.microsoft.com/office/drawing/2014/main" id="{00000000-0008-0000-0100-00006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xdr:row>
      <xdr:rowOff>0</xdr:rowOff>
    </xdr:from>
    <xdr:to>
      <xdr:col>18</xdr:col>
      <xdr:colOff>171450</xdr:colOff>
      <xdr:row>8</xdr:row>
      <xdr:rowOff>171450</xdr:rowOff>
    </xdr:to>
    <xdr:pic>
      <xdr:nvPicPr>
        <xdr:cNvPr id="112" name="Рисунок 111" descr="http://archive.wizards.com/dnd/fc/moons/moon_8.jpg">
          <a:extLst>
            <a:ext uri="{FF2B5EF4-FFF2-40B4-BE49-F238E27FC236}">
              <a16:creationId xmlns:a16="http://schemas.microsoft.com/office/drawing/2014/main" id="{00000000-0008-0000-0100-000070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xdr:row>
      <xdr:rowOff>0</xdr:rowOff>
    </xdr:from>
    <xdr:to>
      <xdr:col>19</xdr:col>
      <xdr:colOff>171450</xdr:colOff>
      <xdr:row>8</xdr:row>
      <xdr:rowOff>171450</xdr:rowOff>
    </xdr:to>
    <xdr:pic>
      <xdr:nvPicPr>
        <xdr:cNvPr id="113" name="Рисунок 112" descr="http://archive.wizards.com/dnd/fc/moons/moon_9.jpg">
          <a:extLst>
            <a:ext uri="{FF2B5EF4-FFF2-40B4-BE49-F238E27FC236}">
              <a16:creationId xmlns:a16="http://schemas.microsoft.com/office/drawing/2014/main" id="{00000000-0008-0000-0100-000071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xdr:row>
      <xdr:rowOff>0</xdr:rowOff>
    </xdr:from>
    <xdr:to>
      <xdr:col>20</xdr:col>
      <xdr:colOff>171450</xdr:colOff>
      <xdr:row>8</xdr:row>
      <xdr:rowOff>171450</xdr:rowOff>
    </xdr:to>
    <xdr:pic>
      <xdr:nvPicPr>
        <xdr:cNvPr id="114" name="Рисунок 113" descr="http://archive.wizards.com/dnd/fc/moons/moon_10.jpg">
          <a:extLst>
            <a:ext uri="{FF2B5EF4-FFF2-40B4-BE49-F238E27FC236}">
              <a16:creationId xmlns:a16="http://schemas.microsoft.com/office/drawing/2014/main" id="{00000000-0008-0000-0100-00007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xdr:row>
      <xdr:rowOff>0</xdr:rowOff>
    </xdr:from>
    <xdr:to>
      <xdr:col>21</xdr:col>
      <xdr:colOff>171450</xdr:colOff>
      <xdr:row>8</xdr:row>
      <xdr:rowOff>171450</xdr:rowOff>
    </xdr:to>
    <xdr:pic>
      <xdr:nvPicPr>
        <xdr:cNvPr id="115" name="Рисунок 114" descr="http://archive.wizards.com/dnd/fc/moons/moon_10.jpg">
          <a:extLst>
            <a:ext uri="{FF2B5EF4-FFF2-40B4-BE49-F238E27FC236}">
              <a16:creationId xmlns:a16="http://schemas.microsoft.com/office/drawing/2014/main" id="{00000000-0008-0000-0100-00007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xdr:row>
      <xdr:rowOff>0</xdr:rowOff>
    </xdr:from>
    <xdr:to>
      <xdr:col>22</xdr:col>
      <xdr:colOff>171450</xdr:colOff>
      <xdr:row>8</xdr:row>
      <xdr:rowOff>171450</xdr:rowOff>
    </xdr:to>
    <xdr:pic>
      <xdr:nvPicPr>
        <xdr:cNvPr id="116" name="Рисунок 115" descr="http://archive.wizards.com/dnd/fc/moons/moon_11.jpg">
          <a:extLst>
            <a:ext uri="{FF2B5EF4-FFF2-40B4-BE49-F238E27FC236}">
              <a16:creationId xmlns:a16="http://schemas.microsoft.com/office/drawing/2014/main" id="{00000000-0008-0000-0100-00007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xdr:row>
      <xdr:rowOff>0</xdr:rowOff>
    </xdr:from>
    <xdr:to>
      <xdr:col>23</xdr:col>
      <xdr:colOff>171450</xdr:colOff>
      <xdr:row>8</xdr:row>
      <xdr:rowOff>171450</xdr:rowOff>
    </xdr:to>
    <xdr:pic>
      <xdr:nvPicPr>
        <xdr:cNvPr id="117" name="Рисунок 116" descr="http://archive.wizards.com/dnd/fc/moons/moon_11.jpg">
          <a:extLst>
            <a:ext uri="{FF2B5EF4-FFF2-40B4-BE49-F238E27FC236}">
              <a16:creationId xmlns:a16="http://schemas.microsoft.com/office/drawing/2014/main" id="{00000000-0008-0000-0100-000075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8</xdr:row>
      <xdr:rowOff>0</xdr:rowOff>
    </xdr:from>
    <xdr:to>
      <xdr:col>24</xdr:col>
      <xdr:colOff>171450</xdr:colOff>
      <xdr:row>8</xdr:row>
      <xdr:rowOff>171450</xdr:rowOff>
    </xdr:to>
    <xdr:pic>
      <xdr:nvPicPr>
        <xdr:cNvPr id="118" name="Рисунок 117" descr="http://archive.wizards.com/dnd/fc/moons/moon_11.jpg">
          <a:extLst>
            <a:ext uri="{FF2B5EF4-FFF2-40B4-BE49-F238E27FC236}">
              <a16:creationId xmlns:a16="http://schemas.microsoft.com/office/drawing/2014/main" id="{00000000-0008-0000-0100-000076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8</xdr:row>
      <xdr:rowOff>0</xdr:rowOff>
    </xdr:from>
    <xdr:to>
      <xdr:col>25</xdr:col>
      <xdr:colOff>171450</xdr:colOff>
      <xdr:row>8</xdr:row>
      <xdr:rowOff>171450</xdr:rowOff>
    </xdr:to>
    <xdr:pic>
      <xdr:nvPicPr>
        <xdr:cNvPr id="119" name="Рисунок 118" descr="http://archive.wizards.com/dnd/fc/moons/moon_12.jpg">
          <a:extLst>
            <a:ext uri="{FF2B5EF4-FFF2-40B4-BE49-F238E27FC236}">
              <a16:creationId xmlns:a16="http://schemas.microsoft.com/office/drawing/2014/main" id="{00000000-0008-0000-0100-000077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8</xdr:row>
      <xdr:rowOff>0</xdr:rowOff>
    </xdr:from>
    <xdr:to>
      <xdr:col>26</xdr:col>
      <xdr:colOff>171450</xdr:colOff>
      <xdr:row>8</xdr:row>
      <xdr:rowOff>171450</xdr:rowOff>
    </xdr:to>
    <xdr:pic>
      <xdr:nvPicPr>
        <xdr:cNvPr id="120" name="Рисунок 119" descr="http://archive.wizards.com/dnd/fc/moons/moon_12.jpg">
          <a:extLst>
            <a:ext uri="{FF2B5EF4-FFF2-40B4-BE49-F238E27FC236}">
              <a16:creationId xmlns:a16="http://schemas.microsoft.com/office/drawing/2014/main" id="{00000000-0008-0000-0100-000078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8</xdr:row>
      <xdr:rowOff>0</xdr:rowOff>
    </xdr:from>
    <xdr:to>
      <xdr:col>27</xdr:col>
      <xdr:colOff>171450</xdr:colOff>
      <xdr:row>8</xdr:row>
      <xdr:rowOff>171450</xdr:rowOff>
    </xdr:to>
    <xdr:pic>
      <xdr:nvPicPr>
        <xdr:cNvPr id="121" name="Рисунок 120" descr="http://archive.wizards.com/dnd/fc/moons/moon_13.jpg">
          <a:extLst>
            <a:ext uri="{FF2B5EF4-FFF2-40B4-BE49-F238E27FC236}">
              <a16:creationId xmlns:a16="http://schemas.microsoft.com/office/drawing/2014/main" id="{00000000-0008-0000-0100-000079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8</xdr:row>
      <xdr:rowOff>0</xdr:rowOff>
    </xdr:from>
    <xdr:to>
      <xdr:col>28</xdr:col>
      <xdr:colOff>171450</xdr:colOff>
      <xdr:row>8</xdr:row>
      <xdr:rowOff>171450</xdr:rowOff>
    </xdr:to>
    <xdr:pic>
      <xdr:nvPicPr>
        <xdr:cNvPr id="122" name="Рисунок 121" descr="http://archive.wizards.com/dnd/fc/moons/moon_14.jpg">
          <a:extLst>
            <a:ext uri="{FF2B5EF4-FFF2-40B4-BE49-F238E27FC236}">
              <a16:creationId xmlns:a16="http://schemas.microsoft.com/office/drawing/2014/main" id="{00000000-0008-0000-0100-00007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8</xdr:row>
      <xdr:rowOff>0</xdr:rowOff>
    </xdr:from>
    <xdr:to>
      <xdr:col>29</xdr:col>
      <xdr:colOff>171450</xdr:colOff>
      <xdr:row>8</xdr:row>
      <xdr:rowOff>171450</xdr:rowOff>
    </xdr:to>
    <xdr:pic>
      <xdr:nvPicPr>
        <xdr:cNvPr id="123" name="Рисунок 122" descr="http://archive.wizards.com/dnd/fc/moons/moon_14.jpg">
          <a:extLst>
            <a:ext uri="{FF2B5EF4-FFF2-40B4-BE49-F238E27FC236}">
              <a16:creationId xmlns:a16="http://schemas.microsoft.com/office/drawing/2014/main" id="{00000000-0008-0000-0100-00007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8</xdr:row>
      <xdr:rowOff>0</xdr:rowOff>
    </xdr:from>
    <xdr:to>
      <xdr:col>30</xdr:col>
      <xdr:colOff>171450</xdr:colOff>
      <xdr:row>8</xdr:row>
      <xdr:rowOff>171450</xdr:rowOff>
    </xdr:to>
    <xdr:pic>
      <xdr:nvPicPr>
        <xdr:cNvPr id="124" name="Рисунок 123" descr="http://archive.wizards.com/dnd/fc/moons/moon_15.jpg">
          <a:extLst>
            <a:ext uri="{FF2B5EF4-FFF2-40B4-BE49-F238E27FC236}">
              <a16:creationId xmlns:a16="http://schemas.microsoft.com/office/drawing/2014/main" id="{00000000-0008-0000-0100-00007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8</xdr:row>
      <xdr:rowOff>0</xdr:rowOff>
    </xdr:from>
    <xdr:to>
      <xdr:col>31</xdr:col>
      <xdr:colOff>171450</xdr:colOff>
      <xdr:row>8</xdr:row>
      <xdr:rowOff>171450</xdr:rowOff>
    </xdr:to>
    <xdr:pic>
      <xdr:nvPicPr>
        <xdr:cNvPr id="125" name="Рисунок 124" descr="http://archive.wizards.com/dnd/fc/moons/moon_15.jpg">
          <a:extLst>
            <a:ext uri="{FF2B5EF4-FFF2-40B4-BE49-F238E27FC236}">
              <a16:creationId xmlns:a16="http://schemas.microsoft.com/office/drawing/2014/main" id="{00000000-0008-0000-0100-00007D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8</xdr:row>
      <xdr:rowOff>0</xdr:rowOff>
    </xdr:from>
    <xdr:to>
      <xdr:col>32</xdr:col>
      <xdr:colOff>171450</xdr:colOff>
      <xdr:row>8</xdr:row>
      <xdr:rowOff>171450</xdr:rowOff>
    </xdr:to>
    <xdr:pic>
      <xdr:nvPicPr>
        <xdr:cNvPr id="126" name="Рисунок 125" descr="http://archive.wizards.com/dnd/fc/moons/moon_15.jpg">
          <a:extLst>
            <a:ext uri="{FF2B5EF4-FFF2-40B4-BE49-F238E27FC236}">
              <a16:creationId xmlns:a16="http://schemas.microsoft.com/office/drawing/2014/main" id="{00000000-0008-0000-0100-00007E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479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8</xdr:row>
      <xdr:rowOff>0</xdr:rowOff>
    </xdr:from>
    <xdr:to>
      <xdr:col>33</xdr:col>
      <xdr:colOff>171450</xdr:colOff>
      <xdr:row>8</xdr:row>
      <xdr:rowOff>171450</xdr:rowOff>
    </xdr:to>
    <xdr:pic>
      <xdr:nvPicPr>
        <xdr:cNvPr id="127" name="Рисунок 126" descr="http://archive.wizards.com/dnd/fc/moons/moon_16.jpg">
          <a:extLst>
            <a:ext uri="{FF2B5EF4-FFF2-40B4-BE49-F238E27FC236}">
              <a16:creationId xmlns:a16="http://schemas.microsoft.com/office/drawing/2014/main" id="{00000000-0008-0000-0100-00007F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8</xdr:row>
      <xdr:rowOff>0</xdr:rowOff>
    </xdr:from>
    <xdr:to>
      <xdr:col>34</xdr:col>
      <xdr:colOff>171450</xdr:colOff>
      <xdr:row>8</xdr:row>
      <xdr:rowOff>171450</xdr:rowOff>
    </xdr:to>
    <xdr:pic>
      <xdr:nvPicPr>
        <xdr:cNvPr id="128" name="Рисунок 127" descr="http://archive.wizards.com/dnd/fc/moons/moon_16.jpg">
          <a:extLst>
            <a:ext uri="{FF2B5EF4-FFF2-40B4-BE49-F238E27FC236}">
              <a16:creationId xmlns:a16="http://schemas.microsoft.com/office/drawing/2014/main" id="{00000000-0008-0000-0100-000080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8</xdr:row>
      <xdr:rowOff>0</xdr:rowOff>
    </xdr:from>
    <xdr:to>
      <xdr:col>35</xdr:col>
      <xdr:colOff>171450</xdr:colOff>
      <xdr:row>8</xdr:row>
      <xdr:rowOff>171450</xdr:rowOff>
    </xdr:to>
    <xdr:pic>
      <xdr:nvPicPr>
        <xdr:cNvPr id="129" name="Рисунок 128" descr="http://archive.wizards.com/dnd/fc/moons/moon_0.jpg">
          <a:extLst>
            <a:ext uri="{FF2B5EF4-FFF2-40B4-BE49-F238E27FC236}">
              <a16:creationId xmlns:a16="http://schemas.microsoft.com/office/drawing/2014/main" id="{00000000-0008-0000-0100-000081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171450</xdr:colOff>
      <xdr:row>9</xdr:row>
      <xdr:rowOff>171450</xdr:rowOff>
    </xdr:to>
    <xdr:pic>
      <xdr:nvPicPr>
        <xdr:cNvPr id="130" name="Рисунок 129" descr="http://archive.wizards.com/dnd/fc/moons/moon_1.jpg">
          <a:extLst>
            <a:ext uri="{FF2B5EF4-FFF2-40B4-BE49-F238E27FC236}">
              <a16:creationId xmlns:a16="http://schemas.microsoft.com/office/drawing/2014/main" id="{00000000-0008-0000-0100-00008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xdr:row>
      <xdr:rowOff>0</xdr:rowOff>
    </xdr:from>
    <xdr:to>
      <xdr:col>5</xdr:col>
      <xdr:colOff>171450</xdr:colOff>
      <xdr:row>9</xdr:row>
      <xdr:rowOff>171450</xdr:rowOff>
    </xdr:to>
    <xdr:pic>
      <xdr:nvPicPr>
        <xdr:cNvPr id="131" name="Рисунок 130" descr="http://archive.wizards.com/dnd/fc/moons/moon_2.jpg">
          <a:extLst>
            <a:ext uri="{FF2B5EF4-FFF2-40B4-BE49-F238E27FC236}">
              <a16:creationId xmlns:a16="http://schemas.microsoft.com/office/drawing/2014/main" id="{00000000-0008-0000-01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171450</xdr:colOff>
      <xdr:row>9</xdr:row>
      <xdr:rowOff>171450</xdr:rowOff>
    </xdr:to>
    <xdr:pic>
      <xdr:nvPicPr>
        <xdr:cNvPr id="132" name="Рисунок 131" descr="http://archive.wizards.com/dnd/fc/moons/moon_2.jpg">
          <a:extLst>
            <a:ext uri="{FF2B5EF4-FFF2-40B4-BE49-F238E27FC236}">
              <a16:creationId xmlns:a16="http://schemas.microsoft.com/office/drawing/2014/main" id="{00000000-0008-0000-01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171450</xdr:colOff>
      <xdr:row>9</xdr:row>
      <xdr:rowOff>171450</xdr:rowOff>
    </xdr:to>
    <xdr:pic>
      <xdr:nvPicPr>
        <xdr:cNvPr id="133" name="Рисунок 132" descr="http://archive.wizards.com/dnd/fc/moons/moon_3.jpg">
          <a:extLst>
            <a:ext uri="{FF2B5EF4-FFF2-40B4-BE49-F238E27FC236}">
              <a16:creationId xmlns:a16="http://schemas.microsoft.com/office/drawing/2014/main" id="{00000000-0008-0000-0100-00008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xdr:row>
      <xdr:rowOff>0</xdr:rowOff>
    </xdr:from>
    <xdr:to>
      <xdr:col>8</xdr:col>
      <xdr:colOff>171450</xdr:colOff>
      <xdr:row>9</xdr:row>
      <xdr:rowOff>171450</xdr:rowOff>
    </xdr:to>
    <xdr:pic>
      <xdr:nvPicPr>
        <xdr:cNvPr id="134" name="Рисунок 133" descr="http://archive.wizards.com/dnd/fc/moons/moon_3.jpg">
          <a:extLst>
            <a:ext uri="{FF2B5EF4-FFF2-40B4-BE49-F238E27FC236}">
              <a16:creationId xmlns:a16="http://schemas.microsoft.com/office/drawing/2014/main" id="{00000000-0008-0000-0100-00008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171450</xdr:colOff>
      <xdr:row>9</xdr:row>
      <xdr:rowOff>171450</xdr:rowOff>
    </xdr:to>
    <xdr:pic>
      <xdr:nvPicPr>
        <xdr:cNvPr id="135" name="Рисунок 134" descr="http://archive.wizards.com/dnd/fc/moons/moon_4.jpg">
          <a:extLst>
            <a:ext uri="{FF2B5EF4-FFF2-40B4-BE49-F238E27FC236}">
              <a16:creationId xmlns:a16="http://schemas.microsoft.com/office/drawing/2014/main" id="{00000000-0008-0000-0100-00008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0</xdr:rowOff>
    </xdr:from>
    <xdr:to>
      <xdr:col>10</xdr:col>
      <xdr:colOff>171450</xdr:colOff>
      <xdr:row>9</xdr:row>
      <xdr:rowOff>171450</xdr:rowOff>
    </xdr:to>
    <xdr:pic>
      <xdr:nvPicPr>
        <xdr:cNvPr id="136" name="Рисунок 135" descr="http://archive.wizards.com/dnd/fc/moons/moon_4.jpg">
          <a:extLst>
            <a:ext uri="{FF2B5EF4-FFF2-40B4-BE49-F238E27FC236}">
              <a16:creationId xmlns:a16="http://schemas.microsoft.com/office/drawing/2014/main" id="{00000000-0008-0000-0100-00008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171450</xdr:colOff>
      <xdr:row>9</xdr:row>
      <xdr:rowOff>171450</xdr:rowOff>
    </xdr:to>
    <xdr:pic>
      <xdr:nvPicPr>
        <xdr:cNvPr id="137" name="Рисунок 136" descr="http://archive.wizards.com/dnd/fc/moons/moon_5.jpg">
          <a:extLst>
            <a:ext uri="{FF2B5EF4-FFF2-40B4-BE49-F238E27FC236}">
              <a16:creationId xmlns:a16="http://schemas.microsoft.com/office/drawing/2014/main" id="{00000000-0008-0000-0100-00008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xdr:row>
      <xdr:rowOff>0</xdr:rowOff>
    </xdr:from>
    <xdr:to>
      <xdr:col>12</xdr:col>
      <xdr:colOff>171450</xdr:colOff>
      <xdr:row>9</xdr:row>
      <xdr:rowOff>171450</xdr:rowOff>
    </xdr:to>
    <xdr:pic>
      <xdr:nvPicPr>
        <xdr:cNvPr id="138" name="Рисунок 137" descr="http://archive.wizards.com/dnd/fc/moons/moon_6.jpg">
          <a:extLst>
            <a:ext uri="{FF2B5EF4-FFF2-40B4-BE49-F238E27FC236}">
              <a16:creationId xmlns:a16="http://schemas.microsoft.com/office/drawing/2014/main" id="{00000000-0008-0000-0100-00008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171450</xdr:colOff>
      <xdr:row>9</xdr:row>
      <xdr:rowOff>171450</xdr:rowOff>
    </xdr:to>
    <xdr:pic>
      <xdr:nvPicPr>
        <xdr:cNvPr id="139" name="Рисунок 138" descr="http://archive.wizards.com/dnd/fc/moons/moon_6.jpg">
          <a:extLst>
            <a:ext uri="{FF2B5EF4-FFF2-40B4-BE49-F238E27FC236}">
              <a16:creationId xmlns:a16="http://schemas.microsoft.com/office/drawing/2014/main" id="{00000000-0008-0000-0100-00008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xdr:row>
      <xdr:rowOff>0</xdr:rowOff>
    </xdr:from>
    <xdr:to>
      <xdr:col>14</xdr:col>
      <xdr:colOff>171450</xdr:colOff>
      <xdr:row>9</xdr:row>
      <xdr:rowOff>171450</xdr:rowOff>
    </xdr:to>
    <xdr:pic>
      <xdr:nvPicPr>
        <xdr:cNvPr id="140" name="Рисунок 139" descr="http://archive.wizards.com/dnd/fc/moons/moon_7.jpg">
          <a:extLst>
            <a:ext uri="{FF2B5EF4-FFF2-40B4-BE49-F238E27FC236}">
              <a16:creationId xmlns:a16="http://schemas.microsoft.com/office/drawing/2014/main" id="{00000000-0008-0000-0100-00008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171450</xdr:colOff>
      <xdr:row>9</xdr:row>
      <xdr:rowOff>171450</xdr:rowOff>
    </xdr:to>
    <xdr:pic>
      <xdr:nvPicPr>
        <xdr:cNvPr id="141" name="Рисунок 140" descr="http://archive.wizards.com/dnd/fc/moons/moon_7.jpg">
          <a:extLst>
            <a:ext uri="{FF2B5EF4-FFF2-40B4-BE49-F238E27FC236}">
              <a16:creationId xmlns:a16="http://schemas.microsoft.com/office/drawing/2014/main" id="{00000000-0008-0000-0100-00008D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xdr:row>
      <xdr:rowOff>0</xdr:rowOff>
    </xdr:from>
    <xdr:to>
      <xdr:col>16</xdr:col>
      <xdr:colOff>171450</xdr:colOff>
      <xdr:row>9</xdr:row>
      <xdr:rowOff>171450</xdr:rowOff>
    </xdr:to>
    <xdr:pic>
      <xdr:nvPicPr>
        <xdr:cNvPr id="142" name="Рисунок 141" descr="http://archive.wizards.com/dnd/fc/moons/moon_8.jpg">
          <a:extLst>
            <a:ext uri="{FF2B5EF4-FFF2-40B4-BE49-F238E27FC236}">
              <a16:creationId xmlns:a16="http://schemas.microsoft.com/office/drawing/2014/main" id="{00000000-0008-0000-0100-00008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171450</xdr:colOff>
      <xdr:row>9</xdr:row>
      <xdr:rowOff>171450</xdr:rowOff>
    </xdr:to>
    <xdr:pic>
      <xdr:nvPicPr>
        <xdr:cNvPr id="143" name="Рисунок 142" descr="http://archive.wizards.com/dnd/fc/moons/moon_8.jpg">
          <a:extLst>
            <a:ext uri="{FF2B5EF4-FFF2-40B4-BE49-F238E27FC236}">
              <a16:creationId xmlns:a16="http://schemas.microsoft.com/office/drawing/2014/main" id="{00000000-0008-0000-0100-00008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xdr:row>
      <xdr:rowOff>0</xdr:rowOff>
    </xdr:from>
    <xdr:to>
      <xdr:col>18</xdr:col>
      <xdr:colOff>171450</xdr:colOff>
      <xdr:row>9</xdr:row>
      <xdr:rowOff>171450</xdr:rowOff>
    </xdr:to>
    <xdr:pic>
      <xdr:nvPicPr>
        <xdr:cNvPr id="144" name="Рисунок 143" descr="http://archive.wizards.com/dnd/fc/moons/moon_9.jpg">
          <a:extLst>
            <a:ext uri="{FF2B5EF4-FFF2-40B4-BE49-F238E27FC236}">
              <a16:creationId xmlns:a16="http://schemas.microsoft.com/office/drawing/2014/main" id="{00000000-0008-0000-0100-000090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xdr:row>
      <xdr:rowOff>0</xdr:rowOff>
    </xdr:from>
    <xdr:to>
      <xdr:col>19</xdr:col>
      <xdr:colOff>171450</xdr:colOff>
      <xdr:row>9</xdr:row>
      <xdr:rowOff>171450</xdr:rowOff>
    </xdr:to>
    <xdr:pic>
      <xdr:nvPicPr>
        <xdr:cNvPr id="145" name="Рисунок 144" descr="http://archive.wizards.com/dnd/fc/moons/moon_10.jpg">
          <a:extLst>
            <a:ext uri="{FF2B5EF4-FFF2-40B4-BE49-F238E27FC236}">
              <a16:creationId xmlns:a16="http://schemas.microsoft.com/office/drawing/2014/main" id="{00000000-0008-0000-0100-000091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xdr:row>
      <xdr:rowOff>0</xdr:rowOff>
    </xdr:from>
    <xdr:to>
      <xdr:col>20</xdr:col>
      <xdr:colOff>171450</xdr:colOff>
      <xdr:row>9</xdr:row>
      <xdr:rowOff>171450</xdr:rowOff>
    </xdr:to>
    <xdr:pic>
      <xdr:nvPicPr>
        <xdr:cNvPr id="146" name="Рисунок 145" descr="http://archive.wizards.com/dnd/fc/moons/moon_10.jpg">
          <a:extLst>
            <a:ext uri="{FF2B5EF4-FFF2-40B4-BE49-F238E27FC236}">
              <a16:creationId xmlns:a16="http://schemas.microsoft.com/office/drawing/2014/main" id="{00000000-0008-0000-0100-00009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xdr:row>
      <xdr:rowOff>0</xdr:rowOff>
    </xdr:from>
    <xdr:to>
      <xdr:col>21</xdr:col>
      <xdr:colOff>171450</xdr:colOff>
      <xdr:row>9</xdr:row>
      <xdr:rowOff>171450</xdr:rowOff>
    </xdr:to>
    <xdr:pic>
      <xdr:nvPicPr>
        <xdr:cNvPr id="147" name="Рисунок 146" descr="http://archive.wizards.com/dnd/fc/moons/moon_11.jpg">
          <a:extLst>
            <a:ext uri="{FF2B5EF4-FFF2-40B4-BE49-F238E27FC236}">
              <a16:creationId xmlns:a16="http://schemas.microsoft.com/office/drawing/2014/main" id="{00000000-0008-0000-0100-000093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xdr:row>
      <xdr:rowOff>0</xdr:rowOff>
    </xdr:from>
    <xdr:to>
      <xdr:col>22</xdr:col>
      <xdr:colOff>171450</xdr:colOff>
      <xdr:row>9</xdr:row>
      <xdr:rowOff>171450</xdr:rowOff>
    </xdr:to>
    <xdr:pic>
      <xdr:nvPicPr>
        <xdr:cNvPr id="148" name="Рисунок 147" descr="http://archive.wizards.com/dnd/fc/moons/moon_11.jpg">
          <a:extLst>
            <a:ext uri="{FF2B5EF4-FFF2-40B4-BE49-F238E27FC236}">
              <a16:creationId xmlns:a16="http://schemas.microsoft.com/office/drawing/2014/main" id="{00000000-0008-0000-0100-00009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xdr:row>
      <xdr:rowOff>0</xdr:rowOff>
    </xdr:from>
    <xdr:to>
      <xdr:col>23</xdr:col>
      <xdr:colOff>171450</xdr:colOff>
      <xdr:row>9</xdr:row>
      <xdr:rowOff>171450</xdr:rowOff>
    </xdr:to>
    <xdr:pic>
      <xdr:nvPicPr>
        <xdr:cNvPr id="149" name="Рисунок 148" descr="http://archive.wizards.com/dnd/fc/moons/moon_11.jpg">
          <a:extLst>
            <a:ext uri="{FF2B5EF4-FFF2-40B4-BE49-F238E27FC236}">
              <a16:creationId xmlns:a16="http://schemas.microsoft.com/office/drawing/2014/main" id="{00000000-0008-0000-0100-000095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9</xdr:row>
      <xdr:rowOff>0</xdr:rowOff>
    </xdr:from>
    <xdr:to>
      <xdr:col>24</xdr:col>
      <xdr:colOff>171450</xdr:colOff>
      <xdr:row>9</xdr:row>
      <xdr:rowOff>171450</xdr:rowOff>
    </xdr:to>
    <xdr:pic>
      <xdr:nvPicPr>
        <xdr:cNvPr id="150" name="Рисунок 149" descr="http://archive.wizards.com/dnd/fc/moons/moon_12.jpg">
          <a:extLst>
            <a:ext uri="{FF2B5EF4-FFF2-40B4-BE49-F238E27FC236}">
              <a16:creationId xmlns:a16="http://schemas.microsoft.com/office/drawing/2014/main" id="{00000000-0008-0000-0100-000096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9</xdr:row>
      <xdr:rowOff>0</xdr:rowOff>
    </xdr:from>
    <xdr:to>
      <xdr:col>25</xdr:col>
      <xdr:colOff>171450</xdr:colOff>
      <xdr:row>9</xdr:row>
      <xdr:rowOff>171450</xdr:rowOff>
    </xdr:to>
    <xdr:pic>
      <xdr:nvPicPr>
        <xdr:cNvPr id="151" name="Рисунок 150" descr="http://archive.wizards.com/dnd/fc/moons/moon_12.jpg">
          <a:extLst>
            <a:ext uri="{FF2B5EF4-FFF2-40B4-BE49-F238E27FC236}">
              <a16:creationId xmlns:a16="http://schemas.microsoft.com/office/drawing/2014/main" id="{00000000-0008-0000-0100-000097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9</xdr:row>
      <xdr:rowOff>0</xdr:rowOff>
    </xdr:from>
    <xdr:to>
      <xdr:col>26</xdr:col>
      <xdr:colOff>171450</xdr:colOff>
      <xdr:row>9</xdr:row>
      <xdr:rowOff>171450</xdr:rowOff>
    </xdr:to>
    <xdr:pic>
      <xdr:nvPicPr>
        <xdr:cNvPr id="152" name="Рисунок 151" descr="http://archive.wizards.com/dnd/fc/moons/moon_13.jpg">
          <a:extLst>
            <a:ext uri="{FF2B5EF4-FFF2-40B4-BE49-F238E27FC236}">
              <a16:creationId xmlns:a16="http://schemas.microsoft.com/office/drawing/2014/main" id="{00000000-0008-0000-0100-000098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9</xdr:row>
      <xdr:rowOff>0</xdr:rowOff>
    </xdr:from>
    <xdr:to>
      <xdr:col>27</xdr:col>
      <xdr:colOff>171450</xdr:colOff>
      <xdr:row>9</xdr:row>
      <xdr:rowOff>171450</xdr:rowOff>
    </xdr:to>
    <xdr:pic>
      <xdr:nvPicPr>
        <xdr:cNvPr id="153" name="Рисунок 152" descr="http://archive.wizards.com/dnd/fc/moons/moon_14.jpg">
          <a:extLst>
            <a:ext uri="{FF2B5EF4-FFF2-40B4-BE49-F238E27FC236}">
              <a16:creationId xmlns:a16="http://schemas.microsoft.com/office/drawing/2014/main" id="{00000000-0008-0000-0100-000099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9</xdr:row>
      <xdr:rowOff>0</xdr:rowOff>
    </xdr:from>
    <xdr:to>
      <xdr:col>28</xdr:col>
      <xdr:colOff>171450</xdr:colOff>
      <xdr:row>9</xdr:row>
      <xdr:rowOff>171450</xdr:rowOff>
    </xdr:to>
    <xdr:pic>
      <xdr:nvPicPr>
        <xdr:cNvPr id="154" name="Рисунок 153" descr="http://archive.wizards.com/dnd/fc/moons/moon_14.jpg">
          <a:extLst>
            <a:ext uri="{FF2B5EF4-FFF2-40B4-BE49-F238E27FC236}">
              <a16:creationId xmlns:a16="http://schemas.microsoft.com/office/drawing/2014/main" id="{00000000-0008-0000-0100-00009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9</xdr:row>
      <xdr:rowOff>0</xdr:rowOff>
    </xdr:from>
    <xdr:to>
      <xdr:col>29</xdr:col>
      <xdr:colOff>171450</xdr:colOff>
      <xdr:row>9</xdr:row>
      <xdr:rowOff>171450</xdr:rowOff>
    </xdr:to>
    <xdr:pic>
      <xdr:nvPicPr>
        <xdr:cNvPr id="155" name="Рисунок 154" descr="http://archive.wizards.com/dnd/fc/moons/moon_15.jpg">
          <a:extLst>
            <a:ext uri="{FF2B5EF4-FFF2-40B4-BE49-F238E27FC236}">
              <a16:creationId xmlns:a16="http://schemas.microsoft.com/office/drawing/2014/main" id="{00000000-0008-0000-0100-00009B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9</xdr:row>
      <xdr:rowOff>0</xdr:rowOff>
    </xdr:from>
    <xdr:to>
      <xdr:col>30</xdr:col>
      <xdr:colOff>171450</xdr:colOff>
      <xdr:row>9</xdr:row>
      <xdr:rowOff>171450</xdr:rowOff>
    </xdr:to>
    <xdr:pic>
      <xdr:nvPicPr>
        <xdr:cNvPr id="156" name="Рисунок 155" descr="http://archive.wizards.com/dnd/fc/moons/moon_15.jpg">
          <a:extLst>
            <a:ext uri="{FF2B5EF4-FFF2-40B4-BE49-F238E27FC236}">
              <a16:creationId xmlns:a16="http://schemas.microsoft.com/office/drawing/2014/main" id="{00000000-0008-0000-0100-00009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9</xdr:row>
      <xdr:rowOff>0</xdr:rowOff>
    </xdr:from>
    <xdr:to>
      <xdr:col>31</xdr:col>
      <xdr:colOff>171450</xdr:colOff>
      <xdr:row>9</xdr:row>
      <xdr:rowOff>171450</xdr:rowOff>
    </xdr:to>
    <xdr:pic>
      <xdr:nvPicPr>
        <xdr:cNvPr id="157" name="Рисунок 156" descr="http://archive.wizards.com/dnd/fc/moons/moon_15.jpg">
          <a:extLst>
            <a:ext uri="{FF2B5EF4-FFF2-40B4-BE49-F238E27FC236}">
              <a16:creationId xmlns:a16="http://schemas.microsoft.com/office/drawing/2014/main" id="{00000000-0008-0000-0100-00009D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9</xdr:row>
      <xdr:rowOff>0</xdr:rowOff>
    </xdr:from>
    <xdr:to>
      <xdr:col>32</xdr:col>
      <xdr:colOff>171450</xdr:colOff>
      <xdr:row>9</xdr:row>
      <xdr:rowOff>171450</xdr:rowOff>
    </xdr:to>
    <xdr:pic>
      <xdr:nvPicPr>
        <xdr:cNvPr id="158" name="Рисунок 157" descr="http://archive.wizards.com/dnd/fc/moons/moon_16.jpg">
          <a:extLst>
            <a:ext uri="{FF2B5EF4-FFF2-40B4-BE49-F238E27FC236}">
              <a16:creationId xmlns:a16="http://schemas.microsoft.com/office/drawing/2014/main" id="{00000000-0008-0000-0100-00009E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9</xdr:row>
      <xdr:rowOff>0</xdr:rowOff>
    </xdr:from>
    <xdr:to>
      <xdr:col>33</xdr:col>
      <xdr:colOff>171450</xdr:colOff>
      <xdr:row>9</xdr:row>
      <xdr:rowOff>171450</xdr:rowOff>
    </xdr:to>
    <xdr:pic>
      <xdr:nvPicPr>
        <xdr:cNvPr id="159" name="Рисунок 158" descr="http://archive.wizards.com/dnd/fc/moons/moon_16.jpg">
          <a:extLst>
            <a:ext uri="{FF2B5EF4-FFF2-40B4-BE49-F238E27FC236}">
              <a16:creationId xmlns:a16="http://schemas.microsoft.com/office/drawing/2014/main" id="{00000000-0008-0000-0100-00009F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9</xdr:row>
      <xdr:rowOff>0</xdr:rowOff>
    </xdr:from>
    <xdr:to>
      <xdr:col>34</xdr:col>
      <xdr:colOff>171450</xdr:colOff>
      <xdr:row>9</xdr:row>
      <xdr:rowOff>171450</xdr:rowOff>
    </xdr:to>
    <xdr:pic>
      <xdr:nvPicPr>
        <xdr:cNvPr id="160" name="Рисунок 159" descr="http://archive.wizards.com/dnd/fc/moons/moon_0.jpg">
          <a:extLst>
            <a:ext uri="{FF2B5EF4-FFF2-40B4-BE49-F238E27FC236}">
              <a16:creationId xmlns:a16="http://schemas.microsoft.com/office/drawing/2014/main" id="{00000000-0008-0000-0100-0000A0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9</xdr:row>
      <xdr:rowOff>0</xdr:rowOff>
    </xdr:from>
    <xdr:to>
      <xdr:col>35</xdr:col>
      <xdr:colOff>171450</xdr:colOff>
      <xdr:row>9</xdr:row>
      <xdr:rowOff>171450</xdr:rowOff>
    </xdr:to>
    <xdr:pic>
      <xdr:nvPicPr>
        <xdr:cNvPr id="161" name="Рисунок 160" descr="http://archive.wizards.com/dnd/fc/moons/moon_0.jpg">
          <a:extLst>
            <a:ext uri="{FF2B5EF4-FFF2-40B4-BE49-F238E27FC236}">
              <a16:creationId xmlns:a16="http://schemas.microsoft.com/office/drawing/2014/main" id="{00000000-0008-0000-0100-0000A1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171450</xdr:colOff>
      <xdr:row>10</xdr:row>
      <xdr:rowOff>171450</xdr:rowOff>
    </xdr:to>
    <xdr:pic>
      <xdr:nvPicPr>
        <xdr:cNvPr id="162" name="Рисунок 161" descr="http://archive.wizards.com/dnd/fc/moons/moon_1.jpg">
          <a:extLst>
            <a:ext uri="{FF2B5EF4-FFF2-40B4-BE49-F238E27FC236}">
              <a16:creationId xmlns:a16="http://schemas.microsoft.com/office/drawing/2014/main" id="{00000000-0008-0000-01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xdr:row>
      <xdr:rowOff>0</xdr:rowOff>
    </xdr:from>
    <xdr:to>
      <xdr:col>5</xdr:col>
      <xdr:colOff>171450</xdr:colOff>
      <xdr:row>10</xdr:row>
      <xdr:rowOff>171450</xdr:rowOff>
    </xdr:to>
    <xdr:pic>
      <xdr:nvPicPr>
        <xdr:cNvPr id="163" name="Рисунок 162" descr="http://archive.wizards.com/dnd/fc/moons/moon_2.jpg">
          <a:extLst>
            <a:ext uri="{FF2B5EF4-FFF2-40B4-BE49-F238E27FC236}">
              <a16:creationId xmlns:a16="http://schemas.microsoft.com/office/drawing/2014/main" id="{00000000-0008-0000-0100-0000A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xdr:row>
      <xdr:rowOff>0</xdr:rowOff>
    </xdr:from>
    <xdr:to>
      <xdr:col>6</xdr:col>
      <xdr:colOff>171450</xdr:colOff>
      <xdr:row>10</xdr:row>
      <xdr:rowOff>171450</xdr:rowOff>
    </xdr:to>
    <xdr:pic>
      <xdr:nvPicPr>
        <xdr:cNvPr id="164" name="Рисунок 163" descr="http://archive.wizards.com/dnd/fc/moons/moon_2.jpg">
          <a:extLst>
            <a:ext uri="{FF2B5EF4-FFF2-40B4-BE49-F238E27FC236}">
              <a16:creationId xmlns:a16="http://schemas.microsoft.com/office/drawing/2014/main" id="{00000000-0008-0000-0100-0000A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7</xdr:col>
      <xdr:colOff>171450</xdr:colOff>
      <xdr:row>10</xdr:row>
      <xdr:rowOff>171450</xdr:rowOff>
    </xdr:to>
    <xdr:pic>
      <xdr:nvPicPr>
        <xdr:cNvPr id="165" name="Рисунок 164" descr="http://archive.wizards.com/dnd/fc/moons/moon_3.jpg">
          <a:extLst>
            <a:ext uri="{FF2B5EF4-FFF2-40B4-BE49-F238E27FC236}">
              <a16:creationId xmlns:a16="http://schemas.microsoft.com/office/drawing/2014/main" id="{00000000-0008-0000-0100-0000A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xdr:row>
      <xdr:rowOff>0</xdr:rowOff>
    </xdr:from>
    <xdr:to>
      <xdr:col>8</xdr:col>
      <xdr:colOff>171450</xdr:colOff>
      <xdr:row>10</xdr:row>
      <xdr:rowOff>171450</xdr:rowOff>
    </xdr:to>
    <xdr:pic>
      <xdr:nvPicPr>
        <xdr:cNvPr id="166" name="Рисунок 165" descr="http://archive.wizards.com/dnd/fc/moons/moon_3.jpg">
          <a:extLst>
            <a:ext uri="{FF2B5EF4-FFF2-40B4-BE49-F238E27FC236}">
              <a16:creationId xmlns:a16="http://schemas.microsoft.com/office/drawing/2014/main" id="{00000000-0008-0000-0100-0000A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xdr:row>
      <xdr:rowOff>0</xdr:rowOff>
    </xdr:from>
    <xdr:to>
      <xdr:col>9</xdr:col>
      <xdr:colOff>171450</xdr:colOff>
      <xdr:row>10</xdr:row>
      <xdr:rowOff>171450</xdr:rowOff>
    </xdr:to>
    <xdr:pic>
      <xdr:nvPicPr>
        <xdr:cNvPr id="167" name="Рисунок 166" descr="http://archive.wizards.com/dnd/fc/moons/moon_4.jpg">
          <a:extLst>
            <a:ext uri="{FF2B5EF4-FFF2-40B4-BE49-F238E27FC236}">
              <a16:creationId xmlns:a16="http://schemas.microsoft.com/office/drawing/2014/main" id="{00000000-0008-0000-0100-0000A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171450</xdr:colOff>
      <xdr:row>10</xdr:row>
      <xdr:rowOff>171450</xdr:rowOff>
    </xdr:to>
    <xdr:pic>
      <xdr:nvPicPr>
        <xdr:cNvPr id="168" name="Рисунок 167" descr="http://archive.wizards.com/dnd/fc/moons/moon_4.jpg">
          <a:extLst>
            <a:ext uri="{FF2B5EF4-FFF2-40B4-BE49-F238E27FC236}">
              <a16:creationId xmlns:a16="http://schemas.microsoft.com/office/drawing/2014/main" id="{00000000-0008-0000-0100-0000A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xdr:row>
      <xdr:rowOff>0</xdr:rowOff>
    </xdr:from>
    <xdr:to>
      <xdr:col>11</xdr:col>
      <xdr:colOff>171450</xdr:colOff>
      <xdr:row>10</xdr:row>
      <xdr:rowOff>171450</xdr:rowOff>
    </xdr:to>
    <xdr:pic>
      <xdr:nvPicPr>
        <xdr:cNvPr id="169" name="Рисунок 168" descr="http://archive.wizards.com/dnd/fc/moons/moon_5.jpg">
          <a:extLst>
            <a:ext uri="{FF2B5EF4-FFF2-40B4-BE49-F238E27FC236}">
              <a16:creationId xmlns:a16="http://schemas.microsoft.com/office/drawing/2014/main" id="{00000000-0008-0000-0100-0000A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xdr:row>
      <xdr:rowOff>0</xdr:rowOff>
    </xdr:from>
    <xdr:to>
      <xdr:col>12</xdr:col>
      <xdr:colOff>171450</xdr:colOff>
      <xdr:row>10</xdr:row>
      <xdr:rowOff>171450</xdr:rowOff>
    </xdr:to>
    <xdr:pic>
      <xdr:nvPicPr>
        <xdr:cNvPr id="170" name="Рисунок 169" descr="http://archive.wizards.com/dnd/fc/moons/moon_6.jpg">
          <a:extLst>
            <a:ext uri="{FF2B5EF4-FFF2-40B4-BE49-F238E27FC236}">
              <a16:creationId xmlns:a16="http://schemas.microsoft.com/office/drawing/2014/main" id="{00000000-0008-0000-0100-0000A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xdr:row>
      <xdr:rowOff>0</xdr:rowOff>
    </xdr:from>
    <xdr:to>
      <xdr:col>13</xdr:col>
      <xdr:colOff>171450</xdr:colOff>
      <xdr:row>10</xdr:row>
      <xdr:rowOff>171450</xdr:rowOff>
    </xdr:to>
    <xdr:pic>
      <xdr:nvPicPr>
        <xdr:cNvPr id="171" name="Рисунок 170" descr="http://archive.wizards.com/dnd/fc/moons/moon_6.jpg">
          <a:extLst>
            <a:ext uri="{FF2B5EF4-FFF2-40B4-BE49-F238E27FC236}">
              <a16:creationId xmlns:a16="http://schemas.microsoft.com/office/drawing/2014/main" id="{00000000-0008-0000-0100-0000A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xdr:row>
      <xdr:rowOff>0</xdr:rowOff>
    </xdr:from>
    <xdr:to>
      <xdr:col>14</xdr:col>
      <xdr:colOff>171450</xdr:colOff>
      <xdr:row>10</xdr:row>
      <xdr:rowOff>171450</xdr:rowOff>
    </xdr:to>
    <xdr:pic>
      <xdr:nvPicPr>
        <xdr:cNvPr id="172" name="Рисунок 171" descr="http://archive.wizards.com/dnd/fc/moons/moon_7.jpg">
          <a:extLst>
            <a:ext uri="{FF2B5EF4-FFF2-40B4-BE49-F238E27FC236}">
              <a16:creationId xmlns:a16="http://schemas.microsoft.com/office/drawing/2014/main" id="{00000000-0008-0000-0100-0000A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xdr:row>
      <xdr:rowOff>0</xdr:rowOff>
    </xdr:from>
    <xdr:to>
      <xdr:col>15</xdr:col>
      <xdr:colOff>171450</xdr:colOff>
      <xdr:row>10</xdr:row>
      <xdr:rowOff>171450</xdr:rowOff>
    </xdr:to>
    <xdr:pic>
      <xdr:nvPicPr>
        <xdr:cNvPr id="173" name="Рисунок 172" descr="http://archive.wizards.com/dnd/fc/moons/moon_7.jpg">
          <a:extLst>
            <a:ext uri="{FF2B5EF4-FFF2-40B4-BE49-F238E27FC236}">
              <a16:creationId xmlns:a16="http://schemas.microsoft.com/office/drawing/2014/main" id="{00000000-0008-0000-0100-0000AD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xdr:row>
      <xdr:rowOff>0</xdr:rowOff>
    </xdr:from>
    <xdr:to>
      <xdr:col>16</xdr:col>
      <xdr:colOff>171450</xdr:colOff>
      <xdr:row>10</xdr:row>
      <xdr:rowOff>171450</xdr:rowOff>
    </xdr:to>
    <xdr:pic>
      <xdr:nvPicPr>
        <xdr:cNvPr id="174" name="Рисунок 173" descr="http://archive.wizards.com/dnd/fc/moons/moon_7.jpg">
          <a:extLst>
            <a:ext uri="{FF2B5EF4-FFF2-40B4-BE49-F238E27FC236}">
              <a16:creationId xmlns:a16="http://schemas.microsoft.com/office/drawing/2014/main" id="{00000000-0008-0000-0100-0000A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xdr:row>
      <xdr:rowOff>0</xdr:rowOff>
    </xdr:from>
    <xdr:to>
      <xdr:col>17</xdr:col>
      <xdr:colOff>171450</xdr:colOff>
      <xdr:row>10</xdr:row>
      <xdr:rowOff>171450</xdr:rowOff>
    </xdr:to>
    <xdr:pic>
      <xdr:nvPicPr>
        <xdr:cNvPr id="175" name="Рисунок 174" descr="http://archive.wizards.com/dnd/fc/moons/moon_8.jpg">
          <a:extLst>
            <a:ext uri="{FF2B5EF4-FFF2-40B4-BE49-F238E27FC236}">
              <a16:creationId xmlns:a16="http://schemas.microsoft.com/office/drawing/2014/main" id="{00000000-0008-0000-0100-0000A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xdr:row>
      <xdr:rowOff>0</xdr:rowOff>
    </xdr:from>
    <xdr:to>
      <xdr:col>18</xdr:col>
      <xdr:colOff>171450</xdr:colOff>
      <xdr:row>10</xdr:row>
      <xdr:rowOff>171450</xdr:rowOff>
    </xdr:to>
    <xdr:pic>
      <xdr:nvPicPr>
        <xdr:cNvPr id="176" name="Рисунок 175" descr="http://archive.wizards.com/dnd/fc/moons/moon_8.jpg">
          <a:extLst>
            <a:ext uri="{FF2B5EF4-FFF2-40B4-BE49-F238E27FC236}">
              <a16:creationId xmlns:a16="http://schemas.microsoft.com/office/drawing/2014/main" id="{00000000-0008-0000-0100-0000B0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xdr:row>
      <xdr:rowOff>0</xdr:rowOff>
    </xdr:from>
    <xdr:to>
      <xdr:col>19</xdr:col>
      <xdr:colOff>171450</xdr:colOff>
      <xdr:row>10</xdr:row>
      <xdr:rowOff>171450</xdr:rowOff>
    </xdr:to>
    <xdr:pic>
      <xdr:nvPicPr>
        <xdr:cNvPr id="177" name="Рисунок 176" descr="http://archive.wizards.com/dnd/fc/moons/moon_9.jpg">
          <a:extLst>
            <a:ext uri="{FF2B5EF4-FFF2-40B4-BE49-F238E27FC236}">
              <a16:creationId xmlns:a16="http://schemas.microsoft.com/office/drawing/2014/main" id="{00000000-0008-0000-0100-0000B1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xdr:row>
      <xdr:rowOff>0</xdr:rowOff>
    </xdr:from>
    <xdr:to>
      <xdr:col>20</xdr:col>
      <xdr:colOff>171450</xdr:colOff>
      <xdr:row>10</xdr:row>
      <xdr:rowOff>171450</xdr:rowOff>
    </xdr:to>
    <xdr:pic>
      <xdr:nvPicPr>
        <xdr:cNvPr id="178" name="Рисунок 177" descr="http://archive.wizards.com/dnd/fc/moons/moon_10.jpg">
          <a:extLst>
            <a:ext uri="{FF2B5EF4-FFF2-40B4-BE49-F238E27FC236}">
              <a16:creationId xmlns:a16="http://schemas.microsoft.com/office/drawing/2014/main" id="{00000000-0008-0000-0100-0000B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xdr:row>
      <xdr:rowOff>0</xdr:rowOff>
    </xdr:from>
    <xdr:to>
      <xdr:col>21</xdr:col>
      <xdr:colOff>171450</xdr:colOff>
      <xdr:row>10</xdr:row>
      <xdr:rowOff>171450</xdr:rowOff>
    </xdr:to>
    <xdr:pic>
      <xdr:nvPicPr>
        <xdr:cNvPr id="179" name="Рисунок 178" descr="http://archive.wizards.com/dnd/fc/moons/moon_10.jpg">
          <a:extLst>
            <a:ext uri="{FF2B5EF4-FFF2-40B4-BE49-F238E27FC236}">
              <a16:creationId xmlns:a16="http://schemas.microsoft.com/office/drawing/2014/main" id="{00000000-0008-0000-0100-0000B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xdr:row>
      <xdr:rowOff>0</xdr:rowOff>
    </xdr:from>
    <xdr:to>
      <xdr:col>22</xdr:col>
      <xdr:colOff>171450</xdr:colOff>
      <xdr:row>10</xdr:row>
      <xdr:rowOff>171450</xdr:rowOff>
    </xdr:to>
    <xdr:pic>
      <xdr:nvPicPr>
        <xdr:cNvPr id="180" name="Рисунок 179" descr="http://archive.wizards.com/dnd/fc/moons/moon_11.jpg">
          <a:extLst>
            <a:ext uri="{FF2B5EF4-FFF2-40B4-BE49-F238E27FC236}">
              <a16:creationId xmlns:a16="http://schemas.microsoft.com/office/drawing/2014/main" id="{00000000-0008-0000-0100-0000B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xdr:row>
      <xdr:rowOff>0</xdr:rowOff>
    </xdr:from>
    <xdr:to>
      <xdr:col>23</xdr:col>
      <xdr:colOff>171450</xdr:colOff>
      <xdr:row>10</xdr:row>
      <xdr:rowOff>171450</xdr:rowOff>
    </xdr:to>
    <xdr:pic>
      <xdr:nvPicPr>
        <xdr:cNvPr id="181" name="Рисунок 180" descr="http://archive.wizards.com/dnd/fc/moons/moon_11.jpg">
          <a:extLst>
            <a:ext uri="{FF2B5EF4-FFF2-40B4-BE49-F238E27FC236}">
              <a16:creationId xmlns:a16="http://schemas.microsoft.com/office/drawing/2014/main" id="{00000000-0008-0000-0100-0000B5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10</xdr:row>
      <xdr:rowOff>0</xdr:rowOff>
    </xdr:from>
    <xdr:to>
      <xdr:col>24</xdr:col>
      <xdr:colOff>171450</xdr:colOff>
      <xdr:row>10</xdr:row>
      <xdr:rowOff>171450</xdr:rowOff>
    </xdr:to>
    <xdr:pic>
      <xdr:nvPicPr>
        <xdr:cNvPr id="182" name="Рисунок 181" descr="http://archive.wizards.com/dnd/fc/moons/moon_11.jpg">
          <a:extLst>
            <a:ext uri="{FF2B5EF4-FFF2-40B4-BE49-F238E27FC236}">
              <a16:creationId xmlns:a16="http://schemas.microsoft.com/office/drawing/2014/main" id="{00000000-0008-0000-0100-0000B6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10</xdr:row>
      <xdr:rowOff>0</xdr:rowOff>
    </xdr:from>
    <xdr:to>
      <xdr:col>25</xdr:col>
      <xdr:colOff>171450</xdr:colOff>
      <xdr:row>10</xdr:row>
      <xdr:rowOff>171450</xdr:rowOff>
    </xdr:to>
    <xdr:pic>
      <xdr:nvPicPr>
        <xdr:cNvPr id="183" name="Рисунок 182" descr="http://archive.wizards.com/dnd/fc/moons/moon_12.jpg">
          <a:extLst>
            <a:ext uri="{FF2B5EF4-FFF2-40B4-BE49-F238E27FC236}">
              <a16:creationId xmlns:a16="http://schemas.microsoft.com/office/drawing/2014/main" id="{00000000-0008-0000-0100-0000B7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10</xdr:row>
      <xdr:rowOff>0</xdr:rowOff>
    </xdr:from>
    <xdr:to>
      <xdr:col>26</xdr:col>
      <xdr:colOff>171450</xdr:colOff>
      <xdr:row>10</xdr:row>
      <xdr:rowOff>171450</xdr:rowOff>
    </xdr:to>
    <xdr:pic>
      <xdr:nvPicPr>
        <xdr:cNvPr id="184" name="Рисунок 183" descr="http://archive.wizards.com/dnd/fc/moons/moon_12.jpg">
          <a:extLst>
            <a:ext uri="{FF2B5EF4-FFF2-40B4-BE49-F238E27FC236}">
              <a16:creationId xmlns:a16="http://schemas.microsoft.com/office/drawing/2014/main" id="{00000000-0008-0000-0100-0000B8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10</xdr:row>
      <xdr:rowOff>0</xdr:rowOff>
    </xdr:from>
    <xdr:to>
      <xdr:col>27</xdr:col>
      <xdr:colOff>171450</xdr:colOff>
      <xdr:row>10</xdr:row>
      <xdr:rowOff>171450</xdr:rowOff>
    </xdr:to>
    <xdr:pic>
      <xdr:nvPicPr>
        <xdr:cNvPr id="185" name="Рисунок 184" descr="http://archive.wizards.com/dnd/fc/moons/moon_13.jpg">
          <a:extLst>
            <a:ext uri="{FF2B5EF4-FFF2-40B4-BE49-F238E27FC236}">
              <a16:creationId xmlns:a16="http://schemas.microsoft.com/office/drawing/2014/main" id="{00000000-0008-0000-0100-0000B9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10</xdr:row>
      <xdr:rowOff>0</xdr:rowOff>
    </xdr:from>
    <xdr:to>
      <xdr:col>28</xdr:col>
      <xdr:colOff>171450</xdr:colOff>
      <xdr:row>10</xdr:row>
      <xdr:rowOff>171450</xdr:rowOff>
    </xdr:to>
    <xdr:pic>
      <xdr:nvPicPr>
        <xdr:cNvPr id="186" name="Рисунок 185" descr="http://archive.wizards.com/dnd/fc/moons/moon_14.jpg">
          <a:extLst>
            <a:ext uri="{FF2B5EF4-FFF2-40B4-BE49-F238E27FC236}">
              <a16:creationId xmlns:a16="http://schemas.microsoft.com/office/drawing/2014/main" id="{00000000-0008-0000-0100-0000B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10</xdr:row>
      <xdr:rowOff>0</xdr:rowOff>
    </xdr:from>
    <xdr:to>
      <xdr:col>29</xdr:col>
      <xdr:colOff>171450</xdr:colOff>
      <xdr:row>10</xdr:row>
      <xdr:rowOff>171450</xdr:rowOff>
    </xdr:to>
    <xdr:pic>
      <xdr:nvPicPr>
        <xdr:cNvPr id="187" name="Рисунок 186" descr="http://archive.wizards.com/dnd/fc/moons/moon_14.jpg">
          <a:extLst>
            <a:ext uri="{FF2B5EF4-FFF2-40B4-BE49-F238E27FC236}">
              <a16:creationId xmlns:a16="http://schemas.microsoft.com/office/drawing/2014/main" id="{00000000-0008-0000-0100-0000B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10</xdr:row>
      <xdr:rowOff>0</xdr:rowOff>
    </xdr:from>
    <xdr:to>
      <xdr:col>30</xdr:col>
      <xdr:colOff>171450</xdr:colOff>
      <xdr:row>10</xdr:row>
      <xdr:rowOff>171450</xdr:rowOff>
    </xdr:to>
    <xdr:pic>
      <xdr:nvPicPr>
        <xdr:cNvPr id="188" name="Рисунок 187" descr="http://archive.wizards.com/dnd/fc/moons/moon_15.jpg">
          <a:extLst>
            <a:ext uri="{FF2B5EF4-FFF2-40B4-BE49-F238E27FC236}">
              <a16:creationId xmlns:a16="http://schemas.microsoft.com/office/drawing/2014/main" id="{00000000-0008-0000-0100-0000B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10</xdr:row>
      <xdr:rowOff>0</xdr:rowOff>
    </xdr:from>
    <xdr:to>
      <xdr:col>31</xdr:col>
      <xdr:colOff>171450</xdr:colOff>
      <xdr:row>10</xdr:row>
      <xdr:rowOff>171450</xdr:rowOff>
    </xdr:to>
    <xdr:pic>
      <xdr:nvPicPr>
        <xdr:cNvPr id="189" name="Рисунок 188" descr="http://archive.wizards.com/dnd/fc/moons/moon_15.jpg">
          <a:extLst>
            <a:ext uri="{FF2B5EF4-FFF2-40B4-BE49-F238E27FC236}">
              <a16:creationId xmlns:a16="http://schemas.microsoft.com/office/drawing/2014/main" id="{00000000-0008-0000-0100-0000BD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10</xdr:row>
      <xdr:rowOff>0</xdr:rowOff>
    </xdr:from>
    <xdr:to>
      <xdr:col>32</xdr:col>
      <xdr:colOff>171450</xdr:colOff>
      <xdr:row>10</xdr:row>
      <xdr:rowOff>171450</xdr:rowOff>
    </xdr:to>
    <xdr:pic>
      <xdr:nvPicPr>
        <xdr:cNvPr id="190" name="Рисунок 189" descr="http://archive.wizards.com/dnd/fc/moons/moon_16.jpg">
          <a:extLst>
            <a:ext uri="{FF2B5EF4-FFF2-40B4-BE49-F238E27FC236}">
              <a16:creationId xmlns:a16="http://schemas.microsoft.com/office/drawing/2014/main" id="{00000000-0008-0000-0100-0000BE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10</xdr:row>
      <xdr:rowOff>0</xdr:rowOff>
    </xdr:from>
    <xdr:to>
      <xdr:col>33</xdr:col>
      <xdr:colOff>171450</xdr:colOff>
      <xdr:row>10</xdr:row>
      <xdr:rowOff>171450</xdr:rowOff>
    </xdr:to>
    <xdr:pic>
      <xdr:nvPicPr>
        <xdr:cNvPr id="191" name="Рисунок 190" descr="http://archive.wizards.com/dnd/fc/moons/moon_16.jpg">
          <a:extLst>
            <a:ext uri="{FF2B5EF4-FFF2-40B4-BE49-F238E27FC236}">
              <a16:creationId xmlns:a16="http://schemas.microsoft.com/office/drawing/2014/main" id="{00000000-0008-0000-0100-0000BF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10</xdr:row>
      <xdr:rowOff>0</xdr:rowOff>
    </xdr:from>
    <xdr:to>
      <xdr:col>34</xdr:col>
      <xdr:colOff>171450</xdr:colOff>
      <xdr:row>10</xdr:row>
      <xdr:rowOff>171450</xdr:rowOff>
    </xdr:to>
    <xdr:pic>
      <xdr:nvPicPr>
        <xdr:cNvPr id="192" name="Рисунок 191" descr="http://archive.wizards.com/dnd/fc/moons/moon_0.jpg">
          <a:extLst>
            <a:ext uri="{FF2B5EF4-FFF2-40B4-BE49-F238E27FC236}">
              <a16:creationId xmlns:a16="http://schemas.microsoft.com/office/drawing/2014/main" id="{00000000-0008-0000-0100-0000C0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10</xdr:row>
      <xdr:rowOff>0</xdr:rowOff>
    </xdr:from>
    <xdr:to>
      <xdr:col>35</xdr:col>
      <xdr:colOff>171450</xdr:colOff>
      <xdr:row>10</xdr:row>
      <xdr:rowOff>171450</xdr:rowOff>
    </xdr:to>
    <xdr:pic>
      <xdr:nvPicPr>
        <xdr:cNvPr id="193" name="Рисунок 192" descr="http://archive.wizards.com/dnd/fc/moons/moon_0.jpg">
          <a:extLst>
            <a:ext uri="{FF2B5EF4-FFF2-40B4-BE49-F238E27FC236}">
              <a16:creationId xmlns:a16="http://schemas.microsoft.com/office/drawing/2014/main" id="{00000000-0008-0000-0100-0000C1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171450</xdr:colOff>
      <xdr:row>11</xdr:row>
      <xdr:rowOff>171450</xdr:rowOff>
    </xdr:to>
    <xdr:pic>
      <xdr:nvPicPr>
        <xdr:cNvPr id="194" name="Рисунок 193" descr="http://archive.wizards.com/dnd/fc/moons/moon_1.jpg">
          <a:extLst>
            <a:ext uri="{FF2B5EF4-FFF2-40B4-BE49-F238E27FC236}">
              <a16:creationId xmlns:a16="http://schemas.microsoft.com/office/drawing/2014/main" id="{00000000-0008-0000-0100-0000C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xdr:row>
      <xdr:rowOff>0</xdr:rowOff>
    </xdr:from>
    <xdr:to>
      <xdr:col>5</xdr:col>
      <xdr:colOff>171450</xdr:colOff>
      <xdr:row>11</xdr:row>
      <xdr:rowOff>171450</xdr:rowOff>
    </xdr:to>
    <xdr:pic>
      <xdr:nvPicPr>
        <xdr:cNvPr id="195" name="Рисунок 194" descr="http://archive.wizards.com/dnd/fc/moons/moon_2.jpg">
          <a:extLst>
            <a:ext uri="{FF2B5EF4-FFF2-40B4-BE49-F238E27FC236}">
              <a16:creationId xmlns:a16="http://schemas.microsoft.com/office/drawing/2014/main" id="{00000000-0008-0000-0100-0000C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171450</xdr:colOff>
      <xdr:row>11</xdr:row>
      <xdr:rowOff>171450</xdr:rowOff>
    </xdr:to>
    <xdr:pic>
      <xdr:nvPicPr>
        <xdr:cNvPr id="196" name="Рисунок 195" descr="http://archive.wizards.com/dnd/fc/moons/moon_2.jpg">
          <a:extLst>
            <a:ext uri="{FF2B5EF4-FFF2-40B4-BE49-F238E27FC236}">
              <a16:creationId xmlns:a16="http://schemas.microsoft.com/office/drawing/2014/main" id="{00000000-0008-0000-0100-0000C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171450</xdr:colOff>
      <xdr:row>11</xdr:row>
      <xdr:rowOff>171450</xdr:rowOff>
    </xdr:to>
    <xdr:pic>
      <xdr:nvPicPr>
        <xdr:cNvPr id="197" name="Рисунок 196" descr="http://archive.wizards.com/dnd/fc/moons/moon_3.jpg">
          <a:extLst>
            <a:ext uri="{FF2B5EF4-FFF2-40B4-BE49-F238E27FC236}">
              <a16:creationId xmlns:a16="http://schemas.microsoft.com/office/drawing/2014/main" id="{00000000-0008-0000-0100-0000C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xdr:row>
      <xdr:rowOff>0</xdr:rowOff>
    </xdr:from>
    <xdr:to>
      <xdr:col>8</xdr:col>
      <xdr:colOff>171450</xdr:colOff>
      <xdr:row>11</xdr:row>
      <xdr:rowOff>171450</xdr:rowOff>
    </xdr:to>
    <xdr:pic>
      <xdr:nvPicPr>
        <xdr:cNvPr id="198" name="Рисунок 197" descr="http://archive.wizards.com/dnd/fc/moons/moon_3.jpg">
          <a:extLst>
            <a:ext uri="{FF2B5EF4-FFF2-40B4-BE49-F238E27FC236}">
              <a16:creationId xmlns:a16="http://schemas.microsoft.com/office/drawing/2014/main" id="{00000000-0008-0000-0100-0000C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171450</xdr:colOff>
      <xdr:row>11</xdr:row>
      <xdr:rowOff>171450</xdr:rowOff>
    </xdr:to>
    <xdr:pic>
      <xdr:nvPicPr>
        <xdr:cNvPr id="199" name="Рисунок 198" descr="http://archive.wizards.com/dnd/fc/moons/moon_4.jpg">
          <a:extLst>
            <a:ext uri="{FF2B5EF4-FFF2-40B4-BE49-F238E27FC236}">
              <a16:creationId xmlns:a16="http://schemas.microsoft.com/office/drawing/2014/main" id="{00000000-0008-0000-0100-0000C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171450</xdr:colOff>
      <xdr:row>11</xdr:row>
      <xdr:rowOff>171450</xdr:rowOff>
    </xdr:to>
    <xdr:pic>
      <xdr:nvPicPr>
        <xdr:cNvPr id="200" name="Рисунок 199" descr="http://archive.wizards.com/dnd/fc/moons/moon_4.jpg">
          <a:extLst>
            <a:ext uri="{FF2B5EF4-FFF2-40B4-BE49-F238E27FC236}">
              <a16:creationId xmlns:a16="http://schemas.microsoft.com/office/drawing/2014/main" id="{00000000-0008-0000-0100-0000C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0</xdr:rowOff>
    </xdr:from>
    <xdr:to>
      <xdr:col>11</xdr:col>
      <xdr:colOff>171450</xdr:colOff>
      <xdr:row>11</xdr:row>
      <xdr:rowOff>171450</xdr:rowOff>
    </xdr:to>
    <xdr:pic>
      <xdr:nvPicPr>
        <xdr:cNvPr id="201" name="Рисунок 200" descr="http://archive.wizards.com/dnd/fc/moons/moon_4.jpg">
          <a:extLst>
            <a:ext uri="{FF2B5EF4-FFF2-40B4-BE49-F238E27FC236}">
              <a16:creationId xmlns:a16="http://schemas.microsoft.com/office/drawing/2014/main" id="{00000000-0008-0000-0100-0000C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677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xdr:row>
      <xdr:rowOff>0</xdr:rowOff>
    </xdr:from>
    <xdr:to>
      <xdr:col>12</xdr:col>
      <xdr:colOff>171450</xdr:colOff>
      <xdr:row>11</xdr:row>
      <xdr:rowOff>171450</xdr:rowOff>
    </xdr:to>
    <xdr:pic>
      <xdr:nvPicPr>
        <xdr:cNvPr id="202" name="Рисунок 201" descr="http://archive.wizards.com/dnd/fc/moons/moon_5.jpg">
          <a:extLst>
            <a:ext uri="{FF2B5EF4-FFF2-40B4-BE49-F238E27FC236}">
              <a16:creationId xmlns:a16="http://schemas.microsoft.com/office/drawing/2014/main" id="{00000000-0008-0000-0100-0000C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287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xdr:row>
      <xdr:rowOff>0</xdr:rowOff>
    </xdr:from>
    <xdr:to>
      <xdr:col>13</xdr:col>
      <xdr:colOff>171450</xdr:colOff>
      <xdr:row>11</xdr:row>
      <xdr:rowOff>171450</xdr:rowOff>
    </xdr:to>
    <xdr:pic>
      <xdr:nvPicPr>
        <xdr:cNvPr id="203" name="Рисунок 202" descr="http://archive.wizards.com/dnd/fc/moons/moon_6.jpg">
          <a:extLst>
            <a:ext uri="{FF2B5EF4-FFF2-40B4-BE49-F238E27FC236}">
              <a16:creationId xmlns:a16="http://schemas.microsoft.com/office/drawing/2014/main" id="{00000000-0008-0000-0100-0000C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xdr:row>
      <xdr:rowOff>0</xdr:rowOff>
    </xdr:from>
    <xdr:to>
      <xdr:col>14</xdr:col>
      <xdr:colOff>171450</xdr:colOff>
      <xdr:row>11</xdr:row>
      <xdr:rowOff>171450</xdr:rowOff>
    </xdr:to>
    <xdr:pic>
      <xdr:nvPicPr>
        <xdr:cNvPr id="204" name="Рисунок 203" descr="http://archive.wizards.com/dnd/fc/moons/moon_6.jpg">
          <a:extLst>
            <a:ext uri="{FF2B5EF4-FFF2-40B4-BE49-F238E27FC236}">
              <a16:creationId xmlns:a16="http://schemas.microsoft.com/office/drawing/2014/main" id="{00000000-0008-0000-0100-0000CC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506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xdr:row>
      <xdr:rowOff>0</xdr:rowOff>
    </xdr:from>
    <xdr:to>
      <xdr:col>15</xdr:col>
      <xdr:colOff>171450</xdr:colOff>
      <xdr:row>11</xdr:row>
      <xdr:rowOff>171450</xdr:rowOff>
    </xdr:to>
    <xdr:pic>
      <xdr:nvPicPr>
        <xdr:cNvPr id="205" name="Рисунок 204" descr="http://archive.wizards.com/dnd/fc/moons/moon_7.jpg">
          <a:extLst>
            <a:ext uri="{FF2B5EF4-FFF2-40B4-BE49-F238E27FC236}">
              <a16:creationId xmlns:a16="http://schemas.microsoft.com/office/drawing/2014/main" id="{00000000-0008-0000-0100-0000CD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xdr:row>
      <xdr:rowOff>0</xdr:rowOff>
    </xdr:from>
    <xdr:to>
      <xdr:col>16</xdr:col>
      <xdr:colOff>171450</xdr:colOff>
      <xdr:row>11</xdr:row>
      <xdr:rowOff>171450</xdr:rowOff>
    </xdr:to>
    <xdr:pic>
      <xdr:nvPicPr>
        <xdr:cNvPr id="206" name="Рисунок 205" descr="http://archive.wizards.com/dnd/fc/moons/moon_7.jpg">
          <a:extLst>
            <a:ext uri="{FF2B5EF4-FFF2-40B4-BE49-F238E27FC236}">
              <a16:creationId xmlns:a16="http://schemas.microsoft.com/office/drawing/2014/main" id="{00000000-0008-0000-0100-0000C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xdr:row>
      <xdr:rowOff>0</xdr:rowOff>
    </xdr:from>
    <xdr:to>
      <xdr:col>17</xdr:col>
      <xdr:colOff>171450</xdr:colOff>
      <xdr:row>11</xdr:row>
      <xdr:rowOff>171450</xdr:rowOff>
    </xdr:to>
    <xdr:pic>
      <xdr:nvPicPr>
        <xdr:cNvPr id="207" name="Рисунок 206" descr="http://archive.wizards.com/dnd/fc/moons/moon_8.jpg">
          <a:extLst>
            <a:ext uri="{FF2B5EF4-FFF2-40B4-BE49-F238E27FC236}">
              <a16:creationId xmlns:a16="http://schemas.microsoft.com/office/drawing/2014/main" id="{00000000-0008-0000-0100-0000C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xdr:row>
      <xdr:rowOff>0</xdr:rowOff>
    </xdr:from>
    <xdr:to>
      <xdr:col>18</xdr:col>
      <xdr:colOff>171450</xdr:colOff>
      <xdr:row>11</xdr:row>
      <xdr:rowOff>171450</xdr:rowOff>
    </xdr:to>
    <xdr:pic>
      <xdr:nvPicPr>
        <xdr:cNvPr id="208" name="Рисунок 207" descr="http://archive.wizards.com/dnd/fc/moons/moon_8.jpg">
          <a:extLst>
            <a:ext uri="{FF2B5EF4-FFF2-40B4-BE49-F238E27FC236}">
              <a16:creationId xmlns:a16="http://schemas.microsoft.com/office/drawing/2014/main" id="{00000000-0008-0000-0100-0000D0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xdr:row>
      <xdr:rowOff>0</xdr:rowOff>
    </xdr:from>
    <xdr:to>
      <xdr:col>19</xdr:col>
      <xdr:colOff>171450</xdr:colOff>
      <xdr:row>11</xdr:row>
      <xdr:rowOff>171450</xdr:rowOff>
    </xdr:to>
    <xdr:pic>
      <xdr:nvPicPr>
        <xdr:cNvPr id="209" name="Рисунок 208" descr="http://archive.wizards.com/dnd/fc/moons/moon_9.jpg">
          <a:extLst>
            <a:ext uri="{FF2B5EF4-FFF2-40B4-BE49-F238E27FC236}">
              <a16:creationId xmlns:a16="http://schemas.microsoft.com/office/drawing/2014/main" id="{00000000-0008-0000-0100-0000D1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xdr:row>
      <xdr:rowOff>0</xdr:rowOff>
    </xdr:from>
    <xdr:to>
      <xdr:col>20</xdr:col>
      <xdr:colOff>171450</xdr:colOff>
      <xdr:row>11</xdr:row>
      <xdr:rowOff>171450</xdr:rowOff>
    </xdr:to>
    <xdr:pic>
      <xdr:nvPicPr>
        <xdr:cNvPr id="210" name="Рисунок 209" descr="http://archive.wizards.com/dnd/fc/moons/moon_10.jpg">
          <a:extLst>
            <a:ext uri="{FF2B5EF4-FFF2-40B4-BE49-F238E27FC236}">
              <a16:creationId xmlns:a16="http://schemas.microsoft.com/office/drawing/2014/main" id="{00000000-0008-0000-0100-0000D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xdr:row>
      <xdr:rowOff>0</xdr:rowOff>
    </xdr:from>
    <xdr:to>
      <xdr:col>21</xdr:col>
      <xdr:colOff>171450</xdr:colOff>
      <xdr:row>11</xdr:row>
      <xdr:rowOff>171450</xdr:rowOff>
    </xdr:to>
    <xdr:pic>
      <xdr:nvPicPr>
        <xdr:cNvPr id="211" name="Рисунок 210" descr="http://archive.wizards.com/dnd/fc/moons/moon_10.jpg">
          <a:extLst>
            <a:ext uri="{FF2B5EF4-FFF2-40B4-BE49-F238E27FC236}">
              <a16:creationId xmlns:a16="http://schemas.microsoft.com/office/drawing/2014/main" id="{00000000-0008-0000-0100-0000D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xdr:row>
      <xdr:rowOff>0</xdr:rowOff>
    </xdr:from>
    <xdr:to>
      <xdr:col>22</xdr:col>
      <xdr:colOff>171450</xdr:colOff>
      <xdr:row>11</xdr:row>
      <xdr:rowOff>171450</xdr:rowOff>
    </xdr:to>
    <xdr:pic>
      <xdr:nvPicPr>
        <xdr:cNvPr id="212" name="Рисунок 211" descr="http://archive.wizards.com/dnd/fc/moons/moon_11.jpg">
          <a:extLst>
            <a:ext uri="{FF2B5EF4-FFF2-40B4-BE49-F238E27FC236}">
              <a16:creationId xmlns:a16="http://schemas.microsoft.com/office/drawing/2014/main" id="{00000000-0008-0000-0100-0000D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xdr:row>
      <xdr:rowOff>0</xdr:rowOff>
    </xdr:from>
    <xdr:to>
      <xdr:col>23</xdr:col>
      <xdr:colOff>171450</xdr:colOff>
      <xdr:row>11</xdr:row>
      <xdr:rowOff>171450</xdr:rowOff>
    </xdr:to>
    <xdr:pic>
      <xdr:nvPicPr>
        <xdr:cNvPr id="213" name="Рисунок 212" descr="http://archive.wizards.com/dnd/fc/moons/moon_11.jpg">
          <a:extLst>
            <a:ext uri="{FF2B5EF4-FFF2-40B4-BE49-F238E27FC236}">
              <a16:creationId xmlns:a16="http://schemas.microsoft.com/office/drawing/2014/main" id="{00000000-0008-0000-0100-0000D5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11</xdr:row>
      <xdr:rowOff>0</xdr:rowOff>
    </xdr:from>
    <xdr:to>
      <xdr:col>24</xdr:col>
      <xdr:colOff>171450</xdr:colOff>
      <xdr:row>11</xdr:row>
      <xdr:rowOff>171450</xdr:rowOff>
    </xdr:to>
    <xdr:pic>
      <xdr:nvPicPr>
        <xdr:cNvPr id="214" name="Рисунок 213" descr="http://archive.wizards.com/dnd/fc/moons/moon_11.jpg">
          <a:extLst>
            <a:ext uri="{FF2B5EF4-FFF2-40B4-BE49-F238E27FC236}">
              <a16:creationId xmlns:a16="http://schemas.microsoft.com/office/drawing/2014/main" id="{00000000-0008-0000-0100-0000D6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11</xdr:row>
      <xdr:rowOff>0</xdr:rowOff>
    </xdr:from>
    <xdr:to>
      <xdr:col>25</xdr:col>
      <xdr:colOff>171450</xdr:colOff>
      <xdr:row>11</xdr:row>
      <xdr:rowOff>171450</xdr:rowOff>
    </xdr:to>
    <xdr:pic>
      <xdr:nvPicPr>
        <xdr:cNvPr id="215" name="Рисунок 214" descr="http://archive.wizards.com/dnd/fc/moons/moon_12.jpg">
          <a:extLst>
            <a:ext uri="{FF2B5EF4-FFF2-40B4-BE49-F238E27FC236}">
              <a16:creationId xmlns:a16="http://schemas.microsoft.com/office/drawing/2014/main" id="{00000000-0008-0000-0100-0000D7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11</xdr:row>
      <xdr:rowOff>0</xdr:rowOff>
    </xdr:from>
    <xdr:to>
      <xdr:col>26</xdr:col>
      <xdr:colOff>171450</xdr:colOff>
      <xdr:row>11</xdr:row>
      <xdr:rowOff>171450</xdr:rowOff>
    </xdr:to>
    <xdr:pic>
      <xdr:nvPicPr>
        <xdr:cNvPr id="216" name="Рисунок 215" descr="http://archive.wizards.com/dnd/fc/moons/moon_12.jpg">
          <a:extLst>
            <a:ext uri="{FF2B5EF4-FFF2-40B4-BE49-F238E27FC236}">
              <a16:creationId xmlns:a16="http://schemas.microsoft.com/office/drawing/2014/main" id="{00000000-0008-0000-0100-0000D8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11</xdr:row>
      <xdr:rowOff>0</xdr:rowOff>
    </xdr:from>
    <xdr:to>
      <xdr:col>27</xdr:col>
      <xdr:colOff>171450</xdr:colOff>
      <xdr:row>11</xdr:row>
      <xdr:rowOff>171450</xdr:rowOff>
    </xdr:to>
    <xdr:pic>
      <xdr:nvPicPr>
        <xdr:cNvPr id="217" name="Рисунок 216" descr="http://archive.wizards.com/dnd/fc/moons/moon_13.jpg">
          <a:extLst>
            <a:ext uri="{FF2B5EF4-FFF2-40B4-BE49-F238E27FC236}">
              <a16:creationId xmlns:a16="http://schemas.microsoft.com/office/drawing/2014/main" id="{00000000-0008-0000-0100-0000D9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11</xdr:row>
      <xdr:rowOff>0</xdr:rowOff>
    </xdr:from>
    <xdr:to>
      <xdr:col>28</xdr:col>
      <xdr:colOff>171450</xdr:colOff>
      <xdr:row>11</xdr:row>
      <xdr:rowOff>171450</xdr:rowOff>
    </xdr:to>
    <xdr:pic>
      <xdr:nvPicPr>
        <xdr:cNvPr id="218" name="Рисунок 217" descr="http://archive.wizards.com/dnd/fc/moons/moon_14.jpg">
          <a:extLst>
            <a:ext uri="{FF2B5EF4-FFF2-40B4-BE49-F238E27FC236}">
              <a16:creationId xmlns:a16="http://schemas.microsoft.com/office/drawing/2014/main" id="{00000000-0008-0000-0100-0000D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11</xdr:row>
      <xdr:rowOff>0</xdr:rowOff>
    </xdr:from>
    <xdr:to>
      <xdr:col>29</xdr:col>
      <xdr:colOff>171450</xdr:colOff>
      <xdr:row>11</xdr:row>
      <xdr:rowOff>171450</xdr:rowOff>
    </xdr:to>
    <xdr:pic>
      <xdr:nvPicPr>
        <xdr:cNvPr id="219" name="Рисунок 218" descr="http://archive.wizards.com/dnd/fc/moons/moon_14.jpg">
          <a:extLst>
            <a:ext uri="{FF2B5EF4-FFF2-40B4-BE49-F238E27FC236}">
              <a16:creationId xmlns:a16="http://schemas.microsoft.com/office/drawing/2014/main" id="{00000000-0008-0000-0100-0000D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11</xdr:row>
      <xdr:rowOff>0</xdr:rowOff>
    </xdr:from>
    <xdr:to>
      <xdr:col>30</xdr:col>
      <xdr:colOff>171450</xdr:colOff>
      <xdr:row>11</xdr:row>
      <xdr:rowOff>171450</xdr:rowOff>
    </xdr:to>
    <xdr:pic>
      <xdr:nvPicPr>
        <xdr:cNvPr id="220" name="Рисунок 219" descr="http://archive.wizards.com/dnd/fc/moons/moon_14.jpg">
          <a:extLst>
            <a:ext uri="{FF2B5EF4-FFF2-40B4-BE49-F238E27FC236}">
              <a16:creationId xmlns:a16="http://schemas.microsoft.com/office/drawing/2014/main" id="{00000000-0008-0000-0100-0000D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259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11</xdr:row>
      <xdr:rowOff>0</xdr:rowOff>
    </xdr:from>
    <xdr:to>
      <xdr:col>31</xdr:col>
      <xdr:colOff>171450</xdr:colOff>
      <xdr:row>11</xdr:row>
      <xdr:rowOff>171450</xdr:rowOff>
    </xdr:to>
    <xdr:pic>
      <xdr:nvPicPr>
        <xdr:cNvPr id="221" name="Рисунок 220" descr="http://archive.wizards.com/dnd/fc/moons/moon_15.jpg">
          <a:extLst>
            <a:ext uri="{FF2B5EF4-FFF2-40B4-BE49-F238E27FC236}">
              <a16:creationId xmlns:a16="http://schemas.microsoft.com/office/drawing/2014/main" id="{00000000-0008-0000-0100-0000DD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11</xdr:row>
      <xdr:rowOff>0</xdr:rowOff>
    </xdr:from>
    <xdr:to>
      <xdr:col>32</xdr:col>
      <xdr:colOff>171450</xdr:colOff>
      <xdr:row>11</xdr:row>
      <xdr:rowOff>171450</xdr:rowOff>
    </xdr:to>
    <xdr:pic>
      <xdr:nvPicPr>
        <xdr:cNvPr id="222" name="Рисунок 221" descr="http://archive.wizards.com/dnd/fc/moons/moon_15.jpg">
          <a:extLst>
            <a:ext uri="{FF2B5EF4-FFF2-40B4-BE49-F238E27FC236}">
              <a16:creationId xmlns:a16="http://schemas.microsoft.com/office/drawing/2014/main" id="{00000000-0008-0000-0100-0000DE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479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11</xdr:row>
      <xdr:rowOff>0</xdr:rowOff>
    </xdr:from>
    <xdr:to>
      <xdr:col>33</xdr:col>
      <xdr:colOff>171450</xdr:colOff>
      <xdr:row>11</xdr:row>
      <xdr:rowOff>171450</xdr:rowOff>
    </xdr:to>
    <xdr:pic>
      <xdr:nvPicPr>
        <xdr:cNvPr id="223" name="Рисунок 222" descr="http://archive.wizards.com/dnd/fc/moons/moon_16.jpg">
          <a:extLst>
            <a:ext uri="{FF2B5EF4-FFF2-40B4-BE49-F238E27FC236}">
              <a16:creationId xmlns:a16="http://schemas.microsoft.com/office/drawing/2014/main" id="{00000000-0008-0000-0100-0000DF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11</xdr:row>
      <xdr:rowOff>0</xdr:rowOff>
    </xdr:from>
    <xdr:to>
      <xdr:col>34</xdr:col>
      <xdr:colOff>171450</xdr:colOff>
      <xdr:row>11</xdr:row>
      <xdr:rowOff>171450</xdr:rowOff>
    </xdr:to>
    <xdr:pic>
      <xdr:nvPicPr>
        <xdr:cNvPr id="224" name="Рисунок 223" descr="http://archive.wizards.com/dnd/fc/moons/moon_16.jpg">
          <a:extLst>
            <a:ext uri="{FF2B5EF4-FFF2-40B4-BE49-F238E27FC236}">
              <a16:creationId xmlns:a16="http://schemas.microsoft.com/office/drawing/2014/main" id="{00000000-0008-0000-0100-0000E0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11</xdr:row>
      <xdr:rowOff>0</xdr:rowOff>
    </xdr:from>
    <xdr:to>
      <xdr:col>35</xdr:col>
      <xdr:colOff>171450</xdr:colOff>
      <xdr:row>11</xdr:row>
      <xdr:rowOff>171450</xdr:rowOff>
    </xdr:to>
    <xdr:pic>
      <xdr:nvPicPr>
        <xdr:cNvPr id="225" name="Рисунок 224" descr="http://archive.wizards.com/dnd/fc/moons/moon_16.jpg">
          <a:extLst>
            <a:ext uri="{FF2B5EF4-FFF2-40B4-BE49-F238E27FC236}">
              <a16:creationId xmlns:a16="http://schemas.microsoft.com/office/drawing/2014/main" id="{00000000-0008-0000-0100-0000E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5307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171450</xdr:colOff>
      <xdr:row>12</xdr:row>
      <xdr:rowOff>171450</xdr:rowOff>
    </xdr:to>
    <xdr:pic>
      <xdr:nvPicPr>
        <xdr:cNvPr id="226" name="Рисунок 225" descr="http://archive.wizards.com/dnd/fc/moons/moon_1.jpg">
          <a:extLst>
            <a:ext uri="{FF2B5EF4-FFF2-40B4-BE49-F238E27FC236}">
              <a16:creationId xmlns:a16="http://schemas.microsoft.com/office/drawing/2014/main" id="{00000000-0008-0000-0100-0000E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xdr:row>
      <xdr:rowOff>0</xdr:rowOff>
    </xdr:from>
    <xdr:to>
      <xdr:col>5</xdr:col>
      <xdr:colOff>171450</xdr:colOff>
      <xdr:row>12</xdr:row>
      <xdr:rowOff>171450</xdr:rowOff>
    </xdr:to>
    <xdr:pic>
      <xdr:nvPicPr>
        <xdr:cNvPr id="227" name="Рисунок 226" descr="http://archive.wizards.com/dnd/fc/moons/moon_2.jpg">
          <a:extLst>
            <a:ext uri="{FF2B5EF4-FFF2-40B4-BE49-F238E27FC236}">
              <a16:creationId xmlns:a16="http://schemas.microsoft.com/office/drawing/2014/main" id="{00000000-0008-0000-0100-0000E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6</xdr:col>
      <xdr:colOff>171450</xdr:colOff>
      <xdr:row>12</xdr:row>
      <xdr:rowOff>171450</xdr:rowOff>
    </xdr:to>
    <xdr:pic>
      <xdr:nvPicPr>
        <xdr:cNvPr id="228" name="Рисунок 227" descr="http://archive.wizards.com/dnd/fc/moons/moon_2.jpg">
          <a:extLst>
            <a:ext uri="{FF2B5EF4-FFF2-40B4-BE49-F238E27FC236}">
              <a16:creationId xmlns:a16="http://schemas.microsoft.com/office/drawing/2014/main" id="{00000000-0008-0000-0100-0000E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7</xdr:col>
      <xdr:colOff>171450</xdr:colOff>
      <xdr:row>12</xdr:row>
      <xdr:rowOff>171450</xdr:rowOff>
    </xdr:to>
    <xdr:pic>
      <xdr:nvPicPr>
        <xdr:cNvPr id="229" name="Рисунок 228" descr="http://archive.wizards.com/dnd/fc/moons/moon_3.jpg">
          <a:extLst>
            <a:ext uri="{FF2B5EF4-FFF2-40B4-BE49-F238E27FC236}">
              <a16:creationId xmlns:a16="http://schemas.microsoft.com/office/drawing/2014/main" id="{00000000-0008-0000-0100-0000E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xdr:row>
      <xdr:rowOff>0</xdr:rowOff>
    </xdr:from>
    <xdr:to>
      <xdr:col>8</xdr:col>
      <xdr:colOff>171450</xdr:colOff>
      <xdr:row>12</xdr:row>
      <xdr:rowOff>171450</xdr:rowOff>
    </xdr:to>
    <xdr:pic>
      <xdr:nvPicPr>
        <xdr:cNvPr id="230" name="Рисунок 229" descr="http://archive.wizards.com/dnd/fc/moons/moon_4.jpg">
          <a:extLst>
            <a:ext uri="{FF2B5EF4-FFF2-40B4-BE49-F238E27FC236}">
              <a16:creationId xmlns:a16="http://schemas.microsoft.com/office/drawing/2014/main" id="{00000000-0008-0000-0100-0000E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xdr:row>
      <xdr:rowOff>0</xdr:rowOff>
    </xdr:from>
    <xdr:to>
      <xdr:col>9</xdr:col>
      <xdr:colOff>171450</xdr:colOff>
      <xdr:row>12</xdr:row>
      <xdr:rowOff>171450</xdr:rowOff>
    </xdr:to>
    <xdr:pic>
      <xdr:nvPicPr>
        <xdr:cNvPr id="231" name="Рисунок 230" descr="http://archive.wizards.com/dnd/fc/moons/moon_4.jpg">
          <a:extLst>
            <a:ext uri="{FF2B5EF4-FFF2-40B4-BE49-F238E27FC236}">
              <a16:creationId xmlns:a16="http://schemas.microsoft.com/office/drawing/2014/main" id="{00000000-0008-0000-0100-0000E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xdr:row>
      <xdr:rowOff>0</xdr:rowOff>
    </xdr:from>
    <xdr:to>
      <xdr:col>10</xdr:col>
      <xdr:colOff>171450</xdr:colOff>
      <xdr:row>12</xdr:row>
      <xdr:rowOff>171450</xdr:rowOff>
    </xdr:to>
    <xdr:pic>
      <xdr:nvPicPr>
        <xdr:cNvPr id="232" name="Рисунок 231" descr="http://archive.wizards.com/dnd/fc/moons/moon_5.jpg">
          <a:extLst>
            <a:ext uri="{FF2B5EF4-FFF2-40B4-BE49-F238E27FC236}">
              <a16:creationId xmlns:a16="http://schemas.microsoft.com/office/drawing/2014/main" id="{00000000-0008-0000-0100-0000E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xdr:row>
      <xdr:rowOff>0</xdr:rowOff>
    </xdr:from>
    <xdr:to>
      <xdr:col>11</xdr:col>
      <xdr:colOff>171450</xdr:colOff>
      <xdr:row>12</xdr:row>
      <xdr:rowOff>171450</xdr:rowOff>
    </xdr:to>
    <xdr:pic>
      <xdr:nvPicPr>
        <xdr:cNvPr id="233" name="Рисунок 232" descr="http://archive.wizards.com/dnd/fc/moons/moon_6.jpg">
          <a:extLst>
            <a:ext uri="{FF2B5EF4-FFF2-40B4-BE49-F238E27FC236}">
              <a16:creationId xmlns:a16="http://schemas.microsoft.com/office/drawing/2014/main" id="{00000000-0008-0000-0100-0000E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xdr:row>
      <xdr:rowOff>0</xdr:rowOff>
    </xdr:from>
    <xdr:to>
      <xdr:col>12</xdr:col>
      <xdr:colOff>171450</xdr:colOff>
      <xdr:row>12</xdr:row>
      <xdr:rowOff>171450</xdr:rowOff>
    </xdr:to>
    <xdr:pic>
      <xdr:nvPicPr>
        <xdr:cNvPr id="234" name="Рисунок 233" descr="http://archive.wizards.com/dnd/fc/moons/moon_6.jpg">
          <a:extLst>
            <a:ext uri="{FF2B5EF4-FFF2-40B4-BE49-F238E27FC236}">
              <a16:creationId xmlns:a16="http://schemas.microsoft.com/office/drawing/2014/main" id="{00000000-0008-0000-0100-0000E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xdr:row>
      <xdr:rowOff>0</xdr:rowOff>
    </xdr:from>
    <xdr:to>
      <xdr:col>13</xdr:col>
      <xdr:colOff>171450</xdr:colOff>
      <xdr:row>12</xdr:row>
      <xdr:rowOff>171450</xdr:rowOff>
    </xdr:to>
    <xdr:pic>
      <xdr:nvPicPr>
        <xdr:cNvPr id="235" name="Рисунок 234" descr="http://archive.wizards.com/dnd/fc/moons/moon_7.jpg">
          <a:extLst>
            <a:ext uri="{FF2B5EF4-FFF2-40B4-BE49-F238E27FC236}">
              <a16:creationId xmlns:a16="http://schemas.microsoft.com/office/drawing/2014/main" id="{00000000-0008-0000-0100-0000E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xdr:row>
      <xdr:rowOff>0</xdr:rowOff>
    </xdr:from>
    <xdr:to>
      <xdr:col>14</xdr:col>
      <xdr:colOff>171450</xdr:colOff>
      <xdr:row>12</xdr:row>
      <xdr:rowOff>171450</xdr:rowOff>
    </xdr:to>
    <xdr:pic>
      <xdr:nvPicPr>
        <xdr:cNvPr id="236" name="Рисунок 235" descr="http://archive.wizards.com/dnd/fc/moons/moon_7.jpg">
          <a:extLst>
            <a:ext uri="{FF2B5EF4-FFF2-40B4-BE49-F238E27FC236}">
              <a16:creationId xmlns:a16="http://schemas.microsoft.com/office/drawing/2014/main" id="{00000000-0008-0000-0100-0000E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xdr:row>
      <xdr:rowOff>0</xdr:rowOff>
    </xdr:from>
    <xdr:to>
      <xdr:col>15</xdr:col>
      <xdr:colOff>171450</xdr:colOff>
      <xdr:row>12</xdr:row>
      <xdr:rowOff>171450</xdr:rowOff>
    </xdr:to>
    <xdr:pic>
      <xdr:nvPicPr>
        <xdr:cNvPr id="237" name="Рисунок 236" descr="http://archive.wizards.com/dnd/fc/moons/moon_7.jpg">
          <a:extLst>
            <a:ext uri="{FF2B5EF4-FFF2-40B4-BE49-F238E27FC236}">
              <a16:creationId xmlns:a16="http://schemas.microsoft.com/office/drawing/2014/main" id="{00000000-0008-0000-0100-0000ED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xdr:row>
      <xdr:rowOff>0</xdr:rowOff>
    </xdr:from>
    <xdr:to>
      <xdr:col>16</xdr:col>
      <xdr:colOff>171450</xdr:colOff>
      <xdr:row>12</xdr:row>
      <xdr:rowOff>171450</xdr:rowOff>
    </xdr:to>
    <xdr:pic>
      <xdr:nvPicPr>
        <xdr:cNvPr id="238" name="Рисунок 237" descr="http://archive.wizards.com/dnd/fc/moons/moon_8.jpg">
          <a:extLst>
            <a:ext uri="{FF2B5EF4-FFF2-40B4-BE49-F238E27FC236}">
              <a16:creationId xmlns:a16="http://schemas.microsoft.com/office/drawing/2014/main" id="{00000000-0008-0000-0100-0000E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xdr:row>
      <xdr:rowOff>0</xdr:rowOff>
    </xdr:from>
    <xdr:to>
      <xdr:col>17</xdr:col>
      <xdr:colOff>171450</xdr:colOff>
      <xdr:row>12</xdr:row>
      <xdr:rowOff>171450</xdr:rowOff>
    </xdr:to>
    <xdr:pic>
      <xdr:nvPicPr>
        <xdr:cNvPr id="239" name="Рисунок 238" descr="http://archive.wizards.com/dnd/fc/moons/moon_8.jpg">
          <a:extLst>
            <a:ext uri="{FF2B5EF4-FFF2-40B4-BE49-F238E27FC236}">
              <a16:creationId xmlns:a16="http://schemas.microsoft.com/office/drawing/2014/main" id="{00000000-0008-0000-0100-0000E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xdr:row>
      <xdr:rowOff>0</xdr:rowOff>
    </xdr:from>
    <xdr:to>
      <xdr:col>18</xdr:col>
      <xdr:colOff>171450</xdr:colOff>
      <xdr:row>12</xdr:row>
      <xdr:rowOff>171450</xdr:rowOff>
    </xdr:to>
    <xdr:pic>
      <xdr:nvPicPr>
        <xdr:cNvPr id="240" name="Рисунок 239" descr="http://archive.wizards.com/dnd/fc/moons/moon_9.jpg">
          <a:extLst>
            <a:ext uri="{FF2B5EF4-FFF2-40B4-BE49-F238E27FC236}">
              <a16:creationId xmlns:a16="http://schemas.microsoft.com/office/drawing/2014/main" id="{00000000-0008-0000-0100-0000F0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xdr:row>
      <xdr:rowOff>0</xdr:rowOff>
    </xdr:from>
    <xdr:to>
      <xdr:col>19</xdr:col>
      <xdr:colOff>171450</xdr:colOff>
      <xdr:row>12</xdr:row>
      <xdr:rowOff>171450</xdr:rowOff>
    </xdr:to>
    <xdr:pic>
      <xdr:nvPicPr>
        <xdr:cNvPr id="241" name="Рисунок 240" descr="http://archive.wizards.com/dnd/fc/moons/moon_10.jpg">
          <a:extLst>
            <a:ext uri="{FF2B5EF4-FFF2-40B4-BE49-F238E27FC236}">
              <a16:creationId xmlns:a16="http://schemas.microsoft.com/office/drawing/2014/main" id="{00000000-0008-0000-0100-0000F1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xdr:row>
      <xdr:rowOff>0</xdr:rowOff>
    </xdr:from>
    <xdr:to>
      <xdr:col>20</xdr:col>
      <xdr:colOff>171450</xdr:colOff>
      <xdr:row>12</xdr:row>
      <xdr:rowOff>171450</xdr:rowOff>
    </xdr:to>
    <xdr:pic>
      <xdr:nvPicPr>
        <xdr:cNvPr id="242" name="Рисунок 241" descr="http://archive.wizards.com/dnd/fc/moons/moon_10.jpg">
          <a:extLst>
            <a:ext uri="{FF2B5EF4-FFF2-40B4-BE49-F238E27FC236}">
              <a16:creationId xmlns:a16="http://schemas.microsoft.com/office/drawing/2014/main" id="{00000000-0008-0000-0100-0000F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xdr:row>
      <xdr:rowOff>0</xdr:rowOff>
    </xdr:from>
    <xdr:to>
      <xdr:col>21</xdr:col>
      <xdr:colOff>171450</xdr:colOff>
      <xdr:row>12</xdr:row>
      <xdr:rowOff>171450</xdr:rowOff>
    </xdr:to>
    <xdr:pic>
      <xdr:nvPicPr>
        <xdr:cNvPr id="243" name="Рисунок 242" descr="http://archive.wizards.com/dnd/fc/moons/moon_11.jpg">
          <a:extLst>
            <a:ext uri="{FF2B5EF4-FFF2-40B4-BE49-F238E27FC236}">
              <a16:creationId xmlns:a16="http://schemas.microsoft.com/office/drawing/2014/main" id="{00000000-0008-0000-0100-0000F3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xdr:row>
      <xdr:rowOff>0</xdr:rowOff>
    </xdr:from>
    <xdr:to>
      <xdr:col>22</xdr:col>
      <xdr:colOff>171450</xdr:colOff>
      <xdr:row>12</xdr:row>
      <xdr:rowOff>171450</xdr:rowOff>
    </xdr:to>
    <xdr:pic>
      <xdr:nvPicPr>
        <xdr:cNvPr id="244" name="Рисунок 243" descr="http://archive.wizards.com/dnd/fc/moons/moon_11.jpg">
          <a:extLst>
            <a:ext uri="{FF2B5EF4-FFF2-40B4-BE49-F238E27FC236}">
              <a16:creationId xmlns:a16="http://schemas.microsoft.com/office/drawing/2014/main" id="{00000000-0008-0000-0100-0000F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xdr:row>
      <xdr:rowOff>0</xdr:rowOff>
    </xdr:from>
    <xdr:to>
      <xdr:col>23</xdr:col>
      <xdr:colOff>171450</xdr:colOff>
      <xdr:row>12</xdr:row>
      <xdr:rowOff>171450</xdr:rowOff>
    </xdr:to>
    <xdr:pic>
      <xdr:nvPicPr>
        <xdr:cNvPr id="245" name="Рисунок 244" descr="http://archive.wizards.com/dnd/fc/moons/moon_12.jpg">
          <a:extLst>
            <a:ext uri="{FF2B5EF4-FFF2-40B4-BE49-F238E27FC236}">
              <a16:creationId xmlns:a16="http://schemas.microsoft.com/office/drawing/2014/main" id="{00000000-0008-0000-0100-0000F5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24</xdr:col>
      <xdr:colOff>171450</xdr:colOff>
      <xdr:row>12</xdr:row>
      <xdr:rowOff>171450</xdr:rowOff>
    </xdr:to>
    <xdr:pic>
      <xdr:nvPicPr>
        <xdr:cNvPr id="246" name="Рисунок 245" descr="http://archive.wizards.com/dnd/fc/moons/moon_12.jpg">
          <a:extLst>
            <a:ext uri="{FF2B5EF4-FFF2-40B4-BE49-F238E27FC236}">
              <a16:creationId xmlns:a16="http://schemas.microsoft.com/office/drawing/2014/main" id="{00000000-0008-0000-0100-0000F6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12</xdr:row>
      <xdr:rowOff>0</xdr:rowOff>
    </xdr:from>
    <xdr:to>
      <xdr:col>25</xdr:col>
      <xdr:colOff>171450</xdr:colOff>
      <xdr:row>12</xdr:row>
      <xdr:rowOff>171450</xdr:rowOff>
    </xdr:to>
    <xdr:pic>
      <xdr:nvPicPr>
        <xdr:cNvPr id="247" name="Рисунок 246" descr="http://archive.wizards.com/dnd/fc/moons/moon_13.jpg">
          <a:extLst>
            <a:ext uri="{FF2B5EF4-FFF2-40B4-BE49-F238E27FC236}">
              <a16:creationId xmlns:a16="http://schemas.microsoft.com/office/drawing/2014/main" id="{00000000-0008-0000-0100-0000F7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12</xdr:row>
      <xdr:rowOff>0</xdr:rowOff>
    </xdr:from>
    <xdr:to>
      <xdr:col>26</xdr:col>
      <xdr:colOff>171450</xdr:colOff>
      <xdr:row>12</xdr:row>
      <xdr:rowOff>171450</xdr:rowOff>
    </xdr:to>
    <xdr:pic>
      <xdr:nvPicPr>
        <xdr:cNvPr id="248" name="Рисунок 247" descr="http://archive.wizards.com/dnd/fc/moons/moon_14.jpg">
          <a:extLst>
            <a:ext uri="{FF2B5EF4-FFF2-40B4-BE49-F238E27FC236}">
              <a16:creationId xmlns:a16="http://schemas.microsoft.com/office/drawing/2014/main" id="{00000000-0008-0000-0100-0000F8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12</xdr:row>
      <xdr:rowOff>0</xdr:rowOff>
    </xdr:from>
    <xdr:to>
      <xdr:col>27</xdr:col>
      <xdr:colOff>171450</xdr:colOff>
      <xdr:row>12</xdr:row>
      <xdr:rowOff>171450</xdr:rowOff>
    </xdr:to>
    <xdr:pic>
      <xdr:nvPicPr>
        <xdr:cNvPr id="249" name="Рисунок 248" descr="http://archive.wizards.com/dnd/fc/moons/moon_14.jpg">
          <a:extLst>
            <a:ext uri="{FF2B5EF4-FFF2-40B4-BE49-F238E27FC236}">
              <a16:creationId xmlns:a16="http://schemas.microsoft.com/office/drawing/2014/main" id="{00000000-0008-0000-0100-0000F9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12</xdr:row>
      <xdr:rowOff>0</xdr:rowOff>
    </xdr:from>
    <xdr:to>
      <xdr:col>28</xdr:col>
      <xdr:colOff>171450</xdr:colOff>
      <xdr:row>12</xdr:row>
      <xdr:rowOff>171450</xdr:rowOff>
    </xdr:to>
    <xdr:pic>
      <xdr:nvPicPr>
        <xdr:cNvPr id="250" name="Рисунок 249" descr="http://archive.wizards.com/dnd/fc/moons/moon_15.jpg">
          <a:extLst>
            <a:ext uri="{FF2B5EF4-FFF2-40B4-BE49-F238E27FC236}">
              <a16:creationId xmlns:a16="http://schemas.microsoft.com/office/drawing/2014/main" id="{00000000-0008-0000-0100-0000FA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12</xdr:row>
      <xdr:rowOff>0</xdr:rowOff>
    </xdr:from>
    <xdr:to>
      <xdr:col>29</xdr:col>
      <xdr:colOff>171450</xdr:colOff>
      <xdr:row>12</xdr:row>
      <xdr:rowOff>171450</xdr:rowOff>
    </xdr:to>
    <xdr:pic>
      <xdr:nvPicPr>
        <xdr:cNvPr id="251" name="Рисунок 250" descr="http://archive.wizards.com/dnd/fc/moons/moon_15.jpg">
          <a:extLst>
            <a:ext uri="{FF2B5EF4-FFF2-40B4-BE49-F238E27FC236}">
              <a16:creationId xmlns:a16="http://schemas.microsoft.com/office/drawing/2014/main" id="{00000000-0008-0000-0100-0000FB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12</xdr:row>
      <xdr:rowOff>0</xdr:rowOff>
    </xdr:from>
    <xdr:to>
      <xdr:col>30</xdr:col>
      <xdr:colOff>171450</xdr:colOff>
      <xdr:row>12</xdr:row>
      <xdr:rowOff>171450</xdr:rowOff>
    </xdr:to>
    <xdr:pic>
      <xdr:nvPicPr>
        <xdr:cNvPr id="252" name="Рисунок 251" descr="http://archive.wizards.com/dnd/fc/moons/moon_15.jpg">
          <a:extLst>
            <a:ext uri="{FF2B5EF4-FFF2-40B4-BE49-F238E27FC236}">
              <a16:creationId xmlns:a16="http://schemas.microsoft.com/office/drawing/2014/main" id="{00000000-0008-0000-0100-0000F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12</xdr:row>
      <xdr:rowOff>0</xdr:rowOff>
    </xdr:from>
    <xdr:to>
      <xdr:col>31</xdr:col>
      <xdr:colOff>171450</xdr:colOff>
      <xdr:row>12</xdr:row>
      <xdr:rowOff>171450</xdr:rowOff>
    </xdr:to>
    <xdr:pic>
      <xdr:nvPicPr>
        <xdr:cNvPr id="253" name="Рисунок 252" descr="http://archive.wizards.com/dnd/fc/moons/moon_16.jpg">
          <a:extLst>
            <a:ext uri="{FF2B5EF4-FFF2-40B4-BE49-F238E27FC236}">
              <a16:creationId xmlns:a16="http://schemas.microsoft.com/office/drawing/2014/main" id="{00000000-0008-0000-0100-0000F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12</xdr:row>
      <xdr:rowOff>0</xdr:rowOff>
    </xdr:from>
    <xdr:to>
      <xdr:col>32</xdr:col>
      <xdr:colOff>171450</xdr:colOff>
      <xdr:row>12</xdr:row>
      <xdr:rowOff>171450</xdr:rowOff>
    </xdr:to>
    <xdr:pic>
      <xdr:nvPicPr>
        <xdr:cNvPr id="254" name="Рисунок 253" descr="http://archive.wizards.com/dnd/fc/moons/moon_16.jpg">
          <a:extLst>
            <a:ext uri="{FF2B5EF4-FFF2-40B4-BE49-F238E27FC236}">
              <a16:creationId xmlns:a16="http://schemas.microsoft.com/office/drawing/2014/main" id="{00000000-0008-0000-0100-0000FE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12</xdr:row>
      <xdr:rowOff>0</xdr:rowOff>
    </xdr:from>
    <xdr:to>
      <xdr:col>33</xdr:col>
      <xdr:colOff>171450</xdr:colOff>
      <xdr:row>12</xdr:row>
      <xdr:rowOff>171450</xdr:rowOff>
    </xdr:to>
    <xdr:pic>
      <xdr:nvPicPr>
        <xdr:cNvPr id="255" name="Рисунок 254" descr="http://archive.wizards.com/dnd/fc/moons/moon_1.jpg">
          <a:extLst>
            <a:ext uri="{FF2B5EF4-FFF2-40B4-BE49-F238E27FC236}">
              <a16:creationId xmlns:a16="http://schemas.microsoft.com/office/drawing/2014/main" id="{00000000-0008-0000-0100-0000F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12</xdr:row>
      <xdr:rowOff>0</xdr:rowOff>
    </xdr:from>
    <xdr:to>
      <xdr:col>34</xdr:col>
      <xdr:colOff>171450</xdr:colOff>
      <xdr:row>12</xdr:row>
      <xdr:rowOff>171450</xdr:rowOff>
    </xdr:to>
    <xdr:pic>
      <xdr:nvPicPr>
        <xdr:cNvPr id="256" name="Рисунок 255" descr="http://archive.wizards.com/dnd/fc/moons/moon_0.jpg">
          <a:extLst>
            <a:ext uri="{FF2B5EF4-FFF2-40B4-BE49-F238E27FC236}">
              <a16:creationId xmlns:a16="http://schemas.microsoft.com/office/drawing/2014/main" id="{00000000-0008-0000-0100-00000001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12</xdr:row>
      <xdr:rowOff>0</xdr:rowOff>
    </xdr:from>
    <xdr:to>
      <xdr:col>35</xdr:col>
      <xdr:colOff>171450</xdr:colOff>
      <xdr:row>12</xdr:row>
      <xdr:rowOff>171450</xdr:rowOff>
    </xdr:to>
    <xdr:pic>
      <xdr:nvPicPr>
        <xdr:cNvPr id="257" name="Рисунок 256" descr="http://archive.wizards.com/dnd/fc/moons/moon_0.jpg">
          <a:extLst>
            <a:ext uri="{FF2B5EF4-FFF2-40B4-BE49-F238E27FC236}">
              <a16:creationId xmlns:a16="http://schemas.microsoft.com/office/drawing/2014/main" id="{00000000-0008-0000-0100-00000101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171450</xdr:colOff>
      <xdr:row>13</xdr:row>
      <xdr:rowOff>171450</xdr:rowOff>
    </xdr:to>
    <xdr:pic>
      <xdr:nvPicPr>
        <xdr:cNvPr id="258" name="Рисунок 257" descr="http://archive.wizards.com/dnd/fc/moons/moon_2.jpg">
          <a:extLst>
            <a:ext uri="{FF2B5EF4-FFF2-40B4-BE49-F238E27FC236}">
              <a16:creationId xmlns:a16="http://schemas.microsoft.com/office/drawing/2014/main" id="{00000000-0008-0000-0100-00000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xdr:row>
      <xdr:rowOff>0</xdr:rowOff>
    </xdr:from>
    <xdr:to>
      <xdr:col>5</xdr:col>
      <xdr:colOff>171450</xdr:colOff>
      <xdr:row>13</xdr:row>
      <xdr:rowOff>171450</xdr:rowOff>
    </xdr:to>
    <xdr:pic>
      <xdr:nvPicPr>
        <xdr:cNvPr id="259" name="Рисунок 258" descr="http://archive.wizards.com/dnd/fc/moons/moon_2.jpg">
          <a:extLst>
            <a:ext uri="{FF2B5EF4-FFF2-40B4-BE49-F238E27FC236}">
              <a16:creationId xmlns:a16="http://schemas.microsoft.com/office/drawing/2014/main" id="{00000000-0008-0000-0100-00000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171450</xdr:colOff>
      <xdr:row>13</xdr:row>
      <xdr:rowOff>171450</xdr:rowOff>
    </xdr:to>
    <xdr:pic>
      <xdr:nvPicPr>
        <xdr:cNvPr id="260" name="Рисунок 259" descr="http://archive.wizards.com/dnd/fc/moons/moon_3.jpg">
          <a:extLst>
            <a:ext uri="{FF2B5EF4-FFF2-40B4-BE49-F238E27FC236}">
              <a16:creationId xmlns:a16="http://schemas.microsoft.com/office/drawing/2014/main" id="{00000000-0008-0000-0100-00000401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xdr:row>
      <xdr:rowOff>0</xdr:rowOff>
    </xdr:from>
    <xdr:to>
      <xdr:col>7</xdr:col>
      <xdr:colOff>171450</xdr:colOff>
      <xdr:row>13</xdr:row>
      <xdr:rowOff>171450</xdr:rowOff>
    </xdr:to>
    <xdr:pic>
      <xdr:nvPicPr>
        <xdr:cNvPr id="261" name="Рисунок 260" descr="http://archive.wizards.com/dnd/fc/moons/moon_3.jpg">
          <a:extLst>
            <a:ext uri="{FF2B5EF4-FFF2-40B4-BE49-F238E27FC236}">
              <a16:creationId xmlns:a16="http://schemas.microsoft.com/office/drawing/2014/main" id="{00000000-0008-0000-0100-00000501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xdr:row>
      <xdr:rowOff>0</xdr:rowOff>
    </xdr:from>
    <xdr:to>
      <xdr:col>8</xdr:col>
      <xdr:colOff>171450</xdr:colOff>
      <xdr:row>13</xdr:row>
      <xdr:rowOff>171450</xdr:rowOff>
    </xdr:to>
    <xdr:pic>
      <xdr:nvPicPr>
        <xdr:cNvPr id="262" name="Рисунок 261" descr="http://archive.wizards.com/dnd/fc/moons/moon_3.jpg">
          <a:extLst>
            <a:ext uri="{FF2B5EF4-FFF2-40B4-BE49-F238E27FC236}">
              <a16:creationId xmlns:a16="http://schemas.microsoft.com/office/drawing/2014/main" id="{00000000-0008-0000-0100-00000601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xdr:row>
      <xdr:rowOff>0</xdr:rowOff>
    </xdr:from>
    <xdr:to>
      <xdr:col>9</xdr:col>
      <xdr:colOff>171450</xdr:colOff>
      <xdr:row>13</xdr:row>
      <xdr:rowOff>171450</xdr:rowOff>
    </xdr:to>
    <xdr:pic>
      <xdr:nvPicPr>
        <xdr:cNvPr id="263" name="Рисунок 262" descr="http://archive.wizards.com/dnd/fc/moons/moon_4.jpg">
          <a:extLst>
            <a:ext uri="{FF2B5EF4-FFF2-40B4-BE49-F238E27FC236}">
              <a16:creationId xmlns:a16="http://schemas.microsoft.com/office/drawing/2014/main" id="{00000000-0008-0000-0100-000007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xdr:row>
      <xdr:rowOff>0</xdr:rowOff>
    </xdr:from>
    <xdr:to>
      <xdr:col>10</xdr:col>
      <xdr:colOff>171450</xdr:colOff>
      <xdr:row>13</xdr:row>
      <xdr:rowOff>171450</xdr:rowOff>
    </xdr:to>
    <xdr:pic>
      <xdr:nvPicPr>
        <xdr:cNvPr id="264" name="Рисунок 263" descr="http://archive.wizards.com/dnd/fc/moons/moon_4.jpg">
          <a:extLst>
            <a:ext uri="{FF2B5EF4-FFF2-40B4-BE49-F238E27FC236}">
              <a16:creationId xmlns:a16="http://schemas.microsoft.com/office/drawing/2014/main" id="{00000000-0008-0000-0100-000008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xdr:row>
      <xdr:rowOff>0</xdr:rowOff>
    </xdr:from>
    <xdr:to>
      <xdr:col>11</xdr:col>
      <xdr:colOff>171450</xdr:colOff>
      <xdr:row>13</xdr:row>
      <xdr:rowOff>171450</xdr:rowOff>
    </xdr:to>
    <xdr:pic>
      <xdr:nvPicPr>
        <xdr:cNvPr id="265" name="Рисунок 264" descr="http://archive.wizards.com/dnd/fc/moons/moon_5.jpg">
          <a:extLst>
            <a:ext uri="{FF2B5EF4-FFF2-40B4-BE49-F238E27FC236}">
              <a16:creationId xmlns:a16="http://schemas.microsoft.com/office/drawing/2014/main" id="{00000000-0008-0000-0100-000009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xdr:row>
      <xdr:rowOff>0</xdr:rowOff>
    </xdr:from>
    <xdr:to>
      <xdr:col>12</xdr:col>
      <xdr:colOff>171450</xdr:colOff>
      <xdr:row>13</xdr:row>
      <xdr:rowOff>171450</xdr:rowOff>
    </xdr:to>
    <xdr:pic>
      <xdr:nvPicPr>
        <xdr:cNvPr id="266" name="Рисунок 265" descr="http://archive.wizards.com/dnd/fc/moons/moon_6.jpg">
          <a:extLst>
            <a:ext uri="{FF2B5EF4-FFF2-40B4-BE49-F238E27FC236}">
              <a16:creationId xmlns:a16="http://schemas.microsoft.com/office/drawing/2014/main" id="{00000000-0008-0000-0100-00000A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xdr:row>
      <xdr:rowOff>0</xdr:rowOff>
    </xdr:from>
    <xdr:to>
      <xdr:col>13</xdr:col>
      <xdr:colOff>171450</xdr:colOff>
      <xdr:row>13</xdr:row>
      <xdr:rowOff>171450</xdr:rowOff>
    </xdr:to>
    <xdr:pic>
      <xdr:nvPicPr>
        <xdr:cNvPr id="267" name="Рисунок 266" descr="http://archive.wizards.com/dnd/fc/moons/moon_6.jpg">
          <a:extLst>
            <a:ext uri="{FF2B5EF4-FFF2-40B4-BE49-F238E27FC236}">
              <a16:creationId xmlns:a16="http://schemas.microsoft.com/office/drawing/2014/main" id="{00000000-0008-0000-0100-00000B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xdr:row>
      <xdr:rowOff>0</xdr:rowOff>
    </xdr:from>
    <xdr:to>
      <xdr:col>14</xdr:col>
      <xdr:colOff>171450</xdr:colOff>
      <xdr:row>13</xdr:row>
      <xdr:rowOff>171450</xdr:rowOff>
    </xdr:to>
    <xdr:pic>
      <xdr:nvPicPr>
        <xdr:cNvPr id="268" name="Рисунок 267" descr="http://archive.wizards.com/dnd/fc/moons/moon_7.jpg">
          <a:extLst>
            <a:ext uri="{FF2B5EF4-FFF2-40B4-BE49-F238E27FC236}">
              <a16:creationId xmlns:a16="http://schemas.microsoft.com/office/drawing/2014/main" id="{00000000-0008-0000-0100-00000C01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xdr:row>
      <xdr:rowOff>0</xdr:rowOff>
    </xdr:from>
    <xdr:to>
      <xdr:col>15</xdr:col>
      <xdr:colOff>171450</xdr:colOff>
      <xdr:row>13</xdr:row>
      <xdr:rowOff>171450</xdr:rowOff>
    </xdr:to>
    <xdr:pic>
      <xdr:nvPicPr>
        <xdr:cNvPr id="269" name="Рисунок 268" descr="http://archive.wizards.com/dnd/fc/moons/moon_7.jpg">
          <a:extLst>
            <a:ext uri="{FF2B5EF4-FFF2-40B4-BE49-F238E27FC236}">
              <a16:creationId xmlns:a16="http://schemas.microsoft.com/office/drawing/2014/main" id="{00000000-0008-0000-0100-00000D01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xdr:row>
      <xdr:rowOff>0</xdr:rowOff>
    </xdr:from>
    <xdr:to>
      <xdr:col>16</xdr:col>
      <xdr:colOff>171450</xdr:colOff>
      <xdr:row>13</xdr:row>
      <xdr:rowOff>171450</xdr:rowOff>
    </xdr:to>
    <xdr:pic>
      <xdr:nvPicPr>
        <xdr:cNvPr id="270" name="Рисунок 269" descr="http://archive.wizards.com/dnd/fc/moons/moon_8.jpg">
          <a:extLst>
            <a:ext uri="{FF2B5EF4-FFF2-40B4-BE49-F238E27FC236}">
              <a16:creationId xmlns:a16="http://schemas.microsoft.com/office/drawing/2014/main" id="{00000000-0008-0000-0100-00000E01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xdr:row>
      <xdr:rowOff>0</xdr:rowOff>
    </xdr:from>
    <xdr:to>
      <xdr:col>17</xdr:col>
      <xdr:colOff>171450</xdr:colOff>
      <xdr:row>13</xdr:row>
      <xdr:rowOff>171450</xdr:rowOff>
    </xdr:to>
    <xdr:pic>
      <xdr:nvPicPr>
        <xdr:cNvPr id="271" name="Рисунок 270" descr="http://archive.wizards.com/dnd/fc/moons/moon_8.jpg">
          <a:extLst>
            <a:ext uri="{FF2B5EF4-FFF2-40B4-BE49-F238E27FC236}">
              <a16:creationId xmlns:a16="http://schemas.microsoft.com/office/drawing/2014/main" id="{00000000-0008-0000-0100-00000F01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xdr:row>
      <xdr:rowOff>0</xdr:rowOff>
    </xdr:from>
    <xdr:to>
      <xdr:col>18</xdr:col>
      <xdr:colOff>171450</xdr:colOff>
      <xdr:row>13</xdr:row>
      <xdr:rowOff>171450</xdr:rowOff>
    </xdr:to>
    <xdr:pic>
      <xdr:nvPicPr>
        <xdr:cNvPr id="272" name="Рисунок 271" descr="http://archive.wizards.com/dnd/fc/moons/moon_9.jpg">
          <a:extLst>
            <a:ext uri="{FF2B5EF4-FFF2-40B4-BE49-F238E27FC236}">
              <a16:creationId xmlns:a16="http://schemas.microsoft.com/office/drawing/2014/main" id="{00000000-0008-0000-0100-00001001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xdr:row>
      <xdr:rowOff>0</xdr:rowOff>
    </xdr:from>
    <xdr:to>
      <xdr:col>19</xdr:col>
      <xdr:colOff>171450</xdr:colOff>
      <xdr:row>13</xdr:row>
      <xdr:rowOff>171450</xdr:rowOff>
    </xdr:to>
    <xdr:pic>
      <xdr:nvPicPr>
        <xdr:cNvPr id="273" name="Рисунок 272" descr="http://archive.wizards.com/dnd/fc/moons/moon_10.jpg">
          <a:extLst>
            <a:ext uri="{FF2B5EF4-FFF2-40B4-BE49-F238E27FC236}">
              <a16:creationId xmlns:a16="http://schemas.microsoft.com/office/drawing/2014/main" id="{00000000-0008-0000-0100-000011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xdr:row>
      <xdr:rowOff>0</xdr:rowOff>
    </xdr:from>
    <xdr:to>
      <xdr:col>20</xdr:col>
      <xdr:colOff>171450</xdr:colOff>
      <xdr:row>13</xdr:row>
      <xdr:rowOff>171450</xdr:rowOff>
    </xdr:to>
    <xdr:pic>
      <xdr:nvPicPr>
        <xdr:cNvPr id="274" name="Рисунок 273" descr="http://archive.wizards.com/dnd/fc/moons/moon_10.jpg">
          <a:extLst>
            <a:ext uri="{FF2B5EF4-FFF2-40B4-BE49-F238E27FC236}">
              <a16:creationId xmlns:a16="http://schemas.microsoft.com/office/drawing/2014/main" id="{00000000-0008-0000-0100-000012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xdr:row>
      <xdr:rowOff>0</xdr:rowOff>
    </xdr:from>
    <xdr:to>
      <xdr:col>21</xdr:col>
      <xdr:colOff>171450</xdr:colOff>
      <xdr:row>13</xdr:row>
      <xdr:rowOff>171450</xdr:rowOff>
    </xdr:to>
    <xdr:pic>
      <xdr:nvPicPr>
        <xdr:cNvPr id="275" name="Рисунок 274" descr="http://archive.wizards.com/dnd/fc/moons/moon_11.jpg">
          <a:extLst>
            <a:ext uri="{FF2B5EF4-FFF2-40B4-BE49-F238E27FC236}">
              <a16:creationId xmlns:a16="http://schemas.microsoft.com/office/drawing/2014/main" id="{00000000-0008-0000-0100-00001301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xdr:row>
      <xdr:rowOff>0</xdr:rowOff>
    </xdr:from>
    <xdr:to>
      <xdr:col>22</xdr:col>
      <xdr:colOff>171450</xdr:colOff>
      <xdr:row>13</xdr:row>
      <xdr:rowOff>171450</xdr:rowOff>
    </xdr:to>
    <xdr:pic>
      <xdr:nvPicPr>
        <xdr:cNvPr id="276" name="Рисунок 275" descr="http://archive.wizards.com/dnd/fc/moons/moon_11.jpg">
          <a:extLst>
            <a:ext uri="{FF2B5EF4-FFF2-40B4-BE49-F238E27FC236}">
              <a16:creationId xmlns:a16="http://schemas.microsoft.com/office/drawing/2014/main" id="{00000000-0008-0000-0100-00001401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xdr:row>
      <xdr:rowOff>0</xdr:rowOff>
    </xdr:from>
    <xdr:to>
      <xdr:col>23</xdr:col>
      <xdr:colOff>171450</xdr:colOff>
      <xdr:row>13</xdr:row>
      <xdr:rowOff>171450</xdr:rowOff>
    </xdr:to>
    <xdr:pic>
      <xdr:nvPicPr>
        <xdr:cNvPr id="277" name="Рисунок 276" descr="http://archive.wizards.com/dnd/fc/moons/moon_11.jpg">
          <a:extLst>
            <a:ext uri="{FF2B5EF4-FFF2-40B4-BE49-F238E27FC236}">
              <a16:creationId xmlns:a16="http://schemas.microsoft.com/office/drawing/2014/main" id="{00000000-0008-0000-0100-00001501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13</xdr:row>
      <xdr:rowOff>0</xdr:rowOff>
    </xdr:from>
    <xdr:to>
      <xdr:col>24</xdr:col>
      <xdr:colOff>171450</xdr:colOff>
      <xdr:row>13</xdr:row>
      <xdr:rowOff>171450</xdr:rowOff>
    </xdr:to>
    <xdr:pic>
      <xdr:nvPicPr>
        <xdr:cNvPr id="278" name="Рисунок 277" descr="http://archive.wizards.com/dnd/fc/moons/moon_12.jpg">
          <a:extLst>
            <a:ext uri="{FF2B5EF4-FFF2-40B4-BE49-F238E27FC236}">
              <a16:creationId xmlns:a16="http://schemas.microsoft.com/office/drawing/2014/main" id="{00000000-0008-0000-0100-00001601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13</xdr:row>
      <xdr:rowOff>0</xdr:rowOff>
    </xdr:from>
    <xdr:to>
      <xdr:col>25</xdr:col>
      <xdr:colOff>171450</xdr:colOff>
      <xdr:row>13</xdr:row>
      <xdr:rowOff>171450</xdr:rowOff>
    </xdr:to>
    <xdr:pic>
      <xdr:nvPicPr>
        <xdr:cNvPr id="279" name="Рисунок 278" descr="http://archive.wizards.com/dnd/fc/moons/moon_12.jpg">
          <a:extLst>
            <a:ext uri="{FF2B5EF4-FFF2-40B4-BE49-F238E27FC236}">
              <a16:creationId xmlns:a16="http://schemas.microsoft.com/office/drawing/2014/main" id="{00000000-0008-0000-0100-00001701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13</xdr:row>
      <xdr:rowOff>0</xdr:rowOff>
    </xdr:from>
    <xdr:to>
      <xdr:col>26</xdr:col>
      <xdr:colOff>171450</xdr:colOff>
      <xdr:row>13</xdr:row>
      <xdr:rowOff>171450</xdr:rowOff>
    </xdr:to>
    <xdr:pic>
      <xdr:nvPicPr>
        <xdr:cNvPr id="280" name="Рисунок 279" descr="http://archive.wizards.com/dnd/fc/moons/moon_13.jpg">
          <a:extLst>
            <a:ext uri="{FF2B5EF4-FFF2-40B4-BE49-F238E27FC236}">
              <a16:creationId xmlns:a16="http://schemas.microsoft.com/office/drawing/2014/main" id="{00000000-0008-0000-0100-00001801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13</xdr:row>
      <xdr:rowOff>0</xdr:rowOff>
    </xdr:from>
    <xdr:to>
      <xdr:col>27</xdr:col>
      <xdr:colOff>171450</xdr:colOff>
      <xdr:row>13</xdr:row>
      <xdr:rowOff>171450</xdr:rowOff>
    </xdr:to>
    <xdr:pic>
      <xdr:nvPicPr>
        <xdr:cNvPr id="281" name="Рисунок 280" descr="http://archive.wizards.com/dnd/fc/moons/moon_14.jpg">
          <a:extLst>
            <a:ext uri="{FF2B5EF4-FFF2-40B4-BE49-F238E27FC236}">
              <a16:creationId xmlns:a16="http://schemas.microsoft.com/office/drawing/2014/main" id="{00000000-0008-0000-0100-00001901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13</xdr:row>
      <xdr:rowOff>0</xdr:rowOff>
    </xdr:from>
    <xdr:to>
      <xdr:col>28</xdr:col>
      <xdr:colOff>171450</xdr:colOff>
      <xdr:row>13</xdr:row>
      <xdr:rowOff>171450</xdr:rowOff>
    </xdr:to>
    <xdr:pic>
      <xdr:nvPicPr>
        <xdr:cNvPr id="282" name="Рисунок 281" descr="http://archive.wizards.com/dnd/fc/moons/moon_14.jpg">
          <a:extLst>
            <a:ext uri="{FF2B5EF4-FFF2-40B4-BE49-F238E27FC236}">
              <a16:creationId xmlns:a16="http://schemas.microsoft.com/office/drawing/2014/main" id="{00000000-0008-0000-0100-00001A01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13</xdr:row>
      <xdr:rowOff>0</xdr:rowOff>
    </xdr:from>
    <xdr:to>
      <xdr:col>29</xdr:col>
      <xdr:colOff>171450</xdr:colOff>
      <xdr:row>13</xdr:row>
      <xdr:rowOff>171450</xdr:rowOff>
    </xdr:to>
    <xdr:pic>
      <xdr:nvPicPr>
        <xdr:cNvPr id="283" name="Рисунок 282" descr="http://archive.wizards.com/dnd/fc/moons/moon_15.jpg">
          <a:extLst>
            <a:ext uri="{FF2B5EF4-FFF2-40B4-BE49-F238E27FC236}">
              <a16:creationId xmlns:a16="http://schemas.microsoft.com/office/drawing/2014/main" id="{00000000-0008-0000-0100-00001B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13</xdr:row>
      <xdr:rowOff>0</xdr:rowOff>
    </xdr:from>
    <xdr:to>
      <xdr:col>30</xdr:col>
      <xdr:colOff>171450</xdr:colOff>
      <xdr:row>13</xdr:row>
      <xdr:rowOff>171450</xdr:rowOff>
    </xdr:to>
    <xdr:pic>
      <xdr:nvPicPr>
        <xdr:cNvPr id="284" name="Рисунок 283" descr="http://archive.wizards.com/dnd/fc/moons/moon_15.jpg">
          <a:extLst>
            <a:ext uri="{FF2B5EF4-FFF2-40B4-BE49-F238E27FC236}">
              <a16:creationId xmlns:a16="http://schemas.microsoft.com/office/drawing/2014/main" id="{00000000-0008-0000-0100-00001C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13</xdr:row>
      <xdr:rowOff>0</xdr:rowOff>
    </xdr:from>
    <xdr:to>
      <xdr:col>31</xdr:col>
      <xdr:colOff>171450</xdr:colOff>
      <xdr:row>13</xdr:row>
      <xdr:rowOff>171450</xdr:rowOff>
    </xdr:to>
    <xdr:pic>
      <xdr:nvPicPr>
        <xdr:cNvPr id="285" name="Рисунок 284" descr="http://archive.wizards.com/dnd/fc/moons/moon_16.jpg">
          <a:extLst>
            <a:ext uri="{FF2B5EF4-FFF2-40B4-BE49-F238E27FC236}">
              <a16:creationId xmlns:a16="http://schemas.microsoft.com/office/drawing/2014/main" id="{00000000-0008-0000-0100-00001D01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13</xdr:row>
      <xdr:rowOff>0</xdr:rowOff>
    </xdr:from>
    <xdr:to>
      <xdr:col>32</xdr:col>
      <xdr:colOff>171450</xdr:colOff>
      <xdr:row>13</xdr:row>
      <xdr:rowOff>171450</xdr:rowOff>
    </xdr:to>
    <xdr:pic>
      <xdr:nvPicPr>
        <xdr:cNvPr id="286" name="Рисунок 285" descr="http://archive.wizards.com/dnd/fc/moons/moon_16.jpg">
          <a:extLst>
            <a:ext uri="{FF2B5EF4-FFF2-40B4-BE49-F238E27FC236}">
              <a16:creationId xmlns:a16="http://schemas.microsoft.com/office/drawing/2014/main" id="{00000000-0008-0000-0100-00001E01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13</xdr:row>
      <xdr:rowOff>0</xdr:rowOff>
    </xdr:from>
    <xdr:to>
      <xdr:col>33</xdr:col>
      <xdr:colOff>171450</xdr:colOff>
      <xdr:row>13</xdr:row>
      <xdr:rowOff>171450</xdr:rowOff>
    </xdr:to>
    <xdr:pic>
      <xdr:nvPicPr>
        <xdr:cNvPr id="287" name="Рисунок 286" descr="http://archive.wizards.com/dnd/fc/moons/moon_1.jpg">
          <a:extLst>
            <a:ext uri="{FF2B5EF4-FFF2-40B4-BE49-F238E27FC236}">
              <a16:creationId xmlns:a16="http://schemas.microsoft.com/office/drawing/2014/main" id="{00000000-0008-0000-0100-00001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13</xdr:row>
      <xdr:rowOff>0</xdr:rowOff>
    </xdr:from>
    <xdr:to>
      <xdr:col>34</xdr:col>
      <xdr:colOff>171450</xdr:colOff>
      <xdr:row>13</xdr:row>
      <xdr:rowOff>171450</xdr:rowOff>
    </xdr:to>
    <xdr:pic>
      <xdr:nvPicPr>
        <xdr:cNvPr id="288" name="Рисунок 287" descr="http://archive.wizards.com/dnd/fc/moons/moon_2.jpg">
          <a:extLst>
            <a:ext uri="{FF2B5EF4-FFF2-40B4-BE49-F238E27FC236}">
              <a16:creationId xmlns:a16="http://schemas.microsoft.com/office/drawing/2014/main" id="{00000000-0008-0000-0100-00002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698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13</xdr:row>
      <xdr:rowOff>0</xdr:rowOff>
    </xdr:from>
    <xdr:to>
      <xdr:col>35</xdr:col>
      <xdr:colOff>171450</xdr:colOff>
      <xdr:row>13</xdr:row>
      <xdr:rowOff>171450</xdr:rowOff>
    </xdr:to>
    <xdr:pic>
      <xdr:nvPicPr>
        <xdr:cNvPr id="289" name="Рисунок 288" descr="http://archive.wizards.com/dnd/fc/moons/moon_0.jpg">
          <a:extLst>
            <a:ext uri="{FF2B5EF4-FFF2-40B4-BE49-F238E27FC236}">
              <a16:creationId xmlns:a16="http://schemas.microsoft.com/office/drawing/2014/main" id="{00000000-0008-0000-0100-00002101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171450</xdr:colOff>
      <xdr:row>14</xdr:row>
      <xdr:rowOff>171450</xdr:rowOff>
    </xdr:to>
    <xdr:pic>
      <xdr:nvPicPr>
        <xdr:cNvPr id="290" name="Рисунок 289" descr="http://archive.wizards.com/dnd/fc/moons/moon_2.jpg">
          <a:extLst>
            <a:ext uri="{FF2B5EF4-FFF2-40B4-BE49-F238E27FC236}">
              <a16:creationId xmlns:a16="http://schemas.microsoft.com/office/drawing/2014/main" id="{00000000-0008-0000-0100-00002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xdr:row>
      <xdr:rowOff>0</xdr:rowOff>
    </xdr:from>
    <xdr:to>
      <xdr:col>5</xdr:col>
      <xdr:colOff>171450</xdr:colOff>
      <xdr:row>14</xdr:row>
      <xdr:rowOff>171450</xdr:rowOff>
    </xdr:to>
    <xdr:pic>
      <xdr:nvPicPr>
        <xdr:cNvPr id="291" name="Рисунок 290" descr="http://archive.wizards.com/dnd/fc/moons/moon_3.jpg">
          <a:extLst>
            <a:ext uri="{FF2B5EF4-FFF2-40B4-BE49-F238E27FC236}">
              <a16:creationId xmlns:a16="http://schemas.microsoft.com/office/drawing/2014/main" id="{00000000-0008-0000-0100-00002301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19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xdr:row>
      <xdr:rowOff>0</xdr:rowOff>
    </xdr:from>
    <xdr:to>
      <xdr:col>6</xdr:col>
      <xdr:colOff>171450</xdr:colOff>
      <xdr:row>14</xdr:row>
      <xdr:rowOff>171450</xdr:rowOff>
    </xdr:to>
    <xdr:pic>
      <xdr:nvPicPr>
        <xdr:cNvPr id="292" name="Рисунок 291" descr="http://archive.wizards.com/dnd/fc/moons/moon_3.jpg">
          <a:extLst>
            <a:ext uri="{FF2B5EF4-FFF2-40B4-BE49-F238E27FC236}">
              <a16:creationId xmlns:a16="http://schemas.microsoft.com/office/drawing/2014/main" id="{00000000-0008-0000-0100-00002401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7</xdr:col>
      <xdr:colOff>171450</xdr:colOff>
      <xdr:row>14</xdr:row>
      <xdr:rowOff>171450</xdr:rowOff>
    </xdr:to>
    <xdr:pic>
      <xdr:nvPicPr>
        <xdr:cNvPr id="293" name="Рисунок 292" descr="http://archive.wizards.com/dnd/fc/moons/moon_3.jpg">
          <a:extLst>
            <a:ext uri="{FF2B5EF4-FFF2-40B4-BE49-F238E27FC236}">
              <a16:creationId xmlns:a16="http://schemas.microsoft.com/office/drawing/2014/main" id="{00000000-0008-0000-0100-00002501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xdr:row>
      <xdr:rowOff>0</xdr:rowOff>
    </xdr:from>
    <xdr:to>
      <xdr:col>8</xdr:col>
      <xdr:colOff>171450</xdr:colOff>
      <xdr:row>14</xdr:row>
      <xdr:rowOff>171450</xdr:rowOff>
    </xdr:to>
    <xdr:pic>
      <xdr:nvPicPr>
        <xdr:cNvPr id="294" name="Рисунок 293" descr="http://archive.wizards.com/dnd/fc/moons/moon_4.jpg">
          <a:extLst>
            <a:ext uri="{FF2B5EF4-FFF2-40B4-BE49-F238E27FC236}">
              <a16:creationId xmlns:a16="http://schemas.microsoft.com/office/drawing/2014/main" id="{00000000-0008-0000-0100-000026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171450</xdr:colOff>
      <xdr:row>14</xdr:row>
      <xdr:rowOff>171450</xdr:rowOff>
    </xdr:to>
    <xdr:pic>
      <xdr:nvPicPr>
        <xdr:cNvPr id="295" name="Рисунок 294" descr="http://archive.wizards.com/dnd/fc/moons/moon_4.jpg">
          <a:extLst>
            <a:ext uri="{FF2B5EF4-FFF2-40B4-BE49-F238E27FC236}">
              <a16:creationId xmlns:a16="http://schemas.microsoft.com/office/drawing/2014/main" id="{00000000-0008-0000-0100-000027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xdr:row>
      <xdr:rowOff>0</xdr:rowOff>
    </xdr:from>
    <xdr:to>
      <xdr:col>10</xdr:col>
      <xdr:colOff>171450</xdr:colOff>
      <xdr:row>14</xdr:row>
      <xdr:rowOff>171450</xdr:rowOff>
    </xdr:to>
    <xdr:pic>
      <xdr:nvPicPr>
        <xdr:cNvPr id="296" name="Рисунок 295" descr="http://archive.wizards.com/dnd/fc/moons/moon_5.jpg">
          <a:extLst>
            <a:ext uri="{FF2B5EF4-FFF2-40B4-BE49-F238E27FC236}">
              <a16:creationId xmlns:a16="http://schemas.microsoft.com/office/drawing/2014/main" id="{00000000-0008-0000-0100-000028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xdr:row>
      <xdr:rowOff>0</xdr:rowOff>
    </xdr:from>
    <xdr:to>
      <xdr:col>11</xdr:col>
      <xdr:colOff>171450</xdr:colOff>
      <xdr:row>14</xdr:row>
      <xdr:rowOff>171450</xdr:rowOff>
    </xdr:to>
    <xdr:pic>
      <xdr:nvPicPr>
        <xdr:cNvPr id="297" name="Рисунок 296" descr="http://archive.wizards.com/dnd/fc/moons/moon_6.jpg">
          <a:extLst>
            <a:ext uri="{FF2B5EF4-FFF2-40B4-BE49-F238E27FC236}">
              <a16:creationId xmlns:a16="http://schemas.microsoft.com/office/drawing/2014/main" id="{00000000-0008-0000-0100-000029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xdr:row>
      <xdr:rowOff>0</xdr:rowOff>
    </xdr:from>
    <xdr:to>
      <xdr:col>12</xdr:col>
      <xdr:colOff>171450</xdr:colOff>
      <xdr:row>14</xdr:row>
      <xdr:rowOff>171450</xdr:rowOff>
    </xdr:to>
    <xdr:pic>
      <xdr:nvPicPr>
        <xdr:cNvPr id="298" name="Рисунок 297" descr="http://archive.wizards.com/dnd/fc/moons/moon_6.jpg">
          <a:extLst>
            <a:ext uri="{FF2B5EF4-FFF2-40B4-BE49-F238E27FC236}">
              <a16:creationId xmlns:a16="http://schemas.microsoft.com/office/drawing/2014/main" id="{00000000-0008-0000-0100-00002A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xdr:row>
      <xdr:rowOff>0</xdr:rowOff>
    </xdr:from>
    <xdr:to>
      <xdr:col>13</xdr:col>
      <xdr:colOff>171450</xdr:colOff>
      <xdr:row>14</xdr:row>
      <xdr:rowOff>171450</xdr:rowOff>
    </xdr:to>
    <xdr:pic>
      <xdr:nvPicPr>
        <xdr:cNvPr id="299" name="Рисунок 298" descr="http://archive.wizards.com/dnd/fc/moons/moon_7.jpg">
          <a:extLst>
            <a:ext uri="{FF2B5EF4-FFF2-40B4-BE49-F238E27FC236}">
              <a16:creationId xmlns:a16="http://schemas.microsoft.com/office/drawing/2014/main" id="{00000000-0008-0000-0100-00002B01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xdr:row>
      <xdr:rowOff>0</xdr:rowOff>
    </xdr:from>
    <xdr:to>
      <xdr:col>14</xdr:col>
      <xdr:colOff>171450</xdr:colOff>
      <xdr:row>14</xdr:row>
      <xdr:rowOff>171450</xdr:rowOff>
    </xdr:to>
    <xdr:pic>
      <xdr:nvPicPr>
        <xdr:cNvPr id="300" name="Рисунок 299" descr="http://archive.wizards.com/dnd/fc/moons/moon_7.jpg">
          <a:extLst>
            <a:ext uri="{FF2B5EF4-FFF2-40B4-BE49-F238E27FC236}">
              <a16:creationId xmlns:a16="http://schemas.microsoft.com/office/drawing/2014/main" id="{00000000-0008-0000-0100-00002C01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xdr:row>
      <xdr:rowOff>0</xdr:rowOff>
    </xdr:from>
    <xdr:to>
      <xdr:col>15</xdr:col>
      <xdr:colOff>171450</xdr:colOff>
      <xdr:row>14</xdr:row>
      <xdr:rowOff>171450</xdr:rowOff>
    </xdr:to>
    <xdr:pic>
      <xdr:nvPicPr>
        <xdr:cNvPr id="301" name="Рисунок 300" descr="http://archive.wizards.com/dnd/fc/moons/moon_7.jpg">
          <a:extLst>
            <a:ext uri="{FF2B5EF4-FFF2-40B4-BE49-F238E27FC236}">
              <a16:creationId xmlns:a16="http://schemas.microsoft.com/office/drawing/2014/main" id="{00000000-0008-0000-0100-00002D01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xdr:row>
      <xdr:rowOff>0</xdr:rowOff>
    </xdr:from>
    <xdr:to>
      <xdr:col>16</xdr:col>
      <xdr:colOff>171450</xdr:colOff>
      <xdr:row>14</xdr:row>
      <xdr:rowOff>171450</xdr:rowOff>
    </xdr:to>
    <xdr:pic>
      <xdr:nvPicPr>
        <xdr:cNvPr id="302" name="Рисунок 301" descr="http://archive.wizards.com/dnd/fc/moons/moon_8.jpg">
          <a:extLst>
            <a:ext uri="{FF2B5EF4-FFF2-40B4-BE49-F238E27FC236}">
              <a16:creationId xmlns:a16="http://schemas.microsoft.com/office/drawing/2014/main" id="{00000000-0008-0000-0100-00002E01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xdr:row>
      <xdr:rowOff>0</xdr:rowOff>
    </xdr:from>
    <xdr:to>
      <xdr:col>17</xdr:col>
      <xdr:colOff>171450</xdr:colOff>
      <xdr:row>14</xdr:row>
      <xdr:rowOff>171450</xdr:rowOff>
    </xdr:to>
    <xdr:pic>
      <xdr:nvPicPr>
        <xdr:cNvPr id="303" name="Рисунок 302" descr="http://archive.wizards.com/dnd/fc/moons/moon_8.jpg">
          <a:extLst>
            <a:ext uri="{FF2B5EF4-FFF2-40B4-BE49-F238E27FC236}">
              <a16:creationId xmlns:a16="http://schemas.microsoft.com/office/drawing/2014/main" id="{00000000-0008-0000-0100-00002F01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xdr:row>
      <xdr:rowOff>0</xdr:rowOff>
    </xdr:from>
    <xdr:to>
      <xdr:col>18</xdr:col>
      <xdr:colOff>171450</xdr:colOff>
      <xdr:row>14</xdr:row>
      <xdr:rowOff>171450</xdr:rowOff>
    </xdr:to>
    <xdr:pic>
      <xdr:nvPicPr>
        <xdr:cNvPr id="304" name="Рисунок 303" descr="http://archive.wizards.com/dnd/fc/moons/moon_9.jpg">
          <a:extLst>
            <a:ext uri="{FF2B5EF4-FFF2-40B4-BE49-F238E27FC236}">
              <a16:creationId xmlns:a16="http://schemas.microsoft.com/office/drawing/2014/main" id="{00000000-0008-0000-0100-00003001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xdr:row>
      <xdr:rowOff>0</xdr:rowOff>
    </xdr:from>
    <xdr:to>
      <xdr:col>19</xdr:col>
      <xdr:colOff>171450</xdr:colOff>
      <xdr:row>14</xdr:row>
      <xdr:rowOff>171450</xdr:rowOff>
    </xdr:to>
    <xdr:pic>
      <xdr:nvPicPr>
        <xdr:cNvPr id="305" name="Рисунок 304" descr="http://archive.wizards.com/dnd/fc/moons/moon_10.jpg">
          <a:extLst>
            <a:ext uri="{FF2B5EF4-FFF2-40B4-BE49-F238E27FC236}">
              <a16:creationId xmlns:a16="http://schemas.microsoft.com/office/drawing/2014/main" id="{00000000-0008-0000-0100-000031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xdr:row>
      <xdr:rowOff>0</xdr:rowOff>
    </xdr:from>
    <xdr:to>
      <xdr:col>20</xdr:col>
      <xdr:colOff>171450</xdr:colOff>
      <xdr:row>14</xdr:row>
      <xdr:rowOff>171450</xdr:rowOff>
    </xdr:to>
    <xdr:pic>
      <xdr:nvPicPr>
        <xdr:cNvPr id="306" name="Рисунок 305" descr="http://archive.wizards.com/dnd/fc/moons/moon_10.jpg">
          <a:extLst>
            <a:ext uri="{FF2B5EF4-FFF2-40B4-BE49-F238E27FC236}">
              <a16:creationId xmlns:a16="http://schemas.microsoft.com/office/drawing/2014/main" id="{00000000-0008-0000-0100-000032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xdr:row>
      <xdr:rowOff>0</xdr:rowOff>
    </xdr:from>
    <xdr:to>
      <xdr:col>21</xdr:col>
      <xdr:colOff>171450</xdr:colOff>
      <xdr:row>14</xdr:row>
      <xdr:rowOff>171450</xdr:rowOff>
    </xdr:to>
    <xdr:pic>
      <xdr:nvPicPr>
        <xdr:cNvPr id="307" name="Рисунок 306" descr="http://archive.wizards.com/dnd/fc/moons/moon_11.jpg">
          <a:extLst>
            <a:ext uri="{FF2B5EF4-FFF2-40B4-BE49-F238E27FC236}">
              <a16:creationId xmlns:a16="http://schemas.microsoft.com/office/drawing/2014/main" id="{00000000-0008-0000-0100-00003301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xdr:row>
      <xdr:rowOff>0</xdr:rowOff>
    </xdr:from>
    <xdr:to>
      <xdr:col>22</xdr:col>
      <xdr:colOff>171450</xdr:colOff>
      <xdr:row>14</xdr:row>
      <xdr:rowOff>171450</xdr:rowOff>
    </xdr:to>
    <xdr:pic>
      <xdr:nvPicPr>
        <xdr:cNvPr id="308" name="Рисунок 307" descr="http://archive.wizards.com/dnd/fc/moons/moon_11.jpg">
          <a:extLst>
            <a:ext uri="{FF2B5EF4-FFF2-40B4-BE49-F238E27FC236}">
              <a16:creationId xmlns:a16="http://schemas.microsoft.com/office/drawing/2014/main" id="{00000000-0008-0000-0100-00003401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xdr:row>
      <xdr:rowOff>0</xdr:rowOff>
    </xdr:from>
    <xdr:to>
      <xdr:col>23</xdr:col>
      <xdr:colOff>171450</xdr:colOff>
      <xdr:row>14</xdr:row>
      <xdr:rowOff>171450</xdr:rowOff>
    </xdr:to>
    <xdr:pic>
      <xdr:nvPicPr>
        <xdr:cNvPr id="309" name="Рисунок 308" descr="http://archive.wizards.com/dnd/fc/moons/moon_12.jpg">
          <a:extLst>
            <a:ext uri="{FF2B5EF4-FFF2-40B4-BE49-F238E27FC236}">
              <a16:creationId xmlns:a16="http://schemas.microsoft.com/office/drawing/2014/main" id="{00000000-0008-0000-0100-00003501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14</xdr:row>
      <xdr:rowOff>0</xdr:rowOff>
    </xdr:from>
    <xdr:to>
      <xdr:col>24</xdr:col>
      <xdr:colOff>171450</xdr:colOff>
      <xdr:row>14</xdr:row>
      <xdr:rowOff>171450</xdr:rowOff>
    </xdr:to>
    <xdr:pic>
      <xdr:nvPicPr>
        <xdr:cNvPr id="310" name="Рисунок 309" descr="http://archive.wizards.com/dnd/fc/moons/moon_12.jpg">
          <a:extLst>
            <a:ext uri="{FF2B5EF4-FFF2-40B4-BE49-F238E27FC236}">
              <a16:creationId xmlns:a16="http://schemas.microsoft.com/office/drawing/2014/main" id="{00000000-0008-0000-0100-00003601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14</xdr:row>
      <xdr:rowOff>0</xdr:rowOff>
    </xdr:from>
    <xdr:to>
      <xdr:col>25</xdr:col>
      <xdr:colOff>171450</xdr:colOff>
      <xdr:row>14</xdr:row>
      <xdr:rowOff>171450</xdr:rowOff>
    </xdr:to>
    <xdr:pic>
      <xdr:nvPicPr>
        <xdr:cNvPr id="311" name="Рисунок 310" descr="http://archive.wizards.com/dnd/fc/moons/moon_13.jpg">
          <a:extLst>
            <a:ext uri="{FF2B5EF4-FFF2-40B4-BE49-F238E27FC236}">
              <a16:creationId xmlns:a16="http://schemas.microsoft.com/office/drawing/2014/main" id="{00000000-0008-0000-0100-00003701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14</xdr:row>
      <xdr:rowOff>0</xdr:rowOff>
    </xdr:from>
    <xdr:to>
      <xdr:col>26</xdr:col>
      <xdr:colOff>171450</xdr:colOff>
      <xdr:row>14</xdr:row>
      <xdr:rowOff>171450</xdr:rowOff>
    </xdr:to>
    <xdr:pic>
      <xdr:nvPicPr>
        <xdr:cNvPr id="312" name="Рисунок 311" descr="http://archive.wizards.com/dnd/fc/moons/moon_14.jpg">
          <a:extLst>
            <a:ext uri="{FF2B5EF4-FFF2-40B4-BE49-F238E27FC236}">
              <a16:creationId xmlns:a16="http://schemas.microsoft.com/office/drawing/2014/main" id="{00000000-0008-0000-0100-00003801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14</xdr:row>
      <xdr:rowOff>0</xdr:rowOff>
    </xdr:from>
    <xdr:to>
      <xdr:col>27</xdr:col>
      <xdr:colOff>171450</xdr:colOff>
      <xdr:row>14</xdr:row>
      <xdr:rowOff>171450</xdr:rowOff>
    </xdr:to>
    <xdr:pic>
      <xdr:nvPicPr>
        <xdr:cNvPr id="313" name="Рисунок 312" descr="http://archive.wizards.com/dnd/fc/moons/moon_14.jpg">
          <a:extLst>
            <a:ext uri="{FF2B5EF4-FFF2-40B4-BE49-F238E27FC236}">
              <a16:creationId xmlns:a16="http://schemas.microsoft.com/office/drawing/2014/main" id="{00000000-0008-0000-0100-00003901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14</xdr:row>
      <xdr:rowOff>0</xdr:rowOff>
    </xdr:from>
    <xdr:to>
      <xdr:col>28</xdr:col>
      <xdr:colOff>171450</xdr:colOff>
      <xdr:row>14</xdr:row>
      <xdr:rowOff>171450</xdr:rowOff>
    </xdr:to>
    <xdr:pic>
      <xdr:nvPicPr>
        <xdr:cNvPr id="314" name="Рисунок 313" descr="http://archive.wizards.com/dnd/fc/moons/moon_15.jpg">
          <a:extLst>
            <a:ext uri="{FF2B5EF4-FFF2-40B4-BE49-F238E27FC236}">
              <a16:creationId xmlns:a16="http://schemas.microsoft.com/office/drawing/2014/main" id="{00000000-0008-0000-0100-00003A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14</xdr:row>
      <xdr:rowOff>0</xdr:rowOff>
    </xdr:from>
    <xdr:to>
      <xdr:col>29</xdr:col>
      <xdr:colOff>171450</xdr:colOff>
      <xdr:row>14</xdr:row>
      <xdr:rowOff>171450</xdr:rowOff>
    </xdr:to>
    <xdr:pic>
      <xdr:nvPicPr>
        <xdr:cNvPr id="315" name="Рисунок 314" descr="http://archive.wizards.com/dnd/fc/moons/moon_15.jpg">
          <a:extLst>
            <a:ext uri="{FF2B5EF4-FFF2-40B4-BE49-F238E27FC236}">
              <a16:creationId xmlns:a16="http://schemas.microsoft.com/office/drawing/2014/main" id="{00000000-0008-0000-0100-00003B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14</xdr:row>
      <xdr:rowOff>0</xdr:rowOff>
    </xdr:from>
    <xdr:to>
      <xdr:col>30</xdr:col>
      <xdr:colOff>171450</xdr:colOff>
      <xdr:row>14</xdr:row>
      <xdr:rowOff>171450</xdr:rowOff>
    </xdr:to>
    <xdr:pic>
      <xdr:nvPicPr>
        <xdr:cNvPr id="316" name="Рисунок 315" descr="http://archive.wizards.com/dnd/fc/moons/moon_15.jpg">
          <a:extLst>
            <a:ext uri="{FF2B5EF4-FFF2-40B4-BE49-F238E27FC236}">
              <a16:creationId xmlns:a16="http://schemas.microsoft.com/office/drawing/2014/main" id="{00000000-0008-0000-0100-00003C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14</xdr:row>
      <xdr:rowOff>0</xdr:rowOff>
    </xdr:from>
    <xdr:to>
      <xdr:col>31</xdr:col>
      <xdr:colOff>171450</xdr:colOff>
      <xdr:row>14</xdr:row>
      <xdr:rowOff>171450</xdr:rowOff>
    </xdr:to>
    <xdr:pic>
      <xdr:nvPicPr>
        <xdr:cNvPr id="317" name="Рисунок 316" descr="http://archive.wizards.com/dnd/fc/moons/moon_16.jpg">
          <a:extLst>
            <a:ext uri="{FF2B5EF4-FFF2-40B4-BE49-F238E27FC236}">
              <a16:creationId xmlns:a16="http://schemas.microsoft.com/office/drawing/2014/main" id="{00000000-0008-0000-0100-00003D01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14</xdr:row>
      <xdr:rowOff>0</xdr:rowOff>
    </xdr:from>
    <xdr:to>
      <xdr:col>32</xdr:col>
      <xdr:colOff>171450</xdr:colOff>
      <xdr:row>14</xdr:row>
      <xdr:rowOff>171450</xdr:rowOff>
    </xdr:to>
    <xdr:pic>
      <xdr:nvPicPr>
        <xdr:cNvPr id="318" name="Рисунок 317" descr="http://archive.wizards.com/dnd/fc/moons/moon_16.jpg">
          <a:extLst>
            <a:ext uri="{FF2B5EF4-FFF2-40B4-BE49-F238E27FC236}">
              <a16:creationId xmlns:a16="http://schemas.microsoft.com/office/drawing/2014/main" id="{00000000-0008-0000-0100-00003E01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14</xdr:row>
      <xdr:rowOff>0</xdr:rowOff>
    </xdr:from>
    <xdr:to>
      <xdr:col>33</xdr:col>
      <xdr:colOff>171450</xdr:colOff>
      <xdr:row>14</xdr:row>
      <xdr:rowOff>171450</xdr:rowOff>
    </xdr:to>
    <xdr:pic>
      <xdr:nvPicPr>
        <xdr:cNvPr id="319" name="Рисунок 318" descr="http://archive.wizards.com/dnd/fc/moons/moon_1.jpg">
          <a:extLst>
            <a:ext uri="{FF2B5EF4-FFF2-40B4-BE49-F238E27FC236}">
              <a16:creationId xmlns:a16="http://schemas.microsoft.com/office/drawing/2014/main" id="{00000000-0008-0000-0100-00003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14</xdr:row>
      <xdr:rowOff>0</xdr:rowOff>
    </xdr:from>
    <xdr:to>
      <xdr:col>34</xdr:col>
      <xdr:colOff>171450</xdr:colOff>
      <xdr:row>14</xdr:row>
      <xdr:rowOff>171450</xdr:rowOff>
    </xdr:to>
    <xdr:pic>
      <xdr:nvPicPr>
        <xdr:cNvPr id="320" name="Рисунок 319" descr="http://archive.wizards.com/dnd/fc/moons/moon_0.jpg">
          <a:extLst>
            <a:ext uri="{FF2B5EF4-FFF2-40B4-BE49-F238E27FC236}">
              <a16:creationId xmlns:a16="http://schemas.microsoft.com/office/drawing/2014/main" id="{00000000-0008-0000-0100-00004001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14</xdr:row>
      <xdr:rowOff>0</xdr:rowOff>
    </xdr:from>
    <xdr:to>
      <xdr:col>35</xdr:col>
      <xdr:colOff>171450</xdr:colOff>
      <xdr:row>14</xdr:row>
      <xdr:rowOff>171450</xdr:rowOff>
    </xdr:to>
    <xdr:pic>
      <xdr:nvPicPr>
        <xdr:cNvPr id="321" name="Рисунок 320" descr="http://archive.wizards.com/dnd/fc/moons/moon_0.jpg">
          <a:extLst>
            <a:ext uri="{FF2B5EF4-FFF2-40B4-BE49-F238E27FC236}">
              <a16:creationId xmlns:a16="http://schemas.microsoft.com/office/drawing/2014/main" id="{00000000-0008-0000-0100-00004101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171450</xdr:colOff>
      <xdr:row>15</xdr:row>
      <xdr:rowOff>171450</xdr:rowOff>
    </xdr:to>
    <xdr:pic>
      <xdr:nvPicPr>
        <xdr:cNvPr id="322" name="Рисунок 321" descr="http://archive.wizards.com/dnd/fc/moons/moon_2.jpg">
          <a:extLst>
            <a:ext uri="{FF2B5EF4-FFF2-40B4-BE49-F238E27FC236}">
              <a16:creationId xmlns:a16="http://schemas.microsoft.com/office/drawing/2014/main" id="{00000000-0008-0000-0100-00004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xdr:row>
      <xdr:rowOff>0</xdr:rowOff>
    </xdr:from>
    <xdr:to>
      <xdr:col>5</xdr:col>
      <xdr:colOff>171450</xdr:colOff>
      <xdr:row>15</xdr:row>
      <xdr:rowOff>171450</xdr:rowOff>
    </xdr:to>
    <xdr:pic>
      <xdr:nvPicPr>
        <xdr:cNvPr id="323" name="Рисунок 322" descr="http://archive.wizards.com/dnd/fc/moons/moon_2.jpg">
          <a:extLst>
            <a:ext uri="{FF2B5EF4-FFF2-40B4-BE49-F238E27FC236}">
              <a16:creationId xmlns:a16="http://schemas.microsoft.com/office/drawing/2014/main" id="{00000000-0008-0000-0100-00004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xdr:row>
      <xdr:rowOff>0</xdr:rowOff>
    </xdr:from>
    <xdr:to>
      <xdr:col>6</xdr:col>
      <xdr:colOff>171450</xdr:colOff>
      <xdr:row>15</xdr:row>
      <xdr:rowOff>171450</xdr:rowOff>
    </xdr:to>
    <xdr:pic>
      <xdr:nvPicPr>
        <xdr:cNvPr id="324" name="Рисунок 323" descr="http://archive.wizards.com/dnd/fc/moons/moon_3.jpg">
          <a:extLst>
            <a:ext uri="{FF2B5EF4-FFF2-40B4-BE49-F238E27FC236}">
              <a16:creationId xmlns:a16="http://schemas.microsoft.com/office/drawing/2014/main" id="{00000000-0008-0000-0100-00004401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7</xdr:col>
      <xdr:colOff>171450</xdr:colOff>
      <xdr:row>15</xdr:row>
      <xdr:rowOff>171450</xdr:rowOff>
    </xdr:to>
    <xdr:pic>
      <xdr:nvPicPr>
        <xdr:cNvPr id="325" name="Рисунок 324" descr="http://archive.wizards.com/dnd/fc/moons/moon_3.jpg">
          <a:extLst>
            <a:ext uri="{FF2B5EF4-FFF2-40B4-BE49-F238E27FC236}">
              <a16:creationId xmlns:a16="http://schemas.microsoft.com/office/drawing/2014/main" id="{00000000-0008-0000-0100-00004501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xdr:row>
      <xdr:rowOff>0</xdr:rowOff>
    </xdr:from>
    <xdr:to>
      <xdr:col>8</xdr:col>
      <xdr:colOff>171450</xdr:colOff>
      <xdr:row>15</xdr:row>
      <xdr:rowOff>171450</xdr:rowOff>
    </xdr:to>
    <xdr:pic>
      <xdr:nvPicPr>
        <xdr:cNvPr id="326" name="Рисунок 325" descr="http://archive.wizards.com/dnd/fc/moons/moon_4.jpg">
          <a:extLst>
            <a:ext uri="{FF2B5EF4-FFF2-40B4-BE49-F238E27FC236}">
              <a16:creationId xmlns:a16="http://schemas.microsoft.com/office/drawing/2014/main" id="{00000000-0008-0000-0100-000046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xdr:row>
      <xdr:rowOff>0</xdr:rowOff>
    </xdr:from>
    <xdr:to>
      <xdr:col>9</xdr:col>
      <xdr:colOff>171450</xdr:colOff>
      <xdr:row>15</xdr:row>
      <xdr:rowOff>171450</xdr:rowOff>
    </xdr:to>
    <xdr:pic>
      <xdr:nvPicPr>
        <xdr:cNvPr id="327" name="Рисунок 326" descr="http://archive.wizards.com/dnd/fc/moons/moon_4.jpg">
          <a:extLst>
            <a:ext uri="{FF2B5EF4-FFF2-40B4-BE49-F238E27FC236}">
              <a16:creationId xmlns:a16="http://schemas.microsoft.com/office/drawing/2014/main" id="{00000000-0008-0000-0100-000047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xdr:row>
      <xdr:rowOff>0</xdr:rowOff>
    </xdr:from>
    <xdr:to>
      <xdr:col>10</xdr:col>
      <xdr:colOff>171450</xdr:colOff>
      <xdr:row>15</xdr:row>
      <xdr:rowOff>171450</xdr:rowOff>
    </xdr:to>
    <xdr:pic>
      <xdr:nvPicPr>
        <xdr:cNvPr id="328" name="Рисунок 327" descr="http://archive.wizards.com/dnd/fc/moons/moon_5.jpg">
          <a:extLst>
            <a:ext uri="{FF2B5EF4-FFF2-40B4-BE49-F238E27FC236}">
              <a16:creationId xmlns:a16="http://schemas.microsoft.com/office/drawing/2014/main" id="{00000000-0008-0000-0100-000048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xdr:row>
      <xdr:rowOff>0</xdr:rowOff>
    </xdr:from>
    <xdr:to>
      <xdr:col>11</xdr:col>
      <xdr:colOff>171450</xdr:colOff>
      <xdr:row>15</xdr:row>
      <xdr:rowOff>171450</xdr:rowOff>
    </xdr:to>
    <xdr:pic>
      <xdr:nvPicPr>
        <xdr:cNvPr id="329" name="Рисунок 328" descr="http://archive.wizards.com/dnd/fc/moons/moon_6.jpg">
          <a:extLst>
            <a:ext uri="{FF2B5EF4-FFF2-40B4-BE49-F238E27FC236}">
              <a16:creationId xmlns:a16="http://schemas.microsoft.com/office/drawing/2014/main" id="{00000000-0008-0000-0100-000049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xdr:row>
      <xdr:rowOff>0</xdr:rowOff>
    </xdr:from>
    <xdr:to>
      <xdr:col>12</xdr:col>
      <xdr:colOff>171450</xdr:colOff>
      <xdr:row>15</xdr:row>
      <xdr:rowOff>171450</xdr:rowOff>
    </xdr:to>
    <xdr:pic>
      <xdr:nvPicPr>
        <xdr:cNvPr id="330" name="Рисунок 329" descr="http://archive.wizards.com/dnd/fc/moons/moon_6.jpg">
          <a:extLst>
            <a:ext uri="{FF2B5EF4-FFF2-40B4-BE49-F238E27FC236}">
              <a16:creationId xmlns:a16="http://schemas.microsoft.com/office/drawing/2014/main" id="{00000000-0008-0000-0100-00004A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xdr:row>
      <xdr:rowOff>0</xdr:rowOff>
    </xdr:from>
    <xdr:to>
      <xdr:col>13</xdr:col>
      <xdr:colOff>171450</xdr:colOff>
      <xdr:row>15</xdr:row>
      <xdr:rowOff>171450</xdr:rowOff>
    </xdr:to>
    <xdr:pic>
      <xdr:nvPicPr>
        <xdr:cNvPr id="331" name="Рисунок 330" descr="http://archive.wizards.com/dnd/fc/moons/moon_7.jpg">
          <a:extLst>
            <a:ext uri="{FF2B5EF4-FFF2-40B4-BE49-F238E27FC236}">
              <a16:creationId xmlns:a16="http://schemas.microsoft.com/office/drawing/2014/main" id="{00000000-0008-0000-0100-00004B01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xdr:row>
      <xdr:rowOff>0</xdr:rowOff>
    </xdr:from>
    <xdr:to>
      <xdr:col>14</xdr:col>
      <xdr:colOff>171450</xdr:colOff>
      <xdr:row>15</xdr:row>
      <xdr:rowOff>171450</xdr:rowOff>
    </xdr:to>
    <xdr:pic>
      <xdr:nvPicPr>
        <xdr:cNvPr id="332" name="Рисунок 331" descr="http://archive.wizards.com/dnd/fc/moons/moon_7.jpg">
          <a:extLst>
            <a:ext uri="{FF2B5EF4-FFF2-40B4-BE49-F238E27FC236}">
              <a16:creationId xmlns:a16="http://schemas.microsoft.com/office/drawing/2014/main" id="{00000000-0008-0000-0100-00004C01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xdr:row>
      <xdr:rowOff>0</xdr:rowOff>
    </xdr:from>
    <xdr:to>
      <xdr:col>15</xdr:col>
      <xdr:colOff>171450</xdr:colOff>
      <xdr:row>15</xdr:row>
      <xdr:rowOff>171450</xdr:rowOff>
    </xdr:to>
    <xdr:pic>
      <xdr:nvPicPr>
        <xdr:cNvPr id="333" name="Рисунок 332" descr="http://archive.wizards.com/dnd/fc/moons/moon_7.jpg">
          <a:extLst>
            <a:ext uri="{FF2B5EF4-FFF2-40B4-BE49-F238E27FC236}">
              <a16:creationId xmlns:a16="http://schemas.microsoft.com/office/drawing/2014/main" id="{00000000-0008-0000-0100-00004D01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xdr:row>
      <xdr:rowOff>0</xdr:rowOff>
    </xdr:from>
    <xdr:to>
      <xdr:col>16</xdr:col>
      <xdr:colOff>171450</xdr:colOff>
      <xdr:row>15</xdr:row>
      <xdr:rowOff>171450</xdr:rowOff>
    </xdr:to>
    <xdr:pic>
      <xdr:nvPicPr>
        <xdr:cNvPr id="334" name="Рисунок 333" descr="http://archive.wizards.com/dnd/fc/moons/moon_8.jpg">
          <a:extLst>
            <a:ext uri="{FF2B5EF4-FFF2-40B4-BE49-F238E27FC236}">
              <a16:creationId xmlns:a16="http://schemas.microsoft.com/office/drawing/2014/main" id="{00000000-0008-0000-0100-00004E01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xdr:row>
      <xdr:rowOff>0</xdr:rowOff>
    </xdr:from>
    <xdr:to>
      <xdr:col>17</xdr:col>
      <xdr:colOff>171450</xdr:colOff>
      <xdr:row>15</xdr:row>
      <xdr:rowOff>171450</xdr:rowOff>
    </xdr:to>
    <xdr:pic>
      <xdr:nvPicPr>
        <xdr:cNvPr id="335" name="Рисунок 334" descr="http://archive.wizards.com/dnd/fc/moons/moon_8.jpg">
          <a:extLst>
            <a:ext uri="{FF2B5EF4-FFF2-40B4-BE49-F238E27FC236}">
              <a16:creationId xmlns:a16="http://schemas.microsoft.com/office/drawing/2014/main" id="{00000000-0008-0000-0100-00004F01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xdr:row>
      <xdr:rowOff>0</xdr:rowOff>
    </xdr:from>
    <xdr:to>
      <xdr:col>18</xdr:col>
      <xdr:colOff>171450</xdr:colOff>
      <xdr:row>15</xdr:row>
      <xdr:rowOff>171450</xdr:rowOff>
    </xdr:to>
    <xdr:pic>
      <xdr:nvPicPr>
        <xdr:cNvPr id="336" name="Рисунок 335" descr="http://archive.wizards.com/dnd/fc/moons/moon_9.jpg">
          <a:extLst>
            <a:ext uri="{FF2B5EF4-FFF2-40B4-BE49-F238E27FC236}">
              <a16:creationId xmlns:a16="http://schemas.microsoft.com/office/drawing/2014/main" id="{00000000-0008-0000-0100-00005001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xdr:row>
      <xdr:rowOff>0</xdr:rowOff>
    </xdr:from>
    <xdr:to>
      <xdr:col>19</xdr:col>
      <xdr:colOff>171450</xdr:colOff>
      <xdr:row>15</xdr:row>
      <xdr:rowOff>171450</xdr:rowOff>
    </xdr:to>
    <xdr:pic>
      <xdr:nvPicPr>
        <xdr:cNvPr id="337" name="Рисунок 336" descr="http://archive.wizards.com/dnd/fc/moons/moon_10.jpg">
          <a:extLst>
            <a:ext uri="{FF2B5EF4-FFF2-40B4-BE49-F238E27FC236}">
              <a16:creationId xmlns:a16="http://schemas.microsoft.com/office/drawing/2014/main" id="{00000000-0008-0000-0100-000051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xdr:row>
      <xdr:rowOff>0</xdr:rowOff>
    </xdr:from>
    <xdr:to>
      <xdr:col>20</xdr:col>
      <xdr:colOff>171450</xdr:colOff>
      <xdr:row>15</xdr:row>
      <xdr:rowOff>171450</xdr:rowOff>
    </xdr:to>
    <xdr:pic>
      <xdr:nvPicPr>
        <xdr:cNvPr id="338" name="Рисунок 337" descr="http://archive.wizards.com/dnd/fc/moons/moon_10.jpg">
          <a:extLst>
            <a:ext uri="{FF2B5EF4-FFF2-40B4-BE49-F238E27FC236}">
              <a16:creationId xmlns:a16="http://schemas.microsoft.com/office/drawing/2014/main" id="{00000000-0008-0000-0100-000052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xdr:row>
      <xdr:rowOff>0</xdr:rowOff>
    </xdr:from>
    <xdr:to>
      <xdr:col>21</xdr:col>
      <xdr:colOff>171450</xdr:colOff>
      <xdr:row>15</xdr:row>
      <xdr:rowOff>171450</xdr:rowOff>
    </xdr:to>
    <xdr:pic>
      <xdr:nvPicPr>
        <xdr:cNvPr id="339" name="Рисунок 338" descr="http://archive.wizards.com/dnd/fc/moons/moon_11.jpg">
          <a:extLst>
            <a:ext uri="{FF2B5EF4-FFF2-40B4-BE49-F238E27FC236}">
              <a16:creationId xmlns:a16="http://schemas.microsoft.com/office/drawing/2014/main" id="{00000000-0008-0000-0100-00005301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xdr:row>
      <xdr:rowOff>0</xdr:rowOff>
    </xdr:from>
    <xdr:to>
      <xdr:col>22</xdr:col>
      <xdr:colOff>171450</xdr:colOff>
      <xdr:row>15</xdr:row>
      <xdr:rowOff>171450</xdr:rowOff>
    </xdr:to>
    <xdr:pic>
      <xdr:nvPicPr>
        <xdr:cNvPr id="340" name="Рисунок 339" descr="http://archive.wizards.com/dnd/fc/moons/moon_11.jpg">
          <a:extLst>
            <a:ext uri="{FF2B5EF4-FFF2-40B4-BE49-F238E27FC236}">
              <a16:creationId xmlns:a16="http://schemas.microsoft.com/office/drawing/2014/main" id="{00000000-0008-0000-0100-00005401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xdr:row>
      <xdr:rowOff>0</xdr:rowOff>
    </xdr:from>
    <xdr:to>
      <xdr:col>23</xdr:col>
      <xdr:colOff>171450</xdr:colOff>
      <xdr:row>15</xdr:row>
      <xdr:rowOff>171450</xdr:rowOff>
    </xdr:to>
    <xdr:pic>
      <xdr:nvPicPr>
        <xdr:cNvPr id="341" name="Рисунок 340" descr="http://archive.wizards.com/dnd/fc/moons/moon_11.jpg">
          <a:extLst>
            <a:ext uri="{FF2B5EF4-FFF2-40B4-BE49-F238E27FC236}">
              <a16:creationId xmlns:a16="http://schemas.microsoft.com/office/drawing/2014/main" id="{00000000-0008-0000-0100-00005501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15</xdr:row>
      <xdr:rowOff>0</xdr:rowOff>
    </xdr:from>
    <xdr:to>
      <xdr:col>24</xdr:col>
      <xdr:colOff>171450</xdr:colOff>
      <xdr:row>15</xdr:row>
      <xdr:rowOff>171450</xdr:rowOff>
    </xdr:to>
    <xdr:pic>
      <xdr:nvPicPr>
        <xdr:cNvPr id="342" name="Рисунок 341" descr="http://archive.wizards.com/dnd/fc/moons/moon_12.jpg">
          <a:extLst>
            <a:ext uri="{FF2B5EF4-FFF2-40B4-BE49-F238E27FC236}">
              <a16:creationId xmlns:a16="http://schemas.microsoft.com/office/drawing/2014/main" id="{00000000-0008-0000-0100-00005601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15</xdr:row>
      <xdr:rowOff>0</xdr:rowOff>
    </xdr:from>
    <xdr:to>
      <xdr:col>25</xdr:col>
      <xdr:colOff>171450</xdr:colOff>
      <xdr:row>15</xdr:row>
      <xdr:rowOff>171450</xdr:rowOff>
    </xdr:to>
    <xdr:pic>
      <xdr:nvPicPr>
        <xdr:cNvPr id="343" name="Рисунок 342" descr="http://archive.wizards.com/dnd/fc/moons/moon_12.jpg">
          <a:extLst>
            <a:ext uri="{FF2B5EF4-FFF2-40B4-BE49-F238E27FC236}">
              <a16:creationId xmlns:a16="http://schemas.microsoft.com/office/drawing/2014/main" id="{00000000-0008-0000-0100-00005701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15</xdr:row>
      <xdr:rowOff>0</xdr:rowOff>
    </xdr:from>
    <xdr:to>
      <xdr:col>26</xdr:col>
      <xdr:colOff>171450</xdr:colOff>
      <xdr:row>15</xdr:row>
      <xdr:rowOff>171450</xdr:rowOff>
    </xdr:to>
    <xdr:pic>
      <xdr:nvPicPr>
        <xdr:cNvPr id="344" name="Рисунок 343" descr="http://archive.wizards.com/dnd/fc/moons/moon_13.jpg">
          <a:extLst>
            <a:ext uri="{FF2B5EF4-FFF2-40B4-BE49-F238E27FC236}">
              <a16:creationId xmlns:a16="http://schemas.microsoft.com/office/drawing/2014/main" id="{00000000-0008-0000-0100-00005801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15</xdr:row>
      <xdr:rowOff>0</xdr:rowOff>
    </xdr:from>
    <xdr:to>
      <xdr:col>27</xdr:col>
      <xdr:colOff>171450</xdr:colOff>
      <xdr:row>15</xdr:row>
      <xdr:rowOff>171450</xdr:rowOff>
    </xdr:to>
    <xdr:pic>
      <xdr:nvPicPr>
        <xdr:cNvPr id="345" name="Рисунок 344" descr="http://archive.wizards.com/dnd/fc/moons/moon_14.jpg">
          <a:extLst>
            <a:ext uri="{FF2B5EF4-FFF2-40B4-BE49-F238E27FC236}">
              <a16:creationId xmlns:a16="http://schemas.microsoft.com/office/drawing/2014/main" id="{00000000-0008-0000-0100-00005901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15</xdr:row>
      <xdr:rowOff>0</xdr:rowOff>
    </xdr:from>
    <xdr:to>
      <xdr:col>28</xdr:col>
      <xdr:colOff>171450</xdr:colOff>
      <xdr:row>15</xdr:row>
      <xdr:rowOff>171450</xdr:rowOff>
    </xdr:to>
    <xdr:pic>
      <xdr:nvPicPr>
        <xdr:cNvPr id="346" name="Рисунок 345" descr="http://archive.wizards.com/dnd/fc/moons/moon_14.jpg">
          <a:extLst>
            <a:ext uri="{FF2B5EF4-FFF2-40B4-BE49-F238E27FC236}">
              <a16:creationId xmlns:a16="http://schemas.microsoft.com/office/drawing/2014/main" id="{00000000-0008-0000-0100-00005A01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15</xdr:row>
      <xdr:rowOff>0</xdr:rowOff>
    </xdr:from>
    <xdr:to>
      <xdr:col>29</xdr:col>
      <xdr:colOff>171450</xdr:colOff>
      <xdr:row>15</xdr:row>
      <xdr:rowOff>171450</xdr:rowOff>
    </xdr:to>
    <xdr:pic>
      <xdr:nvPicPr>
        <xdr:cNvPr id="347" name="Рисунок 346" descr="http://archive.wizards.com/dnd/fc/moons/moon_15.jpg">
          <a:extLst>
            <a:ext uri="{FF2B5EF4-FFF2-40B4-BE49-F238E27FC236}">
              <a16:creationId xmlns:a16="http://schemas.microsoft.com/office/drawing/2014/main" id="{00000000-0008-0000-0100-00005B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15</xdr:row>
      <xdr:rowOff>0</xdr:rowOff>
    </xdr:from>
    <xdr:to>
      <xdr:col>30</xdr:col>
      <xdr:colOff>171450</xdr:colOff>
      <xdr:row>15</xdr:row>
      <xdr:rowOff>171450</xdr:rowOff>
    </xdr:to>
    <xdr:pic>
      <xdr:nvPicPr>
        <xdr:cNvPr id="348" name="Рисунок 347" descr="http://archive.wizards.com/dnd/fc/moons/moon_15.jpg">
          <a:extLst>
            <a:ext uri="{FF2B5EF4-FFF2-40B4-BE49-F238E27FC236}">
              <a16:creationId xmlns:a16="http://schemas.microsoft.com/office/drawing/2014/main" id="{00000000-0008-0000-0100-00005C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15</xdr:row>
      <xdr:rowOff>0</xdr:rowOff>
    </xdr:from>
    <xdr:to>
      <xdr:col>31</xdr:col>
      <xdr:colOff>171450</xdr:colOff>
      <xdr:row>15</xdr:row>
      <xdr:rowOff>171450</xdr:rowOff>
    </xdr:to>
    <xdr:pic>
      <xdr:nvPicPr>
        <xdr:cNvPr id="349" name="Рисунок 348" descr="http://archive.wizards.com/dnd/fc/moons/moon_16.jpg">
          <a:extLst>
            <a:ext uri="{FF2B5EF4-FFF2-40B4-BE49-F238E27FC236}">
              <a16:creationId xmlns:a16="http://schemas.microsoft.com/office/drawing/2014/main" id="{00000000-0008-0000-0100-00005D01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15</xdr:row>
      <xdr:rowOff>0</xdr:rowOff>
    </xdr:from>
    <xdr:to>
      <xdr:col>32</xdr:col>
      <xdr:colOff>171450</xdr:colOff>
      <xdr:row>15</xdr:row>
      <xdr:rowOff>171450</xdr:rowOff>
    </xdr:to>
    <xdr:pic>
      <xdr:nvPicPr>
        <xdr:cNvPr id="350" name="Рисунок 349" descr="http://archive.wizards.com/dnd/fc/moons/moon_16.jpg">
          <a:extLst>
            <a:ext uri="{FF2B5EF4-FFF2-40B4-BE49-F238E27FC236}">
              <a16:creationId xmlns:a16="http://schemas.microsoft.com/office/drawing/2014/main" id="{00000000-0008-0000-0100-00005E01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15</xdr:row>
      <xdr:rowOff>0</xdr:rowOff>
    </xdr:from>
    <xdr:to>
      <xdr:col>33</xdr:col>
      <xdr:colOff>171450</xdr:colOff>
      <xdr:row>15</xdr:row>
      <xdr:rowOff>171450</xdr:rowOff>
    </xdr:to>
    <xdr:pic>
      <xdr:nvPicPr>
        <xdr:cNvPr id="351" name="Рисунок 350" descr="http://archive.wizards.com/dnd/fc/moons/moon_1.jpg">
          <a:extLst>
            <a:ext uri="{FF2B5EF4-FFF2-40B4-BE49-F238E27FC236}">
              <a16:creationId xmlns:a16="http://schemas.microsoft.com/office/drawing/2014/main" id="{00000000-0008-0000-0100-00005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15</xdr:row>
      <xdr:rowOff>0</xdr:rowOff>
    </xdr:from>
    <xdr:to>
      <xdr:col>34</xdr:col>
      <xdr:colOff>171450</xdr:colOff>
      <xdr:row>15</xdr:row>
      <xdr:rowOff>171450</xdr:rowOff>
    </xdr:to>
    <xdr:pic>
      <xdr:nvPicPr>
        <xdr:cNvPr id="352" name="Рисунок 351" descr="http://archive.wizards.com/dnd/fc/moons/moon_2.jpg">
          <a:extLst>
            <a:ext uri="{FF2B5EF4-FFF2-40B4-BE49-F238E27FC236}">
              <a16:creationId xmlns:a16="http://schemas.microsoft.com/office/drawing/2014/main" id="{00000000-0008-0000-0100-00006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698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15</xdr:row>
      <xdr:rowOff>0</xdr:rowOff>
    </xdr:from>
    <xdr:to>
      <xdr:col>35</xdr:col>
      <xdr:colOff>171450</xdr:colOff>
      <xdr:row>15</xdr:row>
      <xdr:rowOff>171450</xdr:rowOff>
    </xdr:to>
    <xdr:pic>
      <xdr:nvPicPr>
        <xdr:cNvPr id="353" name="Рисунок 352" descr="http://archive.wizards.com/dnd/fc/moons/moon_0.jpg">
          <a:extLst>
            <a:ext uri="{FF2B5EF4-FFF2-40B4-BE49-F238E27FC236}">
              <a16:creationId xmlns:a16="http://schemas.microsoft.com/office/drawing/2014/main" id="{00000000-0008-0000-0100-00006101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171450</xdr:colOff>
      <xdr:row>16</xdr:row>
      <xdr:rowOff>171450</xdr:rowOff>
    </xdr:to>
    <xdr:pic>
      <xdr:nvPicPr>
        <xdr:cNvPr id="354" name="Рисунок 353" descr="http://archive.wizards.com/dnd/fc/moons/moon_2.jpg">
          <a:extLst>
            <a:ext uri="{FF2B5EF4-FFF2-40B4-BE49-F238E27FC236}">
              <a16:creationId xmlns:a16="http://schemas.microsoft.com/office/drawing/2014/main" id="{00000000-0008-0000-0100-00006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xdr:row>
      <xdr:rowOff>0</xdr:rowOff>
    </xdr:from>
    <xdr:to>
      <xdr:col>5</xdr:col>
      <xdr:colOff>171450</xdr:colOff>
      <xdr:row>16</xdr:row>
      <xdr:rowOff>171450</xdr:rowOff>
    </xdr:to>
    <xdr:pic>
      <xdr:nvPicPr>
        <xdr:cNvPr id="355" name="Рисунок 354" descr="http://archive.wizards.com/dnd/fc/moons/moon_2.jpg">
          <a:extLst>
            <a:ext uri="{FF2B5EF4-FFF2-40B4-BE49-F238E27FC236}">
              <a16:creationId xmlns:a16="http://schemas.microsoft.com/office/drawing/2014/main" id="{00000000-0008-0000-0100-00006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xdr:row>
      <xdr:rowOff>0</xdr:rowOff>
    </xdr:from>
    <xdr:to>
      <xdr:col>6</xdr:col>
      <xdr:colOff>171450</xdr:colOff>
      <xdr:row>16</xdr:row>
      <xdr:rowOff>171450</xdr:rowOff>
    </xdr:to>
    <xdr:pic>
      <xdr:nvPicPr>
        <xdr:cNvPr id="356" name="Рисунок 355" descr="http://archive.wizards.com/dnd/fc/moons/moon_3.jpg">
          <a:extLst>
            <a:ext uri="{FF2B5EF4-FFF2-40B4-BE49-F238E27FC236}">
              <a16:creationId xmlns:a16="http://schemas.microsoft.com/office/drawing/2014/main" id="{00000000-0008-0000-0100-00006401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7</xdr:col>
      <xdr:colOff>171450</xdr:colOff>
      <xdr:row>16</xdr:row>
      <xdr:rowOff>171450</xdr:rowOff>
    </xdr:to>
    <xdr:pic>
      <xdr:nvPicPr>
        <xdr:cNvPr id="357" name="Рисунок 356" descr="http://archive.wizards.com/dnd/fc/moons/moon_3.jpg">
          <a:extLst>
            <a:ext uri="{FF2B5EF4-FFF2-40B4-BE49-F238E27FC236}">
              <a16:creationId xmlns:a16="http://schemas.microsoft.com/office/drawing/2014/main" id="{00000000-0008-0000-0100-00006501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xdr:row>
      <xdr:rowOff>0</xdr:rowOff>
    </xdr:from>
    <xdr:to>
      <xdr:col>8</xdr:col>
      <xdr:colOff>171450</xdr:colOff>
      <xdr:row>16</xdr:row>
      <xdr:rowOff>171450</xdr:rowOff>
    </xdr:to>
    <xdr:pic>
      <xdr:nvPicPr>
        <xdr:cNvPr id="358" name="Рисунок 357" descr="http://archive.wizards.com/dnd/fc/moons/moon_4.jpg">
          <a:extLst>
            <a:ext uri="{FF2B5EF4-FFF2-40B4-BE49-F238E27FC236}">
              <a16:creationId xmlns:a16="http://schemas.microsoft.com/office/drawing/2014/main" id="{00000000-0008-0000-0100-000066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16</xdr:row>
      <xdr:rowOff>0</xdr:rowOff>
    </xdr:from>
    <xdr:to>
      <xdr:col>9</xdr:col>
      <xdr:colOff>171450</xdr:colOff>
      <xdr:row>16</xdr:row>
      <xdr:rowOff>171450</xdr:rowOff>
    </xdr:to>
    <xdr:pic>
      <xdr:nvPicPr>
        <xdr:cNvPr id="359" name="Рисунок 358" descr="http://archive.wizards.com/dnd/fc/moons/moon_4.jpg">
          <a:extLst>
            <a:ext uri="{FF2B5EF4-FFF2-40B4-BE49-F238E27FC236}">
              <a16:creationId xmlns:a16="http://schemas.microsoft.com/office/drawing/2014/main" id="{00000000-0008-0000-0100-000067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16</xdr:row>
      <xdr:rowOff>0</xdr:rowOff>
    </xdr:from>
    <xdr:to>
      <xdr:col>10</xdr:col>
      <xdr:colOff>171450</xdr:colOff>
      <xdr:row>16</xdr:row>
      <xdr:rowOff>171450</xdr:rowOff>
    </xdr:to>
    <xdr:pic>
      <xdr:nvPicPr>
        <xdr:cNvPr id="360" name="Рисунок 359" descr="http://archive.wizards.com/dnd/fc/moons/moon_5.jpg">
          <a:extLst>
            <a:ext uri="{FF2B5EF4-FFF2-40B4-BE49-F238E27FC236}">
              <a16:creationId xmlns:a16="http://schemas.microsoft.com/office/drawing/2014/main" id="{00000000-0008-0000-0100-000068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xdr:row>
      <xdr:rowOff>0</xdr:rowOff>
    </xdr:from>
    <xdr:to>
      <xdr:col>11</xdr:col>
      <xdr:colOff>171450</xdr:colOff>
      <xdr:row>16</xdr:row>
      <xdr:rowOff>171450</xdr:rowOff>
    </xdr:to>
    <xdr:pic>
      <xdr:nvPicPr>
        <xdr:cNvPr id="361" name="Рисунок 360" descr="http://archive.wizards.com/dnd/fc/moons/moon_6.jpg">
          <a:extLst>
            <a:ext uri="{FF2B5EF4-FFF2-40B4-BE49-F238E27FC236}">
              <a16:creationId xmlns:a16="http://schemas.microsoft.com/office/drawing/2014/main" id="{00000000-0008-0000-0100-000069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16</xdr:row>
      <xdr:rowOff>0</xdr:rowOff>
    </xdr:from>
    <xdr:to>
      <xdr:col>12</xdr:col>
      <xdr:colOff>171450</xdr:colOff>
      <xdr:row>16</xdr:row>
      <xdr:rowOff>171450</xdr:rowOff>
    </xdr:to>
    <xdr:pic>
      <xdr:nvPicPr>
        <xdr:cNvPr id="362" name="Рисунок 361" descr="http://archive.wizards.com/dnd/fc/moons/moon_6.jpg">
          <a:extLst>
            <a:ext uri="{FF2B5EF4-FFF2-40B4-BE49-F238E27FC236}">
              <a16:creationId xmlns:a16="http://schemas.microsoft.com/office/drawing/2014/main" id="{00000000-0008-0000-0100-00006A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16</xdr:row>
      <xdr:rowOff>0</xdr:rowOff>
    </xdr:from>
    <xdr:to>
      <xdr:col>13</xdr:col>
      <xdr:colOff>171450</xdr:colOff>
      <xdr:row>16</xdr:row>
      <xdr:rowOff>171450</xdr:rowOff>
    </xdr:to>
    <xdr:pic>
      <xdr:nvPicPr>
        <xdr:cNvPr id="363" name="Рисунок 362" descr="http://archive.wizards.com/dnd/fc/moons/moon_7.jpg">
          <a:extLst>
            <a:ext uri="{FF2B5EF4-FFF2-40B4-BE49-F238E27FC236}">
              <a16:creationId xmlns:a16="http://schemas.microsoft.com/office/drawing/2014/main" id="{00000000-0008-0000-0100-00006B01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16</xdr:row>
      <xdr:rowOff>0</xdr:rowOff>
    </xdr:from>
    <xdr:to>
      <xdr:col>14</xdr:col>
      <xdr:colOff>171450</xdr:colOff>
      <xdr:row>16</xdr:row>
      <xdr:rowOff>171450</xdr:rowOff>
    </xdr:to>
    <xdr:pic>
      <xdr:nvPicPr>
        <xdr:cNvPr id="364" name="Рисунок 363" descr="http://archive.wizards.com/dnd/fc/moons/moon_7.jpg">
          <a:extLst>
            <a:ext uri="{FF2B5EF4-FFF2-40B4-BE49-F238E27FC236}">
              <a16:creationId xmlns:a16="http://schemas.microsoft.com/office/drawing/2014/main" id="{00000000-0008-0000-0100-00006C01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16</xdr:row>
      <xdr:rowOff>0</xdr:rowOff>
    </xdr:from>
    <xdr:to>
      <xdr:col>15</xdr:col>
      <xdr:colOff>171450</xdr:colOff>
      <xdr:row>16</xdr:row>
      <xdr:rowOff>171450</xdr:rowOff>
    </xdr:to>
    <xdr:pic>
      <xdr:nvPicPr>
        <xdr:cNvPr id="365" name="Рисунок 364" descr="http://archive.wizards.com/dnd/fc/moons/moon_7.jpg">
          <a:extLst>
            <a:ext uri="{FF2B5EF4-FFF2-40B4-BE49-F238E27FC236}">
              <a16:creationId xmlns:a16="http://schemas.microsoft.com/office/drawing/2014/main" id="{00000000-0008-0000-0100-00006D01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16</xdr:row>
      <xdr:rowOff>0</xdr:rowOff>
    </xdr:from>
    <xdr:to>
      <xdr:col>16</xdr:col>
      <xdr:colOff>171450</xdr:colOff>
      <xdr:row>16</xdr:row>
      <xdr:rowOff>171450</xdr:rowOff>
    </xdr:to>
    <xdr:pic>
      <xdr:nvPicPr>
        <xdr:cNvPr id="366" name="Рисунок 365" descr="http://archive.wizards.com/dnd/fc/moons/moon_8.jpg">
          <a:extLst>
            <a:ext uri="{FF2B5EF4-FFF2-40B4-BE49-F238E27FC236}">
              <a16:creationId xmlns:a16="http://schemas.microsoft.com/office/drawing/2014/main" id="{00000000-0008-0000-0100-00006E01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16</xdr:row>
      <xdr:rowOff>0</xdr:rowOff>
    </xdr:from>
    <xdr:to>
      <xdr:col>17</xdr:col>
      <xdr:colOff>171450</xdr:colOff>
      <xdr:row>16</xdr:row>
      <xdr:rowOff>171450</xdr:rowOff>
    </xdr:to>
    <xdr:pic>
      <xdr:nvPicPr>
        <xdr:cNvPr id="367" name="Рисунок 366" descr="http://archive.wizards.com/dnd/fc/moons/moon_8.jpg">
          <a:extLst>
            <a:ext uri="{FF2B5EF4-FFF2-40B4-BE49-F238E27FC236}">
              <a16:creationId xmlns:a16="http://schemas.microsoft.com/office/drawing/2014/main" id="{00000000-0008-0000-0100-00006F01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16</xdr:row>
      <xdr:rowOff>0</xdr:rowOff>
    </xdr:from>
    <xdr:to>
      <xdr:col>18</xdr:col>
      <xdr:colOff>171450</xdr:colOff>
      <xdr:row>16</xdr:row>
      <xdr:rowOff>171450</xdr:rowOff>
    </xdr:to>
    <xdr:pic>
      <xdr:nvPicPr>
        <xdr:cNvPr id="368" name="Рисунок 367" descr="http://archive.wizards.com/dnd/fc/moons/moon_9.jpg">
          <a:extLst>
            <a:ext uri="{FF2B5EF4-FFF2-40B4-BE49-F238E27FC236}">
              <a16:creationId xmlns:a16="http://schemas.microsoft.com/office/drawing/2014/main" id="{00000000-0008-0000-0100-00007001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16</xdr:row>
      <xdr:rowOff>0</xdr:rowOff>
    </xdr:from>
    <xdr:to>
      <xdr:col>19</xdr:col>
      <xdr:colOff>171450</xdr:colOff>
      <xdr:row>16</xdr:row>
      <xdr:rowOff>171450</xdr:rowOff>
    </xdr:to>
    <xdr:pic>
      <xdr:nvPicPr>
        <xdr:cNvPr id="369" name="Рисунок 368" descr="http://archive.wizards.com/dnd/fc/moons/moon_10.jpg">
          <a:extLst>
            <a:ext uri="{FF2B5EF4-FFF2-40B4-BE49-F238E27FC236}">
              <a16:creationId xmlns:a16="http://schemas.microsoft.com/office/drawing/2014/main" id="{00000000-0008-0000-0100-000071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16</xdr:row>
      <xdr:rowOff>0</xdr:rowOff>
    </xdr:from>
    <xdr:to>
      <xdr:col>20</xdr:col>
      <xdr:colOff>171450</xdr:colOff>
      <xdr:row>16</xdr:row>
      <xdr:rowOff>171450</xdr:rowOff>
    </xdr:to>
    <xdr:pic>
      <xdr:nvPicPr>
        <xdr:cNvPr id="370" name="Рисунок 369" descr="http://archive.wizards.com/dnd/fc/moons/moon_10.jpg">
          <a:extLst>
            <a:ext uri="{FF2B5EF4-FFF2-40B4-BE49-F238E27FC236}">
              <a16:creationId xmlns:a16="http://schemas.microsoft.com/office/drawing/2014/main" id="{00000000-0008-0000-0100-000072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16</xdr:row>
      <xdr:rowOff>0</xdr:rowOff>
    </xdr:from>
    <xdr:to>
      <xdr:col>21</xdr:col>
      <xdr:colOff>171450</xdr:colOff>
      <xdr:row>16</xdr:row>
      <xdr:rowOff>171450</xdr:rowOff>
    </xdr:to>
    <xdr:pic>
      <xdr:nvPicPr>
        <xdr:cNvPr id="371" name="Рисунок 370" descr="http://archive.wizards.com/dnd/fc/moons/moon_11.jpg">
          <a:extLst>
            <a:ext uri="{FF2B5EF4-FFF2-40B4-BE49-F238E27FC236}">
              <a16:creationId xmlns:a16="http://schemas.microsoft.com/office/drawing/2014/main" id="{00000000-0008-0000-0100-00007301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16</xdr:row>
      <xdr:rowOff>0</xdr:rowOff>
    </xdr:from>
    <xdr:to>
      <xdr:col>22</xdr:col>
      <xdr:colOff>171450</xdr:colOff>
      <xdr:row>16</xdr:row>
      <xdr:rowOff>171450</xdr:rowOff>
    </xdr:to>
    <xdr:pic>
      <xdr:nvPicPr>
        <xdr:cNvPr id="372" name="Рисунок 371" descr="http://archive.wizards.com/dnd/fc/moons/moon_11.jpg">
          <a:extLst>
            <a:ext uri="{FF2B5EF4-FFF2-40B4-BE49-F238E27FC236}">
              <a16:creationId xmlns:a16="http://schemas.microsoft.com/office/drawing/2014/main" id="{00000000-0008-0000-0100-00007401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16</xdr:row>
      <xdr:rowOff>0</xdr:rowOff>
    </xdr:from>
    <xdr:to>
      <xdr:col>23</xdr:col>
      <xdr:colOff>171450</xdr:colOff>
      <xdr:row>16</xdr:row>
      <xdr:rowOff>171450</xdr:rowOff>
    </xdr:to>
    <xdr:pic>
      <xdr:nvPicPr>
        <xdr:cNvPr id="373" name="Рисунок 372" descr="http://archive.wizards.com/dnd/fc/moons/moon_12.jpg">
          <a:extLst>
            <a:ext uri="{FF2B5EF4-FFF2-40B4-BE49-F238E27FC236}">
              <a16:creationId xmlns:a16="http://schemas.microsoft.com/office/drawing/2014/main" id="{00000000-0008-0000-0100-00007501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16</xdr:row>
      <xdr:rowOff>0</xdr:rowOff>
    </xdr:from>
    <xdr:to>
      <xdr:col>24</xdr:col>
      <xdr:colOff>171450</xdr:colOff>
      <xdr:row>16</xdr:row>
      <xdr:rowOff>171450</xdr:rowOff>
    </xdr:to>
    <xdr:pic>
      <xdr:nvPicPr>
        <xdr:cNvPr id="374" name="Рисунок 373" descr="http://archive.wizards.com/dnd/fc/moons/moon_12.jpg">
          <a:extLst>
            <a:ext uri="{FF2B5EF4-FFF2-40B4-BE49-F238E27FC236}">
              <a16:creationId xmlns:a16="http://schemas.microsoft.com/office/drawing/2014/main" id="{00000000-0008-0000-0100-00007601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16</xdr:row>
      <xdr:rowOff>0</xdr:rowOff>
    </xdr:from>
    <xdr:to>
      <xdr:col>25</xdr:col>
      <xdr:colOff>171450</xdr:colOff>
      <xdr:row>16</xdr:row>
      <xdr:rowOff>171450</xdr:rowOff>
    </xdr:to>
    <xdr:pic>
      <xdr:nvPicPr>
        <xdr:cNvPr id="375" name="Рисунок 374" descr="http://archive.wizards.com/dnd/fc/moons/moon_13.jpg">
          <a:extLst>
            <a:ext uri="{FF2B5EF4-FFF2-40B4-BE49-F238E27FC236}">
              <a16:creationId xmlns:a16="http://schemas.microsoft.com/office/drawing/2014/main" id="{00000000-0008-0000-0100-00007701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16</xdr:row>
      <xdr:rowOff>0</xdr:rowOff>
    </xdr:from>
    <xdr:to>
      <xdr:col>26</xdr:col>
      <xdr:colOff>171450</xdr:colOff>
      <xdr:row>16</xdr:row>
      <xdr:rowOff>171450</xdr:rowOff>
    </xdr:to>
    <xdr:pic>
      <xdr:nvPicPr>
        <xdr:cNvPr id="376" name="Рисунок 375" descr="http://archive.wizards.com/dnd/fc/moons/moon_14.jpg">
          <a:extLst>
            <a:ext uri="{FF2B5EF4-FFF2-40B4-BE49-F238E27FC236}">
              <a16:creationId xmlns:a16="http://schemas.microsoft.com/office/drawing/2014/main" id="{00000000-0008-0000-0100-00007801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16</xdr:row>
      <xdr:rowOff>0</xdr:rowOff>
    </xdr:from>
    <xdr:to>
      <xdr:col>27</xdr:col>
      <xdr:colOff>171450</xdr:colOff>
      <xdr:row>16</xdr:row>
      <xdr:rowOff>171450</xdr:rowOff>
    </xdr:to>
    <xdr:pic>
      <xdr:nvPicPr>
        <xdr:cNvPr id="377" name="Рисунок 376" descr="http://archive.wizards.com/dnd/fc/moons/moon_14.jpg">
          <a:extLst>
            <a:ext uri="{FF2B5EF4-FFF2-40B4-BE49-F238E27FC236}">
              <a16:creationId xmlns:a16="http://schemas.microsoft.com/office/drawing/2014/main" id="{00000000-0008-0000-0100-00007901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16</xdr:row>
      <xdr:rowOff>0</xdr:rowOff>
    </xdr:from>
    <xdr:to>
      <xdr:col>28</xdr:col>
      <xdr:colOff>171450</xdr:colOff>
      <xdr:row>16</xdr:row>
      <xdr:rowOff>171450</xdr:rowOff>
    </xdr:to>
    <xdr:pic>
      <xdr:nvPicPr>
        <xdr:cNvPr id="378" name="Рисунок 377" descr="http://archive.wizards.com/dnd/fc/moons/moon_15.jpg">
          <a:extLst>
            <a:ext uri="{FF2B5EF4-FFF2-40B4-BE49-F238E27FC236}">
              <a16:creationId xmlns:a16="http://schemas.microsoft.com/office/drawing/2014/main" id="{00000000-0008-0000-0100-00007A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16</xdr:row>
      <xdr:rowOff>0</xdr:rowOff>
    </xdr:from>
    <xdr:to>
      <xdr:col>29</xdr:col>
      <xdr:colOff>171450</xdr:colOff>
      <xdr:row>16</xdr:row>
      <xdr:rowOff>171450</xdr:rowOff>
    </xdr:to>
    <xdr:pic>
      <xdr:nvPicPr>
        <xdr:cNvPr id="379" name="Рисунок 378" descr="http://archive.wizards.com/dnd/fc/moons/moon_15.jpg">
          <a:extLst>
            <a:ext uri="{FF2B5EF4-FFF2-40B4-BE49-F238E27FC236}">
              <a16:creationId xmlns:a16="http://schemas.microsoft.com/office/drawing/2014/main" id="{00000000-0008-0000-0100-00007B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16</xdr:row>
      <xdr:rowOff>0</xdr:rowOff>
    </xdr:from>
    <xdr:to>
      <xdr:col>30</xdr:col>
      <xdr:colOff>171450</xdr:colOff>
      <xdr:row>16</xdr:row>
      <xdr:rowOff>171450</xdr:rowOff>
    </xdr:to>
    <xdr:pic>
      <xdr:nvPicPr>
        <xdr:cNvPr id="380" name="Рисунок 379" descr="http://archive.wizards.com/dnd/fc/moons/moon_15.jpg">
          <a:extLst>
            <a:ext uri="{FF2B5EF4-FFF2-40B4-BE49-F238E27FC236}">
              <a16:creationId xmlns:a16="http://schemas.microsoft.com/office/drawing/2014/main" id="{00000000-0008-0000-0100-00007C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16</xdr:row>
      <xdr:rowOff>0</xdr:rowOff>
    </xdr:from>
    <xdr:to>
      <xdr:col>31</xdr:col>
      <xdr:colOff>171450</xdr:colOff>
      <xdr:row>16</xdr:row>
      <xdr:rowOff>171450</xdr:rowOff>
    </xdr:to>
    <xdr:pic>
      <xdr:nvPicPr>
        <xdr:cNvPr id="381" name="Рисунок 380" descr="http://archive.wizards.com/dnd/fc/moons/moon_16.jpg">
          <a:extLst>
            <a:ext uri="{FF2B5EF4-FFF2-40B4-BE49-F238E27FC236}">
              <a16:creationId xmlns:a16="http://schemas.microsoft.com/office/drawing/2014/main" id="{00000000-0008-0000-0100-00007D01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16</xdr:row>
      <xdr:rowOff>0</xdr:rowOff>
    </xdr:from>
    <xdr:to>
      <xdr:col>32</xdr:col>
      <xdr:colOff>171450</xdr:colOff>
      <xdr:row>16</xdr:row>
      <xdr:rowOff>171450</xdr:rowOff>
    </xdr:to>
    <xdr:pic>
      <xdr:nvPicPr>
        <xdr:cNvPr id="382" name="Рисунок 381" descr="http://archive.wizards.com/dnd/fc/moons/moon_16.jpg">
          <a:extLst>
            <a:ext uri="{FF2B5EF4-FFF2-40B4-BE49-F238E27FC236}">
              <a16:creationId xmlns:a16="http://schemas.microsoft.com/office/drawing/2014/main" id="{00000000-0008-0000-0100-00007E01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16</xdr:row>
      <xdr:rowOff>0</xdr:rowOff>
    </xdr:from>
    <xdr:to>
      <xdr:col>33</xdr:col>
      <xdr:colOff>171450</xdr:colOff>
      <xdr:row>16</xdr:row>
      <xdr:rowOff>171450</xdr:rowOff>
    </xdr:to>
    <xdr:pic>
      <xdr:nvPicPr>
        <xdr:cNvPr id="383" name="Рисунок 382" descr="http://archive.wizards.com/dnd/fc/moons/moon_1.jpg">
          <a:extLst>
            <a:ext uri="{FF2B5EF4-FFF2-40B4-BE49-F238E27FC236}">
              <a16:creationId xmlns:a16="http://schemas.microsoft.com/office/drawing/2014/main" id="{00000000-0008-0000-0100-00007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16</xdr:row>
      <xdr:rowOff>0</xdr:rowOff>
    </xdr:from>
    <xdr:to>
      <xdr:col>34</xdr:col>
      <xdr:colOff>171450</xdr:colOff>
      <xdr:row>16</xdr:row>
      <xdr:rowOff>171450</xdr:rowOff>
    </xdr:to>
    <xdr:pic>
      <xdr:nvPicPr>
        <xdr:cNvPr id="384" name="Рисунок 383" descr="http://archive.wizards.com/dnd/fc/moons/moon_0.jpg">
          <a:extLst>
            <a:ext uri="{FF2B5EF4-FFF2-40B4-BE49-F238E27FC236}">
              <a16:creationId xmlns:a16="http://schemas.microsoft.com/office/drawing/2014/main" id="{00000000-0008-0000-0100-00008001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16</xdr:row>
      <xdr:rowOff>0</xdr:rowOff>
    </xdr:from>
    <xdr:to>
      <xdr:col>35</xdr:col>
      <xdr:colOff>171450</xdr:colOff>
      <xdr:row>16</xdr:row>
      <xdr:rowOff>171450</xdr:rowOff>
    </xdr:to>
    <xdr:pic>
      <xdr:nvPicPr>
        <xdr:cNvPr id="385" name="Рисунок 384" descr="http://archive.wizards.com/dnd/fc/moons/moon_0.jpg">
          <a:extLst>
            <a:ext uri="{FF2B5EF4-FFF2-40B4-BE49-F238E27FC236}">
              <a16:creationId xmlns:a16="http://schemas.microsoft.com/office/drawing/2014/main" id="{00000000-0008-0000-0100-00008101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3</xdr:col>
      <xdr:colOff>600075</xdr:colOff>
      <xdr:row>19</xdr:row>
      <xdr:rowOff>609600</xdr:rowOff>
    </xdr:to>
    <xdr:pic>
      <xdr:nvPicPr>
        <xdr:cNvPr id="386" name="Рисунок 385" descr="http://cnc.bofthebb.com/html/fc/moons/Moon_x5.jpg">
          <a:extLst>
            <a:ext uri="{FF2B5EF4-FFF2-40B4-BE49-F238E27FC236}">
              <a16:creationId xmlns:a16="http://schemas.microsoft.com/office/drawing/2014/main" id="{00000000-0008-0000-0100-00008201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800725" y="42576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xdr:row>
      <xdr:rowOff>428625</xdr:rowOff>
    </xdr:from>
    <xdr:to>
      <xdr:col>3</xdr:col>
      <xdr:colOff>600075</xdr:colOff>
      <xdr:row>20</xdr:row>
      <xdr:rowOff>1038225</xdr:rowOff>
    </xdr:to>
    <xdr:pic>
      <xdr:nvPicPr>
        <xdr:cNvPr id="387" name="Рисунок 386" descr="http://cnc.bofthebb.com/html/fc/moons/Moon_x6.jpg">
          <a:extLst>
            <a:ext uri="{FF2B5EF4-FFF2-40B4-BE49-F238E27FC236}">
              <a16:creationId xmlns:a16="http://schemas.microsoft.com/office/drawing/2014/main" id="{00000000-0008-0000-0100-00008301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800725" y="727710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xdr:row>
      <xdr:rowOff>857250</xdr:rowOff>
    </xdr:from>
    <xdr:to>
      <xdr:col>3</xdr:col>
      <xdr:colOff>600075</xdr:colOff>
      <xdr:row>21</xdr:row>
      <xdr:rowOff>1466850</xdr:rowOff>
    </xdr:to>
    <xdr:pic>
      <xdr:nvPicPr>
        <xdr:cNvPr id="388" name="Рисунок 387" descr="http://cnc.bofthebb.com/html/fc/moons/Moon_x7.jpg">
          <a:extLst>
            <a:ext uri="{FF2B5EF4-FFF2-40B4-BE49-F238E27FC236}">
              <a16:creationId xmlns:a16="http://schemas.microsoft.com/office/drawing/2014/main" id="{00000000-0008-0000-0100-00008401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00725" y="112680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xdr:row>
      <xdr:rowOff>1285875</xdr:rowOff>
    </xdr:from>
    <xdr:to>
      <xdr:col>3</xdr:col>
      <xdr:colOff>600075</xdr:colOff>
      <xdr:row>22</xdr:row>
      <xdr:rowOff>1895475</xdr:rowOff>
    </xdr:to>
    <xdr:pic>
      <xdr:nvPicPr>
        <xdr:cNvPr id="389" name="Рисунок 388" descr="http://cnc.bofthebb.com/html/fc/moons/Moon_x8.jpg">
          <a:extLst>
            <a:ext uri="{FF2B5EF4-FFF2-40B4-BE49-F238E27FC236}">
              <a16:creationId xmlns:a16="http://schemas.microsoft.com/office/drawing/2014/main" id="{00000000-0008-0000-0100-00008501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800725" y="147732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xdr:row>
      <xdr:rowOff>1714500</xdr:rowOff>
    </xdr:from>
    <xdr:to>
      <xdr:col>3</xdr:col>
      <xdr:colOff>600075</xdr:colOff>
      <xdr:row>24</xdr:row>
      <xdr:rowOff>0</xdr:rowOff>
    </xdr:to>
    <xdr:pic>
      <xdr:nvPicPr>
        <xdr:cNvPr id="390" name="Рисунок 389" descr="http://cnc.bofthebb.com/html/fc/moons/Moon_x1.jpg">
          <a:extLst>
            <a:ext uri="{FF2B5EF4-FFF2-40B4-BE49-F238E27FC236}">
              <a16:creationId xmlns:a16="http://schemas.microsoft.com/office/drawing/2014/main" id="{00000000-0008-0000-0100-00008601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800725" y="1860232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xdr:row>
      <xdr:rowOff>2143125</xdr:rowOff>
    </xdr:from>
    <xdr:to>
      <xdr:col>3</xdr:col>
      <xdr:colOff>600075</xdr:colOff>
      <xdr:row>24</xdr:row>
      <xdr:rowOff>2752725</xdr:rowOff>
    </xdr:to>
    <xdr:pic>
      <xdr:nvPicPr>
        <xdr:cNvPr id="391" name="Рисунок 390" descr="http://cnc.bofthebb.com/html/fc/moons/Moon_x2.jpg">
          <a:extLst>
            <a:ext uri="{FF2B5EF4-FFF2-40B4-BE49-F238E27FC236}">
              <a16:creationId xmlns:a16="http://schemas.microsoft.com/office/drawing/2014/main" id="{00000000-0008-0000-0100-00008701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800725" y="211359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xdr:row>
      <xdr:rowOff>2571750</xdr:rowOff>
    </xdr:from>
    <xdr:to>
      <xdr:col>3</xdr:col>
      <xdr:colOff>600075</xdr:colOff>
      <xdr:row>26</xdr:row>
      <xdr:rowOff>0</xdr:rowOff>
    </xdr:to>
    <xdr:pic>
      <xdr:nvPicPr>
        <xdr:cNvPr id="392" name="Рисунок 391" descr="http://cnc.bofthebb.com/html/fc/moons/Moon_x3.jpg">
          <a:extLst>
            <a:ext uri="{FF2B5EF4-FFF2-40B4-BE49-F238E27FC236}">
              <a16:creationId xmlns:a16="http://schemas.microsoft.com/office/drawing/2014/main" id="{00000000-0008-0000-0100-00008801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800725" y="2512695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xdr:row>
      <xdr:rowOff>3000375</xdr:rowOff>
    </xdr:from>
    <xdr:to>
      <xdr:col>3</xdr:col>
      <xdr:colOff>600075</xdr:colOff>
      <xdr:row>27</xdr:row>
      <xdr:rowOff>0</xdr:rowOff>
    </xdr:to>
    <xdr:pic>
      <xdr:nvPicPr>
        <xdr:cNvPr id="393" name="Рисунок 392" descr="http://cnc.bofthebb.com/html/fc/moons/Moon_x4.jpg">
          <a:extLst>
            <a:ext uri="{FF2B5EF4-FFF2-40B4-BE49-F238E27FC236}">
              <a16:creationId xmlns:a16="http://schemas.microsoft.com/office/drawing/2014/main" id="{00000000-0008-0000-0100-00008901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800725" y="2863215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2</xdr:col>
      <xdr:colOff>238125</xdr:colOff>
      <xdr:row>75</xdr:row>
      <xdr:rowOff>85725</xdr:rowOff>
    </xdr:to>
    <xdr:pic>
      <xdr:nvPicPr>
        <xdr:cNvPr id="394" name="Рисунок 393" descr="http://www.wizards.com/dnd/images/DnD_cb_line.jpg">
          <a:extLst>
            <a:ext uri="{FF2B5EF4-FFF2-40B4-BE49-F238E27FC236}">
              <a16:creationId xmlns:a16="http://schemas.microsoft.com/office/drawing/2014/main" id="{00000000-0008-0000-0100-00008A01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47472600"/>
          <a:ext cx="54292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600075</xdr:colOff>
      <xdr:row>77</xdr:row>
      <xdr:rowOff>609600</xdr:rowOff>
    </xdr:to>
    <xdr:sp macro="" textlink="">
      <xdr:nvSpPr>
        <xdr:cNvPr id="1026" name="AutoShape 2" descr="http://www.wizards.com/forgottenrealms/images/moons/Moon_1.jpg">
          <a:extLst>
            <a:ext uri="{FF2B5EF4-FFF2-40B4-BE49-F238E27FC236}">
              <a16:creationId xmlns:a16="http://schemas.microsoft.com/office/drawing/2014/main" id="{00000000-0008-0000-0100-000002040000}"/>
            </a:ext>
          </a:extLst>
        </xdr:cNvPr>
        <xdr:cNvSpPr>
          <a:spLocks noChangeAspect="1" noChangeArrowheads="1"/>
        </xdr:cNvSpPr>
      </xdr:nvSpPr>
      <xdr:spPr bwMode="auto">
        <a:xfrm>
          <a:off x="0" y="496633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600075</xdr:colOff>
      <xdr:row>78</xdr:row>
      <xdr:rowOff>609600</xdr:rowOff>
    </xdr:to>
    <xdr:sp macro="" textlink="">
      <xdr:nvSpPr>
        <xdr:cNvPr id="1027" name="AutoShape 3" descr="http://www.wizards.com/forgottenrealms/images/moons/Moon_2.jpg">
          <a:extLst>
            <a:ext uri="{FF2B5EF4-FFF2-40B4-BE49-F238E27FC236}">
              <a16:creationId xmlns:a16="http://schemas.microsoft.com/office/drawing/2014/main" id="{00000000-0008-0000-0100-000003040000}"/>
            </a:ext>
          </a:extLst>
        </xdr:cNvPr>
        <xdr:cNvSpPr>
          <a:spLocks noChangeAspect="1" noChangeArrowheads="1"/>
        </xdr:cNvSpPr>
      </xdr:nvSpPr>
      <xdr:spPr bwMode="auto">
        <a:xfrm>
          <a:off x="0" y="506539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600075</xdr:colOff>
      <xdr:row>79</xdr:row>
      <xdr:rowOff>609600</xdr:rowOff>
    </xdr:to>
    <xdr:sp macro="" textlink="">
      <xdr:nvSpPr>
        <xdr:cNvPr id="1028" name="AutoShape 4" descr="http://www.wizards.com/forgottenrealms/images/moons/Moon_3.jpg">
          <a:extLst>
            <a:ext uri="{FF2B5EF4-FFF2-40B4-BE49-F238E27FC236}">
              <a16:creationId xmlns:a16="http://schemas.microsoft.com/office/drawing/2014/main" id="{00000000-0008-0000-0100-000004040000}"/>
            </a:ext>
          </a:extLst>
        </xdr:cNvPr>
        <xdr:cNvSpPr>
          <a:spLocks noChangeAspect="1" noChangeArrowheads="1"/>
        </xdr:cNvSpPr>
      </xdr:nvSpPr>
      <xdr:spPr bwMode="auto">
        <a:xfrm>
          <a:off x="0" y="516445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600075</xdr:colOff>
      <xdr:row>80</xdr:row>
      <xdr:rowOff>609600</xdr:rowOff>
    </xdr:to>
    <xdr:sp macro="" textlink="">
      <xdr:nvSpPr>
        <xdr:cNvPr id="1029" name="AutoShape 5" descr="http://www.wizards.com/forgottenrealms/images/moons/Moon_4.jpg">
          <a:extLst>
            <a:ext uri="{FF2B5EF4-FFF2-40B4-BE49-F238E27FC236}">
              <a16:creationId xmlns:a16="http://schemas.microsoft.com/office/drawing/2014/main" id="{00000000-0008-0000-0100-000005040000}"/>
            </a:ext>
          </a:extLst>
        </xdr:cNvPr>
        <xdr:cNvSpPr>
          <a:spLocks noChangeAspect="1" noChangeArrowheads="1"/>
        </xdr:cNvSpPr>
      </xdr:nvSpPr>
      <xdr:spPr bwMode="auto">
        <a:xfrm>
          <a:off x="0" y="526351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600075</xdr:colOff>
      <xdr:row>81</xdr:row>
      <xdr:rowOff>609600</xdr:rowOff>
    </xdr:to>
    <xdr:sp macro="" textlink="">
      <xdr:nvSpPr>
        <xdr:cNvPr id="1030" name="AutoShape 6" descr="http://www.wizards.com/forgottenrealms/images/moons/Moon_5.jpg">
          <a:extLst>
            <a:ext uri="{FF2B5EF4-FFF2-40B4-BE49-F238E27FC236}">
              <a16:creationId xmlns:a16="http://schemas.microsoft.com/office/drawing/2014/main" id="{00000000-0008-0000-0100-000006040000}"/>
            </a:ext>
          </a:extLst>
        </xdr:cNvPr>
        <xdr:cNvSpPr>
          <a:spLocks noChangeAspect="1" noChangeArrowheads="1"/>
        </xdr:cNvSpPr>
      </xdr:nvSpPr>
      <xdr:spPr bwMode="auto">
        <a:xfrm>
          <a:off x="0" y="535876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600075</xdr:colOff>
      <xdr:row>82</xdr:row>
      <xdr:rowOff>609600</xdr:rowOff>
    </xdr:to>
    <xdr:sp macro="" textlink="">
      <xdr:nvSpPr>
        <xdr:cNvPr id="1031" name="AutoShape 7" descr="http://www.wizards.com/forgottenrealms/images/moons/Moon_6.jpg">
          <a:extLst>
            <a:ext uri="{FF2B5EF4-FFF2-40B4-BE49-F238E27FC236}">
              <a16:creationId xmlns:a16="http://schemas.microsoft.com/office/drawing/2014/main" id="{00000000-0008-0000-0100-000007040000}"/>
            </a:ext>
          </a:extLst>
        </xdr:cNvPr>
        <xdr:cNvSpPr>
          <a:spLocks noChangeAspect="1" noChangeArrowheads="1"/>
        </xdr:cNvSpPr>
      </xdr:nvSpPr>
      <xdr:spPr bwMode="auto">
        <a:xfrm>
          <a:off x="0" y="545782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600075</xdr:colOff>
      <xdr:row>86</xdr:row>
      <xdr:rowOff>38100</xdr:rowOff>
    </xdr:to>
    <xdr:sp macro="" textlink="">
      <xdr:nvSpPr>
        <xdr:cNvPr id="1032" name="AutoShape 8" descr="http://www.wizards.com/forgottenrealms/images/moons/Moon_7.jpg">
          <a:extLst>
            <a:ext uri="{FF2B5EF4-FFF2-40B4-BE49-F238E27FC236}">
              <a16:creationId xmlns:a16="http://schemas.microsoft.com/office/drawing/2014/main" id="{00000000-0008-0000-0100-000008040000}"/>
            </a:ext>
          </a:extLst>
        </xdr:cNvPr>
        <xdr:cNvSpPr>
          <a:spLocks noChangeAspect="1" noChangeArrowheads="1"/>
        </xdr:cNvSpPr>
      </xdr:nvSpPr>
      <xdr:spPr bwMode="auto">
        <a:xfrm>
          <a:off x="0" y="5631180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428625</xdr:rowOff>
    </xdr:from>
    <xdr:to>
      <xdr:col>0</xdr:col>
      <xdr:colOff>600075</xdr:colOff>
      <xdr:row>88</xdr:row>
      <xdr:rowOff>38100</xdr:rowOff>
    </xdr:to>
    <xdr:sp macro="" textlink="">
      <xdr:nvSpPr>
        <xdr:cNvPr id="1033" name="AutoShape 9" descr="http://www.wizards.com/forgottenrealms/images/moons/Moon_8.jpg">
          <a:extLst>
            <a:ext uri="{FF2B5EF4-FFF2-40B4-BE49-F238E27FC236}">
              <a16:creationId xmlns:a16="http://schemas.microsoft.com/office/drawing/2014/main" id="{00000000-0008-0000-0100-000009040000}"/>
            </a:ext>
          </a:extLst>
        </xdr:cNvPr>
        <xdr:cNvSpPr>
          <a:spLocks noChangeAspect="1" noChangeArrowheads="1"/>
        </xdr:cNvSpPr>
      </xdr:nvSpPr>
      <xdr:spPr bwMode="auto">
        <a:xfrm>
          <a:off x="0" y="5722620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142908</xdr:colOff>
      <xdr:row>5</xdr:row>
      <xdr:rowOff>66680</xdr:rowOff>
    </xdr:from>
    <xdr:to>
      <xdr:col>4</xdr:col>
      <xdr:colOff>247239</xdr:colOff>
      <xdr:row>16</xdr:row>
      <xdr:rowOff>71783</xdr:rowOff>
    </xdr:to>
    <xdr:pic>
      <xdr:nvPicPr>
        <xdr:cNvPr id="3" name="Рисунок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908" y="828680"/>
          <a:ext cx="1999806" cy="2100603"/>
        </a:xfrm>
        <a:prstGeom prst="rect">
          <a:avLst/>
        </a:prstGeom>
        <a:ln w="76200">
          <a:solidFill>
            <a:srgbClr val="FF0000"/>
          </a:solidFill>
        </a:ln>
      </xdr:spPr>
    </xdr:pic>
    <xdr:clientData/>
  </xdr:twoCellAnchor>
  <xdr:twoCellAnchor editAs="oneCell">
    <xdr:from>
      <xdr:col>4</xdr:col>
      <xdr:colOff>440220</xdr:colOff>
      <xdr:row>7</xdr:row>
      <xdr:rowOff>154470</xdr:rowOff>
    </xdr:from>
    <xdr:to>
      <xdr:col>7</xdr:col>
      <xdr:colOff>4213</xdr:colOff>
      <xdr:row>14</xdr:row>
      <xdr:rowOff>174399</xdr:rowOff>
    </xdr:to>
    <xdr:pic>
      <xdr:nvPicPr>
        <xdr:cNvPr id="2" name="Рисунок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0459" y="1487970"/>
          <a:ext cx="1402731" cy="1353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589258</xdr:colOff>
      <xdr:row>2</xdr:row>
      <xdr:rowOff>274450</xdr:rowOff>
    </xdr:from>
    <xdr:to>
      <xdr:col>32</xdr:col>
      <xdr:colOff>471084</xdr:colOff>
      <xdr:row>33</xdr:row>
      <xdr:rowOff>162894</xdr:rowOff>
    </xdr:to>
    <xdr:pic>
      <xdr:nvPicPr>
        <xdr:cNvPr id="2" name="Рисунок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312648" y="573115"/>
          <a:ext cx="4789622" cy="62572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18</xdr:col>
      <xdr:colOff>0</xdr:colOff>
      <xdr:row>9</xdr:row>
      <xdr:rowOff>0</xdr:rowOff>
    </xdr:from>
    <xdr:to>
      <xdr:col>18</xdr:col>
      <xdr:colOff>304800</xdr:colOff>
      <xdr:row>10</xdr:row>
      <xdr:rowOff>114300</xdr:rowOff>
    </xdr:to>
    <xdr:sp macro="" textlink="">
      <xdr:nvSpPr>
        <xdr:cNvPr id="37890" name="AutoShape 2" descr="http://oakthorne.net/wiki/images/Cycle-of-day.jpg">
          <a:extLst>
            <a:ext uri="{FF2B5EF4-FFF2-40B4-BE49-F238E27FC236}">
              <a16:creationId xmlns:a16="http://schemas.microsoft.com/office/drawing/2014/main" id="{00000000-0008-0000-0E00-000002940000}"/>
            </a:ext>
          </a:extLst>
        </xdr:cNvPr>
        <xdr:cNvSpPr>
          <a:spLocks noChangeAspect="1" noChangeArrowheads="1"/>
        </xdr:cNvSpPr>
      </xdr:nvSpPr>
      <xdr:spPr bwMode="auto">
        <a:xfrm>
          <a:off x="914400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85724</xdr:colOff>
      <xdr:row>8</xdr:row>
      <xdr:rowOff>190499</xdr:rowOff>
    </xdr:from>
    <xdr:to>
      <xdr:col>23</xdr:col>
      <xdr:colOff>228599</xdr:colOff>
      <xdr:row>20</xdr:row>
      <xdr:rowOff>104774</xdr:rowOff>
    </xdr:to>
    <xdr:sp macro="" textlink="">
      <xdr:nvSpPr>
        <xdr:cNvPr id="37889" name="AutoShape 1" descr="http://oakthorne.net/wiki/images/Cycle-of-day.jpg">
          <a:extLst>
            <a:ext uri="{FF2B5EF4-FFF2-40B4-BE49-F238E27FC236}">
              <a16:creationId xmlns:a16="http://schemas.microsoft.com/office/drawing/2014/main" id="{00000000-0008-0000-0E00-000001940000}"/>
            </a:ext>
          </a:extLst>
        </xdr:cNvPr>
        <xdr:cNvSpPr>
          <a:spLocks noChangeAspect="1" noChangeArrowheads="1"/>
        </xdr:cNvSpPr>
      </xdr:nvSpPr>
      <xdr:spPr bwMode="auto">
        <a:xfrm>
          <a:off x="17897474" y="914399"/>
          <a:ext cx="2581275" cy="2581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33</xdr:col>
      <xdr:colOff>0</xdr:colOff>
      <xdr:row>42</xdr:row>
      <xdr:rowOff>0</xdr:rowOff>
    </xdr:from>
    <xdr:to>
      <xdr:col>39</xdr:col>
      <xdr:colOff>419100</xdr:colOff>
      <xdr:row>89</xdr:row>
      <xdr:rowOff>29695</xdr:rowOff>
    </xdr:to>
    <xdr:pic>
      <xdr:nvPicPr>
        <xdr:cNvPr id="2" name="Рисунок 1" descr="http://oakthorne.net/wiki/images/Waterdeep-gangs-1491DR.jpg">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871275" y="8677275"/>
          <a:ext cx="6124575" cy="942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52</xdr:col>
      <xdr:colOff>523874</xdr:colOff>
      <xdr:row>0</xdr:row>
      <xdr:rowOff>9524</xdr:rowOff>
    </xdr:from>
    <xdr:ext cx="2447925" cy="4210051"/>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58426349" y="9524"/>
          <a:ext cx="2447925" cy="4210051"/>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noAutofit/>
        </a:bodyPr>
        <a:lstStyle/>
        <a:p>
          <a:r>
            <a:rPr lang="en-US" sz="1100"/>
            <a:t>Optional rule.</a:t>
          </a:r>
        </a:p>
        <a:p>
          <a:r>
            <a:rPr lang="en-US" sz="1100"/>
            <a:t>Lore as Tools Proficiency. </a:t>
          </a:r>
          <a:endParaRPr lang="uk-UA"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23</xdr:col>
      <xdr:colOff>504824</xdr:colOff>
      <xdr:row>1</xdr:row>
      <xdr:rowOff>76200</xdr:rowOff>
    </xdr:from>
    <xdr:to>
      <xdr:col>40</xdr:col>
      <xdr:colOff>247649</xdr:colOff>
      <xdr:row>39</xdr:row>
      <xdr:rowOff>133350</xdr:rowOff>
    </xdr:to>
    <xdr:graphicFrame macro="">
      <xdr:nvGraphicFramePr>
        <xdr:cNvPr id="2" name="Схема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42</xdr:col>
      <xdr:colOff>0</xdr:colOff>
      <xdr:row>5</xdr:row>
      <xdr:rowOff>19050</xdr:rowOff>
    </xdr:from>
    <xdr:to>
      <xdr:col>65</xdr:col>
      <xdr:colOff>598590</xdr:colOff>
      <xdr:row>83</xdr:row>
      <xdr:rowOff>178253</xdr:rowOff>
    </xdr:to>
    <xdr:pic>
      <xdr:nvPicPr>
        <xdr:cNvPr id="3" name="Рисунок 2" descr="http://oakthorne.net/wiki/images/Watch-hierarchy.jpg">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375475" y="1009650"/>
          <a:ext cx="14619390" cy="15961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8</xdr:col>
      <xdr:colOff>0</xdr:colOff>
      <xdr:row>110</xdr:row>
      <xdr:rowOff>0</xdr:rowOff>
    </xdr:from>
    <xdr:ext cx="304800" cy="304799"/>
    <xdr:sp macro="" textlink="">
      <xdr:nvSpPr>
        <xdr:cNvPr id="4" name="AutoShape 3" descr="http://oakthorne.net/wiki/images/Waterdeep-gangs1.jpg">
          <a:extLst>
            <a:ext uri="{FF2B5EF4-FFF2-40B4-BE49-F238E27FC236}">
              <a16:creationId xmlns:a16="http://schemas.microsoft.com/office/drawing/2014/main" id="{00000000-0008-0000-1C00-000003240000}"/>
            </a:ext>
          </a:extLst>
        </xdr:cNvPr>
        <xdr:cNvSpPr>
          <a:spLocks noChangeAspect="1" noChangeArrowheads="1"/>
        </xdr:cNvSpPr>
      </xdr:nvSpPr>
      <xdr:spPr bwMode="auto">
        <a:xfrm>
          <a:off x="12934950" y="222027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110</xdr:row>
      <xdr:rowOff>0</xdr:rowOff>
    </xdr:from>
    <xdr:ext cx="304800" cy="304799"/>
    <xdr:sp macro="" textlink="">
      <xdr:nvSpPr>
        <xdr:cNvPr id="5" name="AutoShape 3" descr="http://oakthorne.net/wiki/images/Waterdeep-gangs1.jpg">
          <a:extLst>
            <a:ext uri="{FF2B5EF4-FFF2-40B4-BE49-F238E27FC236}">
              <a16:creationId xmlns:a16="http://schemas.microsoft.com/office/drawing/2014/main" id="{00000000-0008-0000-1C00-000005000000}"/>
            </a:ext>
          </a:extLst>
        </xdr:cNvPr>
        <xdr:cNvSpPr>
          <a:spLocks noChangeAspect="1" noChangeArrowheads="1"/>
        </xdr:cNvSpPr>
      </xdr:nvSpPr>
      <xdr:spPr bwMode="auto">
        <a:xfrm>
          <a:off x="12934950" y="222027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109</xdr:row>
      <xdr:rowOff>0</xdr:rowOff>
    </xdr:from>
    <xdr:ext cx="304800" cy="304799"/>
    <xdr:sp macro="" textlink="">
      <xdr:nvSpPr>
        <xdr:cNvPr id="6" name="AutoShape 3" descr="http://oakthorne.net/wiki/images/Waterdeep-gangs1.jpg">
          <a:extLst>
            <a:ext uri="{FF2B5EF4-FFF2-40B4-BE49-F238E27FC236}">
              <a16:creationId xmlns:a16="http://schemas.microsoft.com/office/drawing/2014/main" id="{00000000-0008-0000-1C00-000006000000}"/>
            </a:ext>
          </a:extLst>
        </xdr:cNvPr>
        <xdr:cNvSpPr>
          <a:spLocks noChangeAspect="1" noChangeArrowheads="1"/>
        </xdr:cNvSpPr>
      </xdr:nvSpPr>
      <xdr:spPr bwMode="auto">
        <a:xfrm>
          <a:off x="12934950" y="2200275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109</xdr:row>
      <xdr:rowOff>0</xdr:rowOff>
    </xdr:from>
    <xdr:ext cx="304800" cy="304799"/>
    <xdr:sp macro="" textlink="">
      <xdr:nvSpPr>
        <xdr:cNvPr id="7" name="AutoShape 3" descr="http://oakthorne.net/wiki/images/Waterdeep-gangs1.jpg">
          <a:extLst>
            <a:ext uri="{FF2B5EF4-FFF2-40B4-BE49-F238E27FC236}">
              <a16:creationId xmlns:a16="http://schemas.microsoft.com/office/drawing/2014/main" id="{00000000-0008-0000-1C00-000007000000}"/>
            </a:ext>
          </a:extLst>
        </xdr:cNvPr>
        <xdr:cNvSpPr>
          <a:spLocks noChangeAspect="1" noChangeArrowheads="1"/>
        </xdr:cNvSpPr>
      </xdr:nvSpPr>
      <xdr:spPr bwMode="auto">
        <a:xfrm>
          <a:off x="12934950" y="2200275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108</xdr:row>
      <xdr:rowOff>0</xdr:rowOff>
    </xdr:from>
    <xdr:ext cx="304800" cy="304799"/>
    <xdr:sp macro="" textlink="">
      <xdr:nvSpPr>
        <xdr:cNvPr id="8" name="AutoShape 3" descr="http://oakthorne.net/wiki/images/Waterdeep-gangs1.jpg">
          <a:extLst>
            <a:ext uri="{FF2B5EF4-FFF2-40B4-BE49-F238E27FC236}">
              <a16:creationId xmlns:a16="http://schemas.microsoft.com/office/drawing/2014/main" id="{00000000-0008-0000-1C00-000008000000}"/>
            </a:ext>
          </a:extLst>
        </xdr:cNvPr>
        <xdr:cNvSpPr>
          <a:spLocks noChangeAspect="1" noChangeArrowheads="1"/>
        </xdr:cNvSpPr>
      </xdr:nvSpPr>
      <xdr:spPr bwMode="auto">
        <a:xfrm>
          <a:off x="12934950" y="2180272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108</xdr:row>
      <xdr:rowOff>0</xdr:rowOff>
    </xdr:from>
    <xdr:ext cx="304800" cy="304799"/>
    <xdr:sp macro="" textlink="">
      <xdr:nvSpPr>
        <xdr:cNvPr id="9" name="AutoShape 3" descr="http://oakthorne.net/wiki/images/Waterdeep-gangs1.jpg">
          <a:extLst>
            <a:ext uri="{FF2B5EF4-FFF2-40B4-BE49-F238E27FC236}">
              <a16:creationId xmlns:a16="http://schemas.microsoft.com/office/drawing/2014/main" id="{00000000-0008-0000-1C00-000009000000}"/>
            </a:ext>
          </a:extLst>
        </xdr:cNvPr>
        <xdr:cNvSpPr>
          <a:spLocks noChangeAspect="1" noChangeArrowheads="1"/>
        </xdr:cNvSpPr>
      </xdr:nvSpPr>
      <xdr:spPr bwMode="auto">
        <a:xfrm>
          <a:off x="12934950" y="2180272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107</xdr:row>
      <xdr:rowOff>0</xdr:rowOff>
    </xdr:from>
    <xdr:ext cx="304800" cy="304799"/>
    <xdr:sp macro="" textlink="">
      <xdr:nvSpPr>
        <xdr:cNvPr id="10" name="AutoShape 3" descr="http://oakthorne.net/wiki/images/Waterdeep-gangs1.jpg">
          <a:extLst>
            <a:ext uri="{FF2B5EF4-FFF2-40B4-BE49-F238E27FC236}">
              <a16:creationId xmlns:a16="http://schemas.microsoft.com/office/drawing/2014/main" id="{00000000-0008-0000-1C00-00000A000000}"/>
            </a:ext>
          </a:extLst>
        </xdr:cNvPr>
        <xdr:cNvSpPr>
          <a:spLocks noChangeAspect="1" noChangeArrowheads="1"/>
        </xdr:cNvSpPr>
      </xdr:nvSpPr>
      <xdr:spPr bwMode="auto">
        <a:xfrm>
          <a:off x="12934950" y="216027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107</xdr:row>
      <xdr:rowOff>0</xdr:rowOff>
    </xdr:from>
    <xdr:ext cx="304800" cy="304799"/>
    <xdr:sp macro="" textlink="">
      <xdr:nvSpPr>
        <xdr:cNvPr id="11" name="AutoShape 3" descr="http://oakthorne.net/wiki/images/Waterdeep-gangs1.jpg">
          <a:extLst>
            <a:ext uri="{FF2B5EF4-FFF2-40B4-BE49-F238E27FC236}">
              <a16:creationId xmlns:a16="http://schemas.microsoft.com/office/drawing/2014/main" id="{00000000-0008-0000-1C00-00000B000000}"/>
            </a:ext>
          </a:extLst>
        </xdr:cNvPr>
        <xdr:cNvSpPr>
          <a:spLocks noChangeAspect="1" noChangeArrowheads="1"/>
        </xdr:cNvSpPr>
      </xdr:nvSpPr>
      <xdr:spPr bwMode="auto">
        <a:xfrm>
          <a:off x="12934950" y="216027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111</xdr:row>
      <xdr:rowOff>0</xdr:rowOff>
    </xdr:from>
    <xdr:ext cx="304800" cy="304799"/>
    <xdr:sp macro="" textlink="">
      <xdr:nvSpPr>
        <xdr:cNvPr id="12" name="AutoShape 3" descr="http://oakthorne.net/wiki/images/Waterdeep-gangs1.jpg">
          <a:extLst>
            <a:ext uri="{FF2B5EF4-FFF2-40B4-BE49-F238E27FC236}">
              <a16:creationId xmlns:a16="http://schemas.microsoft.com/office/drawing/2014/main" id="{00000000-0008-0000-1C00-00000C000000}"/>
            </a:ext>
          </a:extLst>
        </xdr:cNvPr>
        <xdr:cNvSpPr>
          <a:spLocks noChangeAspect="1" noChangeArrowheads="1"/>
        </xdr:cNvSpPr>
      </xdr:nvSpPr>
      <xdr:spPr bwMode="auto">
        <a:xfrm>
          <a:off x="12934950" y="224028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111</xdr:row>
      <xdr:rowOff>0</xdr:rowOff>
    </xdr:from>
    <xdr:ext cx="304800" cy="304799"/>
    <xdr:sp macro="" textlink="">
      <xdr:nvSpPr>
        <xdr:cNvPr id="13" name="AutoShape 3" descr="http://oakthorne.net/wiki/images/Waterdeep-gangs1.jpg">
          <a:extLst>
            <a:ext uri="{FF2B5EF4-FFF2-40B4-BE49-F238E27FC236}">
              <a16:creationId xmlns:a16="http://schemas.microsoft.com/office/drawing/2014/main" id="{00000000-0008-0000-1C00-00000D000000}"/>
            </a:ext>
          </a:extLst>
        </xdr:cNvPr>
        <xdr:cNvSpPr>
          <a:spLocks noChangeAspect="1" noChangeArrowheads="1"/>
        </xdr:cNvSpPr>
      </xdr:nvSpPr>
      <xdr:spPr bwMode="auto">
        <a:xfrm>
          <a:off x="12934950" y="224028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110</xdr:row>
      <xdr:rowOff>0</xdr:rowOff>
    </xdr:from>
    <xdr:ext cx="304800" cy="304799"/>
    <xdr:sp macro="" textlink="">
      <xdr:nvSpPr>
        <xdr:cNvPr id="14" name="AutoShape 3" descr="http://oakthorne.net/wiki/images/Waterdeep-gangs1.jpg">
          <a:extLst>
            <a:ext uri="{FF2B5EF4-FFF2-40B4-BE49-F238E27FC236}">
              <a16:creationId xmlns:a16="http://schemas.microsoft.com/office/drawing/2014/main" id="{00000000-0008-0000-1C00-00000E000000}"/>
            </a:ext>
          </a:extLst>
        </xdr:cNvPr>
        <xdr:cNvSpPr>
          <a:spLocks noChangeAspect="1" noChangeArrowheads="1"/>
        </xdr:cNvSpPr>
      </xdr:nvSpPr>
      <xdr:spPr bwMode="auto">
        <a:xfrm>
          <a:off x="12934950" y="222027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110</xdr:row>
      <xdr:rowOff>0</xdr:rowOff>
    </xdr:from>
    <xdr:ext cx="304800" cy="304799"/>
    <xdr:sp macro="" textlink="">
      <xdr:nvSpPr>
        <xdr:cNvPr id="15" name="AutoShape 3" descr="http://oakthorne.net/wiki/images/Waterdeep-gangs1.jpg">
          <a:extLst>
            <a:ext uri="{FF2B5EF4-FFF2-40B4-BE49-F238E27FC236}">
              <a16:creationId xmlns:a16="http://schemas.microsoft.com/office/drawing/2014/main" id="{00000000-0008-0000-1C00-00000F000000}"/>
            </a:ext>
          </a:extLst>
        </xdr:cNvPr>
        <xdr:cNvSpPr>
          <a:spLocks noChangeAspect="1" noChangeArrowheads="1"/>
        </xdr:cNvSpPr>
      </xdr:nvSpPr>
      <xdr:spPr bwMode="auto">
        <a:xfrm>
          <a:off x="12934950" y="222027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111</xdr:row>
      <xdr:rowOff>0</xdr:rowOff>
    </xdr:from>
    <xdr:ext cx="304800" cy="304799"/>
    <xdr:sp macro="" textlink="">
      <xdr:nvSpPr>
        <xdr:cNvPr id="16" name="AutoShape 3" descr="http://oakthorne.net/wiki/images/Waterdeep-gangs1.jpg">
          <a:extLst>
            <a:ext uri="{FF2B5EF4-FFF2-40B4-BE49-F238E27FC236}">
              <a16:creationId xmlns:a16="http://schemas.microsoft.com/office/drawing/2014/main" id="{00000000-0008-0000-1C00-000010000000}"/>
            </a:ext>
          </a:extLst>
        </xdr:cNvPr>
        <xdr:cNvSpPr>
          <a:spLocks noChangeAspect="1" noChangeArrowheads="1"/>
        </xdr:cNvSpPr>
      </xdr:nvSpPr>
      <xdr:spPr bwMode="auto">
        <a:xfrm>
          <a:off x="12934950" y="224028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111</xdr:row>
      <xdr:rowOff>0</xdr:rowOff>
    </xdr:from>
    <xdr:ext cx="304800" cy="304799"/>
    <xdr:sp macro="" textlink="">
      <xdr:nvSpPr>
        <xdr:cNvPr id="17" name="AutoShape 3" descr="http://oakthorne.net/wiki/images/Waterdeep-gangs1.jpg">
          <a:extLst>
            <a:ext uri="{FF2B5EF4-FFF2-40B4-BE49-F238E27FC236}">
              <a16:creationId xmlns:a16="http://schemas.microsoft.com/office/drawing/2014/main" id="{00000000-0008-0000-1C00-000011000000}"/>
            </a:ext>
          </a:extLst>
        </xdr:cNvPr>
        <xdr:cNvSpPr>
          <a:spLocks noChangeAspect="1" noChangeArrowheads="1"/>
        </xdr:cNvSpPr>
      </xdr:nvSpPr>
      <xdr:spPr bwMode="auto">
        <a:xfrm>
          <a:off x="12934950" y="224028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112</xdr:row>
      <xdr:rowOff>0</xdr:rowOff>
    </xdr:from>
    <xdr:ext cx="304800" cy="304799"/>
    <xdr:sp macro="" textlink="">
      <xdr:nvSpPr>
        <xdr:cNvPr id="18" name="AutoShape 3" descr="http://oakthorne.net/wiki/images/Waterdeep-gangs1.jpg">
          <a:extLst>
            <a:ext uri="{FF2B5EF4-FFF2-40B4-BE49-F238E27FC236}">
              <a16:creationId xmlns:a16="http://schemas.microsoft.com/office/drawing/2014/main" id="{00000000-0008-0000-1C00-000012000000}"/>
            </a:ext>
          </a:extLst>
        </xdr:cNvPr>
        <xdr:cNvSpPr>
          <a:spLocks noChangeAspect="1" noChangeArrowheads="1"/>
        </xdr:cNvSpPr>
      </xdr:nvSpPr>
      <xdr:spPr bwMode="auto">
        <a:xfrm>
          <a:off x="12934950" y="2260282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112</xdr:row>
      <xdr:rowOff>0</xdr:rowOff>
    </xdr:from>
    <xdr:ext cx="304800" cy="304799"/>
    <xdr:sp macro="" textlink="">
      <xdr:nvSpPr>
        <xdr:cNvPr id="19" name="AutoShape 3" descr="http://oakthorne.net/wiki/images/Waterdeep-gangs1.jpg">
          <a:extLst>
            <a:ext uri="{FF2B5EF4-FFF2-40B4-BE49-F238E27FC236}">
              <a16:creationId xmlns:a16="http://schemas.microsoft.com/office/drawing/2014/main" id="{00000000-0008-0000-1C00-000013000000}"/>
            </a:ext>
          </a:extLst>
        </xdr:cNvPr>
        <xdr:cNvSpPr>
          <a:spLocks noChangeAspect="1" noChangeArrowheads="1"/>
        </xdr:cNvSpPr>
      </xdr:nvSpPr>
      <xdr:spPr bwMode="auto">
        <a:xfrm>
          <a:off x="12934950" y="2260282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111</xdr:row>
      <xdr:rowOff>0</xdr:rowOff>
    </xdr:from>
    <xdr:ext cx="304800" cy="304799"/>
    <xdr:sp macro="" textlink="">
      <xdr:nvSpPr>
        <xdr:cNvPr id="20" name="AutoShape 3" descr="http://oakthorne.net/wiki/images/Waterdeep-gangs1.jpg">
          <a:extLst>
            <a:ext uri="{FF2B5EF4-FFF2-40B4-BE49-F238E27FC236}">
              <a16:creationId xmlns:a16="http://schemas.microsoft.com/office/drawing/2014/main" id="{00000000-0008-0000-1C00-000014000000}"/>
            </a:ext>
          </a:extLst>
        </xdr:cNvPr>
        <xdr:cNvSpPr>
          <a:spLocks noChangeAspect="1" noChangeArrowheads="1"/>
        </xdr:cNvSpPr>
      </xdr:nvSpPr>
      <xdr:spPr bwMode="auto">
        <a:xfrm>
          <a:off x="12934950" y="224028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111</xdr:row>
      <xdr:rowOff>0</xdr:rowOff>
    </xdr:from>
    <xdr:ext cx="304800" cy="304799"/>
    <xdr:sp macro="" textlink="">
      <xdr:nvSpPr>
        <xdr:cNvPr id="21" name="AutoShape 3" descr="http://oakthorne.net/wiki/images/Waterdeep-gangs1.jpg">
          <a:extLst>
            <a:ext uri="{FF2B5EF4-FFF2-40B4-BE49-F238E27FC236}">
              <a16:creationId xmlns:a16="http://schemas.microsoft.com/office/drawing/2014/main" id="{00000000-0008-0000-1C00-000015000000}"/>
            </a:ext>
          </a:extLst>
        </xdr:cNvPr>
        <xdr:cNvSpPr>
          <a:spLocks noChangeAspect="1" noChangeArrowheads="1"/>
        </xdr:cNvSpPr>
      </xdr:nvSpPr>
      <xdr:spPr bwMode="auto">
        <a:xfrm>
          <a:off x="12934950" y="224028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51</xdr:col>
      <xdr:colOff>38100</xdr:colOff>
      <xdr:row>16</xdr:row>
      <xdr:rowOff>152400</xdr:rowOff>
    </xdr:from>
    <xdr:to>
      <xdr:col>63</xdr:col>
      <xdr:colOff>495301</xdr:colOff>
      <xdr:row>63</xdr:row>
      <xdr:rowOff>132043</xdr:rowOff>
    </xdr:to>
    <xdr:pic>
      <xdr:nvPicPr>
        <xdr:cNvPr id="2" name="Рисунок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08800" y="3086100"/>
          <a:ext cx="7772400" cy="920208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111</xdr:row>
      <xdr:rowOff>0</xdr:rowOff>
    </xdr:from>
    <xdr:to>
      <xdr:col>0</xdr:col>
      <xdr:colOff>304800</xdr:colOff>
      <xdr:row>112</xdr:row>
      <xdr:rowOff>114300</xdr:rowOff>
    </xdr:to>
    <xdr:sp macro="" textlink="">
      <xdr:nvSpPr>
        <xdr:cNvPr id="58369" name="AutoShape 1" descr="data:image/gif;base64,R0lGODlhAQABAIABAAAAAP///yH5BAEAAAEALAAAAAABAAEAQAICTAEAOw%3D%3D">
          <a:hlinkClick xmlns:r="http://schemas.openxmlformats.org/officeDocument/2006/relationships" r:id="rId1" tooltip="Edit Red wines section"/>
          <a:extLst>
            <a:ext uri="{FF2B5EF4-FFF2-40B4-BE49-F238E27FC236}">
              <a16:creationId xmlns:a16="http://schemas.microsoft.com/office/drawing/2014/main" id="{00000000-0008-0000-2800-000001E40000}"/>
            </a:ext>
          </a:extLst>
        </xdr:cNvPr>
        <xdr:cNvSpPr>
          <a:spLocks noChangeAspect="1" noChangeArrowheads="1"/>
        </xdr:cNvSpPr>
      </xdr:nvSpPr>
      <xdr:spPr bwMode="auto">
        <a:xfrm>
          <a:off x="3143250" y="2166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xdr:row>
      <xdr:rowOff>0</xdr:rowOff>
    </xdr:from>
    <xdr:to>
      <xdr:col>0</xdr:col>
      <xdr:colOff>304800</xdr:colOff>
      <xdr:row>136</xdr:row>
      <xdr:rowOff>114300</xdr:rowOff>
    </xdr:to>
    <xdr:sp macro="" textlink="">
      <xdr:nvSpPr>
        <xdr:cNvPr id="58370" name="AutoShape 2" descr="data:image/gif;base64,R0lGODlhAQABAIABAAAAAP///yH5BAEAAAEALAAAAAABAAEAQAICTAEAOw%3D%3D">
          <a:hlinkClick xmlns:r="http://schemas.openxmlformats.org/officeDocument/2006/relationships" r:id="rId2" tooltip="Edit White wines section"/>
          <a:extLst>
            <a:ext uri="{FF2B5EF4-FFF2-40B4-BE49-F238E27FC236}">
              <a16:creationId xmlns:a16="http://schemas.microsoft.com/office/drawing/2014/main" id="{00000000-0008-0000-2800-000002E40000}"/>
            </a:ext>
          </a:extLst>
        </xdr:cNvPr>
        <xdr:cNvSpPr>
          <a:spLocks noChangeAspect="1" noChangeArrowheads="1"/>
        </xdr:cNvSpPr>
      </xdr:nvSpPr>
      <xdr:spPr bwMode="auto">
        <a:xfrm>
          <a:off x="3143250" y="3649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xdr:row>
      <xdr:rowOff>0</xdr:rowOff>
    </xdr:from>
    <xdr:to>
      <xdr:col>0</xdr:col>
      <xdr:colOff>304800</xdr:colOff>
      <xdr:row>153</xdr:row>
      <xdr:rowOff>114300</xdr:rowOff>
    </xdr:to>
    <xdr:sp macro="" textlink="">
      <xdr:nvSpPr>
        <xdr:cNvPr id="58371" name="AutoShape 3" descr="data:image/gif;base64,R0lGODlhAQABAIABAAAAAP///yH5BAEAAAEALAAAAAABAAEAQAICTAEAOw%3D%3D">
          <a:hlinkClick xmlns:r="http://schemas.openxmlformats.org/officeDocument/2006/relationships" r:id="rId3" tooltip="Edit Fortified wines section"/>
          <a:extLst>
            <a:ext uri="{FF2B5EF4-FFF2-40B4-BE49-F238E27FC236}">
              <a16:creationId xmlns:a16="http://schemas.microsoft.com/office/drawing/2014/main" id="{00000000-0008-0000-2800-000003E40000}"/>
            </a:ext>
          </a:extLst>
        </xdr:cNvPr>
        <xdr:cNvSpPr>
          <a:spLocks noChangeAspect="1" noChangeArrowheads="1"/>
        </xdr:cNvSpPr>
      </xdr:nvSpPr>
      <xdr:spPr bwMode="auto">
        <a:xfrm>
          <a:off x="3143250" y="4703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0</xdr:col>
      <xdr:colOff>304800</xdr:colOff>
      <xdr:row>161</xdr:row>
      <xdr:rowOff>114300</xdr:rowOff>
    </xdr:to>
    <xdr:sp macro="" textlink="">
      <xdr:nvSpPr>
        <xdr:cNvPr id="58372" name="AutoShape 4" descr="data:image/gif;base64,R0lGODlhAQABAIABAAAAAP///yH5BAEAAAEALAAAAAABAAEAQAICTAEAOw%3D%3D">
          <a:hlinkClick xmlns:r="http://schemas.openxmlformats.org/officeDocument/2006/relationships" r:id="rId4" tooltip="Edit Mulled, spiced, or sweetened wines section"/>
          <a:extLst>
            <a:ext uri="{FF2B5EF4-FFF2-40B4-BE49-F238E27FC236}">
              <a16:creationId xmlns:a16="http://schemas.microsoft.com/office/drawing/2014/main" id="{00000000-0008-0000-2800-000004E40000}"/>
            </a:ext>
          </a:extLst>
        </xdr:cNvPr>
        <xdr:cNvSpPr>
          <a:spLocks noChangeAspect="1" noChangeArrowheads="1"/>
        </xdr:cNvSpPr>
      </xdr:nvSpPr>
      <xdr:spPr bwMode="auto">
        <a:xfrm>
          <a:off x="3143250" y="5184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xdr:row>
      <xdr:rowOff>0</xdr:rowOff>
    </xdr:from>
    <xdr:to>
      <xdr:col>0</xdr:col>
      <xdr:colOff>304800</xdr:colOff>
      <xdr:row>173</xdr:row>
      <xdr:rowOff>114300</xdr:rowOff>
    </xdr:to>
    <xdr:sp macro="" textlink="">
      <xdr:nvSpPr>
        <xdr:cNvPr id="58373" name="AutoShape 5" descr="data:image/gif;base64,R0lGODlhAQABAIABAAAAAP///yH5BAEAAAEALAAAAAABAAEAQAICTAEAOw%3D%3D">
          <a:hlinkClick xmlns:r="http://schemas.openxmlformats.org/officeDocument/2006/relationships" r:id="rId5" tooltip="Edit Wines of unspecified type section"/>
          <a:extLst>
            <a:ext uri="{FF2B5EF4-FFF2-40B4-BE49-F238E27FC236}">
              <a16:creationId xmlns:a16="http://schemas.microsoft.com/office/drawing/2014/main" id="{00000000-0008-0000-2800-000005E40000}"/>
            </a:ext>
          </a:extLst>
        </xdr:cNvPr>
        <xdr:cNvSpPr>
          <a:spLocks noChangeAspect="1" noChangeArrowheads="1"/>
        </xdr:cNvSpPr>
      </xdr:nvSpPr>
      <xdr:spPr bwMode="auto">
        <a:xfrm>
          <a:off x="3143250" y="576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xdr:row>
      <xdr:rowOff>0</xdr:rowOff>
    </xdr:from>
    <xdr:to>
      <xdr:col>0</xdr:col>
      <xdr:colOff>304800</xdr:colOff>
      <xdr:row>187</xdr:row>
      <xdr:rowOff>114300</xdr:rowOff>
    </xdr:to>
    <xdr:sp macro="" textlink="">
      <xdr:nvSpPr>
        <xdr:cNvPr id="58374" name="AutoShape 6" descr="data:image/gif;base64,R0lGODlhAQABAIABAAAAAP///yH5BAEAAAEALAAAAAABAAEAQAICTAEAOw%3D%3D">
          <a:hlinkClick xmlns:r="http://schemas.openxmlformats.org/officeDocument/2006/relationships" r:id="rId6" tooltip="Edit Other wines section"/>
          <a:extLst>
            <a:ext uri="{FF2B5EF4-FFF2-40B4-BE49-F238E27FC236}">
              <a16:creationId xmlns:a16="http://schemas.microsoft.com/office/drawing/2014/main" id="{00000000-0008-0000-2800-000006E40000}"/>
            </a:ext>
          </a:extLst>
        </xdr:cNvPr>
        <xdr:cNvSpPr>
          <a:spLocks noChangeAspect="1" noChangeArrowheads="1"/>
        </xdr:cNvSpPr>
      </xdr:nvSpPr>
      <xdr:spPr bwMode="auto">
        <a:xfrm>
          <a:off x="3143250" y="6224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xdr:row>
      <xdr:rowOff>0</xdr:rowOff>
    </xdr:from>
    <xdr:to>
      <xdr:col>0</xdr:col>
      <xdr:colOff>2028825</xdr:colOff>
      <xdr:row>218</xdr:row>
      <xdr:rowOff>47625</xdr:rowOff>
    </xdr:to>
    <xdr:pic>
      <xdr:nvPicPr>
        <xdr:cNvPr id="10" name="Рисунок 9" descr="https://vignette.wikia.nocookie.net/forgottenrealms/images/e/e2/Ale-2e.jpg/revision/latest?cb=20170305232054">
          <a:hlinkClick xmlns:r="http://schemas.openxmlformats.org/officeDocument/2006/relationships" r:id="rId7"/>
          <a:extLst>
            <a:ext uri="{FF2B5EF4-FFF2-40B4-BE49-F238E27FC236}">
              <a16:creationId xmlns:a16="http://schemas.microsoft.com/office/drawing/2014/main" id="{00000000-0008-0000-28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43250" y="71837550"/>
          <a:ext cx="2028825"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0</xdr:col>
      <xdr:colOff>304800</xdr:colOff>
      <xdr:row>252</xdr:row>
      <xdr:rowOff>114300</xdr:rowOff>
    </xdr:to>
    <xdr:sp macro="" textlink="">
      <xdr:nvSpPr>
        <xdr:cNvPr id="58378" name="AutoShape 10" descr="data:image/gif;base64,R0lGODlhAQABAIABAAAAAP///yH5BAEAAAEALAAAAAABAAEAQAICTAEAOw%3D%3D">
          <a:hlinkClick xmlns:r="http://schemas.openxmlformats.org/officeDocument/2006/relationships" r:id="rId9" tooltip="Edit Notable brews section"/>
          <a:extLst>
            <a:ext uri="{FF2B5EF4-FFF2-40B4-BE49-F238E27FC236}">
              <a16:creationId xmlns:a16="http://schemas.microsoft.com/office/drawing/2014/main" id="{00000000-0008-0000-2800-00000AE40000}"/>
            </a:ext>
          </a:extLst>
        </xdr:cNvPr>
        <xdr:cNvSpPr>
          <a:spLocks noChangeAspect="1" noChangeArrowheads="1"/>
        </xdr:cNvSpPr>
      </xdr:nvSpPr>
      <xdr:spPr bwMode="auto">
        <a:xfrm>
          <a:off x="3143250" y="804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oneCellAnchor>
    <xdr:from>
      <xdr:col>17</xdr:col>
      <xdr:colOff>19049</xdr:colOff>
      <xdr:row>10</xdr:row>
      <xdr:rowOff>28575</xdr:rowOff>
    </xdr:from>
    <xdr:ext cx="4680000" cy="15328656"/>
    <xdr:sp macro="" textlink="">
      <xdr:nvSpPr>
        <xdr:cNvPr id="2" name="TextBox 1">
          <a:extLst>
            <a:ext uri="{FF2B5EF4-FFF2-40B4-BE49-F238E27FC236}">
              <a16:creationId xmlns:a16="http://schemas.microsoft.com/office/drawing/2014/main" id="{00000000-0008-0000-2F00-000002000000}"/>
            </a:ext>
          </a:extLst>
        </xdr:cNvPr>
        <xdr:cNvSpPr txBox="1"/>
      </xdr:nvSpPr>
      <xdr:spPr>
        <a:xfrm>
          <a:off x="16094318" y="2292594"/>
          <a:ext cx="4680000" cy="15328656"/>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noAutofit/>
        </a:bodyPr>
        <a:lstStyle/>
        <a:p>
          <a:r>
            <a:rPr lang="uk-UA" sz="1400" b="1" u="sng">
              <a:solidFill>
                <a:srgbClr val="58170D"/>
              </a:solidFill>
              <a:effectLst/>
              <a:latin typeface="+mn-lt"/>
              <a:ea typeface="+mn-ea"/>
              <a:cs typeface="+mn-cs"/>
            </a:rPr>
            <a:t>CHOOSING LANGUAGES</a:t>
          </a:r>
          <a:endParaRPr lang="uk-UA" sz="1100" b="1" u="sng">
            <a:solidFill>
              <a:srgbClr val="58170D"/>
            </a:solidFill>
            <a:effectLst/>
            <a:latin typeface="+mn-lt"/>
            <a:ea typeface="+mn-ea"/>
            <a:cs typeface="+mn-cs"/>
          </a:endParaRPr>
        </a:p>
        <a:p>
          <a:r>
            <a:rPr lang="uk-UA" sz="1100">
              <a:solidFill>
                <a:schemeClr val="dk1"/>
              </a:solidFill>
              <a:effectLst/>
              <a:latin typeface="+mn-lt"/>
              <a:ea typeface="+mn-ea"/>
              <a:cs typeface="+mn-cs"/>
            </a:rPr>
            <a:t>Here is some advice for choosing your starting languages.</a:t>
          </a:r>
        </a:p>
        <a:p>
          <a:pPr rtl="0" fontAlgn="ctr"/>
          <a:r>
            <a:rPr lang="uk-UA" sz="1100">
              <a:solidFill>
                <a:schemeClr val="dk1"/>
              </a:solidFill>
              <a:effectLst/>
              <a:latin typeface="+mn-lt"/>
              <a:ea typeface="+mn-ea"/>
              <a:cs typeface="+mn-cs"/>
            </a:rPr>
            <a:t>Everyone gets </a:t>
          </a:r>
          <a:r>
            <a:rPr lang="uk-UA" sz="1100" i="1">
              <a:solidFill>
                <a:schemeClr val="dk1"/>
              </a:solidFill>
              <a:effectLst/>
              <a:latin typeface="+mn-lt"/>
              <a:ea typeface="+mn-ea"/>
              <a:cs typeface="+mn-cs"/>
            </a:rPr>
            <a:t>Common</a:t>
          </a:r>
          <a:r>
            <a:rPr lang="uk-UA" sz="1100">
              <a:solidFill>
                <a:schemeClr val="dk1"/>
              </a:solidFill>
              <a:effectLst/>
              <a:latin typeface="+mn-lt"/>
              <a:ea typeface="+mn-ea"/>
              <a:cs typeface="+mn-cs"/>
            </a:rPr>
            <a:t> for free.</a:t>
          </a:r>
          <a:endParaRPr lang="en-US" sz="1100">
            <a:solidFill>
              <a:schemeClr val="dk1"/>
            </a:solidFill>
            <a:effectLst/>
            <a:latin typeface="+mn-lt"/>
            <a:ea typeface="+mn-ea"/>
            <a:cs typeface="+mn-cs"/>
          </a:endParaRPr>
        </a:p>
        <a:p>
          <a:pPr rtl="0" fontAlgn="ctr"/>
          <a:r>
            <a:rPr lang="en-US" sz="1100">
              <a:solidFill>
                <a:schemeClr val="dk1"/>
              </a:solidFill>
              <a:effectLst/>
              <a:latin typeface="+mn-lt"/>
              <a:ea typeface="+mn-ea"/>
              <a:cs typeface="+mn-cs"/>
            </a:rPr>
            <a:t>=======================================================</a:t>
          </a:r>
        </a:p>
        <a:p>
          <a:pPr marL="0" marR="0" lvl="0" indent="0" algn="l" defTabSz="914400" rtl="0" eaLnBrk="1" fontAlgn="ctr" latinLnBrk="0" hangingPunct="1">
            <a:lnSpc>
              <a:spcPct val="100000"/>
            </a:lnSpc>
            <a:spcBef>
              <a:spcPts val="0"/>
            </a:spcBef>
            <a:spcAft>
              <a:spcPts val="0"/>
            </a:spcAft>
            <a:buClrTx/>
            <a:buSzTx/>
            <a:buFontTx/>
            <a:buNone/>
            <a:tabLst/>
            <a:defRPr/>
          </a:pPr>
          <a:r>
            <a:rPr lang="uk-UA" sz="1000" i="1">
              <a:solidFill>
                <a:schemeClr val="dk1"/>
              </a:solidFill>
              <a:effectLst/>
              <a:latin typeface="Book Antiqua" panose="02040602050305030304" pitchFamily="18" charset="0"/>
              <a:ea typeface="+mn-ea"/>
              <a:cs typeface="+mn-cs"/>
            </a:rPr>
            <a:t>In Waterdeep, the most common spoken languages are Common and Chondathan, followed by the Illuskan and Northern tongues, though they are considered rural and backwaterish. Many merchants speak Alzhedo, as do a number of gnomes and halflings.</a:t>
          </a:r>
          <a:endParaRPr lang="ru-RU" sz="1000" i="1">
            <a:effectLst/>
            <a:latin typeface="Book Antiqua" panose="02040602050305030304" pitchFamily="18" charset="0"/>
          </a:endParaRPr>
        </a:p>
        <a:p>
          <a:pPr rtl="0" fontAlgn="ctr"/>
          <a:r>
            <a:rPr lang="en-US" sz="1100">
              <a:solidFill>
                <a:schemeClr val="dk1"/>
              </a:solidFill>
              <a:effectLst/>
              <a:latin typeface="+mn-lt"/>
              <a:ea typeface="+mn-ea"/>
              <a:cs typeface="+mn-cs"/>
            </a:rPr>
            <a:t>=======================================================</a:t>
          </a:r>
          <a:endParaRPr lang="en-US" sz="1100" b="1">
            <a:solidFill>
              <a:schemeClr val="dk1"/>
            </a:solidFill>
            <a:effectLst/>
            <a:latin typeface="+mn-lt"/>
            <a:ea typeface="+mn-ea"/>
            <a:cs typeface="+mn-cs"/>
          </a:endParaRPr>
        </a:p>
        <a:p>
          <a:r>
            <a:rPr lang="uk-UA" sz="1200" b="1">
              <a:solidFill>
                <a:srgbClr val="58170D"/>
              </a:solidFill>
              <a:effectLst/>
              <a:latin typeface="+mn-lt"/>
              <a:ea typeface="+mn-ea"/>
              <a:cs typeface="+mn-cs"/>
            </a:rPr>
            <a:t>Human Racial Languages</a:t>
          </a:r>
        </a:p>
        <a:p>
          <a:r>
            <a:rPr lang="uk-UA" sz="1100" b="1">
              <a:solidFill>
                <a:schemeClr val="dk1"/>
              </a:solidFill>
              <a:effectLst/>
              <a:latin typeface="+mn-lt"/>
              <a:ea typeface="+mn-ea"/>
              <a:cs typeface="+mn-cs"/>
            </a:rPr>
            <a:t>Urban:</a:t>
          </a:r>
          <a:r>
            <a:rPr lang="uk-UA" sz="1100">
              <a:solidFill>
                <a:schemeClr val="dk1"/>
              </a:solidFill>
              <a:effectLst/>
              <a:latin typeface="+mn-lt"/>
              <a:ea typeface="+mn-ea"/>
              <a:cs typeface="+mn-cs"/>
            </a:rPr>
            <a:t> If you grew up in an urban area, you speak </a:t>
          </a:r>
          <a:r>
            <a:rPr lang="uk-UA" sz="1100" i="1">
              <a:solidFill>
                <a:schemeClr val="dk1"/>
              </a:solidFill>
              <a:effectLst/>
              <a:latin typeface="+mn-lt"/>
              <a:ea typeface="+mn-ea"/>
              <a:cs typeface="+mn-cs"/>
            </a:rPr>
            <a:t>Chondathan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part of the Waterdhavian merchant class, you also speak </a:t>
          </a:r>
          <a:r>
            <a:rPr lang="uk-UA" sz="1100" i="1">
              <a:solidFill>
                <a:schemeClr val="dk1"/>
              </a:solidFill>
              <a:effectLst/>
              <a:latin typeface="+mn-lt"/>
              <a:ea typeface="+mn-ea"/>
              <a:cs typeface="+mn-cs"/>
            </a:rPr>
            <a:t>Alzhedo</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Rural:</a:t>
          </a:r>
          <a:r>
            <a:rPr lang="uk-UA" sz="1100">
              <a:solidFill>
                <a:schemeClr val="dk1"/>
              </a:solidFill>
              <a:effectLst/>
              <a:latin typeface="+mn-lt"/>
              <a:ea typeface="+mn-ea"/>
              <a:cs typeface="+mn-cs"/>
            </a:rPr>
            <a:t> If you grew up in a rural area, you speak </a:t>
          </a:r>
          <a:r>
            <a:rPr lang="uk-UA" sz="1100" i="1">
              <a:solidFill>
                <a:schemeClr val="dk1"/>
              </a:solidFill>
              <a:effectLst/>
              <a:latin typeface="+mn-lt"/>
              <a:ea typeface="+mn-ea"/>
              <a:cs typeface="+mn-cs"/>
            </a:rPr>
            <a:t>Illuskan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an Uthgardt barbarian or are from Hartvale, you also speak </a:t>
          </a:r>
          <a:r>
            <a:rPr lang="uk-UA" sz="1100" i="1">
              <a:solidFill>
                <a:schemeClr val="dk1"/>
              </a:solidFill>
              <a:effectLst/>
              <a:latin typeface="+mn-lt"/>
              <a:ea typeface="+mn-ea"/>
              <a:cs typeface="+mn-cs"/>
            </a:rPr>
            <a:t>Bothii</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Ten Towns, Neverwinter, Waterdeep, Nesme, or Llorkh, you also speak </a:t>
          </a:r>
          <a:r>
            <a:rPr lang="uk-UA" sz="1100" i="1">
              <a:solidFill>
                <a:schemeClr val="dk1"/>
              </a:solidFill>
              <a:effectLst/>
              <a:latin typeface="+mn-lt"/>
              <a:ea typeface="+mn-ea"/>
              <a:cs typeface="+mn-cs"/>
            </a:rPr>
            <a:t>Northern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Silverymoon and the Moonwood, you also speak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Icewind Dale and other areas north of the Spine of the World, you also speak </a:t>
          </a:r>
          <a:r>
            <a:rPr lang="uk-UA" sz="1100" i="1">
              <a:solidFill>
                <a:schemeClr val="dk1"/>
              </a:solidFill>
              <a:effectLst/>
              <a:latin typeface="+mn-lt"/>
              <a:ea typeface="+mn-ea"/>
              <a:cs typeface="+mn-cs"/>
            </a:rPr>
            <a:t>Reghedjic</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Outlander:</a:t>
          </a:r>
          <a:r>
            <a:rPr lang="uk-UA" sz="1100">
              <a:solidFill>
                <a:schemeClr val="dk1"/>
              </a:solidFill>
              <a:effectLst/>
              <a:latin typeface="+mn-lt"/>
              <a:ea typeface="+mn-ea"/>
              <a:cs typeface="+mn-cs"/>
            </a:rPr>
            <a:t> If you grew up elsewhere, or in a family from elsewhere, you also speak the language(s) native to those areas.</a:t>
          </a:r>
        </a:p>
        <a:p>
          <a:r>
            <a:rPr lang="uk-UA" sz="1200" b="1">
              <a:solidFill>
                <a:srgbClr val="58170D"/>
              </a:solidFill>
              <a:effectLst/>
              <a:latin typeface="+mn-lt"/>
              <a:ea typeface="+mn-ea"/>
              <a:cs typeface="+mn-cs"/>
            </a:rPr>
            <a:t>Nonhuman Racial Languages</a:t>
          </a:r>
        </a:p>
        <a:p>
          <a:r>
            <a:rPr lang="uk-UA" sz="1100">
              <a:solidFill>
                <a:schemeClr val="dk1"/>
              </a:solidFill>
              <a:effectLst/>
              <a:latin typeface="+mn-lt"/>
              <a:ea typeface="+mn-ea"/>
              <a:cs typeface="+mn-cs"/>
            </a:rPr>
            <a:t>If your race grants you one of the following, this is the language you know:</a:t>
          </a:r>
        </a:p>
        <a:p>
          <a:pPr rtl="0" fontAlgn="ctr"/>
          <a:r>
            <a:rPr lang="uk-UA" sz="1100">
              <a:solidFill>
                <a:schemeClr val="dk1"/>
              </a:solidFill>
              <a:effectLst/>
              <a:latin typeface="+mn-lt"/>
              <a:ea typeface="+mn-ea"/>
              <a:cs typeface="+mn-cs"/>
            </a:rPr>
            <a:t>Draconic, you gain </a:t>
          </a:r>
          <a:r>
            <a:rPr lang="uk-UA" sz="1100" i="1">
              <a:solidFill>
                <a:schemeClr val="dk1"/>
              </a:solidFill>
              <a:effectLst/>
              <a:latin typeface="+mn-lt"/>
              <a:ea typeface="+mn-ea"/>
              <a:cs typeface="+mn-cs"/>
            </a:rPr>
            <a:t>Auld Wyrmish</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Dwarvish, you gain </a:t>
          </a:r>
          <a:r>
            <a:rPr lang="uk-UA" sz="1100" i="1">
              <a:solidFill>
                <a:schemeClr val="dk1"/>
              </a:solidFill>
              <a:effectLst/>
              <a:latin typeface="+mn-lt"/>
              <a:ea typeface="+mn-ea"/>
              <a:cs typeface="+mn-cs"/>
            </a:rPr>
            <a:t>Dethek</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Elvish, you gain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Gnomish, you gain </a:t>
          </a:r>
          <a:r>
            <a:rPr lang="uk-UA" sz="1100" i="1">
              <a:solidFill>
                <a:schemeClr val="dk1"/>
              </a:solidFill>
              <a:effectLst/>
              <a:latin typeface="+mn-lt"/>
              <a:ea typeface="+mn-ea"/>
              <a:cs typeface="+mn-cs"/>
            </a:rPr>
            <a:t>Gnim</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Halfling, you instead choose an Additional Language. Halflings in the Realms don't really have a native tongue, per se.</a:t>
          </a:r>
        </a:p>
        <a:p>
          <a:pPr rtl="0" fontAlgn="ctr"/>
          <a:r>
            <a:rPr lang="uk-UA" sz="1100">
              <a:solidFill>
                <a:schemeClr val="dk1"/>
              </a:solidFill>
              <a:effectLst/>
              <a:latin typeface="+mn-lt"/>
              <a:ea typeface="+mn-ea"/>
              <a:cs typeface="+mn-cs"/>
            </a:rPr>
            <a:t>Orc, you gain </a:t>
          </a:r>
          <a:r>
            <a:rPr lang="uk-UA" sz="1100" i="1">
              <a:solidFill>
                <a:schemeClr val="dk1"/>
              </a:solidFill>
              <a:effectLst/>
              <a:latin typeface="+mn-lt"/>
              <a:ea typeface="+mn-ea"/>
              <a:cs typeface="+mn-cs"/>
            </a:rPr>
            <a:t>Daraktan</a:t>
          </a:r>
          <a:r>
            <a:rPr lang="uk-UA" sz="1100">
              <a:solidFill>
                <a:schemeClr val="dk1"/>
              </a:solidFill>
              <a:effectLst/>
              <a:latin typeface="+mn-lt"/>
              <a:ea typeface="+mn-ea"/>
              <a:cs typeface="+mn-cs"/>
            </a:rPr>
            <a:t>.</a:t>
          </a:r>
        </a:p>
        <a:p>
          <a:r>
            <a:rPr lang="en-US" sz="1200" b="1">
              <a:solidFill>
                <a:srgbClr val="58170D"/>
              </a:solidFill>
              <a:effectLst/>
              <a:latin typeface="+mn-lt"/>
              <a:ea typeface="+mn-ea"/>
              <a:cs typeface="+mn-cs"/>
            </a:rPr>
            <a:t>The Common Tongue</a:t>
          </a:r>
          <a:endParaRPr lang="ru-RU" sz="1200" b="1">
            <a:solidFill>
              <a:srgbClr val="58170D"/>
            </a:solidFill>
            <a:effectLst/>
          </a:endParaRPr>
        </a:p>
        <a:p>
          <a:r>
            <a:rPr lang="en-US" sz="1100">
              <a:solidFill>
                <a:schemeClr val="dk1"/>
              </a:solidFill>
              <a:effectLst/>
              <a:latin typeface="+mn-lt"/>
              <a:ea typeface="+mn-ea"/>
              <a:cs typeface="+mn-cs"/>
            </a:rPr>
            <a: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a:t>
          </a:r>
          <a:endParaRPr lang="ru-RU">
            <a:effectLst/>
          </a:endParaRPr>
        </a:p>
        <a:p>
          <a:r>
            <a:rPr lang="en-US" sz="1100">
              <a:solidFill>
                <a:schemeClr val="dk1"/>
              </a:solidFill>
              <a:effectLst/>
              <a:latin typeface="+mn-lt"/>
              <a:ea typeface="+mn-ea"/>
              <a:cs typeface="+mn-cs"/>
            </a:rPr>
            <a:t>The great advantage of Common, of course, is its prevalence. Everybody in the Heartlands speaks Chondathan, and thus speaks Common well enough to get by in any but the most esoteric conversations. Even in remote areas, just about everybody knows enough Common to speak it badly.</a:t>
          </a:r>
          <a:endParaRPr lang="ru-RU">
            <a:effectLst/>
          </a:endParaRPr>
        </a:p>
        <a:p>
          <a:r>
            <a:rPr lang="en-US" sz="1100">
              <a:solidFill>
                <a:schemeClr val="dk1"/>
              </a:solidFill>
              <a:effectLst/>
              <a:latin typeface="+mn-lt"/>
              <a:ea typeface="+mn-ea"/>
              <a:cs typeface="+mn-cs"/>
            </a:rPr>
            <a:t>For the purposes of electronic games and film, it's simplest to assume that Common is English, and that everyone uses it as their everyday language. Other languages might be used to inform an accent or provide a necessary language barrier.</a:t>
          </a:r>
          <a:br>
            <a:rPr lang="en-US" sz="1100">
              <a:solidFill>
                <a:schemeClr val="dk1"/>
              </a:solidFill>
              <a:effectLst/>
              <a:latin typeface="+mn-lt"/>
              <a:ea typeface="+mn-ea"/>
              <a:cs typeface="+mn-cs"/>
            </a:rPr>
          </a:br>
          <a:r>
            <a:rPr lang="en-US" sz="1200" b="1">
              <a:solidFill>
                <a:srgbClr val="58170D"/>
              </a:solidFill>
              <a:effectLst/>
              <a:latin typeface="+mn-lt"/>
              <a:ea typeface="+mn-ea"/>
              <a:cs typeface="+mn-cs"/>
            </a:rPr>
            <a:t>Alphabets</a:t>
          </a:r>
          <a:r>
            <a:rPr lang="en-US" sz="1100">
              <a:solidFill>
                <a:schemeClr val="dk1"/>
              </a:solidFill>
              <a:effectLst/>
              <a:latin typeface="+mn-lt"/>
              <a:ea typeface="+mn-ea"/>
              <a:cs typeface="+mn-cs"/>
            </a:rPr>
            <a:t>	</a:t>
          </a:r>
          <a:endParaRPr lang="ru-RU">
            <a:effectLst/>
          </a:endParaRPr>
        </a:p>
        <a:p>
          <a:r>
            <a:rPr lang="en-US" sz="1100">
              <a:solidFill>
                <a:schemeClr val="dk1"/>
              </a:solidFill>
              <a:effectLst/>
              <a:latin typeface="+mn-lt"/>
              <a:ea typeface="+mn-ea"/>
              <a:cs typeface="+mn-cs"/>
            </a:rPr>
            <a:t>The language symbology of earth—be it the Roman letters of English, the hieroglyphs of Egypt, or kanji—does not exist in the Forgotten Realms. There are alalogous written languages of symbol for many cultures (Egyptian, Chinese, Mayan, and so on), but they are not the same. Even though that is true, for electronic games and other products where consumers must be able to read elements, you should probably use English. In any event, none of the fantasy languages have been developed into true languages (although we do have some words and phrases worked out for many of them).</a:t>
          </a:r>
          <a:endParaRPr lang="ru-RU">
            <a:effectLst/>
          </a:endParaRPr>
        </a:p>
        <a:p>
          <a:r>
            <a:rPr lang="en-US" sz="1100" b="1" i="1">
              <a:solidFill>
                <a:schemeClr val="dk1"/>
              </a:solidFill>
              <a:effectLst/>
              <a:latin typeface="+mn-lt"/>
              <a:ea typeface="+mn-ea"/>
              <a:cs typeface="+mn-cs"/>
            </a:rPr>
            <a:t>Thorass: </a:t>
          </a:r>
          <a:r>
            <a:rPr lang="en-US" sz="1100">
              <a:solidFill>
                <a:schemeClr val="dk1"/>
              </a:solidFill>
              <a:effectLst/>
              <a:latin typeface="+mn-lt"/>
              <a:ea typeface="+mn-ea"/>
              <a:cs typeface="+mn-cs"/>
            </a:rPr>
            <a:t>Thorass is the direct ancestor of today's Common tongue as a spoken language. Though no one speaks Thorass anymore, its alphabet survives as the alphabet of Common and many other tongues.</a:t>
          </a:r>
        </a:p>
        <a:p>
          <a:endParaRPr lang="en-US" sz="1100">
            <a:solidFill>
              <a:schemeClr val="dk1"/>
            </a:solidFill>
            <a:effectLst/>
            <a:latin typeface="+mn-lt"/>
            <a:ea typeface="+mn-ea"/>
            <a:cs typeface="+mn-cs"/>
          </a:endParaRPr>
        </a:p>
        <a:p>
          <a:r>
            <a:rPr lang="en-US" sz="1400">
              <a:solidFill>
                <a:schemeClr val="dk1"/>
              </a:solidFill>
              <a:effectLst/>
              <a:latin typeface="Thorass" panose="02000000000000000000" pitchFamily="2" charset="0"/>
              <a:ea typeface="+mn-ea"/>
              <a:cs typeface="+mn-cs"/>
            </a:rPr>
            <a:t>Loren ipsum</a:t>
          </a:r>
          <a:endParaRPr lang="en-US" sz="1100">
            <a:solidFill>
              <a:schemeClr val="dk1"/>
            </a:solidFill>
            <a:effectLst/>
            <a:latin typeface="Thorass" panose="02000000000000000000" pitchFamily="2" charset="0"/>
            <a:ea typeface="+mn-ea"/>
            <a:cs typeface="+mn-cs"/>
          </a:endParaRPr>
        </a:p>
        <a:p>
          <a:endParaRPr lang="ru-RU">
            <a:effectLst/>
          </a:endParaRPr>
        </a:p>
        <a:p>
          <a:r>
            <a:rPr lang="en-US" sz="1100" b="1" i="1">
              <a:solidFill>
                <a:schemeClr val="dk1"/>
              </a:solidFill>
              <a:effectLst/>
              <a:latin typeface="+mn-lt"/>
              <a:ea typeface="+mn-ea"/>
              <a:cs typeface="+mn-cs"/>
            </a:rPr>
            <a:t>Espruar: </a:t>
          </a:r>
          <a:r>
            <a:rPr lang="en-US" sz="1100">
              <a:solidFill>
                <a:schemeClr val="dk1"/>
              </a:solidFill>
              <a:effectLst/>
              <a:latin typeface="+mn-lt"/>
              <a:ea typeface="+mn-ea"/>
              <a:cs typeface="+mn-cs"/>
            </a:rPr>
            <a:t>Espruar is the moon elven alphabet. It was adopted by sun elves, drow, and the other elven peoples thousands of years ago.</a:t>
          </a:r>
        </a:p>
        <a:p>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Elf Alphabet" panose="020B0600020202020204" pitchFamily="34" charset="0"/>
              <a:ea typeface="+mn-ea"/>
              <a:cs typeface="+mn-cs"/>
            </a:rPr>
            <a:t>Loren ipsum</a:t>
          </a:r>
          <a:endParaRPr lang="ru-RU">
            <a:effectLst/>
          </a:endParaRPr>
        </a:p>
        <a:p>
          <a:endParaRPr lang="en-US" sz="1100">
            <a:solidFill>
              <a:schemeClr val="dk1"/>
            </a:solidFill>
            <a:effectLst/>
            <a:latin typeface="+mn-lt"/>
            <a:ea typeface="+mn-ea"/>
            <a:cs typeface="+mn-cs"/>
          </a:endParaRPr>
        </a:p>
        <a:p>
          <a:endParaRPr lang="ru-RU">
            <a:effectLst/>
          </a:endParaRPr>
        </a:p>
        <a:p>
          <a:r>
            <a:rPr lang="en-US" sz="1100" b="1" i="1">
              <a:solidFill>
                <a:schemeClr val="dk1"/>
              </a:solidFill>
              <a:effectLst/>
              <a:latin typeface="+mn-lt"/>
              <a:ea typeface="+mn-ea"/>
              <a:cs typeface="+mn-cs"/>
            </a:rPr>
            <a:t>Dethek: </a:t>
          </a:r>
          <a:r>
            <a:rPr lang="en-US" sz="1100">
              <a:solidFill>
                <a:schemeClr val="dk1"/>
              </a:solidFill>
              <a:effectLst/>
              <a:latin typeface="+mn-lt"/>
              <a:ea typeface="+mn-ea"/>
              <a:cs typeface="+mn-cs"/>
            </a:rPr>
            <a:t>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a:t>
          </a:r>
        </a:p>
        <a:p>
          <a:endParaRPr lang="en-US" sz="1100">
            <a:solidFill>
              <a:schemeClr val="dk1"/>
            </a:solidFill>
            <a:effectLst/>
            <a:latin typeface="+mn-lt"/>
            <a:ea typeface="+mn-ea"/>
            <a:cs typeface="+mn-cs"/>
          </a:endParaRPr>
        </a:p>
        <a:p>
          <a:r>
            <a:rPr lang="en-US" sz="1100">
              <a:solidFill>
                <a:schemeClr val="dk1"/>
              </a:solidFill>
              <a:effectLst/>
              <a:latin typeface="Dethek" pitchFamily="2" charset="0"/>
              <a:ea typeface="+mn-ea"/>
              <a:cs typeface="+mn-cs"/>
            </a:rPr>
            <a:t>Lorem ipsum</a:t>
          </a:r>
        </a:p>
        <a:p>
          <a:endParaRPr lang="en-US" sz="1100">
            <a:solidFill>
              <a:schemeClr val="dk1"/>
            </a:solidFill>
            <a:effectLst/>
            <a:latin typeface="+mn-lt"/>
            <a:ea typeface="+mn-ea"/>
            <a:cs typeface="+mn-cs"/>
          </a:endParaRPr>
        </a:p>
        <a:p>
          <a:endParaRPr lang="ru-RU">
            <a:effectLst/>
          </a:endParaRPr>
        </a:p>
        <a:p>
          <a:r>
            <a:rPr lang="en-US" sz="1100" b="1" i="1">
              <a:solidFill>
                <a:schemeClr val="dk1"/>
              </a:solidFill>
              <a:effectLst/>
              <a:latin typeface="+mn-lt"/>
              <a:ea typeface="+mn-ea"/>
              <a:cs typeface="+mn-cs"/>
            </a:rPr>
            <a:t>Others: </a:t>
          </a:r>
          <a:r>
            <a:rPr lang="en-US" sz="1100">
              <a:solidFill>
                <a:schemeClr val="dk1"/>
              </a:solidFill>
              <a:effectLst/>
              <a:latin typeface="+mn-lt"/>
              <a:ea typeface="+mn-ea"/>
              <a:cs typeface="+mn-cs"/>
            </a:rPr>
            <a:t>There are also scripts for Draconic, Celestial, and Infernal.</a:t>
          </a:r>
        </a:p>
        <a:p>
          <a:endParaRPr lang="en-US" sz="1100">
            <a:solidFill>
              <a:schemeClr val="dk1"/>
            </a:solidFill>
            <a:effectLst/>
            <a:latin typeface="+mn-lt"/>
            <a:ea typeface="+mn-ea"/>
            <a:cs typeface="+mn-cs"/>
          </a:endParaRPr>
        </a:p>
        <a:p>
          <a:r>
            <a:rPr lang="en-US" sz="1400">
              <a:solidFill>
                <a:schemeClr val="dk1"/>
              </a:solidFill>
              <a:effectLst/>
              <a:latin typeface="Iokharic" panose="02000500000000000000" pitchFamily="2" charset="0"/>
              <a:ea typeface="+mn-ea"/>
              <a:cs typeface="+mn-cs"/>
            </a:rPr>
            <a:t>Lorem</a:t>
          </a:r>
          <a:r>
            <a:rPr lang="en-US" sz="1400" baseline="0">
              <a:solidFill>
                <a:schemeClr val="dk1"/>
              </a:solidFill>
              <a:effectLst/>
              <a:latin typeface="Iokharic" panose="02000500000000000000" pitchFamily="2" charset="0"/>
              <a:ea typeface="+mn-ea"/>
              <a:cs typeface="+mn-cs"/>
            </a:rPr>
            <a:t> Ipsum</a:t>
          </a:r>
          <a:endParaRPr lang="en-US">
            <a:effectLst/>
          </a:endParaRPr>
        </a:p>
        <a:p>
          <a:endParaRPr lang="en-US" sz="1100">
            <a:effectLst/>
          </a:endParaRPr>
        </a:p>
        <a:p>
          <a:r>
            <a:rPr lang="en-US" sz="1100">
              <a:solidFill>
                <a:schemeClr val="dk1"/>
              </a:solidFill>
              <a:effectLst/>
              <a:latin typeface="Celestia Antiqua" panose="02000503060000020004" pitchFamily="2" charset="0"/>
              <a:ea typeface="+mn-ea"/>
              <a:cs typeface="+mn-cs"/>
            </a:rPr>
            <a:t>Lorem</a:t>
          </a:r>
          <a:r>
            <a:rPr lang="en-US" sz="1100" baseline="0">
              <a:solidFill>
                <a:schemeClr val="dk1"/>
              </a:solidFill>
              <a:effectLst/>
              <a:latin typeface="Celestia Antiqua" panose="02000503060000020004" pitchFamily="2" charset="0"/>
              <a:ea typeface="+mn-ea"/>
              <a:cs typeface="+mn-cs"/>
            </a:rPr>
            <a:t> Ipsum</a:t>
          </a:r>
        </a:p>
        <a:p>
          <a:endParaRPr lang="en-US" sz="1100" baseline="0">
            <a:solidFill>
              <a:schemeClr val="dk1"/>
            </a:solidFill>
            <a:effectLst/>
            <a:latin typeface="Celestia Antiqua" panose="02000503060000020004" pitchFamily="2" charset="0"/>
            <a:ea typeface="+mn-ea"/>
            <a:cs typeface="+mn-cs"/>
          </a:endParaRPr>
        </a:p>
        <a:p>
          <a:r>
            <a:rPr lang="en-US" sz="1400" baseline="0">
              <a:solidFill>
                <a:schemeClr val="dk1"/>
              </a:solidFill>
              <a:effectLst/>
              <a:latin typeface="Barazhad" panose="02000500000000000000" pitchFamily="2" charset="0"/>
              <a:ea typeface="+mn-ea"/>
              <a:cs typeface="+mn-cs"/>
            </a:rPr>
            <a:t>Lorem Ipsum</a:t>
          </a:r>
          <a:endParaRPr lang="uk-UA" sz="1100">
            <a:latin typeface="Hymmnos" panose="020B0600000000000000" pitchFamily="34" charset="0"/>
          </a:endParaRPr>
        </a:p>
      </xdr:txBody>
    </xdr:sp>
    <xdr:clientData/>
  </xdr:oneCellAnchor>
  <xdr:twoCellAnchor>
    <xdr:from>
      <xdr:col>25</xdr:col>
      <xdr:colOff>13188</xdr:colOff>
      <xdr:row>10</xdr:row>
      <xdr:rowOff>38099</xdr:rowOff>
    </xdr:from>
    <xdr:to>
      <xdr:col>32</xdr:col>
      <xdr:colOff>424523</xdr:colOff>
      <xdr:row>52</xdr:row>
      <xdr:rowOff>114300</xdr:rowOff>
    </xdr:to>
    <xdr:sp macro="" textlink="">
      <xdr:nvSpPr>
        <xdr:cNvPr id="3" name="TextBox 2">
          <a:extLst>
            <a:ext uri="{FF2B5EF4-FFF2-40B4-BE49-F238E27FC236}">
              <a16:creationId xmlns:a16="http://schemas.microsoft.com/office/drawing/2014/main" id="{00000000-0008-0000-2F00-000003000000}"/>
            </a:ext>
          </a:extLst>
        </xdr:cNvPr>
        <xdr:cNvSpPr txBox="1"/>
      </xdr:nvSpPr>
      <xdr:spPr>
        <a:xfrm>
          <a:off x="21056111" y="2302118"/>
          <a:ext cx="4668277" cy="8670682"/>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endParaRPr lang="uk-UA" sz="1100"/>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16</xdr:row>
      <xdr:rowOff>0</xdr:rowOff>
    </xdr:from>
    <xdr:ext cx="152400" cy="152400"/>
    <xdr:pic>
      <xdr:nvPicPr>
        <xdr:cNvPr id="2" name="Рисунок 1" descr="C:\Users\avpal\AppData\Local\Temp\msohtmlclip1\02\clip_image001.gif">
          <a:hlinkClick xmlns:r="http://schemas.openxmlformats.org/officeDocument/2006/relationships" r:id="rId1"/>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57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20</xdr:row>
      <xdr:rowOff>0</xdr:rowOff>
    </xdr:from>
    <xdr:ext cx="152400" cy="152400"/>
    <xdr:pic>
      <xdr:nvPicPr>
        <xdr:cNvPr id="3" name="Рисунок 2" descr="C:\Users\avpal\AppData\Local\Temp\msohtmlclip1\02\clip_image001.gif">
          <a:hlinkClick xmlns:r="http://schemas.openxmlformats.org/officeDocument/2006/relationships" r:id="rId3"/>
          <a:extLst>
            <a:ext uri="{FF2B5EF4-FFF2-40B4-BE49-F238E27FC236}">
              <a16:creationId xmlns:a16="http://schemas.microsoft.com/office/drawing/2014/main" id="{00000000-0008-0000-2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533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27</xdr:row>
      <xdr:rowOff>0</xdr:rowOff>
    </xdr:from>
    <xdr:ext cx="152400" cy="152400"/>
    <xdr:pic>
      <xdr:nvPicPr>
        <xdr:cNvPr id="4" name="Рисунок 3" descr="C:\Users\avpal\AppData\Local\Temp\msohtmlclip1\02\clip_image001.gif">
          <a:hlinkClick xmlns:r="http://schemas.openxmlformats.org/officeDocument/2006/relationships" r:id="rId4"/>
          <a:extLst>
            <a:ext uri="{FF2B5EF4-FFF2-40B4-BE49-F238E27FC236}">
              <a16:creationId xmlns:a16="http://schemas.microsoft.com/office/drawing/2014/main" id="{00000000-0008-0000-2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609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108</xdr:col>
      <xdr:colOff>485775</xdr:colOff>
      <xdr:row>14</xdr:row>
      <xdr:rowOff>590550</xdr:rowOff>
    </xdr:from>
    <xdr:ext cx="57150" cy="142875"/>
    <xdr:sp macro="" textlink="">
      <xdr:nvSpPr>
        <xdr:cNvPr id="32773" name="Text Box 5">
          <a:extLst>
            <a:ext uri="{FF2B5EF4-FFF2-40B4-BE49-F238E27FC236}">
              <a16:creationId xmlns:a16="http://schemas.microsoft.com/office/drawing/2014/main" id="{00000000-0008-0000-2D00-000005800000}"/>
            </a:ext>
          </a:extLst>
        </xdr:cNvPr>
        <xdr:cNvSpPr txBox="1">
          <a:spLocks noChangeArrowheads="1"/>
        </xdr:cNvSpPr>
      </xdr:nvSpPr>
      <xdr:spPr bwMode="auto">
        <a:xfrm>
          <a:off x="76742925" y="7429500"/>
          <a:ext cx="571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850" b="0" i="0" u="none" strike="noStrike" baseline="0">
              <a:solidFill>
                <a:srgbClr val="000000"/>
              </a:solidFill>
              <a:latin typeface="Calibri"/>
              <a:cs typeface="Calibri"/>
            </a:rPr>
            <a:t>6</a:t>
          </a:r>
        </a:p>
      </xdr:txBody>
    </xdr:sp>
    <xdr:clientData/>
  </xdr:oneCellAnchor>
  <xdr:oneCellAnchor>
    <xdr:from>
      <xdr:col>108</xdr:col>
      <xdr:colOff>485775</xdr:colOff>
      <xdr:row>17</xdr:row>
      <xdr:rowOff>200025</xdr:rowOff>
    </xdr:from>
    <xdr:ext cx="57150" cy="152400"/>
    <xdr:sp macro="" textlink="">
      <xdr:nvSpPr>
        <xdr:cNvPr id="32771" name="Text Box 3">
          <a:extLst>
            <a:ext uri="{FF2B5EF4-FFF2-40B4-BE49-F238E27FC236}">
              <a16:creationId xmlns:a16="http://schemas.microsoft.com/office/drawing/2014/main" id="{00000000-0008-0000-2D00-000003800000}"/>
            </a:ext>
          </a:extLst>
        </xdr:cNvPr>
        <xdr:cNvSpPr txBox="1">
          <a:spLocks noChangeArrowheads="1"/>
        </xdr:cNvSpPr>
      </xdr:nvSpPr>
      <xdr:spPr bwMode="auto">
        <a:xfrm>
          <a:off x="76742925" y="8639175"/>
          <a:ext cx="571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850" b="0" i="0" u="none" strike="noStrike" baseline="0">
              <a:solidFill>
                <a:srgbClr val="000000"/>
              </a:solidFill>
              <a:latin typeface="Calibri"/>
              <a:cs typeface="Calibri"/>
            </a:rPr>
            <a:t>5</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00000000}" name="Таблиця74" displayName="Таблиця74" ref="A7:I183" totalsRowShown="0" headerRowDxfId="1110" dataDxfId="1109" tableBorderDxfId="1108">
  <autoFilter ref="A7:I183" xr:uid="{00000000-0009-0000-0100-00004A000000}"/>
  <tableColumns count="9">
    <tableColumn id="1" xr3:uid="{00000000-0010-0000-0000-000001000000}" name="TOTAL" dataDxfId="1107"/>
    <tableColumn id="2" xr3:uid="{00000000-0010-0000-0000-000002000000}" name="Стовпець1" dataDxfId="1106"/>
    <tableColumn id="3" xr3:uid="{00000000-0010-0000-0000-000003000000}" name="NAME" dataDxfId="1105"/>
    <tableColumn id="4" xr3:uid="{00000000-0010-0000-0000-000004000000}" name="CHURCH / SOCIETY" dataDxfId="1104"/>
    <tableColumn id="5" xr3:uid="{00000000-0010-0000-0000-000005000000}" name="DESCRIPTION" dataDxfId="1103"/>
    <tableColumn id="6" xr3:uid="{00000000-0010-0000-0000-000006000000}" name="REGULARITY / MONTH" dataDxfId="1102"/>
    <tableColumn id="7" xr3:uid="{00000000-0010-0000-0000-000007000000}" name="DAY OF MONTH" dataDxfId="1101"/>
    <tableColumn id="8" xr3:uid="{00000000-0010-0000-0000-000008000000}" name="MISC1" dataDxfId="1100"/>
    <tableColumn id="9" xr3:uid="{00000000-0010-0000-0000-000009000000}" name="TYPE" dataDxfId="1099"/>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01000000}" name="Таблиця77" displayName="Таблиця77" ref="A1:J7" totalsRowShown="0" headerRowDxfId="1098" dataDxfId="1096" headerRowBorderDxfId="1097" tableBorderDxfId="1095" totalsRowBorderDxfId="1094" headerRowCellStyle="Звичайний 5" dataCellStyle="Звичайний 5">
  <autoFilter ref="A1:J7" xr:uid="{00000000-0009-0000-0100-00004D000000}"/>
  <tableColumns count="10">
    <tableColumn id="1" xr3:uid="{00000000-0010-0000-0100-000001000000}" name="Ward" dataDxfId="1093" dataCellStyle="Звичайний 5"/>
    <tableColumn id="2" xr3:uid="{00000000-0010-0000-0100-000002000000}" name="Colors and Mascot" dataDxfId="1092" dataCellStyle="Звичайний 5"/>
    <tableColumn id="3" xr3:uid="{00000000-0010-0000-0100-000003000000}" name="Temples" dataDxfId="1091" dataCellStyle="Звичайний 5"/>
    <tableColumn id="4" xr3:uid="{00000000-0010-0000-0100-000004000000}" name="Sites" dataDxfId="1090" dataCellStyle="Звичайний 5"/>
    <tableColumn id="5" xr3:uid="{00000000-0010-0000-0100-000005000000}" name="Inns" dataDxfId="1089" dataCellStyle="Звичайний 5"/>
    <tableColumn id="6" xr3:uid="{00000000-0010-0000-0100-000006000000}" name="Taverns" dataDxfId="1088" dataCellStyle="Звичайний 5"/>
    <tableColumn id="7" xr3:uid="{00000000-0010-0000-0100-000007000000}" name="Residents" dataDxfId="1087" dataCellStyle="Звичайний 5"/>
    <tableColumn id="8" xr3:uid="{00000000-0010-0000-0100-000008000000}" name="Wizards" dataDxfId="1086" dataCellStyle="Звичайний 5"/>
    <tableColumn id="9" xr3:uid="{00000000-0010-0000-0100-000009000000}" name="Business" dataDxfId="1085" dataCellStyle="Звичайний 5"/>
    <tableColumn id="10" xr3:uid="{00000000-0010-0000-0100-00000A000000}" name="Guilds" dataDxfId="1084" dataCellStyle="Звичайний 5"/>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02000000}" name="Таблиця109" displayName="Таблиця109" ref="A9:C28" totalsRowShown="0">
  <autoFilter ref="A9:C28" xr:uid="{00000000-0009-0000-0100-00006D000000}"/>
  <tableColumns count="3">
    <tableColumn id="1" xr3:uid="{00000000-0010-0000-0200-000001000000}" name="Ward"/>
    <tableColumn id="2" xr3:uid="{00000000-0010-0000-0200-000002000000}" name="Neighborhood"/>
    <tableColumn id="3" xr3:uid="{00000000-0010-0000-0200-000003000000}" name="Streets  or Courts"/>
  </tableColumns>
  <tableStyleInfo name="TableStyleMedium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03000000}" name="Таблиця138" displayName="Таблиця138" ref="A30:G37" totalsRowShown="0" headerRowDxfId="1083" headerRowCellStyle="Звичайний 5" dataCellStyle="Звичайний 5">
  <autoFilter ref="A30:G37" xr:uid="{00000000-0009-0000-0100-00008A000000}"/>
  <tableColumns count="7">
    <tableColumn id="1" xr3:uid="{00000000-0010-0000-0300-000001000000}" name="Lifestyle" dataCellStyle="Звичайний 5"/>
    <tableColumn id="2" xr3:uid="{00000000-0010-0000-0300-000002000000}" name="Castle Ward" dataCellStyle="Звичайний 5"/>
    <tableColumn id="3" xr3:uid="{00000000-0010-0000-0300-000003000000}" name="Dock Ward" dataCellStyle="Звичайний 5"/>
    <tableColumn id="4" xr3:uid="{00000000-0010-0000-0300-000004000000}" name="North Ward" dataCellStyle="Звичайний 5"/>
    <tableColumn id="5" xr3:uid="{00000000-0010-0000-0300-000005000000}" name="Sea Ward" dataCellStyle="Звичайний 5"/>
    <tableColumn id="6" xr3:uid="{00000000-0010-0000-0300-000006000000}" name="Southern Ward" dataCellStyle="Звичайний 5"/>
    <tableColumn id="7" xr3:uid="{00000000-0010-0000-0300-000007000000}" name="Trades Ward" dataCellStyle="Звичайний 5"/>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04000000}" name="Таблиця143" displayName="Таблиця143" ref="L1:O234" totalsRowShown="0" headerRowDxfId="1082" headerRowCellStyle="Звичайний 3" dataCellStyle="Звичайний 5">
  <autoFilter ref="L1:O234" xr:uid="{00000000-0009-0000-0100-00008F000000}"/>
  <tableColumns count="4">
    <tableColumn id="1" xr3:uid="{00000000-0010-0000-0400-000001000000}" name="Name" dataCellStyle="Звичайний 5"/>
    <tableColumn id="2" xr3:uid="{00000000-0010-0000-0400-000002000000}" name="Ward" dataCellStyle="Звичайний 5"/>
    <tableColumn id="3" xr3:uid="{00000000-0010-0000-0400-000003000000}" name="Type" dataCellStyle="Звичайний 5"/>
    <tableColumn id="6" xr3:uid="{00000000-0010-0000-0400-000006000000}" name="Notes" dataCellStyle="Звичайний 5"/>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Таблиця4" displayName="Таблиця4" ref="A2:AV796" totalsRowShown="0" headerRowDxfId="1081" dataDxfId="1080">
  <autoFilter ref="A2:AV796" xr:uid="{00000000-0009-0000-0100-000004000000}"/>
  <sortState xmlns:xlrd2="http://schemas.microsoft.com/office/spreadsheetml/2017/richdata2" ref="A3:AU777">
    <sortCondition ref="I2"/>
  </sortState>
  <tableColumns count="48">
    <tableColumn id="1" xr3:uid="{00000000-0010-0000-0500-000001000000}" name="ALLTEXT" dataDxfId="1079"/>
    <tableColumn id="2" xr3:uid="{00000000-0010-0000-0500-000002000000}" name="TAG" dataDxfId="1078"/>
    <tableColumn id="3" xr3:uid="{00000000-0010-0000-0500-000003000000}" name="Building" dataDxfId="1077"/>
    <tableColumn id="4" xr3:uid="{00000000-0010-0000-0500-000004000000}" name="TYPE" dataDxfId="1076"/>
    <tableColumn id="5" xr3:uid="{00000000-0010-0000-0500-000005000000}" name="CLASS" dataDxfId="1075"/>
    <tableColumn id="6" xr3:uid="{00000000-0010-0000-0500-000006000000}" name="TAG2" dataDxfId="1074"/>
    <tableColumn id="7" xr3:uid="{00000000-0010-0000-0500-000007000000}" name="BUILDING3" dataDxfId="1073"/>
    <tableColumn id="8" xr3:uid="{00000000-0010-0000-0500-000008000000}" name="BUILDING NAME" dataDxfId="1072"/>
    <tableColumn id="9" xr3:uid="{00000000-0010-0000-0500-000009000000}" name="WARD" dataDxfId="1071"/>
    <tableColumn id="44" xr3:uid="{00000000-0010-0000-0500-00002C000000}" name="ADDRESS" dataDxfId="1070"/>
    <tableColumn id="10" xr3:uid="{00000000-0010-0000-0500-00000A000000}" name="USAGE" dataDxfId="1069"/>
    <tableColumn id="18" xr3:uid="{00000000-0010-0000-0500-000012000000}" name="BUILDING TYPE" dataDxfId="1068"/>
    <tableColumn id="11" xr3:uid="{00000000-0010-0000-0500-00000B000000}" name="BUILDING CLASS" dataDxfId="1067"/>
    <tableColumn id="12" xr3:uid="{00000000-0010-0000-0500-00000C000000}" name="NUMBER OF FLOORS" dataDxfId="1066"/>
    <tableColumn id="60" xr3:uid="{00000000-0010-0000-0500-00003C000000}" name="OWNER" dataDxfId="1065"/>
    <tableColumn id="66" xr3:uid="{00000000-0010-0000-0500-000042000000}" name="C - COINS - COST" dataDxfId="1064"/>
    <tableColumn id="65" xr3:uid="{00000000-0010-0000-0500-000041000000}" name="A - TANKARDS - Drinks" dataDxfId="1063"/>
    <tableColumn id="64" xr3:uid="{00000000-0010-0000-0500-000040000000}" name="P - PIPES - hospitality" dataDxfId="1062"/>
    <tableColumn id="63" xr3:uid="{00000000-0010-0000-0500-00003F000000}" name="D - DAGGERS - danger level" dataDxfId="1061"/>
    <tableColumn id="62" xr3:uid="{00000000-0010-0000-0500-00003E000000}" name="Total" dataDxfId="1060">
      <calculatedColumnFormula>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calculatedColumnFormula>
    </tableColumn>
    <tableColumn id="13" xr3:uid="{00000000-0010-0000-0500-00000D000000}" name="NOTES" dataDxfId="1059"/>
    <tableColumn id="47" xr3:uid="{00000000-0010-0000-0500-00002F000000}" name="FR WIKI LINK" dataDxfId="1058"/>
    <tableColumn id="45" xr3:uid="{00000000-0010-0000-0500-00002D000000}" name="Business type" dataDxfId="1057"/>
    <tableColumn id="35" xr3:uid="{00000000-0010-0000-0500-000023000000}" name="Markup " dataDxfId="1056"/>
    <tableColumn id="34" xr3:uid="{00000000-0010-0000-0500-000022000000}" name="Resale Value" dataDxfId="1055"/>
    <tableColumn id="17" xr3:uid="{00000000-0010-0000-0500-000011000000}" name="Стовпець2" dataDxfId="1054"/>
    <tableColumn id="14" xr3:uid="{00000000-0010-0000-0500-00000E000000}" name="DESCRIPTION 1" dataDxfId="1053"/>
    <tableColumn id="48" xr3:uid="{00000000-0010-0000-0500-000030000000}" name="WEALTH (IF APPLICABLE)" dataDxfId="1052">
      <calculatedColumnFormula>Таблиця4[[#This Row],[WEALTH]]</calculatedColumnFormula>
    </tableColumn>
    <tableColumn id="49" xr3:uid="{00000000-0010-0000-0500-000031000000}" name="DM Notes" dataDxfId="1051"/>
    <tableColumn id="54" xr3:uid="{00000000-0010-0000-0500-000036000000}" name="DESCRIPTION 2" dataDxfId="1050">
      <calculatedColumnFormula>Таблиця4[[#This Row],[DESCRIPTION 3]]</calculatedColumnFormula>
    </tableColumn>
    <tableColumn id="53" xr3:uid="{00000000-0010-0000-0500-000035000000}" name="Owner/Specific NPCs" dataDxfId="1049">
      <calculatedColumnFormula>Таблиця4[[#This Row],[Owner/Specific NPCs3]]</calculatedColumnFormula>
    </tableColumn>
    <tableColumn id="52" xr3:uid="{00000000-0010-0000-0500-000034000000}" name="Additional Notes" dataDxfId="1048"/>
    <tableColumn id="15" xr3:uid="{00000000-0010-0000-0500-00000F000000}" name="NOTES 5E" dataDxfId="1047"/>
    <tableColumn id="57" xr3:uid="{00000000-0010-0000-0500-000039000000}" name="SOURCE" dataDxfId="1046"/>
    <tableColumn id="24" xr3:uid="{00000000-0010-0000-0500-000018000000}" name="Стовпець194" dataDxfId="1045"/>
    <tableColumn id="25" xr3:uid="{00000000-0010-0000-0500-000019000000}" name="GUILD" dataDxfId="1044"/>
    <tableColumn id="26" xr3:uid="{00000000-0010-0000-0500-00001A000000}" name="Стовпець19" dataDxfId="1043"/>
    <tableColumn id="27" xr3:uid="{00000000-0010-0000-0500-00001B000000}" name="LOREMASTER" dataDxfId="1042"/>
    <tableColumn id="28" xr3:uid="{00000000-0010-0000-0500-00001C000000}" name="Стовпець1942" dataDxfId="1041"/>
    <tableColumn id="39" xr3:uid="{00000000-0010-0000-0500-000027000000}" name="CONTRIBUTOR" dataDxfId="1040">
      <calculatedColumnFormula>IFERROR(INDEX(#REF!,MATCH(Таблиця4[[#This Row],[BUILDING NAME]],#REF!,0),1),"")</calculatedColumnFormula>
    </tableColumn>
    <tableColumn id="40" xr3:uid="{00000000-0010-0000-0500-000028000000}" name="WEALTH" dataDxfId="1039">
      <calculatedColumnFormula>IFERROR(INDEX(#REF!,MATCH(Таблиця4[[#This Row],[BUILDING NAME]],#REF!,0),1),"")</calculatedColumnFormula>
    </tableColumn>
    <tableColumn id="41" xr3:uid="{00000000-0010-0000-0500-000029000000}" name="DM NOTES LW" dataDxfId="1038">
      <calculatedColumnFormula>IFERROR(INDEX(#REF!,MATCH(Таблиця4[[#This Row],[BUILDING NAME]],#REF!,0),1),"")</calculatedColumnFormula>
    </tableColumn>
    <tableColumn id="59" xr3:uid="{00000000-0010-0000-0500-00003B000000}" name="DESCRIPTION 3" dataDxfId="1037">
      <calculatedColumnFormula>IFERROR(INDEX(#REF!,MATCH(Таблиця4[[#This Row],[BUILDING NAME]],#REF!,0),1),"")</calculatedColumnFormula>
    </tableColumn>
    <tableColumn id="58" xr3:uid="{00000000-0010-0000-0500-00003A000000}" name="Owner/Specific NPCs3" dataDxfId="1036">
      <calculatedColumnFormula>IFERROR(INDEX(#REF!,MATCH(Таблиця4[[#This Row],[BUILDING NAME]],#REF!,0),1),"")</calculatedColumnFormula>
    </tableColumn>
    <tableColumn id="56" xr3:uid="{00000000-0010-0000-0500-000038000000}" name="Additional Notes4" dataDxfId="1035">
      <calculatedColumnFormula>IFERROR(INDEX(#REF!,MATCH(Таблиця4[[#This Row],[BUILDING NAME]],#REF!,0),1),"")</calculatedColumnFormula>
    </tableColumn>
    <tableColumn id="42" xr3:uid="{00000000-0010-0000-0500-00002A000000}" name="Link5" dataDxfId="1034">
      <calculatedColumnFormula>IFERROR(INDEX(#REF!,MATCH(Таблиця4[[#This Row],[BUILDING NAME]],#REF!,0),1),"")</calculatedColumnFormula>
    </tableColumn>
    <tableColumn id="43" xr3:uid="{00000000-0010-0000-0500-00002B000000}" name="Стовпець24" dataDxfId="1033"/>
    <tableColumn id="16" xr3:uid="{00000000-0010-0000-0500-000010000000}" name="DESCRIPTION 4" dataDxfId="1032"/>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06000000}" name="Таблиця71" displayName="Таблиця71" ref="BF2:BG14" totalsRowShown="0" headerRowDxfId="1031" dataDxfId="1030">
  <autoFilter ref="BF2:BG14" xr:uid="{00000000-0009-0000-0100-000047000000}"/>
  <tableColumns count="2">
    <tableColumn id="1" xr3:uid="{00000000-0010-0000-0600-000001000000}" name="Location Terms" dataDxfId="1029"/>
    <tableColumn id="2" xr3:uid="{00000000-0010-0000-0600-000002000000}" name="Definitions" dataDxfId="1028"/>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07000000}" name="Таблиця79" displayName="Таблиця79" ref="A1004:H1130" totalsRowShown="0" headerRowDxfId="1027" dataDxfId="1025" headerRowBorderDxfId="1026" tableBorderDxfId="1024">
  <autoFilter ref="A1004:H1130" xr:uid="{00000000-0009-0000-0100-00004F000000}"/>
  <tableColumns count="8">
    <tableColumn id="1" xr3:uid="{00000000-0010-0000-0700-000001000000}" name="NAME" dataDxfId="1023"/>
    <tableColumn id="2" xr3:uid="{00000000-0010-0000-0700-000002000000}" name="D - DAGGERS - danger level" dataDxfId="1022"/>
    <tableColumn id="3" xr3:uid="{00000000-0010-0000-0700-000003000000}" name="TYPE" dataDxfId="1021"/>
    <tableColumn id="4" xr3:uid="{00000000-0010-0000-0700-000004000000}" name="DESCRIPTION" dataDxfId="1020"/>
    <tableColumn id="5" xr3:uid="{00000000-0010-0000-0700-000005000000}" name="NOTES" dataDxfId="1019"/>
    <tableColumn id="6" xr3:uid="{00000000-0010-0000-0700-000006000000}" name="LAYOUT " dataDxfId="1018"/>
    <tableColumn id="7" xr3:uid="{00000000-0010-0000-0700-000007000000}" name="ADDRESS" dataDxfId="1017"/>
    <tableColumn id="8" xr3:uid="{00000000-0010-0000-0700-000008000000}" name="WARD" dataDxfId="1016"/>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08000000}" name="Таблиця80" displayName="Таблиця80" ref="F799:H878" totalsRowShown="0" headerRowDxfId="1015" dataDxfId="1013" headerRowBorderDxfId="1014" tableBorderDxfId="1012" totalsRowBorderDxfId="1011">
  <autoFilter ref="F799:H878" xr:uid="{00000000-0009-0000-0100-000050000000}"/>
  <tableColumns count="3">
    <tableColumn id="1" xr3:uid="{00000000-0010-0000-0800-000001000000}" name="TAG" dataDxfId="1010"/>
    <tableColumn id="2" xr3:uid="{00000000-0010-0000-0800-000002000000}" name="SEWER LOCALE" dataDxfId="1009"/>
    <tableColumn id="3" xr3:uid="{00000000-0010-0000-0800-000003000000}" name="DESCRIPTION" dataDxfId="1008"/>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09000000}" name="Таблиця87" displayName="Таблиця87" ref="BI2:BI29" totalsRowShown="0" headerRowDxfId="1007" dataDxfId="1005" headerRowBorderDxfId="1006" tableBorderDxfId="1004" totalsRowBorderDxfId="1003">
  <autoFilter ref="BI2:BI29" xr:uid="{00000000-0009-0000-0100-000057000000}"/>
  <tableColumns count="1">
    <tableColumn id="1" xr3:uid="{00000000-0010-0000-0900-000001000000}" name="Business type" dataDxfId="1002"/>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0A000000}" name="Таблиця107" displayName="Таблиця107" ref="BL3:BM8" totalsRowShown="0" headerRowDxfId="1001" dataDxfId="1000">
  <autoFilter ref="BL3:BM8" xr:uid="{00000000-0009-0000-0100-00006B000000}"/>
  <tableColumns count="2">
    <tableColumn id="1" xr3:uid="{00000000-0010-0000-0A00-000001000000}" name="Type" dataDxfId="999"/>
    <tableColumn id="2" xr3:uid="{00000000-0010-0000-0A00-000002000000}" name="Description" dataDxfId="998"/>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0B000000}" name="Таблиця114" displayName="Таблиця114" ref="BD2:BD31" totalsRowShown="0" headerRowDxfId="997" dataDxfId="996">
  <autoFilter ref="BD2:BD31" xr:uid="{00000000-0009-0000-0100-000072000000}"/>
  <tableColumns count="1">
    <tableColumn id="1" xr3:uid="{00000000-0010-0000-0B00-000001000000}" name="Type" dataDxfId="995"/>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0C000000}" name="LANDMARKS" displayName="LANDMARKS" ref="BV2:CA22" totalsRowShown="0" headerRowDxfId="994" dataDxfId="992" headerRowBorderDxfId="993" tableBorderDxfId="991" totalsRowBorderDxfId="990">
  <autoFilter ref="BV2:CA22" xr:uid="{00000000-0009-0000-0100-00003C000000}"/>
  <tableColumns count="6">
    <tableColumn id="1" xr3:uid="{00000000-0010-0000-0C00-000001000000}" name="LANDMARK" dataDxfId="989"/>
    <tableColumn id="6" xr3:uid="{00000000-0010-0000-0C00-000006000000}" name="Стовпець1" dataDxfId="988"/>
    <tableColumn id="2" xr3:uid="{00000000-0010-0000-0C00-000002000000}" name="WARD" dataDxfId="987"/>
    <tableColumn id="3" xr3:uid="{00000000-0010-0000-0C00-000003000000}" name="DESCRIPTION" dataDxfId="986"/>
    <tableColumn id="4" xr3:uid="{00000000-0010-0000-0C00-000004000000}" name="FR WIKI LINK" dataDxfId="985"/>
    <tableColumn id="5" xr3:uid="{00000000-0010-0000-0C00-000005000000}" name="OAKTHORNE WIKI LINK" dataDxfId="984"/>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0D000000}" name="Таблиця90" displayName="Таблиця90" ref="A1:G1048576" totalsRowShown="0" headerRowDxfId="983" dataDxfId="982" headerRowCellStyle="Звичайний 3">
  <autoFilter ref="A1:G1048576" xr:uid="{00000000-0009-0000-0100-00005A000000}"/>
  <tableColumns count="7">
    <tableColumn id="1" xr3:uid="{00000000-0010-0000-0D00-000001000000}" name="Name" dataDxfId="981"/>
    <tableColumn id="2" xr3:uid="{00000000-0010-0000-0D00-000002000000}" name="Ward" dataDxfId="980"/>
    <tableColumn id="3" xr3:uid="{00000000-0010-0000-0D00-000003000000}" name="Type" dataDxfId="979"/>
    <tableColumn id="4" xr3:uid="{00000000-0010-0000-0D00-000004000000}" name="Building Type" dataDxfId="978"/>
    <tableColumn id="5" xr3:uid="{00000000-0010-0000-0D00-000005000000}" name="Building type 2" dataDxfId="977"/>
    <tableColumn id="6" xr3:uid="{00000000-0010-0000-0D00-000006000000}" name="Notes" dataDxfId="976"/>
    <tableColumn id="7" xr3:uid="{00000000-0010-0000-0D00-000007000000}" name="Source:" dataDxfId="975"/>
  </tableColumns>
  <tableStyleInfo name="Dock Ward-sty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0E000000}" name="Таблиця137" displayName="Таблиця137" ref="L1:Z139" totalsRowShown="0" headerRowDxfId="974" dataDxfId="972" headerRowBorderDxfId="973" tableBorderDxfId="971" headerRowCellStyle="Звичайний 4" dataCellStyle="Звичайний 4">
  <autoFilter ref="L1:Z139" xr:uid="{00000000-0009-0000-0100-000089000000}"/>
  <sortState xmlns:xlrd2="http://schemas.microsoft.com/office/spreadsheetml/2017/richdata2" ref="L2:X139">
    <sortCondition ref="L1:L139"/>
  </sortState>
  <tableColumns count="15">
    <tableColumn id="1" xr3:uid="{00000000-0010-0000-0E00-000001000000}" name="Building Name" dataDxfId="970" dataCellStyle="Звичайний 4"/>
    <tableColumn id="2" xr3:uid="{00000000-0010-0000-0E00-000002000000}" name="Type" dataDxfId="969" dataCellStyle="Звичайний 4"/>
    <tableColumn id="3" xr3:uid="{00000000-0010-0000-0E00-000003000000}" name="Contributor" dataDxfId="968" dataCellStyle="Звичайний 4"/>
    <tableColumn id="4" xr3:uid="{00000000-0010-0000-0E00-000004000000}" name="Ward" dataDxfId="967" dataCellStyle="Звичайний 4"/>
    <tableColumn id="5" xr3:uid="{00000000-0010-0000-0E00-000005000000}" name="Floors" dataDxfId="966" dataCellStyle="Звичайний 4"/>
    <tableColumn id="6" xr3:uid="{00000000-0010-0000-0E00-000006000000}" name="Wealth" dataDxfId="965" dataCellStyle="Звичайний 4"/>
    <tableColumn id="7" xr3:uid="{00000000-0010-0000-0E00-000007000000}" name="Location" dataDxfId="964" dataCellStyle="Звичайний 4"/>
    <tableColumn id="8" xr3:uid="{00000000-0010-0000-0E00-000008000000}" name="Specialty" dataDxfId="963" dataCellStyle="Звичайний 4"/>
    <tableColumn id="9" xr3:uid="{00000000-0010-0000-0E00-000009000000}" name="DM Notes" dataDxfId="962" dataCellStyle="Звичайний 4"/>
    <tableColumn id="10" xr3:uid="{00000000-0010-0000-0E00-00000A000000}" name="Descriptions" dataDxfId="961" dataCellStyle="Звичайний 4"/>
    <tableColumn id="11" xr3:uid="{00000000-0010-0000-0E00-00000B000000}" name="Owner/Specific NPCs" dataDxfId="960" dataCellStyle="Звичайний 4"/>
    <tableColumn id="12" xr3:uid="{00000000-0010-0000-0E00-00000C000000}" name="Additional Notes" dataDxfId="959" dataCellStyle="Звичайний 4"/>
    <tableColumn id="13" xr3:uid="{00000000-0010-0000-0E00-00000D000000}" name="Link" dataDxfId="958" dataCellStyle="Звичайний 4"/>
    <tableColumn id="14" xr3:uid="{00000000-0010-0000-0E00-00000E000000}" name="Стовпець1" dataDxfId="957" dataCellStyle="Звичайний 4">
      <calculatedColumnFormula>MATCH(Таблиця137[[#This Row],[Building Name]],Таблиця4[BUILDING NAME],0)</calculatedColumnFormula>
    </tableColumn>
    <tableColumn id="15" xr3:uid="{00000000-0010-0000-0E00-00000F000000}" name="Стовпець2" dataDxfId="956" dataCellStyle="Звичайний 4"/>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0F000000}" name="Таблиця67" displayName="Таблиця67" ref="A2:G54" totalsRowShown="0" headerRowDxfId="955" dataDxfId="953" headerRowBorderDxfId="954" tableBorderDxfId="952" totalsRowBorderDxfId="951">
  <autoFilter ref="A2:G54" xr:uid="{00000000-0009-0000-0100-000043000000}"/>
  <tableColumns count="7">
    <tableColumn id="1" xr3:uid="{00000000-0010-0000-0F00-000001000000}" name="#" dataDxfId="950"/>
    <tableColumn id="5" xr3:uid="{00000000-0010-0000-0F00-000005000000}" name="REGION" dataDxfId="949"/>
    <tableColumn id="2" xr3:uid="{00000000-0010-0000-0F00-000002000000}" name="Name" dataDxfId="948"/>
    <tableColumn id="7" xr3:uid="{00000000-0010-0000-0F00-000007000000}" name="Type" dataDxfId="947"/>
    <tableColumn id="3" xr3:uid="{00000000-0010-0000-0F00-000003000000}" name="Description" dataDxfId="946"/>
    <tableColumn id="4" xr3:uid="{00000000-0010-0000-0F00-000004000000}" name="FR Wiki link" dataDxfId="945"/>
    <tableColumn id="6" xr3:uid="{00000000-0010-0000-0F00-000006000000}" name="Source" dataDxfId="944"/>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0000000}" name="Таблиця11" displayName="Таблиця11" ref="A2:AQ115" totalsRowShown="0" headerRowDxfId="943" dataDxfId="941" headerRowBorderDxfId="942" tableBorderDxfId="940">
  <autoFilter ref="A2:AQ115" xr:uid="{00000000-0009-0000-0100-00000B000000}"/>
  <tableColumns count="43">
    <tableColumn id="1" xr3:uid="{00000000-0010-0000-1000-000001000000}" name="NOBLE HOUSE" dataDxfId="939"/>
    <tableColumn id="2" xr3:uid="{00000000-0010-0000-1000-000002000000}" name="STATUS 5E" dataDxfId="938"/>
    <tableColumn id="45" xr3:uid="{00000000-0010-0000-1000-00002D000000}" name="HOUSE DESCRIPTION" dataDxfId="937"/>
    <tableColumn id="34" xr3:uid="{00000000-0010-0000-1000-000022000000}" name="Need additional info" dataDxfId="936"/>
    <tableColumn id="6" xr3:uid="{00000000-0010-0000-1000-000006000000}" name="ACTIVE" dataDxfId="935">
      <calculatedColumnFormula>IF(OR(Таблиця11[[#This Row],[STATUS 5E]]="Merged",Таблиця11[[#This Row],[STATUS 5E]]="Dead",Таблиця11[[#This Row],[STATUS 5E]]="Exiles"),"No","Yes")</calculatedColumnFormula>
    </tableColumn>
    <tableColumn id="42" xr3:uid="{00000000-0010-0000-1000-00002A000000}" name="On site (personal use)" dataDxfId="934"/>
    <tableColumn id="3" xr3:uid="{00000000-0010-0000-1000-000003000000}" name="HERALDRY" dataDxfId="933"/>
    <tableColumn id="4" xr3:uid="{00000000-0010-0000-1000-000004000000}" name="TRADE &amp; INTERESTS" dataDxfId="932"/>
    <tableColumn id="43" xr3:uid="{00000000-0010-0000-1000-00002B000000}" name="KEYWORDS" dataDxfId="931"/>
    <tableColumn id="5" xr3:uid="{00000000-0010-0000-1000-000005000000}" name="ARMS" dataDxfId="930"/>
    <tableColumn id="7" xr3:uid="{00000000-0010-0000-1000-000007000000}" name="MOTTO" dataDxfId="929"/>
    <tableColumn id="8" xr3:uid="{00000000-0010-0000-1000-000008000000}" name="5E INFO UPDATED" dataDxfId="928"/>
    <tableColumn id="9" xr3:uid="{00000000-0010-0000-1000-000009000000}" name="Resource Limit (gp)*" dataDxfId="927"/>
    <tableColumn id="10" xr3:uid="{00000000-0010-0000-1000-00000A000000}" name="Patriarch 3e" dataDxfId="926">
      <calculatedColumnFormula>IFERROR(INDEX('NOBLES 3E'!$D$2:$D$76,MATCH(Таблиця11[[#This Row],[NOBLE HOUSE]],'NOBLES 3E'!$A$2:$A$76,0),1),"")</calculatedColumnFormula>
    </tableColumn>
    <tableColumn id="38" xr3:uid="{00000000-0010-0000-1000-000026000000}" name="Consort 3e" dataDxfId="925">
      <calculatedColumnFormula>IFERROR(INDEX('NOBLES 3E'!$E$2:$E$76,MATCH(Таблиця11[[#This Row],[NOBLE HOUSE]],'NOBLES 3E'!$A$2:$A$76,0),1),"")</calculatedColumnFormula>
    </tableColumn>
    <tableColumn id="37" xr3:uid="{00000000-0010-0000-1000-000025000000}" name="Heir 3e" dataDxfId="924">
      <calculatedColumnFormula>IFERROR(INDEX('NOBLES 3E'!$F$2:$F$76,MATCH(Таблиця11[[#This Row],[NOBLE HOUSE]],'NOBLES 3E'!$A$2:$A$76,0),1),"")</calculatedColumnFormula>
    </tableColumn>
    <tableColumn id="28" xr3:uid="{00000000-0010-0000-1000-00001C000000}" name="GAME** Rankings" dataDxfId="923"/>
    <tableColumn id="11" xr3:uid="{00000000-0010-0000-1000-00000B000000}" name="KNOWN MEMBERS (5E)" dataDxfId="922"/>
    <tableColumn id="41" xr3:uid="{00000000-0010-0000-1000-000029000000}" name="Patriarch 5e" dataDxfId="921"/>
    <tableColumn id="40" xr3:uid="{00000000-0010-0000-1000-000028000000}" name="Consort 5e" dataDxfId="920">
      <calculatedColumnFormula>T104&amp;CHAR(10)&amp;T15&amp;CHAR(10)&amp;T65</calculatedColumnFormula>
    </tableColumn>
    <tableColumn id="39" xr3:uid="{00000000-0010-0000-1000-000027000000}" name="Heir 5e" dataDxfId="919">
      <calculatedColumnFormula>U104&amp;CHAR(10)&amp;U15&amp;CHAR(10)&amp;U65</calculatedColumnFormula>
    </tableColumn>
    <tableColumn id="44" xr3:uid="{00000000-0010-0000-1000-00002C000000}" name="Стовпець1" dataDxfId="918"/>
    <tableColumn id="12" xr3:uid="{00000000-0010-0000-1000-00000C000000}" name="Secrets, cults etc" dataDxfId="917"/>
    <tableColumn id="13" xr3:uid="{00000000-0010-0000-1000-00000D000000}" name="Nobles*" dataDxfId="916"/>
    <tableColumn id="14" xr3:uid="{00000000-0010-0000-1000-00000E000000}" name="ALIGNMENT" dataDxfId="915"/>
    <tableColumn id="15" xr3:uid="{00000000-0010-0000-1000-00000F000000}" name="FAITH*" dataDxfId="914"/>
    <tableColumn id="32" xr3:uid="{00000000-0010-0000-1000-000020000000}" name="Primary Classes" dataDxfId="913"/>
    <tableColumn id="16" xr3:uid="{00000000-0010-0000-1000-000010000000}" name="Ethnicity*" dataDxfId="912"/>
    <tableColumn id="17" xr3:uid="{00000000-0010-0000-1000-000011000000}" name="Founder" dataDxfId="911"/>
    <tableColumn id="18" xr3:uid="{00000000-0010-0000-1000-000012000000}" name="Enobled" dataDxfId="910"/>
    <tableColumn id="19" xr3:uid="{00000000-0010-0000-1000-000013000000}" name="Holdings*" dataDxfId="909"/>
    <tableColumn id="27" xr3:uid="{00000000-0010-0000-1000-00001B000000}" name="Holdings in Waterdeep" dataDxfId="908"/>
    <tableColumn id="29" xr3:uid="{00000000-0010-0000-1000-00001D000000}" name="Holdings Waterdeep Name" dataDxfId="907">
      <calculatedColumnFormula>IFERROR(INDEX(Buildings!$H$3:$H$575,MATCH(Таблиця11[[#This Row],[Holdings in Waterdeep]],Buildings!$F$3:$F$575,0),1),"")</calculatedColumnFormula>
    </tableColumn>
    <tableColumn id="30" xr3:uid="{00000000-0010-0000-1000-00001E000000}" name="Ward of Holdings" dataDxfId="906">
      <calculatedColumnFormula>IFERROR(INDEX(Buildings!$I$3:$I$575,MATCH(Таблиця11[[#This Row],[Holdings in Waterdeep]],Buildings!$F$3:$F$575,0),1),"")</calculatedColumnFormula>
    </tableColumn>
    <tableColumn id="31" xr3:uid="{00000000-0010-0000-1000-00001F000000}" name="Print Name" dataDxfId="905">
      <calculatedColumnFormula>IF(Таблиця11[[#This Row],[Holdings Waterdeep Name]]&lt;&gt;"",Таблиця11[[#This Row],[Holdings Waterdeep Name]]&amp;" ("&amp;Таблиця11[[#This Row],[Ward of Holdings]]&amp;" Ward)","")</calculatedColumnFormula>
    </tableColumn>
    <tableColumn id="22" xr3:uid="{00000000-0010-0000-1000-000016000000}" name="Holdings not in Waterdeep" dataDxfId="904"/>
    <tableColumn id="36" xr3:uid="{00000000-0010-0000-1000-000024000000}" name="Min profit per day" dataDxfId="903">
      <calculatedColumnFormula>Таблиця11[[#This Row],[Nobles*]]*2</calculatedColumnFormula>
    </tableColumn>
    <tableColumn id="20" xr3:uid="{00000000-0010-0000-1000-000014000000}" name="Noble's lifestyle day* (Resource Limit per tenday / Number of Nobles)" dataDxfId="902"/>
    <tableColumn id="21" xr3:uid="{00000000-0010-0000-1000-000015000000}" name="Noble's lifestyle*" dataDxfId="901"/>
    <tableColumn id="23" xr3:uid="{00000000-0010-0000-1000-000017000000}" name="FR WIKI LINK" dataDxfId="900"/>
    <tableColumn id="24" xr3:uid="{00000000-0010-0000-1000-000018000000}" name="PALANT WORLD ANVIL STATUS" dataDxfId="899"/>
    <tableColumn id="25" xr3:uid="{00000000-0010-0000-1000-000019000000}" name="OAKTHORNE LINK" dataDxfId="898"/>
    <tableColumn id="26" xr3:uid="{00000000-0010-0000-1000-00001A000000}" name="SOURCE" dataDxfId="897"/>
  </tableColumns>
  <tableStyleInfo name="TableStyleMedium15"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11000000}" name="Таблиця6" displayName="Таблиця6" ref="A3:U46" totalsRowShown="0" headerRowDxfId="896" dataDxfId="894" headerRowBorderDxfId="895" tableBorderDxfId="893" totalsRowBorderDxfId="892">
  <autoFilter ref="A3:U46" xr:uid="{00000000-0009-0000-0100-000006000000}"/>
  <tableColumns count="21">
    <tableColumn id="1" xr3:uid="{00000000-0010-0000-1100-000001000000}" name="№" dataDxfId="891"/>
    <tableColumn id="2" xr3:uid="{00000000-0010-0000-1100-000002000000}" name="GUILD" dataDxfId="890"/>
    <tableColumn id="3" xr3:uid="{00000000-0010-0000-1100-000003000000}" name="GUILD LIST 5E" dataDxfId="889"/>
    <tableColumn id="4" xr3:uid="{00000000-0010-0000-1100-000004000000}" name="HQ 3E" dataDxfId="888"/>
    <tableColumn id="5" xr3:uid="{00000000-0010-0000-1100-000005000000}" name="3E = 2E" dataDxfId="887"/>
    <tableColumn id="6" xr3:uid="{00000000-0010-0000-1100-000006000000}" name="HQ" dataDxfId="886"/>
    <tableColumn id="7" xr3:uid="{00000000-0010-0000-1100-000007000000}" name="TAG OF HQ" dataDxfId="885"/>
    <tableColumn id="8" xr3:uid="{00000000-0010-0000-1100-000008000000}" name="Livery " dataDxfId="884"/>
    <tableColumn id="9" xr3:uid="{00000000-0010-0000-1100-000009000000}" name="Entrance" dataDxfId="883"/>
    <tableColumn id="10" xr3:uid="{00000000-0010-0000-1100-00000A000000}" name="Dues" dataDxfId="882"/>
    <tableColumn id="11" xr3:uid="{00000000-0010-0000-1100-00000B000000}" name="CONTACT (CoF - BS)" dataDxfId="881"/>
    <tableColumn id="12" xr3:uid="{00000000-0010-0000-1100-00000C000000}" name="CONTACTS 5E" dataDxfId="880"/>
    <tableColumn id="13" xr3:uid="{00000000-0010-0000-1100-00000D000000}" name="MASTER" dataDxfId="879"/>
    <tableColumn id="14" xr3:uid="{00000000-0010-0000-1100-00000E000000}" name="NOTES" dataDxfId="878"/>
    <tableColumn id="15" xr3:uid="{00000000-0010-0000-1100-00000F000000}" name="MASTER 5E" dataDxfId="877"/>
    <tableColumn id="16" xr3:uid="{00000000-0010-0000-1100-000010000000}" name="MEMBERS 5E" dataDxfId="876"/>
    <tableColumn id="17" xr3:uid="{00000000-0010-0000-1100-000011000000}" name="DESCRIPTION" dataDxfId="875"/>
    <tableColumn id="18" xr3:uid="{00000000-0010-0000-1100-000012000000}" name="GOOD &amp; SERVICES" dataDxfId="874"/>
    <tableColumn id="19" xr3:uid="{00000000-0010-0000-1100-000013000000}" name="5E NOTES" dataDxfId="873"/>
    <tableColumn id="20" xr3:uid="{00000000-0010-0000-1100-000014000000}" name="GOALS" dataDxfId="872"/>
    <tableColumn id="22" xr3:uid="{00000000-0010-0000-1100-000016000000}" name="FR WIKI LINK" dataDxfId="871"/>
  </tableColumns>
  <tableStyleInfo name="TableStyleMedium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12000000}" name="Таблиця59" displayName="Таблиця59" ref="CH3:CR103" totalsRowShown="0" headerRowDxfId="870" dataDxfId="868" headerRowBorderDxfId="869" tableBorderDxfId="867">
  <autoFilter ref="CH3:CR103" xr:uid="{00000000-0009-0000-0100-00003B000000}"/>
  <tableColumns count="11">
    <tableColumn id="1" xr3:uid="{00000000-0010-0000-1200-000001000000}" name="NAME" dataDxfId="866"/>
    <tableColumn id="2" xr3:uid="{00000000-0010-0000-1200-000002000000}" name="TYPE" dataDxfId="865"/>
    <tableColumn id="9" xr3:uid="{00000000-0010-0000-1200-000009000000}" name="HQ" dataDxfId="864"/>
    <tableColumn id="3" xr3:uid="{00000000-0010-0000-1200-000003000000}" name="STATUS" dataDxfId="863"/>
    <tableColumn id="4" xr3:uid="{00000000-0010-0000-1200-000004000000}" name="MEMBERS" dataDxfId="862"/>
    <tableColumn id="5" xr3:uid="{00000000-0010-0000-1200-000005000000}" name="DUES, GP/MONTH" dataDxfId="861"/>
    <tableColumn id="8" xr3:uid="{00000000-0010-0000-1200-000008000000}" name="PAY TO JOIN" dataDxfId="860"/>
    <tableColumn id="6" xr3:uid="{00000000-0010-0000-1200-000006000000}" name="DESCRIPTION" dataDxfId="859"/>
    <tableColumn id="7" xr3:uid="{00000000-0010-0000-1200-000007000000}" name="SOURCE" dataDxfId="858"/>
    <tableColumn id="11" xr3:uid="{00000000-0010-0000-1200-00000B000000}" name="Стовпець1" dataDxfId="857"/>
    <tableColumn id="10" xr3:uid="{00000000-0010-0000-1200-00000A000000}" name="LINK" dataDxfId="856"/>
  </tableColumns>
  <tableStyleInfo name="TableStyleMedium15"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13000000}" name="Таблиця64" displayName="Таблиця64" ref="AM3:AT23" totalsRowShown="0" headerRowDxfId="855" headerRowBorderDxfId="854" tableBorderDxfId="853">
  <autoFilter ref="AM3:AT23" xr:uid="{00000000-0009-0000-0100-000040000000}"/>
  <tableColumns count="8">
    <tableColumn id="1" xr3:uid="{00000000-0010-0000-1300-000001000000}" name="GANG"/>
    <tableColumn id="2" xr3:uid="{00000000-0010-0000-1300-000002000000}" name="WARD"/>
    <tableColumn id="3" xr3:uid="{00000000-0010-0000-1300-000003000000}" name="DESCR"/>
    <tableColumn id="4" xr3:uid="{00000000-0010-0000-1300-000004000000}" name="BADGE"/>
    <tableColumn id="8" xr3:uid="{00000000-0010-0000-1300-000008000000}" name="ALLIES"/>
    <tableColumn id="5" xr3:uid="{00000000-0010-0000-1300-000005000000}" name="ENEMIES"/>
    <tableColumn id="6" xr3:uid="{00000000-0010-0000-1300-000006000000}" name="ALLIES2"/>
    <tableColumn id="7" xr3:uid="{00000000-0010-0000-1300-000007000000}" name="TREATIED"/>
  </tableColumns>
  <tableStyleInfo name="TableStyleMedium15"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14000000}" name="Таблиця65" displayName="Таблиця65" ref="W3:AE36" totalsRowShown="0" headerRowDxfId="852" headerRowBorderDxfId="851" tableBorderDxfId="850">
  <autoFilter ref="W3:AE36" xr:uid="{00000000-0009-0000-0100-000041000000}"/>
  <tableColumns count="9">
    <tableColumn id="1" xr3:uid="{00000000-0010-0000-1400-000001000000}" name="DEITY" dataDxfId="849"/>
    <tableColumn id="2" xr3:uid="{00000000-0010-0000-1400-000002000000}" name="CHURCH or ORGANIZATION" dataDxfId="848"/>
    <tableColumn id="3" xr3:uid="{00000000-0010-0000-1400-000003000000}" name="BUILDING"/>
    <tableColumn id="4" xr3:uid="{00000000-0010-0000-1400-000004000000}" name="DESCRIPTION"/>
    <tableColumn id="5" xr3:uid="{00000000-0010-0000-1400-000005000000}" name="WARD"/>
    <tableColumn id="6" xr3:uid="{00000000-0010-0000-1400-000006000000}" name="MEMBERSHIP"/>
    <tableColumn id="7" xr3:uid="{00000000-0010-0000-1400-000007000000}" name="DUES / MONTH"/>
    <tableColumn id="8" xr3:uid="{00000000-0010-0000-1400-000008000000}" name="Стовпець1"/>
    <tableColumn id="9" xr3:uid="{00000000-0010-0000-1400-000009000000}" name="NOTES"/>
  </tableColumns>
  <tableStyleInfo name="TableStyleMedium15"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15000000}" name="Таблиця66" displayName="Таблиця66" ref="AH3:AK11" totalsRowShown="0" headerRowDxfId="847" tableBorderDxfId="846">
  <autoFilter ref="AH3:AK11" xr:uid="{00000000-0009-0000-0100-000042000000}"/>
  <tableColumns count="4">
    <tableColumn id="1" xr3:uid="{00000000-0010-0000-1500-000001000000}" name="FACTION" dataDxfId="845"/>
    <tableColumn id="2" xr3:uid="{00000000-0010-0000-1500-000002000000}" name="HQ" dataDxfId="844"/>
    <tableColumn id="3" xr3:uid="{00000000-0010-0000-1500-000003000000}" name="ALLIES" dataDxfId="843"/>
    <tableColumn id="4" xr3:uid="{00000000-0010-0000-1500-000004000000}" name="OTHER INFO"/>
  </tableColumns>
  <tableStyleInfo name="TableStyleMedium15"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16000000}" name="Таблиця72" displayName="Таблиця72" ref="DA1:ES192" totalsRowShown="0" headerRowDxfId="842" dataDxfId="841" tableBorderDxfId="840">
  <autoFilter ref="DA1:ES192" xr:uid="{00000000-0009-0000-0100-000048000000}"/>
  <tableColumns count="45">
    <tableColumn id="1" xr3:uid="{00000000-0010-0000-1600-000001000000}" name="Guild Portfolios - guilds relevant to goods &amp; services" dataDxfId="839"/>
    <tableColumn id="2" xr3:uid="{00000000-0010-0000-1600-000002000000}" name="Стовпець1" dataDxfId="838"/>
    <tableColumn id="3" xr3:uid="{00000000-0010-0000-1600-000003000000}" name="Baker's Guild" dataDxfId="837"/>
    <tableColumn id="4" xr3:uid="{00000000-0010-0000-1600-000004000000}" name="Carpenters, Roofers &amp; Plasterers Guild" dataDxfId="836"/>
    <tableColumn id="5" xr3:uid="{00000000-0010-0000-1600-000005000000}" name="Cellarers &amp; Plumbers Guild" dataDxfId="835"/>
    <tableColumn id="6" xr3:uid="{00000000-0010-0000-1600-000006000000}" name="Coopers' Guild" dataDxfId="834"/>
    <tableColumn id="7" xr3:uid="{00000000-0010-0000-1600-000007000000}" name="Council of Farmer-Grocers" dataDxfId="833"/>
    <tableColumn id="8" xr3:uid="{00000000-0010-0000-1600-000008000000}" name="Council of Musicians, Instrument-Makers, &amp; Choristers" dataDxfId="832"/>
    <tableColumn id="9" xr3:uid="{00000000-0010-0000-1600-000009000000}" name="Dungsweepers' Guild" dataDxfId="831"/>
    <tableColumn id="10" xr3:uid="{00000000-0010-0000-1600-00000A000000}" name="Fellowship of Bowers &amp; Fletchers" dataDxfId="830"/>
    <tableColumn id="11" xr3:uid="{00000000-0010-0000-1600-00000B000000}" name="Fellowship of Carters &amp; Coachmen" dataDxfId="829"/>
    <tableColumn id="12" xr3:uid="{00000000-0010-0000-1600-00000C000000}" name="Fellowship of Innkeepers" dataDxfId="828"/>
    <tableColumn id="13" xr3:uid="{00000000-0010-0000-1600-00000D000000}" name="Fellowship of Salters, Packers, &amp; Joiners" dataDxfId="827"/>
    <tableColumn id="14" xr3:uid="{00000000-0010-0000-1600-00000E000000}" name="Fishmongers' Fellowship" dataDxfId="826"/>
    <tableColumn id="15" xr3:uid="{00000000-0010-0000-1600-00000F000000}" name="Guild of Apothecaries &amp; Physicians" dataDxfId="825"/>
    <tableColumn id="16" xr3:uid="{00000000-0010-0000-1600-000010000000}" name="Guild of Butchers" dataDxfId="824"/>
    <tableColumn id="17" xr3:uid="{00000000-0010-0000-1600-000011000000}" name="Guild of Chandlers &amp; Lamplighters" dataDxfId="823"/>
    <tableColumn id="18" xr3:uid="{00000000-0010-0000-1600-000012000000}" name="Guild of Fine Carvers" dataDxfId="822"/>
    <tableColumn id="19" xr3:uid="{00000000-0010-0000-1600-000013000000}" name="Guild of Glassblowers, Glaziers, &amp; Speculum-makers" dataDxfId="821"/>
    <tableColumn id="20" xr3:uid="{00000000-0010-0000-1600-000014000000}" name="Guild of Stonecutters, Masons, Potters, &amp; Tile-makers" dataDxfId="820"/>
    <tableColumn id="21" xr3:uid="{00000000-0010-0000-1600-000015000000}" name="Guild of Trusted Pewterers &amp; Casters" dataDxfId="819"/>
    <tableColumn id="22" xr3:uid="{00000000-0010-0000-1600-000016000000}" name="Guild of Watermen" dataDxfId="818"/>
    <tableColumn id="23" xr3:uid="{00000000-0010-0000-1600-000017000000}" name="Jewelers' Guild" dataDxfId="817"/>
    <tableColumn id="24" xr3:uid="{00000000-0010-0000-1600-000018000000}" name="Launderers' Guild" dataDxfId="816"/>
    <tableColumn id="25" xr3:uid="{00000000-0010-0000-1600-000019000000}" name="League of Basketmakers &amp; Wickerworkers" dataDxfId="815"/>
    <tableColumn id="26" xr3:uid="{00000000-0010-0000-1600-00001A000000}" name="League of Skinners &amp; Tanners" dataDxfId="814"/>
    <tableColumn id="27" xr3:uid="{00000000-0010-0000-1600-00001B000000}" name="Loyal Order of Street Laborers" dataDxfId="813"/>
    <tableColumn id="28" xr3:uid="{00000000-0010-0000-1600-00001C000000}" name="Master Mariners' Guild" dataDxfId="812"/>
    <tableColumn id="29" xr3:uid="{00000000-0010-0000-1600-00001D000000}" name="Most Careful Order of Skilled Smiths &amp; Metalforgers" dataDxfId="811"/>
    <tableColumn id="30" xr3:uid="{00000000-0010-0000-1600-00001E000000}" name="Most Diligent League of Sail-makers &amp; Cordwainers" dataDxfId="810"/>
    <tableColumn id="31" xr3:uid="{00000000-0010-0000-1600-00001F000000}" name="Most Excellent Order of Weavers &amp; Dyers" dataDxfId="809"/>
    <tableColumn id="32" xr3:uid="{00000000-0010-0000-1600-000020000000}" name="Order of Cobblers &amp; Corvisers" dataDxfId="808"/>
    <tableColumn id="33" xr3:uid="{00000000-0010-0000-1600-000021000000}" name="Order of Master Shipwrights" dataDxfId="807"/>
    <tableColumn id="34" xr3:uid="{00000000-0010-0000-1600-000022000000}" name="Order of Master Tailors, Glovers, &amp; Mercers" dataDxfId="806"/>
    <tableColumn id="35" xr3:uid="{00000000-0010-0000-1600-000023000000}" name="Saddlers &amp; Harness-Makers' Guild" dataDxfId="805"/>
    <tableColumn id="36" xr3:uid="{00000000-0010-0000-1600-000024000000}" name="Scriveners', Scribes', &amp; Clerks' Guild" dataDxfId="804"/>
    <tableColumn id="37" xr3:uid="{00000000-0010-0000-1600-000025000000}" name="Solemn Order of Recognized Furriers &amp; Woolmen" dataDxfId="803"/>
    <tableColumn id="38" xr3:uid="{00000000-0010-0000-1600-000026000000}" name="Splendid Order of Armorers, Locksmiths, &amp; Finesmiths" dataDxfId="802"/>
    <tableColumn id="39" xr3:uid="{00000000-0010-0000-1600-000027000000}" name="Stablemasters' &amp; Farriers' Guild" dataDxfId="801"/>
    <tableColumn id="40" xr3:uid="{00000000-0010-0000-1600-000028000000}" name="Stationers' Guild" dataDxfId="800"/>
    <tableColumn id="41" xr3:uid="{00000000-0010-0000-1600-000029000000}" name="Surveyors', Map &amp; Chart-makers' Guild" dataDxfId="799"/>
    <tableColumn id="42" xr3:uid="{00000000-0010-0000-1600-00002A000000}" name="Vintners', Distillers', &amp; Brewers' Guild" dataDxfId="798"/>
    <tableColumn id="43" xr3:uid="{00000000-0010-0000-1600-00002B000000}" name="Wagonmakers' &amp; Coach Builders' Guild" dataDxfId="797"/>
    <tableColumn id="44" xr3:uid="{00000000-0010-0000-1600-00002C000000}" name="Watchful Order of Magists &amp; Protectors" dataDxfId="796"/>
    <tableColumn id="45" xr3:uid="{00000000-0010-0000-1600-00002D000000}" name=" The Wheelwrights' Guild" dataDxfId="795"/>
  </tableColumns>
  <tableStyleInfo name="TableStyleMedium15"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17000000}" name="Таблиця110" displayName="Таблиця110" ref="X42:Z57" totalsRowShown="0">
  <autoFilter ref="X42:Z57" xr:uid="{00000000-0009-0000-0100-00006E000000}"/>
  <tableColumns count="3">
    <tableColumn id="1" xr3:uid="{00000000-0010-0000-1700-000001000000}" name="Deity or Deities"/>
    <tableColumn id="2" xr3:uid="{00000000-0010-0000-1700-000002000000}" name="Temple Name"/>
    <tableColumn id="3" xr3:uid="{00000000-0010-0000-1700-000003000000}" name="Location"/>
  </tableColumns>
  <tableStyleInfo name="TableStyleMedium15"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8000000}" name="FIGURES" displayName="FIGURES" ref="A2:M996" totalsRowShown="0" headerRowDxfId="794" dataDxfId="792" headerRowBorderDxfId="793" tableBorderDxfId="791" totalsRowBorderDxfId="790">
  <autoFilter ref="A2:M996" xr:uid="{00000000-0009-0000-0100-00000C000000}"/>
  <sortState xmlns:xlrd2="http://schemas.microsoft.com/office/spreadsheetml/2017/richdata2" ref="A3:M554">
    <sortCondition ref="B554"/>
  </sortState>
  <tableColumns count="13">
    <tableColumn id="11" xr3:uid="{00000000-0010-0000-1800-00000B000000}" name="#" dataDxfId="789"/>
    <tableColumn id="1" xr3:uid="{00000000-0010-0000-1800-000001000000}" name="NAME" dataDxfId="788"/>
    <tableColumn id="2" xr3:uid="{00000000-0010-0000-1800-000002000000}" name="NOBLE HOUSE" dataDxfId="787"/>
    <tableColumn id="3" xr3:uid="{00000000-0010-0000-1800-000003000000}" name="HOUSE OR FAMILY" dataDxfId="786"/>
    <tableColumn id="4" xr3:uid="{00000000-0010-0000-1800-000004000000}" name="CLERGY" dataDxfId="785"/>
    <tableColumn id="5" xr3:uid="{00000000-0010-0000-1800-000005000000}" name="GUILD" dataDxfId="784"/>
    <tableColumn id="6" xr3:uid="{00000000-0010-0000-1800-000006000000}" name="ORGANIZATION" dataDxfId="783"/>
    <tableColumn id="7" xr3:uid="{00000000-0010-0000-1800-000007000000}" name="FACTION" dataDxfId="782"/>
    <tableColumn id="8" xr3:uid="{00000000-0010-0000-1800-000008000000}" name="Short Description" dataDxfId="781"/>
    <tableColumn id="9" xr3:uid="{00000000-0010-0000-1800-000009000000}" name="NOTES" dataDxfId="780"/>
    <tableColumn id="13" xr3:uid="{00000000-0010-0000-1800-00000D000000}" name="FR WIKI LINK" dataDxfId="779"/>
    <tableColumn id="12" xr3:uid="{00000000-0010-0000-1800-00000C000000}" name="DNDBEYOND LINK" dataDxfId="778"/>
    <tableColumn id="10" xr3:uid="{00000000-0010-0000-1800-00000A000000}" name="SOURCE" dataDxfId="777"/>
  </tableColumns>
  <tableStyleInfo name="TableStyleMedium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9000000}" name="Таблиця28" displayName="Таблиця28" ref="Y2:AD14" totalsRowShown="0" headerRowDxfId="776">
  <autoFilter ref="Y2:AD14" xr:uid="{00000000-0009-0000-0100-00001C000000}"/>
  <tableColumns count="6">
    <tableColumn id="1" xr3:uid="{00000000-0010-0000-1900-000001000000}" name="Name" dataDxfId="775"/>
    <tableColumn id="2" xr3:uid="{00000000-0010-0000-1900-000002000000}" name="Trade" dataDxfId="774"/>
    <tableColumn id="6" xr3:uid="{00000000-0010-0000-1900-000006000000}" name="Стовпець1" dataDxfId="773"/>
    <tableColumn id="3" xr3:uid="{00000000-0010-0000-1900-000003000000}" name="Contact" dataDxfId="772"/>
    <tableColumn id="4" xr3:uid="{00000000-0010-0000-1900-000004000000}" name="Contact Location" dataDxfId="771"/>
    <tableColumn id="5" xr3:uid="{00000000-0010-0000-1900-000005000000}" name="Location" dataDxfId="770"/>
  </tableColumns>
  <tableStyleInfo name="TableStyleMedium15"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1A000000}" name="Таблиця68" displayName="Таблиця68" ref="AX2:AZ14" totalsRowShown="0" headerRowDxfId="769" headerRowBorderDxfId="768" tableBorderDxfId="767" totalsRowBorderDxfId="766">
  <autoFilter ref="AX2:AZ14" xr:uid="{00000000-0009-0000-0100-000044000000}"/>
  <tableColumns count="3">
    <tableColumn id="1" xr3:uid="{00000000-0010-0000-1A00-000001000000}" name="LOREMASTER" dataDxfId="765"/>
    <tableColumn id="2" xr3:uid="{00000000-0010-0000-1A00-000002000000}" name="FIELD OF LORE" dataDxfId="764"/>
    <tableColumn id="3" xr3:uid="{00000000-0010-0000-1A00-000003000000}" name="BUILDING" dataDxfId="763"/>
  </tableColumns>
  <tableStyleInfo name="TableStyleMedium15"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1B000000}" name="Таблиця69" displayName="Таблиця69" ref="AX20:BA25" totalsRowShown="0" headerRowDxfId="762" headerRowBorderDxfId="761" tableBorderDxfId="760">
  <autoFilter ref="AX20:BA25" xr:uid="{00000000-0009-0000-0100-000045000000}"/>
  <tableColumns count="4">
    <tableColumn id="1" xr3:uid="{00000000-0010-0000-1B00-000001000000}" name="Name"/>
    <tableColumn id="2" xr3:uid="{00000000-0010-0000-1B00-000002000000}" name="Location"/>
    <tableColumn id="3" xr3:uid="{00000000-0010-0000-1B00-000003000000}" name="Appearance"/>
    <tableColumn id="4" xr3:uid="{00000000-0010-0000-1B00-000004000000}" name="Description"/>
  </tableColumns>
  <tableStyleInfo name="TableStyleMedium15"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1C000000}" name="Таблиця100" displayName="Таблиця100" ref="A1:N76" totalsRowShown="0" headerRowDxfId="759" dataDxfId="757" headerRowBorderDxfId="758" tableBorderDxfId="756" dataCellStyle="Звичайний 4">
  <autoFilter ref="A1:N76" xr:uid="{00000000-0009-0000-0100-000064000000}"/>
  <tableColumns count="14">
    <tableColumn id="1" xr3:uid="{00000000-0010-0000-1C00-000001000000}" name="Family" dataDxfId="755" dataCellStyle="Звичайний 4"/>
    <tableColumn id="2" xr3:uid="{00000000-0010-0000-1C00-000002000000}" name="Trade &amp; Interests" dataDxfId="754" dataCellStyle="Звичайний 4"/>
    <tableColumn id="3" xr3:uid="{00000000-0010-0000-1C00-000003000000}" name="Annual Revenue (gp)" dataDxfId="753" dataCellStyle="Звичайний 4"/>
    <tableColumn id="4" xr3:uid="{00000000-0010-0000-1C00-000004000000}" name="Patriarck" dataDxfId="752" dataCellStyle="Звичайний 4"/>
    <tableColumn id="5" xr3:uid="{00000000-0010-0000-1C00-000005000000}" name="Consort" dataDxfId="751" dataCellStyle="Звичайний 4"/>
    <tableColumn id="6" xr3:uid="{00000000-0010-0000-1C00-000006000000}" name="Heir" dataDxfId="750" dataCellStyle="Звичайний 4"/>
    <tableColumn id="7" xr3:uid="{00000000-0010-0000-1C00-000007000000}" name="Nobles" dataDxfId="749" dataCellStyle="Звичайний 4"/>
    <tableColumn id="8" xr3:uid="{00000000-0010-0000-1C00-000008000000}" name="Alignments" dataDxfId="748" dataCellStyle="Звичайний 4"/>
    <tableColumn id="9" xr3:uid="{00000000-0010-0000-1C00-000009000000}" name="Favored Diety" dataDxfId="747" dataCellStyle="Звичайний 4"/>
    <tableColumn id="10" xr3:uid="{00000000-0010-0000-1C00-00000A000000}" name="Ethnicity" dataDxfId="746" dataCellStyle="Звичайний 4"/>
    <tableColumn id="11" xr3:uid="{00000000-0010-0000-1C00-00000B000000}" name="Enobled" dataDxfId="745" dataCellStyle="Звичайний 4"/>
    <tableColumn id="12" xr3:uid="{00000000-0010-0000-1C00-00000C000000}" name="Holdings" dataDxfId="744" dataCellStyle="Звичайний 4"/>
    <tableColumn id="13" xr3:uid="{00000000-0010-0000-1C00-00000D000000}" name="Noble's lifestyle day" dataDxfId="743" dataCellStyle="Звичайний 4">
      <calculatedColumnFormula>C2/(G2*365)</calculatedColumnFormula>
    </tableColumn>
    <tableColumn id="14" xr3:uid="{00000000-0010-0000-1C00-00000E000000}" name="Noble's lifestyle" dataDxfId="742" dataCellStyle="Звичайний 4"/>
  </tableColumns>
  <tableStyleInfo name="TableStyleLight15"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1D000000}" name="Таблиця78" displayName="Таблиця78" ref="E2:M22" totalsRowShown="0" headerRowDxfId="741" dataDxfId="739" headerRowBorderDxfId="740" tableBorderDxfId="738" totalsRowBorderDxfId="737">
  <autoFilter ref="E2:M22" xr:uid="{00000000-0009-0000-0100-00004E000000}"/>
  <tableColumns count="9">
    <tableColumn id="1" xr3:uid="{00000000-0010-0000-1D00-000001000000}" name="Rank" dataDxfId="736"/>
    <tableColumn id="2" xr3:uid="{00000000-0010-0000-1D00-000002000000}" name="Title (Watch)" dataDxfId="735"/>
    <tableColumn id="3" xr3:uid="{00000000-0010-0000-1D00-000003000000}" name="Name" dataDxfId="734"/>
    <tableColumn id="4" xr3:uid="{00000000-0010-0000-1D00-000004000000}" name="Location 1" dataDxfId="733"/>
    <tableColumn id="5" xr3:uid="{00000000-0010-0000-1D00-000005000000}" name="Location 2" dataDxfId="732"/>
    <tableColumn id="7" xr3:uid="{00000000-0010-0000-1D00-000007000000}" name="SALARY" dataDxfId="731"/>
    <tableColumn id="8" xr3:uid="{00000000-0010-0000-1D00-000008000000}" name="Functions" dataDxfId="730"/>
    <tableColumn id="9" xr3:uid="{00000000-0010-0000-1D00-000009000000}" name="emblem" dataDxfId="729"/>
    <tableColumn id="10" xr3:uid="{00000000-0010-0000-1D00-00000A000000}" name="Source" dataDxfId="728"/>
  </tableColumns>
  <tableStyleInfo name="TableStyleMedium15"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1E000000}" name="Таблиця88" displayName="Таблиця88" ref="O2:R26" totalsRowShown="0" headerRowDxfId="727" dataDxfId="726" tableBorderDxfId="725">
  <autoFilter ref="O2:R26" xr:uid="{00000000-0009-0000-0100-000058000000}"/>
  <tableColumns count="4">
    <tableColumn id="1" xr3:uid="{00000000-0010-0000-1E00-000001000000}" name="Rank" dataDxfId="724"/>
    <tableColumn id="2" xr3:uid="{00000000-0010-0000-1E00-000002000000}" name="RENOWN" dataDxfId="723"/>
    <tableColumn id="3" xr3:uid="{00000000-0010-0000-1E00-000003000000}" name="Description" dataDxfId="722"/>
    <tableColumn id="4" xr3:uid="{00000000-0010-0000-1E00-000004000000}" name="Insignia" dataDxfId="721"/>
  </tableColumns>
  <tableStyleInfo name="TableStyleMedium8"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1F000000}" name="Таблиця113" displayName="Таблиця113" ref="Q36:R72" totalsRowShown="0" headerRowDxfId="720" dataDxfId="718" headerRowBorderDxfId="719" tableBorderDxfId="717" totalsRowBorderDxfId="716">
  <autoFilter ref="Q36:R72" xr:uid="{00000000-0009-0000-0100-000071000000}"/>
  <tableColumns count="2">
    <tableColumn id="1" xr3:uid="{00000000-0010-0000-1F00-000001000000}" name="WARD" dataDxfId="715"/>
    <tableColumn id="2" xr3:uid="{00000000-0010-0000-1F00-000002000000}" name="WATCHPOST" dataDxfId="714"/>
  </tableColumns>
  <tableStyleInfo name="TableStyleMedium8"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20000000}" name="Таблиця136" displayName="Таблиця136" ref="T36:V97" totalsRowShown="0">
  <autoFilter ref="T36:V97" xr:uid="{00000000-0009-0000-0100-000088000000}"/>
  <tableColumns count="3">
    <tableColumn id="1" xr3:uid="{00000000-0010-0000-2000-000001000000}" name="Name"/>
    <tableColumn id="2" xr3:uid="{00000000-0010-0000-2000-000002000000}" name="Rank"/>
    <tableColumn id="3" xr3:uid="{00000000-0010-0000-2000-000003000000}" name="Ward"/>
  </tableColumns>
  <tableStyleInfo name="TableStyleMedium15"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21000000}" name="Таблиця102" displayName="Таблиця102" ref="E25:J33" totalsRowShown="0" headerRowDxfId="713" dataDxfId="711" headerRowBorderDxfId="712" tableBorderDxfId="710" totalsRowBorderDxfId="709">
  <autoFilter ref="E25:J33" xr:uid="{00000000-0009-0000-0100-000066000000}"/>
  <tableColumns count="6">
    <tableColumn id="1" xr3:uid="{00000000-0010-0000-2100-000001000000}" name="WARD" dataDxfId="708"/>
    <tableColumn id="2" xr3:uid="{00000000-0010-0000-2100-000002000000}" name="SKULKS" dataDxfId="707"/>
    <tableColumn id="3" xr3:uid="{00000000-0010-0000-2100-000003000000}" name="Senior Skulk" dataDxfId="706"/>
    <tableColumn id="4" xr3:uid="{00000000-0010-0000-2100-000004000000}" name="ARCANUM" dataDxfId="705"/>
    <tableColumn id="5" xr3:uid="{00000000-0010-0000-2100-000005000000}" name="Senior Watch-Wizard" dataDxfId="704"/>
    <tableColumn id="6" xr3:uid="{00000000-0010-0000-2100-000006000000}" name="Стовпець1" dataDxfId="703"/>
  </tableColumns>
  <tableStyleInfo name="TableStyleMedium15"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22000000}" name="Таблиця86" displayName="Таблиця86" ref="A25:B33" totalsRowShown="0" tableBorderDxfId="702">
  <autoFilter ref="A25:B33" xr:uid="{00000000-0009-0000-0100-000056000000}"/>
  <tableColumns count="2">
    <tableColumn id="1" xr3:uid="{00000000-0010-0000-2200-000001000000}" name="Стовпець1" dataDxfId="701"/>
    <tableColumn id="2" xr3:uid="{00000000-0010-0000-2200-000002000000}" name="Стовпець2" dataDxfId="700"/>
  </tableColumns>
  <tableStyleInfo name="TableStyleMedium15"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23000000}" name="Таблиця92" displayName="Таблиця92" ref="X57:AA63" totalsRowShown="0" headerRowDxfId="699">
  <autoFilter ref="X57:AA63" xr:uid="{00000000-0009-0000-0100-00005C000000}"/>
  <tableColumns count="4">
    <tableColumn id="1" xr3:uid="{00000000-0010-0000-2300-000001000000}" name="Ward" dataDxfId="698"/>
    <tableColumn id="2" xr3:uid="{00000000-0010-0000-2300-000002000000}" name="Response Chance" dataDxfId="697"/>
    <tableColumn id="3" xr3:uid="{00000000-0010-0000-2300-000003000000}" name="Response Arrival (time in Rounds)" dataDxfId="696"/>
    <tableColumn id="4" xr3:uid="{00000000-0010-0000-2300-000004000000}" name="Result" dataDxfId="695">
      <calculatedColumnFormula>IF(RANDBETWEEN(1,100)/100&lt;Таблиця92[[#This Row],[Response Chance]],"Watch arrives in "&amp;RANDBETWEEN(1,_xlfn.NUMBERVALUE(RIGHT(Таблиця92[[#This Row],[Response Arrival (time in Rounds)]],LEN(Таблиця92[[#This Row],[Response Arrival (time in Rounds)]])-2)))&amp;" rounds","-")&amp;CHAR(10)&amp;H96</calculatedColumnFormula>
    </tableColumn>
  </tableColumns>
  <tableStyleInfo name="TableStyleDark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24000000}" name="Таблиця63" displayName="Таблиця63" ref="H103:I111" totalsRowShown="0" headerRowDxfId="694" dataDxfId="692" headerRowBorderDxfId="693" tableBorderDxfId="691">
  <autoFilter ref="H103:I111" xr:uid="{00000000-0009-0000-0100-00003F000000}"/>
  <tableColumns count="2">
    <tableColumn id="1" xr3:uid="{00000000-0010-0000-2400-000001000000}" name="D10" dataDxfId="690"/>
    <tableColumn id="2" xr3:uid="{00000000-0010-0000-2400-000002000000}" name="PATROL" dataDxfId="689"/>
  </tableColumns>
  <tableStyleInfo name="TableStyleMedium15"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25000000}" name="Таблиця141" displayName="Таблиця141" ref="T2:T9" totalsRowShown="0" dataDxfId="688">
  <autoFilter ref="T2:T9" xr:uid="{00000000-0009-0000-0100-00008D000000}"/>
  <tableColumns count="1">
    <tableColumn id="1" xr3:uid="{00000000-0010-0000-2500-000001000000}" name="Horn commands" dataDxfId="687"/>
  </tableColumns>
  <tableStyleInfo name="TableStyleMedium15"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26000000}" name="Таблиця142" displayName="Таблиця142" ref="V2:V5" totalsRowShown="0" dataDxfId="686">
  <autoFilter ref="V2:V5" xr:uid="{00000000-0009-0000-0100-00008E000000}"/>
  <tableColumns count="1">
    <tableColumn id="1" xr3:uid="{00000000-0010-0000-2600-000001000000}" name="Watch commands" dataDxfId="685"/>
  </tableColumns>
  <tableStyleInfo name="TableStyleMedium15"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27000000}" name="Таблиця139" displayName="Таблиця139" ref="E2:H21" totalsRowShown="0">
  <autoFilter ref="E2:H21" xr:uid="{00000000-0009-0000-0100-00008B000000}"/>
  <tableColumns count="4">
    <tableColumn id="1" xr3:uid="{00000000-0010-0000-2700-000001000000}" name="Rank"/>
    <tableColumn id="2" xr3:uid="{00000000-0010-0000-2700-000002000000}" name="Title (Guard)"/>
    <tableColumn id="3" xr3:uid="{00000000-0010-0000-2700-000003000000}" name="Functions (Guard) &amp; Name"/>
    <tableColumn id="4" xr3:uid="{00000000-0010-0000-2700-000004000000}" name="Gurd Numbers"/>
  </tableColumns>
  <tableStyleInfo name="TableStyleMedium15"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28000000}" name="Таблиця82" displayName="Таблиця82" ref="M2:Q22" totalsRowShown="0" headerRowDxfId="684" dataDxfId="682" headerRowBorderDxfId="683" tableBorderDxfId="681" totalsRowBorderDxfId="680">
  <autoFilter ref="M2:Q22" xr:uid="{00000000-0009-0000-0100-000052000000}"/>
  <tableColumns count="5">
    <tableColumn id="1" xr3:uid="{00000000-0010-0000-2800-000001000000}" name="SHIP" dataDxfId="679"/>
    <tableColumn id="2" xr3:uid="{00000000-0010-0000-2800-000002000000}" name="TYPE" dataDxfId="678"/>
    <tableColumn id="3" xr3:uid="{00000000-0010-0000-2800-000003000000}" name="Captain" dataDxfId="677"/>
    <tableColumn id="4" xr3:uid="{00000000-0010-0000-2800-000004000000}" name="Crew" dataDxfId="676"/>
    <tableColumn id="5" xr3:uid="{00000000-0010-0000-2800-000005000000}" name="DESCRIPTION" dataDxfId="675"/>
  </tableColumns>
  <tableStyleInfo name="TableStyleMedium15"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29000000}" name="Таблиця83" displayName="Таблиця83" ref="E2:K9" totalsRowShown="0" headerRowDxfId="674" dataDxfId="672" headerRowBorderDxfId="673" tableBorderDxfId="671" totalsRowBorderDxfId="670">
  <autoFilter ref="E2:K9" xr:uid="{00000000-0009-0000-0100-000053000000}"/>
  <tableColumns count="7">
    <tableColumn id="1" xr3:uid="{00000000-0010-0000-2900-000001000000}" name="Type of shipes" dataDxfId="669"/>
    <tableColumn id="2" xr3:uid="{00000000-0010-0000-2900-000002000000}" name="Quantity" dataDxfId="668"/>
    <tableColumn id="3" xr3:uid="{00000000-0010-0000-2900-000003000000}" name="Analog" dataDxfId="667"/>
    <tableColumn id="4" xr3:uid="{00000000-0010-0000-2900-000004000000}" name="Crew" dataDxfId="666"/>
    <tableColumn id="5" xr3:uid="{00000000-0010-0000-2900-000005000000}" name="Cost, gp" dataDxfId="665"/>
    <tableColumn id="6" xr3:uid="{00000000-0010-0000-2900-000006000000}" name="Total crew" dataDxfId="664"/>
    <tableColumn id="7" xr3:uid="{00000000-0010-0000-2900-000007000000}" name="Total cost" dataDxfId="663"/>
  </tableColumns>
  <tableStyleInfo name="TableStyleMedium15"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2A000000}" name="CityGuardWatch_Ranks" displayName="CityGuardWatch_Ranks" ref="L16:Y36" totalsRowShown="0" headerRowDxfId="662" dataDxfId="660" headerRowBorderDxfId="661" tableBorderDxfId="659">
  <autoFilter ref="L16:Y36" xr:uid="{00000000-0009-0000-0100-000016000000}"/>
  <tableColumns count="14">
    <tableColumn id="1" xr3:uid="{00000000-0010-0000-2A00-000001000000}" name="Rank" dataDxfId="658"/>
    <tableColumn id="2" xr3:uid="{00000000-0010-0000-2A00-000002000000}" name="Title (Watch)" dataDxfId="657"/>
    <tableColumn id="3" xr3:uid="{00000000-0010-0000-2A00-000003000000}" name="Name" dataDxfId="656"/>
    <tableColumn id="4" xr3:uid="{00000000-0010-0000-2A00-000004000000}" name="Location 1" dataDxfId="655"/>
    <tableColumn id="5" xr3:uid="{00000000-0010-0000-2A00-000005000000}" name="Location 2" dataDxfId="654"/>
    <tableColumn id="6" xr3:uid="{00000000-0010-0000-2A00-000006000000}" name="Source" dataDxfId="653"/>
    <tableColumn id="14" xr3:uid="{00000000-0010-0000-2A00-00000E000000}" name="SALARY" dataDxfId="652"/>
    <tableColumn id="7" xr3:uid="{00000000-0010-0000-2A00-000007000000}" name="Functions (Watch)222" dataDxfId="651"/>
    <tableColumn id="8" xr3:uid="{00000000-0010-0000-2A00-000008000000}" name="emblem3" dataDxfId="650"/>
    <tableColumn id="10" xr3:uid="{00000000-0010-0000-2A00-00000A000000}" name="Title (Guard)" dataDxfId="649"/>
    <tableColumn id="9" xr3:uid="{00000000-0010-0000-2A00-000009000000}" name="Functions (Guard) &amp; Name" dataDxfId="648"/>
    <tableColumn id="11" xr3:uid="{00000000-0010-0000-2A00-00000B000000}" name="Watch numbers" dataDxfId="647"/>
    <tableColumn id="12" xr3:uid="{00000000-0010-0000-2A00-00000C000000}" name="Guard Numbers" dataDxfId="646"/>
    <tableColumn id="13" xr3:uid="{00000000-0010-0000-2A00-00000D000000}" name="Стовпець1" dataDxfId="645"/>
  </tableColumns>
  <tableStyleInfo name="TableStyleMedium15"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2B000000}" name="Таблиця61" displayName="Таблиця61" ref="A4:E12" totalsRowCount="1" headerRowDxfId="644" dataDxfId="642" totalsRowDxfId="640" headerRowBorderDxfId="643" tableBorderDxfId="641" totalsRowBorderDxfId="639">
  <autoFilter ref="A4:E11" xr:uid="{00000000-0009-0000-0100-00003D000000}"/>
  <tableColumns count="5">
    <tableColumn id="1" xr3:uid="{00000000-0010-0000-2B00-000001000000}" name="NAME" dataDxfId="638" totalsRowDxfId="637"/>
    <tableColumn id="2" xr3:uid="{00000000-0010-0000-2B00-000002000000}" name="HQ" dataDxfId="636" totalsRowDxfId="635"/>
    <tableColumn id="3" xr3:uid="{00000000-0010-0000-2B00-000003000000}" name="QUANTITY" dataDxfId="634" totalsRowDxfId="633"/>
    <tableColumn id="4" xr3:uid="{00000000-0010-0000-2B00-000004000000}" name="DESCRIPTION" dataDxfId="632" totalsRowDxfId="631"/>
    <tableColumn id="5" xr3:uid="{00000000-0010-0000-2B00-000005000000}" name="COST" totalsRowFunction="custom" dataDxfId="630" totalsRowDxfId="629">
      <calculatedColumnFormula>'City Guard'!C12</calculatedColumnFormula>
      <totalsRowFormula>SUM(E5:E11)</totalsRowFormula>
    </tableColumn>
  </tableColumns>
  <tableStyleInfo name="TableStyleMedium15"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2C000000}" name="Таблиця62" displayName="Таблиця62" ref="H42:Q89" totalsRowCount="1" headerRowDxfId="628" dataDxfId="626" totalsRowDxfId="624" headerRowBorderDxfId="627" tableBorderDxfId="625" totalsRowBorderDxfId="623">
  <autoFilter ref="H42:Q88" xr:uid="{00000000-0009-0000-0100-00003E000000}"/>
  <tableColumns count="10">
    <tableColumn id="1" xr3:uid="{00000000-0010-0000-2C00-000001000000}" name="WARD" dataDxfId="622" totalsRowDxfId="621"/>
    <tableColumn id="2" xr3:uid="{00000000-0010-0000-2C00-000002000000}" name="WATCHPOST" dataDxfId="620" totalsRowDxfId="619"/>
    <tableColumn id="3" xr3:uid="{00000000-0010-0000-2C00-000003000000}" name="RANK, TITLE" dataDxfId="618" totalsRowDxfId="617"/>
    <tableColumn id="4" xr3:uid="{00000000-0010-0000-2C00-000004000000}" name="NAME OF COMMANDER" dataDxfId="616" totalsRowDxfId="615"/>
    <tableColumn id="5" xr3:uid="{00000000-0010-0000-2C00-000005000000}" name="SECOND IN COMMAND" dataDxfId="614" totalsRowDxfId="613"/>
    <tableColumn id="6" xr3:uid="{00000000-0010-0000-2C00-000006000000}" name="RANK OF SECOND IN COMMAND" dataDxfId="612" totalsRowDxfId="611"/>
    <tableColumn id="7" xr3:uid="{00000000-0010-0000-2C00-000007000000}" name="NUMBER OF PATROLS" dataDxfId="610" totalsRowDxfId="609"/>
    <tableColumn id="8" xr3:uid="{00000000-0010-0000-2C00-000008000000}" name="Name of Patrols" dataDxfId="608" totalsRowDxfId="607"/>
    <tableColumn id="9" xr3:uid="{00000000-0010-0000-2C00-000009000000}" name="Average number of watchmens in patrol" dataDxfId="606" totalsRowDxfId="605"/>
    <tableColumn id="10" xr3:uid="{00000000-0010-0000-2C00-00000A000000}" name="Watchmens" totalsRowFunction="custom" dataDxfId="604" totalsRowDxfId="603">
      <calculatedColumnFormula>Таблиця62[[#This Row],[Average number of watchmens in patrol]]*Таблиця62[[#This Row],[NUMBER OF PATROLS]]</calculatedColumnFormula>
      <totalsRowFormula>Q85+Q76+Q73+Q69+Q62+Q58+Q51+Q43</totalsRowFormula>
    </tableColumn>
  </tableColumns>
  <tableStyleInfo name="TableStyleMedium15"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2D000000}" name="Таблиця81" displayName="Таблиця81" ref="AH42:AL54" totalsRowShown="0" headerRowDxfId="602" dataDxfId="600" headerRowBorderDxfId="601" tableBorderDxfId="599" totalsRowBorderDxfId="598">
  <autoFilter ref="AH42:AL54" xr:uid="{00000000-0009-0000-0100-000051000000}"/>
  <tableColumns count="5">
    <tableColumn id="1" xr3:uid="{00000000-0010-0000-2D00-000001000000}" name="Company" dataDxfId="597"/>
    <tableColumn id="2" xr3:uid="{00000000-0010-0000-2D00-000002000000}" name="Commander" dataDxfId="596"/>
    <tableColumn id="3" xr3:uid="{00000000-0010-0000-2D00-000003000000}" name="HQ" dataDxfId="595"/>
    <tableColumn id="4" xr3:uid="{00000000-0010-0000-2D00-000004000000}" name="Type" dataDxfId="594"/>
    <tableColumn id="5" xr3:uid="{00000000-0010-0000-2D00-000005000000}" name="Quantity" dataDxfId="593"/>
  </tableColumns>
  <tableStyleInfo name="TableStyleMedium15"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2E000000}" name="Таблиця93" displayName="Таблиця93" ref="F2:H25" totalsRowShown="0">
  <autoFilter ref="F2:H25" xr:uid="{00000000-0009-0000-0100-00005D000000}"/>
  <tableColumns count="3">
    <tableColumn id="1" xr3:uid="{00000000-0010-0000-2E00-000001000000}" name="Spell"/>
    <tableColumn id="2" xr3:uid="{00000000-0010-0000-2E00-000002000000}" name="Level"/>
    <tableColumn id="3" xr3:uid="{00000000-0010-0000-2E00-000003000000}" name="Cost"/>
  </tableColumns>
  <tableStyleInfo name="TableStyleMedium13"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2F000000}" name="Таблиця94" displayName="Таблиця94" ref="B2:D9" totalsRowShown="0" headerRowDxfId="592" dataDxfId="591">
  <autoFilter ref="B2:D9" xr:uid="{00000000-0009-0000-0100-00005E000000}"/>
  <tableColumns count="3">
    <tableColumn id="1" xr3:uid="{00000000-0010-0000-2F00-000001000000}" name="Spell" dataDxfId="590"/>
    <tableColumn id="2" xr3:uid="{00000000-0010-0000-2F00-000002000000}" name="Level of spell" dataDxfId="589"/>
    <tableColumn id="3" xr3:uid="{00000000-0010-0000-2F00-000003000000}" name="Cost, gp" dataDxfId="588">
      <calculatedColumnFormula>C3^2*10</calculatedColumnFormula>
    </tableColumn>
  </tableColumns>
  <tableStyleInfo name="TableStyleMedium13"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30000000}" name="Таблиця95" displayName="Таблиця95" ref="J2:L26" totalsRowShown="0" headerRowDxfId="587" dataDxfId="586">
  <autoFilter ref="J2:L26" xr:uid="{00000000-0009-0000-0100-00005F000000}"/>
  <tableColumns count="3">
    <tableColumn id="1" xr3:uid="{00000000-0010-0000-3000-000001000000}" name="Permanent magic item" dataDxfId="585"/>
    <tableColumn id="2" xr3:uid="{00000000-0010-0000-3000-000002000000}" name="Rarity" dataDxfId="584"/>
    <tableColumn id="3" xr3:uid="{00000000-0010-0000-3000-000003000000}" name="Cost" dataDxfId="583"/>
  </tableColumns>
  <tableStyleInfo name="TableStyleMedium13"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31000000}" name="Таблиця96" displayName="Таблиця96" ref="N2:P6" totalsRowShown="0" headerRowDxfId="582" dataDxfId="581">
  <autoFilter ref="N2:P6" xr:uid="{00000000-0009-0000-0100-000060000000}"/>
  <tableColumns count="3">
    <tableColumn id="1" xr3:uid="{00000000-0010-0000-3100-000001000000}" name="Consumable magic item" dataDxfId="580"/>
    <tableColumn id="2" xr3:uid="{00000000-0010-0000-3100-000002000000}" name="Rarity" dataDxfId="579"/>
    <tableColumn id="3" xr3:uid="{00000000-0010-0000-3100-000003000000}" name="Cost" dataDxfId="578"/>
  </tableColumns>
  <tableStyleInfo name="TableStyleMedium20"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32000000}" name="Fala_potions" displayName="Fala_potions" ref="R3:S8" totalsRowShown="0">
  <autoFilter ref="R3:S8" xr:uid="{00000000-0009-0000-0100-000067000000}"/>
  <tableColumns count="2">
    <tableColumn id="1" xr3:uid="{00000000-0010-0000-3200-000001000000}" name="Potion"/>
    <tableColumn id="2" xr3:uid="{00000000-0010-0000-3200-000002000000}" name="Cost"/>
  </tableColumns>
  <tableStyleInfo name="TableStyleMedium15"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33000000}" name="Таблиця104" displayName="Таблиця104" ref="U3:V35" totalsRowShown="0">
  <autoFilter ref="U3:V35" xr:uid="{00000000-0009-0000-0100-000068000000}"/>
  <tableColumns count="2">
    <tableColumn id="1" xr3:uid="{00000000-0010-0000-3300-000001000000}" name="Spell"/>
    <tableColumn id="2" xr3:uid="{00000000-0010-0000-3300-000002000000}" name="Cost per Spell, gp"/>
  </tableColumns>
  <tableStyleInfo name="TableStyleMedium15"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34000000}" name="Таблиця104106" displayName="Таблиця104106" ref="X3:Y35" totalsRowShown="0">
  <autoFilter ref="X3:Y35" xr:uid="{00000000-0009-0000-0100-000069000000}"/>
  <tableColumns count="2">
    <tableColumn id="1" xr3:uid="{00000000-0010-0000-3400-000001000000}" name="Spell scroll"/>
    <tableColumn id="2" xr3:uid="{00000000-0010-0000-3400-000002000000}" name="Cost, gp"/>
  </tableColumns>
  <tableStyleInfo name="TableStyleMedium15"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35000000}" name="Таблиця106" displayName="Таблиця106" ref="B18:D32" totalsRowShown="0">
  <autoFilter ref="B18:D32" xr:uid="{00000000-0009-0000-0100-00006A000000}"/>
  <tableColumns count="3">
    <tableColumn id="1" xr3:uid="{00000000-0010-0000-3500-000001000000}" name="Spell"/>
    <tableColumn id="2" xr3:uid="{00000000-0010-0000-3500-000002000000}" name="Level"/>
    <tableColumn id="3" xr3:uid="{00000000-0010-0000-3500-000003000000}" name="Cost"/>
  </tableColumns>
  <tableStyleInfo name="TableStyleMedium17"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36000000}" name="Таблиця108" displayName="Таблиця108" ref="B36:D48" totalsRowShown="0">
  <autoFilter ref="B36:D48" xr:uid="{00000000-0009-0000-0100-00006C000000}"/>
  <tableColumns count="3">
    <tableColumn id="1" xr3:uid="{00000000-0010-0000-3600-000001000000}" name="Spell"/>
    <tableColumn id="2" xr3:uid="{00000000-0010-0000-3600-000002000000}" name="Level"/>
    <tableColumn id="3" xr3:uid="{00000000-0010-0000-3600-000003000000}" name="Cost"/>
  </tableColumns>
  <tableStyleInfo name="TableStyleMedium3"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37000000}" name="Таблиця108141" displayName="Таблиця108141" ref="B52:D64" totalsRowShown="0">
  <autoFilter ref="B52:D64" xr:uid="{00000000-0009-0000-0100-00008C000000}"/>
  <tableColumns count="3">
    <tableColumn id="1" xr3:uid="{00000000-0010-0000-3700-000001000000}" name="Spell"/>
    <tableColumn id="2" xr3:uid="{00000000-0010-0000-3700-000002000000}" name="Level"/>
    <tableColumn id="3" xr3:uid="{00000000-0010-0000-3700-000003000000}" name="Cost"/>
  </tableColumns>
  <tableStyleInfo name="TableStyleMedium3"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38000000}" name="Таблиця84" displayName="Таблиця84" ref="A3:L10" totalsRowShown="0" headerRowDxfId="577">
  <autoFilter ref="A3:L10" xr:uid="{00000000-0009-0000-0100-000054000000}"/>
  <tableColumns count="12">
    <tableColumn id="1" xr3:uid="{00000000-0010-0000-3800-000001000000}" name="Ship"/>
    <tableColumn id="2" xr3:uid="{00000000-0010-0000-3800-000002000000}" name="Length"/>
    <tableColumn id="3" xr3:uid="{00000000-0010-0000-3800-000003000000}" name="width"/>
    <tableColumn id="4" xr3:uid="{00000000-0010-0000-3800-000004000000}" name="speedup"/>
    <tableColumn id="5" xr3:uid="{00000000-0010-0000-3800-000005000000}" name="crew"/>
    <tableColumn id="6" xr3:uid="{00000000-0010-0000-3800-000006000000}" name="speed1"/>
    <tableColumn id="7" xr3:uid="{00000000-0010-0000-3800-000007000000}" name="speed2"/>
    <tableColumn id="8" xr3:uid="{00000000-0010-0000-3800-000008000000}" name="speed3"/>
    <tableColumn id="9" xr3:uid="{00000000-0010-0000-3800-000009000000}" name="speed4"/>
    <tableColumn id="10" xr3:uid="{00000000-0010-0000-3800-00000A000000}" name="speed5"/>
    <tableColumn id="11" xr3:uid="{00000000-0010-0000-3800-00000B000000}" name="armaments"/>
    <tableColumn id="12" xr3:uid="{00000000-0010-0000-3800-00000C000000}" name="passengers"/>
  </tableColumns>
  <tableStyleInfo name="TableStyleMedium15"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39000000}" name="ships" displayName="ships" ref="A14:F27" totalsRowShown="0" headerRowDxfId="576" headerRowBorderDxfId="575" tableBorderDxfId="574">
  <autoFilter ref="A14:F27" xr:uid="{00000000-0009-0000-0100-000012000000}"/>
  <tableColumns count="6">
    <tableColumn id="1" xr3:uid="{00000000-0010-0000-3900-000001000000}" name="SHIP"/>
    <tableColumn id="2" xr3:uid="{00000000-0010-0000-3900-000002000000}" name="CAPTAIN"/>
    <tableColumn id="3" xr3:uid="{00000000-0010-0000-3900-000003000000}" name="Description"/>
    <tableColumn id="4" xr3:uid="{00000000-0010-0000-3900-000004000000}" name="Activities"/>
    <tableColumn id="5" xr3:uid="{00000000-0010-0000-3900-000005000000}" name="CREW"/>
    <tableColumn id="6" xr3:uid="{00000000-0010-0000-3900-000006000000}" name="SOURCE"/>
  </tableColumns>
  <tableStyleInfo name="TableStyleMedium15"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3A000000}" name="Таблиця5" displayName="Таблиця5" ref="A3:L310" totalsRowShown="0" headerRowDxfId="573" dataDxfId="571" headerRowBorderDxfId="572" tableBorderDxfId="570" totalsRowBorderDxfId="569">
  <autoFilter ref="A3:L310" xr:uid="{00000000-0009-0000-0100-000005000000}"/>
  <tableColumns count="12">
    <tableColumn id="1" xr3:uid="{00000000-0010-0000-3A00-000001000000}" name="NAME" dataDxfId="568"/>
    <tableColumn id="2" xr3:uid="{00000000-0010-0000-3A00-000002000000}" name="C - COINS - COST" dataDxfId="567"/>
    <tableColumn id="3" xr3:uid="{00000000-0010-0000-3A00-000003000000}" name="A - TANKARDS - Drinks" dataDxfId="566"/>
    <tableColumn id="4" xr3:uid="{00000000-0010-0000-3A00-000004000000}" name="P - PIPES - hospitality" dataDxfId="565"/>
    <tableColumn id="5" xr3:uid="{00000000-0010-0000-3A00-000005000000}" name="D - DAGGERS - danger level" dataDxfId="564"/>
    <tableColumn id="12" xr3:uid="{00000000-0010-0000-3A00-00000C000000}" name="Total" dataDxfId="563">
      <calculatedColumnFormula>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calculatedColumnFormula>
    </tableColumn>
    <tableColumn id="6" xr3:uid="{00000000-0010-0000-3A00-000006000000}" name="TYPE" dataDxfId="562"/>
    <tableColumn id="11" xr3:uid="{00000000-0010-0000-3A00-00000B000000}" name="DESCRIPTION" dataDxfId="561"/>
    <tableColumn id="7" xr3:uid="{00000000-0010-0000-3A00-000007000000}" name="NOTES" dataDxfId="560"/>
    <tableColumn id="8" xr3:uid="{00000000-0010-0000-3A00-000008000000}" name="LAYOUT " dataDxfId="559"/>
    <tableColumn id="10" xr3:uid="{00000000-0010-0000-3A00-00000A000000}" name="ADDRESS" dataDxfId="558"/>
    <tableColumn id="9" xr3:uid="{00000000-0010-0000-3A00-000009000000}" name="WARD" dataDxfId="557"/>
  </tableColumns>
  <tableStyleInfo name="TableStyleMedium11"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3B000000}" name="PRESS" displayName="PRESS" ref="A2:G39" totalsRowShown="0" headerRowDxfId="556" dataDxfId="555" tableBorderDxfId="554">
  <autoFilter ref="A2:G39" xr:uid="{00000000-0009-0000-0100-00000A000000}"/>
  <sortState xmlns:xlrd2="http://schemas.microsoft.com/office/spreadsheetml/2017/richdata2" ref="A3:G39">
    <sortCondition ref="A2:A39"/>
  </sortState>
  <tableColumns count="7">
    <tableColumn id="1" xr3:uid="{00000000-0010-0000-3B00-000001000000}" name="BROADSHEET" dataDxfId="553"/>
    <tableColumn id="2" xr3:uid="{00000000-0010-0000-3B00-000002000000}" name="DESCRIPTION" dataDxfId="552"/>
    <tableColumn id="3" xr3:uid="{00000000-0010-0000-3B00-000003000000}" name="PUBLISHER" dataDxfId="551"/>
    <tableColumn id="4" xr3:uid="{00000000-0010-0000-3B00-000004000000}" name="SOURCE" dataDxfId="550"/>
    <tableColumn id="5" xr3:uid="{00000000-0010-0000-3B00-000005000000}" name="CATEGORY" dataDxfId="549"/>
    <tableColumn id="6" xr3:uid="{00000000-0010-0000-3B00-000006000000}" name="PRICE, gp" dataDxfId="548"/>
    <tableColumn id="7" xr3:uid="{00000000-0010-0000-3B00-000007000000}" name="READERS" dataDxfId="547"/>
  </tableColumns>
  <tableStyleInfo name="TableStyleMedium9"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3C000000}" name="Таблиця70" displayName="Таблиця70" ref="A45:F65" totalsRowShown="0" headerRowDxfId="546" dataDxfId="544" headerRowBorderDxfId="545">
  <autoFilter ref="A45:F65" xr:uid="{00000000-0009-0000-0100-000046000000}"/>
  <tableColumns count="6">
    <tableColumn id="1" xr3:uid="{00000000-0010-0000-3C00-000001000000}" name="Title" dataDxfId="543"/>
    <tableColumn id="2" xr3:uid="{00000000-0010-0000-3C00-000002000000}" name="Description" dataDxfId="542"/>
    <tableColumn id="3" xr3:uid="{00000000-0010-0000-3C00-000003000000}" name="Format" dataDxfId="541"/>
    <tableColumn id="4" xr3:uid="{00000000-0010-0000-3C00-000004000000}" name="Typical Resale Price" dataDxfId="540"/>
    <tableColumn id="5" xr3:uid="{00000000-0010-0000-3C00-000005000000}" name="Sample Passage" dataDxfId="539"/>
    <tableColumn id="6" xr3:uid="{00000000-0010-0000-3C00-000006000000}" name="Typical Resale Price2" dataDxfId="538"/>
  </tableColumns>
  <tableStyleInfo name="TableStyleMedium15"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3D000000}" name="code_legal" displayName="code_legal" ref="A1:H55" totalsRowShown="0" headerRowDxfId="537" dataDxfId="535" headerRowBorderDxfId="536" tableBorderDxfId="534" totalsRowBorderDxfId="533">
  <autoFilter ref="A1:H55" xr:uid="{00000000-0009-0000-0100-000009000000}"/>
  <tableColumns count="8">
    <tableColumn id="1" xr3:uid="{00000000-0010-0000-3D00-000001000000}" name="PLAINT #" dataDxfId="532"/>
    <tableColumn id="2" xr3:uid="{00000000-0010-0000-3D00-000002000000}" name="PLAINT" dataDxfId="531"/>
    <tableColumn id="3" xr3:uid="{00000000-0010-0000-3D00-000003000000}" name="OFFENSES" dataDxfId="530"/>
    <tableColumn id="4" xr3:uid="{00000000-0010-0000-3D00-000004000000}" name="CRIME" dataDxfId="529"/>
    <tableColumn id="6" xr3:uid="{00000000-0010-0000-3D00-000006000000}" name="SENTENCE TYPE" dataDxfId="528"/>
    <tableColumn id="7" xr3:uid="{00000000-0010-0000-3D00-000007000000}" name="COURT" dataDxfId="527"/>
    <tableColumn id="8" xr3:uid="{00000000-0010-0000-3D00-000008000000}" name="CHANGES IN 5E" dataDxfId="526"/>
    <tableColumn id="5" xr3:uid="{00000000-0010-0000-3D00-000005000000}" name="SENTENCE" dataDxfId="525"/>
  </tableColumns>
  <tableStyleInfo name="TableStyleMedium8"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3E000000}" name="sentences" displayName="sentences" ref="J1:K11" totalsRowShown="0" headerRowDxfId="524" dataDxfId="522" headerRowBorderDxfId="523" tableBorderDxfId="521" totalsRowBorderDxfId="520">
  <autoFilter ref="J1:K11" xr:uid="{00000000-0009-0000-0100-000014000000}"/>
  <tableColumns count="2">
    <tableColumn id="1" xr3:uid="{00000000-0010-0000-3E00-000001000000}" name="SENTENCE TYPE" dataDxfId="519"/>
    <tableColumn id="2" xr3:uid="{00000000-0010-0000-3E00-000002000000}" name="Sentences" dataDxfId="518"/>
  </tableColumns>
  <tableStyleInfo name="TableStyleMedium15"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3F000000}" name="plaint" displayName="plaint" ref="M1:N5" totalsRowShown="0" headerRowDxfId="517" dataDxfId="515" headerRowBorderDxfId="516" tableBorderDxfId="514" totalsRowBorderDxfId="513">
  <autoFilter ref="M1:N5" xr:uid="{00000000-0009-0000-0100-000015000000}"/>
  <tableColumns count="2">
    <tableColumn id="1" xr3:uid="{00000000-0010-0000-3F00-000001000000}" name="PLAINT" dataDxfId="512"/>
    <tableColumn id="2" xr3:uid="{00000000-0010-0000-3F00-000002000000}" name="TYPICAL CRIMES" dataDxfId="511"/>
  </tableColumns>
  <tableStyleInfo name="TableStyleMedium15"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40000000}" name="Таблиця5686" displayName="Таблиця5686" ref="A1:L43" totalsRowShown="0" headerRowDxfId="510" headerRowBorderDxfId="509" tableBorderDxfId="508">
  <autoFilter ref="A1:L43" xr:uid="{00000000-0009-0000-0100-000055000000}"/>
  <tableColumns count="12">
    <tableColumn id="1" xr3:uid="{00000000-0010-0000-4000-000001000000}" name="Mint/Value" dataDxfId="507"/>
    <tableColumn id="2" xr3:uid="{00000000-0010-0000-4000-000002000000}" name="&lt; 1 cp" dataDxfId="506"/>
    <tableColumn id="3" xr3:uid="{00000000-0010-0000-4000-000003000000}" name="1 cp" dataDxfId="505"/>
    <tableColumn id="4" xr3:uid="{00000000-0010-0000-4000-000004000000}" name="2 cp" dataDxfId="504"/>
    <tableColumn id="5" xr3:uid="{00000000-0010-0000-4000-000005000000}" name="1 sp" dataDxfId="503"/>
    <tableColumn id="6" xr3:uid="{00000000-0010-0000-4000-000006000000}" name="1 ep" dataDxfId="502"/>
    <tableColumn id="7" xr3:uid="{00000000-0010-0000-4000-000007000000}" name="1 gp" dataDxfId="501"/>
    <tableColumn id="8" xr3:uid="{00000000-0010-0000-4000-000008000000}" name="2 gp" dataDxfId="500"/>
    <tableColumn id="9" xr3:uid="{00000000-0010-0000-4000-000009000000}" name="5 gp" dataDxfId="499"/>
    <tableColumn id="10" xr3:uid="{00000000-0010-0000-4000-00000A000000}" name="1 pp" dataDxfId="498"/>
    <tableColumn id="11" xr3:uid="{00000000-0010-0000-4000-00000B000000}" name="20 gp" dataDxfId="497"/>
    <tableColumn id="12" xr3:uid="{00000000-0010-0000-4000-00000C000000}" name="50 gp" dataDxfId="496"/>
  </tableColumns>
  <tableStyleInfo name="TableStyleMedium15"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41000000}" name="Таблиця14" displayName="Таблиця14" ref="AB2:AD108" totalsRowShown="0" headerRowDxfId="495" dataDxfId="494" tableBorderDxfId="493">
  <autoFilter ref="AB2:AD108" xr:uid="{00000000-0009-0000-0100-00000E000000}"/>
  <tableColumns count="3">
    <tableColumn id="1" xr3:uid="{00000000-0010-0000-4100-000001000000}" name="NAME" dataDxfId="492"/>
    <tableColumn id="3" xr3:uid="{00000000-0010-0000-4100-000003000000}" name="Стовпець1" dataDxfId="491"/>
    <tableColumn id="2" xr3:uid="{00000000-0010-0000-4100-000002000000}" name="COST" dataDxfId="490"/>
  </tableColumns>
  <tableStyleInfo name="TableStyleMedium8"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42000000}" name="GOODS_N_SERVICES_2" displayName="GOODS_N_SERVICES_2" ref="AQ2:AW342" totalsRowShown="0" headerRowDxfId="489" dataDxfId="488" tableBorderDxfId="487">
  <autoFilter ref="AQ2:AW342" xr:uid="{00000000-0009-0000-0100-00000F000000}"/>
  <tableColumns count="7">
    <tableColumn id="1" xr3:uid="{00000000-0010-0000-4200-000001000000}" name="GROUP" dataDxfId="486"/>
    <tableColumn id="2" xr3:uid="{00000000-0010-0000-4200-000002000000}" name="GOOD / SERVICE" dataDxfId="485"/>
    <tableColumn id="5" xr3:uid="{00000000-0010-0000-4200-000005000000}" name="GUILD" dataDxfId="484"/>
    <tableColumn id="4" xr3:uid="{00000000-0010-0000-4200-000004000000}" name="PRICES" dataDxfId="483"/>
    <tableColumn id="7" xr3:uid="{00000000-0010-0000-4200-000007000000}" name="Стовпець1" dataDxfId="482"/>
    <tableColumn id="6" xr3:uid="{00000000-0010-0000-4200-000006000000}" name="ITEMS" dataDxfId="481"/>
    <tableColumn id="3" xr3:uid="{00000000-0010-0000-4200-000003000000}" name="PRICE, GP" dataDxfId="480">
      <calculatedColumnFormula>IFERROR(GOODS_N_SERVICES_2[[#This Row],[PRICES]]*GOODS_N_SERVICES_2[[#This Row],[ITEMS]],"")</calculatedColumnFormula>
    </tableColumn>
  </tableColumns>
  <tableStyleInfo name="TableStyleMedium8"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43000000}" name="Coins" displayName="Coins" ref="A4:B15" totalsRowShown="0" headerRowDxfId="479" dataDxfId="477" headerRowBorderDxfId="478" tableBorderDxfId="476" totalsRowBorderDxfId="475">
  <autoFilter ref="A4:B15" xr:uid="{00000000-0009-0000-0100-000008000000}"/>
  <tableColumns count="2">
    <tableColumn id="1" xr3:uid="{00000000-0010-0000-4300-000001000000}" name="COIN" dataDxfId="474"/>
    <tableColumn id="2" xr3:uid="{00000000-0010-0000-4300-000002000000}" name="VALUE" dataDxfId="473"/>
  </tableColumns>
  <tableStyleInfo name="TableStyleMedium15"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44000000}" name="Таблиця97" displayName="Таблиця97" ref="O6:R56" totalsRowShown="0" headerRowBorderDxfId="472" tableBorderDxfId="471" totalsRowBorderDxfId="470">
  <autoFilter ref="O6:R56" xr:uid="{00000000-0009-0000-0100-000061000000}"/>
  <tableColumns count="4">
    <tableColumn id="1" xr3:uid="{00000000-0010-0000-4400-000001000000}" name="D100" dataDxfId="469"/>
    <tableColumn id="2" xr3:uid="{00000000-0010-0000-4400-000002000000}" name="Number" dataDxfId="468"/>
    <tableColumn id="3" xr3:uid="{00000000-0010-0000-4400-000003000000}" name="Matched number" dataDxfId="467"/>
    <tableColumn id="4" xr3:uid="{00000000-0010-0000-4400-000004000000}" name="Pilfered ltem(s)" dataDxfId="466"/>
  </tableColumns>
  <tableStyleInfo name="TableStyleMedium15"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45000000}" name="Таблиця101" displayName="Таблиця101" ref="L4:M32" totalsRowShown="0" headerRowDxfId="465" dataDxfId="464">
  <autoFilter ref="L4:M32" xr:uid="{00000000-0009-0000-0100-000065000000}"/>
  <tableColumns count="2">
    <tableColumn id="1" xr3:uid="{00000000-0010-0000-4500-000001000000}" name="Day to Day expenses" dataDxfId="463"/>
    <tableColumn id="2" xr3:uid="{00000000-0010-0000-4500-000002000000}" name="Cost" dataDxfId="462"/>
  </tableColumns>
  <tableStyleInfo name="TableStyleMedium15"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46000000}" name="Таблиця89" displayName="Таблиця89" ref="A1:E227" totalsRowShown="0">
  <autoFilter ref="A1:E227" xr:uid="{00000000-0009-0000-0100-000059000000}"/>
  <sortState xmlns:xlrd2="http://schemas.microsoft.com/office/spreadsheetml/2017/richdata2" ref="A2:E226">
    <sortCondition ref="E1:E226"/>
  </sortState>
  <tableColumns count="5">
    <tableColumn id="1" xr3:uid="{00000000-0010-0000-4600-000001000000}" name="Book Title"/>
    <tableColumn id="2" xr3:uid="{00000000-0010-0000-4600-000002000000}" name="Original?"/>
    <tableColumn id="3" xr3:uid="{00000000-0010-0000-4600-000003000000}" name="# Volumes"/>
    <tableColumn id="4" xr3:uid="{00000000-0010-0000-4600-000004000000}" name="Date Written?"/>
    <tableColumn id="5" xr3:uid="{00000000-0010-0000-4600-000005000000}" name="Author"/>
  </tableColumns>
  <tableStyleInfo name="TableStyleMedium7"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7000000}" name="Таблиця76" displayName="Таблиця76" ref="I1:N289" totalsRowShown="0">
  <autoFilter ref="I1:N289" xr:uid="{00000000-0009-0000-0100-00004C000000}"/>
  <tableColumns count="6">
    <tableColumn id="1" xr3:uid="{00000000-0010-0000-4700-000001000000}" name="Book Title"/>
    <tableColumn id="2" xr3:uid="{00000000-0010-0000-4700-000002000000}" name="Стовпець1"/>
    <tableColumn id="3" xr3:uid="{00000000-0010-0000-4700-000003000000}" name="Original [O]?"/>
    <tableColumn id="4" xr3:uid="{00000000-0010-0000-4700-000004000000}" name="# of Volumes"/>
    <tableColumn id="5" xr3:uid="{00000000-0010-0000-4700-000005000000}" name="Date Written"/>
    <tableColumn id="6" xr3:uid="{00000000-0010-0000-4700-000006000000}" name="Author"/>
  </tableColumns>
  <tableStyleInfo name="TableStyleMedium15"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Таблиця73" displayName="Таблиця73" ref="Q1:S20" totalsRowShown="0">
  <autoFilter ref="Q1:S20" xr:uid="{00000000-0009-0000-0100-000049000000}"/>
  <tableColumns count="3">
    <tableColumn id="1" xr3:uid="{00000000-0010-0000-4800-000001000000}" name="Play Title"/>
    <tableColumn id="2" xr3:uid="{00000000-0010-0000-4800-000002000000}" name="Date Written"/>
    <tableColumn id="3" xr3:uid="{00000000-0010-0000-4800-000003000000}" name="Author"/>
  </tableColumns>
  <tableStyleInfo name="TableStyleMedium8"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9000000}" name="Таблиця75" displayName="Таблиця75" ref="U1:W52" totalsRowShown="0">
  <autoFilter ref="U1:W52" xr:uid="{00000000-0009-0000-0100-00004B000000}"/>
  <tableColumns count="3">
    <tableColumn id="1" xr3:uid="{00000000-0010-0000-4900-000001000000}" name="Musical Title"/>
    <tableColumn id="2" xr3:uid="{00000000-0010-0000-4900-000002000000}" name="Date Written"/>
    <tableColumn id="3" xr3:uid="{00000000-0010-0000-4900-000003000000}" name="Songwriter \ Performer"/>
  </tableColumns>
  <tableStyleInfo name="TableStyleMedium1"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4A000000}" name="Таблиця91" displayName="Таблиця91" ref="A1:H2255" totalsRowShown="0" headerRowDxfId="461" dataDxfId="460">
  <autoFilter ref="A1:H2255" xr:uid="{00000000-0009-0000-0100-00005B000000}"/>
  <tableColumns count="8">
    <tableColumn id="1" xr3:uid="{00000000-0010-0000-4A00-000001000000}" name="Item" dataDxfId="459"/>
    <tableColumn id="2" xr3:uid="{00000000-0010-0000-4A00-000002000000}" name="Price" dataDxfId="458"/>
    <tableColumn id="3" xr3:uid="{00000000-0010-0000-4A00-000003000000}" name="Weight" dataDxfId="457"/>
    <tableColumn id="4" xr3:uid="{00000000-0010-0000-4A00-000004000000}" name="COIN" dataDxfId="456">
      <calculatedColumnFormula>IF((IFERROR(FIND("gp",B2,1),0)&gt;0),"gp",IF(IFERROR(FIND("sp",B2,1),0)&gt;1,"sp","cp"))</calculatedColumnFormula>
    </tableColumn>
    <tableColumn id="5" xr3:uid="{00000000-0010-0000-4A00-000005000000}" name="COST IN NUMBER FORMAT" dataDxfId="455">
      <calculatedColumnFormula>SUBSTITUTE(B2," "&amp;D2,"",1)</calculatedColumnFormula>
    </tableColumn>
    <tableColumn id="6" xr3:uid="{00000000-0010-0000-4A00-000006000000}" name="MULTIPLIER" dataDxfId="454">
      <calculatedColumnFormula>IF(D2="gp",1,IF(D2="sp",0.1,0.01))</calculatedColumnFormula>
    </tableColumn>
    <tableColumn id="7" xr3:uid="{00000000-0010-0000-4A00-000007000000}" name="PRICE, GP" dataDxfId="453">
      <calculatedColumnFormula>F2*E2</calculatedColumnFormula>
    </tableColumn>
    <tableColumn id="8" xr3:uid="{00000000-0010-0000-4A00-000008000000}" name="GROUP" dataDxfId="452"/>
  </tableColumns>
  <tableStyleInfo name="TableStyleMedium1"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4B000000}" name="Таблиця7" displayName="Таблиця7" ref="L2:R2840" totalsRowShown="0" headerRowDxfId="451" dataDxfId="450">
  <autoFilter ref="L2:R2840" xr:uid="{00000000-0009-0000-0100-000007000000}"/>
  <tableColumns count="7">
    <tableColumn id="1" xr3:uid="{00000000-0010-0000-4B00-000001000000}" name="GROUP" dataDxfId="449"/>
    <tableColumn id="2" xr3:uid="{00000000-0010-0000-4B00-000002000000}" name="TRADE GOODS2" dataDxfId="448"/>
    <tableColumn id="7" xr3:uid="{00000000-0010-0000-4B00-000007000000}" name="DESCRIPTION" dataDxfId="447"/>
    <tableColumn id="3" xr3:uid="{00000000-0010-0000-4B00-000003000000}" name="PRICE" dataDxfId="446"/>
    <tableColumn id="4" xr3:uid="{00000000-0010-0000-4B00-000004000000}" name="WEIGHT" dataDxfId="445"/>
    <tableColumn id="5" xr3:uid="{00000000-0010-0000-4B00-000005000000}" name="NUMBER" dataDxfId="444"/>
    <tableColumn id="6" xr3:uid="{00000000-0010-0000-4B00-000006000000}" name="COST" dataDxfId="443">
      <calculatedColumnFormula>Q3*O3</calculatedColumnFormula>
    </tableColumn>
  </tableColumns>
  <tableStyleInfo name="TableStyleMedium1"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4C000000}" name="Таблиця13" displayName="Таблиця13" ref="A2:M18" totalsRowShown="0" headerRowDxfId="442" dataDxfId="441">
  <autoFilter ref="A2:M18" xr:uid="{00000000-0009-0000-0100-00000D000000}"/>
  <tableColumns count="13">
    <tableColumn id="1" xr3:uid="{00000000-0010-0000-4C00-000001000000}" name="NAME" dataDxfId="440"/>
    <tableColumn id="2" xr3:uid="{00000000-0010-0000-4C00-000002000000}" name="CATEGORY" dataDxfId="439"/>
    <tableColumn id="3" xr3:uid="{00000000-0010-0000-4C00-000003000000}" name="PRICE, gp per dose" dataDxfId="438"/>
    <tableColumn id="4" xr3:uid="{00000000-0010-0000-4C00-000004000000}" name="DESCRIPTION" dataDxfId="437"/>
    <tableColumn id="5" xr3:uid="{00000000-0010-0000-4C00-000005000000}" name="TYPE" dataDxfId="436"/>
    <tableColumn id="6" xr3:uid="{00000000-0010-0000-4C00-000006000000}" name="SAVE &amp; DC" dataDxfId="435"/>
    <tableColumn id="7" xr3:uid="{00000000-0010-0000-4C00-000007000000}" name="INTERVAL" dataDxfId="434"/>
    <tableColumn id="8" xr3:uid="{00000000-0010-0000-4C00-000008000000}" name="EFFECT" dataDxfId="433"/>
    <tableColumn id="9" xr3:uid="{00000000-0010-0000-4C00-000009000000}" name="SAVE" dataDxfId="432"/>
    <tableColumn id="10" xr3:uid="{00000000-0010-0000-4C00-00000A000000}" name="OVERDOSE" dataDxfId="431"/>
    <tableColumn id="11" xr3:uid="{00000000-0010-0000-4C00-00000B000000}" name="EFFECT2" dataDxfId="430"/>
    <tableColumn id="12" xr3:uid="{00000000-0010-0000-4C00-00000C000000}" name="EFFECT3" dataDxfId="429"/>
    <tableColumn id="13" xr3:uid="{00000000-0010-0000-4C00-00000D000000}" name="Стовпець4" dataDxfId="428"/>
  </tableColumns>
  <tableStyleInfo name="TableStyleMedium8"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4D000000}" name="WINES_OF_WATERDEEP" displayName="WINES_OF_WATERDEEP" ref="A2:I67" totalsRowShown="0" headerRowDxfId="427" dataDxfId="426">
  <autoFilter ref="A2:I67" xr:uid="{00000000-0009-0000-0100-000017000000}"/>
  <tableColumns count="9">
    <tableColumn id="1" xr3:uid="{00000000-0010-0000-4D00-000001000000}" name="ORGANIZATION" dataDxfId="425"/>
    <tableColumn id="2" xr3:uid="{00000000-0010-0000-4D00-000002000000}" name="DOMESTIC / IMPORT" dataDxfId="424"/>
    <tableColumn id="3" xr3:uid="{00000000-0010-0000-4D00-000003000000}" name="NAME" dataDxfId="423"/>
    <tableColumn id="4" xr3:uid="{00000000-0010-0000-4D00-000004000000}" name="DESCRIPTION" dataDxfId="422"/>
    <tableColumn id="8" xr3:uid="{00000000-0010-0000-4D00-000008000000}" name="TYPE" dataDxfId="421"/>
    <tableColumn id="5" xr3:uid="{00000000-0010-0000-4D00-000005000000}" name="QUALITY" dataDxfId="420"/>
    <tableColumn id="7" xr3:uid="{00000000-0010-0000-4D00-000007000000}" name="VINEYARD" dataDxfId="419"/>
    <tableColumn id="9" xr3:uid="{00000000-0010-0000-4D00-000009000000}" name="PRICE, GP"/>
    <tableColumn id="6" xr3:uid="{00000000-0010-0000-4D00-000006000000}" name="NOTES" dataDxfId="418"/>
  </tableColumns>
  <tableStyleInfo name="TableStyleMedium15"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4E000000}" name="Таблиця26" displayName="Таблиця26" ref="J2:K18" totalsRowShown="0" headerRowDxfId="417" dataDxfId="415" headerRowBorderDxfId="416" tableBorderDxfId="414" totalsRowBorderDxfId="413">
  <autoFilter ref="J2:K18" xr:uid="{00000000-0009-0000-0100-00001A000000}"/>
  <tableColumns count="2">
    <tableColumn id="1" xr3:uid="{00000000-0010-0000-4E00-000001000000}" name="TYPE" dataDxfId="412"/>
    <tableColumn id="2" xr3:uid="{00000000-0010-0000-4E00-000002000000}" name="DESCRIPTION" dataDxfId="411"/>
  </tableColumns>
  <tableStyleInfo name="TableStyleMedium15"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4F000000}" name="Таблиця27" displayName="Таблиця27" ref="L2:M11" totalsRowShown="0" headerRowDxfId="410" dataDxfId="408" headerRowBorderDxfId="409" tableBorderDxfId="407">
  <autoFilter ref="L2:M11" xr:uid="{00000000-0009-0000-0100-00001B000000}"/>
  <tableColumns count="2">
    <tableColumn id="1" xr3:uid="{00000000-0010-0000-4F00-000001000000}" name="TYPE" dataDxfId="406"/>
    <tableColumn id="2" xr3:uid="{00000000-0010-0000-4F00-000002000000}" name="DESCRIPTION" dataDxfId="405"/>
  </tableColumns>
  <tableStyleInfo name="TableStyleMedium15"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50000000}" name="SPELL_MATERIAL_COMPONENTS" displayName="SPELL_MATERIAL_COMPONENTS" ref="A2:R358" headerRowDxfId="404" totalsRowDxfId="401" headerRowBorderDxfId="403" tableBorderDxfId="402">
  <tableColumns count="18">
    <tableColumn id="1" xr3:uid="{00000000-0010-0000-5000-000001000000}" name="COMPONENT" dataDxfId="400"/>
    <tableColumn id="2" xr3:uid="{00000000-0010-0000-5000-000002000000}" name="VALUE" dataDxfId="399"/>
    <tableColumn id="3" xr3:uid="{00000000-0010-0000-5000-000003000000}" name="SPELL NAME" dataDxfId="398"/>
    <tableColumn id="4" xr3:uid="{00000000-0010-0000-5000-000004000000}" name="CONSUMABLE" dataDxfId="397"/>
    <tableColumn id="5" xr3:uid="{00000000-0010-0000-5000-000005000000}" name="SOURCE" dataDxfId="396"/>
    <tableColumn id="6" xr3:uid="{00000000-0010-0000-5000-000006000000}" name="PAGE" dataDxfId="395"/>
    <tableColumn id="7" xr3:uid="{00000000-0010-0000-5000-000007000000}" name="LEVEL" dataDxfId="394"/>
    <tableColumn id="8" xr3:uid="{00000000-0010-0000-5000-000008000000}" name="NOTES" dataDxfId="393"/>
    <tableColumn id="9" xr3:uid="{00000000-0010-0000-5000-000009000000}" name="SCHOOL OF SPELL" dataDxfId="392"/>
    <tableColumn id="18" xr3:uid="{00000000-0010-0000-5000-000012000000}" name="DIVINE OR ARCANE" dataDxfId="391">
      <calculatedColumnFormula>IF(OR(SPELL_MATERIAL_COMPONENTS[[#This Row],[Sorcerer]]=1,SPELL_MATERIAL_COMPONENTS[[#This Row],[Wizard]]=1),"ARCANE","DIVINE")</calculatedColumnFormula>
    </tableColumn>
    <tableColumn id="10" xr3:uid="{00000000-0010-0000-5000-00000A000000}" name="Bard" dataDxfId="390"/>
    <tableColumn id="11" xr3:uid="{00000000-0010-0000-5000-00000B000000}" name="Cleric" dataDxfId="389"/>
    <tableColumn id="12" xr3:uid="{00000000-0010-0000-5000-00000C000000}" name="Druid" dataDxfId="388"/>
    <tableColumn id="13" xr3:uid="{00000000-0010-0000-5000-00000D000000}" name="Paladin" dataDxfId="387"/>
    <tableColumn id="14" xr3:uid="{00000000-0010-0000-5000-00000E000000}" name="Ranger" dataDxfId="386"/>
    <tableColumn id="15" xr3:uid="{00000000-0010-0000-5000-00000F000000}" name="Sorcerer" dataDxfId="385"/>
    <tableColumn id="16" xr3:uid="{00000000-0010-0000-5000-000010000000}" name="Warlock" dataDxfId="384"/>
    <tableColumn id="17" xr3:uid="{00000000-0010-0000-5000-000011000000}" name="Wizard" dataDxfId="383"/>
  </tableColumns>
  <tableStyleInfo name="TableStyleLight13"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51000000}" name="Таблиця3" displayName="Таблиця3" ref="A3:I123" totalsRowShown="0" headerRowDxfId="382" dataDxfId="380" headerRowBorderDxfId="381" tableBorderDxfId="379" totalsRowBorderDxfId="378">
  <autoFilter ref="A3:I123" xr:uid="{00000000-0009-0000-0100-000003000000}"/>
  <tableColumns count="9">
    <tableColumn id="1" xr3:uid="{00000000-0010-0000-5100-000001000000}" name="#" dataDxfId="377"/>
    <tableColumn id="2" xr3:uid="{00000000-0010-0000-5100-000002000000}" name="CASTLE WARD" dataDxfId="376"/>
    <tableColumn id="3" xr3:uid="{00000000-0010-0000-5100-000003000000}" name="SEA WARD" dataDxfId="375"/>
    <tableColumn id="4" xr3:uid="{00000000-0010-0000-5100-000004000000}" name="NORTH WARD" dataDxfId="374"/>
    <tableColumn id="5" xr3:uid="{00000000-0010-0000-5100-000005000000}" name="TRADES WARD" dataDxfId="373"/>
    <tableColumn id="6" xr3:uid="{00000000-0010-0000-5100-000006000000}" name="SOUTHERN WARD" dataDxfId="372"/>
    <tableColumn id="7" xr3:uid="{00000000-0010-0000-5100-000007000000}" name="DOCK WARD" dataDxfId="371"/>
    <tableColumn id="8" xr3:uid="{00000000-0010-0000-5100-000008000000}" name="CITY OF THE DEAD" dataDxfId="370"/>
    <tableColumn id="9" xr3:uid="{00000000-0010-0000-5100-000009000000}" name="#2" dataDxfId="369"/>
  </tableColumns>
  <tableStyleInfo name="TableStyleMedium2"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52000000}" name="Таблиця19" displayName="Таблиця19" ref="EE4:EU80" totalsRowShown="0">
  <autoFilter ref="EE4:EU80" xr:uid="{00000000-0009-0000-0100-000013000000}"/>
  <tableColumns count="17">
    <tableColumn id="1" xr3:uid="{00000000-0010-0000-5200-000001000000}" name="Encounter " dataDxfId="368"/>
    <tableColumn id="2" xr3:uid="{00000000-0010-0000-5200-000002000000}" name="CASTLE" dataDxfId="367"/>
    <tableColumn id="3" xr3:uid="{00000000-0010-0000-5200-000003000000}" name="CITY OF DEAD" dataDxfId="366"/>
    <tableColumn id="4" xr3:uid="{00000000-0010-0000-5200-000004000000}" name="DOCK" dataDxfId="365"/>
    <tableColumn id="5" xr3:uid="{00000000-0010-0000-5200-000005000000}" name="FIELD" dataDxfId="364"/>
    <tableColumn id="6" xr3:uid="{00000000-0010-0000-5200-000006000000}" name="NORTH" dataDxfId="363"/>
    <tableColumn id="7" xr3:uid="{00000000-0010-0000-5200-000007000000}" name="SEA" dataDxfId="362"/>
    <tableColumn id="8" xr3:uid="{00000000-0010-0000-5200-000008000000}" name="SOUTHERN" dataDxfId="361"/>
    <tableColumn id="9" xr3:uid="{00000000-0010-0000-5200-000009000000}" name="TRADES" dataDxfId="360"/>
    <tableColumn id="10" xr3:uid="{00000000-0010-0000-5200-00000A000000}" name="CASTLE2"/>
    <tableColumn id="11" xr3:uid="{00000000-0010-0000-5200-00000B000000}" name="CITY OF DEAD3"/>
    <tableColumn id="12" xr3:uid="{00000000-0010-0000-5200-00000C000000}" name="DOCK4"/>
    <tableColumn id="13" xr3:uid="{00000000-0010-0000-5200-00000D000000}" name="FIELD5"/>
    <tableColumn id="14" xr3:uid="{00000000-0010-0000-5200-00000E000000}" name="NORTH6"/>
    <tableColumn id="15" xr3:uid="{00000000-0010-0000-5200-00000F000000}" name="SEA7"/>
    <tableColumn id="16" xr3:uid="{00000000-0010-0000-5200-000010000000}" name="SOUTHERN8"/>
    <tableColumn id="17" xr3:uid="{00000000-0010-0000-5200-000011000000}" name="TRADES9"/>
  </tableColumns>
  <tableStyleInfo name="TableStyleMedium15"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53000000}" name="Таблиця117" displayName="Таблиця117" ref="DX6:DY25" totalsRowShown="0" headerRowDxfId="359" headerRowBorderDxfId="358" tableBorderDxfId="357" totalsRowBorderDxfId="356">
  <autoFilter ref="DX6:DY25" xr:uid="{00000000-0009-0000-0100-000075000000}"/>
  <tableColumns count="2">
    <tableColumn id="1" xr3:uid="{00000000-0010-0000-5300-000001000000}" name="d12 + d8" dataDxfId="355"/>
    <tableColumn id="2" xr3:uid="{00000000-0010-0000-5300-000002000000}" name="Encounter" dataDxfId="354"/>
  </tableColumns>
  <tableStyleInfo name="TableStyleMedium15"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54000000}" name="Таблиця118" displayName="Таблиця118" ref="DJ5:DM15" totalsRowShown="0" headerRowDxfId="353" headerRowBorderDxfId="352" tableBorderDxfId="351" totalsRowBorderDxfId="350">
  <autoFilter ref="DJ5:DM15" xr:uid="{00000000-0009-0000-0100-000076000000}"/>
  <tableColumns count="4">
    <tableColumn id="1" xr3:uid="{00000000-0010-0000-5400-000001000000}" name="Male" dataDxfId="349"/>
    <tableColumn id="2" xr3:uid="{00000000-0010-0000-5400-000002000000}" name="Female" dataDxfId="348"/>
    <tableColumn id="3" xr3:uid="{00000000-0010-0000-5400-000003000000}" name="Surname A" dataDxfId="347"/>
    <tableColumn id="4" xr3:uid="{00000000-0010-0000-5400-000004000000}" name="Surname B" dataDxfId="346"/>
  </tableColumns>
  <tableStyleInfo name="TableStyleMedium15"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55000000}" name="Таблиця119" displayName="Таблиця119" ref="DD5:DH25" totalsRowShown="0" headerRowDxfId="345" dataDxfId="343" headerRowBorderDxfId="344" tableBorderDxfId="342" totalsRowBorderDxfId="341">
  <autoFilter ref="DD5:DH25" xr:uid="{00000000-0009-0000-0100-000077000000}"/>
  <tableColumns count="5">
    <tableColumn id="1" xr3:uid="{00000000-0010-0000-5500-000001000000}" name="Стовпець1" dataDxfId="340"/>
    <tableColumn id="2" xr3:uid="{00000000-0010-0000-5500-000002000000}" name="Adjl" dataDxfId="339"/>
    <tableColumn id="3" xr3:uid="{00000000-0010-0000-5500-000003000000}" name="Adj 2" dataDxfId="338"/>
    <tableColumn id="4" xr3:uid="{00000000-0010-0000-5500-000004000000}" name="Creature" dataDxfId="337"/>
    <tableColumn id="5" xr3:uid="{00000000-0010-0000-5500-000005000000}" name="Item" dataDxfId="336"/>
  </tableColumns>
  <tableStyleInfo name="TableStyleMedium15"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56000000}" name="Таблиця120" displayName="Таблиця120" ref="CV6:CW26" totalsRowShown="0" headerRowDxfId="335">
  <autoFilter ref="CV6:CW26" xr:uid="{00000000-0009-0000-0100-000078000000}"/>
  <tableColumns count="2">
    <tableColumn id="1" xr3:uid="{00000000-0010-0000-5600-000001000000}" name="d20" dataDxfId="334"/>
    <tableColumn id="2" xr3:uid="{00000000-0010-0000-5600-000002000000}" name="Event" dataDxfId="333"/>
  </tableColumns>
  <tableStyleInfo name="TableStyleMedium15"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57000000}" name="Таблиця121" displayName="Таблиця121" ref="BX6:BY18" totalsRowShown="0" headerRowDxfId="332">
  <autoFilter ref="BX6:BY18" xr:uid="{00000000-0009-0000-0100-000079000000}"/>
  <tableColumns count="2">
    <tableColumn id="1" xr3:uid="{00000000-0010-0000-5700-000001000000}" name="d12" dataDxfId="331"/>
    <tableColumn id="2" xr3:uid="{00000000-0010-0000-5700-000002000000}" name="Find" dataDxfId="330"/>
  </tableColumns>
  <tableStyleInfo name="TableStyleMedium15"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58000000}" name="Таблиця122" displayName="Таблиця122" ref="CA6:CB16" totalsRowShown="0" headerRowDxfId="329" dataDxfId="328">
  <autoFilter ref="CA6:CB16" xr:uid="{00000000-0009-0000-0100-00007A000000}"/>
  <tableColumns count="2">
    <tableColumn id="1" xr3:uid="{00000000-0010-0000-5800-000001000000}" name="d10" dataDxfId="327"/>
    <tableColumn id="2" xr3:uid="{00000000-0010-0000-5800-000002000000}" name="Bonds" dataDxfId="326"/>
  </tableColumns>
  <tableStyleInfo name="TableStyleMedium15"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59000000}" name="Таблиця123" displayName="Таблиця123" ref="CC6:CD26" totalsRowShown="0" headerRowDxfId="325">
  <autoFilter ref="CC6:CD26" xr:uid="{00000000-0009-0000-0100-00007B000000}"/>
  <tableColumns count="2">
    <tableColumn id="1" xr3:uid="{00000000-0010-0000-5900-000001000000}" name="d20" dataDxfId="324"/>
    <tableColumn id="2" xr3:uid="{00000000-0010-0000-5900-000002000000}" name="Characteristic" dataDxfId="323"/>
  </tableColumns>
  <tableStyleInfo name="TableStyleMedium15"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5A000000}" name="Таблиця124" displayName="Таблиця124" ref="CE6:CF26" totalsRowShown="0" headerRowDxfId="322">
  <autoFilter ref="CE6:CF26" xr:uid="{00000000-0009-0000-0100-00007C000000}"/>
  <tableColumns count="2">
    <tableColumn id="1" xr3:uid="{00000000-0010-0000-5A00-000001000000}" name="d20" dataDxfId="321"/>
    <tableColumn id="2" xr3:uid="{00000000-0010-0000-5A00-000002000000}" name="Ideal (Alignment)" dataDxfId="320"/>
  </tableColumns>
  <tableStyleInfo name="TableStyleMedium15"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5B000000}" name="Таблиця125" displayName="Таблиця125" ref="CG6:CH16" totalsRowShown="0" headerRowDxfId="319">
  <autoFilter ref="CG6:CH16" xr:uid="{00000000-0009-0000-0100-00007D000000}"/>
  <tableColumns count="2">
    <tableColumn id="1" xr3:uid="{00000000-0010-0000-5B00-000001000000}" name="d10" dataDxfId="318"/>
    <tableColumn id="2" xr3:uid="{00000000-0010-0000-5B00-000002000000}" name="Bonds" dataDxfId="317"/>
  </tableColumns>
  <tableStyleInfo name="TableStyleMedium15"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5C000000}" name="Таблиця126" displayName="Таблиця126" ref="CI6:CJ18" totalsRowShown="0" headerRowDxfId="316">
  <autoFilter ref="CI6:CJ18" xr:uid="{00000000-0009-0000-0100-00007E000000}"/>
  <tableColumns count="2">
    <tableColumn id="1" xr3:uid="{00000000-0010-0000-5C00-000001000000}" name="d12" dataDxfId="315"/>
    <tableColumn id="2" xr3:uid="{00000000-0010-0000-5C00-000002000000}" name="Flaw" dataDxfId="314"/>
  </tableColumns>
  <tableStyleInfo name="TableStyleMedium15"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5D000000}" name="Таблиця127" displayName="Таблиця127" ref="CK5:CL25" totalsRowShown="0" headerRowDxfId="313" dataDxfId="312">
  <autoFilter ref="CK5:CL25" xr:uid="{00000000-0009-0000-0100-00007F000000}"/>
  <tableColumns count="2">
    <tableColumn id="1" xr3:uid="{00000000-0010-0000-5D00-000001000000}" name="d20" dataDxfId="311"/>
    <tableColumn id="2" xr3:uid="{00000000-0010-0000-5D00-000002000000}" name="Beginning" dataDxfId="310"/>
  </tableColumns>
  <tableStyleInfo name="TableStyleMedium15"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5E000000}" name="Таблиця128" displayName="Таблиця128" ref="CM5:CN25" totalsRowShown="0" headerRowDxfId="309" dataDxfId="308">
  <autoFilter ref="CM5:CN25" xr:uid="{00000000-0009-0000-0100-000080000000}"/>
  <tableColumns count="2">
    <tableColumn id="1" xr3:uid="{00000000-0010-0000-5E00-000001000000}" name="d20" dataDxfId="307"/>
    <tableColumn id="2" xr3:uid="{00000000-0010-0000-5E00-000002000000}" name="Middle" dataDxfId="306"/>
  </tableColumns>
  <tableStyleInfo name="TableStyleMedium15"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5F000000}" name="Таблиця129" displayName="Таблиця129" ref="CO5:CP25" totalsRowShown="0" headerRowDxfId="305" dataDxfId="304">
  <autoFilter ref="CO5:CP25" xr:uid="{00000000-0009-0000-0100-000081000000}"/>
  <tableColumns count="2">
    <tableColumn id="1" xr3:uid="{00000000-0010-0000-5F00-000001000000}" name="d20" dataDxfId="303"/>
    <tableColumn id="2" xr3:uid="{00000000-0010-0000-5F00-000002000000}" name="End" dataDxfId="302"/>
  </tableColumns>
  <tableStyleInfo name="TableStyleMedium15"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60000000}" name="Таблиця130" displayName="Таблиця130" ref="K5:P72" totalsRowShown="0" headerRowDxfId="301" headerRowBorderDxfId="300" tableBorderDxfId="299">
  <autoFilter ref="K5:P72" xr:uid="{00000000-0009-0000-0100-000082000000}"/>
  <tableColumns count="6">
    <tableColumn id="1" xr3:uid="{00000000-0010-0000-6000-000001000000}" name="Weight" dataDxfId="298"/>
    <tableColumn id="2" xr3:uid="{00000000-0010-0000-6000-000002000000}" name="Number" dataDxfId="297">
      <calculatedColumnFormula>K6+L5</calculatedColumnFormula>
    </tableColumn>
    <tableColumn id="3" xr3:uid="{00000000-0010-0000-6000-000003000000}" name="Match number" dataDxfId="296"/>
    <tableColumn id="4" xr3:uid="{00000000-0010-0000-6000-000004000000}" name="d100" dataDxfId="295">
      <calculatedColumnFormula>IF(K6&gt;1,(L5+1)&amp;" - "&amp;L6,L6)</calculatedColumnFormula>
    </tableColumn>
    <tableColumn id="5" xr3:uid="{00000000-0010-0000-6000-000005000000}" name="Encounter" dataDxfId="294"/>
    <tableColumn id="6" xr3:uid="{00000000-0010-0000-6000-000006000000}" name="Encounter2"/>
  </tableColumns>
  <tableStyleInfo name="TableStyleMedium15"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Таблиця98" displayName="Таблиця98" ref="EW8:EZ33" totalsRowShown="0" headerRowDxfId="293">
  <autoFilter ref="EW8:EZ33" xr:uid="{00000000-0009-0000-0100-000062000000}"/>
  <tableColumns count="4">
    <tableColumn id="1" xr3:uid="{00000000-0010-0000-6100-000001000000}" name="D100"/>
    <tableColumn id="2" xr3:uid="{00000000-0010-0000-6100-000002000000}" name="Number" dataDxfId="292"/>
    <tableColumn id="3" xr3:uid="{00000000-0010-0000-6100-000003000000}" name="Match Number" dataDxfId="291"/>
    <tableColumn id="4" xr3:uid="{00000000-0010-0000-6100-000004000000}" name="Day scene"/>
  </tableColumns>
  <tableStyleInfo name="TableStyleMedium15"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Таблиця99" displayName="Таблиця99" ref="FB8:FE33" totalsRowShown="0" headerRowDxfId="290" headerRowBorderDxfId="289" tableBorderDxfId="288">
  <autoFilter ref="FB8:FE33" xr:uid="{00000000-0009-0000-0100-000063000000}"/>
  <tableColumns count="4">
    <tableColumn id="1" xr3:uid="{00000000-0010-0000-6200-000001000000}" name="D100" dataDxfId="287"/>
    <tableColumn id="2" xr3:uid="{00000000-0010-0000-6200-000002000000}" name="Number" dataDxfId="286"/>
    <tableColumn id="3" xr3:uid="{00000000-0010-0000-6200-000003000000}" name="Match Number" dataDxfId="285"/>
    <tableColumn id="4" xr3:uid="{00000000-0010-0000-6200-000004000000}" name="Night scene"/>
  </tableColumns>
  <tableStyleInfo name="TableStyleMedium15"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63000000}" name="Таблиця131" displayName="Таблиця131" ref="EA4:EC15" totalsRowShown="0">
  <autoFilter ref="EA4:EC15" xr:uid="{00000000-0009-0000-0100-000083000000}"/>
  <tableColumns count="3">
    <tableColumn id="1" xr3:uid="{00000000-0010-0000-6300-000001000000}" name="Type"/>
    <tableColumn id="2" xr3:uid="{00000000-0010-0000-6300-000002000000}" name="Circumstance"/>
    <tableColumn id="3" xr3:uid="{00000000-0010-0000-6300-000003000000}" name="Modifier"/>
  </tableColumns>
  <tableStyleInfo name="TableStyleMedium15"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64000000}" name="Таблиця132" displayName="Таблиця132" ref="CZ4:CZ25" totalsRowShown="0" headerRowDxfId="284" headerRowBorderDxfId="283" tableBorderDxfId="282">
  <autoFilter ref="CZ4:CZ25" xr:uid="{00000000-0009-0000-0100-000084000000}"/>
  <tableColumns count="1">
    <tableColumn id="1" xr3:uid="{00000000-0010-0000-6400-000001000000}" name="Tavern/Inn Names"/>
  </tableColumns>
  <tableStyleInfo name="TableStyleMedium1"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65000000}" name="Таблиця115" displayName="Таблиця115" ref="FG3:FH23" totalsRowShown="0">
  <autoFilter ref="FG3:FH23" xr:uid="{00000000-0009-0000-0100-000073000000}"/>
  <tableColumns count="2">
    <tableColumn id="1" xr3:uid="{00000000-0010-0000-6500-000001000000}" name="#"/>
    <tableColumn id="2" xr3:uid="{00000000-0010-0000-6500-000002000000}" name="Rumor"/>
  </tableColumns>
  <tableStyleInfo name="TableStyleMedium15"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66000000}" name="Таблиця116" displayName="Таблиця116" ref="FJ3:FK14" totalsRowShown="0" headerRowDxfId="281" headerRowBorderDxfId="280" tableBorderDxfId="279" totalsRowBorderDxfId="278">
  <autoFilter ref="FJ3:FK14" xr:uid="{00000000-0009-0000-0100-000074000000}"/>
  <tableColumns count="2">
    <tableColumn id="1" xr3:uid="{00000000-0010-0000-6600-000001000000}" name="#" dataDxfId="277"/>
    <tableColumn id="2" xr3:uid="{00000000-0010-0000-6600-000002000000}" name="Rumor" dataDxfId="276"/>
  </tableColumns>
  <tableStyleInfo name="TableStyleMedium15"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27B6F360-CBF8-4B4A-B362-94D53B49C721}" name="Таблиця144" displayName="Таблиця144" ref="IL5:IN29" totalsRowShown="0">
  <autoFilter ref="IL5:IN29" xr:uid="{AB2958B1-360D-486B-8935-E106FC01FBBC}"/>
  <tableColumns count="3">
    <tableColumn id="1" xr3:uid="{B8884133-75C7-456D-8019-98B028119F68}" name="Name of Bounty"/>
    <tableColumn id="2" xr3:uid="{95ED880E-A962-46F5-86F9-03BF9A1F6001}" name="Text of Noticeboard"/>
    <tableColumn id="3" xr3:uid="{2BD3D89C-7019-4AA5-9FD3-1F344FB40A5C}" name="Description"/>
  </tableColumns>
  <tableStyleInfo name="TableStyleMedium15"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CD940884-0923-445D-982A-92D3EEA804B6}" name="Таблиця145" displayName="Таблиця145" ref="IP5:IR15" totalsRowShown="0" headerRowDxfId="275" headerRowBorderDxfId="274" tableBorderDxfId="273">
  <autoFilter ref="IP5:IR15" xr:uid="{043E87C1-E548-4D21-808B-D4C5077AF5DE}"/>
  <tableColumns count="3">
    <tableColumn id="1" xr3:uid="{5A2CC862-6570-473D-8EDB-664579A57314}" name="Name of Bounty"/>
    <tableColumn id="2" xr3:uid="{D0771421-5771-4BE1-9899-25FC6B7A4194}" name="Text of Noticeboard"/>
    <tableColumn id="3" xr3:uid="{62E0070C-2AD4-43B3-9585-E3372F36B182}" name="Description"/>
  </tableColumns>
  <tableStyleInfo name="TableStyleMedium15"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9E28C8EF-71E0-41DB-AE7F-EB47CF689386}" name="Таблиця147" displayName="Таблиця147" ref="IT5:IU26" totalsRowShown="0">
  <autoFilter ref="IT5:IU26" xr:uid="{FA5F4B96-54BA-445E-85D9-51AE457BE3A2}"/>
  <tableColumns count="2">
    <tableColumn id="1" xr3:uid="{0302DD49-9931-41E8-8A62-43030F872A09}" name="News"/>
    <tableColumn id="2" xr3:uid="{2946E8D8-3417-4BCC-A9EA-C96D6A1FF3A6}" name="Text" dataDxfId="272"/>
  </tableColumns>
  <tableStyleInfo name="TableStyleMedium15"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A5BFA2BE-55F7-4043-A4EA-6399A3A73A49}" name="Таблиця149" displayName="Таблиця149" ref="IW5:IX62" totalsRowShown="0">
  <autoFilter ref="IW5:IX62" xr:uid="{F2CAA7F7-B860-4E08-A349-72CC1F48CCF8}"/>
  <tableColumns count="2">
    <tableColumn id="1" xr3:uid="{162E94F4-BB21-4488-B3D7-5F854AE270E1}" name="Name"/>
    <tableColumn id="2" xr3:uid="{453E1E19-BB7A-4AAF-ACDE-B6895A10EE3A}" name="Description"/>
  </tableColumns>
  <tableStyleInfo name="TableStyleMedium15"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99592168-804A-42AF-BB65-B9728CD488C9}" name="Таблиця150" displayName="Таблиця150" ref="IZ5:JB21" totalsRowShown="0">
  <autoFilter ref="IZ5:JB21" xr:uid="{DD2747A7-3940-4581-B274-82C6C98DC91B}"/>
  <tableColumns count="3">
    <tableColumn id="1" xr3:uid="{CE3DAC35-9B45-4D7C-9336-CC6898BF8C48}" name="NPCs"/>
    <tableColumn id="2" xr3:uid="{D533E6BE-D4EB-4232-BC15-4BC563F5C585}" name="Description"/>
    <tableColumn id="3" xr3:uid="{FC1DC47B-2221-4B76-836D-3A27CC3FDDFB}" name="Стовпець1"/>
  </tableColumns>
  <tableStyleInfo name="TableStyleMedium15"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9F810A5-19C5-44B9-899C-6CC507F600BF}" name="Таблиця151" displayName="Таблиця151" ref="JD5:JF29" totalsRowShown="0">
  <autoFilter ref="JD5:JF29" xr:uid="{30C9074D-0C80-4672-BC63-8359BE749F8D}"/>
  <tableColumns count="3">
    <tableColumn id="1" xr3:uid="{ABB247F5-C76E-42A4-B622-DD1F98D03D85}" name="NPCs"/>
    <tableColumn id="2" xr3:uid="{43457C65-C316-4A6B-BC97-4C3E1937C7D0}" name="Description"/>
    <tableColumn id="3" xr3:uid="{F7589635-507D-4EDC-9231-A50C225DC2EF}" name="Стовпець1"/>
  </tableColumns>
  <tableStyleInfo name="TableStyleMedium15"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C204DC39-FBB2-4D3E-AAF7-B16865BD531D}" name="Таблиця152" displayName="Таблиця152" ref="EE82:EE89" totalsRowShown="0">
  <autoFilter ref="EE82:EE89" xr:uid="{B46B6F1D-EB3A-4401-9F5A-36CFA6D86B79}"/>
  <tableColumns count="1">
    <tableColumn id="1" xr3:uid="{ECBF7FE3-185C-4DDA-92CA-D716351D029A}" name="CASTLE"/>
  </tableColumns>
  <tableStyleInfo name="TableStyleMedium15"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17D6867D-8EE3-419C-B450-4797286B11F6}" name="Таблиця153" displayName="Таблиця153" ref="II5:II25" totalsRowShown="0">
  <autoFilter ref="II5:II25" xr:uid="{FF812763-68F3-44D4-A5FF-5CE743E56231}"/>
  <tableColumns count="1">
    <tableColumn id="1" xr3:uid="{74021BB2-75FC-4135-B591-5EF0D57B6BDE}" name="Encounter"/>
  </tableColumns>
  <tableStyleInfo name="TableStyleMedium15"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67000000}" name="LANGUAGES" displayName="LANGUAGES" ref="A2:P150" totalsRowShown="0" headerRowDxfId="271" dataDxfId="269" headerRowBorderDxfId="270" tableBorderDxfId="268" totalsRowBorderDxfId="267">
  <autoFilter ref="A2:P150" xr:uid="{00000000-0009-0000-0100-000002000000}"/>
  <sortState xmlns:xlrd2="http://schemas.microsoft.com/office/spreadsheetml/2017/richdata2" ref="A3:P150">
    <sortCondition ref="A2"/>
  </sortState>
  <tableColumns count="16">
    <tableColumn id="1" xr3:uid="{00000000-0010-0000-6700-000001000000}" name="LANGUAGE" dataDxfId="266"/>
    <tableColumn id="9" xr3:uid="{00000000-0010-0000-6700-000009000000}" name="NAME" dataDxfId="265"/>
    <tableColumn id="8" xr3:uid="{00000000-0010-0000-6700-000008000000}" name="GROUP" dataDxfId="264"/>
    <tableColumn id="11" xr3:uid="{00000000-0010-0000-6700-00000B000000}" name="FAMILY" dataDxfId="263"/>
    <tableColumn id="2" xr3:uid="{00000000-0010-0000-6700-000002000000}" name="TYPICAL SPEAKERS OR REGIONS" dataDxfId="262"/>
    <tableColumn id="15" xr3:uid="{00000000-0010-0000-6700-00000F000000}" name="Other name (if exist)" dataDxfId="261"/>
    <tableColumn id="14" xr3:uid="{00000000-0010-0000-6700-00000E000000}" name="FAMILY2" dataDxfId="260"/>
    <tableColumn id="13" xr3:uid="{00000000-0010-0000-6700-00000D000000}" name="GROUP2" dataDxfId="259"/>
    <tableColumn id="3" xr3:uid="{00000000-0010-0000-6700-000003000000}" name="ALPHABET / Script" dataDxfId="258"/>
    <tableColumn id="16" xr3:uid="{00000000-0010-0000-6700-000010000000}" name="Typical speakers" dataDxfId="257"/>
    <tableColumn id="12" xr3:uid="{00000000-0010-0000-6700-00000C000000}" name="Region" dataDxfId="256"/>
    <tableColumn id="4" xr3:uid="{00000000-0010-0000-6700-000004000000}" name="DESCRIPTION" dataDxfId="255"/>
    <tableColumn id="5" xr3:uid="{00000000-0010-0000-6700-000005000000}" name="TYPE*" dataDxfId="254"/>
    <tableColumn id="7" xr3:uid="{00000000-0010-0000-6700-000007000000}" name="RARITY**" dataDxfId="253"/>
    <tableColumn id="10" xr3:uid="{00000000-0010-0000-6700-00000A000000}" name="LINK" dataDxfId="252"/>
    <tableColumn id="6" xr3:uid="{00000000-0010-0000-6700-000006000000}" name="AL***" dataDxfId="251"/>
  </tableColumns>
  <tableStyleInfo name="TableStyleMedium15"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68000000}" name="lifestyles" displayName="lifestyles" ref="A3:E10" totalsRowShown="0" headerRowDxfId="250" headerRowBorderDxfId="249" tableBorderDxfId="248" totalsRowBorderDxfId="247">
  <autoFilter ref="A3:E10" xr:uid="{00000000-0009-0000-0100-000011000000}"/>
  <tableColumns count="5">
    <tableColumn id="1" xr3:uid="{00000000-0010-0000-6800-000001000000}" name="Lifestyle" dataDxfId="246"/>
    <tableColumn id="2" xr3:uid="{00000000-0010-0000-6800-000002000000}" name="Cost per day" dataDxfId="245"/>
    <tableColumn id="3" xr3:uid="{00000000-0010-0000-6800-000003000000}" name="coins" dataDxfId="244"/>
    <tableColumn id="4" xr3:uid="{00000000-0010-0000-6800-000004000000}" name="Price/year" dataDxfId="243"/>
    <tableColumn id="5" xr3:uid="{00000000-0010-0000-6800-000005000000}" name="Cost per day, gp" dataDxfId="242"/>
  </tableColumns>
  <tableStyleInfo name="TableStyleMedium15"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9000000}" name="Таблиця111" displayName="Таблиця111" ref="A13:B20" totalsRowShown="0" headerRowDxfId="241" headerRowBorderDxfId="240" tableBorderDxfId="239" totalsRowBorderDxfId="238">
  <autoFilter ref="A13:B20" xr:uid="{00000000-0009-0000-0100-00006F000000}"/>
  <tableColumns count="2">
    <tableColumn id="1" xr3:uid="{00000000-0010-0000-6900-000001000000}" name="Terrain" dataDxfId="237"/>
    <tableColumn id="2" xr3:uid="{00000000-0010-0000-6900-000002000000}" name="Distance" dataDxfId="236"/>
  </tableColumns>
  <tableStyleInfo name="TableStyleMedium15"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A000000}" name="Таблиця112" displayName="Таблиця112" ref="D13:E21" totalsRowShown="0" headerRowDxfId="235" headerRowBorderDxfId="234" tableBorderDxfId="233" totalsRowBorderDxfId="232">
  <autoFilter ref="D13:E21" xr:uid="{00000000-0009-0000-0100-000070000000}"/>
  <tableColumns count="2">
    <tableColumn id="1" xr3:uid="{00000000-0010-0000-6A00-000001000000}" name="Circumstances" dataDxfId="231"/>
    <tableColumn id="2" xr3:uid="{00000000-0010-0000-6A00-000002000000}" name="DC" dataDxfId="230"/>
  </tableColumns>
  <tableStyleInfo name="TableStyleMedium15"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6B000000}" name="Таблиця133" displayName="Таблиця133" ref="A24:B27" totalsRowShown="0" headerRowDxfId="229" dataDxfId="228">
  <autoFilter ref="A24:B27" xr:uid="{00000000-0009-0000-0100-000085000000}"/>
  <tableColumns count="2">
    <tableColumn id="1" xr3:uid="{00000000-0010-0000-6B00-000001000000}" name="Стовпець1" dataDxfId="227"/>
    <tableColumn id="2" xr3:uid="{00000000-0010-0000-6B00-000002000000}" name="Стовпець2" dataDxfId="226"/>
  </tableColumns>
  <tableStyleInfo name="TableStyleMedium8"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6C000000}" name="Таблиця134" displayName="Таблиця134" ref="A30:B34" totalsRowShown="0" headerRowDxfId="225" dataDxfId="224">
  <autoFilter ref="A30:B34" xr:uid="{00000000-0009-0000-0100-000086000000}"/>
  <tableColumns count="2">
    <tableColumn id="1" xr3:uid="{00000000-0010-0000-6C00-000001000000}" name="Стовпець1" dataDxfId="223"/>
    <tableColumn id="2" xr3:uid="{00000000-0010-0000-6C00-000002000000}" name="Стовпець2" dataDxfId="222"/>
  </tableColumns>
  <tableStyleInfo name="TableStyleMedium15"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6D000000}" name="Таблиця135" displayName="Таблиця135" ref="A36:B41" totalsRowShown="0" headerRowDxfId="221" dataDxfId="220">
  <autoFilter ref="A36:B41" xr:uid="{00000000-0009-0000-0100-000087000000}"/>
  <tableColumns count="2">
    <tableColumn id="1" xr3:uid="{00000000-0010-0000-6D00-000001000000}" name="Terrain" dataDxfId="219"/>
    <tableColumn id="2" xr3:uid="{00000000-0010-0000-6D00-000002000000}" name="Encounter Distance" dataDxfId="218"/>
  </tableColumns>
  <tableStyleInfo name="TableStyleMedium15"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6E000000}" name="Durnan_BusinessResults" displayName="Durnan_BusinessResults" ref="A5:G14" totalsRowShown="0" headerRowDxfId="217" dataDxfId="216">
  <autoFilter ref="A5:G14" xr:uid="{00000000-0009-0000-0100-000010000000}"/>
  <tableColumns count="7">
    <tableColumn id="1" xr3:uid="{00000000-0010-0000-6E00-000001000000}" name="d100" dataDxfId="215"/>
    <tableColumn id="2" xr3:uid="{00000000-0010-0000-6E00-000002000000}" name="Squalid" dataDxfId="214"/>
    <tableColumn id="3" xr3:uid="{00000000-0010-0000-6E00-000003000000}" name="Poor" dataDxfId="213"/>
    <tableColumn id="4" xr3:uid="{00000000-0010-0000-6E00-000004000000}" name="Modest" dataDxfId="212"/>
    <tableColumn id="5" xr3:uid="{00000000-0010-0000-6E00-000005000000}" name="Comfortable" dataDxfId="211"/>
    <tableColumn id="6" xr3:uid="{00000000-0010-0000-6E00-000006000000}" name="Wealthy" dataDxfId="210"/>
    <tableColumn id="7" xr3:uid="{00000000-0010-0000-6E00-000007000000}" name="Aristocratic" dataDxfId="209"/>
  </tableColumns>
  <tableStyleInfo name="TableStyleMedium15"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6F000000}" name="Durnan_Tavern_Events" displayName="Durnan_Tavern_Events" ref="I5:J105" totalsRowShown="0" headerRowDxfId="208" dataDxfId="207">
  <autoFilter ref="I5:J105" xr:uid="{00000000-0009-0000-0100-000018000000}"/>
  <tableColumns count="2">
    <tableColumn id="1" xr3:uid="{00000000-0010-0000-6F00-000001000000}" name="d100" dataDxfId="206"/>
    <tableColumn id="2" xr3:uid="{00000000-0010-0000-6F00-000002000000}" name="Result" dataDxfId="205"/>
  </tableColumns>
  <tableStyleInfo name="TableStyleMedium15"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70000000}" name="Durnan_Business_Valuation" displayName="Durnan_Business_Valuation" ref="L5:M11" totalsRowShown="0" headerRowDxfId="204" dataDxfId="203">
  <autoFilter ref="L5:M11" xr:uid="{00000000-0009-0000-0100-000019000000}"/>
  <tableColumns count="2">
    <tableColumn id="1" xr3:uid="{00000000-0010-0000-7000-000001000000}" name="Total Valuation" dataDxfId="202"/>
    <tableColumn id="2" xr3:uid="{00000000-0010-0000-7000-000002000000}" name="Quality" dataDxfId="201"/>
  </tableColumns>
  <tableStyleInfo name="TableStyleMedium15"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71000000}" name="Durnan_Tavern_Uprgrades" displayName="Durnan_Tavern_Uprgrades" ref="O5:S23" totalsRowShown="0" headerRowDxfId="200" dataDxfId="199">
  <autoFilter ref="O5:S23" xr:uid="{00000000-0009-0000-0100-00001D000000}"/>
  <tableColumns count="5">
    <tableColumn id="1" xr3:uid="{00000000-0010-0000-7100-000001000000}" name="Feature" dataDxfId="198"/>
    <tableColumn id="2" xr3:uid="{00000000-0010-0000-7100-000002000000}" name="Prerequisite" dataDxfId="197"/>
    <tableColumn id="3" xr3:uid="{00000000-0010-0000-7100-000003000000}" name="Downtime Activities" dataDxfId="196"/>
    <tableColumn id="4" xr3:uid="{00000000-0010-0000-7100-000004000000}" name="Cost (gp)" dataDxfId="195"/>
    <tableColumn id="5" xr3:uid="{00000000-0010-0000-7100-000005000000}" name="Valuation (based on cost)" dataDxfId="194"/>
  </tableColumns>
  <tableStyleInfo name="TableStyleMedium15"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72000000}" name="Таблиця30" displayName="Таблиця30" ref="U5:V11" totalsRowShown="0" headerRowDxfId="193" dataDxfId="191" headerRowBorderDxfId="192" tableBorderDxfId="190">
  <autoFilter ref="U5:V11" xr:uid="{00000000-0009-0000-0100-00001E000000}"/>
  <tableColumns count="2">
    <tableColumn id="1" xr3:uid="{00000000-0010-0000-7200-000001000000}" name="d100" dataDxfId="189"/>
    <tableColumn id="2" xr3:uid="{00000000-0010-0000-7200-000002000000}" name="Result" dataDxfId="188"/>
  </tableColumns>
  <tableStyleInfo name="TableStyleMedium15"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73000000}" name="Таблиця31" displayName="Таблиця31" ref="X5:Y11" totalsRowShown="0" headerRowDxfId="187" dataDxfId="185" headerRowBorderDxfId="186" tableBorderDxfId="184">
  <autoFilter ref="X5:Y11" xr:uid="{00000000-0009-0000-0100-00001F000000}"/>
  <tableColumns count="2">
    <tableColumn id="1" xr3:uid="{00000000-0010-0000-7300-000001000000}" name="d100" dataDxfId="183"/>
    <tableColumn id="2" xr3:uid="{00000000-0010-0000-7300-000002000000}" name="Result" dataDxfId="182"/>
  </tableColumns>
  <tableStyleInfo name="TableStyleMedium15"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74000000}" name="Таблиця32" displayName="Таблиця32" ref="AA5:AB11" totalsRowShown="0" headerRowDxfId="181" dataDxfId="179" headerRowBorderDxfId="180" tableBorderDxfId="178">
  <autoFilter ref="AA5:AB11" xr:uid="{00000000-0009-0000-0100-000020000000}"/>
  <tableColumns count="2">
    <tableColumn id="1" xr3:uid="{00000000-0010-0000-7400-000001000000}" name="d100" dataDxfId="177"/>
    <tableColumn id="2" xr3:uid="{00000000-0010-0000-7400-000002000000}" name="Result" dataDxfId="176"/>
  </tableColumns>
  <tableStyleInfo name="TableStyleMedium15"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75000000}" name="Таблиця33" displayName="Таблиця33" ref="AD5:AE13" totalsRowShown="0" headerRowDxfId="175" dataDxfId="173" headerRowBorderDxfId="174" tableBorderDxfId="172">
  <autoFilter ref="AD5:AE13" xr:uid="{00000000-0009-0000-0100-000021000000}"/>
  <tableColumns count="2">
    <tableColumn id="1" xr3:uid="{00000000-0010-0000-7500-000001000000}" name="d100" dataDxfId="171"/>
    <tableColumn id="2" xr3:uid="{00000000-0010-0000-7500-000002000000}" name="Result" dataDxfId="170"/>
  </tableColumns>
  <tableStyleInfo name="TableStyleMedium15"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76000000}" name="Таблиця34" displayName="Таблиця34" ref="AG5:AH11" totalsRowShown="0" headerRowDxfId="169" dataDxfId="167" headerRowBorderDxfId="168" tableBorderDxfId="166">
  <autoFilter ref="AG5:AH11" xr:uid="{00000000-0009-0000-0100-000022000000}"/>
  <tableColumns count="2">
    <tableColumn id="1" xr3:uid="{00000000-0010-0000-7600-000001000000}" name="d100" dataDxfId="165"/>
    <tableColumn id="2" xr3:uid="{00000000-0010-0000-7600-000002000000}" name="Result" dataDxfId="164"/>
  </tableColumns>
  <tableStyleInfo name="TableStyleMedium15"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77000000}" name="Таблиця35" displayName="Таблиця35" ref="AJ5:AK11" totalsRowShown="0" headerRowDxfId="163" dataDxfId="161" headerRowBorderDxfId="162" tableBorderDxfId="160">
  <autoFilter ref="AJ5:AK11" xr:uid="{00000000-0009-0000-0100-000023000000}"/>
  <tableColumns count="2">
    <tableColumn id="1" xr3:uid="{00000000-0010-0000-7700-000001000000}" name="d100" dataDxfId="159"/>
    <tableColumn id="2" xr3:uid="{00000000-0010-0000-7700-000002000000}" name="Result" dataDxfId="158"/>
  </tableColumns>
  <tableStyleInfo name="TableStyleMedium15"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78000000}" name="Таблиця36" displayName="Таблиця36" ref="AM5:AN11" totalsRowShown="0" headerRowDxfId="157" dataDxfId="155" headerRowBorderDxfId="156" tableBorderDxfId="154">
  <autoFilter ref="AM5:AN11" xr:uid="{00000000-0009-0000-0100-000024000000}"/>
  <tableColumns count="2">
    <tableColumn id="1" xr3:uid="{00000000-0010-0000-7800-000001000000}" name="d100" dataDxfId="153"/>
    <tableColumn id="2" xr3:uid="{00000000-0010-0000-7800-000002000000}" name="Result" dataDxfId="152"/>
  </tableColumns>
  <tableStyleInfo name="TableStyleMedium15"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79000000}" name="Таблиця37" displayName="Таблиця37" ref="AP5:AW55" totalsRowShown="0" headerRowDxfId="151" dataDxfId="149" headerRowBorderDxfId="150" tableBorderDxfId="148">
  <autoFilter ref="AP5:AW55" xr:uid="{00000000-0009-0000-0100-000025000000}"/>
  <tableColumns count="8">
    <tableColumn id="1" xr3:uid="{00000000-0010-0000-7900-000001000000}" name="d100" dataDxfId="147"/>
    <tableColumn id="2" xr3:uid="{00000000-0010-0000-7900-000002000000}" name="Stem" dataDxfId="146"/>
    <tableColumn id="3" xr3:uid="{00000000-0010-0000-7900-000003000000}" name="d1002" dataDxfId="145"/>
    <tableColumn id="4" xr3:uid="{00000000-0010-0000-7900-000004000000}" name="Stem3" dataDxfId="144"/>
    <tableColumn id="5" xr3:uid="{00000000-0010-0000-7900-000005000000}" name="d1004" dataDxfId="143"/>
    <tableColumn id="6" xr3:uid="{00000000-0010-0000-7900-000006000000}" name="Stem5" dataDxfId="142"/>
    <tableColumn id="7" xr3:uid="{00000000-0010-0000-7900-000007000000}" name="d1006" dataDxfId="141"/>
    <tableColumn id="8" xr3:uid="{00000000-0010-0000-7900-000008000000}" name="Stem7" dataDxfId="140"/>
  </tableColumns>
  <tableStyleInfo name="TableStyleMedium15"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7A000000}" name="Таблиця38" displayName="Таблиця38" ref="AY5:BA11" totalsRowShown="0" headerRowDxfId="139" dataDxfId="137" headerRowBorderDxfId="138" tableBorderDxfId="136">
  <autoFilter ref="AY5:BA11" xr:uid="{00000000-0009-0000-0100-000026000000}"/>
  <tableColumns count="3">
    <tableColumn id="1" xr3:uid="{00000000-0010-0000-7A00-000001000000}" name="d6" dataDxfId="135"/>
    <tableColumn id="2" xr3:uid="{00000000-0010-0000-7A00-000002000000}" name="Quality" dataDxfId="134"/>
    <tableColumn id="3" xr3:uid="{00000000-0010-0000-7A00-000003000000}" name="Associated Lifestyle" dataDxfId="133"/>
  </tableColumns>
  <tableStyleInfo name="TableStyleMedium15"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7B000000}" name="Таблиця39" displayName="Таблиця39" ref="BC5:BD25" totalsRowShown="0" headerRowDxfId="132" dataDxfId="130" headerRowBorderDxfId="131" tableBorderDxfId="129">
  <autoFilter ref="BC5:BD25" xr:uid="{00000000-0009-0000-0100-000027000000}"/>
  <tableColumns count="2">
    <tableColumn id="1" xr3:uid="{00000000-0010-0000-7B00-000001000000}" name="d20" dataDxfId="128"/>
    <tableColumn id="2" xr3:uid="{00000000-0010-0000-7B00-000002000000}" name="Appearance" dataDxfId="127"/>
  </tableColumns>
  <tableStyleInfo name="TableStyleMedium15"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7C000000}" name="Таблиця40" displayName="Таблиця40" ref="BF5:BG25" totalsRowShown="0" headerRowDxfId="126" dataDxfId="124" headerRowBorderDxfId="125" tableBorderDxfId="123">
  <autoFilter ref="BF5:BG25" xr:uid="{00000000-0009-0000-0100-000028000000}"/>
  <tableColumns count="2">
    <tableColumn id="1" xr3:uid="{00000000-0010-0000-7C00-000001000000}" name="d20" dataDxfId="122"/>
    <tableColumn id="2" xr3:uid="{00000000-0010-0000-7C00-000002000000}" name="Appearance" dataDxfId="121"/>
  </tableColumns>
  <tableStyleInfo name="TableStyleMedium15"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7D000000}" name="Таблиця41" displayName="Таблиця41" ref="BI5:BJ25" totalsRowShown="0" headerRowDxfId="120" dataDxfId="118" headerRowBorderDxfId="119" tableBorderDxfId="117">
  <autoFilter ref="BI5:BJ25" xr:uid="{00000000-0009-0000-0100-000029000000}"/>
  <tableColumns count="2">
    <tableColumn id="1" xr3:uid="{00000000-0010-0000-7D00-000001000000}" name="d20" dataDxfId="116"/>
    <tableColumn id="2" xr3:uid="{00000000-0010-0000-7D00-000002000000}" name="Appearance" dataDxfId="115"/>
  </tableColumns>
  <tableStyleInfo name="TableStyleMedium15"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7E000000}" name="Таблиця42" displayName="Таблиця42" ref="BL5:BM25" totalsRowShown="0" headerRowDxfId="114" dataDxfId="112" headerRowBorderDxfId="113" tableBorderDxfId="111">
  <autoFilter ref="BL5:BM25" xr:uid="{00000000-0009-0000-0100-00002A000000}"/>
  <tableColumns count="2">
    <tableColumn id="1" xr3:uid="{00000000-0010-0000-7E00-000001000000}" name="d10" dataDxfId="110"/>
    <tableColumn id="2" xr3:uid="{00000000-0010-0000-7E00-000002000000}" name="Type" dataDxfId="109"/>
  </tableColumns>
  <tableStyleInfo name="TableStyleMedium15"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7F000000}" name="Таблиця43" displayName="Таблиця43" ref="BO5:BP25" totalsRowShown="0" headerRowDxfId="108" dataDxfId="106" headerRowBorderDxfId="107" tableBorderDxfId="105">
  <autoFilter ref="BO5:BP25" xr:uid="{00000000-0009-0000-0100-00002B000000}"/>
  <tableColumns count="2">
    <tableColumn id="1" xr3:uid="{00000000-0010-0000-7F00-000001000000}" name="d20" dataDxfId="104"/>
    <tableColumn id="2" xr3:uid="{00000000-0010-0000-7F00-000002000000}" name="Feature" dataDxfId="103"/>
  </tableColumns>
  <tableStyleInfo name="TableStyleMedium15"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80000000}" name="Таблиця44" displayName="Таблиця44" ref="BR5:BS25" totalsRowShown="0" headerRowDxfId="102" dataDxfId="100" headerRowBorderDxfId="101" tableBorderDxfId="99">
  <autoFilter ref="BR5:BS25" xr:uid="{00000000-0009-0000-0100-00002C000000}"/>
  <tableColumns count="2">
    <tableColumn id="1" xr3:uid="{00000000-0010-0000-8000-000001000000}" name="d20" dataDxfId="98"/>
    <tableColumn id="2" xr3:uid="{00000000-0010-0000-8000-000002000000}" name="Feature" dataDxfId="97"/>
  </tableColumns>
  <tableStyleInfo name="TableStyleMedium15"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81000000}" name="Таблиця45" displayName="Таблиця45" ref="BU5:BV25" totalsRowShown="0" headerRowDxfId="96" dataDxfId="94" headerRowBorderDxfId="95" tableBorderDxfId="93">
  <autoFilter ref="BU5:BV25" xr:uid="{00000000-0009-0000-0100-00002D000000}"/>
  <tableColumns count="2">
    <tableColumn id="1" xr3:uid="{00000000-0010-0000-8100-000001000000}" name="d20" dataDxfId="92"/>
    <tableColumn id="2" xr3:uid="{00000000-0010-0000-8100-000002000000}" name="Feature" dataDxfId="91"/>
  </tableColumns>
  <tableStyleInfo name="TableStyleMedium15"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82000000}" name="Таблиця46" displayName="Таблиця46" ref="BX5:BY25" totalsRowShown="0" headerRowDxfId="90" dataDxfId="88" headerRowBorderDxfId="89" tableBorderDxfId="87">
  <autoFilter ref="BX5:BY25" xr:uid="{00000000-0009-0000-0100-00002E000000}"/>
  <tableColumns count="2">
    <tableColumn id="1" xr3:uid="{00000000-0010-0000-8200-000001000000}" name="d20" dataDxfId="86"/>
    <tableColumn id="2" xr3:uid="{00000000-0010-0000-8200-000002000000}" name="Feature" dataDxfId="85"/>
  </tableColumns>
  <tableStyleInfo name="TableStyleMedium15"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83000000}" name="Таблиця47" displayName="Таблиця47" ref="CA5:CB25" totalsRowShown="0" headerRowDxfId="84" dataDxfId="82" headerRowBorderDxfId="83" tableBorderDxfId="81">
  <autoFilter ref="CA5:CB25" xr:uid="{00000000-0009-0000-0100-00002F000000}"/>
  <tableColumns count="2">
    <tableColumn id="1" xr3:uid="{00000000-0010-0000-8300-000001000000}" name="d20" dataDxfId="80"/>
    <tableColumn id="2" xr3:uid="{00000000-0010-0000-8300-000002000000}" name="Feature" dataDxfId="79"/>
  </tableColumns>
  <tableStyleInfo name="TableStyleMedium15"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84000000}" name="Таблиця48" displayName="Таблиця48" ref="CD5:CE15" totalsRowShown="0" headerRowDxfId="78" dataDxfId="76" headerRowBorderDxfId="77" tableBorderDxfId="75">
  <autoFilter ref="CD5:CE15" xr:uid="{00000000-0009-0000-0100-000030000000}"/>
  <tableColumns count="2">
    <tableColumn id="1" xr3:uid="{00000000-0010-0000-8400-000001000000}" name="d10" dataDxfId="74"/>
    <tableColumn id="2" xr3:uid="{00000000-0010-0000-8400-000002000000}" name="Act" dataDxfId="73"/>
  </tableColumns>
  <tableStyleInfo name="TableStyleMedium15"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85000000}" name="Таблиця49" displayName="Таблиця49" ref="CG5:CH25" totalsRowShown="0" headerRowDxfId="72" dataDxfId="70" headerRowBorderDxfId="71" tableBorderDxfId="69">
  <autoFilter ref="CG5:CH25" xr:uid="{00000000-0009-0000-0100-000031000000}"/>
  <tableColumns count="2">
    <tableColumn id="1" xr3:uid="{00000000-0010-0000-8500-000001000000}" name="d20" dataDxfId="68"/>
    <tableColumn id="2" xr3:uid="{00000000-0010-0000-8500-000002000000}" name="Dish" dataDxfId="67"/>
  </tableColumns>
  <tableStyleInfo name="TableStyleMedium15"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86000000}" name="Таблиця50" displayName="Таблиця50" ref="CJ5:CK11" totalsRowShown="0" headerRowDxfId="66" dataDxfId="64" headerRowBorderDxfId="65" tableBorderDxfId="63">
  <autoFilter ref="CJ5:CK11" xr:uid="{00000000-0009-0000-0100-000032000000}"/>
  <tableColumns count="2">
    <tableColumn id="1" xr3:uid="{00000000-0010-0000-8600-000001000000}" name="d6" dataDxfId="62"/>
    <tableColumn id="2" xr3:uid="{00000000-0010-0000-8600-000002000000}" name="Patron" dataDxfId="61"/>
  </tableColumns>
  <tableStyleInfo name="TableStyleMedium15"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87000000}" name="Таблиця51" displayName="Таблиця51" ref="CM5:CN11" totalsRowShown="0" headerRowDxfId="60" dataDxfId="58" headerRowBorderDxfId="59" tableBorderDxfId="57">
  <autoFilter ref="CM5:CN11" xr:uid="{00000000-0009-0000-0100-000033000000}"/>
  <tableColumns count="2">
    <tableColumn id="1" xr3:uid="{00000000-0010-0000-8700-000001000000}" name="d6" dataDxfId="56"/>
    <tableColumn id="2" xr3:uid="{00000000-0010-0000-8700-000002000000}" name="Patron" dataDxfId="55"/>
  </tableColumns>
  <tableStyleInfo name="TableStyleMedium15"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88000000}" name="Таблиця52" displayName="Таблиця52" ref="CP5:CQ11" totalsRowShown="0" headerRowDxfId="54" dataDxfId="52" headerRowBorderDxfId="53" tableBorderDxfId="51">
  <autoFilter ref="CP5:CQ11" xr:uid="{00000000-0009-0000-0100-000034000000}"/>
  <tableColumns count="2">
    <tableColumn id="1" xr3:uid="{00000000-0010-0000-8800-000001000000}" name="d6" dataDxfId="50"/>
    <tableColumn id="2" xr3:uid="{00000000-0010-0000-8800-000002000000}" name="Patron" dataDxfId="49"/>
  </tableColumns>
  <tableStyleInfo name="TableStyleMedium15"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89000000}" name="Таблиця53" displayName="Таблиця53" ref="CS5:CT11" totalsRowShown="0" headerRowDxfId="48" dataDxfId="46" headerRowBorderDxfId="47" tableBorderDxfId="45">
  <autoFilter ref="CS5:CT11" xr:uid="{00000000-0009-0000-0100-000035000000}"/>
  <tableColumns count="2">
    <tableColumn id="1" xr3:uid="{00000000-0010-0000-8900-000001000000}" name="d6" dataDxfId="44"/>
    <tableColumn id="2" xr3:uid="{00000000-0010-0000-8900-000002000000}" name="Patron" dataDxfId="43"/>
  </tableColumns>
  <tableStyleInfo name="TableStyleMedium15"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8A000000}" name="Таблиця54" displayName="Таблиця54" ref="CV5:CW11" totalsRowShown="0" headerRowDxfId="42" dataDxfId="40" headerRowBorderDxfId="41" tableBorderDxfId="39">
  <autoFilter ref="CV5:CW11" xr:uid="{00000000-0009-0000-0100-000036000000}"/>
  <tableColumns count="2">
    <tableColumn id="1" xr3:uid="{00000000-0010-0000-8A00-000001000000}" name="d6" dataDxfId="38"/>
    <tableColumn id="2" xr3:uid="{00000000-0010-0000-8A00-000002000000}" name="Patron" dataDxfId="37"/>
  </tableColumns>
  <tableStyleInfo name="TableStyleMedium15"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8B000000}" name="Таблиця55" displayName="Таблиця55" ref="CY5:CZ11" totalsRowShown="0" headerRowDxfId="36" dataDxfId="34" headerRowBorderDxfId="35" tableBorderDxfId="33">
  <autoFilter ref="CY5:CZ11" xr:uid="{00000000-0009-0000-0100-000037000000}"/>
  <tableColumns count="2">
    <tableColumn id="1" xr3:uid="{00000000-0010-0000-8B00-000001000000}" name="d6" dataDxfId="32"/>
    <tableColumn id="2" xr3:uid="{00000000-0010-0000-8B00-000002000000}" name="Patron" dataDxfId="31"/>
  </tableColumns>
  <tableStyleInfo name="TableStyleMedium15"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8C000000}" name="Таблиця56" displayName="Таблиця56" ref="DB5:DC25" totalsRowShown="0" headerRowDxfId="30" dataDxfId="28" headerRowBorderDxfId="29" tableBorderDxfId="27">
  <autoFilter ref="DB5:DC25" xr:uid="{00000000-0009-0000-0100-000038000000}"/>
  <tableColumns count="2">
    <tableColumn id="1" xr3:uid="{00000000-0010-0000-8C00-000001000000}" name="d20" dataDxfId="26"/>
    <tableColumn id="2" xr3:uid="{00000000-0010-0000-8C00-000002000000}" name="Event" dataDxfId="25"/>
  </tableColumns>
  <tableStyleInfo name="TableStyleMedium15"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8D000000}" name="Таблиця57" displayName="Таблиця57" ref="DE5:DF55" totalsRowShown="0" headerRowDxfId="24" dataDxfId="22" headerRowBorderDxfId="23" tableBorderDxfId="21">
  <autoFilter ref="DE5:DF55" xr:uid="{00000000-0009-0000-0100-000039000000}"/>
  <tableColumns count="2">
    <tableColumn id="1" xr3:uid="{00000000-0010-0000-8D00-000001000000}" name="d100" dataDxfId="20"/>
    <tableColumn id="2" xr3:uid="{00000000-0010-0000-8D00-000002000000}" name="Result" dataDxfId="19"/>
  </tableColumns>
  <tableStyleInfo name="TableStyleMedium15"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8E000000}" name="Таблиця58" displayName="Таблиця58" ref="DH5:DI25" totalsRowShown="0" headerRowDxfId="18" dataDxfId="16" headerRowBorderDxfId="17" tableBorderDxfId="15">
  <autoFilter ref="DH5:DI25" xr:uid="{00000000-0009-0000-0100-00003A000000}"/>
  <tableColumns count="2">
    <tableColumn id="1" xr3:uid="{00000000-0010-0000-8E00-000001000000}" name="d20" dataDxfId="14"/>
    <tableColumn id="2" xr3:uid="{00000000-0010-0000-8E00-000002000000}" name="Complications" dataDxfId="13"/>
  </tableColumns>
  <tableStyleInfo name="TableStyleMedium15" showFirstColumn="0" showLastColumn="0" showRowStripes="1" showColumnStripes="0"/>
</table>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350" row="2">
    <wetp:webextensionref xmlns:r="http://schemas.openxmlformats.org/officeDocument/2006/relationships" r:id="rId1"/>
  </wetp:taskpane>
  <wetp:taskpane dockstate="right" visibility="0" width="350" row="3">
    <wetp:webextensionref xmlns:r="http://schemas.openxmlformats.org/officeDocument/2006/relationships" r:id="rId2"/>
  </wetp:taskpane>
  <wetp:taskpane dockstate="right" visibility="0" width="380" row="9">
    <wetp:webextensionref xmlns:r="http://schemas.openxmlformats.org/officeDocument/2006/relationships" r:id="rId3"/>
  </wetp:taskpane>
  <wetp:taskpane dockstate="right" visibility="0" width="350" row="10">
    <wetp:webextensionref xmlns:r="http://schemas.openxmlformats.org/officeDocument/2006/relationships" r:id="rId4"/>
  </wetp:taskpane>
</wetp:taskpanes>
</file>

<file path=xl/webextensions/webextension1.xml><?xml version="1.0" encoding="utf-8"?>
<we:webextension xmlns:we="http://schemas.microsoft.com/office/webextensions/webextension/2010/11" id="{E7A7C24C-EF4A-41E8-B3D5-0098EA10BF69}">
  <we:reference id="wa104379279" version="2.1.0.0" store="ru-RU" storeType="OMEX"/>
  <we:alternateReferences>
    <we:reference id="wa104379279" version="2.1.0.0" store="wa104379279"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4AB712FA-DBBA-4AF2-B7B8-F8D44E6BEEFF}">
  <we:reference id="wa104380263" version="1.1.3.0" store="uk-UA" storeType="OMEX"/>
  <we:alternateReferences>
    <we:reference id="WA104380263" version="1.1.3.0" store=""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3.xml><?xml version="1.0" encoding="utf-8"?>
<we:webextension xmlns:we="http://schemas.microsoft.com/office/webextensions/webextension/2010/11" id="{1FC219D7-D9D4-4C6E-85E6-7A41B2D76C56}">
  <we:reference id="wa200000139" version="1.4.0.0" store="uk-UA" storeType="OMEX"/>
  <we:alternateReferences>
    <we:reference id="wa200000139" version="1.4.0.0" store="WA200000139"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4C8A7DF1-BFF1-497C-9373-B655998B9808}">
  <we:reference id="wa200000142" version="1.0.0.0" store="uk-UA" storeType="OMEX"/>
  <we:alternateReferences>
    <we:reference id="wa200000142" version="1.0.0.0" store="WA200000142"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dmsguild.com/product/247012/Waterdeep-in-tables?affiliate_id=75961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mailto:a.v.palikhov@outlook.com" TargetMode="External"/><Relationship Id="rId7" Type="http://schemas.openxmlformats.org/officeDocument/2006/relationships/drawing" Target="../drawings/drawing2.xml"/><Relationship Id="rId2" Type="http://schemas.openxmlformats.org/officeDocument/2006/relationships/hyperlink" Target="htttp://CYBORGSANDMAGES.WORDPRESS.COM/"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printerSettings" Target="../printerSettings/printerSettings4.bin"/><Relationship Id="rId5" Type="http://schemas.openxmlformats.org/officeDocument/2006/relationships/hyperlink" Target="mailto:a.v.palikhov@outlook.com" TargetMode="External"/><Relationship Id="rId4" Type="http://schemas.openxmlformats.org/officeDocument/2006/relationships/hyperlink" Target="mailto:a.v.palikhov@outlook.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10.bin"/><Relationship Id="rId5" Type="http://schemas.openxmlformats.org/officeDocument/2006/relationships/table" Target="../tables/table5.xml"/><Relationship Id="rId4"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8" Type="http://schemas.openxmlformats.org/officeDocument/2006/relationships/hyperlink" Target="http://wiki.bertball.com/bertball/The%20House%20of%20Good%20Spirits" TargetMode="External"/><Relationship Id="rId13" Type="http://schemas.openxmlformats.org/officeDocument/2006/relationships/hyperlink" Target="https://forgottenrealms.fandom.com/wiki/Frewn%27s_Brews?veaction=edit&amp;redlink=1" TargetMode="External"/><Relationship Id="rId18" Type="http://schemas.openxmlformats.org/officeDocument/2006/relationships/table" Target="../tables/table8.xml"/><Relationship Id="rId3" Type="http://schemas.openxmlformats.org/officeDocument/2006/relationships/hyperlink" Target="https://forgottenrealms.fandom.com/wiki/Jhamanthra_Tsathree" TargetMode="External"/><Relationship Id="rId21" Type="http://schemas.openxmlformats.org/officeDocument/2006/relationships/table" Target="../tables/table11.xml"/><Relationship Id="rId7" Type="http://schemas.openxmlformats.org/officeDocument/2006/relationships/hyperlink" Target="http://forgottenrealms.wikia.com/wiki/Tymora%27s_Fancy" TargetMode="External"/><Relationship Id="rId12" Type="http://schemas.openxmlformats.org/officeDocument/2006/relationships/hyperlink" Target="http://oakthorne.net/wiki/index.php?title=Cathalishaera%27s_Rooming_House" TargetMode="External"/><Relationship Id="rId17" Type="http://schemas.openxmlformats.org/officeDocument/2006/relationships/table" Target="../tables/table7.xml"/><Relationship Id="rId2" Type="http://schemas.openxmlformats.org/officeDocument/2006/relationships/hyperlink" Target="http://oakthorne.net/wiki/index.php?title=House_Melshimber" TargetMode="External"/><Relationship Id="rId16" Type="http://schemas.openxmlformats.org/officeDocument/2006/relationships/table" Target="../tables/table6.xml"/><Relationship Id="rId20" Type="http://schemas.openxmlformats.org/officeDocument/2006/relationships/table" Target="../tables/table10.xml"/><Relationship Id="rId1" Type="http://schemas.openxmlformats.org/officeDocument/2006/relationships/hyperlink" Target="http://oakthorne.net/wiki/index.php?title=House_Tarm" TargetMode="External"/><Relationship Id="rId6" Type="http://schemas.openxmlformats.org/officeDocument/2006/relationships/hyperlink" Target="http://forgottenrealms.wikia.com/wiki/Smiling_Siren" TargetMode="External"/><Relationship Id="rId11" Type="http://schemas.openxmlformats.org/officeDocument/2006/relationships/hyperlink" Target="http://oakthorne.net/wiki/index.php?title=Heroes%27_Rest" TargetMode="External"/><Relationship Id="rId24" Type="http://schemas.openxmlformats.org/officeDocument/2006/relationships/comments" Target="../comments1.xml"/><Relationship Id="rId5" Type="http://schemas.openxmlformats.org/officeDocument/2006/relationships/hyperlink" Target="http://forgottenrealms.wikia.com/wiki/Jhrual%27s_Dance" TargetMode="External"/><Relationship Id="rId15" Type="http://schemas.openxmlformats.org/officeDocument/2006/relationships/vmlDrawing" Target="../drawings/vmlDrawing1.vml"/><Relationship Id="rId23" Type="http://schemas.openxmlformats.org/officeDocument/2006/relationships/table" Target="../tables/table13.xml"/><Relationship Id="rId10" Type="http://schemas.openxmlformats.org/officeDocument/2006/relationships/hyperlink" Target="http://forgottenrealms.wikia.com/wiki/Sel&#251;ne%27s_Smile" TargetMode="External"/><Relationship Id="rId19" Type="http://schemas.openxmlformats.org/officeDocument/2006/relationships/table" Target="../tables/table9.xml"/><Relationship Id="rId4" Type="http://schemas.openxmlformats.org/officeDocument/2006/relationships/hyperlink" Target="https://forgottenrealms.fandom.com/wiki/Waterdeep" TargetMode="External"/><Relationship Id="rId9" Type="http://schemas.openxmlformats.org/officeDocument/2006/relationships/hyperlink" Target="http://oakthorne.net/wiki/index.php?title=Jade_Dancer" TargetMode="External"/><Relationship Id="rId14" Type="http://schemas.openxmlformats.org/officeDocument/2006/relationships/printerSettings" Target="../printerSettings/printerSettings11.bin"/><Relationship Id="rId22"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8" Type="http://schemas.openxmlformats.org/officeDocument/2006/relationships/hyperlink" Target="https://drive.google.com/file/d/1Q6qS80J0RX8lxTwv8PMc5x3WPB5fQDE9/view?usp=sharing" TargetMode="External"/><Relationship Id="rId13" Type="http://schemas.openxmlformats.org/officeDocument/2006/relationships/hyperlink" Target="http://oakthorne.net/wiki/index.php?title=Jade_Dancer" TargetMode="External"/><Relationship Id="rId18" Type="http://schemas.openxmlformats.org/officeDocument/2006/relationships/hyperlink" Target="http://forgottenrealms.wikia.com/wiki/Three_Towers" TargetMode="External"/><Relationship Id="rId3" Type="http://schemas.openxmlformats.org/officeDocument/2006/relationships/hyperlink" Target="http://forgottenrealms.wikia.com/wiki/Inn_of_the_Dripping_Dagger" TargetMode="External"/><Relationship Id="rId21" Type="http://schemas.openxmlformats.org/officeDocument/2006/relationships/hyperlink" Target="http://oakthorne.net/wiki/index.php?title=Warm_Beds_Inn" TargetMode="External"/><Relationship Id="rId7" Type="http://schemas.openxmlformats.org/officeDocument/2006/relationships/hyperlink" Target="http://oakthorne.net/wiki/index.php?title=Stormcloak_Inn" TargetMode="External"/><Relationship Id="rId12" Type="http://schemas.openxmlformats.org/officeDocument/2006/relationships/hyperlink" Target="http://forgottenrealms.wikia.com/wiki/Grinning_Lion" TargetMode="External"/><Relationship Id="rId17" Type="http://schemas.openxmlformats.org/officeDocument/2006/relationships/hyperlink" Target="http://oakthorne.net/wiki/index.php?title=Sumptuous_Masque" TargetMode="External"/><Relationship Id="rId2" Type="http://schemas.openxmlformats.org/officeDocument/2006/relationships/hyperlink" Target="http://wiki.bertball.com/bertball/The%20House%20of%20Good%20Spirits" TargetMode="External"/><Relationship Id="rId16" Type="http://schemas.openxmlformats.org/officeDocument/2006/relationships/hyperlink" Target="http://forgottenrealms.wikia.com/wiki/Smiling_Siren" TargetMode="External"/><Relationship Id="rId20" Type="http://schemas.openxmlformats.org/officeDocument/2006/relationships/hyperlink" Target="http://forgottenrealms.wikia.com/wiki/Tymora%27s_Fancy" TargetMode="External"/><Relationship Id="rId1" Type="http://schemas.openxmlformats.org/officeDocument/2006/relationships/hyperlink" Target="http://forgottenrealms.wikia.com/wiki/Friendly_Flounder" TargetMode="External"/><Relationship Id="rId6" Type="http://schemas.openxmlformats.org/officeDocument/2006/relationships/hyperlink" Target="http://forgottenrealms.wikia.com/wiki/Storm%27s_Front_Tavern" TargetMode="External"/><Relationship Id="rId11" Type="http://schemas.openxmlformats.org/officeDocument/2006/relationships/hyperlink" Target="http://forgottenrealms.wikia.com/wiki/Elfstone_Tavern" TargetMode="External"/><Relationship Id="rId5" Type="http://schemas.openxmlformats.org/officeDocument/2006/relationships/hyperlink" Target="http://forgottenrealms.wikia.com/wiki/Sapphire_House" TargetMode="External"/><Relationship Id="rId15" Type="http://schemas.openxmlformats.org/officeDocument/2006/relationships/hyperlink" Target="http://oakthorne.net/wiki/index.php?title=Sleeping_Snake" TargetMode="External"/><Relationship Id="rId23" Type="http://schemas.openxmlformats.org/officeDocument/2006/relationships/table" Target="../tables/table15.xml"/><Relationship Id="rId10" Type="http://schemas.openxmlformats.org/officeDocument/2006/relationships/hyperlink" Target="http://beyond-there-be-dragons.blogspot.com/2014/03/the-crawling-spider-waterdeep-tavern.html" TargetMode="External"/><Relationship Id="rId19" Type="http://schemas.openxmlformats.org/officeDocument/2006/relationships/hyperlink" Target="http://forgottenrealms.wikia.com/wiki/Underdark_(tavern)" TargetMode="External"/><Relationship Id="rId4" Type="http://schemas.openxmlformats.org/officeDocument/2006/relationships/hyperlink" Target="http://forgottenrealms.wikia.com/wiki/Jhrual%27s_Dance" TargetMode="External"/><Relationship Id="rId9" Type="http://schemas.openxmlformats.org/officeDocument/2006/relationships/hyperlink" Target="http://oakthorne.net/wiki/index.php?title=Cliffwatch" TargetMode="External"/><Relationship Id="rId14" Type="http://schemas.openxmlformats.org/officeDocument/2006/relationships/hyperlink" Target="http://oakthorne.net/wiki/index.php?title=Lazy_Dragon" TargetMode="External"/><Relationship Id="rId22"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hyperlink" Target="https://forgottenrealms.fandom.com/wiki/House_of_Stone"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forgottenrealms.wikia.com/wiki/Belabranta" TargetMode="External"/><Relationship Id="rId13" Type="http://schemas.openxmlformats.org/officeDocument/2006/relationships/hyperlink" Target="http://forgottenrealms.wikia.com/wiki/House_Eagleshield" TargetMode="External"/><Relationship Id="rId18" Type="http://schemas.openxmlformats.org/officeDocument/2006/relationships/hyperlink" Target="http://forgottenrealms.wikia.com/wiki/Maernos" TargetMode="External"/><Relationship Id="rId26" Type="http://schemas.openxmlformats.org/officeDocument/2006/relationships/hyperlink" Target="http://forgottenrealms.wikia.com/wiki/Ulbrinter" TargetMode="External"/><Relationship Id="rId3" Type="http://schemas.openxmlformats.org/officeDocument/2006/relationships/hyperlink" Target="http://forgottenrealms.wikia.com/wiki/Amcathra" TargetMode="External"/><Relationship Id="rId21" Type="http://schemas.openxmlformats.org/officeDocument/2006/relationships/hyperlink" Target="http://forgottenrealms.wikia.com/wiki/Roaringhorn_(Waterdeep)" TargetMode="External"/><Relationship Id="rId7" Type="http://schemas.openxmlformats.org/officeDocument/2006/relationships/hyperlink" Target="http://forgottenrealms.wikia.com/wiki/Assumbar" TargetMode="External"/><Relationship Id="rId12" Type="http://schemas.openxmlformats.org/officeDocument/2006/relationships/hyperlink" Target="http://forgottenrealms.wikia.com/wiki/Cassalanter" TargetMode="External"/><Relationship Id="rId17" Type="http://schemas.openxmlformats.org/officeDocument/2006/relationships/hyperlink" Target="http://forgottenrealms.wikia.com/wiki/Jardeth" TargetMode="External"/><Relationship Id="rId25" Type="http://schemas.openxmlformats.org/officeDocument/2006/relationships/hyperlink" Target="http://forgottenrealms.wikia.com/wiki/Thongolir" TargetMode="External"/><Relationship Id="rId2" Type="http://schemas.openxmlformats.org/officeDocument/2006/relationships/hyperlink" Target="http://forgottenrealms.wikia.com/wiki/Agundar" TargetMode="External"/><Relationship Id="rId16" Type="http://schemas.openxmlformats.org/officeDocument/2006/relationships/hyperlink" Target="http://forgottenrealms.wikia.com/wiki/House_Husteem" TargetMode="External"/><Relationship Id="rId20" Type="http://schemas.openxmlformats.org/officeDocument/2006/relationships/hyperlink" Target="http://forgottenrealms.wikia.com/wiki/House_Phull" TargetMode="External"/><Relationship Id="rId29" Type="http://schemas.openxmlformats.org/officeDocument/2006/relationships/vmlDrawing" Target="../drawings/vmlDrawing2.vml"/><Relationship Id="rId1" Type="http://schemas.openxmlformats.org/officeDocument/2006/relationships/hyperlink" Target="http://forgottenrealms.wikia.com/wiki/Adarbrent" TargetMode="External"/><Relationship Id="rId6" Type="http://schemas.openxmlformats.org/officeDocument/2006/relationships/hyperlink" Target="http://forgottenrealms.wikia.com/wiki/Artemel" TargetMode="External"/><Relationship Id="rId11" Type="http://schemas.openxmlformats.org/officeDocument/2006/relationships/hyperlink" Target="http://forgottenrealms.wikia.com/wiki/Brossfeather" TargetMode="External"/><Relationship Id="rId24" Type="http://schemas.openxmlformats.org/officeDocument/2006/relationships/hyperlink" Target="http://forgottenrealms.wikia.com/wiki/Thann" TargetMode="External"/><Relationship Id="rId5" Type="http://schemas.openxmlformats.org/officeDocument/2006/relationships/hyperlink" Target="http://forgottenrealms.wikia.com/wiki/Anteos" TargetMode="External"/><Relationship Id="rId15" Type="http://schemas.openxmlformats.org/officeDocument/2006/relationships/hyperlink" Target="http://forgottenrealms.wikia.com/wiki/House_Hawkwinter" TargetMode="External"/><Relationship Id="rId23" Type="http://schemas.openxmlformats.org/officeDocument/2006/relationships/hyperlink" Target="http://forgottenrealms.wikia.com/wiki/Tesper" TargetMode="External"/><Relationship Id="rId28" Type="http://schemas.openxmlformats.org/officeDocument/2006/relationships/printerSettings" Target="../printerSettings/printerSettings12.bin"/><Relationship Id="rId10" Type="http://schemas.openxmlformats.org/officeDocument/2006/relationships/hyperlink" Target="http://forgottenrealms.wikia.com/wiki/Brokengulf" TargetMode="External"/><Relationship Id="rId19" Type="http://schemas.openxmlformats.org/officeDocument/2006/relationships/hyperlink" Target="http://forgottenrealms.wikia.com/wiki/Melshimber" TargetMode="External"/><Relationship Id="rId31" Type="http://schemas.openxmlformats.org/officeDocument/2006/relationships/comments" Target="../comments2.xml"/><Relationship Id="rId4" Type="http://schemas.openxmlformats.org/officeDocument/2006/relationships/hyperlink" Target="http://forgottenrealms.wikia.com/wiki/Ammakyl" TargetMode="External"/><Relationship Id="rId9" Type="http://schemas.openxmlformats.org/officeDocument/2006/relationships/hyperlink" Target="http://forgottenrealms.wikia.com/wiki/Bladesemmer" TargetMode="External"/><Relationship Id="rId14" Type="http://schemas.openxmlformats.org/officeDocument/2006/relationships/hyperlink" Target="http://forgottenrealms.wikia.com/wiki/Estelmer" TargetMode="External"/><Relationship Id="rId22" Type="http://schemas.openxmlformats.org/officeDocument/2006/relationships/hyperlink" Target="http://forgottenrealms.wikia.com/wiki/Talmost" TargetMode="External"/><Relationship Id="rId27" Type="http://schemas.openxmlformats.org/officeDocument/2006/relationships/hyperlink" Target="http://forgottenrealms.wikia.com/wiki/Wands" TargetMode="External"/><Relationship Id="rId30" Type="http://schemas.openxmlformats.org/officeDocument/2006/relationships/table" Target="../tables/table17.xml"/></Relationships>
</file>

<file path=xl/worksheets/_rels/sheet17.xml.rels><?xml version="1.0" encoding="UTF-8" standalone="yes"?>
<Relationships xmlns="http://schemas.openxmlformats.org/package/2006/relationships"><Relationship Id="rId8" Type="http://schemas.openxmlformats.org/officeDocument/2006/relationships/hyperlink" Target="http://forgottenrealms.wikia.com/wiki/Kraken_Society" TargetMode="External"/><Relationship Id="rId13" Type="http://schemas.openxmlformats.org/officeDocument/2006/relationships/printerSettings" Target="../printerSettings/printerSettings13.bin"/><Relationship Id="rId18" Type="http://schemas.openxmlformats.org/officeDocument/2006/relationships/table" Target="../tables/table20.xml"/><Relationship Id="rId3" Type="http://schemas.openxmlformats.org/officeDocument/2006/relationships/hyperlink" Target="http://forgottenrealms.wikia.com/wiki/Shadow_Thieves" TargetMode="External"/><Relationship Id="rId21" Type="http://schemas.openxmlformats.org/officeDocument/2006/relationships/table" Target="../tables/table23.xml"/><Relationship Id="rId7" Type="http://schemas.openxmlformats.org/officeDocument/2006/relationships/hyperlink" Target="http://forgottenrealms.wikia.com/wiki/Harpers" TargetMode="External"/><Relationship Id="rId12" Type="http://schemas.openxmlformats.org/officeDocument/2006/relationships/hyperlink" Target="http://forgottenrealms.wikia.com/wiki/New_Olamn" TargetMode="External"/><Relationship Id="rId17" Type="http://schemas.openxmlformats.org/officeDocument/2006/relationships/table" Target="../tables/table19.xml"/><Relationship Id="rId2" Type="http://schemas.openxmlformats.org/officeDocument/2006/relationships/hyperlink" Target="https://www.realmshelps.net/faerun/organizations/fistshextor.shtml" TargetMode="External"/><Relationship Id="rId16" Type="http://schemas.openxmlformats.org/officeDocument/2006/relationships/table" Target="../tables/table18.xml"/><Relationship Id="rId20" Type="http://schemas.openxmlformats.org/officeDocument/2006/relationships/table" Target="../tables/table22.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Harpers" TargetMode="External"/><Relationship Id="rId11" Type="http://schemas.openxmlformats.org/officeDocument/2006/relationships/hyperlink" Target="http://forgottenrealms.wikia.com/wiki/Enclave_of_Red_Magic" TargetMode="External"/><Relationship Id="rId5" Type="http://schemas.openxmlformats.org/officeDocument/2006/relationships/hyperlink" Target="http://forgottenrealms.wikia.com/wiki/Unseen" TargetMode="External"/><Relationship Id="rId15" Type="http://schemas.openxmlformats.org/officeDocument/2006/relationships/vmlDrawing" Target="../drawings/vmlDrawing3.vml"/><Relationship Id="rId23" Type="http://schemas.openxmlformats.org/officeDocument/2006/relationships/comments" Target="../comments3.xml"/><Relationship Id="rId10" Type="http://schemas.openxmlformats.org/officeDocument/2006/relationships/hyperlink" Target="http://forgottenrealms.wikia.com/wiki/Moonstars" TargetMode="External"/><Relationship Id="rId19" Type="http://schemas.openxmlformats.org/officeDocument/2006/relationships/table" Target="../tables/table21.xml"/><Relationship Id="rId4" Type="http://schemas.openxmlformats.org/officeDocument/2006/relationships/hyperlink" Target="http://forgottenrealms.wikia.com/wiki/Xanathar%27s_Thieves%27_Guild" TargetMode="External"/><Relationship Id="rId9" Type="http://schemas.openxmlformats.org/officeDocument/2006/relationships/hyperlink" Target="http://forgottenrealms.wikia.com/wiki/Red_Sashes" TargetMode="External"/><Relationship Id="rId14" Type="http://schemas.openxmlformats.org/officeDocument/2006/relationships/drawing" Target="../drawings/drawing5.xml"/><Relationship Id="rId22" Type="http://schemas.openxmlformats.org/officeDocument/2006/relationships/table" Target="../tables/table24.xml"/></Relationships>
</file>

<file path=xl/worksheets/_rels/sheet18.xml.rels><?xml version="1.0" encoding="UTF-8" standalone="yes"?>
<Relationships xmlns="http://schemas.openxmlformats.org/package/2006/relationships"><Relationship Id="rId8" Type="http://schemas.openxmlformats.org/officeDocument/2006/relationships/hyperlink" Target="https://forgottenrealms.fandom.com/wiki/Osco_Salibuck" TargetMode="External"/><Relationship Id="rId13" Type="http://schemas.openxmlformats.org/officeDocument/2006/relationships/hyperlink" Target="http://oakthorne.net/wiki/index.php?title=House_Wands" TargetMode="External"/><Relationship Id="rId18" Type="http://schemas.openxmlformats.org/officeDocument/2006/relationships/table" Target="../tables/table26.xml"/><Relationship Id="rId3" Type="http://schemas.openxmlformats.org/officeDocument/2006/relationships/hyperlink" Target="https://www.dndbeyond.com/monsters/tashlyn-yafeera" TargetMode="External"/><Relationship Id="rId21" Type="http://schemas.openxmlformats.org/officeDocument/2006/relationships/comments" Target="../comments4.xml"/><Relationship Id="rId7" Type="http://schemas.openxmlformats.org/officeDocument/2006/relationships/hyperlink" Target="http://forgottenrealms.wikia.com/wiki/Remallia_Haventree" TargetMode="External"/><Relationship Id="rId12" Type="http://schemas.openxmlformats.org/officeDocument/2006/relationships/hyperlink" Target="https://www.tsrarchive.com/5e/5e-plat-heist-char2.jpg" TargetMode="External"/><Relationship Id="rId17" Type="http://schemas.openxmlformats.org/officeDocument/2006/relationships/table" Target="../tables/table25.xml"/><Relationship Id="rId2" Type="http://schemas.openxmlformats.org/officeDocument/2006/relationships/hyperlink" Target="https://www.dndbeyond.com/monsters/skeemo-weirdbottle" TargetMode="External"/><Relationship Id="rId16" Type="http://schemas.openxmlformats.org/officeDocument/2006/relationships/vmlDrawing" Target="../drawings/vmlDrawing4.vml"/><Relationship Id="rId20" Type="http://schemas.openxmlformats.org/officeDocument/2006/relationships/table" Target="../tables/table28.xml"/><Relationship Id="rId1" Type="http://schemas.openxmlformats.org/officeDocument/2006/relationships/hyperlink" Target="http://forgottenrealms.wikia.com/wiki/Alaeros_Margaster" TargetMode="External"/><Relationship Id="rId6" Type="http://schemas.openxmlformats.org/officeDocument/2006/relationships/hyperlink" Target="https://www.dndbeyond.com/monsters/ammalia-cassalanter" TargetMode="External"/><Relationship Id="rId11" Type="http://schemas.openxmlformats.org/officeDocument/2006/relationships/hyperlink" Target="https://forgottenrealms.fandom.com/wiki/Vaelra_Kallo?veaction=edit&amp;redlink=1" TargetMode="External"/><Relationship Id="rId5" Type="http://schemas.openxmlformats.org/officeDocument/2006/relationships/hyperlink" Target="https://www.dndbeyond.com/monsters/istrid-horn" TargetMode="External"/><Relationship Id="rId15" Type="http://schemas.openxmlformats.org/officeDocument/2006/relationships/drawing" Target="../drawings/drawing6.xml"/><Relationship Id="rId10" Type="http://schemas.openxmlformats.org/officeDocument/2006/relationships/hyperlink" Target="https://forgottenrealms.fandom.com/wiki/Thardouk_Starbuckler?veaction=edit&amp;redlink=1" TargetMode="External"/><Relationship Id="rId19" Type="http://schemas.openxmlformats.org/officeDocument/2006/relationships/table" Target="../tables/table27.xml"/><Relationship Id="rId4" Type="http://schemas.openxmlformats.org/officeDocument/2006/relationships/hyperlink" Target="https://www.dndbeyond.com/monsters/jarlaxle-baenre" TargetMode="External"/><Relationship Id="rId9" Type="http://schemas.openxmlformats.org/officeDocument/2006/relationships/hyperlink" Target="https://forgottenrealms.fandom.com/wiki/Parlek_Lateriff" TargetMode="External"/><Relationship Id="rId14"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8" Type="http://schemas.openxmlformats.org/officeDocument/2006/relationships/table" Target="../tables/table35.xml"/><Relationship Id="rId13" Type="http://schemas.openxmlformats.org/officeDocument/2006/relationships/comments" Target="../comments5.xml"/><Relationship Id="rId3" Type="http://schemas.openxmlformats.org/officeDocument/2006/relationships/table" Target="../tables/table30.xml"/><Relationship Id="rId7" Type="http://schemas.openxmlformats.org/officeDocument/2006/relationships/table" Target="../tables/table34.xml"/><Relationship Id="rId12" Type="http://schemas.openxmlformats.org/officeDocument/2006/relationships/table" Target="../tables/table39.xml"/><Relationship Id="rId2" Type="http://schemas.openxmlformats.org/officeDocument/2006/relationships/vmlDrawing" Target="../drawings/vmlDrawing5.vml"/><Relationship Id="rId1" Type="http://schemas.openxmlformats.org/officeDocument/2006/relationships/drawing" Target="../drawings/drawing7.xml"/><Relationship Id="rId6" Type="http://schemas.openxmlformats.org/officeDocument/2006/relationships/table" Target="../tables/table33.xml"/><Relationship Id="rId11" Type="http://schemas.openxmlformats.org/officeDocument/2006/relationships/table" Target="../tables/table38.xml"/><Relationship Id="rId5" Type="http://schemas.openxmlformats.org/officeDocument/2006/relationships/table" Target="../tables/table32.xml"/><Relationship Id="rId10" Type="http://schemas.openxmlformats.org/officeDocument/2006/relationships/table" Target="../tables/table37.xml"/><Relationship Id="rId4" Type="http://schemas.openxmlformats.org/officeDocument/2006/relationships/table" Target="../tables/table31.xml"/><Relationship Id="rId9" Type="http://schemas.openxmlformats.org/officeDocument/2006/relationships/table" Target="../tables/table3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table" Target="../tables/table41.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43.xml"/><Relationship Id="rId7"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7.bin"/><Relationship Id="rId6" Type="http://schemas.openxmlformats.org/officeDocument/2006/relationships/table" Target="../tables/table46.xml"/><Relationship Id="rId5" Type="http://schemas.openxmlformats.org/officeDocument/2006/relationships/table" Target="../tables/table45.xml"/><Relationship Id="rId4" Type="http://schemas.openxmlformats.org/officeDocument/2006/relationships/table" Target="../tables/table44.xml"/></Relationships>
</file>

<file path=xl/worksheets/_rels/sheet25.xml.rels><?xml version="1.0" encoding="UTF-8" standalone="yes"?>
<Relationships xmlns="http://schemas.openxmlformats.org/package/2006/relationships"><Relationship Id="rId8" Type="http://schemas.openxmlformats.org/officeDocument/2006/relationships/table" Target="../tables/table54.xml"/><Relationship Id="rId3" Type="http://schemas.openxmlformats.org/officeDocument/2006/relationships/table" Target="../tables/table49.xml"/><Relationship Id="rId7" Type="http://schemas.openxmlformats.org/officeDocument/2006/relationships/table" Target="../tables/table53.xml"/><Relationship Id="rId2" Type="http://schemas.openxmlformats.org/officeDocument/2006/relationships/table" Target="../tables/table48.xml"/><Relationship Id="rId1" Type="http://schemas.openxmlformats.org/officeDocument/2006/relationships/table" Target="../tables/table47.xml"/><Relationship Id="rId6" Type="http://schemas.openxmlformats.org/officeDocument/2006/relationships/table" Target="../tables/table52.xml"/><Relationship Id="rId5" Type="http://schemas.openxmlformats.org/officeDocument/2006/relationships/table" Target="../tables/table51.xml"/><Relationship Id="rId10" Type="http://schemas.openxmlformats.org/officeDocument/2006/relationships/table" Target="../tables/table56.xml"/><Relationship Id="rId4" Type="http://schemas.openxmlformats.org/officeDocument/2006/relationships/table" Target="../tables/table50.xml"/><Relationship Id="rId9" Type="http://schemas.openxmlformats.org/officeDocument/2006/relationships/table" Target="../tables/table55.xml"/></Relationships>
</file>

<file path=xl/worksheets/_rels/sheet26.xml.rels><?xml version="1.0" encoding="UTF-8" standalone="yes"?>
<Relationships xmlns="http://schemas.openxmlformats.org/package/2006/relationships"><Relationship Id="rId1" Type="http://schemas.openxmlformats.org/officeDocument/2006/relationships/hyperlink" Target="http://www.raflar.com/fantasyrpg/places.php" TargetMode="External"/></Relationships>
</file>

<file path=xl/worksheets/_rels/sheet27.xml.rels><?xml version="1.0" encoding="UTF-8" standalone="yes"?>
<Relationships xmlns="http://schemas.openxmlformats.org/package/2006/relationships"><Relationship Id="rId3" Type="http://schemas.openxmlformats.org/officeDocument/2006/relationships/table" Target="../tables/table58.xml"/><Relationship Id="rId2" Type="http://schemas.openxmlformats.org/officeDocument/2006/relationships/table" Target="../tables/table57.xml"/><Relationship Id="rId1" Type="http://schemas.openxmlformats.org/officeDocument/2006/relationships/hyperlink" Target="http://forgottenrealms.wikia.com/wiki/Bottom_Feeder_(ship)"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8.bin"/><Relationship Id="rId1" Type="http://schemas.openxmlformats.org/officeDocument/2006/relationships/hyperlink" Target="https://www.dmsguild.com/product/247012/Waterdeep-in-tables?affiliate_id=759617" TargetMode="External"/><Relationship Id="rId4" Type="http://schemas.openxmlformats.org/officeDocument/2006/relationships/table" Target="../tables/table59.xml"/></Relationships>
</file>

<file path=xl/worksheets/_rels/sheet29.xml.rels><?xml version="1.0" encoding="UTF-8" standalone="yes"?>
<Relationships xmlns="http://schemas.openxmlformats.org/package/2006/relationships"><Relationship Id="rId3" Type="http://schemas.openxmlformats.org/officeDocument/2006/relationships/hyperlink" Target="https://forgottenrealms.fandom.com/wiki/Waterdeep_News" TargetMode="External"/><Relationship Id="rId2" Type="http://schemas.openxmlformats.org/officeDocument/2006/relationships/hyperlink" Target="https://web.archive.org/web/20030208021439/http:/members.ozemail.com.au/~bowley/mercs/" TargetMode="External"/><Relationship Id="rId1" Type="http://schemas.openxmlformats.org/officeDocument/2006/relationships/hyperlink" Target="https://web.archive.org/web/20030208021439/http:/members.ozemail.com.au/~bowley/mercs/events/elient.html" TargetMode="External"/><Relationship Id="rId6" Type="http://schemas.openxmlformats.org/officeDocument/2006/relationships/table" Target="../tables/table61.xml"/><Relationship Id="rId5" Type="http://schemas.openxmlformats.org/officeDocument/2006/relationships/table" Target="../tables/table60.xml"/><Relationship Id="rId4"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table" Target="../tables/table62.xml"/><Relationship Id="rId1" Type="http://schemas.openxmlformats.org/officeDocument/2006/relationships/printerSettings" Target="../printerSettings/printerSettings20.bin"/><Relationship Id="rId4" Type="http://schemas.openxmlformats.org/officeDocument/2006/relationships/table" Target="../tables/table64.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66.xml"/><Relationship Id="rId7" Type="http://schemas.openxmlformats.org/officeDocument/2006/relationships/table" Target="../tables/table70.xml"/><Relationship Id="rId2" Type="http://schemas.openxmlformats.org/officeDocument/2006/relationships/printerSettings" Target="../printerSettings/printerSettings22.bin"/><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69.xml"/><Relationship Id="rId5" Type="http://schemas.openxmlformats.org/officeDocument/2006/relationships/table" Target="../tables/table68.xml"/><Relationship Id="rId4" Type="http://schemas.openxmlformats.org/officeDocument/2006/relationships/table" Target="../tables/table67.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table" Target="../tables/table72.xml"/><Relationship Id="rId1" Type="http://schemas.openxmlformats.org/officeDocument/2006/relationships/table" Target="../tables/table71.xml"/><Relationship Id="rId4" Type="http://schemas.openxmlformats.org/officeDocument/2006/relationships/table" Target="../tables/table74.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76.xml"/><Relationship Id="rId1" Type="http://schemas.openxmlformats.org/officeDocument/2006/relationships/table" Target="../tables/table75.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36.xml.rels><?xml version="1.0" encoding="UTF-8" standalone="yes"?>
<Relationships xmlns="http://schemas.openxmlformats.org/package/2006/relationships"><Relationship Id="rId8" Type="http://schemas.openxmlformats.org/officeDocument/2006/relationships/table" Target="../tables/table80.xml"/><Relationship Id="rId3" Type="http://schemas.openxmlformats.org/officeDocument/2006/relationships/hyperlink" Target="https://forgottenrealms.fandom.com/wiki/Bitter_Black" TargetMode="External"/><Relationship Id="rId7" Type="http://schemas.openxmlformats.org/officeDocument/2006/relationships/table" Target="../tables/table79.xml"/><Relationship Id="rId2" Type="http://schemas.openxmlformats.org/officeDocument/2006/relationships/hyperlink" Target="https://forgottenrealms.fandom.com/wiki/Sp" TargetMode="External"/><Relationship Id="rId1" Type="http://schemas.openxmlformats.org/officeDocument/2006/relationships/hyperlink" Target="https://forgottenrealms.fandom.com/wiki/Cp" TargetMode="External"/><Relationship Id="rId6" Type="http://schemas.openxmlformats.org/officeDocument/2006/relationships/table" Target="../tables/table78.xml"/><Relationship Id="rId5" Type="http://schemas.openxmlformats.org/officeDocument/2006/relationships/drawing" Target="../drawings/drawing9.xml"/><Relationship Id="rId4"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3" Type="http://schemas.openxmlformats.org/officeDocument/2006/relationships/hyperlink" Target="https://www.dmsguild.com/product/247012/Waterdeep-in-tables?affiliate_id=759617" TargetMode="Externa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enneadgames.com/generators/urban-gang-details-generator/" TargetMode="Externa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24.bin"/><Relationship Id="rId1" Type="http://schemas.openxmlformats.org/officeDocument/2006/relationships/hyperlink" Target="https://www.dmsguild.com/product/247012/Waterdeep-in-tables?affiliate_id=759617" TargetMode="External"/><Relationship Id="rId5" Type="http://schemas.openxmlformats.org/officeDocument/2006/relationships/comments" Target="../comments7.xml"/><Relationship Id="rId4" Type="http://schemas.openxmlformats.org/officeDocument/2006/relationships/table" Target="../tables/table81.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86.xml"/><Relationship Id="rId13" Type="http://schemas.openxmlformats.org/officeDocument/2006/relationships/table" Target="../tables/table91.xml"/><Relationship Id="rId18" Type="http://schemas.openxmlformats.org/officeDocument/2006/relationships/table" Target="../tables/table96.xml"/><Relationship Id="rId26" Type="http://schemas.openxmlformats.org/officeDocument/2006/relationships/table" Target="../tables/table104.xml"/><Relationship Id="rId3" Type="http://schemas.openxmlformats.org/officeDocument/2006/relationships/printerSettings" Target="../printerSettings/printerSettings25.bin"/><Relationship Id="rId21" Type="http://schemas.openxmlformats.org/officeDocument/2006/relationships/table" Target="../tables/table99.xml"/><Relationship Id="rId7" Type="http://schemas.openxmlformats.org/officeDocument/2006/relationships/table" Target="../tables/table85.xml"/><Relationship Id="rId12" Type="http://schemas.openxmlformats.org/officeDocument/2006/relationships/table" Target="../tables/table90.xml"/><Relationship Id="rId17" Type="http://schemas.openxmlformats.org/officeDocument/2006/relationships/table" Target="../tables/table95.xml"/><Relationship Id="rId25" Type="http://schemas.openxmlformats.org/officeDocument/2006/relationships/table" Target="../tables/table103.xml"/><Relationship Id="rId33" Type="http://schemas.openxmlformats.org/officeDocument/2006/relationships/table" Target="../tables/table111.xml"/><Relationship Id="rId2" Type="http://schemas.openxmlformats.org/officeDocument/2006/relationships/hyperlink" Target="http://www.kismetrose.com/dnd/MyCharacterNameList.html" TargetMode="External"/><Relationship Id="rId16" Type="http://schemas.openxmlformats.org/officeDocument/2006/relationships/table" Target="../tables/table94.xml"/><Relationship Id="rId20" Type="http://schemas.openxmlformats.org/officeDocument/2006/relationships/table" Target="../tables/table98.xml"/><Relationship Id="rId29" Type="http://schemas.openxmlformats.org/officeDocument/2006/relationships/table" Target="../tables/table107.xml"/><Relationship Id="rId1" Type="http://schemas.openxmlformats.org/officeDocument/2006/relationships/hyperlink" Target="https://www.realmshelps.net/faerun/weather.shtml" TargetMode="External"/><Relationship Id="rId6" Type="http://schemas.openxmlformats.org/officeDocument/2006/relationships/table" Target="../tables/table84.xml"/><Relationship Id="rId11" Type="http://schemas.openxmlformats.org/officeDocument/2006/relationships/table" Target="../tables/table89.xml"/><Relationship Id="rId24" Type="http://schemas.openxmlformats.org/officeDocument/2006/relationships/table" Target="../tables/table102.xml"/><Relationship Id="rId32" Type="http://schemas.openxmlformats.org/officeDocument/2006/relationships/table" Target="../tables/table110.xml"/><Relationship Id="rId5" Type="http://schemas.openxmlformats.org/officeDocument/2006/relationships/table" Target="../tables/table83.xml"/><Relationship Id="rId15" Type="http://schemas.openxmlformats.org/officeDocument/2006/relationships/table" Target="../tables/table93.xml"/><Relationship Id="rId23" Type="http://schemas.openxmlformats.org/officeDocument/2006/relationships/table" Target="../tables/table101.xml"/><Relationship Id="rId28" Type="http://schemas.openxmlformats.org/officeDocument/2006/relationships/table" Target="../tables/table106.xml"/><Relationship Id="rId10" Type="http://schemas.openxmlformats.org/officeDocument/2006/relationships/table" Target="../tables/table88.xml"/><Relationship Id="rId19" Type="http://schemas.openxmlformats.org/officeDocument/2006/relationships/table" Target="../tables/table97.xml"/><Relationship Id="rId31" Type="http://schemas.openxmlformats.org/officeDocument/2006/relationships/table" Target="../tables/table109.xml"/><Relationship Id="rId4" Type="http://schemas.openxmlformats.org/officeDocument/2006/relationships/table" Target="../tables/table82.xml"/><Relationship Id="rId9" Type="http://schemas.openxmlformats.org/officeDocument/2006/relationships/table" Target="../tables/table87.xml"/><Relationship Id="rId14" Type="http://schemas.openxmlformats.org/officeDocument/2006/relationships/table" Target="../tables/table92.xml"/><Relationship Id="rId22" Type="http://schemas.openxmlformats.org/officeDocument/2006/relationships/table" Target="../tables/table100.xml"/><Relationship Id="rId27" Type="http://schemas.openxmlformats.org/officeDocument/2006/relationships/table" Target="../tables/table105.xml"/><Relationship Id="rId30" Type="http://schemas.openxmlformats.org/officeDocument/2006/relationships/table" Target="../tables/table108.xml"/></Relationships>
</file>

<file path=xl/worksheets/_rels/sheet40.xml.rels><?xml version="1.0" encoding="UTF-8" standalone="yes"?>
<Relationships xmlns="http://schemas.openxmlformats.org/package/2006/relationships"><Relationship Id="rId8" Type="http://schemas.openxmlformats.org/officeDocument/2006/relationships/hyperlink" Target="http://forgottenrealms.wikia.com/wiki/Chessentic_languages" TargetMode="External"/><Relationship Id="rId13" Type="http://schemas.openxmlformats.org/officeDocument/2006/relationships/hyperlink" Target="http://forgottenrealms.wikia.com/wiki/Shaaran_language" TargetMode="External"/><Relationship Id="rId18" Type="http://schemas.openxmlformats.org/officeDocument/2006/relationships/hyperlink" Target="http://forgottenrealms.wikia.com/wiki/Gnome_language" TargetMode="External"/><Relationship Id="rId26" Type="http://schemas.openxmlformats.org/officeDocument/2006/relationships/hyperlink" Target="http://forgottenrealms.wikia.com/wiki/Noga" TargetMode="External"/><Relationship Id="rId3" Type="http://schemas.openxmlformats.org/officeDocument/2006/relationships/hyperlink" Target="http://forgottenrealms.wikia.com/wiki/Andt" TargetMode="External"/><Relationship Id="rId21" Type="http://schemas.openxmlformats.org/officeDocument/2006/relationships/hyperlink" Target="http://forgottenrealms.wikia.com/wiki/Chultan_language" TargetMode="External"/><Relationship Id="rId34" Type="http://schemas.openxmlformats.org/officeDocument/2006/relationships/drawing" Target="../drawings/drawing10.xml"/><Relationship Id="rId7" Type="http://schemas.openxmlformats.org/officeDocument/2006/relationships/hyperlink" Target="http://forgottenrealms.wikia.com/wiki/Aglarondan_language" TargetMode="External"/><Relationship Id="rId12" Type="http://schemas.openxmlformats.org/officeDocument/2006/relationships/hyperlink" Target="http://forgottenrealms.wikia.com/wiki/Akalaic_languages" TargetMode="External"/><Relationship Id="rId17" Type="http://schemas.openxmlformats.org/officeDocument/2006/relationships/hyperlink" Target="http://forgottenrealms.wikia.com/wiki/Tharian" TargetMode="External"/><Relationship Id="rId25" Type="http://schemas.openxmlformats.org/officeDocument/2006/relationships/hyperlink" Target="http://forgottenrealms.wikia.com/wiki/Orc_language" TargetMode="External"/><Relationship Id="rId33" Type="http://schemas.openxmlformats.org/officeDocument/2006/relationships/printerSettings" Target="../printerSettings/printerSettings26.bin"/><Relationship Id="rId2" Type="http://schemas.openxmlformats.org/officeDocument/2006/relationships/hyperlink" Target="http://forgottenrealms.wikia.com/wiki/Reghedjic_language" TargetMode="External"/><Relationship Id="rId16" Type="http://schemas.openxmlformats.org/officeDocument/2006/relationships/hyperlink" Target="http://forgottenrealms.wikia.com/wiki/Maiden%27s_Tongue" TargetMode="External"/><Relationship Id="rId20" Type="http://schemas.openxmlformats.org/officeDocument/2006/relationships/hyperlink" Target="http://forgottenrealms.wikia.com/wiki/Kuong_language" TargetMode="External"/><Relationship Id="rId29" Type="http://schemas.openxmlformats.org/officeDocument/2006/relationships/hyperlink" Target="http://forgottenrealms.wikia.com/wiki/Bavanese_language" TargetMode="External"/><Relationship Id="rId1" Type="http://schemas.openxmlformats.org/officeDocument/2006/relationships/hyperlink" Target="http://forgottenrealms.wikia.com/wiki/Old_Illuskan" TargetMode="External"/><Relationship Id="rId6" Type="http://schemas.openxmlformats.org/officeDocument/2006/relationships/hyperlink" Target="http://forgottenrealms.wikia.com/wiki/Jhaamdathan_language" TargetMode="External"/><Relationship Id="rId11" Type="http://schemas.openxmlformats.org/officeDocument/2006/relationships/hyperlink" Target="http://forgottenrealms.wikia.com/wiki/Auld_Chessic" TargetMode="External"/><Relationship Id="rId24" Type="http://schemas.openxmlformats.org/officeDocument/2006/relationships/hyperlink" Target="http://forgottenrealms.wikia.com/wiki/Lantanese_language" TargetMode="External"/><Relationship Id="rId32" Type="http://schemas.openxmlformats.org/officeDocument/2006/relationships/hyperlink" Target="http://forgottenrealms.wikia.com/wiki/Netherese_language" TargetMode="External"/><Relationship Id="rId5" Type="http://schemas.openxmlformats.org/officeDocument/2006/relationships/hyperlink" Target="http://forgottenrealms.wikia.com/wiki/D%27tarig_language" TargetMode="External"/><Relationship Id="rId15" Type="http://schemas.openxmlformats.org/officeDocument/2006/relationships/hyperlink" Target="http://forgottenrealms.wikia.com/wiki/Akalaic_languages" TargetMode="External"/><Relationship Id="rId23" Type="http://schemas.openxmlformats.org/officeDocument/2006/relationships/hyperlink" Target="http://forgottenrealms.wikia.com/wiki/Yipyak" TargetMode="External"/><Relationship Id="rId28" Type="http://schemas.openxmlformats.org/officeDocument/2006/relationships/hyperlink" Target="http://forgottenrealms.wikia.com/wiki/Amaese_languages" TargetMode="External"/><Relationship Id="rId10" Type="http://schemas.openxmlformats.org/officeDocument/2006/relationships/hyperlink" Target="http://forgottenrealms.wikia.com/wiki/Alambit" TargetMode="External"/><Relationship Id="rId19" Type="http://schemas.openxmlformats.org/officeDocument/2006/relationships/hyperlink" Target="http://forgottenrealms.wikia.com/wiki/Payit_language" TargetMode="External"/><Relationship Id="rId31" Type="http://schemas.openxmlformats.org/officeDocument/2006/relationships/hyperlink" Target="http://forgottenrealms.wikia.com/wiki/Yuan-ti_language" TargetMode="External"/><Relationship Id="rId4" Type="http://schemas.openxmlformats.org/officeDocument/2006/relationships/hyperlink" Target="http://forgottenrealms.wikia.com/wiki/Naric" TargetMode="External"/><Relationship Id="rId9" Type="http://schemas.openxmlformats.org/officeDocument/2006/relationships/hyperlink" Target="http://forgottenrealms.wikia.com/wiki/Chessentic_languages" TargetMode="External"/><Relationship Id="rId14" Type="http://schemas.openxmlformats.org/officeDocument/2006/relationships/hyperlink" Target="http://forgottenrealms.wikia.com/wiki/Sespechian" TargetMode="External"/><Relationship Id="rId22" Type="http://schemas.openxmlformats.org/officeDocument/2006/relationships/hyperlink" Target="http://forgottenrealms.wikia.com/wiki/Abyssal_language" TargetMode="External"/><Relationship Id="rId27" Type="http://schemas.openxmlformats.org/officeDocument/2006/relationships/hyperlink" Target="http://forgottenrealms.wikia.com/wiki/Seldruin" TargetMode="External"/><Relationship Id="rId30" Type="http://schemas.openxmlformats.org/officeDocument/2006/relationships/hyperlink" Target="http://forgottenrealms.wikia.com/wiki/Sylvan" TargetMode="External"/><Relationship Id="rId35" Type="http://schemas.openxmlformats.org/officeDocument/2006/relationships/table" Target="../tables/table112.xml"/></Relationships>
</file>

<file path=xl/worksheets/_rels/sheet41.xml.rels><?xml version="1.0" encoding="UTF-8" standalone="yes"?>
<Relationships xmlns="http://schemas.openxmlformats.org/package/2006/relationships"><Relationship Id="rId8" Type="http://schemas.openxmlformats.org/officeDocument/2006/relationships/table" Target="../tables/table118.xml"/><Relationship Id="rId3" Type="http://schemas.openxmlformats.org/officeDocument/2006/relationships/table" Target="../tables/table113.xml"/><Relationship Id="rId7" Type="http://schemas.openxmlformats.org/officeDocument/2006/relationships/table" Target="../tables/table117.xml"/><Relationship Id="rId2" Type="http://schemas.openxmlformats.org/officeDocument/2006/relationships/drawing" Target="../drawings/drawing11.xml"/><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116.xml"/><Relationship Id="rId5" Type="http://schemas.openxmlformats.org/officeDocument/2006/relationships/table" Target="../tables/table115.xml"/><Relationship Id="rId4" Type="http://schemas.openxmlformats.org/officeDocument/2006/relationships/table" Target="../tables/table114.xml"/></Relationships>
</file>

<file path=xl/worksheets/_rels/sheet43.xml.rels><?xml version="1.0" encoding="UTF-8" standalone="yes"?>
<Relationships xmlns="http://schemas.openxmlformats.org/package/2006/relationships"><Relationship Id="rId8" Type="http://schemas.openxmlformats.org/officeDocument/2006/relationships/hyperlink" Target="https://www.dmsguild.com/product/254715/Durnans-Guide-to-Tavernkeeping?affiliate_id=759617" TargetMode="External"/><Relationship Id="rId13" Type="http://schemas.openxmlformats.org/officeDocument/2006/relationships/table" Target="../tables/table120.xml"/><Relationship Id="rId18" Type="http://schemas.openxmlformats.org/officeDocument/2006/relationships/table" Target="../tables/table125.xml"/><Relationship Id="rId26" Type="http://schemas.openxmlformats.org/officeDocument/2006/relationships/table" Target="../tables/table133.xml"/><Relationship Id="rId39" Type="http://schemas.openxmlformats.org/officeDocument/2006/relationships/table" Target="../tables/table146.xml"/><Relationship Id="rId3" Type="http://schemas.openxmlformats.org/officeDocument/2006/relationships/hyperlink" Target="https://www.dmsguild.com/product/254715/Durnans-Guide-to-Tavernkeeping?affiliate_id=759617" TargetMode="External"/><Relationship Id="rId21" Type="http://schemas.openxmlformats.org/officeDocument/2006/relationships/table" Target="../tables/table128.xml"/><Relationship Id="rId34" Type="http://schemas.openxmlformats.org/officeDocument/2006/relationships/table" Target="../tables/table141.xml"/><Relationship Id="rId42" Type="http://schemas.openxmlformats.org/officeDocument/2006/relationships/table" Target="../tables/table149.xml"/><Relationship Id="rId7" Type="http://schemas.openxmlformats.org/officeDocument/2006/relationships/hyperlink" Target="https://www.dmsguild.com/product/254715/Durnans-Guide-to-Tavernkeeping?affiliate_id=759617" TargetMode="External"/><Relationship Id="rId12" Type="http://schemas.openxmlformats.org/officeDocument/2006/relationships/table" Target="../tables/table119.xml"/><Relationship Id="rId17" Type="http://schemas.openxmlformats.org/officeDocument/2006/relationships/table" Target="../tables/table124.xml"/><Relationship Id="rId25" Type="http://schemas.openxmlformats.org/officeDocument/2006/relationships/table" Target="../tables/table132.xml"/><Relationship Id="rId33" Type="http://schemas.openxmlformats.org/officeDocument/2006/relationships/table" Target="../tables/table140.xml"/><Relationship Id="rId38" Type="http://schemas.openxmlformats.org/officeDocument/2006/relationships/table" Target="../tables/table145.xml"/><Relationship Id="rId2" Type="http://schemas.openxmlformats.org/officeDocument/2006/relationships/hyperlink" Target="https://www.dmsguild.com/product/254715/Durnans-Guide-to-Tavernkeeping?affiliate_id=759617" TargetMode="External"/><Relationship Id="rId16" Type="http://schemas.openxmlformats.org/officeDocument/2006/relationships/table" Target="../tables/table123.xml"/><Relationship Id="rId20" Type="http://schemas.openxmlformats.org/officeDocument/2006/relationships/table" Target="../tables/table127.xml"/><Relationship Id="rId29" Type="http://schemas.openxmlformats.org/officeDocument/2006/relationships/table" Target="../tables/table136.xml"/><Relationship Id="rId41" Type="http://schemas.openxmlformats.org/officeDocument/2006/relationships/table" Target="../tables/table148.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s://www.dmsguild.com/product/254715/Durnans-Guide-to-Tavernkeeping?affiliate_id=759617" TargetMode="External"/><Relationship Id="rId11" Type="http://schemas.openxmlformats.org/officeDocument/2006/relationships/drawing" Target="../drawings/drawing12.xml"/><Relationship Id="rId24" Type="http://schemas.openxmlformats.org/officeDocument/2006/relationships/table" Target="../tables/table131.xml"/><Relationship Id="rId32" Type="http://schemas.openxmlformats.org/officeDocument/2006/relationships/table" Target="../tables/table139.xml"/><Relationship Id="rId37" Type="http://schemas.openxmlformats.org/officeDocument/2006/relationships/table" Target="../tables/table144.xml"/><Relationship Id="rId40" Type="http://schemas.openxmlformats.org/officeDocument/2006/relationships/table" Target="../tables/table147.xml"/><Relationship Id="rId5" Type="http://schemas.openxmlformats.org/officeDocument/2006/relationships/hyperlink" Target="https://www.dmsguild.com/product/254715/Durnans-Guide-to-Tavernkeeping?affiliate_id=759617" TargetMode="External"/><Relationship Id="rId15" Type="http://schemas.openxmlformats.org/officeDocument/2006/relationships/table" Target="../tables/table122.xml"/><Relationship Id="rId23" Type="http://schemas.openxmlformats.org/officeDocument/2006/relationships/table" Target="../tables/table130.xml"/><Relationship Id="rId28" Type="http://schemas.openxmlformats.org/officeDocument/2006/relationships/table" Target="../tables/table135.xml"/><Relationship Id="rId36" Type="http://schemas.openxmlformats.org/officeDocument/2006/relationships/table" Target="../tables/table143.xml"/><Relationship Id="rId10" Type="http://schemas.openxmlformats.org/officeDocument/2006/relationships/printerSettings" Target="../printerSettings/printerSettings27.bin"/><Relationship Id="rId19" Type="http://schemas.openxmlformats.org/officeDocument/2006/relationships/table" Target="../tables/table126.xml"/><Relationship Id="rId31" Type="http://schemas.openxmlformats.org/officeDocument/2006/relationships/table" Target="../tables/table138.xml"/><Relationship Id="rId44" Type="http://schemas.openxmlformats.org/officeDocument/2006/relationships/table" Target="../tables/table151.xml"/><Relationship Id="rId4" Type="http://schemas.openxmlformats.org/officeDocument/2006/relationships/hyperlink" Target="https://www.dmsguild.com/product/254715/Durnans-Guide-to-Tavernkeeping?affiliate_id=759617" TargetMode="External"/><Relationship Id="rId9" Type="http://schemas.openxmlformats.org/officeDocument/2006/relationships/hyperlink" Target="https://www.dmsguild.com/product/254715/Durnans-Guide-to-Tavernkeeping?affiliate_id=759617" TargetMode="External"/><Relationship Id="rId14" Type="http://schemas.openxmlformats.org/officeDocument/2006/relationships/table" Target="../tables/table121.xml"/><Relationship Id="rId22" Type="http://schemas.openxmlformats.org/officeDocument/2006/relationships/table" Target="../tables/table129.xml"/><Relationship Id="rId27" Type="http://schemas.openxmlformats.org/officeDocument/2006/relationships/table" Target="../tables/table134.xml"/><Relationship Id="rId30" Type="http://schemas.openxmlformats.org/officeDocument/2006/relationships/table" Target="../tables/table137.xml"/><Relationship Id="rId35" Type="http://schemas.openxmlformats.org/officeDocument/2006/relationships/table" Target="../tables/table142.xml"/><Relationship Id="rId43" Type="http://schemas.openxmlformats.org/officeDocument/2006/relationships/table" Target="../tables/table150.xml"/></Relationships>
</file>

<file path=xl/worksheets/_rels/sheet45.xml.rels><?xml version="1.0" encoding="UTF-8" standalone="yes"?>
<Relationships xmlns="http://schemas.openxmlformats.org/package/2006/relationships"><Relationship Id="rId8" Type="http://schemas.openxmlformats.org/officeDocument/2006/relationships/hyperlink" Target="https://www.dmsguild.com/product/294548/Baldurs-Gate-in-Tables?affiliate_id=759617" TargetMode="External"/><Relationship Id="rId3" Type="http://schemas.openxmlformats.org/officeDocument/2006/relationships/hyperlink" Target="https://www.dmsguild.com/product/276163/Sorcerous-Sundries--Compendium-of-Magic-Items-from-Baldurs-Gate?affiliate_id=759617" TargetMode="External"/><Relationship Id="rId7" Type="http://schemas.openxmlformats.org/officeDocument/2006/relationships/hyperlink" Target="https://www.dmsguild.com/product/291511/Herbs-of-Forgotten-Realms?affiliate_id=759617" TargetMode="External"/><Relationship Id="rId2" Type="http://schemas.openxmlformats.org/officeDocument/2006/relationships/hyperlink" Target="https://www.dmsguild.com/product/247019/Palant-Excel-Inventory-template?affiliate_id=759617"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s://www.dmsguild.com/product/290786/Broadsheets-of-Waterdeep?affiliate_id=759617" TargetMode="External"/><Relationship Id="rId5" Type="http://schemas.openxmlformats.org/officeDocument/2006/relationships/hyperlink" Target="https://www.dmsguild.com/product/289077/Flaming-Fist?affiliate_id=759617" TargetMode="External"/><Relationship Id="rId10" Type="http://schemas.openxmlformats.org/officeDocument/2006/relationships/hyperlink" Target="https://www.dmsguild.com/product/229477/Collection-of-Adventurers-Leagues-Backgrounds?affiliate_id=759617" TargetMode="External"/><Relationship Id="rId4" Type="http://schemas.openxmlformats.org/officeDocument/2006/relationships/hyperlink" Target="https://www.dmsguild.com/product/278467/Sorcerous-Sundries--Compendium-of-Magic-Items-from-Baldurs-Gate--Armors-and-Helmets?affiliate_id=759617" TargetMode="External"/><Relationship Id="rId9" Type="http://schemas.openxmlformats.org/officeDocument/2006/relationships/hyperlink" Target="https://www.dmsguild.com/product/294551/City-Watch-of-Baldurs-Gate?affiliate_id=7596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Аркуш2"/>
  <dimension ref="A1:AJ85"/>
  <sheetViews>
    <sheetView topLeftCell="S1" workbookViewId="0">
      <selection activeCell="G81" sqref="G81"/>
    </sheetView>
  </sheetViews>
  <sheetFormatPr defaultRowHeight="15"/>
  <cols>
    <col min="1" max="1" width="34.140625" bestFit="1" customWidth="1"/>
    <col min="2" max="2" width="43.7109375" bestFit="1" customWidth="1"/>
  </cols>
  <sheetData>
    <row r="1" spans="1:36" ht="23.25">
      <c r="A1" s="1351" t="s">
        <v>445</v>
      </c>
      <c r="B1" s="1351"/>
      <c r="C1" s="1351"/>
      <c r="D1" s="1351"/>
      <c r="E1" s="1352" t="s">
        <v>446</v>
      </c>
      <c r="F1" s="1353"/>
      <c r="G1" s="1353"/>
      <c r="H1" s="1353"/>
    </row>
    <row r="4" spans="1:36" ht="23.25" customHeight="1">
      <c r="D4" s="1348" t="s">
        <v>447</v>
      </c>
      <c r="E4" s="1348"/>
      <c r="F4" s="1348"/>
      <c r="G4" s="1348"/>
      <c r="H4" s="1348"/>
      <c r="I4" s="1348"/>
      <c r="J4" s="1348"/>
      <c r="K4" s="1348"/>
      <c r="L4" s="1348"/>
      <c r="M4" s="1348"/>
      <c r="N4" s="1348"/>
      <c r="O4" s="1348"/>
      <c r="P4" s="1348"/>
      <c r="Q4" s="1348"/>
      <c r="R4" s="1348"/>
      <c r="S4" s="1348"/>
      <c r="T4" s="1348"/>
      <c r="U4" s="1348"/>
      <c r="V4" s="1348"/>
      <c r="W4" s="1348"/>
      <c r="X4" s="1348"/>
      <c r="Y4" s="1348"/>
      <c r="Z4" s="1348"/>
      <c r="AA4" s="1348"/>
      <c r="AB4" s="1348"/>
      <c r="AC4" s="1348"/>
      <c r="AD4" s="1348"/>
      <c r="AE4" s="1348"/>
      <c r="AF4" s="1348"/>
      <c r="AG4" s="1348"/>
      <c r="AH4" s="1348"/>
      <c r="AI4" s="1348"/>
      <c r="AJ4" s="1348"/>
    </row>
    <row r="5" spans="1:36">
      <c r="D5" s="229" t="s">
        <v>448</v>
      </c>
      <c r="E5" s="230">
        <v>1</v>
      </c>
      <c r="F5" s="230">
        <v>2</v>
      </c>
      <c r="G5" s="230">
        <v>3</v>
      </c>
      <c r="H5" s="230">
        <v>4</v>
      </c>
      <c r="I5" s="230">
        <v>5</v>
      </c>
      <c r="J5" s="230">
        <v>6</v>
      </c>
      <c r="K5" s="230">
        <v>7</v>
      </c>
      <c r="L5" s="230">
        <v>8</v>
      </c>
      <c r="M5" s="230">
        <v>9</v>
      </c>
      <c r="N5" s="230">
        <v>10</v>
      </c>
      <c r="O5" s="230">
        <v>11</v>
      </c>
      <c r="P5" s="230">
        <v>12</v>
      </c>
      <c r="Q5" s="230">
        <v>13</v>
      </c>
      <c r="R5" s="230">
        <v>14</v>
      </c>
      <c r="S5" s="230">
        <v>15</v>
      </c>
      <c r="T5" s="230">
        <v>16</v>
      </c>
      <c r="U5" s="230">
        <v>17</v>
      </c>
      <c r="V5" s="230">
        <v>18</v>
      </c>
      <c r="W5" s="230">
        <v>19</v>
      </c>
      <c r="X5" s="230">
        <v>20</v>
      </c>
      <c r="Y5" s="230">
        <v>21</v>
      </c>
      <c r="Z5" s="230">
        <v>22</v>
      </c>
      <c r="AA5" s="230">
        <v>23</v>
      </c>
      <c r="AB5" s="230">
        <v>24</v>
      </c>
      <c r="AC5" s="230">
        <v>25</v>
      </c>
      <c r="AD5" s="230">
        <v>26</v>
      </c>
      <c r="AE5" s="230">
        <v>27</v>
      </c>
      <c r="AF5" s="230">
        <v>28</v>
      </c>
      <c r="AG5" s="230">
        <v>29</v>
      </c>
      <c r="AH5" s="230">
        <v>30</v>
      </c>
      <c r="AI5" s="230">
        <v>31</v>
      </c>
      <c r="AJ5" s="230">
        <v>32</v>
      </c>
    </row>
    <row r="6" spans="1:36">
      <c r="D6" s="232" t="s">
        <v>449</v>
      </c>
      <c r="E6" s="233"/>
      <c r="F6" s="233"/>
      <c r="G6" s="233"/>
      <c r="H6" s="233"/>
      <c r="I6" s="233"/>
      <c r="J6" s="233"/>
      <c r="K6" s="233"/>
      <c r="L6" s="233"/>
      <c r="M6" s="233"/>
      <c r="N6" s="233"/>
      <c r="O6" s="233"/>
      <c r="P6" s="233"/>
      <c r="Q6" s="233"/>
      <c r="R6" s="233"/>
      <c r="S6" s="233"/>
      <c r="T6" s="233"/>
      <c r="U6" s="233"/>
      <c r="V6" s="233"/>
      <c r="W6" s="233"/>
      <c r="X6" s="233"/>
      <c r="Y6" s="233"/>
      <c r="Z6" s="233"/>
      <c r="AA6" s="233"/>
      <c r="AB6" s="233"/>
      <c r="AC6" s="233"/>
      <c r="AD6" s="233"/>
      <c r="AE6" s="233"/>
      <c r="AF6" s="233"/>
      <c r="AG6" s="233"/>
      <c r="AH6" s="233"/>
      <c r="AI6" s="233"/>
      <c r="AJ6" s="233"/>
    </row>
    <row r="7" spans="1:36">
      <c r="D7" s="232" t="s">
        <v>450</v>
      </c>
      <c r="E7" s="233"/>
      <c r="F7" s="233"/>
      <c r="G7" s="233"/>
      <c r="H7" s="233"/>
      <c r="I7" s="233"/>
      <c r="J7" s="233"/>
      <c r="K7" s="233"/>
      <c r="L7" s="233"/>
      <c r="M7" s="233"/>
      <c r="N7" s="233"/>
      <c r="O7" s="233"/>
      <c r="P7" s="233"/>
      <c r="Q7" s="233"/>
      <c r="R7" s="233"/>
      <c r="S7" s="233"/>
      <c r="T7" s="233"/>
      <c r="U7" s="233"/>
      <c r="V7" s="233"/>
      <c r="W7" s="233"/>
      <c r="X7" s="233"/>
      <c r="Y7" s="233"/>
      <c r="Z7" s="233"/>
      <c r="AA7" s="233"/>
      <c r="AB7" s="233"/>
      <c r="AC7" s="233"/>
      <c r="AD7" s="233"/>
      <c r="AE7" s="233"/>
      <c r="AF7" s="233"/>
      <c r="AG7" s="233"/>
      <c r="AH7" s="233"/>
      <c r="AI7" s="233"/>
      <c r="AJ7" s="233"/>
    </row>
    <row r="8" spans="1:36">
      <c r="D8" s="232" t="s">
        <v>451</v>
      </c>
      <c r="E8" s="233"/>
      <c r="F8" s="233"/>
      <c r="G8" s="233"/>
      <c r="H8" s="233"/>
      <c r="I8" s="233"/>
      <c r="J8" s="233"/>
      <c r="K8" s="233"/>
      <c r="L8" s="233"/>
      <c r="M8" s="233"/>
      <c r="N8" s="233"/>
      <c r="O8" s="233"/>
      <c r="P8" s="233"/>
      <c r="Q8" s="233"/>
      <c r="R8" s="233"/>
      <c r="S8" s="233"/>
      <c r="T8" s="233"/>
      <c r="U8" s="233"/>
      <c r="V8" s="233"/>
      <c r="W8" s="233"/>
      <c r="X8" s="233"/>
      <c r="Y8" s="233"/>
      <c r="Z8" s="233"/>
      <c r="AA8" s="233"/>
      <c r="AB8" s="233"/>
      <c r="AC8" s="233"/>
      <c r="AD8" s="233"/>
      <c r="AE8" s="233"/>
      <c r="AF8" s="233"/>
      <c r="AG8" s="233"/>
      <c r="AH8" s="233"/>
      <c r="AI8" s="233"/>
      <c r="AJ8" s="233"/>
    </row>
    <row r="9" spans="1:36">
      <c r="D9" s="232" t="s">
        <v>452</v>
      </c>
      <c r="E9" s="233"/>
      <c r="F9" s="233"/>
      <c r="G9" s="233"/>
      <c r="H9" s="233"/>
      <c r="I9" s="233"/>
      <c r="J9" s="233"/>
      <c r="K9" s="233"/>
      <c r="L9" s="233"/>
      <c r="M9" s="233"/>
      <c r="N9" s="233"/>
      <c r="O9" s="233"/>
      <c r="P9" s="233"/>
      <c r="Q9" s="233"/>
      <c r="R9" s="233"/>
      <c r="S9" s="233"/>
      <c r="T9" s="233"/>
      <c r="U9" s="233"/>
      <c r="V9" s="233"/>
      <c r="W9" s="233"/>
      <c r="X9" s="233"/>
      <c r="Y9" s="233"/>
      <c r="Z9" s="233"/>
      <c r="AA9" s="233"/>
      <c r="AB9" s="233"/>
      <c r="AC9" s="233"/>
      <c r="AD9" s="233"/>
      <c r="AE9" s="233"/>
      <c r="AF9" s="233"/>
      <c r="AG9" s="233"/>
      <c r="AH9" s="233"/>
      <c r="AI9" s="233"/>
      <c r="AJ9" s="233"/>
    </row>
    <row r="10" spans="1:36">
      <c r="D10" s="232" t="s">
        <v>453</v>
      </c>
      <c r="E10" s="233"/>
      <c r="F10" s="233"/>
      <c r="G10" s="233"/>
      <c r="H10" s="233"/>
      <c r="I10" s="233"/>
      <c r="J10" s="233"/>
      <c r="K10" s="233"/>
      <c r="L10" s="233"/>
      <c r="M10" s="233"/>
      <c r="N10" s="233"/>
      <c r="O10" s="233"/>
      <c r="P10" s="233"/>
      <c r="Q10" s="233"/>
      <c r="R10" s="233"/>
      <c r="S10" s="233"/>
      <c r="T10" s="233"/>
      <c r="U10" s="233"/>
      <c r="V10" s="233"/>
      <c r="W10" s="233"/>
      <c r="X10" s="233"/>
      <c r="Y10" s="233"/>
      <c r="Z10" s="233"/>
      <c r="AA10" s="233"/>
      <c r="AB10" s="233"/>
      <c r="AC10" s="233"/>
      <c r="AD10" s="233"/>
      <c r="AE10" s="233"/>
      <c r="AF10" s="233"/>
      <c r="AG10" s="233"/>
      <c r="AH10" s="233"/>
      <c r="AI10" s="233"/>
      <c r="AJ10" s="233"/>
    </row>
    <row r="11" spans="1:36">
      <c r="D11" s="232" t="s">
        <v>454</v>
      </c>
      <c r="E11" s="233"/>
      <c r="F11" s="233"/>
      <c r="G11" s="233"/>
      <c r="H11" s="233"/>
      <c r="I11" s="233"/>
      <c r="J11" s="233"/>
      <c r="K11" s="233"/>
      <c r="L11" s="233"/>
      <c r="M11" s="233"/>
      <c r="N11" s="233"/>
      <c r="O11" s="233"/>
      <c r="P11" s="233"/>
      <c r="Q11" s="233"/>
      <c r="R11" s="233"/>
      <c r="S11" s="233"/>
      <c r="T11" s="233"/>
      <c r="U11" s="233"/>
      <c r="V11" s="233"/>
      <c r="W11" s="233"/>
      <c r="X11" s="233"/>
      <c r="Y11" s="233"/>
      <c r="Z11" s="233"/>
      <c r="AA11" s="233"/>
      <c r="AB11" s="233"/>
      <c r="AC11" s="233"/>
      <c r="AD11" s="233"/>
      <c r="AE11" s="233"/>
      <c r="AF11" s="233"/>
      <c r="AG11" s="233"/>
      <c r="AH11" s="233"/>
      <c r="AI11" s="233"/>
      <c r="AJ11" s="233"/>
    </row>
    <row r="12" spans="1:36">
      <c r="D12" s="232" t="s">
        <v>455</v>
      </c>
      <c r="E12" s="233"/>
      <c r="F12" s="233"/>
      <c r="G12" s="233"/>
      <c r="H12" s="233"/>
      <c r="I12" s="233"/>
      <c r="J12" s="233"/>
      <c r="K12" s="233"/>
      <c r="L12" s="233"/>
      <c r="M12" s="233"/>
      <c r="N12" s="233"/>
      <c r="O12" s="233"/>
      <c r="P12" s="233"/>
      <c r="Q12" s="233"/>
      <c r="R12" s="233"/>
      <c r="S12" s="233"/>
      <c r="T12" s="233"/>
      <c r="U12" s="233"/>
      <c r="V12" s="233"/>
      <c r="W12" s="233"/>
      <c r="X12" s="233"/>
      <c r="Y12" s="233"/>
      <c r="Z12" s="233"/>
      <c r="AA12" s="233"/>
      <c r="AB12" s="233"/>
      <c r="AC12" s="233"/>
      <c r="AD12" s="233"/>
      <c r="AE12" s="233"/>
      <c r="AF12" s="233"/>
      <c r="AG12" s="233"/>
      <c r="AH12" s="233"/>
      <c r="AI12" s="233"/>
      <c r="AJ12" s="233"/>
    </row>
    <row r="13" spans="1:36">
      <c r="D13" s="232" t="s">
        <v>456</v>
      </c>
      <c r="E13" s="233"/>
      <c r="F13" s="233"/>
      <c r="G13" s="233"/>
      <c r="H13" s="233"/>
      <c r="I13" s="233"/>
      <c r="J13" s="233"/>
      <c r="K13" s="233"/>
      <c r="L13" s="233"/>
      <c r="M13" s="233"/>
      <c r="N13" s="233"/>
      <c r="O13" s="233"/>
      <c r="P13" s="233"/>
      <c r="Q13" s="233"/>
      <c r="R13" s="233"/>
      <c r="S13" s="233"/>
      <c r="T13" s="233"/>
      <c r="U13" s="233"/>
      <c r="V13" s="233"/>
      <c r="W13" s="233"/>
      <c r="X13" s="233"/>
      <c r="Y13" s="233"/>
      <c r="Z13" s="233"/>
      <c r="AA13" s="233"/>
      <c r="AB13" s="233"/>
      <c r="AC13" s="233"/>
      <c r="AD13" s="233"/>
      <c r="AE13" s="233"/>
      <c r="AF13" s="233"/>
      <c r="AG13" s="233"/>
      <c r="AH13" s="233"/>
      <c r="AI13" s="233"/>
      <c r="AJ13" s="233"/>
    </row>
    <row r="14" spans="1:36">
      <c r="D14" s="232" t="s">
        <v>457</v>
      </c>
      <c r="E14" s="233"/>
      <c r="F14" s="233"/>
      <c r="G14" s="233"/>
      <c r="H14" s="233"/>
      <c r="I14" s="233"/>
      <c r="J14" s="233"/>
      <c r="K14" s="233"/>
      <c r="L14" s="233"/>
      <c r="M14" s="233"/>
      <c r="N14" s="233"/>
      <c r="O14" s="233"/>
      <c r="P14" s="233"/>
      <c r="Q14" s="233"/>
      <c r="R14" s="233"/>
      <c r="S14" s="233"/>
      <c r="T14" s="233"/>
      <c r="U14" s="233"/>
      <c r="V14" s="233"/>
      <c r="W14" s="233"/>
      <c r="X14" s="233"/>
      <c r="Y14" s="233"/>
      <c r="Z14" s="233"/>
      <c r="AA14" s="233"/>
      <c r="AB14" s="233"/>
      <c r="AC14" s="233"/>
      <c r="AD14" s="233"/>
      <c r="AE14" s="233"/>
      <c r="AF14" s="233"/>
      <c r="AG14" s="233"/>
      <c r="AH14" s="233"/>
      <c r="AI14" s="233"/>
      <c r="AJ14" s="233"/>
    </row>
    <row r="15" spans="1:36" ht="25.5">
      <c r="D15" s="232" t="s">
        <v>458</v>
      </c>
      <c r="E15" s="233"/>
      <c r="F15" s="233"/>
      <c r="G15" s="233"/>
      <c r="H15" s="233"/>
      <c r="I15" s="233"/>
      <c r="J15" s="233"/>
      <c r="K15" s="233"/>
      <c r="L15" s="233"/>
      <c r="M15" s="233"/>
      <c r="N15" s="233"/>
      <c r="O15" s="233"/>
      <c r="P15" s="233"/>
      <c r="Q15" s="233"/>
      <c r="R15" s="233"/>
      <c r="S15" s="233"/>
      <c r="T15" s="233"/>
      <c r="U15" s="233"/>
      <c r="V15" s="233"/>
      <c r="W15" s="233"/>
      <c r="X15" s="233"/>
      <c r="Y15" s="233"/>
      <c r="Z15" s="233"/>
      <c r="AA15" s="233"/>
      <c r="AB15" s="233"/>
      <c r="AC15" s="233"/>
      <c r="AD15" s="233"/>
      <c r="AE15" s="233"/>
      <c r="AF15" s="233"/>
      <c r="AG15" s="233"/>
      <c r="AH15" s="233"/>
      <c r="AI15" s="233"/>
      <c r="AJ15" s="233"/>
    </row>
    <row r="16" spans="1:36">
      <c r="D16" s="232" t="s">
        <v>459</v>
      </c>
      <c r="E16" s="233"/>
      <c r="F16" s="233"/>
      <c r="G16" s="233"/>
      <c r="H16" s="233"/>
      <c r="I16" s="233"/>
      <c r="J16" s="233"/>
      <c r="K16" s="233"/>
      <c r="L16" s="233"/>
      <c r="M16" s="233"/>
      <c r="N16" s="233"/>
      <c r="O16" s="233"/>
      <c r="P16" s="233"/>
      <c r="Q16" s="233"/>
      <c r="R16" s="233"/>
      <c r="S16" s="233"/>
      <c r="T16" s="233"/>
      <c r="U16" s="233"/>
      <c r="V16" s="233"/>
      <c r="W16" s="233"/>
      <c r="X16" s="233"/>
      <c r="Y16" s="233"/>
      <c r="Z16" s="233"/>
      <c r="AA16" s="233"/>
      <c r="AB16" s="233"/>
      <c r="AC16" s="233"/>
      <c r="AD16" s="233"/>
      <c r="AE16" s="233"/>
      <c r="AF16" s="233"/>
      <c r="AG16" s="233"/>
      <c r="AH16" s="233"/>
      <c r="AI16" s="233"/>
      <c r="AJ16" s="233"/>
    </row>
    <row r="17" spans="4:36">
      <c r="D17" s="232" t="s">
        <v>460</v>
      </c>
      <c r="E17" s="233"/>
      <c r="F17" s="233"/>
      <c r="G17" s="233"/>
      <c r="H17" s="233"/>
      <c r="I17" s="233"/>
      <c r="J17" s="233"/>
      <c r="K17" s="233"/>
      <c r="L17" s="233"/>
      <c r="M17" s="233"/>
      <c r="N17" s="233"/>
      <c r="O17" s="233"/>
      <c r="P17" s="233"/>
      <c r="Q17" s="233"/>
      <c r="R17" s="233"/>
      <c r="S17" s="233"/>
      <c r="T17" s="233"/>
      <c r="U17" s="233"/>
      <c r="V17" s="233"/>
      <c r="W17" s="233"/>
      <c r="X17" s="233"/>
      <c r="Y17" s="233"/>
      <c r="Z17" s="233"/>
      <c r="AA17" s="233"/>
      <c r="AB17" s="233"/>
      <c r="AC17" s="233"/>
      <c r="AD17" s="233"/>
      <c r="AE17" s="233"/>
      <c r="AF17" s="233"/>
      <c r="AG17" s="233"/>
      <c r="AH17" s="233"/>
      <c r="AI17" s="233"/>
      <c r="AJ17" s="233"/>
    </row>
    <row r="18" spans="4:36">
      <c r="D18" s="1349" t="s">
        <v>461</v>
      </c>
      <c r="E18" s="1349"/>
      <c r="F18" s="1349"/>
      <c r="G18" s="1349"/>
      <c r="H18" s="1349"/>
      <c r="I18" s="1349"/>
      <c r="J18" s="1349"/>
      <c r="K18" s="1349"/>
      <c r="L18" s="1349"/>
      <c r="M18" s="1349"/>
      <c r="N18" s="1349"/>
      <c r="O18" s="1349"/>
      <c r="P18" s="1349"/>
      <c r="Q18" s="1349"/>
      <c r="R18" s="1349"/>
      <c r="S18" s="1349"/>
      <c r="T18" s="1349"/>
      <c r="U18" s="1349"/>
      <c r="V18" s="1349"/>
      <c r="W18" s="1349"/>
      <c r="X18" s="1349"/>
      <c r="Y18" s="1349"/>
      <c r="Z18" s="1349"/>
      <c r="AA18" s="1349"/>
      <c r="AB18" s="1349"/>
      <c r="AC18" s="1349"/>
      <c r="AD18" s="1349"/>
      <c r="AE18" s="1349"/>
      <c r="AF18" s="1349"/>
      <c r="AG18" s="1349"/>
      <c r="AH18" s="1349"/>
      <c r="AI18" s="1349"/>
      <c r="AJ18" s="1349"/>
    </row>
    <row r="19" spans="4:36" ht="46.5" customHeight="1">
      <c r="D19" s="1350" t="s">
        <v>462</v>
      </c>
      <c r="E19" s="1350"/>
    </row>
    <row r="20" spans="4:36" ht="204">
      <c r="D20" s="231"/>
      <c r="E20" s="234" t="s">
        <v>463</v>
      </c>
    </row>
    <row r="21" spans="4:36" ht="280.5">
      <c r="D21" s="231"/>
      <c r="E21" s="234" t="s">
        <v>464</v>
      </c>
    </row>
    <row r="22" spans="4:36" ht="242.25">
      <c r="D22" s="231"/>
      <c r="E22" s="234" t="s">
        <v>465</v>
      </c>
    </row>
    <row r="23" spans="4:36" ht="267.75">
      <c r="D23" s="231"/>
      <c r="E23" s="234" t="s">
        <v>466</v>
      </c>
    </row>
    <row r="24" spans="4:36" ht="165.75">
      <c r="D24" s="231"/>
      <c r="E24" s="234" t="s">
        <v>467</v>
      </c>
    </row>
    <row r="25" spans="4:36" ht="280.5">
      <c r="D25" s="231"/>
      <c r="E25" s="234" t="s">
        <v>468</v>
      </c>
    </row>
    <row r="26" spans="4:36" ht="242.25">
      <c r="D26" s="231"/>
      <c r="E26" s="234" t="s">
        <v>469</v>
      </c>
    </row>
    <row r="27" spans="4:36" ht="280.5">
      <c r="D27" s="231"/>
      <c r="E27" s="234" t="s">
        <v>470</v>
      </c>
    </row>
    <row r="49" spans="5:36">
      <c r="F49" t="s">
        <v>471</v>
      </c>
      <c r="G49">
        <v>30</v>
      </c>
      <c r="H49">
        <v>10</v>
      </c>
      <c r="I49">
        <v>30</v>
      </c>
      <c r="K49">
        <f>10.5</f>
        <v>10.5</v>
      </c>
      <c r="L49">
        <f>K49/24</f>
        <v>0.4375</v>
      </c>
      <c r="M49">
        <f>G49+L49</f>
        <v>30.4375</v>
      </c>
    </row>
    <row r="52" spans="5:36">
      <c r="F52">
        <v>1</v>
      </c>
      <c r="G52">
        <v>2</v>
      </c>
      <c r="H52">
        <v>3</v>
      </c>
      <c r="I52">
        <v>4</v>
      </c>
      <c r="J52">
        <v>5</v>
      </c>
      <c r="K52">
        <v>6</v>
      </c>
      <c r="L52">
        <v>7</v>
      </c>
      <c r="M52">
        <v>8</v>
      </c>
      <c r="N52">
        <v>9</v>
      </c>
      <c r="O52">
        <v>10</v>
      </c>
      <c r="P52">
        <v>11</v>
      </c>
      <c r="Q52">
        <v>12</v>
      </c>
      <c r="R52">
        <v>13</v>
      </c>
      <c r="S52">
        <v>14</v>
      </c>
      <c r="T52">
        <v>15</v>
      </c>
      <c r="U52">
        <v>16</v>
      </c>
      <c r="V52">
        <v>17</v>
      </c>
      <c r="W52">
        <v>18</v>
      </c>
      <c r="X52">
        <v>19</v>
      </c>
      <c r="Y52">
        <v>20</v>
      </c>
      <c r="Z52">
        <v>21</v>
      </c>
      <c r="AA52">
        <v>22</v>
      </c>
      <c r="AB52">
        <v>23</v>
      </c>
      <c r="AC52">
        <v>24</v>
      </c>
      <c r="AD52">
        <v>25</v>
      </c>
      <c r="AE52">
        <v>26</v>
      </c>
      <c r="AF52">
        <v>27</v>
      </c>
      <c r="AG52">
        <v>28</v>
      </c>
      <c r="AH52">
        <v>29</v>
      </c>
      <c r="AI52">
        <v>30</v>
      </c>
      <c r="AJ52">
        <v>31</v>
      </c>
    </row>
    <row r="53" spans="5:36">
      <c r="E53" s="232" t="s">
        <v>449</v>
      </c>
      <c r="F53">
        <v>0</v>
      </c>
      <c r="G53">
        <f>F53+1/$M$49</f>
        <v>3.2854209445585217E-2</v>
      </c>
      <c r="H53">
        <f t="shared" ref="H53:AI53" si="0">G53+1/$M$49</f>
        <v>6.5708418891170434E-2</v>
      </c>
      <c r="I53">
        <f t="shared" si="0"/>
        <v>9.856262833675565E-2</v>
      </c>
      <c r="J53">
        <f t="shared" si="0"/>
        <v>0.13141683778234087</v>
      </c>
      <c r="K53">
        <f t="shared" si="0"/>
        <v>0.16427104722792607</v>
      </c>
      <c r="L53">
        <f t="shared" si="0"/>
        <v>0.19712525667351127</v>
      </c>
      <c r="M53">
        <f t="shared" si="0"/>
        <v>0.22997946611909648</v>
      </c>
      <c r="N53">
        <f t="shared" si="0"/>
        <v>0.26283367556468168</v>
      </c>
      <c r="O53">
        <f t="shared" si="0"/>
        <v>0.29568788501026688</v>
      </c>
      <c r="P53">
        <f t="shared" ref="P53:P64" si="1">O53+1/$M$49</f>
        <v>0.32854209445585209</v>
      </c>
      <c r="Q53">
        <f t="shared" si="0"/>
        <v>0.36139630390143729</v>
      </c>
      <c r="R53">
        <f t="shared" si="0"/>
        <v>0.39425051334702249</v>
      </c>
      <c r="S53">
        <f t="shared" si="0"/>
        <v>0.42710472279260769</v>
      </c>
      <c r="T53">
        <f t="shared" si="0"/>
        <v>0.4599589322381929</v>
      </c>
      <c r="U53">
        <f t="shared" si="0"/>
        <v>0.4928131416837781</v>
      </c>
      <c r="V53">
        <f t="shared" si="0"/>
        <v>0.52566735112936336</v>
      </c>
      <c r="W53">
        <f t="shared" si="0"/>
        <v>0.55852156057494862</v>
      </c>
      <c r="X53">
        <f t="shared" si="0"/>
        <v>0.59137577002053388</v>
      </c>
      <c r="Y53">
        <f t="shared" si="0"/>
        <v>0.62422997946611913</v>
      </c>
      <c r="Z53">
        <f t="shared" si="0"/>
        <v>0.65708418891170439</v>
      </c>
      <c r="AA53">
        <f t="shared" si="0"/>
        <v>0.68993839835728965</v>
      </c>
      <c r="AB53">
        <f t="shared" si="0"/>
        <v>0.72279260780287491</v>
      </c>
      <c r="AC53">
        <f t="shared" si="0"/>
        <v>0.75564681724846017</v>
      </c>
      <c r="AD53">
        <f t="shared" si="0"/>
        <v>0.78850102669404543</v>
      </c>
      <c r="AE53">
        <f t="shared" si="0"/>
        <v>0.82135523613963068</v>
      </c>
      <c r="AF53">
        <f t="shared" si="0"/>
        <v>0.85420944558521594</v>
      </c>
      <c r="AG53">
        <f t="shared" si="0"/>
        <v>0.8870636550308012</v>
      </c>
      <c r="AH53">
        <f t="shared" si="0"/>
        <v>0.91991786447638646</v>
      </c>
      <c r="AI53">
        <f t="shared" si="0"/>
        <v>0.95277207392197172</v>
      </c>
    </row>
    <row r="54" spans="5:36">
      <c r="E54" s="232" t="s">
        <v>450</v>
      </c>
      <c r="F54">
        <f t="shared" ref="F54:F59" si="2">AI53+1/$M$49</f>
        <v>0.98562628336755698</v>
      </c>
      <c r="G54">
        <f>F54+1/$M$49-1</f>
        <v>1.8480492813142124E-2</v>
      </c>
      <c r="H54">
        <f>G54+1/$M$49</f>
        <v>5.1334702258727341E-2</v>
      </c>
      <c r="I54">
        <f t="shared" ref="I54:AI54" si="3">H54+1/$M$49</f>
        <v>8.4188911704312558E-2</v>
      </c>
      <c r="J54">
        <f t="shared" si="3"/>
        <v>0.11704312114989777</v>
      </c>
      <c r="K54">
        <f t="shared" si="3"/>
        <v>0.14989733059548299</v>
      </c>
      <c r="L54">
        <f t="shared" si="3"/>
        <v>0.18275154004106819</v>
      </c>
      <c r="M54">
        <f t="shared" si="3"/>
        <v>0.2156057494866534</v>
      </c>
      <c r="N54">
        <f t="shared" si="3"/>
        <v>0.2484599589322386</v>
      </c>
      <c r="O54">
        <f t="shared" si="3"/>
        <v>0.2813141683778238</v>
      </c>
      <c r="P54">
        <f t="shared" si="1"/>
        <v>0.31416837782340901</v>
      </c>
      <c r="Q54">
        <f t="shared" si="3"/>
        <v>0.34702258726899421</v>
      </c>
      <c r="R54">
        <f t="shared" si="3"/>
        <v>0.37987679671457941</v>
      </c>
      <c r="S54">
        <f t="shared" si="3"/>
        <v>0.41273100616016462</v>
      </c>
      <c r="T54">
        <f t="shared" si="3"/>
        <v>0.44558521560574982</v>
      </c>
      <c r="U54">
        <f t="shared" si="3"/>
        <v>0.47843942505133502</v>
      </c>
      <c r="V54">
        <f t="shared" si="3"/>
        <v>0.51129363449692022</v>
      </c>
      <c r="W54">
        <f t="shared" si="3"/>
        <v>0.54414784394250548</v>
      </c>
      <c r="X54">
        <f t="shared" si="3"/>
        <v>0.57700205338809074</v>
      </c>
      <c r="Y54">
        <f t="shared" si="3"/>
        <v>0.609856262833676</v>
      </c>
      <c r="Z54">
        <f t="shared" si="3"/>
        <v>0.64271047227926126</v>
      </c>
      <c r="AA54">
        <f t="shared" si="3"/>
        <v>0.67556468172484652</v>
      </c>
      <c r="AB54">
        <f t="shared" si="3"/>
        <v>0.70841889117043177</v>
      </c>
      <c r="AC54">
        <f t="shared" si="3"/>
        <v>0.74127310061601703</v>
      </c>
      <c r="AD54">
        <f t="shared" si="3"/>
        <v>0.77412731006160229</v>
      </c>
      <c r="AE54">
        <f t="shared" si="3"/>
        <v>0.80698151950718755</v>
      </c>
      <c r="AF54">
        <f t="shared" si="3"/>
        <v>0.83983572895277281</v>
      </c>
      <c r="AG54">
        <f t="shared" si="3"/>
        <v>0.87268993839835807</v>
      </c>
      <c r="AH54">
        <f t="shared" si="3"/>
        <v>0.90554414784394333</v>
      </c>
      <c r="AI54">
        <f t="shared" si="3"/>
        <v>0.93839835728952858</v>
      </c>
    </row>
    <row r="55" spans="5:36">
      <c r="E55" s="232" t="s">
        <v>451</v>
      </c>
      <c r="F55">
        <f>AI54+1/$M$49</f>
        <v>0.97125256673511384</v>
      </c>
      <c r="G55">
        <f>F55+1/$M$49-1</f>
        <v>4.10677618069899E-3</v>
      </c>
      <c r="H55">
        <f>G55+1/$M$49</f>
        <v>3.6960985626284207E-2</v>
      </c>
      <c r="I55">
        <f t="shared" ref="I55:AI57" si="4">H55+1/$M$49</f>
        <v>6.9815195071869424E-2</v>
      </c>
      <c r="J55">
        <f t="shared" si="4"/>
        <v>0.10266940451745464</v>
      </c>
      <c r="K55">
        <f t="shared" si="4"/>
        <v>0.13552361396303986</v>
      </c>
      <c r="L55">
        <f t="shared" si="4"/>
        <v>0.16837782340862506</v>
      </c>
      <c r="M55">
        <f t="shared" si="4"/>
        <v>0.20123203285421026</v>
      </c>
      <c r="N55">
        <f t="shared" si="4"/>
        <v>0.23408624229979547</v>
      </c>
      <c r="O55">
        <f t="shared" si="4"/>
        <v>0.26694045174538067</v>
      </c>
      <c r="P55">
        <f t="shared" si="1"/>
        <v>0.29979466119096587</v>
      </c>
      <c r="Q55">
        <f t="shared" si="4"/>
        <v>0.33264887063655108</v>
      </c>
      <c r="R55">
        <f t="shared" si="4"/>
        <v>0.36550308008213628</v>
      </c>
      <c r="S55">
        <f t="shared" si="4"/>
        <v>0.39835728952772148</v>
      </c>
      <c r="T55">
        <f t="shared" si="4"/>
        <v>0.43121149897330668</v>
      </c>
      <c r="U55">
        <f t="shared" si="4"/>
        <v>0.46406570841889189</v>
      </c>
      <c r="V55">
        <f t="shared" si="4"/>
        <v>0.49691991786447709</v>
      </c>
      <c r="W55">
        <f t="shared" si="4"/>
        <v>0.52977412731006235</v>
      </c>
      <c r="X55">
        <f t="shared" si="4"/>
        <v>0.56262833675564761</v>
      </c>
      <c r="Y55">
        <f t="shared" si="4"/>
        <v>0.59548254620123287</v>
      </c>
      <c r="Z55">
        <f t="shared" si="4"/>
        <v>0.62833675564681812</v>
      </c>
      <c r="AA55">
        <f t="shared" si="4"/>
        <v>0.66119096509240338</v>
      </c>
      <c r="AB55">
        <f t="shared" si="4"/>
        <v>0.69404517453798864</v>
      </c>
      <c r="AC55">
        <f t="shared" si="4"/>
        <v>0.7268993839835739</v>
      </c>
      <c r="AD55">
        <f t="shared" si="4"/>
        <v>0.75975359342915916</v>
      </c>
      <c r="AE55">
        <f t="shared" si="4"/>
        <v>0.79260780287474442</v>
      </c>
      <c r="AF55">
        <f t="shared" si="4"/>
        <v>0.82546201232032967</v>
      </c>
      <c r="AG55">
        <f t="shared" si="4"/>
        <v>0.85831622176591493</v>
      </c>
      <c r="AH55">
        <f t="shared" si="4"/>
        <v>0.89117043121150019</v>
      </c>
      <c r="AI55">
        <f t="shared" si="4"/>
        <v>0.92402464065708545</v>
      </c>
    </row>
    <row r="56" spans="5:36">
      <c r="E56" s="232" t="s">
        <v>452</v>
      </c>
      <c r="F56">
        <f>AI55+1/$M$49</f>
        <v>0.95687885010267071</v>
      </c>
      <c r="G56">
        <f t="shared" ref="G56:G64" si="5">F56+1/$M$49</f>
        <v>0.98973305954825597</v>
      </c>
      <c r="H56">
        <f>G56+1/$M$49-1</f>
        <v>2.2587268993841114E-2</v>
      </c>
      <c r="I56">
        <f t="shared" si="4"/>
        <v>5.5441478439426331E-2</v>
      </c>
      <c r="J56">
        <f t="shared" si="4"/>
        <v>8.8295687885011548E-2</v>
      </c>
      <c r="K56">
        <f t="shared" si="4"/>
        <v>0.12114989733059676</v>
      </c>
      <c r="L56">
        <f t="shared" si="4"/>
        <v>0.15400410677618198</v>
      </c>
      <c r="M56">
        <f t="shared" si="4"/>
        <v>0.18685831622176718</v>
      </c>
      <c r="N56">
        <f t="shared" si="4"/>
        <v>0.21971252566735239</v>
      </c>
      <c r="O56">
        <f t="shared" si="4"/>
        <v>0.25256673511293759</v>
      </c>
      <c r="P56">
        <f t="shared" si="1"/>
        <v>0.28542094455852279</v>
      </c>
      <c r="Q56">
        <f t="shared" si="4"/>
        <v>0.318275154004108</v>
      </c>
      <c r="R56">
        <f t="shared" si="4"/>
        <v>0.3511293634496932</v>
      </c>
      <c r="S56">
        <f t="shared" si="4"/>
        <v>0.3839835728952784</v>
      </c>
      <c r="T56">
        <f t="shared" si="4"/>
        <v>0.41683778234086361</v>
      </c>
      <c r="U56">
        <f t="shared" si="4"/>
        <v>0.44969199178644881</v>
      </c>
      <c r="V56">
        <f t="shared" si="4"/>
        <v>0.48254620123203401</v>
      </c>
      <c r="W56">
        <f t="shared" si="4"/>
        <v>0.51540041067761921</v>
      </c>
      <c r="X56">
        <f t="shared" si="4"/>
        <v>0.54825462012320447</v>
      </c>
      <c r="Y56">
        <f t="shared" si="4"/>
        <v>0.58110882956878973</v>
      </c>
      <c r="Z56">
        <f t="shared" si="4"/>
        <v>0.61396303901437499</v>
      </c>
      <c r="AA56">
        <f t="shared" si="4"/>
        <v>0.64681724845996025</v>
      </c>
      <c r="AB56">
        <f t="shared" si="4"/>
        <v>0.67967145790554551</v>
      </c>
      <c r="AC56">
        <f t="shared" si="4"/>
        <v>0.71252566735113076</v>
      </c>
      <c r="AD56">
        <f t="shared" si="4"/>
        <v>0.74537987679671602</v>
      </c>
      <c r="AE56">
        <f t="shared" si="4"/>
        <v>0.77823408624230128</v>
      </c>
      <c r="AF56">
        <f t="shared" si="4"/>
        <v>0.81108829568788654</v>
      </c>
      <c r="AG56">
        <f t="shared" si="4"/>
        <v>0.8439425051334718</v>
      </c>
      <c r="AH56">
        <f t="shared" si="4"/>
        <v>0.87679671457905706</v>
      </c>
      <c r="AI56">
        <f t="shared" si="4"/>
        <v>0.90965092402464232</v>
      </c>
    </row>
    <row r="57" spans="5:36">
      <c r="E57" s="232" t="s">
        <v>453</v>
      </c>
      <c r="F57">
        <f>AI56+1/$M$49</f>
        <v>0.94250513347022757</v>
      </c>
      <c r="G57">
        <f t="shared" si="5"/>
        <v>0.97535934291581283</v>
      </c>
      <c r="H57">
        <f>G57+1/$M$49-1</f>
        <v>8.21355236139798E-3</v>
      </c>
      <c r="I57">
        <f t="shared" si="4"/>
        <v>4.1067761806983197E-2</v>
      </c>
      <c r="J57">
        <f t="shared" si="4"/>
        <v>7.3921971252568414E-2</v>
      </c>
      <c r="K57">
        <f t="shared" si="4"/>
        <v>0.10677618069815363</v>
      </c>
      <c r="L57">
        <f t="shared" si="4"/>
        <v>0.13963039014373885</v>
      </c>
      <c r="M57">
        <f t="shared" si="4"/>
        <v>0.17248459958932405</v>
      </c>
      <c r="N57">
        <f t="shared" si="4"/>
        <v>0.20533880903490925</v>
      </c>
      <c r="O57">
        <f t="shared" si="4"/>
        <v>0.23819301848049446</v>
      </c>
      <c r="P57">
        <f t="shared" si="1"/>
        <v>0.27104722792607966</v>
      </c>
      <c r="Q57">
        <f t="shared" si="4"/>
        <v>0.30390143737166486</v>
      </c>
      <c r="R57">
        <f t="shared" si="4"/>
        <v>0.33675564681725006</v>
      </c>
      <c r="S57">
        <f t="shared" si="4"/>
        <v>0.36960985626283527</v>
      </c>
      <c r="T57">
        <f t="shared" si="4"/>
        <v>0.40246406570842047</v>
      </c>
      <c r="U57">
        <f t="shared" si="4"/>
        <v>0.43531827515400567</v>
      </c>
      <c r="V57">
        <f t="shared" si="4"/>
        <v>0.46817248459959088</v>
      </c>
      <c r="W57">
        <f t="shared" si="4"/>
        <v>0.50102669404517608</v>
      </c>
      <c r="X57">
        <f t="shared" si="4"/>
        <v>0.53388090349076134</v>
      </c>
      <c r="Y57">
        <f t="shared" si="4"/>
        <v>0.5667351129363466</v>
      </c>
      <c r="Z57">
        <f t="shared" si="4"/>
        <v>0.59958932238193186</v>
      </c>
      <c r="AA57">
        <f t="shared" si="4"/>
        <v>0.63244353182751711</v>
      </c>
      <c r="AB57">
        <f t="shared" si="4"/>
        <v>0.66529774127310237</v>
      </c>
      <c r="AC57">
        <f t="shared" si="4"/>
        <v>0.69815195071868763</v>
      </c>
      <c r="AD57">
        <f t="shared" si="4"/>
        <v>0.73100616016427289</v>
      </c>
      <c r="AE57">
        <f t="shared" si="4"/>
        <v>0.76386036960985815</v>
      </c>
      <c r="AF57">
        <f t="shared" si="4"/>
        <v>0.79671457905544341</v>
      </c>
      <c r="AG57">
        <f t="shared" si="4"/>
        <v>0.82956878850102866</v>
      </c>
      <c r="AH57">
        <f t="shared" si="4"/>
        <v>0.86242299794661392</v>
      </c>
      <c r="AI57">
        <f t="shared" si="4"/>
        <v>0.89527720739219918</v>
      </c>
    </row>
    <row r="58" spans="5:36">
      <c r="E58" s="232" t="s">
        <v>454</v>
      </c>
      <c r="F58">
        <f t="shared" si="2"/>
        <v>0.92813141683778444</v>
      </c>
      <c r="G58">
        <f t="shared" si="5"/>
        <v>0.9609856262833697</v>
      </c>
      <c r="H58">
        <f t="shared" ref="H58:H64" si="6">G58+1/$M$49</f>
        <v>0.99383983572895496</v>
      </c>
      <c r="I58">
        <f>H58+1/$M$49-1</f>
        <v>2.6694045174540104E-2</v>
      </c>
      <c r="J58">
        <f t="shared" ref="J58:AI58" si="7">I58+1/$M$49</f>
        <v>5.9548254620125321E-2</v>
      </c>
      <c r="K58">
        <f t="shared" si="7"/>
        <v>9.2402464065710538E-2</v>
      </c>
      <c r="L58">
        <f t="shared" si="7"/>
        <v>0.12525667351129577</v>
      </c>
      <c r="M58">
        <f t="shared" si="7"/>
        <v>0.15811088295688097</v>
      </c>
      <c r="N58">
        <f t="shared" si="7"/>
        <v>0.19096509240246617</v>
      </c>
      <c r="O58">
        <f t="shared" si="7"/>
        <v>0.22381930184805138</v>
      </c>
      <c r="P58">
        <f t="shared" si="1"/>
        <v>0.25667351129363658</v>
      </c>
      <c r="Q58">
        <f t="shared" si="7"/>
        <v>0.28952772073922178</v>
      </c>
      <c r="R58">
        <f t="shared" si="7"/>
        <v>0.32238193018480699</v>
      </c>
      <c r="S58">
        <f t="shared" si="7"/>
        <v>0.35523613963039219</v>
      </c>
      <c r="T58">
        <f t="shared" si="7"/>
        <v>0.38809034907597739</v>
      </c>
      <c r="U58">
        <f t="shared" si="7"/>
        <v>0.4209445585215626</v>
      </c>
      <c r="V58">
        <f t="shared" si="7"/>
        <v>0.4537987679671478</v>
      </c>
      <c r="W58">
        <f t="shared" si="7"/>
        <v>0.486652977412733</v>
      </c>
      <c r="X58">
        <f t="shared" si="7"/>
        <v>0.5195071868583182</v>
      </c>
      <c r="Y58">
        <f t="shared" si="7"/>
        <v>0.55236139630390346</v>
      </c>
      <c r="Z58">
        <f t="shared" si="7"/>
        <v>0.58521560574948872</v>
      </c>
      <c r="AA58">
        <f t="shared" si="7"/>
        <v>0.61806981519507398</v>
      </c>
      <c r="AB58">
        <f t="shared" si="7"/>
        <v>0.65092402464065924</v>
      </c>
      <c r="AC58">
        <f t="shared" si="7"/>
        <v>0.6837782340862445</v>
      </c>
      <c r="AD58">
        <f t="shared" si="7"/>
        <v>0.71663244353182975</v>
      </c>
      <c r="AE58">
        <f t="shared" si="7"/>
        <v>0.74948665297741501</v>
      </c>
      <c r="AF58">
        <f t="shared" si="7"/>
        <v>0.78234086242300027</v>
      </c>
      <c r="AG58">
        <f t="shared" si="7"/>
        <v>0.81519507186858553</v>
      </c>
      <c r="AH58">
        <f t="shared" si="7"/>
        <v>0.84804928131417079</v>
      </c>
      <c r="AI58">
        <f t="shared" si="7"/>
        <v>0.88090349075975605</v>
      </c>
    </row>
    <row r="59" spans="5:36">
      <c r="E59" s="232" t="s">
        <v>455</v>
      </c>
      <c r="F59">
        <f t="shared" si="2"/>
        <v>0.91375770020534131</v>
      </c>
      <c r="G59">
        <f t="shared" si="5"/>
        <v>0.94661190965092656</v>
      </c>
      <c r="H59">
        <f t="shared" si="6"/>
        <v>0.97946611909651182</v>
      </c>
      <c r="I59">
        <f>H59+1/$M$49-1</f>
        <v>1.232032854209697E-2</v>
      </c>
      <c r="J59">
        <f t="shared" ref="J59:AJ59" si="8">I59+1/$M$49</f>
        <v>4.5174537987682187E-2</v>
      </c>
      <c r="K59">
        <f t="shared" si="8"/>
        <v>7.8028747433267404E-2</v>
      </c>
      <c r="L59">
        <f t="shared" si="8"/>
        <v>0.11088295687885262</v>
      </c>
      <c r="M59">
        <f t="shared" si="8"/>
        <v>0.14373716632443784</v>
      </c>
      <c r="N59">
        <f t="shared" si="8"/>
        <v>0.17659137577002304</v>
      </c>
      <c r="O59">
        <f t="shared" si="8"/>
        <v>0.20944558521560824</v>
      </c>
      <c r="P59">
        <f t="shared" si="1"/>
        <v>0.24229979466119345</v>
      </c>
      <c r="Q59">
        <f t="shared" si="8"/>
        <v>0.27515400410677865</v>
      </c>
      <c r="R59">
        <f t="shared" si="8"/>
        <v>0.30800821355236385</v>
      </c>
      <c r="S59">
        <f t="shared" si="8"/>
        <v>0.34086242299794905</v>
      </c>
      <c r="T59">
        <f t="shared" si="8"/>
        <v>0.37371663244353426</v>
      </c>
      <c r="U59">
        <f t="shared" si="8"/>
        <v>0.40657084188911946</v>
      </c>
      <c r="V59">
        <f t="shared" si="8"/>
        <v>0.43942505133470466</v>
      </c>
      <c r="W59">
        <f t="shared" si="8"/>
        <v>0.47227926078028987</v>
      </c>
      <c r="X59">
        <f t="shared" si="8"/>
        <v>0.50513347022587507</v>
      </c>
      <c r="Y59">
        <f t="shared" si="8"/>
        <v>0.53798767967146033</v>
      </c>
      <c r="Z59">
        <f t="shared" si="8"/>
        <v>0.57084188911704559</v>
      </c>
      <c r="AA59">
        <f t="shared" si="8"/>
        <v>0.60369609856263085</v>
      </c>
      <c r="AB59">
        <f t="shared" si="8"/>
        <v>0.6365503080082161</v>
      </c>
      <c r="AC59">
        <f t="shared" si="8"/>
        <v>0.66940451745380136</v>
      </c>
      <c r="AD59">
        <f t="shared" si="8"/>
        <v>0.70225872689938662</v>
      </c>
      <c r="AE59">
        <f t="shared" si="8"/>
        <v>0.73511293634497188</v>
      </c>
      <c r="AF59">
        <f t="shared" si="8"/>
        <v>0.76796714579055714</v>
      </c>
      <c r="AG59">
        <f t="shared" si="8"/>
        <v>0.8008213552361424</v>
      </c>
      <c r="AH59">
        <f t="shared" si="8"/>
        <v>0.83367556468172765</v>
      </c>
      <c r="AI59">
        <f t="shared" si="8"/>
        <v>0.86652977412731291</v>
      </c>
      <c r="AJ59">
        <f t="shared" si="8"/>
        <v>0.89938398357289817</v>
      </c>
    </row>
    <row r="60" spans="5:36">
      <c r="E60" s="232" t="s">
        <v>456</v>
      </c>
      <c r="F60">
        <f>1/$M$49+AJ59</f>
        <v>0.93223819301848343</v>
      </c>
      <c r="G60">
        <f t="shared" si="5"/>
        <v>0.96509240246406869</v>
      </c>
      <c r="H60">
        <f t="shared" si="6"/>
        <v>0.99794661190965395</v>
      </c>
      <c r="I60">
        <f>H60+1/$M$49-1</f>
        <v>3.0800821355239094E-2</v>
      </c>
      <c r="J60">
        <f>I60+1/$M$49</f>
        <v>6.3655030800824311E-2</v>
      </c>
      <c r="K60">
        <f t="shared" ref="K60:AI60" si="9">J60+1/$M$49</f>
        <v>9.6509240246409528E-2</v>
      </c>
      <c r="L60">
        <f t="shared" si="9"/>
        <v>0.12936344969199476</v>
      </c>
      <c r="M60">
        <f t="shared" si="9"/>
        <v>0.16221765913757996</v>
      </c>
      <c r="N60">
        <f t="shared" si="9"/>
        <v>0.19507186858316516</v>
      </c>
      <c r="O60">
        <f t="shared" si="9"/>
        <v>0.22792607802875037</v>
      </c>
      <c r="P60">
        <f t="shared" si="1"/>
        <v>0.26078028747433557</v>
      </c>
      <c r="Q60">
        <f t="shared" si="9"/>
        <v>0.29363449691992077</v>
      </c>
      <c r="R60">
        <f t="shared" si="9"/>
        <v>0.32648870636550598</v>
      </c>
      <c r="S60">
        <f t="shared" si="9"/>
        <v>0.35934291581109118</v>
      </c>
      <c r="T60">
        <f t="shared" si="9"/>
        <v>0.39219712525667638</v>
      </c>
      <c r="U60">
        <f t="shared" si="9"/>
        <v>0.42505133470226159</v>
      </c>
      <c r="V60">
        <f t="shared" si="9"/>
        <v>0.45790554414784679</v>
      </c>
      <c r="W60">
        <f t="shared" si="9"/>
        <v>0.49075975359343199</v>
      </c>
      <c r="X60">
        <f t="shared" si="9"/>
        <v>0.52361396303901719</v>
      </c>
      <c r="Y60">
        <f t="shared" si="9"/>
        <v>0.55646817248460245</v>
      </c>
      <c r="Z60">
        <f t="shared" si="9"/>
        <v>0.58932238193018771</v>
      </c>
      <c r="AA60">
        <f t="shared" si="9"/>
        <v>0.62217659137577297</v>
      </c>
      <c r="AB60">
        <f t="shared" si="9"/>
        <v>0.65503080082135823</v>
      </c>
      <c r="AC60">
        <f t="shared" si="9"/>
        <v>0.68788501026694349</v>
      </c>
      <c r="AD60">
        <f t="shared" si="9"/>
        <v>0.72073921971252874</v>
      </c>
      <c r="AE60">
        <f t="shared" si="9"/>
        <v>0.753593429158114</v>
      </c>
      <c r="AF60">
        <f t="shared" si="9"/>
        <v>0.78644763860369926</v>
      </c>
      <c r="AG60">
        <f t="shared" si="9"/>
        <v>0.81930184804928452</v>
      </c>
      <c r="AH60">
        <f t="shared" si="9"/>
        <v>0.85215605749486978</v>
      </c>
      <c r="AI60">
        <f t="shared" si="9"/>
        <v>0.88501026694045504</v>
      </c>
    </row>
    <row r="61" spans="5:36">
      <c r="E61" s="232" t="s">
        <v>457</v>
      </c>
      <c r="F61">
        <f>AI60+1/$M$49</f>
        <v>0.9178644763860403</v>
      </c>
      <c r="G61">
        <f t="shared" si="5"/>
        <v>0.95071868583162555</v>
      </c>
      <c r="H61">
        <f t="shared" si="6"/>
        <v>0.98357289527721081</v>
      </c>
      <c r="I61">
        <f>H61+1/$M$49-1</f>
        <v>1.642710472279596E-2</v>
      </c>
      <c r="J61">
        <f>I61+1/$M$49</f>
        <v>4.9281314168381177E-2</v>
      </c>
      <c r="K61">
        <f t="shared" ref="K61:AI61" si="10">J61+1/$M$49</f>
        <v>8.2135523613966394E-2</v>
      </c>
      <c r="L61">
        <f t="shared" si="10"/>
        <v>0.11498973305955161</v>
      </c>
      <c r="M61">
        <f t="shared" si="10"/>
        <v>0.14784394250513683</v>
      </c>
      <c r="N61">
        <f t="shared" si="10"/>
        <v>0.18069815195072203</v>
      </c>
      <c r="O61">
        <f t="shared" si="10"/>
        <v>0.21355236139630723</v>
      </c>
      <c r="P61">
        <f t="shared" si="1"/>
        <v>0.24640657084189244</v>
      </c>
      <c r="Q61">
        <f t="shared" si="10"/>
        <v>0.27926078028747764</v>
      </c>
      <c r="R61">
        <f t="shared" si="10"/>
        <v>0.31211498973306284</v>
      </c>
      <c r="S61">
        <f t="shared" si="10"/>
        <v>0.34496919917864804</v>
      </c>
      <c r="T61">
        <f t="shared" si="10"/>
        <v>0.37782340862423325</v>
      </c>
      <c r="U61">
        <f t="shared" si="10"/>
        <v>0.41067761806981845</v>
      </c>
      <c r="V61">
        <f t="shared" si="10"/>
        <v>0.44353182751540365</v>
      </c>
      <c r="W61">
        <f t="shared" si="10"/>
        <v>0.47638603696098886</v>
      </c>
      <c r="X61">
        <f t="shared" si="10"/>
        <v>0.50924024640657406</v>
      </c>
      <c r="Y61">
        <f t="shared" si="10"/>
        <v>0.54209445585215932</v>
      </c>
      <c r="Z61">
        <f t="shared" si="10"/>
        <v>0.57494866529774458</v>
      </c>
      <c r="AA61">
        <f t="shared" si="10"/>
        <v>0.60780287474332984</v>
      </c>
      <c r="AB61">
        <f t="shared" si="10"/>
        <v>0.64065708418891509</v>
      </c>
      <c r="AC61">
        <f t="shared" si="10"/>
        <v>0.67351129363450035</v>
      </c>
      <c r="AD61">
        <f t="shared" si="10"/>
        <v>0.70636550308008561</v>
      </c>
      <c r="AE61">
        <f t="shared" si="10"/>
        <v>0.73921971252567087</v>
      </c>
      <c r="AF61">
        <f t="shared" si="10"/>
        <v>0.77207392197125613</v>
      </c>
      <c r="AG61">
        <f t="shared" si="10"/>
        <v>0.80492813141684139</v>
      </c>
      <c r="AH61">
        <f t="shared" si="10"/>
        <v>0.83778234086242664</v>
      </c>
      <c r="AI61">
        <f t="shared" si="10"/>
        <v>0.8706365503080119</v>
      </c>
    </row>
    <row r="62" spans="5:36" ht="25.5">
      <c r="E62" s="232" t="s">
        <v>458</v>
      </c>
      <c r="F62">
        <f>AI61+1/$M$49</f>
        <v>0.90349075975359716</v>
      </c>
      <c r="G62">
        <f t="shared" si="5"/>
        <v>0.93634496919918242</v>
      </c>
      <c r="H62">
        <f t="shared" si="6"/>
        <v>0.96919917864476768</v>
      </c>
      <c r="I62">
        <f>H62+1/$M$49-1</f>
        <v>2.0533880903528257E-3</v>
      </c>
      <c r="J62">
        <f t="shared" ref="J62:AI62" si="11">I62+1/$M$49</f>
        <v>3.4907597535938042E-2</v>
      </c>
      <c r="K62">
        <f t="shared" si="11"/>
        <v>6.7761806981523259E-2</v>
      </c>
      <c r="L62">
        <f t="shared" si="11"/>
        <v>0.10061601642710848</v>
      </c>
      <c r="M62">
        <f t="shared" si="11"/>
        <v>0.13347022587269369</v>
      </c>
      <c r="N62">
        <f t="shared" si="11"/>
        <v>0.1663244353182789</v>
      </c>
      <c r="O62">
        <f t="shared" si="11"/>
        <v>0.1991786447638641</v>
      </c>
      <c r="P62">
        <f t="shared" si="1"/>
        <v>0.2320328542094493</v>
      </c>
      <c r="Q62">
        <f t="shared" si="11"/>
        <v>0.2648870636550345</v>
      </c>
      <c r="R62">
        <f t="shared" si="11"/>
        <v>0.29774127310061971</v>
      </c>
      <c r="S62">
        <f t="shared" si="11"/>
        <v>0.33059548254620491</v>
      </c>
      <c r="T62">
        <f t="shared" si="11"/>
        <v>0.36344969199179011</v>
      </c>
      <c r="U62">
        <f t="shared" si="11"/>
        <v>0.39630390143737532</v>
      </c>
      <c r="V62">
        <f t="shared" si="11"/>
        <v>0.42915811088296052</v>
      </c>
      <c r="W62">
        <f t="shared" si="11"/>
        <v>0.46201232032854572</v>
      </c>
      <c r="X62">
        <f t="shared" si="11"/>
        <v>0.49486652977413093</v>
      </c>
      <c r="Y62">
        <f t="shared" si="11"/>
        <v>0.52772073921971618</v>
      </c>
      <c r="Z62">
        <f t="shared" si="11"/>
        <v>0.56057494866530144</v>
      </c>
      <c r="AA62">
        <f t="shared" si="11"/>
        <v>0.5934291581108867</v>
      </c>
      <c r="AB62">
        <f t="shared" si="11"/>
        <v>0.62628336755647196</v>
      </c>
      <c r="AC62">
        <f t="shared" si="11"/>
        <v>0.65913757700205722</v>
      </c>
      <c r="AD62">
        <f t="shared" si="11"/>
        <v>0.69199178644764248</v>
      </c>
      <c r="AE62">
        <f t="shared" si="11"/>
        <v>0.72484599589322773</v>
      </c>
      <c r="AF62">
        <f t="shared" si="11"/>
        <v>0.75770020533881299</v>
      </c>
      <c r="AG62">
        <f t="shared" si="11"/>
        <v>0.79055441478439825</v>
      </c>
      <c r="AH62">
        <f t="shared" si="11"/>
        <v>0.82340862422998351</v>
      </c>
      <c r="AI62">
        <f t="shared" si="11"/>
        <v>0.85626283367556877</v>
      </c>
    </row>
    <row r="63" spans="5:36">
      <c r="E63" s="232" t="s">
        <v>459</v>
      </c>
      <c r="F63">
        <f>AI62+1/$M$49</f>
        <v>0.88911704312115403</v>
      </c>
      <c r="G63">
        <f t="shared" si="5"/>
        <v>0.92197125256673929</v>
      </c>
      <c r="H63">
        <f t="shared" si="6"/>
        <v>0.95482546201232454</v>
      </c>
      <c r="I63">
        <f t="shared" ref="I63:AI63" si="12">H63+1/$M$49</f>
        <v>0.9876796714579098</v>
      </c>
      <c r="J63">
        <f>I63+1/$M$49-1</f>
        <v>2.053388090349495E-2</v>
      </c>
      <c r="K63">
        <f t="shared" si="12"/>
        <v>5.3388090349080167E-2</v>
      </c>
      <c r="L63">
        <f t="shared" si="12"/>
        <v>8.6242299794665384E-2</v>
      </c>
      <c r="M63">
        <f t="shared" si="12"/>
        <v>0.1190965092402506</v>
      </c>
      <c r="N63">
        <f t="shared" si="12"/>
        <v>0.15195071868583582</v>
      </c>
      <c r="O63">
        <f t="shared" si="12"/>
        <v>0.18480492813142102</v>
      </c>
      <c r="P63">
        <f t="shared" si="1"/>
        <v>0.21765913757700622</v>
      </c>
      <c r="Q63">
        <f t="shared" si="12"/>
        <v>0.25051334702259143</v>
      </c>
      <c r="R63">
        <f t="shared" si="12"/>
        <v>0.28336755646817663</v>
      </c>
      <c r="S63">
        <f t="shared" si="12"/>
        <v>0.31622176591376183</v>
      </c>
      <c r="T63">
        <f t="shared" si="12"/>
        <v>0.34907597535934703</v>
      </c>
      <c r="U63">
        <f t="shared" si="12"/>
        <v>0.38193018480493224</v>
      </c>
      <c r="V63">
        <f t="shared" si="12"/>
        <v>0.41478439425051744</v>
      </c>
      <c r="W63">
        <f t="shared" si="12"/>
        <v>0.44763860369610264</v>
      </c>
      <c r="X63">
        <f t="shared" si="12"/>
        <v>0.48049281314168785</v>
      </c>
      <c r="Y63">
        <f t="shared" si="12"/>
        <v>0.51334702258727305</v>
      </c>
      <c r="Z63">
        <f t="shared" si="12"/>
        <v>0.54620123203285831</v>
      </c>
      <c r="AA63">
        <f t="shared" si="12"/>
        <v>0.57905544147844357</v>
      </c>
      <c r="AB63">
        <f t="shared" si="12"/>
        <v>0.61190965092402883</v>
      </c>
      <c r="AC63">
        <f t="shared" si="12"/>
        <v>0.64476386036961408</v>
      </c>
      <c r="AD63">
        <f t="shared" si="12"/>
        <v>0.67761806981519934</v>
      </c>
      <c r="AE63">
        <f t="shared" si="12"/>
        <v>0.7104722792607846</v>
      </c>
      <c r="AF63">
        <f t="shared" si="12"/>
        <v>0.74332648870636986</v>
      </c>
      <c r="AG63">
        <f t="shared" si="12"/>
        <v>0.77618069815195512</v>
      </c>
      <c r="AH63">
        <f t="shared" si="12"/>
        <v>0.80903490759754038</v>
      </c>
      <c r="AI63">
        <f t="shared" si="12"/>
        <v>0.84188911704312563</v>
      </c>
    </row>
    <row r="64" spans="5:36">
      <c r="E64" s="232" t="s">
        <v>460</v>
      </c>
      <c r="F64">
        <f>AI63+1/$M$49</f>
        <v>0.87474332648871089</v>
      </c>
      <c r="G64">
        <f t="shared" si="5"/>
        <v>0.90759753593429615</v>
      </c>
      <c r="H64">
        <f t="shared" si="6"/>
        <v>0.94045174537988141</v>
      </c>
      <c r="I64">
        <f t="shared" ref="I64:AI64" si="13">H64+1/$M$49</f>
        <v>0.97330595482546667</v>
      </c>
      <c r="J64">
        <f>I64+1/$M$49-1</f>
        <v>6.1601642710518156E-3</v>
      </c>
      <c r="K64">
        <f t="shared" si="13"/>
        <v>3.9014373716637032E-2</v>
      </c>
      <c r="L64">
        <f t="shared" si="13"/>
        <v>7.1868583162222249E-2</v>
      </c>
      <c r="M64">
        <f t="shared" si="13"/>
        <v>0.10472279260780747</v>
      </c>
      <c r="N64">
        <f t="shared" si="13"/>
        <v>0.13757700205339268</v>
      </c>
      <c r="O64">
        <f t="shared" si="13"/>
        <v>0.17043121149897789</v>
      </c>
      <c r="P64">
        <f t="shared" si="1"/>
        <v>0.20328542094456309</v>
      </c>
      <c r="Q64">
        <f t="shared" si="13"/>
        <v>0.23613963039014829</v>
      </c>
      <c r="R64">
        <f t="shared" si="13"/>
        <v>0.26899383983573349</v>
      </c>
      <c r="S64">
        <f t="shared" si="13"/>
        <v>0.3018480492813187</v>
      </c>
      <c r="T64">
        <f t="shared" si="13"/>
        <v>0.3347022587269039</v>
      </c>
      <c r="U64">
        <f t="shared" si="13"/>
        <v>0.3675564681724891</v>
      </c>
      <c r="V64">
        <f t="shared" si="13"/>
        <v>0.40041067761807431</v>
      </c>
      <c r="W64">
        <f t="shared" si="13"/>
        <v>0.43326488706365951</v>
      </c>
      <c r="X64">
        <f t="shared" si="13"/>
        <v>0.46611909650924471</v>
      </c>
      <c r="Y64">
        <f t="shared" si="13"/>
        <v>0.49897330595482992</v>
      </c>
      <c r="Z64">
        <f t="shared" si="13"/>
        <v>0.53182751540041517</v>
      </c>
      <c r="AA64">
        <f t="shared" si="13"/>
        <v>0.56468172484600043</v>
      </c>
      <c r="AB64">
        <f t="shared" si="13"/>
        <v>0.59753593429158569</v>
      </c>
      <c r="AC64">
        <f t="shared" si="13"/>
        <v>0.63039014373717095</v>
      </c>
      <c r="AD64">
        <f t="shared" si="13"/>
        <v>0.66324435318275621</v>
      </c>
      <c r="AE64">
        <f t="shared" si="13"/>
        <v>0.69609856262834147</v>
      </c>
      <c r="AF64">
        <f t="shared" si="13"/>
        <v>0.72895277207392672</v>
      </c>
      <c r="AG64">
        <f t="shared" si="13"/>
        <v>0.76180698151951198</v>
      </c>
      <c r="AH64">
        <f t="shared" si="13"/>
        <v>0.79466119096509724</v>
      </c>
      <c r="AI64">
        <f t="shared" si="13"/>
        <v>0.8275154004106825</v>
      </c>
    </row>
    <row r="67" spans="1:19" ht="78">
      <c r="E67" t="s">
        <v>472</v>
      </c>
      <c r="F67" t="s">
        <v>473</v>
      </c>
      <c r="G67" t="s">
        <v>474</v>
      </c>
      <c r="H67" t="s">
        <v>475</v>
      </c>
      <c r="M67" s="235" t="s">
        <v>472</v>
      </c>
      <c r="N67" s="235" t="s">
        <v>473</v>
      </c>
      <c r="O67" s="235" t="s">
        <v>474</v>
      </c>
      <c r="P67" s="235" t="s">
        <v>475</v>
      </c>
      <c r="Q67" s="236"/>
      <c r="R67" s="236"/>
    </row>
    <row r="68" spans="1:19" ht="97.5">
      <c r="F68" t="s">
        <v>476</v>
      </c>
      <c r="G68" t="s">
        <v>477</v>
      </c>
      <c r="I68" t="s">
        <v>478</v>
      </c>
      <c r="M68" s="236"/>
      <c r="N68" s="237" t="s">
        <v>476</v>
      </c>
      <c r="O68" s="238" t="s">
        <v>477</v>
      </c>
      <c r="P68" s="236"/>
      <c r="Q68" s="239" t="s">
        <v>478</v>
      </c>
      <c r="R68" s="236"/>
      <c r="S68" s="236"/>
    </row>
    <row r="69" spans="1:19" ht="78">
      <c r="H69" t="s">
        <v>479</v>
      </c>
      <c r="I69" t="s">
        <v>480</v>
      </c>
      <c r="M69" s="236"/>
      <c r="N69" s="236"/>
      <c r="O69" s="236"/>
      <c r="P69" s="237" t="s">
        <v>479</v>
      </c>
      <c r="Q69" s="240" t="s">
        <v>480</v>
      </c>
      <c r="R69" s="236"/>
      <c r="S69" s="236"/>
    </row>
    <row r="70" spans="1:19" ht="136.5">
      <c r="F70" t="s">
        <v>481</v>
      </c>
      <c r="G70" t="s">
        <v>482</v>
      </c>
      <c r="I70" t="s">
        <v>483</v>
      </c>
      <c r="M70" s="236"/>
      <c r="N70" s="237" t="s">
        <v>481</v>
      </c>
      <c r="O70" s="238" t="s">
        <v>482</v>
      </c>
      <c r="P70" s="236"/>
      <c r="Q70" s="239" t="s">
        <v>483</v>
      </c>
      <c r="R70" s="236"/>
      <c r="S70" s="236"/>
    </row>
    <row r="71" spans="1:19" ht="78">
      <c r="F71" t="s">
        <v>484</v>
      </c>
      <c r="G71" t="s">
        <v>485</v>
      </c>
      <c r="I71" t="s">
        <v>486</v>
      </c>
      <c r="M71" s="239"/>
      <c r="N71" s="237" t="s">
        <v>484</v>
      </c>
      <c r="O71" s="238" t="s">
        <v>485</v>
      </c>
      <c r="P71" s="241"/>
      <c r="Q71" s="239" t="s">
        <v>486</v>
      </c>
      <c r="R71" s="239"/>
      <c r="S71" s="239"/>
    </row>
    <row r="72" spans="1:19" ht="97.5">
      <c r="F72" t="s">
        <v>487</v>
      </c>
      <c r="G72" t="s">
        <v>488</v>
      </c>
      <c r="I72" t="s">
        <v>489</v>
      </c>
      <c r="M72" s="239"/>
      <c r="N72" s="237" t="s">
        <v>487</v>
      </c>
      <c r="O72" s="238" t="s">
        <v>488</v>
      </c>
      <c r="P72" s="241"/>
      <c r="Q72" s="239" t="s">
        <v>489</v>
      </c>
      <c r="R72" s="239"/>
      <c r="S72" s="239"/>
    </row>
    <row r="73" spans="1:19" ht="75">
      <c r="H73" t="s">
        <v>490</v>
      </c>
      <c r="I73" t="s">
        <v>491</v>
      </c>
      <c r="M73" s="239"/>
      <c r="N73" s="242"/>
      <c r="O73" s="239"/>
      <c r="P73" s="237" t="s">
        <v>490</v>
      </c>
      <c r="Q73" s="240" t="s">
        <v>491</v>
      </c>
      <c r="R73" s="239"/>
      <c r="S73" s="239"/>
    </row>
    <row r="74" spans="1:19" ht="78">
      <c r="A74" t="s">
        <v>462</v>
      </c>
      <c r="F74" t="s">
        <v>492</v>
      </c>
      <c r="G74" t="s">
        <v>493</v>
      </c>
      <c r="I74" t="s">
        <v>494</v>
      </c>
      <c r="M74" s="239"/>
      <c r="N74" s="237" t="s">
        <v>492</v>
      </c>
      <c r="O74" s="238" t="s">
        <v>493</v>
      </c>
      <c r="P74" s="241"/>
      <c r="Q74" s="239" t="s">
        <v>494</v>
      </c>
      <c r="R74" s="239"/>
      <c r="S74" s="239"/>
    </row>
    <row r="75" spans="1:19" ht="117" customHeight="1">
      <c r="F75" t="s">
        <v>495</v>
      </c>
      <c r="G75" t="s">
        <v>496</v>
      </c>
      <c r="I75" t="s">
        <v>497</v>
      </c>
      <c r="M75" s="239"/>
      <c r="N75" s="237" t="s">
        <v>495</v>
      </c>
      <c r="O75" s="238" t="s">
        <v>496</v>
      </c>
      <c r="P75" s="241"/>
      <c r="Q75" s="239" t="s">
        <v>497</v>
      </c>
      <c r="R75" s="239"/>
      <c r="S75" s="239"/>
    </row>
    <row r="76" spans="1:19" ht="97.5">
      <c r="F76" t="s">
        <v>498</v>
      </c>
      <c r="G76" t="s">
        <v>499</v>
      </c>
      <c r="I76" t="s">
        <v>500</v>
      </c>
      <c r="M76" s="239"/>
      <c r="N76" s="237" t="s">
        <v>498</v>
      </c>
      <c r="O76" s="238" t="s">
        <v>499</v>
      </c>
      <c r="P76" s="241"/>
      <c r="Q76" s="239" t="s">
        <v>500</v>
      </c>
      <c r="R76" s="239"/>
      <c r="S76" s="239"/>
    </row>
    <row r="77" spans="1:19" ht="75">
      <c r="H77" t="s">
        <v>501</v>
      </c>
      <c r="I77" t="s">
        <v>502</v>
      </c>
      <c r="M77" s="239"/>
      <c r="N77" s="242"/>
      <c r="O77" s="239"/>
      <c r="P77" s="237" t="s">
        <v>501</v>
      </c>
      <c r="Q77" s="240" t="s">
        <v>502</v>
      </c>
      <c r="R77" s="239"/>
      <c r="S77" s="239"/>
    </row>
    <row r="78" spans="1:19" ht="78">
      <c r="B78" t="s">
        <v>503</v>
      </c>
      <c r="F78" t="s">
        <v>504</v>
      </c>
      <c r="G78" t="s">
        <v>505</v>
      </c>
      <c r="I78" t="s">
        <v>506</v>
      </c>
      <c r="M78" s="239"/>
      <c r="N78" s="237" t="s">
        <v>504</v>
      </c>
      <c r="O78" s="238" t="s">
        <v>505</v>
      </c>
      <c r="P78" s="241"/>
      <c r="Q78" s="239" t="s">
        <v>506</v>
      </c>
      <c r="R78" s="239"/>
      <c r="S78" s="239"/>
    </row>
    <row r="79" spans="1:19" ht="78">
      <c r="B79" t="s">
        <v>507</v>
      </c>
      <c r="F79" t="s">
        <v>508</v>
      </c>
      <c r="G79" t="s">
        <v>509</v>
      </c>
      <c r="I79" t="s">
        <v>510</v>
      </c>
      <c r="M79" s="239"/>
      <c r="N79" s="237" t="s">
        <v>508</v>
      </c>
      <c r="O79" s="238" t="s">
        <v>509</v>
      </c>
      <c r="P79" s="241"/>
      <c r="Q79" s="239" t="s">
        <v>510</v>
      </c>
      <c r="R79" s="239"/>
      <c r="S79" s="239"/>
    </row>
    <row r="80" spans="1:19" ht="78">
      <c r="B80" t="s">
        <v>511</v>
      </c>
      <c r="F80" t="s">
        <v>512</v>
      </c>
      <c r="G80" t="s">
        <v>513</v>
      </c>
      <c r="I80" t="s">
        <v>514</v>
      </c>
      <c r="M80" s="239"/>
      <c r="N80" s="237" t="s">
        <v>512</v>
      </c>
      <c r="O80" s="238" t="s">
        <v>513</v>
      </c>
      <c r="P80" s="241"/>
      <c r="Q80" s="239" t="s">
        <v>514</v>
      </c>
      <c r="R80" s="239"/>
      <c r="S80" s="239"/>
    </row>
    <row r="81" spans="2:19" ht="75">
      <c r="B81" t="s">
        <v>515</v>
      </c>
      <c r="H81" t="s">
        <v>516</v>
      </c>
      <c r="I81" t="s">
        <v>517</v>
      </c>
      <c r="M81" s="239"/>
      <c r="N81" s="242"/>
      <c r="O81" s="239"/>
      <c r="P81" s="237" t="s">
        <v>516</v>
      </c>
      <c r="Q81" s="240" t="s">
        <v>517</v>
      </c>
      <c r="R81" s="239"/>
      <c r="S81" s="239"/>
    </row>
    <row r="82" spans="2:19" ht="78">
      <c r="B82" t="s">
        <v>518</v>
      </c>
      <c r="F82" t="s">
        <v>519</v>
      </c>
      <c r="G82" t="s">
        <v>520</v>
      </c>
      <c r="I82" t="s">
        <v>521</v>
      </c>
      <c r="M82" s="239"/>
      <c r="N82" s="237" t="s">
        <v>519</v>
      </c>
      <c r="O82" s="238" t="s">
        <v>520</v>
      </c>
      <c r="P82" s="241"/>
      <c r="Q82" s="239" t="s">
        <v>521</v>
      </c>
      <c r="R82" s="239"/>
      <c r="S82" s="239"/>
    </row>
    <row r="83" spans="2:19" ht="136.5">
      <c r="B83" t="s">
        <v>522</v>
      </c>
      <c r="F83" t="s">
        <v>523</v>
      </c>
      <c r="G83" t="s">
        <v>524</v>
      </c>
      <c r="I83" t="s">
        <v>525</v>
      </c>
      <c r="M83" s="239"/>
      <c r="N83" s="237" t="s">
        <v>523</v>
      </c>
      <c r="O83" s="238" t="s">
        <v>524</v>
      </c>
      <c r="P83" s="243"/>
      <c r="Q83" s="239" t="s">
        <v>525</v>
      </c>
    </row>
    <row r="84" spans="2:19">
      <c r="B84" t="s">
        <v>526</v>
      </c>
    </row>
    <row r="85" spans="2:19">
      <c r="B85" t="s">
        <v>527</v>
      </c>
    </row>
  </sheetData>
  <mergeCells count="5">
    <mergeCell ref="D4:AJ4"/>
    <mergeCell ref="D18:AJ18"/>
    <mergeCell ref="D19:E19"/>
    <mergeCell ref="A1:D1"/>
    <mergeCell ref="E1:H1"/>
  </mergeCells>
  <hyperlinks>
    <hyperlink ref="A1" location="'0000'!A1" display="|🔝| To main page" xr:uid="{00000000-0004-0000-0000-000000000000}"/>
    <hyperlink ref="E1:H1" r:id="rId1" display="DONATE"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Аркуш18"/>
  <dimension ref="A1:O297"/>
  <sheetViews>
    <sheetView topLeftCell="D1" workbookViewId="0">
      <selection activeCell="L2" sqref="L2:N275"/>
    </sheetView>
  </sheetViews>
  <sheetFormatPr defaultRowHeight="15"/>
  <cols>
    <col min="1" max="1" width="48.42578125" style="548" customWidth="1"/>
    <col min="2" max="2" width="53.28515625" style="548" customWidth="1"/>
    <col min="3" max="3" width="27.42578125" style="548" customWidth="1"/>
    <col min="4" max="4" width="55.28515625" style="548" customWidth="1"/>
    <col min="5" max="8" width="9.140625" style="548"/>
    <col min="9" max="9" width="29.85546875" style="548" customWidth="1"/>
    <col min="10" max="16384" width="9.140625" style="548"/>
  </cols>
  <sheetData>
    <row r="1" spans="1:14" ht="19.5" thickBot="1">
      <c r="A1" s="1356" t="s">
        <v>1089</v>
      </c>
      <c r="B1" s="1356"/>
      <c r="C1" s="1356"/>
      <c r="D1" s="672"/>
    </row>
    <row r="2" spans="1:14" ht="54.75" thickBot="1">
      <c r="A2" s="551" t="s">
        <v>1090</v>
      </c>
      <c r="B2" s="551" t="s">
        <v>1090</v>
      </c>
      <c r="C2" s="552" t="s">
        <v>1091</v>
      </c>
      <c r="D2" s="552" t="s">
        <v>1092</v>
      </c>
      <c r="F2"/>
      <c r="G2" s="61" t="s">
        <v>16975</v>
      </c>
      <c r="H2"/>
      <c r="I2"/>
      <c r="J2"/>
      <c r="L2" s="566" t="s">
        <v>1421</v>
      </c>
      <c r="M2" s="563"/>
      <c r="N2" s="562"/>
    </row>
    <row r="3" spans="1:14" ht="39.75" thickBot="1">
      <c r="A3" s="673" t="s">
        <v>1093</v>
      </c>
      <c r="B3" s="672" t="e">
        <f>VLOOKUP(A3,#REF!,3,0)</f>
        <v>#REF!</v>
      </c>
      <c r="C3" s="672" t="s">
        <v>1094</v>
      </c>
      <c r="D3" s="672" t="s">
        <v>1095</v>
      </c>
      <c r="F3"/>
      <c r="G3" s="53" t="s">
        <v>16982</v>
      </c>
      <c r="H3"/>
      <c r="I3"/>
      <c r="J3"/>
      <c r="L3" s="564" t="s">
        <v>1093</v>
      </c>
      <c r="M3" s="563"/>
      <c r="N3" s="562" t="s">
        <v>1422</v>
      </c>
    </row>
    <row r="4" spans="1:14" ht="18" customHeight="1" thickBot="1">
      <c r="A4" s="556" t="s">
        <v>1096</v>
      </c>
      <c r="B4" s="672" t="e">
        <f>VLOOKUP(A4,#REF!,3,0)</f>
        <v>#REF!</v>
      </c>
      <c r="C4" s="672" t="s">
        <v>1097</v>
      </c>
      <c r="D4" s="672" t="s">
        <v>1098</v>
      </c>
      <c r="F4"/>
      <c r="G4" s="53" t="s">
        <v>16990</v>
      </c>
      <c r="H4"/>
      <c r="I4"/>
      <c r="J4"/>
      <c r="L4" s="564" t="s">
        <v>1423</v>
      </c>
      <c r="M4" s="563"/>
      <c r="N4" s="562" t="s">
        <v>1424</v>
      </c>
    </row>
    <row r="5" spans="1:14" ht="27" thickBot="1">
      <c r="A5" s="673" t="s">
        <v>1099</v>
      </c>
      <c r="B5" s="672" t="e">
        <f>VLOOKUP(A5,#REF!,3,0)</f>
        <v>#REF!</v>
      </c>
      <c r="C5" s="672" t="s">
        <v>1097</v>
      </c>
      <c r="D5" s="672" t="s">
        <v>1095</v>
      </c>
      <c r="F5"/>
      <c r="G5" s="53" t="s">
        <v>17001</v>
      </c>
      <c r="H5"/>
      <c r="I5"/>
      <c r="J5"/>
      <c r="L5" s="564" t="s">
        <v>1425</v>
      </c>
      <c r="M5" s="563"/>
      <c r="N5" s="562" t="s">
        <v>1426</v>
      </c>
    </row>
    <row r="6" spans="1:14" ht="27" thickBot="1">
      <c r="A6" s="673" t="s">
        <v>1100</v>
      </c>
      <c r="B6" s="672" t="e">
        <f>VLOOKUP(A6,#REF!,3,0)</f>
        <v>#REF!</v>
      </c>
      <c r="C6" s="672" t="s">
        <v>1097</v>
      </c>
      <c r="D6" s="672" t="s">
        <v>1095</v>
      </c>
      <c r="F6"/>
      <c r="G6" s="53" t="s">
        <v>17010</v>
      </c>
      <c r="H6"/>
      <c r="I6"/>
      <c r="J6"/>
      <c r="L6" s="565" t="s">
        <v>1172</v>
      </c>
      <c r="M6" s="563"/>
      <c r="N6" s="562" t="s">
        <v>1427</v>
      </c>
    </row>
    <row r="7" spans="1:14" ht="78" thickBot="1">
      <c r="A7" s="555" t="s">
        <v>1101</v>
      </c>
      <c r="B7" s="672" t="e">
        <f>VLOOKUP(A7,#REF!,3,0)</f>
        <v>#REF!</v>
      </c>
      <c r="C7" s="672" t="s">
        <v>1097</v>
      </c>
      <c r="D7" s="672" t="s">
        <v>1098</v>
      </c>
      <c r="F7"/>
      <c r="G7" s="53" t="s">
        <v>17018</v>
      </c>
      <c r="H7"/>
      <c r="I7"/>
      <c r="J7"/>
      <c r="L7" s="565" t="s">
        <v>1096</v>
      </c>
      <c r="M7" s="563"/>
      <c r="N7" s="562" t="s">
        <v>1428</v>
      </c>
    </row>
    <row r="8" spans="1:14" ht="39.75" thickBot="1">
      <c r="A8" s="672" t="s">
        <v>1102</v>
      </c>
      <c r="B8" s="672" t="e">
        <f>VLOOKUP(A8,#REF!,3,0)</f>
        <v>#REF!</v>
      </c>
      <c r="C8" s="672" t="s">
        <v>1097</v>
      </c>
      <c r="D8" s="672" t="s">
        <v>1098</v>
      </c>
      <c r="F8"/>
      <c r="G8" s="53" t="s">
        <v>17025</v>
      </c>
      <c r="H8"/>
      <c r="I8"/>
      <c r="J8"/>
      <c r="L8" s="565" t="s">
        <v>1283</v>
      </c>
      <c r="M8" s="563"/>
      <c r="N8" s="562" t="s">
        <v>1429</v>
      </c>
    </row>
    <row r="9" spans="1:14" ht="27" thickBot="1">
      <c r="A9" s="672" t="s">
        <v>1103</v>
      </c>
      <c r="B9" s="672" t="e">
        <f>VLOOKUP(A9,#REF!,3,0)</f>
        <v>#REF!</v>
      </c>
      <c r="C9" s="672" t="s">
        <v>1097</v>
      </c>
      <c r="D9" s="672" t="s">
        <v>1098</v>
      </c>
      <c r="F9"/>
      <c r="G9" s="53" t="s">
        <v>17031</v>
      </c>
      <c r="H9"/>
      <c r="I9"/>
      <c r="J9"/>
      <c r="L9" s="565" t="s">
        <v>1284</v>
      </c>
      <c r="M9" s="563"/>
      <c r="N9" s="562" t="s">
        <v>1430</v>
      </c>
    </row>
    <row r="10" spans="1:14" ht="39.75" thickBot="1">
      <c r="A10" s="672" t="s">
        <v>1104</v>
      </c>
      <c r="B10" s="672" t="e">
        <f>VLOOKUP(A10,#REF!,3,0)</f>
        <v>#REF!</v>
      </c>
      <c r="C10" s="672" t="s">
        <v>1097</v>
      </c>
      <c r="D10" s="672" t="s">
        <v>1098</v>
      </c>
      <c r="F10"/>
      <c r="G10" s="53" t="s">
        <v>17038</v>
      </c>
      <c r="H10"/>
      <c r="I10"/>
      <c r="J10"/>
      <c r="L10" s="565" t="s">
        <v>1363</v>
      </c>
      <c r="M10" s="563"/>
      <c r="N10" s="562" t="s">
        <v>1431</v>
      </c>
    </row>
    <row r="11" spans="1:14" ht="39.75" thickBot="1">
      <c r="A11" s="672" t="s">
        <v>1105</v>
      </c>
      <c r="B11" s="672" t="e">
        <f>VLOOKUP(A11,#REF!,3,0)</f>
        <v>#REF!</v>
      </c>
      <c r="C11" s="672" t="s">
        <v>1097</v>
      </c>
      <c r="D11" s="672" t="s">
        <v>1095</v>
      </c>
      <c r="F11"/>
      <c r="G11" s="53" t="s">
        <v>17045</v>
      </c>
      <c r="H11"/>
      <c r="I11"/>
      <c r="J11"/>
      <c r="L11" s="565" t="s">
        <v>1364</v>
      </c>
      <c r="M11" s="563"/>
      <c r="N11" s="562" t="s">
        <v>1432</v>
      </c>
    </row>
    <row r="12" spans="1:14" ht="39.75" thickBot="1">
      <c r="A12" s="672" t="s">
        <v>1106</v>
      </c>
      <c r="B12" s="672" t="e">
        <f>VLOOKUP(A12,#REF!,3,0)</f>
        <v>#REF!</v>
      </c>
      <c r="C12" s="672" t="s">
        <v>1097</v>
      </c>
      <c r="D12" s="672" t="s">
        <v>1095</v>
      </c>
      <c r="F12"/>
      <c r="G12" s="54" t="s">
        <v>17051</v>
      </c>
      <c r="H12"/>
      <c r="I12"/>
      <c r="J12"/>
      <c r="L12" s="565" t="s">
        <v>1173</v>
      </c>
      <c r="M12" s="563"/>
      <c r="N12" s="562" t="s">
        <v>1433</v>
      </c>
    </row>
    <row r="13" spans="1:14" ht="39.75" thickBot="1">
      <c r="A13" s="672" t="s">
        <v>1107</v>
      </c>
      <c r="B13" s="672" t="e">
        <f>VLOOKUP(A13,#REF!,3,0)</f>
        <v>#REF!</v>
      </c>
      <c r="C13" s="672" t="s">
        <v>1097</v>
      </c>
      <c r="D13" s="672" t="s">
        <v>1098</v>
      </c>
      <c r="F13"/>
      <c r="G13" s="53" t="s">
        <v>17057</v>
      </c>
      <c r="H13"/>
      <c r="I13"/>
      <c r="J13"/>
      <c r="L13" s="565" t="s">
        <v>1174</v>
      </c>
      <c r="M13" s="563"/>
      <c r="N13" s="562" t="s">
        <v>1434</v>
      </c>
    </row>
    <row r="14" spans="1:14" ht="27" thickBot="1">
      <c r="A14" s="672" t="s">
        <v>1108</v>
      </c>
      <c r="B14" s="672" t="e">
        <f>VLOOKUP(A14,#REF!,3,0)</f>
        <v>#REF!</v>
      </c>
      <c r="C14" s="672" t="s">
        <v>1097</v>
      </c>
      <c r="D14" s="672" t="s">
        <v>1098</v>
      </c>
      <c r="E14" s="561"/>
      <c r="F14"/>
      <c r="G14" s="54" t="s">
        <v>17063</v>
      </c>
      <c r="H14"/>
      <c r="I14"/>
      <c r="J14"/>
      <c r="L14" s="565" t="s">
        <v>1435</v>
      </c>
      <c r="M14" s="563"/>
      <c r="N14" s="562" t="s">
        <v>1436</v>
      </c>
    </row>
    <row r="15" spans="1:14" ht="39.75" thickBot="1">
      <c r="A15" s="672" t="s">
        <v>1109</v>
      </c>
      <c r="B15" s="672" t="e">
        <f>VLOOKUP(A15,#REF!,3,0)</f>
        <v>#REF!</v>
      </c>
      <c r="C15" s="672" t="s">
        <v>1097</v>
      </c>
      <c r="D15" s="672" t="s">
        <v>1095</v>
      </c>
      <c r="E15" s="561"/>
      <c r="F15"/>
      <c r="G15" s="53" t="s">
        <v>17068</v>
      </c>
      <c r="H15"/>
      <c r="I15"/>
      <c r="J15"/>
      <c r="L15" s="565" t="s">
        <v>1177</v>
      </c>
      <c r="M15" s="563"/>
      <c r="N15" s="562" t="s">
        <v>1437</v>
      </c>
    </row>
    <row r="16" spans="1:14" ht="27" thickBot="1">
      <c r="A16" s="672" t="s">
        <v>1110</v>
      </c>
      <c r="B16" s="672" t="e">
        <f>VLOOKUP(A16,#REF!,3,0)</f>
        <v>#REF!</v>
      </c>
      <c r="C16" s="672" t="s">
        <v>1097</v>
      </c>
      <c r="D16" s="672" t="s">
        <v>1095</v>
      </c>
      <c r="E16" s="561"/>
      <c r="F16"/>
      <c r="G16" s="53" t="s">
        <v>17072</v>
      </c>
      <c r="H16"/>
      <c r="I16"/>
      <c r="J16"/>
      <c r="L16" s="565" t="s">
        <v>1438</v>
      </c>
      <c r="M16" s="563"/>
      <c r="N16" s="562" t="s">
        <v>1439</v>
      </c>
    </row>
    <row r="17" spans="1:14" ht="39.75" thickBot="1">
      <c r="A17" s="672" t="s">
        <v>1111</v>
      </c>
      <c r="B17" s="672" t="e">
        <f>VLOOKUP(A17,#REF!,3,0)</f>
        <v>#REF!</v>
      </c>
      <c r="C17" s="672" t="s">
        <v>1097</v>
      </c>
      <c r="D17" s="672" t="s">
        <v>1098</v>
      </c>
      <c r="F17"/>
      <c r="G17" s="53" t="s">
        <v>17075</v>
      </c>
      <c r="H17"/>
      <c r="I17"/>
      <c r="J17"/>
      <c r="L17" s="565" t="s">
        <v>1440</v>
      </c>
      <c r="M17" s="563"/>
      <c r="N17" s="562" t="s">
        <v>1441</v>
      </c>
    </row>
    <row r="18" spans="1:14" ht="27" thickBot="1">
      <c r="A18" s="552" t="s">
        <v>1112</v>
      </c>
      <c r="B18" s="672" t="e">
        <f>VLOOKUP(A18,#REF!,3,0)</f>
        <v>#REF!</v>
      </c>
      <c r="C18" s="552" t="s">
        <v>1097</v>
      </c>
      <c r="D18" s="552" t="s">
        <v>1098</v>
      </c>
      <c r="F18"/>
      <c r="G18" s="53" t="s">
        <v>17077</v>
      </c>
      <c r="H18"/>
      <c r="I18"/>
      <c r="J18"/>
      <c r="L18" s="565" t="s">
        <v>1442</v>
      </c>
      <c r="M18" s="563"/>
      <c r="N18" s="562" t="s">
        <v>1443</v>
      </c>
    </row>
    <row r="19" spans="1:14" ht="27" thickBot="1">
      <c r="A19" s="555" t="s">
        <v>1113</v>
      </c>
      <c r="B19" s="560" t="s">
        <v>1114</v>
      </c>
      <c r="C19" s="672" t="s">
        <v>1097</v>
      </c>
      <c r="D19" s="672" t="s">
        <v>1095</v>
      </c>
      <c r="F19"/>
      <c r="G19" s="53" t="s">
        <v>17079</v>
      </c>
      <c r="H19"/>
      <c r="I19"/>
      <c r="J19"/>
      <c r="L19" s="564" t="s">
        <v>1099</v>
      </c>
      <c r="M19" s="563"/>
      <c r="N19" s="562" t="s">
        <v>1444</v>
      </c>
    </row>
    <row r="20" spans="1:14" ht="27" thickBot="1">
      <c r="A20" s="672" t="s">
        <v>1115</v>
      </c>
      <c r="B20" s="672" t="e">
        <f>VLOOKUP(A20,#REF!,3,0)</f>
        <v>#REF!</v>
      </c>
      <c r="C20" s="672" t="s">
        <v>1097</v>
      </c>
      <c r="D20" s="672" t="s">
        <v>1098</v>
      </c>
      <c r="F20"/>
      <c r="G20" s="53" t="s">
        <v>17081</v>
      </c>
      <c r="H20"/>
      <c r="I20"/>
      <c r="J20"/>
      <c r="L20" s="564" t="s">
        <v>1445</v>
      </c>
      <c r="M20" s="563"/>
      <c r="N20" s="562" t="s">
        <v>1446</v>
      </c>
    </row>
    <row r="21" spans="1:14" ht="39.75" thickBot="1">
      <c r="A21" s="552" t="s">
        <v>1116</v>
      </c>
      <c r="B21" s="672" t="e">
        <f>VLOOKUP(A21,#REF!,3,0)</f>
        <v>#REF!</v>
      </c>
      <c r="C21" s="552" t="s">
        <v>1097</v>
      </c>
      <c r="D21" s="552" t="s">
        <v>1095</v>
      </c>
      <c r="F21"/>
      <c r="G21" s="53" t="s">
        <v>17083</v>
      </c>
      <c r="H21"/>
      <c r="I21"/>
      <c r="J21"/>
      <c r="L21" s="564" t="s">
        <v>1178</v>
      </c>
      <c r="M21" s="563"/>
      <c r="N21" s="562" t="s">
        <v>1447</v>
      </c>
    </row>
    <row r="22" spans="1:14" ht="65.25" thickBot="1">
      <c r="A22" s="672" t="s">
        <v>1117</v>
      </c>
      <c r="B22" s="672" t="e">
        <f>VLOOKUP(A22,#REF!,3,0)</f>
        <v>#REF!</v>
      </c>
      <c r="C22" s="672" t="s">
        <v>1097</v>
      </c>
      <c r="D22" s="672" t="s">
        <v>1098</v>
      </c>
      <c r="F22"/>
      <c r="G22" s="53" t="s">
        <v>17085</v>
      </c>
      <c r="H22"/>
      <c r="I22"/>
      <c r="J22"/>
      <c r="L22" s="564" t="s">
        <v>1367</v>
      </c>
      <c r="M22" s="563"/>
      <c r="N22" s="562" t="s">
        <v>1448</v>
      </c>
    </row>
    <row r="23" spans="1:14" ht="65.25" thickBot="1">
      <c r="A23" s="555" t="s">
        <v>1118</v>
      </c>
      <c r="B23" s="672" t="e">
        <f>VLOOKUP(A23,#REF!,3,0)</f>
        <v>#REF!</v>
      </c>
      <c r="C23" s="672" t="s">
        <v>1097</v>
      </c>
      <c r="D23" s="672" t="s">
        <v>1098</v>
      </c>
      <c r="F23"/>
      <c r="G23" s="53" t="s">
        <v>17086</v>
      </c>
      <c r="H23"/>
      <c r="I23"/>
      <c r="J23"/>
      <c r="L23" s="564" t="s">
        <v>1287</v>
      </c>
      <c r="M23" s="563"/>
      <c r="N23" s="562" t="s">
        <v>1449</v>
      </c>
    </row>
    <row r="24" spans="1:14" ht="90.75" thickBot="1">
      <c r="A24" s="672" t="s">
        <v>1119</v>
      </c>
      <c r="B24" s="672" t="e">
        <f>VLOOKUP(A24,#REF!,3,0)</f>
        <v>#REF!</v>
      </c>
      <c r="C24" s="672" t="s">
        <v>1097</v>
      </c>
      <c r="D24" s="672" t="s">
        <v>1095</v>
      </c>
      <c r="F24"/>
      <c r="G24" s="53" t="s">
        <v>17096</v>
      </c>
      <c r="H24"/>
      <c r="I24"/>
      <c r="J24"/>
      <c r="L24" s="564" t="s">
        <v>1450</v>
      </c>
      <c r="M24" s="563"/>
      <c r="N24" s="562" t="s">
        <v>1451</v>
      </c>
    </row>
    <row r="25" spans="1:14" ht="65.25" thickBot="1">
      <c r="A25" s="672" t="s">
        <v>1120</v>
      </c>
      <c r="B25" s="672" t="e">
        <f>VLOOKUP(A25,#REF!,3,0)</f>
        <v>#REF!</v>
      </c>
      <c r="C25" s="672" t="s">
        <v>1097</v>
      </c>
      <c r="D25" s="672" t="s">
        <v>1098</v>
      </c>
      <c r="F25"/>
      <c r="G25" s="53" t="s">
        <v>17104</v>
      </c>
      <c r="H25"/>
      <c r="I25"/>
      <c r="J25"/>
      <c r="L25" s="564" t="s">
        <v>1179</v>
      </c>
      <c r="M25" s="563"/>
      <c r="N25" s="562" t="s">
        <v>1452</v>
      </c>
    </row>
    <row r="26" spans="1:14" ht="65.25" thickBot="1">
      <c r="A26" s="672" t="s">
        <v>1121</v>
      </c>
      <c r="B26" s="672" t="e">
        <f>VLOOKUP(A26,#REF!,3,0)</f>
        <v>#REF!</v>
      </c>
      <c r="C26" s="672" t="s">
        <v>1097</v>
      </c>
      <c r="D26" s="672" t="s">
        <v>1098</v>
      </c>
      <c r="F26"/>
      <c r="G26" s="54" t="s">
        <v>17112</v>
      </c>
      <c r="H26"/>
      <c r="I26"/>
      <c r="J26"/>
      <c r="L26" s="564" t="s">
        <v>1368</v>
      </c>
      <c r="M26" s="563"/>
      <c r="N26" s="562" t="s">
        <v>1453</v>
      </c>
    </row>
    <row r="27" spans="1:14" ht="27" thickBot="1">
      <c r="A27" s="672" t="s">
        <v>1122</v>
      </c>
      <c r="B27" s="672" t="e">
        <f>VLOOKUP(A27,#REF!,3,0)</f>
        <v>#REF!</v>
      </c>
      <c r="C27" s="672" t="s">
        <v>1097</v>
      </c>
      <c r="D27" s="672" t="s">
        <v>1098</v>
      </c>
      <c r="F27"/>
      <c r="G27" s="53" t="s">
        <v>17120</v>
      </c>
      <c r="H27"/>
      <c r="I27"/>
      <c r="J27"/>
      <c r="L27" s="564" t="s">
        <v>1180</v>
      </c>
      <c r="M27" s="563"/>
      <c r="N27" s="562" t="s">
        <v>1454</v>
      </c>
    </row>
    <row r="28" spans="1:14" ht="39.75" thickBot="1">
      <c r="A28" s="555" t="s">
        <v>1123</v>
      </c>
      <c r="B28" s="672" t="s">
        <v>1124</v>
      </c>
      <c r="C28" s="672" t="s">
        <v>1097</v>
      </c>
      <c r="D28" s="672" t="s">
        <v>1125</v>
      </c>
      <c r="F28"/>
      <c r="G28" s="164" t="s">
        <v>17126</v>
      </c>
      <c r="H28"/>
      <c r="I28"/>
      <c r="J28"/>
      <c r="L28" s="564" t="s">
        <v>1100</v>
      </c>
      <c r="M28" s="563"/>
      <c r="N28" s="562" t="s">
        <v>1455</v>
      </c>
    </row>
    <row r="29" spans="1:14" ht="39.75" thickBot="1">
      <c r="A29" s="555" t="s">
        <v>1126</v>
      </c>
      <c r="B29" s="672" t="s">
        <v>1127</v>
      </c>
      <c r="C29" s="672" t="s">
        <v>1097</v>
      </c>
      <c r="D29" s="672" t="s">
        <v>1125</v>
      </c>
      <c r="F29"/>
      <c r="G29" s="53" t="s">
        <v>17134</v>
      </c>
      <c r="H29"/>
      <c r="I29"/>
      <c r="J29"/>
      <c r="L29" s="564" t="s">
        <v>1181</v>
      </c>
      <c r="M29" s="563"/>
      <c r="N29" s="562" t="s">
        <v>1456</v>
      </c>
    </row>
    <row r="30" spans="1:14" ht="27" thickBot="1">
      <c r="A30" s="555" t="s">
        <v>1128</v>
      </c>
      <c r="B30" s="672" t="s">
        <v>1129</v>
      </c>
      <c r="C30" s="672" t="s">
        <v>1097</v>
      </c>
      <c r="D30" s="672" t="s">
        <v>1125</v>
      </c>
      <c r="F30"/>
      <c r="G30"/>
      <c r="H30"/>
      <c r="I30"/>
      <c r="J30"/>
      <c r="L30" s="564" t="s">
        <v>1182</v>
      </c>
      <c r="M30" s="563"/>
      <c r="N30" s="562" t="s">
        <v>1457</v>
      </c>
    </row>
    <row r="31" spans="1:14" ht="52.5" thickBot="1">
      <c r="A31" s="552" t="s">
        <v>1130</v>
      </c>
      <c r="B31" s="672" t="e">
        <f>VLOOKUP(A31,#REF!,3,0)</f>
        <v>#REF!</v>
      </c>
      <c r="C31" s="552" t="s">
        <v>1131</v>
      </c>
      <c r="D31" s="552" t="s">
        <v>1095</v>
      </c>
      <c r="F31"/>
      <c r="G31"/>
      <c r="H31"/>
      <c r="I31"/>
      <c r="J31"/>
      <c r="L31" s="564" t="s">
        <v>1101</v>
      </c>
      <c r="M31" s="563"/>
      <c r="N31" s="562" t="s">
        <v>1458</v>
      </c>
    </row>
    <row r="32" spans="1:14" ht="52.5" thickBot="1">
      <c r="A32" s="672" t="s">
        <v>1132</v>
      </c>
      <c r="B32" s="672" t="e">
        <f>VLOOKUP(A32,#REF!,3,0)</f>
        <v>#REF!</v>
      </c>
      <c r="C32" s="672" t="s">
        <v>1097</v>
      </c>
      <c r="D32" s="672" t="s">
        <v>1098</v>
      </c>
      <c r="F32"/>
      <c r="G32"/>
      <c r="H32"/>
      <c r="I32"/>
      <c r="J32"/>
      <c r="L32" s="564" t="s">
        <v>1102</v>
      </c>
      <c r="M32" s="563"/>
      <c r="N32" s="562" t="s">
        <v>1459</v>
      </c>
    </row>
    <row r="33" spans="1:14" ht="90.75" thickBot="1">
      <c r="A33" s="672" t="s">
        <v>1133</v>
      </c>
      <c r="B33" s="672" t="e">
        <f>VLOOKUP(A33,#REF!,3,0)</f>
        <v>#REF!</v>
      </c>
      <c r="C33" s="672" t="s">
        <v>1097</v>
      </c>
      <c r="D33" s="672" t="s">
        <v>1098</v>
      </c>
      <c r="L33" s="564" t="s">
        <v>1183</v>
      </c>
      <c r="M33" s="563"/>
      <c r="N33" s="562" t="s">
        <v>1460</v>
      </c>
    </row>
    <row r="34" spans="1:14" ht="39.75" thickBot="1">
      <c r="A34" s="552" t="s">
        <v>1134</v>
      </c>
      <c r="B34" s="672" t="e">
        <f>VLOOKUP(A34,#REF!,3,0)</f>
        <v>#REF!</v>
      </c>
      <c r="C34" s="552" t="s">
        <v>1097</v>
      </c>
      <c r="D34" s="552" t="s">
        <v>1135</v>
      </c>
      <c r="L34" s="564" t="s">
        <v>1103</v>
      </c>
      <c r="M34" s="563"/>
      <c r="N34" s="562" t="s">
        <v>1461</v>
      </c>
    </row>
    <row r="35" spans="1:14" ht="39.75" thickBot="1">
      <c r="A35" s="672" t="s">
        <v>1136</v>
      </c>
      <c r="B35" s="672" t="e">
        <f>VLOOKUP(A35,#REF!,3,0)</f>
        <v>#REF!</v>
      </c>
      <c r="C35" s="672" t="s">
        <v>1097</v>
      </c>
      <c r="D35" s="672" t="s">
        <v>1098</v>
      </c>
      <c r="L35" s="564" t="s">
        <v>1184</v>
      </c>
      <c r="M35" s="563"/>
      <c r="N35" s="562" t="s">
        <v>1462</v>
      </c>
    </row>
    <row r="36" spans="1:14" ht="90.75" thickBot="1">
      <c r="A36" s="672" t="s">
        <v>1137</v>
      </c>
      <c r="B36" s="672" t="e">
        <f>VLOOKUP(A36,#REF!,3,0)</f>
        <v>#REF!</v>
      </c>
      <c r="C36" s="672" t="s">
        <v>1097</v>
      </c>
      <c r="D36" s="672" t="s">
        <v>1095</v>
      </c>
      <c r="L36" s="564" t="s">
        <v>1185</v>
      </c>
      <c r="M36" s="563"/>
      <c r="N36" s="562" t="s">
        <v>1463</v>
      </c>
    </row>
    <row r="37" spans="1:14" ht="27" thickBot="1">
      <c r="A37" s="673" t="s">
        <v>1138</v>
      </c>
      <c r="B37" s="672" t="e">
        <f>VLOOKUP(A37,#REF!,3,0)</f>
        <v>#REF!</v>
      </c>
      <c r="C37" s="672" t="s">
        <v>1097</v>
      </c>
      <c r="D37" s="672" t="s">
        <v>1098</v>
      </c>
      <c r="L37" s="564" t="s">
        <v>1104</v>
      </c>
      <c r="M37" s="563"/>
      <c r="N37" s="562" t="s">
        <v>1464</v>
      </c>
    </row>
    <row r="38" spans="1:14" ht="27" thickBot="1">
      <c r="A38" s="673" t="s">
        <v>1139</v>
      </c>
      <c r="B38" s="672" t="e">
        <f>VLOOKUP(A38,#REF!,3,0)</f>
        <v>#REF!</v>
      </c>
      <c r="C38" s="672" t="s">
        <v>1097</v>
      </c>
      <c r="D38" s="672" t="s">
        <v>1095</v>
      </c>
      <c r="L38" s="564" t="s">
        <v>1105</v>
      </c>
      <c r="M38" s="563"/>
      <c r="N38" s="562" t="s">
        <v>1465</v>
      </c>
    </row>
    <row r="39" spans="1:14" ht="39.75" thickBot="1">
      <c r="A39" s="551" t="s">
        <v>1140</v>
      </c>
      <c r="B39" s="672" t="e">
        <f>VLOOKUP(A39,#REF!,3,0)</f>
        <v>#REF!</v>
      </c>
      <c r="C39" s="552" t="s">
        <v>1141</v>
      </c>
      <c r="D39" s="552" t="s">
        <v>1098</v>
      </c>
      <c r="L39" s="564" t="s">
        <v>1290</v>
      </c>
      <c r="M39" s="563" t="s">
        <v>1466</v>
      </c>
      <c r="N39" s="562" t="s">
        <v>1467</v>
      </c>
    </row>
    <row r="40" spans="1:14" ht="52.5" thickBot="1">
      <c r="A40" s="551" t="s">
        <v>1142</v>
      </c>
      <c r="B40" s="672" t="e">
        <f>VLOOKUP(A40,#REF!,3,0)</f>
        <v>#REF!</v>
      </c>
      <c r="C40" s="552" t="s">
        <v>1141</v>
      </c>
      <c r="D40" s="552" t="s">
        <v>1098</v>
      </c>
      <c r="L40" s="564" t="s">
        <v>1468</v>
      </c>
      <c r="M40" s="563"/>
      <c r="N40" s="562" t="s">
        <v>1469</v>
      </c>
    </row>
    <row r="41" spans="1:14" ht="52.5" thickBot="1">
      <c r="A41" s="551" t="s">
        <v>1143</v>
      </c>
      <c r="B41" s="672" t="e">
        <f>VLOOKUP(A41,#REF!,3,0)</f>
        <v>#REF!</v>
      </c>
      <c r="C41" s="552" t="s">
        <v>1141</v>
      </c>
      <c r="D41" s="552" t="s">
        <v>1098</v>
      </c>
      <c r="L41" s="564" t="s">
        <v>1186</v>
      </c>
      <c r="M41" s="563"/>
      <c r="N41" s="562" t="s">
        <v>1470</v>
      </c>
    </row>
    <row r="42" spans="1:14" ht="27" thickBot="1">
      <c r="A42" s="551" t="s">
        <v>1144</v>
      </c>
      <c r="B42" s="672" t="e">
        <f>VLOOKUP(A42,#REF!,3,0)</f>
        <v>#REF!</v>
      </c>
      <c r="C42" s="552" t="s">
        <v>1141</v>
      </c>
      <c r="D42" s="552" t="s">
        <v>1095</v>
      </c>
      <c r="L42" s="564" t="s">
        <v>1291</v>
      </c>
      <c r="M42" s="563"/>
      <c r="N42" s="562" t="s">
        <v>1471</v>
      </c>
    </row>
    <row r="43" spans="1:14" ht="90.75" thickBot="1">
      <c r="A43" s="552" t="s">
        <v>1145</v>
      </c>
      <c r="B43" s="672" t="s">
        <v>1146</v>
      </c>
      <c r="C43" s="552" t="s">
        <v>1147</v>
      </c>
      <c r="D43" s="552" t="s">
        <v>1148</v>
      </c>
      <c r="L43" s="564" t="s">
        <v>1187</v>
      </c>
      <c r="M43" s="563"/>
      <c r="N43" s="562" t="s">
        <v>1472</v>
      </c>
    </row>
    <row r="44" spans="1:14" ht="52.5" thickBot="1">
      <c r="A44" s="672" t="s">
        <v>1149</v>
      </c>
      <c r="B44" s="672" t="e">
        <f>VLOOKUP(A44,#REF!,3,0)</f>
        <v>#REF!</v>
      </c>
      <c r="C44" s="672" t="s">
        <v>1094</v>
      </c>
      <c r="D44" s="672" t="s">
        <v>1095</v>
      </c>
      <c r="L44" s="564" t="s">
        <v>1473</v>
      </c>
      <c r="M44" s="563"/>
      <c r="N44" s="562" t="s">
        <v>1474</v>
      </c>
    </row>
    <row r="45" spans="1:14" ht="27" thickBot="1">
      <c r="A45" s="672" t="s">
        <v>1150</v>
      </c>
      <c r="B45" s="672" t="s">
        <v>1151</v>
      </c>
      <c r="C45" s="672" t="s">
        <v>1094</v>
      </c>
      <c r="D45" s="672" t="s">
        <v>1095</v>
      </c>
      <c r="L45" s="564" t="s">
        <v>1106</v>
      </c>
      <c r="M45" s="563"/>
      <c r="N45" s="562" t="s">
        <v>1475</v>
      </c>
    </row>
    <row r="46" spans="1:14" ht="27" thickBot="1">
      <c r="A46" s="672" t="s">
        <v>1152</v>
      </c>
      <c r="B46" s="672" t="e">
        <f>VLOOKUP(A46,#REF!,3,0)</f>
        <v>#REF!</v>
      </c>
      <c r="C46" s="672" t="s">
        <v>1097</v>
      </c>
      <c r="D46" s="672" t="s">
        <v>1098</v>
      </c>
      <c r="L46" s="564" t="s">
        <v>1292</v>
      </c>
      <c r="M46" s="563"/>
      <c r="N46" s="562" t="s">
        <v>1476</v>
      </c>
    </row>
    <row r="47" spans="1:14" ht="39.75" thickBot="1">
      <c r="A47" s="672" t="s">
        <v>1153</v>
      </c>
      <c r="B47" s="672" t="e">
        <f>VLOOKUP(A47,#REF!,3,0)</f>
        <v>#REF!</v>
      </c>
      <c r="C47" s="672" t="s">
        <v>1154</v>
      </c>
      <c r="D47" s="555" t="s">
        <v>1155</v>
      </c>
      <c r="L47" s="564" t="s">
        <v>1188</v>
      </c>
      <c r="M47" s="563"/>
      <c r="N47" s="562" t="s">
        <v>1477</v>
      </c>
    </row>
    <row r="48" spans="1:14" ht="27" thickBot="1">
      <c r="A48" s="672" t="s">
        <v>1156</v>
      </c>
      <c r="B48" s="672" t="e">
        <f>VLOOKUP(A48,#REF!,3,0)</f>
        <v>#REF!</v>
      </c>
      <c r="C48" s="672" t="s">
        <v>1154</v>
      </c>
      <c r="D48" s="555" t="s">
        <v>1155</v>
      </c>
      <c r="L48" s="564" t="s">
        <v>1107</v>
      </c>
      <c r="M48" s="563"/>
      <c r="N48" s="562" t="s">
        <v>1478</v>
      </c>
    </row>
    <row r="49" spans="1:14" ht="39.75" thickBot="1">
      <c r="A49" s="555" t="s">
        <v>1157</v>
      </c>
      <c r="B49" s="672" t="s">
        <v>1158</v>
      </c>
      <c r="C49" s="672" t="s">
        <v>1097</v>
      </c>
      <c r="D49" s="672" t="s">
        <v>1098</v>
      </c>
      <c r="L49" s="564" t="s">
        <v>1369</v>
      </c>
      <c r="M49" s="563"/>
      <c r="N49" s="562" t="s">
        <v>1479</v>
      </c>
    </row>
    <row r="50" spans="1:14" ht="27" thickBot="1">
      <c r="A50" s="552" t="s">
        <v>1159</v>
      </c>
      <c r="B50" s="672" t="e">
        <f>VLOOKUP(A50,#REF!,3,0)</f>
        <v>#REF!</v>
      </c>
      <c r="C50" s="552" t="s">
        <v>1131</v>
      </c>
      <c r="D50" s="552" t="s">
        <v>1098</v>
      </c>
      <c r="L50" s="564" t="s">
        <v>1108</v>
      </c>
      <c r="M50" s="563"/>
      <c r="N50" s="562" t="s">
        <v>1480</v>
      </c>
    </row>
    <row r="51" spans="1:14" ht="39.75" thickBot="1">
      <c r="A51" s="672" t="s">
        <v>1160</v>
      </c>
      <c r="B51" s="672" t="e">
        <f>VLOOKUP(A51,#REF!,3,0)</f>
        <v>#REF!</v>
      </c>
      <c r="C51" s="552" t="s">
        <v>1131</v>
      </c>
      <c r="D51" s="672" t="s">
        <v>1098</v>
      </c>
      <c r="L51" s="564" t="s">
        <v>1189</v>
      </c>
      <c r="M51" s="563"/>
      <c r="N51" s="562" t="s">
        <v>1481</v>
      </c>
    </row>
    <row r="52" spans="1:14" ht="52.5" thickBot="1">
      <c r="A52" s="672" t="s">
        <v>1161</v>
      </c>
      <c r="B52" s="672" t="e">
        <f>VLOOKUP(A52,#REF!,3,0)</f>
        <v>#REF!</v>
      </c>
      <c r="C52" s="672" t="s">
        <v>1162</v>
      </c>
      <c r="D52" s="672" t="s">
        <v>1095</v>
      </c>
      <c r="L52" s="564" t="s">
        <v>1482</v>
      </c>
      <c r="M52" s="563"/>
      <c r="N52" s="562" t="s">
        <v>1483</v>
      </c>
    </row>
    <row r="53" spans="1:14" ht="27" thickBot="1">
      <c r="A53" s="552" t="s">
        <v>1163</v>
      </c>
      <c r="B53" s="672" t="s">
        <v>1164</v>
      </c>
      <c r="C53" s="672" t="s">
        <v>1162</v>
      </c>
      <c r="D53" s="552" t="s">
        <v>1135</v>
      </c>
      <c r="L53" s="565" t="s">
        <v>1484</v>
      </c>
      <c r="M53" s="563"/>
      <c r="N53" s="562" t="s">
        <v>1485</v>
      </c>
    </row>
    <row r="54" spans="1:14" ht="39.75" thickBot="1">
      <c r="A54" s="672" t="s">
        <v>1165</v>
      </c>
      <c r="B54" s="672" t="e">
        <f>VLOOKUP(A54,#REF!,3,0)</f>
        <v>#REF!</v>
      </c>
      <c r="C54" s="672" t="s">
        <v>1162</v>
      </c>
      <c r="D54" s="552" t="s">
        <v>1135</v>
      </c>
      <c r="L54" s="565" t="s">
        <v>1190</v>
      </c>
      <c r="M54" s="563"/>
      <c r="N54" s="562" t="s">
        <v>1486</v>
      </c>
    </row>
    <row r="55" spans="1:14" ht="27" thickBot="1">
      <c r="A55" s="552" t="s">
        <v>1166</v>
      </c>
      <c r="B55" s="672" t="e">
        <f>VLOOKUP(A55,#REF!,3,0)</f>
        <v>#REF!</v>
      </c>
      <c r="C55" s="552" t="s">
        <v>1131</v>
      </c>
      <c r="D55" s="552" t="s">
        <v>1098</v>
      </c>
      <c r="L55" s="565" t="s">
        <v>1372</v>
      </c>
      <c r="M55" s="563"/>
      <c r="N55" s="562" t="s">
        <v>1487</v>
      </c>
    </row>
    <row r="56" spans="1:14" ht="52.5" thickBot="1">
      <c r="A56" s="552" t="s">
        <v>1167</v>
      </c>
      <c r="B56" s="672" t="s">
        <v>1168</v>
      </c>
      <c r="C56" s="552" t="s">
        <v>1131</v>
      </c>
      <c r="D56" s="552" t="s">
        <v>1095</v>
      </c>
      <c r="L56" s="565" t="s">
        <v>1191</v>
      </c>
      <c r="M56" s="563"/>
      <c r="N56" s="562" t="s">
        <v>1488</v>
      </c>
    </row>
    <row r="57" spans="1:14" ht="27" thickBot="1">
      <c r="A57" s="672" t="s">
        <v>1169</v>
      </c>
      <c r="B57" s="672" t="e">
        <f>VLOOKUP(A57,#REF!,3,0)</f>
        <v>#REF!</v>
      </c>
      <c r="C57" s="672" t="s">
        <v>1097</v>
      </c>
      <c r="D57" s="672" t="s">
        <v>1095</v>
      </c>
      <c r="L57" s="565" t="s">
        <v>1192</v>
      </c>
      <c r="M57" s="563"/>
      <c r="N57" s="562" t="s">
        <v>1489</v>
      </c>
    </row>
    <row r="58" spans="1:14" ht="27" thickBot="1">
      <c r="A58" s="672" t="s">
        <v>1170</v>
      </c>
      <c r="B58" s="672" t="e">
        <f>VLOOKUP(A58,#REF!,3,0)</f>
        <v>#REF!</v>
      </c>
      <c r="C58" s="672" t="s">
        <v>1097</v>
      </c>
      <c r="D58" s="672" t="s">
        <v>1098</v>
      </c>
      <c r="L58" s="565" t="s">
        <v>1295</v>
      </c>
      <c r="M58" s="563"/>
      <c r="N58" s="562" t="s">
        <v>1490</v>
      </c>
    </row>
    <row r="59" spans="1:14" ht="52.5" thickBot="1">
      <c r="A59" s="672"/>
      <c r="B59" s="672"/>
      <c r="C59" s="672"/>
      <c r="D59" s="672"/>
      <c r="L59" s="565" t="s">
        <v>1491</v>
      </c>
      <c r="M59" s="563"/>
      <c r="N59" s="562" t="s">
        <v>1492</v>
      </c>
    </row>
    <row r="60" spans="1:14" ht="27.75" thickBot="1">
      <c r="A60" s="557" t="s">
        <v>1171</v>
      </c>
      <c r="L60" s="565" t="s">
        <v>1109</v>
      </c>
      <c r="M60" s="563"/>
      <c r="N60" s="562" t="s">
        <v>1493</v>
      </c>
    </row>
    <row r="61" spans="1:14" ht="39.75" thickBot="1">
      <c r="A61" s="555" t="s">
        <v>1090</v>
      </c>
      <c r="B61" s="672" t="s">
        <v>1090</v>
      </c>
      <c r="C61" s="552" t="s">
        <v>1091</v>
      </c>
      <c r="D61" s="552" t="s">
        <v>1092</v>
      </c>
      <c r="L61" s="565" t="s">
        <v>1373</v>
      </c>
      <c r="M61" s="563"/>
      <c r="N61" s="562" t="s">
        <v>1494</v>
      </c>
    </row>
    <row r="62" spans="1:14" ht="27" thickBot="1">
      <c r="A62" s="672" t="s">
        <v>1172</v>
      </c>
      <c r="B62" s="672" t="e">
        <f>VLOOKUP(A62,#REF!,3,0)</f>
        <v>#REF!</v>
      </c>
      <c r="C62" s="672" t="s">
        <v>1097</v>
      </c>
      <c r="D62" s="672" t="s">
        <v>1098</v>
      </c>
      <c r="L62" s="565" t="s">
        <v>1374</v>
      </c>
      <c r="M62" s="563"/>
      <c r="N62" s="562" t="s">
        <v>1495</v>
      </c>
    </row>
    <row r="63" spans="1:14" ht="39.75" thickBot="1">
      <c r="A63" s="672" t="s">
        <v>1173</v>
      </c>
      <c r="B63" s="672" t="e">
        <f>VLOOKUP(A63,#REF!,3,0)</f>
        <v>#REF!</v>
      </c>
      <c r="C63" s="672" t="s">
        <v>1094</v>
      </c>
      <c r="D63" s="672" t="s">
        <v>1098</v>
      </c>
      <c r="L63" s="565" t="s">
        <v>1296</v>
      </c>
      <c r="M63" s="563"/>
      <c r="N63" s="562" t="s">
        <v>1496</v>
      </c>
    </row>
    <row r="64" spans="1:14" ht="39.75" thickBot="1">
      <c r="A64" s="672" t="s">
        <v>1174</v>
      </c>
      <c r="B64" s="672" t="e">
        <f>VLOOKUP(A64,#REF!,3,0)</f>
        <v>#REF!</v>
      </c>
      <c r="C64" s="672" t="s">
        <v>1094</v>
      </c>
      <c r="D64" s="672" t="s">
        <v>1098</v>
      </c>
      <c r="L64" s="565" t="s">
        <v>1193</v>
      </c>
      <c r="M64" s="563"/>
      <c r="N64" s="562" t="s">
        <v>1497</v>
      </c>
    </row>
    <row r="65" spans="1:14" ht="52.5" thickBot="1">
      <c r="A65" s="672" t="s">
        <v>1175</v>
      </c>
      <c r="B65" s="672" t="s">
        <v>1176</v>
      </c>
      <c r="C65" s="672" t="s">
        <v>1094</v>
      </c>
      <c r="D65" s="672" t="s">
        <v>1095</v>
      </c>
      <c r="L65" s="565" t="s">
        <v>1297</v>
      </c>
      <c r="M65" s="563"/>
      <c r="N65" s="562" t="s">
        <v>1498</v>
      </c>
    </row>
    <row r="66" spans="1:14" ht="27" thickBot="1">
      <c r="A66" s="672" t="s">
        <v>1177</v>
      </c>
      <c r="B66" s="672" t="e">
        <f>VLOOKUP(A66,#REF!,3,0)</f>
        <v>#REF!</v>
      </c>
      <c r="C66" s="672" t="s">
        <v>1094</v>
      </c>
      <c r="D66" s="672" t="s">
        <v>1098</v>
      </c>
      <c r="L66" s="565" t="s">
        <v>1194</v>
      </c>
      <c r="M66" s="563"/>
      <c r="N66" s="562" t="s">
        <v>1499</v>
      </c>
    </row>
    <row r="67" spans="1:14" ht="27" thickBot="1">
      <c r="A67" s="672" t="s">
        <v>1178</v>
      </c>
      <c r="B67" s="672" t="e">
        <f>VLOOKUP(A67,#REF!,3,0)</f>
        <v>#REF!</v>
      </c>
      <c r="C67" s="672" t="s">
        <v>1097</v>
      </c>
      <c r="D67" s="672" t="s">
        <v>1098</v>
      </c>
      <c r="L67" s="565" t="s">
        <v>1500</v>
      </c>
      <c r="M67" s="563"/>
      <c r="N67" s="562" t="s">
        <v>1501</v>
      </c>
    </row>
    <row r="68" spans="1:14" ht="39.75" thickBot="1">
      <c r="A68" s="672" t="s">
        <v>1179</v>
      </c>
      <c r="B68" s="672" t="e">
        <f>VLOOKUP(A68,#REF!,3,0)</f>
        <v>#REF!</v>
      </c>
      <c r="C68" s="672" t="s">
        <v>1097</v>
      </c>
      <c r="D68" s="672" t="s">
        <v>1098</v>
      </c>
      <c r="L68" s="564" t="s">
        <v>1502</v>
      </c>
      <c r="M68" s="563"/>
      <c r="N68" s="562" t="s">
        <v>1503</v>
      </c>
    </row>
    <row r="69" spans="1:14" ht="27" thickBot="1">
      <c r="A69" s="552" t="s">
        <v>1180</v>
      </c>
      <c r="B69" s="672" t="e">
        <f>VLOOKUP(A69,#REF!,3,0)</f>
        <v>#REF!</v>
      </c>
      <c r="C69" s="552" t="s">
        <v>1131</v>
      </c>
      <c r="D69" s="552" t="s">
        <v>1098</v>
      </c>
      <c r="L69" s="564" t="s">
        <v>1504</v>
      </c>
      <c r="M69" s="563"/>
      <c r="N69" s="562" t="s">
        <v>1505</v>
      </c>
    </row>
    <row r="70" spans="1:14" ht="65.25" thickBot="1">
      <c r="A70" s="672" t="s">
        <v>1181</v>
      </c>
      <c r="B70" s="672" t="e">
        <f>VLOOKUP(A70,#REF!,3,0)</f>
        <v>#REF!</v>
      </c>
      <c r="C70" s="672" t="s">
        <v>1097</v>
      </c>
      <c r="D70" s="672" t="s">
        <v>1098</v>
      </c>
      <c r="L70" s="564" t="s">
        <v>1506</v>
      </c>
      <c r="M70" s="562" t="s">
        <v>1507</v>
      </c>
      <c r="N70" s="562" t="s">
        <v>1508</v>
      </c>
    </row>
    <row r="71" spans="1:14" ht="27" thickBot="1">
      <c r="A71" s="672" t="s">
        <v>1182</v>
      </c>
      <c r="B71" s="672" t="e">
        <f>VLOOKUP(A71,#REF!,3,0)</f>
        <v>#REF!</v>
      </c>
      <c r="C71" s="672" t="s">
        <v>1097</v>
      </c>
      <c r="D71" s="672" t="s">
        <v>1098</v>
      </c>
      <c r="L71" s="564" t="s">
        <v>1298</v>
      </c>
      <c r="M71" s="563"/>
      <c r="N71" s="562" t="s">
        <v>1509</v>
      </c>
    </row>
    <row r="72" spans="1:14" ht="39.75" thickBot="1">
      <c r="A72" s="556" t="s">
        <v>1183</v>
      </c>
      <c r="B72" s="672" t="e">
        <f>VLOOKUP(A72,#REF!,3,0)</f>
        <v>#REF!</v>
      </c>
      <c r="C72" s="672" t="s">
        <v>1097</v>
      </c>
      <c r="D72" s="672" t="s">
        <v>1095</v>
      </c>
      <c r="L72" s="564" t="s">
        <v>1299</v>
      </c>
      <c r="M72" s="563"/>
      <c r="N72" s="562" t="s">
        <v>1510</v>
      </c>
    </row>
    <row r="73" spans="1:14" ht="39.75" thickBot="1">
      <c r="A73" s="672" t="s">
        <v>1184</v>
      </c>
      <c r="B73" s="672" t="e">
        <f>VLOOKUP(A73,#REF!,3,0)</f>
        <v>#REF!</v>
      </c>
      <c r="C73" s="672" t="s">
        <v>1097</v>
      </c>
      <c r="D73" s="672" t="s">
        <v>1098</v>
      </c>
      <c r="L73" s="564" t="s">
        <v>1301</v>
      </c>
      <c r="M73" s="563"/>
      <c r="N73" s="562" t="s">
        <v>1511</v>
      </c>
    </row>
    <row r="74" spans="1:14" ht="27" thickBot="1">
      <c r="A74" s="556" t="s">
        <v>1185</v>
      </c>
      <c r="B74" s="672" t="e">
        <f>VLOOKUP(A74,#REF!,3,0)</f>
        <v>#REF!</v>
      </c>
      <c r="C74" s="672" t="s">
        <v>1097</v>
      </c>
      <c r="D74" s="672" t="s">
        <v>1095</v>
      </c>
      <c r="L74" s="564" t="s">
        <v>1375</v>
      </c>
      <c r="M74" s="563"/>
      <c r="N74" s="562" t="s">
        <v>1512</v>
      </c>
    </row>
    <row r="75" spans="1:14" ht="39.75" thickBot="1">
      <c r="A75" s="672" t="s">
        <v>1186</v>
      </c>
      <c r="B75" s="672" t="e">
        <f>VLOOKUP(A75,#REF!,3,0)</f>
        <v>#REF!</v>
      </c>
      <c r="C75" s="672" t="s">
        <v>1097</v>
      </c>
      <c r="D75" s="672" t="s">
        <v>1095</v>
      </c>
      <c r="L75" s="564" t="s">
        <v>1513</v>
      </c>
      <c r="M75" s="563"/>
      <c r="N75" s="562" t="s">
        <v>1514</v>
      </c>
    </row>
    <row r="76" spans="1:14" ht="27" thickBot="1">
      <c r="A76" s="556" t="s">
        <v>1187</v>
      </c>
      <c r="B76" s="672" t="e">
        <f>VLOOKUP(A76,#REF!,3,0)</f>
        <v>#REF!</v>
      </c>
      <c r="C76" s="672" t="s">
        <v>1097</v>
      </c>
      <c r="D76" s="672" t="s">
        <v>1095</v>
      </c>
      <c r="L76" s="564" t="s">
        <v>1515</v>
      </c>
      <c r="M76" s="563"/>
      <c r="N76" s="562" t="s">
        <v>1516</v>
      </c>
    </row>
    <row r="77" spans="1:14" ht="39.75" thickBot="1">
      <c r="A77" s="672" t="s">
        <v>1188</v>
      </c>
      <c r="B77" s="672" t="e">
        <f>VLOOKUP(A77,#REF!,3,0)</f>
        <v>#REF!</v>
      </c>
      <c r="C77" s="672" t="s">
        <v>1097</v>
      </c>
      <c r="D77" s="672" t="s">
        <v>1098</v>
      </c>
      <c r="L77" s="564" t="s">
        <v>1195</v>
      </c>
      <c r="M77" s="563"/>
      <c r="N77" s="562" t="s">
        <v>1517</v>
      </c>
    </row>
    <row r="78" spans="1:14" ht="39.75" thickBot="1">
      <c r="A78" s="672" t="s">
        <v>1189</v>
      </c>
      <c r="B78" s="672" t="e">
        <f>VLOOKUP(A78,#REF!,3,0)</f>
        <v>#REF!</v>
      </c>
      <c r="C78" s="672" t="s">
        <v>1097</v>
      </c>
      <c r="D78" s="672" t="s">
        <v>1098</v>
      </c>
      <c r="L78" s="564" t="s">
        <v>1110</v>
      </c>
      <c r="M78" s="563"/>
      <c r="N78" s="562" t="s">
        <v>1518</v>
      </c>
    </row>
    <row r="79" spans="1:14" ht="39.75" thickBot="1">
      <c r="A79" s="672" t="s">
        <v>1190</v>
      </c>
      <c r="B79" s="672" t="e">
        <f>VLOOKUP(A79,#REF!,3,0)</f>
        <v>#REF!</v>
      </c>
      <c r="C79" s="672" t="s">
        <v>1097</v>
      </c>
      <c r="D79" s="672" t="s">
        <v>1098</v>
      </c>
      <c r="L79" s="564" t="s">
        <v>1111</v>
      </c>
      <c r="M79" s="563"/>
      <c r="N79" s="562" t="s">
        <v>1519</v>
      </c>
    </row>
    <row r="80" spans="1:14" ht="39.75" thickBot="1">
      <c r="A80" s="672" t="s">
        <v>1191</v>
      </c>
      <c r="B80" s="672" t="e">
        <f>VLOOKUP(A80,#REF!,3,0)</f>
        <v>#REF!</v>
      </c>
      <c r="C80" s="672" t="s">
        <v>1097</v>
      </c>
      <c r="D80" s="672" t="s">
        <v>1095</v>
      </c>
      <c r="L80" s="564" t="s">
        <v>1112</v>
      </c>
      <c r="M80" s="563"/>
      <c r="N80" s="562" t="s">
        <v>1520</v>
      </c>
    </row>
    <row r="81" spans="1:14" ht="39.75" thickBot="1">
      <c r="A81" s="552" t="s">
        <v>1192</v>
      </c>
      <c r="B81" s="672" t="e">
        <f>VLOOKUP(A81,#REF!,3,0)</f>
        <v>#REF!</v>
      </c>
      <c r="C81" s="552" t="s">
        <v>1131</v>
      </c>
      <c r="D81" s="552" t="s">
        <v>1095</v>
      </c>
      <c r="L81" s="564" t="s">
        <v>1521</v>
      </c>
      <c r="M81" s="563"/>
      <c r="N81" s="562" t="s">
        <v>1522</v>
      </c>
    </row>
    <row r="82" spans="1:14" ht="52.5" thickBot="1">
      <c r="A82" s="672" t="s">
        <v>1193</v>
      </c>
      <c r="B82" s="672" t="e">
        <f>VLOOKUP(A82,#REF!,3,0)</f>
        <v>#REF!</v>
      </c>
      <c r="C82" s="672" t="s">
        <v>1097</v>
      </c>
      <c r="D82" s="672" t="s">
        <v>1095</v>
      </c>
      <c r="L82" s="564" t="s">
        <v>1523</v>
      </c>
      <c r="M82" s="563"/>
      <c r="N82" s="562" t="s">
        <v>1524</v>
      </c>
    </row>
    <row r="83" spans="1:14" ht="27" thickBot="1">
      <c r="A83" s="552" t="s">
        <v>1194</v>
      </c>
      <c r="B83" s="672" t="e">
        <f>VLOOKUP(A83,#REF!,3,0)</f>
        <v>#REF!</v>
      </c>
      <c r="C83" s="552" t="s">
        <v>1131</v>
      </c>
      <c r="D83" s="552" t="s">
        <v>1095</v>
      </c>
      <c r="L83" s="564" t="s">
        <v>1210</v>
      </c>
      <c r="M83" s="563"/>
      <c r="N83" s="562" t="s">
        <v>1525</v>
      </c>
    </row>
    <row r="84" spans="1:14" ht="27" thickBot="1">
      <c r="A84" s="672" t="s">
        <v>1195</v>
      </c>
      <c r="B84" s="672" t="e">
        <f>VLOOKUP(A84,#REF!,3,0)</f>
        <v>#REF!</v>
      </c>
      <c r="C84" s="672" t="s">
        <v>1094</v>
      </c>
      <c r="D84" s="672" t="s">
        <v>1095</v>
      </c>
      <c r="L84" s="564" t="s">
        <v>1526</v>
      </c>
      <c r="M84" s="563"/>
      <c r="N84" s="562" t="s">
        <v>1527</v>
      </c>
    </row>
    <row r="85" spans="1:14" ht="27" thickBot="1">
      <c r="A85" s="555" t="s">
        <v>1196</v>
      </c>
      <c r="B85" s="560" t="s">
        <v>1197</v>
      </c>
      <c r="C85" s="672" t="s">
        <v>1097</v>
      </c>
      <c r="D85" s="672" t="s">
        <v>1095</v>
      </c>
      <c r="L85" s="564" t="s">
        <v>1304</v>
      </c>
      <c r="M85" s="563"/>
      <c r="N85" s="562" t="s">
        <v>1528</v>
      </c>
    </row>
    <row r="86" spans="1:14" ht="39.75" thickBot="1">
      <c r="A86" s="555" t="s">
        <v>1198</v>
      </c>
      <c r="B86" s="560" t="s">
        <v>1199</v>
      </c>
      <c r="C86" s="672" t="s">
        <v>1097</v>
      </c>
      <c r="D86" s="672" t="s">
        <v>1095</v>
      </c>
      <c r="L86" s="564" t="s">
        <v>1115</v>
      </c>
      <c r="M86" s="563"/>
      <c r="N86" s="562" t="s">
        <v>1529</v>
      </c>
    </row>
    <row r="87" spans="1:14" ht="39.75" thickBot="1">
      <c r="A87" s="555" t="s">
        <v>1200</v>
      </c>
      <c r="B87" s="560" t="s">
        <v>1201</v>
      </c>
      <c r="C87" s="672" t="s">
        <v>1097</v>
      </c>
      <c r="D87" s="672" t="s">
        <v>1095</v>
      </c>
      <c r="L87" s="564" t="s">
        <v>1116</v>
      </c>
      <c r="M87" s="563"/>
      <c r="N87" s="562" t="s">
        <v>1530</v>
      </c>
    </row>
    <row r="88" spans="1:14" ht="27" thickBot="1">
      <c r="A88" s="555" t="s">
        <v>1202</v>
      </c>
      <c r="B88" s="560" t="s">
        <v>1203</v>
      </c>
      <c r="C88" s="672" t="s">
        <v>1097</v>
      </c>
      <c r="D88" s="672" t="s">
        <v>1095</v>
      </c>
      <c r="L88" s="564" t="s">
        <v>1211</v>
      </c>
      <c r="M88" s="563"/>
      <c r="N88" s="562" t="s">
        <v>1531</v>
      </c>
    </row>
    <row r="89" spans="1:14" ht="39.75" thickBot="1">
      <c r="A89" s="555" t="s">
        <v>1204</v>
      </c>
      <c r="B89" s="560" t="s">
        <v>1205</v>
      </c>
      <c r="C89" s="672" t="s">
        <v>1097</v>
      </c>
      <c r="D89" s="672" t="s">
        <v>1095</v>
      </c>
      <c r="L89" s="564" t="s">
        <v>1212</v>
      </c>
      <c r="M89" s="563"/>
      <c r="N89" s="562" t="s">
        <v>1532</v>
      </c>
    </row>
    <row r="90" spans="1:14" ht="65.25" thickBot="1">
      <c r="A90" s="555" t="s">
        <v>1206</v>
      </c>
      <c r="B90" s="560" t="s">
        <v>1207</v>
      </c>
      <c r="C90" s="672" t="s">
        <v>1097</v>
      </c>
      <c r="D90" s="672" t="s">
        <v>1095</v>
      </c>
      <c r="L90" s="564" t="s">
        <v>1213</v>
      </c>
      <c r="M90" s="563"/>
      <c r="N90" s="562" t="s">
        <v>1533</v>
      </c>
    </row>
    <row r="91" spans="1:14" ht="39.75" thickBot="1">
      <c r="A91" s="555" t="s">
        <v>1208</v>
      </c>
      <c r="B91" s="560" t="s">
        <v>1209</v>
      </c>
      <c r="C91" s="672" t="s">
        <v>1097</v>
      </c>
      <c r="D91" s="672" t="s">
        <v>1095</v>
      </c>
      <c r="L91" s="564" t="s">
        <v>1117</v>
      </c>
      <c r="M91" s="563"/>
      <c r="N91" s="562" t="s">
        <v>1534</v>
      </c>
    </row>
    <row r="92" spans="1:14" ht="52.5" thickBot="1">
      <c r="A92" s="552" t="s">
        <v>1210</v>
      </c>
      <c r="B92" s="672" t="e">
        <f>VLOOKUP(A92,#REF!,3,0)</f>
        <v>#REF!</v>
      </c>
      <c r="C92" s="552" t="s">
        <v>1131</v>
      </c>
      <c r="D92" s="552" t="s">
        <v>1098</v>
      </c>
      <c r="L92" s="564" t="s">
        <v>1118</v>
      </c>
      <c r="M92" s="563"/>
      <c r="N92" s="562" t="s">
        <v>1535</v>
      </c>
    </row>
    <row r="93" spans="1:14" ht="39.75" thickBot="1">
      <c r="A93" s="672" t="s">
        <v>1211</v>
      </c>
      <c r="B93" s="672" t="e">
        <f>VLOOKUP(A93,#REF!,3,0)</f>
        <v>#REF!</v>
      </c>
      <c r="C93" s="672" t="s">
        <v>1097</v>
      </c>
      <c r="D93" s="672" t="s">
        <v>1098</v>
      </c>
      <c r="L93" s="564" t="s">
        <v>1119</v>
      </c>
      <c r="M93" s="563"/>
      <c r="N93" s="562" t="s">
        <v>1536</v>
      </c>
    </row>
    <row r="94" spans="1:14" ht="27" thickBot="1">
      <c r="A94" s="552" t="s">
        <v>1212</v>
      </c>
      <c r="B94" s="672" t="e">
        <f>VLOOKUP(A94,#REF!,3,0)</f>
        <v>#REF!</v>
      </c>
      <c r="C94" s="552" t="s">
        <v>1131</v>
      </c>
      <c r="D94" s="552" t="s">
        <v>1095</v>
      </c>
      <c r="L94" s="564" t="s">
        <v>1537</v>
      </c>
      <c r="M94" s="563"/>
      <c r="N94" s="562" t="s">
        <v>1538</v>
      </c>
    </row>
    <row r="95" spans="1:14" ht="52.5" thickBot="1">
      <c r="A95" s="556" t="s">
        <v>1213</v>
      </c>
      <c r="B95" s="672" t="e">
        <f>VLOOKUP(A95,#REF!,3,0)</f>
        <v>#REF!</v>
      </c>
      <c r="C95" s="672" t="s">
        <v>1094</v>
      </c>
      <c r="D95" s="672" t="s">
        <v>1095</v>
      </c>
      <c r="L95" s="564" t="s">
        <v>1376</v>
      </c>
      <c r="M95" s="563"/>
      <c r="N95" s="562" t="s">
        <v>1539</v>
      </c>
    </row>
    <row r="96" spans="1:14" ht="39.75" thickBot="1">
      <c r="A96" s="672" t="s">
        <v>1214</v>
      </c>
      <c r="B96" s="672" t="e">
        <f>VLOOKUP(A96,#REF!,3,0)</f>
        <v>#REF!</v>
      </c>
      <c r="C96" s="672" t="s">
        <v>1097</v>
      </c>
      <c r="D96" s="672" t="s">
        <v>1098</v>
      </c>
      <c r="L96" s="564" t="s">
        <v>1120</v>
      </c>
      <c r="M96" s="563"/>
      <c r="N96" s="562" t="s">
        <v>1540</v>
      </c>
    </row>
    <row r="97" spans="1:14" ht="39.75" thickBot="1">
      <c r="A97" s="672" t="s">
        <v>1215</v>
      </c>
      <c r="B97" s="672" t="e">
        <f>VLOOKUP(A97,#REF!,3,0)</f>
        <v>#REF!</v>
      </c>
      <c r="C97" s="672" t="s">
        <v>1097</v>
      </c>
      <c r="D97" s="672" t="s">
        <v>1095</v>
      </c>
      <c r="L97" s="564" t="s">
        <v>1121</v>
      </c>
      <c r="M97" s="563"/>
      <c r="N97" s="562" t="s">
        <v>1541</v>
      </c>
    </row>
    <row r="98" spans="1:14" ht="27" thickBot="1">
      <c r="A98" s="555" t="s">
        <v>1216</v>
      </c>
      <c r="B98" s="672" t="s">
        <v>1217</v>
      </c>
      <c r="C98" s="672" t="s">
        <v>1097</v>
      </c>
      <c r="D98" s="672" t="s">
        <v>1095</v>
      </c>
      <c r="L98" s="564" t="s">
        <v>1305</v>
      </c>
      <c r="M98" s="563"/>
      <c r="N98" s="562" t="s">
        <v>1542</v>
      </c>
    </row>
    <row r="99" spans="1:14" ht="65.25" thickBot="1">
      <c r="A99" s="555" t="s">
        <v>1218</v>
      </c>
      <c r="B99" s="672" t="s">
        <v>1219</v>
      </c>
      <c r="C99" s="672" t="s">
        <v>1097</v>
      </c>
      <c r="D99" s="672" t="s">
        <v>1125</v>
      </c>
      <c r="L99" s="564" t="s">
        <v>1543</v>
      </c>
      <c r="M99" s="563"/>
      <c r="N99" s="562" t="s">
        <v>1544</v>
      </c>
    </row>
    <row r="100" spans="1:14" ht="39.75" thickBot="1">
      <c r="A100" s="555" t="s">
        <v>1220</v>
      </c>
      <c r="B100" s="672" t="s">
        <v>1221</v>
      </c>
      <c r="C100" s="672" t="s">
        <v>1097</v>
      </c>
      <c r="D100" s="672" t="s">
        <v>1125</v>
      </c>
      <c r="L100" s="564" t="s">
        <v>1122</v>
      </c>
      <c r="M100" s="563"/>
      <c r="N100" s="562" t="s">
        <v>1545</v>
      </c>
    </row>
    <row r="101" spans="1:14" ht="39.75" thickBot="1">
      <c r="A101" s="672" t="s">
        <v>1222</v>
      </c>
      <c r="B101" s="672" t="s">
        <v>1223</v>
      </c>
      <c r="C101" s="672" t="s">
        <v>1097</v>
      </c>
      <c r="D101" s="672" t="s">
        <v>1098</v>
      </c>
      <c r="L101" s="564" t="s">
        <v>1214</v>
      </c>
      <c r="M101" s="563"/>
      <c r="N101" s="562" t="s">
        <v>1546</v>
      </c>
    </row>
    <row r="102" spans="1:14" ht="52.5" thickBot="1">
      <c r="A102" s="672" t="s">
        <v>1224</v>
      </c>
      <c r="B102" s="672" t="s">
        <v>1225</v>
      </c>
      <c r="C102" s="672" t="s">
        <v>1097</v>
      </c>
      <c r="D102" s="672" t="s">
        <v>1098</v>
      </c>
      <c r="L102" s="564" t="s">
        <v>1547</v>
      </c>
      <c r="M102" s="563" t="s">
        <v>1548</v>
      </c>
      <c r="N102" s="562" t="s">
        <v>1549</v>
      </c>
    </row>
    <row r="103" spans="1:14" ht="27" thickBot="1">
      <c r="A103" s="672" t="s">
        <v>1226</v>
      </c>
      <c r="B103" s="672" t="s">
        <v>1227</v>
      </c>
      <c r="C103" s="672" t="s">
        <v>1097</v>
      </c>
      <c r="D103" s="672" t="s">
        <v>1098</v>
      </c>
      <c r="L103" s="564" t="s">
        <v>1378</v>
      </c>
      <c r="M103" s="563"/>
      <c r="N103" s="562" t="s">
        <v>1550</v>
      </c>
    </row>
    <row r="104" spans="1:14" ht="27" thickBot="1">
      <c r="A104" s="672" t="s">
        <v>1228</v>
      </c>
      <c r="B104" s="672" t="s">
        <v>1229</v>
      </c>
      <c r="C104" s="672" t="s">
        <v>1097</v>
      </c>
      <c r="D104" s="672" t="s">
        <v>1098</v>
      </c>
      <c r="L104" s="564" t="s">
        <v>1215</v>
      </c>
      <c r="M104" s="563"/>
      <c r="N104" s="562" t="s">
        <v>1551</v>
      </c>
    </row>
    <row r="105" spans="1:14" ht="39.75" thickBot="1">
      <c r="A105" s="672" t="s">
        <v>1230</v>
      </c>
      <c r="B105" s="672" t="e">
        <f>VLOOKUP(A105,#REF!,3,0)</f>
        <v>#REF!</v>
      </c>
      <c r="C105" s="672" t="s">
        <v>1097</v>
      </c>
      <c r="D105" s="672" t="s">
        <v>1095</v>
      </c>
      <c r="L105" s="564" t="s">
        <v>1216</v>
      </c>
      <c r="M105" s="563"/>
      <c r="N105" s="562" t="s">
        <v>1552</v>
      </c>
    </row>
    <row r="106" spans="1:14" ht="39.75" thickBot="1">
      <c r="A106" s="552" t="s">
        <v>1231</v>
      </c>
      <c r="B106" s="672" t="e">
        <f>VLOOKUP(A106,#REF!,3,0)</f>
        <v>#REF!</v>
      </c>
      <c r="C106" s="552" t="s">
        <v>1131</v>
      </c>
      <c r="D106" s="552" t="s">
        <v>1098</v>
      </c>
      <c r="L106" s="564" t="s">
        <v>1553</v>
      </c>
      <c r="M106" s="563"/>
      <c r="N106" s="562" t="s">
        <v>1554</v>
      </c>
    </row>
    <row r="107" spans="1:14" ht="39.75" thickBot="1">
      <c r="A107" s="552" t="s">
        <v>1232</v>
      </c>
      <c r="B107" s="672" t="e">
        <f>VLOOKUP(A107,#REF!,3,0)</f>
        <v>#REF!</v>
      </c>
      <c r="C107" s="552" t="s">
        <v>1131</v>
      </c>
      <c r="D107" s="552" t="s">
        <v>1095</v>
      </c>
      <c r="L107" s="564" t="s">
        <v>1555</v>
      </c>
      <c r="M107" s="563"/>
      <c r="N107" s="562" t="s">
        <v>1556</v>
      </c>
    </row>
    <row r="108" spans="1:14" ht="39.75" thickBot="1">
      <c r="A108" s="672" t="s">
        <v>1233</v>
      </c>
      <c r="B108" s="672" t="e">
        <f>VLOOKUP(A108,#REF!,3,0)</f>
        <v>#REF!</v>
      </c>
      <c r="C108" s="552" t="s">
        <v>1131</v>
      </c>
      <c r="D108" s="672" t="s">
        <v>1098</v>
      </c>
      <c r="L108" s="564" t="s">
        <v>1557</v>
      </c>
      <c r="M108" s="563"/>
      <c r="N108" s="562" t="s">
        <v>1558</v>
      </c>
    </row>
    <row r="109" spans="1:14" ht="39.75" thickBot="1">
      <c r="A109" s="672" t="s">
        <v>1234</v>
      </c>
      <c r="B109" s="672" t="e">
        <f>VLOOKUP(A109,#REF!,3,0)</f>
        <v>#REF!</v>
      </c>
      <c r="C109" s="672" t="s">
        <v>1097</v>
      </c>
      <c r="D109" s="672" t="s">
        <v>1098</v>
      </c>
      <c r="L109" s="564" t="s">
        <v>1559</v>
      </c>
      <c r="M109" s="563"/>
      <c r="N109" s="562" t="s">
        <v>1560</v>
      </c>
    </row>
    <row r="110" spans="1:14" ht="27" thickBot="1">
      <c r="A110" s="672" t="s">
        <v>1235</v>
      </c>
      <c r="B110" s="672" t="e">
        <f>VLOOKUP(A110,#REF!,3,0)</f>
        <v>#REF!</v>
      </c>
      <c r="C110" s="672" t="s">
        <v>1097</v>
      </c>
      <c r="D110" s="555" t="s">
        <v>1236</v>
      </c>
      <c r="L110" s="564" t="s">
        <v>1561</v>
      </c>
      <c r="M110" s="563"/>
      <c r="N110" s="562" t="s">
        <v>1562</v>
      </c>
    </row>
    <row r="111" spans="1:14" ht="39.75" thickBot="1">
      <c r="A111" s="672" t="s">
        <v>1237</v>
      </c>
      <c r="B111" s="672" t="e">
        <f>VLOOKUP(A111,#REF!,3,0)</f>
        <v>#REF!</v>
      </c>
      <c r="C111" s="672" t="s">
        <v>1097</v>
      </c>
      <c r="D111" s="672" t="s">
        <v>1095</v>
      </c>
      <c r="L111" s="564" t="s">
        <v>1230</v>
      </c>
      <c r="M111" s="563"/>
      <c r="N111" s="562" t="s">
        <v>1563</v>
      </c>
    </row>
    <row r="112" spans="1:14" ht="27" thickBot="1">
      <c r="A112" s="551" t="s">
        <v>1238</v>
      </c>
      <c r="B112" s="672" t="e">
        <f>VLOOKUP(A112,#REF!,3,0)</f>
        <v>#REF!</v>
      </c>
      <c r="C112" s="552" t="s">
        <v>1141</v>
      </c>
      <c r="D112" s="552" t="s">
        <v>1095</v>
      </c>
      <c r="L112" s="564" t="s">
        <v>1390</v>
      </c>
      <c r="M112" s="563"/>
      <c r="N112" s="562" t="s">
        <v>1564</v>
      </c>
    </row>
    <row r="113" spans="1:14" ht="52.5" thickBot="1">
      <c r="A113" s="551" t="s">
        <v>1239</v>
      </c>
      <c r="B113" s="672" t="e">
        <f>VLOOKUP(A113,#REF!,3,0)</f>
        <v>#REF!</v>
      </c>
      <c r="C113" s="552" t="s">
        <v>1141</v>
      </c>
      <c r="D113" s="552" t="s">
        <v>1098</v>
      </c>
      <c r="L113" s="564" t="s">
        <v>1565</v>
      </c>
      <c r="M113" s="563"/>
      <c r="N113" s="562" t="s">
        <v>1566</v>
      </c>
    </row>
    <row r="114" spans="1:14" ht="39.75" thickBot="1">
      <c r="A114" s="551" t="s">
        <v>1240</v>
      </c>
      <c r="B114" s="672" t="e">
        <f>VLOOKUP(A114,#REF!,3,0)</f>
        <v>#REF!</v>
      </c>
      <c r="C114" s="552" t="s">
        <v>1141</v>
      </c>
      <c r="D114" s="552" t="s">
        <v>1098</v>
      </c>
      <c r="L114" s="564" t="s">
        <v>1567</v>
      </c>
      <c r="M114" s="563"/>
      <c r="N114" s="562" t="s">
        <v>1568</v>
      </c>
    </row>
    <row r="115" spans="1:14" ht="39.75" thickBot="1">
      <c r="A115" s="551" t="s">
        <v>1241</v>
      </c>
      <c r="B115" s="672" t="e">
        <f>VLOOKUP(A115,#REF!,3,0)</f>
        <v>#REF!</v>
      </c>
      <c r="C115" s="552" t="s">
        <v>1141</v>
      </c>
      <c r="D115" s="552" t="s">
        <v>1098</v>
      </c>
      <c r="L115" s="564" t="s">
        <v>1569</v>
      </c>
      <c r="M115" s="563"/>
      <c r="N115" s="562" t="s">
        <v>1570</v>
      </c>
    </row>
    <row r="116" spans="1:14" ht="27" thickBot="1">
      <c r="A116" s="551" t="s">
        <v>1242</v>
      </c>
      <c r="B116" s="672" t="e">
        <f>VLOOKUP(A116,#REF!,3,0)</f>
        <v>#REF!</v>
      </c>
      <c r="C116" s="552" t="s">
        <v>1141</v>
      </c>
      <c r="D116" s="552" t="s">
        <v>1098</v>
      </c>
      <c r="L116" s="564" t="s">
        <v>1391</v>
      </c>
      <c r="M116" s="563"/>
      <c r="N116" s="562" t="s">
        <v>1571</v>
      </c>
    </row>
    <row r="117" spans="1:14" ht="27" thickBot="1">
      <c r="A117" s="673" t="s">
        <v>1243</v>
      </c>
      <c r="B117" s="672" t="e">
        <f>VLOOKUP(A117,#REF!,3,0)</f>
        <v>#REF!</v>
      </c>
      <c r="C117" s="552" t="s">
        <v>1141</v>
      </c>
      <c r="D117" s="672" t="s">
        <v>1098</v>
      </c>
      <c r="L117" s="564" t="s">
        <v>1231</v>
      </c>
      <c r="M117" s="563"/>
      <c r="N117" s="562" t="s">
        <v>1572</v>
      </c>
    </row>
    <row r="118" spans="1:14" ht="27" thickBot="1">
      <c r="A118" s="551" t="s">
        <v>1244</v>
      </c>
      <c r="B118" s="672" t="e">
        <f>VLOOKUP(A118,#REF!,3,0)</f>
        <v>#REF!</v>
      </c>
      <c r="C118" s="552" t="s">
        <v>1141</v>
      </c>
      <c r="D118" s="552" t="s">
        <v>1098</v>
      </c>
      <c r="L118" s="564" t="s">
        <v>1232</v>
      </c>
      <c r="M118" s="563"/>
      <c r="N118" s="562" t="s">
        <v>1573</v>
      </c>
    </row>
    <row r="119" spans="1:14" ht="27" thickBot="1">
      <c r="A119" s="551" t="s">
        <v>1245</v>
      </c>
      <c r="B119" s="672" t="e">
        <f>VLOOKUP(A119,#REF!,3,0)</f>
        <v>#REF!</v>
      </c>
      <c r="C119" s="552" t="s">
        <v>1141</v>
      </c>
      <c r="D119" s="552" t="s">
        <v>1098</v>
      </c>
      <c r="L119" s="564" t="s">
        <v>1233</v>
      </c>
      <c r="M119" s="563"/>
      <c r="N119" s="562" t="s">
        <v>1574</v>
      </c>
    </row>
    <row r="120" spans="1:14" ht="65.25" thickBot="1">
      <c r="A120" s="551" t="s">
        <v>1246</v>
      </c>
      <c r="B120" s="672" t="e">
        <f>VLOOKUP(A120,#REF!,3,0)</f>
        <v>#REF!</v>
      </c>
      <c r="C120" s="552" t="s">
        <v>1141</v>
      </c>
      <c r="D120" s="552" t="s">
        <v>1098</v>
      </c>
      <c r="L120" s="564" t="s">
        <v>1234</v>
      </c>
      <c r="M120" s="563"/>
      <c r="N120" s="562" t="s">
        <v>1575</v>
      </c>
    </row>
    <row r="121" spans="1:14" ht="65.25" thickBot="1">
      <c r="A121" s="673" t="s">
        <v>1247</v>
      </c>
      <c r="B121" s="672" t="e">
        <f>VLOOKUP(A121,#REF!,3,0)</f>
        <v>#REF!</v>
      </c>
      <c r="C121" s="672" t="s">
        <v>1097</v>
      </c>
      <c r="D121" s="672" t="s">
        <v>1098</v>
      </c>
      <c r="L121" s="564" t="s">
        <v>1324</v>
      </c>
      <c r="M121" s="563"/>
      <c r="N121" s="562" t="s">
        <v>1576</v>
      </c>
    </row>
    <row r="122" spans="1:14" ht="65.25" thickBot="1">
      <c r="A122" s="673" t="s">
        <v>1248</v>
      </c>
      <c r="B122" s="672" t="e">
        <f>VLOOKUP(A122,#REF!,3,0)</f>
        <v>#REF!</v>
      </c>
      <c r="C122" s="672" t="s">
        <v>1147</v>
      </c>
      <c r="D122" s="672" t="s">
        <v>1098</v>
      </c>
      <c r="L122" s="564" t="s">
        <v>1325</v>
      </c>
      <c r="M122" s="563"/>
      <c r="N122" s="562" t="s">
        <v>1577</v>
      </c>
    </row>
    <row r="123" spans="1:14" ht="39.75" thickBot="1">
      <c r="A123" s="672" t="s">
        <v>1249</v>
      </c>
      <c r="B123" s="672" t="s">
        <v>1250</v>
      </c>
      <c r="C123" s="672" t="s">
        <v>1147</v>
      </c>
      <c r="D123" s="672" t="s">
        <v>1148</v>
      </c>
      <c r="L123" s="564" t="s">
        <v>1326</v>
      </c>
      <c r="M123" s="563"/>
      <c r="N123" s="562" t="s">
        <v>1578</v>
      </c>
    </row>
    <row r="124" spans="1:14" ht="52.5" thickBot="1">
      <c r="A124" s="673" t="s">
        <v>1251</v>
      </c>
      <c r="B124" s="672" t="e">
        <f>VLOOKUP(A124,#REF!,3,0)</f>
        <v>#REF!</v>
      </c>
      <c r="C124" s="672" t="s">
        <v>1097</v>
      </c>
      <c r="D124" s="672" t="s">
        <v>1095</v>
      </c>
      <c r="L124" s="564" t="s">
        <v>1327</v>
      </c>
      <c r="M124" s="563"/>
      <c r="N124" s="562" t="s">
        <v>1579</v>
      </c>
    </row>
    <row r="125" spans="1:14" ht="27" thickBot="1">
      <c r="A125" s="672" t="s">
        <v>1252</v>
      </c>
      <c r="B125" s="672" t="e">
        <f>VLOOKUP(A125,#REF!,3,0)</f>
        <v>#REF!</v>
      </c>
      <c r="C125" s="672" t="s">
        <v>1094</v>
      </c>
      <c r="D125" s="672" t="s">
        <v>1098</v>
      </c>
      <c r="L125" s="564" t="s">
        <v>1580</v>
      </c>
      <c r="M125" s="563"/>
      <c r="N125" s="562" t="s">
        <v>1581</v>
      </c>
    </row>
    <row r="126" spans="1:14" ht="39.75" thickBot="1">
      <c r="A126" s="673" t="s">
        <v>1253</v>
      </c>
      <c r="B126" s="672" t="s">
        <v>1254</v>
      </c>
      <c r="C126" s="672" t="s">
        <v>1094</v>
      </c>
      <c r="D126" s="672" t="s">
        <v>1095</v>
      </c>
      <c r="L126" s="564" t="s">
        <v>1132</v>
      </c>
      <c r="M126" s="563"/>
      <c r="N126" s="562" t="s">
        <v>1582</v>
      </c>
    </row>
    <row r="127" spans="1:14" ht="39.75" thickBot="1">
      <c r="A127" s="673" t="s">
        <v>1255</v>
      </c>
      <c r="B127" s="672" t="e">
        <f>VLOOKUP(A127,#REF!,3,0)</f>
        <v>#REF!</v>
      </c>
      <c r="C127" s="672" t="s">
        <v>1154</v>
      </c>
      <c r="D127" s="555" t="s">
        <v>1256</v>
      </c>
      <c r="L127" s="564" t="s">
        <v>1328</v>
      </c>
      <c r="M127" s="563"/>
      <c r="N127" s="562" t="s">
        <v>1583</v>
      </c>
    </row>
    <row r="128" spans="1:14" ht="39.75" thickBot="1">
      <c r="A128" s="673" t="s">
        <v>1257</v>
      </c>
      <c r="B128" s="672" t="e">
        <f>VLOOKUP(A128,#REF!,3,0)</f>
        <v>#REF!</v>
      </c>
      <c r="C128" s="672" t="s">
        <v>1154</v>
      </c>
      <c r="D128" s="555" t="s">
        <v>1258</v>
      </c>
      <c r="L128" s="564" t="s">
        <v>1584</v>
      </c>
      <c r="M128" s="563"/>
      <c r="N128" s="562" t="s">
        <v>1585</v>
      </c>
    </row>
    <row r="129" spans="1:14" ht="52.5" thickBot="1">
      <c r="A129" s="673" t="s">
        <v>1259</v>
      </c>
      <c r="B129" s="672" t="e">
        <f>VLOOKUP(A129,#REF!,3,0)</f>
        <v>#REF!</v>
      </c>
      <c r="C129" s="672" t="s">
        <v>1154</v>
      </c>
      <c r="D129" s="555" t="s">
        <v>1256</v>
      </c>
      <c r="L129" s="564" t="s">
        <v>1133</v>
      </c>
      <c r="M129" s="563"/>
      <c r="N129" s="562" t="s">
        <v>1586</v>
      </c>
    </row>
    <row r="130" spans="1:14" ht="52.5" thickBot="1">
      <c r="A130" s="673" t="s">
        <v>1260</v>
      </c>
      <c r="B130" s="672" t="e">
        <f>VLOOKUP(A130,#REF!,3,0)</f>
        <v>#REF!</v>
      </c>
      <c r="C130" s="672" t="s">
        <v>1154</v>
      </c>
      <c r="D130" s="672" t="s">
        <v>1261</v>
      </c>
      <c r="L130" s="564" t="s">
        <v>1587</v>
      </c>
      <c r="M130" s="563"/>
      <c r="N130" s="562" t="s">
        <v>1588</v>
      </c>
    </row>
    <row r="131" spans="1:14" ht="65.25" thickBot="1">
      <c r="A131" s="673" t="s">
        <v>1262</v>
      </c>
      <c r="B131" s="672" t="e">
        <f>VLOOKUP(A131,#REF!,3,0)</f>
        <v>#REF!</v>
      </c>
      <c r="C131" s="672" t="s">
        <v>1154</v>
      </c>
      <c r="D131" s="555" t="s">
        <v>1155</v>
      </c>
      <c r="L131" s="564" t="s">
        <v>1235</v>
      </c>
      <c r="M131" s="563"/>
      <c r="N131" s="562" t="s">
        <v>1589</v>
      </c>
    </row>
    <row r="132" spans="1:14" ht="39.75" thickBot="1">
      <c r="A132" s="559" t="s">
        <v>1263</v>
      </c>
      <c r="B132" s="672" t="e">
        <f>VLOOKUP(A132,#REF!,3,0)</f>
        <v>#REF!</v>
      </c>
      <c r="C132" s="672" t="s">
        <v>1097</v>
      </c>
      <c r="D132" s="672" t="s">
        <v>1095</v>
      </c>
      <c r="L132" s="564" t="s">
        <v>1329</v>
      </c>
      <c r="M132" s="563"/>
      <c r="N132" s="562" t="s">
        <v>1590</v>
      </c>
    </row>
    <row r="133" spans="1:14" ht="52.5" thickBot="1">
      <c r="A133" s="673" t="s">
        <v>1264</v>
      </c>
      <c r="B133" s="672" t="e">
        <f>VLOOKUP(A133,#REF!,3,0)</f>
        <v>#REF!</v>
      </c>
      <c r="C133" s="552" t="s">
        <v>1131</v>
      </c>
      <c r="D133" s="672" t="s">
        <v>1098</v>
      </c>
      <c r="L133" s="564" t="s">
        <v>1591</v>
      </c>
      <c r="M133" s="563"/>
      <c r="N133" s="562" t="s">
        <v>1592</v>
      </c>
    </row>
    <row r="134" spans="1:14" ht="27" thickBot="1">
      <c r="A134" s="551" t="s">
        <v>1265</v>
      </c>
      <c r="B134" s="672" t="e">
        <f>VLOOKUP(A134,#REF!,3,0)</f>
        <v>#REF!</v>
      </c>
      <c r="C134" s="552" t="s">
        <v>1131</v>
      </c>
      <c r="D134" s="552" t="s">
        <v>1098</v>
      </c>
      <c r="L134" s="564" t="s">
        <v>1330</v>
      </c>
      <c r="M134" s="563"/>
      <c r="N134" s="562" t="s">
        <v>1593</v>
      </c>
    </row>
    <row r="135" spans="1:14" ht="39.75" thickBot="1">
      <c r="A135" s="551" t="s">
        <v>1266</v>
      </c>
      <c r="B135" s="672" t="e">
        <f>VLOOKUP(A135,#REF!,3,0)</f>
        <v>#REF!</v>
      </c>
      <c r="C135" s="552" t="s">
        <v>1131</v>
      </c>
      <c r="D135" s="552" t="s">
        <v>1098</v>
      </c>
      <c r="L135" s="564" t="s">
        <v>1594</v>
      </c>
      <c r="M135" s="563"/>
      <c r="N135" s="562" t="s">
        <v>1595</v>
      </c>
    </row>
    <row r="136" spans="1:14" ht="39.75" thickBot="1">
      <c r="A136" s="673" t="s">
        <v>1267</v>
      </c>
      <c r="B136" s="672" t="e">
        <f>VLOOKUP(A136,#REF!,3,0)</f>
        <v>#REF!</v>
      </c>
      <c r="C136" s="672" t="s">
        <v>1268</v>
      </c>
      <c r="D136" s="672" t="s">
        <v>1098</v>
      </c>
      <c r="L136" s="564" t="s">
        <v>1596</v>
      </c>
      <c r="M136" s="563"/>
      <c r="N136" s="562" t="s">
        <v>1597</v>
      </c>
    </row>
    <row r="137" spans="1:14" ht="39.75" thickBot="1">
      <c r="A137" s="551" t="s">
        <v>1269</v>
      </c>
      <c r="B137" s="672" t="e">
        <f>VLOOKUP(A137,#REF!,3,0)</f>
        <v>#REF!</v>
      </c>
      <c r="C137" s="552" t="s">
        <v>1131</v>
      </c>
      <c r="D137" s="552" t="s">
        <v>1095</v>
      </c>
      <c r="L137" s="564" t="s">
        <v>1598</v>
      </c>
      <c r="M137" s="563"/>
      <c r="N137" s="562" t="s">
        <v>1599</v>
      </c>
    </row>
    <row r="138" spans="1:14" ht="27" thickBot="1">
      <c r="A138" s="673" t="s">
        <v>1270</v>
      </c>
      <c r="B138" s="672" t="e">
        <f>VLOOKUP(A138,#REF!,3,0)</f>
        <v>#REF!</v>
      </c>
      <c r="C138" s="672" t="s">
        <v>1162</v>
      </c>
      <c r="D138" s="552" t="s">
        <v>1135</v>
      </c>
      <c r="L138" s="564" t="s">
        <v>1134</v>
      </c>
      <c r="M138" s="563"/>
      <c r="N138" s="562" t="s">
        <v>1600</v>
      </c>
    </row>
    <row r="139" spans="1:14" ht="65.25" thickBot="1">
      <c r="A139" s="673" t="s">
        <v>1271</v>
      </c>
      <c r="B139" s="672" t="e">
        <f>VLOOKUP(A139,#REF!,3,0)</f>
        <v>#REF!</v>
      </c>
      <c r="C139" s="672" t="s">
        <v>1162</v>
      </c>
      <c r="D139" s="672" t="s">
        <v>1098</v>
      </c>
      <c r="L139" s="564" t="s">
        <v>1601</v>
      </c>
      <c r="M139" s="563" t="s">
        <v>1602</v>
      </c>
      <c r="N139" s="562" t="s">
        <v>1603</v>
      </c>
    </row>
    <row r="140" spans="1:14" ht="52.5" thickBot="1">
      <c r="A140" s="673" t="s">
        <v>1272</v>
      </c>
      <c r="B140" s="672" t="e">
        <f>VLOOKUP(A140,#REF!,3,0)</f>
        <v>#REF!</v>
      </c>
      <c r="C140" s="672" t="s">
        <v>1162</v>
      </c>
      <c r="D140" s="672" t="s">
        <v>1098</v>
      </c>
      <c r="L140" s="564" t="s">
        <v>1237</v>
      </c>
      <c r="M140" s="563"/>
      <c r="N140" s="562" t="s">
        <v>1604</v>
      </c>
    </row>
    <row r="141" spans="1:14" ht="65.25" thickBot="1">
      <c r="A141" s="673" t="s">
        <v>1273</v>
      </c>
      <c r="B141" s="672" t="e">
        <f>VLOOKUP(A141,#REF!,3,0)</f>
        <v>#REF!</v>
      </c>
      <c r="C141" s="672" t="s">
        <v>1162</v>
      </c>
      <c r="D141" s="552" t="s">
        <v>1135</v>
      </c>
      <c r="L141" s="564" t="s">
        <v>1136</v>
      </c>
      <c r="M141" s="563"/>
      <c r="N141" s="562" t="s">
        <v>1605</v>
      </c>
    </row>
    <row r="142" spans="1:14" ht="27" thickBot="1">
      <c r="A142" s="673" t="s">
        <v>1274</v>
      </c>
      <c r="B142" s="672" t="e">
        <f>VLOOKUP(A142,#REF!,3,0)</f>
        <v>#REF!</v>
      </c>
      <c r="C142" s="672" t="s">
        <v>1162</v>
      </c>
      <c r="D142" s="552" t="s">
        <v>1135</v>
      </c>
      <c r="L142" s="564" t="s">
        <v>1606</v>
      </c>
      <c r="M142" s="563" t="s">
        <v>1607</v>
      </c>
      <c r="N142" s="562" t="s">
        <v>1608</v>
      </c>
    </row>
    <row r="143" spans="1:14" ht="27" thickBot="1">
      <c r="A143" s="673" t="s">
        <v>1275</v>
      </c>
      <c r="B143" s="672" t="e">
        <f>VLOOKUP(A143,#REF!,3,0)</f>
        <v>#REF!</v>
      </c>
      <c r="C143" s="672" t="s">
        <v>1162</v>
      </c>
      <c r="D143" s="552" t="s">
        <v>1135</v>
      </c>
      <c r="L143" s="564" t="s">
        <v>1137</v>
      </c>
      <c r="M143" s="563"/>
      <c r="N143" s="562" t="s">
        <v>1609</v>
      </c>
    </row>
    <row r="144" spans="1:14" ht="39.75" thickBot="1">
      <c r="A144" s="672" t="s">
        <v>1276</v>
      </c>
      <c r="B144" s="672" t="s">
        <v>1277</v>
      </c>
      <c r="C144" s="672" t="s">
        <v>1162</v>
      </c>
      <c r="D144" s="552" t="s">
        <v>1135</v>
      </c>
      <c r="L144" s="564" t="s">
        <v>1138</v>
      </c>
      <c r="M144" s="563"/>
      <c r="N144" s="562" t="s">
        <v>1610</v>
      </c>
    </row>
    <row r="145" spans="1:15" ht="52.5" thickBot="1">
      <c r="A145" s="673" t="s">
        <v>1278</v>
      </c>
      <c r="B145" s="672" t="e">
        <f>VLOOKUP(A145,#REF!,3,0)</f>
        <v>#REF!</v>
      </c>
      <c r="C145" s="672" t="s">
        <v>1162</v>
      </c>
      <c r="D145" s="552" t="s">
        <v>1135</v>
      </c>
      <c r="L145" s="564" t="s">
        <v>1392</v>
      </c>
      <c r="M145" s="563"/>
      <c r="N145" s="562" t="s">
        <v>1611</v>
      </c>
    </row>
    <row r="146" spans="1:15" ht="52.5" thickBot="1">
      <c r="A146" s="551" t="s">
        <v>1279</v>
      </c>
      <c r="B146" s="672" t="s">
        <v>1280</v>
      </c>
      <c r="C146" s="552" t="s">
        <v>1131</v>
      </c>
      <c r="D146" s="552" t="s">
        <v>1095</v>
      </c>
      <c r="L146" s="564" t="s">
        <v>1612</v>
      </c>
      <c r="M146" s="563"/>
      <c r="N146" s="562" t="s">
        <v>1613</v>
      </c>
    </row>
    <row r="147" spans="1:15" ht="27" thickBot="1">
      <c r="A147" s="673" t="s">
        <v>1281</v>
      </c>
      <c r="B147" s="672" t="e">
        <f>VLOOKUP(A147,#REF!,3,0)</f>
        <v>#REF!</v>
      </c>
      <c r="C147" s="672" t="s">
        <v>1097</v>
      </c>
      <c r="D147" s="672" t="s">
        <v>1098</v>
      </c>
      <c r="L147" s="564" t="s">
        <v>1614</v>
      </c>
      <c r="M147" s="563"/>
      <c r="N147" s="562" t="s">
        <v>1615</v>
      </c>
    </row>
    <row r="148" spans="1:15" ht="65.25" thickBot="1">
      <c r="A148" s="558"/>
      <c r="B148" s="558"/>
      <c r="L148" s="564" t="s">
        <v>1616</v>
      </c>
      <c r="M148" s="563"/>
      <c r="N148" s="562" t="s">
        <v>1617</v>
      </c>
    </row>
    <row r="149" spans="1:15" ht="40.5" thickBot="1">
      <c r="A149" s="557" t="s">
        <v>1282</v>
      </c>
      <c r="L149" s="565" t="s">
        <v>1618</v>
      </c>
      <c r="M149" s="563"/>
      <c r="N149" s="562" t="s">
        <v>1619</v>
      </c>
    </row>
    <row r="150" spans="1:15" ht="27" thickBot="1">
      <c r="A150" s="554" t="s">
        <v>1090</v>
      </c>
      <c r="B150" s="554" t="s">
        <v>1090</v>
      </c>
      <c r="C150" s="672" t="s">
        <v>1091</v>
      </c>
      <c r="D150" s="673" t="s">
        <v>1092</v>
      </c>
      <c r="E150" s="549"/>
      <c r="F150" s="549"/>
      <c r="G150" s="549"/>
      <c r="H150" s="549"/>
      <c r="I150" s="549"/>
      <c r="J150" s="549"/>
      <c r="K150" s="549"/>
      <c r="L150" s="565" t="s">
        <v>1620</v>
      </c>
      <c r="M150" s="563"/>
      <c r="N150" s="562" t="s">
        <v>1621</v>
      </c>
      <c r="O150" s="549"/>
    </row>
    <row r="151" spans="1:15" ht="65.25" thickBot="1">
      <c r="A151" s="672" t="s">
        <v>1283</v>
      </c>
      <c r="B151" s="672" t="e">
        <f>VLOOKUP(A151,#REF!,3,0)</f>
        <v>#REF!</v>
      </c>
      <c r="C151" s="672" t="s">
        <v>1097</v>
      </c>
      <c r="D151" s="673" t="s">
        <v>1098</v>
      </c>
      <c r="E151" s="549"/>
      <c r="F151" s="549"/>
      <c r="G151" s="549"/>
      <c r="H151" s="549"/>
      <c r="I151" s="549"/>
      <c r="J151" s="549"/>
      <c r="K151" s="549"/>
      <c r="L151" s="565" t="s">
        <v>1622</v>
      </c>
      <c r="M151" s="563"/>
      <c r="N151" s="562" t="s">
        <v>1623</v>
      </c>
      <c r="O151" s="549"/>
    </row>
    <row r="152" spans="1:15" ht="39.75" thickBot="1">
      <c r="A152" s="672" t="s">
        <v>1284</v>
      </c>
      <c r="B152" s="672" t="e">
        <f>VLOOKUP(A152,#REF!,3,0)</f>
        <v>#REF!</v>
      </c>
      <c r="C152" s="672" t="s">
        <v>1094</v>
      </c>
      <c r="D152" s="673" t="s">
        <v>1098</v>
      </c>
      <c r="E152" s="549"/>
      <c r="F152" s="549"/>
      <c r="G152" s="549"/>
      <c r="H152" s="549"/>
      <c r="I152" s="549"/>
      <c r="J152" s="549"/>
      <c r="K152" s="549"/>
      <c r="L152" s="565" t="s">
        <v>1624</v>
      </c>
      <c r="M152" s="563"/>
      <c r="N152" s="562" t="s">
        <v>1625</v>
      </c>
      <c r="O152" s="549"/>
    </row>
    <row r="153" spans="1:15" ht="52.5" thickBot="1">
      <c r="A153" s="672" t="s">
        <v>1285</v>
      </c>
      <c r="B153" s="672" t="s">
        <v>1286</v>
      </c>
      <c r="C153" s="672" t="s">
        <v>1094</v>
      </c>
      <c r="D153" s="673" t="s">
        <v>1095</v>
      </c>
      <c r="E153" s="549"/>
      <c r="F153" s="549"/>
      <c r="G153" s="549"/>
      <c r="H153" s="549"/>
      <c r="I153" s="549"/>
      <c r="J153" s="549"/>
      <c r="K153" s="549"/>
      <c r="L153" s="565" t="s">
        <v>1626</v>
      </c>
      <c r="M153" s="563"/>
      <c r="N153" s="562" t="s">
        <v>1627</v>
      </c>
      <c r="O153" s="549"/>
    </row>
    <row r="154" spans="1:15" ht="65.25" thickBot="1">
      <c r="A154" s="672" t="s">
        <v>1287</v>
      </c>
      <c r="B154" s="672" t="e">
        <f>VLOOKUP(A154,#REF!,3,0)</f>
        <v>#REF!</v>
      </c>
      <c r="C154" s="672" t="s">
        <v>1097</v>
      </c>
      <c r="D154" s="673" t="s">
        <v>1098</v>
      </c>
      <c r="E154" s="549"/>
      <c r="F154" s="549"/>
      <c r="G154" s="549"/>
      <c r="H154" s="549"/>
      <c r="I154" s="549"/>
      <c r="J154" s="549"/>
      <c r="K154" s="549"/>
      <c r="L154" s="565" t="s">
        <v>1628</v>
      </c>
      <c r="M154" s="563"/>
      <c r="N154" s="562" t="s">
        <v>1629</v>
      </c>
      <c r="O154" s="549"/>
    </row>
    <row r="155" spans="1:15" ht="27" thickBot="1">
      <c r="A155" s="555" t="s">
        <v>1288</v>
      </c>
      <c r="B155" s="672" t="s">
        <v>1289</v>
      </c>
      <c r="C155" s="672" t="s">
        <v>1097</v>
      </c>
      <c r="D155" s="673" t="s">
        <v>1098</v>
      </c>
      <c r="E155" s="549"/>
      <c r="F155" s="549"/>
      <c r="G155" s="549"/>
      <c r="H155" s="549"/>
      <c r="I155" s="549"/>
      <c r="J155" s="549"/>
      <c r="K155" s="549"/>
      <c r="L155" s="565" t="s">
        <v>1630</v>
      </c>
      <c r="M155" s="563"/>
      <c r="N155" s="562" t="s">
        <v>1631</v>
      </c>
      <c r="O155" s="549"/>
    </row>
    <row r="156" spans="1:15" ht="52.5" thickBot="1">
      <c r="A156" s="672" t="s">
        <v>1290</v>
      </c>
      <c r="B156" s="672" t="e">
        <f>VLOOKUP(A156,#REF!,3,0)</f>
        <v>#REF!</v>
      </c>
      <c r="C156" s="672" t="s">
        <v>1097</v>
      </c>
      <c r="D156" s="673" t="s">
        <v>1098</v>
      </c>
      <c r="E156" s="549"/>
      <c r="F156" s="549"/>
      <c r="G156" s="549"/>
      <c r="H156" s="549"/>
      <c r="I156" s="549"/>
      <c r="J156" s="549"/>
      <c r="K156" s="549"/>
      <c r="L156" s="565" t="s">
        <v>1632</v>
      </c>
      <c r="M156" s="563"/>
      <c r="N156" s="562" t="s">
        <v>1633</v>
      </c>
      <c r="O156" s="549"/>
    </row>
    <row r="157" spans="1:15" ht="14.25" customHeight="1" thickBot="1">
      <c r="A157" s="672" t="s">
        <v>1291</v>
      </c>
      <c r="B157" s="672" t="e">
        <f>VLOOKUP(A157,#REF!,3,0)</f>
        <v>#REF!</v>
      </c>
      <c r="C157" s="672" t="s">
        <v>1097</v>
      </c>
      <c r="D157" s="673" t="s">
        <v>1095</v>
      </c>
      <c r="E157" s="549"/>
      <c r="F157" s="549"/>
      <c r="G157" s="549"/>
      <c r="H157" s="549"/>
      <c r="I157" s="549"/>
      <c r="J157" s="549"/>
      <c r="K157" s="549"/>
      <c r="L157" s="565" t="s">
        <v>1634</v>
      </c>
      <c r="M157" s="563"/>
      <c r="N157" s="562" t="s">
        <v>1635</v>
      </c>
      <c r="O157" s="549"/>
    </row>
    <row r="158" spans="1:15" ht="52.5" thickBot="1">
      <c r="A158" s="672" t="s">
        <v>1292</v>
      </c>
      <c r="B158" s="672" t="e">
        <f>VLOOKUP(A158,#REF!,3,0)</f>
        <v>#REF!</v>
      </c>
      <c r="C158" s="672" t="s">
        <v>1097</v>
      </c>
      <c r="D158" s="673" t="s">
        <v>1098</v>
      </c>
      <c r="E158" s="549"/>
      <c r="F158" s="549"/>
      <c r="G158" s="549"/>
      <c r="H158" s="549"/>
      <c r="I158" s="549"/>
      <c r="J158" s="549"/>
      <c r="K158" s="549"/>
      <c r="L158" s="565" t="s">
        <v>1636</v>
      </c>
      <c r="M158" s="563"/>
      <c r="N158" s="562" t="s">
        <v>1637</v>
      </c>
      <c r="O158" s="549"/>
    </row>
    <row r="159" spans="1:15" ht="39.75" thickBot="1">
      <c r="A159" s="672" t="s">
        <v>1293</v>
      </c>
      <c r="B159" s="672" t="s">
        <v>1294</v>
      </c>
      <c r="C159" s="672" t="s">
        <v>1097</v>
      </c>
      <c r="D159" s="673" t="s">
        <v>1098</v>
      </c>
      <c r="E159" s="549"/>
      <c r="F159" s="549"/>
      <c r="G159" s="549"/>
      <c r="H159" s="549"/>
      <c r="I159" s="549"/>
      <c r="J159" s="549"/>
      <c r="K159" s="549"/>
      <c r="L159" s="564" t="s">
        <v>1638</v>
      </c>
      <c r="M159" s="563"/>
      <c r="N159" s="562" t="s">
        <v>1639</v>
      </c>
      <c r="O159" s="549"/>
    </row>
    <row r="160" spans="1:15" ht="27" thickBot="1">
      <c r="A160" s="672" t="s">
        <v>1295</v>
      </c>
      <c r="B160" s="672" t="e">
        <f>VLOOKUP(A160,#REF!,3,0)</f>
        <v>#REF!</v>
      </c>
      <c r="C160" s="672" t="s">
        <v>1131</v>
      </c>
      <c r="D160" s="673" t="s">
        <v>1098</v>
      </c>
      <c r="E160" s="549"/>
      <c r="F160" s="549"/>
      <c r="G160" s="549"/>
      <c r="H160" s="549"/>
      <c r="I160" s="549"/>
      <c r="J160" s="549"/>
      <c r="K160" s="549"/>
      <c r="L160" s="565" t="s">
        <v>1640</v>
      </c>
      <c r="M160" s="563"/>
      <c r="N160" s="562" t="s">
        <v>1641</v>
      </c>
      <c r="O160" s="549"/>
    </row>
    <row r="161" spans="1:15" ht="27" thickBot="1">
      <c r="A161" s="672" t="s">
        <v>1296</v>
      </c>
      <c r="B161" s="672" t="e">
        <f>VLOOKUP(A161,#REF!,3,0)</f>
        <v>#REF!</v>
      </c>
      <c r="C161" s="672" t="s">
        <v>1094</v>
      </c>
      <c r="D161" s="673" t="s">
        <v>1098</v>
      </c>
      <c r="E161" s="549"/>
      <c r="F161" s="549"/>
      <c r="G161" s="549"/>
      <c r="H161" s="549"/>
      <c r="I161" s="549"/>
      <c r="J161" s="549"/>
      <c r="K161" s="549"/>
      <c r="L161" s="564" t="s">
        <v>1642</v>
      </c>
      <c r="M161" s="563"/>
      <c r="N161" s="562" t="s">
        <v>1643</v>
      </c>
      <c r="O161" s="549"/>
    </row>
    <row r="162" spans="1:15" ht="65.25" thickBot="1">
      <c r="A162" s="672" t="s">
        <v>1297</v>
      </c>
      <c r="B162" s="672" t="e">
        <f>VLOOKUP(A162,#REF!,3,0)</f>
        <v>#REF!</v>
      </c>
      <c r="C162" s="672" t="s">
        <v>1094</v>
      </c>
      <c r="D162" s="673" t="s">
        <v>1098</v>
      </c>
      <c r="E162" s="549"/>
      <c r="F162" s="549"/>
      <c r="G162" s="549"/>
      <c r="H162" s="549"/>
      <c r="I162" s="549"/>
      <c r="J162" s="549"/>
      <c r="K162" s="549"/>
      <c r="L162" s="564" t="s">
        <v>1644</v>
      </c>
      <c r="M162" s="563"/>
      <c r="N162" s="562" t="s">
        <v>1645</v>
      </c>
      <c r="O162" s="549"/>
    </row>
    <row r="163" spans="1:15" ht="39.75" thickBot="1">
      <c r="A163" s="672" t="s">
        <v>1298</v>
      </c>
      <c r="B163" s="672" t="e">
        <f>VLOOKUP(A163,#REF!,3,0)</f>
        <v>#REF!</v>
      </c>
      <c r="C163" s="672" t="s">
        <v>1094</v>
      </c>
      <c r="D163" s="673" t="s">
        <v>1095</v>
      </c>
      <c r="E163" s="549"/>
      <c r="F163" s="549"/>
      <c r="G163" s="549"/>
      <c r="H163" s="549"/>
      <c r="I163" s="549"/>
      <c r="J163" s="549"/>
      <c r="K163" s="549"/>
      <c r="L163" s="564" t="s">
        <v>1646</v>
      </c>
      <c r="M163" s="563"/>
      <c r="N163" s="562" t="s">
        <v>1647</v>
      </c>
      <c r="O163" s="549"/>
    </row>
    <row r="164" spans="1:15" ht="39.75" thickBot="1">
      <c r="A164" s="552" t="s">
        <v>1299</v>
      </c>
      <c r="B164" s="672" t="e">
        <f>VLOOKUP(A164,#REF!,3,0)</f>
        <v>#REF!</v>
      </c>
      <c r="C164" s="672" t="s">
        <v>1131</v>
      </c>
      <c r="D164" s="551" t="s">
        <v>1300</v>
      </c>
      <c r="E164" s="549"/>
      <c r="F164" s="549"/>
      <c r="G164" s="549"/>
      <c r="H164" s="549"/>
      <c r="I164" s="549"/>
      <c r="J164" s="549"/>
      <c r="K164" s="549"/>
      <c r="L164" s="564" t="s">
        <v>1648</v>
      </c>
      <c r="M164" s="563"/>
      <c r="N164" s="562" t="s">
        <v>1649</v>
      </c>
      <c r="O164" s="549"/>
    </row>
    <row r="165" spans="1:15" ht="39.75" thickBot="1">
      <c r="A165" s="672" t="s">
        <v>1301</v>
      </c>
      <c r="B165" s="672" t="e">
        <f>VLOOKUP(A165,#REF!,3,0)</f>
        <v>#REF!</v>
      </c>
      <c r="C165" s="672" t="s">
        <v>1097</v>
      </c>
      <c r="D165" s="673" t="s">
        <v>1095</v>
      </c>
      <c r="E165" s="549"/>
      <c r="F165" s="549"/>
      <c r="G165" s="549"/>
      <c r="H165" s="549"/>
      <c r="I165" s="549"/>
      <c r="J165" s="549"/>
      <c r="K165" s="549"/>
      <c r="L165" s="564" t="s">
        <v>1650</v>
      </c>
      <c r="M165" s="563"/>
      <c r="N165" s="562" t="s">
        <v>1651</v>
      </c>
      <c r="O165" s="549"/>
    </row>
    <row r="166" spans="1:15" ht="39.75" thickBot="1">
      <c r="A166" s="555" t="s">
        <v>1302</v>
      </c>
      <c r="B166" s="672" t="s">
        <v>1303</v>
      </c>
      <c r="C166" s="672" t="s">
        <v>1097</v>
      </c>
      <c r="D166" s="673" t="s">
        <v>1095</v>
      </c>
      <c r="E166" s="549"/>
      <c r="F166" s="549"/>
      <c r="G166" s="549"/>
      <c r="H166" s="549"/>
      <c r="I166" s="549"/>
      <c r="J166" s="549"/>
      <c r="K166" s="549"/>
      <c r="L166" s="564" t="s">
        <v>1652</v>
      </c>
      <c r="M166" s="563"/>
      <c r="N166" s="562" t="s">
        <v>1653</v>
      </c>
      <c r="O166" s="549"/>
    </row>
    <row r="167" spans="1:15" ht="27" thickBot="1">
      <c r="A167" s="672" t="s">
        <v>1304</v>
      </c>
      <c r="B167" s="672" t="e">
        <f>VLOOKUP(A167,#REF!,3,0)</f>
        <v>#REF!</v>
      </c>
      <c r="C167" s="672" t="s">
        <v>1131</v>
      </c>
      <c r="D167" s="673" t="s">
        <v>1098</v>
      </c>
      <c r="E167" s="549"/>
      <c r="F167" s="549"/>
      <c r="G167" s="549"/>
      <c r="H167" s="549"/>
      <c r="I167" s="549"/>
      <c r="J167" s="549"/>
      <c r="K167" s="549"/>
      <c r="L167" s="564" t="s">
        <v>1654</v>
      </c>
      <c r="M167" s="563"/>
      <c r="N167" s="562" t="s">
        <v>1655</v>
      </c>
      <c r="O167" s="549"/>
    </row>
    <row r="168" spans="1:15" ht="27" thickBot="1">
      <c r="A168" s="672" t="s">
        <v>1305</v>
      </c>
      <c r="B168" s="672" t="e">
        <f>VLOOKUP(A168,#REF!,3,0)</f>
        <v>#REF!</v>
      </c>
      <c r="C168" s="672" t="s">
        <v>1097</v>
      </c>
      <c r="D168" s="673" t="s">
        <v>1098</v>
      </c>
      <c r="E168" s="549"/>
      <c r="F168" s="549"/>
      <c r="G168" s="549"/>
      <c r="H168" s="549"/>
      <c r="I168" s="549"/>
      <c r="J168" s="549"/>
      <c r="K168" s="549"/>
      <c r="L168" s="564" t="s">
        <v>1656</v>
      </c>
      <c r="M168" s="563"/>
      <c r="N168" s="562" t="s">
        <v>1657</v>
      </c>
      <c r="O168" s="549"/>
    </row>
    <row r="169" spans="1:15" ht="65.25" thickBot="1">
      <c r="A169" s="672" t="s">
        <v>1306</v>
      </c>
      <c r="B169" s="672" t="s">
        <v>1307</v>
      </c>
      <c r="C169" s="672" t="s">
        <v>1097</v>
      </c>
      <c r="D169" s="673" t="s">
        <v>1095</v>
      </c>
      <c r="E169" s="549"/>
      <c r="F169" s="549"/>
      <c r="G169" s="549"/>
      <c r="H169" s="549"/>
      <c r="I169" s="549"/>
      <c r="J169" s="549"/>
      <c r="K169" s="549"/>
      <c r="L169" s="564" t="s">
        <v>1658</v>
      </c>
      <c r="M169" s="563"/>
      <c r="N169" s="562" t="s">
        <v>1659</v>
      </c>
      <c r="O169" s="549"/>
    </row>
    <row r="170" spans="1:15" ht="65.25" thickBot="1">
      <c r="A170" s="556" t="s">
        <v>1308</v>
      </c>
      <c r="B170" s="672" t="s">
        <v>1309</v>
      </c>
      <c r="C170" s="672" t="s">
        <v>1097</v>
      </c>
      <c r="D170" s="673" t="s">
        <v>1125</v>
      </c>
      <c r="E170" s="549"/>
      <c r="F170" s="549"/>
      <c r="G170" s="549"/>
      <c r="H170" s="549"/>
      <c r="I170" s="549"/>
      <c r="J170" s="549"/>
      <c r="K170" s="549"/>
      <c r="L170" s="564" t="s">
        <v>1660</v>
      </c>
      <c r="M170" s="563"/>
      <c r="N170" s="562" t="s">
        <v>1661</v>
      </c>
      <c r="O170" s="549"/>
    </row>
    <row r="171" spans="1:15" ht="52.5" thickBot="1">
      <c r="A171" s="672" t="s">
        <v>1310</v>
      </c>
      <c r="B171" s="672" t="s">
        <v>1311</v>
      </c>
      <c r="C171" s="672" t="s">
        <v>1097</v>
      </c>
      <c r="D171" s="673" t="s">
        <v>1098</v>
      </c>
      <c r="E171" s="549"/>
      <c r="F171" s="549"/>
      <c r="G171" s="549"/>
      <c r="H171" s="549"/>
      <c r="I171" s="549"/>
      <c r="J171" s="549"/>
      <c r="K171" s="549"/>
      <c r="L171" s="564" t="s">
        <v>1662</v>
      </c>
      <c r="M171" s="563"/>
      <c r="N171" s="562" t="s">
        <v>1663</v>
      </c>
      <c r="O171" s="549"/>
    </row>
    <row r="172" spans="1:15" ht="52.5" thickBot="1">
      <c r="A172" s="672" t="s">
        <v>1312</v>
      </c>
      <c r="B172" s="672" t="s">
        <v>1313</v>
      </c>
      <c r="C172" s="672" t="s">
        <v>1097</v>
      </c>
      <c r="D172" s="673" t="s">
        <v>1098</v>
      </c>
      <c r="E172" s="549"/>
      <c r="F172" s="549"/>
      <c r="G172" s="549"/>
      <c r="H172" s="549"/>
      <c r="I172" s="549"/>
      <c r="J172" s="549"/>
      <c r="K172" s="549"/>
      <c r="L172" s="564" t="s">
        <v>1664</v>
      </c>
      <c r="M172" s="563"/>
      <c r="N172" s="562" t="s">
        <v>1665</v>
      </c>
      <c r="O172" s="549"/>
    </row>
    <row r="173" spans="1:15" ht="39.75" thickBot="1">
      <c r="A173" s="672" t="s">
        <v>1314</v>
      </c>
      <c r="B173" s="672" t="s">
        <v>1315</v>
      </c>
      <c r="C173" s="672" t="s">
        <v>1097</v>
      </c>
      <c r="D173" s="673" t="s">
        <v>1098</v>
      </c>
      <c r="E173" s="549"/>
      <c r="F173" s="549"/>
      <c r="G173" s="549"/>
      <c r="H173" s="549"/>
      <c r="I173" s="549"/>
      <c r="J173" s="549"/>
      <c r="K173" s="549"/>
      <c r="L173" s="564" t="s">
        <v>1666</v>
      </c>
      <c r="M173" s="563"/>
      <c r="N173" s="562" t="s">
        <v>1667</v>
      </c>
      <c r="O173" s="549"/>
    </row>
    <row r="174" spans="1:15" ht="52.5" thickBot="1">
      <c r="A174" s="672" t="s">
        <v>1316</v>
      </c>
      <c r="B174" s="672" t="s">
        <v>1317</v>
      </c>
      <c r="C174" s="672" t="s">
        <v>1097</v>
      </c>
      <c r="D174" s="673" t="s">
        <v>1098</v>
      </c>
      <c r="E174" s="549"/>
      <c r="F174" s="549"/>
      <c r="G174" s="549"/>
      <c r="H174" s="549"/>
      <c r="I174" s="549"/>
      <c r="J174" s="549"/>
      <c r="K174" s="549"/>
      <c r="L174" s="564" t="s">
        <v>1668</v>
      </c>
      <c r="M174" s="563"/>
      <c r="N174" s="562" t="s">
        <v>1669</v>
      </c>
      <c r="O174" s="549"/>
    </row>
    <row r="175" spans="1:15" ht="39.75" thickBot="1">
      <c r="A175" s="672" t="s">
        <v>1318</v>
      </c>
      <c r="B175" s="672" t="s">
        <v>1319</v>
      </c>
      <c r="C175" s="672" t="s">
        <v>1097</v>
      </c>
      <c r="D175" s="673" t="s">
        <v>1098</v>
      </c>
      <c r="E175" s="549"/>
      <c r="F175" s="549"/>
      <c r="G175" s="549"/>
      <c r="H175" s="549"/>
      <c r="I175" s="549"/>
      <c r="J175" s="549"/>
      <c r="K175" s="549"/>
      <c r="L175" s="564" t="s">
        <v>1670</v>
      </c>
      <c r="M175" s="563"/>
      <c r="N175" s="562" t="s">
        <v>1671</v>
      </c>
      <c r="O175" s="549"/>
    </row>
    <row r="176" spans="1:15" ht="27" thickBot="1">
      <c r="A176" s="672" t="s">
        <v>1320</v>
      </c>
      <c r="B176" s="672" t="s">
        <v>1321</v>
      </c>
      <c r="C176" s="672" t="s">
        <v>1097</v>
      </c>
      <c r="D176" s="673" t="s">
        <v>1098</v>
      </c>
      <c r="E176" s="549"/>
      <c r="F176" s="549"/>
      <c r="G176" s="549"/>
      <c r="H176" s="549"/>
      <c r="I176" s="549"/>
      <c r="J176" s="549"/>
      <c r="K176" s="549"/>
      <c r="L176" s="564" t="s">
        <v>1139</v>
      </c>
      <c r="M176" s="563"/>
      <c r="N176" s="562" t="s">
        <v>1672</v>
      </c>
      <c r="O176" s="549"/>
    </row>
    <row r="177" spans="1:15" ht="65.25" thickBot="1">
      <c r="A177" s="672" t="s">
        <v>1322</v>
      </c>
      <c r="B177" s="672" t="s">
        <v>1323</v>
      </c>
      <c r="C177" s="672" t="s">
        <v>1097</v>
      </c>
      <c r="D177" s="673" t="s">
        <v>1098</v>
      </c>
      <c r="E177" s="549"/>
      <c r="F177" s="549"/>
      <c r="G177" s="549"/>
      <c r="H177" s="549"/>
      <c r="I177" s="549"/>
      <c r="J177" s="549"/>
      <c r="K177" s="549"/>
      <c r="L177" s="564" t="s">
        <v>1238</v>
      </c>
      <c r="M177" s="563"/>
      <c r="N177" s="562" t="s">
        <v>1673</v>
      </c>
      <c r="O177" s="549"/>
    </row>
    <row r="178" spans="1:15" ht="52.5" thickBot="1">
      <c r="A178" s="672" t="s">
        <v>1324</v>
      </c>
      <c r="B178" s="672" t="e">
        <f>VLOOKUP(A178,#REF!,3,0)</f>
        <v>#REF!</v>
      </c>
      <c r="C178" s="672" t="s">
        <v>1097</v>
      </c>
      <c r="D178" s="673" t="s">
        <v>1095</v>
      </c>
      <c r="E178" s="549"/>
      <c r="F178" s="549"/>
      <c r="G178" s="549"/>
      <c r="H178" s="549"/>
      <c r="I178" s="549"/>
      <c r="J178" s="549"/>
      <c r="K178" s="549"/>
      <c r="L178" s="564" t="s">
        <v>1395</v>
      </c>
      <c r="M178" s="563"/>
      <c r="N178" s="562" t="s">
        <v>1674</v>
      </c>
      <c r="O178" s="549"/>
    </row>
    <row r="179" spans="1:15" ht="65.25" thickBot="1">
      <c r="A179" s="672" t="s">
        <v>1325</v>
      </c>
      <c r="B179" s="672" t="e">
        <f>VLOOKUP(A179,#REF!,3,0)</f>
        <v>#REF!</v>
      </c>
      <c r="C179" s="672" t="s">
        <v>1097</v>
      </c>
      <c r="D179" s="673" t="s">
        <v>1095</v>
      </c>
      <c r="E179" s="549"/>
      <c r="F179" s="549"/>
      <c r="G179" s="549"/>
      <c r="H179" s="549"/>
      <c r="I179" s="549"/>
      <c r="J179" s="549"/>
      <c r="K179" s="549"/>
      <c r="L179" s="564" t="s">
        <v>1675</v>
      </c>
      <c r="M179" s="563"/>
      <c r="N179" s="562" t="s">
        <v>1676</v>
      </c>
      <c r="O179" s="549"/>
    </row>
    <row r="180" spans="1:15" ht="39.75" thickBot="1">
      <c r="A180" s="672" t="s">
        <v>1326</v>
      </c>
      <c r="B180" s="672" t="e">
        <f>VLOOKUP(A180,#REF!,3,0)</f>
        <v>#REF!</v>
      </c>
      <c r="C180" s="672" t="s">
        <v>1097</v>
      </c>
      <c r="D180" s="673" t="s">
        <v>1095</v>
      </c>
      <c r="E180" s="549"/>
      <c r="F180" s="549"/>
      <c r="G180" s="549"/>
      <c r="H180" s="549"/>
      <c r="I180" s="549"/>
      <c r="J180" s="549"/>
      <c r="K180" s="549"/>
      <c r="L180" s="564" t="s">
        <v>1239</v>
      </c>
      <c r="M180" s="563"/>
      <c r="N180" s="562" t="s">
        <v>1677</v>
      </c>
      <c r="O180" s="549"/>
    </row>
    <row r="181" spans="1:15" ht="52.5" thickBot="1">
      <c r="A181" s="672" t="s">
        <v>1327</v>
      </c>
      <c r="B181" s="672" t="e">
        <f>VLOOKUP(A181,#REF!,3,0)</f>
        <v>#REF!</v>
      </c>
      <c r="C181" s="672" t="s">
        <v>1097</v>
      </c>
      <c r="D181" s="673" t="s">
        <v>1095</v>
      </c>
      <c r="E181" s="549"/>
      <c r="F181" s="549"/>
      <c r="G181" s="549"/>
      <c r="H181" s="549"/>
      <c r="I181" s="549"/>
      <c r="J181" s="549"/>
      <c r="K181" s="549"/>
      <c r="L181" s="564" t="s">
        <v>1240</v>
      </c>
      <c r="M181" s="563"/>
      <c r="N181" s="562" t="s">
        <v>1678</v>
      </c>
      <c r="O181" s="549"/>
    </row>
    <row r="182" spans="1:15" ht="52.5" thickBot="1">
      <c r="A182" s="672" t="s">
        <v>1328</v>
      </c>
      <c r="B182" s="672" t="e">
        <f>VLOOKUP(A182,#REF!,3,0)</f>
        <v>#REF!</v>
      </c>
      <c r="C182" s="672" t="s">
        <v>1097</v>
      </c>
      <c r="D182" s="673" t="s">
        <v>1095</v>
      </c>
      <c r="E182" s="549"/>
      <c r="F182" s="549"/>
      <c r="G182" s="549"/>
      <c r="H182" s="549"/>
      <c r="I182" s="549"/>
      <c r="J182" s="549"/>
      <c r="K182" s="549"/>
      <c r="L182" s="564" t="s">
        <v>1241</v>
      </c>
      <c r="M182" s="563"/>
      <c r="N182" s="562" t="s">
        <v>1679</v>
      </c>
      <c r="O182" s="549"/>
    </row>
    <row r="183" spans="1:15" ht="39.75" thickBot="1">
      <c r="A183" s="672" t="s">
        <v>1329</v>
      </c>
      <c r="B183" s="672" t="e">
        <f>VLOOKUP(A183,#REF!,3,0)</f>
        <v>#REF!</v>
      </c>
      <c r="C183" s="672" t="s">
        <v>1131</v>
      </c>
      <c r="D183" s="673" t="s">
        <v>1098</v>
      </c>
      <c r="E183" s="549"/>
      <c r="F183" s="549"/>
      <c r="G183" s="549"/>
      <c r="H183" s="549"/>
      <c r="I183" s="549"/>
      <c r="J183" s="549"/>
      <c r="K183" s="549"/>
      <c r="L183" s="564" t="s">
        <v>1399</v>
      </c>
      <c r="M183" s="563"/>
      <c r="N183" s="562" t="s">
        <v>1680</v>
      </c>
      <c r="O183" s="549"/>
    </row>
    <row r="184" spans="1:15" ht="27" thickBot="1">
      <c r="A184" s="672" t="s">
        <v>1330</v>
      </c>
      <c r="B184" s="672" t="e">
        <f>VLOOKUP(A184,#REF!,3,0)</f>
        <v>#REF!</v>
      </c>
      <c r="C184" s="672" t="s">
        <v>1131</v>
      </c>
      <c r="D184" s="673" t="s">
        <v>1098</v>
      </c>
      <c r="E184" s="549"/>
      <c r="F184" s="549"/>
      <c r="G184" s="549"/>
      <c r="H184" s="549"/>
      <c r="I184" s="549"/>
      <c r="J184" s="549"/>
      <c r="K184" s="549"/>
      <c r="L184" s="564" t="s">
        <v>1140</v>
      </c>
      <c r="M184" s="563"/>
      <c r="N184" s="562" t="s">
        <v>1681</v>
      </c>
      <c r="O184" s="549"/>
    </row>
    <row r="185" spans="1:15" ht="39.75" thickBot="1">
      <c r="A185" s="672" t="s">
        <v>1331</v>
      </c>
      <c r="B185" s="672" t="e">
        <f>VLOOKUP(A185,#REF!,3,0)</f>
        <v>#REF!</v>
      </c>
      <c r="C185" s="672" t="s">
        <v>1141</v>
      </c>
      <c r="D185" s="673" t="s">
        <v>1098</v>
      </c>
      <c r="E185" s="549"/>
      <c r="F185" s="549"/>
      <c r="G185" s="549"/>
      <c r="H185" s="549"/>
      <c r="I185" s="549"/>
      <c r="J185" s="549"/>
      <c r="K185" s="549"/>
      <c r="L185" s="564" t="s">
        <v>1142</v>
      </c>
      <c r="M185" s="563"/>
      <c r="N185" s="562" t="s">
        <v>1682</v>
      </c>
      <c r="O185" s="549"/>
    </row>
    <row r="186" spans="1:15" ht="27" thickBot="1">
      <c r="A186" s="672" t="s">
        <v>1332</v>
      </c>
      <c r="B186" s="672" t="e">
        <f>VLOOKUP(A186,#REF!,3,0)</f>
        <v>#REF!</v>
      </c>
      <c r="C186" s="672" t="s">
        <v>1141</v>
      </c>
      <c r="D186" s="553" t="s">
        <v>1333</v>
      </c>
      <c r="E186" s="549"/>
      <c r="F186" s="549"/>
      <c r="G186" s="549"/>
      <c r="H186" s="549"/>
      <c r="I186" s="549"/>
      <c r="J186" s="549"/>
      <c r="K186" s="549"/>
      <c r="L186" s="564" t="s">
        <v>1242</v>
      </c>
      <c r="M186" s="563"/>
      <c r="N186" s="562" t="s">
        <v>1683</v>
      </c>
      <c r="O186" s="549"/>
    </row>
    <row r="187" spans="1:15" ht="39.75" thickBot="1">
      <c r="A187" s="552" t="s">
        <v>1334</v>
      </c>
      <c r="B187" s="672" t="e">
        <f>VLOOKUP(A187,#REF!,3,0)</f>
        <v>#REF!</v>
      </c>
      <c r="C187" s="672" t="s">
        <v>1141</v>
      </c>
      <c r="D187" s="551" t="s">
        <v>1098</v>
      </c>
      <c r="E187" s="549"/>
      <c r="F187" s="549"/>
      <c r="G187" s="549"/>
      <c r="H187" s="549"/>
      <c r="I187" s="549"/>
      <c r="J187" s="549"/>
      <c r="K187" s="549"/>
      <c r="L187" s="564" t="s">
        <v>1331</v>
      </c>
      <c r="M187" s="563"/>
      <c r="N187" s="562" t="s">
        <v>1684</v>
      </c>
      <c r="O187" s="549"/>
    </row>
    <row r="188" spans="1:15" ht="39.75" thickBot="1">
      <c r="A188" s="556" t="s">
        <v>1335</v>
      </c>
      <c r="B188" s="672" t="e">
        <f>VLOOKUP(A188,#REF!,3,0)</f>
        <v>#REF!</v>
      </c>
      <c r="C188" s="672" t="s">
        <v>1097</v>
      </c>
      <c r="D188" s="673" t="s">
        <v>1098</v>
      </c>
      <c r="E188" s="549"/>
      <c r="F188" s="549"/>
      <c r="G188" s="549"/>
      <c r="H188" s="549"/>
      <c r="I188" s="549"/>
      <c r="J188" s="549"/>
      <c r="K188" s="549"/>
      <c r="L188" s="564" t="s">
        <v>1243</v>
      </c>
      <c r="M188" s="563"/>
      <c r="N188" s="562" t="s">
        <v>1685</v>
      </c>
      <c r="O188" s="549"/>
    </row>
    <row r="189" spans="1:15" ht="39.75" thickBot="1">
      <c r="A189" s="672" t="s">
        <v>1336</v>
      </c>
      <c r="B189" s="672" t="e">
        <f>VLOOKUP(A189,#REF!,3,0)</f>
        <v>#REF!</v>
      </c>
      <c r="C189" s="672" t="s">
        <v>1097</v>
      </c>
      <c r="D189" s="673" t="s">
        <v>1098</v>
      </c>
      <c r="E189" s="549"/>
      <c r="F189" s="549"/>
      <c r="G189" s="549"/>
      <c r="H189" s="549"/>
      <c r="I189" s="549"/>
      <c r="J189" s="549"/>
      <c r="K189" s="549"/>
      <c r="L189" s="564" t="s">
        <v>1332</v>
      </c>
      <c r="M189" s="563"/>
      <c r="N189" s="562" t="s">
        <v>1686</v>
      </c>
      <c r="O189" s="549"/>
    </row>
    <row r="190" spans="1:15" ht="52.5" thickBot="1">
      <c r="A190" s="672" t="s">
        <v>1337</v>
      </c>
      <c r="B190" s="672" t="e">
        <f>VLOOKUP(A190,#REF!,3,0)</f>
        <v>#REF!</v>
      </c>
      <c r="C190" s="672" t="s">
        <v>1147</v>
      </c>
      <c r="D190" s="673" t="s">
        <v>1098</v>
      </c>
      <c r="E190" s="549"/>
      <c r="F190" s="549"/>
      <c r="G190" s="549"/>
      <c r="H190" s="549"/>
      <c r="I190" s="549"/>
      <c r="J190" s="549"/>
      <c r="K190" s="549"/>
      <c r="L190" s="564" t="s">
        <v>1244</v>
      </c>
      <c r="M190" s="563"/>
      <c r="N190" s="562" t="s">
        <v>1687</v>
      </c>
      <c r="O190" s="549"/>
    </row>
    <row r="191" spans="1:15" ht="65.25" thickBot="1">
      <c r="A191" s="672" t="s">
        <v>1338</v>
      </c>
      <c r="B191" s="672" t="e">
        <f>VLOOKUP(A191,#REF!,3,0)</f>
        <v>#REF!</v>
      </c>
      <c r="C191" s="672" t="s">
        <v>1147</v>
      </c>
      <c r="D191" s="673" t="s">
        <v>1098</v>
      </c>
      <c r="E191" s="549"/>
      <c r="F191" s="549"/>
      <c r="G191" s="549"/>
      <c r="H191" s="549"/>
      <c r="I191" s="549"/>
      <c r="J191" s="549"/>
      <c r="K191" s="549"/>
      <c r="L191" s="564" t="s">
        <v>1400</v>
      </c>
      <c r="M191" s="563"/>
      <c r="N191" s="562" t="s">
        <v>1688</v>
      </c>
      <c r="O191" s="549"/>
    </row>
    <row r="192" spans="1:15" ht="39.75" thickBot="1">
      <c r="A192" s="672" t="s">
        <v>1339</v>
      </c>
      <c r="B192" s="672" t="e">
        <f>VLOOKUP(A192,#REF!,3,0)</f>
        <v>#REF!</v>
      </c>
      <c r="C192" s="672" t="s">
        <v>1147</v>
      </c>
      <c r="D192" s="673" t="s">
        <v>1095</v>
      </c>
      <c r="E192" s="549"/>
      <c r="F192" s="549"/>
      <c r="G192" s="549"/>
      <c r="H192" s="549"/>
      <c r="I192" s="549"/>
      <c r="J192" s="549"/>
      <c r="K192" s="549"/>
      <c r="L192" s="564" t="s">
        <v>1689</v>
      </c>
      <c r="M192" s="563"/>
      <c r="N192" s="562" t="s">
        <v>1690</v>
      </c>
      <c r="O192" s="549"/>
    </row>
    <row r="193" spans="1:15" ht="39.75" thickBot="1">
      <c r="A193" s="672" t="s">
        <v>1340</v>
      </c>
      <c r="B193" s="672" t="s">
        <v>1341</v>
      </c>
      <c r="C193" s="672" t="s">
        <v>1147</v>
      </c>
      <c r="D193" s="673" t="s">
        <v>1148</v>
      </c>
      <c r="E193" s="549"/>
      <c r="F193" s="549"/>
      <c r="G193" s="549"/>
      <c r="H193" s="549"/>
      <c r="I193" s="549"/>
      <c r="J193" s="549"/>
      <c r="K193" s="549"/>
      <c r="L193" s="564" t="s">
        <v>1334</v>
      </c>
      <c r="M193" s="563"/>
      <c r="N193" s="562" t="s">
        <v>1691</v>
      </c>
      <c r="O193" s="549"/>
    </row>
    <row r="194" spans="1:15" ht="27" thickBot="1">
      <c r="A194" s="672" t="s">
        <v>1342</v>
      </c>
      <c r="B194" s="672" t="e">
        <f>VLOOKUP(A194,#REF!,3,0)</f>
        <v>#REF!</v>
      </c>
      <c r="C194" s="672" t="s">
        <v>1131</v>
      </c>
      <c r="D194" s="673" t="s">
        <v>1098</v>
      </c>
      <c r="E194" s="549"/>
      <c r="F194" s="549"/>
      <c r="G194" s="549"/>
      <c r="H194" s="549"/>
      <c r="I194" s="549"/>
      <c r="J194" s="549"/>
      <c r="K194" s="549"/>
      <c r="L194" s="564" t="s">
        <v>1245</v>
      </c>
      <c r="M194" s="563"/>
      <c r="N194" s="562" t="s">
        <v>1692</v>
      </c>
      <c r="O194" s="549"/>
    </row>
    <row r="195" spans="1:15" ht="39.75" thickBot="1">
      <c r="A195" s="672" t="s">
        <v>1343</v>
      </c>
      <c r="B195" s="672" t="s">
        <v>1344</v>
      </c>
      <c r="C195" s="672" t="s">
        <v>1094</v>
      </c>
      <c r="D195" s="672" t="s">
        <v>1095</v>
      </c>
      <c r="E195" s="549"/>
      <c r="F195" s="549"/>
      <c r="G195" s="549"/>
      <c r="H195" s="549"/>
      <c r="I195" s="549"/>
      <c r="J195" s="549"/>
      <c r="K195" s="549"/>
      <c r="L195" s="564" t="s">
        <v>1401</v>
      </c>
      <c r="M195" s="563"/>
      <c r="N195" s="562" t="s">
        <v>1693</v>
      </c>
      <c r="O195" s="549"/>
    </row>
    <row r="196" spans="1:15" ht="17.25" customHeight="1" thickBot="1">
      <c r="A196" s="672" t="s">
        <v>1345</v>
      </c>
      <c r="B196" s="672" t="e">
        <f>VLOOKUP(A196,#REF!,3,0)</f>
        <v>#REF!</v>
      </c>
      <c r="C196" s="672" t="s">
        <v>1094</v>
      </c>
      <c r="D196" s="672" t="s">
        <v>1098</v>
      </c>
      <c r="E196" s="549"/>
      <c r="F196" s="549"/>
      <c r="G196" s="549"/>
      <c r="H196" s="549"/>
      <c r="I196" s="549"/>
      <c r="J196" s="549"/>
      <c r="K196" s="549"/>
      <c r="L196" s="564" t="s">
        <v>1143</v>
      </c>
      <c r="M196" s="563"/>
      <c r="N196" s="562" t="s">
        <v>1694</v>
      </c>
      <c r="O196" s="549"/>
    </row>
    <row r="197" spans="1:15" ht="52.5" thickBot="1">
      <c r="A197" s="552" t="s">
        <v>1346</v>
      </c>
      <c r="B197" s="672" t="e">
        <f>VLOOKUP(A197,#REF!,3,0)</f>
        <v>#REF!</v>
      </c>
      <c r="C197" s="672" t="s">
        <v>1154</v>
      </c>
      <c r="D197" s="552" t="s">
        <v>1347</v>
      </c>
      <c r="E197" s="549"/>
      <c r="F197" s="549"/>
      <c r="G197" s="549"/>
      <c r="H197" s="549"/>
      <c r="I197" s="549"/>
      <c r="J197" s="549"/>
      <c r="K197" s="549"/>
      <c r="L197" s="564" t="s">
        <v>1144</v>
      </c>
      <c r="M197" s="563"/>
      <c r="N197" s="562" t="s">
        <v>1695</v>
      </c>
      <c r="O197" s="549"/>
    </row>
    <row r="198" spans="1:15" ht="52.5" thickBot="1">
      <c r="A198" s="552" t="s">
        <v>1348</v>
      </c>
      <c r="B198" s="672" t="e">
        <f>VLOOKUP(A198,#REF!,3,0)</f>
        <v>#REF!</v>
      </c>
      <c r="C198" s="672" t="s">
        <v>1154</v>
      </c>
      <c r="D198" s="552" t="s">
        <v>1347</v>
      </c>
      <c r="E198" s="549"/>
      <c r="F198" s="549"/>
      <c r="G198" s="549"/>
      <c r="H198" s="549"/>
      <c r="I198" s="549"/>
      <c r="J198" s="549"/>
      <c r="K198" s="549"/>
      <c r="L198" s="564" t="s">
        <v>1246</v>
      </c>
      <c r="M198" s="563"/>
      <c r="N198" s="562" t="s">
        <v>1696</v>
      </c>
      <c r="O198" s="549"/>
    </row>
    <row r="199" spans="1:15" ht="39.75" thickBot="1">
      <c r="A199" s="672" t="s">
        <v>1349</v>
      </c>
      <c r="B199" s="672" t="e">
        <f>VLOOKUP(A199,#REF!,3,0)</f>
        <v>#REF!</v>
      </c>
      <c r="C199" s="672" t="s">
        <v>1154</v>
      </c>
      <c r="D199" s="672" t="s">
        <v>1350</v>
      </c>
      <c r="K199" s="549"/>
      <c r="L199" s="564" t="s">
        <v>1404</v>
      </c>
      <c r="M199" s="563"/>
      <c r="N199" s="562" t="s">
        <v>1697</v>
      </c>
      <c r="O199" s="549"/>
    </row>
    <row r="200" spans="1:15" ht="39.75" thickBot="1">
      <c r="A200" s="672" t="s">
        <v>1351</v>
      </c>
      <c r="B200" s="672" t="e">
        <f>VLOOKUP(A200,#REF!,3,0)</f>
        <v>#REF!</v>
      </c>
      <c r="C200" s="672" t="s">
        <v>1154</v>
      </c>
      <c r="D200" s="672" t="s">
        <v>1098</v>
      </c>
      <c r="K200" s="549"/>
      <c r="L200" s="564" t="s">
        <v>1335</v>
      </c>
      <c r="M200" s="563"/>
      <c r="N200" s="562" t="s">
        <v>1698</v>
      </c>
      <c r="O200" s="549"/>
    </row>
    <row r="201" spans="1:15" ht="27" thickBot="1">
      <c r="A201" s="552" t="s">
        <v>1352</v>
      </c>
      <c r="B201" s="672" t="e">
        <f>VLOOKUP(A201,#REF!,3,0)</f>
        <v>#REF!</v>
      </c>
      <c r="C201" s="672" t="s">
        <v>1154</v>
      </c>
      <c r="D201" s="552" t="s">
        <v>1098</v>
      </c>
      <c r="K201" s="549"/>
      <c r="L201" s="564" t="s">
        <v>1247</v>
      </c>
      <c r="M201" s="563"/>
      <c r="N201" s="562" t="s">
        <v>1699</v>
      </c>
      <c r="O201" s="549"/>
    </row>
    <row r="202" spans="1:15" ht="27" thickBot="1">
      <c r="A202" s="552" t="s">
        <v>1353</v>
      </c>
      <c r="B202" s="672" t="e">
        <f>VLOOKUP(A202,#REF!,3,0)</f>
        <v>#REF!</v>
      </c>
      <c r="C202" s="672" t="s">
        <v>1131</v>
      </c>
      <c r="D202" s="552" t="s">
        <v>1098</v>
      </c>
      <c r="K202" s="549"/>
      <c r="L202" s="564" t="s">
        <v>1336</v>
      </c>
      <c r="M202" s="563"/>
      <c r="N202" s="562" t="s">
        <v>1700</v>
      </c>
      <c r="O202" s="549"/>
    </row>
    <row r="203" spans="1:15" ht="52.5" thickBot="1">
      <c r="A203" s="672" t="s">
        <v>1354</v>
      </c>
      <c r="B203" s="672" t="e">
        <f>VLOOKUP(A203,#REF!,3,0)</f>
        <v>#REF!</v>
      </c>
      <c r="C203" s="672" t="s">
        <v>1097</v>
      </c>
      <c r="D203" s="672" t="s">
        <v>1095</v>
      </c>
      <c r="K203" s="549"/>
      <c r="L203" s="564" t="s">
        <v>1701</v>
      </c>
      <c r="M203" s="563"/>
      <c r="N203" s="562" t="s">
        <v>1702</v>
      </c>
      <c r="O203" s="549"/>
    </row>
    <row r="204" spans="1:15" ht="39.75" thickBot="1">
      <c r="A204" s="672" t="s">
        <v>1355</v>
      </c>
      <c r="B204" s="672" t="e">
        <f>VLOOKUP(A204,#REF!,3,0)</f>
        <v>#REF!</v>
      </c>
      <c r="C204" s="672" t="s">
        <v>1097</v>
      </c>
      <c r="D204" s="672" t="s">
        <v>1095</v>
      </c>
      <c r="K204" s="549"/>
      <c r="L204" s="564" t="s">
        <v>1337</v>
      </c>
      <c r="M204" s="563"/>
      <c r="N204" s="562" t="s">
        <v>1703</v>
      </c>
      <c r="O204" s="549"/>
    </row>
    <row r="205" spans="1:15" ht="39.75" thickBot="1">
      <c r="A205" s="672" t="s">
        <v>1356</v>
      </c>
      <c r="B205" s="672" t="e">
        <f>VLOOKUP(A205,#REF!,3,0)</f>
        <v>#REF!</v>
      </c>
      <c r="C205" s="672" t="s">
        <v>1097</v>
      </c>
      <c r="D205" s="672" t="s">
        <v>1095</v>
      </c>
      <c r="K205" s="549"/>
      <c r="L205" s="564" t="s">
        <v>1338</v>
      </c>
      <c r="M205" s="563"/>
      <c r="N205" s="562" t="s">
        <v>1704</v>
      </c>
      <c r="O205" s="549"/>
    </row>
    <row r="206" spans="1:15" ht="52.5" thickBot="1">
      <c r="A206" s="672" t="s">
        <v>1357</v>
      </c>
      <c r="B206" s="672" t="e">
        <f>VLOOKUP(A206,#REF!,3,0)</f>
        <v>#REF!</v>
      </c>
      <c r="C206" s="672" t="s">
        <v>1162</v>
      </c>
      <c r="D206" s="672" t="s">
        <v>1135</v>
      </c>
      <c r="K206" s="549"/>
      <c r="L206" s="564" t="s">
        <v>1405</v>
      </c>
      <c r="M206" s="563"/>
      <c r="N206" s="562" t="s">
        <v>1705</v>
      </c>
      <c r="O206" s="549"/>
    </row>
    <row r="207" spans="1:15" ht="39.75" thickBot="1">
      <c r="A207" s="552" t="s">
        <v>1358</v>
      </c>
      <c r="B207" s="672" t="s">
        <v>1359</v>
      </c>
      <c r="C207" s="672" t="s">
        <v>1162</v>
      </c>
      <c r="D207" s="672" t="s">
        <v>1135</v>
      </c>
      <c r="K207" s="549"/>
      <c r="L207" s="564" t="s">
        <v>1406</v>
      </c>
      <c r="M207" s="563"/>
      <c r="N207" s="562" t="s">
        <v>1706</v>
      </c>
      <c r="O207" s="549"/>
    </row>
    <row r="208" spans="1:15" ht="39.75" thickBot="1">
      <c r="A208" s="552" t="s">
        <v>1360</v>
      </c>
      <c r="B208" s="672" t="s">
        <v>1361</v>
      </c>
      <c r="C208" s="672" t="s">
        <v>1131</v>
      </c>
      <c r="D208" s="552" t="s">
        <v>1095</v>
      </c>
      <c r="K208" s="549"/>
      <c r="L208" s="564" t="s">
        <v>1248</v>
      </c>
      <c r="M208" s="563"/>
      <c r="N208" s="562" t="s">
        <v>1707</v>
      </c>
      <c r="O208" s="549"/>
    </row>
    <row r="209" spans="1:15" ht="39.75" thickBot="1">
      <c r="A209" s="672"/>
      <c r="B209" s="672"/>
      <c r="C209" s="672"/>
      <c r="D209" s="672"/>
      <c r="K209" s="549"/>
      <c r="L209" s="564" t="s">
        <v>1339</v>
      </c>
      <c r="M209" s="563"/>
      <c r="N209" s="562" t="s">
        <v>1708</v>
      </c>
      <c r="O209" s="549"/>
    </row>
    <row r="210" spans="1:15" ht="53.25" thickBot="1">
      <c r="A210" s="1356" t="s">
        <v>1362</v>
      </c>
      <c r="B210" s="1356"/>
      <c r="C210" s="1356"/>
      <c r="D210" s="672"/>
      <c r="E210" s="549"/>
      <c r="K210" s="549"/>
      <c r="L210" s="564" t="s">
        <v>1709</v>
      </c>
      <c r="M210" s="563"/>
      <c r="N210" s="562" t="s">
        <v>1710</v>
      </c>
      <c r="O210" s="549"/>
    </row>
    <row r="211" spans="1:15" ht="27" thickBot="1">
      <c r="A211" s="552" t="s">
        <v>1090</v>
      </c>
      <c r="B211" s="552" t="s">
        <v>1090</v>
      </c>
      <c r="C211" s="552" t="s">
        <v>1091</v>
      </c>
      <c r="D211" s="552" t="s">
        <v>1092</v>
      </c>
      <c r="E211" s="549"/>
      <c r="K211" s="549"/>
      <c r="L211" s="564" t="s">
        <v>1711</v>
      </c>
      <c r="M211" s="563"/>
      <c r="N211" s="562" t="s">
        <v>1712</v>
      </c>
      <c r="O211" s="549"/>
    </row>
    <row r="212" spans="1:15" ht="39.75" thickBot="1">
      <c r="A212" s="672" t="s">
        <v>1363</v>
      </c>
      <c r="B212" s="672" t="e">
        <f>VLOOKUP(A212,#REF!,3,0)</f>
        <v>#REF!</v>
      </c>
      <c r="C212" s="672" t="s">
        <v>1097</v>
      </c>
      <c r="D212" s="672" t="s">
        <v>1095</v>
      </c>
      <c r="E212" s="549"/>
      <c r="K212" s="549"/>
      <c r="L212" s="564" t="s">
        <v>1251</v>
      </c>
      <c r="M212" s="563"/>
      <c r="N212" s="562" t="s">
        <v>1713</v>
      </c>
      <c r="O212" s="549"/>
    </row>
    <row r="213" spans="1:15" ht="39.75" thickBot="1">
      <c r="A213" s="672" t="s">
        <v>1364</v>
      </c>
      <c r="B213" s="672" t="e">
        <f>VLOOKUP(A213,#REF!,3,0)</f>
        <v>#REF!</v>
      </c>
      <c r="C213" s="672" t="s">
        <v>1094</v>
      </c>
      <c r="D213" s="672" t="s">
        <v>1098</v>
      </c>
      <c r="E213" s="549"/>
      <c r="K213" s="549"/>
      <c r="L213" s="564" t="s">
        <v>1714</v>
      </c>
      <c r="M213" s="563"/>
      <c r="N213" s="562" t="s">
        <v>1715</v>
      </c>
      <c r="O213" s="549"/>
    </row>
    <row r="214" spans="1:15" ht="27" thickBot="1">
      <c r="A214" s="672" t="s">
        <v>1365</v>
      </c>
      <c r="B214" s="672" t="s">
        <v>1366</v>
      </c>
      <c r="C214" s="672" t="s">
        <v>1094</v>
      </c>
      <c r="D214" s="672" t="s">
        <v>1095</v>
      </c>
      <c r="E214" s="549"/>
      <c r="K214" s="549"/>
      <c r="L214" s="564" t="s">
        <v>1407</v>
      </c>
      <c r="M214" s="563"/>
      <c r="N214" s="562" t="s">
        <v>1716</v>
      </c>
      <c r="O214" s="549"/>
    </row>
    <row r="215" spans="1:15" ht="27" thickBot="1">
      <c r="A215" s="555" t="s">
        <v>1367</v>
      </c>
      <c r="B215" s="672" t="e">
        <f>VLOOKUP(A215,#REF!,3,0)</f>
        <v>#REF!</v>
      </c>
      <c r="C215" s="672" t="s">
        <v>1097</v>
      </c>
      <c r="D215" s="672" t="s">
        <v>1098</v>
      </c>
      <c r="E215" s="549"/>
      <c r="K215" s="549"/>
      <c r="L215" s="564" t="s">
        <v>1342</v>
      </c>
      <c r="M215" s="563"/>
      <c r="N215" s="562" t="s">
        <v>1717</v>
      </c>
      <c r="O215" s="549"/>
    </row>
    <row r="216" spans="1:15" ht="27" thickBot="1">
      <c r="A216" s="555" t="s">
        <v>1368</v>
      </c>
      <c r="B216" s="672" t="e">
        <f>VLOOKUP(A216,#REF!,3,0)</f>
        <v>#REF!</v>
      </c>
      <c r="C216" s="672" t="s">
        <v>1097</v>
      </c>
      <c r="D216" s="672" t="s">
        <v>1098</v>
      </c>
      <c r="E216" s="549"/>
      <c r="K216" s="549"/>
      <c r="L216" s="564" t="s">
        <v>1718</v>
      </c>
      <c r="M216" s="563"/>
      <c r="N216" s="562" t="s">
        <v>1719</v>
      </c>
      <c r="O216" s="549"/>
    </row>
    <row r="217" spans="1:15" ht="27" thickBot="1">
      <c r="A217" s="672" t="s">
        <v>1369</v>
      </c>
      <c r="B217" s="672" t="e">
        <f>VLOOKUP(A217,#REF!,3,0)</f>
        <v>#REF!</v>
      </c>
      <c r="C217" s="672" t="s">
        <v>1097</v>
      </c>
      <c r="D217" s="672" t="s">
        <v>1098</v>
      </c>
      <c r="E217" s="549"/>
      <c r="K217" s="549"/>
      <c r="L217" s="564" t="s">
        <v>1720</v>
      </c>
      <c r="M217" s="563"/>
      <c r="N217" s="562" t="s">
        <v>1721</v>
      </c>
      <c r="O217" s="549"/>
    </row>
    <row r="218" spans="1:15" ht="27" thickBot="1">
      <c r="A218" s="672" t="s">
        <v>1370</v>
      </c>
      <c r="B218" s="672" t="s">
        <v>1371</v>
      </c>
      <c r="C218" s="672" t="s">
        <v>1097</v>
      </c>
      <c r="D218" s="672" t="s">
        <v>1098</v>
      </c>
      <c r="E218" s="549"/>
      <c r="K218" s="549"/>
      <c r="L218" s="564" t="s">
        <v>1149</v>
      </c>
      <c r="M218" s="563"/>
      <c r="N218" s="562" t="s">
        <v>1722</v>
      </c>
      <c r="O218" s="549"/>
    </row>
    <row r="219" spans="1:15" ht="52.5" thickBot="1">
      <c r="A219" s="672" t="s">
        <v>1372</v>
      </c>
      <c r="B219" s="672" t="e">
        <f>VLOOKUP(A219,#REF!,3,0)</f>
        <v>#REF!</v>
      </c>
      <c r="C219" s="672" t="s">
        <v>1097</v>
      </c>
      <c r="D219" s="672" t="s">
        <v>1095</v>
      </c>
      <c r="E219" s="549"/>
      <c r="K219" s="549"/>
      <c r="L219" s="564" t="s">
        <v>1252</v>
      </c>
      <c r="M219" s="563"/>
      <c r="N219" s="562" t="s">
        <v>1723</v>
      </c>
      <c r="O219" s="549"/>
    </row>
    <row r="220" spans="1:15" ht="39.75" thickBot="1">
      <c r="A220" s="672" t="s">
        <v>1373</v>
      </c>
      <c r="B220" s="672" t="e">
        <f>VLOOKUP(A220,#REF!,3,0)</f>
        <v>#REF!</v>
      </c>
      <c r="C220" s="672" t="s">
        <v>1097</v>
      </c>
      <c r="D220" s="672" t="s">
        <v>1095</v>
      </c>
      <c r="E220" s="549"/>
      <c r="K220" s="549"/>
      <c r="L220" s="564" t="s">
        <v>1152</v>
      </c>
      <c r="M220" s="563"/>
      <c r="N220" s="562" t="s">
        <v>1724</v>
      </c>
      <c r="O220" s="549"/>
    </row>
    <row r="221" spans="1:15" ht="39.75" thickBot="1">
      <c r="A221" s="672" t="s">
        <v>1374</v>
      </c>
      <c r="B221" s="672" t="e">
        <f>VLOOKUP(A221,#REF!,3,0)</f>
        <v>#REF!</v>
      </c>
      <c r="C221" s="549" t="s">
        <v>1131</v>
      </c>
      <c r="D221" s="672" t="s">
        <v>1098</v>
      </c>
      <c r="E221" s="549"/>
      <c r="K221" s="549"/>
      <c r="L221" s="564" t="s">
        <v>1725</v>
      </c>
      <c r="M221" s="563"/>
      <c r="N221" s="562" t="s">
        <v>1726</v>
      </c>
      <c r="O221" s="549"/>
    </row>
    <row r="222" spans="1:15" ht="39.75" thickBot="1">
      <c r="A222" s="552" t="s">
        <v>1375</v>
      </c>
      <c r="B222" s="672" t="e">
        <f>VLOOKUP(A222,#REF!,3,0)</f>
        <v>#REF!</v>
      </c>
      <c r="C222" s="672" t="s">
        <v>1094</v>
      </c>
      <c r="D222" s="552" t="s">
        <v>1098</v>
      </c>
      <c r="E222" s="549"/>
      <c r="K222" s="549"/>
      <c r="L222" s="564" t="s">
        <v>1727</v>
      </c>
      <c r="M222" s="563"/>
      <c r="N222" s="562" t="s">
        <v>1728</v>
      </c>
      <c r="O222" s="549"/>
    </row>
    <row r="223" spans="1:15" ht="39.75" thickBot="1">
      <c r="A223" s="554" t="s">
        <v>1376</v>
      </c>
      <c r="B223" s="672" t="e">
        <f>VLOOKUP(A223,#REF!,3,0)</f>
        <v>#REF!</v>
      </c>
      <c r="C223" s="549" t="s">
        <v>1131</v>
      </c>
      <c r="D223" s="549" t="s">
        <v>1377</v>
      </c>
      <c r="E223" s="549"/>
      <c r="K223" s="549"/>
      <c r="L223" s="564" t="s">
        <v>1345</v>
      </c>
      <c r="M223" s="563"/>
      <c r="N223" s="562" t="s">
        <v>1729</v>
      </c>
      <c r="O223" s="549"/>
    </row>
    <row r="224" spans="1:15" ht="39.75" thickBot="1">
      <c r="A224" s="554" t="s">
        <v>1378</v>
      </c>
      <c r="B224" s="672" t="e">
        <f>VLOOKUP(A224,#REF!,3,0)</f>
        <v>#REF!</v>
      </c>
      <c r="C224" s="549" t="s">
        <v>1131</v>
      </c>
      <c r="D224" s="549" t="s">
        <v>1379</v>
      </c>
      <c r="E224" s="549"/>
      <c r="K224" s="549"/>
      <c r="L224" s="564" t="s">
        <v>1408</v>
      </c>
      <c r="M224" s="563"/>
      <c r="N224" s="562" t="s">
        <v>1730</v>
      </c>
      <c r="O224" s="549"/>
    </row>
    <row r="225" spans="1:15" ht="39.75" thickBot="1">
      <c r="A225" s="554" t="s">
        <v>1380</v>
      </c>
      <c r="B225" s="672" t="s">
        <v>1381</v>
      </c>
      <c r="C225" s="549" t="s">
        <v>1097</v>
      </c>
      <c r="D225" s="549" t="s">
        <v>1095</v>
      </c>
      <c r="E225" s="549"/>
      <c r="K225" s="549"/>
      <c r="L225" s="564" t="s">
        <v>1255</v>
      </c>
      <c r="M225" s="563"/>
      <c r="N225" s="562" t="s">
        <v>1731</v>
      </c>
      <c r="O225" s="549"/>
    </row>
    <row r="226" spans="1:15" ht="27" thickBot="1">
      <c r="A226" s="554" t="s">
        <v>1382</v>
      </c>
      <c r="B226" s="672" t="s">
        <v>1383</v>
      </c>
      <c r="C226" s="549" t="s">
        <v>1097</v>
      </c>
      <c r="D226" s="549" t="s">
        <v>1125</v>
      </c>
      <c r="E226" s="549"/>
      <c r="K226" s="549"/>
      <c r="L226" s="564" t="s">
        <v>1346</v>
      </c>
      <c r="M226" s="563"/>
      <c r="N226" s="562" t="s">
        <v>1732</v>
      </c>
      <c r="O226" s="549"/>
    </row>
    <row r="227" spans="1:15" ht="27" thickBot="1">
      <c r="A227" s="672" t="s">
        <v>1384</v>
      </c>
      <c r="B227" s="672" t="s">
        <v>1385</v>
      </c>
      <c r="C227" s="549" t="s">
        <v>1097</v>
      </c>
      <c r="D227" s="549" t="s">
        <v>1098</v>
      </c>
      <c r="E227" s="549"/>
      <c r="K227" s="549"/>
      <c r="L227" s="564" t="s">
        <v>1348</v>
      </c>
      <c r="M227" s="563"/>
      <c r="N227" s="562" t="s">
        <v>1733</v>
      </c>
      <c r="O227" s="549"/>
    </row>
    <row r="228" spans="1:15" ht="27" thickBot="1">
      <c r="A228" s="672" t="s">
        <v>1386</v>
      </c>
      <c r="B228" s="672" t="s">
        <v>1387</v>
      </c>
      <c r="C228" s="549" t="s">
        <v>1097</v>
      </c>
      <c r="D228" s="549" t="s">
        <v>1098</v>
      </c>
      <c r="E228" s="549"/>
      <c r="K228" s="549"/>
      <c r="L228" s="564" t="s">
        <v>1257</v>
      </c>
      <c r="M228" s="563"/>
      <c r="N228" s="562" t="s">
        <v>1734</v>
      </c>
      <c r="O228" s="549"/>
    </row>
    <row r="229" spans="1:15" ht="27" thickBot="1">
      <c r="A229" s="672" t="s">
        <v>1388</v>
      </c>
      <c r="B229" s="672" t="s">
        <v>1389</v>
      </c>
      <c r="C229" s="549" t="s">
        <v>1097</v>
      </c>
      <c r="D229" s="549" t="s">
        <v>1098</v>
      </c>
      <c r="E229" s="549"/>
      <c r="K229" s="549"/>
      <c r="L229" s="564" t="s">
        <v>1349</v>
      </c>
      <c r="M229" s="563"/>
      <c r="N229" s="562" t="s">
        <v>1735</v>
      </c>
      <c r="O229" s="549"/>
    </row>
    <row r="230" spans="1:15" ht="27" thickBot="1">
      <c r="A230" s="554" t="s">
        <v>1390</v>
      </c>
      <c r="B230" s="672" t="e">
        <f>VLOOKUP(A230,#REF!,3,0)</f>
        <v>#REF!</v>
      </c>
      <c r="C230" s="549" t="s">
        <v>1097</v>
      </c>
      <c r="D230" s="549" t="s">
        <v>1095</v>
      </c>
      <c r="E230" s="549"/>
      <c r="K230" s="549"/>
      <c r="L230" s="564" t="s">
        <v>1351</v>
      </c>
      <c r="M230" s="563"/>
      <c r="N230" s="562" t="s">
        <v>1736</v>
      </c>
      <c r="O230" s="549"/>
    </row>
    <row r="231" spans="1:15" ht="52.5" thickBot="1">
      <c r="A231" s="554" t="s">
        <v>1391</v>
      </c>
      <c r="B231" s="672" t="e">
        <f>VLOOKUP(A231,#REF!,3,0)</f>
        <v>#REF!</v>
      </c>
      <c r="C231" s="549" t="s">
        <v>1131</v>
      </c>
      <c r="D231" s="549" t="s">
        <v>1098</v>
      </c>
      <c r="E231" s="549"/>
      <c r="K231" s="549"/>
      <c r="L231" s="564" t="s">
        <v>1259</v>
      </c>
      <c r="M231" s="563"/>
      <c r="N231" s="562" t="s">
        <v>1737</v>
      </c>
      <c r="O231" s="549"/>
    </row>
    <row r="232" spans="1:15" ht="27" thickBot="1">
      <c r="A232" s="549" t="s">
        <v>1392</v>
      </c>
      <c r="B232" s="672" t="e">
        <f>VLOOKUP(A232,#REF!,3,0)</f>
        <v>#REF!</v>
      </c>
      <c r="C232" s="672" t="s">
        <v>1094</v>
      </c>
      <c r="D232" s="673" t="s">
        <v>1098</v>
      </c>
      <c r="F232" s="549"/>
      <c r="K232" s="549"/>
      <c r="L232" s="564" t="s">
        <v>1153</v>
      </c>
      <c r="M232" s="563"/>
      <c r="N232" s="562" t="s">
        <v>1738</v>
      </c>
      <c r="O232" s="549"/>
    </row>
    <row r="233" spans="1:15" ht="27" thickBot="1">
      <c r="A233" s="549" t="s">
        <v>1393</v>
      </c>
      <c r="B233" s="549" t="s">
        <v>1394</v>
      </c>
      <c r="C233" s="552" t="s">
        <v>1141</v>
      </c>
      <c r="D233" s="551" t="s">
        <v>1098</v>
      </c>
      <c r="E233" s="549"/>
      <c r="F233" s="549"/>
      <c r="K233" s="549"/>
      <c r="L233" s="564" t="s">
        <v>1409</v>
      </c>
      <c r="M233" s="563"/>
      <c r="N233" s="562" t="s">
        <v>1739</v>
      </c>
      <c r="O233" s="549"/>
    </row>
    <row r="234" spans="1:15" ht="39.75" thickBot="1">
      <c r="A234" s="672" t="s">
        <v>1395</v>
      </c>
      <c r="B234" s="672" t="e">
        <f>VLOOKUP(A234,#REF!,3,0)</f>
        <v>#REF!</v>
      </c>
      <c r="C234" s="552" t="s">
        <v>1141</v>
      </c>
      <c r="D234" s="551" t="s">
        <v>1098</v>
      </c>
      <c r="E234" s="549"/>
      <c r="F234" s="549"/>
      <c r="G234" s="549"/>
      <c r="H234" s="549"/>
      <c r="I234" s="549"/>
      <c r="J234" s="549"/>
      <c r="K234" s="549"/>
      <c r="L234" s="564" t="s">
        <v>1156</v>
      </c>
      <c r="M234" s="563"/>
      <c r="N234" s="562" t="s">
        <v>1740</v>
      </c>
      <c r="O234" s="549"/>
    </row>
    <row r="235" spans="1:15" ht="52.5" thickBot="1">
      <c r="A235" s="549" t="s">
        <v>1393</v>
      </c>
      <c r="B235" s="549" t="s">
        <v>1396</v>
      </c>
      <c r="C235" s="552" t="s">
        <v>1141</v>
      </c>
      <c r="D235" s="551" t="s">
        <v>1098</v>
      </c>
      <c r="E235" s="549"/>
      <c r="F235" s="549"/>
      <c r="G235" s="549"/>
      <c r="H235" s="549"/>
      <c r="I235" s="549"/>
      <c r="J235" s="549"/>
      <c r="K235" s="549"/>
      <c r="L235" s="564" t="s">
        <v>1260</v>
      </c>
      <c r="M235" s="563"/>
      <c r="N235" s="562" t="s">
        <v>1741</v>
      </c>
      <c r="O235" s="549"/>
    </row>
    <row r="236" spans="1:15" ht="52.5" thickBot="1">
      <c r="A236" s="549" t="s">
        <v>1397</v>
      </c>
      <c r="B236" s="549" t="s">
        <v>1398</v>
      </c>
      <c r="C236" s="552" t="s">
        <v>1141</v>
      </c>
      <c r="D236" s="673" t="s">
        <v>1098</v>
      </c>
      <c r="E236" s="549"/>
      <c r="F236" s="549"/>
      <c r="G236" s="549"/>
      <c r="H236" s="549"/>
      <c r="I236" s="549"/>
      <c r="J236" s="549"/>
      <c r="K236" s="549"/>
      <c r="L236" s="564" t="s">
        <v>1352</v>
      </c>
      <c r="M236" s="563"/>
      <c r="N236" s="562" t="s">
        <v>1742</v>
      </c>
      <c r="O236" s="549"/>
    </row>
    <row r="237" spans="1:15" ht="39.75" thickBot="1">
      <c r="A237" s="552" t="s">
        <v>1399</v>
      </c>
      <c r="B237" s="672" t="e">
        <f>VLOOKUP(A237,#REF!,3,0)</f>
        <v>#REF!</v>
      </c>
      <c r="C237" s="552" t="s">
        <v>1141</v>
      </c>
      <c r="D237" s="551" t="s">
        <v>1098</v>
      </c>
      <c r="E237" s="549"/>
      <c r="F237" s="549"/>
      <c r="G237" s="549"/>
      <c r="H237" s="549"/>
      <c r="I237" s="549"/>
      <c r="J237" s="549"/>
      <c r="K237" s="549"/>
      <c r="L237" s="564" t="s">
        <v>1262</v>
      </c>
      <c r="M237" s="563"/>
      <c r="N237" s="562" t="s">
        <v>1743</v>
      </c>
      <c r="O237" s="549"/>
    </row>
    <row r="238" spans="1:15" ht="90.75" thickBot="1">
      <c r="A238" s="552" t="s">
        <v>1400</v>
      </c>
      <c r="B238" s="672" t="e">
        <f>VLOOKUP(A238,#REF!,3,0)</f>
        <v>#REF!</v>
      </c>
      <c r="C238" s="552" t="s">
        <v>1141</v>
      </c>
      <c r="D238" s="551" t="s">
        <v>1098</v>
      </c>
      <c r="E238" s="549"/>
      <c r="F238" s="549"/>
      <c r="G238" s="549"/>
      <c r="H238" s="549"/>
      <c r="I238" s="549"/>
      <c r="J238" s="549"/>
      <c r="K238" s="549"/>
      <c r="L238" s="564" t="s">
        <v>1263</v>
      </c>
      <c r="M238" s="563"/>
      <c r="N238" s="562" t="s">
        <v>1744</v>
      </c>
      <c r="O238" s="549"/>
    </row>
    <row r="239" spans="1:15" ht="27" thickBot="1">
      <c r="A239" s="672" t="s">
        <v>1401</v>
      </c>
      <c r="B239" s="672" t="e">
        <f>VLOOKUP(A239,#REF!,3,0)</f>
        <v>#REF!</v>
      </c>
      <c r="C239" s="552" t="s">
        <v>1141</v>
      </c>
      <c r="D239" s="673" t="s">
        <v>1095</v>
      </c>
      <c r="E239" s="549"/>
      <c r="F239" s="549"/>
      <c r="G239" s="549"/>
      <c r="H239" s="549"/>
      <c r="I239" s="549"/>
      <c r="J239" s="549"/>
      <c r="K239" s="549"/>
      <c r="L239" s="564" t="s">
        <v>1745</v>
      </c>
      <c r="M239" s="563"/>
      <c r="N239" s="562" t="s">
        <v>1158</v>
      </c>
      <c r="O239" s="549"/>
    </row>
    <row r="240" spans="1:15" ht="39.75" thickBot="1">
      <c r="A240" s="549" t="s">
        <v>1402</v>
      </c>
      <c r="B240" s="549" t="s">
        <v>1403</v>
      </c>
      <c r="C240" s="552" t="s">
        <v>1141</v>
      </c>
      <c r="D240" s="551" t="s">
        <v>1098</v>
      </c>
      <c r="E240" s="549"/>
      <c r="F240" s="549"/>
      <c r="G240" s="549"/>
      <c r="H240" s="549"/>
      <c r="I240" s="549"/>
      <c r="J240" s="549"/>
      <c r="K240" s="549"/>
      <c r="L240" s="564" t="s">
        <v>1264</v>
      </c>
      <c r="M240" s="563"/>
      <c r="N240" s="562" t="s">
        <v>1746</v>
      </c>
      <c r="O240" s="549"/>
    </row>
    <row r="241" spans="1:15" ht="39.75" thickBot="1">
      <c r="A241" s="552" t="s">
        <v>1404</v>
      </c>
      <c r="B241" s="672" t="e">
        <f>VLOOKUP(A241,#REF!,3,0)</f>
        <v>#REF!</v>
      </c>
      <c r="C241" s="552" t="s">
        <v>1097</v>
      </c>
      <c r="D241" s="551" t="s">
        <v>1350</v>
      </c>
      <c r="E241" s="549"/>
      <c r="F241" s="549"/>
      <c r="G241" s="549"/>
      <c r="H241" s="549"/>
      <c r="I241" s="549"/>
      <c r="J241" s="549"/>
      <c r="K241" s="549"/>
      <c r="L241" s="564" t="s">
        <v>1410</v>
      </c>
      <c r="M241" s="563"/>
      <c r="N241" s="562" t="s">
        <v>1747</v>
      </c>
      <c r="O241" s="549"/>
    </row>
    <row r="242" spans="1:15" ht="39.75" thickBot="1">
      <c r="A242" s="672" t="s">
        <v>1405</v>
      </c>
      <c r="B242" s="672" t="e">
        <f>VLOOKUP(A242,#REF!,3,0)</f>
        <v>#REF!</v>
      </c>
      <c r="C242" s="672" t="s">
        <v>1147</v>
      </c>
      <c r="D242" s="673" t="s">
        <v>1098</v>
      </c>
      <c r="E242" s="549"/>
      <c r="F242" s="549"/>
      <c r="G242" s="549"/>
      <c r="H242" s="549"/>
      <c r="I242" s="549"/>
      <c r="J242" s="549"/>
      <c r="K242" s="549"/>
      <c r="L242" s="564" t="s">
        <v>1265</v>
      </c>
      <c r="M242" s="563"/>
      <c r="N242" s="562" t="s">
        <v>1748</v>
      </c>
      <c r="O242" s="549"/>
    </row>
    <row r="243" spans="1:15" ht="39.75" thickBot="1">
      <c r="A243" s="672" t="s">
        <v>1406</v>
      </c>
      <c r="B243" s="672" t="e">
        <f>VLOOKUP(A243,#REF!,3,0)</f>
        <v>#REF!</v>
      </c>
      <c r="C243" s="672" t="s">
        <v>1147</v>
      </c>
      <c r="D243" s="673" t="s">
        <v>1236</v>
      </c>
      <c r="E243" s="549"/>
      <c r="F243" s="549"/>
      <c r="G243" s="549"/>
      <c r="H243" s="549"/>
      <c r="I243" s="549"/>
      <c r="J243" s="549"/>
      <c r="K243" s="549"/>
      <c r="L243" s="564" t="s">
        <v>1353</v>
      </c>
      <c r="M243" s="563"/>
      <c r="N243" s="562" t="s">
        <v>1749</v>
      </c>
      <c r="O243" s="549"/>
    </row>
    <row r="244" spans="1:15" ht="39.75" thickBot="1">
      <c r="A244" s="552" t="s">
        <v>1407</v>
      </c>
      <c r="B244" s="672" t="e">
        <f>VLOOKUP(A244,#REF!,3,0)</f>
        <v>#REF!</v>
      </c>
      <c r="C244" s="552" t="s">
        <v>1097</v>
      </c>
      <c r="D244" s="551" t="s">
        <v>1098</v>
      </c>
      <c r="E244" s="549"/>
      <c r="F244" s="549"/>
      <c r="G244" s="549"/>
      <c r="H244" s="549"/>
      <c r="I244" s="549"/>
      <c r="J244" s="549"/>
      <c r="K244" s="549"/>
      <c r="L244" s="564" t="s">
        <v>1159</v>
      </c>
      <c r="M244" s="563"/>
      <c r="N244" s="562" t="s">
        <v>1750</v>
      </c>
      <c r="O244" s="549"/>
    </row>
    <row r="245" spans="1:15" ht="27" thickBot="1">
      <c r="A245" s="672" t="s">
        <v>1408</v>
      </c>
      <c r="B245" s="672" t="e">
        <f>VLOOKUP(A245,#REF!,3,0)</f>
        <v>#REF!</v>
      </c>
      <c r="C245" s="672" t="s">
        <v>1097</v>
      </c>
      <c r="D245" s="673" t="s">
        <v>1095</v>
      </c>
      <c r="E245" s="549"/>
      <c r="F245" s="549"/>
      <c r="G245" s="549"/>
      <c r="H245" s="549"/>
      <c r="I245" s="549"/>
      <c r="J245" s="549"/>
      <c r="K245" s="549"/>
      <c r="L245" s="564" t="s">
        <v>1266</v>
      </c>
      <c r="M245" s="563"/>
      <c r="N245" s="562" t="s">
        <v>1751</v>
      </c>
      <c r="O245" s="549"/>
    </row>
    <row r="246" spans="1:15" ht="39.75" thickBot="1">
      <c r="A246" s="552" t="s">
        <v>1409</v>
      </c>
      <c r="B246" s="672" t="e">
        <f>VLOOKUP(A246,#REF!,3,0)</f>
        <v>#REF!</v>
      </c>
      <c r="C246" s="552" t="s">
        <v>1154</v>
      </c>
      <c r="D246" s="551" t="s">
        <v>1350</v>
      </c>
      <c r="E246" s="549"/>
      <c r="F246" s="549"/>
      <c r="G246" s="549"/>
      <c r="H246" s="549"/>
      <c r="I246" s="549"/>
      <c r="J246" s="549"/>
      <c r="K246" s="549"/>
      <c r="L246" s="564" t="s">
        <v>1412</v>
      </c>
      <c r="M246" s="563"/>
      <c r="N246" s="562" t="s">
        <v>1752</v>
      </c>
      <c r="O246" s="549"/>
    </row>
    <row r="247" spans="1:15" ht="15.75" customHeight="1" thickBot="1">
      <c r="A247" s="672" t="s">
        <v>1410</v>
      </c>
      <c r="B247" s="672" t="e">
        <f>VLOOKUP(A247,#REF!,3,0)</f>
        <v>#REF!</v>
      </c>
      <c r="C247" s="672" t="s">
        <v>1131</v>
      </c>
      <c r="D247" s="553" t="s">
        <v>1411</v>
      </c>
      <c r="E247" s="549"/>
      <c r="F247" s="549"/>
      <c r="G247" s="549"/>
      <c r="H247" s="549"/>
      <c r="I247" s="549"/>
      <c r="J247" s="549"/>
      <c r="K247" s="549"/>
      <c r="L247" s="564" t="s">
        <v>1414</v>
      </c>
      <c r="M247" s="563"/>
      <c r="N247" s="562" t="s">
        <v>1753</v>
      </c>
      <c r="O247" s="549"/>
    </row>
    <row r="248" spans="1:15" ht="52.5" thickBot="1">
      <c r="A248" s="672" t="s">
        <v>1412</v>
      </c>
      <c r="B248" s="672" t="e">
        <f>VLOOKUP(A248,#REF!,3,0)</f>
        <v>#REF!</v>
      </c>
      <c r="C248" s="672" t="s">
        <v>1097</v>
      </c>
      <c r="D248" s="553" t="s">
        <v>1413</v>
      </c>
      <c r="E248" s="549"/>
      <c r="F248" s="549"/>
      <c r="G248" s="549"/>
      <c r="H248" s="549"/>
      <c r="I248" s="549"/>
      <c r="J248" s="549"/>
      <c r="K248" s="549"/>
      <c r="L248" s="564" t="s">
        <v>1415</v>
      </c>
      <c r="M248" s="563"/>
      <c r="N248" s="562" t="s">
        <v>1754</v>
      </c>
      <c r="O248" s="549"/>
    </row>
    <row r="249" spans="1:15" ht="27" thickBot="1">
      <c r="A249" s="672" t="s">
        <v>1414</v>
      </c>
      <c r="B249" s="672" t="e">
        <f>VLOOKUP(A249,#REF!,3,0)</f>
        <v>#REF!</v>
      </c>
      <c r="C249" s="672" t="s">
        <v>1097</v>
      </c>
      <c r="D249" s="673" t="s">
        <v>1098</v>
      </c>
      <c r="E249" s="549"/>
      <c r="F249" s="549"/>
      <c r="G249" s="549"/>
      <c r="H249" s="549"/>
      <c r="I249" s="549"/>
      <c r="J249" s="549"/>
      <c r="K249" s="549"/>
      <c r="L249" s="564" t="s">
        <v>1267</v>
      </c>
      <c r="M249" s="563"/>
      <c r="N249" s="562" t="s">
        <v>1755</v>
      </c>
      <c r="O249" s="549"/>
    </row>
    <row r="250" spans="1:15" ht="39.75" thickBot="1">
      <c r="A250" s="672" t="s">
        <v>1415</v>
      </c>
      <c r="B250" s="672" t="e">
        <f>VLOOKUP(A250,#REF!,3,0)</f>
        <v>#REF!</v>
      </c>
      <c r="C250" s="672" t="s">
        <v>1097</v>
      </c>
      <c r="D250" s="553" t="s">
        <v>1416</v>
      </c>
      <c r="E250" s="549"/>
      <c r="F250" s="549"/>
      <c r="G250" s="549"/>
      <c r="H250" s="549"/>
      <c r="I250" s="549"/>
      <c r="J250" s="549"/>
      <c r="K250" s="549"/>
      <c r="L250" s="564" t="s">
        <v>1354</v>
      </c>
      <c r="M250" s="563"/>
      <c r="N250" s="562" t="s">
        <v>1756</v>
      </c>
      <c r="O250" s="549"/>
    </row>
    <row r="251" spans="1:15" ht="52.5" thickBot="1">
      <c r="A251" s="672" t="s">
        <v>1417</v>
      </c>
      <c r="B251" s="672" t="e">
        <f>VLOOKUP(A251,#REF!,3,0)</f>
        <v>#REF!</v>
      </c>
      <c r="C251" s="672" t="s">
        <v>1097</v>
      </c>
      <c r="D251" s="673" t="s">
        <v>1418</v>
      </c>
      <c r="E251" s="549"/>
      <c r="F251" s="549"/>
      <c r="G251" s="549"/>
      <c r="H251" s="549"/>
      <c r="I251" s="549"/>
      <c r="J251" s="549"/>
      <c r="K251" s="549"/>
      <c r="L251" s="564" t="s">
        <v>1355</v>
      </c>
      <c r="M251" s="563"/>
      <c r="N251" s="562" t="s">
        <v>1757</v>
      </c>
      <c r="O251" s="549"/>
    </row>
    <row r="252" spans="1:15" ht="52.5" thickBot="1">
      <c r="A252" s="552" t="s">
        <v>1419</v>
      </c>
      <c r="B252" s="672" t="e">
        <f>VLOOKUP(A252,#REF!,3,0)</f>
        <v>#REF!</v>
      </c>
      <c r="C252" s="552" t="s">
        <v>1131</v>
      </c>
      <c r="D252" s="551" t="s">
        <v>1098</v>
      </c>
      <c r="E252" s="549"/>
      <c r="F252" s="549"/>
      <c r="G252" s="549"/>
      <c r="H252" s="549"/>
      <c r="I252" s="549"/>
      <c r="J252" s="549"/>
      <c r="K252" s="549"/>
      <c r="L252" s="564" t="s">
        <v>1417</v>
      </c>
      <c r="M252" s="563"/>
      <c r="N252" s="562" t="s">
        <v>1758</v>
      </c>
      <c r="O252" s="549"/>
    </row>
    <row r="253" spans="1:15" ht="39.75" thickBot="1">
      <c r="A253" s="672" t="s">
        <v>1420</v>
      </c>
      <c r="B253" s="672" t="e">
        <f>VLOOKUP(A253,#REF!,3,0)</f>
        <v>#REF!</v>
      </c>
      <c r="C253" s="1354" t="s">
        <v>1097</v>
      </c>
      <c r="D253" s="1355" t="s">
        <v>1095</v>
      </c>
      <c r="E253" s="549"/>
      <c r="F253" s="549"/>
      <c r="G253" s="549"/>
      <c r="H253" s="549"/>
      <c r="I253" s="549"/>
      <c r="J253" s="549"/>
      <c r="K253" s="549"/>
      <c r="L253" s="564" t="s">
        <v>1356</v>
      </c>
      <c r="M253" s="563"/>
      <c r="N253" s="562" t="s">
        <v>1759</v>
      </c>
      <c r="O253" s="549"/>
    </row>
    <row r="254" spans="1:15" ht="52.5" thickBot="1">
      <c r="A254" s="550"/>
      <c r="B254" s="550"/>
      <c r="C254" s="1354"/>
      <c r="D254" s="1355"/>
      <c r="E254" s="549"/>
      <c r="F254" s="549"/>
      <c r="G254" s="549"/>
      <c r="H254" s="549"/>
      <c r="I254" s="549"/>
      <c r="J254" s="549"/>
      <c r="K254" s="549"/>
      <c r="L254" s="564" t="s">
        <v>1160</v>
      </c>
      <c r="M254" s="563"/>
      <c r="N254" s="562" t="s">
        <v>1760</v>
      </c>
      <c r="O254" s="549"/>
    </row>
    <row r="255" spans="1:15" ht="52.5" thickBot="1">
      <c r="A255" s="549"/>
      <c r="B255" s="549"/>
      <c r="C255" s="549"/>
      <c r="D255" s="549"/>
      <c r="E255" s="549"/>
      <c r="F255" s="549"/>
      <c r="G255" s="549"/>
      <c r="H255" s="549"/>
      <c r="I255" s="549"/>
      <c r="J255" s="549"/>
      <c r="K255" s="549"/>
      <c r="L255" s="564" t="s">
        <v>1761</v>
      </c>
      <c r="M255" s="563"/>
      <c r="N255" s="562" t="s">
        <v>1762</v>
      </c>
      <c r="O255" s="549"/>
    </row>
    <row r="256" spans="1:15" ht="27" thickBot="1">
      <c r="A256" s="549"/>
      <c r="B256" s="549"/>
      <c r="C256" s="549"/>
      <c r="D256" s="549"/>
      <c r="E256" s="549"/>
      <c r="F256" s="549"/>
      <c r="G256" s="549"/>
      <c r="H256" s="549"/>
      <c r="I256" s="549"/>
      <c r="J256" s="549"/>
      <c r="K256" s="549"/>
      <c r="L256" s="564" t="s">
        <v>1269</v>
      </c>
      <c r="M256" s="563"/>
      <c r="N256" s="562" t="s">
        <v>1763</v>
      </c>
      <c r="O256" s="549"/>
    </row>
    <row r="257" spans="1:15" ht="39.75" thickBot="1">
      <c r="A257" s="549"/>
      <c r="B257" s="549"/>
      <c r="C257" s="549"/>
      <c r="D257" s="549"/>
      <c r="E257" s="549"/>
      <c r="F257" s="549"/>
      <c r="G257" s="549"/>
      <c r="H257" s="549"/>
      <c r="I257" s="549"/>
      <c r="J257" s="549"/>
      <c r="K257" s="549"/>
      <c r="L257" s="564" t="s">
        <v>1419</v>
      </c>
      <c r="M257" s="563" t="s">
        <v>1764</v>
      </c>
      <c r="N257" s="562" t="s">
        <v>1765</v>
      </c>
      <c r="O257" s="549"/>
    </row>
    <row r="258" spans="1:15" ht="65.25" thickBot="1">
      <c r="A258" s="549"/>
      <c r="B258" s="549"/>
      <c r="C258" s="549"/>
      <c r="D258" s="549"/>
      <c r="E258" s="549"/>
      <c r="F258" s="549"/>
      <c r="G258" s="549"/>
      <c r="H258" s="549"/>
      <c r="I258" s="549"/>
      <c r="J258" s="549"/>
      <c r="K258" s="549"/>
      <c r="L258" s="564" t="s">
        <v>1270</v>
      </c>
      <c r="M258" s="563"/>
      <c r="N258" s="562" t="s">
        <v>1766</v>
      </c>
      <c r="O258" s="549"/>
    </row>
    <row r="259" spans="1:15" ht="78" thickBot="1">
      <c r="A259" s="549"/>
      <c r="B259" s="549"/>
      <c r="C259" s="549"/>
      <c r="D259" s="549"/>
      <c r="E259" s="549"/>
      <c r="F259" s="549"/>
      <c r="G259" s="549"/>
      <c r="H259" s="549"/>
      <c r="I259" s="549"/>
      <c r="J259" s="549"/>
      <c r="K259" s="549"/>
      <c r="L259" s="564" t="s">
        <v>1271</v>
      </c>
      <c r="M259" s="563"/>
      <c r="N259" s="562" t="s">
        <v>1767</v>
      </c>
      <c r="O259" s="549"/>
    </row>
    <row r="260" spans="1:15" ht="52.5" thickBot="1">
      <c r="A260" s="549"/>
      <c r="B260" s="549"/>
      <c r="C260" s="549"/>
      <c r="D260" s="549"/>
      <c r="E260" s="549"/>
      <c r="F260" s="549"/>
      <c r="G260" s="549"/>
      <c r="H260" s="549"/>
      <c r="I260" s="549"/>
      <c r="J260" s="549"/>
      <c r="K260" s="549"/>
      <c r="L260" s="564" t="s">
        <v>1272</v>
      </c>
      <c r="M260" s="563"/>
      <c r="N260" s="562" t="s">
        <v>1768</v>
      </c>
      <c r="O260" s="549"/>
    </row>
    <row r="261" spans="1:15" ht="65.25" thickBot="1">
      <c r="A261" s="549"/>
      <c r="B261" s="549"/>
      <c r="C261" s="549"/>
      <c r="D261" s="549"/>
      <c r="E261" s="549"/>
      <c r="F261" s="549"/>
      <c r="G261" s="549"/>
      <c r="H261" s="549"/>
      <c r="I261" s="549"/>
      <c r="J261" s="549"/>
      <c r="K261" s="549"/>
      <c r="L261" s="564" t="s">
        <v>1273</v>
      </c>
      <c r="M261" s="563"/>
      <c r="N261" s="562" t="s">
        <v>1769</v>
      </c>
      <c r="O261" s="549"/>
    </row>
    <row r="262" spans="1:15" ht="52.5" thickBot="1">
      <c r="A262" s="549"/>
      <c r="B262" s="549"/>
      <c r="C262" s="549"/>
      <c r="D262" s="549"/>
      <c r="E262" s="549"/>
      <c r="F262" s="549"/>
      <c r="G262" s="549"/>
      <c r="H262" s="549"/>
      <c r="I262" s="549"/>
      <c r="J262" s="549"/>
      <c r="K262" s="549"/>
      <c r="L262" s="564" t="s">
        <v>1274</v>
      </c>
      <c r="M262" s="563"/>
      <c r="N262" s="562" t="s">
        <v>1770</v>
      </c>
      <c r="O262" s="549"/>
    </row>
    <row r="263" spans="1:15" ht="78" thickBot="1">
      <c r="A263" s="549"/>
      <c r="B263" s="549"/>
      <c r="C263" s="549"/>
      <c r="D263" s="549"/>
      <c r="E263" s="549"/>
      <c r="F263" s="549"/>
      <c r="G263" s="549"/>
      <c r="H263" s="549"/>
      <c r="I263" s="549"/>
      <c r="J263" s="549"/>
      <c r="K263" s="549"/>
      <c r="L263" s="564" t="s">
        <v>1771</v>
      </c>
      <c r="M263" s="563"/>
      <c r="N263" s="562" t="s">
        <v>1772</v>
      </c>
      <c r="O263" s="549"/>
    </row>
    <row r="264" spans="1:15" ht="52.5" thickBot="1">
      <c r="A264" s="549"/>
      <c r="B264" s="549"/>
      <c r="C264" s="549"/>
      <c r="D264" s="549"/>
      <c r="E264" s="549"/>
      <c r="F264" s="549"/>
      <c r="G264" s="549"/>
      <c r="H264" s="549"/>
      <c r="I264" s="549"/>
      <c r="J264" s="549"/>
      <c r="K264" s="549"/>
      <c r="L264" s="564" t="s">
        <v>1161</v>
      </c>
      <c r="M264" s="563"/>
      <c r="N264" s="562" t="s">
        <v>1773</v>
      </c>
      <c r="O264" s="549"/>
    </row>
    <row r="265" spans="1:15" ht="52.5" thickBot="1">
      <c r="A265" s="549"/>
      <c r="B265" s="549"/>
      <c r="C265" s="549"/>
      <c r="D265" s="549"/>
      <c r="E265" s="549"/>
      <c r="F265" s="549"/>
      <c r="G265" s="549"/>
      <c r="H265" s="549"/>
      <c r="I265" s="549"/>
      <c r="J265" s="549"/>
      <c r="K265" s="549"/>
      <c r="L265" s="564" t="s">
        <v>1275</v>
      </c>
      <c r="M265" s="563"/>
      <c r="N265" s="562" t="s">
        <v>1774</v>
      </c>
      <c r="O265" s="549"/>
    </row>
    <row r="266" spans="1:15" ht="65.25" thickBot="1">
      <c r="A266" s="549"/>
      <c r="B266" s="549"/>
      <c r="C266" s="549"/>
      <c r="D266" s="549"/>
      <c r="E266" s="549"/>
      <c r="F266" s="549"/>
      <c r="G266" s="549"/>
      <c r="H266" s="549"/>
      <c r="I266" s="549"/>
      <c r="J266" s="549"/>
      <c r="K266" s="549"/>
      <c r="L266" s="564" t="s">
        <v>1357</v>
      </c>
      <c r="M266" s="563"/>
      <c r="N266" s="562" t="s">
        <v>1775</v>
      </c>
      <c r="O266" s="549"/>
    </row>
    <row r="267" spans="1:15" ht="52.5" thickBot="1">
      <c r="A267" s="549"/>
      <c r="B267" s="549"/>
      <c r="C267" s="549"/>
      <c r="D267" s="549"/>
      <c r="E267" s="549"/>
      <c r="F267" s="549"/>
      <c r="G267" s="549"/>
      <c r="H267" s="549"/>
      <c r="I267" s="549"/>
      <c r="J267" s="549"/>
      <c r="K267" s="549"/>
      <c r="L267" s="564" t="s">
        <v>1776</v>
      </c>
      <c r="M267" s="563"/>
      <c r="N267" s="562" t="s">
        <v>1777</v>
      </c>
      <c r="O267" s="549"/>
    </row>
    <row r="268" spans="1:15" ht="65.25" thickBot="1">
      <c r="A268" s="549"/>
      <c r="B268" s="549"/>
      <c r="C268" s="549"/>
      <c r="D268" s="549"/>
      <c r="E268" s="549"/>
      <c r="F268" s="549"/>
      <c r="G268" s="549"/>
      <c r="H268" s="549"/>
      <c r="I268" s="549"/>
      <c r="J268" s="549"/>
      <c r="K268" s="549"/>
      <c r="L268" s="564" t="s">
        <v>1778</v>
      </c>
      <c r="M268" s="563"/>
      <c r="N268" s="562" t="s">
        <v>1779</v>
      </c>
      <c r="O268" s="549"/>
    </row>
    <row r="269" spans="1:15" ht="52.5" thickBot="1">
      <c r="A269" s="549"/>
      <c r="B269" s="549"/>
      <c r="C269" s="549"/>
      <c r="D269" s="549"/>
      <c r="E269" s="549"/>
      <c r="F269" s="549"/>
      <c r="G269" s="549"/>
      <c r="H269" s="549"/>
      <c r="I269" s="549"/>
      <c r="J269" s="549"/>
      <c r="K269" s="549"/>
      <c r="L269" s="564" t="s">
        <v>1165</v>
      </c>
      <c r="M269" s="563"/>
      <c r="N269" s="562" t="s">
        <v>1780</v>
      </c>
      <c r="O269" s="549"/>
    </row>
    <row r="270" spans="1:15" ht="52.5" thickBot="1">
      <c r="A270" s="549"/>
      <c r="B270" s="549"/>
      <c r="C270" s="549"/>
      <c r="D270" s="549"/>
      <c r="E270" s="549"/>
      <c r="F270" s="549"/>
      <c r="G270" s="549"/>
      <c r="H270" s="549"/>
      <c r="I270" s="549"/>
      <c r="J270" s="549"/>
      <c r="K270" s="549"/>
      <c r="L270" s="564" t="s">
        <v>1278</v>
      </c>
      <c r="M270" s="563"/>
      <c r="N270" s="562" t="s">
        <v>1781</v>
      </c>
      <c r="O270" s="549"/>
    </row>
    <row r="271" spans="1:15" ht="39.75" thickBot="1">
      <c r="A271" s="549"/>
      <c r="B271" s="549"/>
      <c r="C271" s="549"/>
      <c r="D271" s="549"/>
      <c r="E271" s="549"/>
      <c r="F271" s="549"/>
      <c r="G271" s="549"/>
      <c r="H271" s="549"/>
      <c r="I271" s="549"/>
      <c r="J271" s="549"/>
      <c r="K271" s="549"/>
      <c r="L271" s="564" t="s">
        <v>1166</v>
      </c>
      <c r="M271" s="563"/>
      <c r="N271" s="562" t="s">
        <v>1782</v>
      </c>
      <c r="O271" s="549"/>
    </row>
    <row r="272" spans="1:15" ht="39.75" thickBot="1">
      <c r="A272" s="549"/>
      <c r="B272" s="549"/>
      <c r="C272" s="549"/>
      <c r="D272" s="549"/>
      <c r="E272" s="549"/>
      <c r="F272" s="549"/>
      <c r="G272" s="549"/>
      <c r="H272" s="549"/>
      <c r="I272" s="549"/>
      <c r="J272" s="549"/>
      <c r="K272" s="549"/>
      <c r="L272" s="564" t="s">
        <v>1420</v>
      </c>
      <c r="M272" s="563"/>
      <c r="N272" s="562" t="s">
        <v>1783</v>
      </c>
      <c r="O272" s="549"/>
    </row>
    <row r="273" spans="1:15" ht="27" thickBot="1">
      <c r="A273" s="549"/>
      <c r="B273" s="549"/>
      <c r="C273" s="549"/>
      <c r="D273" s="549"/>
      <c r="E273" s="549"/>
      <c r="F273" s="549"/>
      <c r="G273" s="549"/>
      <c r="H273" s="549"/>
      <c r="I273" s="549"/>
      <c r="J273" s="549"/>
      <c r="K273" s="549"/>
      <c r="L273" s="564" t="s">
        <v>1169</v>
      </c>
      <c r="M273" s="563"/>
      <c r="N273" s="562" t="s">
        <v>1784</v>
      </c>
      <c r="O273" s="549"/>
    </row>
    <row r="274" spans="1:15" ht="27" thickBot="1">
      <c r="A274" s="549"/>
      <c r="B274" s="549"/>
      <c r="C274" s="549"/>
      <c r="D274" s="549"/>
      <c r="E274" s="549"/>
      <c r="F274" s="549"/>
      <c r="G274" s="549"/>
      <c r="H274" s="549"/>
      <c r="I274" s="549"/>
      <c r="J274" s="549"/>
      <c r="K274" s="549"/>
      <c r="L274" s="564" t="s">
        <v>1170</v>
      </c>
      <c r="M274" s="563"/>
      <c r="N274" s="562" t="s">
        <v>1785</v>
      </c>
      <c r="O274" s="549"/>
    </row>
    <row r="275" spans="1:15" ht="27" thickBot="1">
      <c r="A275" s="549"/>
      <c r="B275" s="549"/>
      <c r="C275" s="549"/>
      <c r="D275" s="549"/>
      <c r="E275" s="549"/>
      <c r="F275" s="549"/>
      <c r="G275" s="549"/>
      <c r="H275" s="549"/>
      <c r="I275" s="549"/>
      <c r="J275" s="549"/>
      <c r="K275" s="549"/>
      <c r="L275" s="564" t="s">
        <v>1281</v>
      </c>
      <c r="M275" s="563"/>
      <c r="N275" s="562" t="s">
        <v>1786</v>
      </c>
      <c r="O275" s="549"/>
    </row>
    <row r="276" spans="1:15" ht="15.75">
      <c r="A276" s="549"/>
      <c r="B276" s="549"/>
      <c r="C276" s="549"/>
      <c r="D276" s="549"/>
      <c r="E276" s="549"/>
      <c r="F276" s="549"/>
      <c r="G276" s="549"/>
      <c r="H276" s="549"/>
      <c r="I276" s="549"/>
      <c r="J276" s="549"/>
      <c r="K276" s="549"/>
      <c r="L276" s="549"/>
      <c r="M276" s="549"/>
      <c r="N276" s="549"/>
      <c r="O276" s="549"/>
    </row>
    <row r="277" spans="1:15" ht="15.75">
      <c r="A277" s="549"/>
      <c r="B277" s="549"/>
      <c r="C277" s="549"/>
      <c r="D277" s="549"/>
      <c r="E277" s="549"/>
      <c r="F277" s="549"/>
      <c r="G277" s="549"/>
      <c r="H277" s="549"/>
      <c r="I277" s="549"/>
      <c r="J277" s="549"/>
      <c r="K277" s="549"/>
      <c r="L277" s="549"/>
      <c r="M277" s="549"/>
      <c r="N277" s="549"/>
      <c r="O277" s="549"/>
    </row>
    <row r="278" spans="1:15" ht="15.75">
      <c r="A278" s="549"/>
      <c r="B278" s="549"/>
      <c r="C278" s="549"/>
      <c r="D278" s="549"/>
      <c r="E278" s="549"/>
      <c r="F278" s="549"/>
      <c r="G278" s="549"/>
      <c r="H278" s="549"/>
      <c r="I278" s="549"/>
      <c r="J278" s="549"/>
      <c r="K278" s="549"/>
      <c r="L278" s="549"/>
      <c r="M278" s="549"/>
      <c r="N278" s="549"/>
      <c r="O278" s="549"/>
    </row>
    <row r="279" spans="1:15" ht="15.75">
      <c r="A279" s="549"/>
      <c r="B279" s="549"/>
      <c r="C279" s="549"/>
      <c r="D279" s="549"/>
      <c r="E279" s="549"/>
      <c r="F279" s="549"/>
      <c r="G279" s="549"/>
      <c r="H279" s="549"/>
      <c r="I279" s="549"/>
      <c r="J279" s="549"/>
      <c r="K279" s="549"/>
      <c r="L279" s="549"/>
      <c r="M279" s="549"/>
      <c r="N279" s="549"/>
      <c r="O279" s="549"/>
    </row>
    <row r="280" spans="1:15" ht="15.75">
      <c r="A280" s="549"/>
      <c r="B280" s="549"/>
      <c r="C280" s="549"/>
      <c r="D280" s="549"/>
      <c r="E280" s="549"/>
      <c r="F280" s="549"/>
      <c r="G280" s="549"/>
      <c r="H280" s="549"/>
      <c r="I280" s="549"/>
      <c r="J280" s="549"/>
      <c r="K280" s="549"/>
      <c r="L280" s="549"/>
      <c r="M280" s="549"/>
      <c r="N280" s="549"/>
      <c r="O280" s="549"/>
    </row>
    <row r="281" spans="1:15" ht="15.75">
      <c r="A281" s="549"/>
      <c r="B281" s="549"/>
      <c r="C281" s="549"/>
      <c r="D281" s="549"/>
      <c r="E281" s="549"/>
      <c r="F281" s="549"/>
      <c r="G281" s="549"/>
      <c r="H281" s="549"/>
      <c r="I281" s="549"/>
      <c r="J281" s="549"/>
      <c r="K281" s="549"/>
      <c r="L281" s="549"/>
      <c r="M281" s="549"/>
      <c r="N281" s="549"/>
      <c r="O281" s="549"/>
    </row>
    <row r="282" spans="1:15" ht="15.75">
      <c r="A282" s="549"/>
      <c r="B282" s="549"/>
      <c r="C282" s="549"/>
      <c r="D282" s="549"/>
      <c r="E282" s="549"/>
      <c r="F282" s="549"/>
      <c r="G282" s="549"/>
      <c r="H282" s="549"/>
      <c r="I282" s="549"/>
      <c r="J282" s="549"/>
      <c r="K282" s="549"/>
      <c r="L282" s="549"/>
      <c r="M282" s="549"/>
      <c r="N282" s="549"/>
      <c r="O282" s="549"/>
    </row>
    <row r="283" spans="1:15" ht="15.75">
      <c r="A283" s="549"/>
      <c r="B283" s="549"/>
      <c r="C283" s="549"/>
      <c r="D283" s="549"/>
      <c r="E283" s="549"/>
      <c r="F283" s="549"/>
      <c r="G283" s="549"/>
      <c r="H283" s="549"/>
      <c r="I283" s="549"/>
      <c r="J283" s="549"/>
      <c r="K283" s="549"/>
      <c r="L283" s="549"/>
      <c r="M283" s="549"/>
      <c r="N283" s="549"/>
      <c r="O283" s="549"/>
    </row>
    <row r="284" spans="1:15" ht="15.75">
      <c r="A284" s="549"/>
      <c r="B284" s="549"/>
      <c r="C284" s="549"/>
      <c r="D284" s="549"/>
      <c r="E284" s="549"/>
      <c r="F284" s="549"/>
      <c r="G284" s="549"/>
      <c r="H284" s="549"/>
      <c r="I284" s="549"/>
      <c r="J284" s="549"/>
      <c r="K284" s="549"/>
      <c r="L284" s="549"/>
      <c r="M284" s="549"/>
      <c r="N284" s="549"/>
      <c r="O284" s="549"/>
    </row>
    <row r="285" spans="1:15" ht="15.75">
      <c r="A285" s="549"/>
      <c r="B285" s="549"/>
      <c r="C285" s="549"/>
      <c r="D285" s="549"/>
      <c r="E285" s="549"/>
      <c r="F285" s="549"/>
      <c r="G285" s="549"/>
      <c r="H285" s="549"/>
      <c r="I285" s="549"/>
      <c r="J285" s="549"/>
      <c r="K285" s="549"/>
      <c r="L285" s="549"/>
      <c r="M285" s="549"/>
      <c r="N285" s="549"/>
      <c r="O285" s="549"/>
    </row>
    <row r="286" spans="1:15" ht="15.75">
      <c r="A286" s="549"/>
      <c r="B286" s="549"/>
      <c r="C286" s="549"/>
      <c r="D286" s="549"/>
      <c r="E286" s="549"/>
      <c r="F286" s="549"/>
      <c r="G286" s="549"/>
      <c r="H286" s="549"/>
      <c r="I286" s="549"/>
      <c r="J286" s="549"/>
      <c r="K286" s="549"/>
      <c r="L286" s="549"/>
      <c r="M286" s="549"/>
      <c r="N286" s="549"/>
      <c r="O286" s="549"/>
    </row>
    <row r="287" spans="1:15" ht="15.75">
      <c r="A287" s="549"/>
      <c r="B287" s="549"/>
      <c r="C287" s="549"/>
      <c r="D287" s="549"/>
      <c r="E287" s="549"/>
      <c r="F287" s="549"/>
      <c r="G287" s="549"/>
      <c r="H287" s="549"/>
      <c r="I287" s="549"/>
      <c r="J287" s="549"/>
      <c r="K287" s="549"/>
      <c r="L287" s="549"/>
      <c r="M287" s="549"/>
      <c r="N287" s="549"/>
      <c r="O287" s="549"/>
    </row>
    <row r="288" spans="1:15" ht="15.75">
      <c r="A288" s="549"/>
      <c r="B288" s="549"/>
      <c r="C288" s="549"/>
      <c r="D288" s="549"/>
      <c r="E288" s="549"/>
      <c r="F288" s="549"/>
      <c r="G288" s="549"/>
      <c r="H288" s="549"/>
      <c r="I288" s="549"/>
      <c r="J288" s="549"/>
      <c r="K288" s="549"/>
      <c r="L288" s="549"/>
      <c r="M288" s="549"/>
      <c r="N288" s="549"/>
      <c r="O288" s="549"/>
    </row>
    <row r="289" spans="1:15" ht="15.75">
      <c r="A289" s="549"/>
      <c r="B289" s="549"/>
      <c r="C289" s="549"/>
      <c r="D289" s="549"/>
      <c r="E289" s="549"/>
      <c r="F289" s="549"/>
      <c r="G289" s="549"/>
      <c r="H289" s="549"/>
      <c r="I289" s="549"/>
      <c r="J289" s="549"/>
      <c r="K289" s="549"/>
      <c r="L289" s="549"/>
      <c r="M289" s="549"/>
      <c r="N289" s="549"/>
      <c r="O289" s="549"/>
    </row>
    <row r="290" spans="1:15" ht="15.75">
      <c r="A290" s="549"/>
      <c r="B290" s="549"/>
      <c r="C290" s="549"/>
      <c r="D290" s="549"/>
      <c r="E290" s="549"/>
      <c r="F290" s="549"/>
      <c r="G290" s="549"/>
      <c r="H290" s="549"/>
      <c r="I290" s="549"/>
      <c r="J290" s="549"/>
      <c r="K290" s="549"/>
      <c r="L290" s="549"/>
      <c r="M290" s="549"/>
      <c r="N290" s="549"/>
      <c r="O290" s="549"/>
    </row>
    <row r="291" spans="1:15" ht="15.75">
      <c r="A291" s="549"/>
      <c r="B291" s="549"/>
      <c r="C291" s="549"/>
      <c r="D291" s="549"/>
      <c r="E291" s="549"/>
      <c r="F291" s="549"/>
      <c r="G291" s="549"/>
      <c r="H291" s="549"/>
      <c r="I291" s="549"/>
      <c r="J291" s="549"/>
      <c r="K291" s="549"/>
      <c r="L291" s="549"/>
      <c r="M291" s="549"/>
      <c r="N291" s="549"/>
      <c r="O291" s="549"/>
    </row>
    <row r="292" spans="1:15" ht="15.75">
      <c r="A292" s="549"/>
      <c r="B292" s="549"/>
      <c r="C292" s="549"/>
      <c r="D292" s="549"/>
      <c r="E292" s="549"/>
      <c r="F292" s="549"/>
      <c r="G292" s="549"/>
      <c r="H292" s="549"/>
      <c r="I292" s="549"/>
      <c r="J292" s="549"/>
      <c r="K292" s="549"/>
      <c r="L292" s="549"/>
      <c r="M292" s="549"/>
      <c r="N292" s="549"/>
      <c r="O292" s="549"/>
    </row>
    <row r="293" spans="1:15" ht="15.75">
      <c r="A293" s="549"/>
      <c r="B293" s="549"/>
      <c r="C293" s="549"/>
      <c r="D293" s="549"/>
      <c r="E293" s="549"/>
      <c r="F293" s="549"/>
      <c r="G293" s="549"/>
      <c r="H293" s="549"/>
      <c r="I293" s="549"/>
      <c r="J293" s="549"/>
      <c r="K293" s="549"/>
      <c r="L293" s="549"/>
      <c r="M293" s="549"/>
      <c r="N293" s="549"/>
      <c r="O293" s="549"/>
    </row>
    <row r="294" spans="1:15" ht="15.75">
      <c r="A294" s="549"/>
      <c r="B294" s="549"/>
      <c r="C294" s="549"/>
      <c r="D294" s="549"/>
      <c r="E294" s="549"/>
      <c r="F294" s="549"/>
      <c r="G294" s="549"/>
      <c r="H294" s="549"/>
      <c r="I294" s="549"/>
      <c r="J294" s="549"/>
      <c r="K294" s="549"/>
      <c r="L294" s="549"/>
      <c r="M294" s="549"/>
      <c r="N294" s="549"/>
      <c r="O294" s="549"/>
    </row>
    <row r="295" spans="1:15" ht="15.75">
      <c r="A295" s="549"/>
      <c r="B295" s="549"/>
      <c r="C295" s="549"/>
      <c r="D295" s="549"/>
      <c r="E295" s="549"/>
      <c r="F295" s="549"/>
      <c r="G295" s="549"/>
      <c r="H295" s="549"/>
      <c r="I295" s="549"/>
      <c r="J295" s="549"/>
      <c r="K295" s="549"/>
      <c r="L295" s="549"/>
      <c r="M295" s="549"/>
      <c r="N295" s="549"/>
      <c r="O295" s="549"/>
    </row>
    <row r="296" spans="1:15" ht="15.75">
      <c r="A296" s="549"/>
      <c r="B296" s="549"/>
      <c r="C296" s="549"/>
      <c r="D296" s="549"/>
      <c r="E296" s="549"/>
      <c r="F296" s="549"/>
      <c r="G296" s="549"/>
      <c r="H296" s="549"/>
      <c r="I296" s="549"/>
      <c r="J296" s="549"/>
      <c r="K296" s="549"/>
      <c r="L296" s="549"/>
      <c r="M296" s="549"/>
      <c r="N296" s="549"/>
      <c r="O296" s="549"/>
    </row>
    <row r="297" spans="1:15" ht="15.75">
      <c r="A297" s="549"/>
      <c r="B297" s="549"/>
      <c r="C297" s="549"/>
      <c r="D297" s="549"/>
      <c r="E297" s="549"/>
      <c r="F297" s="549"/>
      <c r="G297" s="549"/>
      <c r="H297" s="549"/>
      <c r="I297" s="549"/>
      <c r="J297" s="549"/>
      <c r="K297" s="549"/>
      <c r="L297" s="549"/>
      <c r="M297" s="549"/>
      <c r="N297" s="549"/>
      <c r="O297" s="549"/>
    </row>
  </sheetData>
  <mergeCells count="4">
    <mergeCell ref="C253:C254"/>
    <mergeCell ref="D253:D254"/>
    <mergeCell ref="A1:C1"/>
    <mergeCell ref="A210:C2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Аркуш20"/>
  <dimension ref="B1:O45"/>
  <sheetViews>
    <sheetView view="pageBreakPreview" topLeftCell="A21" zoomScale="60" zoomScaleNormal="100" workbookViewId="0">
      <selection activeCell="B107" sqref="B107"/>
    </sheetView>
  </sheetViews>
  <sheetFormatPr defaultRowHeight="77.25" customHeight="1"/>
  <cols>
    <col min="1" max="1" width="9.140625" style="509"/>
    <col min="2" max="2" width="13.28515625" style="568" customWidth="1"/>
    <col min="3" max="3" width="16" style="568" customWidth="1"/>
    <col min="4" max="13" width="19.85546875" style="509" customWidth="1"/>
    <col min="14" max="14" width="9.140625" style="509"/>
    <col min="15" max="15" width="9.140625" style="567"/>
    <col min="16" max="16384" width="9.140625" style="509"/>
  </cols>
  <sheetData>
    <row r="1" spans="2:15" ht="15"/>
    <row r="2" spans="2:15" ht="15"/>
    <row r="3" spans="2:15" s="511" customFormat="1" ht="21">
      <c r="B3" s="511" t="s">
        <v>1787</v>
      </c>
      <c r="C3" s="579"/>
      <c r="E3" s="511" t="s">
        <v>1788</v>
      </c>
      <c r="F3" s="511" t="s">
        <v>1789</v>
      </c>
      <c r="O3" s="578" t="s">
        <v>1790</v>
      </c>
    </row>
    <row r="4" spans="2:15" s="513" customFormat="1" ht="77.25" customHeight="1">
      <c r="B4" s="1358" t="s">
        <v>449</v>
      </c>
      <c r="C4" s="1358" t="s">
        <v>1791</v>
      </c>
      <c r="D4" s="570" t="s">
        <v>1792</v>
      </c>
      <c r="E4" s="571">
        <v>2</v>
      </c>
      <c r="F4" s="571">
        <v>3</v>
      </c>
      <c r="G4" s="571">
        <v>4</v>
      </c>
      <c r="H4" s="571">
        <v>5</v>
      </c>
      <c r="I4" s="571">
        <v>6</v>
      </c>
      <c r="J4" s="571">
        <v>7</v>
      </c>
      <c r="K4" s="570" t="s">
        <v>1793</v>
      </c>
      <c r="L4" s="571">
        <v>9</v>
      </c>
      <c r="M4" s="571">
        <v>10</v>
      </c>
      <c r="O4" s="569">
        <v>10</v>
      </c>
    </row>
    <row r="5" spans="2:15" s="513" customFormat="1" ht="77.25" customHeight="1">
      <c r="B5" s="1358"/>
      <c r="C5" s="1358"/>
      <c r="D5" s="571">
        <v>11</v>
      </c>
      <c r="E5" s="571">
        <v>12</v>
      </c>
      <c r="F5" s="571">
        <v>13</v>
      </c>
      <c r="G5" s="571">
        <v>14</v>
      </c>
      <c r="H5" s="571">
        <v>15</v>
      </c>
      <c r="I5" s="570" t="s">
        <v>1794</v>
      </c>
      <c r="J5" s="571">
        <v>17</v>
      </c>
      <c r="K5" s="571">
        <v>18</v>
      </c>
      <c r="L5" s="571">
        <v>19</v>
      </c>
      <c r="M5" s="571">
        <v>20</v>
      </c>
      <c r="O5" s="569">
        <f>O4+10</f>
        <v>20</v>
      </c>
    </row>
    <row r="6" spans="2:15" s="513" customFormat="1" ht="77.25" customHeight="1">
      <c r="B6" s="1358"/>
      <c r="C6" s="1358"/>
      <c r="D6" s="571">
        <v>21</v>
      </c>
      <c r="E6" s="571">
        <v>22</v>
      </c>
      <c r="F6" s="570" t="s">
        <v>1795</v>
      </c>
      <c r="G6" s="571">
        <v>24</v>
      </c>
      <c r="H6" s="571">
        <v>25</v>
      </c>
      <c r="I6" s="571">
        <v>26</v>
      </c>
      <c r="J6" s="571">
        <v>27</v>
      </c>
      <c r="K6" s="571">
        <v>28</v>
      </c>
      <c r="L6" s="571">
        <v>29</v>
      </c>
      <c r="M6" s="571">
        <v>30</v>
      </c>
      <c r="O6" s="569">
        <f>O5+10</f>
        <v>30</v>
      </c>
    </row>
    <row r="7" spans="2:15" ht="15">
      <c r="B7" s="1357" t="s">
        <v>1796</v>
      </c>
      <c r="C7" s="1357"/>
      <c r="D7" s="1357"/>
      <c r="E7" s="1357"/>
      <c r="F7" s="1357"/>
      <c r="G7" s="1357"/>
      <c r="H7" s="1357"/>
      <c r="I7" s="1357"/>
      <c r="J7" s="1357"/>
      <c r="K7" s="1357"/>
      <c r="L7" s="1357"/>
      <c r="M7" s="1357"/>
      <c r="O7" s="567">
        <v>31</v>
      </c>
    </row>
    <row r="8" spans="2:15" s="513" customFormat="1" ht="77.25" customHeight="1">
      <c r="B8" s="1358" t="s">
        <v>450</v>
      </c>
      <c r="C8" s="1358" t="s">
        <v>1797</v>
      </c>
      <c r="D8" s="570" t="s">
        <v>1798</v>
      </c>
      <c r="E8" s="571">
        <v>2</v>
      </c>
      <c r="F8" s="571">
        <v>3</v>
      </c>
      <c r="G8" s="571">
        <v>4</v>
      </c>
      <c r="H8" s="571">
        <v>5</v>
      </c>
      <c r="I8" s="571">
        <v>6</v>
      </c>
      <c r="J8" s="571">
        <v>7</v>
      </c>
      <c r="K8" s="570" t="s">
        <v>1793</v>
      </c>
      <c r="L8" s="571">
        <v>9</v>
      </c>
      <c r="M8" s="571">
        <v>10</v>
      </c>
      <c r="O8" s="569">
        <f t="shared" ref="O8:O16" si="0">O7+10</f>
        <v>41</v>
      </c>
    </row>
    <row r="9" spans="2:15" s="513" customFormat="1" ht="77.25" customHeight="1">
      <c r="B9" s="1358"/>
      <c r="C9" s="1358"/>
      <c r="D9" s="571">
        <v>11</v>
      </c>
      <c r="E9" s="571">
        <v>12</v>
      </c>
      <c r="F9" s="571">
        <v>13</v>
      </c>
      <c r="G9" s="570" t="s">
        <v>1799</v>
      </c>
      <c r="H9" s="570" t="s">
        <v>1800</v>
      </c>
      <c r="I9" s="571">
        <v>16</v>
      </c>
      <c r="J9" s="571">
        <v>17</v>
      </c>
      <c r="K9" s="571">
        <v>18</v>
      </c>
      <c r="L9" s="571">
        <v>19</v>
      </c>
      <c r="M9" s="571">
        <v>20</v>
      </c>
      <c r="O9" s="569">
        <f t="shared" si="0"/>
        <v>51</v>
      </c>
    </row>
    <row r="10" spans="2:15" s="513" customFormat="1" ht="77.25" customHeight="1">
      <c r="B10" s="1358"/>
      <c r="C10" s="1358"/>
      <c r="D10" s="571">
        <v>21</v>
      </c>
      <c r="E10" s="571">
        <v>22</v>
      </c>
      <c r="F10" s="570" t="s">
        <v>1795</v>
      </c>
      <c r="G10" s="571">
        <v>24</v>
      </c>
      <c r="H10" s="571">
        <v>25</v>
      </c>
      <c r="I10" s="571">
        <v>26</v>
      </c>
      <c r="J10" s="571">
        <v>27</v>
      </c>
      <c r="K10" s="571">
        <v>28</v>
      </c>
      <c r="L10" s="571">
        <v>29</v>
      </c>
      <c r="M10" s="570" t="s">
        <v>1801</v>
      </c>
      <c r="O10" s="569">
        <f t="shared" si="0"/>
        <v>61</v>
      </c>
    </row>
    <row r="11" spans="2:15" s="513" customFormat="1" ht="77.25" customHeight="1">
      <c r="B11" s="1358" t="s">
        <v>451</v>
      </c>
      <c r="C11" s="1358" t="s">
        <v>1802</v>
      </c>
      <c r="D11" s="570" t="s">
        <v>1803</v>
      </c>
      <c r="E11" s="571">
        <v>2</v>
      </c>
      <c r="F11" s="571">
        <v>3</v>
      </c>
      <c r="G11" s="571">
        <v>4</v>
      </c>
      <c r="H11" s="571">
        <v>5</v>
      </c>
      <c r="I11" s="571">
        <v>6</v>
      </c>
      <c r="J11" s="571">
        <v>7</v>
      </c>
      <c r="K11" s="570" t="s">
        <v>1793</v>
      </c>
      <c r="L11" s="571">
        <v>9</v>
      </c>
      <c r="M11" s="571">
        <v>10</v>
      </c>
      <c r="O11" s="569">
        <f t="shared" si="0"/>
        <v>71</v>
      </c>
    </row>
    <row r="12" spans="2:15" s="513" customFormat="1" ht="77.25" customHeight="1">
      <c r="B12" s="1358"/>
      <c r="C12" s="1358"/>
      <c r="D12" s="571">
        <v>11</v>
      </c>
      <c r="E12" s="571">
        <v>12</v>
      </c>
      <c r="F12" s="571">
        <v>13</v>
      </c>
      <c r="G12" s="571">
        <v>14</v>
      </c>
      <c r="H12" s="571">
        <v>15</v>
      </c>
      <c r="I12" s="570" t="s">
        <v>1794</v>
      </c>
      <c r="J12" s="571">
        <v>17</v>
      </c>
      <c r="K12" s="571">
        <v>18</v>
      </c>
      <c r="L12" s="577" t="s">
        <v>1804</v>
      </c>
      <c r="M12" s="577" t="s">
        <v>1805</v>
      </c>
      <c r="O12" s="569">
        <f t="shared" si="0"/>
        <v>81</v>
      </c>
    </row>
    <row r="13" spans="2:15" s="513" customFormat="1" ht="77.25" customHeight="1">
      <c r="B13" s="1358"/>
      <c r="C13" s="1358"/>
      <c r="D13" s="576">
        <v>21</v>
      </c>
      <c r="E13" s="576">
        <v>22</v>
      </c>
      <c r="F13" s="577" t="s">
        <v>1795</v>
      </c>
      <c r="G13" s="576">
        <v>24</v>
      </c>
      <c r="H13" s="576">
        <v>25</v>
      </c>
      <c r="I13" s="576">
        <v>26</v>
      </c>
      <c r="J13" s="576">
        <v>27</v>
      </c>
      <c r="K13" s="576">
        <v>28</v>
      </c>
      <c r="L13" s="576">
        <v>29</v>
      </c>
      <c r="M13" s="577" t="s">
        <v>1806</v>
      </c>
      <c r="O13" s="569">
        <f t="shared" si="0"/>
        <v>91</v>
      </c>
    </row>
    <row r="14" spans="2:15" s="513" customFormat="1" ht="77.25" customHeight="1">
      <c r="B14" s="1358" t="s">
        <v>452</v>
      </c>
      <c r="C14" s="1358" t="s">
        <v>1807</v>
      </c>
      <c r="D14" s="577" t="s">
        <v>1808</v>
      </c>
      <c r="E14" s="576">
        <v>2</v>
      </c>
      <c r="F14" s="576">
        <v>3</v>
      </c>
      <c r="G14" s="576">
        <v>4</v>
      </c>
      <c r="H14" s="577" t="s">
        <v>1809</v>
      </c>
      <c r="I14" s="576">
        <v>6</v>
      </c>
      <c r="J14" s="577" t="s">
        <v>1810</v>
      </c>
      <c r="K14" s="577" t="s">
        <v>1793</v>
      </c>
      <c r="L14" s="576">
        <v>9</v>
      </c>
      <c r="M14" s="577" t="s">
        <v>1811</v>
      </c>
      <c r="O14" s="569">
        <f t="shared" si="0"/>
        <v>101</v>
      </c>
    </row>
    <row r="15" spans="2:15" s="513" customFormat="1" ht="77.25" customHeight="1">
      <c r="B15" s="1358"/>
      <c r="C15" s="1358"/>
      <c r="D15" s="576">
        <v>11</v>
      </c>
      <c r="E15" s="576">
        <v>12</v>
      </c>
      <c r="F15" s="576">
        <v>13</v>
      </c>
      <c r="G15" s="576">
        <v>14</v>
      </c>
      <c r="H15" s="576">
        <v>15</v>
      </c>
      <c r="I15" s="577" t="s">
        <v>1794</v>
      </c>
      <c r="J15" s="576">
        <v>17</v>
      </c>
      <c r="K15" s="576">
        <v>18</v>
      </c>
      <c r="L15" s="576">
        <v>19</v>
      </c>
      <c r="M15" s="576">
        <v>20</v>
      </c>
      <c r="O15" s="569">
        <f t="shared" si="0"/>
        <v>111</v>
      </c>
    </row>
    <row r="16" spans="2:15" s="513" customFormat="1" ht="77.25" customHeight="1">
      <c r="B16" s="1358"/>
      <c r="C16" s="1358"/>
      <c r="D16" s="576">
        <v>21</v>
      </c>
      <c r="E16" s="576">
        <v>22</v>
      </c>
      <c r="F16" s="576">
        <v>23</v>
      </c>
      <c r="G16" s="577" t="s">
        <v>1812</v>
      </c>
      <c r="H16" s="576">
        <v>25</v>
      </c>
      <c r="I16" s="576">
        <v>26</v>
      </c>
      <c r="J16" s="576">
        <v>27</v>
      </c>
      <c r="K16" s="576">
        <v>28</v>
      </c>
      <c r="L16" s="576">
        <v>29</v>
      </c>
      <c r="M16" s="576">
        <v>30</v>
      </c>
      <c r="O16" s="569">
        <f t="shared" si="0"/>
        <v>121</v>
      </c>
    </row>
    <row r="17" spans="2:15" ht="15">
      <c r="B17" s="1357" t="s">
        <v>490</v>
      </c>
      <c r="C17" s="1357"/>
      <c r="D17" s="1357"/>
      <c r="E17" s="1357"/>
      <c r="F17" s="1357"/>
      <c r="G17" s="1357"/>
      <c r="H17" s="1357"/>
      <c r="I17" s="1357"/>
      <c r="J17" s="1357"/>
      <c r="K17" s="1357"/>
      <c r="L17" s="1357"/>
      <c r="M17" s="1357"/>
      <c r="O17" s="567">
        <v>122</v>
      </c>
    </row>
    <row r="18" spans="2:15" s="513" customFormat="1" ht="77.25" customHeight="1">
      <c r="B18" s="1358" t="s">
        <v>453</v>
      </c>
      <c r="C18" s="1358" t="s">
        <v>1813</v>
      </c>
      <c r="D18" s="577" t="s">
        <v>1798</v>
      </c>
      <c r="E18" s="576">
        <v>2</v>
      </c>
      <c r="F18" s="576">
        <v>3</v>
      </c>
      <c r="G18" s="576">
        <v>4</v>
      </c>
      <c r="H18" s="576">
        <v>5</v>
      </c>
      <c r="I18" s="577" t="s">
        <v>1814</v>
      </c>
      <c r="J18" s="576">
        <v>7</v>
      </c>
      <c r="K18" s="577" t="s">
        <v>1793</v>
      </c>
      <c r="L18" s="577" t="s">
        <v>1815</v>
      </c>
      <c r="M18" s="576">
        <v>10</v>
      </c>
      <c r="O18" s="569">
        <f t="shared" ref="O18:O26" si="1">O17+10</f>
        <v>132</v>
      </c>
    </row>
    <row r="19" spans="2:15" s="513" customFormat="1" ht="77.25" customHeight="1">
      <c r="B19" s="1358"/>
      <c r="C19" s="1358"/>
      <c r="D19" s="576">
        <v>11</v>
      </c>
      <c r="E19" s="576">
        <v>12</v>
      </c>
      <c r="F19" s="576">
        <v>13</v>
      </c>
      <c r="G19" s="576">
        <v>14</v>
      </c>
      <c r="H19" s="577" t="s">
        <v>1800</v>
      </c>
      <c r="I19" s="576">
        <v>16</v>
      </c>
      <c r="J19" s="576">
        <v>17</v>
      </c>
      <c r="K19" s="576">
        <v>18</v>
      </c>
      <c r="L19" s="576">
        <v>19</v>
      </c>
      <c r="M19" s="576">
        <v>20</v>
      </c>
      <c r="O19" s="569">
        <f t="shared" si="1"/>
        <v>142</v>
      </c>
    </row>
    <row r="20" spans="2:15" s="513" customFormat="1" ht="77.25" customHeight="1">
      <c r="B20" s="1358"/>
      <c r="C20" s="1358"/>
      <c r="D20" s="576">
        <v>21</v>
      </c>
      <c r="E20" s="576">
        <v>22</v>
      </c>
      <c r="F20" s="577" t="s">
        <v>1795</v>
      </c>
      <c r="G20" s="576">
        <v>24</v>
      </c>
      <c r="H20" s="576">
        <v>25</v>
      </c>
      <c r="I20" s="576">
        <v>26</v>
      </c>
      <c r="J20" s="576">
        <v>27</v>
      </c>
      <c r="K20" s="576">
        <v>28</v>
      </c>
      <c r="L20" s="576">
        <v>29</v>
      </c>
      <c r="M20" s="576">
        <v>30</v>
      </c>
      <c r="O20" s="569">
        <f t="shared" si="1"/>
        <v>152</v>
      </c>
    </row>
    <row r="21" spans="2:15" s="513" customFormat="1" ht="77.25" customHeight="1">
      <c r="B21" s="1358" t="s">
        <v>454</v>
      </c>
      <c r="C21" s="1358" t="s">
        <v>1816</v>
      </c>
      <c r="D21" s="577" t="s">
        <v>1817</v>
      </c>
      <c r="E21" s="576">
        <v>2</v>
      </c>
      <c r="F21" s="576">
        <v>3</v>
      </c>
      <c r="G21" s="576">
        <v>4</v>
      </c>
      <c r="H21" s="576">
        <v>5</v>
      </c>
      <c r="I21" s="576">
        <v>6</v>
      </c>
      <c r="J21" s="576">
        <v>7</v>
      </c>
      <c r="K21" s="577" t="s">
        <v>1793</v>
      </c>
      <c r="L21" s="576">
        <v>9</v>
      </c>
      <c r="M21" s="576">
        <v>10</v>
      </c>
      <c r="O21" s="569">
        <f t="shared" si="1"/>
        <v>162</v>
      </c>
    </row>
    <row r="22" spans="2:15" s="513" customFormat="1" ht="77.25" customHeight="1">
      <c r="B22" s="1358"/>
      <c r="C22" s="1358"/>
      <c r="D22" s="576">
        <v>11</v>
      </c>
      <c r="E22" s="576">
        <v>12</v>
      </c>
      <c r="F22" s="576">
        <v>13</v>
      </c>
      <c r="G22" s="577" t="s">
        <v>1818</v>
      </c>
      <c r="H22" s="576">
        <v>15</v>
      </c>
      <c r="I22" s="577" t="s">
        <v>1794</v>
      </c>
      <c r="J22" s="576">
        <v>17</v>
      </c>
      <c r="K22" s="576">
        <v>18</v>
      </c>
      <c r="L22" s="576">
        <v>19</v>
      </c>
      <c r="M22" s="575" t="s">
        <v>1819</v>
      </c>
      <c r="O22" s="569">
        <f t="shared" si="1"/>
        <v>172</v>
      </c>
    </row>
    <row r="23" spans="2:15" s="513" customFormat="1" ht="77.25" customHeight="1">
      <c r="B23" s="1358"/>
      <c r="C23" s="1358"/>
      <c r="D23" s="574">
        <v>21</v>
      </c>
      <c r="E23" s="574">
        <v>22</v>
      </c>
      <c r="F23" s="574">
        <v>23</v>
      </c>
      <c r="G23" s="575" t="s">
        <v>1820</v>
      </c>
      <c r="H23" s="574">
        <v>25</v>
      </c>
      <c r="I23" s="574">
        <v>26</v>
      </c>
      <c r="J23" s="574">
        <v>27</v>
      </c>
      <c r="K23" s="574">
        <v>28</v>
      </c>
      <c r="L23" s="574">
        <v>29</v>
      </c>
      <c r="M23" s="574">
        <v>30</v>
      </c>
      <c r="O23" s="569">
        <f t="shared" si="1"/>
        <v>182</v>
      </c>
    </row>
    <row r="24" spans="2:15" s="513" customFormat="1" ht="77.25" customHeight="1">
      <c r="B24" s="1358" t="s">
        <v>455</v>
      </c>
      <c r="C24" s="1358" t="s">
        <v>1821</v>
      </c>
      <c r="D24" s="575" t="s">
        <v>1822</v>
      </c>
      <c r="E24" s="574">
        <v>2</v>
      </c>
      <c r="F24" s="575" t="s">
        <v>1823</v>
      </c>
      <c r="G24" s="574">
        <v>4</v>
      </c>
      <c r="H24" s="575" t="s">
        <v>1824</v>
      </c>
      <c r="I24" s="574">
        <v>6</v>
      </c>
      <c r="J24" s="575" t="s">
        <v>1825</v>
      </c>
      <c r="K24" s="574">
        <v>8</v>
      </c>
      <c r="L24" s="575" t="s">
        <v>1826</v>
      </c>
      <c r="M24" s="574">
        <v>10</v>
      </c>
      <c r="O24" s="569">
        <f t="shared" si="1"/>
        <v>192</v>
      </c>
    </row>
    <row r="25" spans="2:15" s="513" customFormat="1" ht="77.25" customHeight="1">
      <c r="B25" s="1358"/>
      <c r="C25" s="1358"/>
      <c r="D25" s="574">
        <v>11</v>
      </c>
      <c r="E25" s="574">
        <v>12</v>
      </c>
      <c r="F25" s="574">
        <v>13</v>
      </c>
      <c r="G25" s="574">
        <v>14</v>
      </c>
      <c r="H25" s="574">
        <v>15</v>
      </c>
      <c r="I25" s="575" t="s">
        <v>1794</v>
      </c>
      <c r="J25" s="574">
        <v>17</v>
      </c>
      <c r="K25" s="574">
        <v>18</v>
      </c>
      <c r="L25" s="574">
        <v>19</v>
      </c>
      <c r="M25" s="574">
        <v>20</v>
      </c>
      <c r="O25" s="569">
        <f t="shared" si="1"/>
        <v>202</v>
      </c>
    </row>
    <row r="26" spans="2:15" s="513" customFormat="1" ht="77.25" customHeight="1">
      <c r="B26" s="1358"/>
      <c r="C26" s="1358"/>
      <c r="D26" s="574">
        <v>21</v>
      </c>
      <c r="E26" s="574">
        <v>22</v>
      </c>
      <c r="F26" s="574">
        <v>23</v>
      </c>
      <c r="G26" s="575" t="s">
        <v>1812</v>
      </c>
      <c r="H26" s="574">
        <v>25</v>
      </c>
      <c r="I26" s="574">
        <v>26</v>
      </c>
      <c r="J26" s="574">
        <v>27</v>
      </c>
      <c r="K26" s="574">
        <v>28</v>
      </c>
      <c r="L26" s="574">
        <v>29</v>
      </c>
      <c r="M26" s="574">
        <v>30</v>
      </c>
      <c r="O26" s="569">
        <f t="shared" si="1"/>
        <v>212</v>
      </c>
    </row>
    <row r="27" spans="2:15" ht="15">
      <c r="B27" s="1357" t="s">
        <v>1827</v>
      </c>
      <c r="C27" s="1357"/>
      <c r="D27" s="1357"/>
      <c r="E27" s="1357"/>
      <c r="F27" s="1357"/>
      <c r="G27" s="1357"/>
      <c r="H27" s="1357"/>
      <c r="I27" s="1357"/>
      <c r="J27" s="1357"/>
      <c r="K27" s="1357"/>
      <c r="L27" s="1357"/>
      <c r="M27" s="1357"/>
      <c r="O27" s="567">
        <v>213</v>
      </c>
    </row>
    <row r="28" spans="2:15" ht="15">
      <c r="B28" s="1357" t="s">
        <v>1828</v>
      </c>
      <c r="C28" s="1357"/>
      <c r="D28" s="1357"/>
      <c r="E28" s="1357"/>
      <c r="F28" s="1357"/>
      <c r="G28" s="1357"/>
      <c r="H28" s="1357"/>
      <c r="I28" s="1357"/>
      <c r="J28" s="1357"/>
      <c r="K28" s="1357"/>
      <c r="L28" s="1357"/>
      <c r="M28" s="1357"/>
      <c r="O28" s="567">
        <v>214</v>
      </c>
    </row>
    <row r="29" spans="2:15" s="513" customFormat="1" ht="77.25" customHeight="1">
      <c r="B29" s="1358" t="s">
        <v>456</v>
      </c>
      <c r="C29" s="1358" t="s">
        <v>1829</v>
      </c>
      <c r="D29" s="575" t="s">
        <v>1830</v>
      </c>
      <c r="E29" s="574">
        <v>2</v>
      </c>
      <c r="F29" s="574">
        <v>3</v>
      </c>
      <c r="G29" s="574">
        <v>4</v>
      </c>
      <c r="H29" s="574">
        <v>5</v>
      </c>
      <c r="I29" s="574">
        <v>6</v>
      </c>
      <c r="J29" s="575" t="s">
        <v>1831</v>
      </c>
      <c r="K29" s="574">
        <v>8</v>
      </c>
      <c r="L29" s="574">
        <v>9</v>
      </c>
      <c r="M29" s="574">
        <v>10</v>
      </c>
      <c r="O29" s="569">
        <f t="shared" ref="O29:O34" si="2">O28+10</f>
        <v>224</v>
      </c>
    </row>
    <row r="30" spans="2:15" s="513" customFormat="1" ht="77.25" customHeight="1">
      <c r="B30" s="1358"/>
      <c r="C30" s="1358"/>
      <c r="D30" s="574">
        <v>11</v>
      </c>
      <c r="E30" s="574">
        <v>12</v>
      </c>
      <c r="F30" s="574">
        <v>13</v>
      </c>
      <c r="G30" s="574">
        <v>14</v>
      </c>
      <c r="H30" s="575" t="s">
        <v>1800</v>
      </c>
      <c r="I30" s="574">
        <v>16</v>
      </c>
      <c r="J30" s="574">
        <v>17</v>
      </c>
      <c r="K30" s="574">
        <v>18</v>
      </c>
      <c r="L30" s="574">
        <v>19</v>
      </c>
      <c r="M30" s="574">
        <v>20</v>
      </c>
      <c r="O30" s="569">
        <f t="shared" si="2"/>
        <v>234</v>
      </c>
    </row>
    <row r="31" spans="2:15" s="513" customFormat="1" ht="77.25" customHeight="1">
      <c r="B31" s="1358"/>
      <c r="C31" s="1358"/>
      <c r="D31" s="574">
        <v>21</v>
      </c>
      <c r="E31" s="575" t="s">
        <v>1832</v>
      </c>
      <c r="F31" s="574">
        <v>23</v>
      </c>
      <c r="G31" s="574">
        <v>24</v>
      </c>
      <c r="H31" s="574">
        <v>25</v>
      </c>
      <c r="I31" s="574">
        <v>26</v>
      </c>
      <c r="J31" s="574">
        <v>27</v>
      </c>
      <c r="K31" s="574">
        <v>28</v>
      </c>
      <c r="L31" s="574">
        <v>29</v>
      </c>
      <c r="M31" s="575" t="s">
        <v>1801</v>
      </c>
      <c r="O31" s="569">
        <f t="shared" si="2"/>
        <v>244</v>
      </c>
    </row>
    <row r="32" spans="2:15" s="513" customFormat="1" ht="77.25" customHeight="1">
      <c r="B32" s="1358" t="s">
        <v>457</v>
      </c>
      <c r="C32" s="1358" t="s">
        <v>1833</v>
      </c>
      <c r="D32" s="574">
        <v>1</v>
      </c>
      <c r="E32" s="574">
        <v>2</v>
      </c>
      <c r="F32" s="574">
        <v>3</v>
      </c>
      <c r="G32" s="574">
        <v>4</v>
      </c>
      <c r="H32" s="574">
        <v>5</v>
      </c>
      <c r="I32" s="574">
        <v>6</v>
      </c>
      <c r="J32" s="574">
        <v>7</v>
      </c>
      <c r="K32" s="575" t="s">
        <v>1793</v>
      </c>
      <c r="L32" s="574">
        <v>9</v>
      </c>
      <c r="M32" s="574">
        <v>10</v>
      </c>
      <c r="O32" s="569">
        <f t="shared" si="2"/>
        <v>254</v>
      </c>
    </row>
    <row r="33" spans="2:15" s="513" customFormat="1" ht="77.25" customHeight="1">
      <c r="B33" s="1358"/>
      <c r="C33" s="1358"/>
      <c r="D33" s="574">
        <v>11</v>
      </c>
      <c r="E33" s="574">
        <v>12</v>
      </c>
      <c r="F33" s="574">
        <v>13</v>
      </c>
      <c r="G33" s="574">
        <v>14</v>
      </c>
      <c r="H33" s="575" t="s">
        <v>1800</v>
      </c>
      <c r="I33" s="574">
        <v>16</v>
      </c>
      <c r="J33" s="574">
        <v>17</v>
      </c>
      <c r="K33" s="574">
        <v>18</v>
      </c>
      <c r="L33" s="574">
        <v>19</v>
      </c>
      <c r="M33" s="574">
        <v>20</v>
      </c>
      <c r="O33" s="569">
        <f t="shared" si="2"/>
        <v>264</v>
      </c>
    </row>
    <row r="34" spans="2:15" s="513" customFormat="1" ht="77.25" customHeight="1">
      <c r="B34" s="1358"/>
      <c r="C34" s="1358"/>
      <c r="D34" s="573" t="s">
        <v>1834</v>
      </c>
      <c r="E34" s="572">
        <v>22</v>
      </c>
      <c r="F34" s="573" t="s">
        <v>1795</v>
      </c>
      <c r="G34" s="572">
        <v>24</v>
      </c>
      <c r="H34" s="572">
        <v>25</v>
      </c>
      <c r="I34" s="572">
        <v>26</v>
      </c>
      <c r="J34" s="572">
        <v>27</v>
      </c>
      <c r="K34" s="572">
        <v>28</v>
      </c>
      <c r="L34" s="572">
        <v>29</v>
      </c>
      <c r="M34" s="573" t="s">
        <v>1801</v>
      </c>
      <c r="O34" s="569">
        <f t="shared" si="2"/>
        <v>274</v>
      </c>
    </row>
    <row r="35" spans="2:15" ht="15">
      <c r="B35" s="1359" t="s">
        <v>1835</v>
      </c>
      <c r="C35" s="1359"/>
      <c r="D35" s="1359"/>
      <c r="E35" s="1359"/>
      <c r="F35" s="1359"/>
      <c r="G35" s="1359"/>
      <c r="H35" s="1359"/>
      <c r="I35" s="1359"/>
      <c r="J35" s="1359"/>
      <c r="K35" s="1359"/>
      <c r="L35" s="1359"/>
      <c r="M35" s="1359"/>
      <c r="O35" s="567">
        <v>275</v>
      </c>
    </row>
    <row r="36" spans="2:15" s="513" customFormat="1" ht="77.25" customHeight="1">
      <c r="B36" s="1358" t="s">
        <v>458</v>
      </c>
      <c r="C36" s="1358" t="s">
        <v>1836</v>
      </c>
      <c r="D36" s="572">
        <v>1</v>
      </c>
      <c r="E36" s="572">
        <v>2</v>
      </c>
      <c r="F36" s="573" t="s">
        <v>1837</v>
      </c>
      <c r="G36" s="572">
        <v>4</v>
      </c>
      <c r="H36" s="572">
        <v>5</v>
      </c>
      <c r="I36" s="572">
        <v>6</v>
      </c>
      <c r="J36" s="573" t="s">
        <v>1838</v>
      </c>
      <c r="K36" s="572">
        <v>8</v>
      </c>
      <c r="L36" s="572">
        <v>9</v>
      </c>
      <c r="M36" s="573" t="s">
        <v>1839</v>
      </c>
      <c r="O36" s="569">
        <f t="shared" ref="O36:O41" si="3">O35+10</f>
        <v>285</v>
      </c>
    </row>
    <row r="37" spans="2:15" s="513" customFormat="1" ht="77.25" customHeight="1">
      <c r="B37" s="1358"/>
      <c r="C37" s="1358"/>
      <c r="D37" s="572">
        <v>11</v>
      </c>
      <c r="E37" s="572">
        <v>12</v>
      </c>
      <c r="F37" s="572">
        <v>13</v>
      </c>
      <c r="G37" s="572">
        <v>14</v>
      </c>
      <c r="H37" s="573" t="s">
        <v>1800</v>
      </c>
      <c r="I37" s="572">
        <v>16</v>
      </c>
      <c r="J37" s="572">
        <v>17</v>
      </c>
      <c r="K37" s="572">
        <v>18</v>
      </c>
      <c r="L37" s="572">
        <v>19</v>
      </c>
      <c r="M37" s="573" t="s">
        <v>1840</v>
      </c>
      <c r="O37" s="569">
        <f t="shared" si="3"/>
        <v>295</v>
      </c>
    </row>
    <row r="38" spans="2:15" s="513" customFormat="1" ht="77.25" customHeight="1">
      <c r="B38" s="1358"/>
      <c r="C38" s="1358"/>
      <c r="D38" s="572">
        <v>21</v>
      </c>
      <c r="E38" s="573" t="s">
        <v>1832</v>
      </c>
      <c r="F38" s="572">
        <v>23</v>
      </c>
      <c r="G38" s="572">
        <v>24</v>
      </c>
      <c r="H38" s="572">
        <v>25</v>
      </c>
      <c r="I38" s="572">
        <v>26</v>
      </c>
      <c r="J38" s="572">
        <v>27</v>
      </c>
      <c r="K38" s="572">
        <v>28</v>
      </c>
      <c r="L38" s="572">
        <v>29</v>
      </c>
      <c r="M38" s="573" t="s">
        <v>1841</v>
      </c>
      <c r="O38" s="569">
        <f t="shared" si="3"/>
        <v>305</v>
      </c>
    </row>
    <row r="39" spans="2:15" s="513" customFormat="1" ht="77.25" customHeight="1">
      <c r="B39" s="1358" t="s">
        <v>459</v>
      </c>
      <c r="C39" s="1358" t="s">
        <v>1842</v>
      </c>
      <c r="D39" s="572">
        <v>1</v>
      </c>
      <c r="E39" s="572">
        <v>2</v>
      </c>
      <c r="F39" s="572">
        <v>3</v>
      </c>
      <c r="G39" s="572">
        <v>4</v>
      </c>
      <c r="H39" s="572">
        <v>5</v>
      </c>
      <c r="I39" s="572">
        <v>6</v>
      </c>
      <c r="J39" s="573" t="s">
        <v>1831</v>
      </c>
      <c r="K39" s="572">
        <v>8</v>
      </c>
      <c r="L39" s="572">
        <v>9</v>
      </c>
      <c r="M39" s="572">
        <v>10</v>
      </c>
      <c r="O39" s="569">
        <f t="shared" si="3"/>
        <v>315</v>
      </c>
    </row>
    <row r="40" spans="2:15" s="513" customFormat="1" ht="77.25" customHeight="1">
      <c r="B40" s="1358"/>
      <c r="C40" s="1358"/>
      <c r="D40" s="572">
        <v>11</v>
      </c>
      <c r="E40" s="572">
        <v>12</v>
      </c>
      <c r="F40" s="572">
        <v>13</v>
      </c>
      <c r="G40" s="572">
        <v>14</v>
      </c>
      <c r="H40" s="573" t="s">
        <v>1800</v>
      </c>
      <c r="I40" s="572">
        <v>16</v>
      </c>
      <c r="J40" s="572">
        <v>17</v>
      </c>
      <c r="K40" s="572">
        <v>18</v>
      </c>
      <c r="L40" s="572">
        <v>19</v>
      </c>
      <c r="M40" s="572">
        <v>20</v>
      </c>
      <c r="O40" s="569">
        <f t="shared" si="3"/>
        <v>325</v>
      </c>
    </row>
    <row r="41" spans="2:15" s="513" customFormat="1" ht="77.25" customHeight="1">
      <c r="B41" s="1358"/>
      <c r="C41" s="1358"/>
      <c r="D41" s="572">
        <v>21</v>
      </c>
      <c r="E41" s="572">
        <v>22</v>
      </c>
      <c r="F41" s="573" t="s">
        <v>1795</v>
      </c>
      <c r="G41" s="572">
        <v>24</v>
      </c>
      <c r="H41" s="572">
        <v>25</v>
      </c>
      <c r="I41" s="572">
        <v>26</v>
      </c>
      <c r="J41" s="572">
        <v>27</v>
      </c>
      <c r="K41" s="572">
        <v>28</v>
      </c>
      <c r="L41" s="572">
        <v>29</v>
      </c>
      <c r="M41" s="573" t="s">
        <v>1801</v>
      </c>
      <c r="O41" s="569">
        <f t="shared" si="3"/>
        <v>335</v>
      </c>
    </row>
    <row r="42" spans="2:15" ht="15">
      <c r="B42" s="1357" t="s">
        <v>1843</v>
      </c>
      <c r="C42" s="1357"/>
      <c r="D42" s="1357"/>
      <c r="E42" s="1357"/>
      <c r="F42" s="1357"/>
      <c r="G42" s="1357"/>
      <c r="H42" s="1357"/>
      <c r="I42" s="1357"/>
      <c r="J42" s="1357"/>
      <c r="K42" s="1357"/>
      <c r="L42" s="1357"/>
      <c r="M42" s="1357"/>
      <c r="O42" s="567">
        <v>336</v>
      </c>
    </row>
    <row r="43" spans="2:15" s="513" customFormat="1" ht="77.25" customHeight="1">
      <c r="B43" s="1358" t="s">
        <v>460</v>
      </c>
      <c r="C43" s="1358" t="s">
        <v>1844</v>
      </c>
      <c r="D43" s="572">
        <v>1</v>
      </c>
      <c r="E43" s="572">
        <v>2</v>
      </c>
      <c r="F43" s="572">
        <v>3</v>
      </c>
      <c r="G43" s="572">
        <v>4</v>
      </c>
      <c r="H43" s="572">
        <v>5</v>
      </c>
      <c r="I43" s="572">
        <v>6</v>
      </c>
      <c r="J43" s="573" t="s">
        <v>1831</v>
      </c>
      <c r="K43" s="572">
        <v>8</v>
      </c>
      <c r="L43" s="572">
        <v>9</v>
      </c>
      <c r="M43" s="572">
        <v>10</v>
      </c>
      <c r="O43" s="569">
        <f>O42+10</f>
        <v>346</v>
      </c>
    </row>
    <row r="44" spans="2:15" s="513" customFormat="1" ht="77.25" customHeight="1">
      <c r="B44" s="1358"/>
      <c r="C44" s="1358"/>
      <c r="D44" s="572">
        <v>11</v>
      </c>
      <c r="E44" s="572">
        <v>12</v>
      </c>
      <c r="F44" s="572">
        <v>13</v>
      </c>
      <c r="G44" s="572">
        <v>14</v>
      </c>
      <c r="H44" s="573" t="s">
        <v>1800</v>
      </c>
      <c r="I44" s="572">
        <v>16</v>
      </c>
      <c r="J44" s="572">
        <v>17</v>
      </c>
      <c r="K44" s="572">
        <v>18</v>
      </c>
      <c r="L44" s="572">
        <v>19</v>
      </c>
      <c r="M44" s="570" t="s">
        <v>1845</v>
      </c>
      <c r="O44" s="569">
        <f>O43+10</f>
        <v>356</v>
      </c>
    </row>
    <row r="45" spans="2:15" s="513" customFormat="1" ht="77.25" customHeight="1">
      <c r="B45" s="1358"/>
      <c r="C45" s="1358"/>
      <c r="D45" s="571">
        <v>21</v>
      </c>
      <c r="E45" s="570" t="s">
        <v>1832</v>
      </c>
      <c r="F45" s="571">
        <v>23</v>
      </c>
      <c r="G45" s="571">
        <v>24</v>
      </c>
      <c r="H45" s="571">
        <v>25</v>
      </c>
      <c r="I45" s="571">
        <v>26</v>
      </c>
      <c r="J45" s="571">
        <v>27</v>
      </c>
      <c r="K45" s="571">
        <v>28</v>
      </c>
      <c r="L45" s="571">
        <v>29</v>
      </c>
      <c r="M45" s="570" t="s">
        <v>1801</v>
      </c>
      <c r="O45" s="569">
        <f>O44+10</f>
        <v>366</v>
      </c>
    </row>
  </sheetData>
  <mergeCells count="30">
    <mergeCell ref="B39:B41"/>
    <mergeCell ref="C39:C41"/>
    <mergeCell ref="B42:M42"/>
    <mergeCell ref="B43:B45"/>
    <mergeCell ref="C43:C45"/>
    <mergeCell ref="B36:B38"/>
    <mergeCell ref="C36:C38"/>
    <mergeCell ref="B35:M35"/>
    <mergeCell ref="B21:B23"/>
    <mergeCell ref="C21:C23"/>
    <mergeCell ref="B24:B26"/>
    <mergeCell ref="C24:C26"/>
    <mergeCell ref="B29:B31"/>
    <mergeCell ref="C29:C31"/>
    <mergeCell ref="B32:B34"/>
    <mergeCell ref="C32:C34"/>
    <mergeCell ref="B17:M17"/>
    <mergeCell ref="B28:M28"/>
    <mergeCell ref="B18:B20"/>
    <mergeCell ref="C18:C20"/>
    <mergeCell ref="B4:B6"/>
    <mergeCell ref="C4:C6"/>
    <mergeCell ref="B7:M7"/>
    <mergeCell ref="B8:B10"/>
    <mergeCell ref="C8:C10"/>
    <mergeCell ref="B11:B13"/>
    <mergeCell ref="C11:C13"/>
    <mergeCell ref="B27:M27"/>
    <mergeCell ref="B14:B16"/>
    <mergeCell ref="C14:C16"/>
  </mergeCells>
  <printOptions horizontalCentered="1" verticalCentered="1"/>
  <pageMargins left="0.25" right="0.25" top="0.75" bottom="0.75" header="0.3" footer="0.3"/>
  <pageSetup scale="45"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2"/>
  <dimension ref="A1:AC40"/>
  <sheetViews>
    <sheetView showGridLines="0" topLeftCell="G1" zoomScale="130" zoomScaleNormal="130" workbookViewId="0">
      <selection activeCell="S11" sqref="S11"/>
    </sheetView>
  </sheetViews>
  <sheetFormatPr defaultColWidth="0" defaultRowHeight="15" zeroHeight="1"/>
  <cols>
    <col min="1" max="1" width="64.7109375" hidden="1" customWidth="1"/>
    <col min="2" max="2" width="10.140625" bestFit="1" customWidth="1"/>
    <col min="3" max="18" width="9.140625" customWidth="1"/>
    <col min="19" max="19" width="33.140625" bestFit="1" customWidth="1"/>
    <col min="20" max="21" width="9.140625" customWidth="1"/>
    <col min="22" max="29" width="0" hidden="1" customWidth="1"/>
    <col min="30" max="16384" width="9.140625" hidden="1"/>
  </cols>
  <sheetData>
    <row r="1" spans="1:29">
      <c r="A1" s="697"/>
      <c r="B1" s="698"/>
      <c r="C1" s="698"/>
      <c r="D1" s="698"/>
      <c r="E1" s="698"/>
      <c r="F1" s="698"/>
      <c r="G1" s="698"/>
      <c r="H1" s="698"/>
      <c r="I1" s="698"/>
      <c r="J1" s="698"/>
      <c r="K1" s="698"/>
      <c r="L1" s="698"/>
      <c r="M1" s="698"/>
      <c r="N1" s="698"/>
      <c r="O1" s="698"/>
      <c r="P1" s="698"/>
      <c r="Q1" s="698"/>
      <c r="R1" s="697"/>
      <c r="S1" s="699" t="s">
        <v>9511</v>
      </c>
      <c r="T1" s="697"/>
      <c r="U1" s="696"/>
    </row>
    <row r="2" spans="1:29" ht="15" customHeight="1">
      <c r="A2" s="697"/>
      <c r="B2" s="1361" t="s">
        <v>9508</v>
      </c>
      <c r="C2" s="1361"/>
      <c r="D2" s="1361"/>
      <c r="E2" s="1361"/>
      <c r="F2" s="1361"/>
      <c r="G2" s="1361"/>
      <c r="H2" s="1361"/>
      <c r="I2" s="1361"/>
      <c r="J2" s="1361"/>
      <c r="K2" s="1361"/>
      <c r="L2" s="1361"/>
      <c r="M2" s="1361"/>
      <c r="N2" s="1361"/>
      <c r="O2" s="1361"/>
      <c r="P2" s="1361"/>
      <c r="Q2" s="1361"/>
      <c r="R2" s="697"/>
      <c r="S2" s="700" t="s">
        <v>9512</v>
      </c>
      <c r="T2" s="697"/>
      <c r="U2" s="696"/>
    </row>
    <row r="3" spans="1:29" ht="15" customHeight="1">
      <c r="A3" s="697"/>
      <c r="B3" s="1361"/>
      <c r="C3" s="1361"/>
      <c r="D3" s="1361"/>
      <c r="E3" s="1361"/>
      <c r="F3" s="1361"/>
      <c r="G3" s="1361"/>
      <c r="H3" s="1361"/>
      <c r="I3" s="1361"/>
      <c r="J3" s="1361"/>
      <c r="K3" s="1361"/>
      <c r="L3" s="1361"/>
      <c r="M3" s="1361"/>
      <c r="N3" s="1361"/>
      <c r="O3" s="1361"/>
      <c r="P3" s="1361"/>
      <c r="Q3" s="1361"/>
      <c r="R3" s="697"/>
      <c r="S3" s="700" t="s">
        <v>9513</v>
      </c>
      <c r="T3" s="697"/>
      <c r="U3" s="696"/>
    </row>
    <row r="4" spans="1:29" ht="15" customHeight="1">
      <c r="A4" s="697"/>
      <c r="B4" s="1361"/>
      <c r="C4" s="1361"/>
      <c r="D4" s="1361"/>
      <c r="E4" s="1361"/>
      <c r="F4" s="1361"/>
      <c r="G4" s="1361"/>
      <c r="H4" s="1361"/>
      <c r="I4" s="1361"/>
      <c r="J4" s="1361"/>
      <c r="K4" s="1361"/>
      <c r="L4" s="1361"/>
      <c r="M4" s="1361"/>
      <c r="N4" s="1361"/>
      <c r="O4" s="1361"/>
      <c r="P4" s="1361"/>
      <c r="Q4" s="1361"/>
      <c r="R4" s="697"/>
      <c r="S4" s="700" t="s">
        <v>9514</v>
      </c>
      <c r="T4" s="697"/>
      <c r="U4" s="696"/>
    </row>
    <row r="5" spans="1:29">
      <c r="A5" s="697"/>
      <c r="B5" s="698"/>
      <c r="C5" s="698"/>
      <c r="D5" s="698"/>
      <c r="E5" s="698"/>
      <c r="F5" s="698"/>
      <c r="G5" s="698"/>
      <c r="H5" s="698"/>
      <c r="I5" s="698"/>
      <c r="J5" s="698"/>
      <c r="K5" s="698"/>
      <c r="L5" s="698"/>
      <c r="M5" s="698"/>
      <c r="N5" s="698"/>
      <c r="O5" s="698"/>
      <c r="P5" s="698"/>
      <c r="Q5" s="698"/>
      <c r="R5" s="697"/>
      <c r="S5" s="700"/>
      <c r="T5" s="697"/>
      <c r="U5" s="696"/>
    </row>
    <row r="6" spans="1:29">
      <c r="A6" s="697"/>
      <c r="B6" s="1365"/>
      <c r="C6" s="1365"/>
      <c r="D6" s="1365"/>
      <c r="E6" s="1365"/>
      <c r="F6" s="1365"/>
      <c r="G6" s="1363" t="s">
        <v>30584</v>
      </c>
      <c r="H6" s="1364"/>
      <c r="I6" s="1364"/>
      <c r="J6" s="1364"/>
      <c r="K6" s="1364"/>
      <c r="L6" s="1364"/>
      <c r="M6" s="1364"/>
      <c r="N6" s="1364"/>
      <c r="O6" s="1364"/>
      <c r="P6" s="1364"/>
      <c r="Q6" s="1364"/>
      <c r="R6" s="697"/>
      <c r="S6" s="700"/>
      <c r="T6" s="697"/>
      <c r="U6" s="696"/>
    </row>
    <row r="7" spans="1:29">
      <c r="A7" s="697"/>
      <c r="B7" s="1365"/>
      <c r="C7" s="1365"/>
      <c r="D7" s="1365"/>
      <c r="E7" s="1365"/>
      <c r="F7" s="1365"/>
      <c r="G7" s="1364"/>
      <c r="H7" s="1364"/>
      <c r="I7" s="1364"/>
      <c r="J7" s="1364"/>
      <c r="K7" s="1364"/>
      <c r="L7" s="1364"/>
      <c r="M7" s="1364"/>
      <c r="N7" s="1364"/>
      <c r="O7" s="1364"/>
      <c r="P7" s="1364"/>
      <c r="Q7" s="1364"/>
      <c r="R7" s="697"/>
      <c r="S7" s="700" t="s">
        <v>9515</v>
      </c>
      <c r="T7" s="697"/>
      <c r="U7" s="696"/>
      <c r="AA7" s="1362"/>
      <c r="AB7" s="1362"/>
      <c r="AC7" s="1362"/>
    </row>
    <row r="8" spans="1:29">
      <c r="A8" s="697"/>
      <c r="B8" s="1365"/>
      <c r="C8" s="1365"/>
      <c r="D8" s="1365"/>
      <c r="E8" s="1365"/>
      <c r="F8" s="1365"/>
      <c r="G8" s="1364"/>
      <c r="H8" s="1364"/>
      <c r="I8" s="1364"/>
      <c r="J8" s="1364"/>
      <c r="K8" s="1364"/>
      <c r="L8" s="1364"/>
      <c r="M8" s="1364"/>
      <c r="N8" s="1364"/>
      <c r="O8" s="1364"/>
      <c r="P8" s="1364"/>
      <c r="Q8" s="1364"/>
      <c r="R8" s="697"/>
      <c r="S8" s="700"/>
      <c r="T8" s="697"/>
      <c r="U8" s="696"/>
      <c r="AA8" s="1362"/>
      <c r="AB8" s="1362"/>
      <c r="AC8" s="1362"/>
    </row>
    <row r="9" spans="1:29">
      <c r="A9" s="697"/>
      <c r="B9" s="1365"/>
      <c r="C9" s="1365"/>
      <c r="D9" s="1365"/>
      <c r="E9" s="1365"/>
      <c r="F9" s="1365"/>
      <c r="G9" s="1364"/>
      <c r="H9" s="1364"/>
      <c r="I9" s="1364"/>
      <c r="J9" s="1364"/>
      <c r="K9" s="1364"/>
      <c r="L9" s="1364"/>
      <c r="M9" s="1364"/>
      <c r="N9" s="1364"/>
      <c r="O9" s="1364"/>
      <c r="P9" s="1364"/>
      <c r="Q9" s="1364"/>
      <c r="R9" s="697"/>
      <c r="S9" s="700"/>
      <c r="T9" s="697"/>
      <c r="U9" s="696"/>
    </row>
    <row r="10" spans="1:29">
      <c r="A10" s="697"/>
      <c r="B10" s="1365"/>
      <c r="C10" s="1365"/>
      <c r="D10" s="1365"/>
      <c r="E10" s="1365"/>
      <c r="F10" s="1365"/>
      <c r="G10" s="1364"/>
      <c r="H10" s="1364"/>
      <c r="I10" s="1364"/>
      <c r="J10" s="1364"/>
      <c r="K10" s="1364"/>
      <c r="L10" s="1364"/>
      <c r="M10" s="1364"/>
      <c r="N10" s="1364"/>
      <c r="O10" s="1364"/>
      <c r="P10" s="1364"/>
      <c r="Q10" s="1364"/>
      <c r="R10" s="697"/>
      <c r="S10" s="700" t="s">
        <v>9519</v>
      </c>
      <c r="T10" s="697"/>
      <c r="U10" s="696"/>
    </row>
    <row r="11" spans="1:29" ht="15" customHeight="1">
      <c r="A11" s="697"/>
      <c r="B11" s="1365"/>
      <c r="C11" s="1365"/>
      <c r="D11" s="1365"/>
      <c r="E11" s="1365"/>
      <c r="F11" s="1365"/>
      <c r="G11" s="1364"/>
      <c r="H11" s="1364"/>
      <c r="I11" s="1364"/>
      <c r="J11" s="1364"/>
      <c r="K11" s="1364"/>
      <c r="L11" s="1364"/>
      <c r="M11" s="1364"/>
      <c r="N11" s="1364"/>
      <c r="O11" s="1364"/>
      <c r="P11" s="1364"/>
      <c r="Q11" s="1364"/>
      <c r="R11" s="697"/>
      <c r="S11" s="700" t="s">
        <v>9520</v>
      </c>
      <c r="T11" s="697"/>
      <c r="U11" s="696"/>
    </row>
    <row r="12" spans="1:29" ht="15" customHeight="1">
      <c r="A12" s="697"/>
      <c r="B12" s="1365"/>
      <c r="C12" s="1365"/>
      <c r="D12" s="1365"/>
      <c r="E12" s="1365"/>
      <c r="F12" s="1365"/>
      <c r="G12" s="1364"/>
      <c r="H12" s="1364"/>
      <c r="I12" s="1364"/>
      <c r="J12" s="1364"/>
      <c r="K12" s="1364"/>
      <c r="L12" s="1364"/>
      <c r="M12" s="1364"/>
      <c r="N12" s="1364"/>
      <c r="O12" s="1364"/>
      <c r="P12" s="1364"/>
      <c r="Q12" s="1364"/>
      <c r="R12" s="697"/>
      <c r="S12" s="700"/>
      <c r="T12" s="697"/>
      <c r="U12" s="696"/>
    </row>
    <row r="13" spans="1:29">
      <c r="A13" s="697"/>
      <c r="B13" s="1365"/>
      <c r="C13" s="1365"/>
      <c r="D13" s="1365"/>
      <c r="E13" s="1365"/>
      <c r="F13" s="1365"/>
      <c r="G13" s="1364"/>
      <c r="H13" s="1364"/>
      <c r="I13" s="1364"/>
      <c r="J13" s="1364"/>
      <c r="K13" s="1364"/>
      <c r="L13" s="1364"/>
      <c r="M13" s="1364"/>
      <c r="N13" s="1364"/>
      <c r="O13" s="1364"/>
      <c r="P13" s="1364"/>
      <c r="Q13" s="1364"/>
      <c r="R13" s="697"/>
      <c r="S13" s="697"/>
      <c r="T13" s="697"/>
      <c r="U13" s="696"/>
    </row>
    <row r="14" spans="1:29">
      <c r="A14" s="697"/>
      <c r="B14" s="1365"/>
      <c r="C14" s="1365"/>
      <c r="D14" s="1365"/>
      <c r="E14" s="1365"/>
      <c r="F14" s="1365"/>
      <c r="G14" s="1364"/>
      <c r="H14" s="1364"/>
      <c r="I14" s="1364"/>
      <c r="J14" s="1364"/>
      <c r="K14" s="1364"/>
      <c r="L14" s="1364"/>
      <c r="M14" s="1364"/>
      <c r="N14" s="1364"/>
      <c r="O14" s="1364"/>
      <c r="P14" s="1364"/>
      <c r="Q14" s="1364"/>
      <c r="R14" s="697"/>
      <c r="S14" s="699" t="s">
        <v>9521</v>
      </c>
      <c r="T14" s="697"/>
      <c r="U14" s="696"/>
    </row>
    <row r="15" spans="1:29">
      <c r="A15" s="697"/>
      <c r="B15" s="1365"/>
      <c r="C15" s="1365"/>
      <c r="D15" s="1365"/>
      <c r="E15" s="1365"/>
      <c r="F15" s="1365"/>
      <c r="G15" s="1364"/>
      <c r="H15" s="1364"/>
      <c r="I15" s="1364"/>
      <c r="J15" s="1364"/>
      <c r="K15" s="1364"/>
      <c r="L15" s="1364"/>
      <c r="M15" s="1364"/>
      <c r="N15" s="1364"/>
      <c r="O15" s="1364"/>
      <c r="P15" s="1364"/>
      <c r="Q15" s="1364"/>
      <c r="R15" s="697"/>
      <c r="S15" s="700"/>
      <c r="T15" s="697"/>
      <c r="U15" s="696"/>
    </row>
    <row r="16" spans="1:29">
      <c r="A16" s="697"/>
      <c r="B16" s="1365"/>
      <c r="C16" s="1365"/>
      <c r="D16" s="1365"/>
      <c r="E16" s="1365"/>
      <c r="F16" s="1365"/>
      <c r="G16" s="1364"/>
      <c r="H16" s="1364"/>
      <c r="I16" s="1364"/>
      <c r="J16" s="1364"/>
      <c r="K16" s="1364"/>
      <c r="L16" s="1364"/>
      <c r="M16" s="1364"/>
      <c r="N16" s="1364"/>
      <c r="O16" s="1364"/>
      <c r="P16" s="1364"/>
      <c r="Q16" s="1364"/>
      <c r="R16" s="697"/>
      <c r="S16" s="700"/>
      <c r="T16" s="697"/>
      <c r="U16" s="696"/>
    </row>
    <row r="17" spans="1:21">
      <c r="A17" s="697"/>
      <c r="B17" s="1365"/>
      <c r="C17" s="1365"/>
      <c r="D17" s="1365"/>
      <c r="E17" s="1365"/>
      <c r="F17" s="1365"/>
      <c r="G17" s="1364"/>
      <c r="H17" s="1364"/>
      <c r="I17" s="1364"/>
      <c r="J17" s="1364"/>
      <c r="K17" s="1364"/>
      <c r="L17" s="1364"/>
      <c r="M17" s="1364"/>
      <c r="N17" s="1364"/>
      <c r="O17" s="1364"/>
      <c r="P17" s="1364"/>
      <c r="Q17" s="1364"/>
      <c r="R17" s="697"/>
      <c r="S17" s="700"/>
      <c r="T17" s="697"/>
      <c r="U17" s="696"/>
    </row>
    <row r="18" spans="1:21">
      <c r="A18" s="697"/>
      <c r="B18" s="697"/>
      <c r="C18" s="697"/>
      <c r="D18" s="697"/>
      <c r="E18" s="697"/>
      <c r="F18" s="697"/>
      <c r="G18" s="697"/>
      <c r="H18" s="697"/>
      <c r="I18" s="697"/>
      <c r="J18" s="697"/>
      <c r="K18" s="697"/>
      <c r="L18" s="697"/>
      <c r="M18" s="697"/>
      <c r="N18" s="697"/>
      <c r="O18" s="697"/>
      <c r="P18" s="697"/>
      <c r="Q18" s="697"/>
      <c r="R18" s="697"/>
      <c r="S18" s="700"/>
      <c r="T18" s="697"/>
      <c r="U18" s="696"/>
    </row>
    <row r="19" spans="1:21" ht="15" customHeight="1">
      <c r="A19" s="697"/>
      <c r="B19" s="1366" t="s">
        <v>9517</v>
      </c>
      <c r="C19" s="1366"/>
      <c r="D19" s="1366"/>
      <c r="E19" s="1366"/>
      <c r="F19" s="1366"/>
      <c r="G19" s="1366"/>
      <c r="H19" s="1366"/>
      <c r="I19" s="1366"/>
      <c r="J19" s="1366"/>
      <c r="K19" s="1366"/>
      <c r="L19" s="1366"/>
      <c r="M19" s="1366"/>
      <c r="N19" s="1366"/>
      <c r="O19" s="1366"/>
      <c r="P19" s="1366"/>
      <c r="Q19" s="1366"/>
      <c r="R19" s="697"/>
      <c r="S19" s="700"/>
      <c r="T19" s="697"/>
      <c r="U19" s="696"/>
    </row>
    <row r="20" spans="1:21" ht="15" customHeight="1">
      <c r="A20" s="697"/>
      <c r="B20" s="1366"/>
      <c r="C20" s="1366"/>
      <c r="D20" s="1366"/>
      <c r="E20" s="1366"/>
      <c r="F20" s="1366"/>
      <c r="G20" s="1366"/>
      <c r="H20" s="1366"/>
      <c r="I20" s="1366"/>
      <c r="J20" s="1366"/>
      <c r="K20" s="1366"/>
      <c r="L20" s="1366"/>
      <c r="M20" s="1366"/>
      <c r="N20" s="1366"/>
      <c r="O20" s="1366"/>
      <c r="P20" s="1366"/>
      <c r="Q20" s="1366"/>
      <c r="R20" s="697"/>
      <c r="S20" s="697"/>
      <c r="T20" s="697"/>
      <c r="U20" s="696"/>
    </row>
    <row r="21" spans="1:21" ht="15" customHeight="1">
      <c r="A21" s="697"/>
      <c r="B21" s="1366"/>
      <c r="C21" s="1366"/>
      <c r="D21" s="1366"/>
      <c r="E21" s="1366"/>
      <c r="F21" s="1366"/>
      <c r="G21" s="1366"/>
      <c r="H21" s="1366"/>
      <c r="I21" s="1366"/>
      <c r="J21" s="1366"/>
      <c r="K21" s="1366"/>
      <c r="L21" s="1366"/>
      <c r="M21" s="1366"/>
      <c r="N21" s="1366"/>
      <c r="O21" s="1366"/>
      <c r="P21" s="1366"/>
      <c r="Q21" s="1366"/>
      <c r="R21" s="697"/>
      <c r="S21" s="697"/>
      <c r="T21" s="697"/>
      <c r="U21" s="696"/>
    </row>
    <row r="22" spans="1:21" ht="15" customHeight="1">
      <c r="A22" s="697"/>
      <c r="B22" s="1366"/>
      <c r="C22" s="1366"/>
      <c r="D22" s="1366"/>
      <c r="E22" s="1366"/>
      <c r="F22" s="1366"/>
      <c r="G22" s="1366"/>
      <c r="H22" s="1366"/>
      <c r="I22" s="1366"/>
      <c r="J22" s="1366"/>
      <c r="K22" s="1366"/>
      <c r="L22" s="1366"/>
      <c r="M22" s="1366"/>
      <c r="N22" s="1366"/>
      <c r="O22" s="1366"/>
      <c r="P22" s="1366"/>
      <c r="Q22" s="1366"/>
      <c r="R22" s="697"/>
      <c r="S22" s="697"/>
      <c r="T22" s="697"/>
      <c r="U22" s="696"/>
    </row>
    <row r="23" spans="1:21" ht="15" customHeight="1">
      <c r="A23" s="697"/>
      <c r="B23" s="1366"/>
      <c r="C23" s="1366"/>
      <c r="D23" s="1366"/>
      <c r="E23" s="1366"/>
      <c r="F23" s="1366"/>
      <c r="G23" s="1366"/>
      <c r="H23" s="1366"/>
      <c r="I23" s="1366"/>
      <c r="J23" s="1366"/>
      <c r="K23" s="1366"/>
      <c r="L23" s="1366"/>
      <c r="M23" s="1366"/>
      <c r="N23" s="1366"/>
      <c r="O23" s="1366"/>
      <c r="P23" s="1366"/>
      <c r="Q23" s="1366"/>
      <c r="R23" s="697"/>
      <c r="S23" s="697"/>
      <c r="T23" s="697"/>
      <c r="U23" s="696"/>
    </row>
    <row r="24" spans="1:21" ht="15" customHeight="1">
      <c r="A24" s="697"/>
      <c r="B24" s="1366"/>
      <c r="C24" s="1366"/>
      <c r="D24" s="1366"/>
      <c r="E24" s="1366"/>
      <c r="F24" s="1366"/>
      <c r="G24" s="1366"/>
      <c r="H24" s="1366"/>
      <c r="I24" s="1366"/>
      <c r="J24" s="1366"/>
      <c r="K24" s="1366"/>
      <c r="L24" s="1366"/>
      <c r="M24" s="1366"/>
      <c r="N24" s="1366"/>
      <c r="O24" s="1366"/>
      <c r="P24" s="1366"/>
      <c r="Q24" s="1366"/>
      <c r="R24" s="697"/>
      <c r="S24" s="697"/>
      <c r="T24" s="697"/>
      <c r="U24" s="696"/>
    </row>
    <row r="25" spans="1:21" ht="15" customHeight="1">
      <c r="A25" s="697"/>
      <c r="B25" s="1366"/>
      <c r="C25" s="1366"/>
      <c r="D25" s="1366"/>
      <c r="E25" s="1366"/>
      <c r="F25" s="1366"/>
      <c r="G25" s="1366"/>
      <c r="H25" s="1366"/>
      <c r="I25" s="1366"/>
      <c r="J25" s="1366"/>
      <c r="K25" s="1366"/>
      <c r="L25" s="1366"/>
      <c r="M25" s="1366"/>
      <c r="N25" s="1366"/>
      <c r="O25" s="1366"/>
      <c r="P25" s="1366"/>
      <c r="Q25" s="1366"/>
      <c r="R25" s="697"/>
      <c r="S25" s="697"/>
      <c r="T25" s="697"/>
      <c r="U25" s="696"/>
    </row>
    <row r="26" spans="1:21" ht="15" customHeight="1">
      <c r="A26" s="697"/>
      <c r="B26" s="1366"/>
      <c r="C26" s="1366"/>
      <c r="D26" s="1366"/>
      <c r="E26" s="1366"/>
      <c r="F26" s="1366"/>
      <c r="G26" s="1366"/>
      <c r="H26" s="1366"/>
      <c r="I26" s="1366"/>
      <c r="J26" s="1366"/>
      <c r="K26" s="1366"/>
      <c r="L26" s="1366"/>
      <c r="M26" s="1366"/>
      <c r="N26" s="1366"/>
      <c r="O26" s="1366"/>
      <c r="P26" s="1366"/>
      <c r="Q26" s="1366"/>
      <c r="R26" s="697"/>
      <c r="S26" s="697"/>
      <c r="T26" s="697"/>
      <c r="U26" s="696"/>
    </row>
    <row r="27" spans="1:21">
      <c r="A27" s="697"/>
      <c r="B27" s="1366"/>
      <c r="C27" s="1366"/>
      <c r="D27" s="1366"/>
      <c r="E27" s="1366"/>
      <c r="F27" s="1366"/>
      <c r="G27" s="1366"/>
      <c r="H27" s="1366"/>
      <c r="I27" s="1366"/>
      <c r="J27" s="1366"/>
      <c r="K27" s="1366"/>
      <c r="L27" s="1366"/>
      <c r="M27" s="1366"/>
      <c r="N27" s="1366"/>
      <c r="O27" s="1366"/>
      <c r="P27" s="1366"/>
      <c r="Q27" s="1366"/>
      <c r="R27" s="697"/>
      <c r="S27" s="697"/>
      <c r="T27" s="697"/>
      <c r="U27" s="696"/>
    </row>
    <row r="28" spans="1:21">
      <c r="A28" s="697"/>
      <c r="B28" s="1366"/>
      <c r="C28" s="1366"/>
      <c r="D28" s="1366"/>
      <c r="E28" s="1366"/>
      <c r="F28" s="1366"/>
      <c r="G28" s="1366"/>
      <c r="H28" s="1366"/>
      <c r="I28" s="1366"/>
      <c r="J28" s="1366"/>
      <c r="K28" s="1366"/>
      <c r="L28" s="1366"/>
      <c r="M28" s="1366"/>
      <c r="N28" s="1366"/>
      <c r="O28" s="1366"/>
      <c r="P28" s="1366"/>
      <c r="Q28" s="1366"/>
      <c r="R28" s="697"/>
      <c r="S28" s="697"/>
      <c r="T28" s="697"/>
      <c r="U28" s="696"/>
    </row>
    <row r="29" spans="1:21">
      <c r="A29" s="697"/>
      <c r="B29" s="1366"/>
      <c r="C29" s="1366"/>
      <c r="D29" s="1366"/>
      <c r="E29" s="1366"/>
      <c r="F29" s="1366"/>
      <c r="G29" s="1366"/>
      <c r="H29" s="1366"/>
      <c r="I29" s="1366"/>
      <c r="J29" s="1366"/>
      <c r="K29" s="1366"/>
      <c r="L29" s="1366"/>
      <c r="M29" s="1366"/>
      <c r="N29" s="1366"/>
      <c r="O29" s="1366"/>
      <c r="P29" s="1366"/>
      <c r="Q29" s="1366"/>
      <c r="R29" s="697"/>
      <c r="S29" s="697"/>
      <c r="T29" s="697"/>
      <c r="U29" s="696"/>
    </row>
    <row r="30" spans="1:21">
      <c r="A30" s="697"/>
      <c r="B30" s="697"/>
      <c r="C30" s="697"/>
      <c r="D30" s="697"/>
      <c r="E30" s="697"/>
      <c r="F30" s="697"/>
      <c r="G30" s="697"/>
      <c r="H30" s="697"/>
      <c r="I30" s="697"/>
      <c r="J30" s="697"/>
      <c r="K30" s="697"/>
      <c r="L30" s="697"/>
      <c r="M30" s="697"/>
      <c r="N30" s="697"/>
      <c r="O30" s="697"/>
      <c r="P30" s="697"/>
      <c r="Q30" s="697"/>
      <c r="R30" s="697"/>
      <c r="S30" s="697"/>
      <c r="T30" s="697"/>
      <c r="U30" s="696"/>
    </row>
    <row r="31" spans="1:21">
      <c r="A31" s="697"/>
      <c r="B31" s="697"/>
      <c r="C31" s="697"/>
      <c r="D31" s="697"/>
      <c r="E31" s="697"/>
      <c r="F31" s="697"/>
      <c r="G31" s="697"/>
      <c r="H31" s="697"/>
      <c r="I31" s="697"/>
      <c r="J31" s="697"/>
      <c r="K31" s="697"/>
      <c r="L31" s="697"/>
      <c r="M31" s="1360" t="s">
        <v>29103</v>
      </c>
      <c r="N31" s="1360"/>
      <c r="O31" s="1360"/>
      <c r="P31" s="1360"/>
      <c r="Q31" s="1360"/>
      <c r="R31" s="697"/>
      <c r="S31" s="697"/>
      <c r="T31" s="697"/>
      <c r="U31" s="696"/>
    </row>
    <row r="32" spans="1:21">
      <c r="A32" s="697"/>
      <c r="B32" s="697"/>
      <c r="C32" s="697"/>
      <c r="D32" s="697"/>
      <c r="E32" s="697"/>
      <c r="F32" s="697"/>
      <c r="G32" s="697"/>
      <c r="H32" s="697"/>
      <c r="I32" s="697"/>
      <c r="J32" s="697"/>
      <c r="K32" s="697"/>
      <c r="L32" s="697"/>
      <c r="M32" s="1360"/>
      <c r="N32" s="1360"/>
      <c r="O32" s="1360"/>
      <c r="P32" s="1360"/>
      <c r="Q32" s="1360"/>
      <c r="R32" s="697"/>
      <c r="S32" s="697"/>
      <c r="T32" s="697"/>
      <c r="U32" s="696"/>
    </row>
    <row r="33" spans="1:21">
      <c r="A33" s="696"/>
      <c r="B33" s="696"/>
      <c r="C33" s="696"/>
      <c r="D33" s="696"/>
      <c r="E33" s="696"/>
      <c r="F33" s="696"/>
      <c r="G33" s="696"/>
      <c r="H33" s="696"/>
      <c r="I33" s="696"/>
      <c r="J33" s="696"/>
      <c r="K33" s="696"/>
      <c r="L33" s="696"/>
      <c r="M33" s="696"/>
      <c r="N33" s="696"/>
      <c r="O33" s="696"/>
      <c r="P33" s="696"/>
      <c r="Q33" s="696"/>
      <c r="R33" s="696"/>
      <c r="S33" s="696"/>
      <c r="T33" s="696"/>
      <c r="U33" s="696"/>
    </row>
    <row r="34" spans="1:21">
      <c r="A34" s="696"/>
      <c r="B34" s="696"/>
      <c r="C34" s="696"/>
      <c r="D34" s="696"/>
      <c r="E34" s="696"/>
      <c r="F34" s="696"/>
      <c r="G34" s="696"/>
      <c r="H34" s="696"/>
      <c r="I34" s="696"/>
      <c r="J34" s="696"/>
      <c r="K34" s="696"/>
      <c r="L34" s="696"/>
      <c r="M34" s="696"/>
      <c r="N34" s="696"/>
      <c r="O34" s="696"/>
      <c r="P34" s="696"/>
      <c r="Q34" s="696"/>
      <c r="R34" s="696"/>
      <c r="S34" s="696"/>
      <c r="T34" s="696"/>
      <c r="U34" s="696"/>
    </row>
    <row r="35" spans="1:21">
      <c r="A35" s="696"/>
      <c r="B35" s="696"/>
      <c r="C35" s="696"/>
      <c r="D35" s="696"/>
      <c r="E35" s="696"/>
      <c r="F35" s="696"/>
      <c r="G35" s="696"/>
      <c r="H35" s="696"/>
      <c r="I35" s="696"/>
      <c r="J35" s="696"/>
      <c r="K35" s="696"/>
      <c r="L35" s="696"/>
      <c r="M35" s="696"/>
      <c r="N35" s="696"/>
      <c r="O35" s="696"/>
      <c r="P35" s="696"/>
      <c r="Q35" s="696"/>
      <c r="R35" s="696"/>
      <c r="S35" s="696"/>
      <c r="T35" s="696"/>
      <c r="U35" s="696"/>
    </row>
    <row r="36" spans="1:21">
      <c r="A36" s="696"/>
      <c r="B36" s="696"/>
      <c r="C36" s="696"/>
      <c r="D36" s="696"/>
      <c r="E36" s="696"/>
      <c r="F36" s="696"/>
      <c r="G36" s="696"/>
      <c r="H36" s="696"/>
      <c r="I36" s="696"/>
      <c r="J36" s="696"/>
      <c r="K36" s="696"/>
      <c r="L36" s="696"/>
      <c r="M36" s="696"/>
      <c r="N36" s="696"/>
      <c r="O36" s="696"/>
      <c r="P36" s="696"/>
      <c r="Q36" s="696"/>
      <c r="R36" s="696"/>
      <c r="S36" s="696"/>
      <c r="T36" s="696"/>
      <c r="U36" s="696"/>
    </row>
    <row r="37" spans="1:21">
      <c r="A37" s="696"/>
      <c r="B37" s="696"/>
      <c r="C37" s="696"/>
      <c r="D37" s="696"/>
      <c r="E37" s="696"/>
      <c r="F37" s="696"/>
      <c r="G37" s="696"/>
      <c r="H37" s="696"/>
      <c r="I37" s="696"/>
      <c r="J37" s="696"/>
      <c r="K37" s="696"/>
      <c r="L37" s="696"/>
      <c r="M37" s="696"/>
      <c r="N37" s="696"/>
      <c r="O37" s="696"/>
      <c r="P37" s="696"/>
      <c r="Q37" s="696"/>
      <c r="R37" s="696"/>
      <c r="S37" s="696"/>
      <c r="T37" s="696"/>
      <c r="U37" s="696"/>
    </row>
    <row r="38" spans="1:21" hidden="1"/>
    <row r="39" spans="1:21" hidden="1"/>
    <row r="40" spans="1:21" hidden="1"/>
  </sheetData>
  <mergeCells count="7">
    <mergeCell ref="M31:Q32"/>
    <mergeCell ref="B2:Q4"/>
    <mergeCell ref="AA7:AC7"/>
    <mergeCell ref="AA8:AC8"/>
    <mergeCell ref="G6:Q17"/>
    <mergeCell ref="B6:F17"/>
    <mergeCell ref="B19:Q29"/>
  </mergeCells>
  <hyperlinks>
    <hyperlink ref="D2:H4" r:id="rId1" display="Want to support? Pay what you want on DMSGUILD and leave review" xr:uid="{00000000-0004-0000-0300-000000000000}"/>
    <hyperlink ref="M31:Q32" r:id="rId2" display="CYBORGS AND MAGES, UKRAINIAN RPG COMMUNITY" xr:uid="{00000000-0004-0000-0300-000001000000}"/>
    <hyperlink ref="C35" r:id="rId3" display="a.v.palikhov@outlook.com" xr:uid="{00000000-0004-0000-0300-000002000000}"/>
    <hyperlink ref="C46" r:id="rId4" display="a.v.palikhov@outlook.com" xr:uid="{00000000-0004-0000-0300-000003000000}"/>
    <hyperlink ref="L37" r:id="rId5" display="a.v.palikhov@outlook.com" xr:uid="{00000000-0004-0000-0300-000004000000}"/>
    <hyperlink ref="A8" location="'CALENDAR5'!A1" display="'CALENDAR5'!A1" xr:uid="{00000000-0004-0000-0300-000005000000}"/>
    <hyperlink ref="A7" location="'CALENDAR4'!A1" display="'CALENDAR4'!A1" xr:uid="{00000000-0004-0000-0300-000006000000}"/>
    <hyperlink ref="A6" location="'CALENDAR3'!A1" display="'CALENDAR3'!A1" xr:uid="{00000000-0004-0000-0300-000007000000}"/>
    <hyperlink ref="A5" location="'CALENDAR2'!A1" display="'CALENDAR2'!A1" xr:uid="{00000000-0004-0000-0300-000008000000}"/>
    <hyperlink ref="A4" location="'CALENDAR1'!A1" display="'CALENDAR1'!A1" xr:uid="{00000000-0004-0000-0300-000009000000}"/>
    <hyperlink ref="A9" location="'HOLIDAYS'!A1" display="'HOLIDAYS'!A1" xr:uid="{00000000-0004-0000-0300-00000A000000}"/>
    <hyperlink ref="A10" location="'Wards'!A1" display="'Wards'!A1" xr:uid="{00000000-0004-0000-0300-00000B000000}"/>
    <hyperlink ref="A11" location="'Buildings'!A1" display="'Buildings'!A1" xr:uid="{00000000-0004-0000-0300-00000C000000}"/>
    <hyperlink ref="A12" location="'Nobles'!A1" display="'Nobles'!A1" xr:uid="{00000000-0004-0000-0300-00000D000000}"/>
    <hyperlink ref="A13" location="'Organizations'!A1" display="'Organizations'!A1" xr:uid="{00000000-0004-0000-0300-00000E000000}"/>
    <hyperlink ref="A14" location="'Folk'!A1" display="'Folk'!A1" xr:uid="{00000000-0004-0000-0300-00000F000000}"/>
    <hyperlink ref="A15" location="'Armed Forces'!A1" display="'Armed Forces'!A1" xr:uid="{00000000-0004-0000-0300-000010000000}"/>
    <hyperlink ref="A16" location="'PRESS'!A1" display="'PRESS'!A1" xr:uid="{00000000-0004-0000-0300-000011000000}"/>
    <hyperlink ref="A17" location="'CODE'!A1" display="'CODE'!A1" xr:uid="{00000000-0004-0000-0300-000012000000}"/>
    <hyperlink ref="A18" location="'WINES'!A1" display="'WINES'!A1" xr:uid="{00000000-0004-0000-0300-000013000000}"/>
    <hyperlink ref="A20" location="'ENCOUNTERS'!A1" display="'ENCOUNTERS'!A1" xr:uid="{00000000-0004-0000-0300-000014000000}"/>
    <hyperlink ref="A21" location="'LANGUAGES'!A1" display="'LANGUAGES'!A1" xr:uid="{00000000-0004-0000-0300-000015000000}"/>
    <hyperlink ref="A19" location="'COSTS'!A1" display="'COSTS'!A1" xr:uid="{00000000-0004-0000-0300-000016000000}"/>
    <hyperlink ref="A3" location="'OTHER_PRODUCTS'!A1" display="'OTHER_PRODUCTS'!A1" xr:uid="{00000000-0004-0000-0300-000017000000}"/>
    <hyperlink ref="A2" location="'COVER_TOC'!A1" display="'COVER_TOC'!A1" xr:uid="{00000000-0004-0000-0300-000018000000}"/>
    <hyperlink ref="A22" location="'COINAGE'!A1" display="'COINAGE'!A1" xr:uid="{00000000-0004-0000-0300-000019000000}"/>
    <hyperlink ref="A23" location="'AURORA'!A1" display="'AURORA'!A1" xr:uid="{00000000-0004-0000-0300-00001A000000}"/>
    <hyperlink ref="A24" location="'DRUGS'!A1" display="'DRUGS'!A1" xr:uid="{00000000-0004-0000-0300-00001B000000}"/>
  </hyperlinks>
  <pageMargins left="0.7" right="0.7" top="0.75" bottom="0.75" header="0.3" footer="0.3"/>
  <pageSetup paperSize="9"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B29D9-5566-4B21-A2B6-6709F66CE4CF}">
  <dimension ref="A1:AG40"/>
  <sheetViews>
    <sheetView showGridLines="0" showRowColHeaders="0" topLeftCell="K1" zoomScale="130" zoomScaleNormal="130" workbookViewId="0">
      <selection activeCell="O3" sqref="O3:S5"/>
    </sheetView>
  </sheetViews>
  <sheetFormatPr defaultRowHeight="15"/>
  <cols>
    <col min="7" max="7" width="3.140625" customWidth="1"/>
    <col min="14" max="14" width="3.140625" style="548" customWidth="1"/>
    <col min="20" max="20" width="3.140625" style="548" customWidth="1"/>
  </cols>
  <sheetData>
    <row r="1" spans="1:33">
      <c r="A1" s="1367" t="s">
        <v>32148</v>
      </c>
      <c r="B1" s="1367"/>
      <c r="C1" s="1367"/>
      <c r="D1" s="1367"/>
      <c r="E1" s="1367"/>
      <c r="F1" s="1367"/>
      <c r="H1" s="1401" t="s">
        <v>32149</v>
      </c>
      <c r="I1" s="1401"/>
      <c r="J1" s="1401"/>
      <c r="K1" s="1401"/>
      <c r="L1" s="1401"/>
      <c r="M1" s="1401"/>
      <c r="O1" s="1367" t="s">
        <v>32160</v>
      </c>
      <c r="P1" s="1367"/>
      <c r="Q1" s="1367"/>
      <c r="R1" s="1367"/>
      <c r="S1" s="1367"/>
      <c r="U1" s="1367" t="s">
        <v>32148</v>
      </c>
      <c r="V1" s="1367"/>
      <c r="W1" s="1367"/>
      <c r="X1" s="1367"/>
      <c r="Y1" s="1367"/>
      <c r="Z1" s="1367"/>
      <c r="AB1" s="1367" t="s">
        <v>32148</v>
      </c>
      <c r="AC1" s="1367"/>
      <c r="AD1" s="1367"/>
      <c r="AE1" s="1367"/>
      <c r="AF1" s="1367"/>
      <c r="AG1" s="1367"/>
    </row>
    <row r="2" spans="1:33">
      <c r="A2" s="1367"/>
      <c r="B2" s="1367"/>
      <c r="C2" s="1367"/>
      <c r="D2" s="1367"/>
      <c r="E2" s="1367"/>
      <c r="F2" s="1367"/>
      <c r="H2" s="1401"/>
      <c r="I2" s="1401"/>
      <c r="J2" s="1401"/>
      <c r="K2" s="1401"/>
      <c r="L2" s="1401"/>
      <c r="M2" s="1401"/>
      <c r="O2" s="1399"/>
      <c r="P2" s="1399"/>
      <c r="Q2" s="1399"/>
      <c r="R2" s="1399"/>
      <c r="S2" s="1399"/>
      <c r="U2" s="1367"/>
      <c r="V2" s="1367"/>
      <c r="W2" s="1367"/>
      <c r="X2" s="1367"/>
      <c r="Y2" s="1367"/>
      <c r="Z2" s="1367"/>
      <c r="AB2" s="1367"/>
      <c r="AC2" s="1367"/>
      <c r="AD2" s="1367"/>
      <c r="AE2" s="1367"/>
      <c r="AF2" s="1367"/>
      <c r="AG2" s="1367"/>
    </row>
    <row r="3" spans="1:33" ht="15" customHeight="1">
      <c r="A3" s="1368" t="str">
        <f ca="1">NEWS01</f>
        <v>Sharp Rise in Silversheen</v>
      </c>
      <c r="B3" s="1368"/>
      <c r="C3" s="1368"/>
      <c r="D3" s="1368"/>
      <c r="E3" s="1368"/>
      <c r="F3" s="1368"/>
      <c r="H3" s="1403" t="str">
        <f ca="1">WDNB1</f>
        <v>Demons, Monsters, and Worse!</v>
      </c>
      <c r="I3" s="1403"/>
      <c r="J3" s="1403"/>
      <c r="K3" s="1403"/>
      <c r="L3" s="1403"/>
      <c r="M3" s="1403"/>
      <c r="O3" s="1370" t="str">
        <f ca="1">RANDENC01</f>
        <v>Another group of adventurers is staggering through town. It looks as if they are barely hanging onto life. If the party asks them what happened, they will be told about a powerful creature plaguing an abandoned building in town or perhaps one of the nearby farms. There is a reward given by the city for dispatching this foe.</v>
      </c>
      <c r="P3" s="1370"/>
      <c r="Q3" s="1370"/>
      <c r="R3" s="1370"/>
      <c r="S3" s="1370"/>
      <c r="U3" s="1368"/>
      <c r="V3" s="1368"/>
      <c r="W3" s="1368"/>
      <c r="X3" s="1368"/>
      <c r="Y3" s="1368"/>
      <c r="Z3" s="1368"/>
      <c r="AB3" s="1368"/>
      <c r="AC3" s="1368"/>
      <c r="AD3" s="1368"/>
      <c r="AE3" s="1368"/>
      <c r="AF3" s="1368"/>
      <c r="AG3" s="1368"/>
    </row>
    <row r="4" spans="1:33">
      <c r="A4" s="1368"/>
      <c r="B4" s="1368"/>
      <c r="C4" s="1368"/>
      <c r="D4" s="1368"/>
      <c r="E4" s="1368"/>
      <c r="F4" s="1368"/>
      <c r="H4" s="1403"/>
      <c r="I4" s="1403"/>
      <c r="J4" s="1403"/>
      <c r="K4" s="1403"/>
      <c r="L4" s="1403"/>
      <c r="M4" s="1403"/>
      <c r="O4" s="1370"/>
      <c r="P4" s="1370"/>
      <c r="Q4" s="1370"/>
      <c r="R4" s="1370"/>
      <c r="S4" s="1370"/>
      <c r="U4" s="1368"/>
      <c r="V4" s="1368"/>
      <c r="W4" s="1368"/>
      <c r="X4" s="1368"/>
      <c r="Y4" s="1368"/>
      <c r="Z4" s="1368"/>
      <c r="AB4" s="1368"/>
      <c r="AC4" s="1368"/>
      <c r="AD4" s="1368"/>
      <c r="AE4" s="1368"/>
      <c r="AF4" s="1368"/>
      <c r="AG4" s="1368"/>
    </row>
    <row r="5" spans="1:33" ht="15" customHeight="1">
      <c r="A5" s="1369" t="str">
        <f ca="1">NEWSTEXT01</f>
        <v>Waterdeep: Last tenday's announcement that the sculptor Marleon Krendlemar (of Swords Street, Castle Ward) intends to cast his next gigantic statue in silversheen has led to steep increases in the overcounter price of the shiny make-metal. Sometimes called "alloys," make-metals are mixtures of smelted metals such as iron and zinc, often with small amounts of more valuable metals, and strange "secret ingredients." The alchemists who produce make-metals always keep amounts, processes, and precise ingredients secret, citing the perilous nature of the work (which all too often ends in poisonings, acid fleshmelt, or deadly explosions). 
Silversheen, the glossy, mirror-bright silver "metal" seen in many local decorative castings, is smooth, heavy, and too brittle to see service in armor, fastenings, struts, or cookware. Devised decades ago by Eremaun Uthchantaer of Amphail, silversheen saw the secrets of its creation "get out" when the alchemist died and his dozen-some workers scattered, each taking its secrets. Waterdeep is currently home to at least seven silversheen makers; their wares are sold as finished castings or in "melt-bars" the size of a human forearm (formerly about 1 gp each; now 5 gp or more).</v>
      </c>
      <c r="B5" s="1369"/>
      <c r="C5" s="1369"/>
      <c r="D5" s="1369"/>
      <c r="E5" s="1369"/>
      <c r="F5" s="1369"/>
      <c r="H5" s="1402" t="str">
        <f ca="1">WDNB2</f>
        <v>Are you a brave warrior who wants to prevent Waterdeep's destruction? My name is Roland de'Arnise, and I am a certified exorcist, demon hunter, and hex­chasseur. I am preparing an expedition to root out all evil that infests the dungeons beneath Waterdeep. Every willing man and woman is welcome to fight by my side. Meet me at the sewer entrance in front of Blackstaff Tower on the Swords Street. Tomorrow's eve, we strike!</v>
      </c>
      <c r="I5" s="1402"/>
      <c r="J5" s="1402"/>
      <c r="K5" s="1402"/>
      <c r="L5" s="1402"/>
      <c r="M5" s="1402"/>
      <c r="O5" s="1370"/>
      <c r="P5" s="1370"/>
      <c r="Q5" s="1370"/>
      <c r="R5" s="1370"/>
      <c r="S5" s="1370"/>
      <c r="U5" s="1369"/>
      <c r="V5" s="1369"/>
      <c r="W5" s="1369"/>
      <c r="X5" s="1369"/>
      <c r="Y5" s="1369"/>
      <c r="Z5" s="1369"/>
      <c r="AB5" s="1369"/>
      <c r="AC5" s="1369"/>
      <c r="AD5" s="1369"/>
      <c r="AE5" s="1369"/>
      <c r="AF5" s="1369"/>
      <c r="AG5" s="1369"/>
    </row>
    <row r="6" spans="1:33">
      <c r="A6" s="1369"/>
      <c r="B6" s="1369"/>
      <c r="C6" s="1369"/>
      <c r="D6" s="1369"/>
      <c r="E6" s="1369"/>
      <c r="F6" s="1369"/>
      <c r="H6" s="1402"/>
      <c r="I6" s="1402"/>
      <c r="J6" s="1402"/>
      <c r="K6" s="1402"/>
      <c r="L6" s="1402"/>
      <c r="M6" s="1402"/>
      <c r="O6" s="1370" t="str">
        <f ca="1">RANDENC02</f>
        <v>A mastiff with no leash or collar wanders the darkened streets, and accepts food handouts from the characters.</v>
      </c>
      <c r="P6" s="1370"/>
      <c r="Q6" s="1370"/>
      <c r="R6" s="1370"/>
      <c r="S6" s="1370"/>
      <c r="U6" s="1369"/>
      <c r="V6" s="1369"/>
      <c r="W6" s="1369"/>
      <c r="X6" s="1369"/>
      <c r="Y6" s="1369"/>
      <c r="Z6" s="1369"/>
      <c r="AB6" s="1369"/>
      <c r="AC6" s="1369"/>
      <c r="AD6" s="1369"/>
      <c r="AE6" s="1369"/>
      <c r="AF6" s="1369"/>
      <c r="AG6" s="1369"/>
    </row>
    <row r="7" spans="1:33">
      <c r="A7" s="1369"/>
      <c r="B7" s="1369"/>
      <c r="C7" s="1369"/>
      <c r="D7" s="1369"/>
      <c r="E7" s="1369"/>
      <c r="F7" s="1369"/>
      <c r="H7" s="1402"/>
      <c r="I7" s="1402"/>
      <c r="J7" s="1402"/>
      <c r="K7" s="1402"/>
      <c r="L7" s="1402"/>
      <c r="M7" s="1402"/>
      <c r="O7" s="1370"/>
      <c r="P7" s="1370"/>
      <c r="Q7" s="1370"/>
      <c r="R7" s="1370"/>
      <c r="S7" s="1370"/>
      <c r="U7" s="1369"/>
      <c r="V7" s="1369"/>
      <c r="W7" s="1369"/>
      <c r="X7" s="1369"/>
      <c r="Y7" s="1369"/>
      <c r="Z7" s="1369"/>
      <c r="AB7" s="1369"/>
      <c r="AC7" s="1369"/>
      <c r="AD7" s="1369"/>
      <c r="AE7" s="1369"/>
      <c r="AF7" s="1369"/>
      <c r="AG7" s="1369"/>
    </row>
    <row r="8" spans="1:33">
      <c r="A8" s="1369"/>
      <c r="B8" s="1369"/>
      <c r="C8" s="1369"/>
      <c r="D8" s="1369"/>
      <c r="E8" s="1369"/>
      <c r="F8" s="1369"/>
      <c r="H8" s="1402"/>
      <c r="I8" s="1402"/>
      <c r="J8" s="1402"/>
      <c r="K8" s="1402"/>
      <c r="L8" s="1402"/>
      <c r="M8" s="1402"/>
      <c r="O8" s="1370"/>
      <c r="P8" s="1370"/>
      <c r="Q8" s="1370"/>
      <c r="R8" s="1370"/>
      <c r="S8" s="1370"/>
      <c r="U8" s="1369"/>
      <c r="V8" s="1369"/>
      <c r="W8" s="1369"/>
      <c r="X8" s="1369"/>
      <c r="Y8" s="1369"/>
      <c r="Z8" s="1369"/>
      <c r="AB8" s="1369"/>
      <c r="AC8" s="1369"/>
      <c r="AD8" s="1369"/>
      <c r="AE8" s="1369"/>
      <c r="AF8" s="1369"/>
      <c r="AG8" s="1369"/>
    </row>
    <row r="9" spans="1:33">
      <c r="A9" s="1369"/>
      <c r="B9" s="1369"/>
      <c r="C9" s="1369"/>
      <c r="D9" s="1369"/>
      <c r="E9" s="1369"/>
      <c r="F9" s="1369"/>
      <c r="H9" s="1402"/>
      <c r="I9" s="1402"/>
      <c r="J9" s="1402"/>
      <c r="K9" s="1402"/>
      <c r="L9" s="1402"/>
      <c r="M9" s="1402"/>
      <c r="O9" s="1370" t="str">
        <f ca="1">RANDENC03</f>
        <v>A captured criminal or monster is moved through the city in a heavily guarded prison wagon, escorted by twelve veterans of the City Watch and a mage from the Watchful Order of Magists &amp; Protectors.</v>
      </c>
      <c r="P9" s="1370"/>
      <c r="Q9" s="1370"/>
      <c r="R9" s="1370"/>
      <c r="S9" s="1370"/>
      <c r="U9" s="1369"/>
      <c r="V9" s="1369"/>
      <c r="W9" s="1369"/>
      <c r="X9" s="1369"/>
      <c r="Y9" s="1369"/>
      <c r="Z9" s="1369"/>
      <c r="AB9" s="1369"/>
      <c r="AC9" s="1369"/>
      <c r="AD9" s="1369"/>
      <c r="AE9" s="1369"/>
      <c r="AF9" s="1369"/>
      <c r="AG9" s="1369"/>
    </row>
    <row r="10" spans="1:33">
      <c r="A10" s="1369"/>
      <c r="B10" s="1369"/>
      <c r="C10" s="1369"/>
      <c r="D10" s="1369"/>
      <c r="E10" s="1369"/>
      <c r="F10" s="1369"/>
      <c r="H10" s="1402"/>
      <c r="I10" s="1402"/>
      <c r="J10" s="1402"/>
      <c r="K10" s="1402"/>
      <c r="L10" s="1402"/>
      <c r="M10" s="1402"/>
      <c r="O10" s="1370"/>
      <c r="P10" s="1370"/>
      <c r="Q10" s="1370"/>
      <c r="R10" s="1370"/>
      <c r="S10" s="1370"/>
      <c r="U10" s="1369"/>
      <c r="V10" s="1369"/>
      <c r="W10" s="1369"/>
      <c r="X10" s="1369"/>
      <c r="Y10" s="1369"/>
      <c r="Z10" s="1369"/>
      <c r="AB10" s="1369"/>
      <c r="AC10" s="1369"/>
      <c r="AD10" s="1369"/>
      <c r="AE10" s="1369"/>
      <c r="AF10" s="1369"/>
      <c r="AG10" s="1369"/>
    </row>
    <row r="11" spans="1:33" ht="15" customHeight="1">
      <c r="A11" s="1369"/>
      <c r="B11" s="1369"/>
      <c r="C11" s="1369"/>
      <c r="D11" s="1369"/>
      <c r="E11" s="1369"/>
      <c r="F11" s="1369"/>
      <c r="H11" s="1404" t="str">
        <f ca="1">WDNB3</f>
        <v>Roland (CN male human knight MM 347) is a pompous man with few friends. His overconfidence and bravado mask deep-rooted insecurities and other psychological issues. He does not fight for the greater good but only to support his self-image. When the characters join Roland for his quest, he treats them like children and greatly overstates his own powers and accomplishments. Roland has no idea what awaits him and his followers in Undermountain and sets out without a plan. When things get tough, and his life is in danger, Roland runs and has no scruple in sacrificing his allies to save his own life. After he runs, he gathers a new party for a second attempt. The second encounter with Roland might prove satisfying to your players!</v>
      </c>
      <c r="I11" s="1404"/>
      <c r="J11" s="1404"/>
      <c r="K11" s="1404"/>
      <c r="L11" s="1404"/>
      <c r="M11" s="1404"/>
      <c r="O11" s="1370"/>
      <c r="P11" s="1370"/>
      <c r="Q11" s="1370"/>
      <c r="R11" s="1370"/>
      <c r="S11" s="1370"/>
      <c r="U11" s="1369"/>
      <c r="V11" s="1369"/>
      <c r="W11" s="1369"/>
      <c r="X11" s="1369"/>
      <c r="Y11" s="1369"/>
      <c r="Z11" s="1369"/>
      <c r="AB11" s="1369"/>
      <c r="AC11" s="1369"/>
      <c r="AD11" s="1369"/>
      <c r="AE11" s="1369"/>
      <c r="AF11" s="1369"/>
      <c r="AG11" s="1369"/>
    </row>
    <row r="12" spans="1:33">
      <c r="A12" s="1369"/>
      <c r="B12" s="1369"/>
      <c r="C12" s="1369"/>
      <c r="D12" s="1369"/>
      <c r="E12" s="1369"/>
      <c r="F12" s="1369"/>
      <c r="H12" s="1404"/>
      <c r="I12" s="1404"/>
      <c r="J12" s="1404"/>
      <c r="K12" s="1404"/>
      <c r="L12" s="1404"/>
      <c r="M12" s="1404"/>
      <c r="O12" s="1370" t="str">
        <f ca="1">RANDENC041</f>
        <v>1 mimic</v>
      </c>
      <c r="P12" s="1370"/>
      <c r="Q12" s="1370"/>
      <c r="R12" s="1370"/>
      <c r="S12" s="1370"/>
      <c r="U12" s="1369"/>
      <c r="V12" s="1369"/>
      <c r="W12" s="1369"/>
      <c r="X12" s="1369"/>
      <c r="Y12" s="1369"/>
      <c r="Z12" s="1369"/>
      <c r="AB12" s="1369"/>
      <c r="AC12" s="1369"/>
      <c r="AD12" s="1369"/>
      <c r="AE12" s="1369"/>
      <c r="AF12" s="1369"/>
      <c r="AG12" s="1369"/>
    </row>
    <row r="13" spans="1:33">
      <c r="A13" s="1369"/>
      <c r="B13" s="1369"/>
      <c r="C13" s="1369"/>
      <c r="D13" s="1369"/>
      <c r="E13" s="1369"/>
      <c r="F13" s="1369"/>
      <c r="H13" s="1404"/>
      <c r="I13" s="1404"/>
      <c r="J13" s="1404"/>
      <c r="K13" s="1404"/>
      <c r="L13" s="1404"/>
      <c r="M13" s="1404"/>
      <c r="O13" s="1370"/>
      <c r="P13" s="1370"/>
      <c r="Q13" s="1370"/>
      <c r="R13" s="1370"/>
      <c r="S13" s="1370"/>
      <c r="U13" s="1369"/>
      <c r="V13" s="1369"/>
      <c r="W13" s="1369"/>
      <c r="X13" s="1369"/>
      <c r="Y13" s="1369"/>
      <c r="Z13" s="1369"/>
      <c r="AB13" s="1369"/>
      <c r="AC13" s="1369"/>
      <c r="AD13" s="1369"/>
      <c r="AE13" s="1369"/>
      <c r="AF13" s="1369"/>
      <c r="AG13" s="1369"/>
    </row>
    <row r="14" spans="1:33">
      <c r="A14" s="1369"/>
      <c r="B14" s="1369"/>
      <c r="C14" s="1369"/>
      <c r="D14" s="1369"/>
      <c r="E14" s="1369"/>
      <c r="F14" s="1369"/>
      <c r="H14" s="1404"/>
      <c r="I14" s="1404"/>
      <c r="J14" s="1404"/>
      <c r="K14" s="1404"/>
      <c r="L14" s="1404"/>
      <c r="M14" s="1404"/>
      <c r="O14" s="1370"/>
      <c r="P14" s="1370"/>
      <c r="Q14" s="1370"/>
      <c r="R14" s="1370"/>
      <c r="S14" s="1370"/>
      <c r="U14" s="1369"/>
      <c r="V14" s="1369"/>
      <c r="W14" s="1369"/>
      <c r="X14" s="1369"/>
      <c r="Y14" s="1369"/>
      <c r="Z14" s="1369"/>
      <c r="AB14" s="1369"/>
      <c r="AC14" s="1369"/>
      <c r="AD14" s="1369"/>
      <c r="AE14" s="1369"/>
      <c r="AF14" s="1369"/>
      <c r="AG14" s="1369"/>
    </row>
    <row r="15" spans="1:33">
      <c r="A15" s="1369"/>
      <c r="B15" s="1369"/>
      <c r="C15" s="1369"/>
      <c r="D15" s="1369"/>
      <c r="E15" s="1369"/>
      <c r="F15" s="1369"/>
      <c r="H15" s="1404"/>
      <c r="I15" s="1404"/>
      <c r="J15" s="1404"/>
      <c r="K15" s="1404"/>
      <c r="L15" s="1404"/>
      <c r="M15" s="1404"/>
      <c r="O15" s="1370" t="str">
        <f ca="1">RANDENC042</f>
        <v>1d3 half-ogres</v>
      </c>
      <c r="P15" s="1370"/>
      <c r="Q15" s="1370"/>
      <c r="R15" s="1370"/>
      <c r="S15" s="1370"/>
      <c r="U15" s="1369"/>
      <c r="V15" s="1369"/>
      <c r="W15" s="1369"/>
      <c r="X15" s="1369"/>
      <c r="Y15" s="1369"/>
      <c r="Z15" s="1369"/>
      <c r="AB15" s="1369"/>
      <c r="AC15" s="1369"/>
      <c r="AD15" s="1369"/>
      <c r="AE15" s="1369"/>
      <c r="AF15" s="1369"/>
      <c r="AG15" s="1369"/>
    </row>
    <row r="16" spans="1:33">
      <c r="A16" s="1369"/>
      <c r="B16" s="1369"/>
      <c r="C16" s="1369"/>
      <c r="D16" s="1369"/>
      <c r="E16" s="1369"/>
      <c r="F16" s="1369"/>
      <c r="H16" s="1404"/>
      <c r="I16" s="1404"/>
      <c r="J16" s="1404"/>
      <c r="K16" s="1404"/>
      <c r="L16" s="1404"/>
      <c r="M16" s="1404"/>
      <c r="O16" s="1370"/>
      <c r="P16" s="1370"/>
      <c r="Q16" s="1370"/>
      <c r="R16" s="1370"/>
      <c r="S16" s="1370"/>
      <c r="U16" s="1369"/>
      <c r="V16" s="1369"/>
      <c r="W16" s="1369"/>
      <c r="X16" s="1369"/>
      <c r="Y16" s="1369"/>
      <c r="Z16" s="1369"/>
      <c r="AB16" s="1369"/>
      <c r="AC16" s="1369"/>
      <c r="AD16" s="1369"/>
      <c r="AE16" s="1369"/>
      <c r="AF16" s="1369"/>
      <c r="AG16" s="1369"/>
    </row>
    <row r="17" spans="1:33">
      <c r="A17" s="1369"/>
      <c r="B17" s="1369"/>
      <c r="C17" s="1369"/>
      <c r="D17" s="1369"/>
      <c r="E17" s="1369"/>
      <c r="F17" s="1369"/>
      <c r="H17" s="1404"/>
      <c r="I17" s="1404"/>
      <c r="J17" s="1404"/>
      <c r="K17" s="1404"/>
      <c r="L17" s="1404"/>
      <c r="M17" s="1404"/>
      <c r="O17" s="1370"/>
      <c r="P17" s="1370"/>
      <c r="Q17" s="1370"/>
      <c r="R17" s="1370"/>
      <c r="S17" s="1370"/>
      <c r="U17" s="1369"/>
      <c r="V17" s="1369"/>
      <c r="W17" s="1369"/>
      <c r="X17" s="1369"/>
      <c r="Y17" s="1369"/>
      <c r="Z17" s="1369"/>
      <c r="AB17" s="1369"/>
      <c r="AC17" s="1369"/>
      <c r="AD17" s="1369"/>
      <c r="AE17" s="1369"/>
      <c r="AF17" s="1369"/>
      <c r="AG17" s="1369"/>
    </row>
    <row r="18" spans="1:33">
      <c r="A18" s="1369"/>
      <c r="B18" s="1369"/>
      <c r="C18" s="1369"/>
      <c r="D18" s="1369"/>
      <c r="E18" s="1369"/>
      <c r="F18" s="1369"/>
      <c r="H18" s="1404"/>
      <c r="I18" s="1404"/>
      <c r="J18" s="1404"/>
      <c r="K18" s="1404"/>
      <c r="L18" s="1404"/>
      <c r="M18" s="1404"/>
      <c r="O18" s="1370" t="str">
        <f ca="1">RANDENC05</f>
        <v>1d3 invisible stalkers</v>
      </c>
      <c r="P18" s="1370"/>
      <c r="Q18" s="1370"/>
      <c r="R18" s="1370"/>
      <c r="S18" s="1370"/>
      <c r="U18" s="1369"/>
      <c r="V18" s="1369"/>
      <c r="W18" s="1369"/>
      <c r="X18" s="1369"/>
      <c r="Y18" s="1369"/>
      <c r="Z18" s="1369"/>
      <c r="AB18" s="1369"/>
      <c r="AC18" s="1369"/>
      <c r="AD18" s="1369"/>
      <c r="AE18" s="1369"/>
      <c r="AF18" s="1369"/>
      <c r="AG18" s="1369"/>
    </row>
    <row r="19" spans="1:33">
      <c r="A19" s="1369"/>
      <c r="B19" s="1369"/>
      <c r="C19" s="1369"/>
      <c r="D19" s="1369"/>
      <c r="E19" s="1369"/>
      <c r="F19" s="1369"/>
      <c r="H19" s="1404"/>
      <c r="I19" s="1404"/>
      <c r="J19" s="1404"/>
      <c r="K19" s="1404"/>
      <c r="L19" s="1404"/>
      <c r="M19" s="1404"/>
      <c r="O19" s="1370"/>
      <c r="P19" s="1370"/>
      <c r="Q19" s="1370"/>
      <c r="R19" s="1370"/>
      <c r="S19" s="1370"/>
      <c r="U19" s="1369"/>
      <c r="V19" s="1369"/>
      <c r="W19" s="1369"/>
      <c r="X19" s="1369"/>
      <c r="Y19" s="1369"/>
      <c r="Z19" s="1369"/>
      <c r="AB19" s="1369"/>
      <c r="AC19" s="1369"/>
      <c r="AD19" s="1369"/>
      <c r="AE19" s="1369"/>
      <c r="AF19" s="1369"/>
      <c r="AG19" s="1369"/>
    </row>
    <row r="20" spans="1:33">
      <c r="A20" s="1369"/>
      <c r="B20" s="1369"/>
      <c r="C20" s="1369"/>
      <c r="D20" s="1369"/>
      <c r="E20" s="1369"/>
      <c r="F20" s="1369"/>
      <c r="H20" s="1404"/>
      <c r="I20" s="1404"/>
      <c r="J20" s="1404"/>
      <c r="K20" s="1404"/>
      <c r="L20" s="1404"/>
      <c r="M20" s="1404"/>
      <c r="O20" s="1370"/>
      <c r="P20" s="1370"/>
      <c r="Q20" s="1370"/>
      <c r="R20" s="1370"/>
      <c r="S20" s="1370"/>
      <c r="U20" s="1369"/>
      <c r="V20" s="1369"/>
      <c r="W20" s="1369"/>
      <c r="X20" s="1369"/>
      <c r="Y20" s="1369"/>
      <c r="Z20" s="1369"/>
      <c r="AB20" s="1369"/>
      <c r="AC20" s="1369"/>
      <c r="AD20" s="1369"/>
      <c r="AE20" s="1369"/>
      <c r="AF20" s="1369"/>
      <c r="AG20" s="1369"/>
    </row>
    <row r="21" spans="1:33">
      <c r="A21" s="1369"/>
      <c r="B21" s="1369"/>
      <c r="C21" s="1369"/>
      <c r="D21" s="1369"/>
      <c r="E21" s="1369"/>
      <c r="F21" s="1369"/>
      <c r="H21" s="1404"/>
      <c r="I21" s="1404"/>
      <c r="J21" s="1404"/>
      <c r="K21" s="1404"/>
      <c r="L21" s="1404"/>
      <c r="M21" s="1404"/>
      <c r="O21" s="1370" t="str">
        <f ca="1">RANDENC06</f>
        <v xml:space="preserve">Monstrous servants of the Xanathar engaged in thievery, extortion, and slavery. </v>
      </c>
      <c r="P21" s="1370"/>
      <c r="Q21" s="1370"/>
      <c r="R21" s="1370"/>
      <c r="S21" s="1370"/>
      <c r="U21" s="1369"/>
      <c r="V21" s="1369"/>
      <c r="W21" s="1369"/>
      <c r="X21" s="1369"/>
      <c r="Y21" s="1369"/>
      <c r="Z21" s="1369"/>
      <c r="AB21" s="1369"/>
      <c r="AC21" s="1369"/>
      <c r="AD21" s="1369"/>
      <c r="AE21" s="1369"/>
      <c r="AF21" s="1369"/>
      <c r="AG21" s="1369"/>
    </row>
    <row r="22" spans="1:33">
      <c r="A22" s="1369"/>
      <c r="B22" s="1369"/>
      <c r="C22" s="1369"/>
      <c r="D22" s="1369"/>
      <c r="E22" s="1369"/>
      <c r="F22" s="1369"/>
      <c r="H22" s="1404"/>
      <c r="I22" s="1404"/>
      <c r="J22" s="1404"/>
      <c r="K22" s="1404"/>
      <c r="L22" s="1404"/>
      <c r="M22" s="1404"/>
      <c r="O22" s="1370"/>
      <c r="P22" s="1370"/>
      <c r="Q22" s="1370"/>
      <c r="R22" s="1370"/>
      <c r="S22" s="1370"/>
      <c r="U22" s="1369"/>
      <c r="V22" s="1369"/>
      <c r="W22" s="1369"/>
      <c r="X22" s="1369"/>
      <c r="Y22" s="1369"/>
      <c r="Z22" s="1369"/>
      <c r="AB22" s="1369"/>
      <c r="AC22" s="1369"/>
      <c r="AD22" s="1369"/>
      <c r="AE22" s="1369"/>
      <c r="AF22" s="1369"/>
      <c r="AG22" s="1369"/>
    </row>
    <row r="23" spans="1:33">
      <c r="A23" s="1369"/>
      <c r="B23" s="1369"/>
      <c r="C23" s="1369"/>
      <c r="D23" s="1369"/>
      <c r="E23" s="1369"/>
      <c r="F23" s="1369"/>
      <c r="H23" s="1404"/>
      <c r="I23" s="1404"/>
      <c r="J23" s="1404"/>
      <c r="K23" s="1404"/>
      <c r="L23" s="1404"/>
      <c r="M23" s="1404"/>
      <c r="O23" s="1370"/>
      <c r="P23" s="1370"/>
      <c r="Q23" s="1370"/>
      <c r="R23" s="1370"/>
      <c r="S23" s="1370"/>
      <c r="U23" s="1369"/>
      <c r="V23" s="1369"/>
      <c r="W23" s="1369"/>
      <c r="X23" s="1369"/>
      <c r="Y23" s="1369"/>
      <c r="Z23" s="1369"/>
      <c r="AB23" s="1369"/>
      <c r="AC23" s="1369"/>
      <c r="AD23" s="1369"/>
      <c r="AE23" s="1369"/>
      <c r="AF23" s="1369"/>
      <c r="AG23" s="1369"/>
    </row>
    <row r="24" spans="1:33">
      <c r="A24" s="1369"/>
      <c r="B24" s="1369"/>
      <c r="C24" s="1369"/>
      <c r="D24" s="1369"/>
      <c r="E24" s="1369"/>
      <c r="F24" s="1369"/>
      <c r="H24" s="1404"/>
      <c r="I24" s="1404"/>
      <c r="J24" s="1404"/>
      <c r="K24" s="1404"/>
      <c r="L24" s="1404"/>
      <c r="M24" s="1404"/>
      <c r="O24" s="1370" t="str">
        <f ca="1">randenc10_name</f>
        <v>Bearers carrying large cloth burdens</v>
      </c>
      <c r="P24" s="1370"/>
      <c r="Q24" s="1370"/>
      <c r="R24" s="1370"/>
      <c r="S24" s="1370"/>
      <c r="U24" s="1369"/>
      <c r="V24" s="1369"/>
      <c r="W24" s="1369"/>
      <c r="X24" s="1369"/>
      <c r="Y24" s="1369"/>
      <c r="Z24" s="1369"/>
      <c r="AB24" s="1369"/>
      <c r="AC24" s="1369"/>
      <c r="AD24" s="1369"/>
      <c r="AE24" s="1369"/>
      <c r="AF24" s="1369"/>
      <c r="AG24" s="1369"/>
    </row>
    <row r="25" spans="1:33">
      <c r="A25" s="1369"/>
      <c r="B25" s="1369"/>
      <c r="C25" s="1369"/>
      <c r="D25" s="1369"/>
      <c r="E25" s="1369"/>
      <c r="F25" s="1369"/>
      <c r="H25" s="1404"/>
      <c r="I25" s="1404"/>
      <c r="J25" s="1404"/>
      <c r="K25" s="1404"/>
      <c r="L25" s="1404"/>
      <c r="M25" s="1404"/>
      <c r="O25" s="1370"/>
      <c r="P25" s="1370"/>
      <c r="Q25" s="1370"/>
      <c r="R25" s="1370"/>
      <c r="S25" s="1370"/>
      <c r="U25" s="1369"/>
      <c r="V25" s="1369"/>
      <c r="W25" s="1369"/>
      <c r="X25" s="1369"/>
      <c r="Y25" s="1369"/>
      <c r="Z25" s="1369"/>
      <c r="AB25" s="1369"/>
      <c r="AC25" s="1369"/>
      <c r="AD25" s="1369"/>
      <c r="AE25" s="1369"/>
      <c r="AF25" s="1369"/>
      <c r="AG25" s="1369"/>
    </row>
    <row r="26" spans="1:33">
      <c r="A26" s="1369"/>
      <c r="B26" s="1369"/>
      <c r="C26" s="1369"/>
      <c r="D26" s="1369"/>
      <c r="E26" s="1369"/>
      <c r="F26" s="1369"/>
      <c r="H26" s="1404"/>
      <c r="I26" s="1404"/>
      <c r="J26" s="1404"/>
      <c r="K26" s="1404"/>
      <c r="L26" s="1404"/>
      <c r="M26" s="1404"/>
      <c r="O26" s="1370"/>
      <c r="P26" s="1370"/>
      <c r="Q26" s="1370"/>
      <c r="R26" s="1370"/>
      <c r="S26" s="1370"/>
      <c r="U26" s="1369"/>
      <c r="V26" s="1369"/>
      <c r="W26" s="1369"/>
      <c r="X26" s="1369"/>
      <c r="Y26" s="1369"/>
      <c r="Z26" s="1369"/>
      <c r="AB26" s="1369"/>
      <c r="AC26" s="1369"/>
      <c r="AD26" s="1369"/>
      <c r="AE26" s="1369"/>
      <c r="AF26" s="1369"/>
      <c r="AG26" s="1369"/>
    </row>
    <row r="27" spans="1:33" ht="15" customHeight="1" thickBot="1">
      <c r="A27" s="1400" t="s">
        <v>32161</v>
      </c>
      <c r="B27" s="1400"/>
      <c r="C27" s="1400"/>
      <c r="D27" s="1400"/>
      <c r="E27" s="1400"/>
      <c r="F27" s="1400"/>
      <c r="O27" s="1390" t="s">
        <v>32164</v>
      </c>
      <c r="P27" s="1390"/>
      <c r="Q27" s="1390"/>
    </row>
    <row r="28" spans="1:33" ht="15" customHeight="1">
      <c r="A28" s="1367"/>
      <c r="B28" s="1367"/>
      <c r="C28" s="1367"/>
      <c r="D28" s="1367"/>
      <c r="E28" s="1367"/>
      <c r="F28" s="1367"/>
      <c r="H28" s="1367" t="s">
        <v>32162</v>
      </c>
      <c r="I28" s="1367"/>
      <c r="J28" s="1367"/>
      <c r="K28" s="1367"/>
      <c r="L28" s="1367"/>
      <c r="M28" s="1367"/>
      <c r="O28" s="1384" t="s">
        <v>25388</v>
      </c>
      <c r="P28" s="1385"/>
      <c r="Q28" s="1386"/>
    </row>
    <row r="29" spans="1:33" ht="15" customHeight="1" thickBot="1">
      <c r="A29" s="1374" t="str">
        <f ca="1">RUMOR01</f>
        <v xml:space="preserve">Looking for potions, poultices, or philters? Try Fala Lefaliir who operates an herbalist’s shop on Trollskull Alley called Corellon’s  Crown. </v>
      </c>
      <c r="B29" s="1375"/>
      <c r="C29" s="1375"/>
      <c r="D29" s="1375"/>
      <c r="E29" s="1375"/>
      <c r="F29" s="1375"/>
      <c r="H29" s="1367"/>
      <c r="I29" s="1367"/>
      <c r="J29" s="1367"/>
      <c r="K29" s="1367"/>
      <c r="L29" s="1367"/>
      <c r="M29" s="1367"/>
      <c r="O29" s="1387"/>
      <c r="P29" s="1388"/>
      <c r="Q29" s="1389"/>
    </row>
    <row r="30" spans="1:33" ht="15.75" customHeight="1" thickBot="1">
      <c r="A30" s="1374"/>
      <c r="B30" s="1375"/>
      <c r="C30" s="1375"/>
      <c r="D30" s="1375"/>
      <c r="E30" s="1375"/>
      <c r="F30" s="1375"/>
      <c r="H30" s="1372" t="str">
        <f ca="1">WATCH_ARRIVES</f>
        <v>Watch arrives in 6 rounds
Swordcaptain, 2 Swords, 7 Blades, priest of Torm, Helm or Tyr</v>
      </c>
      <c r="I30" s="1373"/>
      <c r="J30" s="1373"/>
      <c r="K30" s="1373"/>
      <c r="L30" s="1373"/>
      <c r="M30" s="1373"/>
    </row>
    <row r="31" spans="1:33" ht="15" customHeight="1">
      <c r="A31" s="1374"/>
      <c r="B31" s="1375"/>
      <c r="C31" s="1375"/>
      <c r="D31" s="1375"/>
      <c r="E31" s="1375"/>
      <c r="F31" s="1375"/>
      <c r="H31" s="1372"/>
      <c r="I31" s="1373"/>
      <c r="J31" s="1373"/>
      <c r="K31" s="1373"/>
      <c r="L31" s="1373"/>
      <c r="M31" s="1373"/>
      <c r="O31" s="1376" t="str" cm="1">
        <f t="array" ref="O31">randenc08</f>
        <v>Muggers</v>
      </c>
      <c r="P31" s="1377"/>
      <c r="Q31" s="1377"/>
      <c r="R31" s="1377"/>
      <c r="S31" s="1378"/>
    </row>
    <row r="32" spans="1:33">
      <c r="A32" s="1374"/>
      <c r="B32" s="1375"/>
      <c r="C32" s="1375"/>
      <c r="D32" s="1375"/>
      <c r="E32" s="1375"/>
      <c r="F32" s="1375"/>
      <c r="H32" s="1372"/>
      <c r="I32" s="1373"/>
      <c r="J32" s="1373"/>
      <c r="K32" s="1373"/>
      <c r="L32" s="1373"/>
      <c r="M32" s="1373"/>
      <c r="O32" s="1379"/>
      <c r="P32" s="1370"/>
      <c r="Q32" s="1370"/>
      <c r="R32" s="1370"/>
      <c r="S32" s="1380"/>
    </row>
    <row r="33" spans="1:19" ht="15.75" thickBot="1">
      <c r="A33" s="1374"/>
      <c r="B33" s="1375"/>
      <c r="C33" s="1375"/>
      <c r="D33" s="1375"/>
      <c r="E33" s="1375"/>
      <c r="F33" s="1375"/>
      <c r="O33" s="1381"/>
      <c r="P33" s="1382"/>
      <c r="Q33" s="1382"/>
      <c r="R33" s="1382"/>
      <c r="S33" s="1383"/>
    </row>
    <row r="34" spans="1:19" ht="15" customHeight="1">
      <c r="A34" s="1374"/>
      <c r="B34" s="1375"/>
      <c r="C34" s="1375"/>
      <c r="D34" s="1375"/>
      <c r="E34" s="1375"/>
      <c r="F34" s="1375"/>
      <c r="H34" s="1365" t="s">
        <v>32163</v>
      </c>
      <c r="I34" s="1365"/>
      <c r="J34" s="1365"/>
      <c r="K34" s="1365"/>
      <c r="L34" s="1365"/>
      <c r="M34" s="1365"/>
      <c r="O34" s="1391" t="s">
        <v>32165</v>
      </c>
      <c r="P34" s="1392"/>
      <c r="Q34" s="1392"/>
      <c r="R34" s="1392"/>
      <c r="S34" s="1393"/>
    </row>
    <row r="35" spans="1:19" ht="15" customHeight="1">
      <c r="A35" s="1374"/>
      <c r="B35" s="1375"/>
      <c r="C35" s="1375"/>
      <c r="D35" s="1375"/>
      <c r="E35" s="1375"/>
      <c r="F35" s="1375"/>
      <c r="H35" s="1371" t="str">
        <f ca="1">RANDOMGUARD</f>
        <v>The guard is... 9. A failed craftsman.
The guard works for... A chance to deal out sadistic punishment.
On the guard’s face is... 9. Fearsome sideburns.
The guard carries... 8. A flask of wine.
The watch’s captain is... 1. A religious zealot.
The watch’s attitude toward their captain is... Friendly and loyal.
The watch has a reputation for... 8. Cowardice.</v>
      </c>
      <c r="I35" s="1371"/>
      <c r="J35" s="1371"/>
      <c r="K35" s="1371"/>
      <c r="L35" s="1371"/>
      <c r="M35" s="1371"/>
      <c r="O35" s="1394"/>
      <c r="P35" s="1373"/>
      <c r="Q35" s="1373"/>
      <c r="R35" s="1373"/>
      <c r="S35" s="1395"/>
    </row>
    <row r="36" spans="1:19">
      <c r="A36" s="1374"/>
      <c r="B36" s="1375"/>
      <c r="C36" s="1375"/>
      <c r="D36" s="1375"/>
      <c r="E36" s="1375"/>
      <c r="F36" s="1375"/>
      <c r="H36" s="1371"/>
      <c r="I36" s="1371"/>
      <c r="J36" s="1371"/>
      <c r="K36" s="1371"/>
      <c r="L36" s="1371"/>
      <c r="M36" s="1371"/>
      <c r="O36" s="1394"/>
      <c r="P36" s="1373"/>
      <c r="Q36" s="1373"/>
      <c r="R36" s="1373"/>
      <c r="S36" s="1395"/>
    </row>
    <row r="37" spans="1:19">
      <c r="A37" s="1374"/>
      <c r="B37" s="1375"/>
      <c r="C37" s="1375"/>
      <c r="D37" s="1375"/>
      <c r="E37" s="1375"/>
      <c r="F37" s="1375"/>
      <c r="H37" s="1371"/>
      <c r="I37" s="1371"/>
      <c r="J37" s="1371"/>
      <c r="K37" s="1371"/>
      <c r="L37" s="1371"/>
      <c r="M37" s="1371"/>
      <c r="O37" s="1394"/>
      <c r="P37" s="1373"/>
      <c r="Q37" s="1373"/>
      <c r="R37" s="1373"/>
      <c r="S37" s="1395"/>
    </row>
    <row r="38" spans="1:19">
      <c r="A38" s="1374"/>
      <c r="B38" s="1375"/>
      <c r="C38" s="1375"/>
      <c r="D38" s="1375"/>
      <c r="E38" s="1375"/>
      <c r="F38" s="1375"/>
      <c r="H38" s="1371"/>
      <c r="I38" s="1371"/>
      <c r="J38" s="1371"/>
      <c r="K38" s="1371"/>
      <c r="L38" s="1371"/>
      <c r="M38" s="1371"/>
      <c r="O38" s="1394"/>
      <c r="P38" s="1373"/>
      <c r="Q38" s="1373"/>
      <c r="R38" s="1373"/>
      <c r="S38" s="1395"/>
    </row>
    <row r="39" spans="1:19">
      <c r="A39" s="1374"/>
      <c r="B39" s="1375"/>
      <c r="C39" s="1375"/>
      <c r="D39" s="1375"/>
      <c r="E39" s="1375"/>
      <c r="F39" s="1375"/>
      <c r="H39" s="1371"/>
      <c r="I39" s="1371"/>
      <c r="J39" s="1371"/>
      <c r="K39" s="1371"/>
      <c r="L39" s="1371"/>
      <c r="M39" s="1371"/>
      <c r="O39" s="1394"/>
      <c r="P39" s="1373"/>
      <c r="Q39" s="1373"/>
      <c r="R39" s="1373"/>
      <c r="S39" s="1395"/>
    </row>
    <row r="40" spans="1:19" ht="15.75" thickBot="1">
      <c r="A40" s="1374"/>
      <c r="B40" s="1375"/>
      <c r="C40" s="1375"/>
      <c r="D40" s="1375"/>
      <c r="E40" s="1375"/>
      <c r="F40" s="1375"/>
      <c r="H40" s="1371"/>
      <c r="I40" s="1371"/>
      <c r="J40" s="1371"/>
      <c r="K40" s="1371"/>
      <c r="L40" s="1371"/>
      <c r="M40" s="1371"/>
      <c r="O40" s="1396"/>
      <c r="P40" s="1397"/>
      <c r="Q40" s="1397"/>
      <c r="R40" s="1397"/>
      <c r="S40" s="1398"/>
    </row>
  </sheetData>
  <mergeCells count="35">
    <mergeCell ref="A1:F2"/>
    <mergeCell ref="H1:M2"/>
    <mergeCell ref="O3:S5"/>
    <mergeCell ref="O6:S8"/>
    <mergeCell ref="O9:S11"/>
    <mergeCell ref="A3:F4"/>
    <mergeCell ref="A5:F26"/>
    <mergeCell ref="H5:M10"/>
    <mergeCell ref="H3:M4"/>
    <mergeCell ref="H11:M26"/>
    <mergeCell ref="O12:S14"/>
    <mergeCell ref="O15:S17"/>
    <mergeCell ref="O18:S20"/>
    <mergeCell ref="O21:S23"/>
    <mergeCell ref="O1:S2"/>
    <mergeCell ref="A32:F34"/>
    <mergeCell ref="A35:F37"/>
    <mergeCell ref="A38:F40"/>
    <mergeCell ref="O31:S33"/>
    <mergeCell ref="O28:Q29"/>
    <mergeCell ref="O34:S40"/>
    <mergeCell ref="A27:F28"/>
    <mergeCell ref="A29:F31"/>
    <mergeCell ref="O24:S26"/>
    <mergeCell ref="H35:M40"/>
    <mergeCell ref="H30:M32"/>
    <mergeCell ref="H28:M29"/>
    <mergeCell ref="H34:M34"/>
    <mergeCell ref="O27:Q27"/>
    <mergeCell ref="U1:Z2"/>
    <mergeCell ref="U3:Z4"/>
    <mergeCell ref="U5:Z26"/>
    <mergeCell ref="AB1:AG2"/>
    <mergeCell ref="AB3:AG4"/>
    <mergeCell ref="AB5:AG26"/>
  </mergeCells>
  <dataValidations count="1">
    <dataValidation type="list" allowBlank="1" showInputMessage="1" showErrorMessage="1" sqref="O28" xr:uid="{3B63A735-5D59-4514-944A-8F1B3A8F2D52}">
      <formula1>WARDSLIST_RNDENC08</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Аркуш3">
    <tabColor rgb="FF7030A0"/>
  </sheetPr>
  <dimension ref="B1:AI42"/>
  <sheetViews>
    <sheetView showGridLines="0" workbookViewId="0">
      <selection activeCell="X14" sqref="X14"/>
    </sheetView>
  </sheetViews>
  <sheetFormatPr defaultColWidth="14.42578125" defaultRowHeight="15.75" customHeight="1"/>
  <cols>
    <col min="1" max="1" width="3" style="66" customWidth="1"/>
    <col min="2" max="33" width="5.140625" style="66" customWidth="1"/>
    <col min="34" max="34" width="3" style="66" customWidth="1"/>
    <col min="35" max="16384" width="14.42578125" style="66"/>
  </cols>
  <sheetData>
    <row r="1" spans="2:35" ht="44.25">
      <c r="B1" s="1408" t="s">
        <v>9522</v>
      </c>
      <c r="C1" s="1409"/>
      <c r="D1" s="1409"/>
      <c r="E1" s="1409"/>
      <c r="F1" s="1409"/>
      <c r="G1" s="1409"/>
      <c r="H1" s="1409"/>
      <c r="I1" s="1409"/>
      <c r="J1" s="1409"/>
      <c r="K1" s="1409"/>
      <c r="L1" s="1409"/>
      <c r="M1" s="1409"/>
      <c r="N1" s="1409"/>
      <c r="O1" s="1409"/>
      <c r="P1" s="1409"/>
      <c r="Q1" s="1409"/>
      <c r="R1" s="1409"/>
      <c r="S1" s="1409"/>
      <c r="T1" s="1409"/>
      <c r="U1" s="1409"/>
      <c r="V1" s="1409"/>
      <c r="W1" s="1409"/>
      <c r="X1" s="1409"/>
      <c r="Y1" s="1409"/>
      <c r="Z1" s="1409"/>
      <c r="AA1" s="1409"/>
      <c r="AB1" s="1409"/>
      <c r="AC1" s="1409"/>
      <c r="AD1" s="1409"/>
      <c r="AE1" s="1409"/>
      <c r="AF1" s="1409"/>
      <c r="AG1" s="1409"/>
      <c r="AH1" s="676"/>
      <c r="AI1" s="676"/>
    </row>
    <row r="2" spans="2:35" ht="15.75" customHeight="1" thickBot="1">
      <c r="B2" s="676"/>
      <c r="C2" s="676"/>
      <c r="D2" s="676"/>
      <c r="E2" s="676"/>
      <c r="F2" s="676"/>
      <c r="G2" s="676"/>
      <c r="H2" s="676"/>
      <c r="I2" s="676"/>
      <c r="J2" s="676"/>
      <c r="K2" s="676"/>
      <c r="L2" s="676"/>
      <c r="M2" s="676"/>
      <c r="N2" s="676"/>
      <c r="O2" s="676"/>
      <c r="P2" s="676"/>
      <c r="Q2" s="676"/>
      <c r="R2" s="676"/>
      <c r="S2" s="676"/>
      <c r="T2" s="676"/>
      <c r="U2" s="676"/>
      <c r="V2" s="676"/>
      <c r="W2" s="676"/>
      <c r="X2" s="676"/>
      <c r="Y2" s="676"/>
      <c r="Z2" s="676"/>
      <c r="AA2" s="676"/>
      <c r="AB2" s="676"/>
      <c r="AC2" s="676"/>
      <c r="AD2" s="676"/>
      <c r="AE2" s="676"/>
      <c r="AF2" s="676"/>
      <c r="AG2" s="676"/>
      <c r="AH2" s="676"/>
      <c r="AI2" s="676"/>
    </row>
    <row r="3" spans="2:35" ht="23.25">
      <c r="B3" s="1413">
        <v>1</v>
      </c>
      <c r="C3" s="1414"/>
      <c r="D3" s="1416" t="s">
        <v>449</v>
      </c>
      <c r="E3" s="1414"/>
      <c r="F3" s="1414"/>
      <c r="G3" s="1414"/>
      <c r="H3" s="1414"/>
      <c r="I3" s="1414"/>
      <c r="J3" s="1414"/>
      <c r="K3" s="1417"/>
      <c r="L3" s="676"/>
      <c r="M3" s="1413">
        <v>2</v>
      </c>
      <c r="N3" s="1414"/>
      <c r="O3" s="1416" t="s">
        <v>450</v>
      </c>
      <c r="P3" s="1414"/>
      <c r="Q3" s="1414"/>
      <c r="R3" s="1414"/>
      <c r="S3" s="1414"/>
      <c r="T3" s="1414"/>
      <c r="U3" s="1414"/>
      <c r="V3" s="1417"/>
      <c r="W3" s="676"/>
      <c r="X3" s="1413">
        <v>3</v>
      </c>
      <c r="Y3" s="1414"/>
      <c r="Z3" s="1416" t="s">
        <v>451</v>
      </c>
      <c r="AA3" s="1414"/>
      <c r="AB3" s="1414"/>
      <c r="AC3" s="1414"/>
      <c r="AD3" s="1414"/>
      <c r="AE3" s="1414"/>
      <c r="AF3" s="1414"/>
      <c r="AG3" s="1417"/>
      <c r="AH3" s="676"/>
      <c r="AI3" s="676"/>
    </row>
    <row r="4" spans="2:35" ht="14.25">
      <c r="B4" s="1415"/>
      <c r="C4" s="1411"/>
      <c r="D4" s="1410" t="s">
        <v>1791</v>
      </c>
      <c r="E4" s="1411"/>
      <c r="F4" s="1411"/>
      <c r="G4" s="1411"/>
      <c r="H4" s="1411"/>
      <c r="I4" s="1411"/>
      <c r="J4" s="1411"/>
      <c r="K4" s="1412"/>
      <c r="L4" s="676"/>
      <c r="M4" s="1415"/>
      <c r="N4" s="1411"/>
      <c r="O4" s="1410" t="s">
        <v>9523</v>
      </c>
      <c r="P4" s="1411"/>
      <c r="Q4" s="1411"/>
      <c r="R4" s="1411"/>
      <c r="S4" s="1411"/>
      <c r="T4" s="1411"/>
      <c r="U4" s="1411"/>
      <c r="V4" s="1412"/>
      <c r="W4" s="676"/>
      <c r="X4" s="1415"/>
      <c r="Y4" s="1411"/>
      <c r="Z4" s="1410" t="s">
        <v>9524</v>
      </c>
      <c r="AA4" s="1411"/>
      <c r="AB4" s="1411"/>
      <c r="AC4" s="1411"/>
      <c r="AD4" s="1411"/>
      <c r="AE4" s="1411"/>
      <c r="AF4" s="1411"/>
      <c r="AG4" s="1412"/>
      <c r="AH4" s="676"/>
      <c r="AI4" s="676"/>
    </row>
    <row r="5" spans="2:35" ht="15" thickBot="1">
      <c r="B5" s="76">
        <v>1</v>
      </c>
      <c r="C5" s="77">
        <v>2</v>
      </c>
      <c r="D5" s="77">
        <v>3</v>
      </c>
      <c r="E5" s="77">
        <v>4</v>
      </c>
      <c r="F5" s="77">
        <v>5</v>
      </c>
      <c r="G5" s="77">
        <v>6</v>
      </c>
      <c r="H5" s="77">
        <v>7</v>
      </c>
      <c r="I5" s="77">
        <v>8</v>
      </c>
      <c r="J5" s="77">
        <v>9</v>
      </c>
      <c r="K5" s="78">
        <v>10</v>
      </c>
      <c r="L5" s="70"/>
      <c r="M5" s="76">
        <v>1</v>
      </c>
      <c r="N5" s="77">
        <v>2</v>
      </c>
      <c r="O5" s="77">
        <v>3</v>
      </c>
      <c r="P5" s="77">
        <v>4</v>
      </c>
      <c r="Q5" s="77">
        <v>5</v>
      </c>
      <c r="R5" s="77">
        <v>6</v>
      </c>
      <c r="S5" s="77">
        <v>7</v>
      </c>
      <c r="T5" s="77">
        <v>8</v>
      </c>
      <c r="U5" s="77">
        <v>9</v>
      </c>
      <c r="V5" s="78">
        <v>10</v>
      </c>
      <c r="W5" s="70"/>
      <c r="X5" s="76">
        <v>1</v>
      </c>
      <c r="Y5" s="77">
        <v>2</v>
      </c>
      <c r="Z5" s="77">
        <v>3</v>
      </c>
      <c r="AA5" s="77">
        <v>4</v>
      </c>
      <c r="AB5" s="77">
        <v>5</v>
      </c>
      <c r="AC5" s="77">
        <v>6</v>
      </c>
      <c r="AD5" s="77">
        <v>7</v>
      </c>
      <c r="AE5" s="77">
        <v>8</v>
      </c>
      <c r="AF5" s="77">
        <v>9</v>
      </c>
      <c r="AG5" s="78">
        <v>10</v>
      </c>
      <c r="AH5" s="676"/>
      <c r="AI5" s="676"/>
    </row>
    <row r="6" spans="2:35" thickBot="1">
      <c r="B6" s="79">
        <v>11</v>
      </c>
      <c r="C6" s="80">
        <v>12</v>
      </c>
      <c r="D6" s="80">
        <v>13</v>
      </c>
      <c r="E6" s="80">
        <v>14</v>
      </c>
      <c r="F6" s="80">
        <v>15</v>
      </c>
      <c r="G6" s="80">
        <v>16</v>
      </c>
      <c r="H6" s="80">
        <v>17</v>
      </c>
      <c r="I6" s="80">
        <v>18</v>
      </c>
      <c r="J6" s="80">
        <v>19</v>
      </c>
      <c r="K6" s="81">
        <v>20</v>
      </c>
      <c r="L6" s="70"/>
      <c r="M6" s="79">
        <v>11</v>
      </c>
      <c r="N6" s="80">
        <v>12</v>
      </c>
      <c r="O6" s="80">
        <v>13</v>
      </c>
      <c r="P6" s="80">
        <v>14</v>
      </c>
      <c r="Q6" s="80">
        <v>15</v>
      </c>
      <c r="R6" s="80">
        <v>16</v>
      </c>
      <c r="S6" s="80">
        <v>17</v>
      </c>
      <c r="T6" s="80">
        <v>18</v>
      </c>
      <c r="U6" s="80">
        <v>19</v>
      </c>
      <c r="V6" s="81">
        <v>20</v>
      </c>
      <c r="W6" s="70"/>
      <c r="X6" s="79">
        <v>11</v>
      </c>
      <c r="Y6" s="80">
        <v>12</v>
      </c>
      <c r="Z6" s="80">
        <v>13</v>
      </c>
      <c r="AA6" s="80">
        <v>14</v>
      </c>
      <c r="AB6" s="80">
        <v>15</v>
      </c>
      <c r="AC6" s="80">
        <v>16</v>
      </c>
      <c r="AD6" s="80">
        <v>17</v>
      </c>
      <c r="AE6" s="80">
        <v>18</v>
      </c>
      <c r="AF6" s="111" t="str">
        <f>HYPERLINK("http://forgottenrealms.wikia.com/wiki/Spring_Equinox","19")</f>
        <v>19</v>
      </c>
      <c r="AG6" s="90">
        <v>20</v>
      </c>
      <c r="AH6" s="676"/>
      <c r="AI6" s="676"/>
    </row>
    <row r="7" spans="2:35" ht="14.25">
      <c r="B7" s="79">
        <v>21</v>
      </c>
      <c r="C7" s="80">
        <v>22</v>
      </c>
      <c r="D7" s="80">
        <v>23</v>
      </c>
      <c r="E7" s="80">
        <v>24</v>
      </c>
      <c r="F7" s="80">
        <v>25</v>
      </c>
      <c r="G7" s="80">
        <v>26</v>
      </c>
      <c r="H7" s="80">
        <v>27</v>
      </c>
      <c r="I7" s="80">
        <v>28</v>
      </c>
      <c r="J7" s="80">
        <v>29</v>
      </c>
      <c r="K7" s="81">
        <v>30</v>
      </c>
      <c r="L7" s="70"/>
      <c r="M7" s="79">
        <v>21</v>
      </c>
      <c r="N7" s="80">
        <v>22</v>
      </c>
      <c r="O7" s="80">
        <v>23</v>
      </c>
      <c r="P7" s="80">
        <v>24</v>
      </c>
      <c r="Q7" s="80">
        <v>25</v>
      </c>
      <c r="R7" s="80">
        <v>26</v>
      </c>
      <c r="S7" s="80">
        <v>27</v>
      </c>
      <c r="T7" s="80">
        <v>28</v>
      </c>
      <c r="U7" s="80">
        <v>29</v>
      </c>
      <c r="V7" s="81">
        <v>30</v>
      </c>
      <c r="W7" s="70"/>
      <c r="X7" s="91">
        <v>21</v>
      </c>
      <c r="Y7" s="92">
        <v>22</v>
      </c>
      <c r="Z7" s="92">
        <v>23</v>
      </c>
      <c r="AA7" s="92">
        <v>24</v>
      </c>
      <c r="AB7" s="92">
        <v>25</v>
      </c>
      <c r="AC7" s="92">
        <v>26</v>
      </c>
      <c r="AD7" s="92">
        <v>27</v>
      </c>
      <c r="AE7" s="92">
        <v>28</v>
      </c>
      <c r="AF7" s="92">
        <v>29</v>
      </c>
      <c r="AG7" s="90">
        <v>30</v>
      </c>
      <c r="AH7" s="676"/>
      <c r="AI7" s="676"/>
    </row>
    <row r="8" spans="2:35" ht="3.75" customHeight="1">
      <c r="B8" s="82"/>
      <c r="C8" s="83"/>
      <c r="D8" s="83"/>
      <c r="E8" s="83"/>
      <c r="F8" s="83"/>
      <c r="G8" s="83"/>
      <c r="H8" s="83"/>
      <c r="I8" s="83"/>
      <c r="J8" s="83"/>
      <c r="K8" s="84"/>
      <c r="L8" s="676"/>
      <c r="M8" s="88"/>
      <c r="N8" s="676"/>
      <c r="O8" s="676"/>
      <c r="P8" s="676"/>
      <c r="Q8" s="676"/>
      <c r="R8" s="676"/>
      <c r="S8" s="676"/>
      <c r="T8" s="676"/>
      <c r="U8" s="676"/>
      <c r="V8" s="89"/>
      <c r="W8" s="676"/>
      <c r="X8" s="88"/>
      <c r="Y8" s="676"/>
      <c r="Z8" s="676"/>
      <c r="AA8" s="676"/>
      <c r="AB8" s="676"/>
      <c r="AC8" s="676"/>
      <c r="AD8" s="676"/>
      <c r="AE8" s="676"/>
      <c r="AF8" s="676"/>
      <c r="AG8" s="89"/>
      <c r="AH8" s="676"/>
      <c r="AI8" s="676"/>
    </row>
    <row r="9" spans="2:35" ht="16.5" thickBot="1">
      <c r="B9" s="85"/>
      <c r="C9" s="86"/>
      <c r="D9" s="86"/>
      <c r="E9" s="86"/>
      <c r="F9" s="86"/>
      <c r="G9" s="674"/>
      <c r="H9" s="87"/>
      <c r="I9" s="87"/>
      <c r="J9" s="1405" t="str">
        <f>HYPERLINK("http://forgottenrealms.wikia.com/wiki/Midwinter","Midwinter")</f>
        <v>Midwinter</v>
      </c>
      <c r="K9" s="1407"/>
      <c r="L9" s="676"/>
      <c r="M9" s="85"/>
      <c r="N9" s="674"/>
      <c r="O9" s="674"/>
      <c r="P9" s="674"/>
      <c r="Q9" s="674"/>
      <c r="R9" s="674"/>
      <c r="S9" s="674"/>
      <c r="T9" s="674"/>
      <c r="U9" s="674"/>
      <c r="V9" s="675"/>
      <c r="W9" s="676"/>
      <c r="X9" s="85"/>
      <c r="Y9" s="674"/>
      <c r="Z9" s="674"/>
      <c r="AA9" s="674"/>
      <c r="AB9" s="674"/>
      <c r="AC9" s="674"/>
      <c r="AD9" s="674"/>
      <c r="AE9" s="674"/>
      <c r="AF9" s="674"/>
      <c r="AG9" s="675"/>
      <c r="AH9" s="676"/>
      <c r="AI9" s="676"/>
    </row>
    <row r="10" spans="2:35" ht="13.5" thickBot="1">
      <c r="B10" s="68"/>
      <c r="C10" s="68"/>
      <c r="D10" s="68"/>
      <c r="E10" s="68"/>
      <c r="F10" s="68"/>
      <c r="G10" s="68"/>
      <c r="H10" s="68"/>
      <c r="I10" s="68"/>
      <c r="J10" s="68"/>
      <c r="K10" s="68"/>
      <c r="L10" s="676"/>
      <c r="M10" s="676"/>
      <c r="N10" s="676"/>
      <c r="O10" s="676"/>
      <c r="P10" s="676"/>
      <c r="Q10" s="676"/>
      <c r="R10" s="676"/>
      <c r="S10" s="676"/>
      <c r="T10" s="676"/>
      <c r="U10" s="676"/>
      <c r="V10" s="676"/>
      <c r="W10" s="676"/>
      <c r="X10" s="676"/>
      <c r="Y10" s="676"/>
      <c r="Z10" s="676"/>
      <c r="AA10" s="676"/>
      <c r="AB10" s="676"/>
      <c r="AC10" s="676"/>
      <c r="AD10" s="676"/>
      <c r="AE10" s="676"/>
      <c r="AF10" s="676"/>
      <c r="AG10" s="676"/>
      <c r="AH10" s="676"/>
      <c r="AI10" s="676"/>
    </row>
    <row r="11" spans="2:35" ht="23.25">
      <c r="B11" s="1413">
        <v>4</v>
      </c>
      <c r="C11" s="1414"/>
      <c r="D11" s="1416" t="s">
        <v>452</v>
      </c>
      <c r="E11" s="1414"/>
      <c r="F11" s="1414"/>
      <c r="G11" s="1414"/>
      <c r="H11" s="1414"/>
      <c r="I11" s="1414"/>
      <c r="J11" s="1414"/>
      <c r="K11" s="1417"/>
      <c r="L11" s="68"/>
      <c r="M11" s="1413">
        <v>5</v>
      </c>
      <c r="N11" s="1414"/>
      <c r="O11" s="1416" t="s">
        <v>453</v>
      </c>
      <c r="P11" s="1414"/>
      <c r="Q11" s="1414"/>
      <c r="R11" s="1414"/>
      <c r="S11" s="1414"/>
      <c r="T11" s="1414"/>
      <c r="U11" s="1414"/>
      <c r="V11" s="1417"/>
      <c r="W11" s="68"/>
      <c r="X11" s="1413">
        <v>6</v>
      </c>
      <c r="Y11" s="1414"/>
      <c r="Z11" s="1416" t="s">
        <v>454</v>
      </c>
      <c r="AA11" s="1414"/>
      <c r="AB11" s="1414"/>
      <c r="AC11" s="1414"/>
      <c r="AD11" s="1414"/>
      <c r="AE11" s="1414"/>
      <c r="AF11" s="1414"/>
      <c r="AG11" s="1417"/>
      <c r="AH11" s="676"/>
      <c r="AI11" s="676"/>
    </row>
    <row r="12" spans="2:35" ht="14.25">
      <c r="B12" s="1415"/>
      <c r="C12" s="1411"/>
      <c r="D12" s="1410" t="s">
        <v>9525</v>
      </c>
      <c r="E12" s="1411"/>
      <c r="F12" s="1411"/>
      <c r="G12" s="1411"/>
      <c r="H12" s="1411"/>
      <c r="I12" s="1411"/>
      <c r="J12" s="1411"/>
      <c r="K12" s="1412"/>
      <c r="L12" s="68"/>
      <c r="M12" s="1415"/>
      <c r="N12" s="1411"/>
      <c r="O12" s="1410" t="s">
        <v>1813</v>
      </c>
      <c r="P12" s="1411"/>
      <c r="Q12" s="1411"/>
      <c r="R12" s="1411"/>
      <c r="S12" s="1411"/>
      <c r="T12" s="1411"/>
      <c r="U12" s="1411"/>
      <c r="V12" s="1412"/>
      <c r="W12" s="68"/>
      <c r="X12" s="1415"/>
      <c r="Y12" s="1411"/>
      <c r="Z12" s="1410" t="s">
        <v>9526</v>
      </c>
      <c r="AA12" s="1411"/>
      <c r="AB12" s="1411"/>
      <c r="AC12" s="1411"/>
      <c r="AD12" s="1411"/>
      <c r="AE12" s="1411"/>
      <c r="AF12" s="1411"/>
      <c r="AG12" s="1412"/>
      <c r="AH12" s="676"/>
      <c r="AI12" s="676"/>
    </row>
    <row r="13" spans="2:35" ht="15" thickBot="1">
      <c r="B13" s="93">
        <v>1</v>
      </c>
      <c r="C13" s="94">
        <v>2</v>
      </c>
      <c r="D13" s="94">
        <v>3</v>
      </c>
      <c r="E13" s="94">
        <v>4</v>
      </c>
      <c r="F13" s="94">
        <v>5</v>
      </c>
      <c r="G13" s="94">
        <v>6</v>
      </c>
      <c r="H13" s="94">
        <v>7</v>
      </c>
      <c r="I13" s="94">
        <v>8</v>
      </c>
      <c r="J13" s="94">
        <v>9</v>
      </c>
      <c r="K13" s="95">
        <v>10</v>
      </c>
      <c r="L13" s="70"/>
      <c r="M13" s="93">
        <v>1</v>
      </c>
      <c r="N13" s="94">
        <v>2</v>
      </c>
      <c r="O13" s="94">
        <v>3</v>
      </c>
      <c r="P13" s="94">
        <v>4</v>
      </c>
      <c r="Q13" s="94">
        <v>5</v>
      </c>
      <c r="R13" s="94">
        <v>6</v>
      </c>
      <c r="S13" s="94">
        <v>7</v>
      </c>
      <c r="T13" s="94">
        <v>8</v>
      </c>
      <c r="U13" s="94">
        <v>9</v>
      </c>
      <c r="V13" s="95">
        <v>10</v>
      </c>
      <c r="W13" s="70"/>
      <c r="X13" s="93">
        <v>1</v>
      </c>
      <c r="Y13" s="94">
        <v>2</v>
      </c>
      <c r="Z13" s="94">
        <v>3</v>
      </c>
      <c r="AA13" s="94">
        <v>4</v>
      </c>
      <c r="AB13" s="94">
        <v>5</v>
      </c>
      <c r="AC13" s="94">
        <v>6</v>
      </c>
      <c r="AD13" s="94">
        <v>7</v>
      </c>
      <c r="AE13" s="94">
        <v>8</v>
      </c>
      <c r="AF13" s="94">
        <v>9</v>
      </c>
      <c r="AG13" s="95">
        <v>10</v>
      </c>
      <c r="AH13" s="676"/>
      <c r="AI13" s="676"/>
    </row>
    <row r="14" spans="2:35" thickBot="1">
      <c r="B14" s="91">
        <v>11</v>
      </c>
      <c r="C14" s="92">
        <v>12</v>
      </c>
      <c r="D14" s="92">
        <v>13</v>
      </c>
      <c r="E14" s="92">
        <v>14</v>
      </c>
      <c r="F14" s="92">
        <v>15</v>
      </c>
      <c r="G14" s="92">
        <v>16</v>
      </c>
      <c r="H14" s="92">
        <v>17</v>
      </c>
      <c r="I14" s="92">
        <v>18</v>
      </c>
      <c r="J14" s="92">
        <v>19</v>
      </c>
      <c r="K14" s="90">
        <v>20</v>
      </c>
      <c r="L14" s="70"/>
      <c r="M14" s="91">
        <v>11</v>
      </c>
      <c r="N14" s="92">
        <v>12</v>
      </c>
      <c r="O14" s="92">
        <v>13</v>
      </c>
      <c r="P14" s="92">
        <v>14</v>
      </c>
      <c r="Q14" s="92">
        <v>15</v>
      </c>
      <c r="R14" s="92">
        <v>16</v>
      </c>
      <c r="S14" s="92">
        <v>17</v>
      </c>
      <c r="T14" s="92">
        <v>18</v>
      </c>
      <c r="U14" s="92">
        <v>19</v>
      </c>
      <c r="V14" s="90">
        <v>20</v>
      </c>
      <c r="W14" s="70"/>
      <c r="X14" s="91">
        <v>11</v>
      </c>
      <c r="Y14" s="92">
        <v>12</v>
      </c>
      <c r="Z14" s="92">
        <v>13</v>
      </c>
      <c r="AA14" s="92">
        <v>14</v>
      </c>
      <c r="AB14" s="92">
        <v>15</v>
      </c>
      <c r="AC14" s="92">
        <v>16</v>
      </c>
      <c r="AD14" s="92">
        <v>17</v>
      </c>
      <c r="AE14" s="92">
        <v>18</v>
      </c>
      <c r="AF14" s="92">
        <v>19</v>
      </c>
      <c r="AG14" s="108" t="str">
        <f>HYPERLINK("http://forgottenrealms.wikia.com/wiki/Summer_Solstice","20")</f>
        <v>20</v>
      </c>
      <c r="AH14" s="676"/>
      <c r="AI14" s="108" t="str">
        <f>HYPERLINK("http://forgottenrealms.wikia.com/wiki/Summer_Solstice","20")</f>
        <v>20</v>
      </c>
    </row>
    <row r="15" spans="2:35" ht="14.25">
      <c r="B15" s="91">
        <v>21</v>
      </c>
      <c r="C15" s="92">
        <v>22</v>
      </c>
      <c r="D15" s="92">
        <v>23</v>
      </c>
      <c r="E15" s="92">
        <v>24</v>
      </c>
      <c r="F15" s="92">
        <v>25</v>
      </c>
      <c r="G15" s="92">
        <v>26</v>
      </c>
      <c r="H15" s="92">
        <v>27</v>
      </c>
      <c r="I15" s="92">
        <v>28</v>
      </c>
      <c r="J15" s="92">
        <v>29</v>
      </c>
      <c r="K15" s="90">
        <v>30</v>
      </c>
      <c r="L15" s="70"/>
      <c r="M15" s="91">
        <v>21</v>
      </c>
      <c r="N15" s="92">
        <v>22</v>
      </c>
      <c r="O15" s="92">
        <v>23</v>
      </c>
      <c r="P15" s="92">
        <v>24</v>
      </c>
      <c r="Q15" s="92">
        <v>25</v>
      </c>
      <c r="R15" s="92">
        <v>26</v>
      </c>
      <c r="S15" s="92">
        <v>27</v>
      </c>
      <c r="T15" s="92">
        <v>28</v>
      </c>
      <c r="U15" s="92">
        <v>29</v>
      </c>
      <c r="V15" s="90">
        <v>30</v>
      </c>
      <c r="W15" s="70"/>
      <c r="X15" s="96">
        <v>21</v>
      </c>
      <c r="Y15" s="97">
        <v>22</v>
      </c>
      <c r="Z15" s="97">
        <v>23</v>
      </c>
      <c r="AA15" s="97">
        <v>24</v>
      </c>
      <c r="AB15" s="97">
        <v>25</v>
      </c>
      <c r="AC15" s="97">
        <v>26</v>
      </c>
      <c r="AD15" s="97">
        <v>27</v>
      </c>
      <c r="AE15" s="97">
        <v>28</v>
      </c>
      <c r="AF15" s="97">
        <v>29</v>
      </c>
      <c r="AG15" s="98">
        <v>30</v>
      </c>
      <c r="AH15" s="676"/>
      <c r="AI15" s="676"/>
    </row>
    <row r="16" spans="2:35" ht="3.75" customHeight="1">
      <c r="B16" s="82"/>
      <c r="C16" s="83"/>
      <c r="D16" s="83"/>
      <c r="E16" s="83"/>
      <c r="F16" s="83"/>
      <c r="G16" s="83"/>
      <c r="H16" s="83"/>
      <c r="I16" s="83"/>
      <c r="J16" s="83"/>
      <c r="K16" s="84"/>
      <c r="L16" s="676"/>
      <c r="M16" s="88"/>
      <c r="N16" s="676"/>
      <c r="O16" s="676"/>
      <c r="P16" s="676"/>
      <c r="Q16" s="676"/>
      <c r="R16" s="676"/>
      <c r="S16" s="676"/>
      <c r="T16" s="676"/>
      <c r="U16" s="676"/>
      <c r="V16" s="89"/>
      <c r="W16" s="676"/>
      <c r="X16" s="88"/>
      <c r="Y16" s="676"/>
      <c r="Z16" s="676"/>
      <c r="AA16" s="676"/>
      <c r="AB16" s="676"/>
      <c r="AC16" s="676"/>
      <c r="AD16" s="676"/>
      <c r="AE16" s="676"/>
      <c r="AF16" s="676"/>
      <c r="AG16" s="89"/>
      <c r="AH16" s="676"/>
      <c r="AI16" s="676"/>
    </row>
    <row r="17" spans="2:33" ht="16.5" thickBot="1">
      <c r="B17" s="85"/>
      <c r="C17" s="86"/>
      <c r="D17" s="86"/>
      <c r="E17" s="86"/>
      <c r="F17" s="86"/>
      <c r="G17" s="87"/>
      <c r="H17" s="87"/>
      <c r="I17" s="1405" t="str">
        <f>HYPERLINK("http://forgottenrealms.wikia.com/wiki/Greengrass","Greengrass")</f>
        <v>Greengrass</v>
      </c>
      <c r="J17" s="1406"/>
      <c r="K17" s="1407"/>
      <c r="L17" s="676"/>
      <c r="M17" s="85"/>
      <c r="N17" s="674"/>
      <c r="O17" s="674"/>
      <c r="P17" s="674"/>
      <c r="Q17" s="674"/>
      <c r="R17" s="674"/>
      <c r="S17" s="674"/>
      <c r="T17" s="674"/>
      <c r="U17" s="674"/>
      <c r="V17" s="675"/>
      <c r="W17" s="676"/>
      <c r="X17" s="85"/>
      <c r="Y17" s="674"/>
      <c r="Z17" s="674"/>
      <c r="AA17" s="674"/>
      <c r="AB17" s="674"/>
      <c r="AC17" s="674"/>
      <c r="AD17" s="674"/>
      <c r="AE17" s="674"/>
      <c r="AF17" s="674"/>
      <c r="AG17" s="675"/>
    </row>
    <row r="18" spans="2:33" ht="15.75" customHeight="1" thickBot="1">
      <c r="B18" s="676"/>
      <c r="C18" s="676"/>
      <c r="D18" s="676"/>
      <c r="E18" s="676"/>
      <c r="F18" s="676"/>
      <c r="G18" s="676"/>
      <c r="H18" s="676"/>
      <c r="I18" s="676"/>
      <c r="J18" s="676"/>
      <c r="K18" s="676"/>
      <c r="L18" s="676"/>
      <c r="M18" s="676"/>
      <c r="N18" s="676"/>
      <c r="O18" s="676"/>
      <c r="P18" s="676"/>
      <c r="Q18" s="676"/>
      <c r="R18" s="676"/>
      <c r="S18" s="676"/>
      <c r="T18" s="676"/>
      <c r="U18" s="676"/>
      <c r="V18" s="676"/>
      <c r="W18" s="676"/>
      <c r="X18" s="676"/>
      <c r="Y18" s="676"/>
      <c r="Z18" s="676"/>
      <c r="AA18" s="676"/>
      <c r="AB18" s="676"/>
      <c r="AC18" s="676"/>
      <c r="AD18" s="676"/>
      <c r="AE18" s="676"/>
      <c r="AF18" s="676"/>
      <c r="AG18" s="676"/>
    </row>
    <row r="19" spans="2:33" ht="23.25">
      <c r="B19" s="1413">
        <v>7</v>
      </c>
      <c r="C19" s="1414"/>
      <c r="D19" s="1416" t="s">
        <v>455</v>
      </c>
      <c r="E19" s="1414"/>
      <c r="F19" s="1414"/>
      <c r="G19" s="1414"/>
      <c r="H19" s="1414"/>
      <c r="I19" s="1414"/>
      <c r="J19" s="1414"/>
      <c r="K19" s="1417"/>
      <c r="L19" s="68"/>
      <c r="M19" s="1413">
        <v>8</v>
      </c>
      <c r="N19" s="1414"/>
      <c r="O19" s="1416" t="s">
        <v>9527</v>
      </c>
      <c r="P19" s="1414"/>
      <c r="Q19" s="1414"/>
      <c r="R19" s="1414"/>
      <c r="S19" s="1414"/>
      <c r="T19" s="1414"/>
      <c r="U19" s="1414"/>
      <c r="V19" s="1417"/>
      <c r="W19" s="68"/>
      <c r="X19" s="1413">
        <v>9</v>
      </c>
      <c r="Y19" s="1414"/>
      <c r="Z19" s="1416" t="s">
        <v>457</v>
      </c>
      <c r="AA19" s="1414"/>
      <c r="AB19" s="1414"/>
      <c r="AC19" s="1414"/>
      <c r="AD19" s="1414"/>
      <c r="AE19" s="1414"/>
      <c r="AF19" s="1414"/>
      <c r="AG19" s="1417"/>
    </row>
    <row r="20" spans="2:33" ht="14.25">
      <c r="B20" s="1415"/>
      <c r="C20" s="1411"/>
      <c r="D20" s="1410" t="s">
        <v>1821</v>
      </c>
      <c r="E20" s="1411"/>
      <c r="F20" s="1411"/>
      <c r="G20" s="1411"/>
      <c r="H20" s="1411"/>
      <c r="I20" s="1411"/>
      <c r="J20" s="1411"/>
      <c r="K20" s="1412"/>
      <c r="L20" s="68"/>
      <c r="M20" s="1415"/>
      <c r="N20" s="1411"/>
      <c r="O20" s="1410" t="s">
        <v>1829</v>
      </c>
      <c r="P20" s="1411"/>
      <c r="Q20" s="1411"/>
      <c r="R20" s="1411"/>
      <c r="S20" s="1411"/>
      <c r="T20" s="1411"/>
      <c r="U20" s="1411"/>
      <c r="V20" s="1412"/>
      <c r="W20" s="68"/>
      <c r="X20" s="1415"/>
      <c r="Y20" s="1411"/>
      <c r="Z20" s="1410" t="s">
        <v>1833</v>
      </c>
      <c r="AA20" s="1411"/>
      <c r="AB20" s="1411"/>
      <c r="AC20" s="1411"/>
      <c r="AD20" s="1411"/>
      <c r="AE20" s="1411"/>
      <c r="AF20" s="1411"/>
      <c r="AG20" s="1412"/>
    </row>
    <row r="21" spans="2:33" ht="15" thickBot="1">
      <c r="B21" s="99">
        <v>1</v>
      </c>
      <c r="C21" s="100">
        <v>2</v>
      </c>
      <c r="D21" s="100">
        <v>3</v>
      </c>
      <c r="E21" s="100">
        <v>4</v>
      </c>
      <c r="F21" s="100">
        <v>5</v>
      </c>
      <c r="G21" s="100">
        <v>6</v>
      </c>
      <c r="H21" s="100">
        <v>7</v>
      </c>
      <c r="I21" s="100">
        <v>8</v>
      </c>
      <c r="J21" s="100">
        <v>9</v>
      </c>
      <c r="K21" s="101">
        <v>10</v>
      </c>
      <c r="L21" s="70"/>
      <c r="M21" s="99">
        <v>1</v>
      </c>
      <c r="N21" s="100">
        <v>2</v>
      </c>
      <c r="O21" s="100">
        <v>3</v>
      </c>
      <c r="P21" s="100">
        <v>4</v>
      </c>
      <c r="Q21" s="100">
        <v>5</v>
      </c>
      <c r="R21" s="100">
        <v>6</v>
      </c>
      <c r="S21" s="100">
        <v>7</v>
      </c>
      <c r="T21" s="100">
        <v>8</v>
      </c>
      <c r="U21" s="100">
        <v>9</v>
      </c>
      <c r="V21" s="101">
        <v>10</v>
      </c>
      <c r="W21" s="70"/>
      <c r="X21" s="99">
        <v>1</v>
      </c>
      <c r="Y21" s="100">
        <v>2</v>
      </c>
      <c r="Z21" s="100">
        <v>3</v>
      </c>
      <c r="AA21" s="100">
        <v>4</v>
      </c>
      <c r="AB21" s="100">
        <v>5</v>
      </c>
      <c r="AC21" s="100">
        <v>6</v>
      </c>
      <c r="AD21" s="100">
        <v>7</v>
      </c>
      <c r="AE21" s="100">
        <v>8</v>
      </c>
      <c r="AF21" s="100">
        <v>9</v>
      </c>
      <c r="AG21" s="101">
        <v>10</v>
      </c>
    </row>
    <row r="22" spans="2:33" thickBot="1">
      <c r="B22" s="96">
        <v>11</v>
      </c>
      <c r="C22" s="97">
        <v>12</v>
      </c>
      <c r="D22" s="97">
        <v>13</v>
      </c>
      <c r="E22" s="97">
        <v>14</v>
      </c>
      <c r="F22" s="97">
        <v>15</v>
      </c>
      <c r="G22" s="97">
        <v>16</v>
      </c>
      <c r="H22" s="97">
        <v>17</v>
      </c>
      <c r="I22" s="97">
        <v>18</v>
      </c>
      <c r="J22" s="97">
        <v>19</v>
      </c>
      <c r="K22" s="98">
        <v>20</v>
      </c>
      <c r="L22" s="70"/>
      <c r="M22" s="96">
        <v>11</v>
      </c>
      <c r="N22" s="97">
        <v>12</v>
      </c>
      <c r="O22" s="97">
        <v>13</v>
      </c>
      <c r="P22" s="97">
        <v>14</v>
      </c>
      <c r="Q22" s="97">
        <v>15</v>
      </c>
      <c r="R22" s="543">
        <v>16</v>
      </c>
      <c r="S22" s="97">
        <v>17</v>
      </c>
      <c r="T22" s="97">
        <v>18</v>
      </c>
      <c r="U22" s="97">
        <v>19</v>
      </c>
      <c r="V22" s="98">
        <v>20</v>
      </c>
      <c r="W22" s="70"/>
      <c r="X22" s="96">
        <v>11</v>
      </c>
      <c r="Y22" s="97">
        <v>12</v>
      </c>
      <c r="Z22" s="97">
        <v>13</v>
      </c>
      <c r="AA22" s="97">
        <v>14</v>
      </c>
      <c r="AB22" s="97">
        <v>15</v>
      </c>
      <c r="AC22" s="97">
        <v>16</v>
      </c>
      <c r="AD22" s="97">
        <v>17</v>
      </c>
      <c r="AE22" s="97">
        <v>18</v>
      </c>
      <c r="AF22" s="97">
        <v>19</v>
      </c>
      <c r="AG22" s="98">
        <v>20</v>
      </c>
    </row>
    <row r="23" spans="2:33" thickBot="1">
      <c r="B23" s="96">
        <v>21</v>
      </c>
      <c r="C23" s="97">
        <v>22</v>
      </c>
      <c r="D23" s="97">
        <v>23</v>
      </c>
      <c r="E23" s="97">
        <v>24</v>
      </c>
      <c r="F23" s="97">
        <v>25</v>
      </c>
      <c r="G23" s="97">
        <v>26</v>
      </c>
      <c r="H23" s="97">
        <v>27</v>
      </c>
      <c r="I23" s="97">
        <v>28</v>
      </c>
      <c r="J23" s="97">
        <v>29</v>
      </c>
      <c r="K23" s="98">
        <v>30</v>
      </c>
      <c r="L23" s="70"/>
      <c r="M23" s="96">
        <v>21</v>
      </c>
      <c r="N23" s="97">
        <v>22</v>
      </c>
      <c r="O23" s="97">
        <v>23</v>
      </c>
      <c r="P23" s="97">
        <v>24</v>
      </c>
      <c r="Q23" s="97">
        <v>25</v>
      </c>
      <c r="R23" s="97">
        <v>26</v>
      </c>
      <c r="S23" s="97">
        <v>27</v>
      </c>
      <c r="T23" s="97">
        <v>28</v>
      </c>
      <c r="U23" s="97">
        <v>29</v>
      </c>
      <c r="V23" s="98">
        <v>30</v>
      </c>
      <c r="W23" s="70"/>
      <c r="X23" s="109" t="str">
        <f>HYPERLINK("http://forgottenrealms.wikia.com/wiki/Autumn_Equinox","21")</f>
        <v>21</v>
      </c>
      <c r="Y23" s="102">
        <v>22</v>
      </c>
      <c r="Z23" s="102">
        <v>23</v>
      </c>
      <c r="AA23" s="102">
        <v>24</v>
      </c>
      <c r="AB23" s="102">
        <v>25</v>
      </c>
      <c r="AC23" s="102">
        <v>26</v>
      </c>
      <c r="AD23" s="102">
        <v>27</v>
      </c>
      <c r="AE23" s="102">
        <v>28</v>
      </c>
      <c r="AF23" s="102">
        <v>29</v>
      </c>
      <c r="AG23" s="103">
        <v>30</v>
      </c>
    </row>
    <row r="24" spans="2:33" ht="3.75" customHeight="1">
      <c r="B24" s="82"/>
      <c r="C24" s="83"/>
      <c r="D24" s="83"/>
      <c r="E24" s="83"/>
      <c r="F24" s="83"/>
      <c r="G24" s="83"/>
      <c r="H24" s="83"/>
      <c r="I24" s="83"/>
      <c r="J24" s="83"/>
      <c r="K24" s="84"/>
      <c r="L24" s="676"/>
      <c r="M24" s="88"/>
      <c r="N24" s="676"/>
      <c r="O24" s="676"/>
      <c r="P24" s="676"/>
      <c r="Q24" s="676"/>
      <c r="R24" s="676"/>
      <c r="S24" s="676"/>
      <c r="T24" s="676"/>
      <c r="U24" s="676"/>
      <c r="V24" s="89"/>
      <c r="W24" s="676"/>
      <c r="X24" s="82"/>
      <c r="Y24" s="83"/>
      <c r="Z24" s="83"/>
      <c r="AA24" s="83"/>
      <c r="AB24" s="83"/>
      <c r="AC24" s="83"/>
      <c r="AD24" s="83"/>
      <c r="AE24" s="83"/>
      <c r="AF24" s="83"/>
      <c r="AG24" s="84"/>
    </row>
    <row r="25" spans="2:33" ht="16.5" thickBot="1">
      <c r="B25" s="85"/>
      <c r="C25" s="1405" t="str">
        <f>HYPERLINK("http://forgottenrealms.wikia.com/wiki/Midsummer","Midsummer")</f>
        <v>Midsummer</v>
      </c>
      <c r="D25" s="1406"/>
      <c r="E25" s="1406"/>
      <c r="F25" s="1406"/>
      <c r="G25" s="1406"/>
      <c r="H25" s="674"/>
      <c r="I25" s="1405" t="str">
        <f>HYPERLINK("http://forgottenrealms.wikia.com/wiki/Shieldmeet","* Shieldmeet")</f>
        <v>* Shieldmeet</v>
      </c>
      <c r="J25" s="1406"/>
      <c r="K25" s="1407"/>
      <c r="L25" s="676"/>
      <c r="M25" s="85"/>
      <c r="N25" s="674"/>
      <c r="O25" s="674"/>
      <c r="P25" s="674"/>
      <c r="Q25" s="674"/>
      <c r="R25" s="674"/>
      <c r="S25" s="674"/>
      <c r="T25" s="674"/>
      <c r="U25" s="674"/>
      <c r="V25" s="675"/>
      <c r="W25" s="676"/>
      <c r="X25" s="85"/>
      <c r="Y25" s="86"/>
      <c r="Z25" s="86"/>
      <c r="AA25" s="86"/>
      <c r="AB25" s="86"/>
      <c r="AC25" s="1405" t="str">
        <f>HYPERLINK("http://forgottenrealms.wikia.com/wiki/Highharvestide","HighHarvestide")</f>
        <v>HighHarvestide</v>
      </c>
      <c r="AD25" s="1406"/>
      <c r="AE25" s="1406"/>
      <c r="AF25" s="1406"/>
      <c r="AG25" s="1407"/>
    </row>
    <row r="26" spans="2:33" ht="15.75" customHeight="1" thickBot="1">
      <c r="B26" s="676"/>
      <c r="C26" s="676"/>
      <c r="D26" s="676"/>
      <c r="E26" s="676"/>
      <c r="F26" s="676"/>
      <c r="G26" s="676"/>
      <c r="H26" s="676"/>
      <c r="I26" s="676"/>
      <c r="J26" s="676"/>
      <c r="K26" s="676"/>
      <c r="L26" s="676"/>
      <c r="M26" s="676"/>
      <c r="N26" s="676"/>
      <c r="O26" s="676"/>
      <c r="P26" s="676"/>
      <c r="Q26" s="676"/>
      <c r="R26" s="676"/>
      <c r="S26" s="676"/>
      <c r="T26" s="676"/>
      <c r="U26" s="676"/>
      <c r="V26" s="676"/>
      <c r="W26" s="676"/>
      <c r="X26" s="676"/>
      <c r="Y26" s="676"/>
      <c r="Z26" s="676"/>
      <c r="AA26" s="676"/>
      <c r="AB26" s="676"/>
      <c r="AC26" s="676"/>
      <c r="AD26" s="676"/>
      <c r="AE26" s="676"/>
      <c r="AF26" s="676"/>
      <c r="AG26" s="676"/>
    </row>
    <row r="27" spans="2:33" ht="23.25">
      <c r="B27" s="1413">
        <v>10</v>
      </c>
      <c r="C27" s="1414"/>
      <c r="D27" s="1416" t="s">
        <v>458</v>
      </c>
      <c r="E27" s="1414"/>
      <c r="F27" s="1414"/>
      <c r="G27" s="1414"/>
      <c r="H27" s="1414"/>
      <c r="I27" s="1414"/>
      <c r="J27" s="1414"/>
      <c r="K27" s="1417"/>
      <c r="L27" s="68"/>
      <c r="M27" s="1413">
        <v>11</v>
      </c>
      <c r="N27" s="1414"/>
      <c r="O27" s="1416" t="s">
        <v>459</v>
      </c>
      <c r="P27" s="1414"/>
      <c r="Q27" s="1414"/>
      <c r="R27" s="1414"/>
      <c r="S27" s="1414"/>
      <c r="T27" s="1414"/>
      <c r="U27" s="1414"/>
      <c r="V27" s="1417"/>
      <c r="W27" s="68"/>
      <c r="X27" s="1413">
        <v>12</v>
      </c>
      <c r="Y27" s="1414"/>
      <c r="Z27" s="1416" t="s">
        <v>460</v>
      </c>
      <c r="AA27" s="1414"/>
      <c r="AB27" s="1414"/>
      <c r="AC27" s="1414"/>
      <c r="AD27" s="1414"/>
      <c r="AE27" s="1414"/>
      <c r="AF27" s="1414"/>
      <c r="AG27" s="1417"/>
    </row>
    <row r="28" spans="2:33" ht="14.25">
      <c r="B28" s="1415"/>
      <c r="C28" s="1411"/>
      <c r="D28" s="1410" t="s">
        <v>9528</v>
      </c>
      <c r="E28" s="1411"/>
      <c r="F28" s="1411"/>
      <c r="G28" s="1411"/>
      <c r="H28" s="1411"/>
      <c r="I28" s="1411"/>
      <c r="J28" s="1411"/>
      <c r="K28" s="1412"/>
      <c r="L28" s="68"/>
      <c r="M28" s="1415"/>
      <c r="N28" s="1411"/>
      <c r="O28" s="1410" t="s">
        <v>1842</v>
      </c>
      <c r="P28" s="1411"/>
      <c r="Q28" s="1411"/>
      <c r="R28" s="1411"/>
      <c r="S28" s="1411"/>
      <c r="T28" s="1411"/>
      <c r="U28" s="1411"/>
      <c r="V28" s="1412"/>
      <c r="W28" s="68"/>
      <c r="X28" s="1415"/>
      <c r="Y28" s="1411"/>
      <c r="Z28" s="1410" t="s">
        <v>1844</v>
      </c>
      <c r="AA28" s="1411"/>
      <c r="AB28" s="1411"/>
      <c r="AC28" s="1411"/>
      <c r="AD28" s="1411"/>
      <c r="AE28" s="1411"/>
      <c r="AF28" s="1411"/>
      <c r="AG28" s="1412"/>
    </row>
    <row r="29" spans="2:33" ht="14.25">
      <c r="B29" s="104">
        <v>1</v>
      </c>
      <c r="C29" s="105">
        <v>2</v>
      </c>
      <c r="D29" s="105">
        <v>3</v>
      </c>
      <c r="E29" s="105">
        <v>4</v>
      </c>
      <c r="F29" s="105">
        <v>5</v>
      </c>
      <c r="G29" s="105">
        <v>6</v>
      </c>
      <c r="H29" s="105">
        <v>7</v>
      </c>
      <c r="I29" s="105">
        <v>8</v>
      </c>
      <c r="J29" s="105">
        <v>9</v>
      </c>
      <c r="K29" s="106">
        <v>10</v>
      </c>
      <c r="L29" s="70"/>
      <c r="M29" s="104">
        <v>1</v>
      </c>
      <c r="N29" s="105">
        <v>2</v>
      </c>
      <c r="O29" s="105">
        <v>3</v>
      </c>
      <c r="P29" s="105">
        <v>4</v>
      </c>
      <c r="Q29" s="105">
        <v>5</v>
      </c>
      <c r="R29" s="105">
        <v>6</v>
      </c>
      <c r="S29" s="105">
        <v>7</v>
      </c>
      <c r="T29" s="105">
        <v>8</v>
      </c>
      <c r="U29" s="105">
        <v>9</v>
      </c>
      <c r="V29" s="106">
        <v>10</v>
      </c>
      <c r="W29" s="70"/>
      <c r="X29" s="104">
        <v>1</v>
      </c>
      <c r="Y29" s="105">
        <v>2</v>
      </c>
      <c r="Z29" s="105">
        <v>3</v>
      </c>
      <c r="AA29" s="105">
        <v>4</v>
      </c>
      <c r="AB29" s="105">
        <v>5</v>
      </c>
      <c r="AC29" s="105">
        <v>6</v>
      </c>
      <c r="AD29" s="105">
        <v>7</v>
      </c>
      <c r="AE29" s="105">
        <v>8</v>
      </c>
      <c r="AF29" s="105">
        <v>9</v>
      </c>
      <c r="AG29" s="106">
        <v>10</v>
      </c>
    </row>
    <row r="30" spans="2:33" ht="15">
      <c r="B30" s="107">
        <v>11</v>
      </c>
      <c r="C30" s="102">
        <v>12</v>
      </c>
      <c r="D30" s="102">
        <v>13</v>
      </c>
      <c r="E30" s="102">
        <v>14</v>
      </c>
      <c r="F30" s="102">
        <v>15</v>
      </c>
      <c r="G30" s="102">
        <v>16</v>
      </c>
      <c r="H30" s="102">
        <v>17</v>
      </c>
      <c r="I30" s="102">
        <v>18</v>
      </c>
      <c r="J30" s="102">
        <v>19</v>
      </c>
      <c r="K30" s="103">
        <v>20</v>
      </c>
      <c r="L30" s="70"/>
      <c r="M30" s="107">
        <v>11</v>
      </c>
      <c r="N30" s="102">
        <v>12</v>
      </c>
      <c r="O30" s="102">
        <v>13</v>
      </c>
      <c r="P30" s="102">
        <v>14</v>
      </c>
      <c r="Q30" s="102">
        <v>15</v>
      </c>
      <c r="R30" s="102">
        <v>16</v>
      </c>
      <c r="S30" s="102">
        <v>17</v>
      </c>
      <c r="T30" s="102">
        <v>18</v>
      </c>
      <c r="U30" s="102">
        <v>19</v>
      </c>
      <c r="V30" s="103">
        <v>20</v>
      </c>
      <c r="W30" s="70"/>
      <c r="X30" s="107">
        <v>11</v>
      </c>
      <c r="Y30" s="102">
        <v>12</v>
      </c>
      <c r="Z30" s="102">
        <v>13</v>
      </c>
      <c r="AA30" s="102">
        <v>14</v>
      </c>
      <c r="AB30" s="102">
        <v>15</v>
      </c>
      <c r="AC30" s="102">
        <v>16</v>
      </c>
      <c r="AD30" s="102">
        <v>17</v>
      </c>
      <c r="AE30" s="102">
        <v>18</v>
      </c>
      <c r="AF30" s="102">
        <v>19</v>
      </c>
      <c r="AG30" s="110" t="str">
        <f>HYPERLINK("http://forgottenrealms.wikia.com/wiki/Winter_Solstice","20")</f>
        <v>20</v>
      </c>
    </row>
    <row r="31" spans="2:33" ht="14.25">
      <c r="B31" s="107">
        <v>21</v>
      </c>
      <c r="C31" s="102">
        <v>22</v>
      </c>
      <c r="D31" s="102">
        <v>23</v>
      </c>
      <c r="E31" s="102">
        <v>24</v>
      </c>
      <c r="F31" s="102">
        <v>25</v>
      </c>
      <c r="G31" s="102">
        <v>26</v>
      </c>
      <c r="H31" s="102">
        <v>27</v>
      </c>
      <c r="I31" s="102">
        <v>28</v>
      </c>
      <c r="J31" s="102">
        <v>29</v>
      </c>
      <c r="K31" s="103">
        <v>30</v>
      </c>
      <c r="L31" s="70"/>
      <c r="M31" s="107">
        <v>21</v>
      </c>
      <c r="N31" s="102">
        <v>22</v>
      </c>
      <c r="O31" s="102">
        <v>23</v>
      </c>
      <c r="P31" s="102">
        <v>24</v>
      </c>
      <c r="Q31" s="102">
        <v>25</v>
      </c>
      <c r="R31" s="102">
        <v>26</v>
      </c>
      <c r="S31" s="102">
        <v>27</v>
      </c>
      <c r="T31" s="102">
        <v>28</v>
      </c>
      <c r="U31" s="102">
        <v>29</v>
      </c>
      <c r="V31" s="103">
        <v>30</v>
      </c>
      <c r="W31" s="70"/>
      <c r="X31" s="79">
        <v>21</v>
      </c>
      <c r="Y31" s="80">
        <v>22</v>
      </c>
      <c r="Z31" s="80">
        <v>23</v>
      </c>
      <c r="AA31" s="80">
        <v>24</v>
      </c>
      <c r="AB31" s="80">
        <v>25</v>
      </c>
      <c r="AC31" s="80">
        <v>26</v>
      </c>
      <c r="AD31" s="80">
        <v>27</v>
      </c>
      <c r="AE31" s="80">
        <v>28</v>
      </c>
      <c r="AF31" s="80">
        <v>29</v>
      </c>
      <c r="AG31" s="81">
        <v>30</v>
      </c>
    </row>
    <row r="32" spans="2:33" ht="3.75" customHeight="1">
      <c r="B32" s="88"/>
      <c r="C32" s="676"/>
      <c r="D32" s="676"/>
      <c r="E32" s="676"/>
      <c r="F32" s="676"/>
      <c r="G32" s="676"/>
      <c r="H32" s="676"/>
      <c r="I32" s="676"/>
      <c r="J32" s="676"/>
      <c r="K32" s="89"/>
      <c r="L32" s="676"/>
      <c r="M32" s="82"/>
      <c r="N32" s="83"/>
      <c r="O32" s="83"/>
      <c r="P32" s="83"/>
      <c r="Q32" s="83"/>
      <c r="R32" s="83"/>
      <c r="S32" s="83"/>
      <c r="T32" s="83"/>
      <c r="U32" s="83"/>
      <c r="V32" s="84"/>
      <c r="W32" s="676"/>
      <c r="X32" s="88"/>
      <c r="Y32" s="676"/>
      <c r="Z32" s="676"/>
      <c r="AA32" s="676"/>
      <c r="AB32" s="676"/>
      <c r="AC32" s="676"/>
      <c r="AD32" s="676"/>
      <c r="AE32" s="676"/>
      <c r="AF32" s="676"/>
      <c r="AG32" s="89"/>
    </row>
    <row r="33" spans="2:33" ht="16.5" thickBot="1">
      <c r="B33" s="85"/>
      <c r="C33" s="674"/>
      <c r="D33" s="674"/>
      <c r="E33" s="674"/>
      <c r="F33" s="674"/>
      <c r="G33" s="674"/>
      <c r="H33" s="674"/>
      <c r="I33" s="674"/>
      <c r="J33" s="674"/>
      <c r="K33" s="675"/>
      <c r="L33" s="676"/>
      <c r="M33" s="85"/>
      <c r="N33" s="86"/>
      <c r="O33" s="86"/>
      <c r="P33" s="86"/>
      <c r="Q33" s="86"/>
      <c r="R33" s="1405" t="str">
        <f>HYPERLINK("http://forgottenrealms.wikia.com/wiki/Feast_of_the_Moon","The Feast of the Moon")</f>
        <v>The Feast of the Moon</v>
      </c>
      <c r="S33" s="1406"/>
      <c r="T33" s="1406"/>
      <c r="U33" s="1406"/>
      <c r="V33" s="1407"/>
      <c r="W33" s="676"/>
      <c r="X33" s="85"/>
      <c r="Y33" s="674"/>
      <c r="Z33" s="674"/>
      <c r="AA33" s="674"/>
      <c r="AB33" s="674"/>
      <c r="AC33" s="674"/>
      <c r="AD33" s="674"/>
      <c r="AE33" s="674"/>
      <c r="AF33" s="674"/>
      <c r="AG33" s="675"/>
    </row>
    <row r="34" spans="2:33" ht="7.5" customHeight="1">
      <c r="B34" s="676"/>
      <c r="C34" s="676"/>
      <c r="D34" s="676"/>
      <c r="E34" s="676"/>
      <c r="F34" s="676"/>
      <c r="G34" s="69"/>
      <c r="H34" s="69"/>
      <c r="I34" s="69"/>
      <c r="J34" s="69"/>
      <c r="K34" s="69"/>
      <c r="L34" s="69"/>
      <c r="M34" s="69"/>
      <c r="N34" s="69"/>
      <c r="O34" s="69"/>
      <c r="P34" s="69"/>
      <c r="Q34" s="69"/>
      <c r="R34" s="69"/>
      <c r="S34" s="69"/>
      <c r="T34" s="69"/>
      <c r="U34" s="69"/>
      <c r="V34" s="69"/>
      <c r="W34" s="69"/>
      <c r="X34" s="69"/>
      <c r="Y34" s="69"/>
      <c r="Z34" s="69"/>
      <c r="AA34" s="69"/>
      <c r="AB34" s="69"/>
      <c r="AC34" s="676"/>
      <c r="AD34" s="676"/>
      <c r="AE34" s="676"/>
      <c r="AF34" s="676"/>
      <c r="AG34" s="676"/>
    </row>
    <row r="35" spans="2:33" ht="12.75">
      <c r="B35" s="676"/>
      <c r="C35" s="676"/>
      <c r="D35" s="676"/>
      <c r="E35" s="676"/>
      <c r="F35" s="676"/>
      <c r="G35" s="676"/>
      <c r="H35" s="676"/>
      <c r="I35" s="676"/>
      <c r="J35" s="676"/>
      <c r="K35" s="676"/>
      <c r="L35" s="676"/>
      <c r="M35" s="676"/>
      <c r="N35" s="676"/>
      <c r="O35" s="676"/>
      <c r="P35" s="676"/>
      <c r="Q35" s="676"/>
      <c r="R35" s="676"/>
      <c r="S35" s="676"/>
      <c r="T35" s="676"/>
      <c r="U35" s="676"/>
      <c r="V35" s="676"/>
      <c r="W35" s="676"/>
      <c r="X35" s="676"/>
      <c r="Y35" s="676"/>
      <c r="Z35" s="676"/>
      <c r="AA35" s="676"/>
      <c r="AB35" s="676"/>
      <c r="AC35" s="676"/>
      <c r="AD35" s="676"/>
      <c r="AE35" s="676"/>
      <c r="AF35" s="676"/>
      <c r="AG35" s="676"/>
    </row>
    <row r="36" spans="2:33">
      <c r="B36" s="676"/>
      <c r="C36" s="676"/>
      <c r="D36" s="676"/>
      <c r="E36" s="676"/>
      <c r="F36" s="676"/>
      <c r="G36" s="676"/>
      <c r="H36" s="676"/>
      <c r="I36" s="676"/>
      <c r="J36" s="676"/>
      <c r="K36" s="676"/>
      <c r="L36" s="676"/>
      <c r="M36" s="676"/>
      <c r="N36" s="676"/>
      <c r="O36" s="676"/>
      <c r="P36" s="676"/>
      <c r="Q36" s="676"/>
      <c r="R36" s="676"/>
      <c r="S36" s="676"/>
      <c r="T36" s="676"/>
      <c r="U36" s="676"/>
      <c r="V36" s="676"/>
      <c r="W36" s="676"/>
      <c r="X36" s="676"/>
      <c r="Y36" s="67"/>
      <c r="Z36" s="67"/>
      <c r="AA36" s="67"/>
      <c r="AB36" s="67"/>
      <c r="AC36" s="676"/>
      <c r="AD36" s="676"/>
      <c r="AE36" s="676"/>
      <c r="AF36" s="676"/>
      <c r="AG36" s="676"/>
    </row>
    <row r="37" spans="2:33" ht="19.5" customHeight="1">
      <c r="B37" s="676"/>
      <c r="C37" s="676"/>
      <c r="D37" s="676"/>
      <c r="E37" s="676"/>
      <c r="F37" s="676"/>
      <c r="G37" s="676"/>
      <c r="H37" s="676"/>
      <c r="I37" s="676"/>
      <c r="J37" s="676"/>
      <c r="K37" s="676"/>
      <c r="L37" s="676"/>
      <c r="M37" s="676"/>
      <c r="N37" s="676"/>
      <c r="O37" s="676"/>
      <c r="P37" s="676"/>
      <c r="Q37" s="676"/>
      <c r="R37" s="676"/>
      <c r="S37" s="676"/>
      <c r="T37" s="676"/>
      <c r="U37" s="676"/>
      <c r="V37" s="676"/>
      <c r="W37" s="676"/>
      <c r="X37" s="676"/>
      <c r="Y37" s="67"/>
      <c r="Z37" s="67"/>
      <c r="AA37" s="67"/>
      <c r="AB37" s="67"/>
      <c r="AC37" s="676"/>
      <c r="AD37" s="676"/>
      <c r="AE37" s="676"/>
      <c r="AF37" s="676"/>
      <c r="AG37" s="676"/>
    </row>
    <row r="38" spans="2:33" ht="7.5" customHeight="1">
      <c r="B38" s="676"/>
      <c r="C38" s="676"/>
      <c r="D38" s="676"/>
      <c r="E38" s="676"/>
      <c r="F38" s="676"/>
      <c r="G38" s="676"/>
      <c r="H38" s="676"/>
      <c r="I38" s="676"/>
      <c r="J38" s="676"/>
      <c r="K38" s="676"/>
      <c r="L38" s="676"/>
      <c r="M38" s="676"/>
      <c r="N38" s="676"/>
      <c r="O38" s="676"/>
      <c r="P38" s="676"/>
      <c r="Q38" s="676"/>
      <c r="R38" s="676"/>
      <c r="S38" s="676"/>
      <c r="T38" s="676"/>
      <c r="U38" s="676"/>
      <c r="V38" s="676"/>
      <c r="W38" s="676"/>
      <c r="X38" s="67"/>
      <c r="Y38" s="67"/>
      <c r="Z38" s="67"/>
      <c r="AA38" s="67"/>
      <c r="AB38" s="67"/>
      <c r="AC38" s="676"/>
      <c r="AD38" s="676"/>
      <c r="AE38" s="676"/>
      <c r="AF38" s="676"/>
      <c r="AG38" s="676"/>
    </row>
    <row r="39" spans="2:33">
      <c r="B39" s="676"/>
      <c r="C39" s="676"/>
      <c r="D39" s="676"/>
      <c r="E39" s="676"/>
      <c r="F39" s="676"/>
      <c r="G39" s="676"/>
      <c r="H39" s="676"/>
      <c r="I39" s="676"/>
      <c r="J39" s="676"/>
      <c r="K39" s="676"/>
      <c r="L39" s="676"/>
      <c r="M39" s="676"/>
      <c r="N39" s="676"/>
      <c r="O39" s="676"/>
      <c r="P39" s="676"/>
      <c r="Q39" s="676"/>
      <c r="R39" s="676"/>
      <c r="S39" s="676"/>
      <c r="T39" s="676"/>
      <c r="U39" s="676"/>
      <c r="V39" s="676"/>
      <c r="W39" s="676"/>
      <c r="X39" s="67"/>
      <c r="Y39" s="67"/>
      <c r="Z39" s="67"/>
      <c r="AA39" s="67"/>
      <c r="AB39" s="67"/>
      <c r="AC39" s="676"/>
      <c r="AD39" s="676"/>
      <c r="AE39" s="676"/>
      <c r="AF39" s="676"/>
      <c r="AG39" s="676"/>
    </row>
    <row r="40" spans="2:33" ht="7.5" customHeight="1">
      <c r="B40" s="676"/>
      <c r="C40" s="676"/>
      <c r="D40" s="676"/>
      <c r="E40" s="676"/>
      <c r="F40" s="676"/>
      <c r="G40" s="676"/>
      <c r="H40" s="676"/>
      <c r="I40" s="676"/>
      <c r="J40" s="676"/>
      <c r="K40" s="676"/>
      <c r="L40" s="676"/>
      <c r="M40" s="676"/>
      <c r="N40" s="676"/>
      <c r="O40" s="676"/>
      <c r="P40" s="676"/>
      <c r="Q40" s="676"/>
      <c r="R40" s="676"/>
      <c r="S40" s="676"/>
      <c r="T40" s="676"/>
      <c r="U40" s="676"/>
      <c r="V40" s="676"/>
      <c r="W40" s="676"/>
      <c r="X40" s="67"/>
      <c r="Y40" s="67"/>
      <c r="Z40" s="67"/>
      <c r="AA40" s="67"/>
      <c r="AB40" s="67"/>
      <c r="AC40" s="676"/>
      <c r="AD40" s="676"/>
      <c r="AE40" s="676"/>
      <c r="AF40" s="676"/>
      <c r="AG40" s="676"/>
    </row>
    <row r="41" spans="2:33">
      <c r="B41" s="676"/>
      <c r="C41" s="676"/>
      <c r="D41" s="676"/>
      <c r="E41" s="676"/>
      <c r="F41" s="676"/>
      <c r="G41" s="676"/>
      <c r="H41" s="676"/>
      <c r="I41" s="676"/>
      <c r="J41" s="676"/>
      <c r="K41" s="676"/>
      <c r="L41" s="676"/>
      <c r="M41" s="676"/>
      <c r="N41" s="676"/>
      <c r="O41" s="676"/>
      <c r="P41" s="676"/>
      <c r="Q41" s="676"/>
      <c r="R41" s="676"/>
      <c r="S41" s="676"/>
      <c r="T41" s="676"/>
      <c r="U41" s="676"/>
      <c r="V41" s="676"/>
      <c r="W41" s="676"/>
      <c r="X41" s="67"/>
      <c r="Y41" s="67"/>
      <c r="Z41" s="67"/>
      <c r="AA41" s="67"/>
      <c r="AB41" s="67"/>
      <c r="AC41" s="676"/>
      <c r="AD41" s="676"/>
      <c r="AE41" s="676"/>
      <c r="AF41" s="676"/>
      <c r="AG41" s="676"/>
    </row>
    <row r="42" spans="2:33" ht="15" customHeight="1">
      <c r="B42" s="676"/>
      <c r="C42" s="676"/>
      <c r="D42" s="676"/>
      <c r="E42" s="676"/>
      <c r="F42" s="676"/>
      <c r="G42" s="676"/>
      <c r="H42" s="676"/>
      <c r="I42" s="676"/>
      <c r="J42" s="676"/>
      <c r="K42" s="676"/>
      <c r="L42" s="676"/>
      <c r="M42" s="676"/>
      <c r="N42" s="676"/>
      <c r="O42" s="676"/>
      <c r="P42" s="676"/>
      <c r="Q42" s="676"/>
      <c r="R42" s="676"/>
      <c r="S42" s="676"/>
      <c r="T42" s="676"/>
      <c r="U42" s="676"/>
      <c r="V42" s="676"/>
      <c r="W42" s="676"/>
      <c r="X42" s="676"/>
      <c r="Y42" s="676"/>
      <c r="Z42" s="676"/>
      <c r="AA42" s="676"/>
      <c r="AB42" s="676"/>
      <c r="AC42" s="676"/>
      <c r="AD42" s="676"/>
      <c r="AE42" s="676"/>
      <c r="AF42" s="676"/>
      <c r="AG42" s="676"/>
    </row>
  </sheetData>
  <mergeCells count="43">
    <mergeCell ref="Z27:AG27"/>
    <mergeCell ref="Z28:AG28"/>
    <mergeCell ref="AC25:AG25"/>
    <mergeCell ref="O4:V4"/>
    <mergeCell ref="M3:N4"/>
    <mergeCell ref="X19:Y20"/>
    <mergeCell ref="O28:V28"/>
    <mergeCell ref="X27:Y28"/>
    <mergeCell ref="Z12:AG12"/>
    <mergeCell ref="Z11:AG11"/>
    <mergeCell ref="O3:V3"/>
    <mergeCell ref="Z4:AG4"/>
    <mergeCell ref="O27:V27"/>
    <mergeCell ref="M27:N28"/>
    <mergeCell ref="B11:C12"/>
    <mergeCell ref="O11:V11"/>
    <mergeCell ref="M11:N12"/>
    <mergeCell ref="O12:V12"/>
    <mergeCell ref="O19:V19"/>
    <mergeCell ref="D11:K11"/>
    <mergeCell ref="D12:K12"/>
    <mergeCell ref="B27:C28"/>
    <mergeCell ref="I17:K17"/>
    <mergeCell ref="I25:K25"/>
    <mergeCell ref="D19:K19"/>
    <mergeCell ref="D20:K20"/>
    <mergeCell ref="B19:C20"/>
    <mergeCell ref="R33:V33"/>
    <mergeCell ref="B1:AG1"/>
    <mergeCell ref="Z20:AG20"/>
    <mergeCell ref="X11:Y12"/>
    <mergeCell ref="B3:C4"/>
    <mergeCell ref="D3:K3"/>
    <mergeCell ref="O20:V20"/>
    <mergeCell ref="Z19:AG19"/>
    <mergeCell ref="D4:K4"/>
    <mergeCell ref="J9:K9"/>
    <mergeCell ref="Z3:AG3"/>
    <mergeCell ref="X3:Y4"/>
    <mergeCell ref="M19:N20"/>
    <mergeCell ref="D27:K27"/>
    <mergeCell ref="D28:K28"/>
    <mergeCell ref="C25:G25"/>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Аркуш4">
    <tabColor rgb="FFFFFF00"/>
  </sheetPr>
  <dimension ref="A1:X87"/>
  <sheetViews>
    <sheetView showGridLines="0" showRowColHeaders="0" zoomScaleNormal="100" workbookViewId="0">
      <selection activeCell="AI431" sqref="AI431"/>
    </sheetView>
  </sheetViews>
  <sheetFormatPr defaultRowHeight="15"/>
  <cols>
    <col min="12" max="12" width="9.140625" style="332"/>
    <col min="24" max="24" width="9.140625" style="332"/>
  </cols>
  <sheetData>
    <row r="1" spans="1:24">
      <c r="A1" s="1442" t="s">
        <v>9529</v>
      </c>
      <c r="B1" s="1442"/>
      <c r="C1" s="1442"/>
      <c r="D1" s="1442"/>
      <c r="E1" s="1442"/>
      <c r="F1" s="1442"/>
      <c r="G1" s="1442"/>
      <c r="H1" s="1442"/>
      <c r="I1" s="1442"/>
      <c r="J1" s="1442"/>
      <c r="K1" s="1442"/>
      <c r="L1" s="1442"/>
      <c r="M1" s="1442" t="s">
        <v>9529</v>
      </c>
      <c r="N1" s="1442"/>
      <c r="O1" s="1442"/>
      <c r="P1" s="1442"/>
      <c r="Q1" s="1442"/>
      <c r="R1" s="1442"/>
      <c r="S1" s="1442"/>
      <c r="T1" s="1442"/>
      <c r="U1" s="1442"/>
      <c r="V1" s="1442"/>
      <c r="W1" s="1442"/>
      <c r="X1" s="1442"/>
    </row>
    <row r="2" spans="1:24">
      <c r="A2" s="1442"/>
      <c r="B2" s="1442"/>
      <c r="C2" s="1442"/>
      <c r="D2" s="1442"/>
      <c r="E2" s="1442"/>
      <c r="F2" s="1442"/>
      <c r="G2" s="1442"/>
      <c r="H2" s="1442"/>
      <c r="I2" s="1442"/>
      <c r="J2" s="1442"/>
      <c r="K2" s="1442"/>
      <c r="L2" s="1442"/>
      <c r="M2" s="1442"/>
      <c r="N2" s="1442"/>
      <c r="O2" s="1442"/>
      <c r="P2" s="1442"/>
      <c r="Q2" s="1442"/>
      <c r="R2" s="1442"/>
      <c r="S2" s="1442"/>
      <c r="T2" s="1442"/>
      <c r="U2" s="1442"/>
      <c r="V2" s="1442"/>
      <c r="W2" s="1442"/>
      <c r="X2" s="1442"/>
    </row>
    <row r="3" spans="1:24" ht="24.95" customHeight="1" thickBot="1">
      <c r="A3" s="1421" t="s">
        <v>9530</v>
      </c>
      <c r="B3" s="1422"/>
      <c r="C3" s="1422"/>
      <c r="D3" s="1422"/>
      <c r="E3" s="1422"/>
      <c r="F3" s="1422"/>
      <c r="G3" s="1422"/>
      <c r="H3" s="1422"/>
      <c r="I3" s="1422"/>
      <c r="J3" s="1422"/>
      <c r="K3" s="1422"/>
      <c r="L3" s="1423"/>
      <c r="M3" s="1421" t="s">
        <v>9531</v>
      </c>
      <c r="N3" s="1422"/>
      <c r="O3" s="1422"/>
      <c r="P3" s="1422"/>
      <c r="Q3" s="1422"/>
      <c r="R3" s="1422"/>
      <c r="S3" s="1422"/>
      <c r="T3" s="1422"/>
      <c r="U3" s="1422"/>
      <c r="V3" s="1422"/>
      <c r="W3" s="1422"/>
      <c r="X3" s="1423"/>
    </row>
    <row r="4" spans="1:24" ht="15" customHeight="1">
      <c r="A4" s="1429" t="s">
        <v>9532</v>
      </c>
      <c r="B4" s="331">
        <v>1</v>
      </c>
      <c r="C4" s="331">
        <v>2</v>
      </c>
      <c r="D4" s="331">
        <v>3</v>
      </c>
      <c r="E4" s="331">
        <v>4</v>
      </c>
      <c r="F4" s="331">
        <v>5</v>
      </c>
      <c r="G4" s="331">
        <v>6</v>
      </c>
      <c r="H4" s="331">
        <v>7</v>
      </c>
      <c r="I4" s="331">
        <v>8</v>
      </c>
      <c r="J4" s="331">
        <v>9</v>
      </c>
      <c r="K4" s="331">
        <v>10</v>
      </c>
      <c r="L4" s="1426" t="str">
        <f>HOLIDAYS!C23</f>
        <v>Feast of Love</v>
      </c>
      <c r="M4" s="1429" t="s">
        <v>9532</v>
      </c>
      <c r="N4" s="331">
        <v>1</v>
      </c>
      <c r="O4" s="331">
        <v>2</v>
      </c>
      <c r="P4" s="331">
        <v>3</v>
      </c>
      <c r="Q4" s="331">
        <v>4</v>
      </c>
      <c r="R4" s="331">
        <v>5</v>
      </c>
      <c r="S4" s="331">
        <v>6</v>
      </c>
      <c r="T4" s="331">
        <v>7</v>
      </c>
      <c r="U4" s="331">
        <v>8</v>
      </c>
      <c r="V4" s="331">
        <v>9</v>
      </c>
      <c r="W4" s="331">
        <v>10</v>
      </c>
      <c r="X4" s="1426"/>
    </row>
    <row r="5" spans="1:24" ht="15" customHeight="1">
      <c r="A5" s="1430"/>
      <c r="B5" s="1418" t="str">
        <f>HOLIDAYS!C24</f>
        <v>Seeing Justice (1st Day of Month)</v>
      </c>
      <c r="C5" s="1418"/>
      <c r="D5" s="1418"/>
      <c r="E5" s="1418"/>
      <c r="F5" s="1418"/>
      <c r="G5" s="1418"/>
      <c r="H5" s="1418"/>
      <c r="I5" s="1418"/>
      <c r="J5" s="1418"/>
      <c r="K5" s="1418"/>
      <c r="L5" s="1427"/>
      <c r="M5" s="1430"/>
      <c r="N5" s="1418" t="str">
        <f>B5</f>
        <v>Seeing Justice (1st Day of Month)</v>
      </c>
      <c r="O5" s="1418"/>
      <c r="P5" s="1418"/>
      <c r="Q5" s="1418"/>
      <c r="R5" s="1418"/>
      <c r="S5" s="1418"/>
      <c r="T5" s="1418"/>
      <c r="U5" s="1418"/>
      <c r="V5" s="1418"/>
      <c r="W5" s="1418"/>
      <c r="X5" s="1427"/>
    </row>
    <row r="6" spans="1:24" ht="15" customHeight="1">
      <c r="A6" s="1430"/>
      <c r="B6" s="1418"/>
      <c r="C6" s="1418"/>
      <c r="D6" s="1418"/>
      <c r="E6" s="1418"/>
      <c r="F6" s="1418"/>
      <c r="G6" s="1418"/>
      <c r="H6" s="1418"/>
      <c r="I6" s="1418"/>
      <c r="J6" s="1418"/>
      <c r="K6" s="1418"/>
      <c r="L6" s="1427"/>
      <c r="M6" s="1430"/>
      <c r="N6" s="1418"/>
      <c r="O6" s="1418"/>
      <c r="P6" s="1418"/>
      <c r="Q6" s="1418"/>
      <c r="R6" s="1418"/>
      <c r="S6" s="1418"/>
      <c r="T6" s="1418"/>
      <c r="U6" s="1418"/>
      <c r="V6" s="1418"/>
      <c r="W6" s="1418"/>
      <c r="X6" s="1427"/>
    </row>
    <row r="7" spans="1:24" ht="15" customHeight="1" thickBot="1">
      <c r="A7" s="1431"/>
      <c r="B7" s="1419"/>
      <c r="C7" s="1419"/>
      <c r="D7" s="1419"/>
      <c r="E7" s="1419"/>
      <c r="F7" s="1419"/>
      <c r="G7" s="1419"/>
      <c r="H7" s="1419"/>
      <c r="I7" s="1419"/>
      <c r="J7" s="1419"/>
      <c r="K7" s="1419"/>
      <c r="L7" s="1428"/>
      <c r="M7" s="1431"/>
      <c r="N7" s="1419"/>
      <c r="O7" s="1419"/>
      <c r="P7" s="1419"/>
      <c r="Q7" s="1419"/>
      <c r="R7" s="1419"/>
      <c r="S7" s="1419"/>
      <c r="T7" s="1419"/>
      <c r="U7" s="1419"/>
      <c r="V7" s="1419"/>
      <c r="W7" s="1419"/>
      <c r="X7" s="1428"/>
    </row>
    <row r="8" spans="1:24" ht="15" customHeight="1">
      <c r="A8" s="1429" t="s">
        <v>9533</v>
      </c>
      <c r="B8" s="331">
        <v>11</v>
      </c>
      <c r="C8" s="331">
        <v>12</v>
      </c>
      <c r="D8" s="331">
        <v>13</v>
      </c>
      <c r="E8" s="331">
        <v>14</v>
      </c>
      <c r="F8" s="331">
        <v>15</v>
      </c>
      <c r="G8" s="331">
        <v>16</v>
      </c>
      <c r="H8" s="331">
        <v>17</v>
      </c>
      <c r="I8" s="331">
        <v>18</v>
      </c>
      <c r="J8" s="331">
        <v>19</v>
      </c>
      <c r="K8" s="331">
        <v>20</v>
      </c>
      <c r="L8" s="1426" t="str">
        <f>L4</f>
        <v>Feast of Love</v>
      </c>
      <c r="M8" s="1429" t="s">
        <v>9533</v>
      </c>
      <c r="N8" s="331">
        <v>11</v>
      </c>
      <c r="O8" s="331">
        <v>12</v>
      </c>
      <c r="P8" s="331">
        <v>13</v>
      </c>
      <c r="Q8" s="331">
        <v>14</v>
      </c>
      <c r="R8" s="331">
        <v>15</v>
      </c>
      <c r="S8" s="331">
        <v>16</v>
      </c>
      <c r="T8" s="331">
        <v>17</v>
      </c>
      <c r="U8" s="331">
        <v>18</v>
      </c>
      <c r="V8" s="331">
        <v>19</v>
      </c>
      <c r="W8" s="331">
        <v>20</v>
      </c>
      <c r="X8" s="1433"/>
    </row>
    <row r="9" spans="1:24" ht="15" customHeight="1">
      <c r="A9" s="1430"/>
      <c r="B9" s="1418"/>
      <c r="C9" s="1418"/>
      <c r="D9" s="1418" t="str">
        <f>HOLIDAYS!C25</f>
        <v>The Maiming (13th Day of Month)</v>
      </c>
      <c r="E9" s="1418"/>
      <c r="F9" s="1418" t="str">
        <f>HOLIDAYS!C44</f>
        <v>Cold Counting Comfort (Hammer 15th)</v>
      </c>
      <c r="G9" s="1418"/>
      <c r="H9" s="1418"/>
      <c r="I9" s="1418"/>
      <c r="J9" s="1418"/>
      <c r="K9" s="1418"/>
      <c r="L9" s="1427"/>
      <c r="M9" s="1430"/>
      <c r="N9" s="1418"/>
      <c r="O9" s="1418"/>
      <c r="P9" s="1418" t="str">
        <f>D9</f>
        <v>The Maiming (13th Day of Month)</v>
      </c>
      <c r="Q9" s="1418"/>
      <c r="R9" s="1418"/>
      <c r="S9" s="1418"/>
      <c r="T9" s="1418"/>
      <c r="U9" s="1418"/>
      <c r="V9" s="1418"/>
      <c r="W9" s="1418" t="str">
        <f>HOLIDAYS!B57</f>
        <v>Great Weave (Waukeen)</v>
      </c>
      <c r="X9" s="1434"/>
    </row>
    <row r="10" spans="1:24" ht="15" customHeight="1">
      <c r="A10" s="1430"/>
      <c r="B10" s="1418"/>
      <c r="C10" s="1418"/>
      <c r="D10" s="1418"/>
      <c r="E10" s="1418"/>
      <c r="F10" s="1418"/>
      <c r="G10" s="1418"/>
      <c r="H10" s="1418"/>
      <c r="I10" s="1418"/>
      <c r="J10" s="1418"/>
      <c r="K10" s="1418"/>
      <c r="L10" s="1427"/>
      <c r="M10" s="1430"/>
      <c r="N10" s="1418"/>
      <c r="O10" s="1418"/>
      <c r="P10" s="1418"/>
      <c r="Q10" s="1418"/>
      <c r="R10" s="1418"/>
      <c r="S10" s="1418"/>
      <c r="T10" s="1418"/>
      <c r="U10" s="1418"/>
      <c r="V10" s="1418"/>
      <c r="W10" s="1418"/>
      <c r="X10" s="1434"/>
    </row>
    <row r="11" spans="1:24" ht="15" customHeight="1" thickBot="1">
      <c r="A11" s="1431"/>
      <c r="B11" s="1419"/>
      <c r="C11" s="1419"/>
      <c r="D11" s="1419"/>
      <c r="E11" s="1419"/>
      <c r="F11" s="1419"/>
      <c r="G11" s="1419"/>
      <c r="H11" s="1419"/>
      <c r="I11" s="1419"/>
      <c r="J11" s="1419"/>
      <c r="K11" s="1419"/>
      <c r="L11" s="1428"/>
      <c r="M11" s="1431"/>
      <c r="N11" s="1419"/>
      <c r="O11" s="1419"/>
      <c r="P11" s="1419"/>
      <c r="Q11" s="1419"/>
      <c r="R11" s="1419"/>
      <c r="S11" s="1419"/>
      <c r="T11" s="1419"/>
      <c r="U11" s="1419"/>
      <c r="V11" s="1419"/>
      <c r="W11" s="1419"/>
      <c r="X11" s="1436"/>
    </row>
    <row r="12" spans="1:24" ht="15" customHeight="1">
      <c r="A12" s="1429" t="s">
        <v>9534</v>
      </c>
      <c r="B12" s="331">
        <v>21</v>
      </c>
      <c r="C12" s="331">
        <v>22</v>
      </c>
      <c r="D12" s="331">
        <v>23</v>
      </c>
      <c r="E12" s="331">
        <v>24</v>
      </c>
      <c r="F12" s="331">
        <v>25</v>
      </c>
      <c r="G12" s="331">
        <v>26</v>
      </c>
      <c r="H12" s="331">
        <v>27</v>
      </c>
      <c r="I12" s="331">
        <v>28</v>
      </c>
      <c r="J12" s="331">
        <v>29</v>
      </c>
      <c r="K12" s="331">
        <v>30</v>
      </c>
      <c r="L12" s="333" t="s">
        <v>9535</v>
      </c>
      <c r="M12" s="1429" t="s">
        <v>9534</v>
      </c>
      <c r="N12" s="331">
        <v>21</v>
      </c>
      <c r="O12" s="331">
        <v>22</v>
      </c>
      <c r="P12" s="331">
        <v>23</v>
      </c>
      <c r="Q12" s="331">
        <v>24</v>
      </c>
      <c r="R12" s="331">
        <v>25</v>
      </c>
      <c r="S12" s="331">
        <v>26</v>
      </c>
      <c r="T12" s="331">
        <v>27</v>
      </c>
      <c r="U12" s="331">
        <v>28</v>
      </c>
      <c r="V12" s="331">
        <v>29</v>
      </c>
      <c r="W12" s="331">
        <v>30</v>
      </c>
      <c r="X12" s="1433"/>
    </row>
    <row r="13" spans="1:24" ht="15" customHeight="1">
      <c r="A13" s="1430"/>
      <c r="B13" s="1418"/>
      <c r="C13" s="1418" t="str">
        <f>HOLIDAYS!C26</f>
        <v>The Blinding (22nd Day of Month)</v>
      </c>
      <c r="D13" s="1418"/>
      <c r="E13" s="1418"/>
      <c r="F13" s="1418"/>
      <c r="G13" s="1418"/>
      <c r="H13" s="1418"/>
      <c r="I13" s="1418"/>
      <c r="J13" s="1418"/>
      <c r="K13" s="1418"/>
      <c r="L13" s="334" t="s">
        <v>9536</v>
      </c>
      <c r="M13" s="1430"/>
      <c r="N13" s="1418"/>
      <c r="O13" s="1418" t="str">
        <f>C13:C14</f>
        <v>The Blinding (22nd Day of Month)</v>
      </c>
      <c r="P13" s="1418"/>
      <c r="Q13" s="1418"/>
      <c r="R13" s="1418"/>
      <c r="S13" s="1418"/>
      <c r="T13" s="1418"/>
      <c r="U13" s="1418"/>
      <c r="V13" s="1418"/>
      <c r="W13" s="1418"/>
      <c r="X13" s="1434"/>
    </row>
    <row r="14" spans="1:24" ht="15" customHeight="1">
      <c r="A14" s="1430"/>
      <c r="B14" s="1418"/>
      <c r="C14" s="1418"/>
      <c r="D14" s="1418"/>
      <c r="E14" s="1418"/>
      <c r="F14" s="1418"/>
      <c r="G14" s="1418"/>
      <c r="H14" s="1418"/>
      <c r="I14" s="1418"/>
      <c r="J14" s="1418"/>
      <c r="K14" s="1418"/>
      <c r="L14" s="335" t="str">
        <f>L4</f>
        <v>Feast of Love</v>
      </c>
      <c r="M14" s="1430"/>
      <c r="N14" s="1418"/>
      <c r="O14" s="1418"/>
      <c r="P14" s="1418"/>
      <c r="Q14" s="1418"/>
      <c r="R14" s="1418"/>
      <c r="S14" s="1418"/>
      <c r="T14" s="1418"/>
      <c r="U14" s="1418"/>
      <c r="V14" s="1418"/>
      <c r="W14" s="1418"/>
      <c r="X14" s="1434"/>
    </row>
    <row r="15" spans="1:24" ht="15" customHeight="1" thickBot="1">
      <c r="A15" s="1432"/>
      <c r="B15" s="1420"/>
      <c r="C15" s="1420"/>
      <c r="D15" s="1420"/>
      <c r="E15" s="1420"/>
      <c r="F15" s="1420"/>
      <c r="G15" s="1420"/>
      <c r="H15" s="1420"/>
      <c r="I15" s="1420"/>
      <c r="J15" s="1420"/>
      <c r="K15" s="1420"/>
      <c r="L15" s="336"/>
      <c r="M15" s="1432"/>
      <c r="N15" s="1420"/>
      <c r="O15" s="1420"/>
      <c r="P15" s="1420"/>
      <c r="Q15" s="1420"/>
      <c r="R15" s="1420"/>
      <c r="S15" s="1420"/>
      <c r="T15" s="1420"/>
      <c r="U15" s="1420"/>
      <c r="V15" s="1420"/>
      <c r="W15" s="1420"/>
      <c r="X15" s="1435"/>
    </row>
    <row r="16" spans="1:24" ht="15" customHeight="1" thickTop="1">
      <c r="A16" s="422"/>
      <c r="B16" s="422"/>
      <c r="C16" s="422"/>
      <c r="D16" s="422"/>
      <c r="E16" s="422"/>
      <c r="F16" s="422"/>
      <c r="G16" s="422"/>
      <c r="H16" s="422"/>
      <c r="I16" s="422"/>
      <c r="J16" s="422"/>
      <c r="K16" s="422"/>
      <c r="L16" s="422"/>
      <c r="M16" s="422"/>
      <c r="N16" s="422"/>
      <c r="O16" s="422"/>
      <c r="P16" s="422"/>
      <c r="Q16" s="422"/>
      <c r="R16" s="422"/>
      <c r="S16" s="422"/>
      <c r="T16" s="422"/>
      <c r="U16" s="422"/>
      <c r="V16" s="422"/>
      <c r="W16" s="422"/>
      <c r="X16" s="422"/>
    </row>
    <row r="17" spans="1:24" ht="24.95" customHeight="1" thickBot="1">
      <c r="A17" s="1421" t="s">
        <v>9537</v>
      </c>
      <c r="B17" s="1422"/>
      <c r="C17" s="1422"/>
      <c r="D17" s="1422"/>
      <c r="E17" s="1422"/>
      <c r="F17" s="1422"/>
      <c r="G17" s="1422"/>
      <c r="H17" s="1422"/>
      <c r="I17" s="1422"/>
      <c r="J17" s="1422"/>
      <c r="K17" s="1422"/>
      <c r="L17" s="1423"/>
      <c r="M17" s="1421" t="s">
        <v>9538</v>
      </c>
      <c r="N17" s="1422"/>
      <c r="O17" s="1422"/>
      <c r="P17" s="1422"/>
      <c r="Q17" s="1422"/>
      <c r="R17" s="1422"/>
      <c r="S17" s="1422"/>
      <c r="T17" s="1422"/>
      <c r="U17" s="1422"/>
      <c r="V17" s="1422"/>
      <c r="W17" s="1422"/>
      <c r="X17" s="1423"/>
    </row>
    <row r="18" spans="1:24" ht="15" customHeight="1">
      <c r="A18" s="1429" t="s">
        <v>9532</v>
      </c>
      <c r="B18" s="331">
        <v>1</v>
      </c>
      <c r="C18" s="331">
        <v>2</v>
      </c>
      <c r="D18" s="331">
        <v>3</v>
      </c>
      <c r="E18" s="331">
        <v>4</v>
      </c>
      <c r="F18" s="331">
        <v>5</v>
      </c>
      <c r="G18" s="331">
        <v>6</v>
      </c>
      <c r="H18" s="331">
        <v>7</v>
      </c>
      <c r="I18" s="331">
        <v>8</v>
      </c>
      <c r="J18" s="331">
        <v>9</v>
      </c>
      <c r="K18" s="331">
        <v>10</v>
      </c>
      <c r="L18" s="1426" t="str">
        <f>HOLIDAYS!B58</f>
        <v>The First Tide (Umberlee)</v>
      </c>
      <c r="M18" s="1429" t="s">
        <v>9532</v>
      </c>
      <c r="N18" s="331">
        <v>1</v>
      </c>
      <c r="O18" s="331">
        <v>2</v>
      </c>
      <c r="P18" s="331">
        <v>3</v>
      </c>
      <c r="Q18" s="331">
        <v>4</v>
      </c>
      <c r="R18" s="331">
        <v>5</v>
      </c>
      <c r="S18" s="331">
        <v>6</v>
      </c>
      <c r="T18" s="331">
        <v>7</v>
      </c>
      <c r="U18" s="331">
        <v>8</v>
      </c>
      <c r="V18" s="331">
        <v>9</v>
      </c>
      <c r="W18" s="331">
        <v>10</v>
      </c>
      <c r="X18" s="1426"/>
    </row>
    <row r="19" spans="1:24" ht="15" customHeight="1">
      <c r="A19" s="1430"/>
      <c r="B19" s="1418" t="str">
        <f>B5</f>
        <v>Seeing Justice (1st Day of Month)</v>
      </c>
      <c r="C19" s="1418"/>
      <c r="D19" s="1418"/>
      <c r="E19" s="1418"/>
      <c r="F19" s="1418"/>
      <c r="G19" s="1418"/>
      <c r="H19" s="1418"/>
      <c r="I19" s="1418"/>
      <c r="J19" s="1418"/>
      <c r="K19" s="1418"/>
      <c r="L19" s="1427"/>
      <c r="M19" s="1430"/>
      <c r="N19" s="1418" t="str">
        <f>HOLIDAYS!B69&amp;HOLIDAYS!B70&amp;B19</f>
        <v>The Queen's Gambit (The Red Knight)Waukeentide (Civic, Waukeen, Society)Seeing Justice (1st Day of Month)</v>
      </c>
      <c r="O19" s="1418" t="str">
        <f>HOLIDAYS!B72&amp;HOLIDAYS!B70</f>
        <v>Caravance ()Waukeentide (Civic, Waukeen, Society)</v>
      </c>
      <c r="P19" s="1418" t="str">
        <f>HOLIDAYS!B70</f>
        <v>Waukeentide (Civic, Waukeen, Society)</v>
      </c>
      <c r="Q19" s="1418" t="str">
        <f>P19</f>
        <v>Waukeentide (Civic, Waukeen, Society)</v>
      </c>
      <c r="R19" s="1418" t="str">
        <f>HOLIDAYS!B73&amp;Q19</f>
        <v>Goldenight (#VALUE!)Waukeentide (Civic, Waukeen, Society)</v>
      </c>
      <c r="S19" s="1418" t="str">
        <f>Q19</f>
        <v>Waukeentide (Civic, Waukeen, Society)</v>
      </c>
      <c r="T19" s="1418" t="str">
        <f>HOLIDAYS!B74&amp;Q19</f>
        <v>Guildsmeet ()Waukeentide (Civic, Waukeen, Society)</v>
      </c>
      <c r="U19" s="1418" t="str">
        <f>HOLIDAYS!B75&amp;Q19</f>
        <v>Leiruin ()Waukeentide (Civic, Waukeen, Society)</v>
      </c>
      <c r="V19" s="1418" t="str">
        <f>S19</f>
        <v>Waukeentide (Civic, Waukeen, Society)</v>
      </c>
      <c r="W19" s="1418" t="str">
        <f>HOLIDAYS!B76&amp;P19</f>
        <v>Spheres (Glass spheres are filled with gems and gold to be paraded around the city)Waukeentide (Civic, Waukeen, Society)</v>
      </c>
      <c r="X19" s="1427"/>
    </row>
    <row r="20" spans="1:24">
      <c r="A20" s="1430"/>
      <c r="B20" s="1418"/>
      <c r="C20" s="1418"/>
      <c r="D20" s="1418"/>
      <c r="E20" s="1418"/>
      <c r="F20" s="1418"/>
      <c r="G20" s="1418"/>
      <c r="H20" s="1418"/>
      <c r="I20" s="1418"/>
      <c r="J20" s="1418"/>
      <c r="K20" s="1418"/>
      <c r="L20" s="1427"/>
      <c r="M20" s="1430"/>
      <c r="N20" s="1418"/>
      <c r="O20" s="1418"/>
      <c r="P20" s="1418"/>
      <c r="Q20" s="1418"/>
      <c r="R20" s="1418"/>
      <c r="S20" s="1418"/>
      <c r="T20" s="1418"/>
      <c r="U20" s="1418"/>
      <c r="V20" s="1418"/>
      <c r="W20" s="1418"/>
      <c r="X20" s="1427"/>
    </row>
    <row r="21" spans="1:24" ht="15" customHeight="1" thickBot="1">
      <c r="A21" s="1431"/>
      <c r="B21" s="1419"/>
      <c r="C21" s="1419"/>
      <c r="D21" s="1419"/>
      <c r="E21" s="1419"/>
      <c r="F21" s="1419"/>
      <c r="G21" s="1419"/>
      <c r="H21" s="1419"/>
      <c r="I21" s="1419"/>
      <c r="J21" s="1419"/>
      <c r="K21" s="1419"/>
      <c r="L21" s="1428"/>
      <c r="M21" s="1431"/>
      <c r="N21" s="1419"/>
      <c r="O21" s="1419"/>
      <c r="P21" s="1419"/>
      <c r="Q21" s="1419"/>
      <c r="R21" s="1419"/>
      <c r="S21" s="1419"/>
      <c r="T21" s="1419"/>
      <c r="U21" s="1419"/>
      <c r="V21" s="1419"/>
      <c r="W21" s="1419"/>
      <c r="X21" s="1428"/>
    </row>
    <row r="22" spans="1:24" ht="15" customHeight="1">
      <c r="A22" s="1429" t="s">
        <v>9533</v>
      </c>
      <c r="B22" s="331">
        <v>11</v>
      </c>
      <c r="C22" s="331">
        <v>12</v>
      </c>
      <c r="D22" s="331">
        <v>13</v>
      </c>
      <c r="E22" s="331">
        <v>14</v>
      </c>
      <c r="F22" s="331">
        <v>15</v>
      </c>
      <c r="G22" s="331">
        <v>16</v>
      </c>
      <c r="H22" s="331">
        <v>17</v>
      </c>
      <c r="I22" s="331">
        <v>18</v>
      </c>
      <c r="J22" s="331">
        <v>19</v>
      </c>
      <c r="K22" s="331">
        <v>20</v>
      </c>
      <c r="L22" s="1426"/>
      <c r="M22" s="1429" t="s">
        <v>9533</v>
      </c>
      <c r="N22" s="331">
        <v>11</v>
      </c>
      <c r="O22" s="331">
        <v>12</v>
      </c>
      <c r="P22" s="331">
        <v>13</v>
      </c>
      <c r="Q22" s="331">
        <v>14</v>
      </c>
      <c r="R22" s="331">
        <v>15</v>
      </c>
      <c r="S22" s="331">
        <v>16</v>
      </c>
      <c r="T22" s="331">
        <v>17</v>
      </c>
      <c r="U22" s="331">
        <v>18</v>
      </c>
      <c r="V22" s="331">
        <v>19</v>
      </c>
      <c r="W22" s="331">
        <v>20</v>
      </c>
      <c r="X22" s="1426"/>
    </row>
    <row r="23" spans="1:24" ht="15" customHeight="1">
      <c r="A23" s="1430"/>
      <c r="B23" s="1418"/>
      <c r="C23" s="1418"/>
      <c r="D23" s="1418" t="str">
        <f>P23</f>
        <v>The Maiming (13th Day of Month)</v>
      </c>
      <c r="E23" s="1418"/>
      <c r="F23" s="1418"/>
      <c r="G23" s="1418"/>
      <c r="H23" s="1418"/>
      <c r="I23" s="1418"/>
      <c r="J23" s="1418" t="s">
        <v>9539</v>
      </c>
      <c r="K23" s="1418"/>
      <c r="L23" s="1427"/>
      <c r="M23" s="1430"/>
      <c r="N23" s="1418"/>
      <c r="O23" s="1418"/>
      <c r="P23" s="1418" t="str">
        <f>P9</f>
        <v>The Maiming (13th Day of Month)</v>
      </c>
      <c r="Q23" s="1418"/>
      <c r="R23" s="1418"/>
      <c r="S23" s="1418"/>
      <c r="T23" s="1418"/>
      <c r="U23" s="1418"/>
      <c r="V23" s="1418"/>
      <c r="W23" s="1418"/>
      <c r="X23" s="1427"/>
    </row>
    <row r="24" spans="1:24" ht="15" customHeight="1">
      <c r="A24" s="1430"/>
      <c r="B24" s="1418"/>
      <c r="C24" s="1418"/>
      <c r="D24" s="1418"/>
      <c r="E24" s="1418"/>
      <c r="F24" s="1418"/>
      <c r="G24" s="1418"/>
      <c r="H24" s="1418"/>
      <c r="I24" s="1418"/>
      <c r="J24" s="1418" t="str">
        <f>HOLIDAYS!B60&amp;HOLIDAYS!B61&amp;HOLIDAYS!B62&amp;HOLIDAYS!B66&amp;HOLIDAYS!B67</f>
        <v>Song of Dawn (Lathander)First Feast (Mielikki)The Rite of Pain &amp; Purity (Loviatar)Dance of Swirling Winds (Aerdrie Faenya)The Budding (Rillifane Rallathil)</v>
      </c>
      <c r="K24" s="1418"/>
      <c r="L24" s="1427"/>
      <c r="M24" s="1430"/>
      <c r="N24" s="1418"/>
      <c r="O24" s="1418"/>
      <c r="P24" s="1418"/>
      <c r="Q24" s="1418"/>
      <c r="R24" s="1418"/>
      <c r="S24" s="1418"/>
      <c r="T24" s="1418"/>
      <c r="U24" s="1418"/>
      <c r="V24" s="1418"/>
      <c r="W24" s="1418"/>
      <c r="X24" s="1427"/>
    </row>
    <row r="25" spans="1:24" ht="15" customHeight="1" thickBot="1">
      <c r="A25" s="1431"/>
      <c r="B25" s="1419"/>
      <c r="C25" s="1419"/>
      <c r="D25" s="1419"/>
      <c r="E25" s="1419"/>
      <c r="F25" s="1419"/>
      <c r="G25" s="1419"/>
      <c r="H25" s="1419"/>
      <c r="I25" s="1419"/>
      <c r="J25" s="1419"/>
      <c r="K25" s="1419"/>
      <c r="L25" s="1428"/>
      <c r="M25" s="1431"/>
      <c r="N25" s="1419"/>
      <c r="O25" s="1419"/>
      <c r="P25" s="1419"/>
      <c r="Q25" s="1419"/>
      <c r="R25" s="1419"/>
      <c r="S25" s="1419"/>
      <c r="T25" s="1419"/>
      <c r="U25" s="1419"/>
      <c r="V25" s="1419"/>
      <c r="W25" s="1419"/>
      <c r="X25" s="1428"/>
    </row>
    <row r="26" spans="1:24" ht="15" customHeight="1">
      <c r="A26" s="1429" t="s">
        <v>9534</v>
      </c>
      <c r="B26" s="331">
        <v>21</v>
      </c>
      <c r="C26" s="331">
        <v>22</v>
      </c>
      <c r="D26" s="331">
        <v>23</v>
      </c>
      <c r="E26" s="331">
        <v>24</v>
      </c>
      <c r="F26" s="331">
        <v>25</v>
      </c>
      <c r="G26" s="331">
        <v>26</v>
      </c>
      <c r="H26" s="331">
        <v>27</v>
      </c>
      <c r="I26" s="331">
        <v>28</v>
      </c>
      <c r="J26" s="331">
        <v>29</v>
      </c>
      <c r="K26" s="331">
        <v>30</v>
      </c>
      <c r="L26" s="1426"/>
      <c r="M26" s="1429" t="s">
        <v>9534</v>
      </c>
      <c r="N26" s="331">
        <v>21</v>
      </c>
      <c r="O26" s="331">
        <v>22</v>
      </c>
      <c r="P26" s="331">
        <v>23</v>
      </c>
      <c r="Q26" s="331">
        <v>24</v>
      </c>
      <c r="R26" s="331">
        <v>25</v>
      </c>
      <c r="S26" s="331">
        <v>26</v>
      </c>
      <c r="T26" s="331">
        <v>27</v>
      </c>
      <c r="U26" s="331">
        <v>28</v>
      </c>
      <c r="V26" s="331">
        <v>29</v>
      </c>
      <c r="W26" s="331">
        <v>30</v>
      </c>
      <c r="X26" s="333" t="s">
        <v>9535</v>
      </c>
    </row>
    <row r="27" spans="1:24" ht="15" customHeight="1">
      <c r="A27" s="1430"/>
      <c r="B27" s="1438" t="str">
        <f>HOLIDAYS!B63</f>
        <v>Fleetswake (Civic)</v>
      </c>
      <c r="C27" s="1438" t="str">
        <f>B27&amp;C13</f>
        <v>Fleetswake (Civic)The Blinding (22nd Day of Month)</v>
      </c>
      <c r="D27" s="1438" t="str">
        <f t="shared" ref="D27:I27" si="0">C27</f>
        <v>Fleetswake (Civic)The Blinding (22nd Day of Month)</v>
      </c>
      <c r="E27" s="1438" t="str">
        <f t="shared" si="0"/>
        <v>Fleetswake (Civic)The Blinding (22nd Day of Month)</v>
      </c>
      <c r="F27" s="1438" t="str">
        <f t="shared" si="0"/>
        <v>Fleetswake (Civic)The Blinding (22nd Day of Month)</v>
      </c>
      <c r="G27" s="1438" t="str">
        <f t="shared" si="0"/>
        <v>Fleetswake (Civic)The Blinding (22nd Day of Month)</v>
      </c>
      <c r="H27" s="1438" t="str">
        <f t="shared" si="0"/>
        <v>Fleetswake (Civic)The Blinding (22nd Day of Month)</v>
      </c>
      <c r="I27" s="1438" t="str">
        <f t="shared" si="0"/>
        <v>Fleetswake (Civic)The Blinding (22nd Day of Month)</v>
      </c>
      <c r="J27" s="1438" t="str">
        <f>HOLIDAYS!B64&amp;HOLIDAYS!B63</f>
        <v>Fair Seas Festival (Civic, Umberlee)Fleetswake (Civic)</v>
      </c>
      <c r="K27" s="1438" t="str">
        <f>HOLIDAYS!B65&amp;HOLIDAYS!B64&amp;HOLIDAYS!B63</f>
        <v>Highcoin (Waukeen)Fair Seas Festival (Civic, Umberlee)Fleetswake (Civic)</v>
      </c>
      <c r="L27" s="1427"/>
      <c r="M27" s="1430"/>
      <c r="N27" s="1418"/>
      <c r="O27" s="1418" t="str">
        <f>O13</f>
        <v>The Blinding (22nd Day of Month)</v>
      </c>
      <c r="P27" s="1418" t="str">
        <f>HOLIDAYS!B77</f>
        <v>The Vernal Trousseau Festival (Society)</v>
      </c>
      <c r="Q27" s="1418" t="str">
        <f>P27</f>
        <v>The Vernal Trousseau Festival (Society)</v>
      </c>
      <c r="R27" s="1418" t="str">
        <f>Q27</f>
        <v>The Vernal Trousseau Festival (Society)</v>
      </c>
      <c r="S27" s="1418" t="str">
        <f>R27</f>
        <v>The Vernal Trousseau Festival (Society)</v>
      </c>
      <c r="T27" s="1418" t="str">
        <f>S27</f>
        <v>The Vernal Trousseau Festival (Society)</v>
      </c>
      <c r="U27" s="1418"/>
      <c r="V27" s="1418"/>
      <c r="W27" s="1418"/>
      <c r="X27" s="334" t="s">
        <v>9540</v>
      </c>
    </row>
    <row r="28" spans="1:24" ht="15" customHeight="1">
      <c r="A28" s="1430"/>
      <c r="B28" s="1438"/>
      <c r="C28" s="1438"/>
      <c r="D28" s="1438"/>
      <c r="E28" s="1438"/>
      <c r="F28" s="1438"/>
      <c r="G28" s="1438"/>
      <c r="H28" s="1438"/>
      <c r="I28" s="1438"/>
      <c r="J28" s="1438"/>
      <c r="K28" s="1438"/>
      <c r="L28" s="1427"/>
      <c r="M28" s="1430"/>
      <c r="N28" s="1418"/>
      <c r="O28" s="1418"/>
      <c r="P28" s="1418"/>
      <c r="Q28" s="1418"/>
      <c r="R28" s="1418"/>
      <c r="S28" s="1418"/>
      <c r="T28" s="1418"/>
      <c r="U28" s="1418"/>
      <c r="V28" s="1418"/>
      <c r="W28" s="1418"/>
      <c r="X28" s="335"/>
    </row>
    <row r="29" spans="1:24" ht="15" customHeight="1" thickBot="1">
      <c r="A29" s="1432"/>
      <c r="B29" s="1439"/>
      <c r="C29" s="1439"/>
      <c r="D29" s="1439"/>
      <c r="E29" s="1439"/>
      <c r="F29" s="1439"/>
      <c r="G29" s="1439"/>
      <c r="H29" s="1439"/>
      <c r="I29" s="1439"/>
      <c r="J29" s="1439"/>
      <c r="K29" s="1439"/>
      <c r="L29" s="1437"/>
      <c r="M29" s="1432"/>
      <c r="N29" s="1420"/>
      <c r="O29" s="1420"/>
      <c r="P29" s="1420"/>
      <c r="Q29" s="1420"/>
      <c r="R29" s="1420"/>
      <c r="S29" s="1420"/>
      <c r="T29" s="1420"/>
      <c r="U29" s="1420"/>
      <c r="V29" s="1420"/>
      <c r="W29" s="1420"/>
      <c r="X29" s="336"/>
    </row>
    <row r="30" spans="1:24" ht="15" customHeight="1" thickTop="1">
      <c r="A30" s="422"/>
      <c r="B30" s="422"/>
      <c r="C30" s="422"/>
      <c r="D30" s="422"/>
      <c r="E30" s="422"/>
      <c r="F30" s="422"/>
      <c r="G30" s="422"/>
      <c r="H30" s="422"/>
      <c r="I30" s="422"/>
      <c r="J30" s="422"/>
      <c r="K30" s="422"/>
      <c r="L30" s="422"/>
      <c r="M30" s="422"/>
      <c r="N30" s="422"/>
      <c r="O30" s="422"/>
      <c r="P30" s="422"/>
      <c r="Q30" s="422"/>
      <c r="R30" s="422"/>
      <c r="S30" s="422"/>
      <c r="T30" s="422"/>
      <c r="U30" s="422"/>
      <c r="V30" s="422"/>
      <c r="W30" s="422"/>
      <c r="X30" s="422"/>
    </row>
    <row r="31" spans="1:24" ht="24.95" customHeight="1" thickBot="1">
      <c r="A31" s="1421" t="s">
        <v>9541</v>
      </c>
      <c r="B31" s="1422"/>
      <c r="C31" s="1422"/>
      <c r="D31" s="1422"/>
      <c r="E31" s="1422"/>
      <c r="F31" s="1422"/>
      <c r="G31" s="1422"/>
      <c r="H31" s="1422"/>
      <c r="I31" s="1422"/>
      <c r="J31" s="1422"/>
      <c r="K31" s="1422"/>
      <c r="L31" s="1423"/>
      <c r="M31" s="1421" t="s">
        <v>9542</v>
      </c>
      <c r="N31" s="1422"/>
      <c r="O31" s="1422"/>
      <c r="P31" s="1422"/>
      <c r="Q31" s="1422"/>
      <c r="R31" s="1422"/>
      <c r="S31" s="1422"/>
      <c r="T31" s="1422"/>
      <c r="U31" s="1422"/>
      <c r="V31" s="1422"/>
      <c r="W31" s="1422"/>
      <c r="X31" s="1423"/>
    </row>
    <row r="32" spans="1:24" ht="15" customHeight="1">
      <c r="A32" s="1429" t="s">
        <v>9532</v>
      </c>
      <c r="B32" s="331">
        <v>1</v>
      </c>
      <c r="C32" s="331">
        <v>2</v>
      </c>
      <c r="D32" s="331">
        <v>3</v>
      </c>
      <c r="E32" s="331">
        <v>4</v>
      </c>
      <c r="F32" s="331">
        <v>5</v>
      </c>
      <c r="G32" s="331">
        <v>6</v>
      </c>
      <c r="H32" s="331">
        <v>7</v>
      </c>
      <c r="I32" s="331">
        <v>8</v>
      </c>
      <c r="J32" s="331">
        <v>9</v>
      </c>
      <c r="K32" s="331">
        <v>10</v>
      </c>
      <c r="L32" s="1426"/>
      <c r="M32" s="1429" t="s">
        <v>9532</v>
      </c>
      <c r="N32" s="331">
        <v>1</v>
      </c>
      <c r="O32" s="331">
        <v>2</v>
      </c>
      <c r="P32" s="331">
        <v>3</v>
      </c>
      <c r="Q32" s="331">
        <v>4</v>
      </c>
      <c r="R32" s="331">
        <v>5</v>
      </c>
      <c r="S32" s="331">
        <v>6</v>
      </c>
      <c r="T32" s="331">
        <v>7</v>
      </c>
      <c r="U32" s="331">
        <v>8</v>
      </c>
      <c r="V32" s="331">
        <v>9</v>
      </c>
      <c r="W32" s="331">
        <v>10</v>
      </c>
      <c r="X32" s="1426"/>
    </row>
    <row r="33" spans="1:24" ht="15" customHeight="1">
      <c r="A33" s="1430"/>
      <c r="B33" s="1418" t="str">
        <f>B19</f>
        <v>Seeing Justice (1st Day of Month)</v>
      </c>
      <c r="C33" s="1418"/>
      <c r="D33" s="1418"/>
      <c r="E33" s="1418" t="str">
        <f>HOLIDAYS!B91</f>
        <v>The Presentation Ball (Society)</v>
      </c>
      <c r="F33" s="1418"/>
      <c r="G33" s="1418"/>
      <c r="H33" s="1418"/>
      <c r="I33" s="1418"/>
      <c r="J33" s="1418" t="str">
        <f>HOLIDAYS!B94</f>
        <v>The Wayfaring (Marthammor Duin)</v>
      </c>
      <c r="K33" s="1418"/>
      <c r="L33" s="1427"/>
      <c r="M33" s="1430"/>
      <c r="N33" s="1418" t="str">
        <f>HOLIDAYS!B95&amp;B33</f>
        <v>Trolltide (Civic)Seeing Justice (1st Day of Month)</v>
      </c>
      <c r="O33" s="1418"/>
      <c r="P33" s="1418"/>
      <c r="Q33" s="1418"/>
      <c r="R33" s="1418"/>
      <c r="S33" s="1418" t="str">
        <f>HOLIDAYS!B96</f>
        <v>The Steel Revels (Society)</v>
      </c>
      <c r="T33" s="1418"/>
      <c r="U33" s="1418"/>
      <c r="V33" s="1418"/>
      <c r="W33" s="1418"/>
      <c r="X33" s="1427"/>
    </row>
    <row r="34" spans="1:24" ht="15" customHeight="1">
      <c r="A34" s="1430"/>
      <c r="B34" s="1418"/>
      <c r="C34" s="1418"/>
      <c r="D34" s="1418"/>
      <c r="E34" s="1418"/>
      <c r="F34" s="1418"/>
      <c r="G34" s="1418"/>
      <c r="H34" s="1418"/>
      <c r="I34" s="1418"/>
      <c r="J34" s="1418"/>
      <c r="K34" s="1418"/>
      <c r="L34" s="1427"/>
      <c r="M34" s="1430"/>
      <c r="N34" s="1418"/>
      <c r="O34" s="1418"/>
      <c r="P34" s="1418"/>
      <c r="Q34" s="1418"/>
      <c r="R34" s="1418"/>
      <c r="S34" s="1418"/>
      <c r="T34" s="1418"/>
      <c r="U34" s="1418"/>
      <c r="V34" s="1418"/>
      <c r="W34" s="1418"/>
      <c r="X34" s="1427"/>
    </row>
    <row r="35" spans="1:24" ht="15" customHeight="1" thickBot="1">
      <c r="A35" s="1431"/>
      <c r="B35" s="1419"/>
      <c r="C35" s="1419"/>
      <c r="D35" s="1419"/>
      <c r="E35" s="1419"/>
      <c r="F35" s="1419"/>
      <c r="G35" s="1419"/>
      <c r="H35" s="1419"/>
      <c r="I35" s="1419"/>
      <c r="J35" s="1419"/>
      <c r="K35" s="1419"/>
      <c r="L35" s="1428"/>
      <c r="M35" s="1431"/>
      <c r="N35" s="1419"/>
      <c r="O35" s="1419"/>
      <c r="P35" s="1419"/>
      <c r="Q35" s="1419"/>
      <c r="R35" s="1419"/>
      <c r="S35" s="1419"/>
      <c r="T35" s="1419"/>
      <c r="U35" s="1419"/>
      <c r="V35" s="1419"/>
      <c r="W35" s="1419"/>
      <c r="X35" s="1428"/>
    </row>
    <row r="36" spans="1:24" ht="15" customHeight="1">
      <c r="A36" s="1429" t="s">
        <v>9533</v>
      </c>
      <c r="B36" s="331">
        <v>11</v>
      </c>
      <c r="C36" s="331">
        <v>12</v>
      </c>
      <c r="D36" s="331">
        <v>13</v>
      </c>
      <c r="E36" s="331">
        <v>14</v>
      </c>
      <c r="F36" s="331">
        <v>15</v>
      </c>
      <c r="G36" s="331">
        <v>16</v>
      </c>
      <c r="H36" s="331">
        <v>17</v>
      </c>
      <c r="I36" s="331">
        <v>18</v>
      </c>
      <c r="J36" s="331">
        <v>19</v>
      </c>
      <c r="K36" s="331">
        <v>20</v>
      </c>
      <c r="L36" s="1426"/>
      <c r="M36" s="1429" t="s">
        <v>9533</v>
      </c>
      <c r="N36" s="331">
        <v>11</v>
      </c>
      <c r="O36" s="331">
        <v>12</v>
      </c>
      <c r="P36" s="331">
        <v>13</v>
      </c>
      <c r="Q36" s="331">
        <v>14</v>
      </c>
      <c r="R36" s="331">
        <v>15</v>
      </c>
      <c r="S36" s="331">
        <v>16</v>
      </c>
      <c r="T36" s="331">
        <v>17</v>
      </c>
      <c r="U36" s="331">
        <v>18</v>
      </c>
      <c r="V36" s="331">
        <v>19</v>
      </c>
      <c r="W36" s="331">
        <v>20</v>
      </c>
      <c r="X36" s="1426"/>
    </row>
    <row r="37" spans="1:24" ht="15" customHeight="1">
      <c r="A37" s="1430"/>
      <c r="B37" s="1418"/>
      <c r="C37" s="1418" t="str">
        <f>HOLIDAYS!B92&amp;HOLIDAYS!B93</f>
        <v>Sammardach (Waukeen)Guildsmeet Ball (Society)</v>
      </c>
      <c r="D37" s="1418" t="str">
        <f>P37</f>
        <v>The Maiming (13th Day of Month)</v>
      </c>
      <c r="E37" s="1418"/>
      <c r="F37" s="1418"/>
      <c r="G37" s="1418"/>
      <c r="H37" s="1418"/>
      <c r="I37" s="1418"/>
      <c r="J37" s="1418"/>
      <c r="K37" s="1418"/>
      <c r="L37" s="1427"/>
      <c r="M37" s="1430"/>
      <c r="N37" s="1418"/>
      <c r="O37" s="1418"/>
      <c r="P37" s="1418" t="str">
        <f>P23</f>
        <v>The Maiming (13th Day of Month)</v>
      </c>
      <c r="Q37" s="1418"/>
      <c r="R37" s="1418"/>
      <c r="S37" s="1418"/>
      <c r="T37" s="1418"/>
      <c r="U37" s="1418"/>
      <c r="V37" s="1418"/>
      <c r="W37" s="1418" t="s">
        <v>9543</v>
      </c>
      <c r="X37" s="1427"/>
    </row>
    <row r="38" spans="1:24" ht="15" customHeight="1">
      <c r="A38" s="1430"/>
      <c r="B38" s="1418"/>
      <c r="C38" s="1418"/>
      <c r="D38" s="1418"/>
      <c r="E38" s="1418"/>
      <c r="F38" s="1418"/>
      <c r="G38" s="1418"/>
      <c r="H38" s="1418"/>
      <c r="I38" s="1418"/>
      <c r="J38" s="1418"/>
      <c r="K38" s="1418"/>
      <c r="L38" s="1427"/>
      <c r="M38" s="1430"/>
      <c r="N38" s="1418"/>
      <c r="O38" s="1418"/>
      <c r="P38" s="1418"/>
      <c r="Q38" s="1418"/>
      <c r="R38" s="1418"/>
      <c r="S38" s="1418"/>
      <c r="T38" s="1418"/>
      <c r="U38" s="1418"/>
      <c r="V38" s="1418"/>
      <c r="W38" s="1418" t="str">
        <f>HOLIDAYS!B98&amp;HOLIDAYS!B99</f>
        <v>The Rite of Pain &amp; Purity (Loviatar)The Ball of Blossoms (Society)</v>
      </c>
      <c r="X38" s="1427"/>
    </row>
    <row r="39" spans="1:24" ht="15" customHeight="1" thickBot="1">
      <c r="A39" s="1431"/>
      <c r="B39" s="1419"/>
      <c r="C39" s="1419"/>
      <c r="D39" s="1419"/>
      <c r="E39" s="1419"/>
      <c r="F39" s="1419"/>
      <c r="G39" s="1419"/>
      <c r="H39" s="1419"/>
      <c r="I39" s="1419"/>
      <c r="J39" s="1419"/>
      <c r="K39" s="1419"/>
      <c r="L39" s="1428"/>
      <c r="M39" s="1431"/>
      <c r="N39" s="1419"/>
      <c r="O39" s="1419"/>
      <c r="P39" s="1419"/>
      <c r="Q39" s="1419"/>
      <c r="R39" s="1419"/>
      <c r="S39" s="1419"/>
      <c r="T39" s="1419"/>
      <c r="U39" s="1419"/>
      <c r="V39" s="1419"/>
      <c r="W39" s="1419"/>
      <c r="X39" s="1428"/>
    </row>
    <row r="40" spans="1:24" ht="15" customHeight="1">
      <c r="A40" s="1429" t="s">
        <v>9534</v>
      </c>
      <c r="B40" s="331">
        <v>21</v>
      </c>
      <c r="C40" s="331">
        <v>22</v>
      </c>
      <c r="D40" s="331">
        <v>23</v>
      </c>
      <c r="E40" s="331">
        <v>24</v>
      </c>
      <c r="F40" s="331">
        <v>25</v>
      </c>
      <c r="G40" s="331">
        <v>26</v>
      </c>
      <c r="H40" s="331">
        <v>27</v>
      </c>
      <c r="I40" s="331">
        <v>28</v>
      </c>
      <c r="J40" s="331">
        <v>29</v>
      </c>
      <c r="K40" s="331">
        <v>30</v>
      </c>
      <c r="L40" s="1426"/>
      <c r="M40" s="1429" t="s">
        <v>9534</v>
      </c>
      <c r="N40" s="331">
        <v>21</v>
      </c>
      <c r="O40" s="331">
        <v>22</v>
      </c>
      <c r="P40" s="331">
        <v>23</v>
      </c>
      <c r="Q40" s="331">
        <v>24</v>
      </c>
      <c r="R40" s="331">
        <v>25</v>
      </c>
      <c r="S40" s="331">
        <v>26</v>
      </c>
      <c r="T40" s="331">
        <v>27</v>
      </c>
      <c r="U40" s="331">
        <v>28</v>
      </c>
      <c r="V40" s="331">
        <v>29</v>
      </c>
      <c r="W40" s="331">
        <v>30</v>
      </c>
      <c r="X40" s="1426"/>
    </row>
    <row r="41" spans="1:24" ht="15" customHeight="1">
      <c r="A41" s="1430"/>
      <c r="B41" s="1418"/>
      <c r="C41" s="1418" t="str">
        <f>O41</f>
        <v>The Blinding (22nd Day of Month)</v>
      </c>
      <c r="D41" s="1418"/>
      <c r="E41" s="1418"/>
      <c r="F41" s="1418"/>
      <c r="G41" s="1418"/>
      <c r="H41" s="1418"/>
      <c r="I41" s="1418"/>
      <c r="J41" s="1418"/>
      <c r="K41" s="1418"/>
      <c r="L41" s="1427"/>
      <c r="M41" s="1430"/>
      <c r="N41" s="1418" t="str">
        <f>HOLIDAYS!B100</f>
        <v>Brightbuckle (Waukeen)</v>
      </c>
      <c r="O41" s="1418" t="str">
        <f>O27</f>
        <v>The Blinding (22nd Day of Month)</v>
      </c>
      <c r="P41" s="1418"/>
      <c r="Q41" s="1418"/>
      <c r="R41" s="1418"/>
      <c r="S41" s="1418"/>
      <c r="T41" s="1418"/>
      <c r="U41" s="1418"/>
      <c r="V41" s="1418"/>
      <c r="W41" s="1418" t="str">
        <f>HOLIDAYS!B101</f>
        <v>The Gathering of Quills (Society)</v>
      </c>
      <c r="X41" s="1427"/>
    </row>
    <row r="42" spans="1:24" ht="15" customHeight="1">
      <c r="A42" s="1430"/>
      <c r="B42" s="1418"/>
      <c r="C42" s="1418"/>
      <c r="D42" s="1418"/>
      <c r="E42" s="1418"/>
      <c r="F42" s="1418"/>
      <c r="G42" s="1418"/>
      <c r="H42" s="1418"/>
      <c r="I42" s="1418"/>
      <c r="J42" s="1418"/>
      <c r="K42" s="1418"/>
      <c r="L42" s="1427"/>
      <c r="M42" s="1430"/>
      <c r="N42" s="1418"/>
      <c r="O42" s="1418"/>
      <c r="P42" s="1418"/>
      <c r="Q42" s="1418"/>
      <c r="R42" s="1418"/>
      <c r="S42" s="1418"/>
      <c r="T42" s="1418"/>
      <c r="U42" s="1418"/>
      <c r="V42" s="1418"/>
      <c r="W42" s="1418"/>
      <c r="X42" s="1427"/>
    </row>
    <row r="43" spans="1:24" ht="15" customHeight="1" thickBot="1">
      <c r="A43" s="1430"/>
      <c r="B43" s="1420"/>
      <c r="C43" s="1420"/>
      <c r="D43" s="1420"/>
      <c r="E43" s="1420"/>
      <c r="F43" s="1420"/>
      <c r="G43" s="1420"/>
      <c r="H43" s="1420"/>
      <c r="I43" s="1420"/>
      <c r="J43" s="1420"/>
      <c r="K43" s="1420"/>
      <c r="L43" s="1427"/>
      <c r="M43" s="1430"/>
      <c r="N43" s="1420"/>
      <c r="O43" s="1420"/>
      <c r="P43" s="1420"/>
      <c r="Q43" s="1420"/>
      <c r="R43" s="1420"/>
      <c r="S43" s="1420"/>
      <c r="T43" s="1420"/>
      <c r="U43" s="1420"/>
      <c r="V43" s="1420"/>
      <c r="W43" s="1420"/>
      <c r="X43" s="1427"/>
    </row>
    <row r="44" spans="1:24" ht="15" customHeight="1" thickTop="1">
      <c r="A44" s="422"/>
      <c r="B44" s="422"/>
      <c r="C44" s="422"/>
      <c r="D44" s="422"/>
      <c r="E44" s="422"/>
      <c r="F44" s="422"/>
      <c r="G44" s="422"/>
      <c r="H44" s="422"/>
      <c r="I44" s="422"/>
      <c r="J44" s="422"/>
      <c r="K44" s="422"/>
      <c r="L44" s="422"/>
      <c r="M44" s="422"/>
      <c r="N44" s="422"/>
      <c r="O44" s="422"/>
      <c r="P44" s="422"/>
      <c r="Q44" s="422"/>
      <c r="R44" s="422"/>
      <c r="S44" s="422"/>
      <c r="T44" s="422"/>
      <c r="U44" s="422"/>
      <c r="V44" s="422"/>
      <c r="W44" s="422"/>
      <c r="X44" s="422"/>
    </row>
    <row r="45" spans="1:24" ht="24.95" customHeight="1" thickBot="1">
      <c r="A45" s="1421" t="s">
        <v>9544</v>
      </c>
      <c r="B45" s="1422"/>
      <c r="C45" s="1422"/>
      <c r="D45" s="1422"/>
      <c r="E45" s="1422"/>
      <c r="F45" s="1422"/>
      <c r="G45" s="1422"/>
      <c r="H45" s="1422"/>
      <c r="I45" s="1422"/>
      <c r="J45" s="1422"/>
      <c r="K45" s="1422"/>
      <c r="L45" s="1423"/>
      <c r="M45" s="1421" t="s">
        <v>9545</v>
      </c>
      <c r="N45" s="1422"/>
      <c r="O45" s="1422"/>
      <c r="P45" s="1422"/>
      <c r="Q45" s="1422"/>
      <c r="R45" s="1422"/>
      <c r="S45" s="1422"/>
      <c r="T45" s="1422"/>
      <c r="U45" s="1422"/>
      <c r="V45" s="1422"/>
      <c r="W45" s="1422"/>
      <c r="X45" s="1423"/>
    </row>
    <row r="46" spans="1:24" ht="15" customHeight="1">
      <c r="A46" s="1429" t="s">
        <v>9532</v>
      </c>
      <c r="B46" s="331">
        <v>1</v>
      </c>
      <c r="C46" s="331">
        <v>2</v>
      </c>
      <c r="D46" s="331">
        <v>3</v>
      </c>
      <c r="E46" s="331">
        <v>4</v>
      </c>
      <c r="F46" s="331">
        <v>5</v>
      </c>
      <c r="G46" s="331">
        <v>6</v>
      </c>
      <c r="H46" s="331">
        <v>7</v>
      </c>
      <c r="I46" s="331">
        <v>8</v>
      </c>
      <c r="J46" s="331">
        <v>9</v>
      </c>
      <c r="K46" s="331">
        <v>10</v>
      </c>
      <c r="L46" s="1426"/>
      <c r="M46" s="1429" t="s">
        <v>9532</v>
      </c>
      <c r="N46" s="331">
        <v>1</v>
      </c>
      <c r="O46" s="331">
        <v>2</v>
      </c>
      <c r="P46" s="331">
        <v>3</v>
      </c>
      <c r="Q46" s="331">
        <v>4</v>
      </c>
      <c r="R46" s="331">
        <v>5</v>
      </c>
      <c r="S46" s="331">
        <v>6</v>
      </c>
      <c r="T46" s="331">
        <v>7</v>
      </c>
      <c r="U46" s="331">
        <v>8</v>
      </c>
      <c r="V46" s="331">
        <v>9</v>
      </c>
      <c r="W46" s="331">
        <v>10</v>
      </c>
      <c r="X46" s="1426"/>
    </row>
    <row r="47" spans="1:24" ht="15" customHeight="1">
      <c r="A47" s="1430"/>
      <c r="B47" s="1418" t="str">
        <f>HOLIDAYS!B102&amp;HOLIDAYS!B103&amp;B33</f>
        <v>Founders' Day (Civic)Founders' Day Viewing Parties ()Seeing Justice (1st Day of Month)</v>
      </c>
      <c r="C47" s="1418"/>
      <c r="D47" s="1418" t="str">
        <f>HOLIDAYS!B104</f>
        <v>Sornyn (Waukeen)</v>
      </c>
      <c r="E47" s="1418" t="str">
        <f>D47</f>
        <v>Sornyn (Waukeen)</v>
      </c>
      <c r="F47" s="1418" t="str">
        <f>HOLIDAYS!B105&amp;E47</f>
        <v>Sornyn Ball (Society)Sornyn (Waukeen)</v>
      </c>
      <c r="G47" s="1418"/>
      <c r="H47" s="1418" t="str">
        <f>HOLIDAYS!B182</f>
        <v>Lliira's Night</v>
      </c>
      <c r="I47" s="1418"/>
      <c r="J47" s="1418"/>
      <c r="K47" s="1418"/>
      <c r="L47" s="1427"/>
      <c r="M47" s="1430"/>
      <c r="N47" s="1418" t="str">
        <f>HOLIDAYS!B132&amp;B33</f>
        <v>Ahghairon's Day (Civic)Seeing Justice (1st Day of Month)</v>
      </c>
      <c r="O47" s="1418"/>
      <c r="P47" s="1418"/>
      <c r="Q47" s="1418"/>
      <c r="R47" s="1418"/>
      <c r="S47" s="1418"/>
      <c r="T47" s="1418"/>
      <c r="U47" s="1418" t="str">
        <f>HOLIDAYS!B134</f>
        <v>The Harbor Spectacles (Society)</v>
      </c>
      <c r="V47" s="1418" t="str">
        <f>HOLIDAYS!B130</f>
        <v>The Anvil (Marthammor Duin)</v>
      </c>
      <c r="W47" s="1418"/>
      <c r="X47" s="1427"/>
    </row>
    <row r="48" spans="1:24" ht="15" customHeight="1">
      <c r="A48" s="1430"/>
      <c r="B48" s="1418"/>
      <c r="C48" s="1418"/>
      <c r="D48" s="1418"/>
      <c r="E48" s="1418"/>
      <c r="F48" s="1418"/>
      <c r="G48" s="1418"/>
      <c r="H48" s="1418"/>
      <c r="I48" s="1418"/>
      <c r="J48" s="1418"/>
      <c r="K48" s="1418"/>
      <c r="L48" s="1427"/>
      <c r="M48" s="1430"/>
      <c r="N48" s="1418"/>
      <c r="O48" s="1418"/>
      <c r="P48" s="1418"/>
      <c r="Q48" s="1418"/>
      <c r="R48" s="1418"/>
      <c r="S48" s="1418"/>
      <c r="T48" s="1418"/>
      <c r="U48" s="1418"/>
      <c r="V48" s="1418"/>
      <c r="W48" s="1418"/>
      <c r="X48" s="1427"/>
    </row>
    <row r="49" spans="1:24" ht="15" customHeight="1" thickBot="1">
      <c r="A49" s="1431"/>
      <c r="B49" s="1419"/>
      <c r="C49" s="1419"/>
      <c r="D49" s="1419"/>
      <c r="E49" s="1419"/>
      <c r="F49" s="1419"/>
      <c r="G49" s="1419"/>
      <c r="H49" s="1419"/>
      <c r="I49" s="1419"/>
      <c r="J49" s="1419"/>
      <c r="K49" s="1419"/>
      <c r="L49" s="1428"/>
      <c r="M49" s="1431"/>
      <c r="N49" s="1419"/>
      <c r="O49" s="1419"/>
      <c r="P49" s="1419"/>
      <c r="Q49" s="1419"/>
      <c r="R49" s="1419"/>
      <c r="S49" s="1419"/>
      <c r="T49" s="1419"/>
      <c r="U49" s="1419"/>
      <c r="V49" s="1419"/>
      <c r="W49" s="1419"/>
      <c r="X49" s="1428"/>
    </row>
    <row r="50" spans="1:24" ht="15" customHeight="1">
      <c r="A50" s="1429" t="s">
        <v>9533</v>
      </c>
      <c r="B50" s="331">
        <v>11</v>
      </c>
      <c r="C50" s="331">
        <v>12</v>
      </c>
      <c r="D50" s="331">
        <v>13</v>
      </c>
      <c r="E50" s="331">
        <v>14</v>
      </c>
      <c r="F50" s="331">
        <v>15</v>
      </c>
      <c r="G50" s="331">
        <v>16</v>
      </c>
      <c r="H50" s="331">
        <v>17</v>
      </c>
      <c r="I50" s="331">
        <v>18</v>
      </c>
      <c r="J50" s="331">
        <v>19</v>
      </c>
      <c r="K50" s="331">
        <v>20</v>
      </c>
      <c r="L50" s="1426"/>
      <c r="M50" s="1429" t="s">
        <v>9533</v>
      </c>
      <c r="N50" s="331">
        <v>11</v>
      </c>
      <c r="O50" s="331">
        <v>12</v>
      </c>
      <c r="P50" s="331">
        <v>13</v>
      </c>
      <c r="Q50" s="331">
        <v>14</v>
      </c>
      <c r="R50" s="331">
        <v>15</v>
      </c>
      <c r="S50" s="331">
        <v>16</v>
      </c>
      <c r="T50" s="331">
        <v>17</v>
      </c>
      <c r="U50" s="331">
        <v>18</v>
      </c>
      <c r="V50" s="331">
        <v>19</v>
      </c>
      <c r="W50" s="331">
        <v>20</v>
      </c>
      <c r="X50" s="1426"/>
    </row>
    <row r="51" spans="1:24" ht="15" customHeight="1">
      <c r="A51" s="1430"/>
      <c r="B51" s="1418" t="str">
        <f>HOLIDAYS!B106</f>
        <v>Theater Season (Society)</v>
      </c>
      <c r="C51" s="1418" t="str">
        <f>B51</f>
        <v>Theater Season (Society)</v>
      </c>
      <c r="D51" s="1418" t="str">
        <f>C51&amp;P51</f>
        <v>Theater Season (Society)The Maiming (13th Day of Month)</v>
      </c>
      <c r="E51" s="1418" t="str">
        <f t="shared" ref="E51:K51" si="1">D51</f>
        <v>Theater Season (Society)The Maiming (13th Day of Month)</v>
      </c>
      <c r="F51" s="1418" t="str">
        <f t="shared" si="1"/>
        <v>Theater Season (Society)The Maiming (13th Day of Month)</v>
      </c>
      <c r="G51" s="1418" t="str">
        <f t="shared" si="1"/>
        <v>Theater Season (Society)The Maiming (13th Day of Month)</v>
      </c>
      <c r="H51" s="1418" t="str">
        <f t="shared" si="1"/>
        <v>Theater Season (Society)The Maiming (13th Day of Month)</v>
      </c>
      <c r="I51" s="1418" t="str">
        <f t="shared" si="1"/>
        <v>Theater Season (Society)The Maiming (13th Day of Month)</v>
      </c>
      <c r="J51" s="1418" t="str">
        <f t="shared" si="1"/>
        <v>Theater Season (Society)The Maiming (13th Day of Month)</v>
      </c>
      <c r="K51" s="1418" t="str">
        <f t="shared" si="1"/>
        <v>Theater Season (Society)The Maiming (13th Day of Month)</v>
      </c>
      <c r="L51" s="1427"/>
      <c r="M51" s="1430"/>
      <c r="N51" s="1418"/>
      <c r="O51" s="1418"/>
      <c r="P51" s="1418" t="str">
        <f>P37</f>
        <v>The Maiming (13th Day of Month)</v>
      </c>
      <c r="Q51" s="1418"/>
      <c r="R51" s="1418"/>
      <c r="S51" s="1418"/>
      <c r="T51" s="1418" t="str">
        <f>HOLIDAYS!B136&amp;HOLIDAYS!B137</f>
        <v>Huldark (Waukeen)The Annual Garden Parties (Society)</v>
      </c>
      <c r="U51" s="1418"/>
      <c r="V51" s="1418"/>
      <c r="W51" s="1418"/>
      <c r="X51" s="1427"/>
    </row>
    <row r="52" spans="1:24" ht="15" customHeight="1">
      <c r="A52" s="1430"/>
      <c r="B52" s="1418"/>
      <c r="C52" s="1418"/>
      <c r="D52" s="1418"/>
      <c r="E52" s="1418"/>
      <c r="F52" s="1418"/>
      <c r="G52" s="1418"/>
      <c r="H52" s="1418"/>
      <c r="I52" s="1418"/>
      <c r="J52" s="1418"/>
      <c r="K52" s="1418"/>
      <c r="L52" s="1427"/>
      <c r="M52" s="1430"/>
      <c r="N52" s="1418"/>
      <c r="O52" s="1418"/>
      <c r="P52" s="1418"/>
      <c r="Q52" s="1418"/>
      <c r="R52" s="1418"/>
      <c r="S52" s="1418"/>
      <c r="T52" s="1418"/>
      <c r="U52" s="1418"/>
      <c r="V52" s="1418"/>
      <c r="W52" s="1418"/>
      <c r="X52" s="1427"/>
    </row>
    <row r="53" spans="1:24" ht="15" customHeight="1" thickBot="1">
      <c r="A53" s="1431"/>
      <c r="B53" s="1419"/>
      <c r="C53" s="1419"/>
      <c r="D53" s="1419"/>
      <c r="E53" s="1419"/>
      <c r="F53" s="1419"/>
      <c r="G53" s="1419"/>
      <c r="H53" s="1419"/>
      <c r="I53" s="1419"/>
      <c r="J53" s="1419"/>
      <c r="K53" s="1419"/>
      <c r="L53" s="1428"/>
      <c r="M53" s="1431"/>
      <c r="N53" s="1419"/>
      <c r="O53" s="1419"/>
      <c r="P53" s="1419"/>
      <c r="Q53" s="1419"/>
      <c r="R53" s="1419"/>
      <c r="S53" s="1419"/>
      <c r="T53" s="1419"/>
      <c r="U53" s="1419"/>
      <c r="V53" s="1419"/>
      <c r="W53" s="1419"/>
      <c r="X53" s="1428"/>
    </row>
    <row r="54" spans="1:24" ht="15" customHeight="1">
      <c r="A54" s="1429" t="s">
        <v>9534</v>
      </c>
      <c r="B54" s="331">
        <v>21</v>
      </c>
      <c r="C54" s="331">
        <v>22</v>
      </c>
      <c r="D54" s="331">
        <v>23</v>
      </c>
      <c r="E54" s="331">
        <v>24</v>
      </c>
      <c r="F54" s="331">
        <v>25</v>
      </c>
      <c r="G54" s="331">
        <v>26</v>
      </c>
      <c r="H54" s="331">
        <v>27</v>
      </c>
      <c r="I54" s="331">
        <v>28</v>
      </c>
      <c r="J54" s="331">
        <v>29</v>
      </c>
      <c r="K54" s="331">
        <v>30</v>
      </c>
      <c r="L54" s="333" t="s">
        <v>9535</v>
      </c>
      <c r="M54" s="1429" t="s">
        <v>9534</v>
      </c>
      <c r="N54" s="331">
        <v>21</v>
      </c>
      <c r="O54" s="331">
        <v>22</v>
      </c>
      <c r="P54" s="331">
        <v>23</v>
      </c>
      <c r="Q54" s="331">
        <v>24</v>
      </c>
      <c r="R54" s="331">
        <v>25</v>
      </c>
      <c r="S54" s="331">
        <v>26</v>
      </c>
      <c r="T54" s="331">
        <v>27</v>
      </c>
      <c r="U54" s="331">
        <v>28</v>
      </c>
      <c r="V54" s="331">
        <v>29</v>
      </c>
      <c r="W54" s="331">
        <v>30</v>
      </c>
      <c r="X54" s="1426"/>
    </row>
    <row r="55" spans="1:24" ht="15" customHeight="1">
      <c r="A55" s="1430"/>
      <c r="B55" s="1418"/>
      <c r="C55" s="1418" t="str">
        <f>O55</f>
        <v>The Blinding (22nd Day of Month)</v>
      </c>
      <c r="D55" s="1418"/>
      <c r="E55" s="1418"/>
      <c r="F55" s="1418"/>
      <c r="G55" s="1418"/>
      <c r="H55" s="1418"/>
      <c r="I55" s="1418"/>
      <c r="J55" s="1418"/>
      <c r="K55" s="1418"/>
      <c r="L55" s="334" t="s">
        <v>9546</v>
      </c>
      <c r="M55" s="1430"/>
      <c r="N55" s="1424"/>
      <c r="O55" s="1418" t="str">
        <f>O41</f>
        <v>The Blinding (22nd Day of Month)</v>
      </c>
      <c r="P55" s="1418"/>
      <c r="Q55" s="1418" t="str">
        <f>HOLIDAYS!B138</f>
        <v>The Gathering of Harps (Society)</v>
      </c>
      <c r="R55" s="1418" t="str">
        <f>Q55</f>
        <v>The Gathering of Harps (Society)</v>
      </c>
      <c r="S55" s="1418" t="str">
        <f>R55</f>
        <v>The Gathering of Harps (Society)</v>
      </c>
      <c r="T55" s="1418" t="str">
        <f>S55</f>
        <v>The Gathering of Harps (Society)</v>
      </c>
      <c r="U55" s="1418" t="str">
        <f>T55</f>
        <v>The Gathering of Harps (Society)</v>
      </c>
      <c r="V55" s="1424"/>
      <c r="W55" s="1424"/>
      <c r="X55" s="1427"/>
    </row>
    <row r="56" spans="1:24" ht="15" customHeight="1">
      <c r="A56" s="1430"/>
      <c r="B56" s="1418"/>
      <c r="C56" s="1418"/>
      <c r="D56" s="1418"/>
      <c r="E56" s="1418"/>
      <c r="F56" s="1418"/>
      <c r="G56" s="1418"/>
      <c r="H56" s="1418"/>
      <c r="I56" s="1418"/>
      <c r="J56" s="1418"/>
      <c r="K56" s="1418"/>
      <c r="L56" s="335"/>
      <c r="M56" s="1430"/>
      <c r="N56" s="1424"/>
      <c r="O56" s="1418"/>
      <c r="P56" s="1418"/>
      <c r="Q56" s="1418"/>
      <c r="R56" s="1418"/>
      <c r="S56" s="1418"/>
      <c r="T56" s="1418"/>
      <c r="U56" s="1418"/>
      <c r="V56" s="1424"/>
      <c r="W56" s="1424"/>
      <c r="X56" s="1427"/>
    </row>
    <row r="57" spans="1:24" ht="15" customHeight="1" thickBot="1">
      <c r="A57" s="1432"/>
      <c r="B57" s="1420"/>
      <c r="C57" s="1420"/>
      <c r="D57" s="1420"/>
      <c r="E57" s="1420"/>
      <c r="F57" s="1420"/>
      <c r="G57" s="1420"/>
      <c r="H57" s="1420"/>
      <c r="I57" s="1420"/>
      <c r="J57" s="1420"/>
      <c r="K57" s="1420"/>
      <c r="L57" s="336"/>
      <c r="M57" s="1432"/>
      <c r="N57" s="1425"/>
      <c r="O57" s="1420"/>
      <c r="P57" s="1420"/>
      <c r="Q57" s="1420"/>
      <c r="R57" s="1420"/>
      <c r="S57" s="1420"/>
      <c r="T57" s="1420"/>
      <c r="U57" s="1420"/>
      <c r="V57" s="1425"/>
      <c r="W57" s="1425"/>
      <c r="X57" s="1437"/>
    </row>
    <row r="58" spans="1:24" ht="15" customHeight="1" thickTop="1">
      <c r="A58" s="422"/>
      <c r="B58" s="422"/>
      <c r="C58" s="422"/>
      <c r="D58" s="422"/>
      <c r="E58" s="422"/>
      <c r="F58" s="422"/>
      <c r="G58" s="422"/>
      <c r="H58" s="422"/>
      <c r="I58" s="422"/>
      <c r="J58" s="422"/>
      <c r="K58" s="422"/>
      <c r="L58" s="422"/>
      <c r="M58" s="422"/>
      <c r="N58" s="422"/>
      <c r="O58" s="422"/>
      <c r="P58" s="422"/>
      <c r="Q58" s="422"/>
      <c r="R58" s="422"/>
      <c r="S58" s="422"/>
      <c r="T58" s="422"/>
      <c r="U58" s="422"/>
      <c r="V58" s="422"/>
      <c r="W58" s="422"/>
      <c r="X58" s="422"/>
    </row>
    <row r="59" spans="1:24" ht="24.95" customHeight="1" thickBot="1">
      <c r="A59" s="1421" t="s">
        <v>9547</v>
      </c>
      <c r="B59" s="1422"/>
      <c r="C59" s="1422"/>
      <c r="D59" s="1422"/>
      <c r="E59" s="1422"/>
      <c r="F59" s="1422"/>
      <c r="G59" s="1422"/>
      <c r="H59" s="1422"/>
      <c r="I59" s="1422"/>
      <c r="J59" s="1422"/>
      <c r="K59" s="1422"/>
      <c r="L59" s="1423"/>
      <c r="M59" s="1421" t="s">
        <v>9548</v>
      </c>
      <c r="N59" s="1422"/>
      <c r="O59" s="1422"/>
      <c r="P59" s="1422"/>
      <c r="Q59" s="1422"/>
      <c r="R59" s="1422"/>
      <c r="S59" s="1422"/>
      <c r="T59" s="1422"/>
      <c r="U59" s="1422"/>
      <c r="V59" s="1422"/>
      <c r="W59" s="1422"/>
      <c r="X59" s="1423"/>
    </row>
    <row r="60" spans="1:24" ht="15" customHeight="1">
      <c r="A60" s="1429" t="s">
        <v>9532</v>
      </c>
      <c r="B60" s="331">
        <v>1</v>
      </c>
      <c r="C60" s="331">
        <v>2</v>
      </c>
      <c r="D60" s="331">
        <v>3</v>
      </c>
      <c r="E60" s="331">
        <v>4</v>
      </c>
      <c r="F60" s="331">
        <v>5</v>
      </c>
      <c r="G60" s="331">
        <v>6</v>
      </c>
      <c r="H60" s="331">
        <v>7</v>
      </c>
      <c r="I60" s="331">
        <v>8</v>
      </c>
      <c r="J60" s="331">
        <v>9</v>
      </c>
      <c r="K60" s="331">
        <v>10</v>
      </c>
      <c r="L60" s="1426"/>
      <c r="M60" s="1429" t="s">
        <v>9532</v>
      </c>
      <c r="N60" s="331">
        <v>1</v>
      </c>
      <c r="O60" s="331">
        <v>2</v>
      </c>
      <c r="P60" s="331">
        <v>3</v>
      </c>
      <c r="Q60" s="331">
        <v>4</v>
      </c>
      <c r="R60" s="331">
        <v>5</v>
      </c>
      <c r="S60" s="331">
        <v>6</v>
      </c>
      <c r="T60" s="331">
        <v>7</v>
      </c>
      <c r="U60" s="331">
        <v>8</v>
      </c>
      <c r="V60" s="331">
        <v>9</v>
      </c>
      <c r="W60" s="331">
        <v>10</v>
      </c>
      <c r="X60" s="1426"/>
    </row>
    <row r="61" spans="1:24" ht="15" customHeight="1">
      <c r="A61" s="1430"/>
      <c r="B61" s="1418" t="str">
        <f>B33</f>
        <v>Seeing Justice (1st Day of Month)</v>
      </c>
      <c r="C61" s="1418"/>
      <c r="D61" s="1418"/>
      <c r="E61" s="1418"/>
      <c r="F61" s="1418"/>
      <c r="G61" s="1418"/>
      <c r="H61" s="1418" t="str">
        <f>HOLIDAYS!B141</f>
        <v>Spryndalstar (Waukeen)</v>
      </c>
      <c r="I61" s="1418"/>
      <c r="J61" s="1418"/>
      <c r="K61" s="1418" t="str">
        <f>HOLIDAYS!B142</f>
        <v>The Matrons' Diversion (Society)</v>
      </c>
      <c r="L61" s="1427"/>
      <c r="M61" s="1430"/>
      <c r="N61" s="1418" t="str">
        <f>HOLIDAYS!B156&amp;B61</f>
        <v>Marthoon (Waukeen)Seeing Justice (1st Day of Month)</v>
      </c>
      <c r="O61" s="1418"/>
      <c r="P61" s="1418"/>
      <c r="Q61" s="1418"/>
      <c r="R61" s="1418"/>
      <c r="S61" s="1418"/>
      <c r="T61" s="1418"/>
      <c r="U61" s="1418"/>
      <c r="V61" s="1418"/>
      <c r="W61" s="1418"/>
      <c r="X61" s="1427"/>
    </row>
    <row r="62" spans="1:24" ht="15" customHeight="1">
      <c r="A62" s="1430"/>
      <c r="B62" s="1418"/>
      <c r="C62" s="1418"/>
      <c r="D62" s="1418"/>
      <c r="E62" s="1418"/>
      <c r="F62" s="1418"/>
      <c r="G62" s="1418"/>
      <c r="H62" s="1418"/>
      <c r="I62" s="1418"/>
      <c r="J62" s="1418"/>
      <c r="K62" s="1418"/>
      <c r="L62" s="1427"/>
      <c r="M62" s="1430"/>
      <c r="N62" s="1418"/>
      <c r="O62" s="1418"/>
      <c r="P62" s="1418"/>
      <c r="Q62" s="1418"/>
      <c r="R62" s="1418"/>
      <c r="S62" s="1418"/>
      <c r="T62" s="1418"/>
      <c r="U62" s="1418"/>
      <c r="V62" s="1418"/>
      <c r="W62" s="1418"/>
      <c r="X62" s="1427"/>
    </row>
    <row r="63" spans="1:24" ht="15" customHeight="1" thickBot="1">
      <c r="A63" s="1431"/>
      <c r="B63" s="1419"/>
      <c r="C63" s="1419"/>
      <c r="D63" s="1419"/>
      <c r="E63" s="1419"/>
      <c r="F63" s="1419"/>
      <c r="G63" s="1419"/>
      <c r="H63" s="1419"/>
      <c r="I63" s="1419"/>
      <c r="J63" s="1419"/>
      <c r="K63" s="1419"/>
      <c r="L63" s="1428"/>
      <c r="M63" s="1431"/>
      <c r="N63" s="1419"/>
      <c r="O63" s="1419"/>
      <c r="P63" s="1419"/>
      <c r="Q63" s="1419"/>
      <c r="R63" s="1419"/>
      <c r="S63" s="1419"/>
      <c r="T63" s="1419"/>
      <c r="U63" s="1419"/>
      <c r="V63" s="1419"/>
      <c r="W63" s="1419"/>
      <c r="X63" s="1428"/>
    </row>
    <row r="64" spans="1:24" ht="15" customHeight="1">
      <c r="A64" s="1429" t="s">
        <v>9533</v>
      </c>
      <c r="B64" s="331">
        <v>11</v>
      </c>
      <c r="C64" s="331">
        <v>12</v>
      </c>
      <c r="D64" s="331">
        <v>13</v>
      </c>
      <c r="E64" s="331">
        <v>14</v>
      </c>
      <c r="F64" s="331">
        <v>15</v>
      </c>
      <c r="G64" s="331">
        <v>16</v>
      </c>
      <c r="H64" s="331">
        <v>17</v>
      </c>
      <c r="I64" s="331">
        <v>18</v>
      </c>
      <c r="J64" s="331">
        <v>19</v>
      </c>
      <c r="K64" s="331">
        <v>20</v>
      </c>
      <c r="L64" s="1426"/>
      <c r="M64" s="1429" t="s">
        <v>9533</v>
      </c>
      <c r="N64" s="331">
        <v>11</v>
      </c>
      <c r="O64" s="331">
        <v>12</v>
      </c>
      <c r="P64" s="331">
        <v>13</v>
      </c>
      <c r="Q64" s="331">
        <v>14</v>
      </c>
      <c r="R64" s="331">
        <v>15</v>
      </c>
      <c r="S64" s="331">
        <v>16</v>
      </c>
      <c r="T64" s="331">
        <v>17</v>
      </c>
      <c r="U64" s="331">
        <v>18</v>
      </c>
      <c r="V64" s="331">
        <v>19</v>
      </c>
      <c r="W64" s="331">
        <v>20</v>
      </c>
      <c r="X64" s="1426"/>
    </row>
    <row r="65" spans="1:24" ht="15" customHeight="1">
      <c r="A65" s="1430"/>
      <c r="B65" s="1418" t="str">
        <f>HOLIDAYS!B143</f>
        <v>The Penultimate Thunder (Hoar the Doombringer)</v>
      </c>
      <c r="C65" s="1418"/>
      <c r="D65" s="1418" t="str">
        <f>P65</f>
        <v>The Maiming (13th Day of Month)</v>
      </c>
      <c r="E65" s="1418"/>
      <c r="F65" s="1418"/>
      <c r="G65" s="1418"/>
      <c r="H65" s="1418"/>
      <c r="I65" s="1418"/>
      <c r="J65" s="1418"/>
      <c r="K65" s="1418"/>
      <c r="L65" s="1427"/>
      <c r="M65" s="1430"/>
      <c r="N65" s="1418" t="str">
        <f>HOLIDAYS!B157&amp;" "&amp;CHAR(10)&amp;HOLIDAYS!B158</f>
        <v>The Raising of the Guard (Society) 
The Impending Doom (Hoar)</v>
      </c>
      <c r="O65" s="1418"/>
      <c r="P65" s="1418" t="str">
        <f>P51</f>
        <v>The Maiming (13th Day of Month)</v>
      </c>
      <c r="Q65" s="1418"/>
      <c r="R65" s="1418"/>
      <c r="S65" s="1418"/>
      <c r="T65" s="1418"/>
      <c r="U65" s="1418"/>
      <c r="V65" s="1418"/>
      <c r="W65" s="1418"/>
      <c r="X65" s="1427"/>
    </row>
    <row r="66" spans="1:24" ht="15" customHeight="1">
      <c r="A66" s="1430"/>
      <c r="B66" s="1418"/>
      <c r="C66" s="1418"/>
      <c r="D66" s="1418"/>
      <c r="E66" s="1418"/>
      <c r="F66" s="1418"/>
      <c r="G66" s="1418"/>
      <c r="H66" s="1418"/>
      <c r="I66" s="1418"/>
      <c r="J66" s="1418"/>
      <c r="K66" s="1418"/>
      <c r="L66" s="1427"/>
      <c r="M66" s="1430"/>
      <c r="N66" s="1418"/>
      <c r="O66" s="1418"/>
      <c r="P66" s="1418"/>
      <c r="Q66" s="1418"/>
      <c r="R66" s="1418"/>
      <c r="S66" s="1418"/>
      <c r="T66" s="1418"/>
      <c r="U66" s="1418"/>
      <c r="V66" s="1418"/>
      <c r="W66" s="1418"/>
      <c r="X66" s="1427"/>
    </row>
    <row r="67" spans="1:24" ht="15" customHeight="1" thickBot="1">
      <c r="A67" s="1431"/>
      <c r="B67" s="1419"/>
      <c r="C67" s="1419"/>
      <c r="D67" s="1419"/>
      <c r="E67" s="1419"/>
      <c r="F67" s="1419"/>
      <c r="G67" s="1419"/>
      <c r="H67" s="1419"/>
      <c r="I67" s="1419"/>
      <c r="J67" s="1419"/>
      <c r="K67" s="1419"/>
      <c r="L67" s="1428"/>
      <c r="M67" s="1431"/>
      <c r="N67" s="1419"/>
      <c r="O67" s="1419"/>
      <c r="P67" s="1419"/>
      <c r="Q67" s="1419"/>
      <c r="R67" s="1419"/>
      <c r="S67" s="1419"/>
      <c r="T67" s="1419"/>
      <c r="U67" s="1419"/>
      <c r="V67" s="1419"/>
      <c r="W67" s="1419"/>
      <c r="X67" s="1428"/>
    </row>
    <row r="68" spans="1:24" ht="15" customHeight="1">
      <c r="A68" s="1429" t="s">
        <v>9534</v>
      </c>
      <c r="B68" s="331">
        <v>21</v>
      </c>
      <c r="C68" s="331">
        <v>22</v>
      </c>
      <c r="D68" s="331">
        <v>23</v>
      </c>
      <c r="E68" s="331">
        <v>24</v>
      </c>
      <c r="F68" s="331">
        <v>25</v>
      </c>
      <c r="G68" s="331">
        <v>26</v>
      </c>
      <c r="H68" s="331">
        <v>27</v>
      </c>
      <c r="I68" s="331">
        <v>28</v>
      </c>
      <c r="J68" s="331">
        <v>29</v>
      </c>
      <c r="K68" s="331">
        <v>30</v>
      </c>
      <c r="L68" s="333" t="s">
        <v>9535</v>
      </c>
      <c r="M68" s="1429" t="s">
        <v>9534</v>
      </c>
      <c r="N68" s="331">
        <v>21</v>
      </c>
      <c r="O68" s="331">
        <v>22</v>
      </c>
      <c r="P68" s="331">
        <v>23</v>
      </c>
      <c r="Q68" s="331">
        <v>24</v>
      </c>
      <c r="R68" s="331">
        <v>25</v>
      </c>
      <c r="S68" s="331">
        <v>26</v>
      </c>
      <c r="T68" s="331">
        <v>27</v>
      </c>
      <c r="U68" s="331">
        <v>28</v>
      </c>
      <c r="V68" s="331">
        <v>29</v>
      </c>
      <c r="W68" s="331">
        <v>30</v>
      </c>
      <c r="X68" s="1426"/>
    </row>
    <row r="69" spans="1:24" ht="15" customHeight="1">
      <c r="A69" s="1430"/>
      <c r="B69" s="1418" t="s">
        <v>9549</v>
      </c>
      <c r="C69" s="1418" t="s">
        <v>10299</v>
      </c>
      <c r="D69" s="1418"/>
      <c r="E69" s="1418"/>
      <c r="F69" s="1418"/>
      <c r="G69" s="1418"/>
      <c r="H69" s="1418"/>
      <c r="I69" s="1418"/>
      <c r="J69" s="1418"/>
      <c r="K69" s="1418"/>
      <c r="L69" s="334" t="s">
        <v>9550</v>
      </c>
      <c r="M69" s="1430"/>
      <c r="N69" s="1424"/>
      <c r="O69" s="1418" t="str">
        <f>HOLIDAYS!B159&amp;O55</f>
        <v>Starfall (Tymora)The Blinding (22nd Day of Month)</v>
      </c>
      <c r="P69" s="1418" t="str">
        <f>HOLIDAYS!B160</f>
        <v>The Autumn Trousseau Festival (Society)</v>
      </c>
      <c r="Q69" s="1418" t="str">
        <f>P69</f>
        <v>The Autumn Trousseau Festival (Society)</v>
      </c>
      <c r="R69" s="1418" t="str">
        <f>Q69</f>
        <v>The Autumn Trousseau Festival (Society)</v>
      </c>
      <c r="S69" s="1418" t="str">
        <f>R69</f>
        <v>The Autumn Trousseau Festival (Society)</v>
      </c>
      <c r="T69" s="1418" t="str">
        <f>S69</f>
        <v>The Autumn Trousseau Festival (Society)</v>
      </c>
      <c r="U69" s="1424"/>
      <c r="V69" s="1424"/>
      <c r="W69" s="1424"/>
      <c r="X69" s="1427"/>
    </row>
    <row r="70" spans="1:24" ht="15" customHeight="1">
      <c r="A70" s="1430"/>
      <c r="B70" s="1418" t="str">
        <f>HOLIDAYS!B139&amp;HOLIDAYS!B140&amp;HOLIDAYS!B144&amp;HOLIDAYS!B145&amp;HOLIDAYS!B146</f>
        <v>Dance of Swirling Winds (Aerdrie Faenya)The Transformation (Rillifane Rallathil)Song of Dawn (Lathander)The Rite of Pain &amp; Purity (Loviatar)Third Feast (Mielikki)</v>
      </c>
      <c r="C70" s="1418"/>
      <c r="D70" s="1418"/>
      <c r="E70" s="1418"/>
      <c r="F70" s="1418"/>
      <c r="G70" s="1418"/>
      <c r="H70" s="1418"/>
      <c r="I70" s="1418"/>
      <c r="J70" s="1418"/>
      <c r="K70" s="1418"/>
      <c r="L70" s="335"/>
      <c r="M70" s="1430"/>
      <c r="N70" s="1424"/>
      <c r="O70" s="1418"/>
      <c r="P70" s="1418"/>
      <c r="Q70" s="1418"/>
      <c r="R70" s="1418"/>
      <c r="S70" s="1418"/>
      <c r="T70" s="1418"/>
      <c r="U70" s="1424"/>
      <c r="V70" s="1424"/>
      <c r="W70" s="1424"/>
      <c r="X70" s="1427"/>
    </row>
    <row r="71" spans="1:24" ht="15" customHeight="1" thickBot="1">
      <c r="A71" s="1432"/>
      <c r="B71" s="1420"/>
      <c r="C71" s="1420"/>
      <c r="D71" s="1420"/>
      <c r="E71" s="1420"/>
      <c r="F71" s="1420"/>
      <c r="G71" s="1420"/>
      <c r="H71" s="1420"/>
      <c r="I71" s="1420"/>
      <c r="J71" s="1420"/>
      <c r="K71" s="1420"/>
      <c r="L71" s="336"/>
      <c r="M71" s="1432"/>
      <c r="N71" s="1425"/>
      <c r="O71" s="1420"/>
      <c r="P71" s="1420"/>
      <c r="Q71" s="1420"/>
      <c r="R71" s="1420"/>
      <c r="S71" s="1420"/>
      <c r="T71" s="1420"/>
      <c r="U71" s="1425"/>
      <c r="V71" s="1425"/>
      <c r="W71" s="1425"/>
      <c r="X71" s="1437"/>
    </row>
    <row r="72" spans="1:24" ht="15" customHeight="1" thickTop="1">
      <c r="A72" s="422"/>
      <c r="B72" s="422"/>
      <c r="C72" s="422"/>
      <c r="D72" s="422"/>
      <c r="E72" s="422"/>
      <c r="F72" s="422"/>
      <c r="G72" s="422"/>
      <c r="H72" s="422"/>
      <c r="I72" s="422"/>
      <c r="J72" s="422"/>
      <c r="K72" s="422"/>
      <c r="L72" s="422"/>
      <c r="M72" s="422"/>
      <c r="N72" s="422"/>
      <c r="O72" s="422"/>
      <c r="P72" s="422"/>
      <c r="Q72" s="422"/>
      <c r="R72" s="422"/>
      <c r="S72" s="422"/>
      <c r="T72" s="422"/>
      <c r="U72" s="422"/>
      <c r="V72" s="422"/>
      <c r="W72" s="422"/>
      <c r="X72" s="422"/>
    </row>
    <row r="73" spans="1:24" ht="24.95" customHeight="1" thickBot="1">
      <c r="A73" s="1421" t="s">
        <v>9551</v>
      </c>
      <c r="B73" s="1422"/>
      <c r="C73" s="1422"/>
      <c r="D73" s="1422"/>
      <c r="E73" s="1422"/>
      <c r="F73" s="1422"/>
      <c r="G73" s="1422"/>
      <c r="H73" s="1422"/>
      <c r="I73" s="1422"/>
      <c r="J73" s="1422"/>
      <c r="K73" s="1422"/>
      <c r="L73" s="1423"/>
      <c r="M73" s="1421" t="s">
        <v>9552</v>
      </c>
      <c r="N73" s="1422"/>
      <c r="O73" s="1422"/>
      <c r="P73" s="1422"/>
      <c r="Q73" s="1422"/>
      <c r="R73" s="1422"/>
      <c r="S73" s="1422"/>
      <c r="T73" s="1422"/>
      <c r="U73" s="1422"/>
      <c r="V73" s="1422"/>
      <c r="W73" s="1422"/>
      <c r="X73" s="1423"/>
    </row>
    <row r="74" spans="1:24">
      <c r="A74" s="1429" t="s">
        <v>9532</v>
      </c>
      <c r="B74" s="331">
        <v>1</v>
      </c>
      <c r="C74" s="331">
        <v>2</v>
      </c>
      <c r="D74" s="331">
        <v>3</v>
      </c>
      <c r="E74" s="331">
        <v>4</v>
      </c>
      <c r="F74" s="331">
        <v>5</v>
      </c>
      <c r="G74" s="331">
        <v>6</v>
      </c>
      <c r="H74" s="331">
        <v>7</v>
      </c>
      <c r="I74" s="331">
        <v>8</v>
      </c>
      <c r="J74" s="331">
        <v>9</v>
      </c>
      <c r="K74" s="331">
        <v>10</v>
      </c>
      <c r="L74" s="1426"/>
      <c r="M74" s="1429" t="s">
        <v>9532</v>
      </c>
      <c r="N74" s="331">
        <v>1</v>
      </c>
      <c r="O74" s="331">
        <v>2</v>
      </c>
      <c r="P74" s="331">
        <v>3</v>
      </c>
      <c r="Q74" s="331">
        <v>4</v>
      </c>
      <c r="R74" s="331">
        <v>5</v>
      </c>
      <c r="S74" s="331">
        <v>6</v>
      </c>
      <c r="T74" s="331">
        <v>7</v>
      </c>
      <c r="U74" s="331">
        <v>8</v>
      </c>
      <c r="V74" s="331">
        <v>9</v>
      </c>
      <c r="W74" s="331">
        <v>10</v>
      </c>
      <c r="X74" s="1426"/>
    </row>
    <row r="75" spans="1:24" ht="15" customHeight="1">
      <c r="A75" s="1430"/>
      <c r="B75" s="1418" t="str">
        <f>B61</f>
        <v>Seeing Justice (1st Day of Month)</v>
      </c>
      <c r="C75" s="1418"/>
      <c r="D75" s="1418"/>
      <c r="E75" s="1418"/>
      <c r="F75" s="1418"/>
      <c r="G75" s="1418"/>
      <c r="H75" s="1418"/>
      <c r="I75" s="1418"/>
      <c r="J75" s="1418" t="str">
        <f>HOLIDAYS!B162</f>
        <v>The Five Feathers Event (Society)</v>
      </c>
      <c r="K75" s="1418" t="str">
        <f>J75&amp;HOLIDAYS!B163</f>
        <v>The Five Feathers Event (Society)Tehennteahan (Waukeen)</v>
      </c>
      <c r="L75" s="1427"/>
      <c r="M75" s="1430"/>
      <c r="N75" s="1418" t="str">
        <f>B75</f>
        <v>Seeing Justice (1st Day of Month)</v>
      </c>
      <c r="O75" s="1418"/>
      <c r="P75" s="1418"/>
      <c r="Q75" s="1418"/>
      <c r="R75" s="1418"/>
      <c r="S75" s="1418"/>
      <c r="T75" s="1418"/>
      <c r="U75" s="1418"/>
      <c r="V75" s="1418"/>
      <c r="W75" s="1418"/>
      <c r="X75" s="1427"/>
    </row>
    <row r="76" spans="1:24">
      <c r="A76" s="1430"/>
      <c r="B76" s="1418"/>
      <c r="C76" s="1418"/>
      <c r="D76" s="1418"/>
      <c r="E76" s="1418"/>
      <c r="F76" s="1418"/>
      <c r="G76" s="1418"/>
      <c r="H76" s="1418"/>
      <c r="I76" s="1418"/>
      <c r="J76" s="1418"/>
      <c r="K76" s="1418"/>
      <c r="L76" s="1427"/>
      <c r="M76" s="1430"/>
      <c r="N76" s="1418"/>
      <c r="O76" s="1418"/>
      <c r="P76" s="1418"/>
      <c r="Q76" s="1418"/>
      <c r="R76" s="1418"/>
      <c r="S76" s="1418"/>
      <c r="T76" s="1418"/>
      <c r="U76" s="1418"/>
      <c r="V76" s="1418"/>
      <c r="W76" s="1418"/>
      <c r="X76" s="1427"/>
    </row>
    <row r="77" spans="1:24" ht="15" customHeight="1" thickBot="1">
      <c r="A77" s="1431"/>
      <c r="B77" s="1419"/>
      <c r="C77" s="1419"/>
      <c r="D77" s="1419"/>
      <c r="E77" s="1419"/>
      <c r="F77" s="1419"/>
      <c r="G77" s="1419"/>
      <c r="H77" s="1419"/>
      <c r="I77" s="1419"/>
      <c r="J77" s="1419"/>
      <c r="K77" s="1419"/>
      <c r="L77" s="1428"/>
      <c r="M77" s="1431"/>
      <c r="N77" s="1419"/>
      <c r="O77" s="1419"/>
      <c r="P77" s="1419"/>
      <c r="Q77" s="1419"/>
      <c r="R77" s="1419"/>
      <c r="S77" s="1419"/>
      <c r="T77" s="1419"/>
      <c r="U77" s="1419"/>
      <c r="V77" s="1419"/>
      <c r="W77" s="1419"/>
      <c r="X77" s="1428"/>
    </row>
    <row r="78" spans="1:24">
      <c r="A78" s="1429" t="s">
        <v>9533</v>
      </c>
      <c r="B78" s="331">
        <v>11</v>
      </c>
      <c r="C78" s="331">
        <v>12</v>
      </c>
      <c r="D78" s="331">
        <v>13</v>
      </c>
      <c r="E78" s="331">
        <v>14</v>
      </c>
      <c r="F78" s="331">
        <v>15</v>
      </c>
      <c r="G78" s="331">
        <v>16</v>
      </c>
      <c r="H78" s="331">
        <v>17</v>
      </c>
      <c r="I78" s="331">
        <v>18</v>
      </c>
      <c r="J78" s="331">
        <v>19</v>
      </c>
      <c r="K78" s="331">
        <v>20</v>
      </c>
      <c r="L78" s="1426"/>
      <c r="M78" s="1429" t="s">
        <v>9533</v>
      </c>
      <c r="N78" s="331">
        <v>11</v>
      </c>
      <c r="O78" s="331">
        <v>12</v>
      </c>
      <c r="P78" s="331">
        <v>13</v>
      </c>
      <c r="Q78" s="331">
        <v>14</v>
      </c>
      <c r="R78" s="331">
        <v>15</v>
      </c>
      <c r="S78" s="331">
        <v>16</v>
      </c>
      <c r="T78" s="331">
        <v>17</v>
      </c>
      <c r="U78" s="331">
        <v>18</v>
      </c>
      <c r="V78" s="331">
        <v>19</v>
      </c>
      <c r="W78" s="331">
        <v>20</v>
      </c>
      <c r="X78" s="1426"/>
    </row>
    <row r="79" spans="1:24" ht="15" customHeight="1">
      <c r="A79" s="1430"/>
      <c r="B79" s="1418" t="str">
        <f>J75</f>
        <v>The Five Feathers Event (Society)</v>
      </c>
      <c r="C79" s="1418" t="str">
        <f>B79</f>
        <v>The Five Feathers Event (Society)</v>
      </c>
      <c r="D79" s="1418" t="str">
        <f>P79</f>
        <v>The Maiming (13th Day of Month)</v>
      </c>
      <c r="E79" s="1418"/>
      <c r="F79" s="1418"/>
      <c r="G79" s="1418"/>
      <c r="H79" s="1418"/>
      <c r="I79" s="1418"/>
      <c r="J79" s="1418"/>
      <c r="K79" s="1418"/>
      <c r="L79" s="1427"/>
      <c r="M79" s="1430"/>
      <c r="N79" s="1418"/>
      <c r="O79" s="1418"/>
      <c r="P79" s="1418" t="str">
        <f>P65</f>
        <v>The Maiming (13th Day of Month)</v>
      </c>
      <c r="Q79" s="1418"/>
      <c r="R79" s="1418"/>
      <c r="S79" s="1418"/>
      <c r="T79" s="1418"/>
      <c r="U79" s="1418"/>
      <c r="V79" s="1418"/>
      <c r="W79" s="1418" t="s">
        <v>9553</v>
      </c>
      <c r="X79" s="1427"/>
    </row>
    <row r="80" spans="1:24">
      <c r="A80" s="1430"/>
      <c r="B80" s="1418"/>
      <c r="C80" s="1418"/>
      <c r="D80" s="1418"/>
      <c r="E80" s="1418"/>
      <c r="F80" s="1418"/>
      <c r="G80" s="1418"/>
      <c r="H80" s="1418"/>
      <c r="I80" s="1418"/>
      <c r="J80" s="1418"/>
      <c r="K80" s="1418"/>
      <c r="L80" s="1427"/>
      <c r="M80" s="1430"/>
      <c r="N80" s="1418"/>
      <c r="O80" s="1418"/>
      <c r="P80" s="1418"/>
      <c r="Q80" s="1418"/>
      <c r="R80" s="1418"/>
      <c r="S80" s="1418"/>
      <c r="T80" s="1418"/>
      <c r="U80" s="1418"/>
      <c r="V80" s="1418"/>
      <c r="W80" s="1418"/>
      <c r="X80" s="1427"/>
    </row>
    <row r="81" spans="1:24" ht="15" customHeight="1" thickBot="1">
      <c r="A81" s="1431"/>
      <c r="B81" s="1419"/>
      <c r="C81" s="1419"/>
      <c r="D81" s="1419"/>
      <c r="E81" s="1419"/>
      <c r="F81" s="1419"/>
      <c r="G81" s="1419"/>
      <c r="H81" s="1419"/>
      <c r="I81" s="1419"/>
      <c r="J81" s="1419"/>
      <c r="K81" s="1419"/>
      <c r="L81" s="1428"/>
      <c r="M81" s="1431"/>
      <c r="N81" s="1419"/>
      <c r="O81" s="1419"/>
      <c r="P81" s="1419"/>
      <c r="Q81" s="1419"/>
      <c r="R81" s="1419"/>
      <c r="S81" s="1419"/>
      <c r="T81" s="1419"/>
      <c r="U81" s="1419"/>
      <c r="V81" s="1419"/>
      <c r="W81" s="1419"/>
      <c r="X81" s="1428"/>
    </row>
    <row r="82" spans="1:24">
      <c r="A82" s="1429" t="s">
        <v>9534</v>
      </c>
      <c r="B82" s="331">
        <v>21</v>
      </c>
      <c r="C82" s="331">
        <v>22</v>
      </c>
      <c r="D82" s="331">
        <v>23</v>
      </c>
      <c r="E82" s="331">
        <v>24</v>
      </c>
      <c r="F82" s="331">
        <v>25</v>
      </c>
      <c r="G82" s="331">
        <v>26</v>
      </c>
      <c r="H82" s="331">
        <v>27</v>
      </c>
      <c r="I82" s="331">
        <v>28</v>
      </c>
      <c r="J82" s="331">
        <v>29</v>
      </c>
      <c r="K82" s="331">
        <v>30</v>
      </c>
      <c r="L82" s="333" t="s">
        <v>9535</v>
      </c>
      <c r="M82" s="1429" t="s">
        <v>9534</v>
      </c>
      <c r="N82" s="331">
        <v>21</v>
      </c>
      <c r="O82" s="331">
        <v>22</v>
      </c>
      <c r="P82" s="331">
        <v>23</v>
      </c>
      <c r="Q82" s="331">
        <v>24</v>
      </c>
      <c r="R82" s="331">
        <v>25</v>
      </c>
      <c r="S82" s="331">
        <v>26</v>
      </c>
      <c r="T82" s="331">
        <v>27</v>
      </c>
      <c r="U82" s="331">
        <v>28</v>
      </c>
      <c r="V82" s="331">
        <v>29</v>
      </c>
      <c r="W82" s="331">
        <v>30</v>
      </c>
      <c r="X82" s="333"/>
    </row>
    <row r="83" spans="1:24" ht="15" customHeight="1">
      <c r="A83" s="1430"/>
      <c r="B83" s="1418"/>
      <c r="C83" s="1418" t="str">
        <f>O83</f>
        <v>The Blinding (22nd Day of Month)</v>
      </c>
      <c r="D83" s="1418"/>
      <c r="E83" s="1418"/>
      <c r="F83" s="1418"/>
      <c r="G83" s="1418"/>
      <c r="H83" s="1418"/>
      <c r="I83" s="1418"/>
      <c r="J83" s="1418"/>
      <c r="K83" s="1418"/>
      <c r="L83" s="1440" t="s">
        <v>9554</v>
      </c>
      <c r="M83" s="1430"/>
      <c r="N83" s="1424"/>
      <c r="O83" s="1418" t="str">
        <f>O55</f>
        <v>The Blinding (22nd Day of Month)</v>
      </c>
      <c r="P83" s="1418"/>
      <c r="Q83" s="1418"/>
      <c r="R83" s="1418"/>
      <c r="S83" s="1418"/>
      <c r="T83" s="1418"/>
      <c r="U83" s="1424"/>
      <c r="V83" s="1424"/>
      <c r="W83" s="1424"/>
      <c r="X83" s="334"/>
    </row>
    <row r="84" spans="1:24">
      <c r="A84" s="1430"/>
      <c r="B84" s="1418"/>
      <c r="C84" s="1418"/>
      <c r="D84" s="1418"/>
      <c r="E84" s="1418"/>
      <c r="F84" s="1418"/>
      <c r="G84" s="1418"/>
      <c r="H84" s="1418"/>
      <c r="I84" s="1418"/>
      <c r="J84" s="1418"/>
      <c r="K84" s="1418"/>
      <c r="L84" s="1440"/>
      <c r="M84" s="1430"/>
      <c r="N84" s="1424"/>
      <c r="O84" s="1418"/>
      <c r="P84" s="1418"/>
      <c r="Q84" s="1418"/>
      <c r="R84" s="1418"/>
      <c r="S84" s="1418"/>
      <c r="T84" s="1418"/>
      <c r="U84" s="1424"/>
      <c r="V84" s="1424"/>
      <c r="W84" s="1424"/>
      <c r="X84" s="335"/>
    </row>
    <row r="85" spans="1:24" ht="15" customHeight="1" thickBot="1">
      <c r="A85" s="1432"/>
      <c r="B85" s="1420"/>
      <c r="C85" s="1420"/>
      <c r="D85" s="1420"/>
      <c r="E85" s="1420"/>
      <c r="F85" s="1420"/>
      <c r="G85" s="1420"/>
      <c r="H85" s="1420"/>
      <c r="I85" s="1420"/>
      <c r="J85" s="1420"/>
      <c r="K85" s="1420"/>
      <c r="L85" s="1441"/>
      <c r="M85" s="1432"/>
      <c r="N85" s="1425"/>
      <c r="O85" s="1420"/>
      <c r="P85" s="1420"/>
      <c r="Q85" s="1420"/>
      <c r="R85" s="1420"/>
      <c r="S85" s="1420"/>
      <c r="T85" s="1420"/>
      <c r="U85" s="1425"/>
      <c r="V85" s="1425"/>
      <c r="W85" s="1425"/>
      <c r="X85" s="336"/>
    </row>
    <row r="86" spans="1:24" ht="15.75" thickTop="1">
      <c r="A86" s="422"/>
      <c r="B86" s="422"/>
      <c r="C86" s="422"/>
      <c r="D86" s="422"/>
      <c r="E86" s="422"/>
      <c r="F86" s="422"/>
      <c r="G86" s="422"/>
      <c r="H86" s="422"/>
      <c r="I86" s="422"/>
      <c r="J86" s="422"/>
      <c r="K86" s="422"/>
      <c r="L86" s="422"/>
      <c r="M86" s="422"/>
      <c r="N86" s="422"/>
      <c r="O86" s="422"/>
      <c r="P86" s="422"/>
      <c r="Q86" s="422"/>
      <c r="R86" s="422"/>
      <c r="S86" s="422"/>
      <c r="T86" s="422"/>
      <c r="U86" s="422"/>
      <c r="V86" s="422"/>
      <c r="W86" s="422"/>
      <c r="X86" s="422"/>
    </row>
    <row r="87" spans="1:24">
      <c r="A87" s="422"/>
      <c r="B87" s="422"/>
      <c r="C87" s="422"/>
      <c r="D87" s="422"/>
      <c r="E87" s="422"/>
      <c r="F87" s="422"/>
      <c r="G87" s="422"/>
      <c r="H87" s="422"/>
      <c r="I87" s="422"/>
      <c r="J87" s="422"/>
      <c r="K87" s="422"/>
      <c r="L87" s="422"/>
      <c r="M87" s="422"/>
      <c r="N87" s="422"/>
      <c r="O87" s="422"/>
      <c r="P87" s="422"/>
      <c r="Q87" s="422"/>
      <c r="R87" s="422"/>
      <c r="S87" s="422"/>
      <c r="T87" s="422"/>
      <c r="U87" s="422"/>
      <c r="V87" s="422"/>
      <c r="W87" s="422"/>
      <c r="X87" s="422"/>
    </row>
  </sheetData>
  <mergeCells count="441">
    <mergeCell ref="A1:L2"/>
    <mergeCell ref="M1:X2"/>
    <mergeCell ref="W13:W15"/>
    <mergeCell ref="N27:N29"/>
    <mergeCell ref="W27:W29"/>
    <mergeCell ref="B13:B15"/>
    <mergeCell ref="K27:K29"/>
    <mergeCell ref="B69:B71"/>
    <mergeCell ref="N13:N15"/>
    <mergeCell ref="P13:P15"/>
    <mergeCell ref="Q13:Q15"/>
    <mergeCell ref="R13:R15"/>
    <mergeCell ref="S13:S15"/>
    <mergeCell ref="C13:C15"/>
    <mergeCell ref="D13:D15"/>
    <mergeCell ref="E13:E15"/>
    <mergeCell ref="F13:F15"/>
    <mergeCell ref="G13:G15"/>
    <mergeCell ref="H13:H15"/>
    <mergeCell ref="I13:I15"/>
    <mergeCell ref="J13:J15"/>
    <mergeCell ref="K13:K15"/>
    <mergeCell ref="O27:O29"/>
    <mergeCell ref="P27:P29"/>
    <mergeCell ref="O13:O15"/>
    <mergeCell ref="T13:T15"/>
    <mergeCell ref="U13:U15"/>
    <mergeCell ref="V13:V15"/>
    <mergeCell ref="V19:V21"/>
    <mergeCell ref="S23:S25"/>
    <mergeCell ref="T23:T25"/>
    <mergeCell ref="U23:U25"/>
    <mergeCell ref="V23:V25"/>
    <mergeCell ref="T55:T57"/>
    <mergeCell ref="U55:U57"/>
    <mergeCell ref="V55:V57"/>
    <mergeCell ref="W55:W57"/>
    <mergeCell ref="A46:A49"/>
    <mergeCell ref="E47:E49"/>
    <mergeCell ref="B27:B29"/>
    <mergeCell ref="C27:C29"/>
    <mergeCell ref="D27:D29"/>
    <mergeCell ref="E27:E29"/>
    <mergeCell ref="F27:F29"/>
    <mergeCell ref="G27:G29"/>
    <mergeCell ref="H27:H29"/>
    <mergeCell ref="F47:F49"/>
    <mergeCell ref="G47:G49"/>
    <mergeCell ref="H47:H49"/>
    <mergeCell ref="F37:F39"/>
    <mergeCell ref="G37:G39"/>
    <mergeCell ref="H37:H39"/>
    <mergeCell ref="D47:D49"/>
    <mergeCell ref="B47:B49"/>
    <mergeCell ref="C47:C49"/>
    <mergeCell ref="V27:V29"/>
    <mergeCell ref="V41:V43"/>
    <mergeCell ref="X46:X49"/>
    <mergeCell ref="P47:P49"/>
    <mergeCell ref="Q47:Q49"/>
    <mergeCell ref="R47:R49"/>
    <mergeCell ref="S47:S49"/>
    <mergeCell ref="T47:T49"/>
    <mergeCell ref="U47:U49"/>
    <mergeCell ref="V47:V49"/>
    <mergeCell ref="W47:W49"/>
    <mergeCell ref="M59:X59"/>
    <mergeCell ref="X68:X71"/>
    <mergeCell ref="M68:M71"/>
    <mergeCell ref="Q51:Q53"/>
    <mergeCell ref="R51:R53"/>
    <mergeCell ref="S51:S53"/>
    <mergeCell ref="T51:T53"/>
    <mergeCell ref="U51:U53"/>
    <mergeCell ref="V51:V53"/>
    <mergeCell ref="W51:W53"/>
    <mergeCell ref="X50:X53"/>
    <mergeCell ref="M50:M53"/>
    <mergeCell ref="N51:N53"/>
    <mergeCell ref="O51:O53"/>
    <mergeCell ref="P51:P53"/>
    <mergeCell ref="W69:W71"/>
    <mergeCell ref="N55:N57"/>
    <mergeCell ref="O55:O57"/>
    <mergeCell ref="P55:P57"/>
    <mergeCell ref="Q55:Q57"/>
    <mergeCell ref="R55:R57"/>
    <mergeCell ref="S55:S57"/>
    <mergeCell ref="X54:X57"/>
    <mergeCell ref="M54:M57"/>
    <mergeCell ref="K75:K77"/>
    <mergeCell ref="A60:A63"/>
    <mergeCell ref="T75:T77"/>
    <mergeCell ref="U75:U77"/>
    <mergeCell ref="V75:V77"/>
    <mergeCell ref="W75:W77"/>
    <mergeCell ref="N79:N81"/>
    <mergeCell ref="O79:O81"/>
    <mergeCell ref="P79:P81"/>
    <mergeCell ref="M73:X73"/>
    <mergeCell ref="X74:X77"/>
    <mergeCell ref="L64:L67"/>
    <mergeCell ref="A68:A71"/>
    <mergeCell ref="L60:L63"/>
    <mergeCell ref="A64:A67"/>
    <mergeCell ref="X60:X63"/>
    <mergeCell ref="M60:M63"/>
    <mergeCell ref="N61:N63"/>
    <mergeCell ref="O61:O63"/>
    <mergeCell ref="P61:P63"/>
    <mergeCell ref="Q61:Q63"/>
    <mergeCell ref="R61:R63"/>
    <mergeCell ref="S61:S63"/>
    <mergeCell ref="T61:T63"/>
    <mergeCell ref="X78:X81"/>
    <mergeCell ref="X64:X67"/>
    <mergeCell ref="M64:M67"/>
    <mergeCell ref="N65:N67"/>
    <mergeCell ref="O65:O67"/>
    <mergeCell ref="P65:P67"/>
    <mergeCell ref="Q65:Q67"/>
    <mergeCell ref="R65:R67"/>
    <mergeCell ref="S65:S67"/>
    <mergeCell ref="R75:R77"/>
    <mergeCell ref="S75:S77"/>
    <mergeCell ref="M78:M81"/>
    <mergeCell ref="R79:R81"/>
    <mergeCell ref="S79:S81"/>
    <mergeCell ref="T79:T81"/>
    <mergeCell ref="U79:U81"/>
    <mergeCell ref="V79:V81"/>
    <mergeCell ref="W79:W81"/>
    <mergeCell ref="N75:N77"/>
    <mergeCell ref="O75:O77"/>
    <mergeCell ref="P75:P77"/>
    <mergeCell ref="Q75:Q77"/>
    <mergeCell ref="N69:N71"/>
    <mergeCell ref="O69:O71"/>
    <mergeCell ref="J83:J85"/>
    <mergeCell ref="K83:K85"/>
    <mergeCell ref="B79:B81"/>
    <mergeCell ref="C79:C81"/>
    <mergeCell ref="D79:D81"/>
    <mergeCell ref="M82:M85"/>
    <mergeCell ref="L83:L85"/>
    <mergeCell ref="B83:B85"/>
    <mergeCell ref="C83:C85"/>
    <mergeCell ref="D83:D85"/>
    <mergeCell ref="E83:E85"/>
    <mergeCell ref="F83:F85"/>
    <mergeCell ref="E79:E81"/>
    <mergeCell ref="F79:F81"/>
    <mergeCell ref="G79:G81"/>
    <mergeCell ref="H79:H81"/>
    <mergeCell ref="I79:I81"/>
    <mergeCell ref="J79:J81"/>
    <mergeCell ref="L78:L81"/>
    <mergeCell ref="W41:W43"/>
    <mergeCell ref="M46:M49"/>
    <mergeCell ref="N47:N49"/>
    <mergeCell ref="O47:O49"/>
    <mergeCell ref="A82:A85"/>
    <mergeCell ref="L74:L77"/>
    <mergeCell ref="A78:A81"/>
    <mergeCell ref="A74:A77"/>
    <mergeCell ref="K79:K81"/>
    <mergeCell ref="A73:L73"/>
    <mergeCell ref="M74:M77"/>
    <mergeCell ref="B75:B77"/>
    <mergeCell ref="C75:C77"/>
    <mergeCell ref="D75:D77"/>
    <mergeCell ref="E75:E77"/>
    <mergeCell ref="F75:F77"/>
    <mergeCell ref="G75:G77"/>
    <mergeCell ref="H75:H77"/>
    <mergeCell ref="I75:I77"/>
    <mergeCell ref="J75:J77"/>
    <mergeCell ref="G83:G85"/>
    <mergeCell ref="H83:H85"/>
    <mergeCell ref="I83:I85"/>
    <mergeCell ref="Q79:Q81"/>
    <mergeCell ref="X36:X39"/>
    <mergeCell ref="I37:I39"/>
    <mergeCell ref="J37:J39"/>
    <mergeCell ref="U33:U35"/>
    <mergeCell ref="O33:O35"/>
    <mergeCell ref="I47:I49"/>
    <mergeCell ref="J47:J49"/>
    <mergeCell ref="U61:U63"/>
    <mergeCell ref="V61:V63"/>
    <mergeCell ref="W61:W63"/>
    <mergeCell ref="M40:M43"/>
    <mergeCell ref="A45:L45"/>
    <mergeCell ref="A54:A57"/>
    <mergeCell ref="L50:L53"/>
    <mergeCell ref="L46:L49"/>
    <mergeCell ref="A50:A53"/>
    <mergeCell ref="N41:N43"/>
    <mergeCell ref="O41:O43"/>
    <mergeCell ref="P41:P43"/>
    <mergeCell ref="Q41:Q43"/>
    <mergeCell ref="R41:R43"/>
    <mergeCell ref="S41:S43"/>
    <mergeCell ref="T41:T43"/>
    <mergeCell ref="U41:U43"/>
    <mergeCell ref="L36:L39"/>
    <mergeCell ref="A40:A43"/>
    <mergeCell ref="L32:L35"/>
    <mergeCell ref="A36:A39"/>
    <mergeCell ref="L40:L43"/>
    <mergeCell ref="M36:M39"/>
    <mergeCell ref="A32:A35"/>
    <mergeCell ref="N33:N35"/>
    <mergeCell ref="B37:B39"/>
    <mergeCell ref="C37:C39"/>
    <mergeCell ref="D37:D39"/>
    <mergeCell ref="E37:E39"/>
    <mergeCell ref="X18:X21"/>
    <mergeCell ref="M22:M25"/>
    <mergeCell ref="M26:M29"/>
    <mergeCell ref="X22:X25"/>
    <mergeCell ref="W19:W21"/>
    <mergeCell ref="N23:N25"/>
    <mergeCell ref="O23:O25"/>
    <mergeCell ref="P23:P25"/>
    <mergeCell ref="Q23:Q25"/>
    <mergeCell ref="R23:R25"/>
    <mergeCell ref="W23:W25"/>
    <mergeCell ref="N19:N21"/>
    <mergeCell ref="O19:O21"/>
    <mergeCell ref="P19:P21"/>
    <mergeCell ref="Q19:Q21"/>
    <mergeCell ref="R19:R21"/>
    <mergeCell ref="S19:S21"/>
    <mergeCell ref="T19:T21"/>
    <mergeCell ref="U19:U21"/>
    <mergeCell ref="Q27:Q29"/>
    <mergeCell ref="R27:R29"/>
    <mergeCell ref="S27:S29"/>
    <mergeCell ref="T27:T29"/>
    <mergeCell ref="U27:U29"/>
    <mergeCell ref="G19:G21"/>
    <mergeCell ref="A26:A29"/>
    <mergeCell ref="L18:L21"/>
    <mergeCell ref="A22:A25"/>
    <mergeCell ref="L26:L29"/>
    <mergeCell ref="L22:L25"/>
    <mergeCell ref="B23:B25"/>
    <mergeCell ref="C23:C25"/>
    <mergeCell ref="D23:D25"/>
    <mergeCell ref="B19:B21"/>
    <mergeCell ref="C19:C21"/>
    <mergeCell ref="D19:D21"/>
    <mergeCell ref="E19:E21"/>
    <mergeCell ref="F19:F21"/>
    <mergeCell ref="H19:H21"/>
    <mergeCell ref="I19:I21"/>
    <mergeCell ref="J19:J21"/>
    <mergeCell ref="K19:K21"/>
    <mergeCell ref="I27:I29"/>
    <mergeCell ref="J27:J29"/>
    <mergeCell ref="M3:X3"/>
    <mergeCell ref="A18:A21"/>
    <mergeCell ref="X12:X15"/>
    <mergeCell ref="M12:M15"/>
    <mergeCell ref="A17:L17"/>
    <mergeCell ref="M18:M21"/>
    <mergeCell ref="M17:X17"/>
    <mergeCell ref="X8:X11"/>
    <mergeCell ref="M8:M11"/>
    <mergeCell ref="W9:W11"/>
    <mergeCell ref="N9:N11"/>
    <mergeCell ref="O9:O11"/>
    <mergeCell ref="P9:P11"/>
    <mergeCell ref="Q9:Q11"/>
    <mergeCell ref="R9:R11"/>
    <mergeCell ref="S9:S11"/>
    <mergeCell ref="T9:T11"/>
    <mergeCell ref="U9:U11"/>
    <mergeCell ref="V9:V11"/>
    <mergeCell ref="X4:X7"/>
    <mergeCell ref="M4:M7"/>
    <mergeCell ref="N5:N7"/>
    <mergeCell ref="O5:O7"/>
    <mergeCell ref="P5:P7"/>
    <mergeCell ref="Q5:Q7"/>
    <mergeCell ref="R5:R7"/>
    <mergeCell ref="S5:S7"/>
    <mergeCell ref="T5:T7"/>
    <mergeCell ref="U5:U7"/>
    <mergeCell ref="V5:V7"/>
    <mergeCell ref="W5:W7"/>
    <mergeCell ref="L4:L7"/>
    <mergeCell ref="A4:A7"/>
    <mergeCell ref="A3:L3"/>
    <mergeCell ref="A12:A15"/>
    <mergeCell ref="L8:L11"/>
    <mergeCell ref="A8:A11"/>
    <mergeCell ref="B5:B7"/>
    <mergeCell ref="C5:C7"/>
    <mergeCell ref="D5:D7"/>
    <mergeCell ref="E5:E7"/>
    <mergeCell ref="F5:F7"/>
    <mergeCell ref="G5:G7"/>
    <mergeCell ref="H5:H7"/>
    <mergeCell ref="I5:I7"/>
    <mergeCell ref="J5:J7"/>
    <mergeCell ref="K5:K7"/>
    <mergeCell ref="B9:B11"/>
    <mergeCell ref="C9:C11"/>
    <mergeCell ref="D9:D11"/>
    <mergeCell ref="E9:E11"/>
    <mergeCell ref="F9:F11"/>
    <mergeCell ref="G9:G11"/>
    <mergeCell ref="H9:H11"/>
    <mergeCell ref="I9:I11"/>
    <mergeCell ref="J9:J11"/>
    <mergeCell ref="K9:K11"/>
    <mergeCell ref="N83:N85"/>
    <mergeCell ref="O83:O85"/>
    <mergeCell ref="P83:P85"/>
    <mergeCell ref="Q83:Q85"/>
    <mergeCell ref="R83:R85"/>
    <mergeCell ref="S83:S85"/>
    <mergeCell ref="T83:T85"/>
    <mergeCell ref="U83:U85"/>
    <mergeCell ref="V83:V85"/>
    <mergeCell ref="W83:W85"/>
    <mergeCell ref="B61:B63"/>
    <mergeCell ref="C61:C63"/>
    <mergeCell ref="D61:D63"/>
    <mergeCell ref="E61:E63"/>
    <mergeCell ref="F61:F63"/>
    <mergeCell ref="G61:G63"/>
    <mergeCell ref="H61:H63"/>
    <mergeCell ref="I61:I63"/>
    <mergeCell ref="J61:J63"/>
    <mergeCell ref="K61:K63"/>
    <mergeCell ref="B65:B67"/>
    <mergeCell ref="C65:C67"/>
    <mergeCell ref="D65:D67"/>
    <mergeCell ref="E65:E67"/>
    <mergeCell ref="F65:F67"/>
    <mergeCell ref="G65:G67"/>
    <mergeCell ref="H65:H67"/>
    <mergeCell ref="I65:I67"/>
    <mergeCell ref="J65:J67"/>
    <mergeCell ref="K65:K67"/>
    <mergeCell ref="C69:C71"/>
    <mergeCell ref="D69:D71"/>
    <mergeCell ref="E69:E71"/>
    <mergeCell ref="C55:C57"/>
    <mergeCell ref="D55:D57"/>
    <mergeCell ref="E55:E57"/>
    <mergeCell ref="F55:F57"/>
    <mergeCell ref="G55:G57"/>
    <mergeCell ref="H55:H57"/>
    <mergeCell ref="I55:I57"/>
    <mergeCell ref="J55:J57"/>
    <mergeCell ref="K55:K57"/>
    <mergeCell ref="M45:X45"/>
    <mergeCell ref="K37:K39"/>
    <mergeCell ref="E23:E25"/>
    <mergeCell ref="F23:F25"/>
    <mergeCell ref="G23:G25"/>
    <mergeCell ref="H23:H25"/>
    <mergeCell ref="I23:I25"/>
    <mergeCell ref="J23:J25"/>
    <mergeCell ref="F33:F35"/>
    <mergeCell ref="G33:G35"/>
    <mergeCell ref="H33:H35"/>
    <mergeCell ref="I33:I35"/>
    <mergeCell ref="J33:J35"/>
    <mergeCell ref="K23:K25"/>
    <mergeCell ref="K33:K35"/>
    <mergeCell ref="X32:X35"/>
    <mergeCell ref="A31:L31"/>
    <mergeCell ref="M32:M35"/>
    <mergeCell ref="B33:B35"/>
    <mergeCell ref="C33:C35"/>
    <mergeCell ref="D33:D35"/>
    <mergeCell ref="E33:E35"/>
    <mergeCell ref="X40:X43"/>
    <mergeCell ref="M31:X31"/>
    <mergeCell ref="A59:L59"/>
    <mergeCell ref="J51:J53"/>
    <mergeCell ref="K51:K53"/>
    <mergeCell ref="S69:S71"/>
    <mergeCell ref="T69:T71"/>
    <mergeCell ref="U69:U71"/>
    <mergeCell ref="V69:V71"/>
    <mergeCell ref="V33:V35"/>
    <mergeCell ref="W33:W35"/>
    <mergeCell ref="N37:N39"/>
    <mergeCell ref="O37:O39"/>
    <mergeCell ref="P37:P39"/>
    <mergeCell ref="Q37:Q39"/>
    <mergeCell ref="R37:R39"/>
    <mergeCell ref="S37:S39"/>
    <mergeCell ref="T37:T39"/>
    <mergeCell ref="U37:U39"/>
    <mergeCell ref="V37:V39"/>
    <mergeCell ref="W37:W39"/>
    <mergeCell ref="P33:P35"/>
    <mergeCell ref="Q33:Q35"/>
    <mergeCell ref="R33:R35"/>
    <mergeCell ref="S33:S35"/>
    <mergeCell ref="T33:T35"/>
    <mergeCell ref="P69:P71"/>
    <mergeCell ref="Q69:Q71"/>
    <mergeCell ref="R69:R71"/>
    <mergeCell ref="K69:K71"/>
    <mergeCell ref="F69:F71"/>
    <mergeCell ref="G69:G71"/>
    <mergeCell ref="H69:H71"/>
    <mergeCell ref="I69:I71"/>
    <mergeCell ref="J69:J71"/>
    <mergeCell ref="T65:T67"/>
    <mergeCell ref="U65:U67"/>
    <mergeCell ref="V65:V67"/>
    <mergeCell ref="W65:W67"/>
    <mergeCell ref="K41:K43"/>
    <mergeCell ref="B55:B57"/>
    <mergeCell ref="B41:B43"/>
    <mergeCell ref="C41:C43"/>
    <mergeCell ref="D41:D43"/>
    <mergeCell ref="E41:E43"/>
    <mergeCell ref="F41:F43"/>
    <mergeCell ref="G41:G43"/>
    <mergeCell ref="H41:H43"/>
    <mergeCell ref="I41:I43"/>
    <mergeCell ref="J41:J43"/>
    <mergeCell ref="K47:K49"/>
    <mergeCell ref="B51:B53"/>
    <mergeCell ref="C51:C53"/>
    <mergeCell ref="D51:D53"/>
    <mergeCell ref="E51:E53"/>
    <mergeCell ref="F51:F53"/>
    <mergeCell ref="G51:G53"/>
    <mergeCell ref="H51:H53"/>
    <mergeCell ref="I51:I5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Аркуш25">
    <tabColor rgb="FF00B050"/>
  </sheetPr>
  <dimension ref="B1:O45"/>
  <sheetViews>
    <sheetView showGridLines="0" showRowColHeaders="0" view="pageBreakPreview" zoomScale="60" zoomScaleNormal="100" workbookViewId="0">
      <selection activeCell="AI431" sqref="AI431"/>
    </sheetView>
  </sheetViews>
  <sheetFormatPr defaultRowHeight="77.25" customHeight="1"/>
  <cols>
    <col min="1" max="1" width="9.140625" style="509"/>
    <col min="2" max="2" width="13.28515625" style="685" customWidth="1"/>
    <col min="3" max="3" width="14.140625" style="684" customWidth="1"/>
    <col min="4" max="13" width="19.85546875" style="513" customWidth="1"/>
    <col min="14" max="14" width="9.140625" style="509"/>
    <col min="15" max="15" width="9.140625" style="510"/>
    <col min="16" max="16384" width="9.140625" style="509"/>
  </cols>
  <sheetData>
    <row r="1" spans="2:15" ht="15.75"/>
    <row r="2" spans="2:15" ht="15.75"/>
    <row r="3" spans="2:15" s="511" customFormat="1" ht="28.5">
      <c r="B3" s="686" t="s">
        <v>1787</v>
      </c>
      <c r="C3" s="687"/>
      <c r="D3" s="683"/>
      <c r="E3" s="683" t="s">
        <v>1788</v>
      </c>
      <c r="F3" s="683" t="s">
        <v>1789</v>
      </c>
      <c r="G3" s="683"/>
      <c r="H3" s="683"/>
      <c r="I3" s="683"/>
      <c r="J3" s="683"/>
      <c r="K3" s="683"/>
      <c r="L3" s="683"/>
      <c r="M3" s="683"/>
      <c r="O3" s="512" t="s">
        <v>1790</v>
      </c>
    </row>
    <row r="4" spans="2:15" s="513" customFormat="1" ht="77.25" customHeight="1">
      <c r="B4" s="1443" t="s">
        <v>449</v>
      </c>
      <c r="C4" s="1444" t="s">
        <v>1791</v>
      </c>
      <c r="D4" s="521" t="s">
        <v>1792</v>
      </c>
      <c r="E4" s="522">
        <v>2</v>
      </c>
      <c r="F4" s="522">
        <v>3</v>
      </c>
      <c r="G4" s="522">
        <v>4</v>
      </c>
      <c r="H4" s="522">
        <v>5</v>
      </c>
      <c r="I4" s="522">
        <v>6</v>
      </c>
      <c r="J4" s="522">
        <v>7</v>
      </c>
      <c r="K4" s="521" t="s">
        <v>1793</v>
      </c>
      <c r="L4" s="522">
        <v>9</v>
      </c>
      <c r="M4" s="522">
        <v>10</v>
      </c>
      <c r="O4" s="514">
        <v>10</v>
      </c>
    </row>
    <row r="5" spans="2:15" s="513" customFormat="1" ht="77.25" customHeight="1">
      <c r="B5" s="1443"/>
      <c r="C5" s="1444"/>
      <c r="D5" s="522">
        <v>11</v>
      </c>
      <c r="E5" s="522">
        <v>12</v>
      </c>
      <c r="F5" s="522">
        <v>13</v>
      </c>
      <c r="G5" s="522">
        <v>14</v>
      </c>
      <c r="H5" s="522">
        <v>15</v>
      </c>
      <c r="I5" s="521" t="s">
        <v>1794</v>
      </c>
      <c r="J5" s="522">
        <v>17</v>
      </c>
      <c r="K5" s="522">
        <v>18</v>
      </c>
      <c r="L5" s="522">
        <v>19</v>
      </c>
      <c r="M5" s="522">
        <v>20</v>
      </c>
      <c r="O5" s="514">
        <f>O4+10</f>
        <v>20</v>
      </c>
    </row>
    <row r="6" spans="2:15" s="513" customFormat="1" ht="77.25" customHeight="1">
      <c r="B6" s="1443"/>
      <c r="C6" s="1444"/>
      <c r="D6" s="522">
        <v>21</v>
      </c>
      <c r="E6" s="522">
        <v>22</v>
      </c>
      <c r="F6" s="521" t="s">
        <v>1795</v>
      </c>
      <c r="G6" s="522">
        <v>24</v>
      </c>
      <c r="H6" s="522">
        <v>25</v>
      </c>
      <c r="I6" s="522">
        <v>26</v>
      </c>
      <c r="J6" s="522">
        <v>27</v>
      </c>
      <c r="K6" s="522">
        <v>28</v>
      </c>
      <c r="L6" s="522">
        <v>29</v>
      </c>
      <c r="M6" s="522">
        <v>30</v>
      </c>
      <c r="O6" s="514">
        <f>O5+10</f>
        <v>30</v>
      </c>
    </row>
    <row r="7" spans="2:15" ht="17.25">
      <c r="B7" s="1445" t="s">
        <v>1796</v>
      </c>
      <c r="C7" s="1445"/>
      <c r="D7" s="1445"/>
      <c r="E7" s="1445"/>
      <c r="F7" s="1445"/>
      <c r="G7" s="1445"/>
      <c r="H7" s="1445"/>
      <c r="I7" s="1445"/>
      <c r="J7" s="1445"/>
      <c r="K7" s="1445"/>
      <c r="L7" s="1445"/>
      <c r="M7" s="1445"/>
      <c r="O7" s="510">
        <v>31</v>
      </c>
    </row>
    <row r="8" spans="2:15" s="513" customFormat="1" ht="77.25" customHeight="1">
      <c r="B8" s="1443" t="s">
        <v>450</v>
      </c>
      <c r="C8" s="1444" t="s">
        <v>1797</v>
      </c>
      <c r="D8" s="521" t="s">
        <v>1798</v>
      </c>
      <c r="E8" s="522">
        <v>2</v>
      </c>
      <c r="F8" s="522">
        <v>3</v>
      </c>
      <c r="G8" s="522">
        <v>4</v>
      </c>
      <c r="H8" s="522">
        <v>5</v>
      </c>
      <c r="I8" s="522">
        <v>6</v>
      </c>
      <c r="J8" s="522">
        <v>7</v>
      </c>
      <c r="K8" s="521" t="s">
        <v>1793</v>
      </c>
      <c r="L8" s="522">
        <v>9</v>
      </c>
      <c r="M8" s="522">
        <v>10</v>
      </c>
      <c r="O8" s="514">
        <f t="shared" ref="O8:O45" si="0">O7+10</f>
        <v>41</v>
      </c>
    </row>
    <row r="9" spans="2:15" s="513" customFormat="1" ht="77.25" customHeight="1">
      <c r="B9" s="1443"/>
      <c r="C9" s="1444"/>
      <c r="D9" s="522">
        <v>11</v>
      </c>
      <c r="E9" s="522">
        <v>12</v>
      </c>
      <c r="F9" s="522">
        <v>13</v>
      </c>
      <c r="G9" s="521" t="s">
        <v>1799</v>
      </c>
      <c r="H9" s="521" t="s">
        <v>1800</v>
      </c>
      <c r="I9" s="522">
        <v>16</v>
      </c>
      <c r="J9" s="522">
        <v>17</v>
      </c>
      <c r="K9" s="522">
        <v>18</v>
      </c>
      <c r="L9" s="522">
        <v>19</v>
      </c>
      <c r="M9" s="522">
        <v>20</v>
      </c>
      <c r="O9" s="514">
        <f t="shared" si="0"/>
        <v>51</v>
      </c>
    </row>
    <row r="10" spans="2:15" s="513" customFormat="1" ht="77.25" customHeight="1">
      <c r="B10" s="1443"/>
      <c r="C10" s="1444"/>
      <c r="D10" s="522">
        <v>21</v>
      </c>
      <c r="E10" s="522">
        <v>22</v>
      </c>
      <c r="F10" s="521" t="s">
        <v>1795</v>
      </c>
      <c r="G10" s="522">
        <v>24</v>
      </c>
      <c r="H10" s="522">
        <v>25</v>
      </c>
      <c r="I10" s="522">
        <v>26</v>
      </c>
      <c r="J10" s="522">
        <v>27</v>
      </c>
      <c r="K10" s="522">
        <v>28</v>
      </c>
      <c r="L10" s="522">
        <v>29</v>
      </c>
      <c r="M10" s="521" t="s">
        <v>1801</v>
      </c>
      <c r="O10" s="514">
        <f t="shared" si="0"/>
        <v>61</v>
      </c>
    </row>
    <row r="11" spans="2:15" s="513" customFormat="1" ht="77.25" customHeight="1">
      <c r="B11" s="1443" t="s">
        <v>451</v>
      </c>
      <c r="C11" s="1444" t="s">
        <v>1802</v>
      </c>
      <c r="D11" s="521" t="s">
        <v>1803</v>
      </c>
      <c r="E11" s="522">
        <v>2</v>
      </c>
      <c r="F11" s="522">
        <v>3</v>
      </c>
      <c r="G11" s="522">
        <v>4</v>
      </c>
      <c r="H11" s="522">
        <v>5</v>
      </c>
      <c r="I11" s="522">
        <v>6</v>
      </c>
      <c r="J11" s="522">
        <v>7</v>
      </c>
      <c r="K11" s="521" t="s">
        <v>1793</v>
      </c>
      <c r="L11" s="522">
        <v>9</v>
      </c>
      <c r="M11" s="522">
        <v>10</v>
      </c>
      <c r="O11" s="514">
        <f t="shared" si="0"/>
        <v>71</v>
      </c>
    </row>
    <row r="12" spans="2:15" s="513" customFormat="1" ht="77.25" customHeight="1">
      <c r="B12" s="1443"/>
      <c r="C12" s="1444"/>
      <c r="D12" s="522">
        <v>11</v>
      </c>
      <c r="E12" s="522">
        <v>12</v>
      </c>
      <c r="F12" s="522">
        <v>13</v>
      </c>
      <c r="G12" s="522">
        <v>14</v>
      </c>
      <c r="H12" s="522">
        <v>15</v>
      </c>
      <c r="I12" s="521" t="s">
        <v>1794</v>
      </c>
      <c r="J12" s="522">
        <v>17</v>
      </c>
      <c r="K12" s="522">
        <v>18</v>
      </c>
      <c r="L12" s="523" t="s">
        <v>1804</v>
      </c>
      <c r="M12" s="523" t="s">
        <v>1805</v>
      </c>
      <c r="O12" s="514">
        <f t="shared" si="0"/>
        <v>81</v>
      </c>
    </row>
    <row r="13" spans="2:15" s="513" customFormat="1" ht="77.25" customHeight="1">
      <c r="B13" s="1443"/>
      <c r="C13" s="1444"/>
      <c r="D13" s="524">
        <v>21</v>
      </c>
      <c r="E13" s="524">
        <v>22</v>
      </c>
      <c r="F13" s="523" t="s">
        <v>1795</v>
      </c>
      <c r="G13" s="524">
        <v>24</v>
      </c>
      <c r="H13" s="524">
        <v>25</v>
      </c>
      <c r="I13" s="524">
        <v>26</v>
      </c>
      <c r="J13" s="524">
        <v>27</v>
      </c>
      <c r="K13" s="524">
        <v>28</v>
      </c>
      <c r="L13" s="524">
        <v>29</v>
      </c>
      <c r="M13" s="523" t="s">
        <v>1806</v>
      </c>
      <c r="O13" s="514">
        <f t="shared" si="0"/>
        <v>91</v>
      </c>
    </row>
    <row r="14" spans="2:15" s="513" customFormat="1" ht="77.25" customHeight="1">
      <c r="B14" s="1443" t="s">
        <v>452</v>
      </c>
      <c r="C14" s="1444" t="s">
        <v>1807</v>
      </c>
      <c r="D14" s="523" t="s">
        <v>1808</v>
      </c>
      <c r="E14" s="524">
        <v>2</v>
      </c>
      <c r="F14" s="524">
        <v>3</v>
      </c>
      <c r="G14" s="524">
        <v>4</v>
      </c>
      <c r="H14" s="523" t="s">
        <v>1809</v>
      </c>
      <c r="I14" s="524">
        <v>6</v>
      </c>
      <c r="J14" s="523" t="s">
        <v>1810</v>
      </c>
      <c r="K14" s="523" t="s">
        <v>1793</v>
      </c>
      <c r="L14" s="524">
        <v>9</v>
      </c>
      <c r="M14" s="523" t="s">
        <v>1811</v>
      </c>
      <c r="O14" s="514">
        <f t="shared" si="0"/>
        <v>101</v>
      </c>
    </row>
    <row r="15" spans="2:15" s="513" customFormat="1" ht="77.25" customHeight="1">
      <c r="B15" s="1443"/>
      <c r="C15" s="1444"/>
      <c r="D15" s="524">
        <v>11</v>
      </c>
      <c r="E15" s="524">
        <v>12</v>
      </c>
      <c r="F15" s="524">
        <v>13</v>
      </c>
      <c r="G15" s="524">
        <v>14</v>
      </c>
      <c r="H15" s="524">
        <v>15</v>
      </c>
      <c r="I15" s="523" t="s">
        <v>1794</v>
      </c>
      <c r="J15" s="524">
        <v>17</v>
      </c>
      <c r="K15" s="524">
        <v>18</v>
      </c>
      <c r="L15" s="524">
        <v>19</v>
      </c>
      <c r="M15" s="524">
        <v>20</v>
      </c>
      <c r="O15" s="514">
        <f t="shared" si="0"/>
        <v>111</v>
      </c>
    </row>
    <row r="16" spans="2:15" s="513" customFormat="1" ht="77.25" customHeight="1">
      <c r="B16" s="1443"/>
      <c r="C16" s="1444"/>
      <c r="D16" s="524">
        <v>21</v>
      </c>
      <c r="E16" s="524">
        <v>22</v>
      </c>
      <c r="F16" s="524">
        <v>23</v>
      </c>
      <c r="G16" s="523" t="s">
        <v>1812</v>
      </c>
      <c r="H16" s="524">
        <v>25</v>
      </c>
      <c r="I16" s="524">
        <v>26</v>
      </c>
      <c r="J16" s="524">
        <v>27</v>
      </c>
      <c r="K16" s="524">
        <v>28</v>
      </c>
      <c r="L16" s="524">
        <v>29</v>
      </c>
      <c r="M16" s="524">
        <v>30</v>
      </c>
      <c r="O16" s="514">
        <f t="shared" si="0"/>
        <v>121</v>
      </c>
    </row>
    <row r="17" spans="2:15" ht="17.25">
      <c r="B17" s="1446" t="s">
        <v>490</v>
      </c>
      <c r="C17" s="1446"/>
      <c r="D17" s="1446"/>
      <c r="E17" s="1446"/>
      <c r="F17" s="1446"/>
      <c r="G17" s="1446"/>
      <c r="H17" s="1446"/>
      <c r="I17" s="1446"/>
      <c r="J17" s="1446"/>
      <c r="K17" s="1446"/>
      <c r="L17" s="1446"/>
      <c r="M17" s="1446"/>
      <c r="O17" s="515">
        <v>122</v>
      </c>
    </row>
    <row r="18" spans="2:15" s="513" customFormat="1" ht="77.25" customHeight="1">
      <c r="B18" s="1443" t="s">
        <v>453</v>
      </c>
      <c r="C18" s="1444" t="s">
        <v>1813</v>
      </c>
      <c r="D18" s="523" t="s">
        <v>1798</v>
      </c>
      <c r="E18" s="524">
        <v>2</v>
      </c>
      <c r="F18" s="524">
        <v>3</v>
      </c>
      <c r="G18" s="524">
        <v>4</v>
      </c>
      <c r="H18" s="524">
        <v>5</v>
      </c>
      <c r="I18" s="523" t="s">
        <v>1814</v>
      </c>
      <c r="J18" s="524">
        <v>7</v>
      </c>
      <c r="K18" s="523" t="s">
        <v>1793</v>
      </c>
      <c r="L18" s="523" t="s">
        <v>1815</v>
      </c>
      <c r="M18" s="524">
        <v>10</v>
      </c>
      <c r="O18" s="514">
        <f t="shared" si="0"/>
        <v>132</v>
      </c>
    </row>
    <row r="19" spans="2:15" s="513" customFormat="1" ht="77.25" customHeight="1">
      <c r="B19" s="1443"/>
      <c r="C19" s="1444"/>
      <c r="D19" s="524">
        <v>11</v>
      </c>
      <c r="E19" s="524">
        <v>12</v>
      </c>
      <c r="F19" s="524">
        <v>13</v>
      </c>
      <c r="G19" s="524">
        <v>14</v>
      </c>
      <c r="H19" s="523" t="s">
        <v>1800</v>
      </c>
      <c r="I19" s="524">
        <v>16</v>
      </c>
      <c r="J19" s="524">
        <v>17</v>
      </c>
      <c r="K19" s="524">
        <v>18</v>
      </c>
      <c r="L19" s="524">
        <v>19</v>
      </c>
      <c r="M19" s="524">
        <v>20</v>
      </c>
      <c r="O19" s="514">
        <f t="shared" si="0"/>
        <v>142</v>
      </c>
    </row>
    <row r="20" spans="2:15" s="513" customFormat="1" ht="77.25" customHeight="1">
      <c r="B20" s="1443"/>
      <c r="C20" s="1444"/>
      <c r="D20" s="524">
        <v>21</v>
      </c>
      <c r="E20" s="524">
        <v>22</v>
      </c>
      <c r="F20" s="523" t="s">
        <v>1795</v>
      </c>
      <c r="G20" s="524">
        <v>24</v>
      </c>
      <c r="H20" s="524">
        <v>25</v>
      </c>
      <c r="I20" s="524">
        <v>26</v>
      </c>
      <c r="J20" s="524">
        <v>27</v>
      </c>
      <c r="K20" s="524">
        <v>28</v>
      </c>
      <c r="L20" s="524">
        <v>29</v>
      </c>
      <c r="M20" s="524">
        <v>30</v>
      </c>
      <c r="O20" s="514">
        <f t="shared" si="0"/>
        <v>152</v>
      </c>
    </row>
    <row r="21" spans="2:15" s="513" customFormat="1" ht="77.25" customHeight="1">
      <c r="B21" s="1443" t="s">
        <v>454</v>
      </c>
      <c r="C21" s="1444" t="s">
        <v>1816</v>
      </c>
      <c r="D21" s="523" t="s">
        <v>1817</v>
      </c>
      <c r="E21" s="524">
        <v>2</v>
      </c>
      <c r="F21" s="524">
        <v>3</v>
      </c>
      <c r="G21" s="524">
        <v>4</v>
      </c>
      <c r="H21" s="524">
        <v>5</v>
      </c>
      <c r="I21" s="524">
        <v>6</v>
      </c>
      <c r="J21" s="524">
        <v>7</v>
      </c>
      <c r="K21" s="523" t="s">
        <v>1793</v>
      </c>
      <c r="L21" s="524">
        <v>9</v>
      </c>
      <c r="M21" s="524">
        <v>10</v>
      </c>
      <c r="O21" s="514">
        <f t="shared" si="0"/>
        <v>162</v>
      </c>
    </row>
    <row r="22" spans="2:15" s="513" customFormat="1" ht="77.25" customHeight="1">
      <c r="B22" s="1443"/>
      <c r="C22" s="1444"/>
      <c r="D22" s="524">
        <v>11</v>
      </c>
      <c r="E22" s="524">
        <v>12</v>
      </c>
      <c r="F22" s="524">
        <v>13</v>
      </c>
      <c r="G22" s="523" t="s">
        <v>1818</v>
      </c>
      <c r="H22" s="524">
        <v>15</v>
      </c>
      <c r="I22" s="523" t="s">
        <v>1794</v>
      </c>
      <c r="J22" s="524">
        <v>17</v>
      </c>
      <c r="K22" s="524">
        <v>18</v>
      </c>
      <c r="L22" s="524">
        <v>19</v>
      </c>
      <c r="M22" s="525" t="s">
        <v>1819</v>
      </c>
      <c r="O22" s="514">
        <f t="shared" si="0"/>
        <v>172</v>
      </c>
    </row>
    <row r="23" spans="2:15" s="513" customFormat="1" ht="77.25" customHeight="1">
      <c r="B23" s="1443"/>
      <c r="C23" s="1444"/>
      <c r="D23" s="526">
        <v>21</v>
      </c>
      <c r="E23" s="526">
        <v>22</v>
      </c>
      <c r="F23" s="526">
        <v>23</v>
      </c>
      <c r="G23" s="525" t="s">
        <v>1820</v>
      </c>
      <c r="H23" s="526">
        <v>25</v>
      </c>
      <c r="I23" s="526">
        <v>26</v>
      </c>
      <c r="J23" s="526">
        <v>27</v>
      </c>
      <c r="K23" s="526">
        <v>28</v>
      </c>
      <c r="L23" s="526">
        <v>29</v>
      </c>
      <c r="M23" s="526">
        <v>30</v>
      </c>
      <c r="O23" s="514">
        <f t="shared" si="0"/>
        <v>182</v>
      </c>
    </row>
    <row r="24" spans="2:15" s="513" customFormat="1" ht="77.25" customHeight="1">
      <c r="B24" s="1443" t="s">
        <v>455</v>
      </c>
      <c r="C24" s="1444" t="s">
        <v>1821</v>
      </c>
      <c r="D24" s="525" t="s">
        <v>1822</v>
      </c>
      <c r="E24" s="526">
        <v>2</v>
      </c>
      <c r="F24" s="525" t="s">
        <v>1823</v>
      </c>
      <c r="G24" s="526">
        <v>4</v>
      </c>
      <c r="H24" s="525" t="s">
        <v>1824</v>
      </c>
      <c r="I24" s="526">
        <v>6</v>
      </c>
      <c r="J24" s="525" t="s">
        <v>1825</v>
      </c>
      <c r="K24" s="526">
        <v>8</v>
      </c>
      <c r="L24" s="525" t="s">
        <v>1826</v>
      </c>
      <c r="M24" s="526">
        <v>10</v>
      </c>
      <c r="O24" s="514">
        <f t="shared" si="0"/>
        <v>192</v>
      </c>
    </row>
    <row r="25" spans="2:15" s="513" customFormat="1" ht="77.25" customHeight="1">
      <c r="B25" s="1443"/>
      <c r="C25" s="1444"/>
      <c r="D25" s="526">
        <v>11</v>
      </c>
      <c r="E25" s="526">
        <v>12</v>
      </c>
      <c r="F25" s="526">
        <v>13</v>
      </c>
      <c r="G25" s="526">
        <v>14</v>
      </c>
      <c r="H25" s="526">
        <v>15</v>
      </c>
      <c r="I25" s="525" t="s">
        <v>1794</v>
      </c>
      <c r="J25" s="526">
        <v>17</v>
      </c>
      <c r="K25" s="526">
        <v>18</v>
      </c>
      <c r="L25" s="526">
        <v>19</v>
      </c>
      <c r="M25" s="526">
        <v>20</v>
      </c>
      <c r="O25" s="514">
        <f t="shared" si="0"/>
        <v>202</v>
      </c>
    </row>
    <row r="26" spans="2:15" s="513" customFormat="1" ht="77.25" customHeight="1">
      <c r="B26" s="1443"/>
      <c r="C26" s="1444"/>
      <c r="D26" s="526">
        <v>21</v>
      </c>
      <c r="E26" s="526">
        <v>22</v>
      </c>
      <c r="F26" s="526">
        <v>23</v>
      </c>
      <c r="G26" s="525" t="s">
        <v>1812</v>
      </c>
      <c r="H26" s="526">
        <v>25</v>
      </c>
      <c r="I26" s="526">
        <v>26</v>
      </c>
      <c r="J26" s="526">
        <v>27</v>
      </c>
      <c r="K26" s="526">
        <v>28</v>
      </c>
      <c r="L26" s="526">
        <v>29</v>
      </c>
      <c r="M26" s="526">
        <v>30</v>
      </c>
      <c r="O26" s="514">
        <f t="shared" si="0"/>
        <v>212</v>
      </c>
    </row>
    <row r="27" spans="2:15" ht="17.25">
      <c r="B27" s="1447" t="s">
        <v>1827</v>
      </c>
      <c r="C27" s="1447"/>
      <c r="D27" s="1447"/>
      <c r="E27" s="1447"/>
      <c r="F27" s="1447"/>
      <c r="G27" s="1447"/>
      <c r="H27" s="1447"/>
      <c r="I27" s="1447"/>
      <c r="J27" s="1447"/>
      <c r="K27" s="1447"/>
      <c r="L27" s="1447"/>
      <c r="M27" s="1447"/>
      <c r="O27" s="515">
        <v>213</v>
      </c>
    </row>
    <row r="28" spans="2:15" ht="17.25">
      <c r="B28" s="1448" t="s">
        <v>1828</v>
      </c>
      <c r="C28" s="1448"/>
      <c r="D28" s="1448"/>
      <c r="E28" s="1448"/>
      <c r="F28" s="1448"/>
      <c r="G28" s="1448"/>
      <c r="H28" s="1448"/>
      <c r="I28" s="1448"/>
      <c r="J28" s="1448"/>
      <c r="K28" s="1448"/>
      <c r="L28" s="1448"/>
      <c r="M28" s="1448"/>
      <c r="O28" s="515">
        <v>214</v>
      </c>
    </row>
    <row r="29" spans="2:15" s="513" customFormat="1" ht="77.25" customHeight="1">
      <c r="B29" s="1443" t="s">
        <v>456</v>
      </c>
      <c r="C29" s="1444" t="s">
        <v>1829</v>
      </c>
      <c r="D29" s="525" t="s">
        <v>1830</v>
      </c>
      <c r="E29" s="526">
        <v>2</v>
      </c>
      <c r="F29" s="526">
        <v>3</v>
      </c>
      <c r="G29" s="526">
        <v>4</v>
      </c>
      <c r="H29" s="526">
        <v>5</v>
      </c>
      <c r="I29" s="526">
        <v>6</v>
      </c>
      <c r="J29" s="525" t="s">
        <v>1831</v>
      </c>
      <c r="K29" s="526">
        <v>8</v>
      </c>
      <c r="L29" s="526">
        <v>9</v>
      </c>
      <c r="M29" s="526">
        <v>10</v>
      </c>
      <c r="O29" s="514">
        <f t="shared" si="0"/>
        <v>224</v>
      </c>
    </row>
    <row r="30" spans="2:15" s="513" customFormat="1" ht="77.25" customHeight="1">
      <c r="B30" s="1443"/>
      <c r="C30" s="1444"/>
      <c r="D30" s="526">
        <v>11</v>
      </c>
      <c r="E30" s="526">
        <v>12</v>
      </c>
      <c r="F30" s="526">
        <v>13</v>
      </c>
      <c r="G30" s="526">
        <v>14</v>
      </c>
      <c r="H30" s="525" t="s">
        <v>1800</v>
      </c>
      <c r="I30" s="526">
        <v>16</v>
      </c>
      <c r="J30" s="526">
        <v>17</v>
      </c>
      <c r="K30" s="526">
        <v>18</v>
      </c>
      <c r="L30" s="526">
        <v>19</v>
      </c>
      <c r="M30" s="526">
        <v>20</v>
      </c>
      <c r="O30" s="514">
        <f t="shared" si="0"/>
        <v>234</v>
      </c>
    </row>
    <row r="31" spans="2:15" s="513" customFormat="1" ht="77.25" customHeight="1">
      <c r="B31" s="1443"/>
      <c r="C31" s="1444"/>
      <c r="D31" s="526">
        <v>21</v>
      </c>
      <c r="E31" s="525" t="s">
        <v>1832</v>
      </c>
      <c r="F31" s="526">
        <v>23</v>
      </c>
      <c r="G31" s="526">
        <v>24</v>
      </c>
      <c r="H31" s="526">
        <v>25</v>
      </c>
      <c r="I31" s="526">
        <v>26</v>
      </c>
      <c r="J31" s="526">
        <v>27</v>
      </c>
      <c r="K31" s="526">
        <v>28</v>
      </c>
      <c r="L31" s="526">
        <v>29</v>
      </c>
      <c r="M31" s="525" t="s">
        <v>1801</v>
      </c>
      <c r="O31" s="514">
        <f t="shared" si="0"/>
        <v>244</v>
      </c>
    </row>
    <row r="32" spans="2:15" s="513" customFormat="1" ht="77.25" customHeight="1">
      <c r="B32" s="1443" t="s">
        <v>457</v>
      </c>
      <c r="C32" s="1444" t="s">
        <v>1833</v>
      </c>
      <c r="D32" s="526">
        <v>1</v>
      </c>
      <c r="E32" s="526">
        <v>2</v>
      </c>
      <c r="F32" s="526">
        <v>3</v>
      </c>
      <c r="G32" s="526">
        <v>4</v>
      </c>
      <c r="H32" s="526">
        <v>5</v>
      </c>
      <c r="I32" s="526">
        <v>6</v>
      </c>
      <c r="J32" s="526">
        <v>7</v>
      </c>
      <c r="K32" s="525" t="s">
        <v>1793</v>
      </c>
      <c r="L32" s="526">
        <v>9</v>
      </c>
      <c r="M32" s="526">
        <v>10</v>
      </c>
      <c r="O32" s="514">
        <f t="shared" si="0"/>
        <v>254</v>
      </c>
    </row>
    <row r="33" spans="2:15" s="513" customFormat="1" ht="77.25" customHeight="1">
      <c r="B33" s="1443"/>
      <c r="C33" s="1444"/>
      <c r="D33" s="526">
        <v>11</v>
      </c>
      <c r="E33" s="526">
        <v>12</v>
      </c>
      <c r="F33" s="526">
        <v>13</v>
      </c>
      <c r="G33" s="526">
        <v>14</v>
      </c>
      <c r="H33" s="525" t="s">
        <v>1800</v>
      </c>
      <c r="I33" s="526">
        <v>16</v>
      </c>
      <c r="J33" s="526">
        <v>17</v>
      </c>
      <c r="K33" s="526">
        <v>18</v>
      </c>
      <c r="L33" s="526">
        <v>19</v>
      </c>
      <c r="M33" s="526">
        <v>20</v>
      </c>
      <c r="O33" s="514">
        <f t="shared" si="0"/>
        <v>264</v>
      </c>
    </row>
    <row r="34" spans="2:15" s="513" customFormat="1" ht="77.25" customHeight="1">
      <c r="B34" s="1443"/>
      <c r="C34" s="1444"/>
      <c r="D34" s="527" t="s">
        <v>1834</v>
      </c>
      <c r="E34" s="528">
        <v>22</v>
      </c>
      <c r="F34" s="527" t="s">
        <v>1795</v>
      </c>
      <c r="G34" s="528">
        <v>24</v>
      </c>
      <c r="H34" s="528">
        <v>25</v>
      </c>
      <c r="I34" s="528">
        <v>26</v>
      </c>
      <c r="J34" s="528">
        <v>27</v>
      </c>
      <c r="K34" s="528">
        <v>28</v>
      </c>
      <c r="L34" s="528">
        <v>29</v>
      </c>
      <c r="M34" s="527" t="s">
        <v>1801</v>
      </c>
      <c r="O34" s="514">
        <f t="shared" si="0"/>
        <v>274</v>
      </c>
    </row>
    <row r="35" spans="2:15" ht="17.25">
      <c r="B35" s="1450" t="s">
        <v>1835</v>
      </c>
      <c r="C35" s="1450"/>
      <c r="D35" s="1450"/>
      <c r="E35" s="1450"/>
      <c r="F35" s="1450"/>
      <c r="G35" s="1450"/>
      <c r="H35" s="1450"/>
      <c r="I35" s="1450"/>
      <c r="J35" s="1450"/>
      <c r="K35" s="1450"/>
      <c r="L35" s="1450"/>
      <c r="M35" s="1450"/>
      <c r="O35" s="515">
        <v>275</v>
      </c>
    </row>
    <row r="36" spans="2:15" s="513" customFormat="1" ht="77.25" customHeight="1">
      <c r="B36" s="1443" t="s">
        <v>458</v>
      </c>
      <c r="C36" s="1444" t="s">
        <v>1836</v>
      </c>
      <c r="D36" s="528">
        <v>1</v>
      </c>
      <c r="E36" s="528">
        <v>2</v>
      </c>
      <c r="F36" s="527" t="s">
        <v>1837</v>
      </c>
      <c r="G36" s="528">
        <v>4</v>
      </c>
      <c r="H36" s="528">
        <v>5</v>
      </c>
      <c r="I36" s="528">
        <v>6</v>
      </c>
      <c r="J36" s="527" t="s">
        <v>1838</v>
      </c>
      <c r="K36" s="528">
        <v>8</v>
      </c>
      <c r="L36" s="528">
        <v>9</v>
      </c>
      <c r="M36" s="527" t="s">
        <v>1839</v>
      </c>
      <c r="O36" s="514">
        <f t="shared" si="0"/>
        <v>285</v>
      </c>
    </row>
    <row r="37" spans="2:15" s="513" customFormat="1" ht="77.25" customHeight="1">
      <c r="B37" s="1443"/>
      <c r="C37" s="1444"/>
      <c r="D37" s="528">
        <v>11</v>
      </c>
      <c r="E37" s="528">
        <v>12</v>
      </c>
      <c r="F37" s="528">
        <v>13</v>
      </c>
      <c r="G37" s="528">
        <v>14</v>
      </c>
      <c r="H37" s="527" t="s">
        <v>1800</v>
      </c>
      <c r="I37" s="528">
        <v>16</v>
      </c>
      <c r="J37" s="528">
        <v>17</v>
      </c>
      <c r="K37" s="528">
        <v>18</v>
      </c>
      <c r="L37" s="528">
        <v>19</v>
      </c>
      <c r="M37" s="527" t="s">
        <v>1840</v>
      </c>
      <c r="O37" s="514">
        <f t="shared" si="0"/>
        <v>295</v>
      </c>
    </row>
    <row r="38" spans="2:15" s="513" customFormat="1" ht="77.25" customHeight="1">
      <c r="B38" s="1443"/>
      <c r="C38" s="1444"/>
      <c r="D38" s="528">
        <v>21</v>
      </c>
      <c r="E38" s="527" t="s">
        <v>1832</v>
      </c>
      <c r="F38" s="528">
        <v>23</v>
      </c>
      <c r="G38" s="528">
        <v>24</v>
      </c>
      <c r="H38" s="528">
        <v>25</v>
      </c>
      <c r="I38" s="528">
        <v>26</v>
      </c>
      <c r="J38" s="528">
        <v>27</v>
      </c>
      <c r="K38" s="528">
        <v>28</v>
      </c>
      <c r="L38" s="528">
        <v>29</v>
      </c>
      <c r="M38" s="527" t="s">
        <v>1841</v>
      </c>
      <c r="O38" s="514">
        <f t="shared" si="0"/>
        <v>305</v>
      </c>
    </row>
    <row r="39" spans="2:15" s="513" customFormat="1" ht="77.25" customHeight="1">
      <c r="B39" s="1443" t="s">
        <v>459</v>
      </c>
      <c r="C39" s="1444" t="s">
        <v>1842</v>
      </c>
      <c r="D39" s="528">
        <v>1</v>
      </c>
      <c r="E39" s="528">
        <v>2</v>
      </c>
      <c r="F39" s="528">
        <v>3</v>
      </c>
      <c r="G39" s="528">
        <v>4</v>
      </c>
      <c r="H39" s="528">
        <v>5</v>
      </c>
      <c r="I39" s="528">
        <v>6</v>
      </c>
      <c r="J39" s="527" t="s">
        <v>1831</v>
      </c>
      <c r="K39" s="528">
        <v>8</v>
      </c>
      <c r="L39" s="528">
        <v>9</v>
      </c>
      <c r="M39" s="528">
        <v>10</v>
      </c>
      <c r="O39" s="514">
        <f t="shared" si="0"/>
        <v>315</v>
      </c>
    </row>
    <row r="40" spans="2:15" s="513" customFormat="1" ht="77.25" customHeight="1">
      <c r="B40" s="1443"/>
      <c r="C40" s="1444"/>
      <c r="D40" s="528">
        <v>11</v>
      </c>
      <c r="E40" s="528">
        <v>12</v>
      </c>
      <c r="F40" s="528">
        <v>13</v>
      </c>
      <c r="G40" s="528">
        <v>14</v>
      </c>
      <c r="H40" s="527" t="s">
        <v>1800</v>
      </c>
      <c r="I40" s="528">
        <v>16</v>
      </c>
      <c r="J40" s="528">
        <v>17</v>
      </c>
      <c r="K40" s="528">
        <v>18</v>
      </c>
      <c r="L40" s="528">
        <v>19</v>
      </c>
      <c r="M40" s="528">
        <v>20</v>
      </c>
      <c r="O40" s="514">
        <f t="shared" si="0"/>
        <v>325</v>
      </c>
    </row>
    <row r="41" spans="2:15" s="513" customFormat="1" ht="77.25" customHeight="1">
      <c r="B41" s="1443"/>
      <c r="C41" s="1444"/>
      <c r="D41" s="528">
        <v>21</v>
      </c>
      <c r="E41" s="528">
        <v>22</v>
      </c>
      <c r="F41" s="527" t="s">
        <v>1795</v>
      </c>
      <c r="G41" s="528">
        <v>24</v>
      </c>
      <c r="H41" s="528">
        <v>25</v>
      </c>
      <c r="I41" s="528">
        <v>26</v>
      </c>
      <c r="J41" s="528">
        <v>27</v>
      </c>
      <c r="K41" s="528">
        <v>28</v>
      </c>
      <c r="L41" s="528">
        <v>29</v>
      </c>
      <c r="M41" s="527" t="s">
        <v>1801</v>
      </c>
      <c r="O41" s="514">
        <f t="shared" si="0"/>
        <v>335</v>
      </c>
    </row>
    <row r="42" spans="2:15" ht="17.25">
      <c r="B42" s="1449" t="s">
        <v>1843</v>
      </c>
      <c r="C42" s="1449"/>
      <c r="D42" s="1449"/>
      <c r="E42" s="1449"/>
      <c r="F42" s="1449"/>
      <c r="G42" s="1449"/>
      <c r="H42" s="1449"/>
      <c r="I42" s="1449"/>
      <c r="J42" s="1449"/>
      <c r="K42" s="1449"/>
      <c r="L42" s="1449"/>
      <c r="M42" s="1449"/>
      <c r="O42" s="515">
        <v>336</v>
      </c>
    </row>
    <row r="43" spans="2:15" s="513" customFormat="1" ht="77.25" customHeight="1">
      <c r="B43" s="1443" t="s">
        <v>460</v>
      </c>
      <c r="C43" s="1444" t="s">
        <v>1844</v>
      </c>
      <c r="D43" s="528">
        <v>1</v>
      </c>
      <c r="E43" s="528">
        <v>2</v>
      </c>
      <c r="F43" s="528">
        <v>3</v>
      </c>
      <c r="G43" s="528">
        <v>4</v>
      </c>
      <c r="H43" s="528">
        <v>5</v>
      </c>
      <c r="I43" s="528">
        <v>6</v>
      </c>
      <c r="J43" s="527" t="s">
        <v>1831</v>
      </c>
      <c r="K43" s="528">
        <v>8</v>
      </c>
      <c r="L43" s="528">
        <v>9</v>
      </c>
      <c r="M43" s="528">
        <v>10</v>
      </c>
      <c r="O43" s="514">
        <f t="shared" si="0"/>
        <v>346</v>
      </c>
    </row>
    <row r="44" spans="2:15" s="513" customFormat="1" ht="77.25" customHeight="1">
      <c r="B44" s="1443"/>
      <c r="C44" s="1444"/>
      <c r="D44" s="528">
        <v>11</v>
      </c>
      <c r="E44" s="528">
        <v>12</v>
      </c>
      <c r="F44" s="528">
        <v>13</v>
      </c>
      <c r="G44" s="528">
        <v>14</v>
      </c>
      <c r="H44" s="527" t="s">
        <v>1800</v>
      </c>
      <c r="I44" s="528">
        <v>16</v>
      </c>
      <c r="J44" s="528">
        <v>17</v>
      </c>
      <c r="K44" s="528">
        <v>18</v>
      </c>
      <c r="L44" s="528">
        <v>19</v>
      </c>
      <c r="M44" s="521" t="s">
        <v>1845</v>
      </c>
      <c r="O44" s="514">
        <f t="shared" si="0"/>
        <v>356</v>
      </c>
    </row>
    <row r="45" spans="2:15" s="513" customFormat="1" ht="77.25" customHeight="1">
      <c r="B45" s="1443"/>
      <c r="C45" s="1444"/>
      <c r="D45" s="522">
        <v>21</v>
      </c>
      <c r="E45" s="521" t="s">
        <v>1832</v>
      </c>
      <c r="F45" s="522">
        <v>23</v>
      </c>
      <c r="G45" s="522">
        <v>24</v>
      </c>
      <c r="H45" s="522">
        <v>25</v>
      </c>
      <c r="I45" s="522">
        <v>26</v>
      </c>
      <c r="J45" s="522">
        <v>27</v>
      </c>
      <c r="K45" s="522">
        <v>28</v>
      </c>
      <c r="L45" s="522">
        <v>29</v>
      </c>
      <c r="M45" s="521" t="s">
        <v>1801</v>
      </c>
      <c r="O45" s="514">
        <f t="shared" si="0"/>
        <v>366</v>
      </c>
    </row>
  </sheetData>
  <mergeCells count="30">
    <mergeCell ref="B42:M42"/>
    <mergeCell ref="B43:B45"/>
    <mergeCell ref="C43:C45"/>
    <mergeCell ref="B32:B34"/>
    <mergeCell ref="C32:C34"/>
    <mergeCell ref="B35:M35"/>
    <mergeCell ref="B36:B38"/>
    <mergeCell ref="C36:C38"/>
    <mergeCell ref="B39:B41"/>
    <mergeCell ref="C39:C41"/>
    <mergeCell ref="B24:B26"/>
    <mergeCell ref="C24:C26"/>
    <mergeCell ref="B27:M27"/>
    <mergeCell ref="B28:M28"/>
    <mergeCell ref="B29:B31"/>
    <mergeCell ref="C29:C31"/>
    <mergeCell ref="B21:B23"/>
    <mergeCell ref="C21:C23"/>
    <mergeCell ref="B4:B6"/>
    <mergeCell ref="C4:C6"/>
    <mergeCell ref="B7:M7"/>
    <mergeCell ref="B8:B10"/>
    <mergeCell ref="C8:C10"/>
    <mergeCell ref="B11:B13"/>
    <mergeCell ref="C11:C13"/>
    <mergeCell ref="B14:B16"/>
    <mergeCell ref="C14:C16"/>
    <mergeCell ref="B17:M17"/>
    <mergeCell ref="B18:B20"/>
    <mergeCell ref="C18:C20"/>
  </mergeCells>
  <printOptions horizontalCentered="1" verticalCentered="1"/>
  <pageMargins left="0.25" right="0.25" top="0.75" bottom="0.75" header="0.3" footer="0.3"/>
  <pageSetup scale="44"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Аркуш26">
    <tabColor rgb="FF002060"/>
  </sheetPr>
  <dimension ref="A1:AG635"/>
  <sheetViews>
    <sheetView showGridLines="0" showRowColHeaders="0" topLeftCell="A65" zoomScaleNormal="100" zoomScalePageLayoutView="85" workbookViewId="0">
      <selection activeCell="Y443" sqref="Y443"/>
    </sheetView>
  </sheetViews>
  <sheetFormatPr defaultColWidth="7.5703125" defaultRowHeight="11.25"/>
  <cols>
    <col min="1" max="1" width="3" style="665" customWidth="1"/>
    <col min="2" max="2" width="0.85546875" style="665" customWidth="1"/>
    <col min="3" max="3" width="8.7109375" style="598" customWidth="1"/>
    <col min="4" max="4" width="0.85546875" style="598" customWidth="1"/>
    <col min="5" max="5" width="6" style="596" customWidth="1"/>
    <col min="6" max="6" width="1.5703125" style="598" customWidth="1"/>
    <col min="7" max="7" width="6" style="596" customWidth="1"/>
    <col min="8" max="8" width="0.7109375" style="598" customWidth="1"/>
    <col min="9" max="9" width="6" style="596" customWidth="1"/>
    <col min="10" max="10" width="1.5703125" style="598" customWidth="1"/>
    <col min="11" max="11" width="6" style="596" customWidth="1"/>
    <col min="12" max="12" width="0.7109375" style="598" customWidth="1"/>
    <col min="13" max="13" width="6" style="596" customWidth="1"/>
    <col min="14" max="14" width="1.5703125" style="598" customWidth="1"/>
    <col min="15" max="15" width="6" style="596" customWidth="1"/>
    <col min="16" max="16" width="0.7109375" style="598" customWidth="1"/>
    <col min="17" max="17" width="5.5703125" style="596" customWidth="1"/>
    <col min="18" max="18" width="1.5703125" style="597" customWidth="1"/>
    <col min="19" max="19" width="5.5703125" style="596" customWidth="1"/>
    <col min="20" max="20" width="0.85546875" style="598" customWidth="1"/>
    <col min="21" max="21" width="6" style="596" customWidth="1"/>
    <col min="22" max="22" width="1.5703125" style="598" customWidth="1"/>
    <col min="23" max="23" width="6" style="596" customWidth="1"/>
    <col min="24" max="24" width="0.85546875" style="598" customWidth="1"/>
    <col min="25" max="25" width="5.42578125" style="598" customWidth="1"/>
    <col min="26" max="30" width="4.85546875" style="596" customWidth="1"/>
    <col min="31" max="31" width="0.85546875" style="598" customWidth="1"/>
    <col min="32" max="32" width="9.28515625" style="598" customWidth="1"/>
    <col min="33" max="33" width="34.5703125" style="617" customWidth="1"/>
    <col min="34" max="16384" width="7.5703125" style="598"/>
  </cols>
  <sheetData>
    <row r="1" spans="1:33" s="580" customFormat="1" ht="23.25">
      <c r="A1" s="1456" t="s">
        <v>9555</v>
      </c>
      <c r="B1" s="1456"/>
      <c r="C1" s="1456"/>
      <c r="D1" s="1456"/>
      <c r="E1" s="1456"/>
      <c r="F1" s="1456"/>
      <c r="G1" s="1456"/>
      <c r="H1" s="1456"/>
      <c r="I1" s="1456"/>
      <c r="J1" s="1456"/>
      <c r="K1" s="1456"/>
      <c r="L1" s="1456"/>
      <c r="M1" s="1456"/>
      <c r="N1" s="1456"/>
      <c r="O1" s="1456"/>
      <c r="P1" s="1456"/>
      <c r="Q1" s="1456"/>
      <c r="R1" s="1456"/>
      <c r="S1" s="1456"/>
      <c r="T1" s="1456"/>
      <c r="U1" s="1456"/>
      <c r="V1" s="1456"/>
      <c r="W1" s="1456"/>
      <c r="X1" s="1456"/>
      <c r="Y1" s="1456"/>
      <c r="Z1" s="1456"/>
      <c r="AA1" s="1456"/>
      <c r="AB1" s="1456"/>
      <c r="AC1" s="1456"/>
      <c r="AD1" s="1456"/>
      <c r="AE1" s="1456"/>
      <c r="AF1" s="1456"/>
      <c r="AG1" s="1456"/>
    </row>
    <row r="2" spans="1:33" s="581" customFormat="1" ht="12.75">
      <c r="A2" s="1465" t="s">
        <v>9556</v>
      </c>
      <c r="B2" s="1466" t="s">
        <v>9557</v>
      </c>
      <c r="C2" s="1466"/>
      <c r="D2" s="1466"/>
      <c r="E2" s="1466"/>
      <c r="F2" s="1466"/>
      <c r="G2" s="1466"/>
      <c r="H2" s="1466"/>
      <c r="I2" s="1466"/>
      <c r="J2" s="1466"/>
      <c r="K2" s="1466"/>
      <c r="L2" s="1459" t="s">
        <v>9558</v>
      </c>
      <c r="M2" s="1459"/>
      <c r="N2" s="1459"/>
      <c r="O2" s="1459"/>
      <c r="P2" s="1459"/>
      <c r="Q2" s="1459"/>
      <c r="R2" s="1459"/>
      <c r="S2" s="1459"/>
      <c r="T2" s="1459"/>
      <c r="U2" s="1459"/>
      <c r="V2" s="1459"/>
      <c r="W2" s="1459"/>
      <c r="X2" s="1459"/>
      <c r="Y2" s="1460" t="s">
        <v>9559</v>
      </c>
      <c r="Z2" s="1460"/>
      <c r="AA2" s="1460"/>
      <c r="AB2" s="1460"/>
      <c r="AC2" s="1460"/>
      <c r="AD2" s="1460"/>
      <c r="AE2" s="1460"/>
      <c r="AF2" s="1467" t="s">
        <v>9560</v>
      </c>
      <c r="AG2" s="1467"/>
    </row>
    <row r="3" spans="1:33" s="581" customFormat="1" ht="12.75">
      <c r="A3" s="1465"/>
      <c r="B3" s="1466"/>
      <c r="C3" s="1466"/>
      <c r="D3" s="1466"/>
      <c r="E3" s="1466"/>
      <c r="F3" s="1466"/>
      <c r="G3" s="1466"/>
      <c r="H3" s="1466"/>
      <c r="I3" s="1466"/>
      <c r="J3" s="1466"/>
      <c r="K3" s="1466"/>
      <c r="L3" s="678"/>
      <c r="M3" s="582"/>
      <c r="N3" s="680"/>
      <c r="O3" s="582"/>
      <c r="P3" s="680"/>
      <c r="Q3" s="1462" t="s">
        <v>9561</v>
      </c>
      <c r="R3" s="1462"/>
      <c r="S3" s="1462"/>
      <c r="T3" s="678"/>
      <c r="U3" s="582"/>
      <c r="V3" s="680"/>
      <c r="W3" s="582"/>
      <c r="X3" s="678"/>
      <c r="Y3" s="1460"/>
      <c r="Z3" s="1460"/>
      <c r="AA3" s="1460"/>
      <c r="AB3" s="1460"/>
      <c r="AC3" s="1460"/>
      <c r="AD3" s="1460"/>
      <c r="AE3" s="1460"/>
      <c r="AF3" s="1467"/>
      <c r="AG3" s="1467"/>
    </row>
    <row r="4" spans="1:33" s="591" customFormat="1" ht="11.25" customHeight="1">
      <c r="A4" s="1465"/>
      <c r="B4" s="1463"/>
      <c r="C4" s="583" t="s">
        <v>9562</v>
      </c>
      <c r="D4" s="1463"/>
      <c r="E4" s="584" t="s">
        <v>9563</v>
      </c>
      <c r="F4" s="583"/>
      <c r="G4" s="584" t="s">
        <v>9564</v>
      </c>
      <c r="H4" s="1463"/>
      <c r="I4" s="584" t="s">
        <v>9563</v>
      </c>
      <c r="J4" s="583"/>
      <c r="K4" s="584" t="s">
        <v>9564</v>
      </c>
      <c r="L4" s="1474"/>
      <c r="M4" s="1455" t="s">
        <v>9565</v>
      </c>
      <c r="N4" s="1455"/>
      <c r="O4" s="1455"/>
      <c r="P4" s="1474"/>
      <c r="Q4" s="585" t="s">
        <v>9563</v>
      </c>
      <c r="R4" s="586"/>
      <c r="S4" s="585" t="s">
        <v>9564</v>
      </c>
      <c r="T4" s="1474"/>
      <c r="U4" s="1455" t="s">
        <v>9565</v>
      </c>
      <c r="V4" s="1455"/>
      <c r="W4" s="1455"/>
      <c r="X4" s="1474"/>
      <c r="Y4" s="587" t="s">
        <v>9566</v>
      </c>
      <c r="Z4" s="588" t="s">
        <v>9567</v>
      </c>
      <c r="AA4" s="588" t="s">
        <v>9568</v>
      </c>
      <c r="AB4" s="588" t="s">
        <v>9567</v>
      </c>
      <c r="AC4" s="588" t="s">
        <v>9568</v>
      </c>
      <c r="AD4" s="588" t="s">
        <v>9567</v>
      </c>
      <c r="AE4" s="1460"/>
      <c r="AF4" s="589" t="s">
        <v>9569</v>
      </c>
      <c r="AG4" s="590" t="s">
        <v>9570</v>
      </c>
    </row>
    <row r="5" spans="1:33" ht="11.25" customHeight="1">
      <c r="A5" s="592">
        <v>1</v>
      </c>
      <c r="B5" s="1463"/>
      <c r="C5" s="593" t="s">
        <v>9571</v>
      </c>
      <c r="D5" s="1463"/>
      <c r="E5" s="594" t="s">
        <v>9572</v>
      </c>
      <c r="F5" s="595" t="s">
        <v>9573</v>
      </c>
      <c r="G5" s="596">
        <v>0.26180555555555557</v>
      </c>
      <c r="H5" s="1463"/>
      <c r="I5" s="596">
        <v>0.75555555555555554</v>
      </c>
      <c r="J5" s="595" t="s">
        <v>9573</v>
      </c>
      <c r="K5" s="594" t="s">
        <v>9572</v>
      </c>
      <c r="L5" s="1474"/>
      <c r="M5" s="594" t="s">
        <v>9572</v>
      </c>
      <c r="N5" s="595" t="s">
        <v>9573</v>
      </c>
      <c r="O5" s="596">
        <v>0.26180555555555557</v>
      </c>
      <c r="P5" s="1474"/>
      <c r="Q5" s="596">
        <v>0.30555555555555552</v>
      </c>
      <c r="R5" s="597" t="s">
        <v>9573</v>
      </c>
      <c r="S5" s="596">
        <v>0.69444444444444453</v>
      </c>
      <c r="T5" s="1474"/>
      <c r="U5" s="596">
        <v>0.75555555555555554</v>
      </c>
      <c r="V5" s="595" t="s">
        <v>9573</v>
      </c>
      <c r="W5" s="594" t="s">
        <v>9572</v>
      </c>
      <c r="X5" s="1474"/>
      <c r="Y5" s="598" t="s">
        <v>9574</v>
      </c>
      <c r="Z5" s="596">
        <v>0.25416666666666665</v>
      </c>
      <c r="AA5" s="596">
        <v>0.5083333333333333</v>
      </c>
      <c r="AB5" s="596">
        <v>0.76666666666666661</v>
      </c>
      <c r="AE5" s="1460"/>
      <c r="AF5" s="599" t="s">
        <v>9575</v>
      </c>
      <c r="AG5" s="600" t="s">
        <v>9576</v>
      </c>
    </row>
    <row r="6" spans="1:33" ht="11.25" customHeight="1">
      <c r="A6" s="601">
        <v>2</v>
      </c>
      <c r="B6" s="1463"/>
      <c r="C6" s="595" t="s">
        <v>9571</v>
      </c>
      <c r="D6" s="1463"/>
      <c r="E6" s="594" t="s">
        <v>9572</v>
      </c>
      <c r="F6" s="595" t="s">
        <v>9573</v>
      </c>
      <c r="G6" s="596">
        <v>0.29652777777777778</v>
      </c>
      <c r="H6" s="1463"/>
      <c r="I6" s="596">
        <v>0.7895833333333333</v>
      </c>
      <c r="J6" s="595" t="s">
        <v>9573</v>
      </c>
      <c r="K6" s="594" t="s">
        <v>9572</v>
      </c>
      <c r="L6" s="1474"/>
      <c r="M6" s="594" t="s">
        <v>9572</v>
      </c>
      <c r="N6" s="595" t="s">
        <v>9573</v>
      </c>
      <c r="O6" s="596">
        <v>0.29652777777777778</v>
      </c>
      <c r="P6" s="1474"/>
      <c r="Q6" s="596">
        <v>0.30486111111111108</v>
      </c>
      <c r="R6" s="597" t="s">
        <v>9573</v>
      </c>
      <c r="S6" s="596">
        <v>0.69513888888888886</v>
      </c>
      <c r="T6" s="1474"/>
      <c r="U6" s="596">
        <v>0.7895833333333333</v>
      </c>
      <c r="V6" s="595" t="s">
        <v>9573</v>
      </c>
      <c r="W6" s="594" t="s">
        <v>9572</v>
      </c>
      <c r="X6" s="1474"/>
      <c r="Y6" s="598" t="s">
        <v>9574</v>
      </c>
      <c r="AA6" s="596">
        <v>2.5694444444444447E-2</v>
      </c>
      <c r="AB6" s="596">
        <v>0.28402777777777777</v>
      </c>
      <c r="AC6" s="596">
        <v>0.54305555555555551</v>
      </c>
      <c r="AD6" s="596">
        <v>0.80138888888888893</v>
      </c>
      <c r="AE6" s="1460"/>
      <c r="AF6" s="595"/>
      <c r="AG6" s="602"/>
    </row>
    <row r="7" spans="1:33" ht="11.25" customHeight="1">
      <c r="A7" s="601">
        <v>3</v>
      </c>
      <c r="B7" s="1463"/>
      <c r="C7" s="595" t="s">
        <v>9571</v>
      </c>
      <c r="D7" s="1463"/>
      <c r="E7" s="594" t="s">
        <v>9572</v>
      </c>
      <c r="F7" s="595" t="s">
        <v>9573</v>
      </c>
      <c r="G7" s="596">
        <v>0.33055555555555555</v>
      </c>
      <c r="H7" s="1463"/>
      <c r="I7" s="596">
        <v>0.82361111111111107</v>
      </c>
      <c r="J7" s="595" t="s">
        <v>9573</v>
      </c>
      <c r="K7" s="594" t="s">
        <v>9572</v>
      </c>
      <c r="L7" s="1474"/>
      <c r="M7" s="594" t="s">
        <v>9572</v>
      </c>
      <c r="N7" s="595" t="s">
        <v>9573</v>
      </c>
      <c r="O7" s="596">
        <v>0.30416666666666664</v>
      </c>
      <c r="P7" s="1474"/>
      <c r="Q7" s="596">
        <v>0.30416666666666664</v>
      </c>
      <c r="R7" s="597" t="s">
        <v>9573</v>
      </c>
      <c r="S7" s="596">
        <v>0.6958333333333333</v>
      </c>
      <c r="T7" s="1474"/>
      <c r="U7" s="596">
        <v>0.82361111111111107</v>
      </c>
      <c r="V7" s="595" t="s">
        <v>9573</v>
      </c>
      <c r="W7" s="594" t="s">
        <v>9572</v>
      </c>
      <c r="X7" s="1474"/>
      <c r="Y7" s="598" t="s">
        <v>9577</v>
      </c>
      <c r="AA7" s="596">
        <v>5.9722222222222225E-2</v>
      </c>
      <c r="AB7" s="596">
        <v>0.31805555555555554</v>
      </c>
      <c r="AC7" s="596">
        <v>0.57708333333333328</v>
      </c>
      <c r="AD7" s="596">
        <v>0.8354166666666667</v>
      </c>
      <c r="AE7" s="1460"/>
      <c r="AF7" s="595"/>
      <c r="AG7" s="602"/>
    </row>
    <row r="8" spans="1:33" ht="11.25" customHeight="1">
      <c r="A8" s="601">
        <v>4</v>
      </c>
      <c r="B8" s="1463"/>
      <c r="C8" s="598" t="s">
        <v>9578</v>
      </c>
      <c r="D8" s="1463"/>
      <c r="E8" s="594" t="s">
        <v>9572</v>
      </c>
      <c r="F8" s="595" t="s">
        <v>9573</v>
      </c>
      <c r="G8" s="596">
        <v>0.36458333333333331</v>
      </c>
      <c r="H8" s="1463"/>
      <c r="I8" s="596">
        <v>0.85763888888888884</v>
      </c>
      <c r="J8" s="595" t="s">
        <v>9573</v>
      </c>
      <c r="K8" s="594" t="s">
        <v>9572</v>
      </c>
      <c r="L8" s="1474"/>
      <c r="M8" s="594" t="s">
        <v>9572</v>
      </c>
      <c r="N8" s="603" t="s">
        <v>9573</v>
      </c>
      <c r="O8" s="604">
        <v>0.3034722222222222</v>
      </c>
      <c r="P8" s="1474"/>
      <c r="Q8" s="596">
        <v>0.3034722222222222</v>
      </c>
      <c r="R8" s="597" t="s">
        <v>9573</v>
      </c>
      <c r="S8" s="596">
        <v>0.69652777777777775</v>
      </c>
      <c r="T8" s="1474"/>
      <c r="U8" s="604">
        <v>0.85763888888888884</v>
      </c>
      <c r="V8" s="603" t="s">
        <v>9573</v>
      </c>
      <c r="W8" s="594" t="s">
        <v>9572</v>
      </c>
      <c r="X8" s="1474"/>
      <c r="Y8" s="598" t="s">
        <v>9579</v>
      </c>
      <c r="AA8" s="596">
        <v>9.375E-2</v>
      </c>
      <c r="AB8" s="596">
        <v>0.3520833333333333</v>
      </c>
      <c r="AC8" s="596">
        <v>0.61111111111111105</v>
      </c>
      <c r="AD8" s="596">
        <v>0.86944444444444446</v>
      </c>
      <c r="AE8" s="1460"/>
      <c r="AF8" s="595"/>
      <c r="AG8" s="602"/>
    </row>
    <row r="9" spans="1:33" ht="11.25" customHeight="1">
      <c r="A9" s="601">
        <v>5</v>
      </c>
      <c r="B9" s="1463"/>
      <c r="C9" s="598" t="s">
        <v>9578</v>
      </c>
      <c r="D9" s="1463"/>
      <c r="E9" s="594" t="s">
        <v>9572</v>
      </c>
      <c r="F9" s="595" t="s">
        <v>9573</v>
      </c>
      <c r="G9" s="596">
        <v>0.39861111111111108</v>
      </c>
      <c r="H9" s="1463"/>
      <c r="I9" s="596">
        <v>0.89166666666666661</v>
      </c>
      <c r="J9" s="595" t="s">
        <v>9573</v>
      </c>
      <c r="K9" s="594" t="s">
        <v>9572</v>
      </c>
      <c r="L9" s="1474"/>
      <c r="M9" s="594" t="s">
        <v>9572</v>
      </c>
      <c r="N9" s="603" t="s">
        <v>9573</v>
      </c>
      <c r="O9" s="604">
        <v>0.30277777777777776</v>
      </c>
      <c r="P9" s="1474"/>
      <c r="Q9" s="596">
        <v>0.30277777777777776</v>
      </c>
      <c r="R9" s="597" t="s">
        <v>9573</v>
      </c>
      <c r="S9" s="596">
        <v>0.6972222222222223</v>
      </c>
      <c r="T9" s="1474"/>
      <c r="U9" s="604">
        <v>0.89166666666666661</v>
      </c>
      <c r="V9" s="603" t="s">
        <v>9573</v>
      </c>
      <c r="W9" s="594" t="s">
        <v>9572</v>
      </c>
      <c r="X9" s="1474"/>
      <c r="Y9" s="598" t="s">
        <v>9580</v>
      </c>
      <c r="AA9" s="596">
        <v>0.1277777777777778</v>
      </c>
      <c r="AB9" s="596">
        <v>0.38611111111111113</v>
      </c>
      <c r="AC9" s="596">
        <v>0.64513888888888882</v>
      </c>
      <c r="AD9" s="596">
        <v>0.90347222222222223</v>
      </c>
      <c r="AE9" s="1460"/>
      <c r="AF9" s="595"/>
      <c r="AG9" s="602"/>
    </row>
    <row r="10" spans="1:33" ht="11.25" customHeight="1">
      <c r="A10" s="601">
        <v>6</v>
      </c>
      <c r="B10" s="1463"/>
      <c r="C10" s="598" t="s">
        <v>9578</v>
      </c>
      <c r="D10" s="1463"/>
      <c r="E10" s="594" t="s">
        <v>9572</v>
      </c>
      <c r="F10" s="595" t="s">
        <v>9573</v>
      </c>
      <c r="G10" s="596">
        <v>0.43263888888888885</v>
      </c>
      <c r="H10" s="1463"/>
      <c r="I10" s="596">
        <v>0.92569444444444438</v>
      </c>
      <c r="J10" s="595" t="s">
        <v>9573</v>
      </c>
      <c r="K10" s="594" t="s">
        <v>9572</v>
      </c>
      <c r="L10" s="1474"/>
      <c r="M10" s="594" t="s">
        <v>9572</v>
      </c>
      <c r="N10" s="603" t="s">
        <v>9573</v>
      </c>
      <c r="O10" s="604">
        <v>0.30208333333333331</v>
      </c>
      <c r="P10" s="1474"/>
      <c r="Q10" s="596">
        <v>0.30208333333333331</v>
      </c>
      <c r="R10" s="597" t="s">
        <v>9573</v>
      </c>
      <c r="S10" s="596">
        <v>0.69791666666666663</v>
      </c>
      <c r="T10" s="1474"/>
      <c r="U10" s="604">
        <v>0.92569444444444438</v>
      </c>
      <c r="V10" s="603" t="s">
        <v>9573</v>
      </c>
      <c r="W10" s="594" t="s">
        <v>9572</v>
      </c>
      <c r="X10" s="1474"/>
      <c r="Y10" s="598" t="s">
        <v>9579</v>
      </c>
      <c r="AA10" s="596">
        <v>0.16180555555555556</v>
      </c>
      <c r="AB10" s="596">
        <v>0.4201388888888889</v>
      </c>
      <c r="AC10" s="596">
        <v>0.6791666666666667</v>
      </c>
      <c r="AD10" s="596">
        <v>0.9375</v>
      </c>
      <c r="AE10" s="1460"/>
      <c r="AF10" s="595"/>
      <c r="AG10" s="602"/>
    </row>
    <row r="11" spans="1:33" ht="11.25" customHeight="1">
      <c r="A11" s="601">
        <v>7</v>
      </c>
      <c r="B11" s="1463"/>
      <c r="C11" s="598" t="s">
        <v>9581</v>
      </c>
      <c r="D11" s="1463"/>
      <c r="E11" s="594" t="s">
        <v>9572</v>
      </c>
      <c r="F11" s="595" t="s">
        <v>9573</v>
      </c>
      <c r="G11" s="596">
        <v>0.46666666666666662</v>
      </c>
      <c r="H11" s="1463"/>
      <c r="I11" s="596">
        <v>0.95972222222222225</v>
      </c>
      <c r="J11" s="595" t="s">
        <v>9573</v>
      </c>
      <c r="K11" s="594" t="s">
        <v>9572</v>
      </c>
      <c r="L11" s="1474"/>
      <c r="M11" s="594" t="s">
        <v>9572</v>
      </c>
      <c r="N11" s="605" t="s">
        <v>9573</v>
      </c>
      <c r="O11" s="606">
        <v>0.30138888888888887</v>
      </c>
      <c r="P11" s="1474"/>
      <c r="Q11" s="596">
        <v>0.30138888888888887</v>
      </c>
      <c r="R11" s="597" t="s">
        <v>9573</v>
      </c>
      <c r="S11" s="596">
        <v>0.69861111111111107</v>
      </c>
      <c r="T11" s="1474"/>
      <c r="U11" s="606">
        <v>0.95972222222222225</v>
      </c>
      <c r="V11" s="605" t="s">
        <v>9573</v>
      </c>
      <c r="W11" s="594" t="s">
        <v>9572</v>
      </c>
      <c r="X11" s="1474"/>
      <c r="Y11" s="598" t="s">
        <v>9577</v>
      </c>
      <c r="AA11" s="596">
        <v>0.19583333333333333</v>
      </c>
      <c r="AB11" s="596" t="s">
        <v>9582</v>
      </c>
      <c r="AC11" s="596">
        <v>0.71319444444444446</v>
      </c>
      <c r="AD11" s="596">
        <v>0.97152777777777777</v>
      </c>
      <c r="AE11" s="1460"/>
      <c r="AF11" s="593" t="s">
        <v>9583</v>
      </c>
      <c r="AG11" s="607" t="s">
        <v>9584</v>
      </c>
    </row>
    <row r="12" spans="1:33" ht="11.25" customHeight="1">
      <c r="A12" s="601">
        <v>8</v>
      </c>
      <c r="B12" s="1463"/>
      <c r="C12" s="598" t="s">
        <v>9581</v>
      </c>
      <c r="D12" s="1463"/>
      <c r="E12" s="594" t="s">
        <v>9572</v>
      </c>
      <c r="F12" s="595" t="s">
        <v>9573</v>
      </c>
      <c r="G12" s="596">
        <v>0.50069444444444444</v>
      </c>
      <c r="H12" s="1463"/>
      <c r="I12" s="596">
        <v>0.99375000000000002</v>
      </c>
      <c r="J12" s="595" t="s">
        <v>9573</v>
      </c>
      <c r="K12" s="594" t="s">
        <v>9572</v>
      </c>
      <c r="L12" s="1474"/>
      <c r="M12" s="594" t="s">
        <v>9572</v>
      </c>
      <c r="N12" s="605" t="s">
        <v>9573</v>
      </c>
      <c r="O12" s="606">
        <v>0.30069444444444443</v>
      </c>
      <c r="P12" s="1474"/>
      <c r="Q12" s="596">
        <v>0.30069444444444443</v>
      </c>
      <c r="R12" s="597" t="s">
        <v>9573</v>
      </c>
      <c r="S12" s="596">
        <v>0.69930555555555562</v>
      </c>
      <c r="T12" s="1474"/>
      <c r="U12" s="606">
        <v>0.99375000000000002</v>
      </c>
      <c r="V12" s="605" t="s">
        <v>9573</v>
      </c>
      <c r="W12" s="594" t="s">
        <v>9572</v>
      </c>
      <c r="X12" s="1474"/>
      <c r="Y12" s="598" t="s">
        <v>9585</v>
      </c>
      <c r="AA12" s="596">
        <v>0.2298611111111111</v>
      </c>
      <c r="AB12" s="596">
        <v>0.48819444444444443</v>
      </c>
      <c r="AC12" s="596">
        <v>0.74722222222222223</v>
      </c>
      <c r="AE12" s="1460"/>
      <c r="AF12" s="595"/>
      <c r="AG12" s="602"/>
    </row>
    <row r="13" spans="1:33" ht="11.25" customHeight="1">
      <c r="A13" s="601">
        <v>9</v>
      </c>
      <c r="B13" s="1463"/>
      <c r="C13" s="598" t="s">
        <v>9581</v>
      </c>
      <c r="D13" s="1463"/>
      <c r="E13" s="594" t="s">
        <v>9572</v>
      </c>
      <c r="F13" s="595" t="s">
        <v>9573</v>
      </c>
      <c r="G13" s="596">
        <v>0.53472222222222221</v>
      </c>
      <c r="H13" s="1463"/>
      <c r="J13" s="595"/>
      <c r="K13" s="597"/>
      <c r="L13" s="1474"/>
      <c r="M13" s="594" t="s">
        <v>9572</v>
      </c>
      <c r="N13" s="605" t="s">
        <v>9573</v>
      </c>
      <c r="O13" s="606">
        <v>0.3</v>
      </c>
      <c r="P13" s="1474"/>
      <c r="Q13" s="596">
        <v>0.3</v>
      </c>
      <c r="R13" s="597" t="s">
        <v>9573</v>
      </c>
      <c r="S13" s="596">
        <v>0.70000000000000007</v>
      </c>
      <c r="T13" s="1474"/>
      <c r="U13" s="608"/>
      <c r="V13" s="609"/>
      <c r="W13" s="608"/>
      <c r="X13" s="1474"/>
      <c r="Y13" s="598" t="s">
        <v>9585</v>
      </c>
      <c r="Z13" s="596">
        <v>5.5555555555555558E-3</v>
      </c>
      <c r="AA13" s="596">
        <v>0.2638888888888889</v>
      </c>
      <c r="AB13" s="596">
        <v>0.52222222222222225</v>
      </c>
      <c r="AC13" s="596">
        <v>0.78125</v>
      </c>
      <c r="AE13" s="1460"/>
      <c r="AF13" s="595"/>
      <c r="AG13" s="602"/>
    </row>
    <row r="14" spans="1:33" ht="11.25" customHeight="1">
      <c r="A14" s="601">
        <v>10</v>
      </c>
      <c r="B14" s="1463"/>
      <c r="C14" s="598" t="s">
        <v>9581</v>
      </c>
      <c r="D14" s="1463"/>
      <c r="E14" s="596">
        <v>2.7777777777777776E-2</v>
      </c>
      <c r="F14" s="595" t="s">
        <v>9573</v>
      </c>
      <c r="G14" s="596">
        <v>0.56874999999999998</v>
      </c>
      <c r="H14" s="1463"/>
      <c r="J14" s="595"/>
      <c r="K14" s="597"/>
      <c r="L14" s="1474"/>
      <c r="M14" s="606">
        <v>2.7777777777777776E-2</v>
      </c>
      <c r="N14" s="605" t="s">
        <v>9573</v>
      </c>
      <c r="O14" s="606">
        <v>0.29930555555555555</v>
      </c>
      <c r="P14" s="1474"/>
      <c r="Q14" s="596">
        <v>0.29930555555555555</v>
      </c>
      <c r="R14" s="597" t="s">
        <v>9573</v>
      </c>
      <c r="S14" s="596">
        <v>0.7006944444444444</v>
      </c>
      <c r="T14" s="1474"/>
      <c r="U14" s="608"/>
      <c r="V14" s="609"/>
      <c r="W14" s="608"/>
      <c r="X14" s="1474"/>
      <c r="Y14" s="598" t="s">
        <v>9586</v>
      </c>
      <c r="Z14" s="596">
        <v>3.9583333333333331E-2</v>
      </c>
      <c r="AA14" s="596">
        <v>0.29791666666666666</v>
      </c>
      <c r="AB14" s="596">
        <v>0.55625000000000002</v>
      </c>
      <c r="AC14" s="596">
        <v>0.81527777777777777</v>
      </c>
      <c r="AE14" s="1460"/>
      <c r="AF14" s="595"/>
      <c r="AG14" s="602"/>
    </row>
    <row r="15" spans="1:33" ht="3.75" customHeight="1">
      <c r="A15" s="610"/>
      <c r="B15" s="1463"/>
      <c r="C15" s="610"/>
      <c r="D15" s="1463"/>
      <c r="E15" s="610"/>
      <c r="F15" s="610"/>
      <c r="G15" s="610"/>
      <c r="H15" s="1463"/>
      <c r="I15" s="610"/>
      <c r="J15" s="610"/>
      <c r="K15" s="610"/>
      <c r="L15" s="1474"/>
      <c r="M15" s="610"/>
      <c r="N15" s="610"/>
      <c r="O15" s="610"/>
      <c r="P15" s="1474"/>
      <c r="Q15" s="610"/>
      <c r="R15" s="610"/>
      <c r="S15" s="610"/>
      <c r="T15" s="1474"/>
      <c r="U15" s="610"/>
      <c r="V15" s="610"/>
      <c r="W15" s="610"/>
      <c r="X15" s="1474"/>
      <c r="Y15" s="610"/>
      <c r="Z15" s="610"/>
      <c r="AA15" s="610"/>
      <c r="AB15" s="610"/>
      <c r="AC15" s="610"/>
      <c r="AD15" s="610"/>
      <c r="AE15" s="1460"/>
      <c r="AF15" s="610"/>
      <c r="AG15" s="610"/>
    </row>
    <row r="16" spans="1:33">
      <c r="A16" s="592">
        <v>11</v>
      </c>
      <c r="B16" s="1463"/>
      <c r="C16" s="599" t="s">
        <v>9587</v>
      </c>
      <c r="D16" s="1463"/>
      <c r="E16" s="596">
        <v>6.25E-2</v>
      </c>
      <c r="F16" s="595" t="s">
        <v>9573</v>
      </c>
      <c r="G16" s="596">
        <v>0.60277777777777775</v>
      </c>
      <c r="H16" s="1463"/>
      <c r="I16" s="597"/>
      <c r="J16" s="595"/>
      <c r="K16" s="597"/>
      <c r="L16" s="1474"/>
      <c r="M16" s="611"/>
      <c r="N16" s="612"/>
      <c r="O16" s="611"/>
      <c r="P16" s="1474"/>
      <c r="Q16" s="596">
        <v>0.2986111111111111</v>
      </c>
      <c r="R16" s="597" t="s">
        <v>9573</v>
      </c>
      <c r="S16" s="596">
        <v>0.70138888888888884</v>
      </c>
      <c r="T16" s="1474"/>
      <c r="U16" s="613"/>
      <c r="V16" s="612"/>
      <c r="W16" s="613"/>
      <c r="X16" s="1474"/>
      <c r="Y16" s="598" t="s">
        <v>9588</v>
      </c>
      <c r="Z16" s="596">
        <v>7.3611111111111113E-2</v>
      </c>
      <c r="AA16" s="596">
        <v>0.33263888888888887</v>
      </c>
      <c r="AB16" s="596">
        <v>0.59930555555555554</v>
      </c>
      <c r="AC16" s="596">
        <v>0.8666666666666667</v>
      </c>
      <c r="AE16" s="1460"/>
      <c r="AF16" s="599" t="s">
        <v>9589</v>
      </c>
      <c r="AG16" s="600" t="s">
        <v>9590</v>
      </c>
    </row>
    <row r="17" spans="1:33">
      <c r="A17" s="592">
        <v>12</v>
      </c>
      <c r="B17" s="1463"/>
      <c r="C17" s="599" t="s">
        <v>9587</v>
      </c>
      <c r="D17" s="1463"/>
      <c r="E17" s="596">
        <v>9.6527777777777768E-2</v>
      </c>
      <c r="F17" s="595" t="s">
        <v>9573</v>
      </c>
      <c r="G17" s="596">
        <v>0.63680555555555551</v>
      </c>
      <c r="H17" s="1463"/>
      <c r="I17" s="597"/>
      <c r="J17" s="595"/>
      <c r="K17" s="597"/>
      <c r="L17" s="1474"/>
      <c r="M17" s="611"/>
      <c r="N17" s="612"/>
      <c r="O17" s="611"/>
      <c r="P17" s="1474"/>
      <c r="Q17" s="596">
        <v>0.29791666666666666</v>
      </c>
      <c r="R17" s="597" t="s">
        <v>9573</v>
      </c>
      <c r="S17" s="596">
        <v>0.70208333333333339</v>
      </c>
      <c r="T17" s="1474"/>
      <c r="U17" s="613"/>
      <c r="V17" s="612"/>
      <c r="W17" s="613"/>
      <c r="X17" s="1474"/>
      <c r="Y17" s="598" t="s">
        <v>9591</v>
      </c>
      <c r="Z17" s="596">
        <v>0.11666666666666665</v>
      </c>
      <c r="AA17" s="596">
        <v>0.3666666666666667</v>
      </c>
      <c r="AB17" s="596">
        <v>0.6333333333333333</v>
      </c>
      <c r="AC17" s="596">
        <v>0.90069444444444446</v>
      </c>
      <c r="AE17" s="1460"/>
      <c r="AF17" s="599" t="s">
        <v>9589</v>
      </c>
      <c r="AG17" s="600" t="s">
        <v>9590</v>
      </c>
    </row>
    <row r="18" spans="1:33">
      <c r="A18" s="592">
        <v>13</v>
      </c>
      <c r="B18" s="1463"/>
      <c r="C18" s="599" t="s">
        <v>9587</v>
      </c>
      <c r="D18" s="1463"/>
      <c r="E18" s="596">
        <v>0.13055555555555556</v>
      </c>
      <c r="F18" s="595" t="s">
        <v>9573</v>
      </c>
      <c r="G18" s="596">
        <v>0.67152777777777783</v>
      </c>
      <c r="H18" s="1463"/>
      <c r="I18" s="597"/>
      <c r="J18" s="595"/>
      <c r="K18" s="597"/>
      <c r="L18" s="1474"/>
      <c r="M18" s="611"/>
      <c r="N18" s="612"/>
      <c r="O18" s="611"/>
      <c r="P18" s="1474"/>
      <c r="Q18" s="596">
        <v>0.29722222222222222</v>
      </c>
      <c r="R18" s="597" t="s">
        <v>9573</v>
      </c>
      <c r="S18" s="596">
        <v>0.70277777777777783</v>
      </c>
      <c r="T18" s="1474"/>
      <c r="U18" s="613"/>
      <c r="V18" s="612"/>
      <c r="W18" s="613"/>
      <c r="X18" s="1474"/>
      <c r="Y18" s="598" t="s">
        <v>9588</v>
      </c>
      <c r="Z18" s="596">
        <v>0.15069444444444444</v>
      </c>
      <c r="AA18" s="596">
        <v>0.40069444444444446</v>
      </c>
      <c r="AB18" s="596">
        <v>0.66736111111111107</v>
      </c>
      <c r="AC18" s="596">
        <v>0.93472222222222223</v>
      </c>
      <c r="AE18" s="1460"/>
      <c r="AF18" s="599" t="s">
        <v>9589</v>
      </c>
      <c r="AG18" s="600" t="s">
        <v>9590</v>
      </c>
    </row>
    <row r="19" spans="1:33">
      <c r="A19" s="601">
        <v>14</v>
      </c>
      <c r="B19" s="1463"/>
      <c r="C19" s="598" t="s">
        <v>9592</v>
      </c>
      <c r="D19" s="1463"/>
      <c r="E19" s="596">
        <v>0.16458333333333333</v>
      </c>
      <c r="F19" s="595" t="s">
        <v>9573</v>
      </c>
      <c r="G19" s="596">
        <v>0.7055555555555556</v>
      </c>
      <c r="H19" s="1463"/>
      <c r="I19" s="597"/>
      <c r="J19" s="595"/>
      <c r="K19" s="597"/>
      <c r="L19" s="1474"/>
      <c r="M19" s="606">
        <v>0.16458333333333333</v>
      </c>
      <c r="N19" s="605" t="s">
        <v>9573</v>
      </c>
      <c r="O19" s="606">
        <v>0.29652777777777778</v>
      </c>
      <c r="P19" s="1474"/>
      <c r="Q19" s="596">
        <v>0.29652777777777778</v>
      </c>
      <c r="R19" s="597" t="s">
        <v>9573</v>
      </c>
      <c r="S19" s="596">
        <v>0.70347222222222217</v>
      </c>
      <c r="T19" s="1474"/>
      <c r="U19" s="606">
        <v>0.70347222222222217</v>
      </c>
      <c r="V19" s="605" t="s">
        <v>9573</v>
      </c>
      <c r="W19" s="606">
        <v>0.7055555555555556</v>
      </c>
      <c r="X19" s="1474"/>
      <c r="Y19" s="598" t="s">
        <v>9586</v>
      </c>
      <c r="Z19" s="596">
        <v>0.18472222222222223</v>
      </c>
      <c r="AA19" s="596">
        <v>0.43472222222222223</v>
      </c>
      <c r="AB19" s="596">
        <v>0.70138888888888884</v>
      </c>
      <c r="AC19" s="596">
        <v>0.96875</v>
      </c>
      <c r="AE19" s="1460"/>
      <c r="AF19" s="595"/>
      <c r="AG19" s="602"/>
    </row>
    <row r="20" spans="1:33">
      <c r="A20" s="601">
        <v>15</v>
      </c>
      <c r="B20" s="1463"/>
      <c r="C20" s="598" t="s">
        <v>9592</v>
      </c>
      <c r="D20" s="1463"/>
      <c r="E20" s="596">
        <v>0.1986111111111111</v>
      </c>
      <c r="F20" s="595" t="s">
        <v>9573</v>
      </c>
      <c r="G20" s="596">
        <v>0.73958333333333337</v>
      </c>
      <c r="H20" s="1463"/>
      <c r="I20" s="597"/>
      <c r="J20" s="595"/>
      <c r="K20" s="597"/>
      <c r="L20" s="1474"/>
      <c r="M20" s="606">
        <v>0.1986111111111111</v>
      </c>
      <c r="N20" s="605" t="s">
        <v>9573</v>
      </c>
      <c r="O20" s="606">
        <v>0.29583333333333334</v>
      </c>
      <c r="P20" s="1474"/>
      <c r="Q20" s="596">
        <v>0.29583333333333334</v>
      </c>
      <c r="R20" s="597" t="s">
        <v>9573</v>
      </c>
      <c r="S20" s="596">
        <v>0.70416666666666661</v>
      </c>
      <c r="T20" s="1474"/>
      <c r="U20" s="606">
        <v>0.70416666666666661</v>
      </c>
      <c r="V20" s="605" t="s">
        <v>9573</v>
      </c>
      <c r="W20" s="606">
        <v>0.73958333333333337</v>
      </c>
      <c r="X20" s="1474"/>
      <c r="Y20" s="598" t="s">
        <v>9585</v>
      </c>
      <c r="Z20" s="596">
        <v>0.21875</v>
      </c>
      <c r="AA20" s="596">
        <v>0.46875</v>
      </c>
      <c r="AB20" s="596">
        <v>0.7270833333333333</v>
      </c>
      <c r="AC20" s="596">
        <v>0.98611111111111116</v>
      </c>
      <c r="AE20" s="1460"/>
      <c r="AF20" s="595"/>
      <c r="AG20" s="602"/>
    </row>
    <row r="21" spans="1:33">
      <c r="A21" s="601">
        <v>16</v>
      </c>
      <c r="B21" s="1463"/>
      <c r="C21" s="598" t="s">
        <v>9592</v>
      </c>
      <c r="D21" s="1463"/>
      <c r="E21" s="596">
        <v>0.23263888888888887</v>
      </c>
      <c r="F21" s="595" t="s">
        <v>9573</v>
      </c>
      <c r="G21" s="596">
        <v>0.77361111111111114</v>
      </c>
      <c r="H21" s="1463"/>
      <c r="I21" s="597"/>
      <c r="J21" s="595"/>
      <c r="K21" s="597"/>
      <c r="L21" s="1474"/>
      <c r="M21" s="606">
        <v>0.23263888888888887</v>
      </c>
      <c r="N21" s="605" t="s">
        <v>9573</v>
      </c>
      <c r="O21" s="606">
        <v>0.2951388888888889</v>
      </c>
      <c r="P21" s="1474"/>
      <c r="Q21" s="596">
        <v>0.2951388888888889</v>
      </c>
      <c r="R21" s="597" t="s">
        <v>9573</v>
      </c>
      <c r="S21" s="596">
        <v>0.70486111111111116</v>
      </c>
      <c r="T21" s="1474"/>
      <c r="U21" s="606">
        <v>0.70486111111111116</v>
      </c>
      <c r="V21" s="605" t="s">
        <v>9573</v>
      </c>
      <c r="W21" s="606">
        <v>0.77361111111111114</v>
      </c>
      <c r="X21" s="1474"/>
      <c r="Y21" s="598" t="s">
        <v>9585</v>
      </c>
      <c r="Z21" s="596">
        <v>0.24444444444444446</v>
      </c>
      <c r="AA21" s="596">
        <v>0.50277777777777777</v>
      </c>
      <c r="AB21" s="596">
        <v>0.76111111111111107</v>
      </c>
      <c r="AE21" s="1460"/>
      <c r="AF21" s="595"/>
      <c r="AG21" s="602"/>
    </row>
    <row r="22" spans="1:33">
      <c r="A22" s="601">
        <v>17</v>
      </c>
      <c r="B22" s="1463"/>
      <c r="C22" s="598" t="s">
        <v>9592</v>
      </c>
      <c r="D22" s="1463"/>
      <c r="E22" s="596">
        <v>0.26666666666666666</v>
      </c>
      <c r="F22" s="595" t="s">
        <v>9573</v>
      </c>
      <c r="G22" s="596">
        <v>0.80763888888888891</v>
      </c>
      <c r="H22" s="1463"/>
      <c r="I22" s="597"/>
      <c r="J22" s="595"/>
      <c r="K22" s="597"/>
      <c r="L22" s="1474"/>
      <c r="M22" s="606">
        <v>0.26666666666666666</v>
      </c>
      <c r="N22" s="605" t="s">
        <v>9573</v>
      </c>
      <c r="O22" s="606">
        <v>0.29444444444444445</v>
      </c>
      <c r="P22" s="1474"/>
      <c r="Q22" s="596">
        <v>0.29444444444444445</v>
      </c>
      <c r="R22" s="597" t="s">
        <v>9573</v>
      </c>
      <c r="S22" s="596">
        <v>0.7055555555555556</v>
      </c>
      <c r="T22" s="1474"/>
      <c r="U22" s="606">
        <v>0.7055555555555556</v>
      </c>
      <c r="V22" s="605" t="s">
        <v>9573</v>
      </c>
      <c r="W22" s="606">
        <v>0.80763888888888891</v>
      </c>
      <c r="X22" s="1474"/>
      <c r="Y22" s="598" t="s">
        <v>9574</v>
      </c>
      <c r="AA22" s="596">
        <v>2.013888888888889E-2</v>
      </c>
      <c r="AB22" s="596">
        <v>0.27847222222222223</v>
      </c>
      <c r="AC22" s="596">
        <v>0.53680555555555554</v>
      </c>
      <c r="AD22" s="596">
        <v>0.79513888888888884</v>
      </c>
      <c r="AE22" s="1460"/>
      <c r="AF22" s="595"/>
      <c r="AG22" s="602"/>
    </row>
    <row r="23" spans="1:33">
      <c r="A23" s="601">
        <v>18</v>
      </c>
      <c r="B23" s="1463"/>
      <c r="C23" s="598" t="s">
        <v>9593</v>
      </c>
      <c r="D23" s="1463"/>
      <c r="E23" s="596">
        <v>0.30069444444444443</v>
      </c>
      <c r="F23" s="595" t="s">
        <v>9573</v>
      </c>
      <c r="G23" s="596">
        <v>0.84166666666666667</v>
      </c>
      <c r="H23" s="1463"/>
      <c r="I23" s="597"/>
      <c r="J23" s="595"/>
      <c r="K23" s="597"/>
      <c r="L23" s="1474"/>
      <c r="M23" s="608"/>
      <c r="N23" s="609"/>
      <c r="O23" s="608"/>
      <c r="P23" s="1474"/>
      <c r="Q23" s="596">
        <v>0.29375000000000001</v>
      </c>
      <c r="R23" s="597" t="s">
        <v>9573</v>
      </c>
      <c r="S23" s="596">
        <v>0.70624999999999993</v>
      </c>
      <c r="T23" s="1474"/>
      <c r="U23" s="604">
        <v>0.70624999999999993</v>
      </c>
      <c r="V23" s="603" t="s">
        <v>9573</v>
      </c>
      <c r="W23" s="604">
        <v>0.84166666666666667</v>
      </c>
      <c r="X23" s="1474"/>
      <c r="Y23" s="598" t="s">
        <v>9579</v>
      </c>
      <c r="AA23" s="596">
        <v>5.4166666666666669E-2</v>
      </c>
      <c r="AB23" s="596">
        <v>0.3125</v>
      </c>
      <c r="AC23" s="596">
        <v>0.5708333333333333</v>
      </c>
      <c r="AD23" s="596">
        <v>0.82916666666666661</v>
      </c>
      <c r="AE23" s="1460"/>
      <c r="AF23" s="595"/>
      <c r="AG23" s="602"/>
    </row>
    <row r="24" spans="1:33">
      <c r="A24" s="601">
        <v>19</v>
      </c>
      <c r="B24" s="1463"/>
      <c r="C24" s="598" t="s">
        <v>9593</v>
      </c>
      <c r="D24" s="1463"/>
      <c r="E24" s="596">
        <v>0.3347222222222222</v>
      </c>
      <c r="F24" s="595" t="s">
        <v>9573</v>
      </c>
      <c r="G24" s="596">
        <v>0.87569444444444444</v>
      </c>
      <c r="H24" s="1463"/>
      <c r="I24" s="597"/>
      <c r="J24" s="595"/>
      <c r="K24" s="597"/>
      <c r="L24" s="1474"/>
      <c r="M24" s="608"/>
      <c r="N24" s="609"/>
      <c r="O24" s="608"/>
      <c r="P24" s="1474"/>
      <c r="Q24" s="596">
        <v>0.29305555555555557</v>
      </c>
      <c r="R24" s="597" t="s">
        <v>9573</v>
      </c>
      <c r="S24" s="596">
        <v>0.70694444444444438</v>
      </c>
      <c r="T24" s="1474"/>
      <c r="U24" s="604">
        <v>0.70694444444444438</v>
      </c>
      <c r="V24" s="603" t="s">
        <v>9573</v>
      </c>
      <c r="W24" s="604">
        <v>0.87569444444444444</v>
      </c>
      <c r="X24" s="1474"/>
      <c r="Y24" s="598" t="s">
        <v>9594</v>
      </c>
      <c r="AA24" s="596">
        <v>8.819444444444445E-2</v>
      </c>
      <c r="AB24" s="596">
        <v>0.34652777777777777</v>
      </c>
      <c r="AC24" s="596">
        <v>0.60486111111111118</v>
      </c>
      <c r="AD24" s="596">
        <v>0.86319444444444438</v>
      </c>
      <c r="AE24" s="1460"/>
      <c r="AF24" s="595"/>
      <c r="AG24" s="602"/>
    </row>
    <row r="25" spans="1:33">
      <c r="A25" s="601">
        <v>20</v>
      </c>
      <c r="B25" s="1463"/>
      <c r="C25" s="598" t="s">
        <v>9593</v>
      </c>
      <c r="D25" s="1463"/>
      <c r="E25" s="596">
        <v>0.36874999999999997</v>
      </c>
      <c r="F25" s="595" t="s">
        <v>9573</v>
      </c>
      <c r="G25" s="596">
        <v>0.90972222222222221</v>
      </c>
      <c r="H25" s="1463"/>
      <c r="I25" s="597"/>
      <c r="J25" s="595"/>
      <c r="K25" s="597"/>
      <c r="L25" s="1474"/>
      <c r="M25" s="608"/>
      <c r="N25" s="609"/>
      <c r="O25" s="608"/>
      <c r="P25" s="1474"/>
      <c r="Q25" s="596">
        <v>0.29236111111111113</v>
      </c>
      <c r="R25" s="597" t="s">
        <v>9573</v>
      </c>
      <c r="S25" s="596">
        <v>0.70763888888888893</v>
      </c>
      <c r="T25" s="1474"/>
      <c r="U25" s="604">
        <v>0.70763888888888893</v>
      </c>
      <c r="V25" s="603" t="s">
        <v>9573</v>
      </c>
      <c r="W25" s="604">
        <v>0.90972222222222221</v>
      </c>
      <c r="X25" s="1474"/>
      <c r="Y25" s="598" t="s">
        <v>9579</v>
      </c>
      <c r="AA25" s="596">
        <v>0.12222222222222223</v>
      </c>
      <c r="AB25" s="596">
        <v>0.38055555555555554</v>
      </c>
      <c r="AC25" s="596">
        <v>0.63888888888888895</v>
      </c>
      <c r="AD25" s="596">
        <v>0.89722222222222225</v>
      </c>
      <c r="AE25" s="1460"/>
      <c r="AF25" s="595"/>
      <c r="AG25" s="602"/>
    </row>
    <row r="26" spans="1:33" ht="3.75" customHeight="1">
      <c r="A26" s="610"/>
      <c r="B26" s="1463"/>
      <c r="C26" s="610"/>
      <c r="D26" s="1463"/>
      <c r="E26" s="610"/>
      <c r="F26" s="610"/>
      <c r="G26" s="610"/>
      <c r="H26" s="1463"/>
      <c r="I26" s="610"/>
      <c r="J26" s="610"/>
      <c r="K26" s="610"/>
      <c r="L26" s="1474"/>
      <c r="M26" s="610"/>
      <c r="N26" s="610"/>
      <c r="O26" s="610"/>
      <c r="P26" s="1474"/>
      <c r="Q26" s="610"/>
      <c r="R26" s="610"/>
      <c r="S26" s="610"/>
      <c r="T26" s="1474"/>
      <c r="U26" s="610"/>
      <c r="V26" s="610"/>
      <c r="W26" s="610"/>
      <c r="X26" s="1474"/>
      <c r="Y26" s="610"/>
      <c r="Z26" s="610"/>
      <c r="AA26" s="610"/>
      <c r="AB26" s="610"/>
      <c r="AC26" s="610"/>
      <c r="AD26" s="610"/>
      <c r="AE26" s="1460"/>
      <c r="AF26" s="610"/>
      <c r="AG26" s="610"/>
    </row>
    <row r="27" spans="1:33">
      <c r="A27" s="601">
        <v>21</v>
      </c>
      <c r="B27" s="1463"/>
      <c r="C27" s="598" t="s">
        <v>9595</v>
      </c>
      <c r="D27" s="1463"/>
      <c r="E27" s="596">
        <v>0.40277777777777773</v>
      </c>
      <c r="F27" s="595" t="s">
        <v>9573</v>
      </c>
      <c r="G27" s="596">
        <v>0.94374999999999998</v>
      </c>
      <c r="H27" s="1463"/>
      <c r="I27" s="597"/>
      <c r="J27" s="595"/>
      <c r="K27" s="597"/>
      <c r="L27" s="1474"/>
      <c r="M27" s="608"/>
      <c r="N27" s="609"/>
      <c r="O27" s="608"/>
      <c r="P27" s="1474"/>
      <c r="Q27" s="596">
        <v>0.29166666666666669</v>
      </c>
      <c r="R27" s="597" t="s">
        <v>9573</v>
      </c>
      <c r="S27" s="596">
        <v>0.70833333333333337</v>
      </c>
      <c r="T27" s="1474"/>
      <c r="U27" s="596">
        <v>0.70833333333333337</v>
      </c>
      <c r="V27" s="595" t="s">
        <v>9573</v>
      </c>
      <c r="W27" s="596">
        <v>0.94374999999999998</v>
      </c>
      <c r="X27" s="1474"/>
      <c r="Y27" s="598" t="s">
        <v>9574</v>
      </c>
      <c r="AA27" s="596">
        <v>0.15625</v>
      </c>
      <c r="AB27" s="596">
        <v>0.4145833333333333</v>
      </c>
      <c r="AC27" s="596">
        <v>0.67291666666666661</v>
      </c>
      <c r="AD27" s="596">
        <v>0.93125000000000002</v>
      </c>
      <c r="AE27" s="1460"/>
      <c r="AF27" s="595"/>
      <c r="AG27" s="602"/>
    </row>
    <row r="28" spans="1:33">
      <c r="A28" s="601">
        <v>22</v>
      </c>
      <c r="B28" s="1463"/>
      <c r="C28" s="598" t="s">
        <v>9595</v>
      </c>
      <c r="D28" s="1463"/>
      <c r="E28" s="596">
        <v>0.4375</v>
      </c>
      <c r="F28" s="595" t="s">
        <v>9573</v>
      </c>
      <c r="G28" s="596">
        <v>0.97777777777777775</v>
      </c>
      <c r="H28" s="1463"/>
      <c r="I28" s="597"/>
      <c r="J28" s="595"/>
      <c r="K28" s="597"/>
      <c r="L28" s="1474"/>
      <c r="M28" s="608"/>
      <c r="N28" s="609"/>
      <c r="O28" s="608"/>
      <c r="P28" s="1474"/>
      <c r="Q28" s="596">
        <v>0.29166666666666669</v>
      </c>
      <c r="R28" s="597" t="s">
        <v>9573</v>
      </c>
      <c r="S28" s="596">
        <v>0.70833333333333337</v>
      </c>
      <c r="T28" s="1474"/>
      <c r="U28" s="596">
        <v>0.70833333333333337</v>
      </c>
      <c r="V28" s="595" t="s">
        <v>9573</v>
      </c>
      <c r="W28" s="596">
        <v>0.97777777777777775</v>
      </c>
      <c r="X28" s="1474"/>
      <c r="Y28" s="598" t="s">
        <v>9585</v>
      </c>
      <c r="AA28" s="596">
        <v>0.19027777777777777</v>
      </c>
      <c r="AB28" s="596">
        <v>0.44861111111111113</v>
      </c>
      <c r="AC28" s="596">
        <v>0.70763888888888893</v>
      </c>
      <c r="AD28" s="596">
        <v>0.96597222222222223</v>
      </c>
      <c r="AE28" s="1460"/>
      <c r="AF28" s="595"/>
      <c r="AG28" s="602"/>
    </row>
    <row r="29" spans="1:33">
      <c r="A29" s="601">
        <v>23</v>
      </c>
      <c r="B29" s="1463"/>
      <c r="C29" s="598" t="s">
        <v>9595</v>
      </c>
      <c r="D29" s="1463"/>
      <c r="E29" s="596">
        <v>0.47152777777777777</v>
      </c>
      <c r="F29" s="595" t="s">
        <v>9573</v>
      </c>
      <c r="G29" s="594" t="s">
        <v>9572</v>
      </c>
      <c r="H29" s="1463"/>
      <c r="I29" s="597"/>
      <c r="J29" s="595"/>
      <c r="K29" s="597"/>
      <c r="L29" s="1474"/>
      <c r="M29" s="608"/>
      <c r="N29" s="609"/>
      <c r="O29" s="608"/>
      <c r="P29" s="1474"/>
      <c r="Q29" s="596">
        <v>0.29236111111111113</v>
      </c>
      <c r="R29" s="597" t="s">
        <v>9573</v>
      </c>
      <c r="S29" s="596">
        <v>0.7090277777777777</v>
      </c>
      <c r="T29" s="1474"/>
      <c r="U29" s="596">
        <v>0.7090277777777777</v>
      </c>
      <c r="V29" s="595" t="s">
        <v>9573</v>
      </c>
      <c r="W29" s="594" t="s">
        <v>9572</v>
      </c>
      <c r="X29" s="1474"/>
      <c r="Y29" s="598" t="s">
        <v>9585</v>
      </c>
      <c r="AA29" s="596">
        <v>0.22430555555555556</v>
      </c>
      <c r="AB29" s="596">
        <v>0.4826388888888889</v>
      </c>
      <c r="AC29" s="596">
        <v>0.7416666666666667</v>
      </c>
      <c r="AE29" s="1460"/>
      <c r="AF29" s="595"/>
      <c r="AG29" s="602"/>
    </row>
    <row r="30" spans="1:33">
      <c r="A30" s="601">
        <v>24</v>
      </c>
      <c r="B30" s="1463"/>
      <c r="C30" s="598" t="s">
        <v>9595</v>
      </c>
      <c r="D30" s="1463"/>
      <c r="E30" s="594" t="s">
        <v>9572</v>
      </c>
      <c r="F30" s="595" t="s">
        <v>9573</v>
      </c>
      <c r="G30" s="596">
        <v>1.1805555555555555E-2</v>
      </c>
      <c r="H30" s="1463"/>
      <c r="I30" s="596">
        <v>0.50555555555555554</v>
      </c>
      <c r="J30" s="595" t="s">
        <v>9573</v>
      </c>
      <c r="K30" s="594" t="s">
        <v>9572</v>
      </c>
      <c r="L30" s="1474"/>
      <c r="M30" s="594" t="s">
        <v>9572</v>
      </c>
      <c r="N30" s="595" t="s">
        <v>9573</v>
      </c>
      <c r="O30" s="596">
        <v>1.1805555555555555E-2</v>
      </c>
      <c r="P30" s="1474"/>
      <c r="Q30" s="596">
        <v>0.29305555555555557</v>
      </c>
      <c r="R30" s="597" t="s">
        <v>9573</v>
      </c>
      <c r="S30" s="596">
        <v>0.70972222222222225</v>
      </c>
      <c r="T30" s="1474"/>
      <c r="U30" s="596">
        <v>0.70972222222222225</v>
      </c>
      <c r="V30" s="595" t="s">
        <v>9573</v>
      </c>
      <c r="W30" s="594" t="s">
        <v>9572</v>
      </c>
      <c r="X30" s="1474"/>
      <c r="Y30" s="598" t="s">
        <v>9588</v>
      </c>
      <c r="Z30" s="596">
        <v>0</v>
      </c>
      <c r="AA30" s="596">
        <v>0.25833333333333336</v>
      </c>
      <c r="AB30" s="596">
        <v>0.51666666666666672</v>
      </c>
      <c r="AC30" s="596">
        <v>0.77569444444444446</v>
      </c>
      <c r="AE30" s="1460"/>
      <c r="AF30" s="595"/>
      <c r="AG30" s="602"/>
    </row>
    <row r="31" spans="1:33">
      <c r="A31" s="601">
        <v>25</v>
      </c>
      <c r="B31" s="1463"/>
      <c r="C31" s="598" t="s">
        <v>9596</v>
      </c>
      <c r="D31" s="1463"/>
      <c r="E31" s="594" t="s">
        <v>9572</v>
      </c>
      <c r="F31" s="595" t="s">
        <v>9573</v>
      </c>
      <c r="G31" s="596">
        <v>4.6527777777777779E-2</v>
      </c>
      <c r="H31" s="1463"/>
      <c r="I31" s="596">
        <v>0.5395833333333333</v>
      </c>
      <c r="J31" s="595" t="s">
        <v>9573</v>
      </c>
      <c r="K31" s="594" t="s">
        <v>9572</v>
      </c>
      <c r="L31" s="1474"/>
      <c r="M31" s="594" t="s">
        <v>9572</v>
      </c>
      <c r="N31" s="595" t="s">
        <v>9573</v>
      </c>
      <c r="O31" s="596">
        <v>4.6527777777777779E-2</v>
      </c>
      <c r="P31" s="1474"/>
      <c r="Q31" s="596">
        <v>0.29375000000000001</v>
      </c>
      <c r="R31" s="597" t="s">
        <v>9573</v>
      </c>
      <c r="S31" s="596">
        <v>0.7104166666666667</v>
      </c>
      <c r="T31" s="1474"/>
      <c r="U31" s="596">
        <v>0.7104166666666667</v>
      </c>
      <c r="V31" s="595" t="s">
        <v>9573</v>
      </c>
      <c r="W31" s="594" t="s">
        <v>9572</v>
      </c>
      <c r="X31" s="1474"/>
      <c r="Y31" s="598" t="s">
        <v>9597</v>
      </c>
      <c r="Z31" s="596">
        <v>3.4027777777777775E-2</v>
      </c>
      <c r="AA31" s="596">
        <v>0.29305555555555557</v>
      </c>
      <c r="AB31" s="596">
        <v>0.55138888888888882</v>
      </c>
      <c r="AC31" s="596">
        <v>0.80972222222222223</v>
      </c>
      <c r="AE31" s="1460"/>
      <c r="AF31" s="614" t="s">
        <v>9598</v>
      </c>
      <c r="AG31" s="600" t="s">
        <v>9599</v>
      </c>
    </row>
    <row r="32" spans="1:33">
      <c r="A32" s="592">
        <v>26</v>
      </c>
      <c r="B32" s="1463"/>
      <c r="C32" s="599" t="s">
        <v>9596</v>
      </c>
      <c r="D32" s="1463"/>
      <c r="E32" s="594" t="s">
        <v>9572</v>
      </c>
      <c r="F32" s="595" t="s">
        <v>9573</v>
      </c>
      <c r="G32" s="596">
        <v>8.0555555555555561E-2</v>
      </c>
      <c r="H32" s="1463"/>
      <c r="I32" s="596">
        <v>0.57361111111111118</v>
      </c>
      <c r="J32" s="595" t="s">
        <v>9573</v>
      </c>
      <c r="K32" s="594" t="s">
        <v>9572</v>
      </c>
      <c r="L32" s="1474"/>
      <c r="M32" s="594" t="s">
        <v>9572</v>
      </c>
      <c r="N32" s="595" t="s">
        <v>9573</v>
      </c>
      <c r="O32" s="596">
        <v>8.0555555555555561E-2</v>
      </c>
      <c r="P32" s="1474"/>
      <c r="Q32" s="596">
        <v>0.29444444444444445</v>
      </c>
      <c r="R32" s="597" t="s">
        <v>9573</v>
      </c>
      <c r="S32" s="596">
        <v>0.71111111111111114</v>
      </c>
      <c r="T32" s="1474"/>
      <c r="U32" s="596">
        <v>0.71111111111111114</v>
      </c>
      <c r="V32" s="595" t="s">
        <v>9573</v>
      </c>
      <c r="W32" s="594" t="s">
        <v>9572</v>
      </c>
      <c r="X32" s="1474"/>
      <c r="Y32" s="598" t="s">
        <v>9600</v>
      </c>
      <c r="Z32" s="596">
        <v>6.805555555555555E-2</v>
      </c>
      <c r="AA32" s="596">
        <v>0.32708333333333334</v>
      </c>
      <c r="AB32" s="596">
        <v>0.5854166666666667</v>
      </c>
      <c r="AC32" s="596">
        <v>0.84375</v>
      </c>
      <c r="AE32" s="1460"/>
      <c r="AF32" s="599" t="s">
        <v>9598</v>
      </c>
      <c r="AG32" s="607" t="s">
        <v>9601</v>
      </c>
    </row>
    <row r="33" spans="1:33">
      <c r="A33" s="601">
        <v>27</v>
      </c>
      <c r="B33" s="1463"/>
      <c r="C33" s="598" t="s">
        <v>9596</v>
      </c>
      <c r="D33" s="1463"/>
      <c r="E33" s="594" t="s">
        <v>9572</v>
      </c>
      <c r="F33" s="595" t="s">
        <v>9573</v>
      </c>
      <c r="G33" s="596">
        <v>0.11458333333333333</v>
      </c>
      <c r="H33" s="1463"/>
      <c r="I33" s="596">
        <v>0.60763888888888895</v>
      </c>
      <c r="J33" s="595" t="s">
        <v>9573</v>
      </c>
      <c r="K33" s="594" t="s">
        <v>9572</v>
      </c>
      <c r="L33" s="1474"/>
      <c r="M33" s="594" t="s">
        <v>9572</v>
      </c>
      <c r="N33" s="595" t="s">
        <v>9573</v>
      </c>
      <c r="O33" s="596">
        <v>0.11458333333333333</v>
      </c>
      <c r="P33" s="1474"/>
      <c r="Q33" s="596">
        <v>0.2951388888888889</v>
      </c>
      <c r="R33" s="597" t="s">
        <v>9573</v>
      </c>
      <c r="S33" s="596">
        <v>0.71180555555555547</v>
      </c>
      <c r="T33" s="1474"/>
      <c r="U33" s="596">
        <v>0.71180555555555547</v>
      </c>
      <c r="V33" s="595" t="s">
        <v>9573</v>
      </c>
      <c r="W33" s="594" t="s">
        <v>9572</v>
      </c>
      <c r="X33" s="1474"/>
      <c r="Y33" s="598" t="s">
        <v>9597</v>
      </c>
      <c r="Z33" s="596">
        <v>0.10208333333333335</v>
      </c>
      <c r="AA33" s="596">
        <v>0.3611111111111111</v>
      </c>
      <c r="AB33" s="596">
        <v>0.61944444444444446</v>
      </c>
      <c r="AC33" s="596">
        <v>0.87777777777777777</v>
      </c>
      <c r="AE33" s="1460"/>
      <c r="AF33" s="614" t="s">
        <v>9598</v>
      </c>
      <c r="AG33" s="600" t="s">
        <v>9599</v>
      </c>
    </row>
    <row r="34" spans="1:33">
      <c r="A34" s="601">
        <v>28</v>
      </c>
      <c r="B34" s="1463"/>
      <c r="C34" s="595" t="s">
        <v>9571</v>
      </c>
      <c r="D34" s="1463"/>
      <c r="E34" s="594" t="s">
        <v>9572</v>
      </c>
      <c r="F34" s="595" t="s">
        <v>9573</v>
      </c>
      <c r="G34" s="596">
        <v>0.14861111111111111</v>
      </c>
      <c r="H34" s="1463"/>
      <c r="I34" s="596">
        <v>0.64166666666666672</v>
      </c>
      <c r="J34" s="595" t="s">
        <v>9573</v>
      </c>
      <c r="K34" s="594" t="s">
        <v>9572</v>
      </c>
      <c r="L34" s="1474"/>
      <c r="M34" s="594" t="s">
        <v>9572</v>
      </c>
      <c r="N34" s="595" t="s">
        <v>9573</v>
      </c>
      <c r="O34" s="596">
        <v>0.14861111111111111</v>
      </c>
      <c r="P34" s="1474"/>
      <c r="Q34" s="596">
        <v>0.29583333333333334</v>
      </c>
      <c r="R34" s="597" t="s">
        <v>9573</v>
      </c>
      <c r="S34" s="596">
        <v>0.71250000000000002</v>
      </c>
      <c r="T34" s="1474"/>
      <c r="U34" s="596">
        <v>0.71250000000000002</v>
      </c>
      <c r="V34" s="595" t="s">
        <v>9573</v>
      </c>
      <c r="W34" s="594" t="s">
        <v>9572</v>
      </c>
      <c r="X34" s="1474"/>
      <c r="Y34" s="598" t="s">
        <v>9588</v>
      </c>
      <c r="Z34" s="596">
        <v>0.1361111111111111</v>
      </c>
      <c r="AA34" s="596">
        <v>0.39513888888888887</v>
      </c>
      <c r="AB34" s="596">
        <v>0.65347222222222223</v>
      </c>
      <c r="AC34" s="596">
        <v>0.91180555555555554</v>
      </c>
      <c r="AE34" s="1460"/>
      <c r="AF34" s="595"/>
      <c r="AG34" s="602"/>
    </row>
    <row r="35" spans="1:33">
      <c r="A35" s="601">
        <v>29</v>
      </c>
      <c r="B35" s="1463"/>
      <c r="C35" s="595" t="s">
        <v>9571</v>
      </c>
      <c r="D35" s="1463"/>
      <c r="E35" s="594" t="s">
        <v>9572</v>
      </c>
      <c r="F35" s="595" t="s">
        <v>9573</v>
      </c>
      <c r="G35" s="596">
        <v>0.18263888888888891</v>
      </c>
      <c r="H35" s="1463"/>
      <c r="I35" s="596">
        <v>0.67569444444444438</v>
      </c>
      <c r="J35" s="595" t="s">
        <v>9573</v>
      </c>
      <c r="K35" s="594" t="s">
        <v>9572</v>
      </c>
      <c r="L35" s="1474"/>
      <c r="M35" s="594" t="s">
        <v>9572</v>
      </c>
      <c r="N35" s="595" t="s">
        <v>9573</v>
      </c>
      <c r="O35" s="596">
        <v>0.18263888888888891</v>
      </c>
      <c r="P35" s="1474"/>
      <c r="Q35" s="596">
        <v>0.29652777777777778</v>
      </c>
      <c r="R35" s="597" t="s">
        <v>9573</v>
      </c>
      <c r="S35" s="596">
        <v>0.71319444444444446</v>
      </c>
      <c r="T35" s="1474"/>
      <c r="U35" s="596">
        <v>0.71319444444444446</v>
      </c>
      <c r="V35" s="595" t="s">
        <v>9573</v>
      </c>
      <c r="W35" s="594" t="s">
        <v>9572</v>
      </c>
      <c r="X35" s="1474"/>
      <c r="Y35" s="598" t="s">
        <v>9586</v>
      </c>
      <c r="Z35" s="596">
        <v>0.17013888888888887</v>
      </c>
      <c r="AA35" s="596">
        <v>0.4291666666666667</v>
      </c>
      <c r="AB35" s="596">
        <v>0.6875</v>
      </c>
      <c r="AC35" s="596">
        <v>0.9458333333333333</v>
      </c>
      <c r="AE35" s="1460"/>
      <c r="AF35" s="595"/>
      <c r="AG35" s="602"/>
    </row>
    <row r="36" spans="1:33">
      <c r="A36" s="601">
        <v>30</v>
      </c>
      <c r="B36" s="1463"/>
      <c r="C36" s="595" t="s">
        <v>9571</v>
      </c>
      <c r="D36" s="1463"/>
      <c r="E36" s="594" t="s">
        <v>9572</v>
      </c>
      <c r="F36" s="595" t="s">
        <v>9573</v>
      </c>
      <c r="G36" s="596">
        <v>0.21666666666666667</v>
      </c>
      <c r="H36" s="1463"/>
      <c r="I36" s="596">
        <v>0.70972222222222225</v>
      </c>
      <c r="J36" s="595" t="s">
        <v>9573</v>
      </c>
      <c r="K36" s="594" t="s">
        <v>9572</v>
      </c>
      <c r="L36" s="1474"/>
      <c r="M36" s="594" t="s">
        <v>9572</v>
      </c>
      <c r="N36" s="595" t="s">
        <v>9573</v>
      </c>
      <c r="O36" s="596">
        <v>0.21666666666666667</v>
      </c>
      <c r="P36" s="1474"/>
      <c r="Q36" s="596">
        <v>0.29722222222222222</v>
      </c>
      <c r="R36" s="597" t="s">
        <v>9573</v>
      </c>
      <c r="S36" s="596">
        <v>0.71388888888888891</v>
      </c>
      <c r="T36" s="1474"/>
      <c r="U36" s="596">
        <v>0.71388888888888891</v>
      </c>
      <c r="V36" s="595" t="s">
        <v>9573</v>
      </c>
      <c r="W36" s="594" t="s">
        <v>9572</v>
      </c>
      <c r="X36" s="1474"/>
      <c r="Y36" s="598" t="s">
        <v>9586</v>
      </c>
      <c r="Z36" s="596">
        <v>0.20416666666666669</v>
      </c>
      <c r="AA36" s="596">
        <v>0.46319444444444446</v>
      </c>
      <c r="AB36" s="596">
        <v>0.72152777777777777</v>
      </c>
      <c r="AC36" s="596">
        <v>0.97986111111111107</v>
      </c>
      <c r="AE36" s="1460"/>
      <c r="AF36" s="595"/>
      <c r="AG36" s="602"/>
    </row>
    <row r="37" spans="1:33" ht="3.75" customHeight="1">
      <c r="A37" s="615"/>
      <c r="B37" s="1463"/>
      <c r="C37" s="615"/>
      <c r="D37" s="1463"/>
      <c r="E37" s="615"/>
      <c r="F37" s="615"/>
      <c r="G37" s="615"/>
      <c r="H37" s="1463"/>
      <c r="I37" s="615"/>
      <c r="J37" s="615"/>
      <c r="K37" s="615"/>
      <c r="L37" s="1474"/>
      <c r="M37" s="615"/>
      <c r="N37" s="615"/>
      <c r="O37" s="615"/>
      <c r="P37" s="1474"/>
      <c r="Q37" s="615"/>
      <c r="R37" s="615"/>
      <c r="S37" s="615"/>
      <c r="T37" s="1474"/>
      <c r="U37" s="615"/>
      <c r="V37" s="615"/>
      <c r="W37" s="615"/>
      <c r="X37" s="1474"/>
      <c r="Y37" s="615"/>
      <c r="Z37" s="615"/>
      <c r="AA37" s="615"/>
      <c r="AB37" s="615"/>
      <c r="AC37" s="615"/>
      <c r="AD37" s="615"/>
      <c r="AE37" s="1460"/>
      <c r="AF37" s="615"/>
      <c r="AG37" s="615"/>
    </row>
    <row r="38" spans="1:33">
      <c r="A38" s="679"/>
      <c r="B38" s="1463"/>
      <c r="C38" s="593" t="s">
        <v>9571</v>
      </c>
      <c r="D38" s="1463"/>
      <c r="E38" s="594" t="s">
        <v>9572</v>
      </c>
      <c r="F38" s="595" t="s">
        <v>9573</v>
      </c>
      <c r="G38" s="596">
        <v>0.25069444444444444</v>
      </c>
      <c r="H38" s="1463"/>
      <c r="I38" s="596">
        <v>0.74375000000000002</v>
      </c>
      <c r="J38" s="595" t="s">
        <v>9573</v>
      </c>
      <c r="K38" s="594" t="s">
        <v>9572</v>
      </c>
      <c r="L38" s="1474"/>
      <c r="M38" s="594" t="s">
        <v>9572</v>
      </c>
      <c r="N38" s="595" t="s">
        <v>9573</v>
      </c>
      <c r="O38" s="596">
        <v>0.25069444444444444</v>
      </c>
      <c r="P38" s="1474"/>
      <c r="Q38" s="596">
        <v>0.29791666666666666</v>
      </c>
      <c r="R38" s="597" t="s">
        <v>9573</v>
      </c>
      <c r="S38" s="596">
        <v>0.71458333333333324</v>
      </c>
      <c r="T38" s="1474"/>
      <c r="U38" s="596">
        <v>0.71458333333333324</v>
      </c>
      <c r="V38" s="595" t="s">
        <v>9573</v>
      </c>
      <c r="W38" s="594" t="s">
        <v>9572</v>
      </c>
      <c r="X38" s="1474"/>
      <c r="Y38" s="598" t="s">
        <v>9574</v>
      </c>
      <c r="Z38" s="596">
        <v>0.23819444444444446</v>
      </c>
      <c r="AA38" s="596">
        <v>0.49722222222222223</v>
      </c>
      <c r="AB38" s="596">
        <v>0.98333333333333339</v>
      </c>
      <c r="AE38" s="1460"/>
      <c r="AF38" s="599" t="s">
        <v>1796</v>
      </c>
      <c r="AG38" s="600" t="s">
        <v>9602</v>
      </c>
    </row>
    <row r="39" spans="1:33" ht="3.75" customHeight="1">
      <c r="A39" s="616"/>
      <c r="B39" s="1463"/>
      <c r="C39" s="616"/>
      <c r="D39" s="1463"/>
      <c r="E39" s="616"/>
      <c r="F39" s="616"/>
      <c r="G39" s="616"/>
      <c r="H39" s="1463"/>
      <c r="I39" s="616"/>
      <c r="J39" s="616"/>
      <c r="K39" s="616"/>
      <c r="L39" s="1474"/>
      <c r="M39" s="616"/>
      <c r="N39" s="616"/>
      <c r="O39" s="616"/>
      <c r="P39" s="1474"/>
      <c r="Q39" s="616"/>
      <c r="R39" s="616"/>
      <c r="S39" s="616"/>
      <c r="T39" s="1474"/>
      <c r="U39" s="616"/>
      <c r="V39" s="616"/>
      <c r="W39" s="616"/>
      <c r="X39" s="1474"/>
      <c r="Y39" s="616"/>
      <c r="Z39" s="616"/>
      <c r="AA39" s="616"/>
      <c r="AB39" s="616"/>
      <c r="AC39" s="616"/>
      <c r="AD39" s="616"/>
      <c r="AE39" s="1460"/>
      <c r="AF39" s="616"/>
      <c r="AG39" s="616"/>
    </row>
    <row r="40" spans="1:33">
      <c r="A40" s="598"/>
      <c r="B40" s="598"/>
    </row>
    <row r="41" spans="1:33">
      <c r="A41" s="598"/>
      <c r="B41" s="598"/>
    </row>
    <row r="42" spans="1:33">
      <c r="A42" s="598"/>
      <c r="B42" s="598"/>
    </row>
    <row r="43" spans="1:33">
      <c r="A43" s="598"/>
      <c r="B43" s="598"/>
    </row>
    <row r="44" spans="1:33">
      <c r="A44" s="598"/>
      <c r="B44" s="598"/>
    </row>
    <row r="45" spans="1:33">
      <c r="A45" s="598"/>
      <c r="B45" s="598"/>
    </row>
    <row r="46" spans="1:33">
      <c r="A46" s="598"/>
      <c r="B46" s="598"/>
    </row>
    <row r="47" spans="1:33">
      <c r="A47" s="598"/>
      <c r="B47" s="598"/>
    </row>
    <row r="48" spans="1:33">
      <c r="A48" s="598"/>
      <c r="B48" s="598"/>
    </row>
    <row r="49" spans="1:33">
      <c r="A49" s="598"/>
      <c r="B49" s="598"/>
    </row>
    <row r="50" spans="1:33">
      <c r="A50" s="598"/>
      <c r="B50" s="598"/>
    </row>
    <row r="51" spans="1:33">
      <c r="A51" s="598"/>
      <c r="B51" s="598"/>
    </row>
    <row r="52" spans="1:33" s="580" customFormat="1" ht="23.25">
      <c r="A52" s="1456" t="s">
        <v>9603</v>
      </c>
      <c r="B52" s="1456"/>
      <c r="C52" s="1456"/>
      <c r="D52" s="1456"/>
      <c r="E52" s="1456"/>
      <c r="F52" s="1456"/>
      <c r="G52" s="1456"/>
      <c r="H52" s="1456"/>
      <c r="I52" s="1456"/>
      <c r="J52" s="1456"/>
      <c r="K52" s="1456"/>
      <c r="L52" s="1456"/>
      <c r="M52" s="1456"/>
      <c r="N52" s="1456"/>
      <c r="O52" s="1456"/>
      <c r="P52" s="1456"/>
      <c r="Q52" s="1456"/>
      <c r="R52" s="1456"/>
      <c r="S52" s="1456"/>
      <c r="T52" s="1456"/>
      <c r="U52" s="1456"/>
      <c r="V52" s="1456"/>
      <c r="W52" s="1456"/>
      <c r="X52" s="1456"/>
      <c r="Y52" s="1456"/>
      <c r="Z52" s="1456"/>
      <c r="AA52" s="1456"/>
      <c r="AB52" s="1456"/>
      <c r="AC52" s="1456"/>
      <c r="AD52" s="1456"/>
      <c r="AE52" s="1456"/>
      <c r="AF52" s="1456"/>
      <c r="AG52" s="1456"/>
    </row>
    <row r="53" spans="1:33" s="581" customFormat="1" ht="12.75">
      <c r="A53" s="1457" t="s">
        <v>9556</v>
      </c>
      <c r="B53" s="1458" t="s">
        <v>9557</v>
      </c>
      <c r="C53" s="1458"/>
      <c r="D53" s="1458"/>
      <c r="E53" s="1458"/>
      <c r="F53" s="1458"/>
      <c r="G53" s="1458"/>
      <c r="H53" s="1458"/>
      <c r="I53" s="1458"/>
      <c r="J53" s="1458"/>
      <c r="K53" s="1458"/>
      <c r="L53" s="1459" t="s">
        <v>9558</v>
      </c>
      <c r="M53" s="1459"/>
      <c r="N53" s="1459"/>
      <c r="O53" s="1459"/>
      <c r="P53" s="1459"/>
      <c r="Q53" s="1459"/>
      <c r="R53" s="1459"/>
      <c r="S53" s="1459"/>
      <c r="T53" s="1459"/>
      <c r="U53" s="1459"/>
      <c r="V53" s="1459"/>
      <c r="W53" s="1459"/>
      <c r="X53" s="1459"/>
      <c r="Y53" s="1460" t="s">
        <v>9559</v>
      </c>
      <c r="Z53" s="1460"/>
      <c r="AA53" s="1460"/>
      <c r="AB53" s="1460"/>
      <c r="AC53" s="1460"/>
      <c r="AD53" s="1460"/>
      <c r="AE53" s="1460"/>
      <c r="AF53" s="1467" t="s">
        <v>9560</v>
      </c>
      <c r="AG53" s="1467"/>
    </row>
    <row r="54" spans="1:33" s="581" customFormat="1" ht="12.75">
      <c r="A54" s="1457"/>
      <c r="B54" s="1458"/>
      <c r="C54" s="1458"/>
      <c r="D54" s="1458"/>
      <c r="E54" s="1458"/>
      <c r="F54" s="1458"/>
      <c r="G54" s="1458"/>
      <c r="H54" s="1458"/>
      <c r="I54" s="1458"/>
      <c r="J54" s="1458"/>
      <c r="K54" s="1458"/>
      <c r="L54" s="1452"/>
      <c r="M54" s="618"/>
      <c r="N54" s="619"/>
      <c r="O54" s="618"/>
      <c r="P54" s="1452"/>
      <c r="Q54" s="1453" t="s">
        <v>9561</v>
      </c>
      <c r="R54" s="1453"/>
      <c r="S54" s="1453"/>
      <c r="T54" s="1452"/>
      <c r="U54" s="618"/>
      <c r="V54" s="619"/>
      <c r="W54" s="618"/>
      <c r="X54" s="1452"/>
      <c r="Y54" s="1460"/>
      <c r="Z54" s="1460"/>
      <c r="AA54" s="1460"/>
      <c r="AB54" s="1460"/>
      <c r="AC54" s="1460"/>
      <c r="AD54" s="1460"/>
      <c r="AE54" s="1460"/>
      <c r="AF54" s="1467"/>
      <c r="AG54" s="1467"/>
    </row>
    <row r="55" spans="1:33" s="591" customFormat="1" ht="11.25" customHeight="1">
      <c r="A55" s="1457"/>
      <c r="B55" s="620"/>
      <c r="C55" s="621" t="s">
        <v>9562</v>
      </c>
      <c r="D55" s="1454"/>
      <c r="E55" s="622" t="s">
        <v>9563</v>
      </c>
      <c r="F55" s="621"/>
      <c r="G55" s="622" t="s">
        <v>9564</v>
      </c>
      <c r="H55" s="1454"/>
      <c r="I55" s="622" t="s">
        <v>9563</v>
      </c>
      <c r="J55" s="621"/>
      <c r="K55" s="622" t="s">
        <v>9564</v>
      </c>
      <c r="L55" s="1452"/>
      <c r="M55" s="1451" t="s">
        <v>9565</v>
      </c>
      <c r="N55" s="1451"/>
      <c r="O55" s="1451"/>
      <c r="P55" s="1452"/>
      <c r="Q55" s="623" t="s">
        <v>9563</v>
      </c>
      <c r="R55" s="624"/>
      <c r="S55" s="623" t="s">
        <v>9564</v>
      </c>
      <c r="T55" s="1452"/>
      <c r="U55" s="1451" t="s">
        <v>9565</v>
      </c>
      <c r="V55" s="1451"/>
      <c r="W55" s="1451"/>
      <c r="X55" s="1452"/>
      <c r="Y55" s="625" t="s">
        <v>9566</v>
      </c>
      <c r="Z55" s="626" t="s">
        <v>9567</v>
      </c>
      <c r="AA55" s="626" t="s">
        <v>9568</v>
      </c>
      <c r="AB55" s="626" t="s">
        <v>9567</v>
      </c>
      <c r="AC55" s="626" t="s">
        <v>9568</v>
      </c>
      <c r="AD55" s="588" t="s">
        <v>9567</v>
      </c>
      <c r="AE55" s="1473"/>
      <c r="AF55" s="589" t="s">
        <v>9569</v>
      </c>
      <c r="AG55" s="590" t="s">
        <v>9570</v>
      </c>
    </row>
    <row r="56" spans="1:33" ht="11.25" customHeight="1">
      <c r="A56" s="601">
        <v>1</v>
      </c>
      <c r="B56" s="620"/>
      <c r="C56" s="598" t="s">
        <v>9578</v>
      </c>
      <c r="D56" s="1454"/>
      <c r="E56" s="594" t="s">
        <v>9572</v>
      </c>
      <c r="F56" s="595" t="s">
        <v>9573</v>
      </c>
      <c r="G56" s="596">
        <v>0.28472222222222221</v>
      </c>
      <c r="H56" s="1454"/>
      <c r="I56" s="596">
        <v>0.77777777777777779</v>
      </c>
      <c r="J56" s="595" t="s">
        <v>9573</v>
      </c>
      <c r="K56" s="594" t="s">
        <v>9572</v>
      </c>
      <c r="L56" s="1452"/>
      <c r="M56" s="594" t="s">
        <v>9572</v>
      </c>
      <c r="N56" s="603" t="s">
        <v>9573</v>
      </c>
      <c r="O56" s="604">
        <v>0.28472222222222221</v>
      </c>
      <c r="P56" s="1452"/>
      <c r="Q56" s="596">
        <v>0.2986111111111111</v>
      </c>
      <c r="R56" s="597" t="s">
        <v>9573</v>
      </c>
      <c r="S56" s="596">
        <v>0.71527777777777779</v>
      </c>
      <c r="T56" s="1452"/>
      <c r="U56" s="604">
        <v>0.77777777777777779</v>
      </c>
      <c r="V56" s="603" t="s">
        <v>9573</v>
      </c>
      <c r="W56" s="594" t="s">
        <v>9572</v>
      </c>
      <c r="X56" s="1452"/>
      <c r="Y56" s="598" t="s">
        <v>9577</v>
      </c>
      <c r="AA56" s="596">
        <v>1.3888888888888888E-2</v>
      </c>
      <c r="AB56" s="596">
        <v>0.2722222222222222</v>
      </c>
      <c r="AC56" s="596">
        <v>0.53125</v>
      </c>
      <c r="AD56" s="596">
        <v>0.7895833333333333</v>
      </c>
      <c r="AE56" s="1473"/>
      <c r="AF56" s="595"/>
      <c r="AG56" s="602"/>
    </row>
    <row r="57" spans="1:33" ht="11.25" customHeight="1">
      <c r="A57" s="601">
        <v>2</v>
      </c>
      <c r="B57" s="620"/>
      <c r="C57" s="598" t="s">
        <v>9578</v>
      </c>
      <c r="D57" s="1454"/>
      <c r="E57" s="594" t="s">
        <v>9572</v>
      </c>
      <c r="F57" s="595" t="s">
        <v>9573</v>
      </c>
      <c r="G57" s="596">
        <v>0.31875000000000003</v>
      </c>
      <c r="H57" s="1454"/>
      <c r="I57" s="596">
        <v>0.8125</v>
      </c>
      <c r="J57" s="595" t="s">
        <v>9573</v>
      </c>
      <c r="K57" s="594" t="s">
        <v>9572</v>
      </c>
      <c r="L57" s="1452"/>
      <c r="M57" s="594" t="s">
        <v>9572</v>
      </c>
      <c r="N57" s="603" t="s">
        <v>9573</v>
      </c>
      <c r="O57" s="604">
        <v>0.29930555555555555</v>
      </c>
      <c r="P57" s="1452"/>
      <c r="Q57" s="596">
        <v>0.29930555555555555</v>
      </c>
      <c r="R57" s="597" t="s">
        <v>9573</v>
      </c>
      <c r="S57" s="596">
        <v>0.71597222222222223</v>
      </c>
      <c r="T57" s="1452"/>
      <c r="U57" s="604">
        <v>0.8125</v>
      </c>
      <c r="V57" s="603" t="s">
        <v>9573</v>
      </c>
      <c r="W57" s="594" t="s">
        <v>9572</v>
      </c>
      <c r="X57" s="1452"/>
      <c r="Y57" s="598" t="s">
        <v>9579</v>
      </c>
      <c r="AA57" s="596">
        <v>4.7916666666666663E-2</v>
      </c>
      <c r="AB57" s="596">
        <v>0.30624999999999997</v>
      </c>
      <c r="AC57" s="596">
        <v>0.56527777777777777</v>
      </c>
      <c r="AD57" s="596">
        <v>0.82361111111111107</v>
      </c>
      <c r="AE57" s="1473"/>
      <c r="AF57" s="595"/>
      <c r="AG57" s="602"/>
    </row>
    <row r="58" spans="1:33" ht="11.25" customHeight="1">
      <c r="A58" s="601">
        <v>3</v>
      </c>
      <c r="B58" s="620"/>
      <c r="C58" s="598" t="s">
        <v>9578</v>
      </c>
      <c r="D58" s="1454"/>
      <c r="E58" s="594" t="s">
        <v>9572</v>
      </c>
      <c r="F58" s="595" t="s">
        <v>9573</v>
      </c>
      <c r="G58" s="596">
        <v>0.3527777777777778</v>
      </c>
      <c r="H58" s="1454"/>
      <c r="I58" s="596">
        <v>0.84652777777777777</v>
      </c>
      <c r="J58" s="595" t="s">
        <v>9573</v>
      </c>
      <c r="K58" s="594" t="s">
        <v>9572</v>
      </c>
      <c r="L58" s="1452"/>
      <c r="M58" s="594" t="s">
        <v>9572</v>
      </c>
      <c r="N58" s="603" t="s">
        <v>9573</v>
      </c>
      <c r="O58" s="604">
        <v>0.3</v>
      </c>
      <c r="P58" s="1452"/>
      <c r="Q58" s="596">
        <v>0.3</v>
      </c>
      <c r="R58" s="597" t="s">
        <v>9573</v>
      </c>
      <c r="S58" s="596">
        <v>0.71666666666666667</v>
      </c>
      <c r="T58" s="1452"/>
      <c r="U58" s="604">
        <v>0.84652777777777777</v>
      </c>
      <c r="V58" s="603" t="s">
        <v>9573</v>
      </c>
      <c r="W58" s="594" t="s">
        <v>9572</v>
      </c>
      <c r="X58" s="1452"/>
      <c r="Y58" s="598" t="s">
        <v>9577</v>
      </c>
      <c r="AA58" s="596">
        <v>8.2638888888888887E-2</v>
      </c>
      <c r="AB58" s="596">
        <v>0.34097222222222223</v>
      </c>
      <c r="AC58" s="596">
        <v>0.59930555555555554</v>
      </c>
      <c r="AD58" s="596">
        <v>0.85763888888888884</v>
      </c>
      <c r="AE58" s="1473"/>
      <c r="AF58" s="595"/>
      <c r="AG58" s="602"/>
    </row>
    <row r="59" spans="1:33" ht="11.25" customHeight="1">
      <c r="A59" s="601">
        <v>4</v>
      </c>
      <c r="B59" s="620"/>
      <c r="C59" s="598" t="s">
        <v>9581</v>
      </c>
      <c r="D59" s="1454"/>
      <c r="E59" s="594" t="s">
        <v>9572</v>
      </c>
      <c r="F59" s="595" t="s">
        <v>9573</v>
      </c>
      <c r="G59" s="596">
        <v>0.38680555555555557</v>
      </c>
      <c r="H59" s="1454"/>
      <c r="I59" s="596">
        <v>0.88055555555555554</v>
      </c>
      <c r="J59" s="595" t="s">
        <v>9573</v>
      </c>
      <c r="K59" s="594" t="s">
        <v>9572</v>
      </c>
      <c r="L59" s="1452"/>
      <c r="M59" s="594" t="s">
        <v>9572</v>
      </c>
      <c r="N59" s="605" t="s">
        <v>9573</v>
      </c>
      <c r="O59" s="606">
        <v>0.30069444444444443</v>
      </c>
      <c r="P59" s="1452"/>
      <c r="Q59" s="596">
        <v>0.30069444444444443</v>
      </c>
      <c r="R59" s="597" t="s">
        <v>9573</v>
      </c>
      <c r="S59" s="596">
        <v>0.71736111111111101</v>
      </c>
      <c r="T59" s="1452"/>
      <c r="U59" s="606">
        <v>0.88055555555555554</v>
      </c>
      <c r="V59" s="605" t="s">
        <v>9573</v>
      </c>
      <c r="W59" s="594" t="s">
        <v>9572</v>
      </c>
      <c r="X59" s="1452"/>
      <c r="Y59" s="598" t="s">
        <v>9585</v>
      </c>
      <c r="AA59" s="596">
        <v>0.11666666666666665</v>
      </c>
      <c r="AB59" s="596">
        <v>0.375</v>
      </c>
      <c r="AC59" s="596">
        <v>0.6333333333333333</v>
      </c>
      <c r="AD59" s="596">
        <v>0.89166666666666661</v>
      </c>
      <c r="AE59" s="1473"/>
      <c r="AF59" s="593" t="s">
        <v>9583</v>
      </c>
      <c r="AG59" s="607" t="s">
        <v>9584</v>
      </c>
    </row>
    <row r="60" spans="1:33" ht="11.25" customHeight="1">
      <c r="A60" s="601">
        <v>5</v>
      </c>
      <c r="B60" s="620"/>
      <c r="C60" s="598" t="s">
        <v>9581</v>
      </c>
      <c r="D60" s="1454"/>
      <c r="E60" s="594" t="s">
        <v>9572</v>
      </c>
      <c r="F60" s="595" t="s">
        <v>9573</v>
      </c>
      <c r="G60" s="596">
        <v>0.42152777777777778</v>
      </c>
      <c r="H60" s="1454"/>
      <c r="I60" s="596">
        <v>0.9145833333333333</v>
      </c>
      <c r="J60" s="595" t="s">
        <v>9573</v>
      </c>
      <c r="K60" s="594" t="s">
        <v>9572</v>
      </c>
      <c r="L60" s="1452"/>
      <c r="M60" s="594" t="s">
        <v>9572</v>
      </c>
      <c r="N60" s="605" t="s">
        <v>9573</v>
      </c>
      <c r="O60" s="606">
        <v>0.30138888888888887</v>
      </c>
      <c r="P60" s="1452"/>
      <c r="Q60" s="596">
        <v>0.30138888888888887</v>
      </c>
      <c r="R60" s="597" t="s">
        <v>9573</v>
      </c>
      <c r="S60" s="596">
        <v>0.71805555555555556</v>
      </c>
      <c r="T60" s="1452"/>
      <c r="U60" s="606">
        <v>0.9145833333333333</v>
      </c>
      <c r="V60" s="605" t="s">
        <v>9573</v>
      </c>
      <c r="W60" s="594" t="s">
        <v>9572</v>
      </c>
      <c r="X60" s="1452"/>
      <c r="Y60" s="598" t="s">
        <v>9586</v>
      </c>
      <c r="AA60" s="596">
        <v>0.15069444444444444</v>
      </c>
      <c r="AB60" s="596">
        <v>0.40902777777777777</v>
      </c>
      <c r="AC60" s="596">
        <v>0.66805555555555562</v>
      </c>
      <c r="AD60" s="596">
        <v>0.92638888888888893</v>
      </c>
      <c r="AE60" s="1473"/>
      <c r="AF60" s="595"/>
      <c r="AG60" s="627"/>
    </row>
    <row r="61" spans="1:33" ht="11.25" customHeight="1">
      <c r="A61" s="601">
        <v>6</v>
      </c>
      <c r="B61" s="620"/>
      <c r="C61" s="598" t="s">
        <v>9581</v>
      </c>
      <c r="D61" s="1454"/>
      <c r="E61" s="594" t="s">
        <v>9572</v>
      </c>
      <c r="F61" s="595" t="s">
        <v>9573</v>
      </c>
      <c r="G61" s="596">
        <v>0.45555555555555555</v>
      </c>
      <c r="H61" s="1454"/>
      <c r="I61" s="596">
        <v>0.94861111111111107</v>
      </c>
      <c r="J61" s="595" t="s">
        <v>9573</v>
      </c>
      <c r="K61" s="594" t="s">
        <v>9572</v>
      </c>
      <c r="L61" s="1452"/>
      <c r="M61" s="594" t="s">
        <v>9572</v>
      </c>
      <c r="N61" s="605" t="s">
        <v>9573</v>
      </c>
      <c r="O61" s="606">
        <v>0.30208333333333331</v>
      </c>
      <c r="P61" s="1452"/>
      <c r="Q61" s="596">
        <v>0.30208333333333331</v>
      </c>
      <c r="R61" s="597" t="s">
        <v>9573</v>
      </c>
      <c r="S61" s="596">
        <v>0.71875</v>
      </c>
      <c r="T61" s="1452"/>
      <c r="U61" s="606">
        <v>0.94861111111111107</v>
      </c>
      <c r="V61" s="605" t="s">
        <v>9573</v>
      </c>
      <c r="W61" s="594" t="s">
        <v>9572</v>
      </c>
      <c r="X61" s="1452"/>
      <c r="Y61" s="598" t="s">
        <v>9586</v>
      </c>
      <c r="AA61" s="596">
        <v>0.18472222222222223</v>
      </c>
      <c r="AB61" s="596">
        <v>0.44305555555555554</v>
      </c>
      <c r="AC61" s="596">
        <v>0.70208333333333339</v>
      </c>
      <c r="AD61" s="596">
        <v>0.9604166666666667</v>
      </c>
      <c r="AE61" s="1473"/>
      <c r="AF61" s="595"/>
      <c r="AG61" s="602"/>
    </row>
    <row r="62" spans="1:33" ht="11.25" customHeight="1">
      <c r="A62" s="601">
        <v>7</v>
      </c>
      <c r="B62" s="620"/>
      <c r="C62" s="598" t="s">
        <v>9581</v>
      </c>
      <c r="D62" s="1454"/>
      <c r="E62" s="594" t="s">
        <v>9572</v>
      </c>
      <c r="F62" s="595" t="s">
        <v>9573</v>
      </c>
      <c r="G62" s="596">
        <v>0.48958333333333331</v>
      </c>
      <c r="H62" s="1454"/>
      <c r="I62" s="596">
        <v>0.98263888888888884</v>
      </c>
      <c r="J62" s="595" t="s">
        <v>9573</v>
      </c>
      <c r="K62" s="594" t="s">
        <v>9572</v>
      </c>
      <c r="L62" s="1452"/>
      <c r="M62" s="594" t="s">
        <v>9572</v>
      </c>
      <c r="N62" s="605" t="s">
        <v>9573</v>
      </c>
      <c r="O62" s="606">
        <v>0.30277777777777776</v>
      </c>
      <c r="P62" s="1452"/>
      <c r="Q62" s="596">
        <v>0.30277777777777776</v>
      </c>
      <c r="R62" s="597" t="s">
        <v>9573</v>
      </c>
      <c r="S62" s="596">
        <v>0.71944444444444444</v>
      </c>
      <c r="T62" s="1452"/>
      <c r="U62" s="606">
        <v>0.98263888888888884</v>
      </c>
      <c r="V62" s="605" t="s">
        <v>9573</v>
      </c>
      <c r="W62" s="594" t="s">
        <v>9572</v>
      </c>
      <c r="X62" s="1452"/>
      <c r="Y62" s="598" t="s">
        <v>9588</v>
      </c>
      <c r="AA62" s="596">
        <v>0.21875</v>
      </c>
      <c r="AB62" s="596">
        <v>0.4770833333333333</v>
      </c>
      <c r="AC62" s="596">
        <v>0.73611111111111116</v>
      </c>
      <c r="AD62" s="596">
        <v>0.99444444444444446</v>
      </c>
      <c r="AE62" s="1473"/>
      <c r="AF62" s="595"/>
      <c r="AG62" s="602"/>
    </row>
    <row r="63" spans="1:33" ht="11.25" customHeight="1">
      <c r="A63" s="592">
        <v>8</v>
      </c>
      <c r="B63" s="620"/>
      <c r="C63" s="599" t="s">
        <v>9587</v>
      </c>
      <c r="D63" s="1454"/>
      <c r="E63" s="594" t="s">
        <v>9572</v>
      </c>
      <c r="F63" s="595" t="s">
        <v>9573</v>
      </c>
      <c r="G63" s="596">
        <v>0.52361111111111114</v>
      </c>
      <c r="H63" s="1454"/>
      <c r="I63" s="597"/>
      <c r="J63" s="595"/>
      <c r="K63" s="597"/>
      <c r="L63" s="1452"/>
      <c r="M63" s="613"/>
      <c r="N63" s="612"/>
      <c r="O63" s="611"/>
      <c r="P63" s="1452"/>
      <c r="Q63" s="596">
        <v>0.3034722222222222</v>
      </c>
      <c r="R63" s="597" t="s">
        <v>9573</v>
      </c>
      <c r="S63" s="596">
        <v>0.72013888888888899</v>
      </c>
      <c r="T63" s="1452"/>
      <c r="U63" s="613"/>
      <c r="V63" s="612"/>
      <c r="W63" s="613"/>
      <c r="X63" s="1452"/>
      <c r="Y63" s="598" t="s">
        <v>9591</v>
      </c>
      <c r="AA63" s="596">
        <v>0.25277777777777777</v>
      </c>
      <c r="AB63" s="596">
        <v>0.51111111111111118</v>
      </c>
      <c r="AC63" s="596">
        <v>0.77013888888888893</v>
      </c>
      <c r="AE63" s="1473"/>
      <c r="AF63" s="599" t="s">
        <v>9604</v>
      </c>
      <c r="AG63" s="600" t="s">
        <v>9605</v>
      </c>
    </row>
    <row r="64" spans="1:33" ht="11.25" customHeight="1">
      <c r="A64" s="592">
        <v>9</v>
      </c>
      <c r="B64" s="620"/>
      <c r="C64" s="599" t="s">
        <v>9587</v>
      </c>
      <c r="D64" s="1454"/>
      <c r="E64" s="596">
        <v>1.6666666666666666E-2</v>
      </c>
      <c r="F64" s="595" t="s">
        <v>9573</v>
      </c>
      <c r="G64" s="596">
        <v>0.55763888888888891</v>
      </c>
      <c r="H64" s="1454"/>
      <c r="I64" s="597"/>
      <c r="J64" s="595"/>
      <c r="K64" s="597"/>
      <c r="L64" s="1452"/>
      <c r="M64" s="611"/>
      <c r="N64" s="612"/>
      <c r="O64" s="611"/>
      <c r="P64" s="1452"/>
      <c r="Q64" s="596">
        <v>0.30416666666666664</v>
      </c>
      <c r="R64" s="597" t="s">
        <v>9573</v>
      </c>
      <c r="S64" s="596">
        <v>0.72083333333333333</v>
      </c>
      <c r="T64" s="1452"/>
      <c r="U64" s="613"/>
      <c r="V64" s="612"/>
      <c r="W64" s="613"/>
      <c r="X64" s="1452"/>
      <c r="Y64" s="598" t="s">
        <v>9606</v>
      </c>
      <c r="Z64" s="596">
        <v>2.8472222222222222E-2</v>
      </c>
      <c r="AA64" s="596">
        <v>0.28680555555555554</v>
      </c>
      <c r="AB64" s="596">
        <v>0.53263888888888888</v>
      </c>
      <c r="AC64" s="596">
        <v>0.77847222222222223</v>
      </c>
      <c r="AE64" s="1473"/>
      <c r="AF64" s="599" t="s">
        <v>9604</v>
      </c>
      <c r="AG64" s="600" t="s">
        <v>9605</v>
      </c>
    </row>
    <row r="65" spans="1:33" ht="11.25" customHeight="1">
      <c r="A65" s="592">
        <v>10</v>
      </c>
      <c r="B65" s="620"/>
      <c r="C65" s="599" t="s">
        <v>9587</v>
      </c>
      <c r="D65" s="1454"/>
      <c r="E65" s="596">
        <v>5.0694444444444452E-2</v>
      </c>
      <c r="F65" s="595" t="s">
        <v>9573</v>
      </c>
      <c r="G65" s="596">
        <v>0.59166666666666667</v>
      </c>
      <c r="H65" s="1454"/>
      <c r="I65" s="597"/>
      <c r="J65" s="595"/>
      <c r="K65" s="597"/>
      <c r="L65" s="1452"/>
      <c r="M65" s="611"/>
      <c r="N65" s="612"/>
      <c r="O65" s="611"/>
      <c r="P65" s="1452"/>
      <c r="Q65" s="596">
        <v>0.30486111111111108</v>
      </c>
      <c r="R65" s="597" t="s">
        <v>9573</v>
      </c>
      <c r="S65" s="596">
        <v>0.72152777777777777</v>
      </c>
      <c r="T65" s="1452"/>
      <c r="U65" s="613"/>
      <c r="V65" s="612"/>
      <c r="W65" s="613"/>
      <c r="X65" s="1452"/>
      <c r="Y65" s="598" t="s">
        <v>9591</v>
      </c>
      <c r="Z65" s="596">
        <v>4.9305555555555554E-2</v>
      </c>
      <c r="AA65" s="596">
        <v>0.32083333333333336</v>
      </c>
      <c r="AB65" s="596">
        <v>0.57916666666666672</v>
      </c>
      <c r="AC65" s="596">
        <v>0.83819444444444446</v>
      </c>
      <c r="AE65" s="1473"/>
      <c r="AF65" s="599" t="s">
        <v>9604</v>
      </c>
      <c r="AG65" s="600" t="s">
        <v>9605</v>
      </c>
    </row>
    <row r="66" spans="1:33" ht="3.75" customHeight="1">
      <c r="A66" s="610"/>
      <c r="B66" s="620"/>
      <c r="C66" s="610"/>
      <c r="D66" s="1454"/>
      <c r="E66" s="610"/>
      <c r="F66" s="610"/>
      <c r="G66" s="610"/>
      <c r="H66" s="1454"/>
      <c r="I66" s="610"/>
      <c r="J66" s="610"/>
      <c r="K66" s="610"/>
      <c r="L66" s="1452"/>
      <c r="M66" s="610"/>
      <c r="N66" s="610"/>
      <c r="O66" s="610"/>
      <c r="P66" s="1452"/>
      <c r="Q66" s="610"/>
      <c r="R66" s="610"/>
      <c r="S66" s="610"/>
      <c r="T66" s="1452"/>
      <c r="U66" s="610"/>
      <c r="V66" s="610"/>
      <c r="W66" s="610"/>
      <c r="X66" s="1452"/>
      <c r="Y66" s="610"/>
      <c r="Z66" s="610"/>
      <c r="AA66" s="610"/>
      <c r="AB66" s="610"/>
      <c r="AC66" s="610"/>
      <c r="AD66" s="610"/>
      <c r="AE66" s="1473"/>
      <c r="AF66" s="610"/>
      <c r="AG66" s="610"/>
    </row>
    <row r="67" spans="1:33">
      <c r="A67" s="601">
        <v>11</v>
      </c>
      <c r="B67" s="620"/>
      <c r="C67" s="598" t="s">
        <v>9592</v>
      </c>
      <c r="D67" s="1454"/>
      <c r="E67" s="596">
        <v>8.4722222222222213E-2</v>
      </c>
      <c r="F67" s="595" t="s">
        <v>9573</v>
      </c>
      <c r="G67" s="596">
        <v>0.62569444444444444</v>
      </c>
      <c r="H67" s="1454"/>
      <c r="I67" s="597"/>
      <c r="J67" s="595"/>
      <c r="K67" s="597"/>
      <c r="L67" s="1452"/>
      <c r="M67" s="606">
        <v>8.4722222222222213E-2</v>
      </c>
      <c r="N67" s="605" t="s">
        <v>9573</v>
      </c>
      <c r="O67" s="606">
        <v>0.30555555555555552</v>
      </c>
      <c r="P67" s="1452"/>
      <c r="Q67" s="596">
        <v>0.30555555555555552</v>
      </c>
      <c r="R67" s="597" t="s">
        <v>9573</v>
      </c>
      <c r="S67" s="596">
        <v>0.72222222222222221</v>
      </c>
      <c r="T67" s="1452"/>
      <c r="U67" s="608"/>
      <c r="V67" s="609"/>
      <c r="W67" s="608"/>
      <c r="X67" s="1452"/>
      <c r="Y67" s="598" t="s">
        <v>9597</v>
      </c>
      <c r="Z67" s="596">
        <v>9.6527777777777768E-2</v>
      </c>
      <c r="AA67" s="596">
        <v>0.35486111111111113</v>
      </c>
      <c r="AB67" s="596">
        <v>0.62152777777777779</v>
      </c>
      <c r="AC67" s="596">
        <v>0.88888888888888884</v>
      </c>
      <c r="AE67" s="1473"/>
      <c r="AF67" s="595"/>
      <c r="AG67" s="602"/>
    </row>
    <row r="68" spans="1:33">
      <c r="A68" s="601">
        <v>12</v>
      </c>
      <c r="B68" s="620"/>
      <c r="C68" s="598" t="s">
        <v>9592</v>
      </c>
      <c r="D68" s="1454"/>
      <c r="E68" s="596">
        <v>0.11875000000000001</v>
      </c>
      <c r="F68" s="595" t="s">
        <v>9573</v>
      </c>
      <c r="G68" s="596">
        <v>0.65972222222222221</v>
      </c>
      <c r="H68" s="1454"/>
      <c r="I68" s="597"/>
      <c r="J68" s="595"/>
      <c r="K68" s="597"/>
      <c r="L68" s="1452"/>
      <c r="M68" s="606">
        <v>0.11875000000000001</v>
      </c>
      <c r="N68" s="605" t="s">
        <v>9573</v>
      </c>
      <c r="O68" s="606">
        <v>0.30624999999999997</v>
      </c>
      <c r="P68" s="1452"/>
      <c r="Q68" s="596">
        <v>0.30624999999999997</v>
      </c>
      <c r="R68" s="597" t="s">
        <v>9573</v>
      </c>
      <c r="S68" s="596">
        <v>0.72291666666666676</v>
      </c>
      <c r="T68" s="1452"/>
      <c r="U68" s="608"/>
      <c r="V68" s="609"/>
      <c r="W68" s="608"/>
      <c r="X68" s="1452"/>
      <c r="Y68" s="598" t="s">
        <v>9586</v>
      </c>
      <c r="Z68" s="596">
        <v>0.1388888888888889</v>
      </c>
      <c r="AA68" s="596">
        <v>0.3888888888888889</v>
      </c>
      <c r="AB68" s="596">
        <v>0.65625</v>
      </c>
      <c r="AC68" s="596">
        <v>0.92361111111111116</v>
      </c>
      <c r="AE68" s="1473"/>
      <c r="AF68" s="595"/>
      <c r="AG68" s="602"/>
    </row>
    <row r="69" spans="1:33">
      <c r="A69" s="601">
        <v>13</v>
      </c>
      <c r="B69" s="620"/>
      <c r="C69" s="598" t="s">
        <v>9592</v>
      </c>
      <c r="D69" s="1454"/>
      <c r="E69" s="596">
        <v>0.15277777777777776</v>
      </c>
      <c r="F69" s="595" t="s">
        <v>9573</v>
      </c>
      <c r="G69" s="596">
        <v>0.69374999999999998</v>
      </c>
      <c r="H69" s="1454"/>
      <c r="I69" s="597"/>
      <c r="J69" s="595"/>
      <c r="K69" s="597"/>
      <c r="L69" s="1452"/>
      <c r="M69" s="606">
        <v>0.15277777777777776</v>
      </c>
      <c r="N69" s="605" t="s">
        <v>9573</v>
      </c>
      <c r="O69" s="606">
        <v>0.30694444444444441</v>
      </c>
      <c r="P69" s="1452"/>
      <c r="Q69" s="596">
        <v>0.30694444444444441</v>
      </c>
      <c r="R69" s="597" t="s">
        <v>9573</v>
      </c>
      <c r="S69" s="596">
        <v>0.72361111111111109</v>
      </c>
      <c r="T69" s="1452"/>
      <c r="U69" s="608"/>
      <c r="V69" s="609"/>
      <c r="W69" s="608"/>
      <c r="X69" s="1452"/>
      <c r="Y69" s="598" t="s">
        <v>9586</v>
      </c>
      <c r="Z69" s="596">
        <v>0.17291666666666669</v>
      </c>
      <c r="AA69" s="596">
        <v>0.42291666666666666</v>
      </c>
      <c r="AB69" s="596">
        <v>0.69027777777777777</v>
      </c>
      <c r="AC69" s="596">
        <v>0.95763888888888893</v>
      </c>
      <c r="AE69" s="1473"/>
      <c r="AF69" s="595"/>
      <c r="AG69" s="602"/>
    </row>
    <row r="70" spans="1:33">
      <c r="A70" s="601">
        <v>14</v>
      </c>
      <c r="B70" s="620"/>
      <c r="C70" s="598" t="s">
        <v>9592</v>
      </c>
      <c r="D70" s="1454"/>
      <c r="E70" s="596">
        <v>0.1875</v>
      </c>
      <c r="F70" s="595" t="s">
        <v>9573</v>
      </c>
      <c r="G70" s="596">
        <v>0.72777777777777775</v>
      </c>
      <c r="H70" s="1454"/>
      <c r="I70" s="597"/>
      <c r="J70" s="595"/>
      <c r="K70" s="597"/>
      <c r="L70" s="1452"/>
      <c r="M70" s="606">
        <v>0.1875</v>
      </c>
      <c r="N70" s="605" t="s">
        <v>9573</v>
      </c>
      <c r="O70" s="606">
        <v>0.30763888888888891</v>
      </c>
      <c r="P70" s="1452"/>
      <c r="Q70" s="596">
        <v>0.30763888888888891</v>
      </c>
      <c r="R70" s="597" t="s">
        <v>9573</v>
      </c>
      <c r="S70" s="596">
        <v>0.72430555555555554</v>
      </c>
      <c r="T70" s="1452"/>
      <c r="U70" s="606">
        <v>0.72430555555555554</v>
      </c>
      <c r="V70" s="605" t="s">
        <v>9573</v>
      </c>
      <c r="W70" s="606">
        <v>0.72777777777777775</v>
      </c>
      <c r="X70" s="1452"/>
      <c r="Y70" s="598" t="s">
        <v>9585</v>
      </c>
      <c r="Z70" s="596">
        <v>0.2076388888888889</v>
      </c>
      <c r="AA70" s="596">
        <v>0.45763888888888887</v>
      </c>
      <c r="AB70" s="596">
        <v>0.72430555555555554</v>
      </c>
      <c r="AC70" s="596">
        <v>0.9916666666666667</v>
      </c>
      <c r="AE70" s="1473"/>
      <c r="AF70" s="595"/>
      <c r="AG70" s="602"/>
    </row>
    <row r="71" spans="1:33">
      <c r="A71" s="601">
        <v>15</v>
      </c>
      <c r="B71" s="620"/>
      <c r="C71" s="598" t="s">
        <v>9593</v>
      </c>
      <c r="D71" s="1454"/>
      <c r="E71" s="596">
        <v>0.22152777777777777</v>
      </c>
      <c r="F71" s="595" t="s">
        <v>9573</v>
      </c>
      <c r="G71" s="596">
        <v>0.76180555555555562</v>
      </c>
      <c r="H71" s="1454"/>
      <c r="I71" s="597"/>
      <c r="J71" s="595"/>
      <c r="K71" s="597"/>
      <c r="L71" s="1452"/>
      <c r="M71" s="604">
        <v>0.22152777777777777</v>
      </c>
      <c r="N71" s="603" t="s">
        <v>9573</v>
      </c>
      <c r="O71" s="604">
        <v>0.30833333333333335</v>
      </c>
      <c r="P71" s="1452"/>
      <c r="Q71" s="596">
        <v>0.30833333333333335</v>
      </c>
      <c r="R71" s="597" t="s">
        <v>9573</v>
      </c>
      <c r="S71" s="596">
        <v>0.72499999999999998</v>
      </c>
      <c r="T71" s="1452"/>
      <c r="U71" s="604">
        <v>0.72499999999999998</v>
      </c>
      <c r="V71" s="603" t="s">
        <v>9573</v>
      </c>
      <c r="W71" s="604">
        <v>0.76180555555555562</v>
      </c>
      <c r="X71" s="1452"/>
      <c r="Y71" s="598" t="s">
        <v>9574</v>
      </c>
      <c r="Z71" s="596">
        <v>0.24166666666666667</v>
      </c>
      <c r="AA71" s="596">
        <v>0.4916666666666667</v>
      </c>
      <c r="AB71" s="596">
        <v>0.75</v>
      </c>
      <c r="AE71" s="1473"/>
      <c r="AF71" s="595"/>
      <c r="AG71" s="602"/>
    </row>
    <row r="72" spans="1:33">
      <c r="A72" s="601">
        <v>16</v>
      </c>
      <c r="B72" s="620"/>
      <c r="C72" s="598" t="s">
        <v>9593</v>
      </c>
      <c r="D72" s="1454"/>
      <c r="E72" s="596">
        <v>0.25555555555555559</v>
      </c>
      <c r="F72" s="595" t="s">
        <v>9573</v>
      </c>
      <c r="G72" s="596">
        <v>0.79652777777777783</v>
      </c>
      <c r="H72" s="1454"/>
      <c r="I72" s="597"/>
      <c r="J72" s="595"/>
      <c r="K72" s="597"/>
      <c r="L72" s="1452"/>
      <c r="M72" s="604">
        <v>0.25555555555555559</v>
      </c>
      <c r="N72" s="603" t="s">
        <v>9573</v>
      </c>
      <c r="O72" s="604">
        <v>0.30902777777777779</v>
      </c>
      <c r="P72" s="1452"/>
      <c r="Q72" s="596">
        <v>0.30902777777777779</v>
      </c>
      <c r="R72" s="597" t="s">
        <v>9573</v>
      </c>
      <c r="S72" s="596">
        <v>0.72569444444444453</v>
      </c>
      <c r="T72" s="1452"/>
      <c r="U72" s="604">
        <v>0.72569444444444453</v>
      </c>
      <c r="V72" s="603" t="s">
        <v>9573</v>
      </c>
      <c r="W72" s="604">
        <v>0.79652777777777783</v>
      </c>
      <c r="X72" s="1452"/>
      <c r="Y72" s="598" t="s">
        <v>9579</v>
      </c>
      <c r="AA72" s="596">
        <v>8.3333333333333332E-3</v>
      </c>
      <c r="AB72" s="596">
        <v>0.26666666666666666</v>
      </c>
      <c r="AC72" s="596">
        <v>0.52569444444444446</v>
      </c>
      <c r="AD72" s="596">
        <v>0.78402777777777777</v>
      </c>
      <c r="AE72" s="1473"/>
      <c r="AF72" s="595"/>
      <c r="AG72" s="602"/>
    </row>
    <row r="73" spans="1:33">
      <c r="A73" s="601">
        <v>17</v>
      </c>
      <c r="B73" s="620"/>
      <c r="C73" s="598" t="s">
        <v>9593</v>
      </c>
      <c r="D73" s="1454"/>
      <c r="E73" s="596">
        <v>0.28958333333333336</v>
      </c>
      <c r="F73" s="595" t="s">
        <v>9573</v>
      </c>
      <c r="G73" s="596">
        <v>0.8305555555555556</v>
      </c>
      <c r="H73" s="1454"/>
      <c r="I73" s="597"/>
      <c r="J73" s="595"/>
      <c r="K73" s="597"/>
      <c r="L73" s="1452"/>
      <c r="M73" s="604">
        <v>0.28958333333333336</v>
      </c>
      <c r="N73" s="603" t="s">
        <v>9573</v>
      </c>
      <c r="O73" s="604">
        <v>0.30972222222222223</v>
      </c>
      <c r="P73" s="1452"/>
      <c r="Q73" s="596">
        <v>0.30972222222222223</v>
      </c>
      <c r="R73" s="597" t="s">
        <v>9573</v>
      </c>
      <c r="S73" s="596">
        <v>0.72638888888888886</v>
      </c>
      <c r="T73" s="1452"/>
      <c r="U73" s="604">
        <v>0.72638888888888886</v>
      </c>
      <c r="V73" s="603" t="s">
        <v>9573</v>
      </c>
      <c r="W73" s="604">
        <v>0.8305555555555556</v>
      </c>
      <c r="X73" s="1452"/>
      <c r="Y73" s="598" t="s">
        <v>9574</v>
      </c>
      <c r="AA73" s="596">
        <v>4.3055555555555562E-2</v>
      </c>
      <c r="AB73" s="596">
        <v>0.30138888888888887</v>
      </c>
      <c r="AC73" s="596">
        <v>0.55972222222222223</v>
      </c>
      <c r="AD73" s="596">
        <v>0.81805555555555554</v>
      </c>
      <c r="AE73" s="1473"/>
      <c r="AF73" s="595"/>
      <c r="AG73" s="602"/>
    </row>
    <row r="74" spans="1:33">
      <c r="A74" s="601">
        <v>18</v>
      </c>
      <c r="B74" s="620"/>
      <c r="C74" s="598" t="s">
        <v>9595</v>
      </c>
      <c r="D74" s="1454"/>
      <c r="E74" s="596">
        <v>0.32361111111111113</v>
      </c>
      <c r="F74" s="595" t="s">
        <v>9573</v>
      </c>
      <c r="G74" s="596">
        <v>0.86458333333333337</v>
      </c>
      <c r="H74" s="1454"/>
      <c r="I74" s="597"/>
      <c r="J74" s="595"/>
      <c r="K74" s="597"/>
      <c r="L74" s="1452"/>
      <c r="M74" s="608"/>
      <c r="N74" s="609"/>
      <c r="O74" s="608"/>
      <c r="P74" s="1452"/>
      <c r="Q74" s="596">
        <v>0.31041666666666667</v>
      </c>
      <c r="R74" s="597" t="s">
        <v>9573</v>
      </c>
      <c r="S74" s="596">
        <v>0.7270833333333333</v>
      </c>
      <c r="T74" s="1452"/>
      <c r="U74" s="596">
        <v>0.7270833333333333</v>
      </c>
      <c r="V74" s="595" t="s">
        <v>9573</v>
      </c>
      <c r="W74" s="596">
        <v>0.86458333333333337</v>
      </c>
      <c r="X74" s="1452"/>
      <c r="Y74" s="598" t="s">
        <v>9585</v>
      </c>
      <c r="AA74" s="596">
        <v>7.7083333333333337E-2</v>
      </c>
      <c r="AB74" s="596">
        <v>0.3354166666666667</v>
      </c>
      <c r="AC74" s="596">
        <v>0.59375</v>
      </c>
      <c r="AD74" s="596">
        <v>0.8520833333333333</v>
      </c>
      <c r="AE74" s="1473"/>
      <c r="AF74" s="595"/>
      <c r="AG74" s="602"/>
    </row>
    <row r="75" spans="1:33">
      <c r="A75" s="601">
        <v>19</v>
      </c>
      <c r="B75" s="620"/>
      <c r="C75" s="598" t="s">
        <v>9595</v>
      </c>
      <c r="D75" s="1454"/>
      <c r="E75" s="596">
        <v>0.3576388888888889</v>
      </c>
      <c r="F75" s="595" t="s">
        <v>9573</v>
      </c>
      <c r="G75" s="596">
        <v>0.89861111111111114</v>
      </c>
      <c r="H75" s="1454"/>
      <c r="I75" s="597"/>
      <c r="J75" s="595"/>
      <c r="K75" s="597"/>
      <c r="L75" s="1452"/>
      <c r="M75" s="608"/>
      <c r="N75" s="609"/>
      <c r="O75" s="608"/>
      <c r="P75" s="1452"/>
      <c r="Q75" s="596">
        <v>0.31111111111111112</v>
      </c>
      <c r="R75" s="597" t="s">
        <v>9573</v>
      </c>
      <c r="S75" s="596">
        <v>0.72777777777777775</v>
      </c>
      <c r="T75" s="1452"/>
      <c r="U75" s="596">
        <v>0.72777777777777775</v>
      </c>
      <c r="V75" s="595" t="s">
        <v>9573</v>
      </c>
      <c r="W75" s="596">
        <v>0.89861111111111114</v>
      </c>
      <c r="X75" s="1452"/>
      <c r="Y75" s="598" t="s">
        <v>9588</v>
      </c>
      <c r="AA75" s="596">
        <v>0.1111111111111111</v>
      </c>
      <c r="AB75" s="596">
        <v>0.36944444444444446</v>
      </c>
      <c r="AC75" s="596">
        <v>0.62777777777777777</v>
      </c>
      <c r="AD75" s="596">
        <v>0.88611111111111107</v>
      </c>
      <c r="AE75" s="1473"/>
      <c r="AF75" s="595"/>
      <c r="AG75" s="602"/>
    </row>
    <row r="76" spans="1:33">
      <c r="A76" s="601">
        <v>20</v>
      </c>
      <c r="B76" s="620"/>
      <c r="C76" s="598" t="s">
        <v>9595</v>
      </c>
      <c r="D76" s="1454"/>
      <c r="E76" s="596">
        <v>0.39166666666666666</v>
      </c>
      <c r="F76" s="595" t="s">
        <v>9573</v>
      </c>
      <c r="G76" s="596">
        <v>0.93263888888888891</v>
      </c>
      <c r="H76" s="1454"/>
      <c r="I76" s="597"/>
      <c r="J76" s="595"/>
      <c r="K76" s="597"/>
      <c r="L76" s="1452"/>
      <c r="M76" s="608"/>
      <c r="N76" s="609"/>
      <c r="O76" s="608"/>
      <c r="P76" s="1452"/>
      <c r="Q76" s="596">
        <v>0.31180555555555556</v>
      </c>
      <c r="R76" s="597" t="s">
        <v>9573</v>
      </c>
      <c r="S76" s="596">
        <v>0.7284722222222223</v>
      </c>
      <c r="T76" s="1452"/>
      <c r="U76" s="596">
        <v>0.7284722222222223</v>
      </c>
      <c r="V76" s="595" t="s">
        <v>9573</v>
      </c>
      <c r="W76" s="596">
        <v>0.93263888888888891</v>
      </c>
      <c r="X76" s="1452"/>
      <c r="Y76" s="598" t="s">
        <v>9588</v>
      </c>
      <c r="AA76" s="596">
        <v>0.1451388888888889</v>
      </c>
      <c r="AB76" s="596">
        <v>0.40347222222222223</v>
      </c>
      <c r="AC76" s="596">
        <v>0.66180555555555554</v>
      </c>
      <c r="AD76" s="596">
        <v>0.92013888888888884</v>
      </c>
      <c r="AE76" s="1473"/>
      <c r="AF76" s="595"/>
      <c r="AG76" s="602"/>
    </row>
    <row r="77" spans="1:33" ht="3.75" customHeight="1">
      <c r="A77" s="610"/>
      <c r="B77" s="620"/>
      <c r="C77" s="610"/>
      <c r="D77" s="1454"/>
      <c r="E77" s="610"/>
      <c r="F77" s="610"/>
      <c r="G77" s="610"/>
      <c r="H77" s="1454"/>
      <c r="I77" s="610"/>
      <c r="J77" s="610"/>
      <c r="K77" s="610"/>
      <c r="L77" s="1452"/>
      <c r="M77" s="610"/>
      <c r="N77" s="610"/>
      <c r="O77" s="610"/>
      <c r="P77" s="1452"/>
      <c r="Q77" s="610"/>
      <c r="R77" s="610"/>
      <c r="S77" s="610"/>
      <c r="T77" s="1452"/>
      <c r="U77" s="610"/>
      <c r="V77" s="610"/>
      <c r="W77" s="610"/>
      <c r="X77" s="1452"/>
      <c r="Y77" s="610"/>
      <c r="Z77" s="610"/>
      <c r="AA77" s="610"/>
      <c r="AB77" s="610"/>
      <c r="AC77" s="610"/>
      <c r="AD77" s="610"/>
      <c r="AE77" s="1473"/>
      <c r="AF77" s="610"/>
      <c r="AG77" s="610"/>
    </row>
    <row r="78" spans="1:33">
      <c r="A78" s="601">
        <v>21</v>
      </c>
      <c r="B78" s="620"/>
      <c r="C78" s="598" t="s">
        <v>9595</v>
      </c>
      <c r="D78" s="1454"/>
      <c r="E78" s="596">
        <v>0.42569444444444443</v>
      </c>
      <c r="F78" s="595" t="s">
        <v>9573</v>
      </c>
      <c r="G78" s="596">
        <v>0.96666666666666667</v>
      </c>
      <c r="H78" s="1454"/>
      <c r="I78" s="597"/>
      <c r="J78" s="595"/>
      <c r="K78" s="597"/>
      <c r="L78" s="1452"/>
      <c r="M78" s="608"/>
      <c r="N78" s="609"/>
      <c r="O78" s="608"/>
      <c r="P78" s="1452"/>
      <c r="Q78" s="596">
        <v>0.27083333333333331</v>
      </c>
      <c r="R78" s="597" t="s">
        <v>9573</v>
      </c>
      <c r="S78" s="596">
        <v>0.72916666666666663</v>
      </c>
      <c r="T78" s="1452"/>
      <c r="U78" s="596">
        <v>0.72916666666666663</v>
      </c>
      <c r="V78" s="595" t="s">
        <v>9573</v>
      </c>
      <c r="W78" s="596">
        <v>0.96666666666666667</v>
      </c>
      <c r="X78" s="1452"/>
      <c r="Y78" s="598" t="s">
        <v>9597</v>
      </c>
      <c r="AA78" s="596">
        <v>0.17916666666666667</v>
      </c>
      <c r="AB78" s="596">
        <v>0.4375</v>
      </c>
      <c r="AC78" s="596">
        <v>0.6958333333333333</v>
      </c>
      <c r="AD78" s="596">
        <v>0.95416666666666661</v>
      </c>
      <c r="AE78" s="1473"/>
      <c r="AF78" s="595"/>
      <c r="AG78" s="602"/>
    </row>
    <row r="79" spans="1:33">
      <c r="A79" s="601">
        <v>22</v>
      </c>
      <c r="B79" s="620"/>
      <c r="C79" s="598" t="s">
        <v>9596</v>
      </c>
      <c r="D79" s="1454"/>
      <c r="E79" s="596">
        <v>0.4597222222222222</v>
      </c>
      <c r="F79" s="595" t="s">
        <v>9573</v>
      </c>
      <c r="G79" s="594" t="s">
        <v>9572</v>
      </c>
      <c r="H79" s="1454"/>
      <c r="I79" s="597"/>
      <c r="J79" s="595"/>
      <c r="K79" s="597"/>
      <c r="L79" s="1452"/>
      <c r="M79" s="608"/>
      <c r="N79" s="609"/>
      <c r="O79" s="608"/>
      <c r="P79" s="1452"/>
      <c r="Q79" s="596">
        <v>0.27013888888888887</v>
      </c>
      <c r="R79" s="597" t="s">
        <v>9573</v>
      </c>
      <c r="S79" s="596">
        <v>0.72986111111111107</v>
      </c>
      <c r="T79" s="1452"/>
      <c r="U79" s="596">
        <v>0.72986111111111107</v>
      </c>
      <c r="V79" s="595" t="s">
        <v>9573</v>
      </c>
      <c r="W79" s="594" t="s">
        <v>9572</v>
      </c>
      <c r="X79" s="1452"/>
      <c r="Y79" s="598" t="s">
        <v>9591</v>
      </c>
      <c r="AA79" s="596">
        <v>0.21319444444444444</v>
      </c>
      <c r="AB79" s="596">
        <v>0.47152777777777777</v>
      </c>
      <c r="AC79" s="596">
        <v>0.72986111111111107</v>
      </c>
      <c r="AD79" s="596">
        <v>0.98819444444444438</v>
      </c>
      <c r="AE79" s="1473"/>
      <c r="AF79" s="614" t="s">
        <v>9607</v>
      </c>
      <c r="AG79" s="607" t="s">
        <v>9599</v>
      </c>
    </row>
    <row r="80" spans="1:33">
      <c r="A80" s="592">
        <v>23</v>
      </c>
      <c r="B80" s="620"/>
      <c r="C80" s="599" t="s">
        <v>9596</v>
      </c>
      <c r="D80" s="1454"/>
      <c r="E80" s="594" t="s">
        <v>9572</v>
      </c>
      <c r="F80" s="595" t="s">
        <v>9573</v>
      </c>
      <c r="G80" s="596">
        <v>6.9444444444444447E-4</v>
      </c>
      <c r="H80" s="1454"/>
      <c r="I80" s="596">
        <v>0.49374999999999997</v>
      </c>
      <c r="J80" s="595" t="s">
        <v>9573</v>
      </c>
      <c r="K80" s="594" t="s">
        <v>9572</v>
      </c>
      <c r="L80" s="1452"/>
      <c r="M80" s="594" t="s">
        <v>9572</v>
      </c>
      <c r="N80" s="595" t="s">
        <v>9573</v>
      </c>
      <c r="O80" s="596">
        <v>6.9444444444444447E-4</v>
      </c>
      <c r="P80" s="1452"/>
      <c r="Q80" s="596">
        <v>0.26944444444444443</v>
      </c>
      <c r="R80" s="597" t="s">
        <v>9573</v>
      </c>
      <c r="S80" s="596">
        <v>0.73055555555555562</v>
      </c>
      <c r="T80" s="1452"/>
      <c r="U80" s="596">
        <v>0.73055555555555562</v>
      </c>
      <c r="V80" s="595" t="s">
        <v>9573</v>
      </c>
      <c r="W80" s="594" t="s">
        <v>9572</v>
      </c>
      <c r="X80" s="1452"/>
      <c r="Y80" s="598" t="s">
        <v>9606</v>
      </c>
      <c r="AA80" s="596">
        <v>0.24722222222222223</v>
      </c>
      <c r="AB80" s="596">
        <v>0.50555555555555554</v>
      </c>
      <c r="AC80" s="596">
        <v>0.76388888888888884</v>
      </c>
      <c r="AE80" s="1473"/>
      <c r="AF80" s="599" t="s">
        <v>9607</v>
      </c>
      <c r="AG80" s="607" t="s">
        <v>9601</v>
      </c>
    </row>
    <row r="81" spans="1:33">
      <c r="A81" s="601">
        <v>24</v>
      </c>
      <c r="B81" s="620"/>
      <c r="C81" s="598" t="s">
        <v>9596</v>
      </c>
      <c r="D81" s="1454"/>
      <c r="E81" s="594" t="s">
        <v>9572</v>
      </c>
      <c r="F81" s="595" t="s">
        <v>9573</v>
      </c>
      <c r="G81" s="596">
        <v>3.4722222222222224E-2</v>
      </c>
      <c r="H81" s="1454"/>
      <c r="I81" s="596">
        <v>0.52777777777777779</v>
      </c>
      <c r="J81" s="595" t="s">
        <v>9573</v>
      </c>
      <c r="K81" s="594" t="s">
        <v>9572</v>
      </c>
      <c r="L81" s="1452"/>
      <c r="M81" s="594" t="s">
        <v>9572</v>
      </c>
      <c r="N81" s="595" t="s">
        <v>9573</v>
      </c>
      <c r="O81" s="596">
        <v>3.4722222222222224E-2</v>
      </c>
      <c r="P81" s="1452"/>
      <c r="Q81" s="596">
        <v>0.26874999999999999</v>
      </c>
      <c r="R81" s="597" t="s">
        <v>9573</v>
      </c>
      <c r="S81" s="596">
        <v>0.73125000000000007</v>
      </c>
      <c r="T81" s="1452"/>
      <c r="U81" s="596">
        <v>0.73125000000000007</v>
      </c>
      <c r="V81" s="595" t="s">
        <v>9573</v>
      </c>
      <c r="W81" s="594" t="s">
        <v>9572</v>
      </c>
      <c r="X81" s="1452"/>
      <c r="Y81" s="598" t="s">
        <v>9600</v>
      </c>
      <c r="Z81" s="596">
        <v>2.2222222222222223E-2</v>
      </c>
      <c r="AA81" s="596">
        <v>0.28125</v>
      </c>
      <c r="AB81" s="596">
        <v>0.5395833333333333</v>
      </c>
      <c r="AC81" s="596">
        <v>0.79791666666666661</v>
      </c>
      <c r="AE81" s="1473"/>
      <c r="AF81" s="614" t="s">
        <v>9607</v>
      </c>
      <c r="AG81" s="607" t="s">
        <v>9599</v>
      </c>
    </row>
    <row r="82" spans="1:33">
      <c r="A82" s="601">
        <v>25</v>
      </c>
      <c r="B82" s="620"/>
      <c r="C82" s="595" t="s">
        <v>9571</v>
      </c>
      <c r="D82" s="1454"/>
      <c r="E82" s="594" t="s">
        <v>9572</v>
      </c>
      <c r="F82" s="595" t="s">
        <v>9573</v>
      </c>
      <c r="G82" s="596">
        <v>6.8749999999999992E-2</v>
      </c>
      <c r="H82" s="1454"/>
      <c r="I82" s="596">
        <v>0.5625</v>
      </c>
      <c r="J82" s="595" t="s">
        <v>9573</v>
      </c>
      <c r="K82" s="594" t="s">
        <v>9572</v>
      </c>
      <c r="L82" s="1452"/>
      <c r="M82" s="594" t="s">
        <v>9572</v>
      </c>
      <c r="N82" s="595" t="s">
        <v>9573</v>
      </c>
      <c r="O82" s="596">
        <v>6.8749999999999992E-2</v>
      </c>
      <c r="P82" s="1452"/>
      <c r="Q82" s="596">
        <v>0.26805555555555555</v>
      </c>
      <c r="R82" s="597" t="s">
        <v>9573</v>
      </c>
      <c r="S82" s="596">
        <v>0.7319444444444444</v>
      </c>
      <c r="T82" s="1452"/>
      <c r="U82" s="596">
        <v>0.7319444444444444</v>
      </c>
      <c r="V82" s="595" t="s">
        <v>9573</v>
      </c>
      <c r="W82" s="594" t="s">
        <v>9572</v>
      </c>
      <c r="X82" s="1452"/>
      <c r="Y82" s="598" t="s">
        <v>9597</v>
      </c>
      <c r="Z82" s="596">
        <v>5.6250000000000001E-2</v>
      </c>
      <c r="AA82" s="596">
        <v>0.31527777777777777</v>
      </c>
      <c r="AB82" s="596">
        <v>0.57361111111111118</v>
      </c>
      <c r="AC82" s="596">
        <v>0.83263888888888893</v>
      </c>
      <c r="AE82" s="1473"/>
      <c r="AF82" s="595"/>
      <c r="AG82" s="602"/>
    </row>
    <row r="83" spans="1:33">
      <c r="A83" s="601">
        <v>26</v>
      </c>
      <c r="B83" s="620"/>
      <c r="C83" s="595" t="s">
        <v>9571</v>
      </c>
      <c r="D83" s="1454"/>
      <c r="E83" s="594" t="s">
        <v>9572</v>
      </c>
      <c r="F83" s="595" t="s">
        <v>9573</v>
      </c>
      <c r="G83" s="596">
        <v>0.10277777777777779</v>
      </c>
      <c r="H83" s="1454"/>
      <c r="I83" s="596">
        <v>0.59652777777777777</v>
      </c>
      <c r="J83" s="595" t="s">
        <v>9573</v>
      </c>
      <c r="K83" s="594" t="s">
        <v>9572</v>
      </c>
      <c r="L83" s="1452"/>
      <c r="M83" s="594" t="s">
        <v>9572</v>
      </c>
      <c r="N83" s="595" t="s">
        <v>9573</v>
      </c>
      <c r="O83" s="596">
        <v>0.10277777777777779</v>
      </c>
      <c r="P83" s="1452"/>
      <c r="Q83" s="596">
        <v>0.2673611111111111</v>
      </c>
      <c r="R83" s="597" t="s">
        <v>9573</v>
      </c>
      <c r="S83" s="596">
        <v>0.73263888888888884</v>
      </c>
      <c r="T83" s="1452"/>
      <c r="U83" s="596">
        <v>0.73263888888888884</v>
      </c>
      <c r="V83" s="595" t="s">
        <v>9573</v>
      </c>
      <c r="W83" s="594" t="s">
        <v>9572</v>
      </c>
      <c r="X83" s="1452"/>
      <c r="Y83" s="598" t="s">
        <v>9588</v>
      </c>
      <c r="Z83" s="596">
        <v>9.0972222222222218E-2</v>
      </c>
      <c r="AA83" s="596">
        <v>0.34930555555555554</v>
      </c>
      <c r="AB83" s="596">
        <v>0.60763888888888895</v>
      </c>
      <c r="AC83" s="596">
        <v>0.8666666666666667</v>
      </c>
      <c r="AE83" s="1473"/>
      <c r="AF83" s="595"/>
      <c r="AG83" s="602"/>
    </row>
    <row r="84" spans="1:33">
      <c r="A84" s="601">
        <v>27</v>
      </c>
      <c r="B84" s="620"/>
      <c r="C84" s="595" t="s">
        <v>9571</v>
      </c>
      <c r="D84" s="1454"/>
      <c r="E84" s="594" t="s">
        <v>9572</v>
      </c>
      <c r="F84" s="595" t="s">
        <v>9573</v>
      </c>
      <c r="G84" s="596">
        <v>0.13680555555555554</v>
      </c>
      <c r="H84" s="1454"/>
      <c r="I84" s="596">
        <v>0.63055555555555554</v>
      </c>
      <c r="J84" s="595" t="s">
        <v>9573</v>
      </c>
      <c r="K84" s="594" t="s">
        <v>9572</v>
      </c>
      <c r="L84" s="1452"/>
      <c r="M84" s="594" t="s">
        <v>9572</v>
      </c>
      <c r="N84" s="595" t="s">
        <v>9573</v>
      </c>
      <c r="O84" s="596">
        <v>0.13680555555555554</v>
      </c>
      <c r="P84" s="1452"/>
      <c r="Q84" s="596">
        <v>0.26666666666666666</v>
      </c>
      <c r="R84" s="597" t="s">
        <v>9573</v>
      </c>
      <c r="S84" s="596">
        <v>0.73333333333333339</v>
      </c>
      <c r="T84" s="1452"/>
      <c r="U84" s="596">
        <v>0.73333333333333339</v>
      </c>
      <c r="V84" s="595" t="s">
        <v>9573</v>
      </c>
      <c r="W84" s="594" t="s">
        <v>9572</v>
      </c>
      <c r="X84" s="1452"/>
      <c r="Y84" s="598" t="s">
        <v>9588</v>
      </c>
      <c r="Z84" s="596">
        <v>0.125</v>
      </c>
      <c r="AA84" s="596">
        <v>0.3833333333333333</v>
      </c>
      <c r="AB84" s="596">
        <v>0.64166666666666672</v>
      </c>
      <c r="AC84" s="596">
        <v>0.90069444444444446</v>
      </c>
      <c r="AE84" s="1473"/>
      <c r="AF84" s="595"/>
      <c r="AG84" s="602"/>
    </row>
    <row r="85" spans="1:33">
      <c r="A85" s="601">
        <v>28</v>
      </c>
      <c r="B85" s="620"/>
      <c r="C85" s="595" t="s">
        <v>9571</v>
      </c>
      <c r="D85" s="1454"/>
      <c r="E85" s="594" t="s">
        <v>9572</v>
      </c>
      <c r="F85" s="595" t="s">
        <v>9573</v>
      </c>
      <c r="G85" s="596">
        <v>0.17152777777777775</v>
      </c>
      <c r="H85" s="1454"/>
      <c r="I85" s="596">
        <v>0.6645833333333333</v>
      </c>
      <c r="J85" s="595" t="s">
        <v>9573</v>
      </c>
      <c r="K85" s="594" t="s">
        <v>9572</v>
      </c>
      <c r="L85" s="1452"/>
      <c r="M85" s="594" t="s">
        <v>9572</v>
      </c>
      <c r="N85" s="595" t="s">
        <v>9573</v>
      </c>
      <c r="O85" s="596">
        <v>0.17152777777777775</v>
      </c>
      <c r="P85" s="1452"/>
      <c r="Q85" s="596">
        <v>0.26597222222222222</v>
      </c>
      <c r="R85" s="597" t="s">
        <v>9573</v>
      </c>
      <c r="S85" s="596">
        <v>0.73402777777777783</v>
      </c>
      <c r="T85" s="1452"/>
      <c r="U85" s="596">
        <v>0.73402777777777783</v>
      </c>
      <c r="V85" s="595" t="s">
        <v>9573</v>
      </c>
      <c r="W85" s="594" t="s">
        <v>9572</v>
      </c>
      <c r="X85" s="1452"/>
      <c r="Y85" s="598" t="s">
        <v>9585</v>
      </c>
      <c r="Z85" s="596">
        <v>0.15902777777777777</v>
      </c>
      <c r="AA85" s="596">
        <v>0.41805555555555557</v>
      </c>
      <c r="AB85" s="596">
        <v>0.67638888888888893</v>
      </c>
      <c r="AC85" s="596">
        <v>0.93472222222222223</v>
      </c>
      <c r="AE85" s="1473"/>
      <c r="AF85" s="595"/>
      <c r="AG85" s="602"/>
    </row>
    <row r="86" spans="1:33">
      <c r="A86" s="601">
        <v>29</v>
      </c>
      <c r="B86" s="620"/>
      <c r="C86" s="598" t="s">
        <v>9578</v>
      </c>
      <c r="D86" s="1454"/>
      <c r="E86" s="594" t="s">
        <v>9572</v>
      </c>
      <c r="F86" s="595" t="s">
        <v>9573</v>
      </c>
      <c r="G86" s="596">
        <v>0.20555555555555557</v>
      </c>
      <c r="H86" s="1454"/>
      <c r="I86" s="596">
        <v>0.69861111111111107</v>
      </c>
      <c r="J86" s="595" t="s">
        <v>9573</v>
      </c>
      <c r="K86" s="594" t="s">
        <v>9572</v>
      </c>
      <c r="L86" s="1452"/>
      <c r="M86" s="594" t="s">
        <v>9572</v>
      </c>
      <c r="N86" s="603" t="s">
        <v>9573</v>
      </c>
      <c r="O86" s="604">
        <v>0.20555555555555557</v>
      </c>
      <c r="P86" s="1452"/>
      <c r="Q86" s="596">
        <v>0.26527777777777778</v>
      </c>
      <c r="R86" s="597" t="s">
        <v>9573</v>
      </c>
      <c r="S86" s="596">
        <v>0.73472222222222217</v>
      </c>
      <c r="T86" s="1452"/>
      <c r="U86" s="604">
        <v>0.73472222222222217</v>
      </c>
      <c r="V86" s="603" t="s">
        <v>9573</v>
      </c>
      <c r="W86" s="594" t="s">
        <v>9572</v>
      </c>
      <c r="X86" s="1452"/>
      <c r="Y86" s="598" t="s">
        <v>9574</v>
      </c>
      <c r="Z86" s="596">
        <v>0.19305555555555554</v>
      </c>
      <c r="AA86" s="596">
        <v>0.45208333333333334</v>
      </c>
      <c r="AB86" s="596">
        <v>0.7104166666666667</v>
      </c>
      <c r="AC86" s="596">
        <v>0.96875</v>
      </c>
      <c r="AE86" s="1473"/>
      <c r="AF86" s="595"/>
      <c r="AG86" s="602"/>
    </row>
    <row r="87" spans="1:33">
      <c r="A87" s="601">
        <v>30</v>
      </c>
      <c r="B87" s="620"/>
      <c r="C87" s="598" t="s">
        <v>9578</v>
      </c>
      <c r="D87" s="1454"/>
      <c r="E87" s="594" t="s">
        <v>9572</v>
      </c>
      <c r="F87" s="595" t="s">
        <v>9573</v>
      </c>
      <c r="G87" s="596">
        <v>0.23958333333333334</v>
      </c>
      <c r="H87" s="1454"/>
      <c r="I87" s="596">
        <v>0.73263888888888884</v>
      </c>
      <c r="J87" s="595" t="s">
        <v>9573</v>
      </c>
      <c r="K87" s="594" t="s">
        <v>9572</v>
      </c>
      <c r="L87" s="1452"/>
      <c r="M87" s="594" t="s">
        <v>9572</v>
      </c>
      <c r="N87" s="603" t="s">
        <v>9573</v>
      </c>
      <c r="O87" s="604">
        <v>0.23958333333333334</v>
      </c>
      <c r="P87" s="1452"/>
      <c r="Q87" s="596">
        <v>0.26458333333333334</v>
      </c>
      <c r="R87" s="597" t="s">
        <v>9573</v>
      </c>
      <c r="S87" s="596">
        <v>0.73541666666666661</v>
      </c>
      <c r="T87" s="1452"/>
      <c r="U87" s="604">
        <v>0.73541666666666661</v>
      </c>
      <c r="V87" s="603" t="s">
        <v>9573</v>
      </c>
      <c r="W87" s="594" t="s">
        <v>9572</v>
      </c>
      <c r="X87" s="1452"/>
      <c r="Y87" s="598" t="s">
        <v>9577</v>
      </c>
      <c r="Z87" s="596">
        <v>0.22708333333333333</v>
      </c>
      <c r="AA87" s="596">
        <v>0.4861111111111111</v>
      </c>
      <c r="AB87" s="596">
        <v>0.74444444444444446</v>
      </c>
      <c r="AE87" s="1473"/>
      <c r="AF87" s="595"/>
      <c r="AG87" s="602"/>
    </row>
    <row r="88" spans="1:33" ht="3.75" customHeight="1">
      <c r="A88" s="616"/>
      <c r="B88" s="620"/>
      <c r="C88" s="616"/>
      <c r="D88" s="1454"/>
      <c r="E88" s="616"/>
      <c r="F88" s="616"/>
      <c r="G88" s="616"/>
      <c r="H88" s="1454"/>
      <c r="I88" s="616"/>
      <c r="J88" s="616"/>
      <c r="K88" s="616"/>
      <c r="L88" s="1452"/>
      <c r="M88" s="616"/>
      <c r="N88" s="616"/>
      <c r="O88" s="616"/>
      <c r="P88" s="1452"/>
      <c r="Q88" s="616"/>
      <c r="R88" s="616"/>
      <c r="S88" s="616"/>
      <c r="T88" s="1452"/>
      <c r="U88" s="616"/>
      <c r="V88" s="616"/>
      <c r="W88" s="616"/>
      <c r="X88" s="1452"/>
      <c r="Y88" s="616"/>
      <c r="Z88" s="616"/>
      <c r="AA88" s="616"/>
      <c r="AB88" s="616"/>
      <c r="AC88" s="616"/>
      <c r="AD88" s="616"/>
      <c r="AE88" s="1473"/>
      <c r="AF88" s="616"/>
      <c r="AG88" s="616"/>
    </row>
    <row r="89" spans="1:33">
      <c r="A89" s="598"/>
      <c r="B89" s="598"/>
    </row>
    <row r="90" spans="1:33">
      <c r="A90" s="598"/>
      <c r="B90" s="598"/>
    </row>
    <row r="91" spans="1:33">
      <c r="A91" s="598"/>
      <c r="B91" s="598"/>
    </row>
    <row r="92" spans="1:33">
      <c r="A92" s="598"/>
      <c r="B92" s="598"/>
    </row>
    <row r="93" spans="1:33">
      <c r="A93" s="598"/>
      <c r="B93" s="598"/>
    </row>
    <row r="94" spans="1:33">
      <c r="A94" s="598"/>
      <c r="B94" s="598"/>
    </row>
    <row r="95" spans="1:33">
      <c r="A95" s="598"/>
      <c r="B95" s="598"/>
    </row>
    <row r="96" spans="1:33">
      <c r="A96" s="598"/>
      <c r="B96" s="598"/>
    </row>
    <row r="97" spans="1:33">
      <c r="A97" s="598"/>
      <c r="B97" s="598"/>
    </row>
    <row r="98" spans="1:33">
      <c r="A98" s="598"/>
      <c r="B98" s="598"/>
    </row>
    <row r="99" spans="1:33">
      <c r="A99" s="598"/>
      <c r="B99" s="598"/>
    </row>
    <row r="100" spans="1:33">
      <c r="A100" s="598"/>
      <c r="B100" s="598"/>
    </row>
    <row r="101" spans="1:33">
      <c r="A101" s="598"/>
      <c r="B101" s="598"/>
    </row>
    <row r="102" spans="1:33">
      <c r="A102" s="598"/>
      <c r="B102" s="598"/>
    </row>
    <row r="103" spans="1:33" s="580" customFormat="1" ht="23.25">
      <c r="A103" s="1456" t="s">
        <v>9608</v>
      </c>
      <c r="B103" s="1456"/>
      <c r="C103" s="1456"/>
      <c r="D103" s="1456"/>
      <c r="E103" s="1456"/>
      <c r="F103" s="1456"/>
      <c r="G103" s="1456"/>
      <c r="H103" s="1456"/>
      <c r="I103" s="1456"/>
      <c r="J103" s="1456"/>
      <c r="K103" s="1456"/>
      <c r="L103" s="1456"/>
      <c r="M103" s="1456"/>
      <c r="N103" s="1456"/>
      <c r="O103" s="1456"/>
      <c r="P103" s="1456"/>
      <c r="Q103" s="1456"/>
      <c r="R103" s="1456"/>
      <c r="S103" s="1456"/>
      <c r="T103" s="1456"/>
      <c r="U103" s="1456"/>
      <c r="V103" s="1456"/>
      <c r="W103" s="1456"/>
      <c r="X103" s="1456"/>
      <c r="Y103" s="1456"/>
      <c r="Z103" s="1456"/>
      <c r="AA103" s="1456"/>
      <c r="AB103" s="1456"/>
      <c r="AC103" s="1456"/>
      <c r="AD103" s="1456"/>
      <c r="AE103" s="1456"/>
      <c r="AF103" s="1456"/>
      <c r="AG103" s="1456"/>
    </row>
    <row r="104" spans="1:33" s="581" customFormat="1" ht="12.75">
      <c r="A104" s="1465" t="s">
        <v>9556</v>
      </c>
      <c r="B104" s="1466" t="s">
        <v>9557</v>
      </c>
      <c r="C104" s="1466"/>
      <c r="D104" s="1466"/>
      <c r="E104" s="1466"/>
      <c r="F104" s="1466"/>
      <c r="G104" s="1466"/>
      <c r="H104" s="1466"/>
      <c r="I104" s="1466"/>
      <c r="J104" s="1466"/>
      <c r="K104" s="1466"/>
      <c r="L104" s="1459" t="s">
        <v>9558</v>
      </c>
      <c r="M104" s="1459"/>
      <c r="N104" s="1459"/>
      <c r="O104" s="1459"/>
      <c r="P104" s="1459"/>
      <c r="Q104" s="1459"/>
      <c r="R104" s="1459"/>
      <c r="S104" s="1459"/>
      <c r="T104" s="1459"/>
      <c r="U104" s="1459"/>
      <c r="V104" s="1459"/>
      <c r="W104" s="1459"/>
      <c r="X104" s="1459"/>
      <c r="Y104" s="1460" t="s">
        <v>9559</v>
      </c>
      <c r="Z104" s="1460"/>
      <c r="AA104" s="1460"/>
      <c r="AB104" s="1460"/>
      <c r="AC104" s="1460"/>
      <c r="AD104" s="1460"/>
      <c r="AE104" s="1460"/>
      <c r="AF104" s="1467" t="s">
        <v>9560</v>
      </c>
      <c r="AG104" s="1467"/>
    </row>
    <row r="105" spans="1:33" s="581" customFormat="1" ht="12.75">
      <c r="A105" s="1465"/>
      <c r="B105" s="1466"/>
      <c r="C105" s="1466"/>
      <c r="D105" s="1466"/>
      <c r="E105" s="1466"/>
      <c r="F105" s="1466"/>
      <c r="G105" s="1466"/>
      <c r="H105" s="1466"/>
      <c r="I105" s="1466"/>
      <c r="J105" s="1466"/>
      <c r="K105" s="1466"/>
      <c r="L105" s="1472"/>
      <c r="M105" s="628"/>
      <c r="N105" s="629"/>
      <c r="O105" s="628"/>
      <c r="P105" s="1472"/>
      <c r="Q105" s="1462" t="s">
        <v>9561</v>
      </c>
      <c r="R105" s="1462"/>
      <c r="S105" s="1462"/>
      <c r="T105" s="1472"/>
      <c r="U105" s="628"/>
      <c r="V105" s="629"/>
      <c r="W105" s="628"/>
      <c r="X105" s="1472"/>
      <c r="Y105" s="1460"/>
      <c r="Z105" s="1460"/>
      <c r="AA105" s="1460"/>
      <c r="AB105" s="1460"/>
      <c r="AC105" s="1460"/>
      <c r="AD105" s="1460"/>
      <c r="AE105" s="1460"/>
      <c r="AF105" s="1467"/>
      <c r="AG105" s="1467"/>
    </row>
    <row r="106" spans="1:33" s="591" customFormat="1" ht="11.25" customHeight="1">
      <c r="A106" s="1465"/>
      <c r="B106" s="630"/>
      <c r="C106" s="583" t="s">
        <v>9562</v>
      </c>
      <c r="D106" s="1463"/>
      <c r="E106" s="584" t="s">
        <v>9563</v>
      </c>
      <c r="F106" s="583"/>
      <c r="G106" s="584" t="s">
        <v>9564</v>
      </c>
      <c r="H106" s="1463"/>
      <c r="I106" s="584" t="s">
        <v>9563</v>
      </c>
      <c r="J106" s="583"/>
      <c r="K106" s="584" t="s">
        <v>9564</v>
      </c>
      <c r="L106" s="1472"/>
      <c r="M106" s="1455" t="s">
        <v>9565</v>
      </c>
      <c r="N106" s="1455"/>
      <c r="O106" s="1455"/>
      <c r="P106" s="1472"/>
      <c r="Q106" s="585" t="s">
        <v>9563</v>
      </c>
      <c r="R106" s="586"/>
      <c r="S106" s="585" t="s">
        <v>9564</v>
      </c>
      <c r="T106" s="1472"/>
      <c r="U106" s="1455" t="s">
        <v>9565</v>
      </c>
      <c r="V106" s="1455"/>
      <c r="W106" s="1455"/>
      <c r="X106" s="1472"/>
      <c r="Y106" s="587" t="s">
        <v>9566</v>
      </c>
      <c r="Z106" s="588" t="s">
        <v>9567</v>
      </c>
      <c r="AA106" s="588" t="s">
        <v>9568</v>
      </c>
      <c r="AB106" s="588" t="s">
        <v>9567</v>
      </c>
      <c r="AC106" s="588" t="s">
        <v>9568</v>
      </c>
      <c r="AD106" s="588" t="s">
        <v>9567</v>
      </c>
      <c r="AE106" s="1460"/>
      <c r="AF106" s="589" t="s">
        <v>9569</v>
      </c>
      <c r="AG106" s="631" t="s">
        <v>9570</v>
      </c>
    </row>
    <row r="107" spans="1:33" ht="11.25" customHeight="1">
      <c r="A107" s="601">
        <v>1</v>
      </c>
      <c r="B107" s="630"/>
      <c r="C107" s="598" t="s">
        <v>9578</v>
      </c>
      <c r="D107" s="1463"/>
      <c r="E107" s="594" t="s">
        <v>9572</v>
      </c>
      <c r="F107" s="595" t="s">
        <v>9573</v>
      </c>
      <c r="G107" s="596">
        <v>0.27361111111111108</v>
      </c>
      <c r="H107" s="1463"/>
      <c r="I107" s="596">
        <v>0.76666666666666661</v>
      </c>
      <c r="J107" s="595" t="s">
        <v>9573</v>
      </c>
      <c r="K107" s="594" t="s">
        <v>9572</v>
      </c>
      <c r="L107" s="1472"/>
      <c r="M107" s="594" t="s">
        <v>9572</v>
      </c>
      <c r="N107" s="603" t="s">
        <v>9573</v>
      </c>
      <c r="O107" s="604">
        <v>0.2638888888888889</v>
      </c>
      <c r="P107" s="1472"/>
      <c r="Q107" s="596">
        <v>0.2638888888888889</v>
      </c>
      <c r="R107" s="597" t="s">
        <v>9573</v>
      </c>
      <c r="S107" s="596">
        <v>0.73611111111111116</v>
      </c>
      <c r="T107" s="1472"/>
      <c r="U107" s="604">
        <v>0.76666666666666661</v>
      </c>
      <c r="V107" s="603" t="s">
        <v>9573</v>
      </c>
      <c r="W107" s="594" t="s">
        <v>9572</v>
      </c>
      <c r="X107" s="1472"/>
      <c r="Y107" s="598" t="s">
        <v>9574</v>
      </c>
      <c r="AA107" s="596">
        <v>2.7777777777777779E-3</v>
      </c>
      <c r="AB107" s="596">
        <v>0.26111111111111113</v>
      </c>
      <c r="AC107" s="596">
        <v>0.52013888888888882</v>
      </c>
      <c r="AD107" s="596">
        <v>0.77847222222222223</v>
      </c>
      <c r="AE107" s="1460"/>
      <c r="AF107" s="595"/>
      <c r="AG107" s="602"/>
    </row>
    <row r="108" spans="1:33">
      <c r="A108" s="601">
        <v>2</v>
      </c>
      <c r="B108" s="630"/>
      <c r="C108" s="598" t="s">
        <v>9581</v>
      </c>
      <c r="D108" s="1463"/>
      <c r="E108" s="594" t="s">
        <v>9572</v>
      </c>
      <c r="F108" s="595" t="s">
        <v>9573</v>
      </c>
      <c r="G108" s="596">
        <v>0.30763888888888891</v>
      </c>
      <c r="H108" s="1463"/>
      <c r="I108" s="596">
        <v>0.80069444444444438</v>
      </c>
      <c r="J108" s="595" t="s">
        <v>9573</v>
      </c>
      <c r="K108" s="594" t="s">
        <v>9572</v>
      </c>
      <c r="L108" s="1472"/>
      <c r="M108" s="594" t="s">
        <v>9572</v>
      </c>
      <c r="N108" s="605" t="s">
        <v>9573</v>
      </c>
      <c r="O108" s="606">
        <v>0.26319444444444445</v>
      </c>
      <c r="P108" s="1472"/>
      <c r="Q108" s="596">
        <v>0.26319444444444445</v>
      </c>
      <c r="R108" s="597" t="s">
        <v>9573</v>
      </c>
      <c r="S108" s="596">
        <v>0.7368055555555556</v>
      </c>
      <c r="T108" s="1472"/>
      <c r="U108" s="606">
        <v>0.80069444444444438</v>
      </c>
      <c r="V108" s="605" t="s">
        <v>9573</v>
      </c>
      <c r="W108" s="594" t="s">
        <v>9572</v>
      </c>
      <c r="X108" s="1472"/>
      <c r="Y108" s="598" t="s">
        <v>9586</v>
      </c>
      <c r="AA108" s="596">
        <v>3.6805555555555557E-2</v>
      </c>
      <c r="AB108" s="596">
        <v>0.2951388888888889</v>
      </c>
      <c r="AC108" s="596">
        <v>0.5541666666666667</v>
      </c>
      <c r="AD108" s="596">
        <v>0.8125</v>
      </c>
      <c r="AE108" s="1460"/>
      <c r="AF108" s="593" t="s">
        <v>9583</v>
      </c>
      <c r="AG108" s="607" t="s">
        <v>9584</v>
      </c>
    </row>
    <row r="109" spans="1:33">
      <c r="A109" s="601">
        <v>3</v>
      </c>
      <c r="B109" s="630"/>
      <c r="C109" s="598" t="s">
        <v>9581</v>
      </c>
      <c r="D109" s="1463"/>
      <c r="E109" s="594" t="s">
        <v>9572</v>
      </c>
      <c r="F109" s="595" t="s">
        <v>9573</v>
      </c>
      <c r="G109" s="596">
        <v>0.34166666666666662</v>
      </c>
      <c r="H109" s="1463"/>
      <c r="I109" s="596">
        <v>0.83472222222222225</v>
      </c>
      <c r="J109" s="595" t="s">
        <v>9573</v>
      </c>
      <c r="K109" s="594" t="s">
        <v>9572</v>
      </c>
      <c r="L109" s="1472"/>
      <c r="M109" s="594" t="s">
        <v>9572</v>
      </c>
      <c r="N109" s="605" t="s">
        <v>9573</v>
      </c>
      <c r="O109" s="606">
        <v>0.26250000000000001</v>
      </c>
      <c r="P109" s="1472"/>
      <c r="Q109" s="596">
        <v>0.26250000000000001</v>
      </c>
      <c r="R109" s="597" t="s">
        <v>9573</v>
      </c>
      <c r="S109" s="596">
        <v>0.73749999999999993</v>
      </c>
      <c r="T109" s="1472"/>
      <c r="U109" s="606">
        <v>0.83472222222222225</v>
      </c>
      <c r="V109" s="605" t="s">
        <v>9573</v>
      </c>
      <c r="W109" s="594" t="s">
        <v>9572</v>
      </c>
      <c r="X109" s="1472"/>
      <c r="Y109" s="598" t="s">
        <v>9588</v>
      </c>
      <c r="AA109" s="596">
        <v>7.0833333333333331E-2</v>
      </c>
      <c r="AB109" s="596">
        <v>0.32916666666666666</v>
      </c>
      <c r="AC109" s="596">
        <v>0.58819444444444446</v>
      </c>
      <c r="AD109" s="596">
        <v>0.84652777777777777</v>
      </c>
      <c r="AE109" s="1460"/>
      <c r="AF109" s="595"/>
      <c r="AG109" s="627"/>
    </row>
    <row r="110" spans="1:33">
      <c r="A110" s="601">
        <v>4</v>
      </c>
      <c r="B110" s="630"/>
      <c r="C110" s="598" t="s">
        <v>9581</v>
      </c>
      <c r="D110" s="1463"/>
      <c r="E110" s="594" t="s">
        <v>9572</v>
      </c>
      <c r="F110" s="595" t="s">
        <v>9573</v>
      </c>
      <c r="G110" s="596">
        <v>0.3756944444444445</v>
      </c>
      <c r="H110" s="1463"/>
      <c r="I110" s="596">
        <v>0.86875000000000002</v>
      </c>
      <c r="J110" s="595" t="s">
        <v>9573</v>
      </c>
      <c r="K110" s="594" t="s">
        <v>9572</v>
      </c>
      <c r="L110" s="1472"/>
      <c r="M110" s="594" t="s">
        <v>9572</v>
      </c>
      <c r="N110" s="605" t="s">
        <v>9573</v>
      </c>
      <c r="O110" s="606">
        <v>0.26180555555555557</v>
      </c>
      <c r="P110" s="1472"/>
      <c r="Q110" s="596">
        <v>0.26180555555555557</v>
      </c>
      <c r="R110" s="597" t="s">
        <v>9573</v>
      </c>
      <c r="S110" s="596">
        <v>0.73819444444444438</v>
      </c>
      <c r="T110" s="1472"/>
      <c r="U110" s="606">
        <v>0.86875000000000002</v>
      </c>
      <c r="V110" s="605" t="s">
        <v>9573</v>
      </c>
      <c r="W110" s="594" t="s">
        <v>9572</v>
      </c>
      <c r="X110" s="1472"/>
      <c r="Y110" s="598" t="s">
        <v>9588</v>
      </c>
      <c r="AA110" s="596">
        <v>0.10486111111111111</v>
      </c>
      <c r="AB110" s="596">
        <v>0.36319444444444443</v>
      </c>
      <c r="AC110" s="596">
        <v>0.62222222222222223</v>
      </c>
      <c r="AD110" s="596">
        <v>0.88055555555555554</v>
      </c>
      <c r="AE110" s="1460"/>
      <c r="AF110" s="595"/>
      <c r="AG110" s="602"/>
    </row>
    <row r="111" spans="1:33">
      <c r="A111" s="601">
        <v>5</v>
      </c>
      <c r="B111" s="630"/>
      <c r="C111" s="598" t="s">
        <v>9581</v>
      </c>
      <c r="D111" s="1463"/>
      <c r="E111" s="594" t="s">
        <v>9572</v>
      </c>
      <c r="F111" s="595" t="s">
        <v>9573</v>
      </c>
      <c r="G111" s="596">
        <v>0.40972222222222227</v>
      </c>
      <c r="H111" s="1463"/>
      <c r="I111" s="596">
        <v>0.90277777777777779</v>
      </c>
      <c r="J111" s="595" t="s">
        <v>9573</v>
      </c>
      <c r="K111" s="594" t="s">
        <v>9572</v>
      </c>
      <c r="L111" s="1472"/>
      <c r="M111" s="594" t="s">
        <v>9572</v>
      </c>
      <c r="N111" s="605" t="s">
        <v>9573</v>
      </c>
      <c r="O111" s="606">
        <v>0.26111111111111113</v>
      </c>
      <c r="P111" s="1472"/>
      <c r="Q111" s="596">
        <v>0.26111111111111113</v>
      </c>
      <c r="R111" s="597" t="s">
        <v>9573</v>
      </c>
      <c r="S111" s="596">
        <v>0.73888888888888893</v>
      </c>
      <c r="T111" s="1472"/>
      <c r="U111" s="606">
        <v>0.90277777777777779</v>
      </c>
      <c r="V111" s="605" t="s">
        <v>9573</v>
      </c>
      <c r="W111" s="594" t="s">
        <v>9572</v>
      </c>
      <c r="X111" s="1472"/>
      <c r="Y111" s="598" t="s">
        <v>9591</v>
      </c>
      <c r="AA111" s="596">
        <v>0.1388888888888889</v>
      </c>
      <c r="AB111" s="596">
        <v>0.3972222222222222</v>
      </c>
      <c r="AC111" s="596">
        <v>0.65625</v>
      </c>
      <c r="AD111" s="596">
        <v>0.9145833333333333</v>
      </c>
      <c r="AE111" s="1460"/>
      <c r="AF111" s="595"/>
      <c r="AG111" s="602"/>
    </row>
    <row r="112" spans="1:33">
      <c r="A112" s="592">
        <v>6</v>
      </c>
      <c r="B112" s="630"/>
      <c r="C112" s="599" t="s">
        <v>9587</v>
      </c>
      <c r="D112" s="1463"/>
      <c r="E112" s="594" t="s">
        <v>9572</v>
      </c>
      <c r="F112" s="595" t="s">
        <v>9573</v>
      </c>
      <c r="G112" s="596">
        <v>0.44375000000000003</v>
      </c>
      <c r="H112" s="1463"/>
      <c r="I112" s="596">
        <v>0.9375</v>
      </c>
      <c r="J112" s="595" t="s">
        <v>9573</v>
      </c>
      <c r="K112" s="594" t="s">
        <v>9572</v>
      </c>
      <c r="L112" s="1472"/>
      <c r="M112" s="613"/>
      <c r="N112" s="612"/>
      <c r="O112" s="611"/>
      <c r="P112" s="1472"/>
      <c r="Q112" s="596">
        <v>0.26041666666666669</v>
      </c>
      <c r="R112" s="597" t="s">
        <v>9573</v>
      </c>
      <c r="S112" s="596">
        <v>0.73958333333333337</v>
      </c>
      <c r="T112" s="1472"/>
      <c r="U112" s="611"/>
      <c r="V112" s="612"/>
      <c r="W112" s="613"/>
      <c r="X112" s="1472"/>
      <c r="Y112" s="598" t="s">
        <v>9600</v>
      </c>
      <c r="AA112" s="596">
        <v>0.17291666666666669</v>
      </c>
      <c r="AB112" s="596">
        <v>0.43124999999999997</v>
      </c>
      <c r="AC112" s="596">
        <v>0.69027777777777777</v>
      </c>
      <c r="AD112" s="596">
        <v>0.94861111111111107</v>
      </c>
      <c r="AE112" s="1460"/>
      <c r="AF112" s="599" t="s">
        <v>9609</v>
      </c>
      <c r="AG112" s="600" t="s">
        <v>9610</v>
      </c>
    </row>
    <row r="113" spans="1:33">
      <c r="A113" s="592">
        <v>7</v>
      </c>
      <c r="B113" s="630"/>
      <c r="C113" s="599" t="s">
        <v>9587</v>
      </c>
      <c r="D113" s="1463"/>
      <c r="E113" s="594" t="s">
        <v>9572</v>
      </c>
      <c r="F113" s="595" t="s">
        <v>9573</v>
      </c>
      <c r="G113" s="596">
        <v>0.4777777777777778</v>
      </c>
      <c r="H113" s="1463"/>
      <c r="I113" s="596">
        <v>0.97152777777777777</v>
      </c>
      <c r="J113" s="595" t="s">
        <v>9573</v>
      </c>
      <c r="K113" s="594" t="s">
        <v>9572</v>
      </c>
      <c r="L113" s="1472"/>
      <c r="M113" s="613"/>
      <c r="N113" s="612"/>
      <c r="O113" s="611"/>
      <c r="P113" s="1472"/>
      <c r="Q113" s="596">
        <v>0.25972222222222224</v>
      </c>
      <c r="R113" s="597" t="s">
        <v>9573</v>
      </c>
      <c r="S113" s="596">
        <v>0.7402777777777777</v>
      </c>
      <c r="T113" s="1472"/>
      <c r="U113" s="611"/>
      <c r="V113" s="612"/>
      <c r="W113" s="613"/>
      <c r="X113" s="1472"/>
      <c r="Y113" s="598" t="s">
        <v>9611</v>
      </c>
      <c r="AA113" s="596">
        <v>0.2076388888888889</v>
      </c>
      <c r="AB113" s="596">
        <v>0.46597222222222223</v>
      </c>
      <c r="AC113" s="596">
        <v>0.72430555555555554</v>
      </c>
      <c r="AD113" s="596">
        <v>0.98263888888888884</v>
      </c>
      <c r="AE113" s="1460"/>
      <c r="AF113" s="599" t="s">
        <v>9609</v>
      </c>
      <c r="AG113" s="600" t="s">
        <v>9610</v>
      </c>
    </row>
    <row r="114" spans="1:33">
      <c r="A114" s="592">
        <v>8</v>
      </c>
      <c r="B114" s="630"/>
      <c r="C114" s="599" t="s">
        <v>9587</v>
      </c>
      <c r="D114" s="1463"/>
      <c r="E114" s="594" t="s">
        <v>9572</v>
      </c>
      <c r="F114" s="595" t="s">
        <v>9573</v>
      </c>
      <c r="G114" s="596">
        <v>0.51180555555555551</v>
      </c>
      <c r="H114" s="1463"/>
      <c r="I114" s="597"/>
      <c r="J114" s="595"/>
      <c r="K114" s="597"/>
      <c r="L114" s="1472"/>
      <c r="M114" s="613"/>
      <c r="N114" s="612"/>
      <c r="O114" s="611"/>
      <c r="P114" s="1472"/>
      <c r="Q114" s="596">
        <v>0.2590277777777778</v>
      </c>
      <c r="R114" s="597" t="s">
        <v>9573</v>
      </c>
      <c r="S114" s="596">
        <v>0.74097222222222225</v>
      </c>
      <c r="T114" s="1472"/>
      <c r="U114" s="613"/>
      <c r="V114" s="612"/>
      <c r="W114" s="613"/>
      <c r="X114" s="1472"/>
      <c r="Y114" s="598" t="s">
        <v>9606</v>
      </c>
      <c r="AA114" s="596">
        <v>0.24166666666666667</v>
      </c>
      <c r="AB114" s="596">
        <v>0.5</v>
      </c>
      <c r="AC114" s="596">
        <v>0.7583333333333333</v>
      </c>
      <c r="AE114" s="1460"/>
      <c r="AF114" s="599" t="s">
        <v>9609</v>
      </c>
      <c r="AG114" s="600" t="s">
        <v>9610</v>
      </c>
    </row>
    <row r="115" spans="1:33">
      <c r="A115" s="601">
        <v>9</v>
      </c>
      <c r="B115" s="630"/>
      <c r="C115" s="598" t="s">
        <v>9592</v>
      </c>
      <c r="D115" s="1463"/>
      <c r="E115" s="596">
        <v>5.5555555555555558E-3</v>
      </c>
      <c r="F115" s="595" t="s">
        <v>9573</v>
      </c>
      <c r="G115" s="596">
        <v>0.54652777777777783</v>
      </c>
      <c r="H115" s="1463"/>
      <c r="I115" s="597"/>
      <c r="J115" s="595"/>
      <c r="K115" s="597"/>
      <c r="L115" s="1472"/>
      <c r="M115" s="606">
        <v>5.5555555555555558E-3</v>
      </c>
      <c r="N115" s="605" t="s">
        <v>9573</v>
      </c>
      <c r="O115" s="606">
        <v>0.25833333333333336</v>
      </c>
      <c r="P115" s="1472"/>
      <c r="Q115" s="596">
        <v>0.25833333333333336</v>
      </c>
      <c r="R115" s="597" t="s">
        <v>9573</v>
      </c>
      <c r="S115" s="596">
        <v>0.7416666666666667</v>
      </c>
      <c r="T115" s="1472"/>
      <c r="U115" s="632"/>
      <c r="V115" s="605"/>
      <c r="W115" s="632"/>
      <c r="X115" s="1472"/>
      <c r="Y115" s="598" t="s">
        <v>9591</v>
      </c>
      <c r="Z115" s="596">
        <v>1.6666666666666666E-2</v>
      </c>
      <c r="AA115" s="596">
        <v>0.27569444444444446</v>
      </c>
      <c r="AB115" s="596">
        <v>0.52430555555555558</v>
      </c>
      <c r="AC115" s="596">
        <v>0.7729166666666667</v>
      </c>
      <c r="AE115" s="1460"/>
      <c r="AF115" s="595"/>
      <c r="AG115" s="602"/>
    </row>
    <row r="116" spans="1:33">
      <c r="A116" s="601">
        <v>10</v>
      </c>
      <c r="B116" s="630"/>
      <c r="C116" s="598" t="s">
        <v>9592</v>
      </c>
      <c r="D116" s="1463"/>
      <c r="E116" s="596">
        <v>3.9583333333333331E-2</v>
      </c>
      <c r="F116" s="595" t="s">
        <v>9573</v>
      </c>
      <c r="G116" s="596">
        <v>0.5805555555555556</v>
      </c>
      <c r="H116" s="1463"/>
      <c r="I116" s="597"/>
      <c r="J116" s="595"/>
      <c r="K116" s="597"/>
      <c r="L116" s="1472"/>
      <c r="M116" s="606">
        <v>3.9583333333333331E-2</v>
      </c>
      <c r="N116" s="605" t="s">
        <v>9573</v>
      </c>
      <c r="O116" s="606">
        <v>0.25763888888888892</v>
      </c>
      <c r="P116" s="1472"/>
      <c r="Q116" s="596">
        <v>0.25763888888888892</v>
      </c>
      <c r="R116" s="597" t="s">
        <v>9573</v>
      </c>
      <c r="S116" s="596">
        <v>0.74236111111111114</v>
      </c>
      <c r="T116" s="1472"/>
      <c r="U116" s="632"/>
      <c r="V116" s="605"/>
      <c r="W116" s="632"/>
      <c r="X116" s="1472"/>
      <c r="Y116" s="598" t="s">
        <v>9597</v>
      </c>
      <c r="Z116" s="596">
        <v>4.0972222222222222E-2</v>
      </c>
      <c r="AA116" s="596">
        <v>0.30972222222222223</v>
      </c>
      <c r="AB116" s="596">
        <v>0.56805555555555554</v>
      </c>
      <c r="AC116" s="596">
        <v>0.82708333333333339</v>
      </c>
      <c r="AE116" s="1460"/>
      <c r="AF116" s="595"/>
      <c r="AG116" s="602"/>
    </row>
    <row r="117" spans="1:33" ht="3.75" customHeight="1">
      <c r="A117" s="610"/>
      <c r="B117" s="630"/>
      <c r="C117" s="610"/>
      <c r="D117" s="1463"/>
      <c r="E117" s="610"/>
      <c r="F117" s="610"/>
      <c r="G117" s="610"/>
      <c r="H117" s="1463"/>
      <c r="I117" s="610"/>
      <c r="J117" s="610"/>
      <c r="K117" s="610"/>
      <c r="L117" s="1472"/>
      <c r="M117" s="610"/>
      <c r="N117" s="610"/>
      <c r="O117" s="610"/>
      <c r="P117" s="1472"/>
      <c r="Q117" s="610"/>
      <c r="R117" s="610"/>
      <c r="S117" s="610"/>
      <c r="T117" s="1472"/>
      <c r="U117" s="610"/>
      <c r="V117" s="610"/>
      <c r="W117" s="610"/>
      <c r="X117" s="1472"/>
      <c r="Y117" s="610"/>
      <c r="Z117" s="610"/>
      <c r="AA117" s="610"/>
      <c r="AB117" s="610"/>
      <c r="AC117" s="610"/>
      <c r="AD117" s="610"/>
      <c r="AE117" s="1460"/>
      <c r="AF117" s="610"/>
      <c r="AG117" s="610"/>
    </row>
    <row r="118" spans="1:33">
      <c r="A118" s="601">
        <v>11</v>
      </c>
      <c r="B118" s="630"/>
      <c r="C118" s="598" t="s">
        <v>9592</v>
      </c>
      <c r="D118" s="1463"/>
      <c r="E118" s="596">
        <v>7.3611111111111113E-2</v>
      </c>
      <c r="F118" s="595" t="s">
        <v>9573</v>
      </c>
      <c r="G118" s="596">
        <v>0.61458333333333337</v>
      </c>
      <c r="H118" s="1463"/>
      <c r="I118" s="597"/>
      <c r="J118" s="595"/>
      <c r="K118" s="597"/>
      <c r="L118" s="1472"/>
      <c r="M118" s="606">
        <v>7.3611111111111113E-2</v>
      </c>
      <c r="N118" s="605" t="s">
        <v>9573</v>
      </c>
      <c r="O118" s="606">
        <v>0.25694444444444448</v>
      </c>
      <c r="P118" s="1472"/>
      <c r="Q118" s="596">
        <v>0.25694444444444448</v>
      </c>
      <c r="R118" s="597" t="s">
        <v>9573</v>
      </c>
      <c r="S118" s="596">
        <v>0.74305555555555547</v>
      </c>
      <c r="T118" s="1472"/>
      <c r="U118" s="632"/>
      <c r="V118" s="605"/>
      <c r="W118" s="632"/>
      <c r="X118" s="1472"/>
      <c r="Y118" s="598" t="s">
        <v>9597</v>
      </c>
      <c r="Z118" s="633">
        <v>8.5416666666666655E-2</v>
      </c>
      <c r="AA118" s="596">
        <v>0.34375</v>
      </c>
      <c r="AB118" s="596">
        <v>0.61041666666666672</v>
      </c>
      <c r="AC118" s="596">
        <v>0.87777777777777777</v>
      </c>
      <c r="AE118" s="1460"/>
      <c r="AF118" s="595"/>
      <c r="AG118" s="602"/>
    </row>
    <row r="119" spans="1:33">
      <c r="A119" s="601">
        <v>12</v>
      </c>
      <c r="B119" s="630"/>
      <c r="C119" s="598" t="s">
        <v>9592</v>
      </c>
      <c r="D119" s="1463"/>
      <c r="E119" s="596">
        <v>0.1076388888888889</v>
      </c>
      <c r="F119" s="595" t="s">
        <v>9573</v>
      </c>
      <c r="G119" s="596">
        <v>0.64861111111111114</v>
      </c>
      <c r="H119" s="1463"/>
      <c r="I119" s="597"/>
      <c r="J119" s="595"/>
      <c r="K119" s="597"/>
      <c r="L119" s="1472"/>
      <c r="M119" s="606">
        <v>0.1076388888888889</v>
      </c>
      <c r="N119" s="605" t="s">
        <v>9573</v>
      </c>
      <c r="O119" s="606">
        <v>0.25625000000000003</v>
      </c>
      <c r="P119" s="1472"/>
      <c r="Q119" s="596">
        <v>0.25625000000000003</v>
      </c>
      <c r="R119" s="597" t="s">
        <v>9573</v>
      </c>
      <c r="S119" s="596">
        <v>0.74375000000000002</v>
      </c>
      <c r="T119" s="1472"/>
      <c r="U119" s="632"/>
      <c r="V119" s="605"/>
      <c r="W119" s="632"/>
      <c r="X119" s="1472"/>
      <c r="Y119" s="598" t="s">
        <v>9586</v>
      </c>
      <c r="Z119" s="596">
        <v>0.1277777777777778</v>
      </c>
      <c r="AA119" s="596">
        <v>0.37777777777777777</v>
      </c>
      <c r="AB119" s="596">
        <v>0.64444444444444449</v>
      </c>
      <c r="AC119" s="596">
        <v>0.91180555555555554</v>
      </c>
      <c r="AE119" s="1460"/>
      <c r="AF119" s="595"/>
      <c r="AG119" s="602"/>
    </row>
    <row r="120" spans="1:33">
      <c r="A120" s="601">
        <v>13</v>
      </c>
      <c r="B120" s="630"/>
      <c r="C120" s="598" t="s">
        <v>9593</v>
      </c>
      <c r="D120" s="1463"/>
      <c r="E120" s="596">
        <v>0.14166666666666666</v>
      </c>
      <c r="F120" s="595" t="s">
        <v>9573</v>
      </c>
      <c r="G120" s="596">
        <v>0.68263888888888891</v>
      </c>
      <c r="H120" s="1463"/>
      <c r="I120" s="597"/>
      <c r="J120" s="595"/>
      <c r="K120" s="597"/>
      <c r="L120" s="1472"/>
      <c r="M120" s="604">
        <v>0.14166666666666666</v>
      </c>
      <c r="N120" s="603" t="s">
        <v>9573</v>
      </c>
      <c r="O120" s="604">
        <v>0.25555555555555559</v>
      </c>
      <c r="P120" s="1472"/>
      <c r="Q120" s="596">
        <v>0.25555555555555559</v>
      </c>
      <c r="R120" s="597" t="s">
        <v>9573</v>
      </c>
      <c r="S120" s="596">
        <v>0.74444444444444446</v>
      </c>
      <c r="T120" s="1472"/>
      <c r="U120" s="608"/>
      <c r="V120" s="609"/>
      <c r="W120" s="608"/>
      <c r="X120" s="1472"/>
      <c r="Y120" s="598" t="s">
        <v>9585</v>
      </c>
      <c r="Z120" s="596">
        <v>0.16180555555555556</v>
      </c>
      <c r="AA120" s="596">
        <v>0.41180555555555554</v>
      </c>
      <c r="AB120" s="596">
        <v>0.67847222222222225</v>
      </c>
      <c r="AC120" s="596">
        <v>0.9458333333333333</v>
      </c>
      <c r="AE120" s="1460"/>
      <c r="AF120" s="595"/>
      <c r="AG120" s="602"/>
    </row>
    <row r="121" spans="1:33">
      <c r="A121" s="601">
        <v>14</v>
      </c>
      <c r="B121" s="630"/>
      <c r="C121" s="598" t="s">
        <v>9593</v>
      </c>
      <c r="D121" s="1463"/>
      <c r="E121" s="596">
        <v>0.17569444444444446</v>
      </c>
      <c r="F121" s="595" t="s">
        <v>9573</v>
      </c>
      <c r="G121" s="596">
        <v>0.71666666666666667</v>
      </c>
      <c r="H121" s="1463"/>
      <c r="I121" s="597"/>
      <c r="J121" s="595"/>
      <c r="K121" s="597"/>
      <c r="L121" s="1472"/>
      <c r="M121" s="604">
        <v>0.17569444444444446</v>
      </c>
      <c r="N121" s="603" t="s">
        <v>9573</v>
      </c>
      <c r="O121" s="604">
        <v>0.25486111111111109</v>
      </c>
      <c r="P121" s="1472"/>
      <c r="Q121" s="596">
        <v>0.25486111111111109</v>
      </c>
      <c r="R121" s="597" t="s">
        <v>9573</v>
      </c>
      <c r="S121" s="596">
        <v>0.74513888888888891</v>
      </c>
      <c r="T121" s="1472"/>
      <c r="U121" s="608"/>
      <c r="V121" s="609"/>
      <c r="W121" s="608"/>
      <c r="X121" s="1472"/>
      <c r="Y121" s="598" t="s">
        <v>9577</v>
      </c>
      <c r="Z121" s="596">
        <v>0.19583333333333333</v>
      </c>
      <c r="AA121" s="596">
        <v>0.4458333333333333</v>
      </c>
      <c r="AB121" s="596">
        <v>0.71250000000000002</v>
      </c>
      <c r="AC121" s="596">
        <v>0.97986111111111107</v>
      </c>
      <c r="AE121" s="1460"/>
      <c r="AF121" s="595"/>
      <c r="AG121" s="602"/>
    </row>
    <row r="122" spans="1:33">
      <c r="A122" s="601">
        <v>15</v>
      </c>
      <c r="B122" s="630"/>
      <c r="C122" s="598" t="s">
        <v>9593</v>
      </c>
      <c r="D122" s="1463"/>
      <c r="E122" s="596">
        <v>0.20972222222222223</v>
      </c>
      <c r="F122" s="595" t="s">
        <v>9573</v>
      </c>
      <c r="G122" s="596">
        <v>0.75069444444444444</v>
      </c>
      <c r="H122" s="1463"/>
      <c r="I122" s="597"/>
      <c r="J122" s="595"/>
      <c r="K122" s="597"/>
      <c r="L122" s="1472"/>
      <c r="M122" s="604">
        <v>0.20972222222222223</v>
      </c>
      <c r="N122" s="603" t="s">
        <v>9573</v>
      </c>
      <c r="O122" s="604">
        <v>0.25416666666666665</v>
      </c>
      <c r="P122" s="1472"/>
      <c r="Q122" s="596">
        <v>0.25416666666666665</v>
      </c>
      <c r="R122" s="597" t="s">
        <v>9573</v>
      </c>
      <c r="S122" s="596">
        <v>0.74583333333333324</v>
      </c>
      <c r="T122" s="1472"/>
      <c r="U122" s="604">
        <v>0.74583333333333324</v>
      </c>
      <c r="V122" s="603" t="s">
        <v>9573</v>
      </c>
      <c r="W122" s="604">
        <v>0.75069444444444444</v>
      </c>
      <c r="X122" s="1472"/>
      <c r="Y122" s="598" t="s">
        <v>9585</v>
      </c>
      <c r="Z122" s="596">
        <v>0.2298611111111111</v>
      </c>
      <c r="AA122" s="596">
        <v>0.47986111111111113</v>
      </c>
      <c r="AB122" s="596">
        <v>0.73819444444444438</v>
      </c>
      <c r="AC122" s="596">
        <v>0.99722222222222223</v>
      </c>
      <c r="AE122" s="1460"/>
      <c r="AF122" s="595"/>
      <c r="AG122" s="602"/>
    </row>
    <row r="123" spans="1:33">
      <c r="A123" s="601">
        <v>16</v>
      </c>
      <c r="B123" s="630"/>
      <c r="C123" s="598" t="s">
        <v>9595</v>
      </c>
      <c r="D123" s="1463"/>
      <c r="E123" s="596">
        <v>0.24374999999999999</v>
      </c>
      <c r="F123" s="595" t="s">
        <v>9573</v>
      </c>
      <c r="G123" s="596">
        <v>0.78472222222222221</v>
      </c>
      <c r="H123" s="1463"/>
      <c r="I123" s="597"/>
      <c r="J123" s="595"/>
      <c r="K123" s="597"/>
      <c r="L123" s="1472"/>
      <c r="M123" s="604">
        <v>0.24374999999999999</v>
      </c>
      <c r="N123" s="603" t="s">
        <v>9573</v>
      </c>
      <c r="O123" s="604">
        <v>0.25347222222222221</v>
      </c>
      <c r="P123" s="1472"/>
      <c r="Q123" s="596">
        <v>0.25347222222222221</v>
      </c>
      <c r="R123" s="597" t="s">
        <v>9573</v>
      </c>
      <c r="S123" s="596">
        <v>0.74652777777777779</v>
      </c>
      <c r="T123" s="1472"/>
      <c r="U123" s="604">
        <v>0.74652777777777779</v>
      </c>
      <c r="V123" s="603" t="s">
        <v>9573</v>
      </c>
      <c r="W123" s="604">
        <v>0.78472222222222221</v>
      </c>
      <c r="X123" s="1472"/>
      <c r="Y123" s="598" t="s">
        <v>9586</v>
      </c>
      <c r="Z123" s="596">
        <v>0.25555555555555559</v>
      </c>
      <c r="AA123" s="596">
        <v>0.51388888888888895</v>
      </c>
      <c r="AB123" s="596">
        <v>0.77222222222222225</v>
      </c>
      <c r="AE123" s="1460"/>
      <c r="AF123" s="595"/>
      <c r="AG123" s="602"/>
    </row>
    <row r="124" spans="1:33">
      <c r="A124" s="601">
        <v>17</v>
      </c>
      <c r="B124" s="630"/>
      <c r="C124" s="598" t="s">
        <v>9595</v>
      </c>
      <c r="D124" s="1463"/>
      <c r="E124" s="596">
        <v>0.27777777777777779</v>
      </c>
      <c r="F124" s="595" t="s">
        <v>9573</v>
      </c>
      <c r="G124" s="596">
        <v>0.81874999999999998</v>
      </c>
      <c r="H124" s="1463"/>
      <c r="I124" s="597"/>
      <c r="J124" s="595"/>
      <c r="K124" s="597"/>
      <c r="L124" s="1472"/>
      <c r="M124" s="608"/>
      <c r="N124" s="609"/>
      <c r="O124" s="608"/>
      <c r="P124" s="1472"/>
      <c r="Q124" s="596">
        <v>0.25277777777777777</v>
      </c>
      <c r="R124" s="597" t="s">
        <v>9573</v>
      </c>
      <c r="S124" s="596">
        <v>0.74722222222222223</v>
      </c>
      <c r="T124" s="1472"/>
      <c r="U124" s="596">
        <v>0.74722222222222223</v>
      </c>
      <c r="V124" s="595" t="s">
        <v>9573</v>
      </c>
      <c r="W124" s="596">
        <v>0.81874999999999998</v>
      </c>
      <c r="X124" s="1472"/>
      <c r="Y124" s="598" t="s">
        <v>9597</v>
      </c>
      <c r="AA124" s="596">
        <v>3.125E-2</v>
      </c>
      <c r="AB124" s="596">
        <v>0.28958333333333336</v>
      </c>
      <c r="AC124" s="596">
        <v>0.54791666666666672</v>
      </c>
      <c r="AD124" s="596">
        <v>0.80625000000000002</v>
      </c>
      <c r="AE124" s="1460"/>
      <c r="AF124" s="595"/>
      <c r="AG124" s="602"/>
    </row>
    <row r="125" spans="1:33">
      <c r="A125" s="601">
        <v>18</v>
      </c>
      <c r="B125" s="630"/>
      <c r="C125" s="598" t="s">
        <v>9595</v>
      </c>
      <c r="D125" s="1463"/>
      <c r="E125" s="596">
        <v>0.3125</v>
      </c>
      <c r="F125" s="595" t="s">
        <v>9573</v>
      </c>
      <c r="G125" s="596">
        <v>0.85277777777777775</v>
      </c>
      <c r="H125" s="1463"/>
      <c r="I125" s="597"/>
      <c r="J125" s="595"/>
      <c r="K125" s="597"/>
      <c r="L125" s="1472"/>
      <c r="M125" s="608"/>
      <c r="N125" s="609"/>
      <c r="O125" s="608"/>
      <c r="P125" s="1472"/>
      <c r="Q125" s="596">
        <v>0.25208333333333333</v>
      </c>
      <c r="R125" s="597" t="s">
        <v>9573</v>
      </c>
      <c r="S125" s="596">
        <v>0.74791666666666667</v>
      </c>
      <c r="T125" s="1472"/>
      <c r="U125" s="596">
        <v>0.74791666666666667</v>
      </c>
      <c r="V125" s="595" t="s">
        <v>9573</v>
      </c>
      <c r="W125" s="596">
        <v>0.85277777777777775</v>
      </c>
      <c r="X125" s="1472"/>
      <c r="Y125" s="598" t="s">
        <v>9597</v>
      </c>
      <c r="AA125" s="596">
        <v>6.5277777777777782E-2</v>
      </c>
      <c r="AB125" s="596">
        <v>0.32361111111111113</v>
      </c>
      <c r="AC125" s="596">
        <v>0.58263888888888882</v>
      </c>
      <c r="AD125" s="596">
        <v>0.84097222222222223</v>
      </c>
      <c r="AE125" s="1460"/>
      <c r="AF125" s="595"/>
      <c r="AG125" s="602"/>
    </row>
    <row r="126" spans="1:33">
      <c r="A126" s="601">
        <v>19</v>
      </c>
      <c r="B126" s="630"/>
      <c r="C126" s="598" t="s">
        <v>9595</v>
      </c>
      <c r="D126" s="1463"/>
      <c r="E126" s="596">
        <v>0.34652777777777777</v>
      </c>
      <c r="F126" s="595" t="s">
        <v>9573</v>
      </c>
      <c r="G126" s="596">
        <v>0.88680555555555562</v>
      </c>
      <c r="H126" s="1463"/>
      <c r="I126" s="597"/>
      <c r="J126" s="595"/>
      <c r="K126" s="597"/>
      <c r="L126" s="1472"/>
      <c r="M126" s="608"/>
      <c r="N126" s="609"/>
      <c r="O126" s="608"/>
      <c r="P126" s="1472"/>
      <c r="Q126" s="596">
        <v>0.25138888888888888</v>
      </c>
      <c r="R126" s="597" t="s">
        <v>9573</v>
      </c>
      <c r="S126" s="596">
        <v>0.74861111111111101</v>
      </c>
      <c r="T126" s="1472"/>
      <c r="U126" s="596">
        <v>0.74861111111111101</v>
      </c>
      <c r="V126" s="595" t="s">
        <v>9573</v>
      </c>
      <c r="W126" s="596">
        <v>0.88680555555555562</v>
      </c>
      <c r="X126" s="1472"/>
      <c r="Y126" s="598" t="s">
        <v>9600</v>
      </c>
      <c r="AA126" s="596">
        <v>9.930555555555555E-2</v>
      </c>
      <c r="AB126" s="596">
        <v>0.3576388888888889</v>
      </c>
      <c r="AC126" s="596">
        <v>0.6166666666666667</v>
      </c>
      <c r="AD126" s="596">
        <v>0.875</v>
      </c>
      <c r="AE126" s="1460"/>
      <c r="AF126" s="595"/>
      <c r="AG126" s="602"/>
    </row>
    <row r="127" spans="1:33">
      <c r="A127" s="592">
        <v>20</v>
      </c>
      <c r="B127" s="630"/>
      <c r="C127" s="599" t="s">
        <v>9596</v>
      </c>
      <c r="D127" s="1463"/>
      <c r="E127" s="596">
        <v>0.38055555555555554</v>
      </c>
      <c r="F127" s="595" t="s">
        <v>9573</v>
      </c>
      <c r="G127" s="596">
        <v>0.92152777777777783</v>
      </c>
      <c r="H127" s="1463"/>
      <c r="I127" s="597"/>
      <c r="J127" s="595"/>
      <c r="K127" s="597"/>
      <c r="L127" s="1472"/>
      <c r="M127" s="608"/>
      <c r="N127" s="609"/>
      <c r="O127" s="608"/>
      <c r="P127" s="1472"/>
      <c r="Q127" s="596">
        <v>0.25069444444444444</v>
      </c>
      <c r="R127" s="597" t="s">
        <v>9573</v>
      </c>
      <c r="S127" s="596">
        <v>0.74930555555555556</v>
      </c>
      <c r="T127" s="1472"/>
      <c r="U127" s="596">
        <v>0.74930555555555556</v>
      </c>
      <c r="V127" s="595" t="s">
        <v>9573</v>
      </c>
      <c r="W127" s="596">
        <v>0.92152777777777783</v>
      </c>
      <c r="X127" s="1472"/>
      <c r="Y127" s="598" t="s">
        <v>9606</v>
      </c>
      <c r="AA127" s="596">
        <v>0.13333333333333333</v>
      </c>
      <c r="AB127" s="596">
        <v>0.39166666666666666</v>
      </c>
      <c r="AC127" s="596">
        <v>0.65069444444444446</v>
      </c>
      <c r="AD127" s="596">
        <v>0.90902777777777777</v>
      </c>
      <c r="AE127" s="1460"/>
      <c r="AF127" s="614" t="s">
        <v>9612</v>
      </c>
      <c r="AG127" s="607" t="s">
        <v>9599</v>
      </c>
    </row>
    <row r="128" spans="1:33" ht="3.75" customHeight="1">
      <c r="A128" s="634"/>
      <c r="B128" s="630"/>
      <c r="C128" s="634"/>
      <c r="D128" s="1463"/>
      <c r="E128" s="634"/>
      <c r="F128" s="634"/>
      <c r="G128" s="634"/>
      <c r="H128" s="1463"/>
      <c r="I128" s="634"/>
      <c r="J128" s="634"/>
      <c r="K128" s="634"/>
      <c r="L128" s="1472"/>
      <c r="M128" s="634"/>
      <c r="N128" s="634"/>
      <c r="O128" s="634"/>
      <c r="P128" s="1472"/>
      <c r="Q128" s="634"/>
      <c r="R128" s="634"/>
      <c r="S128" s="634"/>
      <c r="T128" s="1472"/>
      <c r="U128" s="634"/>
      <c r="V128" s="634"/>
      <c r="W128" s="634"/>
      <c r="X128" s="1472"/>
      <c r="Y128" s="634"/>
      <c r="Z128" s="634"/>
      <c r="AA128" s="634"/>
      <c r="AB128" s="634"/>
      <c r="AC128" s="634"/>
      <c r="AD128" s="634"/>
      <c r="AE128" s="1460"/>
      <c r="AF128" s="634"/>
      <c r="AG128" s="634"/>
    </row>
    <row r="129" spans="1:33" ht="11.25" customHeight="1">
      <c r="A129" s="592">
        <v>21</v>
      </c>
      <c r="B129" s="630"/>
      <c r="C129" s="599" t="s">
        <v>9596</v>
      </c>
      <c r="D129" s="1463"/>
      <c r="E129" s="596">
        <v>0.4145833333333333</v>
      </c>
      <c r="F129" s="595" t="s">
        <v>9573</v>
      </c>
      <c r="G129" s="596">
        <v>0.9555555555555556</v>
      </c>
      <c r="H129" s="1463"/>
      <c r="I129" s="597"/>
      <c r="J129" s="595"/>
      <c r="K129" s="597"/>
      <c r="L129" s="1472"/>
      <c r="M129" s="608"/>
      <c r="N129" s="609"/>
      <c r="O129" s="608"/>
      <c r="P129" s="1472"/>
      <c r="Q129" s="596">
        <v>0.25</v>
      </c>
      <c r="R129" s="597" t="s">
        <v>9573</v>
      </c>
      <c r="S129" s="596">
        <v>0.75</v>
      </c>
      <c r="T129" s="1472"/>
      <c r="U129" s="596">
        <v>0.75</v>
      </c>
      <c r="V129" s="595" t="s">
        <v>9573</v>
      </c>
      <c r="W129" s="596">
        <v>0.9555555555555556</v>
      </c>
      <c r="X129" s="1472"/>
      <c r="Y129" s="598" t="s">
        <v>9613</v>
      </c>
      <c r="AA129" s="596">
        <v>0.16805555555555554</v>
      </c>
      <c r="AB129" s="596">
        <v>0.42638888888888887</v>
      </c>
      <c r="AC129" s="596">
        <v>0.68472222222222223</v>
      </c>
      <c r="AD129" s="596">
        <v>0.94305555555555554</v>
      </c>
      <c r="AE129" s="1460"/>
      <c r="AF129" s="599" t="s">
        <v>9614</v>
      </c>
      <c r="AG129" s="635" t="s">
        <v>9615</v>
      </c>
    </row>
    <row r="130" spans="1:33">
      <c r="A130" s="592">
        <v>22</v>
      </c>
      <c r="B130" s="630"/>
      <c r="C130" s="599" t="s">
        <v>9596</v>
      </c>
      <c r="D130" s="1463"/>
      <c r="E130" s="596">
        <v>0.44861111111111113</v>
      </c>
      <c r="F130" s="595" t="s">
        <v>9573</v>
      </c>
      <c r="G130" s="596">
        <v>0.98958333333333337</v>
      </c>
      <c r="H130" s="1463"/>
      <c r="I130" s="597"/>
      <c r="J130" s="595"/>
      <c r="K130" s="597"/>
      <c r="L130" s="1472"/>
      <c r="M130" s="608"/>
      <c r="N130" s="609"/>
      <c r="O130" s="608"/>
      <c r="P130" s="1472"/>
      <c r="Q130" s="596">
        <v>0.24930555555555556</v>
      </c>
      <c r="R130" s="597" t="s">
        <v>9573</v>
      </c>
      <c r="S130" s="596">
        <v>0.75069444444444444</v>
      </c>
      <c r="T130" s="1472"/>
      <c r="U130" s="596">
        <v>0.75069444444444444</v>
      </c>
      <c r="V130" s="595" t="s">
        <v>9573</v>
      </c>
      <c r="W130" s="596">
        <v>0.98958333333333337</v>
      </c>
      <c r="X130" s="1472"/>
      <c r="Y130" s="598" t="s">
        <v>9606</v>
      </c>
      <c r="AA130" s="596">
        <v>0.20208333333333331</v>
      </c>
      <c r="AB130" s="596">
        <v>0.4604166666666667</v>
      </c>
      <c r="AC130" s="596">
        <v>0.71875</v>
      </c>
      <c r="AD130" s="596">
        <v>0.9770833333333333</v>
      </c>
      <c r="AE130" s="1460"/>
      <c r="AF130" s="614" t="s">
        <v>9612</v>
      </c>
      <c r="AG130" s="607" t="s">
        <v>9599</v>
      </c>
    </row>
    <row r="131" spans="1:33">
      <c r="A131" s="636">
        <v>23</v>
      </c>
      <c r="B131" s="630"/>
      <c r="C131" s="595" t="s">
        <v>9571</v>
      </c>
      <c r="D131" s="1463"/>
      <c r="E131" s="596">
        <v>0.4826388888888889</v>
      </c>
      <c r="F131" s="595" t="s">
        <v>9573</v>
      </c>
      <c r="G131" s="594" t="s">
        <v>9572</v>
      </c>
      <c r="H131" s="1463"/>
      <c r="I131" s="597"/>
      <c r="J131" s="595"/>
      <c r="K131" s="597"/>
      <c r="L131" s="1472"/>
      <c r="M131" s="608"/>
      <c r="N131" s="609"/>
      <c r="O131" s="608"/>
      <c r="P131" s="1472"/>
      <c r="Q131" s="596">
        <v>0.24861111111111112</v>
      </c>
      <c r="R131" s="597" t="s">
        <v>9573</v>
      </c>
      <c r="S131" s="596">
        <v>0.75138888888888899</v>
      </c>
      <c r="T131" s="1472"/>
      <c r="U131" s="596">
        <v>0.75138888888888899</v>
      </c>
      <c r="V131" s="595" t="s">
        <v>9573</v>
      </c>
      <c r="W131" s="594" t="s">
        <v>9572</v>
      </c>
      <c r="X131" s="1472"/>
      <c r="Y131" s="598" t="s">
        <v>9600</v>
      </c>
      <c r="AA131" s="596">
        <v>0.23611111111111113</v>
      </c>
      <c r="AB131" s="596">
        <v>0.49444444444444446</v>
      </c>
      <c r="AC131" s="596">
        <v>0.75277777777777777</v>
      </c>
      <c r="AE131" s="1460"/>
      <c r="AF131" s="595"/>
      <c r="AG131" s="602"/>
    </row>
    <row r="132" spans="1:33">
      <c r="A132" s="636">
        <v>24</v>
      </c>
      <c r="B132" s="630"/>
      <c r="C132" s="595" t="s">
        <v>9571</v>
      </c>
      <c r="D132" s="1463"/>
      <c r="E132" s="594" t="s">
        <v>9572</v>
      </c>
      <c r="F132" s="595" t="s">
        <v>9573</v>
      </c>
      <c r="G132" s="596">
        <v>2.361111111111111E-2</v>
      </c>
      <c r="H132" s="1463"/>
      <c r="I132" s="596">
        <v>0.51666666666666672</v>
      </c>
      <c r="J132" s="595" t="s">
        <v>9573</v>
      </c>
      <c r="K132" s="594" t="s">
        <v>9572</v>
      </c>
      <c r="L132" s="1472"/>
      <c r="M132" s="594" t="s">
        <v>9572</v>
      </c>
      <c r="N132" s="595" t="s">
        <v>9573</v>
      </c>
      <c r="O132" s="596">
        <v>2.361111111111111E-2</v>
      </c>
      <c r="P132" s="1472"/>
      <c r="Q132" s="596">
        <v>0.24791666666666667</v>
      </c>
      <c r="R132" s="597" t="s">
        <v>9573</v>
      </c>
      <c r="S132" s="596">
        <v>0.75208333333333333</v>
      </c>
      <c r="T132" s="1472"/>
      <c r="U132" s="596">
        <v>0.75208333333333333</v>
      </c>
      <c r="V132" s="595" t="s">
        <v>9573</v>
      </c>
      <c r="W132" s="594" t="s">
        <v>9572</v>
      </c>
      <c r="X132" s="1472"/>
      <c r="Y132" s="598" t="s">
        <v>9597</v>
      </c>
      <c r="Z132" s="596">
        <v>1.1111111111111112E-2</v>
      </c>
      <c r="AA132" s="596">
        <v>0.27013888888888887</v>
      </c>
      <c r="AB132" s="596">
        <v>0.52847222222222223</v>
      </c>
      <c r="AC132" s="596">
        <v>0.78680555555555554</v>
      </c>
      <c r="AE132" s="1460"/>
      <c r="AF132" s="595"/>
      <c r="AG132" s="602"/>
    </row>
    <row r="133" spans="1:33">
      <c r="A133" s="636">
        <v>25</v>
      </c>
      <c r="B133" s="630"/>
      <c r="C133" s="595" t="s">
        <v>9571</v>
      </c>
      <c r="D133" s="1463"/>
      <c r="E133" s="594" t="s">
        <v>9572</v>
      </c>
      <c r="F133" s="595" t="s">
        <v>9573</v>
      </c>
      <c r="G133" s="596">
        <v>5.7638888888888885E-2</v>
      </c>
      <c r="H133" s="1463"/>
      <c r="I133" s="596">
        <v>0.55069444444444449</v>
      </c>
      <c r="J133" s="595" t="s">
        <v>9573</v>
      </c>
      <c r="K133" s="594" t="s">
        <v>9572</v>
      </c>
      <c r="L133" s="1472"/>
      <c r="M133" s="594" t="s">
        <v>9572</v>
      </c>
      <c r="N133" s="595" t="s">
        <v>9573</v>
      </c>
      <c r="O133" s="596">
        <v>5.7638888888888885E-2</v>
      </c>
      <c r="P133" s="1472"/>
      <c r="Q133" s="596">
        <v>0.24722222222222223</v>
      </c>
      <c r="R133" s="597" t="s">
        <v>9573</v>
      </c>
      <c r="S133" s="596">
        <v>0.75277777777777777</v>
      </c>
      <c r="T133" s="1472"/>
      <c r="U133" s="596">
        <v>0.75277777777777777</v>
      </c>
      <c r="V133" s="595" t="s">
        <v>9573</v>
      </c>
      <c r="W133" s="594" t="s">
        <v>9572</v>
      </c>
      <c r="X133" s="1472"/>
      <c r="Y133" s="598" t="s">
        <v>9597</v>
      </c>
      <c r="Z133" s="596">
        <v>4.5138888888888888E-2</v>
      </c>
      <c r="AA133" s="596">
        <v>0.30416666666666664</v>
      </c>
      <c r="AB133" s="596">
        <v>0.5625</v>
      </c>
      <c r="AC133" s="596">
        <v>0.8208333333333333</v>
      </c>
      <c r="AE133" s="1460"/>
      <c r="AF133" s="595"/>
      <c r="AG133" s="602"/>
    </row>
    <row r="134" spans="1:33">
      <c r="A134" s="636">
        <v>26</v>
      </c>
      <c r="B134" s="630"/>
      <c r="C134" s="595" t="s">
        <v>9571</v>
      </c>
      <c r="D134" s="1463"/>
      <c r="E134" s="594" t="s">
        <v>9572</v>
      </c>
      <c r="F134" s="595" t="s">
        <v>9573</v>
      </c>
      <c r="G134" s="596">
        <v>9.1666666666666674E-2</v>
      </c>
      <c r="H134" s="1463"/>
      <c r="I134" s="596">
        <v>0.58472222222222225</v>
      </c>
      <c r="J134" s="595" t="s">
        <v>9573</v>
      </c>
      <c r="K134" s="594" t="s">
        <v>9572</v>
      </c>
      <c r="L134" s="1472"/>
      <c r="M134" s="594" t="s">
        <v>9572</v>
      </c>
      <c r="N134" s="595" t="s">
        <v>9573</v>
      </c>
      <c r="O134" s="596">
        <v>9.1666666666666674E-2</v>
      </c>
      <c r="P134" s="1472"/>
      <c r="Q134" s="596">
        <v>0.24652777777777779</v>
      </c>
      <c r="R134" s="597" t="s">
        <v>9573</v>
      </c>
      <c r="S134" s="596">
        <v>0.75347222222222221</v>
      </c>
      <c r="T134" s="1472"/>
      <c r="U134" s="596">
        <v>0.75347222222222221</v>
      </c>
      <c r="V134" s="595" t="s">
        <v>9573</v>
      </c>
      <c r="W134" s="594" t="s">
        <v>9572</v>
      </c>
      <c r="X134" s="1472"/>
      <c r="Y134" s="598" t="s">
        <v>9586</v>
      </c>
      <c r="Z134" s="596">
        <v>7.9166666666666663E-2</v>
      </c>
      <c r="AA134" s="596">
        <v>0.33819444444444446</v>
      </c>
      <c r="AB134" s="596">
        <v>0.59652777777777777</v>
      </c>
      <c r="AC134" s="596">
        <v>0.85486111111111107</v>
      </c>
      <c r="AE134" s="1460"/>
      <c r="AF134" s="595"/>
      <c r="AG134" s="602"/>
    </row>
    <row r="135" spans="1:33">
      <c r="A135" s="636">
        <v>27</v>
      </c>
      <c r="B135" s="630"/>
      <c r="C135" s="598" t="s">
        <v>9578</v>
      </c>
      <c r="D135" s="1463"/>
      <c r="E135" s="594" t="s">
        <v>9572</v>
      </c>
      <c r="F135" s="595" t="s">
        <v>9573</v>
      </c>
      <c r="G135" s="596">
        <v>0.12569444444444444</v>
      </c>
      <c r="H135" s="1463"/>
      <c r="I135" s="596">
        <v>0.61875000000000002</v>
      </c>
      <c r="J135" s="595" t="s">
        <v>9573</v>
      </c>
      <c r="K135" s="594" t="s">
        <v>9572</v>
      </c>
      <c r="L135" s="1472"/>
      <c r="M135" s="594" t="s">
        <v>9572</v>
      </c>
      <c r="N135" s="603" t="s">
        <v>9573</v>
      </c>
      <c r="O135" s="604">
        <v>0.12569444444444444</v>
      </c>
      <c r="P135" s="1472"/>
      <c r="Q135" s="596">
        <v>0.24583333333333335</v>
      </c>
      <c r="R135" s="597" t="s">
        <v>9573</v>
      </c>
      <c r="S135" s="596">
        <v>0.75416666666666676</v>
      </c>
      <c r="T135" s="1472"/>
      <c r="U135" s="604">
        <v>0.75416666666666676</v>
      </c>
      <c r="V135" s="603" t="s">
        <v>9573</v>
      </c>
      <c r="W135" s="594" t="s">
        <v>9572</v>
      </c>
      <c r="X135" s="1472"/>
      <c r="Y135" s="598" t="s">
        <v>9585</v>
      </c>
      <c r="Z135" s="596">
        <v>0.11319444444444444</v>
      </c>
      <c r="AA135" s="596">
        <v>0.37222222222222223</v>
      </c>
      <c r="AB135" s="596">
        <v>0.63055555555555554</v>
      </c>
      <c r="AC135" s="596">
        <v>0.88888888888888884</v>
      </c>
      <c r="AE135" s="1460"/>
      <c r="AF135" s="595"/>
      <c r="AG135" s="602"/>
    </row>
    <row r="136" spans="1:33">
      <c r="A136" s="636">
        <v>28</v>
      </c>
      <c r="B136" s="630"/>
      <c r="C136" s="598" t="s">
        <v>9578</v>
      </c>
      <c r="D136" s="1463"/>
      <c r="E136" s="594" t="s">
        <v>9572</v>
      </c>
      <c r="F136" s="595" t="s">
        <v>9573</v>
      </c>
      <c r="G136" s="596">
        <v>0.15972222222222224</v>
      </c>
      <c r="H136" s="1463"/>
      <c r="I136" s="596">
        <v>0.65277777777777779</v>
      </c>
      <c r="J136" s="595" t="s">
        <v>9573</v>
      </c>
      <c r="K136" s="594" t="s">
        <v>9572</v>
      </c>
      <c r="L136" s="1472"/>
      <c r="M136" s="594" t="s">
        <v>9572</v>
      </c>
      <c r="N136" s="603" t="s">
        <v>9573</v>
      </c>
      <c r="O136" s="604">
        <v>0.15972222222222224</v>
      </c>
      <c r="P136" s="1472"/>
      <c r="Q136" s="596">
        <v>0.24513888888888888</v>
      </c>
      <c r="R136" s="597" t="s">
        <v>9573</v>
      </c>
      <c r="S136" s="596">
        <v>0.75486111111111109</v>
      </c>
      <c r="T136" s="1472"/>
      <c r="U136" s="604">
        <v>0.75486111111111109</v>
      </c>
      <c r="V136" s="603" t="s">
        <v>9573</v>
      </c>
      <c r="W136" s="594" t="s">
        <v>9572</v>
      </c>
      <c r="X136" s="1472"/>
      <c r="Y136" s="598" t="s">
        <v>9577</v>
      </c>
      <c r="Z136" s="596">
        <v>0.14722222222222223</v>
      </c>
      <c r="AA136" s="596">
        <v>0.40625</v>
      </c>
      <c r="AB136" s="596">
        <v>0.6645833333333333</v>
      </c>
      <c r="AC136" s="596">
        <v>0.92291666666666661</v>
      </c>
      <c r="AE136" s="1460"/>
      <c r="AF136" s="595"/>
      <c r="AG136" s="602"/>
    </row>
    <row r="137" spans="1:33">
      <c r="A137" s="636">
        <v>29</v>
      </c>
      <c r="B137" s="630"/>
      <c r="C137" s="598" t="s">
        <v>9578</v>
      </c>
      <c r="D137" s="1463"/>
      <c r="E137" s="594" t="s">
        <v>9572</v>
      </c>
      <c r="F137" s="595" t="s">
        <v>9573</v>
      </c>
      <c r="G137" s="596">
        <v>0.19375000000000001</v>
      </c>
      <c r="H137" s="1463"/>
      <c r="I137" s="596">
        <v>0.6875</v>
      </c>
      <c r="J137" s="595" t="s">
        <v>9573</v>
      </c>
      <c r="K137" s="594" t="s">
        <v>9572</v>
      </c>
      <c r="L137" s="1472"/>
      <c r="M137" s="594" t="s">
        <v>9572</v>
      </c>
      <c r="N137" s="603" t="s">
        <v>9573</v>
      </c>
      <c r="O137" s="604">
        <v>0.19375000000000001</v>
      </c>
      <c r="P137" s="1472"/>
      <c r="Q137" s="596">
        <v>0.24444444444444446</v>
      </c>
      <c r="R137" s="597" t="s">
        <v>9573</v>
      </c>
      <c r="S137" s="596">
        <v>0.75555555555555554</v>
      </c>
      <c r="T137" s="1472"/>
      <c r="U137" s="604">
        <v>0.75555555555555554</v>
      </c>
      <c r="V137" s="603" t="s">
        <v>9573</v>
      </c>
      <c r="W137" s="594" t="s">
        <v>9572</v>
      </c>
      <c r="X137" s="1472"/>
      <c r="Y137" s="598" t="s">
        <v>9585</v>
      </c>
      <c r="Z137" s="596">
        <v>0.18124999999999999</v>
      </c>
      <c r="AA137" s="596">
        <v>0.44027777777777777</v>
      </c>
      <c r="AB137" s="596">
        <v>0.69861111111111107</v>
      </c>
      <c r="AC137" s="596">
        <v>0.95763888888888893</v>
      </c>
      <c r="AE137" s="1460"/>
      <c r="AF137" s="595"/>
      <c r="AG137" s="602"/>
    </row>
    <row r="138" spans="1:33">
      <c r="A138" s="636">
        <v>30</v>
      </c>
      <c r="B138" s="630"/>
      <c r="C138" s="598" t="s">
        <v>9581</v>
      </c>
      <c r="D138" s="1463"/>
      <c r="E138" s="594" t="s">
        <v>9572</v>
      </c>
      <c r="F138" s="595" t="s">
        <v>9573</v>
      </c>
      <c r="G138" s="596">
        <v>0.22777777777777777</v>
      </c>
      <c r="H138" s="1463"/>
      <c r="I138" s="596">
        <v>0.72152777777777777</v>
      </c>
      <c r="J138" s="595" t="s">
        <v>9573</v>
      </c>
      <c r="K138" s="594" t="s">
        <v>9572</v>
      </c>
      <c r="L138" s="1472"/>
      <c r="M138" s="594" t="s">
        <v>9572</v>
      </c>
      <c r="N138" s="605" t="s">
        <v>9573</v>
      </c>
      <c r="O138" s="606">
        <v>0.22777777777777777</v>
      </c>
      <c r="P138" s="1472"/>
      <c r="Q138" s="596">
        <v>0.24374999999999999</v>
      </c>
      <c r="R138" s="597" t="s">
        <v>9573</v>
      </c>
      <c r="S138" s="596">
        <v>0.75624999999999998</v>
      </c>
      <c r="T138" s="1472"/>
      <c r="U138" s="606">
        <v>0.75624999999999998</v>
      </c>
      <c r="V138" s="605" t="s">
        <v>9573</v>
      </c>
      <c r="W138" s="594" t="s">
        <v>9572</v>
      </c>
      <c r="X138" s="1472"/>
      <c r="Y138" s="598" t="s">
        <v>9586</v>
      </c>
      <c r="Z138" s="596">
        <v>0.21597222222222223</v>
      </c>
      <c r="AA138" s="596">
        <v>0.47430555555555554</v>
      </c>
      <c r="AB138" s="596">
        <v>0.73263888888888884</v>
      </c>
      <c r="AC138" s="596">
        <v>0.9916666666666667</v>
      </c>
      <c r="AE138" s="1460"/>
      <c r="AF138" s="593" t="s">
        <v>9583</v>
      </c>
      <c r="AG138" s="607" t="s">
        <v>9584</v>
      </c>
    </row>
    <row r="139" spans="1:33" ht="3.75" customHeight="1">
      <c r="A139" s="616"/>
      <c r="B139" s="630"/>
      <c r="C139" s="616"/>
      <c r="D139" s="1463"/>
      <c r="E139" s="616"/>
      <c r="F139" s="616"/>
      <c r="G139" s="616"/>
      <c r="H139" s="1463"/>
      <c r="I139" s="616"/>
      <c r="J139" s="616"/>
      <c r="K139" s="616"/>
      <c r="L139" s="1472"/>
      <c r="M139" s="616"/>
      <c r="N139" s="616"/>
      <c r="O139" s="616"/>
      <c r="P139" s="1472"/>
      <c r="Q139" s="616"/>
      <c r="R139" s="616"/>
      <c r="S139" s="616"/>
      <c r="T139" s="1472"/>
      <c r="U139" s="616"/>
      <c r="V139" s="616"/>
      <c r="W139" s="616"/>
      <c r="X139" s="1472"/>
      <c r="Y139" s="616"/>
      <c r="Z139" s="616"/>
      <c r="AA139" s="616"/>
      <c r="AB139" s="616"/>
      <c r="AC139" s="616"/>
      <c r="AD139" s="616"/>
      <c r="AE139" s="1460"/>
      <c r="AF139" s="616"/>
      <c r="AG139" s="616"/>
    </row>
    <row r="140" spans="1:33">
      <c r="A140" s="598"/>
      <c r="B140" s="598"/>
    </row>
    <row r="141" spans="1:33">
      <c r="A141" s="598"/>
      <c r="B141" s="598"/>
    </row>
    <row r="142" spans="1:33">
      <c r="A142" s="598"/>
      <c r="B142" s="598"/>
    </row>
    <row r="143" spans="1:33">
      <c r="A143" s="598"/>
      <c r="B143" s="598"/>
    </row>
    <row r="144" spans="1:33">
      <c r="A144" s="598"/>
      <c r="B144" s="598"/>
    </row>
    <row r="145" spans="1:33">
      <c r="A145" s="598"/>
      <c r="B145" s="598"/>
    </row>
    <row r="146" spans="1:33">
      <c r="A146" s="598"/>
      <c r="B146" s="598"/>
    </row>
    <row r="147" spans="1:33">
      <c r="A147" s="598"/>
      <c r="B147" s="598"/>
    </row>
    <row r="148" spans="1:33">
      <c r="A148" s="598"/>
      <c r="B148" s="598"/>
    </row>
    <row r="149" spans="1:33">
      <c r="A149" s="598"/>
      <c r="B149" s="598"/>
    </row>
    <row r="150" spans="1:33">
      <c r="A150" s="598"/>
      <c r="B150" s="598"/>
    </row>
    <row r="151" spans="1:33">
      <c r="A151" s="598"/>
      <c r="B151" s="598"/>
    </row>
    <row r="152" spans="1:33">
      <c r="A152" s="598"/>
      <c r="B152" s="598"/>
    </row>
    <row r="153" spans="1:33">
      <c r="A153" s="598"/>
      <c r="B153" s="598"/>
    </row>
    <row r="154" spans="1:33" s="580" customFormat="1" ht="23.25">
      <c r="A154" s="1456" t="s">
        <v>9616</v>
      </c>
      <c r="B154" s="1456"/>
      <c r="C154" s="1456"/>
      <c r="D154" s="1456"/>
      <c r="E154" s="1456"/>
      <c r="F154" s="1456"/>
      <c r="G154" s="1456"/>
      <c r="H154" s="1456"/>
      <c r="I154" s="1456"/>
      <c r="J154" s="1456"/>
      <c r="K154" s="1456"/>
      <c r="L154" s="1456"/>
      <c r="M154" s="1456"/>
      <c r="N154" s="1456"/>
      <c r="O154" s="1456"/>
      <c r="P154" s="1456"/>
      <c r="Q154" s="1456"/>
      <c r="R154" s="1456"/>
      <c r="S154" s="1456"/>
      <c r="T154" s="1456"/>
      <c r="U154" s="1456"/>
      <c r="V154" s="1456"/>
      <c r="W154" s="1456"/>
      <c r="X154" s="1456"/>
      <c r="Y154" s="1456"/>
      <c r="Z154" s="1456"/>
      <c r="AA154" s="1456"/>
      <c r="AB154" s="1456"/>
      <c r="AC154" s="1456"/>
      <c r="AD154" s="1456"/>
      <c r="AE154" s="1456"/>
      <c r="AF154" s="1456"/>
      <c r="AG154" s="1456"/>
    </row>
    <row r="155" spans="1:33" s="581" customFormat="1" ht="12.75">
      <c r="A155" s="1457" t="s">
        <v>9556</v>
      </c>
      <c r="B155" s="1458" t="s">
        <v>9557</v>
      </c>
      <c r="C155" s="1458"/>
      <c r="D155" s="1458"/>
      <c r="E155" s="1458"/>
      <c r="F155" s="1458"/>
      <c r="G155" s="1458"/>
      <c r="H155" s="1458"/>
      <c r="I155" s="1458"/>
      <c r="J155" s="1458"/>
      <c r="K155" s="1458"/>
      <c r="L155" s="1459"/>
      <c r="M155" s="1459" t="s">
        <v>9558</v>
      </c>
      <c r="N155" s="1459"/>
      <c r="O155" s="1459"/>
      <c r="P155" s="1459"/>
      <c r="Q155" s="1459"/>
      <c r="R155" s="1459"/>
      <c r="S155" s="1459"/>
      <c r="T155" s="1459"/>
      <c r="U155" s="1459"/>
      <c r="V155" s="1459"/>
      <c r="W155" s="1459"/>
      <c r="X155" s="1459"/>
      <c r="Y155" s="1460" t="s">
        <v>9559</v>
      </c>
      <c r="Z155" s="1460"/>
      <c r="AA155" s="1460"/>
      <c r="AB155" s="1460"/>
      <c r="AC155" s="1460"/>
      <c r="AD155" s="1460"/>
      <c r="AE155" s="1460"/>
      <c r="AF155" s="1467" t="s">
        <v>9560</v>
      </c>
      <c r="AG155" s="1467"/>
    </row>
    <row r="156" spans="1:33" s="581" customFormat="1" ht="12.75">
      <c r="A156" s="1457"/>
      <c r="B156" s="1458"/>
      <c r="C156" s="1458"/>
      <c r="D156" s="1458"/>
      <c r="E156" s="1458"/>
      <c r="F156" s="1458"/>
      <c r="G156" s="1458"/>
      <c r="H156" s="1458"/>
      <c r="I156" s="1458"/>
      <c r="J156" s="1458"/>
      <c r="K156" s="1458"/>
      <c r="L156" s="1459"/>
      <c r="M156" s="618"/>
      <c r="N156" s="619"/>
      <c r="O156" s="618"/>
      <c r="P156" s="1452"/>
      <c r="Q156" s="1453" t="s">
        <v>9561</v>
      </c>
      <c r="R156" s="1453"/>
      <c r="S156" s="1453"/>
      <c r="T156" s="1452"/>
      <c r="U156" s="618"/>
      <c r="V156" s="619"/>
      <c r="W156" s="618"/>
      <c r="X156" s="1459"/>
      <c r="Y156" s="1460"/>
      <c r="Z156" s="1460"/>
      <c r="AA156" s="1460"/>
      <c r="AB156" s="1460"/>
      <c r="AC156" s="1460"/>
      <c r="AD156" s="1460"/>
      <c r="AE156" s="1460"/>
      <c r="AF156" s="1467"/>
      <c r="AG156" s="1467"/>
    </row>
    <row r="157" spans="1:33" s="591" customFormat="1" ht="11.25" customHeight="1">
      <c r="A157" s="1457"/>
      <c r="B157" s="620"/>
      <c r="C157" s="621" t="s">
        <v>9562</v>
      </c>
      <c r="D157" s="1468"/>
      <c r="E157" s="622" t="s">
        <v>9563</v>
      </c>
      <c r="F157" s="621"/>
      <c r="G157" s="622" t="s">
        <v>9564</v>
      </c>
      <c r="H157" s="1454"/>
      <c r="I157" s="622" t="s">
        <v>9563</v>
      </c>
      <c r="J157" s="621"/>
      <c r="K157" s="622" t="s">
        <v>9564</v>
      </c>
      <c r="L157" s="1459"/>
      <c r="M157" s="1451" t="s">
        <v>9565</v>
      </c>
      <c r="N157" s="1451"/>
      <c r="O157" s="1451"/>
      <c r="P157" s="1452"/>
      <c r="Q157" s="623" t="s">
        <v>9563</v>
      </c>
      <c r="R157" s="624"/>
      <c r="S157" s="623" t="s">
        <v>9564</v>
      </c>
      <c r="T157" s="1452"/>
      <c r="U157" s="1451" t="s">
        <v>9565</v>
      </c>
      <c r="V157" s="1451"/>
      <c r="W157" s="1451"/>
      <c r="X157" s="1459"/>
      <c r="Y157" s="625" t="s">
        <v>9566</v>
      </c>
      <c r="Z157" s="626" t="s">
        <v>9567</v>
      </c>
      <c r="AA157" s="626" t="s">
        <v>9568</v>
      </c>
      <c r="AB157" s="626" t="s">
        <v>9567</v>
      </c>
      <c r="AC157" s="626" t="s">
        <v>9568</v>
      </c>
      <c r="AD157" s="588" t="s">
        <v>9567</v>
      </c>
      <c r="AE157" s="1460"/>
      <c r="AF157" s="589" t="s">
        <v>9569</v>
      </c>
      <c r="AG157" s="590" t="s">
        <v>9570</v>
      </c>
    </row>
    <row r="158" spans="1:33" ht="11.25" customHeight="1">
      <c r="A158" s="636">
        <v>1</v>
      </c>
      <c r="B158" s="620"/>
      <c r="C158" s="598" t="s">
        <v>9581</v>
      </c>
      <c r="D158" s="1468"/>
      <c r="E158" s="594" t="s">
        <v>9572</v>
      </c>
      <c r="F158" s="595" t="s">
        <v>9573</v>
      </c>
      <c r="G158" s="596">
        <v>0.26180555555555557</v>
      </c>
      <c r="H158" s="1454"/>
      <c r="I158" s="596">
        <v>0.75555555555555554</v>
      </c>
      <c r="J158" s="595" t="s">
        <v>9573</v>
      </c>
      <c r="K158" s="594" t="s">
        <v>9572</v>
      </c>
      <c r="L158" s="1459"/>
      <c r="M158" s="594" t="s">
        <v>9572</v>
      </c>
      <c r="N158" s="605" t="s">
        <v>9573</v>
      </c>
      <c r="O158" s="606">
        <v>0.24305555555555555</v>
      </c>
      <c r="P158" s="1452"/>
      <c r="Q158" s="596">
        <v>0.24305555555555555</v>
      </c>
      <c r="R158" s="597" t="s">
        <v>9573</v>
      </c>
      <c r="S158" s="596">
        <v>0.75694444444444453</v>
      </c>
      <c r="T158" s="1452"/>
      <c r="U158" s="606">
        <v>0.75694444444444453</v>
      </c>
      <c r="V158" s="605" t="s">
        <v>9573</v>
      </c>
      <c r="W158" s="594" t="s">
        <v>9572</v>
      </c>
      <c r="X158" s="1459"/>
      <c r="Y158" s="598" t="s">
        <v>9597</v>
      </c>
      <c r="Z158" s="596">
        <v>0.25416666666666665</v>
      </c>
      <c r="AA158" s="596">
        <v>0.5083333333333333</v>
      </c>
      <c r="AB158" s="596">
        <v>0.76666666666666661</v>
      </c>
      <c r="AE158" s="1460"/>
      <c r="AF158" s="595"/>
      <c r="AG158" s="627"/>
    </row>
    <row r="159" spans="1:33">
      <c r="A159" s="636">
        <v>2</v>
      </c>
      <c r="B159" s="620"/>
      <c r="C159" s="598" t="s">
        <v>9581</v>
      </c>
      <c r="D159" s="1468"/>
      <c r="E159" s="594" t="s">
        <v>9572</v>
      </c>
      <c r="F159" s="595" t="s">
        <v>9573</v>
      </c>
      <c r="G159" s="596">
        <v>0.29652777777777778</v>
      </c>
      <c r="H159" s="1454"/>
      <c r="I159" s="596">
        <v>0.7895833333333333</v>
      </c>
      <c r="J159" s="595" t="s">
        <v>9573</v>
      </c>
      <c r="K159" s="594" t="s">
        <v>9572</v>
      </c>
      <c r="L159" s="1459"/>
      <c r="M159" s="594" t="s">
        <v>9572</v>
      </c>
      <c r="N159" s="605" t="s">
        <v>9573</v>
      </c>
      <c r="O159" s="606">
        <v>0.24236111111111111</v>
      </c>
      <c r="P159" s="1452"/>
      <c r="Q159" s="596">
        <v>0.24236111111111111</v>
      </c>
      <c r="R159" s="597" t="s">
        <v>9573</v>
      </c>
      <c r="S159" s="596">
        <v>0.75763888888888886</v>
      </c>
      <c r="T159" s="1452"/>
      <c r="U159" s="606">
        <v>0.7895833333333333</v>
      </c>
      <c r="V159" s="605" t="s">
        <v>9573</v>
      </c>
      <c r="W159" s="594" t="s">
        <v>9572</v>
      </c>
      <c r="X159" s="1459"/>
      <c r="Y159" s="598" t="s">
        <v>9597</v>
      </c>
      <c r="AA159" s="596">
        <v>2.5694444444444447E-2</v>
      </c>
      <c r="AB159" s="596">
        <v>0.28402777777777777</v>
      </c>
      <c r="AC159" s="596">
        <v>0.54305555555555551</v>
      </c>
      <c r="AD159" s="596">
        <v>0.80138888888888893</v>
      </c>
      <c r="AE159" s="1460"/>
      <c r="AF159" s="595"/>
      <c r="AG159" s="602"/>
    </row>
    <row r="160" spans="1:33">
      <c r="A160" s="636">
        <v>3</v>
      </c>
      <c r="B160" s="620"/>
      <c r="C160" s="598" t="s">
        <v>9581</v>
      </c>
      <c r="D160" s="1468"/>
      <c r="E160" s="594" t="s">
        <v>9572</v>
      </c>
      <c r="F160" s="595" t="s">
        <v>9573</v>
      </c>
      <c r="G160" s="596">
        <v>0.33055555555555555</v>
      </c>
      <c r="H160" s="1454"/>
      <c r="I160" s="596">
        <v>0.82361111111111107</v>
      </c>
      <c r="J160" s="595" t="s">
        <v>9573</v>
      </c>
      <c r="K160" s="594" t="s">
        <v>9572</v>
      </c>
      <c r="L160" s="1459"/>
      <c r="M160" s="594" t="s">
        <v>9572</v>
      </c>
      <c r="N160" s="605" t="s">
        <v>9573</v>
      </c>
      <c r="O160" s="606">
        <v>0.24166666666666667</v>
      </c>
      <c r="P160" s="1452"/>
      <c r="Q160" s="596">
        <v>0.24166666666666667</v>
      </c>
      <c r="R160" s="597" t="s">
        <v>9573</v>
      </c>
      <c r="S160" s="596">
        <v>0.7583333333333333</v>
      </c>
      <c r="T160" s="1452"/>
      <c r="U160" s="606">
        <v>0.82361111111111107</v>
      </c>
      <c r="V160" s="605" t="s">
        <v>9573</v>
      </c>
      <c r="W160" s="594" t="s">
        <v>9572</v>
      </c>
      <c r="X160" s="1459"/>
      <c r="Y160" s="598" t="s">
        <v>9591</v>
      </c>
      <c r="AA160" s="596">
        <v>5.9722222222222225E-2</v>
      </c>
      <c r="AB160" s="596">
        <v>0.31805555555555554</v>
      </c>
      <c r="AC160" s="596">
        <v>0.57708333333333328</v>
      </c>
      <c r="AD160" s="596">
        <v>0.8354166666666667</v>
      </c>
      <c r="AE160" s="1460"/>
      <c r="AF160" s="595"/>
      <c r="AG160" s="602"/>
    </row>
    <row r="161" spans="1:33">
      <c r="A161" s="592">
        <v>4</v>
      </c>
      <c r="B161" s="620"/>
      <c r="C161" s="599" t="s">
        <v>9587</v>
      </c>
      <c r="D161" s="1468"/>
      <c r="E161" s="594" t="s">
        <v>9572</v>
      </c>
      <c r="F161" s="595" t="s">
        <v>9573</v>
      </c>
      <c r="G161" s="596">
        <v>0.36458333333333331</v>
      </c>
      <c r="H161" s="1454"/>
      <c r="I161" s="596">
        <v>0.85763888888888884</v>
      </c>
      <c r="J161" s="595" t="s">
        <v>9573</v>
      </c>
      <c r="K161" s="594" t="s">
        <v>9572</v>
      </c>
      <c r="L161" s="1459"/>
      <c r="M161" s="613"/>
      <c r="N161" s="612"/>
      <c r="O161" s="611"/>
      <c r="P161" s="1452"/>
      <c r="Q161" s="596">
        <v>0.24097222222222223</v>
      </c>
      <c r="R161" s="597" t="s">
        <v>9573</v>
      </c>
      <c r="S161" s="596">
        <v>0.75902777777777775</v>
      </c>
      <c r="T161" s="1452"/>
      <c r="U161" s="611"/>
      <c r="V161" s="612"/>
      <c r="W161" s="613"/>
      <c r="X161" s="1459"/>
      <c r="Y161" s="598" t="s">
        <v>9600</v>
      </c>
      <c r="AA161" s="596">
        <v>9.375E-2</v>
      </c>
      <c r="AB161" s="596">
        <v>0.3520833333333333</v>
      </c>
      <c r="AC161" s="596">
        <v>0.61111111111111105</v>
      </c>
      <c r="AD161" s="596">
        <v>0.86944444444444446</v>
      </c>
      <c r="AE161" s="1460"/>
      <c r="AF161" s="599" t="s">
        <v>9617</v>
      </c>
      <c r="AG161" s="600" t="s">
        <v>9618</v>
      </c>
    </row>
    <row r="162" spans="1:33">
      <c r="A162" s="592">
        <v>5</v>
      </c>
      <c r="B162" s="620"/>
      <c r="C162" s="599" t="s">
        <v>9587</v>
      </c>
      <c r="D162" s="1468"/>
      <c r="E162" s="594" t="s">
        <v>9572</v>
      </c>
      <c r="F162" s="595" t="s">
        <v>9573</v>
      </c>
      <c r="G162" s="596">
        <v>0.39861111111111108</v>
      </c>
      <c r="H162" s="1454"/>
      <c r="I162" s="596">
        <v>0.89166666666666661</v>
      </c>
      <c r="J162" s="595" t="s">
        <v>9573</v>
      </c>
      <c r="K162" s="594" t="s">
        <v>9572</v>
      </c>
      <c r="L162" s="1459"/>
      <c r="M162" s="613"/>
      <c r="N162" s="612"/>
      <c r="O162" s="611"/>
      <c r="P162" s="1452"/>
      <c r="Q162" s="596">
        <v>0.24027777777777778</v>
      </c>
      <c r="R162" s="597" t="s">
        <v>9573</v>
      </c>
      <c r="S162" s="596">
        <v>0.7597222222222223</v>
      </c>
      <c r="T162" s="1452"/>
      <c r="U162" s="611"/>
      <c r="V162" s="612"/>
      <c r="W162" s="613"/>
      <c r="X162" s="1459"/>
      <c r="Y162" s="598" t="s">
        <v>9611</v>
      </c>
      <c r="AA162" s="596">
        <v>0.1277777777777778</v>
      </c>
      <c r="AB162" s="596">
        <v>0.38611111111111113</v>
      </c>
      <c r="AC162" s="596">
        <v>0.64513888888888882</v>
      </c>
      <c r="AD162" s="596">
        <v>0.90347222222222223</v>
      </c>
      <c r="AE162" s="1460"/>
      <c r="AF162" s="599" t="s">
        <v>9617</v>
      </c>
      <c r="AG162" s="600" t="s">
        <v>9618</v>
      </c>
    </row>
    <row r="163" spans="1:33">
      <c r="A163" s="592">
        <v>6</v>
      </c>
      <c r="B163" s="620"/>
      <c r="C163" s="599" t="s">
        <v>9587</v>
      </c>
      <c r="D163" s="1468"/>
      <c r="E163" s="594" t="s">
        <v>9572</v>
      </c>
      <c r="F163" s="595" t="s">
        <v>9573</v>
      </c>
      <c r="G163" s="596">
        <v>0.43263888888888885</v>
      </c>
      <c r="H163" s="1454"/>
      <c r="I163" s="596">
        <v>0.92569444444444438</v>
      </c>
      <c r="J163" s="595" t="s">
        <v>9573</v>
      </c>
      <c r="K163" s="594" t="s">
        <v>9572</v>
      </c>
      <c r="L163" s="1459"/>
      <c r="M163" s="613"/>
      <c r="N163" s="612"/>
      <c r="O163" s="611"/>
      <c r="P163" s="1452"/>
      <c r="Q163" s="596">
        <v>0.23958333333333334</v>
      </c>
      <c r="R163" s="597" t="s">
        <v>9573</v>
      </c>
      <c r="S163" s="596">
        <v>0.76041666666666663</v>
      </c>
      <c r="T163" s="1452"/>
      <c r="U163" s="611"/>
      <c r="V163" s="612"/>
      <c r="W163" s="613"/>
      <c r="X163" s="1459"/>
      <c r="Y163" s="598" t="s">
        <v>9600</v>
      </c>
      <c r="AA163" s="596">
        <v>0.16180555555555556</v>
      </c>
      <c r="AB163" s="596">
        <v>0.4201388888888889</v>
      </c>
      <c r="AC163" s="596">
        <v>0.6791666666666667</v>
      </c>
      <c r="AD163" s="596">
        <v>0.9375</v>
      </c>
      <c r="AE163" s="1460"/>
      <c r="AF163" s="599" t="s">
        <v>9617</v>
      </c>
      <c r="AG163" s="600" t="s">
        <v>9618</v>
      </c>
    </row>
    <row r="164" spans="1:33">
      <c r="A164" s="636">
        <v>7</v>
      </c>
      <c r="B164" s="620"/>
      <c r="C164" s="598" t="s">
        <v>9592</v>
      </c>
      <c r="D164" s="1468"/>
      <c r="E164" s="594" t="s">
        <v>9572</v>
      </c>
      <c r="F164" s="595" t="s">
        <v>9573</v>
      </c>
      <c r="G164" s="596">
        <v>0.46666666666666662</v>
      </c>
      <c r="H164" s="1454"/>
      <c r="I164" s="596">
        <v>0.95972222222222225</v>
      </c>
      <c r="J164" s="595" t="s">
        <v>9573</v>
      </c>
      <c r="K164" s="594" t="s">
        <v>9572</v>
      </c>
      <c r="L164" s="1459"/>
      <c r="M164" s="594" t="s">
        <v>9572</v>
      </c>
      <c r="N164" s="605" t="s">
        <v>9573</v>
      </c>
      <c r="O164" s="606">
        <v>0.2388888888888889</v>
      </c>
      <c r="P164" s="1452"/>
      <c r="Q164" s="596">
        <v>0.2388888888888889</v>
      </c>
      <c r="R164" s="597" t="s">
        <v>9573</v>
      </c>
      <c r="S164" s="596">
        <v>0.76111111111111107</v>
      </c>
      <c r="T164" s="1452"/>
      <c r="U164" s="606">
        <v>0.95972222222222225</v>
      </c>
      <c r="V164" s="605" t="s">
        <v>9573</v>
      </c>
      <c r="W164" s="594" t="s">
        <v>9572</v>
      </c>
      <c r="X164" s="1459"/>
      <c r="Y164" s="598" t="s">
        <v>9591</v>
      </c>
      <c r="AA164" s="596">
        <v>0.19583333333333333</v>
      </c>
      <c r="AB164" s="596">
        <v>0.45416666666666666</v>
      </c>
      <c r="AC164" s="596">
        <v>0.71319444444444446</v>
      </c>
      <c r="AD164" s="596">
        <v>0.97152777777777777</v>
      </c>
      <c r="AE164" s="1460"/>
      <c r="AF164" s="595"/>
      <c r="AG164" s="602"/>
    </row>
    <row r="165" spans="1:33">
      <c r="A165" s="636">
        <v>8</v>
      </c>
      <c r="B165" s="620"/>
      <c r="C165" s="598" t="s">
        <v>9592</v>
      </c>
      <c r="D165" s="1468"/>
      <c r="E165" s="594" t="s">
        <v>9572</v>
      </c>
      <c r="F165" s="595" t="s">
        <v>9573</v>
      </c>
      <c r="G165" s="596">
        <v>0.50069444444444444</v>
      </c>
      <c r="H165" s="1454"/>
      <c r="I165" s="596">
        <v>0.99375000000000002</v>
      </c>
      <c r="J165" s="595" t="s">
        <v>9573</v>
      </c>
      <c r="K165" s="594" t="s">
        <v>9572</v>
      </c>
      <c r="L165" s="1459"/>
      <c r="M165" s="594" t="s">
        <v>9572</v>
      </c>
      <c r="N165" s="605" t="s">
        <v>9573</v>
      </c>
      <c r="O165" s="606">
        <v>0.23819444444444446</v>
      </c>
      <c r="P165" s="1452"/>
      <c r="Q165" s="596">
        <v>0.23819444444444446</v>
      </c>
      <c r="R165" s="597" t="s">
        <v>9573</v>
      </c>
      <c r="S165" s="596">
        <v>0.76180555555555562</v>
      </c>
      <c r="T165" s="1452"/>
      <c r="U165" s="606">
        <v>0.99375000000000002</v>
      </c>
      <c r="V165" s="605" t="s">
        <v>9573</v>
      </c>
      <c r="W165" s="594" t="s">
        <v>9572</v>
      </c>
      <c r="X165" s="1459"/>
      <c r="Y165" s="598" t="s">
        <v>9588</v>
      </c>
      <c r="AA165" s="596">
        <v>0.2298611111111111</v>
      </c>
      <c r="AB165" s="596">
        <v>0.48819444444444443</v>
      </c>
      <c r="AC165" s="596">
        <v>0.74722222222222223</v>
      </c>
      <c r="AE165" s="1460"/>
      <c r="AF165" s="595"/>
      <c r="AG165" s="602"/>
    </row>
    <row r="166" spans="1:33">
      <c r="A166" s="636">
        <v>9</v>
      </c>
      <c r="B166" s="620"/>
      <c r="C166" s="598" t="s">
        <v>9592</v>
      </c>
      <c r="D166" s="1468"/>
      <c r="E166" s="594" t="s">
        <v>9572</v>
      </c>
      <c r="F166" s="595" t="s">
        <v>9573</v>
      </c>
      <c r="G166" s="596">
        <v>0.53472222222222221</v>
      </c>
      <c r="H166" s="1454"/>
      <c r="I166" s="597"/>
      <c r="J166" s="595"/>
      <c r="K166" s="597"/>
      <c r="L166" s="1459"/>
      <c r="M166" s="594" t="s">
        <v>9572</v>
      </c>
      <c r="N166" s="605" t="s">
        <v>9573</v>
      </c>
      <c r="O166" s="606">
        <v>0.23750000000000002</v>
      </c>
      <c r="P166" s="1452"/>
      <c r="Q166" s="596">
        <v>0.23750000000000002</v>
      </c>
      <c r="R166" s="597" t="s">
        <v>9573</v>
      </c>
      <c r="S166" s="596">
        <v>0.76250000000000007</v>
      </c>
      <c r="T166" s="1452"/>
      <c r="U166" s="608"/>
      <c r="V166" s="609"/>
      <c r="W166" s="608"/>
      <c r="X166" s="1459"/>
      <c r="Y166" s="598" t="s">
        <v>9588</v>
      </c>
      <c r="Z166" s="596">
        <v>5.5555555555555558E-3</v>
      </c>
      <c r="AA166" s="596">
        <v>0.2638888888888889</v>
      </c>
      <c r="AB166" s="596">
        <v>0.52222222222222225</v>
      </c>
      <c r="AC166" s="596">
        <v>0.78125</v>
      </c>
      <c r="AE166" s="1460"/>
      <c r="AF166" s="595"/>
      <c r="AG166" s="602"/>
    </row>
    <row r="167" spans="1:33">
      <c r="A167" s="636">
        <v>10</v>
      </c>
      <c r="B167" s="620"/>
      <c r="C167" s="598" t="s">
        <v>9592</v>
      </c>
      <c r="D167" s="1468"/>
      <c r="E167" s="596">
        <v>2.7777777777777776E-2</v>
      </c>
      <c r="F167" s="595" t="s">
        <v>9573</v>
      </c>
      <c r="G167" s="596">
        <v>0.56874999999999998</v>
      </c>
      <c r="H167" s="1454"/>
      <c r="I167" s="597"/>
      <c r="J167" s="595"/>
      <c r="K167" s="597"/>
      <c r="L167" s="1459"/>
      <c r="M167" s="606">
        <v>2.7777777777777776E-2</v>
      </c>
      <c r="N167" s="605" t="s">
        <v>9573</v>
      </c>
      <c r="O167" s="606">
        <v>0.23680555555555557</v>
      </c>
      <c r="P167" s="1452"/>
      <c r="Q167" s="596">
        <v>0.23680555555555557</v>
      </c>
      <c r="R167" s="597" t="s">
        <v>9573</v>
      </c>
      <c r="S167" s="596">
        <v>0.7631944444444444</v>
      </c>
      <c r="T167" s="1452"/>
      <c r="U167" s="608"/>
      <c r="V167" s="609"/>
      <c r="W167" s="608"/>
      <c r="X167" s="1459"/>
      <c r="Y167" s="598" t="s">
        <v>9586</v>
      </c>
      <c r="Z167" s="596">
        <v>3.9583333333333331E-2</v>
      </c>
      <c r="AA167" s="596">
        <v>0.29791666666666666</v>
      </c>
      <c r="AB167" s="596">
        <v>0.55625000000000002</v>
      </c>
      <c r="AC167" s="596">
        <v>0.81527777777777777</v>
      </c>
      <c r="AE167" s="1460"/>
      <c r="AF167" s="595"/>
      <c r="AG167" s="602"/>
    </row>
    <row r="168" spans="1:33" ht="3.75" customHeight="1">
      <c r="A168" s="610"/>
      <c r="B168" s="620"/>
      <c r="C168" s="610"/>
      <c r="D168" s="1468"/>
      <c r="E168" s="610"/>
      <c r="F168" s="610"/>
      <c r="G168" s="610"/>
      <c r="H168" s="1454"/>
      <c r="I168" s="610"/>
      <c r="J168" s="610"/>
      <c r="K168" s="610"/>
      <c r="L168" s="1459"/>
      <c r="M168" s="610"/>
      <c r="N168" s="610"/>
      <c r="O168" s="610"/>
      <c r="P168" s="1452"/>
      <c r="Q168" s="610"/>
      <c r="R168" s="610"/>
      <c r="S168" s="610"/>
      <c r="T168" s="1452"/>
      <c r="U168" s="610"/>
      <c r="V168" s="610"/>
      <c r="W168" s="610"/>
      <c r="X168" s="1459"/>
      <c r="Y168" s="610"/>
      <c r="Z168" s="610"/>
      <c r="AA168" s="610"/>
      <c r="AB168" s="610"/>
      <c r="AC168" s="610"/>
      <c r="AD168" s="610"/>
      <c r="AE168" s="1460"/>
      <c r="AF168" s="610"/>
      <c r="AG168" s="610"/>
    </row>
    <row r="169" spans="1:33">
      <c r="A169" s="636">
        <v>11</v>
      </c>
      <c r="B169" s="620"/>
      <c r="C169" s="598" t="s">
        <v>9593</v>
      </c>
      <c r="D169" s="1468"/>
      <c r="E169" s="596">
        <v>6.25E-2</v>
      </c>
      <c r="F169" s="595" t="s">
        <v>9573</v>
      </c>
      <c r="G169" s="596">
        <v>0.60277777777777775</v>
      </c>
      <c r="H169" s="1454"/>
      <c r="I169" s="597"/>
      <c r="J169" s="595"/>
      <c r="K169" s="597"/>
      <c r="L169" s="1459"/>
      <c r="M169" s="604">
        <v>6.25E-2</v>
      </c>
      <c r="N169" s="603" t="s">
        <v>9573</v>
      </c>
      <c r="O169" s="604">
        <v>0.23611111111111113</v>
      </c>
      <c r="P169" s="1452"/>
      <c r="Q169" s="596">
        <v>0.23611111111111113</v>
      </c>
      <c r="R169" s="597" t="s">
        <v>9573</v>
      </c>
      <c r="S169" s="596">
        <v>0.76388888888888884</v>
      </c>
      <c r="T169" s="1452"/>
      <c r="U169" s="608"/>
      <c r="V169" s="609"/>
      <c r="W169" s="608"/>
      <c r="X169" s="1459"/>
      <c r="Y169" s="598" t="s">
        <v>9574</v>
      </c>
      <c r="Z169" s="596">
        <v>7.3611111111111113E-2</v>
      </c>
      <c r="AA169" s="596">
        <v>0.33263888888888887</v>
      </c>
      <c r="AB169" s="596">
        <v>0.59930555555555554</v>
      </c>
      <c r="AC169" s="596">
        <v>0.8666666666666667</v>
      </c>
      <c r="AE169" s="1460"/>
      <c r="AF169" s="595"/>
      <c r="AG169" s="602"/>
    </row>
    <row r="170" spans="1:33">
      <c r="A170" s="636">
        <v>12</v>
      </c>
      <c r="B170" s="620"/>
      <c r="C170" s="598" t="s">
        <v>9593</v>
      </c>
      <c r="D170" s="1468"/>
      <c r="E170" s="596">
        <v>9.6527777777777768E-2</v>
      </c>
      <c r="F170" s="595" t="s">
        <v>9573</v>
      </c>
      <c r="G170" s="596">
        <v>0.63680555555555551</v>
      </c>
      <c r="H170" s="1454"/>
      <c r="I170" s="597"/>
      <c r="J170" s="595"/>
      <c r="K170" s="597"/>
      <c r="L170" s="1459"/>
      <c r="M170" s="604">
        <v>9.6527777777777768E-2</v>
      </c>
      <c r="N170" s="603" t="s">
        <v>9573</v>
      </c>
      <c r="O170" s="604">
        <v>0.23541666666666669</v>
      </c>
      <c r="P170" s="1452"/>
      <c r="Q170" s="596">
        <v>0.23541666666666669</v>
      </c>
      <c r="R170" s="597" t="s">
        <v>9573</v>
      </c>
      <c r="S170" s="596">
        <v>0.76458333333333339</v>
      </c>
      <c r="T170" s="1452"/>
      <c r="U170" s="608"/>
      <c r="V170" s="609"/>
      <c r="W170" s="608"/>
      <c r="X170" s="1459"/>
      <c r="Y170" s="598" t="s">
        <v>9579</v>
      </c>
      <c r="Z170" s="596">
        <v>0.11666666666666665</v>
      </c>
      <c r="AA170" s="596">
        <v>0.3666666666666667</v>
      </c>
      <c r="AB170" s="596">
        <v>0.6333333333333333</v>
      </c>
      <c r="AC170" s="596">
        <v>0.90069444444444446</v>
      </c>
      <c r="AE170" s="1460"/>
      <c r="AF170" s="595"/>
      <c r="AG170" s="602"/>
    </row>
    <row r="171" spans="1:33">
      <c r="A171" s="636">
        <v>13</v>
      </c>
      <c r="B171" s="620"/>
      <c r="C171" s="598" t="s">
        <v>9593</v>
      </c>
      <c r="D171" s="1468"/>
      <c r="E171" s="596">
        <v>0.13055555555555556</v>
      </c>
      <c r="F171" s="595" t="s">
        <v>9573</v>
      </c>
      <c r="G171" s="596">
        <v>0.67152777777777783</v>
      </c>
      <c r="H171" s="1454"/>
      <c r="I171" s="597"/>
      <c r="J171" s="595"/>
      <c r="K171" s="597"/>
      <c r="L171" s="1459"/>
      <c r="M171" s="604">
        <v>0.13055555555555556</v>
      </c>
      <c r="N171" s="603" t="s">
        <v>9573</v>
      </c>
      <c r="O171" s="604">
        <v>0.23472222222222219</v>
      </c>
      <c r="P171" s="1452"/>
      <c r="Q171" s="596">
        <v>0.23472222222222219</v>
      </c>
      <c r="R171" s="597" t="s">
        <v>9573</v>
      </c>
      <c r="S171" s="596">
        <v>0.76527777777777783</v>
      </c>
      <c r="T171" s="1452"/>
      <c r="U171" s="608"/>
      <c r="V171" s="609"/>
      <c r="W171" s="608"/>
      <c r="X171" s="1459"/>
      <c r="Y171" s="598" t="s">
        <v>9574</v>
      </c>
      <c r="Z171" s="596">
        <v>0.15069444444444444</v>
      </c>
      <c r="AA171" s="596">
        <v>0.40069444444444446</v>
      </c>
      <c r="AB171" s="596">
        <v>0.66736111111111107</v>
      </c>
      <c r="AC171" s="596">
        <v>0.93472222222222223</v>
      </c>
      <c r="AE171" s="1460"/>
      <c r="AF171" s="595"/>
      <c r="AG171" s="602"/>
    </row>
    <row r="172" spans="1:33">
      <c r="A172" s="636">
        <v>14</v>
      </c>
      <c r="B172" s="620"/>
      <c r="C172" s="598" t="s">
        <v>9595</v>
      </c>
      <c r="D172" s="1468"/>
      <c r="E172" s="596">
        <v>0.16458333333333333</v>
      </c>
      <c r="F172" s="595" t="s">
        <v>9573</v>
      </c>
      <c r="G172" s="596">
        <v>0.7055555555555556</v>
      </c>
      <c r="H172" s="1454"/>
      <c r="I172" s="597"/>
      <c r="J172" s="595"/>
      <c r="K172" s="597"/>
      <c r="L172" s="1459"/>
      <c r="M172" s="596">
        <v>0.16458333333333333</v>
      </c>
      <c r="N172" s="595" t="s">
        <v>9573</v>
      </c>
      <c r="O172" s="596">
        <v>0.23402777777777781</v>
      </c>
      <c r="P172" s="1452"/>
      <c r="Q172" s="596">
        <v>0.23402777777777781</v>
      </c>
      <c r="R172" s="597" t="s">
        <v>9573</v>
      </c>
      <c r="S172" s="596">
        <v>0.76597222222222217</v>
      </c>
      <c r="T172" s="1452"/>
      <c r="U172" s="608"/>
      <c r="V172" s="609"/>
      <c r="W172" s="608"/>
      <c r="X172" s="1459"/>
      <c r="Y172" s="598" t="s">
        <v>9585</v>
      </c>
      <c r="Z172" s="596">
        <v>0.18472222222222223</v>
      </c>
      <c r="AA172" s="596">
        <v>0.43472222222222223</v>
      </c>
      <c r="AB172" s="596">
        <v>0.70138888888888884</v>
      </c>
      <c r="AC172" s="596">
        <v>0.96875</v>
      </c>
      <c r="AE172" s="1460"/>
      <c r="AF172" s="595"/>
      <c r="AG172" s="602"/>
    </row>
    <row r="173" spans="1:33">
      <c r="A173" s="636">
        <v>15</v>
      </c>
      <c r="B173" s="620"/>
      <c r="C173" s="598" t="s">
        <v>9595</v>
      </c>
      <c r="D173" s="1468"/>
      <c r="E173" s="596">
        <v>0.1986111111111111</v>
      </c>
      <c r="F173" s="595" t="s">
        <v>9573</v>
      </c>
      <c r="G173" s="596">
        <v>0.73958333333333337</v>
      </c>
      <c r="H173" s="1454"/>
      <c r="I173" s="597"/>
      <c r="J173" s="595"/>
      <c r="K173" s="597"/>
      <c r="L173" s="1459"/>
      <c r="M173" s="596">
        <v>0.1986111111111111</v>
      </c>
      <c r="N173" s="595" t="s">
        <v>9573</v>
      </c>
      <c r="O173" s="596">
        <v>0.23333333333333331</v>
      </c>
      <c r="P173" s="1452"/>
      <c r="Q173" s="596">
        <v>0.23333333333333331</v>
      </c>
      <c r="R173" s="597" t="s">
        <v>9573</v>
      </c>
      <c r="S173" s="596">
        <v>0.76666666666666661</v>
      </c>
      <c r="T173" s="1452"/>
      <c r="U173" s="608"/>
      <c r="V173" s="609"/>
      <c r="W173" s="608"/>
      <c r="X173" s="1459"/>
      <c r="Y173" s="598" t="s">
        <v>9588</v>
      </c>
      <c r="Z173" s="596">
        <v>0.21875</v>
      </c>
      <c r="AA173" s="596">
        <v>0.46875</v>
      </c>
      <c r="AB173" s="596">
        <v>0.7270833333333333</v>
      </c>
      <c r="AC173" s="596">
        <v>0.98611111111111116</v>
      </c>
      <c r="AE173" s="1460"/>
      <c r="AF173" s="595"/>
      <c r="AG173" s="602"/>
    </row>
    <row r="174" spans="1:33">
      <c r="A174" s="636">
        <v>16</v>
      </c>
      <c r="B174" s="620"/>
      <c r="C174" s="598" t="s">
        <v>9595</v>
      </c>
      <c r="D174" s="1468"/>
      <c r="E174" s="596">
        <v>0.23263888888888887</v>
      </c>
      <c r="F174" s="595" t="s">
        <v>9573</v>
      </c>
      <c r="G174" s="596">
        <v>0.77361111111111114</v>
      </c>
      <c r="H174" s="1454"/>
      <c r="I174" s="597"/>
      <c r="J174" s="595"/>
      <c r="K174" s="597"/>
      <c r="L174" s="1459"/>
      <c r="M174" s="608"/>
      <c r="N174" s="609"/>
      <c r="O174" s="608"/>
      <c r="P174" s="1452"/>
      <c r="Q174" s="596">
        <v>0.23263888888888887</v>
      </c>
      <c r="R174" s="597" t="s">
        <v>9573</v>
      </c>
      <c r="S174" s="596">
        <v>0.76736111111111116</v>
      </c>
      <c r="T174" s="1452"/>
      <c r="U174" s="596">
        <v>0.76736111111111116</v>
      </c>
      <c r="V174" s="595" t="s">
        <v>9573</v>
      </c>
      <c r="W174" s="596">
        <v>0.77361111111111114</v>
      </c>
      <c r="X174" s="1459"/>
      <c r="Y174" s="598" t="s">
        <v>9588</v>
      </c>
      <c r="Z174" s="596">
        <v>0.24444444444444446</v>
      </c>
      <c r="AA174" s="596">
        <v>0.50277777777777777</v>
      </c>
      <c r="AB174" s="596">
        <v>0.76111111111111107</v>
      </c>
      <c r="AE174" s="1460"/>
      <c r="AF174" s="595"/>
      <c r="AG174" s="602"/>
    </row>
    <row r="175" spans="1:33">
      <c r="A175" s="636">
        <v>17</v>
      </c>
      <c r="B175" s="620"/>
      <c r="C175" s="598" t="s">
        <v>9595</v>
      </c>
      <c r="D175" s="1468"/>
      <c r="E175" s="596">
        <v>0.26666666666666666</v>
      </c>
      <c r="F175" s="595" t="s">
        <v>9573</v>
      </c>
      <c r="G175" s="596">
        <v>0.80763888888888891</v>
      </c>
      <c r="H175" s="1454"/>
      <c r="I175" s="597"/>
      <c r="J175" s="595"/>
      <c r="K175" s="597"/>
      <c r="L175" s="1459"/>
      <c r="M175" s="608"/>
      <c r="N175" s="609"/>
      <c r="O175" s="608"/>
      <c r="P175" s="1452"/>
      <c r="Q175" s="596">
        <v>0.23194444444444443</v>
      </c>
      <c r="R175" s="597" t="s">
        <v>9573</v>
      </c>
      <c r="S175" s="596">
        <v>0.7680555555555556</v>
      </c>
      <c r="T175" s="1452"/>
      <c r="U175" s="596">
        <v>0.7680555555555556</v>
      </c>
      <c r="V175" s="595" t="s">
        <v>9573</v>
      </c>
      <c r="W175" s="596">
        <v>0.80763888888888891</v>
      </c>
      <c r="X175" s="1459"/>
      <c r="Y175" s="598" t="s">
        <v>9597</v>
      </c>
      <c r="AA175" s="596">
        <v>2.013888888888889E-2</v>
      </c>
      <c r="AB175" s="596">
        <v>0.27847222222222223</v>
      </c>
      <c r="AC175" s="596">
        <v>0.53680555555555554</v>
      </c>
      <c r="AD175" s="596">
        <v>0.79513888888888884</v>
      </c>
      <c r="AE175" s="1460"/>
      <c r="AF175" s="595"/>
      <c r="AG175" s="602"/>
    </row>
    <row r="176" spans="1:33">
      <c r="A176" s="592">
        <v>18</v>
      </c>
      <c r="B176" s="620"/>
      <c r="C176" s="599" t="s">
        <v>9596</v>
      </c>
      <c r="D176" s="1468"/>
      <c r="E176" s="596">
        <v>0.30069444444444443</v>
      </c>
      <c r="F176" s="595" t="s">
        <v>9573</v>
      </c>
      <c r="G176" s="596">
        <v>0.84166666666666667</v>
      </c>
      <c r="H176" s="1454"/>
      <c r="I176" s="597"/>
      <c r="J176" s="595"/>
      <c r="K176" s="597"/>
      <c r="L176" s="1459"/>
      <c r="M176" s="608"/>
      <c r="N176" s="609"/>
      <c r="O176" s="608"/>
      <c r="P176" s="1452"/>
      <c r="Q176" s="596">
        <v>0.23124999999999998</v>
      </c>
      <c r="R176" s="597" t="s">
        <v>9573</v>
      </c>
      <c r="S176" s="596">
        <v>0.76874999999999993</v>
      </c>
      <c r="T176" s="1452"/>
      <c r="U176" s="596">
        <v>0.76874999999999993</v>
      </c>
      <c r="V176" s="595" t="s">
        <v>9573</v>
      </c>
      <c r="W176" s="596">
        <v>0.84166666666666667</v>
      </c>
      <c r="X176" s="1459"/>
      <c r="Y176" s="598" t="s">
        <v>9600</v>
      </c>
      <c r="AA176" s="596">
        <v>5.4166666666666669E-2</v>
      </c>
      <c r="AB176" s="596">
        <v>0.3125</v>
      </c>
      <c r="AC176" s="596">
        <v>0.5708333333333333</v>
      </c>
      <c r="AD176" s="596">
        <v>0.82916666666666661</v>
      </c>
      <c r="AE176" s="1460"/>
      <c r="AF176" s="614" t="s">
        <v>9619</v>
      </c>
      <c r="AG176" s="607" t="s">
        <v>9599</v>
      </c>
    </row>
    <row r="177" spans="1:33">
      <c r="A177" s="592">
        <v>19</v>
      </c>
      <c r="B177" s="620"/>
      <c r="C177" s="599" t="s">
        <v>9596</v>
      </c>
      <c r="D177" s="1468"/>
      <c r="E177" s="596">
        <v>0.3347222222222222</v>
      </c>
      <c r="F177" s="595" t="s">
        <v>9573</v>
      </c>
      <c r="G177" s="596">
        <v>0.87569444444444444</v>
      </c>
      <c r="H177" s="1454"/>
      <c r="I177" s="597"/>
      <c r="J177" s="595"/>
      <c r="K177" s="597"/>
      <c r="L177" s="1459"/>
      <c r="M177" s="608"/>
      <c r="N177" s="609"/>
      <c r="O177" s="608"/>
      <c r="P177" s="1452"/>
      <c r="Q177" s="596">
        <v>0.23055555555555554</v>
      </c>
      <c r="R177" s="597" t="s">
        <v>9573</v>
      </c>
      <c r="S177" s="596">
        <v>0.76944444444444438</v>
      </c>
      <c r="T177" s="1452"/>
      <c r="U177" s="596">
        <v>0.76944444444444438</v>
      </c>
      <c r="V177" s="595" t="s">
        <v>9573</v>
      </c>
      <c r="W177" s="596">
        <v>0.87569444444444444</v>
      </c>
      <c r="X177" s="1459"/>
      <c r="Y177" s="598" t="s">
        <v>9606</v>
      </c>
      <c r="AA177" s="596">
        <v>8.819444444444445E-2</v>
      </c>
      <c r="AB177" s="596">
        <v>0.34652777777777777</v>
      </c>
      <c r="AC177" s="596">
        <v>0.60486111111111118</v>
      </c>
      <c r="AD177" s="596">
        <v>0.86319444444444438</v>
      </c>
      <c r="AE177" s="1460"/>
      <c r="AF177" s="593" t="s">
        <v>9620</v>
      </c>
      <c r="AG177" s="607" t="s">
        <v>9621</v>
      </c>
    </row>
    <row r="178" spans="1:33">
      <c r="A178" s="592">
        <v>20</v>
      </c>
      <c r="B178" s="620"/>
      <c r="C178" s="599" t="s">
        <v>9596</v>
      </c>
      <c r="D178" s="1468"/>
      <c r="E178" s="596">
        <v>0.36874999999999997</v>
      </c>
      <c r="F178" s="595" t="s">
        <v>9573</v>
      </c>
      <c r="G178" s="596">
        <v>0.90972222222222221</v>
      </c>
      <c r="H178" s="1454"/>
      <c r="I178" s="597"/>
      <c r="J178" s="595"/>
      <c r="K178" s="597"/>
      <c r="L178" s="1459"/>
      <c r="M178" s="608"/>
      <c r="N178" s="609"/>
      <c r="O178" s="608"/>
      <c r="P178" s="1452"/>
      <c r="Q178" s="596">
        <v>0.2298611111111111</v>
      </c>
      <c r="R178" s="597" t="s">
        <v>9573</v>
      </c>
      <c r="S178" s="596">
        <v>0.77013888888888893</v>
      </c>
      <c r="T178" s="1452"/>
      <c r="U178" s="596">
        <v>0.77013888888888893</v>
      </c>
      <c r="V178" s="595" t="s">
        <v>9573</v>
      </c>
      <c r="W178" s="596">
        <v>0.90972222222222221</v>
      </c>
      <c r="X178" s="1459"/>
      <c r="Y178" s="598" t="s">
        <v>9600</v>
      </c>
      <c r="AA178" s="596">
        <v>0.12222222222222223</v>
      </c>
      <c r="AB178" s="596">
        <v>0.38055555555555554</v>
      </c>
      <c r="AC178" s="596">
        <v>0.63888888888888895</v>
      </c>
      <c r="AD178" s="596">
        <v>0.89722222222222225</v>
      </c>
      <c r="AE178" s="1460"/>
      <c r="AF178" s="614" t="s">
        <v>9619</v>
      </c>
      <c r="AG178" s="607" t="s">
        <v>9599</v>
      </c>
    </row>
    <row r="179" spans="1:33" ht="3.75" customHeight="1">
      <c r="A179" s="610"/>
      <c r="B179" s="620"/>
      <c r="C179" s="610"/>
      <c r="D179" s="1468"/>
      <c r="E179" s="610"/>
      <c r="F179" s="610"/>
      <c r="G179" s="610"/>
      <c r="H179" s="1454"/>
      <c r="I179" s="610"/>
      <c r="J179" s="610"/>
      <c r="K179" s="610"/>
      <c r="L179" s="1459"/>
      <c r="M179" s="610"/>
      <c r="N179" s="610"/>
      <c r="O179" s="610"/>
      <c r="P179" s="1452"/>
      <c r="Q179" s="610"/>
      <c r="R179" s="610"/>
      <c r="S179" s="610"/>
      <c r="T179" s="1452"/>
      <c r="U179" s="610"/>
      <c r="V179" s="610"/>
      <c r="W179" s="610"/>
      <c r="X179" s="1459"/>
      <c r="Y179" s="610"/>
      <c r="Z179" s="610"/>
      <c r="AA179" s="610"/>
      <c r="AB179" s="610"/>
      <c r="AC179" s="610"/>
      <c r="AD179" s="610"/>
      <c r="AE179" s="1460"/>
      <c r="AF179" s="610"/>
      <c r="AG179" s="610"/>
    </row>
    <row r="180" spans="1:33">
      <c r="A180" s="636">
        <v>21</v>
      </c>
      <c r="B180" s="620"/>
      <c r="C180" s="595" t="s">
        <v>9571</v>
      </c>
      <c r="D180" s="1468"/>
      <c r="E180" s="596">
        <v>0.40277777777777773</v>
      </c>
      <c r="F180" s="595" t="s">
        <v>9573</v>
      </c>
      <c r="G180" s="596">
        <v>0.94374999999999998</v>
      </c>
      <c r="H180" s="1454"/>
      <c r="I180" s="597"/>
      <c r="J180" s="595"/>
      <c r="K180" s="597"/>
      <c r="L180" s="1459"/>
      <c r="M180" s="608"/>
      <c r="N180" s="609"/>
      <c r="O180" s="608"/>
      <c r="P180" s="1452"/>
      <c r="Q180" s="596">
        <v>0.22916666666666666</v>
      </c>
      <c r="R180" s="597" t="s">
        <v>9573</v>
      </c>
      <c r="S180" s="596">
        <v>0.77083333333333337</v>
      </c>
      <c r="T180" s="1452"/>
      <c r="U180" s="596">
        <v>0.77083333333333337</v>
      </c>
      <c r="V180" s="595" t="s">
        <v>9573</v>
      </c>
      <c r="W180" s="597">
        <v>0.94374999999999998</v>
      </c>
      <c r="X180" s="1459"/>
      <c r="Y180" s="598" t="s">
        <v>9597</v>
      </c>
      <c r="AA180" s="596">
        <v>0.15625</v>
      </c>
      <c r="AB180" s="596">
        <v>0.4145833333333333</v>
      </c>
      <c r="AC180" s="596">
        <v>0.67291666666666661</v>
      </c>
      <c r="AD180" s="596">
        <v>0.93125000000000002</v>
      </c>
      <c r="AE180" s="1460"/>
      <c r="AF180" s="595"/>
      <c r="AG180" s="602"/>
    </row>
    <row r="181" spans="1:33">
      <c r="A181" s="636">
        <v>22</v>
      </c>
      <c r="B181" s="620"/>
      <c r="C181" s="595" t="s">
        <v>9571</v>
      </c>
      <c r="D181" s="1468"/>
      <c r="E181" s="596">
        <v>0.4375</v>
      </c>
      <c r="F181" s="595" t="s">
        <v>9573</v>
      </c>
      <c r="G181" s="596">
        <v>0.97777777777777775</v>
      </c>
      <c r="H181" s="1454"/>
      <c r="I181" s="597"/>
      <c r="J181" s="595"/>
      <c r="K181" s="597"/>
      <c r="L181" s="1459"/>
      <c r="M181" s="608"/>
      <c r="N181" s="609"/>
      <c r="O181" s="608"/>
      <c r="P181" s="1452"/>
      <c r="Q181" s="596">
        <v>0.22847222222222222</v>
      </c>
      <c r="R181" s="597" t="s">
        <v>9573</v>
      </c>
      <c r="S181" s="596">
        <v>0.7715277777777777</v>
      </c>
      <c r="T181" s="1452"/>
      <c r="U181" s="596">
        <v>0.7715277777777777</v>
      </c>
      <c r="V181" s="595" t="s">
        <v>9573</v>
      </c>
      <c r="W181" s="597">
        <v>0.97777777777777775</v>
      </c>
      <c r="X181" s="1459"/>
      <c r="Y181" s="598" t="s">
        <v>9586</v>
      </c>
      <c r="AA181" s="596">
        <v>0.19027777777777777</v>
      </c>
      <c r="AB181" s="596">
        <v>0.44861111111111113</v>
      </c>
      <c r="AC181" s="596">
        <v>0.70763888888888893</v>
      </c>
      <c r="AD181" s="596">
        <v>0.96597222222222223</v>
      </c>
      <c r="AE181" s="1460"/>
      <c r="AF181" s="595"/>
      <c r="AG181" s="602"/>
    </row>
    <row r="182" spans="1:33">
      <c r="A182" s="636">
        <v>23</v>
      </c>
      <c r="B182" s="620"/>
      <c r="C182" s="595" t="s">
        <v>9571</v>
      </c>
      <c r="D182" s="1468"/>
      <c r="E182" s="596">
        <v>0.47152777777777777</v>
      </c>
      <c r="F182" s="595" t="s">
        <v>9573</v>
      </c>
      <c r="G182" s="594" t="s">
        <v>9572</v>
      </c>
      <c r="H182" s="1454"/>
      <c r="I182" s="597"/>
      <c r="J182" s="595"/>
      <c r="K182" s="597"/>
      <c r="L182" s="1459"/>
      <c r="M182" s="608"/>
      <c r="N182" s="609"/>
      <c r="O182" s="608"/>
      <c r="P182" s="1452"/>
      <c r="Q182" s="596">
        <v>0.22777777777777777</v>
      </c>
      <c r="R182" s="597" t="s">
        <v>9573</v>
      </c>
      <c r="S182" s="596">
        <v>0.77222222222222225</v>
      </c>
      <c r="T182" s="1452"/>
      <c r="U182" s="596">
        <v>0.77222222222222225</v>
      </c>
      <c r="V182" s="595" t="s">
        <v>9573</v>
      </c>
      <c r="W182" s="594" t="s">
        <v>9572</v>
      </c>
      <c r="X182" s="1459"/>
      <c r="Y182" s="598" t="s">
        <v>9586</v>
      </c>
      <c r="AA182" s="596">
        <v>0.22430555555555556</v>
      </c>
      <c r="AB182" s="596">
        <v>0.4826388888888889</v>
      </c>
      <c r="AC182" s="596">
        <v>0.7416666666666667</v>
      </c>
      <c r="AE182" s="1460"/>
      <c r="AF182" s="595"/>
      <c r="AG182" s="602"/>
    </row>
    <row r="183" spans="1:33">
      <c r="A183" s="636">
        <v>24</v>
      </c>
      <c r="B183" s="620"/>
      <c r="C183" s="595" t="s">
        <v>9571</v>
      </c>
      <c r="D183" s="1468"/>
      <c r="E183" s="594" t="s">
        <v>9572</v>
      </c>
      <c r="F183" s="595" t="s">
        <v>9573</v>
      </c>
      <c r="G183" s="596">
        <v>1.1805555555555555E-2</v>
      </c>
      <c r="H183" s="1454"/>
      <c r="I183" s="596">
        <v>0.50555555555555554</v>
      </c>
      <c r="J183" s="595" t="s">
        <v>9573</v>
      </c>
      <c r="K183" s="594" t="s">
        <v>9572</v>
      </c>
      <c r="L183" s="1459"/>
      <c r="M183" s="594" t="s">
        <v>9572</v>
      </c>
      <c r="N183" s="595" t="s">
        <v>9573</v>
      </c>
      <c r="O183" s="596">
        <v>1.1805555555555555E-2</v>
      </c>
      <c r="P183" s="1452"/>
      <c r="Q183" s="596">
        <v>0.22708333333333333</v>
      </c>
      <c r="R183" s="597" t="s">
        <v>9573</v>
      </c>
      <c r="S183" s="596">
        <v>0.7729166666666667</v>
      </c>
      <c r="T183" s="1452"/>
      <c r="U183" s="596">
        <v>0.7729166666666667</v>
      </c>
      <c r="V183" s="595" t="s">
        <v>9573</v>
      </c>
      <c r="W183" s="594" t="s">
        <v>9572</v>
      </c>
      <c r="X183" s="1459"/>
      <c r="Y183" s="598" t="s">
        <v>9585</v>
      </c>
      <c r="Z183" s="596">
        <v>0</v>
      </c>
      <c r="AA183" s="596">
        <v>0.25833333333333336</v>
      </c>
      <c r="AB183" s="596">
        <v>0.51666666666666672</v>
      </c>
      <c r="AC183" s="596">
        <v>0.77569444444444446</v>
      </c>
      <c r="AE183" s="1460"/>
      <c r="AF183" s="595"/>
      <c r="AG183" s="602"/>
    </row>
    <row r="184" spans="1:33">
      <c r="A184" s="636">
        <v>25</v>
      </c>
      <c r="B184" s="620"/>
      <c r="C184" s="598" t="s">
        <v>9578</v>
      </c>
      <c r="D184" s="1468"/>
      <c r="E184" s="594" t="s">
        <v>9572</v>
      </c>
      <c r="F184" s="595" t="s">
        <v>9573</v>
      </c>
      <c r="G184" s="596">
        <v>4.6527777777777779E-2</v>
      </c>
      <c r="H184" s="1454"/>
      <c r="I184" s="596">
        <v>0.5395833333333333</v>
      </c>
      <c r="J184" s="595" t="s">
        <v>9573</v>
      </c>
      <c r="K184" s="594" t="s">
        <v>9572</v>
      </c>
      <c r="L184" s="1459"/>
      <c r="M184" s="594" t="s">
        <v>9572</v>
      </c>
      <c r="N184" s="603" t="s">
        <v>9573</v>
      </c>
      <c r="O184" s="604">
        <v>4.6527777777777779E-2</v>
      </c>
      <c r="P184" s="1452"/>
      <c r="Q184" s="596">
        <v>0.22638888888888889</v>
      </c>
      <c r="R184" s="597" t="s">
        <v>9573</v>
      </c>
      <c r="S184" s="596">
        <v>0.77361111111111114</v>
      </c>
      <c r="T184" s="1452"/>
      <c r="U184" s="604">
        <v>0.77361111111111114</v>
      </c>
      <c r="V184" s="603" t="s">
        <v>9573</v>
      </c>
      <c r="W184" s="594" t="s">
        <v>9572</v>
      </c>
      <c r="X184" s="1459"/>
      <c r="Y184" s="598" t="s">
        <v>9577</v>
      </c>
      <c r="Z184" s="596">
        <v>3.4027777777777775E-2</v>
      </c>
      <c r="AA184" s="596">
        <v>0.29305555555555557</v>
      </c>
      <c r="AB184" s="596">
        <v>0.55138888888888882</v>
      </c>
      <c r="AC184" s="596">
        <v>0.80972222222222223</v>
      </c>
      <c r="AE184" s="1460"/>
      <c r="AF184" s="595"/>
      <c r="AG184" s="602"/>
    </row>
    <row r="185" spans="1:33">
      <c r="A185" s="636">
        <v>26</v>
      </c>
      <c r="B185" s="620"/>
      <c r="C185" s="598" t="s">
        <v>9578</v>
      </c>
      <c r="D185" s="1468"/>
      <c r="E185" s="594" t="s">
        <v>9572</v>
      </c>
      <c r="F185" s="595" t="s">
        <v>9573</v>
      </c>
      <c r="G185" s="596">
        <v>8.0555555555555561E-2</v>
      </c>
      <c r="H185" s="1454"/>
      <c r="I185" s="596">
        <v>0.57361111111111118</v>
      </c>
      <c r="J185" s="595" t="s">
        <v>9573</v>
      </c>
      <c r="K185" s="594" t="s">
        <v>9572</v>
      </c>
      <c r="L185" s="1459"/>
      <c r="M185" s="594" t="s">
        <v>9572</v>
      </c>
      <c r="N185" s="603" t="s">
        <v>9573</v>
      </c>
      <c r="O185" s="604">
        <v>8.0555555555555561E-2</v>
      </c>
      <c r="P185" s="1452"/>
      <c r="Q185" s="596">
        <v>0.22569444444444445</v>
      </c>
      <c r="R185" s="597" t="s">
        <v>9573</v>
      </c>
      <c r="S185" s="596">
        <v>0.77430555555555547</v>
      </c>
      <c r="T185" s="1452"/>
      <c r="U185" s="604">
        <v>0.77430555555555547</v>
      </c>
      <c r="V185" s="603" t="s">
        <v>9573</v>
      </c>
      <c r="W185" s="594" t="s">
        <v>9572</v>
      </c>
      <c r="X185" s="1459"/>
      <c r="Y185" s="598" t="s">
        <v>9579</v>
      </c>
      <c r="Z185" s="596">
        <v>6.805555555555555E-2</v>
      </c>
      <c r="AA185" s="596">
        <v>0.32708333333333334</v>
      </c>
      <c r="AB185" s="596">
        <v>0.5854166666666667</v>
      </c>
      <c r="AC185" s="596">
        <v>0.84375</v>
      </c>
      <c r="AE185" s="1460"/>
      <c r="AF185" s="595"/>
      <c r="AG185" s="602"/>
    </row>
    <row r="186" spans="1:33">
      <c r="A186" s="636">
        <v>27</v>
      </c>
      <c r="B186" s="620"/>
      <c r="C186" s="598" t="s">
        <v>9578</v>
      </c>
      <c r="D186" s="1468"/>
      <c r="E186" s="594" t="s">
        <v>9572</v>
      </c>
      <c r="F186" s="595" t="s">
        <v>9573</v>
      </c>
      <c r="G186" s="596">
        <v>0.11458333333333333</v>
      </c>
      <c r="H186" s="1454"/>
      <c r="I186" s="596">
        <v>0.60763888888888895</v>
      </c>
      <c r="J186" s="595" t="s">
        <v>9573</v>
      </c>
      <c r="K186" s="594" t="s">
        <v>9572</v>
      </c>
      <c r="L186" s="1459"/>
      <c r="M186" s="594" t="s">
        <v>9572</v>
      </c>
      <c r="N186" s="603" t="s">
        <v>9573</v>
      </c>
      <c r="O186" s="604">
        <v>0.11458333333333333</v>
      </c>
      <c r="P186" s="1452"/>
      <c r="Q186" s="596">
        <v>0.22500000000000001</v>
      </c>
      <c r="R186" s="597" t="s">
        <v>9573</v>
      </c>
      <c r="S186" s="596">
        <v>0.77500000000000002</v>
      </c>
      <c r="T186" s="1452"/>
      <c r="U186" s="604">
        <v>0.77500000000000002</v>
      </c>
      <c r="V186" s="603" t="s">
        <v>9573</v>
      </c>
      <c r="W186" s="594" t="s">
        <v>9572</v>
      </c>
      <c r="X186" s="1459"/>
      <c r="Y186" s="598" t="s">
        <v>9577</v>
      </c>
      <c r="Z186" s="596">
        <v>0.10208333333333335</v>
      </c>
      <c r="AA186" s="596">
        <v>0.3611111111111111</v>
      </c>
      <c r="AB186" s="596">
        <v>0.61944444444444446</v>
      </c>
      <c r="AC186" s="596">
        <v>0.87777777777777777</v>
      </c>
      <c r="AE186" s="1460"/>
      <c r="AF186" s="595"/>
      <c r="AG186" s="602"/>
    </row>
    <row r="187" spans="1:33">
      <c r="A187" s="636">
        <v>28</v>
      </c>
      <c r="B187" s="620"/>
      <c r="C187" s="598" t="s">
        <v>9581</v>
      </c>
      <c r="D187" s="1468"/>
      <c r="E187" s="594" t="s">
        <v>9572</v>
      </c>
      <c r="F187" s="595" t="s">
        <v>9573</v>
      </c>
      <c r="G187" s="596">
        <v>0.14861111111111111</v>
      </c>
      <c r="H187" s="1454"/>
      <c r="I187" s="596">
        <v>0.64166666666666672</v>
      </c>
      <c r="J187" s="595" t="s">
        <v>9573</v>
      </c>
      <c r="K187" s="594" t="s">
        <v>9572</v>
      </c>
      <c r="L187" s="1459"/>
      <c r="M187" s="594" t="s">
        <v>9572</v>
      </c>
      <c r="N187" s="605" t="s">
        <v>9573</v>
      </c>
      <c r="O187" s="606">
        <v>0.14861111111111111</v>
      </c>
      <c r="P187" s="1452"/>
      <c r="Q187" s="596">
        <v>0.22430555555555556</v>
      </c>
      <c r="R187" s="597" t="s">
        <v>9573</v>
      </c>
      <c r="S187" s="596">
        <v>0.77569444444444446</v>
      </c>
      <c r="T187" s="1452"/>
      <c r="U187" s="606">
        <v>0.77569444444444446</v>
      </c>
      <c r="V187" s="605" t="s">
        <v>9573</v>
      </c>
      <c r="W187" s="594" t="s">
        <v>9572</v>
      </c>
      <c r="X187" s="1459"/>
      <c r="Y187" s="598" t="s">
        <v>9585</v>
      </c>
      <c r="Z187" s="596">
        <v>0.1361111111111111</v>
      </c>
      <c r="AA187" s="596">
        <v>0.39513888888888887</v>
      </c>
      <c r="AB187" s="596">
        <v>0.65347222222222223</v>
      </c>
      <c r="AC187" s="596">
        <v>0.91180555555555554</v>
      </c>
      <c r="AE187" s="1460"/>
      <c r="AF187" s="595"/>
      <c r="AG187" s="602"/>
    </row>
    <row r="188" spans="1:33">
      <c r="A188" s="636">
        <v>29</v>
      </c>
      <c r="B188" s="620"/>
      <c r="C188" s="598" t="s">
        <v>9581</v>
      </c>
      <c r="D188" s="1468"/>
      <c r="E188" s="594" t="s">
        <v>9572</v>
      </c>
      <c r="F188" s="595" t="s">
        <v>9573</v>
      </c>
      <c r="G188" s="596">
        <v>0.18263888888888891</v>
      </c>
      <c r="H188" s="1454"/>
      <c r="I188" s="596">
        <v>0.67569444444444438</v>
      </c>
      <c r="J188" s="595" t="s">
        <v>9573</v>
      </c>
      <c r="K188" s="594" t="s">
        <v>9572</v>
      </c>
      <c r="L188" s="1459"/>
      <c r="M188" s="594" t="s">
        <v>9572</v>
      </c>
      <c r="N188" s="605" t="s">
        <v>9573</v>
      </c>
      <c r="O188" s="606">
        <v>0.18263888888888891</v>
      </c>
      <c r="P188" s="1452"/>
      <c r="Q188" s="596">
        <v>0.22361111111111109</v>
      </c>
      <c r="R188" s="597" t="s">
        <v>9573</v>
      </c>
      <c r="S188" s="596">
        <v>0.77638888888888891</v>
      </c>
      <c r="T188" s="1452"/>
      <c r="U188" s="606">
        <v>0.77638888888888891</v>
      </c>
      <c r="V188" s="605" t="s">
        <v>9573</v>
      </c>
      <c r="W188" s="594" t="s">
        <v>9572</v>
      </c>
      <c r="X188" s="1459"/>
      <c r="Y188" s="598" t="s">
        <v>9586</v>
      </c>
      <c r="Z188" s="596">
        <v>0.17013888888888887</v>
      </c>
      <c r="AA188" s="596">
        <v>0.4291666666666667</v>
      </c>
      <c r="AB188" s="596">
        <v>0.6875</v>
      </c>
      <c r="AC188" s="596">
        <v>0.9458333333333333</v>
      </c>
      <c r="AE188" s="1460"/>
      <c r="AF188" s="595"/>
      <c r="AG188" s="602"/>
    </row>
    <row r="189" spans="1:33">
      <c r="A189" s="636">
        <v>30</v>
      </c>
      <c r="B189" s="620"/>
      <c r="C189" s="598" t="s">
        <v>9581</v>
      </c>
      <c r="D189" s="1468"/>
      <c r="E189" s="594" t="s">
        <v>9572</v>
      </c>
      <c r="F189" s="595" t="s">
        <v>9573</v>
      </c>
      <c r="G189" s="596">
        <v>0.21666666666666667</v>
      </c>
      <c r="H189" s="1454"/>
      <c r="I189" s="596">
        <v>0.70972222222222225</v>
      </c>
      <c r="J189" s="595" t="s">
        <v>9573</v>
      </c>
      <c r="K189" s="594" t="s">
        <v>9572</v>
      </c>
      <c r="L189" s="1459"/>
      <c r="M189" s="594" t="s">
        <v>9572</v>
      </c>
      <c r="N189" s="605" t="s">
        <v>9573</v>
      </c>
      <c r="O189" s="606">
        <v>0.21666666666666667</v>
      </c>
      <c r="P189" s="1452"/>
      <c r="Q189" s="596">
        <v>0.22291666666666665</v>
      </c>
      <c r="R189" s="597" t="s">
        <v>9573</v>
      </c>
      <c r="S189" s="596">
        <v>0.77708333333333324</v>
      </c>
      <c r="T189" s="1452"/>
      <c r="U189" s="606">
        <v>0.77708333333333324</v>
      </c>
      <c r="V189" s="605" t="s">
        <v>9573</v>
      </c>
      <c r="W189" s="594" t="s">
        <v>9572</v>
      </c>
      <c r="X189" s="1459"/>
      <c r="Y189" s="598" t="s">
        <v>9586</v>
      </c>
      <c r="Z189" s="596">
        <v>0.20416666666666669</v>
      </c>
      <c r="AA189" s="596">
        <v>0.46319444444444446</v>
      </c>
      <c r="AB189" s="596">
        <v>0.72152777777777777</v>
      </c>
      <c r="AC189" s="596">
        <v>0.97986111111111107</v>
      </c>
      <c r="AE189" s="1460"/>
      <c r="AF189" s="593" t="s">
        <v>9583</v>
      </c>
      <c r="AG189" s="607" t="s">
        <v>9584</v>
      </c>
    </row>
    <row r="190" spans="1:33" ht="3.75" customHeight="1">
      <c r="A190" s="615"/>
      <c r="B190" s="620"/>
      <c r="C190" s="615"/>
      <c r="D190" s="1468"/>
      <c r="E190" s="615"/>
      <c r="F190" s="615"/>
      <c r="G190" s="615"/>
      <c r="H190" s="1454"/>
      <c r="I190" s="615"/>
      <c r="J190" s="615"/>
      <c r="K190" s="615"/>
      <c r="L190" s="1459"/>
      <c r="M190" s="615"/>
      <c r="N190" s="615"/>
      <c r="O190" s="615"/>
      <c r="P190" s="1452"/>
      <c r="Q190" s="615"/>
      <c r="R190" s="615"/>
      <c r="S190" s="615"/>
      <c r="T190" s="1452"/>
      <c r="U190" s="615"/>
      <c r="V190" s="615"/>
      <c r="W190" s="615"/>
      <c r="X190" s="1459"/>
      <c r="Y190" s="615"/>
      <c r="Z190" s="615"/>
      <c r="AA190" s="615"/>
      <c r="AB190" s="615"/>
      <c r="AC190" s="615"/>
      <c r="AD190" s="615"/>
      <c r="AE190" s="1460"/>
      <c r="AF190" s="615"/>
      <c r="AG190" s="615"/>
    </row>
    <row r="191" spans="1:33">
      <c r="A191" s="679"/>
      <c r="B191" s="620"/>
      <c r="C191" s="599" t="s">
        <v>9581</v>
      </c>
      <c r="D191" s="1468"/>
      <c r="E191" s="594" t="s">
        <v>9572</v>
      </c>
      <c r="F191" s="595" t="s">
        <v>9573</v>
      </c>
      <c r="G191" s="596">
        <v>0.25069444444444444</v>
      </c>
      <c r="H191" s="1454"/>
      <c r="I191" s="596">
        <v>0.74375000000000002</v>
      </c>
      <c r="J191" s="595" t="s">
        <v>9573</v>
      </c>
      <c r="K191" s="594" t="s">
        <v>9572</v>
      </c>
      <c r="L191" s="1459"/>
      <c r="M191" s="594" t="s">
        <v>9572</v>
      </c>
      <c r="N191" s="605" t="s">
        <v>9573</v>
      </c>
      <c r="O191" s="606">
        <v>0.22222222222222221</v>
      </c>
      <c r="P191" s="1452"/>
      <c r="Q191" s="596">
        <v>0.22222222222222221</v>
      </c>
      <c r="R191" s="597" t="s">
        <v>9573</v>
      </c>
      <c r="S191" s="596">
        <v>0.77777777777777779</v>
      </c>
      <c r="T191" s="1452"/>
      <c r="U191" s="606">
        <v>0.77777777777777779</v>
      </c>
      <c r="V191" s="605" t="s">
        <v>9573</v>
      </c>
      <c r="W191" s="594" t="s">
        <v>9572</v>
      </c>
      <c r="X191" s="1459"/>
      <c r="Y191" s="598" t="s">
        <v>9588</v>
      </c>
      <c r="Z191" s="596">
        <v>0.23819444444444446</v>
      </c>
      <c r="AA191" s="596">
        <v>0.49722222222222223</v>
      </c>
      <c r="AB191" s="596">
        <v>0.75555555555555554</v>
      </c>
      <c r="AE191" s="1460"/>
      <c r="AF191" s="593" t="s">
        <v>9622</v>
      </c>
      <c r="AG191" s="637" t="s">
        <v>9623</v>
      </c>
    </row>
    <row r="192" spans="1:33" ht="3.75" customHeight="1">
      <c r="A192" s="616"/>
      <c r="B192" s="620"/>
      <c r="C192" s="616"/>
      <c r="D192" s="1468"/>
      <c r="E192" s="616"/>
      <c r="F192" s="616"/>
      <c r="G192" s="616"/>
      <c r="H192" s="1454"/>
      <c r="I192" s="616"/>
      <c r="J192" s="616"/>
      <c r="K192" s="616"/>
      <c r="L192" s="1459"/>
      <c r="M192" s="616"/>
      <c r="N192" s="616"/>
      <c r="O192" s="616"/>
      <c r="P192" s="1452"/>
      <c r="Q192" s="616"/>
      <c r="R192" s="616"/>
      <c r="S192" s="616"/>
      <c r="T192" s="1452"/>
      <c r="U192" s="616"/>
      <c r="V192" s="616"/>
      <c r="W192" s="616"/>
      <c r="X192" s="1459"/>
      <c r="Y192" s="616"/>
      <c r="Z192" s="616"/>
      <c r="AA192" s="616"/>
      <c r="AB192" s="616"/>
      <c r="AC192" s="616"/>
      <c r="AD192" s="616"/>
      <c r="AE192" s="1460"/>
      <c r="AF192" s="616"/>
      <c r="AG192" s="616"/>
    </row>
    <row r="193" spans="1:33">
      <c r="A193" s="598"/>
      <c r="B193" s="598"/>
    </row>
    <row r="194" spans="1:33">
      <c r="A194" s="598"/>
      <c r="B194" s="598"/>
    </row>
    <row r="195" spans="1:33">
      <c r="A195" s="598"/>
      <c r="B195" s="598"/>
    </row>
    <row r="196" spans="1:33">
      <c r="A196" s="598"/>
      <c r="B196" s="598"/>
    </row>
    <row r="197" spans="1:33">
      <c r="A197" s="598"/>
      <c r="B197" s="598"/>
    </row>
    <row r="198" spans="1:33">
      <c r="A198" s="598"/>
      <c r="B198" s="598"/>
    </row>
    <row r="199" spans="1:33">
      <c r="A199" s="598"/>
      <c r="B199" s="598"/>
    </row>
    <row r="200" spans="1:33">
      <c r="A200" s="598"/>
      <c r="B200" s="598"/>
    </row>
    <row r="201" spans="1:33">
      <c r="A201" s="598"/>
      <c r="B201" s="598"/>
    </row>
    <row r="202" spans="1:33">
      <c r="A202" s="598"/>
      <c r="B202" s="598"/>
    </row>
    <row r="203" spans="1:33">
      <c r="A203" s="598"/>
      <c r="B203" s="598"/>
    </row>
    <row r="204" spans="1:33">
      <c r="A204" s="598"/>
      <c r="B204" s="598"/>
    </row>
    <row r="205" spans="1:33" s="580" customFormat="1" ht="23.25">
      <c r="A205" s="1456" t="s">
        <v>9624</v>
      </c>
      <c r="B205" s="1456"/>
      <c r="C205" s="1456"/>
      <c r="D205" s="1456"/>
      <c r="E205" s="1456"/>
      <c r="F205" s="1456"/>
      <c r="G205" s="1456"/>
      <c r="H205" s="1456"/>
      <c r="I205" s="1456"/>
      <c r="J205" s="1456"/>
      <c r="K205" s="1456"/>
      <c r="L205" s="1456"/>
      <c r="M205" s="1456"/>
      <c r="N205" s="1456"/>
      <c r="O205" s="1456"/>
      <c r="P205" s="1456"/>
      <c r="Q205" s="1456"/>
      <c r="R205" s="1456"/>
      <c r="S205" s="1456"/>
      <c r="T205" s="1456"/>
      <c r="U205" s="1456"/>
      <c r="V205" s="1456"/>
      <c r="W205" s="1456"/>
      <c r="X205" s="1456"/>
      <c r="Y205" s="1456"/>
      <c r="Z205" s="1456"/>
      <c r="AA205" s="1456"/>
      <c r="AB205" s="1456"/>
      <c r="AC205" s="1456"/>
      <c r="AD205" s="1456"/>
      <c r="AE205" s="1456"/>
      <c r="AF205" s="1456"/>
      <c r="AG205" s="1456"/>
    </row>
    <row r="206" spans="1:33" s="581" customFormat="1" ht="12.75">
      <c r="A206" s="1465" t="s">
        <v>9556</v>
      </c>
      <c r="B206" s="1466" t="s">
        <v>9557</v>
      </c>
      <c r="C206" s="1466"/>
      <c r="D206" s="1466"/>
      <c r="E206" s="1466"/>
      <c r="F206" s="1466"/>
      <c r="G206" s="1466"/>
      <c r="H206" s="1466"/>
      <c r="I206" s="1466"/>
      <c r="J206" s="1466"/>
      <c r="K206" s="1466"/>
      <c r="L206" s="1459"/>
      <c r="M206" s="1459" t="s">
        <v>9558</v>
      </c>
      <c r="N206" s="1459"/>
      <c r="O206" s="1459"/>
      <c r="P206" s="1459"/>
      <c r="Q206" s="1459"/>
      <c r="R206" s="1459"/>
      <c r="S206" s="1459"/>
      <c r="T206" s="1459"/>
      <c r="U206" s="1459"/>
      <c r="V206" s="1459"/>
      <c r="W206" s="1459"/>
      <c r="X206" s="1459"/>
      <c r="Y206" s="1460" t="s">
        <v>9559</v>
      </c>
      <c r="Z206" s="1460"/>
      <c r="AA206" s="1460"/>
      <c r="AB206" s="1460"/>
      <c r="AC206" s="1460"/>
      <c r="AD206" s="1460"/>
      <c r="AE206" s="1460"/>
      <c r="AF206" s="1467" t="s">
        <v>9560</v>
      </c>
      <c r="AG206" s="1467"/>
    </row>
    <row r="207" spans="1:33" s="581" customFormat="1" ht="12.75">
      <c r="A207" s="1465"/>
      <c r="B207" s="1466"/>
      <c r="C207" s="1466"/>
      <c r="D207" s="1466"/>
      <c r="E207" s="1466"/>
      <c r="F207" s="1466"/>
      <c r="G207" s="1466"/>
      <c r="H207" s="1466"/>
      <c r="I207" s="1466"/>
      <c r="J207" s="1466"/>
      <c r="K207" s="1466"/>
      <c r="L207" s="1459"/>
      <c r="M207" s="582"/>
      <c r="N207" s="680"/>
      <c r="O207" s="582"/>
      <c r="P207" s="1459"/>
      <c r="Q207" s="1462" t="s">
        <v>9561</v>
      </c>
      <c r="R207" s="1462"/>
      <c r="S207" s="1462"/>
      <c r="T207" s="1459"/>
      <c r="U207" s="582"/>
      <c r="V207" s="680"/>
      <c r="W207" s="582"/>
      <c r="X207" s="1459"/>
      <c r="Y207" s="1460"/>
      <c r="Z207" s="1460"/>
      <c r="AA207" s="1460"/>
      <c r="AB207" s="1460"/>
      <c r="AC207" s="1460"/>
      <c r="AD207" s="1460"/>
      <c r="AE207" s="1460"/>
      <c r="AF207" s="1467"/>
      <c r="AG207" s="1467"/>
    </row>
    <row r="208" spans="1:33" s="591" customFormat="1" ht="11.25" customHeight="1">
      <c r="A208" s="1465"/>
      <c r="B208" s="630"/>
      <c r="C208" s="583" t="s">
        <v>9562</v>
      </c>
      <c r="D208" s="1469"/>
      <c r="E208" s="584" t="s">
        <v>9563</v>
      </c>
      <c r="F208" s="583"/>
      <c r="G208" s="584" t="s">
        <v>9564</v>
      </c>
      <c r="H208" s="1463"/>
      <c r="I208" s="584" t="s">
        <v>9563</v>
      </c>
      <c r="J208" s="583"/>
      <c r="K208" s="584" t="s">
        <v>9564</v>
      </c>
      <c r="L208" s="1459"/>
      <c r="M208" s="1455" t="s">
        <v>9565</v>
      </c>
      <c r="N208" s="1455"/>
      <c r="O208" s="1455"/>
      <c r="P208" s="1459"/>
      <c r="Q208" s="585" t="s">
        <v>9563</v>
      </c>
      <c r="R208" s="586"/>
      <c r="S208" s="585" t="s">
        <v>9564</v>
      </c>
      <c r="T208" s="1459"/>
      <c r="U208" s="1455" t="s">
        <v>9565</v>
      </c>
      <c r="V208" s="1455"/>
      <c r="W208" s="1455"/>
      <c r="X208" s="1459"/>
      <c r="Y208" s="587" t="s">
        <v>9566</v>
      </c>
      <c r="Z208" s="588" t="s">
        <v>9567</v>
      </c>
      <c r="AA208" s="588" t="s">
        <v>9568</v>
      </c>
      <c r="AB208" s="588" t="s">
        <v>9567</v>
      </c>
      <c r="AC208" s="588" t="s">
        <v>9568</v>
      </c>
      <c r="AD208" s="588" t="s">
        <v>9567</v>
      </c>
      <c r="AE208" s="1460"/>
      <c r="AF208" s="589" t="s">
        <v>9569</v>
      </c>
      <c r="AG208" s="590" t="s">
        <v>9570</v>
      </c>
    </row>
    <row r="209" spans="1:33" ht="11.25" customHeight="1">
      <c r="A209" s="592">
        <v>1</v>
      </c>
      <c r="B209" s="630"/>
      <c r="C209" s="599" t="s">
        <v>9587</v>
      </c>
      <c r="D209" s="1469"/>
      <c r="E209" s="594" t="s">
        <v>9572</v>
      </c>
      <c r="F209" s="595" t="s">
        <v>9573</v>
      </c>
      <c r="G209" s="596">
        <v>0.28472222222222221</v>
      </c>
      <c r="H209" s="1463"/>
      <c r="I209" s="596">
        <v>0.77777777777777779</v>
      </c>
      <c r="J209" s="595" t="s">
        <v>9573</v>
      </c>
      <c r="K209" s="594" t="s">
        <v>9572</v>
      </c>
      <c r="L209" s="1459"/>
      <c r="M209" s="613"/>
      <c r="N209" s="612"/>
      <c r="O209" s="611"/>
      <c r="P209" s="1459"/>
      <c r="Q209" s="596">
        <v>0.22152777777777777</v>
      </c>
      <c r="R209" s="597" t="s">
        <v>9573</v>
      </c>
      <c r="S209" s="596">
        <v>0.77847222222222223</v>
      </c>
      <c r="T209" s="1459"/>
      <c r="U209" s="611"/>
      <c r="V209" s="612"/>
      <c r="W209" s="613"/>
      <c r="X209" s="1459"/>
      <c r="Y209" s="598" t="s">
        <v>9591</v>
      </c>
      <c r="AA209" s="596">
        <v>1.3888888888888888E-2</v>
      </c>
      <c r="AB209" s="596">
        <v>0.2722222222222222</v>
      </c>
      <c r="AC209" s="596">
        <v>0.53125</v>
      </c>
      <c r="AD209" s="596">
        <v>0.7895833333333333</v>
      </c>
      <c r="AE209" s="1460"/>
      <c r="AF209" s="599" t="s">
        <v>9625</v>
      </c>
      <c r="AG209" s="600" t="s">
        <v>9626</v>
      </c>
    </row>
    <row r="210" spans="1:33">
      <c r="A210" s="592">
        <v>2</v>
      </c>
      <c r="B210" s="630"/>
      <c r="C210" s="599" t="s">
        <v>9587</v>
      </c>
      <c r="D210" s="1469"/>
      <c r="E210" s="594" t="s">
        <v>9572</v>
      </c>
      <c r="F210" s="595" t="s">
        <v>9573</v>
      </c>
      <c r="G210" s="596">
        <v>0.31875000000000003</v>
      </c>
      <c r="H210" s="1463"/>
      <c r="I210" s="596">
        <v>0.8125</v>
      </c>
      <c r="J210" s="595" t="s">
        <v>9573</v>
      </c>
      <c r="K210" s="594" t="s">
        <v>9572</v>
      </c>
      <c r="L210" s="1459"/>
      <c r="M210" s="613"/>
      <c r="N210" s="612"/>
      <c r="O210" s="611"/>
      <c r="P210" s="1459"/>
      <c r="Q210" s="596">
        <v>0.22083333333333333</v>
      </c>
      <c r="R210" s="597" t="s">
        <v>9573</v>
      </c>
      <c r="S210" s="596">
        <v>0.77916666666666667</v>
      </c>
      <c r="T210" s="1459"/>
      <c r="U210" s="611"/>
      <c r="V210" s="612"/>
      <c r="W210" s="613"/>
      <c r="X210" s="1459"/>
      <c r="Y210" s="598" t="s">
        <v>9600</v>
      </c>
      <c r="AA210" s="596">
        <v>4.7916666666666663E-2</v>
      </c>
      <c r="AB210" s="596">
        <v>0.30624999999999997</v>
      </c>
      <c r="AC210" s="596">
        <v>0.56527777777777777</v>
      </c>
      <c r="AD210" s="596">
        <v>0.82361111111111107</v>
      </c>
      <c r="AE210" s="1460"/>
      <c r="AF210" s="599" t="s">
        <v>9625</v>
      </c>
      <c r="AG210" s="600" t="s">
        <v>9626</v>
      </c>
    </row>
    <row r="211" spans="1:33">
      <c r="A211" s="592">
        <v>3</v>
      </c>
      <c r="B211" s="630"/>
      <c r="C211" s="599" t="s">
        <v>9587</v>
      </c>
      <c r="D211" s="1469"/>
      <c r="E211" s="594" t="s">
        <v>9572</v>
      </c>
      <c r="F211" s="595" t="s">
        <v>9573</v>
      </c>
      <c r="G211" s="596">
        <v>0.3527777777777778</v>
      </c>
      <c r="H211" s="1463"/>
      <c r="I211" s="596">
        <v>0.84652777777777777</v>
      </c>
      <c r="J211" s="595" t="s">
        <v>9573</v>
      </c>
      <c r="K211" s="594" t="s">
        <v>9572</v>
      </c>
      <c r="L211" s="1459"/>
      <c r="M211" s="613"/>
      <c r="N211" s="612"/>
      <c r="O211" s="611"/>
      <c r="P211" s="1459"/>
      <c r="Q211" s="596">
        <v>0.22013888888888888</v>
      </c>
      <c r="R211" s="597" t="s">
        <v>9573</v>
      </c>
      <c r="S211" s="596">
        <v>0.77986111111111101</v>
      </c>
      <c r="T211" s="1459"/>
      <c r="U211" s="611"/>
      <c r="V211" s="612"/>
      <c r="W211" s="613"/>
      <c r="X211" s="1459"/>
      <c r="Y211" s="598" t="s">
        <v>9591</v>
      </c>
      <c r="AA211" s="596">
        <v>8.2638888888888887E-2</v>
      </c>
      <c r="AB211" s="596">
        <v>0.34097222222222223</v>
      </c>
      <c r="AC211" s="596">
        <v>0.59930555555555554</v>
      </c>
      <c r="AD211" s="596">
        <v>0.85763888888888884</v>
      </c>
      <c r="AE211" s="1460"/>
      <c r="AF211" s="599" t="s">
        <v>9625</v>
      </c>
      <c r="AG211" s="600" t="s">
        <v>9626</v>
      </c>
    </row>
    <row r="212" spans="1:33">
      <c r="A212" s="636">
        <v>4</v>
      </c>
      <c r="B212" s="630"/>
      <c r="C212" s="598" t="s">
        <v>9592</v>
      </c>
      <c r="D212" s="1469"/>
      <c r="E212" s="594" t="s">
        <v>9572</v>
      </c>
      <c r="F212" s="595" t="s">
        <v>9573</v>
      </c>
      <c r="G212" s="596">
        <v>0.38680555555555557</v>
      </c>
      <c r="H212" s="1463"/>
      <c r="I212" s="596">
        <v>0.88055555555555554</v>
      </c>
      <c r="J212" s="595" t="s">
        <v>9573</v>
      </c>
      <c r="K212" s="594" t="s">
        <v>9572</v>
      </c>
      <c r="L212" s="1459"/>
      <c r="M212" s="594" t="s">
        <v>9572</v>
      </c>
      <c r="N212" s="605" t="s">
        <v>9573</v>
      </c>
      <c r="O212" s="606">
        <v>0.21944444444444444</v>
      </c>
      <c r="P212" s="1459"/>
      <c r="Q212" s="596">
        <v>0.21944444444444444</v>
      </c>
      <c r="R212" s="597" t="s">
        <v>9573</v>
      </c>
      <c r="S212" s="596">
        <v>0.78055555555555556</v>
      </c>
      <c r="T212" s="1459"/>
      <c r="U212" s="606">
        <v>0.88055555555555554</v>
      </c>
      <c r="V212" s="605" t="s">
        <v>9573</v>
      </c>
      <c r="W212" s="594" t="s">
        <v>9572</v>
      </c>
      <c r="X212" s="1459"/>
      <c r="Y212" s="598" t="s">
        <v>9588</v>
      </c>
      <c r="AA212" s="596">
        <v>0.11666666666666665</v>
      </c>
      <c r="AB212" s="596">
        <v>0.375</v>
      </c>
      <c r="AC212" s="596">
        <v>0.6333333333333333</v>
      </c>
      <c r="AD212" s="596">
        <v>0.89166666666666661</v>
      </c>
      <c r="AE212" s="1460"/>
      <c r="AF212" s="599" t="s">
        <v>9627</v>
      </c>
      <c r="AG212" s="600" t="s">
        <v>701</v>
      </c>
    </row>
    <row r="213" spans="1:33">
      <c r="A213" s="636">
        <v>5</v>
      </c>
      <c r="B213" s="630"/>
      <c r="C213" s="598" t="s">
        <v>9592</v>
      </c>
      <c r="D213" s="1469"/>
      <c r="E213" s="594" t="s">
        <v>9572</v>
      </c>
      <c r="F213" s="595" t="s">
        <v>9573</v>
      </c>
      <c r="G213" s="596">
        <v>0.42152777777777778</v>
      </c>
      <c r="H213" s="1463"/>
      <c r="I213" s="596">
        <v>0.9145833333333333</v>
      </c>
      <c r="J213" s="595" t="s">
        <v>9573</v>
      </c>
      <c r="K213" s="594" t="s">
        <v>9572</v>
      </c>
      <c r="L213" s="1459"/>
      <c r="M213" s="594" t="s">
        <v>9572</v>
      </c>
      <c r="N213" s="605" t="s">
        <v>9573</v>
      </c>
      <c r="O213" s="606">
        <v>0.21875</v>
      </c>
      <c r="P213" s="1459"/>
      <c r="Q213" s="596">
        <v>0.21875</v>
      </c>
      <c r="R213" s="597" t="s">
        <v>9573</v>
      </c>
      <c r="S213" s="596">
        <v>0.78125</v>
      </c>
      <c r="T213" s="1459"/>
      <c r="U213" s="606">
        <v>0.9145833333333333</v>
      </c>
      <c r="V213" s="605" t="s">
        <v>9573</v>
      </c>
      <c r="W213" s="594" t="s">
        <v>9572</v>
      </c>
      <c r="X213" s="1459"/>
      <c r="Y213" s="598" t="s">
        <v>9586</v>
      </c>
      <c r="AA213" s="596">
        <v>0.15069444444444444</v>
      </c>
      <c r="AB213" s="596">
        <v>0.40902777777777777</v>
      </c>
      <c r="AC213" s="596">
        <v>0.66805555555555562</v>
      </c>
      <c r="AD213" s="596">
        <v>0.92638888888888893</v>
      </c>
      <c r="AE213" s="1460"/>
      <c r="AF213" s="599" t="s">
        <v>9627</v>
      </c>
      <c r="AG213" s="600" t="s">
        <v>701</v>
      </c>
    </row>
    <row r="214" spans="1:33">
      <c r="A214" s="636">
        <v>6</v>
      </c>
      <c r="B214" s="630"/>
      <c r="C214" s="598" t="s">
        <v>9592</v>
      </c>
      <c r="D214" s="1469"/>
      <c r="E214" s="594" t="s">
        <v>9572</v>
      </c>
      <c r="F214" s="595" t="s">
        <v>9573</v>
      </c>
      <c r="G214" s="596">
        <v>0.45555555555555555</v>
      </c>
      <c r="H214" s="1463"/>
      <c r="I214" s="596">
        <v>0.94861111111111107</v>
      </c>
      <c r="J214" s="595" t="s">
        <v>9573</v>
      </c>
      <c r="K214" s="594" t="s">
        <v>9572</v>
      </c>
      <c r="L214" s="1459"/>
      <c r="M214" s="594" t="s">
        <v>9572</v>
      </c>
      <c r="N214" s="605" t="s">
        <v>9573</v>
      </c>
      <c r="O214" s="606">
        <v>0.21805555555555556</v>
      </c>
      <c r="P214" s="1459"/>
      <c r="Q214" s="596">
        <v>0.21805555555555556</v>
      </c>
      <c r="R214" s="597" t="s">
        <v>9573</v>
      </c>
      <c r="S214" s="596">
        <v>0.78194444444444444</v>
      </c>
      <c r="T214" s="1459"/>
      <c r="U214" s="606">
        <v>0.94861111111111107</v>
      </c>
      <c r="V214" s="605" t="s">
        <v>9573</v>
      </c>
      <c r="W214" s="594" t="s">
        <v>9572</v>
      </c>
      <c r="X214" s="1459"/>
      <c r="Y214" s="598" t="s">
        <v>9586</v>
      </c>
      <c r="AA214" s="596">
        <v>0.18472222222222223</v>
      </c>
      <c r="AB214" s="596">
        <v>0.44305555555555554</v>
      </c>
      <c r="AC214" s="596">
        <v>0.70208333333333339</v>
      </c>
      <c r="AD214" s="596">
        <v>0.9604166666666667</v>
      </c>
      <c r="AE214" s="1460"/>
      <c r="AF214" s="599" t="s">
        <v>9627</v>
      </c>
      <c r="AG214" s="600" t="s">
        <v>701</v>
      </c>
    </row>
    <row r="215" spans="1:33">
      <c r="A215" s="636">
        <v>7</v>
      </c>
      <c r="B215" s="630"/>
      <c r="C215" s="598" t="s">
        <v>9592</v>
      </c>
      <c r="D215" s="1469"/>
      <c r="E215" s="594" t="s">
        <v>9572</v>
      </c>
      <c r="F215" s="595" t="s">
        <v>9573</v>
      </c>
      <c r="G215" s="596">
        <v>0.48958333333333331</v>
      </c>
      <c r="H215" s="1463"/>
      <c r="I215" s="596">
        <v>0.98263888888888884</v>
      </c>
      <c r="J215" s="595" t="s">
        <v>9573</v>
      </c>
      <c r="K215" s="594" t="s">
        <v>9572</v>
      </c>
      <c r="L215" s="1459"/>
      <c r="M215" s="594" t="s">
        <v>9572</v>
      </c>
      <c r="N215" s="605" t="s">
        <v>9573</v>
      </c>
      <c r="O215" s="606">
        <v>0.21736111111111112</v>
      </c>
      <c r="P215" s="1459"/>
      <c r="Q215" s="596">
        <v>0.21736111111111112</v>
      </c>
      <c r="R215" s="597" t="s">
        <v>9573</v>
      </c>
      <c r="S215" s="596">
        <v>0.78263888888888899</v>
      </c>
      <c r="T215" s="1459"/>
      <c r="U215" s="606">
        <v>0.98263888888888884</v>
      </c>
      <c r="V215" s="605" t="s">
        <v>9573</v>
      </c>
      <c r="W215" s="594" t="s">
        <v>9572</v>
      </c>
      <c r="X215" s="1459"/>
      <c r="Y215" s="598" t="s">
        <v>9574</v>
      </c>
      <c r="AA215" s="596">
        <v>0.21875</v>
      </c>
      <c r="AB215" s="596">
        <v>0.4770833333333333</v>
      </c>
      <c r="AC215" s="596">
        <v>0.73611111111111116</v>
      </c>
      <c r="AD215" s="596">
        <v>0.99444444444444446</v>
      </c>
      <c r="AE215" s="1460"/>
      <c r="AF215" s="599" t="s">
        <v>9627</v>
      </c>
      <c r="AG215" s="600" t="s">
        <v>701</v>
      </c>
    </row>
    <row r="216" spans="1:33">
      <c r="A216" s="636">
        <v>8</v>
      </c>
      <c r="B216" s="630"/>
      <c r="C216" s="598" t="s">
        <v>9593</v>
      </c>
      <c r="D216" s="1469"/>
      <c r="E216" s="594" t="s">
        <v>9572</v>
      </c>
      <c r="F216" s="595" t="s">
        <v>9573</v>
      </c>
      <c r="G216" s="596">
        <v>0.52361111111111114</v>
      </c>
      <c r="H216" s="1463"/>
      <c r="I216" s="597"/>
      <c r="J216" s="595"/>
      <c r="K216" s="597"/>
      <c r="L216" s="1459"/>
      <c r="M216" s="594" t="s">
        <v>9572</v>
      </c>
      <c r="N216" s="603" t="s">
        <v>9573</v>
      </c>
      <c r="O216" s="604">
        <v>0.21666666666666667</v>
      </c>
      <c r="P216" s="1459"/>
      <c r="Q216" s="596">
        <v>0.21666666666666667</v>
      </c>
      <c r="R216" s="597" t="s">
        <v>9573</v>
      </c>
      <c r="S216" s="596">
        <v>0.78333333333333333</v>
      </c>
      <c r="T216" s="1459"/>
      <c r="U216" s="608"/>
      <c r="V216" s="609"/>
      <c r="W216" s="608"/>
      <c r="X216" s="1459"/>
      <c r="Y216" s="598" t="s">
        <v>9577</v>
      </c>
      <c r="AA216" s="596">
        <v>0.25277777777777777</v>
      </c>
      <c r="AB216" s="596">
        <v>0.51111111111111118</v>
      </c>
      <c r="AC216" s="596">
        <v>0.77013888888888893</v>
      </c>
      <c r="AE216" s="1460"/>
      <c r="AF216" s="599" t="s">
        <v>9627</v>
      </c>
      <c r="AG216" s="600" t="s">
        <v>701</v>
      </c>
    </row>
    <row r="217" spans="1:33">
      <c r="A217" s="636">
        <v>9</v>
      </c>
      <c r="B217" s="630"/>
      <c r="C217" s="598" t="s">
        <v>9593</v>
      </c>
      <c r="D217" s="1469"/>
      <c r="E217" s="596">
        <v>1.6666666666666666E-2</v>
      </c>
      <c r="F217" s="595" t="s">
        <v>9573</v>
      </c>
      <c r="G217" s="596">
        <v>0.55763888888888891</v>
      </c>
      <c r="H217" s="1463"/>
      <c r="I217" s="597"/>
      <c r="J217" s="595"/>
      <c r="K217" s="597"/>
      <c r="L217" s="1459"/>
      <c r="M217" s="604">
        <v>1.6666666666666666E-2</v>
      </c>
      <c r="N217" s="603" t="s">
        <v>9573</v>
      </c>
      <c r="O217" s="604">
        <v>0.21597222222222223</v>
      </c>
      <c r="P217" s="1459"/>
      <c r="Q217" s="596">
        <v>0.21597222222222223</v>
      </c>
      <c r="R217" s="597" t="s">
        <v>9573</v>
      </c>
      <c r="S217" s="596">
        <v>0.78402777777777777</v>
      </c>
      <c r="T217" s="1459"/>
      <c r="U217" s="608"/>
      <c r="V217" s="609"/>
      <c r="W217" s="608"/>
      <c r="X217" s="1459"/>
      <c r="Y217" s="598" t="s">
        <v>9594</v>
      </c>
      <c r="Z217" s="596">
        <v>2.8472222222222222E-2</v>
      </c>
      <c r="AA217" s="596">
        <v>0.28680555555555554</v>
      </c>
      <c r="AB217" s="596">
        <v>0.53263888888888888</v>
      </c>
      <c r="AC217" s="596">
        <v>0.77847222222222223</v>
      </c>
      <c r="AE217" s="1460"/>
      <c r="AF217" s="599" t="s">
        <v>9627</v>
      </c>
      <c r="AG217" s="600" t="s">
        <v>701</v>
      </c>
    </row>
    <row r="218" spans="1:33">
      <c r="A218" s="636">
        <v>10</v>
      </c>
      <c r="B218" s="630"/>
      <c r="C218" s="598" t="s">
        <v>9593</v>
      </c>
      <c r="D218" s="1469"/>
      <c r="E218" s="596">
        <v>5.0694444444444452E-2</v>
      </c>
      <c r="F218" s="595" t="s">
        <v>9573</v>
      </c>
      <c r="G218" s="596">
        <v>0.59166666666666667</v>
      </c>
      <c r="H218" s="1463"/>
      <c r="I218" s="597"/>
      <c r="J218" s="595"/>
      <c r="K218" s="597"/>
      <c r="L218" s="1459"/>
      <c r="M218" s="604">
        <v>5.0694444444444452E-2</v>
      </c>
      <c r="N218" s="603" t="s">
        <v>9573</v>
      </c>
      <c r="O218" s="604">
        <v>0.21527777777777779</v>
      </c>
      <c r="P218" s="1459"/>
      <c r="Q218" s="596">
        <v>0.21527777777777779</v>
      </c>
      <c r="R218" s="597" t="s">
        <v>9573</v>
      </c>
      <c r="S218" s="596">
        <v>0.78472222222222221</v>
      </c>
      <c r="T218" s="1459"/>
      <c r="U218" s="608"/>
      <c r="V218" s="609"/>
      <c r="W218" s="608"/>
      <c r="X218" s="1459"/>
      <c r="Y218" s="598" t="s">
        <v>9577</v>
      </c>
      <c r="Z218" s="596">
        <v>4.9305555555555554E-2</v>
      </c>
      <c r="AA218" s="596">
        <v>0.32083333333333336</v>
      </c>
      <c r="AB218" s="596">
        <v>0.57916666666666672</v>
      </c>
      <c r="AC218" s="596">
        <v>0.83819444444444446</v>
      </c>
      <c r="AE218" s="1460"/>
      <c r="AF218" s="599" t="s">
        <v>9627</v>
      </c>
      <c r="AG218" s="600" t="s">
        <v>701</v>
      </c>
    </row>
    <row r="219" spans="1:33" ht="3.75" customHeight="1">
      <c r="A219" s="610"/>
      <c r="B219" s="630"/>
      <c r="C219" s="610"/>
      <c r="D219" s="1469"/>
      <c r="E219" s="610"/>
      <c r="F219" s="610"/>
      <c r="G219" s="610"/>
      <c r="H219" s="1463"/>
      <c r="I219" s="610"/>
      <c r="J219" s="610"/>
      <c r="K219" s="610"/>
      <c r="L219" s="1459"/>
      <c r="M219" s="610"/>
      <c r="N219" s="610"/>
      <c r="O219" s="610"/>
      <c r="P219" s="1459"/>
      <c r="Q219" s="610"/>
      <c r="R219" s="610"/>
      <c r="S219" s="610"/>
      <c r="T219" s="1459"/>
      <c r="U219" s="610"/>
      <c r="V219" s="610"/>
      <c r="W219" s="610"/>
      <c r="X219" s="1459"/>
      <c r="Y219" s="610"/>
      <c r="Z219" s="610"/>
      <c r="AA219" s="610"/>
      <c r="AB219" s="610"/>
      <c r="AC219" s="610"/>
      <c r="AD219" s="610"/>
      <c r="AE219" s="1460"/>
      <c r="AF219" s="610"/>
      <c r="AG219" s="610"/>
    </row>
    <row r="220" spans="1:33">
      <c r="A220" s="636">
        <v>11</v>
      </c>
      <c r="B220" s="630"/>
      <c r="C220" s="598" t="s">
        <v>9595</v>
      </c>
      <c r="D220" s="1469"/>
      <c r="E220" s="596">
        <v>8.4722222222222213E-2</v>
      </c>
      <c r="F220" s="595" t="s">
        <v>9573</v>
      </c>
      <c r="G220" s="596">
        <v>0.62569444444444444</v>
      </c>
      <c r="H220" s="1463"/>
      <c r="I220" s="597"/>
      <c r="J220" s="595"/>
      <c r="K220" s="597"/>
      <c r="L220" s="1459"/>
      <c r="M220" s="596">
        <v>8.4722222222222213E-2</v>
      </c>
      <c r="N220" s="595" t="s">
        <v>9573</v>
      </c>
      <c r="O220" s="596">
        <v>0.21458333333333335</v>
      </c>
      <c r="P220" s="1459"/>
      <c r="Q220" s="596">
        <v>0.21458333333333335</v>
      </c>
      <c r="R220" s="597" t="s">
        <v>9573</v>
      </c>
      <c r="S220" s="596">
        <v>0.78541666666666676</v>
      </c>
      <c r="T220" s="1459"/>
      <c r="U220" s="608"/>
      <c r="V220" s="609"/>
      <c r="W220" s="608"/>
      <c r="X220" s="1459"/>
      <c r="Y220" s="598" t="s">
        <v>9574</v>
      </c>
      <c r="Z220" s="596">
        <v>9.6527777777777768E-2</v>
      </c>
      <c r="AA220" s="596">
        <v>0.35486111111111113</v>
      </c>
      <c r="AB220" s="596">
        <v>0.62152777777777779</v>
      </c>
      <c r="AC220" s="596">
        <v>0.88888888888888884</v>
      </c>
      <c r="AE220" s="1460"/>
      <c r="AF220" s="614" t="s">
        <v>9627</v>
      </c>
      <c r="AG220" s="607" t="s">
        <v>701</v>
      </c>
    </row>
    <row r="221" spans="1:33">
      <c r="A221" s="636">
        <v>12</v>
      </c>
      <c r="B221" s="630"/>
      <c r="C221" s="598" t="s">
        <v>9595</v>
      </c>
      <c r="D221" s="1469"/>
      <c r="E221" s="596">
        <v>0.11875000000000001</v>
      </c>
      <c r="F221" s="595" t="s">
        <v>9573</v>
      </c>
      <c r="G221" s="596">
        <v>0.65972222222222221</v>
      </c>
      <c r="H221" s="1463"/>
      <c r="I221" s="597"/>
      <c r="J221" s="595"/>
      <c r="K221" s="597"/>
      <c r="L221" s="1459"/>
      <c r="M221" s="596">
        <v>0.11875000000000001</v>
      </c>
      <c r="N221" s="595" t="s">
        <v>9573</v>
      </c>
      <c r="O221" s="596">
        <v>0.21388888888888891</v>
      </c>
      <c r="P221" s="1459"/>
      <c r="Q221" s="596">
        <v>0.21388888888888891</v>
      </c>
      <c r="R221" s="597" t="s">
        <v>9573</v>
      </c>
      <c r="S221" s="596">
        <v>0.78611111111111109</v>
      </c>
      <c r="T221" s="1459"/>
      <c r="U221" s="608"/>
      <c r="V221" s="609"/>
      <c r="W221" s="608"/>
      <c r="X221" s="1459"/>
      <c r="Y221" s="598" t="s">
        <v>9585</v>
      </c>
      <c r="Z221" s="596">
        <v>0.1388888888888889</v>
      </c>
      <c r="AA221" s="596">
        <v>0.3888888888888889</v>
      </c>
      <c r="AB221" s="596">
        <v>0.65694444444444444</v>
      </c>
      <c r="AC221" s="596">
        <v>0.92361111111111116</v>
      </c>
      <c r="AE221" s="1460"/>
      <c r="AF221" s="614" t="s">
        <v>9627</v>
      </c>
      <c r="AG221" s="607" t="s">
        <v>701</v>
      </c>
    </row>
    <row r="222" spans="1:33">
      <c r="A222" s="636">
        <v>13</v>
      </c>
      <c r="B222" s="630"/>
      <c r="C222" s="598" t="s">
        <v>9595</v>
      </c>
      <c r="D222" s="1469"/>
      <c r="E222" s="596">
        <v>0.15277777777777776</v>
      </c>
      <c r="F222" s="595" t="s">
        <v>9573</v>
      </c>
      <c r="G222" s="596">
        <v>0.69374999999999998</v>
      </c>
      <c r="H222" s="1463"/>
      <c r="I222" s="597"/>
      <c r="J222" s="595"/>
      <c r="K222" s="597"/>
      <c r="L222" s="1459"/>
      <c r="M222" s="596">
        <v>0.15277777777777776</v>
      </c>
      <c r="N222" s="595" t="s">
        <v>9573</v>
      </c>
      <c r="O222" s="596">
        <v>0.21319444444444444</v>
      </c>
      <c r="P222" s="1459"/>
      <c r="Q222" s="596">
        <v>0.21319444444444444</v>
      </c>
      <c r="R222" s="597" t="s">
        <v>9573</v>
      </c>
      <c r="S222" s="596">
        <v>0.78680555555555554</v>
      </c>
      <c r="T222" s="1459"/>
      <c r="U222" s="608"/>
      <c r="V222" s="609"/>
      <c r="W222" s="608"/>
      <c r="X222" s="1459"/>
      <c r="Y222" s="598" t="s">
        <v>9585</v>
      </c>
      <c r="Z222" s="596">
        <v>0.17291666666666669</v>
      </c>
      <c r="AA222" s="596">
        <v>0.42291666666666666</v>
      </c>
      <c r="AB222" s="596">
        <v>0.69027777777777777</v>
      </c>
      <c r="AC222" s="596">
        <v>0.95763888888888893</v>
      </c>
      <c r="AE222" s="1460"/>
      <c r="AF222" s="595"/>
      <c r="AG222" s="602"/>
    </row>
    <row r="223" spans="1:33">
      <c r="A223" s="636">
        <v>14</v>
      </c>
      <c r="B223" s="630"/>
      <c r="C223" s="598" t="s">
        <v>9595</v>
      </c>
      <c r="D223" s="1469"/>
      <c r="E223" s="596">
        <v>0.1875</v>
      </c>
      <c r="F223" s="595" t="s">
        <v>9573</v>
      </c>
      <c r="G223" s="596">
        <v>0.72777777777777775</v>
      </c>
      <c r="H223" s="1463"/>
      <c r="I223" s="597"/>
      <c r="J223" s="595"/>
      <c r="K223" s="597"/>
      <c r="L223" s="1459"/>
      <c r="M223" s="596">
        <v>0.1875</v>
      </c>
      <c r="N223" s="595" t="s">
        <v>9573</v>
      </c>
      <c r="O223" s="596">
        <v>0.21249999999999999</v>
      </c>
      <c r="P223" s="1459"/>
      <c r="Q223" s="596">
        <v>0.21249999999999999</v>
      </c>
      <c r="R223" s="597" t="s">
        <v>9573</v>
      </c>
      <c r="S223" s="596">
        <v>0.78749999999999998</v>
      </c>
      <c r="T223" s="1459"/>
      <c r="U223" s="608"/>
      <c r="V223" s="609"/>
      <c r="W223" s="608"/>
      <c r="X223" s="1459"/>
      <c r="Y223" s="598" t="s">
        <v>9588</v>
      </c>
      <c r="Z223" s="596">
        <v>0.2076388888888889</v>
      </c>
      <c r="AA223" s="596">
        <v>0.45763888888888887</v>
      </c>
      <c r="AB223" s="596">
        <v>0.72430555555555554</v>
      </c>
      <c r="AC223" s="596">
        <v>0.9916666666666667</v>
      </c>
      <c r="AE223" s="1460"/>
      <c r="AF223" s="595"/>
      <c r="AG223" s="602"/>
    </row>
    <row r="224" spans="1:33">
      <c r="A224" s="636">
        <v>15</v>
      </c>
      <c r="B224" s="630"/>
      <c r="C224" s="598" t="s">
        <v>9596</v>
      </c>
      <c r="D224" s="1469"/>
      <c r="E224" s="596">
        <v>0.22152777777777777</v>
      </c>
      <c r="F224" s="595" t="s">
        <v>9573</v>
      </c>
      <c r="G224" s="596">
        <v>0.76180555555555562</v>
      </c>
      <c r="H224" s="1463"/>
      <c r="I224" s="597"/>
      <c r="J224" s="595"/>
      <c r="K224" s="597"/>
      <c r="L224" s="1459"/>
      <c r="M224" s="608"/>
      <c r="N224" s="609"/>
      <c r="O224" s="608"/>
      <c r="P224" s="1459"/>
      <c r="Q224" s="596">
        <v>0.21180555555555555</v>
      </c>
      <c r="R224" s="597" t="s">
        <v>9573</v>
      </c>
      <c r="S224" s="596">
        <v>0.78819444444444453</v>
      </c>
      <c r="T224" s="1459"/>
      <c r="U224" s="608"/>
      <c r="V224" s="609"/>
      <c r="W224" s="608"/>
      <c r="X224" s="1459"/>
      <c r="Y224" s="598" t="s">
        <v>9597</v>
      </c>
      <c r="Z224" s="596">
        <v>0.24166666666666667</v>
      </c>
      <c r="AA224" s="596">
        <v>0.4916666666666667</v>
      </c>
      <c r="AB224" s="596">
        <v>0.75</v>
      </c>
      <c r="AE224" s="1460"/>
      <c r="AF224" s="638" t="s">
        <v>9628</v>
      </c>
      <c r="AG224" s="600" t="s">
        <v>9629</v>
      </c>
    </row>
    <row r="225" spans="1:33">
      <c r="A225" s="592">
        <v>16</v>
      </c>
      <c r="B225" s="630"/>
      <c r="C225" s="599" t="s">
        <v>9596</v>
      </c>
      <c r="D225" s="1469"/>
      <c r="E225" s="596">
        <v>0.25555555555555559</v>
      </c>
      <c r="F225" s="595" t="s">
        <v>9573</v>
      </c>
      <c r="G225" s="596">
        <v>0.79652777777777783</v>
      </c>
      <c r="H225" s="1463"/>
      <c r="I225" s="597"/>
      <c r="J225" s="595"/>
      <c r="K225" s="597"/>
      <c r="L225" s="1459"/>
      <c r="M225" s="608"/>
      <c r="N225" s="609"/>
      <c r="O225" s="608"/>
      <c r="P225" s="1459"/>
      <c r="Q225" s="596">
        <v>0.21111111111111111</v>
      </c>
      <c r="R225" s="597" t="s">
        <v>9573</v>
      </c>
      <c r="S225" s="596">
        <v>0.78888888888888886</v>
      </c>
      <c r="T225" s="1459"/>
      <c r="U225" s="596">
        <v>0.78888888888888886</v>
      </c>
      <c r="V225" s="595" t="s">
        <v>9573</v>
      </c>
      <c r="W225" s="596">
        <v>0.79652777777777783</v>
      </c>
      <c r="X225" s="1459"/>
      <c r="Y225" s="598" t="s">
        <v>9591</v>
      </c>
      <c r="AA225" s="596">
        <v>8.3333333333333332E-3</v>
      </c>
      <c r="AB225" s="596">
        <v>0.26666666666666666</v>
      </c>
      <c r="AC225" s="596">
        <v>0.52569444444444446</v>
      </c>
      <c r="AD225" s="596">
        <v>0.78402777777777777</v>
      </c>
      <c r="AE225" s="1460"/>
      <c r="AF225" s="638" t="s">
        <v>9628</v>
      </c>
      <c r="AG225" s="607" t="s">
        <v>9630</v>
      </c>
    </row>
    <row r="226" spans="1:33">
      <c r="A226" s="636">
        <v>17</v>
      </c>
      <c r="B226" s="630"/>
      <c r="C226" s="598" t="s">
        <v>9596</v>
      </c>
      <c r="D226" s="1469"/>
      <c r="E226" s="596">
        <v>0.28958333333333336</v>
      </c>
      <c r="F226" s="595" t="s">
        <v>9573</v>
      </c>
      <c r="G226" s="596">
        <v>0.8305555555555556</v>
      </c>
      <c r="H226" s="1463"/>
      <c r="I226" s="597"/>
      <c r="J226" s="595"/>
      <c r="K226" s="597"/>
      <c r="L226" s="1459"/>
      <c r="M226" s="608"/>
      <c r="N226" s="609"/>
      <c r="O226" s="608"/>
      <c r="P226" s="1459"/>
      <c r="Q226" s="596">
        <v>0.21041666666666667</v>
      </c>
      <c r="R226" s="597" t="s">
        <v>9573</v>
      </c>
      <c r="S226" s="596">
        <v>0.7895833333333333</v>
      </c>
      <c r="T226" s="1459"/>
      <c r="U226" s="596">
        <v>0.7895833333333333</v>
      </c>
      <c r="V226" s="595" t="s">
        <v>9573</v>
      </c>
      <c r="W226" s="596">
        <v>0.8305555555555556</v>
      </c>
      <c r="X226" s="1459"/>
      <c r="Y226" s="598" t="s">
        <v>9597</v>
      </c>
      <c r="AA226" s="596">
        <v>4.3055555555555562E-2</v>
      </c>
      <c r="AB226" s="596">
        <v>0.30138888888888887</v>
      </c>
      <c r="AC226" s="596">
        <v>0.55972222222222223</v>
      </c>
      <c r="AD226" s="596">
        <v>0.81805555555555554</v>
      </c>
      <c r="AE226" s="1460"/>
      <c r="AF226" s="638" t="s">
        <v>9628</v>
      </c>
      <c r="AG226" s="607" t="s">
        <v>9631</v>
      </c>
    </row>
    <row r="227" spans="1:33">
      <c r="A227" s="636">
        <v>18</v>
      </c>
      <c r="B227" s="630"/>
      <c r="C227" s="595" t="s">
        <v>9571</v>
      </c>
      <c r="D227" s="1469"/>
      <c r="E227" s="596">
        <v>0.32361111111111113</v>
      </c>
      <c r="F227" s="595" t="s">
        <v>9573</v>
      </c>
      <c r="G227" s="596">
        <v>0.86458333333333337</v>
      </c>
      <c r="H227" s="1463"/>
      <c r="I227" s="597"/>
      <c r="J227" s="595"/>
      <c r="K227" s="597"/>
      <c r="L227" s="1459"/>
      <c r="M227" s="608"/>
      <c r="N227" s="609"/>
      <c r="O227" s="608"/>
      <c r="P227" s="1459"/>
      <c r="Q227" s="596">
        <v>0.20972222222222223</v>
      </c>
      <c r="R227" s="597" t="s">
        <v>9573</v>
      </c>
      <c r="S227" s="596">
        <v>0.79027777777777775</v>
      </c>
      <c r="T227" s="1459"/>
      <c r="U227" s="596">
        <v>0.79027777777777775</v>
      </c>
      <c r="V227" s="595" t="s">
        <v>9573</v>
      </c>
      <c r="W227" s="596">
        <v>0.86458333333333337</v>
      </c>
      <c r="X227" s="1459"/>
      <c r="Y227" s="598" t="s">
        <v>9586</v>
      </c>
      <c r="AA227" s="596">
        <v>7.7083333333333337E-2</v>
      </c>
      <c r="AB227" s="596">
        <v>0.3354166666666667</v>
      </c>
      <c r="AC227" s="596">
        <v>0.59375</v>
      </c>
      <c r="AD227" s="596">
        <v>0.8520833333333333</v>
      </c>
      <c r="AE227" s="1460"/>
      <c r="AF227" s="595"/>
      <c r="AG227" s="602"/>
    </row>
    <row r="228" spans="1:33">
      <c r="A228" s="636">
        <v>19</v>
      </c>
      <c r="B228" s="630"/>
      <c r="C228" s="595" t="s">
        <v>9571</v>
      </c>
      <c r="D228" s="1469"/>
      <c r="E228" s="596">
        <v>0.3576388888888889</v>
      </c>
      <c r="F228" s="595" t="s">
        <v>9573</v>
      </c>
      <c r="G228" s="596">
        <v>0.89861111111111114</v>
      </c>
      <c r="H228" s="1463"/>
      <c r="I228" s="597"/>
      <c r="J228" s="595"/>
      <c r="K228" s="597"/>
      <c r="L228" s="1459"/>
      <c r="M228" s="608"/>
      <c r="N228" s="609"/>
      <c r="O228" s="608"/>
      <c r="P228" s="1459"/>
      <c r="Q228" s="596">
        <v>0.20902777777777778</v>
      </c>
      <c r="R228" s="597" t="s">
        <v>9573</v>
      </c>
      <c r="S228" s="596">
        <v>0.7909722222222223</v>
      </c>
      <c r="T228" s="1459"/>
      <c r="U228" s="596">
        <v>0.7909722222222223</v>
      </c>
      <c r="V228" s="595" t="s">
        <v>9573</v>
      </c>
      <c r="W228" s="596">
        <v>0.89861111111111114</v>
      </c>
      <c r="X228" s="1459"/>
      <c r="Y228" s="598" t="s">
        <v>9585</v>
      </c>
      <c r="AA228" s="596">
        <v>0.1111111111111111</v>
      </c>
      <c r="AB228" s="596">
        <v>0.36944444444444446</v>
      </c>
      <c r="AC228" s="596">
        <v>0.62777777777777777</v>
      </c>
      <c r="AD228" s="596">
        <v>0.88611111111111107</v>
      </c>
      <c r="AE228" s="1460"/>
      <c r="AF228" s="595"/>
      <c r="AG228" s="602"/>
    </row>
    <row r="229" spans="1:33">
      <c r="A229" s="636">
        <v>20</v>
      </c>
      <c r="B229" s="630"/>
      <c r="C229" s="595" t="s">
        <v>9571</v>
      </c>
      <c r="D229" s="1469"/>
      <c r="E229" s="596">
        <v>0.39166666666666666</v>
      </c>
      <c r="F229" s="595" t="s">
        <v>9573</v>
      </c>
      <c r="G229" s="596">
        <v>0.93263888888888891</v>
      </c>
      <c r="H229" s="1463"/>
      <c r="I229" s="597"/>
      <c r="J229" s="595"/>
      <c r="K229" s="597"/>
      <c r="L229" s="1459"/>
      <c r="M229" s="608"/>
      <c r="N229" s="609"/>
      <c r="O229" s="608"/>
      <c r="P229" s="1459"/>
      <c r="Q229" s="596">
        <v>0.20833333333333334</v>
      </c>
      <c r="R229" s="597" t="s">
        <v>9573</v>
      </c>
      <c r="S229" s="596">
        <v>0.79166666666666663</v>
      </c>
      <c r="T229" s="1459"/>
      <c r="U229" s="596">
        <v>0.79166666666666663</v>
      </c>
      <c r="V229" s="595" t="s">
        <v>9573</v>
      </c>
      <c r="W229" s="596">
        <v>0.93263888888888891</v>
      </c>
      <c r="X229" s="1459"/>
      <c r="Y229" s="598" t="s">
        <v>9585</v>
      </c>
      <c r="AA229" s="596">
        <v>0.1451388888888889</v>
      </c>
      <c r="AB229" s="596">
        <v>0.40347222222222223</v>
      </c>
      <c r="AC229" s="596">
        <v>0.66180555555555554</v>
      </c>
      <c r="AD229" s="596">
        <v>0.92013888888888884</v>
      </c>
      <c r="AE229" s="1460"/>
      <c r="AF229" s="595"/>
      <c r="AG229" s="602"/>
    </row>
    <row r="230" spans="1:33" ht="3.75" customHeight="1">
      <c r="A230" s="610"/>
      <c r="B230" s="630"/>
      <c r="C230" s="610"/>
      <c r="D230" s="1469"/>
      <c r="E230" s="610"/>
      <c r="F230" s="610"/>
      <c r="G230" s="610"/>
      <c r="H230" s="1463"/>
      <c r="I230" s="610"/>
      <c r="J230" s="610"/>
      <c r="K230" s="610"/>
      <c r="L230" s="1459"/>
      <c r="M230" s="610"/>
      <c r="N230" s="610"/>
      <c r="O230" s="610"/>
      <c r="P230" s="1459"/>
      <c r="Q230" s="610"/>
      <c r="R230" s="610"/>
      <c r="S230" s="610"/>
      <c r="T230" s="1459"/>
      <c r="U230" s="610"/>
      <c r="V230" s="610"/>
      <c r="W230" s="610"/>
      <c r="X230" s="1459"/>
      <c r="Y230" s="610"/>
      <c r="Z230" s="610"/>
      <c r="AA230" s="610"/>
      <c r="AB230" s="610"/>
      <c r="AC230" s="610"/>
      <c r="AD230" s="610"/>
      <c r="AE230" s="1460"/>
      <c r="AF230" s="610"/>
      <c r="AG230" s="610"/>
    </row>
    <row r="231" spans="1:33">
      <c r="A231" s="636">
        <v>21</v>
      </c>
      <c r="B231" s="630"/>
      <c r="C231" s="595" t="s">
        <v>9571</v>
      </c>
      <c r="D231" s="1469"/>
      <c r="E231" s="596">
        <v>0.42569444444444443</v>
      </c>
      <c r="F231" s="595" t="s">
        <v>9573</v>
      </c>
      <c r="G231" s="596">
        <v>0.96666666666666667</v>
      </c>
      <c r="H231" s="1463"/>
      <c r="I231" s="597"/>
      <c r="J231" s="595"/>
      <c r="K231" s="597"/>
      <c r="L231" s="1459"/>
      <c r="M231" s="608"/>
      <c r="N231" s="609"/>
      <c r="O231" s="608"/>
      <c r="P231" s="1459"/>
      <c r="Q231" s="596">
        <v>0.2076388888888889</v>
      </c>
      <c r="R231" s="597" t="s">
        <v>9573</v>
      </c>
      <c r="S231" s="596">
        <v>0.79236111111111107</v>
      </c>
      <c r="T231" s="1459"/>
      <c r="U231" s="596">
        <v>0.79236111111111107</v>
      </c>
      <c r="V231" s="595" t="s">
        <v>9573</v>
      </c>
      <c r="W231" s="596">
        <v>0.96666666666666667</v>
      </c>
      <c r="X231" s="1459"/>
      <c r="Y231" s="598" t="s">
        <v>9577</v>
      </c>
      <c r="AA231" s="596">
        <v>0.17916666666666667</v>
      </c>
      <c r="AB231" s="596">
        <v>0.4375</v>
      </c>
      <c r="AC231" s="596">
        <v>0.6958333333333333</v>
      </c>
      <c r="AD231" s="596">
        <v>0.95416666666666661</v>
      </c>
      <c r="AE231" s="1460"/>
      <c r="AF231" s="595"/>
      <c r="AG231" s="602"/>
    </row>
    <row r="232" spans="1:33">
      <c r="A232" s="636">
        <v>22</v>
      </c>
      <c r="B232" s="630"/>
      <c r="C232" s="598" t="s">
        <v>9578</v>
      </c>
      <c r="D232" s="1469"/>
      <c r="E232" s="596">
        <v>0.4597222222222222</v>
      </c>
      <c r="F232" s="595" t="s">
        <v>9573</v>
      </c>
      <c r="G232" s="594" t="s">
        <v>9572</v>
      </c>
      <c r="H232" s="1463"/>
      <c r="I232" s="597"/>
      <c r="J232" s="595"/>
      <c r="K232" s="597"/>
      <c r="L232" s="1459"/>
      <c r="M232" s="608"/>
      <c r="N232" s="609"/>
      <c r="O232" s="608"/>
      <c r="P232" s="1459"/>
      <c r="Q232" s="596">
        <v>0.20694444444444446</v>
      </c>
      <c r="R232" s="597" t="s">
        <v>9573</v>
      </c>
      <c r="S232" s="596">
        <v>0.79305555555555562</v>
      </c>
      <c r="T232" s="1459"/>
      <c r="U232" s="604">
        <v>0.79305555555555562</v>
      </c>
      <c r="V232" s="603" t="s">
        <v>9573</v>
      </c>
      <c r="W232" s="594" t="s">
        <v>9572</v>
      </c>
      <c r="X232" s="1459"/>
      <c r="Y232" s="598" t="s">
        <v>9579</v>
      </c>
      <c r="AA232" s="596">
        <v>0.21319444444444444</v>
      </c>
      <c r="AB232" s="596">
        <v>0.47152777777777777</v>
      </c>
      <c r="AC232" s="596">
        <v>0.72986111111111107</v>
      </c>
      <c r="AD232" s="596">
        <v>0.98819444444444438</v>
      </c>
      <c r="AE232" s="1460"/>
      <c r="AF232" s="595"/>
      <c r="AG232" s="602"/>
    </row>
    <row r="233" spans="1:33">
      <c r="A233" s="636">
        <v>23</v>
      </c>
      <c r="B233" s="630"/>
      <c r="C233" s="598" t="s">
        <v>9578</v>
      </c>
      <c r="D233" s="1469"/>
      <c r="E233" s="594" t="s">
        <v>9572</v>
      </c>
      <c r="F233" s="595" t="s">
        <v>9573</v>
      </c>
      <c r="G233" s="596">
        <v>6.9444444444444447E-4</v>
      </c>
      <c r="H233" s="1463"/>
      <c r="I233" s="596">
        <v>0.49374999999999997</v>
      </c>
      <c r="J233" s="595" t="s">
        <v>9573</v>
      </c>
      <c r="K233" s="594" t="s">
        <v>9572</v>
      </c>
      <c r="L233" s="1459"/>
      <c r="M233" s="594" t="s">
        <v>9572</v>
      </c>
      <c r="N233" s="603" t="s">
        <v>9573</v>
      </c>
      <c r="O233" s="604">
        <v>6.9444444444444447E-4</v>
      </c>
      <c r="P233" s="1459"/>
      <c r="Q233" s="596">
        <v>0.20625000000000002</v>
      </c>
      <c r="R233" s="597" t="s">
        <v>9573</v>
      </c>
      <c r="S233" s="596">
        <v>0.79375000000000007</v>
      </c>
      <c r="T233" s="1459"/>
      <c r="U233" s="604">
        <v>0.79375000000000007</v>
      </c>
      <c r="V233" s="603" t="s">
        <v>9573</v>
      </c>
      <c r="W233" s="594" t="s">
        <v>9572</v>
      </c>
      <c r="X233" s="1459"/>
      <c r="Y233" s="598" t="s">
        <v>9594</v>
      </c>
      <c r="AA233" s="596">
        <v>0.24722222222222223</v>
      </c>
      <c r="AB233" s="596">
        <v>0.50555555555555554</v>
      </c>
      <c r="AC233" s="596">
        <v>0.76388888888888884</v>
      </c>
      <c r="AE233" s="1460"/>
      <c r="AF233" s="595"/>
      <c r="AG233" s="602"/>
    </row>
    <row r="234" spans="1:33">
      <c r="A234" s="636">
        <v>24</v>
      </c>
      <c r="B234" s="630"/>
      <c r="C234" s="598" t="s">
        <v>9578</v>
      </c>
      <c r="D234" s="1469"/>
      <c r="E234" s="594" t="s">
        <v>9572</v>
      </c>
      <c r="F234" s="595" t="s">
        <v>9573</v>
      </c>
      <c r="G234" s="596">
        <v>3.4722222222222224E-2</v>
      </c>
      <c r="H234" s="1463"/>
      <c r="I234" s="596">
        <v>0.52777777777777779</v>
      </c>
      <c r="J234" s="595" t="s">
        <v>9573</v>
      </c>
      <c r="K234" s="594" t="s">
        <v>9572</v>
      </c>
      <c r="L234" s="1459"/>
      <c r="M234" s="594" t="s">
        <v>9572</v>
      </c>
      <c r="N234" s="603" t="s">
        <v>9573</v>
      </c>
      <c r="O234" s="604">
        <v>3.4722222222222224E-2</v>
      </c>
      <c r="P234" s="1459"/>
      <c r="Q234" s="596">
        <v>0.20555555555555557</v>
      </c>
      <c r="R234" s="597" t="s">
        <v>9573</v>
      </c>
      <c r="S234" s="596">
        <v>0.7944444444444444</v>
      </c>
      <c r="T234" s="1459"/>
      <c r="U234" s="604">
        <v>0.7944444444444444</v>
      </c>
      <c r="V234" s="603" t="s">
        <v>9573</v>
      </c>
      <c r="W234" s="594" t="s">
        <v>9572</v>
      </c>
      <c r="X234" s="1459"/>
      <c r="Y234" s="598" t="s">
        <v>9579</v>
      </c>
      <c r="Z234" s="596">
        <v>2.2222222222222223E-2</v>
      </c>
      <c r="AA234" s="596">
        <v>0.28125</v>
      </c>
      <c r="AB234" s="596">
        <v>0.5395833333333333</v>
      </c>
      <c r="AC234" s="596">
        <v>0.79791666666666661</v>
      </c>
      <c r="AE234" s="1460"/>
      <c r="AF234" s="595"/>
      <c r="AG234" s="602"/>
    </row>
    <row r="235" spans="1:33">
      <c r="A235" s="636">
        <v>25</v>
      </c>
      <c r="B235" s="630"/>
      <c r="C235" s="598" t="s">
        <v>9581</v>
      </c>
      <c r="D235" s="1469"/>
      <c r="E235" s="594" t="s">
        <v>9572</v>
      </c>
      <c r="F235" s="595" t="s">
        <v>9573</v>
      </c>
      <c r="G235" s="596">
        <v>6.8749999999999992E-2</v>
      </c>
      <c r="H235" s="1463"/>
      <c r="I235" s="596">
        <v>0.5625</v>
      </c>
      <c r="J235" s="595" t="s">
        <v>9573</v>
      </c>
      <c r="K235" s="594" t="s">
        <v>9572</v>
      </c>
      <c r="L235" s="1459"/>
      <c r="M235" s="594" t="s">
        <v>9572</v>
      </c>
      <c r="N235" s="605" t="s">
        <v>9573</v>
      </c>
      <c r="O235" s="606">
        <v>6.8749999999999992E-2</v>
      </c>
      <c r="P235" s="1459"/>
      <c r="Q235" s="596">
        <v>0.20486111111111113</v>
      </c>
      <c r="R235" s="597" t="s">
        <v>9573</v>
      </c>
      <c r="S235" s="596">
        <v>0.79513888888888884</v>
      </c>
      <c r="T235" s="1459"/>
      <c r="U235" s="606">
        <v>0.79513888888888884</v>
      </c>
      <c r="V235" s="605" t="s">
        <v>9573</v>
      </c>
      <c r="W235" s="594" t="s">
        <v>9572</v>
      </c>
      <c r="X235" s="1459"/>
      <c r="Y235" s="598" t="s">
        <v>9577</v>
      </c>
      <c r="Z235" s="596">
        <v>5.6250000000000001E-2</v>
      </c>
      <c r="AA235" s="596">
        <v>0.31527777777777777</v>
      </c>
      <c r="AB235" s="596">
        <v>0.57361111111111118</v>
      </c>
      <c r="AC235" s="596">
        <v>0.83263888888888893</v>
      </c>
      <c r="AE235" s="1460"/>
      <c r="AF235" s="595"/>
      <c r="AG235" s="602"/>
    </row>
    <row r="236" spans="1:33">
      <c r="A236" s="636">
        <v>26</v>
      </c>
      <c r="B236" s="630"/>
      <c r="C236" s="598" t="s">
        <v>9581</v>
      </c>
      <c r="D236" s="1469"/>
      <c r="E236" s="594" t="s">
        <v>9572</v>
      </c>
      <c r="F236" s="595" t="s">
        <v>9573</v>
      </c>
      <c r="G236" s="596">
        <v>0.10277777777777779</v>
      </c>
      <c r="H236" s="1463"/>
      <c r="I236" s="596">
        <v>0.59652777777777777</v>
      </c>
      <c r="J236" s="595" t="s">
        <v>9573</v>
      </c>
      <c r="K236" s="594" t="s">
        <v>9572</v>
      </c>
      <c r="L236" s="1459"/>
      <c r="M236" s="594" t="s">
        <v>9572</v>
      </c>
      <c r="N236" s="605" t="s">
        <v>9573</v>
      </c>
      <c r="O236" s="606">
        <v>0.10277777777777779</v>
      </c>
      <c r="P236" s="1459"/>
      <c r="Q236" s="596">
        <v>0.20416666666666669</v>
      </c>
      <c r="R236" s="597" t="s">
        <v>9573</v>
      </c>
      <c r="S236" s="596">
        <v>0.79583333333333339</v>
      </c>
      <c r="T236" s="1459"/>
      <c r="U236" s="606">
        <v>0.79583333333333339</v>
      </c>
      <c r="V236" s="605" t="s">
        <v>9573</v>
      </c>
      <c r="W236" s="594" t="s">
        <v>9572</v>
      </c>
      <c r="X236" s="1459"/>
      <c r="Y236" s="598" t="s">
        <v>9574</v>
      </c>
      <c r="Z236" s="596">
        <v>9.0972222222222218E-2</v>
      </c>
      <c r="AA236" s="596">
        <v>0.34930555555555554</v>
      </c>
      <c r="AB236" s="596">
        <v>0.60763888888888895</v>
      </c>
      <c r="AC236" s="596">
        <v>0.8666666666666667</v>
      </c>
      <c r="AE236" s="1460"/>
      <c r="AF236" s="595"/>
      <c r="AG236" s="627"/>
    </row>
    <row r="237" spans="1:33">
      <c r="A237" s="636">
        <v>27</v>
      </c>
      <c r="B237" s="630"/>
      <c r="C237" s="598" t="s">
        <v>9581</v>
      </c>
      <c r="D237" s="1469"/>
      <c r="E237" s="594" t="s">
        <v>9572</v>
      </c>
      <c r="F237" s="595" t="s">
        <v>9573</v>
      </c>
      <c r="G237" s="596">
        <v>0.13680555555555554</v>
      </c>
      <c r="H237" s="1463"/>
      <c r="I237" s="596">
        <v>0.63055555555555554</v>
      </c>
      <c r="J237" s="595" t="s">
        <v>9573</v>
      </c>
      <c r="K237" s="594" t="s">
        <v>9572</v>
      </c>
      <c r="L237" s="1459"/>
      <c r="M237" s="594" t="s">
        <v>9572</v>
      </c>
      <c r="N237" s="605" t="s">
        <v>9573</v>
      </c>
      <c r="O237" s="606">
        <v>0.13680555555555554</v>
      </c>
      <c r="P237" s="1459"/>
      <c r="Q237" s="596">
        <v>0.20347222222222219</v>
      </c>
      <c r="R237" s="597" t="s">
        <v>9573</v>
      </c>
      <c r="S237" s="596">
        <v>0.79652777777777783</v>
      </c>
      <c r="T237" s="1459"/>
      <c r="U237" s="606">
        <v>0.79652777777777783</v>
      </c>
      <c r="V237" s="605" t="s">
        <v>9573</v>
      </c>
      <c r="W237" s="594" t="s">
        <v>9572</v>
      </c>
      <c r="X237" s="1459"/>
      <c r="Y237" s="598" t="s">
        <v>9574</v>
      </c>
      <c r="Z237" s="596">
        <v>0.125</v>
      </c>
      <c r="AA237" s="596">
        <v>0.3833333333333333</v>
      </c>
      <c r="AB237" s="596">
        <v>0.64166666666666672</v>
      </c>
      <c r="AC237" s="596">
        <v>0.90069444444444446</v>
      </c>
      <c r="AE237" s="1460"/>
      <c r="AF237" s="595"/>
      <c r="AG237" s="602"/>
    </row>
    <row r="238" spans="1:33">
      <c r="A238" s="636">
        <v>28</v>
      </c>
      <c r="B238" s="630"/>
      <c r="C238" s="598" t="s">
        <v>9581</v>
      </c>
      <c r="D238" s="1469"/>
      <c r="E238" s="594" t="s">
        <v>9572</v>
      </c>
      <c r="F238" s="595" t="s">
        <v>9573</v>
      </c>
      <c r="G238" s="596">
        <v>0.17152777777777775</v>
      </c>
      <c r="H238" s="1463"/>
      <c r="I238" s="596">
        <v>0.6645833333333333</v>
      </c>
      <c r="J238" s="595" t="s">
        <v>9573</v>
      </c>
      <c r="K238" s="594" t="s">
        <v>9572</v>
      </c>
      <c r="L238" s="1459"/>
      <c r="M238" s="594" t="s">
        <v>9572</v>
      </c>
      <c r="N238" s="605" t="s">
        <v>9573</v>
      </c>
      <c r="O238" s="606">
        <v>0.17152777777777775</v>
      </c>
      <c r="P238" s="1459"/>
      <c r="Q238" s="596">
        <v>0.20277777777777781</v>
      </c>
      <c r="R238" s="597" t="s">
        <v>9573</v>
      </c>
      <c r="S238" s="596">
        <v>0.79722222222222217</v>
      </c>
      <c r="T238" s="1459"/>
      <c r="U238" s="606">
        <v>0.79722222222222217</v>
      </c>
      <c r="V238" s="605" t="s">
        <v>9573</v>
      </c>
      <c r="W238" s="594" t="s">
        <v>9572</v>
      </c>
      <c r="X238" s="1459"/>
      <c r="Y238" s="598" t="s">
        <v>9586</v>
      </c>
      <c r="Z238" s="596">
        <v>0.15902777777777777</v>
      </c>
      <c r="AA238" s="596">
        <v>0.41805555555555557</v>
      </c>
      <c r="AB238" s="596">
        <v>0.67638888888888893</v>
      </c>
      <c r="AC238" s="596">
        <v>0.93472222222222223</v>
      </c>
      <c r="AE238" s="1460"/>
      <c r="AF238" s="593" t="s">
        <v>9583</v>
      </c>
      <c r="AG238" s="607" t="s">
        <v>9584</v>
      </c>
    </row>
    <row r="239" spans="1:33">
      <c r="A239" s="592">
        <v>29</v>
      </c>
      <c r="B239" s="630"/>
      <c r="C239" s="599" t="s">
        <v>9587</v>
      </c>
      <c r="D239" s="1469"/>
      <c r="E239" s="594" t="s">
        <v>9572</v>
      </c>
      <c r="F239" s="595" t="s">
        <v>9573</v>
      </c>
      <c r="G239" s="596">
        <v>0.20555555555555557</v>
      </c>
      <c r="H239" s="1463"/>
      <c r="I239" s="596">
        <v>0.69861111111111107</v>
      </c>
      <c r="J239" s="595" t="s">
        <v>9573</v>
      </c>
      <c r="K239" s="594" t="s">
        <v>9572</v>
      </c>
      <c r="L239" s="1459"/>
      <c r="M239" s="613"/>
      <c r="N239" s="612"/>
      <c r="O239" s="611"/>
      <c r="P239" s="1459"/>
      <c r="Q239" s="596">
        <v>0.20208333333333331</v>
      </c>
      <c r="R239" s="597" t="s">
        <v>9573</v>
      </c>
      <c r="S239" s="596">
        <v>0.79791666666666661</v>
      </c>
      <c r="T239" s="1459"/>
      <c r="U239" s="611"/>
      <c r="V239" s="612"/>
      <c r="W239" s="613"/>
      <c r="X239" s="1459"/>
      <c r="Y239" s="598" t="s">
        <v>9588</v>
      </c>
      <c r="Z239" s="596">
        <v>0.19305555555555554</v>
      </c>
      <c r="AA239" s="596">
        <v>0.45208333333333334</v>
      </c>
      <c r="AB239" s="596">
        <v>0.7104166666666667</v>
      </c>
      <c r="AC239" s="596">
        <v>0.96875</v>
      </c>
      <c r="AE239" s="1460"/>
      <c r="AF239" s="599" t="s">
        <v>9632</v>
      </c>
      <c r="AG239" s="600" t="s">
        <v>9633</v>
      </c>
    </row>
    <row r="240" spans="1:33">
      <c r="A240" s="592">
        <v>30</v>
      </c>
      <c r="B240" s="630"/>
      <c r="C240" s="599" t="s">
        <v>9587</v>
      </c>
      <c r="D240" s="1469"/>
      <c r="E240" s="594" t="s">
        <v>9572</v>
      </c>
      <c r="F240" s="595" t="s">
        <v>9573</v>
      </c>
      <c r="G240" s="596">
        <v>0.23958333333333334</v>
      </c>
      <c r="H240" s="1463"/>
      <c r="I240" s="596">
        <v>0.73263888888888884</v>
      </c>
      <c r="J240" s="595" t="s">
        <v>9573</v>
      </c>
      <c r="K240" s="594" t="s">
        <v>9572</v>
      </c>
      <c r="L240" s="1459"/>
      <c r="M240" s="613"/>
      <c r="N240" s="612"/>
      <c r="O240" s="611"/>
      <c r="P240" s="1459"/>
      <c r="Q240" s="596">
        <v>0.20138888888888887</v>
      </c>
      <c r="R240" s="597" t="s">
        <v>9573</v>
      </c>
      <c r="S240" s="596">
        <v>0.79861111111111116</v>
      </c>
      <c r="T240" s="1459"/>
      <c r="U240" s="611"/>
      <c r="V240" s="612"/>
      <c r="W240" s="613"/>
      <c r="X240" s="1459"/>
      <c r="Y240" s="598" t="s">
        <v>9597</v>
      </c>
      <c r="Z240" s="596">
        <v>0.22708333333333333</v>
      </c>
      <c r="AA240" s="596">
        <v>0.4861111111111111</v>
      </c>
      <c r="AB240" s="596">
        <v>0.74444444444444446</v>
      </c>
      <c r="AE240" s="1460"/>
      <c r="AF240" s="599" t="s">
        <v>9632</v>
      </c>
      <c r="AG240" s="600" t="s">
        <v>9633</v>
      </c>
    </row>
    <row r="241" spans="1:33" ht="3.75" customHeight="1">
      <c r="A241" s="616"/>
      <c r="B241" s="630"/>
      <c r="C241" s="616"/>
      <c r="D241" s="1469"/>
      <c r="E241" s="616"/>
      <c r="F241" s="616"/>
      <c r="G241" s="616"/>
      <c r="H241" s="1463"/>
      <c r="I241" s="616"/>
      <c r="J241" s="616"/>
      <c r="K241" s="616"/>
      <c r="L241" s="1459"/>
      <c r="M241" s="616"/>
      <c r="N241" s="616"/>
      <c r="O241" s="616"/>
      <c r="P241" s="1459"/>
      <c r="Q241" s="616"/>
      <c r="R241" s="616"/>
      <c r="S241" s="616"/>
      <c r="T241" s="1459"/>
      <c r="U241" s="616"/>
      <c r="V241" s="616"/>
      <c r="W241" s="616"/>
      <c r="X241" s="1459"/>
      <c r="Y241" s="616"/>
      <c r="Z241" s="616"/>
      <c r="AA241" s="616"/>
      <c r="AB241" s="616"/>
      <c r="AC241" s="616"/>
      <c r="AD241" s="616"/>
      <c r="AE241" s="1460"/>
      <c r="AF241" s="616"/>
      <c r="AG241" s="616"/>
    </row>
    <row r="242" spans="1:33">
      <c r="A242" s="598"/>
      <c r="B242" s="598"/>
    </row>
    <row r="243" spans="1:33">
      <c r="A243" s="598"/>
      <c r="B243" s="598"/>
    </row>
    <row r="244" spans="1:33">
      <c r="A244" s="598"/>
      <c r="B244" s="598"/>
    </row>
    <row r="245" spans="1:33">
      <c r="A245" s="598"/>
      <c r="B245" s="598"/>
    </row>
    <row r="246" spans="1:33">
      <c r="A246" s="598"/>
      <c r="B246" s="598"/>
    </row>
    <row r="247" spans="1:33">
      <c r="A247" s="598"/>
      <c r="B247" s="598"/>
    </row>
    <row r="248" spans="1:33">
      <c r="A248" s="598"/>
      <c r="B248" s="598"/>
    </row>
    <row r="249" spans="1:33">
      <c r="A249" s="598"/>
      <c r="B249" s="598"/>
    </row>
    <row r="250" spans="1:33">
      <c r="A250" s="598"/>
      <c r="B250" s="598"/>
    </row>
    <row r="251" spans="1:33">
      <c r="A251" s="598"/>
      <c r="B251" s="598"/>
    </row>
    <row r="252" spans="1:33">
      <c r="A252" s="598"/>
      <c r="B252" s="598"/>
    </row>
    <row r="253" spans="1:33">
      <c r="A253" s="598"/>
      <c r="B253" s="598"/>
    </row>
    <row r="254" spans="1:33">
      <c r="A254" s="598"/>
      <c r="B254" s="598"/>
    </row>
    <row r="255" spans="1:33">
      <c r="A255" s="598"/>
      <c r="B255" s="598"/>
    </row>
    <row r="256" spans="1:33" s="580" customFormat="1" ht="23.25">
      <c r="A256" s="1456" t="s">
        <v>9634</v>
      </c>
      <c r="B256" s="1456"/>
      <c r="C256" s="1456"/>
      <c r="D256" s="1456"/>
      <c r="E256" s="1456"/>
      <c r="F256" s="1456"/>
      <c r="G256" s="1456"/>
      <c r="H256" s="1456"/>
      <c r="I256" s="1456"/>
      <c r="J256" s="1456"/>
      <c r="K256" s="1456"/>
      <c r="L256" s="1456"/>
      <c r="M256" s="1456"/>
      <c r="N256" s="1456"/>
      <c r="O256" s="1456"/>
      <c r="P256" s="1456"/>
      <c r="Q256" s="1456"/>
      <c r="R256" s="1456"/>
      <c r="S256" s="1456"/>
      <c r="T256" s="1456"/>
      <c r="U256" s="1456"/>
      <c r="V256" s="1456"/>
      <c r="W256" s="1456"/>
      <c r="X256" s="1456"/>
      <c r="Y256" s="1456"/>
      <c r="Z256" s="1456"/>
      <c r="AA256" s="1456"/>
      <c r="AB256" s="1456"/>
      <c r="AC256" s="1456"/>
      <c r="AD256" s="1456"/>
      <c r="AE256" s="1456"/>
      <c r="AF256" s="1456"/>
      <c r="AG256" s="1456"/>
    </row>
    <row r="257" spans="1:33" s="581" customFormat="1" ht="12.75">
      <c r="A257" s="1457" t="s">
        <v>9556</v>
      </c>
      <c r="B257" s="1458" t="s">
        <v>9557</v>
      </c>
      <c r="C257" s="1458"/>
      <c r="D257" s="1458"/>
      <c r="E257" s="1458"/>
      <c r="F257" s="1458"/>
      <c r="G257" s="1458"/>
      <c r="H257" s="1458"/>
      <c r="I257" s="1458"/>
      <c r="J257" s="1458"/>
      <c r="K257" s="1458"/>
      <c r="L257" s="1459"/>
      <c r="M257" s="1459" t="s">
        <v>9558</v>
      </c>
      <c r="N257" s="1459"/>
      <c r="O257" s="1459"/>
      <c r="P257" s="1459"/>
      <c r="Q257" s="1459"/>
      <c r="R257" s="1459"/>
      <c r="S257" s="1459"/>
      <c r="T257" s="1459"/>
      <c r="U257" s="1459"/>
      <c r="V257" s="1459"/>
      <c r="W257" s="1459"/>
      <c r="X257" s="1459"/>
      <c r="Y257" s="1460" t="s">
        <v>9559</v>
      </c>
      <c r="Z257" s="1460"/>
      <c r="AA257" s="1460"/>
      <c r="AB257" s="1460"/>
      <c r="AC257" s="1460"/>
      <c r="AD257" s="1460"/>
      <c r="AE257" s="1460"/>
      <c r="AF257" s="1467" t="s">
        <v>9560</v>
      </c>
      <c r="AG257" s="1467"/>
    </row>
    <row r="258" spans="1:33" s="581" customFormat="1" ht="12.75">
      <c r="A258" s="1457"/>
      <c r="B258" s="1458"/>
      <c r="C258" s="1458"/>
      <c r="D258" s="1458"/>
      <c r="E258" s="1458"/>
      <c r="F258" s="1458"/>
      <c r="G258" s="1458"/>
      <c r="H258" s="1458"/>
      <c r="I258" s="1458"/>
      <c r="J258" s="1458"/>
      <c r="K258" s="1458"/>
      <c r="L258" s="1459"/>
      <c r="M258" s="639"/>
      <c r="N258" s="640"/>
      <c r="O258" s="639"/>
      <c r="P258" s="1452"/>
      <c r="Q258" s="1453" t="s">
        <v>9561</v>
      </c>
      <c r="R258" s="1453"/>
      <c r="S258" s="1453"/>
      <c r="T258" s="1459"/>
      <c r="U258" s="641"/>
      <c r="V258" s="677"/>
      <c r="W258" s="641"/>
      <c r="X258" s="1459"/>
      <c r="Y258" s="1460"/>
      <c r="Z258" s="1460"/>
      <c r="AA258" s="1460"/>
      <c r="AB258" s="1460"/>
      <c r="AC258" s="1460"/>
      <c r="AD258" s="1460"/>
      <c r="AE258" s="1460"/>
      <c r="AF258" s="1467"/>
      <c r="AG258" s="1467"/>
    </row>
    <row r="259" spans="1:33" s="591" customFormat="1" ht="11.25" customHeight="1">
      <c r="A259" s="1457"/>
      <c r="B259" s="620"/>
      <c r="C259" s="621" t="s">
        <v>9562</v>
      </c>
      <c r="D259" s="1468"/>
      <c r="E259" s="622" t="s">
        <v>9563</v>
      </c>
      <c r="F259" s="621"/>
      <c r="G259" s="622" t="s">
        <v>9564</v>
      </c>
      <c r="H259" s="1454"/>
      <c r="I259" s="622" t="s">
        <v>9563</v>
      </c>
      <c r="J259" s="621"/>
      <c r="K259" s="622" t="s">
        <v>9564</v>
      </c>
      <c r="L259" s="1459"/>
      <c r="M259" s="1451" t="s">
        <v>9565</v>
      </c>
      <c r="N259" s="1451"/>
      <c r="O259" s="1451"/>
      <c r="P259" s="1452"/>
      <c r="Q259" s="623" t="s">
        <v>9563</v>
      </c>
      <c r="R259" s="624"/>
      <c r="S259" s="623" t="s">
        <v>9564</v>
      </c>
      <c r="T259" s="1459"/>
      <c r="U259" s="1451" t="s">
        <v>9565</v>
      </c>
      <c r="V259" s="1451"/>
      <c r="W259" s="1451"/>
      <c r="X259" s="1459"/>
      <c r="Y259" s="625" t="s">
        <v>9566</v>
      </c>
      <c r="Z259" s="626" t="s">
        <v>9567</v>
      </c>
      <c r="AA259" s="626" t="s">
        <v>9568</v>
      </c>
      <c r="AB259" s="626" t="s">
        <v>9567</v>
      </c>
      <c r="AC259" s="626" t="s">
        <v>9568</v>
      </c>
      <c r="AD259" s="588" t="s">
        <v>9567</v>
      </c>
      <c r="AE259" s="1460"/>
      <c r="AF259" s="589" t="s">
        <v>9569</v>
      </c>
      <c r="AG259" s="631" t="s">
        <v>9570</v>
      </c>
    </row>
    <row r="260" spans="1:33" ht="11.25" customHeight="1">
      <c r="A260" s="592">
        <v>1</v>
      </c>
      <c r="B260" s="620"/>
      <c r="C260" s="599" t="s">
        <v>9587</v>
      </c>
      <c r="D260" s="1468"/>
      <c r="E260" s="594" t="s">
        <v>9572</v>
      </c>
      <c r="F260" s="595" t="s">
        <v>9573</v>
      </c>
      <c r="G260" s="596">
        <v>0.27361111111111108</v>
      </c>
      <c r="H260" s="1454"/>
      <c r="I260" s="596">
        <v>0.76666666666666661</v>
      </c>
      <c r="J260" s="595" t="s">
        <v>9573</v>
      </c>
      <c r="K260" s="594" t="s">
        <v>9572</v>
      </c>
      <c r="L260" s="1459"/>
      <c r="M260" s="613"/>
      <c r="N260" s="612"/>
      <c r="O260" s="611"/>
      <c r="P260" s="1452"/>
      <c r="Q260" s="596">
        <v>0.20069444444444443</v>
      </c>
      <c r="R260" s="597" t="s">
        <v>9573</v>
      </c>
      <c r="S260" s="596">
        <v>0.7993055555555556</v>
      </c>
      <c r="T260" s="1459"/>
      <c r="U260" s="611"/>
      <c r="V260" s="612"/>
      <c r="W260" s="613"/>
      <c r="X260" s="1459"/>
      <c r="Y260" s="598" t="s">
        <v>9588</v>
      </c>
      <c r="AA260" s="596">
        <v>2.7777777777777779E-3</v>
      </c>
      <c r="AB260" s="596">
        <v>0.26111111111111113</v>
      </c>
      <c r="AC260" s="596">
        <v>0.52013888888888882</v>
      </c>
      <c r="AD260" s="596">
        <v>0.77847222222222223</v>
      </c>
      <c r="AE260" s="1460"/>
      <c r="AF260" s="599" t="s">
        <v>9632</v>
      </c>
      <c r="AG260" s="600" t="s">
        <v>9633</v>
      </c>
    </row>
    <row r="261" spans="1:33">
      <c r="A261" s="636">
        <v>2</v>
      </c>
      <c r="B261" s="620"/>
      <c r="C261" s="598" t="s">
        <v>9592</v>
      </c>
      <c r="D261" s="1468"/>
      <c r="E261" s="594" t="s">
        <v>9572</v>
      </c>
      <c r="F261" s="595" t="s">
        <v>9573</v>
      </c>
      <c r="G261" s="596">
        <v>0.30763888888888891</v>
      </c>
      <c r="H261" s="1454"/>
      <c r="I261" s="596">
        <v>0.80069444444444438</v>
      </c>
      <c r="J261" s="595" t="s">
        <v>9573</v>
      </c>
      <c r="K261" s="594" t="s">
        <v>9572</v>
      </c>
      <c r="L261" s="1459"/>
      <c r="M261" s="594" t="s">
        <v>9572</v>
      </c>
      <c r="N261" s="605" t="s">
        <v>9573</v>
      </c>
      <c r="O261" s="606">
        <v>0.19999999999999998</v>
      </c>
      <c r="P261" s="1452"/>
      <c r="Q261" s="596">
        <v>0.19999999999999998</v>
      </c>
      <c r="R261" s="597" t="s">
        <v>9573</v>
      </c>
      <c r="S261" s="596">
        <v>0.79999999999999993</v>
      </c>
      <c r="T261" s="1459"/>
      <c r="U261" s="606">
        <v>0.80069444444444438</v>
      </c>
      <c r="V261" s="605" t="s">
        <v>9573</v>
      </c>
      <c r="W261" s="594" t="s">
        <v>9572</v>
      </c>
      <c r="X261" s="1459"/>
      <c r="Y261" s="598" t="s">
        <v>9585</v>
      </c>
      <c r="AA261" s="596">
        <v>3.6805555555555557E-2</v>
      </c>
      <c r="AB261" s="596">
        <v>0.2951388888888889</v>
      </c>
      <c r="AC261" s="596">
        <v>0.5541666666666667</v>
      </c>
      <c r="AD261" s="596">
        <v>0.8125</v>
      </c>
      <c r="AE261" s="1460"/>
      <c r="AF261" s="595"/>
      <c r="AG261" s="602"/>
    </row>
    <row r="262" spans="1:33">
      <c r="A262" s="636">
        <v>3</v>
      </c>
      <c r="B262" s="620"/>
      <c r="C262" s="598" t="s">
        <v>9592</v>
      </c>
      <c r="D262" s="1468"/>
      <c r="E262" s="594" t="s">
        <v>9572</v>
      </c>
      <c r="F262" s="595" t="s">
        <v>9573</v>
      </c>
      <c r="G262" s="596">
        <v>0.34166666666666662</v>
      </c>
      <c r="H262" s="1454"/>
      <c r="I262" s="596">
        <v>0.83472222222222225</v>
      </c>
      <c r="J262" s="595" t="s">
        <v>9573</v>
      </c>
      <c r="K262" s="594" t="s">
        <v>9572</v>
      </c>
      <c r="L262" s="1459"/>
      <c r="M262" s="594" t="s">
        <v>9572</v>
      </c>
      <c r="N262" s="605" t="s">
        <v>9573</v>
      </c>
      <c r="O262" s="606">
        <v>0.19930555555555554</v>
      </c>
      <c r="P262" s="1452"/>
      <c r="Q262" s="596">
        <v>0.19930555555555554</v>
      </c>
      <c r="R262" s="597" t="s">
        <v>9573</v>
      </c>
      <c r="S262" s="596">
        <v>0.80069444444444438</v>
      </c>
      <c r="T262" s="1459"/>
      <c r="U262" s="606">
        <v>0.83472222222222225</v>
      </c>
      <c r="V262" s="605" t="s">
        <v>9573</v>
      </c>
      <c r="W262" s="594" t="s">
        <v>9572</v>
      </c>
      <c r="X262" s="1459"/>
      <c r="Y262" s="598" t="s">
        <v>9574</v>
      </c>
      <c r="AA262" s="596">
        <v>7.0833333333333331E-2</v>
      </c>
      <c r="AB262" s="596">
        <v>0.32916666666666666</v>
      </c>
      <c r="AC262" s="596">
        <v>0.58819444444444446</v>
      </c>
      <c r="AD262" s="596">
        <v>0.84652777777777777</v>
      </c>
      <c r="AE262" s="1460"/>
    </row>
    <row r="263" spans="1:33">
      <c r="A263" s="636">
        <v>4</v>
      </c>
      <c r="B263" s="620"/>
      <c r="C263" s="598" t="s">
        <v>9592</v>
      </c>
      <c r="D263" s="1468"/>
      <c r="E263" s="594" t="s">
        <v>9572</v>
      </c>
      <c r="F263" s="595" t="s">
        <v>9573</v>
      </c>
      <c r="G263" s="596">
        <v>0.3756944444444445</v>
      </c>
      <c r="H263" s="1454"/>
      <c r="I263" s="596">
        <v>0.86875000000000002</v>
      </c>
      <c r="J263" s="595" t="s">
        <v>9573</v>
      </c>
      <c r="K263" s="594" t="s">
        <v>9572</v>
      </c>
      <c r="L263" s="1459"/>
      <c r="M263" s="594" t="s">
        <v>9572</v>
      </c>
      <c r="N263" s="605" t="s">
        <v>9573</v>
      </c>
      <c r="O263" s="606">
        <v>0.1986111111111111</v>
      </c>
      <c r="P263" s="1452"/>
      <c r="Q263" s="596">
        <v>0.1986111111111111</v>
      </c>
      <c r="R263" s="597" t="s">
        <v>9573</v>
      </c>
      <c r="S263" s="596">
        <v>0.80138888888888893</v>
      </c>
      <c r="T263" s="1459"/>
      <c r="U263" s="606">
        <v>0.86875000000000002</v>
      </c>
      <c r="V263" s="605" t="s">
        <v>9573</v>
      </c>
      <c r="W263" s="594" t="s">
        <v>9572</v>
      </c>
      <c r="X263" s="1459"/>
      <c r="Y263" s="598" t="s">
        <v>9574</v>
      </c>
      <c r="AA263" s="596">
        <v>0.10486111111111111</v>
      </c>
      <c r="AB263" s="596">
        <v>0.36319444444444443</v>
      </c>
      <c r="AC263" s="596">
        <v>0.62222222222222223</v>
      </c>
      <c r="AD263" s="596">
        <v>0.88055555555555554</v>
      </c>
      <c r="AE263" s="1460"/>
    </row>
    <row r="264" spans="1:33">
      <c r="A264" s="636">
        <v>5</v>
      </c>
      <c r="B264" s="620"/>
      <c r="C264" s="598" t="s">
        <v>9592</v>
      </c>
      <c r="D264" s="1468"/>
      <c r="E264" s="594" t="s">
        <v>9572</v>
      </c>
      <c r="F264" s="595" t="s">
        <v>9573</v>
      </c>
      <c r="G264" s="596">
        <v>0.40972222222222227</v>
      </c>
      <c r="H264" s="1454"/>
      <c r="I264" s="596">
        <v>0.90277777777777779</v>
      </c>
      <c r="J264" s="595" t="s">
        <v>9573</v>
      </c>
      <c r="K264" s="594" t="s">
        <v>9572</v>
      </c>
      <c r="L264" s="1459"/>
      <c r="M264" s="594" t="s">
        <v>9572</v>
      </c>
      <c r="N264" s="605" t="s">
        <v>9573</v>
      </c>
      <c r="O264" s="606">
        <v>0.19791666666666666</v>
      </c>
      <c r="P264" s="1452"/>
      <c r="Q264" s="596">
        <v>0.19791666666666666</v>
      </c>
      <c r="R264" s="597" t="s">
        <v>9573</v>
      </c>
      <c r="S264" s="596">
        <v>0.80208333333333337</v>
      </c>
      <c r="T264" s="1459"/>
      <c r="U264" s="606">
        <v>0.90277777777777779</v>
      </c>
      <c r="V264" s="605" t="s">
        <v>9573</v>
      </c>
      <c r="W264" s="594" t="s">
        <v>9572</v>
      </c>
      <c r="X264" s="1459"/>
      <c r="Y264" s="598" t="s">
        <v>9579</v>
      </c>
      <c r="AA264" s="596">
        <v>0.1388888888888889</v>
      </c>
      <c r="AB264" s="596">
        <v>0.3972222222222222</v>
      </c>
      <c r="AC264" s="596">
        <v>0.65625</v>
      </c>
      <c r="AD264" s="596">
        <v>0.9145833333333333</v>
      </c>
      <c r="AE264" s="1460"/>
      <c r="AF264" s="595"/>
      <c r="AG264" s="602"/>
    </row>
    <row r="265" spans="1:33">
      <c r="A265" s="636">
        <v>6</v>
      </c>
      <c r="B265" s="620"/>
      <c r="C265" s="598" t="s">
        <v>9593</v>
      </c>
      <c r="D265" s="1468"/>
      <c r="E265" s="594" t="s">
        <v>9572</v>
      </c>
      <c r="F265" s="595" t="s">
        <v>9573</v>
      </c>
      <c r="G265" s="596">
        <v>0.44375000000000003</v>
      </c>
      <c r="H265" s="1454"/>
      <c r="I265" s="596">
        <v>0.9375</v>
      </c>
      <c r="J265" s="595" t="s">
        <v>9573</v>
      </c>
      <c r="K265" s="594" t="s">
        <v>9572</v>
      </c>
      <c r="L265" s="1459"/>
      <c r="M265" s="594" t="s">
        <v>9572</v>
      </c>
      <c r="N265" s="603" t="s">
        <v>9573</v>
      </c>
      <c r="O265" s="604">
        <v>0.19722222222222222</v>
      </c>
      <c r="P265" s="1452"/>
      <c r="Q265" s="596">
        <v>0.19722222222222222</v>
      </c>
      <c r="R265" s="597" t="s">
        <v>9573</v>
      </c>
      <c r="S265" s="596">
        <v>0.8027777777777777</v>
      </c>
      <c r="T265" s="1459"/>
      <c r="U265" s="604">
        <v>0.9375</v>
      </c>
      <c r="V265" s="603" t="s">
        <v>9573</v>
      </c>
      <c r="W265" s="594" t="s">
        <v>9572</v>
      </c>
      <c r="X265" s="1459"/>
      <c r="Y265" s="598" t="s">
        <v>9594</v>
      </c>
      <c r="AA265" s="596">
        <v>0.17291666666666669</v>
      </c>
      <c r="AB265" s="596">
        <v>0.43124999999999997</v>
      </c>
      <c r="AC265" s="596">
        <v>0.69027777777777777</v>
      </c>
      <c r="AD265" s="596">
        <v>0.94861111111111107</v>
      </c>
      <c r="AE265" s="1460"/>
      <c r="AF265" s="595"/>
      <c r="AG265" s="602"/>
    </row>
    <row r="266" spans="1:33">
      <c r="A266" s="636">
        <v>7</v>
      </c>
      <c r="B266" s="620"/>
      <c r="C266" s="598" t="s">
        <v>9593</v>
      </c>
      <c r="D266" s="1468"/>
      <c r="E266" s="594" t="s">
        <v>9572</v>
      </c>
      <c r="F266" s="595" t="s">
        <v>9573</v>
      </c>
      <c r="G266" s="596">
        <v>0.4777777777777778</v>
      </c>
      <c r="H266" s="1454"/>
      <c r="I266" s="596">
        <v>0.97152777777777777</v>
      </c>
      <c r="J266" s="595" t="s">
        <v>9573</v>
      </c>
      <c r="K266" s="594" t="s">
        <v>9572</v>
      </c>
      <c r="L266" s="1459"/>
      <c r="M266" s="594" t="s">
        <v>9572</v>
      </c>
      <c r="N266" s="603" t="s">
        <v>9573</v>
      </c>
      <c r="O266" s="604">
        <v>0.19652777777777777</v>
      </c>
      <c r="P266" s="1452"/>
      <c r="Q266" s="596">
        <v>0.19652777777777777</v>
      </c>
      <c r="R266" s="597" t="s">
        <v>9573</v>
      </c>
      <c r="S266" s="596">
        <v>0.80347222222222225</v>
      </c>
      <c r="T266" s="1459"/>
      <c r="U266" s="604">
        <v>0.97152777777777777</v>
      </c>
      <c r="V266" s="603" t="s">
        <v>9573</v>
      </c>
      <c r="W266" s="594" t="s">
        <v>9572</v>
      </c>
      <c r="X266" s="1459"/>
      <c r="Y266" s="598" t="s">
        <v>9580</v>
      </c>
      <c r="AA266" s="596">
        <v>0.2076388888888889</v>
      </c>
      <c r="AB266" s="596">
        <v>0.46597222222222223</v>
      </c>
      <c r="AC266" s="596">
        <v>0.72430555555555554</v>
      </c>
      <c r="AD266" s="596">
        <v>0.98263888888888884</v>
      </c>
      <c r="AE266" s="1460"/>
      <c r="AF266" s="595"/>
      <c r="AG266" s="602"/>
    </row>
    <row r="267" spans="1:33">
      <c r="A267" s="636">
        <v>8</v>
      </c>
      <c r="B267" s="620"/>
      <c r="C267" s="598" t="s">
        <v>9593</v>
      </c>
      <c r="D267" s="1468"/>
      <c r="E267" s="594" t="s">
        <v>9572</v>
      </c>
      <c r="F267" s="595" t="s">
        <v>9573</v>
      </c>
      <c r="G267" s="596">
        <v>0.51180555555555551</v>
      </c>
      <c r="H267" s="1454"/>
      <c r="I267" s="597"/>
      <c r="J267" s="595"/>
      <c r="K267" s="597"/>
      <c r="L267" s="1459"/>
      <c r="M267" s="594" t="s">
        <v>9572</v>
      </c>
      <c r="N267" s="603" t="s">
        <v>9573</v>
      </c>
      <c r="O267" s="604">
        <v>0.19583333333333333</v>
      </c>
      <c r="P267" s="1452"/>
      <c r="Q267" s="596">
        <v>0.19583333333333333</v>
      </c>
      <c r="R267" s="597" t="s">
        <v>9573</v>
      </c>
      <c r="S267" s="596">
        <v>0.8041666666666667</v>
      </c>
      <c r="T267" s="1459"/>
      <c r="U267" s="608"/>
      <c r="V267" s="609"/>
      <c r="W267" s="608"/>
      <c r="X267" s="1459"/>
      <c r="Y267" s="598" t="s">
        <v>9594</v>
      </c>
      <c r="AA267" s="596">
        <v>0.24166666666666667</v>
      </c>
      <c r="AB267" s="596">
        <v>0.5</v>
      </c>
      <c r="AC267" s="596">
        <v>0.7583333333333333</v>
      </c>
      <c r="AE267" s="1460"/>
      <c r="AF267" s="595"/>
      <c r="AG267" s="602"/>
    </row>
    <row r="268" spans="1:33">
      <c r="A268" s="636">
        <v>9</v>
      </c>
      <c r="B268" s="620"/>
      <c r="C268" s="598" t="s">
        <v>9595</v>
      </c>
      <c r="D268" s="1468"/>
      <c r="E268" s="596">
        <v>5.5555555555555558E-3</v>
      </c>
      <c r="F268" s="595" t="s">
        <v>9573</v>
      </c>
      <c r="G268" s="596">
        <v>0.54652777777777783</v>
      </c>
      <c r="H268" s="1454"/>
      <c r="I268" s="597"/>
      <c r="J268" s="595"/>
      <c r="K268" s="597"/>
      <c r="L268" s="1459"/>
      <c r="M268" s="596">
        <v>5.5555555555555558E-3</v>
      </c>
      <c r="N268" s="595" t="s">
        <v>9573</v>
      </c>
      <c r="O268" s="596">
        <v>0.19513888888888889</v>
      </c>
      <c r="P268" s="1452"/>
      <c r="Q268" s="596">
        <v>0.19513888888888889</v>
      </c>
      <c r="R268" s="597" t="s">
        <v>9573</v>
      </c>
      <c r="S268" s="596">
        <v>0.80486111111111114</v>
      </c>
      <c r="T268" s="1459"/>
      <c r="U268" s="608"/>
      <c r="V268" s="609"/>
      <c r="W268" s="608"/>
      <c r="X268" s="1459"/>
      <c r="Y268" s="598" t="s">
        <v>9579</v>
      </c>
      <c r="Z268" s="596">
        <v>1.6666666666666666E-2</v>
      </c>
      <c r="AA268" s="596">
        <v>0.27569444444444446</v>
      </c>
      <c r="AB268" s="596">
        <v>0.52430555555555558</v>
      </c>
      <c r="AC268" s="596">
        <v>0.7729166666666667</v>
      </c>
      <c r="AE268" s="1460"/>
      <c r="AF268" s="595"/>
      <c r="AG268" s="602"/>
    </row>
    <row r="269" spans="1:33">
      <c r="A269" s="636">
        <v>10</v>
      </c>
      <c r="B269" s="620"/>
      <c r="C269" s="598" t="s">
        <v>9595</v>
      </c>
      <c r="D269" s="1468"/>
      <c r="E269" s="596">
        <v>3.9583333333333331E-2</v>
      </c>
      <c r="F269" s="595" t="s">
        <v>9573</v>
      </c>
      <c r="G269" s="596">
        <v>0.5805555555555556</v>
      </c>
      <c r="H269" s="1454"/>
      <c r="I269" s="597"/>
      <c r="J269" s="595"/>
      <c r="K269" s="597"/>
      <c r="L269" s="1459"/>
      <c r="M269" s="596">
        <v>3.9583333333333331E-2</v>
      </c>
      <c r="N269" s="595" t="s">
        <v>9573</v>
      </c>
      <c r="O269" s="596">
        <v>0.19444444444444445</v>
      </c>
      <c r="P269" s="1452"/>
      <c r="Q269" s="596">
        <v>0.19444444444444445</v>
      </c>
      <c r="R269" s="597" t="s">
        <v>9573</v>
      </c>
      <c r="S269" s="596">
        <v>0.80555555555555547</v>
      </c>
      <c r="T269" s="1459"/>
      <c r="U269" s="608"/>
      <c r="V269" s="609"/>
      <c r="W269" s="608"/>
      <c r="X269" s="1459"/>
      <c r="Y269" s="598" t="s">
        <v>9574</v>
      </c>
      <c r="Z269" s="596">
        <v>4.0972222222222222E-2</v>
      </c>
      <c r="AA269" s="596">
        <v>0.30972222222222223</v>
      </c>
      <c r="AB269" s="596">
        <v>0.56805555555555554</v>
      </c>
      <c r="AC269" s="596">
        <v>0.82708333333333339</v>
      </c>
      <c r="AE269" s="1460"/>
      <c r="AF269" s="595"/>
      <c r="AG269" s="602"/>
    </row>
    <row r="270" spans="1:33" ht="3.75" customHeight="1">
      <c r="A270" s="610"/>
      <c r="B270" s="620"/>
      <c r="C270" s="610"/>
      <c r="D270" s="1468"/>
      <c r="E270" s="610"/>
      <c r="F270" s="610"/>
      <c r="G270" s="610"/>
      <c r="H270" s="1454"/>
      <c r="I270" s="610"/>
      <c r="J270" s="610"/>
      <c r="K270" s="610"/>
      <c r="L270" s="1459"/>
      <c r="M270" s="610"/>
      <c r="N270" s="610"/>
      <c r="O270" s="610"/>
      <c r="P270" s="1452"/>
      <c r="Q270" s="610"/>
      <c r="R270" s="610"/>
      <c r="S270" s="610"/>
      <c r="T270" s="1459"/>
      <c r="U270" s="610"/>
      <c r="V270" s="610"/>
      <c r="W270" s="610"/>
      <c r="X270" s="1459"/>
      <c r="Y270" s="610"/>
      <c r="Z270" s="610"/>
      <c r="AA270" s="610"/>
      <c r="AB270" s="610"/>
      <c r="AC270" s="610"/>
      <c r="AD270" s="610"/>
      <c r="AE270" s="1460"/>
      <c r="AF270" s="610"/>
      <c r="AG270" s="610"/>
    </row>
    <row r="271" spans="1:33">
      <c r="A271" s="636">
        <v>11</v>
      </c>
      <c r="B271" s="620"/>
      <c r="C271" s="598" t="s">
        <v>9595</v>
      </c>
      <c r="D271" s="1468"/>
      <c r="E271" s="596">
        <v>7.3611111111111113E-2</v>
      </c>
      <c r="F271" s="595" t="s">
        <v>9573</v>
      </c>
      <c r="G271" s="596">
        <v>0.61458333333333337</v>
      </c>
      <c r="H271" s="1454"/>
      <c r="I271" s="597"/>
      <c r="J271" s="595"/>
      <c r="K271" s="597"/>
      <c r="L271" s="1459"/>
      <c r="M271" s="596">
        <v>7.3611111111111113E-2</v>
      </c>
      <c r="N271" s="595" t="s">
        <v>9573</v>
      </c>
      <c r="O271" s="596">
        <v>0.19375000000000001</v>
      </c>
      <c r="P271" s="1452"/>
      <c r="Q271" s="596">
        <v>0.19375000000000001</v>
      </c>
      <c r="R271" s="597" t="s">
        <v>9573</v>
      </c>
      <c r="S271" s="596">
        <v>0.80625000000000002</v>
      </c>
      <c r="T271" s="1459"/>
      <c r="U271" s="608"/>
      <c r="V271" s="609"/>
      <c r="W271" s="608"/>
      <c r="X271" s="1459"/>
      <c r="Y271" s="598" t="s">
        <v>9577</v>
      </c>
      <c r="Z271" s="633">
        <v>8.5416666666666655E-2</v>
      </c>
      <c r="AA271" s="596">
        <v>0.34375</v>
      </c>
      <c r="AB271" s="596">
        <v>0.61041666666666672</v>
      </c>
      <c r="AC271" s="596">
        <v>0.87777777777777777</v>
      </c>
      <c r="AE271" s="1460"/>
      <c r="AF271" s="595"/>
      <c r="AG271" s="602"/>
    </row>
    <row r="272" spans="1:33">
      <c r="A272" s="636">
        <v>12</v>
      </c>
      <c r="B272" s="620"/>
      <c r="C272" s="598" t="s">
        <v>9595</v>
      </c>
      <c r="D272" s="1468"/>
      <c r="E272" s="596">
        <v>0.1076388888888889</v>
      </c>
      <c r="F272" s="595" t="s">
        <v>9573</v>
      </c>
      <c r="G272" s="596">
        <v>0.64861111111111114</v>
      </c>
      <c r="H272" s="1454"/>
      <c r="I272" s="597"/>
      <c r="J272" s="595"/>
      <c r="K272" s="597"/>
      <c r="L272" s="1459"/>
      <c r="M272" s="596">
        <v>0.1076388888888889</v>
      </c>
      <c r="N272" s="595" t="s">
        <v>9573</v>
      </c>
      <c r="O272" s="596">
        <v>0.19305555555555554</v>
      </c>
      <c r="P272" s="1452"/>
      <c r="Q272" s="596">
        <v>0.19305555555555554</v>
      </c>
      <c r="R272" s="597" t="s">
        <v>9573</v>
      </c>
      <c r="S272" s="596">
        <v>0.80694444444444446</v>
      </c>
      <c r="T272" s="1459"/>
      <c r="U272" s="608"/>
      <c r="V272" s="609"/>
      <c r="W272" s="608"/>
      <c r="X272" s="1459"/>
      <c r="Y272" s="598" t="s">
        <v>9585</v>
      </c>
      <c r="Z272" s="596">
        <v>0.1277777777777778</v>
      </c>
      <c r="AA272" s="596">
        <v>0.37777777777777777</v>
      </c>
      <c r="AB272" s="596">
        <v>0.64444444444444449</v>
      </c>
      <c r="AC272" s="596">
        <v>0.91180555555555554</v>
      </c>
      <c r="AE272" s="1460"/>
      <c r="AF272" s="595"/>
      <c r="AG272" s="602"/>
    </row>
    <row r="273" spans="1:33">
      <c r="A273" s="636">
        <v>13</v>
      </c>
      <c r="B273" s="620"/>
      <c r="C273" s="598" t="s">
        <v>9596</v>
      </c>
      <c r="D273" s="1468"/>
      <c r="E273" s="596">
        <v>0.14166666666666666</v>
      </c>
      <c r="F273" s="595" t="s">
        <v>9573</v>
      </c>
      <c r="G273" s="596">
        <v>0.68263888888888891</v>
      </c>
      <c r="H273" s="1454"/>
      <c r="I273" s="597"/>
      <c r="J273" s="595"/>
      <c r="K273" s="597"/>
      <c r="L273" s="1459"/>
      <c r="M273" s="596">
        <v>0.14166666666666666</v>
      </c>
      <c r="N273" s="595" t="s">
        <v>9573</v>
      </c>
      <c r="O273" s="596">
        <v>0.19236111111111112</v>
      </c>
      <c r="P273" s="1452"/>
      <c r="Q273" s="596">
        <v>0.19236111111111112</v>
      </c>
      <c r="R273" s="597" t="s">
        <v>9573</v>
      </c>
      <c r="S273" s="596">
        <v>0.80763888888888891</v>
      </c>
      <c r="T273" s="1459"/>
      <c r="U273" s="608"/>
      <c r="V273" s="609"/>
      <c r="W273" s="608"/>
      <c r="X273" s="1459"/>
      <c r="Y273" s="598" t="s">
        <v>9586</v>
      </c>
      <c r="Z273" s="596">
        <v>0.16180555555555556</v>
      </c>
      <c r="AA273" s="596">
        <v>0.41180555555555554</v>
      </c>
      <c r="AB273" s="596">
        <v>0.67847222222222225</v>
      </c>
      <c r="AC273" s="596">
        <v>0.9458333333333333</v>
      </c>
      <c r="AE273" s="1460"/>
      <c r="AF273" s="638" t="s">
        <v>9635</v>
      </c>
      <c r="AG273" s="607" t="s">
        <v>9636</v>
      </c>
    </row>
    <row r="274" spans="1:33">
      <c r="A274" s="592">
        <v>14</v>
      </c>
      <c r="B274" s="620"/>
      <c r="C274" s="599" t="s">
        <v>9596</v>
      </c>
      <c r="D274" s="1468"/>
      <c r="E274" s="596">
        <v>0.17569444444444446</v>
      </c>
      <c r="F274" s="595" t="s">
        <v>9573</v>
      </c>
      <c r="G274" s="596">
        <v>0.71666666666666667</v>
      </c>
      <c r="H274" s="1454"/>
      <c r="I274" s="597"/>
      <c r="J274" s="595"/>
      <c r="K274" s="597"/>
      <c r="L274" s="1459"/>
      <c r="M274" s="596">
        <v>0.17569444444444446</v>
      </c>
      <c r="N274" s="595" t="s">
        <v>9573</v>
      </c>
      <c r="O274" s="596">
        <v>0.19166666666666665</v>
      </c>
      <c r="P274" s="1452"/>
      <c r="Q274" s="596">
        <v>0.19166666666666665</v>
      </c>
      <c r="R274" s="597" t="s">
        <v>9573</v>
      </c>
      <c r="S274" s="596">
        <v>0.80833333333333324</v>
      </c>
      <c r="T274" s="1459"/>
      <c r="U274" s="608"/>
      <c r="V274" s="609"/>
      <c r="W274" s="608"/>
      <c r="X274" s="1459"/>
      <c r="Y274" s="598" t="s">
        <v>9588</v>
      </c>
      <c r="Z274" s="596">
        <v>0.19583333333333333</v>
      </c>
      <c r="AA274" s="596">
        <v>0.4458333333333333</v>
      </c>
      <c r="AB274" s="596">
        <v>0.71250000000000002</v>
      </c>
      <c r="AC274" s="596">
        <v>0.97986111111111107</v>
      </c>
      <c r="AE274" s="1460"/>
      <c r="AF274" s="638" t="s">
        <v>9635</v>
      </c>
      <c r="AG274" s="607" t="s">
        <v>9637</v>
      </c>
    </row>
    <row r="275" spans="1:33">
      <c r="A275" s="636">
        <v>15</v>
      </c>
      <c r="B275" s="620"/>
      <c r="C275" s="598" t="s">
        <v>9596</v>
      </c>
      <c r="D275" s="1468"/>
      <c r="E275" s="596">
        <v>0.20972222222222223</v>
      </c>
      <c r="F275" s="595" t="s">
        <v>9573</v>
      </c>
      <c r="G275" s="596">
        <v>0.75069444444444444</v>
      </c>
      <c r="H275" s="1454"/>
      <c r="I275" s="597"/>
      <c r="J275" s="595"/>
      <c r="K275" s="597"/>
      <c r="L275" s="1459"/>
      <c r="M275" s="608"/>
      <c r="N275" s="609"/>
      <c r="O275" s="608"/>
      <c r="P275" s="1452"/>
      <c r="Q275" s="596">
        <v>0.19097222222222221</v>
      </c>
      <c r="R275" s="597" t="s">
        <v>9573</v>
      </c>
      <c r="S275" s="596">
        <v>0.80902777777777779</v>
      </c>
      <c r="T275" s="1459"/>
      <c r="U275" s="608"/>
      <c r="V275" s="609"/>
      <c r="W275" s="608"/>
      <c r="X275" s="1459"/>
      <c r="Y275" s="598" t="s">
        <v>9586</v>
      </c>
      <c r="Z275" s="596">
        <v>0.2298611111111111</v>
      </c>
      <c r="AA275" s="596">
        <v>0.47986111111111113</v>
      </c>
      <c r="AB275" s="596">
        <v>0.73819444444444438</v>
      </c>
      <c r="AC275" s="596">
        <v>0.99722222222222223</v>
      </c>
      <c r="AE275" s="1460"/>
      <c r="AF275" s="638" t="s">
        <v>9635</v>
      </c>
      <c r="AG275" s="600" t="s">
        <v>556</v>
      </c>
    </row>
    <row r="276" spans="1:33">
      <c r="A276" s="636">
        <v>16</v>
      </c>
      <c r="B276" s="620"/>
      <c r="C276" s="595" t="s">
        <v>9571</v>
      </c>
      <c r="D276" s="1468"/>
      <c r="E276" s="596">
        <v>0.24374999999999999</v>
      </c>
      <c r="F276" s="595" t="s">
        <v>9573</v>
      </c>
      <c r="G276" s="596">
        <v>0.78472222222222221</v>
      </c>
      <c r="H276" s="1454"/>
      <c r="I276" s="597"/>
      <c r="J276" s="595"/>
      <c r="K276" s="597"/>
      <c r="L276" s="1459"/>
      <c r="M276" s="608"/>
      <c r="N276" s="609"/>
      <c r="O276" s="608"/>
      <c r="P276" s="1452"/>
      <c r="Q276" s="596">
        <v>0.19027777777777777</v>
      </c>
      <c r="R276" s="597" t="s">
        <v>9573</v>
      </c>
      <c r="S276" s="596">
        <v>0.80972222222222223</v>
      </c>
      <c r="T276" s="1459"/>
      <c r="U276" s="608"/>
      <c r="V276" s="609"/>
      <c r="W276" s="608"/>
      <c r="X276" s="1459"/>
      <c r="Y276" s="598" t="s">
        <v>9574</v>
      </c>
      <c r="Z276" s="596">
        <v>0.25555555555555559</v>
      </c>
      <c r="AA276" s="596">
        <v>0.51388888888888895</v>
      </c>
      <c r="AB276" s="596">
        <v>0.77222222222222225</v>
      </c>
      <c r="AE276" s="1460"/>
      <c r="AF276" s="595"/>
      <c r="AG276" s="602"/>
    </row>
    <row r="277" spans="1:33">
      <c r="A277" s="636">
        <v>17</v>
      </c>
      <c r="B277" s="620"/>
      <c r="C277" s="595" t="s">
        <v>9571</v>
      </c>
      <c r="D277" s="1468"/>
      <c r="E277" s="596">
        <v>0.27777777777777779</v>
      </c>
      <c r="F277" s="595" t="s">
        <v>9573</v>
      </c>
      <c r="G277" s="596">
        <v>0.81874999999999998</v>
      </c>
      <c r="H277" s="1454"/>
      <c r="I277" s="597"/>
      <c r="J277" s="595"/>
      <c r="K277" s="597"/>
      <c r="L277" s="1459"/>
      <c r="M277" s="608"/>
      <c r="N277" s="609"/>
      <c r="O277" s="608"/>
      <c r="P277" s="1452"/>
      <c r="Q277" s="596">
        <v>0.18958333333333333</v>
      </c>
      <c r="R277" s="597" t="s">
        <v>9573</v>
      </c>
      <c r="S277" s="596">
        <v>0.81041666666666667</v>
      </c>
      <c r="T277" s="1459"/>
      <c r="U277" s="596">
        <v>0.81041666666666667</v>
      </c>
      <c r="V277" s="595" t="s">
        <v>9573</v>
      </c>
      <c r="W277" s="596">
        <v>0.81874999999999998</v>
      </c>
      <c r="X277" s="1459"/>
      <c r="Y277" s="598" t="s">
        <v>9577</v>
      </c>
      <c r="AA277" s="596">
        <v>3.125E-2</v>
      </c>
      <c r="AB277" s="596">
        <v>0.28958333333333336</v>
      </c>
      <c r="AC277" s="596">
        <v>0.54791666666666672</v>
      </c>
      <c r="AD277" s="596">
        <v>0.80625000000000002</v>
      </c>
      <c r="AE277" s="1460"/>
      <c r="AF277" s="595"/>
      <c r="AG277" s="602"/>
    </row>
    <row r="278" spans="1:33">
      <c r="A278" s="636">
        <v>18</v>
      </c>
      <c r="B278" s="620"/>
      <c r="C278" s="595" t="s">
        <v>9571</v>
      </c>
      <c r="D278" s="1468"/>
      <c r="E278" s="596">
        <v>0.3125</v>
      </c>
      <c r="F278" s="595" t="s">
        <v>9573</v>
      </c>
      <c r="G278" s="596">
        <v>0.85277777777777775</v>
      </c>
      <c r="H278" s="1454"/>
      <c r="I278" s="597"/>
      <c r="J278" s="595"/>
      <c r="K278" s="597"/>
      <c r="L278" s="1459"/>
      <c r="M278" s="608"/>
      <c r="N278" s="609"/>
      <c r="O278" s="608"/>
      <c r="P278" s="1452"/>
      <c r="Q278" s="596">
        <v>0.18888888888888888</v>
      </c>
      <c r="R278" s="597" t="s">
        <v>9573</v>
      </c>
      <c r="S278" s="596">
        <v>0.81111111111111101</v>
      </c>
      <c r="T278" s="1459"/>
      <c r="U278" s="596">
        <v>0.81111111111111101</v>
      </c>
      <c r="V278" s="595" t="s">
        <v>9573</v>
      </c>
      <c r="W278" s="596">
        <v>0.85277777777777775</v>
      </c>
      <c r="X278" s="1459"/>
      <c r="Y278" s="598" t="s">
        <v>9577</v>
      </c>
      <c r="AA278" s="596">
        <v>6.5277777777777782E-2</v>
      </c>
      <c r="AB278" s="596">
        <v>0.32361111111111113</v>
      </c>
      <c r="AC278" s="596">
        <v>0.58263888888888882</v>
      </c>
      <c r="AD278" s="596">
        <v>0.84097222222222223</v>
      </c>
      <c r="AE278" s="1460"/>
      <c r="AF278" s="595"/>
      <c r="AG278" s="602"/>
    </row>
    <row r="279" spans="1:33">
      <c r="A279" s="636">
        <v>19</v>
      </c>
      <c r="B279" s="620"/>
      <c r="C279" s="595" t="s">
        <v>9571</v>
      </c>
      <c r="D279" s="1468"/>
      <c r="E279" s="596">
        <v>0.34652777777777777</v>
      </c>
      <c r="F279" s="595" t="s">
        <v>9573</v>
      </c>
      <c r="G279" s="596">
        <v>0.88680555555555562</v>
      </c>
      <c r="H279" s="1454"/>
      <c r="I279" s="597"/>
      <c r="J279" s="595"/>
      <c r="K279" s="597"/>
      <c r="L279" s="1459"/>
      <c r="M279" s="608"/>
      <c r="N279" s="609"/>
      <c r="O279" s="608"/>
      <c r="P279" s="1452"/>
      <c r="Q279" s="596">
        <v>0.18819444444444444</v>
      </c>
      <c r="R279" s="597" t="s">
        <v>9573</v>
      </c>
      <c r="S279" s="596">
        <v>0.81180555555555556</v>
      </c>
      <c r="T279" s="1459"/>
      <c r="U279" s="596">
        <v>0.81180555555555556</v>
      </c>
      <c r="V279" s="595" t="s">
        <v>9573</v>
      </c>
      <c r="W279" s="596">
        <v>0.88680555555555562</v>
      </c>
      <c r="X279" s="1459"/>
      <c r="Y279" s="598" t="s">
        <v>9579</v>
      </c>
      <c r="AA279" s="596">
        <v>9.930555555555555E-2</v>
      </c>
      <c r="AB279" s="596">
        <v>0.3576388888888889</v>
      </c>
      <c r="AC279" s="596">
        <v>0.6166666666666667</v>
      </c>
      <c r="AD279" s="596">
        <v>0.875</v>
      </c>
      <c r="AE279" s="1460"/>
      <c r="AF279" s="595"/>
      <c r="AG279" s="602"/>
    </row>
    <row r="280" spans="1:33">
      <c r="A280" s="636">
        <v>20</v>
      </c>
      <c r="B280" s="620"/>
      <c r="C280" s="598" t="s">
        <v>9578</v>
      </c>
      <c r="D280" s="1468"/>
      <c r="E280" s="596">
        <v>0.38055555555555554</v>
      </c>
      <c r="F280" s="595" t="s">
        <v>9573</v>
      </c>
      <c r="G280" s="596">
        <v>0.92152777777777783</v>
      </c>
      <c r="H280" s="1454"/>
      <c r="I280" s="597"/>
      <c r="J280" s="595"/>
      <c r="K280" s="597"/>
      <c r="L280" s="1459"/>
      <c r="M280" s="608"/>
      <c r="N280" s="609"/>
      <c r="O280" s="608"/>
      <c r="P280" s="1452"/>
      <c r="Q280" s="596">
        <v>0.1875</v>
      </c>
      <c r="R280" s="597" t="s">
        <v>9573</v>
      </c>
      <c r="S280" s="596">
        <v>0.8125</v>
      </c>
      <c r="T280" s="1459"/>
      <c r="U280" s="596">
        <v>0.8125</v>
      </c>
      <c r="V280" s="595" t="s">
        <v>9573</v>
      </c>
      <c r="W280" s="596">
        <v>0.92152777777777783</v>
      </c>
      <c r="X280" s="1459"/>
      <c r="Y280" s="598" t="s">
        <v>9580</v>
      </c>
      <c r="AA280" s="596">
        <v>0.13333333333333333</v>
      </c>
      <c r="AB280" s="596">
        <v>0.39166666666666666</v>
      </c>
      <c r="AC280" s="596">
        <v>0.65069444444444446</v>
      </c>
      <c r="AD280" s="596">
        <v>0.90902777777777777</v>
      </c>
      <c r="AE280" s="1460"/>
      <c r="AF280" s="595"/>
      <c r="AG280" s="602"/>
    </row>
    <row r="281" spans="1:33" ht="3.75" customHeight="1">
      <c r="A281" s="634"/>
      <c r="B281" s="620"/>
      <c r="C281" s="634"/>
      <c r="D281" s="1468"/>
      <c r="E281" s="634"/>
      <c r="F281" s="634"/>
      <c r="G281" s="634"/>
      <c r="H281" s="1454"/>
      <c r="I281" s="634"/>
      <c r="J281" s="634"/>
      <c r="K281" s="634"/>
      <c r="L281" s="1459"/>
      <c r="M281" s="634"/>
      <c r="N281" s="634"/>
      <c r="O281" s="634"/>
      <c r="P281" s="1452"/>
      <c r="Q281" s="634"/>
      <c r="R281" s="634"/>
      <c r="S281" s="634"/>
      <c r="T281" s="1459"/>
      <c r="U281" s="634"/>
      <c r="V281" s="634"/>
      <c r="W281" s="634"/>
      <c r="X281" s="1459"/>
      <c r="Y281" s="634"/>
      <c r="Z281" s="634"/>
      <c r="AA281" s="634"/>
      <c r="AB281" s="634"/>
      <c r="AC281" s="634"/>
      <c r="AD281" s="634"/>
      <c r="AE281" s="1460"/>
      <c r="AF281" s="634"/>
      <c r="AG281" s="634"/>
    </row>
    <row r="282" spans="1:33" ht="11.25" customHeight="1">
      <c r="A282" s="592">
        <v>21</v>
      </c>
      <c r="B282" s="620"/>
      <c r="C282" s="599" t="s">
        <v>9578</v>
      </c>
      <c r="D282" s="1468"/>
      <c r="E282" s="596">
        <v>0.4145833333333333</v>
      </c>
      <c r="F282" s="595" t="s">
        <v>9573</v>
      </c>
      <c r="G282" s="596">
        <v>0.9555555555555556</v>
      </c>
      <c r="H282" s="1454"/>
      <c r="I282" s="597"/>
      <c r="J282" s="595"/>
      <c r="K282" s="597"/>
      <c r="L282" s="1459"/>
      <c r="M282" s="608"/>
      <c r="N282" s="609"/>
      <c r="O282" s="608"/>
      <c r="P282" s="1452"/>
      <c r="Q282" s="596">
        <v>0.1875</v>
      </c>
      <c r="R282" s="597" t="s">
        <v>9573</v>
      </c>
      <c r="S282" s="596">
        <v>0.8125</v>
      </c>
      <c r="T282" s="1459"/>
      <c r="U282" s="604">
        <v>0.8125</v>
      </c>
      <c r="V282" s="603" t="s">
        <v>9573</v>
      </c>
      <c r="W282" s="604">
        <v>0.9555555555555556</v>
      </c>
      <c r="X282" s="1459"/>
      <c r="Y282" s="598" t="s">
        <v>9638</v>
      </c>
      <c r="AA282" s="596">
        <v>0.16805555555555554</v>
      </c>
      <c r="AB282" s="596">
        <v>0.42638888888888887</v>
      </c>
      <c r="AC282" s="596">
        <v>0.68472222222222223</v>
      </c>
      <c r="AD282" s="596">
        <v>0.94305555555555554</v>
      </c>
      <c r="AE282" s="1460"/>
      <c r="AF282" s="599" t="s">
        <v>9639</v>
      </c>
      <c r="AG282" s="600" t="s">
        <v>9640</v>
      </c>
    </row>
    <row r="283" spans="1:33">
      <c r="A283" s="642">
        <v>22</v>
      </c>
      <c r="B283" s="620"/>
      <c r="C283" s="598" t="s">
        <v>9578</v>
      </c>
      <c r="D283" s="1468"/>
      <c r="E283" s="596">
        <v>0.44861111111111113</v>
      </c>
      <c r="F283" s="595" t="s">
        <v>9573</v>
      </c>
      <c r="G283" s="596">
        <v>0.98958333333333337</v>
      </c>
      <c r="H283" s="1454"/>
      <c r="I283" s="597"/>
      <c r="J283" s="595"/>
      <c r="K283" s="597"/>
      <c r="L283" s="1459"/>
      <c r="M283" s="608"/>
      <c r="N283" s="609"/>
      <c r="O283" s="608"/>
      <c r="P283" s="1452"/>
      <c r="Q283" s="596">
        <v>0.18819444444444444</v>
      </c>
      <c r="R283" s="597" t="s">
        <v>9573</v>
      </c>
      <c r="S283" s="596">
        <v>0.81180555555555556</v>
      </c>
      <c r="T283" s="1459"/>
      <c r="U283" s="604">
        <v>0.81180555555555556</v>
      </c>
      <c r="V283" s="603" t="s">
        <v>9573</v>
      </c>
      <c r="W283" s="604">
        <v>0.98958333333333337</v>
      </c>
      <c r="X283" s="1459"/>
      <c r="Y283" s="598" t="s">
        <v>9580</v>
      </c>
      <c r="AA283" s="596">
        <v>0.20208333333333331</v>
      </c>
      <c r="AB283" s="596">
        <v>0.4604166666666667</v>
      </c>
      <c r="AC283" s="596">
        <v>0.71875</v>
      </c>
      <c r="AD283" s="596">
        <v>0.9770833333333333</v>
      </c>
      <c r="AE283" s="1460"/>
      <c r="AF283" s="595"/>
      <c r="AG283" s="602"/>
    </row>
    <row r="284" spans="1:33">
      <c r="A284" s="642">
        <v>23</v>
      </c>
      <c r="B284" s="620"/>
      <c r="C284" s="598" t="s">
        <v>9581</v>
      </c>
      <c r="D284" s="1468"/>
      <c r="E284" s="596">
        <v>0.4826388888888889</v>
      </c>
      <c r="F284" s="595" t="s">
        <v>9573</v>
      </c>
      <c r="G284" s="594" t="s">
        <v>9572</v>
      </c>
      <c r="H284" s="1454"/>
      <c r="I284" s="597"/>
      <c r="J284" s="595"/>
      <c r="K284" s="597"/>
      <c r="L284" s="1459"/>
      <c r="M284" s="608"/>
      <c r="N284" s="609"/>
      <c r="O284" s="608"/>
      <c r="P284" s="1452"/>
      <c r="Q284" s="596">
        <v>0.18888888888888888</v>
      </c>
      <c r="R284" s="597" t="s">
        <v>9573</v>
      </c>
      <c r="S284" s="596">
        <v>0.81111111111111101</v>
      </c>
      <c r="T284" s="1459"/>
      <c r="U284" s="604">
        <v>0.81111111111111101</v>
      </c>
      <c r="V284" s="603" t="s">
        <v>9573</v>
      </c>
      <c r="W284" s="594" t="s">
        <v>9572</v>
      </c>
      <c r="X284" s="1459"/>
      <c r="Y284" s="598" t="s">
        <v>9594</v>
      </c>
      <c r="AA284" s="596">
        <v>0.23611111111111113</v>
      </c>
      <c r="AB284" s="596">
        <v>0.49444444444444446</v>
      </c>
      <c r="AC284" s="596">
        <v>0.75277777777777777</v>
      </c>
      <c r="AE284" s="1460"/>
      <c r="AF284" s="595"/>
      <c r="AG284" s="602"/>
    </row>
    <row r="285" spans="1:33">
      <c r="A285" s="642">
        <v>24</v>
      </c>
      <c r="B285" s="620"/>
      <c r="C285" s="598" t="s">
        <v>9581</v>
      </c>
      <c r="D285" s="1468"/>
      <c r="E285" s="594" t="s">
        <v>9572</v>
      </c>
      <c r="F285" s="595" t="s">
        <v>9573</v>
      </c>
      <c r="G285" s="596">
        <v>2.361111111111111E-2</v>
      </c>
      <c r="H285" s="1454"/>
      <c r="I285" s="596">
        <v>0.51666666666666672</v>
      </c>
      <c r="J285" s="595" t="s">
        <v>9573</v>
      </c>
      <c r="K285" s="594" t="s">
        <v>9572</v>
      </c>
      <c r="L285" s="1459"/>
      <c r="M285" s="594" t="s">
        <v>9572</v>
      </c>
      <c r="N285" s="605" t="s">
        <v>9573</v>
      </c>
      <c r="O285" s="606">
        <v>2.361111111111111E-2</v>
      </c>
      <c r="P285" s="1452"/>
      <c r="Q285" s="596">
        <v>0.18958333333333333</v>
      </c>
      <c r="R285" s="597" t="s">
        <v>9573</v>
      </c>
      <c r="S285" s="596">
        <v>0.81041666666666667</v>
      </c>
      <c r="T285" s="1459"/>
      <c r="U285" s="606">
        <v>0.81041666666666667</v>
      </c>
      <c r="V285" s="605" t="s">
        <v>9573</v>
      </c>
      <c r="W285" s="594" t="s">
        <v>9572</v>
      </c>
      <c r="X285" s="1459"/>
      <c r="Y285" s="598" t="s">
        <v>9579</v>
      </c>
      <c r="Z285" s="596">
        <v>1.1111111111111112E-2</v>
      </c>
      <c r="AA285" s="596">
        <v>0.27013888888888887</v>
      </c>
      <c r="AB285" s="596">
        <v>0.52847222222222223</v>
      </c>
      <c r="AC285" s="596">
        <v>0.78680555555555554</v>
      </c>
      <c r="AE285" s="1460"/>
      <c r="AF285" s="595"/>
      <c r="AG285" s="627"/>
    </row>
    <row r="286" spans="1:33">
      <c r="A286" s="642">
        <v>25</v>
      </c>
      <c r="B286" s="620"/>
      <c r="C286" s="598" t="s">
        <v>9581</v>
      </c>
      <c r="D286" s="1468"/>
      <c r="E286" s="594" t="s">
        <v>9572</v>
      </c>
      <c r="F286" s="595" t="s">
        <v>9573</v>
      </c>
      <c r="G286" s="596">
        <v>5.7638888888888885E-2</v>
      </c>
      <c r="H286" s="1454"/>
      <c r="I286" s="596">
        <v>0.55069444444444449</v>
      </c>
      <c r="J286" s="595" t="s">
        <v>9573</v>
      </c>
      <c r="K286" s="594" t="s">
        <v>9572</v>
      </c>
      <c r="L286" s="1459"/>
      <c r="M286" s="594" t="s">
        <v>9572</v>
      </c>
      <c r="N286" s="605" t="s">
        <v>9573</v>
      </c>
      <c r="O286" s="606">
        <v>5.7638888888888885E-2</v>
      </c>
      <c r="P286" s="1452"/>
      <c r="Q286" s="596">
        <v>0.19027777777777777</v>
      </c>
      <c r="R286" s="597" t="s">
        <v>9573</v>
      </c>
      <c r="S286" s="596">
        <v>0.80972222222222223</v>
      </c>
      <c r="T286" s="1459"/>
      <c r="U286" s="606">
        <v>0.80972222222222223</v>
      </c>
      <c r="V286" s="605" t="s">
        <v>9573</v>
      </c>
      <c r="W286" s="594" t="s">
        <v>9572</v>
      </c>
      <c r="X286" s="1459"/>
      <c r="Y286" s="598" t="s">
        <v>9579</v>
      </c>
      <c r="Z286" s="596">
        <v>4.5138888888888888E-2</v>
      </c>
      <c r="AA286" s="596">
        <v>0.30416666666666664</v>
      </c>
      <c r="AB286" s="596">
        <v>0.5625</v>
      </c>
      <c r="AC286" s="596">
        <v>0.8208333333333333</v>
      </c>
      <c r="AE286" s="1460"/>
      <c r="AF286" s="595"/>
      <c r="AG286" s="602"/>
    </row>
    <row r="287" spans="1:33">
      <c r="A287" s="642">
        <v>26</v>
      </c>
      <c r="B287" s="620"/>
      <c r="C287" s="598" t="s">
        <v>9581</v>
      </c>
      <c r="D287" s="1468"/>
      <c r="E287" s="594" t="s">
        <v>9572</v>
      </c>
      <c r="F287" s="595" t="s">
        <v>9573</v>
      </c>
      <c r="G287" s="596">
        <v>9.1666666666666674E-2</v>
      </c>
      <c r="H287" s="1454"/>
      <c r="I287" s="596">
        <v>0.58472222222222225</v>
      </c>
      <c r="J287" s="595" t="s">
        <v>9573</v>
      </c>
      <c r="K287" s="594" t="s">
        <v>9572</v>
      </c>
      <c r="L287" s="1459"/>
      <c r="M287" s="594" t="s">
        <v>9572</v>
      </c>
      <c r="N287" s="605" t="s">
        <v>9573</v>
      </c>
      <c r="O287" s="606">
        <v>9.1666666666666674E-2</v>
      </c>
      <c r="P287" s="1452"/>
      <c r="Q287" s="596">
        <v>0.19097222222222221</v>
      </c>
      <c r="R287" s="597" t="s">
        <v>9573</v>
      </c>
      <c r="S287" s="596">
        <v>0.80902777777777779</v>
      </c>
      <c r="T287" s="1459"/>
      <c r="U287" s="606">
        <v>0.80902777777777779</v>
      </c>
      <c r="V287" s="605" t="s">
        <v>9573</v>
      </c>
      <c r="W287" s="594" t="s">
        <v>9572</v>
      </c>
      <c r="X287" s="1459"/>
      <c r="Y287" s="598" t="s">
        <v>9574</v>
      </c>
      <c r="Z287" s="596">
        <v>7.9166666666666663E-2</v>
      </c>
      <c r="AA287" s="596">
        <v>0.33819444444444446</v>
      </c>
      <c r="AB287" s="596">
        <v>0.59652777777777777</v>
      </c>
      <c r="AC287" s="596">
        <v>0.85486111111111107</v>
      </c>
      <c r="AE287" s="1460"/>
      <c r="AF287" s="593" t="s">
        <v>9583</v>
      </c>
      <c r="AG287" s="607" t="s">
        <v>9584</v>
      </c>
    </row>
    <row r="288" spans="1:33">
      <c r="A288" s="592">
        <v>27</v>
      </c>
      <c r="B288" s="620"/>
      <c r="C288" s="599" t="s">
        <v>9587</v>
      </c>
      <c r="D288" s="1468"/>
      <c r="E288" s="594" t="s">
        <v>9572</v>
      </c>
      <c r="F288" s="595" t="s">
        <v>9573</v>
      </c>
      <c r="G288" s="596">
        <v>0.12569444444444444</v>
      </c>
      <c r="H288" s="1454"/>
      <c r="I288" s="596">
        <v>0.61875000000000002</v>
      </c>
      <c r="J288" s="595" t="s">
        <v>9573</v>
      </c>
      <c r="K288" s="594" t="s">
        <v>9572</v>
      </c>
      <c r="L288" s="1459"/>
      <c r="M288" s="613"/>
      <c r="N288" s="612"/>
      <c r="O288" s="611"/>
      <c r="P288" s="1452"/>
      <c r="Q288" s="596">
        <v>0.19166666666666665</v>
      </c>
      <c r="R288" s="597" t="s">
        <v>9573</v>
      </c>
      <c r="S288" s="596">
        <v>0.80833333333333324</v>
      </c>
      <c r="T288" s="1459"/>
      <c r="U288" s="611"/>
      <c r="V288" s="612"/>
      <c r="W288" s="613"/>
      <c r="X288" s="1459"/>
      <c r="Y288" s="598" t="s">
        <v>9585</v>
      </c>
      <c r="Z288" s="596">
        <v>0.11319444444444444</v>
      </c>
      <c r="AA288" s="596">
        <v>0.37222222222222223</v>
      </c>
      <c r="AB288" s="596">
        <v>0.63055555555555554</v>
      </c>
      <c r="AC288" s="596">
        <v>0.88888888888888884</v>
      </c>
      <c r="AE288" s="1460"/>
      <c r="AF288" s="599" t="s">
        <v>9641</v>
      </c>
      <c r="AG288" s="600" t="s">
        <v>9642</v>
      </c>
    </row>
    <row r="289" spans="1:33">
      <c r="A289" s="592">
        <v>28</v>
      </c>
      <c r="B289" s="620"/>
      <c r="C289" s="599" t="s">
        <v>9587</v>
      </c>
      <c r="D289" s="1468"/>
      <c r="E289" s="594" t="s">
        <v>9572</v>
      </c>
      <c r="F289" s="595" t="s">
        <v>9573</v>
      </c>
      <c r="G289" s="596">
        <v>0.15972222222222224</v>
      </c>
      <c r="H289" s="1454"/>
      <c r="I289" s="596">
        <v>0.65277777777777779</v>
      </c>
      <c r="J289" s="595" t="s">
        <v>9573</v>
      </c>
      <c r="K289" s="594" t="s">
        <v>9572</v>
      </c>
      <c r="L289" s="1459"/>
      <c r="M289" s="613"/>
      <c r="N289" s="612"/>
      <c r="O289" s="611"/>
      <c r="P289" s="1452"/>
      <c r="Q289" s="596">
        <v>0.19236111111111112</v>
      </c>
      <c r="R289" s="597" t="s">
        <v>9573</v>
      </c>
      <c r="S289" s="596">
        <v>0.80763888888888891</v>
      </c>
      <c r="T289" s="1459"/>
      <c r="U289" s="611"/>
      <c r="V289" s="612"/>
      <c r="W289" s="613"/>
      <c r="X289" s="1459"/>
      <c r="Y289" s="598" t="s">
        <v>9586</v>
      </c>
      <c r="Z289" s="596">
        <v>0.14722222222222223</v>
      </c>
      <c r="AA289" s="596">
        <v>0.40625</v>
      </c>
      <c r="AB289" s="596">
        <v>0.6645833333333333</v>
      </c>
      <c r="AC289" s="596">
        <v>0.92291666666666661</v>
      </c>
      <c r="AE289" s="1460"/>
      <c r="AF289" s="599" t="s">
        <v>9641</v>
      </c>
      <c r="AG289" s="600" t="s">
        <v>9642</v>
      </c>
    </row>
    <row r="290" spans="1:33">
      <c r="A290" s="592">
        <v>29</v>
      </c>
      <c r="B290" s="620"/>
      <c r="C290" s="599" t="s">
        <v>9587</v>
      </c>
      <c r="D290" s="1468"/>
      <c r="E290" s="594" t="s">
        <v>9572</v>
      </c>
      <c r="F290" s="595" t="s">
        <v>9573</v>
      </c>
      <c r="G290" s="596">
        <v>0.19375000000000001</v>
      </c>
      <c r="H290" s="1454"/>
      <c r="I290" s="596">
        <v>0.6875</v>
      </c>
      <c r="J290" s="595" t="s">
        <v>9573</v>
      </c>
      <c r="K290" s="594" t="s">
        <v>9572</v>
      </c>
      <c r="L290" s="1459"/>
      <c r="M290" s="613"/>
      <c r="N290" s="612"/>
      <c r="O290" s="611"/>
      <c r="P290" s="1452"/>
      <c r="Q290" s="596">
        <v>0.19305555555555554</v>
      </c>
      <c r="R290" s="597" t="s">
        <v>9573</v>
      </c>
      <c r="S290" s="596">
        <v>0.80694444444444446</v>
      </c>
      <c r="T290" s="1459"/>
      <c r="U290" s="611"/>
      <c r="V290" s="612"/>
      <c r="W290" s="613"/>
      <c r="X290" s="1459"/>
      <c r="Y290" s="598" t="s">
        <v>9585</v>
      </c>
      <c r="Z290" s="596">
        <v>0.18124999999999999</v>
      </c>
      <c r="AA290" s="596">
        <v>0.44027777777777777</v>
      </c>
      <c r="AB290" s="596">
        <v>0.69861111111111107</v>
      </c>
      <c r="AC290" s="596">
        <v>0.95763888888888893</v>
      </c>
      <c r="AE290" s="1460"/>
      <c r="AF290" s="599" t="s">
        <v>9641</v>
      </c>
      <c r="AG290" s="600" t="s">
        <v>9642</v>
      </c>
    </row>
    <row r="291" spans="1:33">
      <c r="A291" s="642">
        <v>30</v>
      </c>
      <c r="B291" s="620"/>
      <c r="C291" s="598" t="s">
        <v>9592</v>
      </c>
      <c r="D291" s="1468"/>
      <c r="E291" s="594" t="s">
        <v>9572</v>
      </c>
      <c r="F291" s="595" t="s">
        <v>9573</v>
      </c>
      <c r="G291" s="596">
        <v>0.22777777777777777</v>
      </c>
      <c r="H291" s="1454"/>
      <c r="I291" s="596">
        <v>0.72152777777777777</v>
      </c>
      <c r="J291" s="595" t="s">
        <v>9573</v>
      </c>
      <c r="K291" s="594" t="s">
        <v>9572</v>
      </c>
      <c r="L291" s="1459"/>
      <c r="M291" s="594" t="s">
        <v>9572</v>
      </c>
      <c r="N291" s="605" t="s">
        <v>9573</v>
      </c>
      <c r="O291" s="606">
        <v>0.19375000000000001</v>
      </c>
      <c r="P291" s="1452"/>
      <c r="Q291" s="596">
        <v>0.19375000000000001</v>
      </c>
      <c r="R291" s="597" t="s">
        <v>9573</v>
      </c>
      <c r="S291" s="596">
        <v>0.80625000000000002</v>
      </c>
      <c r="T291" s="1459"/>
      <c r="U291" s="606">
        <v>0.80625000000000002</v>
      </c>
      <c r="V291" s="605" t="s">
        <v>9573</v>
      </c>
      <c r="W291" s="594" t="s">
        <v>9572</v>
      </c>
      <c r="X291" s="1459"/>
      <c r="Y291" s="598" t="s">
        <v>9577</v>
      </c>
      <c r="Z291" s="596">
        <v>0.21597222222222223</v>
      </c>
      <c r="AA291" s="596">
        <v>0.47430555555555554</v>
      </c>
      <c r="AB291" s="596">
        <v>0.73263888888888884</v>
      </c>
      <c r="AC291" s="596">
        <v>0.9916666666666667</v>
      </c>
      <c r="AE291" s="1460"/>
      <c r="AF291" s="595"/>
      <c r="AG291" s="602"/>
    </row>
    <row r="292" spans="1:33" ht="3.75" customHeight="1">
      <c r="A292" s="616"/>
      <c r="B292" s="620"/>
      <c r="C292" s="616"/>
      <c r="D292" s="1468"/>
      <c r="E292" s="616"/>
      <c r="F292" s="616"/>
      <c r="G292" s="616"/>
      <c r="H292" s="1454"/>
      <c r="I292" s="616"/>
      <c r="J292" s="616"/>
      <c r="K292" s="616"/>
      <c r="L292" s="1459"/>
      <c r="M292" s="616"/>
      <c r="N292" s="616"/>
      <c r="O292" s="616"/>
      <c r="P292" s="1452"/>
      <c r="Q292" s="616"/>
      <c r="R292" s="616"/>
      <c r="S292" s="616"/>
      <c r="T292" s="1459"/>
      <c r="U292" s="616"/>
      <c r="V292" s="616"/>
      <c r="W292" s="616"/>
      <c r="X292" s="1459"/>
      <c r="Y292" s="616"/>
      <c r="Z292" s="616"/>
      <c r="AA292" s="616"/>
      <c r="AB292" s="616"/>
      <c r="AC292" s="616"/>
      <c r="AD292" s="616"/>
      <c r="AE292" s="1460"/>
      <c r="AF292" s="616"/>
      <c r="AG292" s="616"/>
    </row>
    <row r="293" spans="1:33">
      <c r="A293" s="598"/>
      <c r="B293" s="598"/>
    </row>
    <row r="294" spans="1:33">
      <c r="A294" s="598"/>
      <c r="B294" s="598"/>
    </row>
    <row r="295" spans="1:33">
      <c r="A295" s="598"/>
      <c r="B295" s="598"/>
    </row>
    <row r="296" spans="1:33">
      <c r="A296" s="598"/>
      <c r="B296" s="598"/>
    </row>
    <row r="297" spans="1:33">
      <c r="A297" s="598"/>
      <c r="B297" s="598"/>
    </row>
    <row r="298" spans="1:33">
      <c r="A298" s="598"/>
      <c r="B298" s="598"/>
    </row>
    <row r="299" spans="1:33">
      <c r="A299" s="598"/>
      <c r="B299" s="598"/>
    </row>
    <row r="300" spans="1:33">
      <c r="A300" s="598"/>
      <c r="B300" s="598"/>
    </row>
    <row r="301" spans="1:33">
      <c r="A301" s="598"/>
      <c r="B301" s="598"/>
    </row>
    <row r="302" spans="1:33">
      <c r="A302" s="598"/>
      <c r="B302" s="598"/>
    </row>
    <row r="303" spans="1:33">
      <c r="A303" s="598"/>
      <c r="B303" s="598"/>
    </row>
    <row r="304" spans="1:33">
      <c r="A304" s="598"/>
      <c r="B304" s="598"/>
    </row>
    <row r="305" spans="1:33">
      <c r="A305" s="598"/>
      <c r="B305" s="598"/>
    </row>
    <row r="306" spans="1:33">
      <c r="A306" s="598"/>
      <c r="B306" s="598"/>
    </row>
    <row r="307" spans="1:33" s="580" customFormat="1" ht="23.25">
      <c r="A307" s="1456" t="s">
        <v>9643</v>
      </c>
      <c r="B307" s="1456"/>
      <c r="C307" s="1456"/>
      <c r="D307" s="1456"/>
      <c r="E307" s="1456"/>
      <c r="F307" s="1456"/>
      <c r="G307" s="1456"/>
      <c r="H307" s="1456"/>
      <c r="I307" s="1456"/>
      <c r="J307" s="1456"/>
      <c r="K307" s="1456"/>
      <c r="L307" s="1456"/>
      <c r="M307" s="1456"/>
      <c r="N307" s="1456"/>
      <c r="O307" s="1456"/>
      <c r="P307" s="1456"/>
      <c r="Q307" s="1456"/>
      <c r="R307" s="1456"/>
      <c r="S307" s="1456"/>
      <c r="T307" s="1456"/>
      <c r="U307" s="1456"/>
      <c r="V307" s="1456"/>
      <c r="W307" s="1456"/>
      <c r="X307" s="1456"/>
      <c r="Y307" s="1456"/>
      <c r="Z307" s="1456"/>
      <c r="AA307" s="1456"/>
      <c r="AB307" s="1456"/>
      <c r="AC307" s="1456"/>
      <c r="AD307" s="1456"/>
      <c r="AE307" s="1456"/>
      <c r="AF307" s="1456"/>
      <c r="AG307" s="1456"/>
    </row>
    <row r="308" spans="1:33" s="581" customFormat="1" ht="12.75">
      <c r="A308" s="1465" t="s">
        <v>9556</v>
      </c>
      <c r="B308" s="1466" t="s">
        <v>9557</v>
      </c>
      <c r="C308" s="1466"/>
      <c r="D308" s="1466"/>
      <c r="E308" s="1466"/>
      <c r="F308" s="1466"/>
      <c r="G308" s="1466"/>
      <c r="H308" s="1466"/>
      <c r="I308" s="1466"/>
      <c r="J308" s="1466"/>
      <c r="K308" s="1466"/>
      <c r="L308" s="1459"/>
      <c r="M308" s="1459" t="s">
        <v>9558</v>
      </c>
      <c r="N308" s="1459"/>
      <c r="O308" s="1459"/>
      <c r="P308" s="1459"/>
      <c r="Q308" s="1459"/>
      <c r="R308" s="1459"/>
      <c r="S308" s="1459"/>
      <c r="T308" s="1459"/>
      <c r="U308" s="1459"/>
      <c r="V308" s="1459"/>
      <c r="W308" s="1459"/>
      <c r="X308" s="1459"/>
      <c r="Y308" s="1460" t="s">
        <v>9559</v>
      </c>
      <c r="Z308" s="1460"/>
      <c r="AA308" s="1460"/>
      <c r="AB308" s="1460"/>
      <c r="AC308" s="1460"/>
      <c r="AD308" s="1460"/>
      <c r="AE308" s="1460"/>
      <c r="AF308" s="1467" t="s">
        <v>9560</v>
      </c>
      <c r="AG308" s="1467"/>
    </row>
    <row r="309" spans="1:33" s="581" customFormat="1" ht="12.75">
      <c r="A309" s="1465"/>
      <c r="B309" s="1466"/>
      <c r="C309" s="1466"/>
      <c r="D309" s="1466"/>
      <c r="E309" s="1466"/>
      <c r="F309" s="1466"/>
      <c r="G309" s="1466"/>
      <c r="H309" s="1466"/>
      <c r="I309" s="1466"/>
      <c r="J309" s="1466"/>
      <c r="K309" s="1466"/>
      <c r="L309" s="1459"/>
      <c r="M309" s="643"/>
      <c r="N309" s="644"/>
      <c r="O309" s="643"/>
      <c r="P309" s="1459"/>
      <c r="Q309" s="1462" t="s">
        <v>9561</v>
      </c>
      <c r="R309" s="1462"/>
      <c r="S309" s="1462"/>
      <c r="T309" s="1459"/>
      <c r="U309" s="645"/>
      <c r="V309" s="678"/>
      <c r="W309" s="645"/>
      <c r="X309" s="1459"/>
      <c r="Y309" s="1460"/>
      <c r="Z309" s="1460"/>
      <c r="AA309" s="1460"/>
      <c r="AB309" s="1460"/>
      <c r="AC309" s="1460"/>
      <c r="AD309" s="1460"/>
      <c r="AE309" s="1460"/>
      <c r="AF309" s="1467"/>
      <c r="AG309" s="1467"/>
    </row>
    <row r="310" spans="1:33" s="654" customFormat="1" ht="11.25" customHeight="1">
      <c r="A310" s="1465"/>
      <c r="B310" s="630"/>
      <c r="C310" s="646" t="s">
        <v>9562</v>
      </c>
      <c r="D310" s="1469"/>
      <c r="E310" s="647" t="s">
        <v>9563</v>
      </c>
      <c r="F310" s="646"/>
      <c r="G310" s="647" t="s">
        <v>9564</v>
      </c>
      <c r="H310" s="1469"/>
      <c r="I310" s="647" t="s">
        <v>9563</v>
      </c>
      <c r="J310" s="646"/>
      <c r="K310" s="647" t="s">
        <v>9564</v>
      </c>
      <c r="L310" s="1459"/>
      <c r="M310" s="1470" t="s">
        <v>9565</v>
      </c>
      <c r="N310" s="1470"/>
      <c r="O310" s="1470"/>
      <c r="P310" s="1459"/>
      <c r="Q310" s="648" t="s">
        <v>9563</v>
      </c>
      <c r="R310" s="649"/>
      <c r="S310" s="648" t="s">
        <v>9564</v>
      </c>
      <c r="T310" s="1459"/>
      <c r="U310" s="1470" t="s">
        <v>9565</v>
      </c>
      <c r="V310" s="1470"/>
      <c r="W310" s="1470"/>
      <c r="X310" s="1459"/>
      <c r="Y310" s="650" t="s">
        <v>9566</v>
      </c>
      <c r="Z310" s="651" t="s">
        <v>9567</v>
      </c>
      <c r="AA310" s="651" t="s">
        <v>9568</v>
      </c>
      <c r="AB310" s="651" t="s">
        <v>9567</v>
      </c>
      <c r="AC310" s="651" t="s">
        <v>9568</v>
      </c>
      <c r="AD310" s="588" t="s">
        <v>9567</v>
      </c>
      <c r="AE310" s="1460"/>
      <c r="AF310" s="652" t="s">
        <v>9569</v>
      </c>
      <c r="AG310" s="653" t="s">
        <v>9570</v>
      </c>
    </row>
    <row r="311" spans="1:33" ht="11.25" customHeight="1">
      <c r="A311" s="642">
        <v>1</v>
      </c>
      <c r="B311" s="630"/>
      <c r="C311" s="598" t="s">
        <v>9592</v>
      </c>
      <c r="D311" s="1469"/>
      <c r="E311" s="594" t="s">
        <v>9572</v>
      </c>
      <c r="F311" s="595" t="s">
        <v>9573</v>
      </c>
      <c r="G311" s="596">
        <v>0.26180555555555557</v>
      </c>
      <c r="H311" s="1469"/>
      <c r="I311" s="596">
        <v>0.75555555555555554</v>
      </c>
      <c r="J311" s="595" t="s">
        <v>9573</v>
      </c>
      <c r="K311" s="594" t="s">
        <v>9572</v>
      </c>
      <c r="L311" s="1459"/>
      <c r="M311" s="594" t="s">
        <v>9572</v>
      </c>
      <c r="N311" s="605" t="s">
        <v>9573</v>
      </c>
      <c r="O311" s="606">
        <v>0.19444444444444445</v>
      </c>
      <c r="P311" s="1459"/>
      <c r="Q311" s="596">
        <v>0.19444444444444445</v>
      </c>
      <c r="R311" s="597" t="s">
        <v>9573</v>
      </c>
      <c r="S311" s="596">
        <v>0.80555555555555547</v>
      </c>
      <c r="T311" s="1459"/>
      <c r="U311" s="606">
        <v>0.80555555555555547</v>
      </c>
      <c r="V311" s="605" t="s">
        <v>9573</v>
      </c>
      <c r="W311" s="594" t="s">
        <v>9572</v>
      </c>
      <c r="X311" s="1459"/>
      <c r="Y311" s="598" t="s">
        <v>9579</v>
      </c>
      <c r="Z311" s="596">
        <v>0.25416666666666665</v>
      </c>
      <c r="AA311" s="596">
        <v>0.5083333333333333</v>
      </c>
      <c r="AB311" s="596">
        <v>0.76666666666666661</v>
      </c>
      <c r="AE311" s="1460"/>
      <c r="AF311" s="595"/>
      <c r="AG311" s="602"/>
    </row>
    <row r="312" spans="1:33">
      <c r="A312" s="642">
        <v>2</v>
      </c>
      <c r="B312" s="630"/>
      <c r="C312" s="598" t="s">
        <v>9592</v>
      </c>
      <c r="D312" s="1469"/>
      <c r="E312" s="594" t="s">
        <v>9572</v>
      </c>
      <c r="F312" s="595" t="s">
        <v>9573</v>
      </c>
      <c r="G312" s="596">
        <v>0.29652777777777778</v>
      </c>
      <c r="H312" s="1469"/>
      <c r="I312" s="596">
        <v>0.7895833333333333</v>
      </c>
      <c r="J312" s="595" t="s">
        <v>9573</v>
      </c>
      <c r="K312" s="594" t="s">
        <v>9572</v>
      </c>
      <c r="L312" s="1459"/>
      <c r="M312" s="594" t="s">
        <v>9572</v>
      </c>
      <c r="N312" s="605" t="s">
        <v>9573</v>
      </c>
      <c r="O312" s="606">
        <v>0.19513888888888889</v>
      </c>
      <c r="P312" s="1459"/>
      <c r="Q312" s="596">
        <v>0.19513888888888889</v>
      </c>
      <c r="R312" s="597" t="s">
        <v>9573</v>
      </c>
      <c r="S312" s="596">
        <v>0.80486111111111114</v>
      </c>
      <c r="T312" s="1459"/>
      <c r="U312" s="606">
        <v>0.80486111111111114</v>
      </c>
      <c r="V312" s="605" t="s">
        <v>9573</v>
      </c>
      <c r="W312" s="594" t="s">
        <v>9572</v>
      </c>
      <c r="X312" s="1459"/>
      <c r="Y312" s="598" t="s">
        <v>9579</v>
      </c>
      <c r="AA312" s="596">
        <v>2.5694444444444447E-2</v>
      </c>
      <c r="AB312" s="596">
        <v>0.28402777777777777</v>
      </c>
      <c r="AC312" s="596">
        <v>0.54305555555555551</v>
      </c>
      <c r="AD312" s="596">
        <v>0.80138888888888893</v>
      </c>
      <c r="AE312" s="1460"/>
      <c r="AF312" s="595"/>
      <c r="AG312" s="602"/>
    </row>
    <row r="313" spans="1:33">
      <c r="A313" s="642">
        <v>3</v>
      </c>
      <c r="B313" s="630"/>
      <c r="C313" s="598" t="s">
        <v>9592</v>
      </c>
      <c r="D313" s="1469"/>
      <c r="E313" s="594" t="s">
        <v>9572</v>
      </c>
      <c r="F313" s="595" t="s">
        <v>9573</v>
      </c>
      <c r="G313" s="596">
        <v>0.33055555555555555</v>
      </c>
      <c r="H313" s="1469"/>
      <c r="I313" s="596">
        <v>0.82361111111111107</v>
      </c>
      <c r="J313" s="595" t="s">
        <v>9573</v>
      </c>
      <c r="K313" s="594" t="s">
        <v>9572</v>
      </c>
      <c r="L313" s="1459"/>
      <c r="M313" s="594" t="s">
        <v>9572</v>
      </c>
      <c r="N313" s="605" t="s">
        <v>9573</v>
      </c>
      <c r="O313" s="606">
        <v>0.19583333333333333</v>
      </c>
      <c r="P313" s="1459"/>
      <c r="Q313" s="596">
        <v>0.19583333333333333</v>
      </c>
      <c r="R313" s="597" t="s">
        <v>9573</v>
      </c>
      <c r="S313" s="596">
        <v>0.8041666666666667</v>
      </c>
      <c r="T313" s="1459"/>
      <c r="U313" s="606">
        <v>0.82361111111111107</v>
      </c>
      <c r="V313" s="605" t="s">
        <v>9573</v>
      </c>
      <c r="W313" s="594" t="s">
        <v>9572</v>
      </c>
      <c r="X313" s="1459"/>
      <c r="Y313" s="598" t="s">
        <v>9594</v>
      </c>
      <c r="AA313" s="596">
        <v>5.9722222222222225E-2</v>
      </c>
      <c r="AB313" s="596">
        <v>0.31805555555555554</v>
      </c>
      <c r="AC313" s="596">
        <v>0.57708333333333328</v>
      </c>
      <c r="AD313" s="596">
        <v>0.8354166666666667</v>
      </c>
      <c r="AE313" s="1460"/>
      <c r="AF313" s="599" t="s">
        <v>9644</v>
      </c>
      <c r="AG313" s="600" t="s">
        <v>608</v>
      </c>
    </row>
    <row r="314" spans="1:33">
      <c r="A314" s="642">
        <v>4</v>
      </c>
      <c r="B314" s="630"/>
      <c r="C314" s="598" t="s">
        <v>9593</v>
      </c>
      <c r="D314" s="1469"/>
      <c r="E314" s="594" t="s">
        <v>9572</v>
      </c>
      <c r="F314" s="595" t="s">
        <v>9573</v>
      </c>
      <c r="G314" s="596">
        <v>0.36458333333333331</v>
      </c>
      <c r="H314" s="1469"/>
      <c r="I314" s="596">
        <v>0.85763888888888884</v>
      </c>
      <c r="J314" s="595" t="s">
        <v>9573</v>
      </c>
      <c r="K314" s="594" t="s">
        <v>9572</v>
      </c>
      <c r="L314" s="1459"/>
      <c r="M314" s="594" t="s">
        <v>9572</v>
      </c>
      <c r="N314" s="603" t="s">
        <v>9573</v>
      </c>
      <c r="O314" s="604">
        <v>0.19652777777777777</v>
      </c>
      <c r="P314" s="1459"/>
      <c r="Q314" s="596">
        <v>0.19652777777777777</v>
      </c>
      <c r="R314" s="597" t="s">
        <v>9573</v>
      </c>
      <c r="S314" s="596">
        <v>0.80347222222222225</v>
      </c>
      <c r="T314" s="1459"/>
      <c r="U314" s="604">
        <v>0.85763888888888884</v>
      </c>
      <c r="V314" s="603" t="s">
        <v>9573</v>
      </c>
      <c r="W314" s="594" t="s">
        <v>9572</v>
      </c>
      <c r="X314" s="1459"/>
      <c r="Y314" s="598" t="s">
        <v>9638</v>
      </c>
      <c r="AA314" s="596">
        <v>9.375E-2</v>
      </c>
      <c r="AB314" s="596">
        <v>0.3520833333333333</v>
      </c>
      <c r="AC314" s="596">
        <v>0.61111111111111105</v>
      </c>
      <c r="AD314" s="596">
        <v>0.86944444444444446</v>
      </c>
      <c r="AE314" s="1460"/>
      <c r="AF314" s="599" t="s">
        <v>9644</v>
      </c>
      <c r="AG314" s="600" t="s">
        <v>608</v>
      </c>
    </row>
    <row r="315" spans="1:33">
      <c r="A315" s="642">
        <v>5</v>
      </c>
      <c r="B315" s="630"/>
      <c r="C315" s="598" t="s">
        <v>9593</v>
      </c>
      <c r="D315" s="1469"/>
      <c r="E315" s="594" t="s">
        <v>9572</v>
      </c>
      <c r="F315" s="595" t="s">
        <v>9573</v>
      </c>
      <c r="G315" s="596">
        <v>0.39861111111111108</v>
      </c>
      <c r="H315" s="1469"/>
      <c r="I315" s="596">
        <v>0.89166666666666661</v>
      </c>
      <c r="J315" s="595" t="s">
        <v>9573</v>
      </c>
      <c r="K315" s="594" t="s">
        <v>9572</v>
      </c>
      <c r="L315" s="1459"/>
      <c r="M315" s="594" t="s">
        <v>9572</v>
      </c>
      <c r="N315" s="603" t="s">
        <v>9573</v>
      </c>
      <c r="O315" s="604">
        <v>0.19722222222222222</v>
      </c>
      <c r="P315" s="1459"/>
      <c r="Q315" s="596">
        <v>0.19722222222222222</v>
      </c>
      <c r="R315" s="597" t="s">
        <v>9573</v>
      </c>
      <c r="S315" s="596">
        <v>0.8027777777777777</v>
      </c>
      <c r="T315" s="1459"/>
      <c r="U315" s="604">
        <v>0.89166666666666661</v>
      </c>
      <c r="V315" s="603" t="s">
        <v>9573</v>
      </c>
      <c r="W315" s="594" t="s">
        <v>9572</v>
      </c>
      <c r="X315" s="1459"/>
      <c r="Y315" s="598" t="s">
        <v>9645</v>
      </c>
      <c r="AA315" s="596">
        <v>0.1277777777777778</v>
      </c>
      <c r="AB315" s="596">
        <v>0.38611111111111113</v>
      </c>
      <c r="AC315" s="596">
        <v>0.64513888888888882</v>
      </c>
      <c r="AD315" s="596">
        <v>0.90347222222222223</v>
      </c>
      <c r="AE315" s="1460"/>
      <c r="AF315" s="599" t="s">
        <v>9644</v>
      </c>
      <c r="AG315" s="600" t="s">
        <v>608</v>
      </c>
    </row>
    <row r="316" spans="1:33">
      <c r="A316" s="642">
        <v>6</v>
      </c>
      <c r="B316" s="630"/>
      <c r="C316" s="598" t="s">
        <v>9593</v>
      </c>
      <c r="D316" s="1469"/>
      <c r="E316" s="594" t="s">
        <v>9572</v>
      </c>
      <c r="F316" s="595" t="s">
        <v>9573</v>
      </c>
      <c r="G316" s="596">
        <v>0.43263888888888885</v>
      </c>
      <c r="H316" s="1469"/>
      <c r="I316" s="596">
        <v>0.92569444444444438</v>
      </c>
      <c r="J316" s="595" t="s">
        <v>9573</v>
      </c>
      <c r="K316" s="594" t="s">
        <v>9572</v>
      </c>
      <c r="L316" s="1459"/>
      <c r="M316" s="594" t="s">
        <v>9572</v>
      </c>
      <c r="N316" s="603" t="s">
        <v>9573</v>
      </c>
      <c r="O316" s="604">
        <v>0.19791666666666666</v>
      </c>
      <c r="P316" s="1459"/>
      <c r="Q316" s="596">
        <v>0.19791666666666666</v>
      </c>
      <c r="R316" s="597" t="s">
        <v>9573</v>
      </c>
      <c r="S316" s="596">
        <v>0.80208333333333337</v>
      </c>
      <c r="T316" s="1459"/>
      <c r="U316" s="604">
        <v>0.92569444444444438</v>
      </c>
      <c r="V316" s="603" t="s">
        <v>9573</v>
      </c>
      <c r="W316" s="594" t="s">
        <v>9572</v>
      </c>
      <c r="X316" s="1459"/>
      <c r="Y316" s="598" t="s">
        <v>9638</v>
      </c>
      <c r="AA316" s="596">
        <v>0.16180555555555556</v>
      </c>
      <c r="AB316" s="596">
        <v>0.4201388888888889</v>
      </c>
      <c r="AC316" s="596">
        <v>0.6791666666666667</v>
      </c>
      <c r="AD316" s="596">
        <v>0.9375</v>
      </c>
      <c r="AE316" s="1460"/>
      <c r="AF316" s="595"/>
      <c r="AG316" s="602"/>
    </row>
    <row r="317" spans="1:33">
      <c r="A317" s="642">
        <v>7</v>
      </c>
      <c r="B317" s="630"/>
      <c r="C317" s="598" t="s">
        <v>9595</v>
      </c>
      <c r="D317" s="1469"/>
      <c r="E317" s="594" t="s">
        <v>9572</v>
      </c>
      <c r="F317" s="595" t="s">
        <v>9573</v>
      </c>
      <c r="G317" s="596">
        <v>0.46666666666666662</v>
      </c>
      <c r="H317" s="1469"/>
      <c r="I317" s="596">
        <v>0.95972222222222225</v>
      </c>
      <c r="J317" s="595" t="s">
        <v>9573</v>
      </c>
      <c r="K317" s="594" t="s">
        <v>9572</v>
      </c>
      <c r="L317" s="1459"/>
      <c r="M317" s="594" t="s">
        <v>9572</v>
      </c>
      <c r="N317" s="595" t="s">
        <v>9573</v>
      </c>
      <c r="O317" s="596">
        <v>0.1986111111111111</v>
      </c>
      <c r="P317" s="1459"/>
      <c r="Q317" s="596">
        <v>0.1986111111111111</v>
      </c>
      <c r="R317" s="597" t="s">
        <v>9573</v>
      </c>
      <c r="S317" s="596">
        <v>0.80138888888888893</v>
      </c>
      <c r="T317" s="1459"/>
      <c r="U317" s="596">
        <v>0.95972222222222225</v>
      </c>
      <c r="V317" s="595" t="s">
        <v>9573</v>
      </c>
      <c r="W317" s="594" t="s">
        <v>9572</v>
      </c>
      <c r="X317" s="1459"/>
      <c r="Y317" s="598" t="s">
        <v>9580</v>
      </c>
      <c r="AA317" s="596">
        <v>0.19583333333333333</v>
      </c>
      <c r="AB317" s="596">
        <v>0.45416666666666666</v>
      </c>
      <c r="AC317" s="596">
        <v>0.71319444444444446</v>
      </c>
      <c r="AD317" s="596">
        <v>0.97152777777777777</v>
      </c>
      <c r="AE317" s="1460"/>
      <c r="AF317" s="595"/>
      <c r="AG317" s="602"/>
    </row>
    <row r="318" spans="1:33">
      <c r="A318" s="642">
        <v>8</v>
      </c>
      <c r="B318" s="630"/>
      <c r="C318" s="598" t="s">
        <v>9595</v>
      </c>
      <c r="D318" s="1469"/>
      <c r="E318" s="594" t="s">
        <v>9572</v>
      </c>
      <c r="F318" s="595" t="s">
        <v>9573</v>
      </c>
      <c r="G318" s="596">
        <v>0.50069444444444444</v>
      </c>
      <c r="H318" s="1469"/>
      <c r="I318" s="596">
        <v>0.99375000000000002</v>
      </c>
      <c r="J318" s="595" t="s">
        <v>9573</v>
      </c>
      <c r="K318" s="594" t="s">
        <v>9572</v>
      </c>
      <c r="L318" s="1459"/>
      <c r="M318" s="594" t="s">
        <v>9572</v>
      </c>
      <c r="N318" s="595" t="s">
        <v>9573</v>
      </c>
      <c r="O318" s="596">
        <v>0.19930555555555554</v>
      </c>
      <c r="P318" s="1459"/>
      <c r="Q318" s="596">
        <v>0.19930555555555554</v>
      </c>
      <c r="R318" s="597" t="s">
        <v>9573</v>
      </c>
      <c r="S318" s="596">
        <v>0.80069444444444438</v>
      </c>
      <c r="T318" s="1459"/>
      <c r="U318" s="596">
        <v>0.99375000000000002</v>
      </c>
      <c r="V318" s="595" t="s">
        <v>9573</v>
      </c>
      <c r="W318" s="594" t="s">
        <v>9572</v>
      </c>
      <c r="X318" s="1459"/>
      <c r="Y318" s="598" t="s">
        <v>9594</v>
      </c>
      <c r="AA318" s="596">
        <v>0.2298611111111111</v>
      </c>
      <c r="AB318" s="596">
        <v>0.48819444444444443</v>
      </c>
      <c r="AC318" s="596">
        <v>0.74722222222222223</v>
      </c>
      <c r="AE318" s="1460"/>
      <c r="AF318" s="595"/>
      <c r="AG318" s="602"/>
    </row>
    <row r="319" spans="1:33">
      <c r="A319" s="642">
        <v>9</v>
      </c>
      <c r="B319" s="630"/>
      <c r="C319" s="598" t="s">
        <v>9595</v>
      </c>
      <c r="D319" s="1469"/>
      <c r="E319" s="594" t="s">
        <v>9572</v>
      </c>
      <c r="F319" s="595" t="s">
        <v>9573</v>
      </c>
      <c r="G319" s="596">
        <v>0.53472222222222221</v>
      </c>
      <c r="H319" s="1469"/>
      <c r="I319" s="597"/>
      <c r="J319" s="595"/>
      <c r="K319" s="597"/>
      <c r="L319" s="1459"/>
      <c r="M319" s="594" t="s">
        <v>9572</v>
      </c>
      <c r="N319" s="595" t="s">
        <v>9573</v>
      </c>
      <c r="O319" s="596">
        <v>0.19999999999999998</v>
      </c>
      <c r="P319" s="1459"/>
      <c r="Q319" s="596">
        <v>0.19999999999999998</v>
      </c>
      <c r="R319" s="597" t="s">
        <v>9573</v>
      </c>
      <c r="S319" s="596">
        <v>0.79999999999999993</v>
      </c>
      <c r="T319" s="1459"/>
      <c r="U319" s="608"/>
      <c r="V319" s="609"/>
      <c r="W319" s="608"/>
      <c r="X319" s="1459"/>
      <c r="Y319" s="598" t="s">
        <v>9594</v>
      </c>
      <c r="Z319" s="596">
        <v>5.5555555555555558E-3</v>
      </c>
      <c r="AA319" s="596">
        <v>0.2638888888888889</v>
      </c>
      <c r="AB319" s="596">
        <v>0.52222222222222225</v>
      </c>
      <c r="AC319" s="596">
        <v>0.78125</v>
      </c>
      <c r="AE319" s="1460"/>
      <c r="AF319" s="595"/>
      <c r="AG319" s="602"/>
    </row>
    <row r="320" spans="1:33">
      <c r="A320" s="642">
        <v>10</v>
      </c>
      <c r="B320" s="630"/>
      <c r="C320" s="598" t="s">
        <v>9595</v>
      </c>
      <c r="D320" s="1469"/>
      <c r="E320" s="596">
        <v>2.7777777777777776E-2</v>
      </c>
      <c r="F320" s="595" t="s">
        <v>9573</v>
      </c>
      <c r="G320" s="596">
        <v>0.56874999999999998</v>
      </c>
      <c r="H320" s="1469"/>
      <c r="I320" s="597"/>
      <c r="J320" s="595"/>
      <c r="K320" s="597"/>
      <c r="L320" s="1459"/>
      <c r="M320" s="596">
        <v>2.7777777777777776E-2</v>
      </c>
      <c r="N320" s="595" t="s">
        <v>9573</v>
      </c>
      <c r="O320" s="596">
        <v>0.20069444444444443</v>
      </c>
      <c r="P320" s="1459"/>
      <c r="Q320" s="596">
        <v>0.20069444444444443</v>
      </c>
      <c r="R320" s="597" t="s">
        <v>9573</v>
      </c>
      <c r="S320" s="596">
        <v>0.7993055555555556</v>
      </c>
      <c r="T320" s="1459"/>
      <c r="U320" s="608"/>
      <c r="V320" s="609"/>
      <c r="W320" s="608"/>
      <c r="X320" s="1459"/>
      <c r="Y320" s="598" t="s">
        <v>9577</v>
      </c>
      <c r="Z320" s="596">
        <v>3.9583333333333331E-2</v>
      </c>
      <c r="AA320" s="596">
        <v>0.29791666666666666</v>
      </c>
      <c r="AB320" s="596">
        <v>0.55625000000000002</v>
      </c>
      <c r="AC320" s="596">
        <v>0.81527777777777777</v>
      </c>
      <c r="AE320" s="1460"/>
      <c r="AF320" s="595"/>
      <c r="AG320" s="602"/>
    </row>
    <row r="321" spans="1:33" ht="3.75" customHeight="1">
      <c r="A321" s="610"/>
      <c r="B321" s="630"/>
      <c r="C321" s="610"/>
      <c r="D321" s="1469"/>
      <c r="E321" s="610"/>
      <c r="F321" s="610"/>
      <c r="G321" s="610"/>
      <c r="H321" s="1469"/>
      <c r="I321" s="610"/>
      <c r="J321" s="610"/>
      <c r="K321" s="610"/>
      <c r="L321" s="1459"/>
      <c r="M321" s="610"/>
      <c r="N321" s="610"/>
      <c r="O321" s="610"/>
      <c r="P321" s="1459"/>
      <c r="Q321" s="610"/>
      <c r="R321" s="610"/>
      <c r="S321" s="610"/>
      <c r="T321" s="1459"/>
      <c r="U321" s="610"/>
      <c r="V321" s="610"/>
      <c r="W321" s="610"/>
      <c r="X321" s="1459"/>
      <c r="Y321" s="610"/>
      <c r="Z321" s="610"/>
      <c r="AA321" s="610"/>
      <c r="AB321" s="610"/>
      <c r="AC321" s="610"/>
      <c r="AD321" s="610"/>
      <c r="AE321" s="1460"/>
      <c r="AF321" s="610"/>
      <c r="AG321" s="610"/>
    </row>
    <row r="322" spans="1:33">
      <c r="A322" s="642">
        <v>11</v>
      </c>
      <c r="B322" s="630"/>
      <c r="C322" s="598" t="s">
        <v>9596</v>
      </c>
      <c r="D322" s="1469"/>
      <c r="E322" s="596">
        <v>6.25E-2</v>
      </c>
      <c r="F322" s="595" t="s">
        <v>9573</v>
      </c>
      <c r="G322" s="596">
        <v>0.60277777777777775</v>
      </c>
      <c r="H322" s="1469"/>
      <c r="I322" s="597"/>
      <c r="J322" s="595"/>
      <c r="K322" s="597"/>
      <c r="L322" s="1459"/>
      <c r="M322" s="596">
        <v>6.25E-2</v>
      </c>
      <c r="N322" s="595" t="s">
        <v>9573</v>
      </c>
      <c r="O322" s="596">
        <v>0.20138888888888887</v>
      </c>
      <c r="P322" s="1459"/>
      <c r="Q322" s="596">
        <v>0.20138888888888887</v>
      </c>
      <c r="R322" s="597" t="s">
        <v>9573</v>
      </c>
      <c r="S322" s="596">
        <v>0.79861111111111116</v>
      </c>
      <c r="T322" s="1459"/>
      <c r="U322" s="608"/>
      <c r="V322" s="609"/>
      <c r="W322" s="608"/>
      <c r="X322" s="1459"/>
      <c r="Y322" s="598" t="s">
        <v>9574</v>
      </c>
      <c r="Z322" s="596">
        <v>7.3611111111111113E-2</v>
      </c>
      <c r="AA322" s="596">
        <v>0.33263888888888887</v>
      </c>
      <c r="AB322" s="596">
        <v>0.59930555555555554</v>
      </c>
      <c r="AC322" s="596">
        <v>0.8666666666666667</v>
      </c>
      <c r="AE322" s="1460"/>
      <c r="AF322" s="614" t="s">
        <v>9646</v>
      </c>
      <c r="AG322" s="607" t="s">
        <v>9599</v>
      </c>
    </row>
    <row r="323" spans="1:33">
      <c r="A323" s="592">
        <v>12</v>
      </c>
      <c r="B323" s="630"/>
      <c r="C323" s="599" t="s">
        <v>9596</v>
      </c>
      <c r="D323" s="1469"/>
      <c r="E323" s="596">
        <v>9.6527777777777768E-2</v>
      </c>
      <c r="F323" s="595" t="s">
        <v>9573</v>
      </c>
      <c r="G323" s="596">
        <v>0.63680555555555551</v>
      </c>
      <c r="H323" s="1469"/>
      <c r="I323" s="597"/>
      <c r="J323" s="595"/>
      <c r="K323" s="597"/>
      <c r="L323" s="1459"/>
      <c r="M323" s="596">
        <v>9.6527777777777768E-2</v>
      </c>
      <c r="N323" s="595" t="s">
        <v>9573</v>
      </c>
      <c r="O323" s="596">
        <v>0.20208333333333331</v>
      </c>
      <c r="P323" s="1459"/>
      <c r="Q323" s="596">
        <v>0.20208333333333331</v>
      </c>
      <c r="R323" s="597" t="s">
        <v>9573</v>
      </c>
      <c r="S323" s="596">
        <v>0.79791666666666661</v>
      </c>
      <c r="T323" s="1459"/>
      <c r="U323" s="608"/>
      <c r="V323" s="609"/>
      <c r="W323" s="608"/>
      <c r="X323" s="1459"/>
      <c r="Y323" s="598" t="s">
        <v>9585</v>
      </c>
      <c r="Z323" s="596">
        <v>0.11666666666666665</v>
      </c>
      <c r="AA323" s="596">
        <v>0.3666666666666667</v>
      </c>
      <c r="AB323" s="596">
        <v>0.6333333333333333</v>
      </c>
      <c r="AC323" s="596">
        <v>0.90069444444444446</v>
      </c>
      <c r="AE323" s="1460"/>
      <c r="AF323" s="614" t="s">
        <v>9646</v>
      </c>
      <c r="AG323" s="607" t="s">
        <v>9601</v>
      </c>
    </row>
    <row r="324" spans="1:33">
      <c r="A324" s="642">
        <v>13</v>
      </c>
      <c r="B324" s="630"/>
      <c r="C324" s="598" t="s">
        <v>9596</v>
      </c>
      <c r="D324" s="1469"/>
      <c r="E324" s="596">
        <v>0.13055555555555556</v>
      </c>
      <c r="F324" s="595" t="s">
        <v>9573</v>
      </c>
      <c r="G324" s="596">
        <v>0.67152777777777783</v>
      </c>
      <c r="H324" s="1469"/>
      <c r="I324" s="597"/>
      <c r="J324" s="595"/>
      <c r="K324" s="597"/>
      <c r="L324" s="1459"/>
      <c r="M324" s="596">
        <v>0.13055555555555556</v>
      </c>
      <c r="N324" s="595" t="s">
        <v>9573</v>
      </c>
      <c r="O324" s="596">
        <v>0.20277777777777781</v>
      </c>
      <c r="P324" s="1459"/>
      <c r="Q324" s="596">
        <v>0.20277777777777781</v>
      </c>
      <c r="R324" s="597" t="s">
        <v>9573</v>
      </c>
      <c r="S324" s="596">
        <v>0.79722222222222217</v>
      </c>
      <c r="T324" s="1459"/>
      <c r="U324" s="608"/>
      <c r="V324" s="609"/>
      <c r="W324" s="608"/>
      <c r="X324" s="1459"/>
      <c r="Y324" s="598" t="s">
        <v>9574</v>
      </c>
      <c r="Z324" s="596">
        <v>0.15069444444444444</v>
      </c>
      <c r="AA324" s="596">
        <v>0.40069444444444446</v>
      </c>
      <c r="AB324" s="596">
        <v>0.66736111111111107</v>
      </c>
      <c r="AC324" s="596">
        <v>0.93472222222222223</v>
      </c>
      <c r="AE324" s="1460"/>
      <c r="AF324" s="614" t="s">
        <v>9646</v>
      </c>
      <c r="AG324" s="607" t="s">
        <v>9599</v>
      </c>
    </row>
    <row r="325" spans="1:33">
      <c r="A325" s="642">
        <v>14</v>
      </c>
      <c r="B325" s="630"/>
      <c r="C325" s="595" t="s">
        <v>9571</v>
      </c>
      <c r="D325" s="1469"/>
      <c r="E325" s="596">
        <v>0.16458333333333333</v>
      </c>
      <c r="F325" s="595" t="s">
        <v>9573</v>
      </c>
      <c r="G325" s="596">
        <v>0.7055555555555556</v>
      </c>
      <c r="H325" s="1469"/>
      <c r="I325" s="597"/>
      <c r="J325" s="595"/>
      <c r="K325" s="597"/>
      <c r="L325" s="1459"/>
      <c r="M325" s="596">
        <v>0.16458333333333333</v>
      </c>
      <c r="N325" s="595" t="s">
        <v>9573</v>
      </c>
      <c r="O325" s="596">
        <v>0.20347222222222219</v>
      </c>
      <c r="P325" s="1459"/>
      <c r="Q325" s="596">
        <v>0.20347222222222219</v>
      </c>
      <c r="R325" s="597" t="s">
        <v>9573</v>
      </c>
      <c r="S325" s="596">
        <v>0.79652777777777783</v>
      </c>
      <c r="T325" s="1459"/>
      <c r="U325" s="608"/>
      <c r="V325" s="609"/>
      <c r="W325" s="608"/>
      <c r="X325" s="1459"/>
      <c r="Y325" s="598" t="s">
        <v>9579</v>
      </c>
      <c r="Z325" s="596">
        <v>0.18472222222222223</v>
      </c>
      <c r="AA325" s="596">
        <v>0.43472222222222223</v>
      </c>
      <c r="AB325" s="596">
        <v>0.70138888888888884</v>
      </c>
      <c r="AC325" s="596">
        <v>0.96875</v>
      </c>
      <c r="AE325" s="1460"/>
      <c r="AF325" s="595"/>
      <c r="AG325" s="602"/>
    </row>
    <row r="326" spans="1:33">
      <c r="A326" s="642">
        <v>15</v>
      </c>
      <c r="B326" s="630"/>
      <c r="C326" s="595" t="s">
        <v>9571</v>
      </c>
      <c r="D326" s="1469"/>
      <c r="E326" s="596">
        <v>0.1986111111111111</v>
      </c>
      <c r="F326" s="595" t="s">
        <v>9573</v>
      </c>
      <c r="G326" s="596">
        <v>0.73958333333333337</v>
      </c>
      <c r="H326" s="1469"/>
      <c r="I326" s="597"/>
      <c r="J326" s="595"/>
      <c r="K326" s="597"/>
      <c r="L326" s="1459"/>
      <c r="M326" s="596">
        <v>0.1986111111111111</v>
      </c>
      <c r="N326" s="595" t="s">
        <v>9573</v>
      </c>
      <c r="O326" s="596">
        <v>0.20416666666666669</v>
      </c>
      <c r="P326" s="1459"/>
      <c r="Q326" s="596">
        <v>0.20416666666666669</v>
      </c>
      <c r="R326" s="597" t="s">
        <v>9573</v>
      </c>
      <c r="S326" s="596">
        <v>0.79583333333333339</v>
      </c>
      <c r="T326" s="1459"/>
      <c r="U326" s="608"/>
      <c r="V326" s="609"/>
      <c r="W326" s="608"/>
      <c r="X326" s="1459"/>
      <c r="Y326" s="598" t="s">
        <v>9594</v>
      </c>
      <c r="Z326" s="596">
        <v>0.21875</v>
      </c>
      <c r="AA326" s="596">
        <v>0.46875</v>
      </c>
      <c r="AB326" s="596">
        <v>0.7270833333333333</v>
      </c>
      <c r="AC326" s="596">
        <v>0.98611111111111116</v>
      </c>
      <c r="AE326" s="1460"/>
      <c r="AF326" s="595"/>
      <c r="AG326" s="602"/>
    </row>
    <row r="327" spans="1:33">
      <c r="A327" s="642">
        <v>16</v>
      </c>
      <c r="B327" s="630"/>
      <c r="C327" s="595" t="s">
        <v>9571</v>
      </c>
      <c r="D327" s="1469"/>
      <c r="E327" s="596">
        <v>0.23263888888888887</v>
      </c>
      <c r="F327" s="595" t="s">
        <v>9573</v>
      </c>
      <c r="G327" s="596">
        <v>0.77361111111111114</v>
      </c>
      <c r="H327" s="1469"/>
      <c r="I327" s="597"/>
      <c r="J327" s="595"/>
      <c r="K327" s="597"/>
      <c r="L327" s="1459"/>
      <c r="M327" s="608"/>
      <c r="N327" s="609"/>
      <c r="O327" s="608"/>
      <c r="P327" s="1459"/>
      <c r="Q327" s="596">
        <v>0.20486111111111113</v>
      </c>
      <c r="R327" s="597" t="s">
        <v>9573</v>
      </c>
      <c r="S327" s="596">
        <v>0.79513888888888884</v>
      </c>
      <c r="T327" s="1459"/>
      <c r="U327" s="608"/>
      <c r="V327" s="609"/>
      <c r="W327" s="608"/>
      <c r="X327" s="1459"/>
      <c r="Y327" s="598" t="s">
        <v>9594</v>
      </c>
      <c r="Z327" s="596">
        <v>0.24444444444444446</v>
      </c>
      <c r="AA327" s="596">
        <v>0.50277777777777777</v>
      </c>
      <c r="AB327" s="596">
        <v>0.76111111111111107</v>
      </c>
      <c r="AE327" s="1460"/>
      <c r="AF327" s="595"/>
      <c r="AG327" s="602"/>
    </row>
    <row r="328" spans="1:33">
      <c r="A328" s="642">
        <v>17</v>
      </c>
      <c r="B328" s="630"/>
      <c r="C328" s="595" t="s">
        <v>9571</v>
      </c>
      <c r="D328" s="1469"/>
      <c r="E328" s="596">
        <v>0.26666666666666666</v>
      </c>
      <c r="F328" s="595" t="s">
        <v>9573</v>
      </c>
      <c r="G328" s="596">
        <v>0.80763888888888891</v>
      </c>
      <c r="H328" s="1469"/>
      <c r="I328" s="597"/>
      <c r="J328" s="595"/>
      <c r="K328" s="597"/>
      <c r="L328" s="1459"/>
      <c r="M328" s="608"/>
      <c r="N328" s="609"/>
      <c r="O328" s="608"/>
      <c r="P328" s="1459"/>
      <c r="Q328" s="596">
        <v>0.20555555555555557</v>
      </c>
      <c r="R328" s="597" t="s">
        <v>9573</v>
      </c>
      <c r="S328" s="596">
        <v>0.7944444444444444</v>
      </c>
      <c r="T328" s="1459"/>
      <c r="U328" s="596">
        <v>0.7944444444444444</v>
      </c>
      <c r="V328" s="595" t="s">
        <v>9573</v>
      </c>
      <c r="W328" s="596">
        <v>0.80763888888888891</v>
      </c>
      <c r="X328" s="1459"/>
      <c r="Y328" s="598" t="s">
        <v>9580</v>
      </c>
      <c r="AA328" s="596">
        <v>2.013888888888889E-2</v>
      </c>
      <c r="AB328" s="596">
        <v>0.27847222222222223</v>
      </c>
      <c r="AC328" s="596">
        <v>0.53680555555555554</v>
      </c>
      <c r="AD328" s="596">
        <v>0.79513888888888884</v>
      </c>
      <c r="AE328" s="1460"/>
      <c r="AF328" s="595"/>
      <c r="AG328" s="602"/>
    </row>
    <row r="329" spans="1:33">
      <c r="A329" s="642">
        <v>18</v>
      </c>
      <c r="B329" s="630"/>
      <c r="C329" s="598" t="s">
        <v>9578</v>
      </c>
      <c r="D329" s="1469"/>
      <c r="E329" s="596">
        <v>0.30069444444444443</v>
      </c>
      <c r="F329" s="595" t="s">
        <v>9573</v>
      </c>
      <c r="G329" s="596">
        <v>0.84166666666666667</v>
      </c>
      <c r="H329" s="1469"/>
      <c r="I329" s="597"/>
      <c r="J329" s="595"/>
      <c r="K329" s="597"/>
      <c r="L329" s="1459"/>
      <c r="M329" s="608"/>
      <c r="N329" s="609"/>
      <c r="O329" s="608"/>
      <c r="P329" s="1459"/>
      <c r="Q329" s="596">
        <v>0.20625000000000002</v>
      </c>
      <c r="R329" s="597" t="s">
        <v>9573</v>
      </c>
      <c r="S329" s="596">
        <v>0.79375000000000007</v>
      </c>
      <c r="T329" s="1459"/>
      <c r="U329" s="604">
        <v>0.79375000000000007</v>
      </c>
      <c r="V329" s="603" t="s">
        <v>9573</v>
      </c>
      <c r="W329" s="604">
        <v>0.84166666666666667</v>
      </c>
      <c r="X329" s="1459"/>
      <c r="Y329" s="598" t="s">
        <v>9638</v>
      </c>
      <c r="AA329" s="596">
        <v>5.4166666666666669E-2</v>
      </c>
      <c r="AB329" s="596">
        <v>0.3125</v>
      </c>
      <c r="AC329" s="596">
        <v>0.5708333333333333</v>
      </c>
      <c r="AD329" s="596">
        <v>0.82916666666666661</v>
      </c>
      <c r="AE329" s="1460"/>
      <c r="AF329" s="595"/>
      <c r="AG329" s="602"/>
    </row>
    <row r="330" spans="1:33">
      <c r="A330" s="642">
        <v>19</v>
      </c>
      <c r="B330" s="630"/>
      <c r="C330" s="598" t="s">
        <v>9578</v>
      </c>
      <c r="D330" s="1469"/>
      <c r="E330" s="596">
        <v>0.3347222222222222</v>
      </c>
      <c r="F330" s="595" t="s">
        <v>9573</v>
      </c>
      <c r="G330" s="596">
        <v>0.87569444444444444</v>
      </c>
      <c r="H330" s="1469"/>
      <c r="I330" s="597"/>
      <c r="J330" s="595"/>
      <c r="K330" s="597"/>
      <c r="L330" s="1459"/>
      <c r="M330" s="608"/>
      <c r="N330" s="609"/>
      <c r="O330" s="608"/>
      <c r="P330" s="1459"/>
      <c r="Q330" s="596">
        <v>0.20694444444444446</v>
      </c>
      <c r="R330" s="597" t="s">
        <v>9573</v>
      </c>
      <c r="S330" s="596">
        <v>0.79305555555555562</v>
      </c>
      <c r="T330" s="1459"/>
      <c r="U330" s="604">
        <v>0.79305555555555562</v>
      </c>
      <c r="V330" s="603" t="s">
        <v>9573</v>
      </c>
      <c r="W330" s="604">
        <v>0.87569444444444444</v>
      </c>
      <c r="X330" s="1459"/>
      <c r="Y330" s="598" t="s">
        <v>9647</v>
      </c>
      <c r="AA330" s="596">
        <v>8.819444444444445E-2</v>
      </c>
      <c r="AB330" s="596">
        <v>0.34652777777777777</v>
      </c>
      <c r="AC330" s="596">
        <v>0.60486111111111118</v>
      </c>
      <c r="AD330" s="596">
        <v>0.86319444444444438</v>
      </c>
      <c r="AE330" s="1460"/>
      <c r="AF330" s="595"/>
      <c r="AG330" s="602"/>
    </row>
    <row r="331" spans="1:33">
      <c r="A331" s="642">
        <v>20</v>
      </c>
      <c r="B331" s="630"/>
      <c r="C331" s="598" t="s">
        <v>9578</v>
      </c>
      <c r="D331" s="1469"/>
      <c r="E331" s="596">
        <v>0.36874999999999997</v>
      </c>
      <c r="F331" s="595" t="s">
        <v>9573</v>
      </c>
      <c r="G331" s="596">
        <v>0.90972222222222221</v>
      </c>
      <c r="H331" s="1469"/>
      <c r="I331" s="597"/>
      <c r="J331" s="595"/>
      <c r="K331" s="597"/>
      <c r="L331" s="1459"/>
      <c r="M331" s="608"/>
      <c r="N331" s="609"/>
      <c r="O331" s="608"/>
      <c r="P331" s="1459"/>
      <c r="Q331" s="596">
        <v>0.2076388888888889</v>
      </c>
      <c r="R331" s="597" t="s">
        <v>9573</v>
      </c>
      <c r="S331" s="596">
        <v>0.79236111111111107</v>
      </c>
      <c r="T331" s="1459"/>
      <c r="U331" s="604">
        <v>0.79236111111111107</v>
      </c>
      <c r="V331" s="603" t="s">
        <v>9573</v>
      </c>
      <c r="W331" s="604">
        <v>0.90972222222222221</v>
      </c>
      <c r="X331" s="1459"/>
      <c r="Y331" s="598" t="s">
        <v>9638</v>
      </c>
      <c r="AA331" s="596">
        <v>0.12222222222222223</v>
      </c>
      <c r="AB331" s="596">
        <v>0.38055555555555554</v>
      </c>
      <c r="AC331" s="596">
        <v>0.63888888888888895</v>
      </c>
      <c r="AD331" s="596">
        <v>0.89722222222222225</v>
      </c>
      <c r="AE331" s="1460"/>
      <c r="AF331" s="595"/>
      <c r="AG331" s="602"/>
    </row>
    <row r="332" spans="1:33" ht="3.75" customHeight="1">
      <c r="A332" s="610"/>
      <c r="B332" s="630"/>
      <c r="C332" s="610"/>
      <c r="D332" s="1469"/>
      <c r="E332" s="610"/>
      <c r="F332" s="610"/>
      <c r="G332" s="610"/>
      <c r="H332" s="1469"/>
      <c r="I332" s="610"/>
      <c r="J332" s="610"/>
      <c r="K332" s="610"/>
      <c r="L332" s="1459"/>
      <c r="M332" s="610"/>
      <c r="N332" s="610"/>
      <c r="O332" s="610"/>
      <c r="P332" s="1459"/>
      <c r="Q332" s="610"/>
      <c r="R332" s="610"/>
      <c r="S332" s="610"/>
      <c r="T332" s="1459"/>
      <c r="U332" s="610"/>
      <c r="V332" s="610"/>
      <c r="W332" s="610"/>
      <c r="X332" s="1459"/>
      <c r="Y332" s="610"/>
      <c r="Z332" s="610"/>
      <c r="AA332" s="610"/>
      <c r="AB332" s="610"/>
      <c r="AC332" s="610"/>
      <c r="AD332" s="610"/>
      <c r="AE332" s="1460"/>
      <c r="AF332" s="610"/>
      <c r="AG332" s="610"/>
    </row>
    <row r="333" spans="1:33">
      <c r="A333" s="642">
        <v>21</v>
      </c>
      <c r="B333" s="630"/>
      <c r="C333" s="598" t="s">
        <v>9581</v>
      </c>
      <c r="D333" s="1469"/>
      <c r="E333" s="596">
        <v>0.40277777777777773</v>
      </c>
      <c r="F333" s="595" t="s">
        <v>9573</v>
      </c>
      <c r="G333" s="596">
        <v>0.94374999999999998</v>
      </c>
      <c r="H333" s="1469"/>
      <c r="I333" s="597"/>
      <c r="J333" s="595"/>
      <c r="K333" s="597"/>
      <c r="L333" s="1459"/>
      <c r="M333" s="608"/>
      <c r="N333" s="609"/>
      <c r="O333" s="608"/>
      <c r="P333" s="1459"/>
      <c r="Q333" s="596">
        <v>0.20833333333333334</v>
      </c>
      <c r="R333" s="597" t="s">
        <v>9573</v>
      </c>
      <c r="S333" s="596">
        <v>0.79166666666666663</v>
      </c>
      <c r="T333" s="1459"/>
      <c r="U333" s="606">
        <v>0.79166666666666663</v>
      </c>
      <c r="V333" s="605" t="s">
        <v>9573</v>
      </c>
      <c r="W333" s="606">
        <v>0.94374999999999998</v>
      </c>
      <c r="X333" s="1459"/>
      <c r="Y333" s="598" t="s">
        <v>9580</v>
      </c>
      <c r="AA333" s="596">
        <v>0.15625</v>
      </c>
      <c r="AB333" s="596">
        <v>0.4145833333333333</v>
      </c>
      <c r="AC333" s="596">
        <v>0.67291666666666661</v>
      </c>
      <c r="AD333" s="596">
        <v>0.93125000000000002</v>
      </c>
      <c r="AE333" s="1460"/>
      <c r="AF333" s="595"/>
      <c r="AG333" s="602"/>
    </row>
    <row r="334" spans="1:33">
      <c r="A334" s="642">
        <v>22</v>
      </c>
      <c r="B334" s="630"/>
      <c r="C334" s="598" t="s">
        <v>9581</v>
      </c>
      <c r="D334" s="1469"/>
      <c r="E334" s="596">
        <v>0.4375</v>
      </c>
      <c r="F334" s="595" t="s">
        <v>9573</v>
      </c>
      <c r="G334" s="596">
        <v>0.97777777777777775</v>
      </c>
      <c r="H334" s="1469"/>
      <c r="I334" s="597"/>
      <c r="J334" s="595"/>
      <c r="K334" s="597"/>
      <c r="L334" s="1459"/>
      <c r="M334" s="608"/>
      <c r="N334" s="609"/>
      <c r="O334" s="608"/>
      <c r="P334" s="1459"/>
      <c r="Q334" s="596">
        <v>0.20902777777777778</v>
      </c>
      <c r="R334" s="597" t="s">
        <v>9573</v>
      </c>
      <c r="S334" s="596">
        <v>0.7909722222222223</v>
      </c>
      <c r="T334" s="1459"/>
      <c r="U334" s="606">
        <v>0.7909722222222223</v>
      </c>
      <c r="V334" s="605" t="s">
        <v>9573</v>
      </c>
      <c r="W334" s="606">
        <v>0.97777777777777775</v>
      </c>
      <c r="X334" s="1459"/>
      <c r="Y334" s="598" t="s">
        <v>9594</v>
      </c>
      <c r="AA334" s="596">
        <v>0.19027777777777777</v>
      </c>
      <c r="AB334" s="596">
        <v>0.44861111111111113</v>
      </c>
      <c r="AC334" s="596">
        <v>0.70763888888888893</v>
      </c>
      <c r="AD334" s="596">
        <v>0.96597222222222223</v>
      </c>
      <c r="AE334" s="1460"/>
      <c r="AF334" s="595"/>
      <c r="AG334" s="602"/>
    </row>
    <row r="335" spans="1:33">
      <c r="A335" s="642">
        <v>23</v>
      </c>
      <c r="B335" s="630"/>
      <c r="C335" s="598" t="s">
        <v>9581</v>
      </c>
      <c r="D335" s="1469"/>
      <c r="E335" s="596">
        <v>0.47152777777777777</v>
      </c>
      <c r="F335" s="595" t="s">
        <v>9573</v>
      </c>
      <c r="G335" s="594" t="s">
        <v>9572</v>
      </c>
      <c r="H335" s="1469"/>
      <c r="I335" s="597"/>
      <c r="J335" s="595"/>
      <c r="K335" s="597"/>
      <c r="L335" s="1459"/>
      <c r="M335" s="608"/>
      <c r="N335" s="609"/>
      <c r="O335" s="608"/>
      <c r="P335" s="1459"/>
      <c r="Q335" s="596">
        <v>0.20972222222222223</v>
      </c>
      <c r="R335" s="597" t="s">
        <v>9573</v>
      </c>
      <c r="S335" s="596">
        <v>0.79027777777777775</v>
      </c>
      <c r="T335" s="1459"/>
      <c r="U335" s="606">
        <v>0.79027777777777775</v>
      </c>
      <c r="V335" s="605" t="s">
        <v>9573</v>
      </c>
      <c r="W335" s="594" t="s">
        <v>9572</v>
      </c>
      <c r="X335" s="1459"/>
      <c r="Y335" s="598" t="s">
        <v>9594</v>
      </c>
      <c r="AA335" s="596">
        <v>0.22430555555555556</v>
      </c>
      <c r="AB335" s="596">
        <v>0.4826388888888889</v>
      </c>
      <c r="AC335" s="596">
        <v>0.7416666666666667</v>
      </c>
      <c r="AE335" s="1460"/>
      <c r="AF335" s="595"/>
      <c r="AG335" s="627"/>
    </row>
    <row r="336" spans="1:33">
      <c r="A336" s="642">
        <v>24</v>
      </c>
      <c r="B336" s="630"/>
      <c r="C336" s="598" t="s">
        <v>9581</v>
      </c>
      <c r="D336" s="1469"/>
      <c r="E336" s="594" t="s">
        <v>9572</v>
      </c>
      <c r="F336" s="595" t="s">
        <v>9573</v>
      </c>
      <c r="G336" s="596">
        <v>1.1805555555555555E-2</v>
      </c>
      <c r="H336" s="1469"/>
      <c r="I336" s="596">
        <v>0.50555555555555554</v>
      </c>
      <c r="J336" s="595" t="s">
        <v>9573</v>
      </c>
      <c r="K336" s="594" t="s">
        <v>9572</v>
      </c>
      <c r="L336" s="1459"/>
      <c r="M336" s="594" t="s">
        <v>9572</v>
      </c>
      <c r="N336" s="605" t="s">
        <v>9573</v>
      </c>
      <c r="O336" s="606">
        <v>1.1805555555555555E-2</v>
      </c>
      <c r="P336" s="1459"/>
      <c r="Q336" s="596">
        <v>0.21041666666666667</v>
      </c>
      <c r="R336" s="597" t="s">
        <v>9573</v>
      </c>
      <c r="S336" s="596">
        <v>0.7895833333333333</v>
      </c>
      <c r="T336" s="1459"/>
      <c r="U336" s="606">
        <v>0.7895833333333333</v>
      </c>
      <c r="V336" s="605" t="s">
        <v>9573</v>
      </c>
      <c r="W336" s="594" t="s">
        <v>9572</v>
      </c>
      <c r="X336" s="1459"/>
      <c r="Y336" s="598" t="s">
        <v>9579</v>
      </c>
      <c r="Z336" s="596">
        <v>0</v>
      </c>
      <c r="AA336" s="596">
        <v>0.25833333333333336</v>
      </c>
      <c r="AB336" s="596">
        <v>0.51666666666666672</v>
      </c>
      <c r="AC336" s="596">
        <v>0.77569444444444446</v>
      </c>
      <c r="AE336" s="1460"/>
      <c r="AF336" s="593" t="s">
        <v>9583</v>
      </c>
      <c r="AG336" s="607" t="s">
        <v>9584</v>
      </c>
    </row>
    <row r="337" spans="1:33">
      <c r="A337" s="592">
        <v>25</v>
      </c>
      <c r="B337" s="630"/>
      <c r="C337" s="599" t="s">
        <v>9587</v>
      </c>
      <c r="D337" s="1469"/>
      <c r="E337" s="594" t="s">
        <v>9572</v>
      </c>
      <c r="F337" s="595" t="s">
        <v>9573</v>
      </c>
      <c r="G337" s="596">
        <v>4.6527777777777779E-2</v>
      </c>
      <c r="H337" s="1469"/>
      <c r="I337" s="596">
        <v>0.5395833333333333</v>
      </c>
      <c r="J337" s="595" t="s">
        <v>9573</v>
      </c>
      <c r="K337" s="594" t="s">
        <v>9572</v>
      </c>
      <c r="L337" s="1459"/>
      <c r="M337" s="613"/>
      <c r="N337" s="612"/>
      <c r="O337" s="611"/>
      <c r="P337" s="1459"/>
      <c r="Q337" s="596">
        <v>0.21111111111111111</v>
      </c>
      <c r="R337" s="597" t="s">
        <v>9573</v>
      </c>
      <c r="S337" s="596">
        <v>0.78888888888888886</v>
      </c>
      <c r="T337" s="1459"/>
      <c r="U337" s="611"/>
      <c r="V337" s="612"/>
      <c r="W337" s="613"/>
      <c r="X337" s="1459"/>
      <c r="Y337" s="598" t="s">
        <v>9577</v>
      </c>
      <c r="Z337" s="596">
        <v>3.4027777777777775E-2</v>
      </c>
      <c r="AA337" s="596">
        <v>0.29305555555555557</v>
      </c>
      <c r="AB337" s="596">
        <v>0.55138888888888882</v>
      </c>
      <c r="AC337" s="596">
        <v>0.80972222222222223</v>
      </c>
      <c r="AE337" s="1460"/>
      <c r="AF337" s="655" t="s">
        <v>9648</v>
      </c>
      <c r="AG337" s="656" t="s">
        <v>9649</v>
      </c>
    </row>
    <row r="338" spans="1:33">
      <c r="A338" s="592">
        <v>26</v>
      </c>
      <c r="B338" s="630"/>
      <c r="C338" s="599" t="s">
        <v>9587</v>
      </c>
      <c r="D338" s="1469"/>
      <c r="E338" s="594" t="s">
        <v>9572</v>
      </c>
      <c r="F338" s="595" t="s">
        <v>9573</v>
      </c>
      <c r="G338" s="596">
        <v>8.0555555555555561E-2</v>
      </c>
      <c r="H338" s="1469"/>
      <c r="I338" s="596">
        <v>0.57361111111111118</v>
      </c>
      <c r="J338" s="595" t="s">
        <v>9573</v>
      </c>
      <c r="K338" s="594" t="s">
        <v>9572</v>
      </c>
      <c r="L338" s="1459"/>
      <c r="M338" s="613"/>
      <c r="N338" s="612"/>
      <c r="O338" s="611"/>
      <c r="P338" s="1459"/>
      <c r="Q338" s="596">
        <v>0.21180555555555555</v>
      </c>
      <c r="R338" s="597" t="s">
        <v>9573</v>
      </c>
      <c r="S338" s="596">
        <v>0.78819444444444453</v>
      </c>
      <c r="T338" s="1459"/>
      <c r="U338" s="611"/>
      <c r="V338" s="612"/>
      <c r="W338" s="613"/>
      <c r="X338" s="1459"/>
      <c r="Y338" s="598" t="s">
        <v>9574</v>
      </c>
      <c r="Z338" s="596">
        <v>6.805555555555555E-2</v>
      </c>
      <c r="AA338" s="596">
        <v>0.32708333333333334</v>
      </c>
      <c r="AB338" s="596">
        <v>0.5854166666666667</v>
      </c>
      <c r="AC338" s="596">
        <v>0.84375</v>
      </c>
      <c r="AE338" s="1460"/>
      <c r="AF338" s="655" t="s">
        <v>9648</v>
      </c>
      <c r="AG338" s="656" t="s">
        <v>9649</v>
      </c>
    </row>
    <row r="339" spans="1:33">
      <c r="A339" s="592">
        <v>27</v>
      </c>
      <c r="B339" s="630"/>
      <c r="C339" s="599" t="s">
        <v>9587</v>
      </c>
      <c r="D339" s="1469"/>
      <c r="E339" s="594" t="s">
        <v>9572</v>
      </c>
      <c r="F339" s="595" t="s">
        <v>9573</v>
      </c>
      <c r="G339" s="596">
        <v>0.11458333333333333</v>
      </c>
      <c r="H339" s="1469"/>
      <c r="I339" s="596">
        <v>0.60763888888888895</v>
      </c>
      <c r="J339" s="595" t="s">
        <v>9573</v>
      </c>
      <c r="K339" s="594" t="s">
        <v>9572</v>
      </c>
      <c r="L339" s="1459"/>
      <c r="M339" s="613"/>
      <c r="N339" s="612"/>
      <c r="O339" s="611"/>
      <c r="P339" s="1459"/>
      <c r="Q339" s="596">
        <v>0.21249999999999999</v>
      </c>
      <c r="R339" s="597" t="s">
        <v>9573</v>
      </c>
      <c r="S339" s="596">
        <v>0.78749999999999998</v>
      </c>
      <c r="T339" s="1459"/>
      <c r="U339" s="611"/>
      <c r="V339" s="612"/>
      <c r="W339" s="613"/>
      <c r="X339" s="1459"/>
      <c r="Y339" s="598" t="s">
        <v>9577</v>
      </c>
      <c r="Z339" s="596">
        <v>0.10208333333333335</v>
      </c>
      <c r="AA339" s="596">
        <v>0.3611111111111111</v>
      </c>
      <c r="AB339" s="596">
        <v>0.61944444444444446</v>
      </c>
      <c r="AC339" s="596">
        <v>0.87777777777777777</v>
      </c>
      <c r="AE339" s="1460"/>
      <c r="AF339" s="655" t="s">
        <v>9648</v>
      </c>
      <c r="AG339" s="656" t="s">
        <v>9649</v>
      </c>
    </row>
    <row r="340" spans="1:33">
      <c r="A340" s="642">
        <v>28</v>
      </c>
      <c r="B340" s="630"/>
      <c r="C340" s="598" t="s">
        <v>9592</v>
      </c>
      <c r="D340" s="1469"/>
      <c r="E340" s="594" t="s">
        <v>9572</v>
      </c>
      <c r="F340" s="595" t="s">
        <v>9573</v>
      </c>
      <c r="G340" s="596">
        <v>0.14861111111111111</v>
      </c>
      <c r="H340" s="1469"/>
      <c r="I340" s="596">
        <v>0.64166666666666672</v>
      </c>
      <c r="J340" s="595" t="s">
        <v>9573</v>
      </c>
      <c r="K340" s="594" t="s">
        <v>9572</v>
      </c>
      <c r="L340" s="1459"/>
      <c r="M340" s="594" t="s">
        <v>9572</v>
      </c>
      <c r="N340" s="605" t="s">
        <v>9573</v>
      </c>
      <c r="O340" s="606">
        <v>0.14861111111111111</v>
      </c>
      <c r="P340" s="1459"/>
      <c r="Q340" s="596">
        <v>0.21319444444444444</v>
      </c>
      <c r="R340" s="597" t="s">
        <v>9573</v>
      </c>
      <c r="S340" s="596">
        <v>0.78680555555555554</v>
      </c>
      <c r="T340" s="1459"/>
      <c r="U340" s="606">
        <v>0.78680555555555554</v>
      </c>
      <c r="V340" s="605" t="s">
        <v>9573</v>
      </c>
      <c r="W340" s="594" t="s">
        <v>9572</v>
      </c>
      <c r="X340" s="1459"/>
      <c r="Y340" s="598" t="s">
        <v>9579</v>
      </c>
      <c r="Z340" s="596">
        <v>0.1361111111111111</v>
      </c>
      <c r="AA340" s="596">
        <v>0.39513888888888887</v>
      </c>
      <c r="AB340" s="596">
        <v>0.65347222222222223</v>
      </c>
      <c r="AC340" s="596">
        <v>0.91180555555555554</v>
      </c>
      <c r="AE340" s="1460"/>
      <c r="AF340" s="595"/>
      <c r="AG340" s="602"/>
    </row>
    <row r="341" spans="1:33">
      <c r="A341" s="642">
        <v>29</v>
      </c>
      <c r="B341" s="630"/>
      <c r="C341" s="598" t="s">
        <v>9592</v>
      </c>
      <c r="D341" s="1469"/>
      <c r="E341" s="594" t="s">
        <v>9572</v>
      </c>
      <c r="F341" s="595" t="s">
        <v>9573</v>
      </c>
      <c r="G341" s="596">
        <v>0.18263888888888891</v>
      </c>
      <c r="H341" s="1469"/>
      <c r="I341" s="596">
        <v>0.67569444444444438</v>
      </c>
      <c r="J341" s="595" t="s">
        <v>9573</v>
      </c>
      <c r="K341" s="594" t="s">
        <v>9572</v>
      </c>
      <c r="L341" s="1459"/>
      <c r="M341" s="594" t="s">
        <v>9572</v>
      </c>
      <c r="N341" s="605" t="s">
        <v>9573</v>
      </c>
      <c r="O341" s="606">
        <v>0.18263888888888891</v>
      </c>
      <c r="P341" s="1459"/>
      <c r="Q341" s="596">
        <v>0.21388888888888891</v>
      </c>
      <c r="R341" s="597" t="s">
        <v>9573</v>
      </c>
      <c r="S341" s="596">
        <v>0.78611111111111109</v>
      </c>
      <c r="T341" s="1459"/>
      <c r="U341" s="606">
        <v>0.78611111111111109</v>
      </c>
      <c r="V341" s="605" t="s">
        <v>9573</v>
      </c>
      <c r="W341" s="594" t="s">
        <v>9572</v>
      </c>
      <c r="X341" s="1459"/>
      <c r="Y341" s="598" t="s">
        <v>9594</v>
      </c>
      <c r="Z341" s="596">
        <v>0.17013888888888887</v>
      </c>
      <c r="AA341" s="596">
        <v>0.4291666666666667</v>
      </c>
      <c r="AB341" s="596">
        <v>0.6875</v>
      </c>
      <c r="AC341" s="596">
        <v>0.9458333333333333</v>
      </c>
      <c r="AE341" s="1460"/>
      <c r="AF341" s="657"/>
      <c r="AG341" s="658"/>
    </row>
    <row r="342" spans="1:33">
      <c r="A342" s="642">
        <v>30</v>
      </c>
      <c r="B342" s="630"/>
      <c r="C342" s="598" t="s">
        <v>9592</v>
      </c>
      <c r="D342" s="1469"/>
      <c r="E342" s="594" t="s">
        <v>9572</v>
      </c>
      <c r="F342" s="595" t="s">
        <v>9573</v>
      </c>
      <c r="G342" s="596">
        <v>0.21666666666666667</v>
      </c>
      <c r="H342" s="1469"/>
      <c r="I342" s="596">
        <v>0.70972222222222225</v>
      </c>
      <c r="J342" s="595" t="s">
        <v>9573</v>
      </c>
      <c r="K342" s="594" t="s">
        <v>9572</v>
      </c>
      <c r="L342" s="1459"/>
      <c r="M342" s="594" t="s">
        <v>9572</v>
      </c>
      <c r="N342" s="605" t="s">
        <v>9573</v>
      </c>
      <c r="O342" s="606">
        <v>0.21458333333333335</v>
      </c>
      <c r="P342" s="1459"/>
      <c r="Q342" s="596">
        <v>0.21458333333333335</v>
      </c>
      <c r="R342" s="597" t="s">
        <v>9573</v>
      </c>
      <c r="S342" s="596">
        <v>0.78541666666666676</v>
      </c>
      <c r="T342" s="1459"/>
      <c r="U342" s="606">
        <v>0.78541666666666676</v>
      </c>
      <c r="V342" s="605" t="s">
        <v>9573</v>
      </c>
      <c r="W342" s="594" t="s">
        <v>9572</v>
      </c>
      <c r="X342" s="1459"/>
      <c r="Y342" s="598" t="s">
        <v>9594</v>
      </c>
      <c r="Z342" s="596">
        <v>0.20416666666666669</v>
      </c>
      <c r="AA342" s="596">
        <v>0.46319444444444446</v>
      </c>
      <c r="AB342" s="596">
        <v>0.72152777777777777</v>
      </c>
      <c r="AC342" s="596">
        <v>0.97986111111111107</v>
      </c>
      <c r="AE342" s="1460"/>
      <c r="AF342" s="657"/>
      <c r="AG342" s="658"/>
    </row>
    <row r="343" spans="1:33" ht="3.75" customHeight="1">
      <c r="A343" s="615"/>
      <c r="B343" s="630"/>
      <c r="C343" s="615"/>
      <c r="D343" s="1469"/>
      <c r="E343" s="615"/>
      <c r="F343" s="615"/>
      <c r="G343" s="615"/>
      <c r="H343" s="1469"/>
      <c r="I343" s="615"/>
      <c r="J343" s="615"/>
      <c r="K343" s="615"/>
      <c r="L343" s="1459"/>
      <c r="M343" s="615"/>
      <c r="N343" s="615"/>
      <c r="O343" s="615"/>
      <c r="P343" s="1459"/>
      <c r="Q343" s="615"/>
      <c r="R343" s="615"/>
      <c r="S343" s="615"/>
      <c r="T343" s="1459"/>
      <c r="U343" s="615"/>
      <c r="V343" s="615"/>
      <c r="W343" s="615"/>
      <c r="X343" s="1459"/>
      <c r="Y343" s="615"/>
      <c r="Z343" s="615"/>
      <c r="AA343" s="615"/>
      <c r="AB343" s="615"/>
      <c r="AC343" s="615"/>
      <c r="AD343" s="615"/>
      <c r="AE343" s="1460"/>
      <c r="AF343" s="615"/>
      <c r="AG343" s="615"/>
    </row>
    <row r="344" spans="1:33">
      <c r="A344" s="1471"/>
      <c r="B344" s="630"/>
      <c r="C344" s="599" t="s">
        <v>9592</v>
      </c>
      <c r="D344" s="1469"/>
      <c r="E344" s="594" t="s">
        <v>9572</v>
      </c>
      <c r="F344" s="595" t="s">
        <v>9573</v>
      </c>
      <c r="G344" s="596">
        <v>0.25069444444444444</v>
      </c>
      <c r="H344" s="1469"/>
      <c r="I344" s="596">
        <v>0.74375000000000002</v>
      </c>
      <c r="J344" s="595" t="s">
        <v>9573</v>
      </c>
      <c r="K344" s="594" t="s">
        <v>9572</v>
      </c>
      <c r="L344" s="1459"/>
      <c r="M344" s="594" t="s">
        <v>9572</v>
      </c>
      <c r="N344" s="605" t="s">
        <v>9573</v>
      </c>
      <c r="O344" s="606">
        <v>0.21527777777777779</v>
      </c>
      <c r="P344" s="1459"/>
      <c r="Q344" s="596">
        <v>0.21527777777777779</v>
      </c>
      <c r="R344" s="597" t="s">
        <v>9573</v>
      </c>
      <c r="S344" s="596">
        <v>0.78472222222222221</v>
      </c>
      <c r="T344" s="1459"/>
      <c r="U344" s="606">
        <v>0.78472222222222221</v>
      </c>
      <c r="V344" s="605" t="s">
        <v>9573</v>
      </c>
      <c r="W344" s="594" t="s">
        <v>9572</v>
      </c>
      <c r="X344" s="1459"/>
      <c r="Y344" s="598" t="s">
        <v>9638</v>
      </c>
      <c r="Z344" s="596">
        <v>0.23819444444444446</v>
      </c>
      <c r="AA344" s="596">
        <v>0.49722222222222223</v>
      </c>
      <c r="AB344" s="596">
        <v>0.75555555555555554</v>
      </c>
      <c r="AE344" s="1460"/>
      <c r="AF344" s="659" t="s">
        <v>1827</v>
      </c>
      <c r="AG344" s="607" t="s">
        <v>9650</v>
      </c>
    </row>
    <row r="345" spans="1:33">
      <c r="A345" s="1471"/>
      <c r="B345" s="630"/>
      <c r="C345" s="599" t="s">
        <v>9592</v>
      </c>
      <c r="D345" s="1469"/>
      <c r="E345" s="594" t="s">
        <v>9572</v>
      </c>
      <c r="F345" s="595" t="s">
        <v>9573</v>
      </c>
      <c r="G345" s="596">
        <v>0.28472222222222221</v>
      </c>
      <c r="H345" s="1469"/>
      <c r="I345" s="596">
        <v>0.77777777777777779</v>
      </c>
      <c r="J345" s="595" t="s">
        <v>9573</v>
      </c>
      <c r="K345" s="594" t="s">
        <v>9572</v>
      </c>
      <c r="L345" s="1459"/>
      <c r="M345" s="594" t="s">
        <v>9572</v>
      </c>
      <c r="N345" s="605" t="s">
        <v>9573</v>
      </c>
      <c r="O345" s="606">
        <v>0.21527777777777779</v>
      </c>
      <c r="P345" s="1459"/>
      <c r="Q345" s="596">
        <v>0.21527777777777779</v>
      </c>
      <c r="R345" s="597" t="s">
        <v>9573</v>
      </c>
      <c r="S345" s="596">
        <v>0.78472222222222221</v>
      </c>
      <c r="T345" s="1459"/>
      <c r="U345" s="606">
        <v>0.78472222222222221</v>
      </c>
      <c r="V345" s="605" t="s">
        <v>9573</v>
      </c>
      <c r="W345" s="594" t="s">
        <v>9572</v>
      </c>
      <c r="X345" s="1459"/>
      <c r="Y345" s="598" t="s">
        <v>9638</v>
      </c>
      <c r="AA345" s="596">
        <v>1.3888888888888888E-2</v>
      </c>
      <c r="AB345" s="596">
        <v>0.26527777777777778</v>
      </c>
      <c r="AC345" s="596">
        <v>0.53125</v>
      </c>
      <c r="AD345" s="596">
        <v>0.76527777777777783</v>
      </c>
      <c r="AE345" s="1460"/>
      <c r="AF345" s="659" t="s">
        <v>9651</v>
      </c>
      <c r="AG345" s="600" t="s">
        <v>9652</v>
      </c>
    </row>
    <row r="346" spans="1:33" ht="3.75" customHeight="1">
      <c r="A346" s="616"/>
      <c r="B346" s="630"/>
      <c r="C346" s="616"/>
      <c r="D346" s="1469"/>
      <c r="E346" s="616"/>
      <c r="F346" s="616"/>
      <c r="G346" s="616"/>
      <c r="H346" s="1469"/>
      <c r="I346" s="616"/>
      <c r="J346" s="616"/>
      <c r="K346" s="616"/>
      <c r="L346" s="1459"/>
      <c r="M346" s="616"/>
      <c r="N346" s="616"/>
      <c r="O346" s="616"/>
      <c r="P346" s="1459"/>
      <c r="Q346" s="616"/>
      <c r="R346" s="616"/>
      <c r="S346" s="616"/>
      <c r="T346" s="1459"/>
      <c r="U346" s="616"/>
      <c r="V346" s="616"/>
      <c r="W346" s="616"/>
      <c r="X346" s="1459"/>
      <c r="Y346" s="616"/>
      <c r="Z346" s="616"/>
      <c r="AA346" s="616"/>
      <c r="AB346" s="616"/>
      <c r="AC346" s="616"/>
      <c r="AD346" s="616"/>
      <c r="AE346" s="1460"/>
      <c r="AF346" s="616"/>
      <c r="AG346" s="616"/>
    </row>
    <row r="347" spans="1:33">
      <c r="A347" s="598"/>
      <c r="B347" s="598"/>
    </row>
    <row r="348" spans="1:33">
      <c r="A348" s="598"/>
      <c r="B348" s="598"/>
    </row>
    <row r="349" spans="1:33">
      <c r="A349" s="598"/>
      <c r="B349" s="598"/>
    </row>
    <row r="350" spans="1:33">
      <c r="A350" s="598"/>
      <c r="B350" s="598"/>
    </row>
    <row r="351" spans="1:33">
      <c r="A351" s="598"/>
      <c r="B351" s="598"/>
    </row>
    <row r="352" spans="1:33">
      <c r="A352" s="598"/>
      <c r="B352" s="598"/>
    </row>
    <row r="353" spans="1:33">
      <c r="A353" s="598"/>
      <c r="B353" s="598"/>
    </row>
    <row r="354" spans="1:33">
      <c r="A354" s="598"/>
      <c r="B354" s="598"/>
    </row>
    <row r="355" spans="1:33">
      <c r="A355" s="598"/>
      <c r="B355" s="598"/>
    </row>
    <row r="356" spans="1:33">
      <c r="A356" s="598"/>
      <c r="B356" s="598"/>
    </row>
    <row r="357" spans="1:33">
      <c r="A357" s="598"/>
      <c r="B357" s="598"/>
    </row>
    <row r="358" spans="1:33" s="580" customFormat="1" ht="23.25">
      <c r="A358" s="1456" t="s">
        <v>9653</v>
      </c>
      <c r="B358" s="1456"/>
      <c r="C358" s="1456"/>
      <c r="D358" s="1456"/>
      <c r="E358" s="1456"/>
      <c r="F358" s="1456"/>
      <c r="G358" s="1456"/>
      <c r="H358" s="1456"/>
      <c r="I358" s="1456"/>
      <c r="J358" s="1456"/>
      <c r="K358" s="1456"/>
      <c r="L358" s="1456"/>
      <c r="M358" s="1456"/>
      <c r="N358" s="1456"/>
      <c r="O358" s="1456"/>
      <c r="P358" s="1456"/>
      <c r="Q358" s="1456"/>
      <c r="R358" s="1456"/>
      <c r="S358" s="1456"/>
      <c r="T358" s="1456"/>
      <c r="U358" s="1456"/>
      <c r="V358" s="1456"/>
      <c r="W358" s="1456"/>
      <c r="X358" s="1456"/>
      <c r="Y358" s="1456"/>
      <c r="Z358" s="1456"/>
      <c r="AA358" s="1456"/>
      <c r="AB358" s="1456"/>
      <c r="AC358" s="1456"/>
      <c r="AD358" s="1456"/>
      <c r="AE358" s="1456"/>
      <c r="AF358" s="1456"/>
      <c r="AG358" s="1456"/>
    </row>
    <row r="359" spans="1:33" s="581" customFormat="1" ht="12.75">
      <c r="A359" s="1457" t="s">
        <v>9556</v>
      </c>
      <c r="B359" s="1458" t="s">
        <v>9557</v>
      </c>
      <c r="C359" s="1458"/>
      <c r="D359" s="1458"/>
      <c r="E359" s="1458"/>
      <c r="F359" s="1458"/>
      <c r="G359" s="1458"/>
      <c r="H359" s="1458"/>
      <c r="I359" s="1458"/>
      <c r="J359" s="1458"/>
      <c r="K359" s="1458"/>
      <c r="L359" s="1459"/>
      <c r="M359" s="1459" t="s">
        <v>9558</v>
      </c>
      <c r="N359" s="1459"/>
      <c r="O359" s="1459"/>
      <c r="P359" s="1459"/>
      <c r="Q359" s="1459"/>
      <c r="R359" s="1459"/>
      <c r="S359" s="1459"/>
      <c r="T359" s="1459"/>
      <c r="U359" s="1459"/>
      <c r="V359" s="1459"/>
      <c r="W359" s="1459"/>
      <c r="X359" s="1459"/>
      <c r="Y359" s="1460" t="s">
        <v>9559</v>
      </c>
      <c r="Z359" s="1460"/>
      <c r="AA359" s="1460"/>
      <c r="AB359" s="1460"/>
      <c r="AC359" s="1460"/>
      <c r="AD359" s="1460"/>
      <c r="AE359" s="1460"/>
      <c r="AF359" s="1467" t="s">
        <v>9560</v>
      </c>
      <c r="AG359" s="1467"/>
    </row>
    <row r="360" spans="1:33" s="581" customFormat="1" ht="12.75">
      <c r="A360" s="1457"/>
      <c r="B360" s="1458"/>
      <c r="C360" s="1458"/>
      <c r="D360" s="1458"/>
      <c r="E360" s="1458"/>
      <c r="F360" s="1458"/>
      <c r="G360" s="1458"/>
      <c r="H360" s="1458"/>
      <c r="I360" s="1458"/>
      <c r="J360" s="1458"/>
      <c r="K360" s="1458"/>
      <c r="L360" s="1459"/>
      <c r="M360" s="639"/>
      <c r="N360" s="640"/>
      <c r="O360" s="639"/>
      <c r="P360" s="1452"/>
      <c r="Q360" s="1453" t="s">
        <v>9561</v>
      </c>
      <c r="R360" s="1453"/>
      <c r="S360" s="1453"/>
      <c r="T360" s="1452"/>
      <c r="U360" s="641"/>
      <c r="V360" s="677"/>
      <c r="W360" s="641"/>
      <c r="X360" s="1459"/>
      <c r="Y360" s="1460"/>
      <c r="Z360" s="1460"/>
      <c r="AA360" s="1460"/>
      <c r="AB360" s="1460"/>
      <c r="AC360" s="1460"/>
      <c r="AD360" s="1460"/>
      <c r="AE360" s="1460"/>
      <c r="AF360" s="1467"/>
      <c r="AG360" s="1467"/>
    </row>
    <row r="361" spans="1:33" s="591" customFormat="1" ht="11.25" customHeight="1">
      <c r="A361" s="1457"/>
      <c r="B361" s="620"/>
      <c r="C361" s="621" t="s">
        <v>9562</v>
      </c>
      <c r="D361" s="1468"/>
      <c r="E361" s="622" t="s">
        <v>9563</v>
      </c>
      <c r="F361" s="621"/>
      <c r="G361" s="622" t="s">
        <v>9564</v>
      </c>
      <c r="H361" s="1454"/>
      <c r="I361" s="622" t="s">
        <v>9563</v>
      </c>
      <c r="J361" s="621"/>
      <c r="K361" s="622" t="s">
        <v>9564</v>
      </c>
      <c r="L361" s="1459"/>
      <c r="M361" s="1451" t="s">
        <v>9565</v>
      </c>
      <c r="N361" s="1451"/>
      <c r="O361" s="1451"/>
      <c r="P361" s="1452"/>
      <c r="Q361" s="623" t="s">
        <v>9563</v>
      </c>
      <c r="R361" s="624"/>
      <c r="S361" s="623" t="s">
        <v>9564</v>
      </c>
      <c r="T361" s="1452"/>
      <c r="U361" s="1451" t="s">
        <v>9565</v>
      </c>
      <c r="V361" s="1451"/>
      <c r="W361" s="1451"/>
      <c r="X361" s="1459"/>
      <c r="Y361" s="625" t="s">
        <v>9566</v>
      </c>
      <c r="Z361" s="626" t="s">
        <v>9567</v>
      </c>
      <c r="AA361" s="626" t="s">
        <v>9568</v>
      </c>
      <c r="AB361" s="626" t="s">
        <v>9567</v>
      </c>
      <c r="AC361" s="626" t="s">
        <v>9568</v>
      </c>
      <c r="AD361" s="588" t="s">
        <v>9567</v>
      </c>
      <c r="AE361" s="1460"/>
      <c r="AF361" s="589" t="s">
        <v>9569</v>
      </c>
      <c r="AG361" s="631" t="s">
        <v>9570</v>
      </c>
    </row>
    <row r="362" spans="1:33" ht="11.25" customHeight="1">
      <c r="A362" s="642">
        <v>1</v>
      </c>
      <c r="B362" s="620"/>
      <c r="C362" s="598" t="s">
        <v>9593</v>
      </c>
      <c r="D362" s="1468"/>
      <c r="E362" s="594" t="s">
        <v>9572</v>
      </c>
      <c r="F362" s="595" t="s">
        <v>9573</v>
      </c>
      <c r="G362" s="596">
        <v>0.28472222222222221</v>
      </c>
      <c r="H362" s="1454"/>
      <c r="I362" s="596">
        <v>0.77777777777777779</v>
      </c>
      <c r="J362" s="595" t="s">
        <v>9573</v>
      </c>
      <c r="K362" s="594" t="s">
        <v>9572</v>
      </c>
      <c r="L362" s="1459"/>
      <c r="M362" s="594" t="s">
        <v>9572</v>
      </c>
      <c r="N362" s="603" t="s">
        <v>9573</v>
      </c>
      <c r="O362" s="604">
        <v>0.21597222222222223</v>
      </c>
      <c r="P362" s="1452"/>
      <c r="Q362" s="596">
        <v>0.21597222222222223</v>
      </c>
      <c r="R362" s="597" t="s">
        <v>9573</v>
      </c>
      <c r="S362" s="596">
        <v>0.78402777777777777</v>
      </c>
      <c r="T362" s="1452"/>
      <c r="U362" s="604">
        <v>0.78402777777777777</v>
      </c>
      <c r="V362" s="603" t="s">
        <v>9573</v>
      </c>
      <c r="W362" s="594" t="s">
        <v>9572</v>
      </c>
      <c r="X362" s="1459"/>
      <c r="Y362" s="598" t="s">
        <v>9645</v>
      </c>
      <c r="AA362" s="596">
        <v>3.125E-2</v>
      </c>
      <c r="AB362" s="596">
        <v>0.28125</v>
      </c>
      <c r="AC362" s="596">
        <v>0.53125</v>
      </c>
      <c r="AD362" s="596">
        <v>0.7895833333333333</v>
      </c>
      <c r="AE362" s="1460"/>
      <c r="AF362" s="595"/>
      <c r="AG362" s="602"/>
    </row>
    <row r="363" spans="1:33">
      <c r="A363" s="642">
        <v>2</v>
      </c>
      <c r="B363" s="620"/>
      <c r="C363" s="598" t="s">
        <v>9593</v>
      </c>
      <c r="D363" s="1468"/>
      <c r="E363" s="594" t="s">
        <v>9572</v>
      </c>
      <c r="F363" s="595" t="s">
        <v>9573</v>
      </c>
      <c r="G363" s="596">
        <v>0.31875000000000003</v>
      </c>
      <c r="H363" s="1454"/>
      <c r="I363" s="596">
        <v>0.8125</v>
      </c>
      <c r="J363" s="595" t="s">
        <v>9573</v>
      </c>
      <c r="K363" s="594" t="s">
        <v>9572</v>
      </c>
      <c r="L363" s="1459"/>
      <c r="M363" s="594" t="s">
        <v>9572</v>
      </c>
      <c r="N363" s="603" t="s">
        <v>9573</v>
      </c>
      <c r="O363" s="604">
        <v>0.21666666666666667</v>
      </c>
      <c r="P363" s="1452"/>
      <c r="Q363" s="596">
        <v>0.21666666666666667</v>
      </c>
      <c r="R363" s="597" t="s">
        <v>9573</v>
      </c>
      <c r="S363" s="596">
        <v>0.78333333333333333</v>
      </c>
      <c r="T363" s="1452"/>
      <c r="U363" s="604">
        <v>0.78333333333333333</v>
      </c>
      <c r="V363" s="603" t="s">
        <v>9573</v>
      </c>
      <c r="W363" s="594" t="s">
        <v>9572</v>
      </c>
      <c r="X363" s="1459"/>
      <c r="Y363" s="598" t="s">
        <v>9647</v>
      </c>
      <c r="AA363" s="596">
        <v>4.7916666666666663E-2</v>
      </c>
      <c r="AB363" s="596">
        <v>0.30624999999999997</v>
      </c>
      <c r="AC363" s="596">
        <v>0.56527777777777777</v>
      </c>
      <c r="AD363" s="596">
        <v>0.82361111111111107</v>
      </c>
      <c r="AE363" s="1460"/>
      <c r="AF363" s="595"/>
      <c r="AG363" s="602"/>
    </row>
    <row r="364" spans="1:33">
      <c r="A364" s="642">
        <v>3</v>
      </c>
      <c r="B364" s="620"/>
      <c r="C364" s="598" t="s">
        <v>9593</v>
      </c>
      <c r="D364" s="1468"/>
      <c r="E364" s="594" t="s">
        <v>9572</v>
      </c>
      <c r="F364" s="595" t="s">
        <v>9573</v>
      </c>
      <c r="G364" s="596">
        <v>0.3527777777777778</v>
      </c>
      <c r="H364" s="1454"/>
      <c r="I364" s="596">
        <v>0.84652777777777777</v>
      </c>
      <c r="J364" s="595" t="s">
        <v>9573</v>
      </c>
      <c r="K364" s="594" t="s">
        <v>9572</v>
      </c>
      <c r="L364" s="1459"/>
      <c r="M364" s="594" t="s">
        <v>9572</v>
      </c>
      <c r="N364" s="603" t="s">
        <v>9573</v>
      </c>
      <c r="O364" s="604">
        <v>0.21736111111111112</v>
      </c>
      <c r="P364" s="1452"/>
      <c r="Q364" s="596">
        <v>0.21736111111111112</v>
      </c>
      <c r="R364" s="597" t="s">
        <v>9573</v>
      </c>
      <c r="S364" s="596">
        <v>0.78263888888888899</v>
      </c>
      <c r="T364" s="1452"/>
      <c r="U364" s="604">
        <v>0.78263888888888899</v>
      </c>
      <c r="V364" s="603" t="s">
        <v>9573</v>
      </c>
      <c r="W364" s="594" t="s">
        <v>9572</v>
      </c>
      <c r="X364" s="1459"/>
      <c r="Y364" s="598" t="s">
        <v>9645</v>
      </c>
      <c r="AA364" s="596">
        <v>8.2638888888888887E-2</v>
      </c>
      <c r="AB364" s="596">
        <v>0.34097222222222223</v>
      </c>
      <c r="AC364" s="596">
        <v>0.59930555555555554</v>
      </c>
      <c r="AD364" s="596">
        <v>0.85763888888888884</v>
      </c>
      <c r="AE364" s="1460"/>
      <c r="AF364" s="595"/>
      <c r="AG364" s="602"/>
    </row>
    <row r="365" spans="1:33">
      <c r="A365" s="642">
        <v>4</v>
      </c>
      <c r="B365" s="620"/>
      <c r="C365" s="598" t="s">
        <v>9595</v>
      </c>
      <c r="D365" s="1468"/>
      <c r="E365" s="594" t="s">
        <v>9572</v>
      </c>
      <c r="F365" s="595" t="s">
        <v>9573</v>
      </c>
      <c r="G365" s="596">
        <v>0.38680555555555557</v>
      </c>
      <c r="H365" s="1454"/>
      <c r="I365" s="596">
        <v>0.88055555555555554</v>
      </c>
      <c r="J365" s="595" t="s">
        <v>9573</v>
      </c>
      <c r="K365" s="594" t="s">
        <v>9572</v>
      </c>
      <c r="L365" s="1459"/>
      <c r="M365" s="594" t="s">
        <v>9572</v>
      </c>
      <c r="N365" s="595" t="s">
        <v>9573</v>
      </c>
      <c r="O365" s="596">
        <v>0.21805555555555556</v>
      </c>
      <c r="P365" s="1452"/>
      <c r="Q365" s="596">
        <v>0.21805555555555556</v>
      </c>
      <c r="R365" s="597" t="s">
        <v>9573</v>
      </c>
      <c r="S365" s="596">
        <v>0.78194444444444444</v>
      </c>
      <c r="T365" s="1452"/>
      <c r="U365" s="596">
        <v>0.78194444444444444</v>
      </c>
      <c r="V365" s="595" t="s">
        <v>9573</v>
      </c>
      <c r="W365" s="594" t="s">
        <v>9572</v>
      </c>
      <c r="X365" s="1459"/>
      <c r="Y365" s="598" t="s">
        <v>9638</v>
      </c>
      <c r="AA365" s="596">
        <v>0.11666666666666665</v>
      </c>
      <c r="AB365" s="596">
        <v>0.375</v>
      </c>
      <c r="AC365" s="596">
        <v>0.6333333333333333</v>
      </c>
      <c r="AD365" s="596">
        <v>0.89166666666666661</v>
      </c>
      <c r="AE365" s="1460"/>
      <c r="AF365" s="595"/>
      <c r="AG365" s="602"/>
    </row>
    <row r="366" spans="1:33">
      <c r="A366" s="642">
        <v>5</v>
      </c>
      <c r="B366" s="620"/>
      <c r="C366" s="598" t="s">
        <v>9595</v>
      </c>
      <c r="D366" s="1468"/>
      <c r="E366" s="594" t="s">
        <v>9572</v>
      </c>
      <c r="F366" s="595" t="s">
        <v>9573</v>
      </c>
      <c r="G366" s="596">
        <v>0.42152777777777778</v>
      </c>
      <c r="H366" s="1454"/>
      <c r="I366" s="596">
        <v>0.9145833333333333</v>
      </c>
      <c r="J366" s="595" t="s">
        <v>9573</v>
      </c>
      <c r="K366" s="594" t="s">
        <v>9572</v>
      </c>
      <c r="L366" s="1459"/>
      <c r="M366" s="594" t="s">
        <v>9572</v>
      </c>
      <c r="N366" s="595" t="s">
        <v>9573</v>
      </c>
      <c r="O366" s="596">
        <v>0.21875</v>
      </c>
      <c r="P366" s="1452"/>
      <c r="Q366" s="596">
        <v>0.21875</v>
      </c>
      <c r="R366" s="597" t="s">
        <v>9573</v>
      </c>
      <c r="S366" s="596">
        <v>0.78125</v>
      </c>
      <c r="T366" s="1452"/>
      <c r="U366" s="596">
        <v>0.78125</v>
      </c>
      <c r="V366" s="595" t="s">
        <v>9573</v>
      </c>
      <c r="W366" s="594" t="s">
        <v>9572</v>
      </c>
      <c r="X366" s="1459"/>
      <c r="Y366" s="598" t="s">
        <v>9580</v>
      </c>
      <c r="AA366" s="596">
        <v>0.15069444444444444</v>
      </c>
      <c r="AB366" s="596">
        <v>0.40902777777777777</v>
      </c>
      <c r="AC366" s="596">
        <v>0.66805555555555562</v>
      </c>
      <c r="AD366" s="596">
        <v>0.92638888888888893</v>
      </c>
      <c r="AE366" s="1460"/>
      <c r="AF366" s="595"/>
      <c r="AG366" s="602"/>
    </row>
    <row r="367" spans="1:33">
      <c r="A367" s="642">
        <v>6</v>
      </c>
      <c r="B367" s="620"/>
      <c r="C367" s="598" t="s">
        <v>9595</v>
      </c>
      <c r="D367" s="1468"/>
      <c r="E367" s="594" t="s">
        <v>9572</v>
      </c>
      <c r="F367" s="595" t="s">
        <v>9573</v>
      </c>
      <c r="G367" s="596">
        <v>0.45555555555555555</v>
      </c>
      <c r="H367" s="1454"/>
      <c r="I367" s="596">
        <v>0.94861111111111107</v>
      </c>
      <c r="J367" s="595" t="s">
        <v>9573</v>
      </c>
      <c r="K367" s="594" t="s">
        <v>9572</v>
      </c>
      <c r="L367" s="1459"/>
      <c r="M367" s="594" t="s">
        <v>9572</v>
      </c>
      <c r="N367" s="595" t="s">
        <v>9573</v>
      </c>
      <c r="O367" s="596">
        <v>0.21944444444444444</v>
      </c>
      <c r="P367" s="1452"/>
      <c r="Q367" s="596">
        <v>0.21944444444444444</v>
      </c>
      <c r="R367" s="597" t="s">
        <v>9573</v>
      </c>
      <c r="S367" s="596">
        <v>0.78055555555555556</v>
      </c>
      <c r="T367" s="1452"/>
      <c r="U367" s="596">
        <v>0.78055555555555556</v>
      </c>
      <c r="V367" s="595" t="s">
        <v>9573</v>
      </c>
      <c r="W367" s="594" t="s">
        <v>9572</v>
      </c>
      <c r="X367" s="1459"/>
      <c r="Y367" s="598" t="s">
        <v>9580</v>
      </c>
      <c r="AA367" s="596">
        <v>0.18472222222222223</v>
      </c>
      <c r="AB367" s="596">
        <v>0.44305555555555554</v>
      </c>
      <c r="AC367" s="596">
        <v>0.70208333333333339</v>
      </c>
      <c r="AD367" s="596">
        <v>0.9604166666666667</v>
      </c>
      <c r="AE367" s="1460"/>
      <c r="AF367" s="595"/>
      <c r="AG367" s="602"/>
    </row>
    <row r="368" spans="1:33">
      <c r="A368" s="642">
        <v>7</v>
      </c>
      <c r="B368" s="620"/>
      <c r="C368" s="598" t="s">
        <v>9595</v>
      </c>
      <c r="D368" s="1468"/>
      <c r="E368" s="594" t="s">
        <v>9572</v>
      </c>
      <c r="F368" s="595" t="s">
        <v>9573</v>
      </c>
      <c r="G368" s="596">
        <v>0.48958333333333331</v>
      </c>
      <c r="H368" s="1454"/>
      <c r="I368" s="596">
        <v>0.98263888888888884</v>
      </c>
      <c r="J368" s="595" t="s">
        <v>9573</v>
      </c>
      <c r="K368" s="594" t="s">
        <v>9572</v>
      </c>
      <c r="L368" s="1459"/>
      <c r="M368" s="594" t="s">
        <v>9572</v>
      </c>
      <c r="N368" s="595" t="s">
        <v>9573</v>
      </c>
      <c r="O368" s="596">
        <v>0.22013888888888888</v>
      </c>
      <c r="P368" s="1452"/>
      <c r="Q368" s="596">
        <v>0.22013888888888888</v>
      </c>
      <c r="R368" s="597" t="s">
        <v>9573</v>
      </c>
      <c r="S368" s="596">
        <v>0.77986111111111101</v>
      </c>
      <c r="T368" s="1452"/>
      <c r="U368" s="596">
        <v>0.77986111111111101</v>
      </c>
      <c r="V368" s="595" t="s">
        <v>9573</v>
      </c>
      <c r="W368" s="594" t="s">
        <v>9572</v>
      </c>
      <c r="X368" s="1459"/>
      <c r="Y368" s="598" t="s">
        <v>9594</v>
      </c>
      <c r="AA368" s="596">
        <v>0.21875</v>
      </c>
      <c r="AB368" s="596">
        <v>0.4770833333333333</v>
      </c>
      <c r="AC368" s="596">
        <v>0.73611111111111116</v>
      </c>
      <c r="AD368" s="596">
        <v>0.99444444444444446</v>
      </c>
      <c r="AE368" s="1460"/>
      <c r="AF368" s="595"/>
      <c r="AG368" s="602"/>
    </row>
    <row r="369" spans="1:33">
      <c r="A369" s="642">
        <v>8</v>
      </c>
      <c r="B369" s="620"/>
      <c r="C369" s="598" t="s">
        <v>9596</v>
      </c>
      <c r="D369" s="1468"/>
      <c r="E369" s="594" t="s">
        <v>9572</v>
      </c>
      <c r="F369" s="595" t="s">
        <v>9573</v>
      </c>
      <c r="G369" s="596">
        <v>0.52361111111111114</v>
      </c>
      <c r="H369" s="1454"/>
      <c r="I369" s="597"/>
      <c r="J369" s="595"/>
      <c r="K369" s="597"/>
      <c r="L369" s="1459"/>
      <c r="M369" s="594" t="s">
        <v>9572</v>
      </c>
      <c r="N369" s="595" t="s">
        <v>9573</v>
      </c>
      <c r="O369" s="596">
        <v>0.22083333333333333</v>
      </c>
      <c r="P369" s="1452"/>
      <c r="Q369" s="596">
        <v>0.22083333333333333</v>
      </c>
      <c r="R369" s="597" t="s">
        <v>9573</v>
      </c>
      <c r="S369" s="596">
        <v>0.77916666666666667</v>
      </c>
      <c r="T369" s="1452"/>
      <c r="U369" s="608"/>
      <c r="V369" s="609"/>
      <c r="W369" s="608"/>
      <c r="X369" s="1459"/>
      <c r="Y369" s="598" t="s">
        <v>9579</v>
      </c>
      <c r="AA369" s="596">
        <v>0.25277777777777777</v>
      </c>
      <c r="AB369" s="596">
        <v>0.51111111111111118</v>
      </c>
      <c r="AC369" s="596">
        <v>0.77013888888888893</v>
      </c>
      <c r="AE369" s="1460"/>
      <c r="AF369" s="614" t="s">
        <v>9654</v>
      </c>
      <c r="AG369" s="607" t="s">
        <v>9599</v>
      </c>
    </row>
    <row r="370" spans="1:33">
      <c r="A370" s="592">
        <v>9</v>
      </c>
      <c r="B370" s="620"/>
      <c r="C370" s="599" t="s">
        <v>9596</v>
      </c>
      <c r="D370" s="1468"/>
      <c r="E370" s="596">
        <v>1.6666666666666666E-2</v>
      </c>
      <c r="F370" s="595" t="s">
        <v>9573</v>
      </c>
      <c r="G370" s="596">
        <v>0.55763888888888891</v>
      </c>
      <c r="H370" s="1454"/>
      <c r="I370" s="597"/>
      <c r="J370" s="595"/>
      <c r="K370" s="597"/>
      <c r="L370" s="1459"/>
      <c r="M370" s="596">
        <v>1.6666666666666666E-2</v>
      </c>
      <c r="N370" s="595" t="s">
        <v>9573</v>
      </c>
      <c r="O370" s="596">
        <v>0.22152777777777777</v>
      </c>
      <c r="P370" s="1452"/>
      <c r="Q370" s="596">
        <v>0.22152777777777777</v>
      </c>
      <c r="R370" s="597" t="s">
        <v>9573</v>
      </c>
      <c r="S370" s="596">
        <v>0.77847222222222223</v>
      </c>
      <c r="T370" s="1452"/>
      <c r="U370" s="608"/>
      <c r="V370" s="609"/>
      <c r="W370" s="608"/>
      <c r="X370" s="1459"/>
      <c r="Y370" s="598" t="s">
        <v>9577</v>
      </c>
      <c r="Z370" s="596">
        <v>2.8472222222222222E-2</v>
      </c>
      <c r="AA370" s="596">
        <v>0.28680555555555554</v>
      </c>
      <c r="AB370" s="596">
        <v>0.53263888888888888</v>
      </c>
      <c r="AC370" s="596">
        <v>0.77847222222222223</v>
      </c>
      <c r="AE370" s="1460"/>
      <c r="AF370" s="614" t="s">
        <v>9654</v>
      </c>
      <c r="AG370" s="607" t="s">
        <v>9601</v>
      </c>
    </row>
    <row r="371" spans="1:33">
      <c r="A371" s="642">
        <v>10</v>
      </c>
      <c r="B371" s="620"/>
      <c r="C371" s="598" t="s">
        <v>9596</v>
      </c>
      <c r="D371" s="1468"/>
      <c r="E371" s="596">
        <v>5.0694444444444452E-2</v>
      </c>
      <c r="F371" s="595" t="s">
        <v>9573</v>
      </c>
      <c r="G371" s="596">
        <v>0.59166666666666667</v>
      </c>
      <c r="H371" s="1454"/>
      <c r="I371" s="597"/>
      <c r="J371" s="595"/>
      <c r="K371" s="597"/>
      <c r="L371" s="1459"/>
      <c r="M371" s="596">
        <v>5.0694444444444452E-2</v>
      </c>
      <c r="N371" s="595" t="s">
        <v>9573</v>
      </c>
      <c r="O371" s="596">
        <v>0.22222222222222221</v>
      </c>
      <c r="P371" s="1452"/>
      <c r="Q371" s="596">
        <v>0.22222222222222221</v>
      </c>
      <c r="R371" s="597" t="s">
        <v>9573</v>
      </c>
      <c r="S371" s="596">
        <v>0.77777777777777779</v>
      </c>
      <c r="T371" s="1452"/>
      <c r="U371" s="608"/>
      <c r="V371" s="609"/>
      <c r="W371" s="608"/>
      <c r="X371" s="1459"/>
      <c r="Y371" s="598" t="s">
        <v>9579</v>
      </c>
      <c r="Z371" s="596">
        <v>4.9305555555555554E-2</v>
      </c>
      <c r="AA371" s="596">
        <v>0.32083333333333336</v>
      </c>
      <c r="AB371" s="596">
        <v>0.57916666666666672</v>
      </c>
      <c r="AC371" s="596">
        <v>0.83819444444444446</v>
      </c>
      <c r="AE371" s="1460"/>
      <c r="AF371" s="614" t="s">
        <v>9654</v>
      </c>
      <c r="AG371" s="607" t="s">
        <v>9599</v>
      </c>
    </row>
    <row r="372" spans="1:33" ht="3.75" customHeight="1">
      <c r="A372" s="610"/>
      <c r="B372" s="620"/>
      <c r="C372" s="610"/>
      <c r="D372" s="1468"/>
      <c r="E372" s="610"/>
      <c r="F372" s="610"/>
      <c r="G372" s="610"/>
      <c r="H372" s="1454"/>
      <c r="I372" s="610"/>
      <c r="J372" s="610"/>
      <c r="K372" s="610"/>
      <c r="L372" s="1459"/>
      <c r="M372" s="610"/>
      <c r="N372" s="610"/>
      <c r="O372" s="610"/>
      <c r="P372" s="1452"/>
      <c r="Q372" s="610"/>
      <c r="R372" s="610"/>
      <c r="S372" s="610"/>
      <c r="T372" s="1452"/>
      <c r="U372" s="610"/>
      <c r="V372" s="610"/>
      <c r="W372" s="610"/>
      <c r="X372" s="1459"/>
      <c r="Y372" s="610"/>
      <c r="Z372" s="610"/>
      <c r="AA372" s="610"/>
      <c r="AB372" s="610"/>
      <c r="AC372" s="610"/>
      <c r="AD372" s="610"/>
      <c r="AE372" s="1460"/>
      <c r="AF372" s="610"/>
      <c r="AG372" s="610"/>
    </row>
    <row r="373" spans="1:33">
      <c r="A373" s="642">
        <v>11</v>
      </c>
      <c r="B373" s="620"/>
      <c r="C373" s="595" t="s">
        <v>9571</v>
      </c>
      <c r="D373" s="1468"/>
      <c r="E373" s="596">
        <v>8.4722222222222213E-2</v>
      </c>
      <c r="F373" s="595" t="s">
        <v>9573</v>
      </c>
      <c r="G373" s="596">
        <v>0.62569444444444444</v>
      </c>
      <c r="H373" s="1454"/>
      <c r="I373" s="597"/>
      <c r="J373" s="595"/>
      <c r="K373" s="597"/>
      <c r="L373" s="1459"/>
      <c r="M373" s="596">
        <v>8.4722222222222213E-2</v>
      </c>
      <c r="N373" s="595" t="s">
        <v>9573</v>
      </c>
      <c r="O373" s="596">
        <v>0.22291666666666665</v>
      </c>
      <c r="P373" s="1452"/>
      <c r="Q373" s="596">
        <v>0.22291666666666665</v>
      </c>
      <c r="R373" s="597" t="s">
        <v>9573</v>
      </c>
      <c r="S373" s="596">
        <v>0.77708333333333324</v>
      </c>
      <c r="T373" s="1452"/>
      <c r="U373" s="608"/>
      <c r="V373" s="609"/>
      <c r="W373" s="608"/>
      <c r="X373" s="1459"/>
      <c r="Y373" s="598" t="s">
        <v>9594</v>
      </c>
      <c r="Z373" s="596">
        <v>9.6527777777777768E-2</v>
      </c>
      <c r="AA373" s="596">
        <v>0.35486111111111113</v>
      </c>
      <c r="AB373" s="596">
        <v>0.62152777777777779</v>
      </c>
      <c r="AC373" s="596">
        <v>0.88888888888888884</v>
      </c>
      <c r="AE373" s="1460"/>
      <c r="AF373" s="595"/>
      <c r="AG373" s="602"/>
    </row>
    <row r="374" spans="1:33">
      <c r="A374" s="642">
        <v>12</v>
      </c>
      <c r="B374" s="620"/>
      <c r="C374" s="595" t="s">
        <v>9571</v>
      </c>
      <c r="D374" s="1468"/>
      <c r="E374" s="596">
        <v>0.11875000000000001</v>
      </c>
      <c r="F374" s="595" t="s">
        <v>9573</v>
      </c>
      <c r="G374" s="596">
        <v>0.65972222222222221</v>
      </c>
      <c r="H374" s="1454"/>
      <c r="I374" s="597"/>
      <c r="J374" s="595"/>
      <c r="K374" s="597"/>
      <c r="L374" s="1459"/>
      <c r="M374" s="596">
        <v>0.11875000000000001</v>
      </c>
      <c r="N374" s="595" t="s">
        <v>9573</v>
      </c>
      <c r="O374" s="596">
        <v>0.22361111111111109</v>
      </c>
      <c r="P374" s="1452"/>
      <c r="Q374" s="596">
        <v>0.22361111111111109</v>
      </c>
      <c r="R374" s="597" t="s">
        <v>9573</v>
      </c>
      <c r="S374" s="596">
        <v>0.77638888888888891</v>
      </c>
      <c r="T374" s="1452"/>
      <c r="U374" s="608"/>
      <c r="V374" s="609"/>
      <c r="W374" s="608"/>
      <c r="X374" s="1459"/>
      <c r="Y374" s="598" t="s">
        <v>9580</v>
      </c>
      <c r="Z374" s="596">
        <v>0.1388888888888889</v>
      </c>
      <c r="AA374" s="596">
        <v>0.3888888888888889</v>
      </c>
      <c r="AB374" s="596">
        <v>0.65625</v>
      </c>
      <c r="AC374" s="596">
        <v>0.92361111111111116</v>
      </c>
      <c r="AE374" s="1460"/>
      <c r="AF374" s="595"/>
      <c r="AG374" s="602"/>
    </row>
    <row r="375" spans="1:33">
      <c r="A375" s="642">
        <v>13</v>
      </c>
      <c r="B375" s="620"/>
      <c r="C375" s="595" t="s">
        <v>9571</v>
      </c>
      <c r="D375" s="1468"/>
      <c r="E375" s="596">
        <v>0.15277777777777776</v>
      </c>
      <c r="F375" s="595" t="s">
        <v>9573</v>
      </c>
      <c r="G375" s="596">
        <v>0.69374999999999998</v>
      </c>
      <c r="H375" s="1454"/>
      <c r="I375" s="597"/>
      <c r="J375" s="595"/>
      <c r="K375" s="597"/>
      <c r="L375" s="1459"/>
      <c r="M375" s="596">
        <v>0.15277777777777776</v>
      </c>
      <c r="N375" s="595" t="s">
        <v>9573</v>
      </c>
      <c r="O375" s="596">
        <v>0.22430555555555556</v>
      </c>
      <c r="P375" s="1452"/>
      <c r="Q375" s="596">
        <v>0.22430555555555556</v>
      </c>
      <c r="R375" s="597" t="s">
        <v>9573</v>
      </c>
      <c r="S375" s="596">
        <v>0.77569444444444446</v>
      </c>
      <c r="T375" s="1452"/>
      <c r="U375" s="608"/>
      <c r="V375" s="609"/>
      <c r="W375" s="608"/>
      <c r="X375" s="1459"/>
      <c r="Y375" s="598" t="s">
        <v>9580</v>
      </c>
      <c r="Z375" s="596">
        <v>0.17291666666666669</v>
      </c>
      <c r="AA375" s="596">
        <v>0.42291666666666666</v>
      </c>
      <c r="AB375" s="596">
        <v>0.69027777777777777</v>
      </c>
      <c r="AC375" s="596">
        <v>0.95763888888888893</v>
      </c>
      <c r="AE375" s="1460"/>
      <c r="AF375" s="659" t="s">
        <v>9655</v>
      </c>
      <c r="AG375" s="600" t="s">
        <v>9656</v>
      </c>
    </row>
    <row r="376" spans="1:33">
      <c r="A376" s="642">
        <v>14</v>
      </c>
      <c r="B376" s="620"/>
      <c r="C376" s="595" t="s">
        <v>9571</v>
      </c>
      <c r="D376" s="1468"/>
      <c r="E376" s="596">
        <v>0.1875</v>
      </c>
      <c r="F376" s="595" t="s">
        <v>9573</v>
      </c>
      <c r="G376" s="596">
        <v>0.72777777777777775</v>
      </c>
      <c r="H376" s="1454"/>
      <c r="I376" s="597"/>
      <c r="J376" s="595"/>
      <c r="K376" s="597"/>
      <c r="L376" s="1459"/>
      <c r="M376" s="596">
        <v>0.1875</v>
      </c>
      <c r="N376" s="595" t="s">
        <v>9573</v>
      </c>
      <c r="O376" s="596">
        <v>0.22500000000000001</v>
      </c>
      <c r="P376" s="1452"/>
      <c r="Q376" s="596">
        <v>0.22500000000000001</v>
      </c>
      <c r="R376" s="597" t="s">
        <v>9573</v>
      </c>
      <c r="S376" s="596">
        <v>0.77500000000000002</v>
      </c>
      <c r="T376" s="1452"/>
      <c r="U376" s="608"/>
      <c r="V376" s="609"/>
      <c r="W376" s="608"/>
      <c r="X376" s="1459"/>
      <c r="Y376" s="598" t="s">
        <v>9638</v>
      </c>
      <c r="Z376" s="596">
        <v>0.2076388888888889</v>
      </c>
      <c r="AA376" s="596">
        <v>0.45763888888888887</v>
      </c>
      <c r="AB376" s="596">
        <v>0.72430555555555554</v>
      </c>
      <c r="AC376" s="596">
        <v>0.9916666666666667</v>
      </c>
      <c r="AE376" s="1460"/>
      <c r="AF376" s="595"/>
      <c r="AG376" s="602"/>
    </row>
    <row r="377" spans="1:33">
      <c r="A377" s="642">
        <v>15</v>
      </c>
      <c r="B377" s="620"/>
      <c r="C377" s="598" t="s">
        <v>9578</v>
      </c>
      <c r="D377" s="1468"/>
      <c r="E377" s="596">
        <v>0.22152777777777777</v>
      </c>
      <c r="F377" s="595" t="s">
        <v>9573</v>
      </c>
      <c r="G377" s="596">
        <v>0.76180555555555562</v>
      </c>
      <c r="H377" s="1454"/>
      <c r="I377" s="597"/>
      <c r="J377" s="595"/>
      <c r="K377" s="597"/>
      <c r="L377" s="1459"/>
      <c r="M377" s="596">
        <v>0.22152777777777777</v>
      </c>
      <c r="N377" s="595" t="s">
        <v>9573</v>
      </c>
      <c r="O377" s="596">
        <v>0.22569444444444445</v>
      </c>
      <c r="P377" s="1452"/>
      <c r="Q377" s="596">
        <v>0.22569444444444445</v>
      </c>
      <c r="R377" s="597" t="s">
        <v>9573</v>
      </c>
      <c r="S377" s="596">
        <v>0.77430555555555547</v>
      </c>
      <c r="T377" s="1452"/>
      <c r="U377" s="608"/>
      <c r="V377" s="609"/>
      <c r="W377" s="608"/>
      <c r="X377" s="1459"/>
      <c r="Y377" s="598" t="s">
        <v>9645</v>
      </c>
      <c r="Z377" s="596">
        <v>0.24166666666666667</v>
      </c>
      <c r="AA377" s="596">
        <v>0.4916666666666667</v>
      </c>
      <c r="AB377" s="596">
        <v>0.75</v>
      </c>
      <c r="AE377" s="1460"/>
      <c r="AF377" s="595"/>
      <c r="AG377" s="602"/>
    </row>
    <row r="378" spans="1:33">
      <c r="A378" s="642">
        <v>16</v>
      </c>
      <c r="B378" s="620"/>
      <c r="C378" s="598" t="s">
        <v>9578</v>
      </c>
      <c r="D378" s="1468"/>
      <c r="E378" s="596">
        <v>0.25555555555555559</v>
      </c>
      <c r="F378" s="595" t="s">
        <v>9573</v>
      </c>
      <c r="G378" s="596">
        <v>0.79652777777777783</v>
      </c>
      <c r="H378" s="1454"/>
      <c r="I378" s="597"/>
      <c r="J378" s="595"/>
      <c r="K378" s="597"/>
      <c r="L378" s="1459"/>
      <c r="M378" s="608"/>
      <c r="N378" s="609"/>
      <c r="O378" s="608"/>
      <c r="P378" s="1452"/>
      <c r="Q378" s="596">
        <v>0.22638888888888889</v>
      </c>
      <c r="R378" s="597" t="s">
        <v>9573</v>
      </c>
      <c r="S378" s="596">
        <v>0.77361111111111114</v>
      </c>
      <c r="T378" s="1452"/>
      <c r="U378" s="604">
        <v>0.77361111111111114</v>
      </c>
      <c r="V378" s="603" t="s">
        <v>9573</v>
      </c>
      <c r="W378" s="604">
        <v>0.79652777777777783</v>
      </c>
      <c r="X378" s="1459"/>
      <c r="Y378" s="598" t="s">
        <v>9657</v>
      </c>
      <c r="AA378" s="596">
        <v>8.3333333333333332E-3</v>
      </c>
      <c r="AB378" s="596">
        <v>0.26666666666666666</v>
      </c>
      <c r="AC378" s="596">
        <v>0.52569444444444446</v>
      </c>
      <c r="AD378" s="596">
        <v>0.78402777777777777</v>
      </c>
      <c r="AE378" s="1460"/>
      <c r="AF378" s="595"/>
      <c r="AG378" s="602"/>
    </row>
    <row r="379" spans="1:33">
      <c r="A379" s="642">
        <v>17</v>
      </c>
      <c r="B379" s="620"/>
      <c r="C379" s="598" t="s">
        <v>9578</v>
      </c>
      <c r="D379" s="1468"/>
      <c r="E379" s="596">
        <v>0.28958333333333336</v>
      </c>
      <c r="F379" s="595" t="s">
        <v>9573</v>
      </c>
      <c r="G379" s="596">
        <v>0.8305555555555556</v>
      </c>
      <c r="H379" s="1454"/>
      <c r="I379" s="597"/>
      <c r="J379" s="595"/>
      <c r="K379" s="597"/>
      <c r="L379" s="1459"/>
      <c r="M379" s="608"/>
      <c r="N379" s="609"/>
      <c r="O379" s="608"/>
      <c r="P379" s="1452"/>
      <c r="Q379" s="596">
        <v>0.22708333333333333</v>
      </c>
      <c r="R379" s="597" t="s">
        <v>9573</v>
      </c>
      <c r="S379" s="596">
        <v>0.7729166666666667</v>
      </c>
      <c r="T379" s="1452"/>
      <c r="U379" s="604">
        <v>0.7729166666666667</v>
      </c>
      <c r="V379" s="603" t="s">
        <v>9573</v>
      </c>
      <c r="W379" s="604">
        <v>0.8305555555555556</v>
      </c>
      <c r="X379" s="1459"/>
      <c r="Y379" s="598" t="s">
        <v>9645</v>
      </c>
      <c r="AA379" s="596">
        <v>4.3055555555555562E-2</v>
      </c>
      <c r="AB379" s="596">
        <v>0.30138888888888887</v>
      </c>
      <c r="AC379" s="596">
        <v>0.55972222222222223</v>
      </c>
      <c r="AD379" s="596">
        <v>0.81805555555555554</v>
      </c>
      <c r="AE379" s="1460"/>
      <c r="AF379" s="595"/>
      <c r="AG379" s="602"/>
    </row>
    <row r="380" spans="1:33">
      <c r="A380" s="642">
        <v>18</v>
      </c>
      <c r="B380" s="620"/>
      <c r="C380" s="598" t="s">
        <v>9581</v>
      </c>
      <c r="D380" s="1468"/>
      <c r="E380" s="596">
        <v>0.32361111111111113</v>
      </c>
      <c r="F380" s="595" t="s">
        <v>9573</v>
      </c>
      <c r="G380" s="596">
        <v>0.86458333333333337</v>
      </c>
      <c r="H380" s="1454"/>
      <c r="I380" s="597"/>
      <c r="J380" s="595"/>
      <c r="K380" s="597"/>
      <c r="L380" s="1459"/>
      <c r="M380" s="608"/>
      <c r="N380" s="609"/>
      <c r="O380" s="608"/>
      <c r="P380" s="1452"/>
      <c r="Q380" s="596">
        <v>0.22777777777777777</v>
      </c>
      <c r="R380" s="597" t="s">
        <v>9573</v>
      </c>
      <c r="S380" s="596">
        <v>0.77222222222222225</v>
      </c>
      <c r="T380" s="1452"/>
      <c r="U380" s="606">
        <v>0.77222222222222225</v>
      </c>
      <c r="V380" s="605" t="s">
        <v>9573</v>
      </c>
      <c r="W380" s="606">
        <v>0.86458333333333337</v>
      </c>
      <c r="X380" s="1459"/>
      <c r="Y380" s="598" t="s">
        <v>9638</v>
      </c>
      <c r="AA380" s="596">
        <v>7.7083333333333337E-2</v>
      </c>
      <c r="AB380" s="596">
        <v>0.3354166666666667</v>
      </c>
      <c r="AC380" s="596">
        <v>0.59375</v>
      </c>
      <c r="AD380" s="596">
        <v>0.8520833333333333</v>
      </c>
      <c r="AE380" s="1460"/>
      <c r="AF380" s="595"/>
      <c r="AG380" s="602"/>
    </row>
    <row r="381" spans="1:33">
      <c r="A381" s="642">
        <v>19</v>
      </c>
      <c r="B381" s="620"/>
      <c r="C381" s="598" t="s">
        <v>9581</v>
      </c>
      <c r="D381" s="1468"/>
      <c r="E381" s="596">
        <v>0.3576388888888889</v>
      </c>
      <c r="F381" s="595" t="s">
        <v>9573</v>
      </c>
      <c r="G381" s="596">
        <v>0.89861111111111114</v>
      </c>
      <c r="H381" s="1454"/>
      <c r="I381" s="597"/>
      <c r="J381" s="595"/>
      <c r="K381" s="597"/>
      <c r="L381" s="1459"/>
      <c r="M381" s="608"/>
      <c r="N381" s="609"/>
      <c r="O381" s="608"/>
      <c r="P381" s="1452"/>
      <c r="Q381" s="596">
        <v>0.22847222222222222</v>
      </c>
      <c r="R381" s="597" t="s">
        <v>9573</v>
      </c>
      <c r="S381" s="596">
        <v>0.7715277777777777</v>
      </c>
      <c r="T381" s="1452"/>
      <c r="U381" s="606">
        <v>0.7715277777777777</v>
      </c>
      <c r="V381" s="605" t="s">
        <v>9573</v>
      </c>
      <c r="W381" s="606">
        <v>0.89861111111111114</v>
      </c>
      <c r="X381" s="1459"/>
      <c r="Y381" s="598" t="s">
        <v>9580</v>
      </c>
      <c r="AA381" s="596">
        <v>0.1111111111111111</v>
      </c>
      <c r="AB381" s="596">
        <v>0.36944444444444446</v>
      </c>
      <c r="AC381" s="596">
        <v>0.62777777777777777</v>
      </c>
      <c r="AD381" s="596">
        <v>0.88611111111111107</v>
      </c>
      <c r="AE381" s="1460"/>
      <c r="AF381" s="595"/>
      <c r="AG381" s="602"/>
    </row>
    <row r="382" spans="1:33">
      <c r="A382" s="642">
        <v>20</v>
      </c>
      <c r="B382" s="620"/>
      <c r="C382" s="598" t="s">
        <v>9581</v>
      </c>
      <c r="D382" s="1468"/>
      <c r="E382" s="596">
        <v>0.39166666666666666</v>
      </c>
      <c r="F382" s="595" t="s">
        <v>9573</v>
      </c>
      <c r="G382" s="596">
        <v>0.93263888888888891</v>
      </c>
      <c r="H382" s="1454"/>
      <c r="I382" s="597"/>
      <c r="J382" s="595"/>
      <c r="K382" s="597"/>
      <c r="L382" s="1459"/>
      <c r="M382" s="608"/>
      <c r="N382" s="609"/>
      <c r="O382" s="608"/>
      <c r="P382" s="1452"/>
      <c r="Q382" s="596">
        <v>0.22916666666666666</v>
      </c>
      <c r="R382" s="597" t="s">
        <v>9573</v>
      </c>
      <c r="S382" s="596">
        <v>0.77083333333333337</v>
      </c>
      <c r="T382" s="1452"/>
      <c r="U382" s="606">
        <v>0.77083333333333337</v>
      </c>
      <c r="V382" s="605" t="s">
        <v>9573</v>
      </c>
      <c r="W382" s="606">
        <v>0.93263888888888891</v>
      </c>
      <c r="X382" s="1459"/>
      <c r="Y382" s="598" t="s">
        <v>9580</v>
      </c>
      <c r="AA382" s="596">
        <v>0.1451388888888889</v>
      </c>
      <c r="AB382" s="596">
        <v>0.40347222222222223</v>
      </c>
      <c r="AC382" s="596">
        <v>0.66180555555555554</v>
      </c>
      <c r="AD382" s="596">
        <v>0.92013888888888884</v>
      </c>
      <c r="AE382" s="1460"/>
      <c r="AF382" s="595"/>
      <c r="AG382" s="602"/>
    </row>
    <row r="383" spans="1:33" ht="3.75" customHeight="1">
      <c r="A383" s="610"/>
      <c r="B383" s="620"/>
      <c r="C383" s="610"/>
      <c r="D383" s="1468"/>
      <c r="E383" s="610"/>
      <c r="F383" s="610"/>
      <c r="G383" s="610"/>
      <c r="H383" s="1454"/>
      <c r="I383" s="610"/>
      <c r="J383" s="610"/>
      <c r="K383" s="610"/>
      <c r="L383" s="1459"/>
      <c r="M383" s="610"/>
      <c r="N383" s="610"/>
      <c r="O383" s="610"/>
      <c r="P383" s="1452"/>
      <c r="Q383" s="610"/>
      <c r="R383" s="610"/>
      <c r="S383" s="610"/>
      <c r="T383" s="1452"/>
      <c r="U383" s="610"/>
      <c r="V383" s="610"/>
      <c r="W383" s="610"/>
      <c r="X383" s="1459"/>
      <c r="Y383" s="610"/>
      <c r="Z383" s="610"/>
      <c r="AA383" s="610"/>
      <c r="AB383" s="610"/>
      <c r="AC383" s="610"/>
      <c r="AD383" s="610"/>
      <c r="AE383" s="1460"/>
      <c r="AF383" s="610"/>
      <c r="AG383" s="610"/>
    </row>
    <row r="384" spans="1:33">
      <c r="A384" s="642">
        <v>21</v>
      </c>
      <c r="B384" s="620"/>
      <c r="C384" s="598" t="s">
        <v>9581</v>
      </c>
      <c r="D384" s="1468"/>
      <c r="E384" s="596">
        <v>0.42569444444444443</v>
      </c>
      <c r="F384" s="595" t="s">
        <v>9573</v>
      </c>
      <c r="G384" s="596">
        <v>0.96666666666666667</v>
      </c>
      <c r="H384" s="1454"/>
      <c r="I384" s="597"/>
      <c r="J384" s="595"/>
      <c r="K384" s="597"/>
      <c r="L384" s="1459"/>
      <c r="M384" s="608"/>
      <c r="N384" s="609"/>
      <c r="O384" s="608"/>
      <c r="P384" s="1452"/>
      <c r="Q384" s="596">
        <v>0.22916666666666666</v>
      </c>
      <c r="R384" s="597" t="s">
        <v>9573</v>
      </c>
      <c r="S384" s="596">
        <v>0.77083333333333337</v>
      </c>
      <c r="T384" s="1452"/>
      <c r="U384" s="606">
        <v>0.77083333333333337</v>
      </c>
      <c r="V384" s="605" t="s">
        <v>9573</v>
      </c>
      <c r="W384" s="606">
        <v>0.96666666666666667</v>
      </c>
      <c r="X384" s="1459"/>
      <c r="Y384" s="598" t="s">
        <v>9580</v>
      </c>
      <c r="AA384" s="596">
        <v>0.17916666666666667</v>
      </c>
      <c r="AB384" s="596">
        <v>0.4375</v>
      </c>
      <c r="AC384" s="596">
        <v>0.6958333333333333</v>
      </c>
      <c r="AD384" s="596">
        <v>0.95416666666666661</v>
      </c>
      <c r="AE384" s="1460"/>
      <c r="AF384" s="593" t="s">
        <v>9583</v>
      </c>
      <c r="AG384" s="607" t="s">
        <v>9584</v>
      </c>
    </row>
    <row r="385" spans="1:33">
      <c r="A385" s="592">
        <v>22</v>
      </c>
      <c r="B385" s="620"/>
      <c r="C385" s="599" t="s">
        <v>9587</v>
      </c>
      <c r="D385" s="1468"/>
      <c r="E385" s="596">
        <v>0.4597222222222222</v>
      </c>
      <c r="F385" s="595" t="s">
        <v>9573</v>
      </c>
      <c r="G385" s="594" t="s">
        <v>9572</v>
      </c>
      <c r="H385" s="1454"/>
      <c r="I385" s="597"/>
      <c r="J385" s="595"/>
      <c r="K385" s="597"/>
      <c r="L385" s="1459"/>
      <c r="M385" s="613"/>
      <c r="N385" s="612"/>
      <c r="O385" s="613"/>
      <c r="P385" s="1452"/>
      <c r="Q385" s="596">
        <v>0.2298611111111111</v>
      </c>
      <c r="R385" s="597" t="s">
        <v>9573</v>
      </c>
      <c r="S385" s="596">
        <v>0.77013888888888893</v>
      </c>
      <c r="T385" s="1452"/>
      <c r="U385" s="611"/>
      <c r="V385" s="612"/>
      <c r="W385" s="613"/>
      <c r="X385" s="1459"/>
      <c r="Y385" s="598" t="s">
        <v>9579</v>
      </c>
      <c r="AA385" s="596">
        <v>0.21319444444444444</v>
      </c>
      <c r="AB385" s="596">
        <v>0.47152777777777777</v>
      </c>
      <c r="AC385" s="596">
        <v>0.72986111111111107</v>
      </c>
      <c r="AD385" s="596">
        <v>0.98819444444444438</v>
      </c>
      <c r="AE385" s="1460"/>
      <c r="AF385" s="660" t="s">
        <v>9658</v>
      </c>
      <c r="AG385" s="656" t="s">
        <v>9659</v>
      </c>
    </row>
    <row r="386" spans="1:33">
      <c r="A386" s="592">
        <v>23</v>
      </c>
      <c r="B386" s="620"/>
      <c r="C386" s="599" t="s">
        <v>9587</v>
      </c>
      <c r="D386" s="1468"/>
      <c r="E386" s="594" t="s">
        <v>9572</v>
      </c>
      <c r="F386" s="595" t="s">
        <v>9573</v>
      </c>
      <c r="G386" s="596">
        <v>6.9444444444444447E-4</v>
      </c>
      <c r="H386" s="1454"/>
      <c r="I386" s="596">
        <v>0.49374999999999997</v>
      </c>
      <c r="J386" s="595" t="s">
        <v>9573</v>
      </c>
      <c r="K386" s="594" t="s">
        <v>9572</v>
      </c>
      <c r="L386" s="1459"/>
      <c r="M386" s="613"/>
      <c r="N386" s="612"/>
      <c r="O386" s="611"/>
      <c r="P386" s="1452"/>
      <c r="Q386" s="596">
        <v>0.23055555555555554</v>
      </c>
      <c r="R386" s="597" t="s">
        <v>9573</v>
      </c>
      <c r="S386" s="596">
        <v>0.76944444444444438</v>
      </c>
      <c r="T386" s="1452"/>
      <c r="U386" s="611"/>
      <c r="V386" s="612"/>
      <c r="W386" s="613"/>
      <c r="X386" s="1459"/>
      <c r="Y386" s="598" t="s">
        <v>9577</v>
      </c>
      <c r="AA386" s="596">
        <v>0.24722222222222223</v>
      </c>
      <c r="AB386" s="596">
        <v>0.50555555555555554</v>
      </c>
      <c r="AC386" s="596">
        <v>0.76388888888888884</v>
      </c>
      <c r="AE386" s="1460"/>
      <c r="AF386" s="660" t="s">
        <v>9658</v>
      </c>
      <c r="AG386" s="656" t="s">
        <v>9659</v>
      </c>
    </row>
    <row r="387" spans="1:33">
      <c r="A387" s="592">
        <v>24</v>
      </c>
      <c r="B387" s="620"/>
      <c r="C387" s="599" t="s">
        <v>9587</v>
      </c>
      <c r="D387" s="1468"/>
      <c r="E387" s="594" t="s">
        <v>9572</v>
      </c>
      <c r="F387" s="595" t="s">
        <v>9573</v>
      </c>
      <c r="G387" s="596">
        <v>3.4722222222222224E-2</v>
      </c>
      <c r="H387" s="1454"/>
      <c r="I387" s="596">
        <v>0.52777777777777779</v>
      </c>
      <c r="J387" s="595" t="s">
        <v>9573</v>
      </c>
      <c r="K387" s="594" t="s">
        <v>9572</v>
      </c>
      <c r="L387" s="1459"/>
      <c r="M387" s="613"/>
      <c r="N387" s="612"/>
      <c r="O387" s="611"/>
      <c r="P387" s="1452"/>
      <c r="Q387" s="596">
        <v>0.23124999999999998</v>
      </c>
      <c r="R387" s="597" t="s">
        <v>9573</v>
      </c>
      <c r="S387" s="596">
        <v>0.76874999999999993</v>
      </c>
      <c r="T387" s="1452"/>
      <c r="U387" s="611"/>
      <c r="V387" s="612"/>
      <c r="W387" s="613"/>
      <c r="X387" s="1459"/>
      <c r="Y387" s="598" t="s">
        <v>9594</v>
      </c>
      <c r="Z387" s="596">
        <v>2.2222222222222223E-2</v>
      </c>
      <c r="AA387" s="596">
        <v>0.28125</v>
      </c>
      <c r="AB387" s="596">
        <v>0.5395833333333333</v>
      </c>
      <c r="AC387" s="596">
        <v>0.79791666666666661</v>
      </c>
      <c r="AE387" s="1460"/>
      <c r="AF387" s="660" t="s">
        <v>9658</v>
      </c>
      <c r="AG387" s="656" t="s">
        <v>9659</v>
      </c>
    </row>
    <row r="388" spans="1:33">
      <c r="A388" s="642">
        <v>25</v>
      </c>
      <c r="B388" s="620"/>
      <c r="C388" s="598" t="s">
        <v>9592</v>
      </c>
      <c r="D388" s="1468"/>
      <c r="E388" s="594" t="s">
        <v>9572</v>
      </c>
      <c r="F388" s="595" t="s">
        <v>9573</v>
      </c>
      <c r="G388" s="596">
        <v>6.8749999999999992E-2</v>
      </c>
      <c r="H388" s="1454"/>
      <c r="I388" s="596">
        <v>0.5625</v>
      </c>
      <c r="J388" s="595" t="s">
        <v>9573</v>
      </c>
      <c r="K388" s="594" t="s">
        <v>9572</v>
      </c>
      <c r="L388" s="1459"/>
      <c r="M388" s="594" t="s">
        <v>9572</v>
      </c>
      <c r="N388" s="605" t="s">
        <v>9573</v>
      </c>
      <c r="O388" s="606">
        <v>6.8749999999999992E-2</v>
      </c>
      <c r="P388" s="1452"/>
      <c r="Q388" s="596">
        <v>0.23194444444444443</v>
      </c>
      <c r="R388" s="597" t="s">
        <v>9573</v>
      </c>
      <c r="S388" s="596">
        <v>0.7680555555555556</v>
      </c>
      <c r="T388" s="1452"/>
      <c r="U388" s="606">
        <v>0.7680555555555556</v>
      </c>
      <c r="V388" s="605" t="s">
        <v>9573</v>
      </c>
      <c r="W388" s="594" t="s">
        <v>9572</v>
      </c>
      <c r="X388" s="1459"/>
      <c r="Y388" s="598" t="s">
        <v>9580</v>
      </c>
      <c r="Z388" s="596">
        <v>5.6250000000000001E-2</v>
      </c>
      <c r="AA388" s="596">
        <v>0.31527777777777777</v>
      </c>
      <c r="AB388" s="596">
        <v>0.57361111111111118</v>
      </c>
      <c r="AC388" s="596">
        <v>0.83263888888888893</v>
      </c>
      <c r="AE388" s="1460"/>
      <c r="AF388" s="595"/>
      <c r="AG388" s="602"/>
    </row>
    <row r="389" spans="1:33">
      <c r="A389" s="642">
        <v>26</v>
      </c>
      <c r="B389" s="620"/>
      <c r="C389" s="598" t="s">
        <v>9592</v>
      </c>
      <c r="D389" s="1468"/>
      <c r="E389" s="594" t="s">
        <v>9572</v>
      </c>
      <c r="F389" s="595" t="s">
        <v>9573</v>
      </c>
      <c r="G389" s="596">
        <v>0.10277777777777779</v>
      </c>
      <c r="H389" s="1454"/>
      <c r="I389" s="596">
        <v>0.59652777777777777</v>
      </c>
      <c r="J389" s="595" t="s">
        <v>9573</v>
      </c>
      <c r="K389" s="594" t="s">
        <v>9572</v>
      </c>
      <c r="L389" s="1459"/>
      <c r="M389" s="594" t="s">
        <v>9572</v>
      </c>
      <c r="N389" s="605" t="s">
        <v>9573</v>
      </c>
      <c r="O389" s="606">
        <v>0.10277777777777779</v>
      </c>
      <c r="P389" s="1452"/>
      <c r="Q389" s="596">
        <v>0.23263888888888887</v>
      </c>
      <c r="R389" s="597" t="s">
        <v>9573</v>
      </c>
      <c r="S389" s="596">
        <v>0.76736111111111116</v>
      </c>
      <c r="T389" s="1452"/>
      <c r="U389" s="606">
        <v>0.76736111111111116</v>
      </c>
      <c r="V389" s="605" t="s">
        <v>9573</v>
      </c>
      <c r="W389" s="594" t="s">
        <v>9572</v>
      </c>
      <c r="X389" s="1459"/>
      <c r="Y389" s="598" t="s">
        <v>9638</v>
      </c>
      <c r="Z389" s="596">
        <v>9.0972222222222218E-2</v>
      </c>
      <c r="AA389" s="596">
        <v>0.34930555555555554</v>
      </c>
      <c r="AB389" s="596">
        <v>0.60763888888888895</v>
      </c>
      <c r="AC389" s="596">
        <v>0.8666666666666667</v>
      </c>
      <c r="AE389" s="1460"/>
      <c r="AF389" s="661"/>
      <c r="AG389" s="658"/>
    </row>
    <row r="390" spans="1:33">
      <c r="A390" s="642">
        <v>27</v>
      </c>
      <c r="B390" s="620"/>
      <c r="C390" s="598" t="s">
        <v>9592</v>
      </c>
      <c r="D390" s="1468"/>
      <c r="E390" s="594" t="s">
        <v>9572</v>
      </c>
      <c r="F390" s="595" t="s">
        <v>9573</v>
      </c>
      <c r="G390" s="596">
        <v>0.13680555555555554</v>
      </c>
      <c r="H390" s="1454"/>
      <c r="I390" s="596">
        <v>0.63055555555555554</v>
      </c>
      <c r="J390" s="595" t="s">
        <v>9573</v>
      </c>
      <c r="K390" s="594" t="s">
        <v>9572</v>
      </c>
      <c r="L390" s="1459"/>
      <c r="M390" s="594" t="s">
        <v>9572</v>
      </c>
      <c r="N390" s="605" t="s">
        <v>9573</v>
      </c>
      <c r="O390" s="606">
        <v>0.13680555555555554</v>
      </c>
      <c r="P390" s="1452"/>
      <c r="Q390" s="596">
        <v>0.23333333333333331</v>
      </c>
      <c r="R390" s="597" t="s">
        <v>9573</v>
      </c>
      <c r="S390" s="596">
        <v>0.76666666666666661</v>
      </c>
      <c r="T390" s="1452"/>
      <c r="U390" s="606">
        <v>0.76666666666666661</v>
      </c>
      <c r="V390" s="605" t="s">
        <v>9573</v>
      </c>
      <c r="W390" s="594" t="s">
        <v>9572</v>
      </c>
      <c r="X390" s="1459"/>
      <c r="Y390" s="598" t="s">
        <v>9638</v>
      </c>
      <c r="Z390" s="596">
        <v>0.125</v>
      </c>
      <c r="AA390" s="596">
        <v>0.3833333333333333</v>
      </c>
      <c r="AB390" s="596">
        <v>0.64166666666666672</v>
      </c>
      <c r="AC390" s="596">
        <v>0.90069444444444446</v>
      </c>
      <c r="AE390" s="1460"/>
      <c r="AF390" s="661"/>
      <c r="AG390" s="658"/>
    </row>
    <row r="391" spans="1:33">
      <c r="A391" s="642">
        <v>28</v>
      </c>
      <c r="B391" s="620"/>
      <c r="C391" s="598" t="s">
        <v>9592</v>
      </c>
      <c r="D391" s="1468"/>
      <c r="E391" s="594" t="s">
        <v>9572</v>
      </c>
      <c r="F391" s="595" t="s">
        <v>9573</v>
      </c>
      <c r="G391" s="596">
        <v>0.17152777777777775</v>
      </c>
      <c r="H391" s="1454"/>
      <c r="I391" s="596">
        <v>0.6645833333333333</v>
      </c>
      <c r="J391" s="595" t="s">
        <v>9573</v>
      </c>
      <c r="K391" s="594" t="s">
        <v>9572</v>
      </c>
      <c r="L391" s="1459"/>
      <c r="M391" s="594" t="s">
        <v>9572</v>
      </c>
      <c r="N391" s="605" t="s">
        <v>9573</v>
      </c>
      <c r="O391" s="606">
        <v>0.17152777777777775</v>
      </c>
      <c r="P391" s="1452"/>
      <c r="Q391" s="596">
        <v>0.23402777777777781</v>
      </c>
      <c r="R391" s="597" t="s">
        <v>9573</v>
      </c>
      <c r="S391" s="596">
        <v>0.76597222222222217</v>
      </c>
      <c r="T391" s="1452"/>
      <c r="U391" s="606">
        <v>0.76597222222222217</v>
      </c>
      <c r="V391" s="605" t="s">
        <v>9573</v>
      </c>
      <c r="W391" s="594" t="s">
        <v>9572</v>
      </c>
      <c r="X391" s="1459"/>
      <c r="Y391" s="598" t="s">
        <v>9645</v>
      </c>
      <c r="Z391" s="596">
        <v>0.15902777777777777</v>
      </c>
      <c r="AA391" s="596">
        <v>0.41805555555555557</v>
      </c>
      <c r="AB391" s="596">
        <v>0.67638888888888893</v>
      </c>
      <c r="AC391" s="596">
        <v>0.93472222222222223</v>
      </c>
      <c r="AE391" s="1460"/>
      <c r="AF391" s="595"/>
      <c r="AG391" s="602"/>
    </row>
    <row r="392" spans="1:33">
      <c r="A392" s="642">
        <v>29</v>
      </c>
      <c r="B392" s="620"/>
      <c r="C392" s="598" t="s">
        <v>9593</v>
      </c>
      <c r="D392" s="1468"/>
      <c r="E392" s="594" t="s">
        <v>9572</v>
      </c>
      <c r="F392" s="595" t="s">
        <v>9573</v>
      </c>
      <c r="G392" s="596">
        <v>0.20555555555555557</v>
      </c>
      <c r="H392" s="1454"/>
      <c r="I392" s="596">
        <v>0.69861111111111107</v>
      </c>
      <c r="J392" s="595" t="s">
        <v>9573</v>
      </c>
      <c r="K392" s="594" t="s">
        <v>9572</v>
      </c>
      <c r="L392" s="1459"/>
      <c r="M392" s="594" t="s">
        <v>9572</v>
      </c>
      <c r="N392" s="603" t="s">
        <v>9573</v>
      </c>
      <c r="O392" s="604">
        <v>0.20555555555555557</v>
      </c>
      <c r="P392" s="1452"/>
      <c r="Q392" s="596">
        <v>0.23472222222222219</v>
      </c>
      <c r="R392" s="597" t="s">
        <v>9573</v>
      </c>
      <c r="S392" s="596">
        <v>0.76527777777777783</v>
      </c>
      <c r="T392" s="1452"/>
      <c r="U392" s="604">
        <v>0.76527777777777783</v>
      </c>
      <c r="V392" s="603" t="s">
        <v>9573</v>
      </c>
      <c r="W392" s="594" t="s">
        <v>9572</v>
      </c>
      <c r="X392" s="1459"/>
      <c r="Y392" s="598" t="s">
        <v>9647</v>
      </c>
      <c r="Z392" s="596">
        <v>0.19305555555555554</v>
      </c>
      <c r="AA392" s="596">
        <v>0.45208333333333334</v>
      </c>
      <c r="AB392" s="596">
        <v>0.7104166666666667</v>
      </c>
      <c r="AC392" s="596">
        <v>0.96875</v>
      </c>
      <c r="AE392" s="1460"/>
      <c r="AF392" s="595"/>
      <c r="AG392" s="602"/>
    </row>
    <row r="393" spans="1:33">
      <c r="A393" s="642">
        <v>30</v>
      </c>
      <c r="B393" s="620"/>
      <c r="C393" s="598" t="s">
        <v>9593</v>
      </c>
      <c r="D393" s="1468"/>
      <c r="E393" s="594" t="s">
        <v>9572</v>
      </c>
      <c r="F393" s="595" t="s">
        <v>9573</v>
      </c>
      <c r="G393" s="596">
        <v>0.23958333333333334</v>
      </c>
      <c r="H393" s="1454"/>
      <c r="I393" s="596">
        <v>0.73263888888888884</v>
      </c>
      <c r="J393" s="595" t="s">
        <v>9573</v>
      </c>
      <c r="K393" s="594" t="s">
        <v>9572</v>
      </c>
      <c r="L393" s="1459"/>
      <c r="M393" s="594" t="s">
        <v>9572</v>
      </c>
      <c r="N393" s="603" t="s">
        <v>9573</v>
      </c>
      <c r="O393" s="604">
        <v>0.23541666666666669</v>
      </c>
      <c r="P393" s="1452"/>
      <c r="Q393" s="596">
        <v>0.23541666666666669</v>
      </c>
      <c r="R393" s="597" t="s">
        <v>9573</v>
      </c>
      <c r="S393" s="596">
        <v>0.76458333333333339</v>
      </c>
      <c r="T393" s="1452"/>
      <c r="U393" s="604">
        <v>0.76458333333333339</v>
      </c>
      <c r="V393" s="603" t="s">
        <v>9573</v>
      </c>
      <c r="W393" s="594" t="s">
        <v>9572</v>
      </c>
      <c r="X393" s="1459"/>
      <c r="Y393" s="598" t="s">
        <v>9657</v>
      </c>
      <c r="Z393" s="596">
        <v>0.22708333333333333</v>
      </c>
      <c r="AA393" s="596">
        <v>0.4861111111111111</v>
      </c>
      <c r="AB393" s="596">
        <v>0.74444444444444446</v>
      </c>
      <c r="AE393" s="1460"/>
      <c r="AF393" s="595"/>
      <c r="AG393" s="602"/>
    </row>
    <row r="394" spans="1:33" ht="3.75" customHeight="1">
      <c r="A394" s="616"/>
      <c r="B394" s="620"/>
      <c r="C394" s="616"/>
      <c r="D394" s="1468"/>
      <c r="E394" s="616"/>
      <c r="F394" s="616"/>
      <c r="G394" s="616"/>
      <c r="H394" s="1454"/>
      <c r="I394" s="616"/>
      <c r="J394" s="616"/>
      <c r="K394" s="616"/>
      <c r="L394" s="1459"/>
      <c r="M394" s="616"/>
      <c r="N394" s="616"/>
      <c r="O394" s="616"/>
      <c r="P394" s="1452"/>
      <c r="Q394" s="616"/>
      <c r="R394" s="616"/>
      <c r="S394" s="616"/>
      <c r="T394" s="1452"/>
      <c r="U394" s="616"/>
      <c r="V394" s="616"/>
      <c r="W394" s="616"/>
      <c r="X394" s="1459"/>
      <c r="Y394" s="616"/>
      <c r="Z394" s="616"/>
      <c r="AA394" s="616"/>
      <c r="AB394" s="616"/>
      <c r="AC394" s="616"/>
      <c r="AD394" s="616"/>
      <c r="AE394" s="1460"/>
      <c r="AF394" s="616"/>
      <c r="AG394" s="616"/>
    </row>
    <row r="395" spans="1:33">
      <c r="A395" s="598"/>
      <c r="B395" s="598"/>
    </row>
    <row r="396" spans="1:33">
      <c r="A396" s="598"/>
      <c r="B396" s="598"/>
    </row>
    <row r="397" spans="1:33">
      <c r="A397" s="598"/>
      <c r="B397" s="598"/>
    </row>
    <row r="398" spans="1:33">
      <c r="A398" s="598"/>
      <c r="B398" s="598"/>
    </row>
    <row r="399" spans="1:33">
      <c r="A399" s="598"/>
      <c r="B399" s="598"/>
    </row>
    <row r="400" spans="1:33">
      <c r="A400" s="598"/>
      <c r="B400" s="598"/>
    </row>
    <row r="401" spans="1:33">
      <c r="A401" s="598"/>
      <c r="B401" s="598"/>
    </row>
    <row r="402" spans="1:33">
      <c r="A402" s="598"/>
      <c r="B402" s="598"/>
    </row>
    <row r="403" spans="1:33">
      <c r="A403" s="598"/>
      <c r="B403" s="598"/>
    </row>
    <row r="404" spans="1:33">
      <c r="A404" s="598"/>
      <c r="B404" s="598"/>
    </row>
    <row r="405" spans="1:33">
      <c r="A405" s="598"/>
      <c r="B405" s="598"/>
    </row>
    <row r="406" spans="1:33">
      <c r="A406" s="598"/>
      <c r="B406" s="598"/>
    </row>
    <row r="407" spans="1:33">
      <c r="A407" s="598"/>
      <c r="B407" s="598"/>
    </row>
    <row r="408" spans="1:33">
      <c r="A408" s="598"/>
      <c r="B408" s="598"/>
    </row>
    <row r="409" spans="1:33" s="580" customFormat="1" ht="23.25">
      <c r="A409" s="1456" t="s">
        <v>9660</v>
      </c>
      <c r="B409" s="1456"/>
      <c r="C409" s="1456"/>
      <c r="D409" s="1456"/>
      <c r="E409" s="1456"/>
      <c r="F409" s="1456"/>
      <c r="G409" s="1456"/>
      <c r="H409" s="1456"/>
      <c r="I409" s="1456"/>
      <c r="J409" s="1456"/>
      <c r="K409" s="1456"/>
      <c r="L409" s="1456"/>
      <c r="M409" s="1456"/>
      <c r="N409" s="1456"/>
      <c r="O409" s="1456"/>
      <c r="P409" s="1456"/>
      <c r="Q409" s="1456"/>
      <c r="R409" s="1456"/>
      <c r="S409" s="1456"/>
      <c r="T409" s="1456"/>
      <c r="U409" s="1456"/>
      <c r="V409" s="1456"/>
      <c r="W409" s="1456"/>
      <c r="X409" s="1456"/>
      <c r="Y409" s="1456"/>
      <c r="Z409" s="1456"/>
      <c r="AA409" s="1456"/>
      <c r="AB409" s="1456"/>
      <c r="AC409" s="1456"/>
      <c r="AD409" s="1456"/>
      <c r="AE409" s="1456"/>
      <c r="AF409" s="1456"/>
      <c r="AG409" s="1456"/>
    </row>
    <row r="410" spans="1:33" s="581" customFormat="1" ht="12.75">
      <c r="A410" s="1465" t="s">
        <v>9556</v>
      </c>
      <c r="B410" s="1466" t="s">
        <v>9557</v>
      </c>
      <c r="C410" s="1466"/>
      <c r="D410" s="1466"/>
      <c r="E410" s="1466"/>
      <c r="F410" s="1466"/>
      <c r="G410" s="1466"/>
      <c r="H410" s="1466"/>
      <c r="I410" s="1466"/>
      <c r="J410" s="1466"/>
      <c r="K410" s="1466"/>
      <c r="L410" s="1459"/>
      <c r="M410" s="1459" t="s">
        <v>9558</v>
      </c>
      <c r="N410" s="1459"/>
      <c r="O410" s="1459"/>
      <c r="P410" s="1459"/>
      <c r="Q410" s="1459"/>
      <c r="R410" s="1459"/>
      <c r="S410" s="1459"/>
      <c r="T410" s="1459"/>
      <c r="U410" s="1459"/>
      <c r="V410" s="1459"/>
      <c r="W410" s="1459"/>
      <c r="X410" s="1459"/>
      <c r="Y410" s="1460" t="s">
        <v>9559</v>
      </c>
      <c r="Z410" s="1460"/>
      <c r="AA410" s="1460"/>
      <c r="AB410" s="1460"/>
      <c r="AC410" s="1460"/>
      <c r="AD410" s="1460"/>
      <c r="AE410" s="1460"/>
      <c r="AF410" s="1467" t="s">
        <v>9560</v>
      </c>
      <c r="AG410" s="1467"/>
    </row>
    <row r="411" spans="1:33" s="581" customFormat="1" ht="12.75">
      <c r="A411" s="1465"/>
      <c r="B411" s="1466"/>
      <c r="C411" s="1466"/>
      <c r="D411" s="1466"/>
      <c r="E411" s="1466"/>
      <c r="F411" s="1466"/>
      <c r="G411" s="1466"/>
      <c r="H411" s="1466"/>
      <c r="I411" s="1466"/>
      <c r="J411" s="1466"/>
      <c r="K411" s="1466"/>
      <c r="L411" s="1459"/>
      <c r="M411" s="643"/>
      <c r="N411" s="644"/>
      <c r="O411" s="643"/>
      <c r="P411" s="1459"/>
      <c r="Q411" s="1462" t="s">
        <v>9561</v>
      </c>
      <c r="R411" s="1462"/>
      <c r="S411" s="1462"/>
      <c r="T411" s="1459"/>
      <c r="U411" s="645"/>
      <c r="V411" s="678"/>
      <c r="W411" s="645"/>
      <c r="X411" s="1459"/>
      <c r="Y411" s="1460"/>
      <c r="Z411" s="1460"/>
      <c r="AA411" s="1460"/>
      <c r="AB411" s="1460"/>
      <c r="AC411" s="1460"/>
      <c r="AD411" s="1460"/>
      <c r="AE411" s="1460"/>
      <c r="AF411" s="1467"/>
      <c r="AG411" s="1467"/>
    </row>
    <row r="412" spans="1:33" s="591" customFormat="1" ht="11.25" customHeight="1">
      <c r="A412" s="1465"/>
      <c r="B412" s="630"/>
      <c r="C412" s="583" t="s">
        <v>9562</v>
      </c>
      <c r="D412" s="1463"/>
      <c r="E412" s="584" t="s">
        <v>9563</v>
      </c>
      <c r="F412" s="583"/>
      <c r="G412" s="584" t="s">
        <v>9564</v>
      </c>
      <c r="H412" s="1463"/>
      <c r="I412" s="584" t="s">
        <v>9563</v>
      </c>
      <c r="J412" s="583"/>
      <c r="K412" s="584" t="s">
        <v>9564</v>
      </c>
      <c r="L412" s="1459"/>
      <c r="M412" s="1455" t="s">
        <v>9565</v>
      </c>
      <c r="N412" s="1455"/>
      <c r="O412" s="1455"/>
      <c r="P412" s="1459"/>
      <c r="Q412" s="585" t="s">
        <v>9563</v>
      </c>
      <c r="R412" s="586"/>
      <c r="S412" s="585" t="s">
        <v>9564</v>
      </c>
      <c r="T412" s="1459"/>
      <c r="U412" s="1455" t="s">
        <v>9565</v>
      </c>
      <c r="V412" s="1455"/>
      <c r="W412" s="1455"/>
      <c r="X412" s="1459"/>
      <c r="Y412" s="587" t="s">
        <v>9566</v>
      </c>
      <c r="Z412" s="588" t="s">
        <v>9567</v>
      </c>
      <c r="AA412" s="588" t="s">
        <v>9568</v>
      </c>
      <c r="AB412" s="588" t="s">
        <v>9567</v>
      </c>
      <c r="AC412" s="588" t="s">
        <v>9568</v>
      </c>
      <c r="AD412" s="588" t="s">
        <v>9567</v>
      </c>
      <c r="AE412" s="1460"/>
      <c r="AF412" s="589" t="s">
        <v>9569</v>
      </c>
      <c r="AG412" s="631" t="s">
        <v>9570</v>
      </c>
    </row>
    <row r="413" spans="1:33" ht="11.25" customHeight="1">
      <c r="A413" s="642">
        <v>1</v>
      </c>
      <c r="B413" s="630"/>
      <c r="C413" s="598" t="s">
        <v>9593</v>
      </c>
      <c r="D413" s="1463"/>
      <c r="E413" s="594" t="s">
        <v>9572</v>
      </c>
      <c r="F413" s="595" t="s">
        <v>9573</v>
      </c>
      <c r="G413" s="596">
        <v>0.27361111111111108</v>
      </c>
      <c r="H413" s="1463"/>
      <c r="I413" s="596">
        <v>0.76666666666666661</v>
      </c>
      <c r="J413" s="595" t="s">
        <v>9573</v>
      </c>
      <c r="K413" s="594" t="s">
        <v>9572</v>
      </c>
      <c r="L413" s="1459"/>
      <c r="M413" s="594" t="s">
        <v>9572</v>
      </c>
      <c r="N413" s="603" t="s">
        <v>9573</v>
      </c>
      <c r="O413" s="604">
        <v>0.23611111111111113</v>
      </c>
      <c r="P413" s="1459"/>
      <c r="Q413" s="596">
        <v>0.23611111111111113</v>
      </c>
      <c r="R413" s="597" t="s">
        <v>9573</v>
      </c>
      <c r="S413" s="596">
        <v>0.76388888888888884</v>
      </c>
      <c r="T413" s="1459"/>
      <c r="U413" s="604">
        <v>0.76666666666666661</v>
      </c>
      <c r="V413" s="603" t="s">
        <v>9573</v>
      </c>
      <c r="W413" s="594" t="s">
        <v>9572</v>
      </c>
      <c r="X413" s="1459"/>
      <c r="Y413" s="598" t="s">
        <v>9647</v>
      </c>
      <c r="AA413" s="596">
        <v>2.7777777777777779E-3</v>
      </c>
      <c r="AB413" s="596">
        <v>0.26111111111111113</v>
      </c>
      <c r="AC413" s="596">
        <v>0.52013888888888882</v>
      </c>
      <c r="AD413" s="596">
        <v>0.77847222222222223</v>
      </c>
      <c r="AE413" s="1460"/>
      <c r="AF413" s="595"/>
      <c r="AG413" s="602"/>
    </row>
    <row r="414" spans="1:33">
      <c r="A414" s="642">
        <v>2</v>
      </c>
      <c r="B414" s="630"/>
      <c r="C414" s="598" t="s">
        <v>9595</v>
      </c>
      <c r="D414" s="1463"/>
      <c r="E414" s="594" t="s">
        <v>9572</v>
      </c>
      <c r="F414" s="595" t="s">
        <v>9573</v>
      </c>
      <c r="G414" s="596">
        <v>0.30763888888888891</v>
      </c>
      <c r="H414" s="1463"/>
      <c r="I414" s="596">
        <v>0.80069444444444438</v>
      </c>
      <c r="J414" s="595" t="s">
        <v>9573</v>
      </c>
      <c r="K414" s="594" t="s">
        <v>9572</v>
      </c>
      <c r="L414" s="1459"/>
      <c r="M414" s="594" t="s">
        <v>9572</v>
      </c>
      <c r="N414" s="595" t="s">
        <v>9573</v>
      </c>
      <c r="O414" s="596">
        <v>0.23680555555555557</v>
      </c>
      <c r="P414" s="1459"/>
      <c r="Q414" s="596">
        <v>0.23680555555555557</v>
      </c>
      <c r="R414" s="597" t="s">
        <v>9573</v>
      </c>
      <c r="S414" s="596">
        <v>0.7631944444444444</v>
      </c>
      <c r="T414" s="1459"/>
      <c r="U414" s="596">
        <v>0.80069444444444438</v>
      </c>
      <c r="V414" s="595" t="s">
        <v>9573</v>
      </c>
      <c r="W414" s="594" t="s">
        <v>9572</v>
      </c>
      <c r="X414" s="1459"/>
      <c r="Y414" s="598" t="s">
        <v>9645</v>
      </c>
      <c r="AA414" s="596">
        <v>3.6805555555555557E-2</v>
      </c>
      <c r="AB414" s="596">
        <v>0.2951388888888889</v>
      </c>
      <c r="AC414" s="596">
        <v>0.5541666666666667</v>
      </c>
      <c r="AD414" s="596">
        <v>0.8125</v>
      </c>
      <c r="AE414" s="1460"/>
      <c r="AF414" s="595"/>
      <c r="AG414" s="602"/>
    </row>
    <row r="415" spans="1:33">
      <c r="A415" s="642">
        <v>3</v>
      </c>
      <c r="B415" s="630"/>
      <c r="C415" s="598" t="s">
        <v>9595</v>
      </c>
      <c r="D415" s="1463"/>
      <c r="E415" s="594" t="s">
        <v>9572</v>
      </c>
      <c r="F415" s="595" t="s">
        <v>9573</v>
      </c>
      <c r="G415" s="596">
        <v>0.34166666666666662</v>
      </c>
      <c r="H415" s="1463"/>
      <c r="I415" s="596">
        <v>0.83472222222222225</v>
      </c>
      <c r="J415" s="595" t="s">
        <v>9573</v>
      </c>
      <c r="K415" s="594" t="s">
        <v>9572</v>
      </c>
      <c r="L415" s="1459"/>
      <c r="M415" s="594" t="s">
        <v>9572</v>
      </c>
      <c r="N415" s="595" t="s">
        <v>9573</v>
      </c>
      <c r="O415" s="596">
        <v>0.23750000000000002</v>
      </c>
      <c r="P415" s="1459"/>
      <c r="Q415" s="596">
        <v>0.23750000000000002</v>
      </c>
      <c r="R415" s="597" t="s">
        <v>9573</v>
      </c>
      <c r="S415" s="596">
        <v>0.76250000000000007</v>
      </c>
      <c r="T415" s="1459"/>
      <c r="U415" s="596">
        <v>0.83472222222222225</v>
      </c>
      <c r="V415" s="595" t="s">
        <v>9573</v>
      </c>
      <c r="W415" s="594" t="s">
        <v>9572</v>
      </c>
      <c r="X415" s="1459"/>
      <c r="Y415" s="598" t="s">
        <v>9638</v>
      </c>
      <c r="AA415" s="596">
        <v>7.0833333333333331E-2</v>
      </c>
      <c r="AB415" s="596">
        <v>0.32916666666666666</v>
      </c>
      <c r="AC415" s="596">
        <v>0.58819444444444446</v>
      </c>
      <c r="AD415" s="596">
        <v>0.84652777777777777</v>
      </c>
      <c r="AE415" s="1460"/>
      <c r="AF415" s="595"/>
      <c r="AG415" s="602"/>
    </row>
    <row r="416" spans="1:33">
      <c r="A416" s="642">
        <v>4</v>
      </c>
      <c r="B416" s="630"/>
      <c r="C416" s="598" t="s">
        <v>9595</v>
      </c>
      <c r="D416" s="1463"/>
      <c r="E416" s="594" t="s">
        <v>9572</v>
      </c>
      <c r="F416" s="595" t="s">
        <v>9573</v>
      </c>
      <c r="G416" s="596">
        <v>0.3756944444444445</v>
      </c>
      <c r="H416" s="1463"/>
      <c r="I416" s="596">
        <v>0.86875000000000002</v>
      </c>
      <c r="J416" s="595" t="s">
        <v>9573</v>
      </c>
      <c r="K416" s="594" t="s">
        <v>9572</v>
      </c>
      <c r="L416" s="1459"/>
      <c r="M416" s="594" t="s">
        <v>9572</v>
      </c>
      <c r="N416" s="595" t="s">
        <v>9573</v>
      </c>
      <c r="O416" s="596">
        <v>0.23819444444444446</v>
      </c>
      <c r="P416" s="1459"/>
      <c r="Q416" s="596">
        <v>0.23819444444444446</v>
      </c>
      <c r="R416" s="597" t="s">
        <v>9573</v>
      </c>
      <c r="S416" s="596">
        <v>0.76180555555555562</v>
      </c>
      <c r="T416" s="1459"/>
      <c r="U416" s="596">
        <v>0.86875000000000002</v>
      </c>
      <c r="V416" s="595" t="s">
        <v>9573</v>
      </c>
      <c r="W416" s="594" t="s">
        <v>9572</v>
      </c>
      <c r="X416" s="1459"/>
      <c r="Y416" s="598" t="s">
        <v>9638</v>
      </c>
      <c r="AA416" s="596">
        <v>0.10486111111111111</v>
      </c>
      <c r="AB416" s="596">
        <v>0.36319444444444443</v>
      </c>
      <c r="AC416" s="596">
        <v>0.62222222222222223</v>
      </c>
      <c r="AD416" s="596">
        <v>0.88055555555555554</v>
      </c>
      <c r="AE416" s="1460"/>
      <c r="AF416" s="595"/>
      <c r="AG416" s="602"/>
    </row>
    <row r="417" spans="1:33">
      <c r="A417" s="642">
        <v>5</v>
      </c>
      <c r="B417" s="630"/>
      <c r="C417" s="598" t="s">
        <v>9595</v>
      </c>
      <c r="D417" s="1463"/>
      <c r="E417" s="594" t="s">
        <v>9572</v>
      </c>
      <c r="F417" s="595" t="s">
        <v>9573</v>
      </c>
      <c r="G417" s="596">
        <v>0.40972222222222227</v>
      </c>
      <c r="H417" s="1463"/>
      <c r="I417" s="596">
        <v>0.90277777777777779</v>
      </c>
      <c r="J417" s="595" t="s">
        <v>9573</v>
      </c>
      <c r="K417" s="594" t="s">
        <v>9572</v>
      </c>
      <c r="L417" s="1459"/>
      <c r="M417" s="594" t="s">
        <v>9572</v>
      </c>
      <c r="N417" s="595" t="s">
        <v>9573</v>
      </c>
      <c r="O417" s="596">
        <v>0.2388888888888889</v>
      </c>
      <c r="P417" s="1459"/>
      <c r="Q417" s="596">
        <v>0.2388888888888889</v>
      </c>
      <c r="R417" s="597" t="s">
        <v>9573</v>
      </c>
      <c r="S417" s="596">
        <v>0.76111111111111107</v>
      </c>
      <c r="T417" s="1459"/>
      <c r="U417" s="596">
        <v>0.90277777777777779</v>
      </c>
      <c r="V417" s="595" t="s">
        <v>9573</v>
      </c>
      <c r="W417" s="594" t="s">
        <v>9572</v>
      </c>
      <c r="X417" s="1459"/>
      <c r="Y417" s="598" t="s">
        <v>9580</v>
      </c>
      <c r="AA417" s="596">
        <v>0.1388888888888889</v>
      </c>
      <c r="AB417" s="596">
        <v>0.3972222222222222</v>
      </c>
      <c r="AC417" s="596">
        <v>0.65625</v>
      </c>
      <c r="AD417" s="596">
        <v>0.9145833333333333</v>
      </c>
      <c r="AE417" s="1460"/>
      <c r="AF417" s="595"/>
      <c r="AG417" s="602"/>
    </row>
    <row r="418" spans="1:33">
      <c r="A418" s="642">
        <v>6</v>
      </c>
      <c r="B418" s="630"/>
      <c r="C418" s="598" t="s">
        <v>9596</v>
      </c>
      <c r="D418" s="1463"/>
      <c r="E418" s="594" t="s">
        <v>9572</v>
      </c>
      <c r="F418" s="595" t="s">
        <v>9573</v>
      </c>
      <c r="G418" s="596">
        <v>0.44375000000000003</v>
      </c>
      <c r="H418" s="1463"/>
      <c r="I418" s="596">
        <v>0.9375</v>
      </c>
      <c r="J418" s="595" t="s">
        <v>9573</v>
      </c>
      <c r="K418" s="594" t="s">
        <v>9572</v>
      </c>
      <c r="L418" s="1459"/>
      <c r="M418" s="594" t="s">
        <v>9572</v>
      </c>
      <c r="N418" s="595" t="s">
        <v>9573</v>
      </c>
      <c r="O418" s="596">
        <v>0.23958333333333334</v>
      </c>
      <c r="P418" s="1459"/>
      <c r="Q418" s="596">
        <v>0.23958333333333334</v>
      </c>
      <c r="R418" s="597" t="s">
        <v>9573</v>
      </c>
      <c r="S418" s="596">
        <v>0.76041666666666663</v>
      </c>
      <c r="T418" s="1459"/>
      <c r="U418" s="596">
        <v>0.9375</v>
      </c>
      <c r="V418" s="595" t="s">
        <v>9573</v>
      </c>
      <c r="W418" s="594" t="s">
        <v>9572</v>
      </c>
      <c r="X418" s="1459"/>
      <c r="Y418" s="598" t="s">
        <v>9594</v>
      </c>
      <c r="AA418" s="596">
        <v>0.17291666666666669</v>
      </c>
      <c r="AB418" s="596">
        <v>0.43124999999999997</v>
      </c>
      <c r="AC418" s="596">
        <v>0.69027777777777777</v>
      </c>
      <c r="AD418" s="596">
        <v>0.94861111111111107</v>
      </c>
      <c r="AE418" s="1460"/>
      <c r="AF418" s="638" t="s">
        <v>9661</v>
      </c>
      <c r="AG418" s="607" t="s">
        <v>9662</v>
      </c>
    </row>
    <row r="419" spans="1:33">
      <c r="A419" s="592">
        <v>7</v>
      </c>
      <c r="B419" s="630"/>
      <c r="C419" s="599" t="s">
        <v>9596</v>
      </c>
      <c r="D419" s="1463"/>
      <c r="E419" s="594" t="s">
        <v>9572</v>
      </c>
      <c r="F419" s="595" t="s">
        <v>9573</v>
      </c>
      <c r="G419" s="596">
        <v>0.4777777777777778</v>
      </c>
      <c r="H419" s="1463"/>
      <c r="I419" s="596">
        <v>0.97152777777777777</v>
      </c>
      <c r="J419" s="595" t="s">
        <v>9573</v>
      </c>
      <c r="K419" s="594" t="s">
        <v>9572</v>
      </c>
      <c r="L419" s="1459"/>
      <c r="M419" s="594" t="s">
        <v>9572</v>
      </c>
      <c r="N419" s="595" t="s">
        <v>9573</v>
      </c>
      <c r="O419" s="596">
        <v>0.24027777777777778</v>
      </c>
      <c r="P419" s="1459"/>
      <c r="Q419" s="596">
        <v>0.24027777777777778</v>
      </c>
      <c r="R419" s="597" t="s">
        <v>9573</v>
      </c>
      <c r="S419" s="596">
        <v>0.7597222222222223</v>
      </c>
      <c r="T419" s="1459"/>
      <c r="U419" s="596">
        <v>0.97152777777777777</v>
      </c>
      <c r="V419" s="595" t="s">
        <v>9573</v>
      </c>
      <c r="W419" s="594" t="s">
        <v>9572</v>
      </c>
      <c r="X419" s="1459"/>
      <c r="Y419" s="598" t="s">
        <v>9579</v>
      </c>
      <c r="AA419" s="596">
        <v>0.2076388888888889</v>
      </c>
      <c r="AB419" s="596">
        <v>0.46597222222222223</v>
      </c>
      <c r="AC419" s="596">
        <v>0.72430555555555554</v>
      </c>
      <c r="AD419" s="596">
        <v>0.98263888888888884</v>
      </c>
      <c r="AE419" s="1460"/>
      <c r="AF419" s="638" t="s">
        <v>9661</v>
      </c>
      <c r="AG419" s="662" t="s">
        <v>9663</v>
      </c>
    </row>
    <row r="420" spans="1:33">
      <c r="A420" s="642">
        <v>8</v>
      </c>
      <c r="B420" s="630"/>
      <c r="C420" s="598" t="s">
        <v>9596</v>
      </c>
      <c r="D420" s="1463"/>
      <c r="E420" s="594" t="s">
        <v>9572</v>
      </c>
      <c r="F420" s="595" t="s">
        <v>9573</v>
      </c>
      <c r="G420" s="596">
        <v>0.51180555555555551</v>
      </c>
      <c r="H420" s="1463"/>
      <c r="I420" s="597"/>
      <c r="J420" s="595"/>
      <c r="K420" s="597"/>
      <c r="L420" s="1459"/>
      <c r="M420" s="594" t="s">
        <v>9572</v>
      </c>
      <c r="N420" s="595" t="s">
        <v>9573</v>
      </c>
      <c r="O420" s="596">
        <v>0.24097222222222223</v>
      </c>
      <c r="P420" s="1459"/>
      <c r="Q420" s="596">
        <v>0.24097222222222223</v>
      </c>
      <c r="R420" s="597" t="s">
        <v>9573</v>
      </c>
      <c r="S420" s="596">
        <v>0.75902777777777775</v>
      </c>
      <c r="T420" s="1459"/>
      <c r="U420" s="608"/>
      <c r="V420" s="609"/>
      <c r="W420" s="608"/>
      <c r="X420" s="1459"/>
      <c r="Y420" s="598" t="s">
        <v>9580</v>
      </c>
      <c r="AA420" s="596">
        <v>0.24166666666666667</v>
      </c>
      <c r="AB420" s="596">
        <v>0.5</v>
      </c>
      <c r="AC420" s="596">
        <v>0.7583333333333333</v>
      </c>
      <c r="AE420" s="1460"/>
      <c r="AF420" s="638" t="s">
        <v>9661</v>
      </c>
      <c r="AG420" s="607" t="s">
        <v>9664</v>
      </c>
    </row>
    <row r="421" spans="1:33">
      <c r="A421" s="642">
        <v>9</v>
      </c>
      <c r="B421" s="630"/>
      <c r="C421" s="595" t="s">
        <v>9571</v>
      </c>
      <c r="D421" s="1463"/>
      <c r="E421" s="596">
        <v>5.5555555555555558E-3</v>
      </c>
      <c r="F421" s="595" t="s">
        <v>9573</v>
      </c>
      <c r="G421" s="596">
        <v>0.54652777777777783</v>
      </c>
      <c r="H421" s="1463"/>
      <c r="I421" s="597"/>
      <c r="J421" s="595"/>
      <c r="K421" s="597"/>
      <c r="L421" s="1459"/>
      <c r="M421" s="596">
        <v>5.5555555555555558E-3</v>
      </c>
      <c r="N421" s="595" t="s">
        <v>9573</v>
      </c>
      <c r="O421" s="596">
        <v>0.24166666666666667</v>
      </c>
      <c r="P421" s="1459"/>
      <c r="Q421" s="596">
        <v>0.24166666666666667</v>
      </c>
      <c r="R421" s="597" t="s">
        <v>9573</v>
      </c>
      <c r="S421" s="596">
        <v>0.7583333333333333</v>
      </c>
      <c r="T421" s="1459"/>
      <c r="U421" s="608"/>
      <c r="V421" s="609"/>
      <c r="W421" s="608"/>
      <c r="X421" s="1459"/>
      <c r="Y421" s="598" t="s">
        <v>9638</v>
      </c>
      <c r="Z421" s="596">
        <v>1.6666666666666666E-2</v>
      </c>
      <c r="AA421" s="596">
        <v>0.27569444444444446</v>
      </c>
      <c r="AB421" s="596">
        <v>0.52430555555555558</v>
      </c>
      <c r="AC421" s="596">
        <v>0.7729166666666667</v>
      </c>
      <c r="AE421" s="1460"/>
      <c r="AF421" s="595"/>
      <c r="AG421" s="602"/>
    </row>
    <row r="422" spans="1:33">
      <c r="A422" s="642">
        <v>10</v>
      </c>
      <c r="B422" s="630"/>
      <c r="C422" s="595" t="s">
        <v>9571</v>
      </c>
      <c r="D422" s="1463"/>
      <c r="E422" s="596">
        <v>3.9583333333333331E-2</v>
      </c>
      <c r="F422" s="595" t="s">
        <v>9573</v>
      </c>
      <c r="G422" s="596">
        <v>0.5805555555555556</v>
      </c>
      <c r="H422" s="1463"/>
      <c r="I422" s="597"/>
      <c r="J422" s="595"/>
      <c r="K422" s="597"/>
      <c r="L422" s="1459"/>
      <c r="M422" s="596">
        <v>3.9583333333333331E-2</v>
      </c>
      <c r="N422" s="595" t="s">
        <v>9573</v>
      </c>
      <c r="O422" s="596">
        <v>0.24236111111111111</v>
      </c>
      <c r="P422" s="1459"/>
      <c r="Q422" s="596">
        <v>0.24236111111111111</v>
      </c>
      <c r="R422" s="597" t="s">
        <v>9573</v>
      </c>
      <c r="S422" s="596">
        <v>0.75763888888888886</v>
      </c>
      <c r="T422" s="1459"/>
      <c r="U422" s="608"/>
      <c r="V422" s="609"/>
      <c r="W422" s="608"/>
      <c r="X422" s="1459"/>
      <c r="Y422" s="598" t="s">
        <v>9645</v>
      </c>
      <c r="Z422" s="596">
        <v>4.0972222222222222E-2</v>
      </c>
      <c r="AA422" s="596">
        <v>0.30972222222222223</v>
      </c>
      <c r="AB422" s="596">
        <v>0.56805555555555554</v>
      </c>
      <c r="AC422" s="596">
        <v>0.82708333333333339</v>
      </c>
      <c r="AE422" s="1460"/>
      <c r="AF422" s="595"/>
      <c r="AG422" s="602"/>
    </row>
    <row r="423" spans="1:33" ht="3.75" customHeight="1">
      <c r="A423" s="610"/>
      <c r="B423" s="630"/>
      <c r="C423" s="610"/>
      <c r="D423" s="1463"/>
      <c r="E423" s="610"/>
      <c r="F423" s="610"/>
      <c r="G423" s="610"/>
      <c r="H423" s="1463"/>
      <c r="I423" s="610"/>
      <c r="J423" s="610"/>
      <c r="K423" s="610"/>
      <c r="L423" s="1459"/>
      <c r="M423" s="610"/>
      <c r="N423" s="610"/>
      <c r="O423" s="610"/>
      <c r="P423" s="1459"/>
      <c r="Q423" s="610"/>
      <c r="R423" s="610"/>
      <c r="S423" s="610"/>
      <c r="T423" s="1459"/>
      <c r="U423" s="610"/>
      <c r="V423" s="610"/>
      <c r="W423" s="610"/>
      <c r="X423" s="1459"/>
      <c r="Y423" s="610"/>
      <c r="Z423" s="610"/>
      <c r="AA423" s="610"/>
      <c r="AB423" s="610"/>
      <c r="AC423" s="610"/>
      <c r="AD423" s="610"/>
      <c r="AE423" s="1460"/>
      <c r="AF423" s="610"/>
      <c r="AG423" s="610"/>
    </row>
    <row r="424" spans="1:33">
      <c r="A424" s="642">
        <v>11</v>
      </c>
      <c r="B424" s="630"/>
      <c r="C424" s="595" t="s">
        <v>9571</v>
      </c>
      <c r="D424" s="1463"/>
      <c r="E424" s="596">
        <v>7.3611111111111113E-2</v>
      </c>
      <c r="F424" s="595" t="s">
        <v>9573</v>
      </c>
      <c r="G424" s="596">
        <v>0.61458333333333337</v>
      </c>
      <c r="H424" s="1463"/>
      <c r="I424" s="597"/>
      <c r="J424" s="595"/>
      <c r="K424" s="597"/>
      <c r="L424" s="1459"/>
      <c r="M424" s="596">
        <v>7.3611111111111113E-2</v>
      </c>
      <c r="N424" s="595" t="s">
        <v>9573</v>
      </c>
      <c r="O424" s="596">
        <v>0.24305555555555555</v>
      </c>
      <c r="P424" s="1459"/>
      <c r="Q424" s="596">
        <v>0.24305555555555555</v>
      </c>
      <c r="R424" s="597" t="s">
        <v>9573</v>
      </c>
      <c r="S424" s="596">
        <v>0.75694444444444453</v>
      </c>
      <c r="T424" s="1459"/>
      <c r="U424" s="608"/>
      <c r="V424" s="609"/>
      <c r="W424" s="608"/>
      <c r="X424" s="1459"/>
      <c r="Y424" s="598" t="s">
        <v>9645</v>
      </c>
      <c r="Z424" s="633">
        <v>8.5416666666666655E-2</v>
      </c>
      <c r="AA424" s="596">
        <v>0.34375</v>
      </c>
      <c r="AB424" s="596">
        <v>0.61041666666666672</v>
      </c>
      <c r="AC424" s="596">
        <v>0.87777777777777777</v>
      </c>
      <c r="AE424" s="1460"/>
      <c r="AF424" s="595"/>
      <c r="AG424" s="602"/>
    </row>
    <row r="425" spans="1:33">
      <c r="A425" s="642">
        <v>12</v>
      </c>
      <c r="B425" s="630"/>
      <c r="C425" s="595" t="s">
        <v>9571</v>
      </c>
      <c r="D425" s="1463"/>
      <c r="E425" s="596">
        <v>0.1076388888888889</v>
      </c>
      <c r="F425" s="595" t="s">
        <v>9573</v>
      </c>
      <c r="G425" s="596">
        <v>0.64861111111111114</v>
      </c>
      <c r="H425" s="1463"/>
      <c r="I425" s="597"/>
      <c r="J425" s="595"/>
      <c r="K425" s="597"/>
      <c r="L425" s="1459"/>
      <c r="M425" s="596">
        <v>0.1076388888888889</v>
      </c>
      <c r="N425" s="595" t="s">
        <v>9573</v>
      </c>
      <c r="O425" s="596">
        <v>0.24374999999999999</v>
      </c>
      <c r="P425" s="1459"/>
      <c r="Q425" s="596">
        <v>0.24374999999999999</v>
      </c>
      <c r="R425" s="597" t="s">
        <v>9573</v>
      </c>
      <c r="S425" s="596">
        <v>0.75624999999999998</v>
      </c>
      <c r="T425" s="1459"/>
      <c r="U425" s="608"/>
      <c r="V425" s="609"/>
      <c r="W425" s="608"/>
      <c r="X425" s="1459"/>
      <c r="Y425" s="598" t="s">
        <v>9647</v>
      </c>
      <c r="Z425" s="596">
        <v>0.1277777777777778</v>
      </c>
      <c r="AA425" s="596">
        <v>0.37777777777777777</v>
      </c>
      <c r="AB425" s="596">
        <v>0.64444444444444449</v>
      </c>
      <c r="AC425" s="596">
        <v>0.91180555555555554</v>
      </c>
      <c r="AE425" s="1460"/>
      <c r="AF425" s="595"/>
      <c r="AG425" s="602"/>
    </row>
    <row r="426" spans="1:33">
      <c r="A426" s="642">
        <v>13</v>
      </c>
      <c r="B426" s="630"/>
      <c r="C426" s="598" t="s">
        <v>9578</v>
      </c>
      <c r="D426" s="1463"/>
      <c r="E426" s="596">
        <v>0.14166666666666666</v>
      </c>
      <c r="F426" s="595" t="s">
        <v>9573</v>
      </c>
      <c r="G426" s="596">
        <v>0.68263888888888891</v>
      </c>
      <c r="H426" s="1463"/>
      <c r="I426" s="597"/>
      <c r="J426" s="595"/>
      <c r="K426" s="597"/>
      <c r="L426" s="1459"/>
      <c r="M426" s="604">
        <v>0.14166666666666666</v>
      </c>
      <c r="N426" s="603" t="s">
        <v>9573</v>
      </c>
      <c r="O426" s="604">
        <v>0.24444444444444446</v>
      </c>
      <c r="P426" s="1459"/>
      <c r="Q426" s="596">
        <v>0.24444444444444446</v>
      </c>
      <c r="R426" s="597" t="s">
        <v>9573</v>
      </c>
      <c r="S426" s="596">
        <v>0.75555555555555554</v>
      </c>
      <c r="T426" s="1459"/>
      <c r="U426" s="608"/>
      <c r="V426" s="609"/>
      <c r="W426" s="608"/>
      <c r="X426" s="1459"/>
      <c r="Y426" s="598" t="s">
        <v>9657</v>
      </c>
      <c r="Z426" s="596">
        <v>0.16180555555555556</v>
      </c>
      <c r="AA426" s="596">
        <v>0.41180555555555554</v>
      </c>
      <c r="AB426" s="596">
        <v>0.67847222222222225</v>
      </c>
      <c r="AC426" s="596">
        <v>0.9458333333333333</v>
      </c>
      <c r="AE426" s="1460"/>
      <c r="AF426" s="595"/>
      <c r="AG426" s="602"/>
    </row>
    <row r="427" spans="1:33">
      <c r="A427" s="642">
        <v>14</v>
      </c>
      <c r="B427" s="630"/>
      <c r="C427" s="598" t="s">
        <v>9578</v>
      </c>
      <c r="D427" s="1463"/>
      <c r="E427" s="596">
        <v>0.17569444444444446</v>
      </c>
      <c r="F427" s="595" t="s">
        <v>9573</v>
      </c>
      <c r="G427" s="596">
        <v>0.71666666666666667</v>
      </c>
      <c r="H427" s="1463"/>
      <c r="I427" s="597"/>
      <c r="J427" s="595"/>
      <c r="K427" s="597"/>
      <c r="L427" s="1459"/>
      <c r="M427" s="604">
        <v>0.17569444444444446</v>
      </c>
      <c r="N427" s="603" t="s">
        <v>9573</v>
      </c>
      <c r="O427" s="604">
        <v>0.24513888888888888</v>
      </c>
      <c r="P427" s="1459"/>
      <c r="Q427" s="596">
        <v>0.24513888888888888</v>
      </c>
      <c r="R427" s="597" t="s">
        <v>9573</v>
      </c>
      <c r="S427" s="596">
        <v>0.75486111111111109</v>
      </c>
      <c r="T427" s="1459"/>
      <c r="U427" s="608"/>
      <c r="V427" s="609"/>
      <c r="W427" s="608"/>
      <c r="X427" s="1459"/>
      <c r="Y427" s="598" t="s">
        <v>9665</v>
      </c>
      <c r="Z427" s="596">
        <v>0.19583333333333333</v>
      </c>
      <c r="AA427" s="596">
        <v>0.4458333333333333</v>
      </c>
      <c r="AB427" s="596">
        <v>0.71250000000000002</v>
      </c>
      <c r="AC427" s="596">
        <v>0.97986111111111107</v>
      </c>
      <c r="AE427" s="1460"/>
      <c r="AF427" s="595"/>
      <c r="AG427" s="602"/>
    </row>
    <row r="428" spans="1:33">
      <c r="A428" s="642">
        <v>15</v>
      </c>
      <c r="B428" s="630"/>
      <c r="C428" s="598" t="s">
        <v>9578</v>
      </c>
      <c r="D428" s="1463"/>
      <c r="E428" s="596">
        <v>0.20972222222222223</v>
      </c>
      <c r="F428" s="595" t="s">
        <v>9573</v>
      </c>
      <c r="G428" s="596">
        <v>0.75069444444444444</v>
      </c>
      <c r="H428" s="1463"/>
      <c r="I428" s="597"/>
      <c r="J428" s="595"/>
      <c r="K428" s="597"/>
      <c r="L428" s="1459"/>
      <c r="M428" s="604">
        <v>0.20972222222222223</v>
      </c>
      <c r="N428" s="603" t="s">
        <v>9573</v>
      </c>
      <c r="O428" s="604">
        <v>0.24583333333333335</v>
      </c>
      <c r="P428" s="1459"/>
      <c r="Q428" s="596">
        <v>0.24583333333333335</v>
      </c>
      <c r="R428" s="597" t="s">
        <v>9573</v>
      </c>
      <c r="S428" s="596">
        <v>0.75416666666666676</v>
      </c>
      <c r="T428" s="1459"/>
      <c r="U428" s="608"/>
      <c r="V428" s="609"/>
      <c r="W428" s="608"/>
      <c r="X428" s="1459"/>
      <c r="Y428" s="598" t="s">
        <v>9657</v>
      </c>
      <c r="Z428" s="596">
        <v>0.2298611111111111</v>
      </c>
      <c r="AA428" s="596">
        <v>0.47986111111111113</v>
      </c>
      <c r="AB428" s="596">
        <v>0.73819444444444438</v>
      </c>
      <c r="AC428" s="596">
        <v>0.99722222222222223</v>
      </c>
      <c r="AE428" s="1460"/>
      <c r="AF428" s="595"/>
      <c r="AG428" s="602"/>
    </row>
    <row r="429" spans="1:33">
      <c r="A429" s="642">
        <v>16</v>
      </c>
      <c r="B429" s="630"/>
      <c r="C429" s="598" t="s">
        <v>9581</v>
      </c>
      <c r="D429" s="1463"/>
      <c r="E429" s="596">
        <v>0.24374999999999999</v>
      </c>
      <c r="F429" s="595" t="s">
        <v>9573</v>
      </c>
      <c r="G429" s="596">
        <v>0.78472222222222221</v>
      </c>
      <c r="H429" s="1463"/>
      <c r="I429" s="597"/>
      <c r="J429" s="595"/>
      <c r="K429" s="597"/>
      <c r="L429" s="1459"/>
      <c r="M429" s="606">
        <v>0.24374999999999999</v>
      </c>
      <c r="N429" s="605" t="s">
        <v>9573</v>
      </c>
      <c r="O429" s="606">
        <v>0.24652777777777779</v>
      </c>
      <c r="P429" s="1459"/>
      <c r="Q429" s="596">
        <v>0.24652777777777779</v>
      </c>
      <c r="R429" s="597" t="s">
        <v>9573</v>
      </c>
      <c r="S429" s="596">
        <v>0.75347222222222221</v>
      </c>
      <c r="T429" s="1459"/>
      <c r="U429" s="606">
        <v>0.75347222222222221</v>
      </c>
      <c r="V429" s="605" t="s">
        <v>9573</v>
      </c>
      <c r="W429" s="606">
        <v>0.78472222222222221</v>
      </c>
      <c r="X429" s="1459"/>
      <c r="Y429" s="598" t="s">
        <v>9647</v>
      </c>
      <c r="Z429" s="596">
        <v>0.25555555555555559</v>
      </c>
      <c r="AA429" s="596">
        <v>0.51388888888888895</v>
      </c>
      <c r="AB429" s="596">
        <v>0.77222222222222225</v>
      </c>
      <c r="AE429" s="1460"/>
      <c r="AF429" s="595"/>
      <c r="AG429" s="602"/>
    </row>
    <row r="430" spans="1:33">
      <c r="A430" s="642">
        <v>17</v>
      </c>
      <c r="B430" s="630"/>
      <c r="C430" s="598" t="s">
        <v>9581</v>
      </c>
      <c r="D430" s="1463"/>
      <c r="E430" s="596">
        <v>0.27777777777777779</v>
      </c>
      <c r="F430" s="595" t="s">
        <v>9573</v>
      </c>
      <c r="G430" s="596">
        <v>0.81874999999999998</v>
      </c>
      <c r="H430" s="1463"/>
      <c r="I430" s="597"/>
      <c r="J430" s="595"/>
      <c r="K430" s="597"/>
      <c r="L430" s="1459"/>
      <c r="M430" s="608"/>
      <c r="N430" s="609"/>
      <c r="O430" s="608"/>
      <c r="P430" s="1459"/>
      <c r="Q430" s="596">
        <v>0.24722222222222223</v>
      </c>
      <c r="R430" s="597" t="s">
        <v>9573</v>
      </c>
      <c r="S430" s="596">
        <v>0.75277777777777777</v>
      </c>
      <c r="T430" s="1459"/>
      <c r="U430" s="606">
        <v>0.75277777777777777</v>
      </c>
      <c r="V430" s="605" t="s">
        <v>9573</v>
      </c>
      <c r="W430" s="606">
        <v>0.81874999999999998</v>
      </c>
      <c r="X430" s="1459"/>
      <c r="Y430" s="598" t="s">
        <v>9645</v>
      </c>
      <c r="AA430" s="596">
        <v>3.125E-2</v>
      </c>
      <c r="AB430" s="596">
        <v>0.28958333333333336</v>
      </c>
      <c r="AC430" s="596">
        <v>0.54791666666666672</v>
      </c>
      <c r="AD430" s="596">
        <v>0.80625000000000002</v>
      </c>
      <c r="AE430" s="1460"/>
      <c r="AF430" s="595"/>
      <c r="AG430" s="602"/>
    </row>
    <row r="431" spans="1:33">
      <c r="A431" s="642">
        <v>18</v>
      </c>
      <c r="B431" s="630"/>
      <c r="C431" s="598" t="s">
        <v>9581</v>
      </c>
      <c r="D431" s="1463"/>
      <c r="E431" s="596">
        <v>0.3125</v>
      </c>
      <c r="F431" s="595" t="s">
        <v>9573</v>
      </c>
      <c r="G431" s="596">
        <v>0.85277777777777775</v>
      </c>
      <c r="H431" s="1463"/>
      <c r="I431" s="597"/>
      <c r="J431" s="595"/>
      <c r="K431" s="597"/>
      <c r="L431" s="1459"/>
      <c r="M431" s="608"/>
      <c r="N431" s="609"/>
      <c r="O431" s="608"/>
      <c r="P431" s="1459"/>
      <c r="Q431" s="596">
        <v>0.24791666666666667</v>
      </c>
      <c r="R431" s="597" t="s">
        <v>9573</v>
      </c>
      <c r="S431" s="596">
        <v>0.75208333333333333</v>
      </c>
      <c r="T431" s="1459"/>
      <c r="U431" s="606">
        <v>0.75208333333333333</v>
      </c>
      <c r="V431" s="605" t="s">
        <v>9573</v>
      </c>
      <c r="W431" s="606">
        <v>0.85277777777777775</v>
      </c>
      <c r="X431" s="1459"/>
      <c r="Y431" s="598" t="s">
        <v>9645</v>
      </c>
      <c r="AA431" s="596">
        <v>6.5277777777777782E-2</v>
      </c>
      <c r="AB431" s="596">
        <v>0.32361111111111113</v>
      </c>
      <c r="AC431" s="596">
        <v>0.58263888888888882</v>
      </c>
      <c r="AD431" s="596">
        <v>0.84097222222222223</v>
      </c>
      <c r="AE431" s="1460"/>
      <c r="AF431" s="595"/>
      <c r="AG431" s="602"/>
    </row>
    <row r="432" spans="1:33">
      <c r="A432" s="642">
        <v>19</v>
      </c>
      <c r="B432" s="630"/>
      <c r="C432" s="598" t="s">
        <v>9581</v>
      </c>
      <c r="D432" s="1463"/>
      <c r="E432" s="596">
        <v>0.34652777777777777</v>
      </c>
      <c r="F432" s="595" t="s">
        <v>9573</v>
      </c>
      <c r="G432" s="596">
        <v>0.88680555555555562</v>
      </c>
      <c r="H432" s="1463"/>
      <c r="I432" s="597"/>
      <c r="J432" s="595"/>
      <c r="K432" s="597"/>
      <c r="L432" s="1459"/>
      <c r="M432" s="608"/>
      <c r="N432" s="609"/>
      <c r="O432" s="608"/>
      <c r="P432" s="1459"/>
      <c r="Q432" s="596">
        <v>0.24861111111111112</v>
      </c>
      <c r="R432" s="597" t="s">
        <v>9573</v>
      </c>
      <c r="S432" s="596">
        <v>0.75138888888888899</v>
      </c>
      <c r="T432" s="1459"/>
      <c r="U432" s="606">
        <v>0.75138888888888899</v>
      </c>
      <c r="V432" s="605" t="s">
        <v>9573</v>
      </c>
      <c r="W432" s="606">
        <v>0.88680555555555562</v>
      </c>
      <c r="X432" s="1459"/>
      <c r="Y432" s="598" t="s">
        <v>9638</v>
      </c>
      <c r="AA432" s="596">
        <v>9.930555555555555E-2</v>
      </c>
      <c r="AB432" s="596">
        <v>0.3576388888888889</v>
      </c>
      <c r="AC432" s="596">
        <v>0.6166666666666667</v>
      </c>
      <c r="AD432" s="596">
        <v>0.875</v>
      </c>
      <c r="AE432" s="1460"/>
      <c r="AF432" s="593" t="s">
        <v>9583</v>
      </c>
      <c r="AG432" s="607" t="s">
        <v>9584</v>
      </c>
    </row>
    <row r="433" spans="1:33">
      <c r="A433" s="592">
        <v>20</v>
      </c>
      <c r="B433" s="630"/>
      <c r="C433" s="599" t="s">
        <v>9587</v>
      </c>
      <c r="D433" s="1463"/>
      <c r="E433" s="596">
        <v>0.38055555555555554</v>
      </c>
      <c r="F433" s="595" t="s">
        <v>9573</v>
      </c>
      <c r="G433" s="596">
        <v>0.92152777777777783</v>
      </c>
      <c r="H433" s="1463"/>
      <c r="I433" s="597"/>
      <c r="J433" s="595"/>
      <c r="K433" s="597"/>
      <c r="L433" s="1459"/>
      <c r="M433" s="608"/>
      <c r="N433" s="609"/>
      <c r="O433" s="608"/>
      <c r="P433" s="1459"/>
      <c r="Q433" s="596">
        <v>0.24930555555555556</v>
      </c>
      <c r="R433" s="597" t="s">
        <v>9573</v>
      </c>
      <c r="S433" s="596">
        <v>0.75069444444444444</v>
      </c>
      <c r="T433" s="1459"/>
      <c r="U433" s="663"/>
      <c r="V433" s="609"/>
      <c r="W433" s="663"/>
      <c r="X433" s="1459"/>
      <c r="Y433" s="598" t="s">
        <v>9580</v>
      </c>
      <c r="AA433" s="596">
        <v>0.13333333333333333</v>
      </c>
      <c r="AB433" s="596">
        <v>0.39166666666666666</v>
      </c>
      <c r="AC433" s="596">
        <v>0.65069444444444446</v>
      </c>
      <c r="AD433" s="596">
        <v>0.90902777777777777</v>
      </c>
      <c r="AE433" s="1460"/>
      <c r="AF433" s="599" t="s">
        <v>9666</v>
      </c>
      <c r="AG433" s="600" t="s">
        <v>9667</v>
      </c>
    </row>
    <row r="434" spans="1:33" ht="3.75" customHeight="1">
      <c r="A434" s="634"/>
      <c r="B434" s="630"/>
      <c r="C434" s="634"/>
      <c r="D434" s="1463"/>
      <c r="E434" s="634"/>
      <c r="F434" s="634"/>
      <c r="G434" s="634"/>
      <c r="H434" s="1463"/>
      <c r="I434" s="634"/>
      <c r="J434" s="634"/>
      <c r="K434" s="634"/>
      <c r="L434" s="1459"/>
      <c r="M434" s="634"/>
      <c r="N434" s="634"/>
      <c r="O434" s="634"/>
      <c r="P434" s="1459"/>
      <c r="Q434" s="634"/>
      <c r="R434" s="634"/>
      <c r="S434" s="634"/>
      <c r="T434" s="1459"/>
      <c r="U434" s="634"/>
      <c r="V434" s="634"/>
      <c r="W434" s="634"/>
      <c r="X434" s="1459"/>
      <c r="Y434" s="634"/>
      <c r="Z434" s="634"/>
      <c r="AA434" s="634"/>
      <c r="AB434" s="634"/>
      <c r="AC434" s="634"/>
      <c r="AD434" s="634"/>
      <c r="AE434" s="1460"/>
      <c r="AF434" s="634"/>
      <c r="AG434" s="634"/>
    </row>
    <row r="435" spans="1:33" ht="11.25" customHeight="1">
      <c r="A435" s="592">
        <v>21</v>
      </c>
      <c r="B435" s="630"/>
      <c r="C435" s="599" t="s">
        <v>9587</v>
      </c>
      <c r="D435" s="1463"/>
      <c r="E435" s="596">
        <v>0.4145833333333333</v>
      </c>
      <c r="F435" s="595" t="s">
        <v>9573</v>
      </c>
      <c r="G435" s="596">
        <v>0.9555555555555556</v>
      </c>
      <c r="H435" s="1463"/>
      <c r="I435" s="597"/>
      <c r="J435" s="595"/>
      <c r="K435" s="597"/>
      <c r="L435" s="1459"/>
      <c r="M435" s="608"/>
      <c r="N435" s="609"/>
      <c r="O435" s="608"/>
      <c r="P435" s="1459"/>
      <c r="Q435" s="596">
        <v>0.25</v>
      </c>
      <c r="R435" s="597" t="s">
        <v>9573</v>
      </c>
      <c r="S435" s="596">
        <v>0.75</v>
      </c>
      <c r="T435" s="1459"/>
      <c r="U435" s="663"/>
      <c r="V435" s="609"/>
      <c r="W435" s="663"/>
      <c r="X435" s="1459"/>
      <c r="Y435" s="598" t="s">
        <v>9594</v>
      </c>
      <c r="AA435" s="596">
        <v>0.16805555555555554</v>
      </c>
      <c r="AB435" s="596">
        <v>0.42638888888888887</v>
      </c>
      <c r="AC435" s="596">
        <v>0.68472222222222223</v>
      </c>
      <c r="AD435" s="596">
        <v>0.94305555555555554</v>
      </c>
      <c r="AE435" s="1460"/>
      <c r="AF435" s="599" t="s">
        <v>9668</v>
      </c>
      <c r="AG435" s="600" t="s">
        <v>9640</v>
      </c>
    </row>
    <row r="436" spans="1:33">
      <c r="A436" s="592">
        <v>22</v>
      </c>
      <c r="B436" s="630"/>
      <c r="C436" s="599" t="s">
        <v>9587</v>
      </c>
      <c r="D436" s="1463"/>
      <c r="E436" s="596">
        <v>0.44861111111111113</v>
      </c>
      <c r="F436" s="595" t="s">
        <v>9573</v>
      </c>
      <c r="G436" s="596">
        <v>0.98958333333333337</v>
      </c>
      <c r="H436" s="1463"/>
      <c r="I436" s="597"/>
      <c r="J436" s="595"/>
      <c r="K436" s="597"/>
      <c r="L436" s="1459"/>
      <c r="M436" s="608"/>
      <c r="N436" s="609"/>
      <c r="O436" s="608"/>
      <c r="P436" s="1459"/>
      <c r="Q436" s="596">
        <v>0.25069444444444444</v>
      </c>
      <c r="R436" s="597" t="s">
        <v>9573</v>
      </c>
      <c r="S436" s="596">
        <v>0.74930555555555556</v>
      </c>
      <c r="T436" s="1459"/>
      <c r="U436" s="663"/>
      <c r="V436" s="609"/>
      <c r="W436" s="663"/>
      <c r="X436" s="1459"/>
      <c r="Y436" s="598" t="s">
        <v>9580</v>
      </c>
      <c r="AA436" s="596">
        <v>0.20208333333333331</v>
      </c>
      <c r="AB436" s="596">
        <v>0.4604166666666667</v>
      </c>
      <c r="AC436" s="596">
        <v>0.71875</v>
      </c>
      <c r="AD436" s="596">
        <v>0.9770833333333333</v>
      </c>
      <c r="AE436" s="1460"/>
      <c r="AF436" s="599" t="s">
        <v>9666</v>
      </c>
      <c r="AG436" s="600" t="s">
        <v>9667</v>
      </c>
    </row>
    <row r="437" spans="1:33">
      <c r="A437" s="664">
        <v>23</v>
      </c>
      <c r="B437" s="630"/>
      <c r="C437" s="598" t="s">
        <v>9592</v>
      </c>
      <c r="D437" s="1463"/>
      <c r="E437" s="596">
        <v>0.4826388888888889</v>
      </c>
      <c r="F437" s="595" t="s">
        <v>9573</v>
      </c>
      <c r="G437" s="594" t="s">
        <v>9572</v>
      </c>
      <c r="H437" s="1463"/>
      <c r="I437" s="597"/>
      <c r="J437" s="595"/>
      <c r="K437" s="597"/>
      <c r="L437" s="1459"/>
      <c r="M437" s="608"/>
      <c r="N437" s="609"/>
      <c r="O437" s="608"/>
      <c r="P437" s="1459"/>
      <c r="Q437" s="596">
        <v>0.25138888888888888</v>
      </c>
      <c r="R437" s="597" t="s">
        <v>9573</v>
      </c>
      <c r="S437" s="596">
        <v>0.74861111111111101</v>
      </c>
      <c r="T437" s="1459"/>
      <c r="U437" s="606">
        <v>0.74861111111111101</v>
      </c>
      <c r="V437" s="605" t="s">
        <v>9573</v>
      </c>
      <c r="W437" s="594" t="s">
        <v>9572</v>
      </c>
      <c r="X437" s="1459"/>
      <c r="Y437" s="598" t="s">
        <v>9638</v>
      </c>
      <c r="AA437" s="596">
        <v>0.23611111111111113</v>
      </c>
      <c r="AB437" s="596">
        <v>0.49444444444444446</v>
      </c>
      <c r="AC437" s="596">
        <v>0.75277777777777777</v>
      </c>
      <c r="AE437" s="1460"/>
      <c r="AF437" s="595"/>
      <c r="AG437" s="602"/>
    </row>
    <row r="438" spans="1:33">
      <c r="A438" s="664">
        <v>24</v>
      </c>
      <c r="B438" s="630"/>
      <c r="C438" s="598" t="s">
        <v>9592</v>
      </c>
      <c r="D438" s="1463"/>
      <c r="E438" s="594" t="s">
        <v>9572</v>
      </c>
      <c r="F438" s="595" t="s">
        <v>9573</v>
      </c>
      <c r="G438" s="596">
        <v>2.361111111111111E-2</v>
      </c>
      <c r="H438" s="1463"/>
      <c r="I438" s="596">
        <v>0.51666666666666672</v>
      </c>
      <c r="J438" s="595" t="s">
        <v>9573</v>
      </c>
      <c r="K438" s="594" t="s">
        <v>9572</v>
      </c>
      <c r="L438" s="1459"/>
      <c r="M438" s="594" t="s">
        <v>9572</v>
      </c>
      <c r="N438" s="605" t="s">
        <v>9573</v>
      </c>
      <c r="O438" s="606">
        <v>2.361111111111111E-2</v>
      </c>
      <c r="P438" s="1459"/>
      <c r="Q438" s="596">
        <v>0.25208333333333333</v>
      </c>
      <c r="R438" s="597" t="s">
        <v>9573</v>
      </c>
      <c r="S438" s="596">
        <v>0.74791666666666667</v>
      </c>
      <c r="T438" s="1459"/>
      <c r="U438" s="606">
        <v>0.74791666666666667</v>
      </c>
      <c r="V438" s="605" t="s">
        <v>9573</v>
      </c>
      <c r="W438" s="594" t="s">
        <v>9572</v>
      </c>
      <c r="X438" s="1459"/>
      <c r="Y438" s="598" t="s">
        <v>9645</v>
      </c>
      <c r="Z438" s="596">
        <v>1.1111111111111112E-2</v>
      </c>
      <c r="AA438" s="596">
        <v>0.27013888888888887</v>
      </c>
      <c r="AB438" s="596">
        <v>0.52847222222222223</v>
      </c>
      <c r="AC438" s="596">
        <v>0.78680555555555554</v>
      </c>
      <c r="AE438" s="1460"/>
      <c r="AF438" s="595"/>
      <c r="AG438" s="602"/>
    </row>
    <row r="439" spans="1:33">
      <c r="A439" s="664">
        <v>25</v>
      </c>
      <c r="B439" s="630"/>
      <c r="C439" s="598" t="s">
        <v>9592</v>
      </c>
      <c r="D439" s="1463"/>
      <c r="E439" s="594" t="s">
        <v>9572</v>
      </c>
      <c r="F439" s="595" t="s">
        <v>9573</v>
      </c>
      <c r="G439" s="596">
        <v>5.7638888888888885E-2</v>
      </c>
      <c r="H439" s="1463"/>
      <c r="I439" s="596">
        <v>0.55069444444444449</v>
      </c>
      <c r="J439" s="595" t="s">
        <v>9573</v>
      </c>
      <c r="K439" s="594" t="s">
        <v>9572</v>
      </c>
      <c r="L439" s="1459"/>
      <c r="M439" s="594" t="s">
        <v>9572</v>
      </c>
      <c r="N439" s="605" t="s">
        <v>9573</v>
      </c>
      <c r="O439" s="606">
        <v>5.7638888888888885E-2</v>
      </c>
      <c r="P439" s="1459"/>
      <c r="Q439" s="596">
        <v>0.25277777777777777</v>
      </c>
      <c r="R439" s="597" t="s">
        <v>9573</v>
      </c>
      <c r="S439" s="596">
        <v>0.74722222222222223</v>
      </c>
      <c r="T439" s="1459"/>
      <c r="U439" s="606">
        <v>0.74722222222222223</v>
      </c>
      <c r="V439" s="605" t="s">
        <v>9573</v>
      </c>
      <c r="W439" s="594" t="s">
        <v>9572</v>
      </c>
      <c r="X439" s="1459"/>
      <c r="Y439" s="598" t="s">
        <v>9645</v>
      </c>
      <c r="Z439" s="596">
        <v>4.5138888888888888E-2</v>
      </c>
      <c r="AA439" s="596">
        <v>0.30416666666666664</v>
      </c>
      <c r="AB439" s="596">
        <v>0.5625</v>
      </c>
      <c r="AC439" s="596">
        <v>0.8208333333333333</v>
      </c>
      <c r="AE439" s="1460"/>
      <c r="AF439" s="595"/>
      <c r="AG439" s="602"/>
    </row>
    <row r="440" spans="1:33">
      <c r="A440" s="664">
        <v>26</v>
      </c>
      <c r="B440" s="630"/>
      <c r="C440" s="598" t="s">
        <v>9592</v>
      </c>
      <c r="D440" s="1463"/>
      <c r="E440" s="594" t="s">
        <v>9572</v>
      </c>
      <c r="F440" s="595" t="s">
        <v>9573</v>
      </c>
      <c r="G440" s="596">
        <v>9.1666666666666674E-2</v>
      </c>
      <c r="H440" s="1463"/>
      <c r="I440" s="596">
        <v>0.58472222222222225</v>
      </c>
      <c r="J440" s="595" t="s">
        <v>9573</v>
      </c>
      <c r="K440" s="594" t="s">
        <v>9572</v>
      </c>
      <c r="L440" s="1459"/>
      <c r="M440" s="594" t="s">
        <v>9572</v>
      </c>
      <c r="N440" s="605" t="s">
        <v>9573</v>
      </c>
      <c r="O440" s="606">
        <v>9.1666666666666674E-2</v>
      </c>
      <c r="P440" s="1459"/>
      <c r="Q440" s="596">
        <v>0.25347222222222221</v>
      </c>
      <c r="R440" s="597" t="s">
        <v>9573</v>
      </c>
      <c r="S440" s="596">
        <v>0.74652777777777779</v>
      </c>
      <c r="T440" s="1459"/>
      <c r="U440" s="606">
        <v>0.74652777777777779</v>
      </c>
      <c r="V440" s="605" t="s">
        <v>9573</v>
      </c>
      <c r="W440" s="594" t="s">
        <v>9572</v>
      </c>
      <c r="X440" s="1459"/>
      <c r="Y440" s="598" t="s">
        <v>9647</v>
      </c>
      <c r="Z440" s="596">
        <v>7.9166666666666663E-2</v>
      </c>
      <c r="AA440" s="596">
        <v>0.33819444444444446</v>
      </c>
      <c r="AB440" s="596">
        <v>0.59652777777777777</v>
      </c>
      <c r="AC440" s="596">
        <v>0.85486111111111107</v>
      </c>
      <c r="AE440" s="1460"/>
      <c r="AF440" s="595"/>
      <c r="AG440" s="602"/>
    </row>
    <row r="441" spans="1:33">
      <c r="A441" s="664">
        <v>27</v>
      </c>
      <c r="B441" s="630"/>
      <c r="C441" s="598" t="s">
        <v>9593</v>
      </c>
      <c r="D441" s="1463"/>
      <c r="E441" s="594" t="s">
        <v>9572</v>
      </c>
      <c r="F441" s="595" t="s">
        <v>9573</v>
      </c>
      <c r="G441" s="596">
        <v>0.12569444444444444</v>
      </c>
      <c r="H441" s="1463"/>
      <c r="I441" s="596">
        <v>0.61875000000000002</v>
      </c>
      <c r="J441" s="595" t="s">
        <v>9573</v>
      </c>
      <c r="K441" s="594" t="s">
        <v>9572</v>
      </c>
      <c r="L441" s="1459"/>
      <c r="M441" s="594" t="s">
        <v>9572</v>
      </c>
      <c r="N441" s="603" t="s">
        <v>9573</v>
      </c>
      <c r="O441" s="604">
        <v>0.12569444444444444</v>
      </c>
      <c r="P441" s="1459"/>
      <c r="Q441" s="596">
        <v>0.25416666666666665</v>
      </c>
      <c r="R441" s="597" t="s">
        <v>9573</v>
      </c>
      <c r="S441" s="596">
        <v>0.74583333333333324</v>
      </c>
      <c r="T441" s="1459"/>
      <c r="U441" s="604">
        <v>0.74583333333333324</v>
      </c>
      <c r="V441" s="603" t="s">
        <v>9573</v>
      </c>
      <c r="W441" s="594" t="s">
        <v>9572</v>
      </c>
      <c r="X441" s="1459"/>
      <c r="Y441" s="598" t="s">
        <v>9657</v>
      </c>
      <c r="Z441" s="596">
        <v>0.11319444444444444</v>
      </c>
      <c r="AA441" s="596">
        <v>0.37222222222222223</v>
      </c>
      <c r="AB441" s="596">
        <v>0.63055555555555554</v>
      </c>
      <c r="AC441" s="596">
        <v>0.88888888888888884</v>
      </c>
      <c r="AE441" s="1460"/>
      <c r="AF441" s="595"/>
      <c r="AG441" s="602"/>
    </row>
    <row r="442" spans="1:33">
      <c r="A442" s="664">
        <v>28</v>
      </c>
      <c r="B442" s="630"/>
      <c r="C442" s="598" t="s">
        <v>9593</v>
      </c>
      <c r="D442" s="1463"/>
      <c r="E442" s="594" t="s">
        <v>9572</v>
      </c>
      <c r="F442" s="595" t="s">
        <v>9573</v>
      </c>
      <c r="G442" s="596">
        <v>0.15972222222222224</v>
      </c>
      <c r="H442" s="1463"/>
      <c r="I442" s="596">
        <v>0.65277777777777779</v>
      </c>
      <c r="J442" s="595" t="s">
        <v>9573</v>
      </c>
      <c r="K442" s="594" t="s">
        <v>9572</v>
      </c>
      <c r="L442" s="1459"/>
      <c r="M442" s="594" t="s">
        <v>9572</v>
      </c>
      <c r="N442" s="603" t="s">
        <v>9573</v>
      </c>
      <c r="O442" s="604">
        <v>0.15972222222222224</v>
      </c>
      <c r="P442" s="1459"/>
      <c r="Q442" s="596">
        <v>0.25486111111111109</v>
      </c>
      <c r="R442" s="597" t="s">
        <v>9573</v>
      </c>
      <c r="S442" s="596">
        <v>0.74513888888888891</v>
      </c>
      <c r="T442" s="1459"/>
      <c r="U442" s="604">
        <v>0.74513888888888891</v>
      </c>
      <c r="V442" s="603" t="s">
        <v>9573</v>
      </c>
      <c r="W442" s="594" t="s">
        <v>9572</v>
      </c>
      <c r="X442" s="1459"/>
      <c r="Y442" s="598" t="s">
        <v>9665</v>
      </c>
      <c r="Z442" s="596">
        <v>0.14722222222222223</v>
      </c>
      <c r="AA442" s="596">
        <v>0.40625</v>
      </c>
      <c r="AB442" s="596">
        <v>0.6645833333333333</v>
      </c>
      <c r="AC442" s="596">
        <v>0.92291666666666661</v>
      </c>
      <c r="AE442" s="1460"/>
      <c r="AF442" s="595"/>
      <c r="AG442" s="602"/>
    </row>
    <row r="443" spans="1:33">
      <c r="A443" s="664">
        <v>29</v>
      </c>
      <c r="B443" s="630"/>
      <c r="C443" s="598" t="s">
        <v>9593</v>
      </c>
      <c r="D443" s="1463"/>
      <c r="E443" s="594" t="s">
        <v>9572</v>
      </c>
      <c r="F443" s="595" t="s">
        <v>9573</v>
      </c>
      <c r="G443" s="596">
        <v>0.19375000000000001</v>
      </c>
      <c r="H443" s="1463"/>
      <c r="I443" s="596">
        <v>0.6875</v>
      </c>
      <c r="J443" s="595" t="s">
        <v>9573</v>
      </c>
      <c r="K443" s="594" t="s">
        <v>9572</v>
      </c>
      <c r="L443" s="1459"/>
      <c r="M443" s="594" t="s">
        <v>9572</v>
      </c>
      <c r="N443" s="603" t="s">
        <v>9573</v>
      </c>
      <c r="O443" s="604">
        <v>0.19375000000000001</v>
      </c>
      <c r="P443" s="1459"/>
      <c r="Q443" s="596">
        <v>0.25555555555555559</v>
      </c>
      <c r="R443" s="597" t="s">
        <v>9573</v>
      </c>
      <c r="S443" s="596">
        <v>0.74444444444444446</v>
      </c>
      <c r="T443" s="1459"/>
      <c r="U443" s="604">
        <v>0.74444444444444446</v>
      </c>
      <c r="V443" s="603" t="s">
        <v>9573</v>
      </c>
      <c r="W443" s="594" t="s">
        <v>9572</v>
      </c>
      <c r="X443" s="1459"/>
      <c r="Y443" s="598" t="s">
        <v>9657</v>
      </c>
      <c r="Z443" s="596">
        <v>0.18124999999999999</v>
      </c>
      <c r="AA443" s="596">
        <v>0.44027777777777777</v>
      </c>
      <c r="AB443" s="596">
        <v>0.69861111111111107</v>
      </c>
      <c r="AC443" s="596">
        <v>0.95763888888888893</v>
      </c>
      <c r="AE443" s="1460"/>
      <c r="AF443" s="595"/>
      <c r="AG443" s="602"/>
    </row>
    <row r="444" spans="1:33">
      <c r="A444" s="664">
        <v>30</v>
      </c>
      <c r="B444" s="630"/>
      <c r="C444" s="598" t="s">
        <v>9595</v>
      </c>
      <c r="D444" s="1463"/>
      <c r="E444" s="594" t="s">
        <v>9572</v>
      </c>
      <c r="F444" s="595" t="s">
        <v>9573</v>
      </c>
      <c r="G444" s="596">
        <v>0.22777777777777777</v>
      </c>
      <c r="H444" s="1463"/>
      <c r="I444" s="596">
        <v>0.72152777777777777</v>
      </c>
      <c r="J444" s="595" t="s">
        <v>9573</v>
      </c>
      <c r="K444" s="594" t="s">
        <v>9572</v>
      </c>
      <c r="L444" s="1459"/>
      <c r="M444" s="594" t="s">
        <v>9572</v>
      </c>
      <c r="N444" s="595" t="s">
        <v>9573</v>
      </c>
      <c r="O444" s="596">
        <v>0.22777777777777777</v>
      </c>
      <c r="P444" s="1459"/>
      <c r="Q444" s="596">
        <v>0.25625000000000003</v>
      </c>
      <c r="R444" s="597" t="s">
        <v>9573</v>
      </c>
      <c r="S444" s="596">
        <v>0.74375000000000002</v>
      </c>
      <c r="T444" s="1459"/>
      <c r="U444" s="596">
        <v>0.74375000000000002</v>
      </c>
      <c r="V444" s="595" t="s">
        <v>9573</v>
      </c>
      <c r="W444" s="594" t="s">
        <v>9572</v>
      </c>
      <c r="X444" s="1459"/>
      <c r="Y444" s="598" t="s">
        <v>9647</v>
      </c>
      <c r="Z444" s="596">
        <v>0.21597222222222223</v>
      </c>
      <c r="AA444" s="596">
        <v>0.47430555555555554</v>
      </c>
      <c r="AB444" s="596">
        <v>0.73263888888888884</v>
      </c>
      <c r="AC444" s="596">
        <v>0.9916666666666667</v>
      </c>
      <c r="AE444" s="1460"/>
      <c r="AF444" s="595"/>
      <c r="AG444" s="602"/>
    </row>
    <row r="445" spans="1:33" ht="3.75" customHeight="1">
      <c r="A445" s="615"/>
      <c r="B445" s="630"/>
      <c r="C445" s="615"/>
      <c r="D445" s="1463"/>
      <c r="E445" s="615"/>
      <c r="F445" s="615"/>
      <c r="G445" s="615"/>
      <c r="H445" s="1463"/>
      <c r="I445" s="615"/>
      <c r="J445" s="615"/>
      <c r="K445" s="615"/>
      <c r="L445" s="1459"/>
      <c r="M445" s="615"/>
      <c r="N445" s="615"/>
      <c r="O445" s="615"/>
      <c r="P445" s="1459"/>
      <c r="Q445" s="615"/>
      <c r="R445" s="615"/>
      <c r="S445" s="615"/>
      <c r="T445" s="1459"/>
      <c r="U445" s="615"/>
      <c r="V445" s="615"/>
      <c r="W445" s="615"/>
      <c r="X445" s="1459"/>
      <c r="Y445" s="615"/>
      <c r="Z445" s="615"/>
      <c r="AA445" s="615"/>
      <c r="AB445" s="615"/>
      <c r="AC445" s="615"/>
      <c r="AD445" s="615"/>
      <c r="AE445" s="1460"/>
      <c r="AF445" s="615"/>
      <c r="AG445" s="615"/>
    </row>
    <row r="446" spans="1:33">
      <c r="A446" s="679"/>
      <c r="B446" s="630"/>
      <c r="C446" s="599" t="s">
        <v>9595</v>
      </c>
      <c r="D446" s="1463"/>
      <c r="E446" s="594" t="s">
        <v>9572</v>
      </c>
      <c r="F446" s="595" t="s">
        <v>9573</v>
      </c>
      <c r="G446" s="596">
        <v>0.26180555555555557</v>
      </c>
      <c r="H446" s="1463"/>
      <c r="I446" s="596">
        <v>0.75555555555555554</v>
      </c>
      <c r="J446" s="595" t="s">
        <v>9573</v>
      </c>
      <c r="K446" s="594" t="s">
        <v>9572</v>
      </c>
      <c r="L446" s="1459"/>
      <c r="M446" s="594" t="s">
        <v>9572</v>
      </c>
      <c r="N446" s="595" t="s">
        <v>9573</v>
      </c>
      <c r="O446" s="596">
        <v>0.25694444444444448</v>
      </c>
      <c r="P446" s="1459"/>
      <c r="Q446" s="596">
        <v>0.25694444444444448</v>
      </c>
      <c r="R446" s="597" t="s">
        <v>9573</v>
      </c>
      <c r="S446" s="596">
        <v>0.74305555555555547</v>
      </c>
      <c r="T446" s="1459"/>
      <c r="U446" s="596">
        <v>0.75555555555555554</v>
      </c>
      <c r="V446" s="595" t="s">
        <v>9573</v>
      </c>
      <c r="W446" s="594" t="s">
        <v>9572</v>
      </c>
      <c r="X446" s="1459"/>
      <c r="Y446" s="598" t="s">
        <v>9645</v>
      </c>
      <c r="Z446" s="596">
        <v>0.25416666666666665</v>
      </c>
      <c r="AA446" s="596">
        <v>0.5083333333333333</v>
      </c>
      <c r="AB446" s="596">
        <v>0.75416666666666676</v>
      </c>
      <c r="AE446" s="1460"/>
      <c r="AF446" s="593" t="s">
        <v>9669</v>
      </c>
      <c r="AG446" s="600" t="s">
        <v>9670</v>
      </c>
    </row>
    <row r="447" spans="1:33" ht="3.75" customHeight="1">
      <c r="A447" s="616"/>
      <c r="B447" s="630"/>
      <c r="C447" s="616"/>
      <c r="D447" s="1463"/>
      <c r="E447" s="616"/>
      <c r="F447" s="616"/>
      <c r="G447" s="616"/>
      <c r="H447" s="1463"/>
      <c r="I447" s="616"/>
      <c r="J447" s="616"/>
      <c r="K447" s="616"/>
      <c r="L447" s="1459"/>
      <c r="M447" s="616"/>
      <c r="N447" s="616"/>
      <c r="O447" s="616"/>
      <c r="P447" s="1459"/>
      <c r="Q447" s="616"/>
      <c r="R447" s="616"/>
      <c r="S447" s="616"/>
      <c r="T447" s="1459"/>
      <c r="U447" s="616"/>
      <c r="V447" s="616"/>
      <c r="W447" s="616"/>
      <c r="X447" s="1459"/>
      <c r="Y447" s="616"/>
      <c r="Z447" s="616"/>
      <c r="AA447" s="616"/>
      <c r="AB447" s="616"/>
      <c r="AC447" s="616"/>
      <c r="AD447" s="616"/>
      <c r="AE447" s="1460"/>
      <c r="AF447" s="616"/>
      <c r="AG447" s="616"/>
    </row>
    <row r="448" spans="1:33">
      <c r="A448" s="598"/>
      <c r="B448" s="598"/>
    </row>
    <row r="449" spans="1:33">
      <c r="A449" s="598"/>
      <c r="B449" s="598"/>
    </row>
    <row r="450" spans="1:33">
      <c r="A450" s="598"/>
      <c r="B450" s="598"/>
    </row>
    <row r="451" spans="1:33">
      <c r="A451" s="598"/>
      <c r="B451" s="598"/>
    </row>
    <row r="452" spans="1:33">
      <c r="A452" s="598"/>
      <c r="B452" s="598"/>
    </row>
    <row r="453" spans="1:33">
      <c r="A453" s="598"/>
      <c r="B453" s="598"/>
    </row>
    <row r="454" spans="1:33">
      <c r="A454" s="598"/>
      <c r="B454" s="598"/>
    </row>
    <row r="455" spans="1:33">
      <c r="A455" s="598"/>
      <c r="B455" s="598"/>
    </row>
    <row r="456" spans="1:33">
      <c r="A456" s="598"/>
      <c r="B456" s="598"/>
    </row>
    <row r="457" spans="1:33">
      <c r="A457" s="598"/>
      <c r="B457" s="598"/>
    </row>
    <row r="458" spans="1:33">
      <c r="A458" s="598"/>
      <c r="B458" s="598"/>
    </row>
    <row r="459" spans="1:33">
      <c r="A459" s="598"/>
      <c r="B459" s="598"/>
    </row>
    <row r="460" spans="1:33" s="580" customFormat="1" ht="23.25">
      <c r="A460" s="1456" t="s">
        <v>9671</v>
      </c>
      <c r="B460" s="1456"/>
      <c r="C460" s="1456"/>
      <c r="D460" s="1456"/>
      <c r="E460" s="1456"/>
      <c r="F460" s="1456"/>
      <c r="G460" s="1456"/>
      <c r="H460" s="1456"/>
      <c r="I460" s="1456"/>
      <c r="J460" s="1456"/>
      <c r="K460" s="1456"/>
      <c r="L460" s="1456"/>
      <c r="M460" s="1456"/>
      <c r="N460" s="1456"/>
      <c r="O460" s="1456"/>
      <c r="P460" s="1456"/>
      <c r="Q460" s="1456"/>
      <c r="R460" s="1456"/>
      <c r="S460" s="1456"/>
      <c r="T460" s="1456"/>
      <c r="U460" s="1456"/>
      <c r="V460" s="1456"/>
      <c r="W460" s="1456"/>
      <c r="X460" s="1456"/>
      <c r="Y460" s="1456"/>
      <c r="Z460" s="1456"/>
      <c r="AA460" s="1456"/>
      <c r="AB460" s="1456"/>
      <c r="AC460" s="1456"/>
      <c r="AD460" s="1456"/>
      <c r="AE460" s="1456"/>
      <c r="AF460" s="1456"/>
      <c r="AG460" s="1456"/>
    </row>
    <row r="461" spans="1:33" s="581" customFormat="1" ht="12.75">
      <c r="A461" s="1457" t="s">
        <v>9556</v>
      </c>
      <c r="B461" s="1458" t="s">
        <v>9557</v>
      </c>
      <c r="C461" s="1458"/>
      <c r="D461" s="1458"/>
      <c r="E461" s="1458"/>
      <c r="F461" s="1458"/>
      <c r="G461" s="1458"/>
      <c r="H461" s="1458"/>
      <c r="I461" s="1458"/>
      <c r="J461" s="1458"/>
      <c r="K461" s="1458"/>
      <c r="L461" s="1459"/>
      <c r="M461" s="1459" t="s">
        <v>9558</v>
      </c>
      <c r="N461" s="1459"/>
      <c r="O461" s="1459"/>
      <c r="P461" s="1459"/>
      <c r="Q461" s="1459"/>
      <c r="R461" s="1459"/>
      <c r="S461" s="1459"/>
      <c r="T461" s="1459"/>
      <c r="U461" s="1459"/>
      <c r="V461" s="1459"/>
      <c r="W461" s="1459"/>
      <c r="X461" s="1459"/>
      <c r="Y461" s="1460" t="s">
        <v>9559</v>
      </c>
      <c r="Z461" s="1460"/>
      <c r="AA461" s="1460"/>
      <c r="AB461" s="1460"/>
      <c r="AC461" s="1460"/>
      <c r="AD461" s="1460"/>
      <c r="AE461" s="1460"/>
      <c r="AF461" s="1467" t="s">
        <v>9560</v>
      </c>
      <c r="AG461" s="1467"/>
    </row>
    <row r="462" spans="1:33" s="581" customFormat="1" ht="12.75">
      <c r="A462" s="1457"/>
      <c r="B462" s="1458"/>
      <c r="C462" s="1458"/>
      <c r="D462" s="1458"/>
      <c r="E462" s="1458"/>
      <c r="F462" s="1458"/>
      <c r="G462" s="1458"/>
      <c r="H462" s="1458"/>
      <c r="I462" s="1458"/>
      <c r="J462" s="1458"/>
      <c r="K462" s="1458"/>
      <c r="L462" s="1459"/>
      <c r="M462" s="639"/>
      <c r="N462" s="640"/>
      <c r="O462" s="639"/>
      <c r="P462" s="1452"/>
      <c r="Q462" s="1453" t="s">
        <v>9561</v>
      </c>
      <c r="R462" s="1453"/>
      <c r="S462" s="1453"/>
      <c r="T462" s="1452"/>
      <c r="U462" s="641"/>
      <c r="V462" s="677"/>
      <c r="W462" s="641"/>
      <c r="X462" s="1459"/>
      <c r="Y462" s="1460"/>
      <c r="Z462" s="1460"/>
      <c r="AA462" s="1460"/>
      <c r="AB462" s="1460"/>
      <c r="AC462" s="1460"/>
      <c r="AD462" s="1460"/>
      <c r="AE462" s="1460"/>
      <c r="AF462" s="1467"/>
      <c r="AG462" s="1467"/>
    </row>
    <row r="463" spans="1:33" s="591" customFormat="1" ht="11.25" customHeight="1">
      <c r="A463" s="1457"/>
      <c r="B463" s="620"/>
      <c r="C463" s="621" t="s">
        <v>9562</v>
      </c>
      <c r="D463" s="1454"/>
      <c r="E463" s="622" t="s">
        <v>9563</v>
      </c>
      <c r="F463" s="621"/>
      <c r="G463" s="622" t="s">
        <v>9564</v>
      </c>
      <c r="H463" s="1454"/>
      <c r="I463" s="622" t="s">
        <v>9563</v>
      </c>
      <c r="J463" s="621"/>
      <c r="K463" s="622" t="s">
        <v>9564</v>
      </c>
      <c r="L463" s="1459"/>
      <c r="M463" s="1451" t="s">
        <v>9565</v>
      </c>
      <c r="N463" s="1451"/>
      <c r="O463" s="1451"/>
      <c r="P463" s="1452"/>
      <c r="Q463" s="623" t="s">
        <v>9563</v>
      </c>
      <c r="R463" s="624"/>
      <c r="S463" s="623" t="s">
        <v>9564</v>
      </c>
      <c r="T463" s="1452"/>
      <c r="U463" s="1451" t="s">
        <v>9565</v>
      </c>
      <c r="V463" s="1451"/>
      <c r="W463" s="1451"/>
      <c r="X463" s="1459"/>
      <c r="Y463" s="625" t="s">
        <v>9566</v>
      </c>
      <c r="Z463" s="626" t="s">
        <v>9567</v>
      </c>
      <c r="AA463" s="626" t="s">
        <v>9568</v>
      </c>
      <c r="AB463" s="626" t="s">
        <v>9567</v>
      </c>
      <c r="AC463" s="626" t="s">
        <v>9568</v>
      </c>
      <c r="AD463" s="588" t="s">
        <v>9567</v>
      </c>
      <c r="AE463" s="1460"/>
      <c r="AF463" s="589" t="s">
        <v>9569</v>
      </c>
      <c r="AG463" s="631" t="s">
        <v>9570</v>
      </c>
    </row>
    <row r="464" spans="1:33" ht="11.25" customHeight="1">
      <c r="A464" s="664">
        <v>1</v>
      </c>
      <c r="B464" s="620"/>
      <c r="C464" s="598" t="s">
        <v>9595</v>
      </c>
      <c r="D464" s="1454"/>
      <c r="E464" s="594" t="s">
        <v>9572</v>
      </c>
      <c r="F464" s="595" t="s">
        <v>9573</v>
      </c>
      <c r="G464" s="596">
        <v>0.29652777777777778</v>
      </c>
      <c r="H464" s="1454"/>
      <c r="I464" s="596">
        <v>0.7895833333333333</v>
      </c>
      <c r="J464" s="595" t="s">
        <v>9573</v>
      </c>
      <c r="K464" s="594" t="s">
        <v>9572</v>
      </c>
      <c r="L464" s="1459"/>
      <c r="M464" s="594" t="s">
        <v>9572</v>
      </c>
      <c r="N464" s="595" t="s">
        <v>9573</v>
      </c>
      <c r="O464" s="596">
        <v>0.25763888888888892</v>
      </c>
      <c r="P464" s="1452"/>
      <c r="Q464" s="596">
        <v>0.25763888888888892</v>
      </c>
      <c r="R464" s="597" t="s">
        <v>9573</v>
      </c>
      <c r="S464" s="596">
        <v>0.74236111111111114</v>
      </c>
      <c r="T464" s="1452"/>
      <c r="U464" s="596">
        <v>0.7895833333333333</v>
      </c>
      <c r="V464" s="595" t="s">
        <v>9573</v>
      </c>
      <c r="W464" s="594" t="s">
        <v>9572</v>
      </c>
      <c r="X464" s="1459"/>
      <c r="Y464" s="598" t="s">
        <v>9645</v>
      </c>
      <c r="AA464" s="596">
        <v>2.5694444444444447E-2</v>
      </c>
      <c r="AB464" s="596">
        <v>0.28402777777777777</v>
      </c>
      <c r="AC464" s="596">
        <v>0.54305555555555551</v>
      </c>
      <c r="AD464" s="596">
        <v>0.80138888888888893</v>
      </c>
      <c r="AE464" s="1460"/>
      <c r="AF464" s="595"/>
      <c r="AG464" s="602"/>
    </row>
    <row r="465" spans="1:33">
      <c r="A465" s="664">
        <v>2</v>
      </c>
      <c r="B465" s="620"/>
      <c r="C465" s="598" t="s">
        <v>9595</v>
      </c>
      <c r="D465" s="1454"/>
      <c r="E465" s="594" t="s">
        <v>9572</v>
      </c>
      <c r="F465" s="595" t="s">
        <v>9573</v>
      </c>
      <c r="G465" s="596">
        <v>0.33055555555555555</v>
      </c>
      <c r="H465" s="1454"/>
      <c r="I465" s="596">
        <v>0.82361111111111107</v>
      </c>
      <c r="J465" s="595" t="s">
        <v>9573</v>
      </c>
      <c r="K465" s="594" t="s">
        <v>9572</v>
      </c>
      <c r="L465" s="1459"/>
      <c r="M465" s="594" t="s">
        <v>9572</v>
      </c>
      <c r="N465" s="595" t="s">
        <v>9573</v>
      </c>
      <c r="O465" s="596">
        <v>0.25833333333333336</v>
      </c>
      <c r="P465" s="1452"/>
      <c r="Q465" s="596">
        <v>0.25833333333333336</v>
      </c>
      <c r="R465" s="597" t="s">
        <v>9573</v>
      </c>
      <c r="S465" s="596">
        <v>0.7416666666666667</v>
      </c>
      <c r="T465" s="1452"/>
      <c r="U465" s="596">
        <v>0.82361111111111107</v>
      </c>
      <c r="V465" s="595" t="s">
        <v>9573</v>
      </c>
      <c r="W465" s="594" t="s">
        <v>9572</v>
      </c>
      <c r="X465" s="1459"/>
      <c r="Y465" s="598" t="s">
        <v>9638</v>
      </c>
      <c r="AA465" s="596">
        <v>5.9722222222222225E-2</v>
      </c>
      <c r="AB465" s="596">
        <v>0.31805555555555554</v>
      </c>
      <c r="AC465" s="596">
        <v>0.57708333333333328</v>
      </c>
      <c r="AD465" s="596">
        <v>0.8354166666666667</v>
      </c>
      <c r="AE465" s="1460"/>
      <c r="AF465" s="595"/>
      <c r="AG465" s="602"/>
    </row>
    <row r="466" spans="1:33">
      <c r="A466" s="592">
        <v>3</v>
      </c>
      <c r="B466" s="620"/>
      <c r="C466" s="599" t="s">
        <v>9596</v>
      </c>
      <c r="D466" s="1454"/>
      <c r="E466" s="594" t="s">
        <v>9572</v>
      </c>
      <c r="F466" s="595" t="s">
        <v>9573</v>
      </c>
      <c r="G466" s="596">
        <v>0.36458333333333331</v>
      </c>
      <c r="H466" s="1454"/>
      <c r="I466" s="596">
        <v>0.85763888888888884</v>
      </c>
      <c r="J466" s="595" t="s">
        <v>9573</v>
      </c>
      <c r="K466" s="594" t="s">
        <v>9572</v>
      </c>
      <c r="L466" s="1459"/>
      <c r="M466" s="594" t="s">
        <v>9572</v>
      </c>
      <c r="N466" s="595" t="s">
        <v>9573</v>
      </c>
      <c r="O466" s="596">
        <v>0.2590277777777778</v>
      </c>
      <c r="P466" s="1452"/>
      <c r="Q466" s="596">
        <v>0.2590277777777778</v>
      </c>
      <c r="R466" s="597" t="s">
        <v>9573</v>
      </c>
      <c r="S466" s="596">
        <v>0.74097222222222225</v>
      </c>
      <c r="T466" s="1452"/>
      <c r="U466" s="596">
        <v>0.85763888888888884</v>
      </c>
      <c r="V466" s="595" t="s">
        <v>9573</v>
      </c>
      <c r="W466" s="594" t="s">
        <v>9572</v>
      </c>
      <c r="X466" s="1459"/>
      <c r="Y466" s="598" t="s">
        <v>9580</v>
      </c>
      <c r="AA466" s="596">
        <v>9.375E-2</v>
      </c>
      <c r="AB466" s="596">
        <v>0.3520833333333333</v>
      </c>
      <c r="AC466" s="596">
        <v>0.61111111111111105</v>
      </c>
      <c r="AD466" s="596">
        <v>0.86944444444444446</v>
      </c>
      <c r="AE466" s="1460"/>
      <c r="AF466" s="638" t="s">
        <v>9672</v>
      </c>
      <c r="AG466" s="607" t="s">
        <v>9673</v>
      </c>
    </row>
    <row r="467" spans="1:33">
      <c r="A467" s="592">
        <v>4</v>
      </c>
      <c r="B467" s="620"/>
      <c r="C467" s="599" t="s">
        <v>9596</v>
      </c>
      <c r="D467" s="1454"/>
      <c r="E467" s="594" t="s">
        <v>9572</v>
      </c>
      <c r="F467" s="595" t="s">
        <v>9573</v>
      </c>
      <c r="G467" s="596">
        <v>0.39861111111111108</v>
      </c>
      <c r="H467" s="1454"/>
      <c r="I467" s="596">
        <v>0.89166666666666661</v>
      </c>
      <c r="J467" s="595" t="s">
        <v>9573</v>
      </c>
      <c r="K467" s="594" t="s">
        <v>9572</v>
      </c>
      <c r="L467" s="1459"/>
      <c r="M467" s="594" t="s">
        <v>9572</v>
      </c>
      <c r="N467" s="595" t="s">
        <v>9573</v>
      </c>
      <c r="O467" s="596">
        <v>0.25972222222222224</v>
      </c>
      <c r="P467" s="1452"/>
      <c r="Q467" s="596">
        <v>0.25972222222222224</v>
      </c>
      <c r="R467" s="597" t="s">
        <v>9573</v>
      </c>
      <c r="S467" s="596">
        <v>0.7402777777777777</v>
      </c>
      <c r="T467" s="1452"/>
      <c r="U467" s="596">
        <v>0.89166666666666661</v>
      </c>
      <c r="V467" s="595" t="s">
        <v>9573</v>
      </c>
      <c r="W467" s="594" t="s">
        <v>9572</v>
      </c>
      <c r="X467" s="1459"/>
      <c r="Y467" s="598" t="s">
        <v>9579</v>
      </c>
      <c r="AA467" s="596">
        <v>0.1277777777777778</v>
      </c>
      <c r="AB467" s="596">
        <v>0.38611111111111113</v>
      </c>
      <c r="AC467" s="596">
        <v>0.64513888888888882</v>
      </c>
      <c r="AD467" s="596">
        <v>0.90347222222222223</v>
      </c>
      <c r="AE467" s="1460"/>
      <c r="AF467" s="638" t="s">
        <v>9672</v>
      </c>
      <c r="AG467" s="607" t="s">
        <v>9674</v>
      </c>
    </row>
    <row r="468" spans="1:33">
      <c r="A468" s="592">
        <v>5</v>
      </c>
      <c r="B468" s="620"/>
      <c r="C468" s="599" t="s">
        <v>9596</v>
      </c>
      <c r="D468" s="1454"/>
      <c r="E468" s="594" t="s">
        <v>9572</v>
      </c>
      <c r="F468" s="595" t="s">
        <v>9573</v>
      </c>
      <c r="G468" s="596">
        <v>0.43263888888888885</v>
      </c>
      <c r="H468" s="1454"/>
      <c r="I468" s="596">
        <v>0.92569444444444438</v>
      </c>
      <c r="J468" s="595" t="s">
        <v>9573</v>
      </c>
      <c r="K468" s="594" t="s">
        <v>9572</v>
      </c>
      <c r="L468" s="1459"/>
      <c r="M468" s="594" t="s">
        <v>9572</v>
      </c>
      <c r="N468" s="595" t="s">
        <v>9573</v>
      </c>
      <c r="O468" s="596">
        <v>0.26041666666666669</v>
      </c>
      <c r="P468" s="1452"/>
      <c r="Q468" s="596">
        <v>0.26041666666666669</v>
      </c>
      <c r="R468" s="597" t="s">
        <v>9573</v>
      </c>
      <c r="S468" s="596">
        <v>0.73958333333333337</v>
      </c>
      <c r="T468" s="1452"/>
      <c r="U468" s="596">
        <v>0.92569444444444438</v>
      </c>
      <c r="V468" s="595" t="s">
        <v>9573</v>
      </c>
      <c r="W468" s="594" t="s">
        <v>9572</v>
      </c>
      <c r="X468" s="1459"/>
      <c r="Y468" s="598" t="s">
        <v>9594</v>
      </c>
      <c r="AA468" s="596">
        <v>0.16180555555555556</v>
      </c>
      <c r="AB468" s="596">
        <v>0.4201388888888889</v>
      </c>
      <c r="AC468" s="596">
        <v>0.6791666666666667</v>
      </c>
      <c r="AD468" s="596">
        <v>0.9375</v>
      </c>
      <c r="AE468" s="1460"/>
      <c r="AF468" s="638" t="s">
        <v>9672</v>
      </c>
      <c r="AG468" s="607" t="s">
        <v>9673</v>
      </c>
    </row>
    <row r="469" spans="1:33">
      <c r="A469" s="664">
        <v>6</v>
      </c>
      <c r="B469" s="620"/>
      <c r="C469" s="595" t="s">
        <v>9571</v>
      </c>
      <c r="D469" s="1454"/>
      <c r="E469" s="594" t="s">
        <v>9572</v>
      </c>
      <c r="F469" s="595" t="s">
        <v>9573</v>
      </c>
      <c r="G469" s="596">
        <v>0.46666666666666662</v>
      </c>
      <c r="H469" s="1454"/>
      <c r="I469" s="596">
        <v>0.95972222222222225</v>
      </c>
      <c r="J469" s="595" t="s">
        <v>9573</v>
      </c>
      <c r="K469" s="594" t="s">
        <v>9572</v>
      </c>
      <c r="L469" s="1459"/>
      <c r="M469" s="594" t="s">
        <v>9572</v>
      </c>
      <c r="N469" s="595" t="s">
        <v>9573</v>
      </c>
      <c r="O469" s="596">
        <v>0.26111111111111113</v>
      </c>
      <c r="P469" s="1452"/>
      <c r="Q469" s="596">
        <v>0.26111111111111113</v>
      </c>
      <c r="R469" s="597" t="s">
        <v>9573</v>
      </c>
      <c r="S469" s="596">
        <v>0.73888888888888893</v>
      </c>
      <c r="T469" s="1452"/>
      <c r="U469" s="596">
        <v>0.95972222222222225</v>
      </c>
      <c r="V469" s="595" t="s">
        <v>9573</v>
      </c>
      <c r="W469" s="594" t="s">
        <v>9572</v>
      </c>
      <c r="X469" s="1459"/>
      <c r="Y469" s="598" t="s">
        <v>9580</v>
      </c>
      <c r="AA469" s="596">
        <v>0.19583333333333333</v>
      </c>
      <c r="AB469" s="596">
        <v>0.45416666666666666</v>
      </c>
      <c r="AC469" s="596">
        <v>0.71319444444444446</v>
      </c>
      <c r="AD469" s="596">
        <v>0.97152777777777777</v>
      </c>
      <c r="AE469" s="1460"/>
      <c r="AF469" s="595"/>
      <c r="AG469" s="602"/>
    </row>
    <row r="470" spans="1:33">
      <c r="A470" s="664">
        <v>7</v>
      </c>
      <c r="B470" s="620"/>
      <c r="C470" s="595" t="s">
        <v>9571</v>
      </c>
      <c r="D470" s="1454"/>
      <c r="E470" s="594" t="s">
        <v>9572</v>
      </c>
      <c r="F470" s="595" t="s">
        <v>9573</v>
      </c>
      <c r="G470" s="596">
        <v>0.50069444444444444</v>
      </c>
      <c r="H470" s="1454"/>
      <c r="I470" s="596">
        <v>0.99375000000000002</v>
      </c>
      <c r="J470" s="595" t="s">
        <v>9573</v>
      </c>
      <c r="K470" s="594" t="s">
        <v>9572</v>
      </c>
      <c r="L470" s="1459"/>
      <c r="M470" s="594" t="s">
        <v>9572</v>
      </c>
      <c r="N470" s="595" t="s">
        <v>9573</v>
      </c>
      <c r="O470" s="596">
        <v>0.26180555555555557</v>
      </c>
      <c r="P470" s="1452"/>
      <c r="Q470" s="596">
        <v>0.26180555555555557</v>
      </c>
      <c r="R470" s="597" t="s">
        <v>9573</v>
      </c>
      <c r="S470" s="596">
        <v>0.73819444444444438</v>
      </c>
      <c r="T470" s="1452"/>
      <c r="U470" s="596">
        <v>0.99375000000000002</v>
      </c>
      <c r="V470" s="595" t="s">
        <v>9573</v>
      </c>
      <c r="W470" s="594" t="s">
        <v>9572</v>
      </c>
      <c r="X470" s="1459"/>
      <c r="Y470" s="598" t="s">
        <v>9638</v>
      </c>
      <c r="AA470" s="596">
        <v>0.2298611111111111</v>
      </c>
      <c r="AB470" s="596">
        <v>0.48819444444444443</v>
      </c>
      <c r="AC470" s="596">
        <v>0.74722222222222223</v>
      </c>
      <c r="AE470" s="1460"/>
      <c r="AF470" s="595"/>
      <c r="AG470" s="602"/>
    </row>
    <row r="471" spans="1:33">
      <c r="A471" s="664">
        <v>8</v>
      </c>
      <c r="B471" s="620"/>
      <c r="C471" s="595" t="s">
        <v>9571</v>
      </c>
      <c r="D471" s="1454"/>
      <c r="E471" s="594" t="s">
        <v>9572</v>
      </c>
      <c r="F471" s="595" t="s">
        <v>9573</v>
      </c>
      <c r="G471" s="596">
        <v>0.53472222222222221</v>
      </c>
      <c r="H471" s="1454"/>
      <c r="I471" s="597"/>
      <c r="J471" s="595"/>
      <c r="K471" s="597"/>
      <c r="L471" s="1459"/>
      <c r="M471" s="594" t="s">
        <v>9572</v>
      </c>
      <c r="N471" s="595" t="s">
        <v>9573</v>
      </c>
      <c r="O471" s="596">
        <v>0.26250000000000001</v>
      </c>
      <c r="P471" s="1452"/>
      <c r="Q471" s="596">
        <v>0.26250000000000001</v>
      </c>
      <c r="R471" s="597" t="s">
        <v>9573</v>
      </c>
      <c r="S471" s="596">
        <v>0.73749999999999993</v>
      </c>
      <c r="T471" s="1452"/>
      <c r="U471" s="608"/>
      <c r="V471" s="609"/>
      <c r="W471" s="608"/>
      <c r="X471" s="1459"/>
      <c r="Y471" s="598" t="s">
        <v>9638</v>
      </c>
      <c r="Z471" s="596">
        <v>5.5555555555555558E-3</v>
      </c>
      <c r="AA471" s="596">
        <v>0.2638888888888889</v>
      </c>
      <c r="AB471" s="596">
        <v>0.52222222222222225</v>
      </c>
      <c r="AC471" s="596">
        <v>0.78125</v>
      </c>
      <c r="AE471" s="1460"/>
      <c r="AF471" s="595"/>
      <c r="AG471" s="602"/>
    </row>
    <row r="472" spans="1:33">
      <c r="A472" s="664">
        <v>9</v>
      </c>
      <c r="B472" s="620"/>
      <c r="C472" s="595" t="s">
        <v>9571</v>
      </c>
      <c r="D472" s="1454"/>
      <c r="E472" s="596">
        <v>2.7777777777777776E-2</v>
      </c>
      <c r="F472" s="595" t="s">
        <v>9573</v>
      </c>
      <c r="G472" s="596">
        <v>0.56874999999999998</v>
      </c>
      <c r="H472" s="1454"/>
      <c r="I472" s="597"/>
      <c r="J472" s="595"/>
      <c r="K472" s="597"/>
      <c r="L472" s="1459"/>
      <c r="M472" s="596">
        <v>2.7777777777777776E-2</v>
      </c>
      <c r="N472" s="595" t="s">
        <v>9573</v>
      </c>
      <c r="O472" s="596">
        <v>0.26319444444444445</v>
      </c>
      <c r="P472" s="1452"/>
      <c r="Q472" s="596">
        <v>0.26319444444444445</v>
      </c>
      <c r="R472" s="597" t="s">
        <v>9573</v>
      </c>
      <c r="S472" s="596">
        <v>0.7368055555555556</v>
      </c>
      <c r="T472" s="1452"/>
      <c r="U472" s="608"/>
      <c r="V472" s="609"/>
      <c r="W472" s="608"/>
      <c r="X472" s="1459"/>
      <c r="Y472" s="598" t="s">
        <v>9645</v>
      </c>
      <c r="Z472" s="596">
        <v>3.9583333333333331E-2</v>
      </c>
      <c r="AA472" s="596">
        <v>0.29791666666666666</v>
      </c>
      <c r="AB472" s="596">
        <v>0.54097222222222219</v>
      </c>
      <c r="AC472" s="596">
        <v>0.78402777777777777</v>
      </c>
      <c r="AE472" s="1460"/>
      <c r="AF472" s="595"/>
      <c r="AG472" s="602"/>
    </row>
    <row r="473" spans="1:33">
      <c r="A473" s="664">
        <v>10</v>
      </c>
      <c r="B473" s="620"/>
      <c r="C473" s="598" t="s">
        <v>9578</v>
      </c>
      <c r="D473" s="1454"/>
      <c r="E473" s="596">
        <v>6.25E-2</v>
      </c>
      <c r="F473" s="595" t="s">
        <v>9573</v>
      </c>
      <c r="G473" s="596">
        <v>0.60277777777777775</v>
      </c>
      <c r="H473" s="1454"/>
      <c r="I473" s="597"/>
      <c r="J473" s="595"/>
      <c r="K473" s="597"/>
      <c r="L473" s="1459"/>
      <c r="M473" s="604">
        <v>6.25E-2</v>
      </c>
      <c r="N473" s="603" t="s">
        <v>9573</v>
      </c>
      <c r="O473" s="604">
        <v>0.2638888888888889</v>
      </c>
      <c r="P473" s="1452"/>
      <c r="Q473" s="596">
        <v>0.2638888888888889</v>
      </c>
      <c r="R473" s="597" t="s">
        <v>9573</v>
      </c>
      <c r="S473" s="596">
        <v>0.73611111111111116</v>
      </c>
      <c r="T473" s="1452"/>
      <c r="U473" s="608"/>
      <c r="V473" s="609"/>
      <c r="W473" s="608"/>
      <c r="X473" s="1459"/>
      <c r="Y473" s="598" t="s">
        <v>9647</v>
      </c>
      <c r="Z473" s="596">
        <v>5.8333333333333327E-2</v>
      </c>
      <c r="AA473" s="596">
        <v>0.33263888888888887</v>
      </c>
      <c r="AB473" s="596">
        <v>0.59097222222222223</v>
      </c>
      <c r="AC473" s="596">
        <v>0.84930555555555554</v>
      </c>
      <c r="AE473" s="1460"/>
      <c r="AF473" s="595"/>
      <c r="AG473" s="602"/>
    </row>
    <row r="474" spans="1:33" ht="3.75" customHeight="1">
      <c r="A474" s="610"/>
      <c r="B474" s="620"/>
      <c r="C474" s="610"/>
      <c r="D474" s="1454"/>
      <c r="E474" s="610"/>
      <c r="F474" s="610"/>
      <c r="G474" s="610"/>
      <c r="H474" s="1454"/>
      <c r="I474" s="610"/>
      <c r="J474" s="610"/>
      <c r="K474" s="610"/>
      <c r="L474" s="1459"/>
      <c r="M474" s="610"/>
      <c r="N474" s="610"/>
      <c r="O474" s="610"/>
      <c r="P474" s="1452"/>
      <c r="Q474" s="610"/>
      <c r="R474" s="610"/>
      <c r="S474" s="610"/>
      <c r="T474" s="1452"/>
      <c r="U474" s="610"/>
      <c r="V474" s="610"/>
      <c r="W474" s="610"/>
      <c r="X474" s="1459"/>
      <c r="Y474" s="610"/>
      <c r="Z474" s="610"/>
      <c r="AA474" s="610"/>
      <c r="AB474" s="610"/>
      <c r="AC474" s="610"/>
      <c r="AD474" s="610"/>
      <c r="AE474" s="1460"/>
      <c r="AF474" s="610"/>
      <c r="AG474" s="610"/>
    </row>
    <row r="475" spans="1:33">
      <c r="A475" s="664">
        <v>11</v>
      </c>
      <c r="B475" s="620"/>
      <c r="C475" s="598" t="s">
        <v>9578</v>
      </c>
      <c r="D475" s="1454"/>
      <c r="E475" s="596">
        <v>9.6527777777777768E-2</v>
      </c>
      <c r="F475" s="595" t="s">
        <v>9573</v>
      </c>
      <c r="G475" s="596">
        <v>0.63680555555555551</v>
      </c>
      <c r="H475" s="1454"/>
      <c r="I475" s="597"/>
      <c r="J475" s="595"/>
      <c r="K475" s="597"/>
      <c r="L475" s="1459"/>
      <c r="M475" s="604">
        <v>9.6527777777777768E-2</v>
      </c>
      <c r="N475" s="603" t="s">
        <v>9573</v>
      </c>
      <c r="O475" s="604">
        <v>0.26458333333333334</v>
      </c>
      <c r="P475" s="1452"/>
      <c r="Q475" s="596">
        <v>0.26458333333333334</v>
      </c>
      <c r="R475" s="597" t="s">
        <v>9573</v>
      </c>
      <c r="S475" s="596">
        <v>0.73541666666666661</v>
      </c>
      <c r="T475" s="1452"/>
      <c r="U475" s="608"/>
      <c r="V475" s="609"/>
      <c r="W475" s="608"/>
      <c r="X475" s="1459"/>
      <c r="Y475" s="598" t="s">
        <v>9657</v>
      </c>
      <c r="Z475" s="596">
        <v>0.1076388888888889</v>
      </c>
      <c r="AA475" s="596">
        <v>0.3666666666666667</v>
      </c>
      <c r="AB475" s="596">
        <v>0.6333333333333333</v>
      </c>
      <c r="AC475" s="596">
        <v>0.90069444444444446</v>
      </c>
      <c r="AE475" s="1460"/>
      <c r="AF475" s="595"/>
      <c r="AG475" s="602"/>
    </row>
    <row r="476" spans="1:33">
      <c r="A476" s="664">
        <v>12</v>
      </c>
      <c r="B476" s="620"/>
      <c r="C476" s="598" t="s">
        <v>9578</v>
      </c>
      <c r="D476" s="1454"/>
      <c r="E476" s="596">
        <v>0.13055555555555556</v>
      </c>
      <c r="F476" s="595" t="s">
        <v>9573</v>
      </c>
      <c r="G476" s="596">
        <v>0.67152777777777783</v>
      </c>
      <c r="H476" s="1454"/>
      <c r="I476" s="597"/>
      <c r="J476" s="595"/>
      <c r="K476" s="597"/>
      <c r="L476" s="1459"/>
      <c r="M476" s="604">
        <v>0.13055555555555556</v>
      </c>
      <c r="N476" s="603" t="s">
        <v>9573</v>
      </c>
      <c r="O476" s="604">
        <v>0.26527777777777778</v>
      </c>
      <c r="P476" s="1452"/>
      <c r="Q476" s="596">
        <v>0.26527777777777778</v>
      </c>
      <c r="R476" s="597" t="s">
        <v>9573</v>
      </c>
      <c r="S476" s="596">
        <v>0.73472222222222217</v>
      </c>
      <c r="T476" s="1452"/>
      <c r="U476" s="608"/>
      <c r="V476" s="609"/>
      <c r="W476" s="608"/>
      <c r="X476" s="1459"/>
      <c r="Y476" s="598" t="s">
        <v>9647</v>
      </c>
      <c r="Z476" s="596">
        <v>0.15069444444444444</v>
      </c>
      <c r="AA476" s="596">
        <v>0.40069444444444446</v>
      </c>
      <c r="AB476" s="596">
        <v>0.66736111111111107</v>
      </c>
      <c r="AC476" s="596">
        <v>0.93472222222222223</v>
      </c>
      <c r="AE476" s="1460"/>
      <c r="AF476" s="595"/>
      <c r="AG476" s="602"/>
    </row>
    <row r="477" spans="1:33">
      <c r="A477" s="664">
        <v>13</v>
      </c>
      <c r="B477" s="620"/>
      <c r="C477" s="598" t="s">
        <v>9581</v>
      </c>
      <c r="D477" s="1454"/>
      <c r="E477" s="596">
        <v>0.16458333333333333</v>
      </c>
      <c r="F477" s="595" t="s">
        <v>9573</v>
      </c>
      <c r="G477" s="596">
        <v>0.7055555555555556</v>
      </c>
      <c r="H477" s="1454"/>
      <c r="I477" s="597"/>
      <c r="J477" s="595"/>
      <c r="K477" s="597"/>
      <c r="L477" s="1459"/>
      <c r="M477" s="606">
        <v>0.16458333333333333</v>
      </c>
      <c r="N477" s="605" t="s">
        <v>9573</v>
      </c>
      <c r="O477" s="606">
        <v>0.26597222222222222</v>
      </c>
      <c r="P477" s="1452"/>
      <c r="Q477" s="596">
        <v>0.26597222222222222</v>
      </c>
      <c r="R477" s="597" t="s">
        <v>9573</v>
      </c>
      <c r="S477" s="596">
        <v>0.73402777777777783</v>
      </c>
      <c r="T477" s="1452"/>
      <c r="U477" s="608"/>
      <c r="V477" s="609"/>
      <c r="W477" s="608"/>
      <c r="X477" s="1459"/>
      <c r="Y477" s="598" t="s">
        <v>9645</v>
      </c>
      <c r="Z477" s="596">
        <v>0.18472222222222223</v>
      </c>
      <c r="AA477" s="596">
        <v>0.43472222222222223</v>
      </c>
      <c r="AB477" s="596">
        <v>0.70138888888888884</v>
      </c>
      <c r="AC477" s="596">
        <v>0.96875</v>
      </c>
      <c r="AE477" s="1460"/>
      <c r="AF477" s="595"/>
      <c r="AG477" s="602"/>
    </row>
    <row r="478" spans="1:33">
      <c r="A478" s="664">
        <v>14</v>
      </c>
      <c r="B478" s="620"/>
      <c r="C478" s="598" t="s">
        <v>9581</v>
      </c>
      <c r="D478" s="1454"/>
      <c r="E478" s="596">
        <v>0.1986111111111111</v>
      </c>
      <c r="F478" s="595" t="s">
        <v>9573</v>
      </c>
      <c r="G478" s="596">
        <v>0.73958333333333337</v>
      </c>
      <c r="H478" s="1454"/>
      <c r="I478" s="597"/>
      <c r="J478" s="595"/>
      <c r="K478" s="597"/>
      <c r="L478" s="1459"/>
      <c r="M478" s="606">
        <v>0.1986111111111111</v>
      </c>
      <c r="N478" s="605" t="s">
        <v>9573</v>
      </c>
      <c r="O478" s="606">
        <v>0.26666666666666666</v>
      </c>
      <c r="P478" s="1452"/>
      <c r="Q478" s="596">
        <v>0.26666666666666666</v>
      </c>
      <c r="R478" s="597" t="s">
        <v>9573</v>
      </c>
      <c r="S478" s="596">
        <v>0.73333333333333339</v>
      </c>
      <c r="T478" s="1452"/>
      <c r="U478" s="606">
        <v>0.73333333333333339</v>
      </c>
      <c r="V478" s="605" t="s">
        <v>9573</v>
      </c>
      <c r="W478" s="606">
        <v>0.73958333333333337</v>
      </c>
      <c r="X478" s="1459"/>
      <c r="Y478" s="598" t="s">
        <v>9638</v>
      </c>
      <c r="Z478" s="596">
        <v>0.21875</v>
      </c>
      <c r="AA478" s="596">
        <v>0.46875</v>
      </c>
      <c r="AB478" s="596">
        <v>0.7270833333333333</v>
      </c>
      <c r="AC478" s="596">
        <v>0.98611111111111116</v>
      </c>
      <c r="AE478" s="1460"/>
      <c r="AF478" s="595"/>
      <c r="AG478" s="602"/>
    </row>
    <row r="479" spans="1:33">
      <c r="A479" s="592">
        <v>15</v>
      </c>
      <c r="B479" s="620"/>
      <c r="C479" s="599" t="s">
        <v>9581</v>
      </c>
      <c r="D479" s="1454"/>
      <c r="E479" s="596">
        <v>0.23263888888888887</v>
      </c>
      <c r="F479" s="595" t="s">
        <v>9573</v>
      </c>
      <c r="G479" s="596">
        <v>0.77361111111111114</v>
      </c>
      <c r="H479" s="1454"/>
      <c r="I479" s="597"/>
      <c r="J479" s="595"/>
      <c r="K479" s="597"/>
      <c r="L479" s="1459"/>
      <c r="M479" s="606">
        <v>0.23263888888888887</v>
      </c>
      <c r="N479" s="605" t="s">
        <v>9573</v>
      </c>
      <c r="O479" s="606">
        <v>0.2673611111111111</v>
      </c>
      <c r="P479" s="1452"/>
      <c r="Q479" s="596">
        <v>0.2673611111111111</v>
      </c>
      <c r="R479" s="597" t="s">
        <v>9573</v>
      </c>
      <c r="S479" s="596">
        <v>0.73263888888888884</v>
      </c>
      <c r="T479" s="1452"/>
      <c r="U479" s="606">
        <v>0.73263888888888884</v>
      </c>
      <c r="V479" s="605" t="s">
        <v>9573</v>
      </c>
      <c r="W479" s="606">
        <v>0.77361111111111114</v>
      </c>
      <c r="X479" s="1459"/>
      <c r="Y479" s="598" t="s">
        <v>9638</v>
      </c>
      <c r="Z479" s="596">
        <v>0.24444444444444446</v>
      </c>
      <c r="AA479" s="596">
        <v>0.50277777777777777</v>
      </c>
      <c r="AB479" s="596">
        <v>0.76111111111111107</v>
      </c>
      <c r="AE479" s="1460"/>
      <c r="AF479" s="599" t="s">
        <v>9675</v>
      </c>
      <c r="AG479" s="600" t="s">
        <v>9676</v>
      </c>
    </row>
    <row r="480" spans="1:33">
      <c r="A480" s="664">
        <v>16</v>
      </c>
      <c r="B480" s="620"/>
      <c r="C480" s="598" t="s">
        <v>9581</v>
      </c>
      <c r="D480" s="1454"/>
      <c r="E480" s="596">
        <v>0.26666666666666666</v>
      </c>
      <c r="F480" s="595" t="s">
        <v>9573</v>
      </c>
      <c r="G480" s="596">
        <v>0.80763888888888891</v>
      </c>
      <c r="H480" s="1454"/>
      <c r="I480" s="597"/>
      <c r="J480" s="595"/>
      <c r="K480" s="597"/>
      <c r="L480" s="1459"/>
      <c r="M480" s="606">
        <v>0.26666666666666666</v>
      </c>
      <c r="N480" s="605" t="s">
        <v>9573</v>
      </c>
      <c r="O480" s="606">
        <v>0.26805555555555555</v>
      </c>
      <c r="P480" s="1452"/>
      <c r="Q480" s="596">
        <v>0.26805555555555555</v>
      </c>
      <c r="R480" s="597" t="s">
        <v>9573</v>
      </c>
      <c r="S480" s="596">
        <v>0.7319444444444444</v>
      </c>
      <c r="T480" s="1452"/>
      <c r="U480" s="606">
        <v>0.7319444444444444</v>
      </c>
      <c r="V480" s="605" t="s">
        <v>9573</v>
      </c>
      <c r="W480" s="606">
        <v>0.80763888888888891</v>
      </c>
      <c r="X480" s="1459"/>
      <c r="Y480" s="598" t="s">
        <v>9580</v>
      </c>
      <c r="AA480" s="596">
        <v>2.013888888888889E-2</v>
      </c>
      <c r="AB480" s="596">
        <v>0.27847222222222223</v>
      </c>
      <c r="AC480" s="596">
        <v>0.53680555555555554</v>
      </c>
      <c r="AD480" s="596">
        <v>0.79513888888888884</v>
      </c>
      <c r="AE480" s="1460"/>
      <c r="AF480" s="593" t="s">
        <v>9583</v>
      </c>
      <c r="AG480" s="607" t="s">
        <v>9584</v>
      </c>
    </row>
    <row r="481" spans="1:33">
      <c r="A481" s="592">
        <v>17</v>
      </c>
      <c r="B481" s="620"/>
      <c r="C481" s="599" t="s">
        <v>9587</v>
      </c>
      <c r="D481" s="1454"/>
      <c r="E481" s="596">
        <v>0.30069444444444443</v>
      </c>
      <c r="F481" s="595" t="s">
        <v>9573</v>
      </c>
      <c r="G481" s="596">
        <v>0.84166666666666667</v>
      </c>
      <c r="H481" s="1454"/>
      <c r="I481" s="597"/>
      <c r="J481" s="595"/>
      <c r="K481" s="597"/>
      <c r="L481" s="1459"/>
      <c r="M481" s="608"/>
      <c r="N481" s="609"/>
      <c r="O481" s="608"/>
      <c r="P481" s="1452"/>
      <c r="Q481" s="596">
        <v>0.26874999999999999</v>
      </c>
      <c r="R481" s="597" t="s">
        <v>9573</v>
      </c>
      <c r="S481" s="596">
        <v>0.73125000000000007</v>
      </c>
      <c r="T481" s="1452"/>
      <c r="U481" s="663"/>
      <c r="V481" s="609"/>
      <c r="W481" s="663"/>
      <c r="X481" s="1459"/>
      <c r="Y481" s="598" t="s">
        <v>9594</v>
      </c>
      <c r="AA481" s="596">
        <v>5.4166666666666669E-2</v>
      </c>
      <c r="AB481" s="596">
        <v>0.3125</v>
      </c>
      <c r="AC481" s="596">
        <v>0.5708333333333333</v>
      </c>
      <c r="AD481" s="596">
        <v>0.82916666666666661</v>
      </c>
      <c r="AE481" s="1460"/>
      <c r="AF481" s="599" t="s">
        <v>9677</v>
      </c>
      <c r="AG481" s="600" t="s">
        <v>9678</v>
      </c>
    </row>
    <row r="482" spans="1:33">
      <c r="A482" s="592">
        <v>18</v>
      </c>
      <c r="B482" s="620"/>
      <c r="C482" s="599" t="s">
        <v>9587</v>
      </c>
      <c r="D482" s="1454"/>
      <c r="E482" s="596">
        <v>0.3347222222222222</v>
      </c>
      <c r="F482" s="595" t="s">
        <v>9573</v>
      </c>
      <c r="G482" s="596">
        <v>0.87569444444444444</v>
      </c>
      <c r="H482" s="1454"/>
      <c r="I482" s="597"/>
      <c r="J482" s="595"/>
      <c r="K482" s="597"/>
      <c r="L482" s="1459"/>
      <c r="M482" s="608"/>
      <c r="N482" s="609"/>
      <c r="O482" s="608"/>
      <c r="P482" s="1452"/>
      <c r="Q482" s="596">
        <v>0.26944444444444443</v>
      </c>
      <c r="R482" s="597" t="s">
        <v>9573</v>
      </c>
      <c r="S482" s="596">
        <v>0.73055555555555562</v>
      </c>
      <c r="T482" s="1452"/>
      <c r="U482" s="663"/>
      <c r="V482" s="609"/>
      <c r="W482" s="663"/>
      <c r="X482" s="1459"/>
      <c r="Y482" s="598" t="s">
        <v>9577</v>
      </c>
      <c r="AA482" s="596">
        <v>8.819444444444445E-2</v>
      </c>
      <c r="AB482" s="596">
        <v>0.34652777777777777</v>
      </c>
      <c r="AC482" s="596">
        <v>0.60486111111111118</v>
      </c>
      <c r="AD482" s="596">
        <v>0.86319444444444438</v>
      </c>
      <c r="AE482" s="1460"/>
      <c r="AF482" s="599" t="s">
        <v>9677</v>
      </c>
      <c r="AG482" s="600" t="s">
        <v>9678</v>
      </c>
    </row>
    <row r="483" spans="1:33">
      <c r="A483" s="592">
        <v>19</v>
      </c>
      <c r="B483" s="620"/>
      <c r="C483" s="599" t="s">
        <v>9587</v>
      </c>
      <c r="D483" s="1454"/>
      <c r="E483" s="596">
        <v>0.36874999999999997</v>
      </c>
      <c r="F483" s="595" t="s">
        <v>9573</v>
      </c>
      <c r="G483" s="596">
        <v>0.90972222222222221</v>
      </c>
      <c r="H483" s="1454"/>
      <c r="I483" s="597"/>
      <c r="J483" s="595"/>
      <c r="K483" s="597"/>
      <c r="L483" s="1459"/>
      <c r="M483" s="608"/>
      <c r="N483" s="609"/>
      <c r="O483" s="608"/>
      <c r="P483" s="1452"/>
      <c r="Q483" s="596">
        <v>0.27013888888888887</v>
      </c>
      <c r="R483" s="597" t="s">
        <v>9573</v>
      </c>
      <c r="S483" s="596">
        <v>0.72986111111111107</v>
      </c>
      <c r="T483" s="1452"/>
      <c r="U483" s="663"/>
      <c r="V483" s="609"/>
      <c r="W483" s="663"/>
      <c r="X483" s="1459"/>
      <c r="Y483" s="598" t="s">
        <v>9579</v>
      </c>
      <c r="AA483" s="596">
        <v>0.12222222222222223</v>
      </c>
      <c r="AB483" s="596">
        <v>0.38055555555555554</v>
      </c>
      <c r="AC483" s="596">
        <v>0.63888888888888895</v>
      </c>
      <c r="AD483" s="596">
        <v>0.89722222222222225</v>
      </c>
      <c r="AE483" s="1460"/>
      <c r="AF483" s="599" t="s">
        <v>9677</v>
      </c>
      <c r="AG483" s="600" t="s">
        <v>9678</v>
      </c>
    </row>
    <row r="484" spans="1:33">
      <c r="A484" s="664">
        <v>20</v>
      </c>
      <c r="B484" s="620"/>
      <c r="C484" s="598" t="s">
        <v>9592</v>
      </c>
      <c r="D484" s="1454"/>
      <c r="E484" s="596">
        <v>0.40277777777777773</v>
      </c>
      <c r="F484" s="595" t="s">
        <v>9573</v>
      </c>
      <c r="G484" s="596">
        <v>0.94374999999999998</v>
      </c>
      <c r="H484" s="1454"/>
      <c r="I484" s="597"/>
      <c r="J484" s="595"/>
      <c r="K484" s="597"/>
      <c r="L484" s="1459"/>
      <c r="M484" s="608"/>
      <c r="N484" s="609"/>
      <c r="O484" s="608"/>
      <c r="P484" s="1452"/>
      <c r="Q484" s="596">
        <v>0.27083333333333331</v>
      </c>
      <c r="R484" s="597" t="s">
        <v>9573</v>
      </c>
      <c r="S484" s="596">
        <v>0.72916666666666663</v>
      </c>
      <c r="T484" s="1452"/>
      <c r="U484" s="596">
        <v>0.72916666666666663</v>
      </c>
      <c r="V484" s="595" t="s">
        <v>9573</v>
      </c>
      <c r="W484" s="596">
        <v>0.94374999999999998</v>
      </c>
      <c r="X484" s="1459"/>
      <c r="Y484" s="598" t="s">
        <v>9580</v>
      </c>
      <c r="AA484" s="596">
        <v>0.15625</v>
      </c>
      <c r="AB484" s="596">
        <v>0.4145833333333333</v>
      </c>
      <c r="AC484" s="596">
        <v>0.67291666666666661</v>
      </c>
      <c r="AD484" s="596">
        <v>0.93125000000000002</v>
      </c>
      <c r="AE484" s="1460"/>
      <c r="AF484" s="595"/>
      <c r="AG484" s="602"/>
    </row>
    <row r="485" spans="1:33" ht="3.75" customHeight="1">
      <c r="A485" s="610"/>
      <c r="B485" s="620"/>
      <c r="C485" s="610"/>
      <c r="D485" s="1454"/>
      <c r="E485" s="610"/>
      <c r="F485" s="610"/>
      <c r="G485" s="610"/>
      <c r="H485" s="1454"/>
      <c r="I485" s="610"/>
      <c r="J485" s="610"/>
      <c r="K485" s="610"/>
      <c r="L485" s="1459"/>
      <c r="M485" s="610"/>
      <c r="N485" s="610"/>
      <c r="O485" s="610"/>
      <c r="P485" s="1452"/>
      <c r="Q485" s="610"/>
      <c r="R485" s="610"/>
      <c r="S485" s="610"/>
      <c r="T485" s="1452"/>
      <c r="U485" s="610"/>
      <c r="V485" s="610"/>
      <c r="W485" s="610"/>
      <c r="X485" s="1459"/>
      <c r="Y485" s="610"/>
      <c r="Z485" s="610"/>
      <c r="AA485" s="610"/>
      <c r="AB485" s="610"/>
      <c r="AC485" s="610"/>
      <c r="AD485" s="610"/>
      <c r="AE485" s="1460"/>
      <c r="AF485" s="610"/>
      <c r="AG485" s="610"/>
    </row>
    <row r="486" spans="1:33">
      <c r="A486" s="664">
        <v>21</v>
      </c>
      <c r="B486" s="620"/>
      <c r="C486" s="598" t="s">
        <v>9592</v>
      </c>
      <c r="D486" s="1454"/>
      <c r="E486" s="596">
        <v>0.4375</v>
      </c>
      <c r="F486" s="595" t="s">
        <v>9573</v>
      </c>
      <c r="G486" s="596">
        <v>0.97777777777777775</v>
      </c>
      <c r="H486" s="1454"/>
      <c r="I486" s="597"/>
      <c r="J486" s="595"/>
      <c r="K486" s="597"/>
      <c r="L486" s="1459"/>
      <c r="M486" s="608"/>
      <c r="N486" s="609"/>
      <c r="O486" s="608"/>
      <c r="P486" s="1452"/>
      <c r="Q486" s="596">
        <v>0.27083333333333331</v>
      </c>
      <c r="R486" s="597" t="s">
        <v>9573</v>
      </c>
      <c r="S486" s="596">
        <v>0.72916666666666663</v>
      </c>
      <c r="T486" s="1452"/>
      <c r="U486" s="606">
        <v>0.72916666666666663</v>
      </c>
      <c r="V486" s="605" t="s">
        <v>9573</v>
      </c>
      <c r="W486" s="606">
        <v>0.97777777777777775</v>
      </c>
      <c r="X486" s="1459"/>
      <c r="Y486" s="598" t="s">
        <v>9580</v>
      </c>
      <c r="AA486" s="596">
        <v>0.19027777777777777</v>
      </c>
      <c r="AB486" s="596">
        <v>0.44861111111111113</v>
      </c>
      <c r="AC486" s="596">
        <v>0.70763888888888893</v>
      </c>
      <c r="AD486" s="596">
        <v>0.96597222222222223</v>
      </c>
      <c r="AE486" s="1460"/>
    </row>
    <row r="487" spans="1:33">
      <c r="A487" s="664">
        <v>22</v>
      </c>
      <c r="B487" s="620"/>
      <c r="C487" s="598" t="s">
        <v>9592</v>
      </c>
      <c r="D487" s="1454"/>
      <c r="E487" s="596">
        <v>0.47152777777777777</v>
      </c>
      <c r="F487" s="595" t="s">
        <v>9573</v>
      </c>
      <c r="G487" s="594" t="s">
        <v>9572</v>
      </c>
      <c r="H487" s="1454"/>
      <c r="I487" s="597"/>
      <c r="J487" s="595"/>
      <c r="K487" s="597"/>
      <c r="L487" s="1459"/>
      <c r="M487" s="608"/>
      <c r="N487" s="609"/>
      <c r="O487" s="608"/>
      <c r="P487" s="1452"/>
      <c r="Q487" s="596">
        <v>0.27152777777777776</v>
      </c>
      <c r="R487" s="597" t="s">
        <v>9573</v>
      </c>
      <c r="S487" s="596">
        <v>0.7284722222222223</v>
      </c>
      <c r="T487" s="1452"/>
      <c r="U487" s="606">
        <v>0.7284722222222223</v>
      </c>
      <c r="V487" s="605" t="s">
        <v>9573</v>
      </c>
      <c r="W487" s="594" t="s">
        <v>9572</v>
      </c>
      <c r="X487" s="1459"/>
      <c r="Y487" s="598" t="s">
        <v>9580</v>
      </c>
      <c r="AA487" s="596">
        <v>0.22430555555555556</v>
      </c>
      <c r="AB487" s="596">
        <v>0.4826388888888889</v>
      </c>
      <c r="AC487" s="596">
        <v>0.7416666666666667</v>
      </c>
      <c r="AE487" s="1460"/>
    </row>
    <row r="488" spans="1:33">
      <c r="A488" s="664">
        <v>23</v>
      </c>
      <c r="B488" s="620"/>
      <c r="C488" s="598" t="s">
        <v>9592</v>
      </c>
      <c r="D488" s="1454"/>
      <c r="E488" s="594" t="s">
        <v>9572</v>
      </c>
      <c r="F488" s="595" t="s">
        <v>9573</v>
      </c>
      <c r="G488" s="596">
        <v>1.1805555555555555E-2</v>
      </c>
      <c r="H488" s="1454"/>
      <c r="I488" s="596">
        <v>0.50555555555555554</v>
      </c>
      <c r="J488" s="595" t="s">
        <v>9573</v>
      </c>
      <c r="K488" s="594" t="s">
        <v>9572</v>
      </c>
      <c r="L488" s="1459"/>
      <c r="M488" s="594" t="s">
        <v>9572</v>
      </c>
      <c r="N488" s="605" t="s">
        <v>9573</v>
      </c>
      <c r="O488" s="606">
        <v>1.1805555555555555E-2</v>
      </c>
      <c r="P488" s="1452"/>
      <c r="Q488" s="596">
        <v>0.2722222222222222</v>
      </c>
      <c r="R488" s="597" t="s">
        <v>9573</v>
      </c>
      <c r="S488" s="596">
        <v>0.72777777777777775</v>
      </c>
      <c r="T488" s="1452"/>
      <c r="U488" s="606">
        <v>0.72777777777777775</v>
      </c>
      <c r="V488" s="605" t="s">
        <v>9573</v>
      </c>
      <c r="W488" s="594" t="s">
        <v>9572</v>
      </c>
      <c r="X488" s="1459"/>
      <c r="Y488" s="598" t="s">
        <v>9638</v>
      </c>
      <c r="Z488" s="596">
        <v>0</v>
      </c>
      <c r="AA488" s="596">
        <v>0.25833333333333336</v>
      </c>
      <c r="AB488" s="596">
        <v>0.51666666666666672</v>
      </c>
      <c r="AC488" s="596">
        <v>0.77569444444444446</v>
      </c>
      <c r="AE488" s="1460"/>
      <c r="AF488" s="595"/>
      <c r="AG488" s="602"/>
    </row>
    <row r="489" spans="1:33">
      <c r="A489" s="664">
        <v>24</v>
      </c>
      <c r="B489" s="620"/>
      <c r="C489" s="598" t="s">
        <v>9593</v>
      </c>
      <c r="D489" s="1454"/>
      <c r="E489" s="594" t="s">
        <v>9572</v>
      </c>
      <c r="F489" s="595" t="s">
        <v>9573</v>
      </c>
      <c r="G489" s="596">
        <v>4.6527777777777779E-2</v>
      </c>
      <c r="H489" s="1454"/>
      <c r="I489" s="596">
        <v>0.5395833333333333</v>
      </c>
      <c r="J489" s="595" t="s">
        <v>9573</v>
      </c>
      <c r="K489" s="594" t="s">
        <v>9572</v>
      </c>
      <c r="L489" s="1459"/>
      <c r="M489" s="594" t="s">
        <v>9572</v>
      </c>
      <c r="N489" s="603" t="s">
        <v>9573</v>
      </c>
      <c r="O489" s="604">
        <v>4.6527777777777779E-2</v>
      </c>
      <c r="P489" s="1452"/>
      <c r="Q489" s="596">
        <v>0.27291666666666664</v>
      </c>
      <c r="R489" s="597" t="s">
        <v>9573</v>
      </c>
      <c r="S489" s="596">
        <v>0.7270833333333333</v>
      </c>
      <c r="T489" s="1452"/>
      <c r="U489" s="604">
        <v>0.7270833333333333</v>
      </c>
      <c r="V489" s="603" t="s">
        <v>9573</v>
      </c>
      <c r="W489" s="594" t="s">
        <v>9572</v>
      </c>
      <c r="X489" s="1459"/>
      <c r="Y489" s="598" t="s">
        <v>9645</v>
      </c>
      <c r="Z489" s="596">
        <v>3.4027777777777775E-2</v>
      </c>
      <c r="AA489" s="596">
        <v>0.29305555555555557</v>
      </c>
      <c r="AB489" s="596">
        <v>0.55138888888888882</v>
      </c>
      <c r="AC489" s="596">
        <v>0.80972222222222223</v>
      </c>
      <c r="AE489" s="1460"/>
      <c r="AF489" s="595"/>
      <c r="AG489" s="602"/>
    </row>
    <row r="490" spans="1:33">
      <c r="A490" s="664">
        <v>25</v>
      </c>
      <c r="B490" s="620"/>
      <c r="C490" s="598" t="s">
        <v>9593</v>
      </c>
      <c r="D490" s="1454"/>
      <c r="E490" s="594" t="s">
        <v>9572</v>
      </c>
      <c r="F490" s="595" t="s">
        <v>9573</v>
      </c>
      <c r="G490" s="596">
        <v>8.0555555555555561E-2</v>
      </c>
      <c r="H490" s="1454"/>
      <c r="I490" s="596">
        <v>0.57361111111111118</v>
      </c>
      <c r="J490" s="595" t="s">
        <v>9573</v>
      </c>
      <c r="K490" s="594" t="s">
        <v>9572</v>
      </c>
      <c r="L490" s="1459"/>
      <c r="M490" s="594" t="s">
        <v>9572</v>
      </c>
      <c r="N490" s="603" t="s">
        <v>9573</v>
      </c>
      <c r="O490" s="604">
        <v>8.0555555555555561E-2</v>
      </c>
      <c r="P490" s="1452"/>
      <c r="Q490" s="596">
        <v>0.27361111111111108</v>
      </c>
      <c r="R490" s="597" t="s">
        <v>9573</v>
      </c>
      <c r="S490" s="596">
        <v>0.72638888888888886</v>
      </c>
      <c r="T490" s="1452"/>
      <c r="U490" s="604">
        <v>0.72638888888888886</v>
      </c>
      <c r="V490" s="603" t="s">
        <v>9573</v>
      </c>
      <c r="W490" s="594" t="s">
        <v>9572</v>
      </c>
      <c r="X490" s="1459"/>
      <c r="Y490" s="598" t="s">
        <v>9647</v>
      </c>
      <c r="Z490" s="596">
        <v>6.805555555555555E-2</v>
      </c>
      <c r="AA490" s="596">
        <v>0.32708333333333334</v>
      </c>
      <c r="AB490" s="596">
        <v>0.5854166666666667</v>
      </c>
      <c r="AC490" s="596">
        <v>0.84375</v>
      </c>
      <c r="AE490" s="1460"/>
      <c r="AF490" s="595"/>
      <c r="AG490" s="602"/>
    </row>
    <row r="491" spans="1:33">
      <c r="A491" s="664">
        <v>26</v>
      </c>
      <c r="B491" s="620"/>
      <c r="C491" s="598" t="s">
        <v>9593</v>
      </c>
      <c r="D491" s="1454"/>
      <c r="E491" s="594" t="s">
        <v>9572</v>
      </c>
      <c r="F491" s="595" t="s">
        <v>9573</v>
      </c>
      <c r="G491" s="596">
        <v>0.11458333333333333</v>
      </c>
      <c r="H491" s="1454"/>
      <c r="I491" s="596">
        <v>0.60763888888888895</v>
      </c>
      <c r="J491" s="595" t="s">
        <v>9573</v>
      </c>
      <c r="K491" s="594" t="s">
        <v>9572</v>
      </c>
      <c r="L491" s="1459"/>
      <c r="M491" s="594" t="s">
        <v>9572</v>
      </c>
      <c r="N491" s="603" t="s">
        <v>9573</v>
      </c>
      <c r="O491" s="604">
        <v>0.11458333333333333</v>
      </c>
      <c r="P491" s="1452"/>
      <c r="Q491" s="596">
        <v>0.27430555555555552</v>
      </c>
      <c r="R491" s="597" t="s">
        <v>9573</v>
      </c>
      <c r="S491" s="596">
        <v>0.72569444444444453</v>
      </c>
      <c r="T491" s="1452"/>
      <c r="U491" s="604">
        <v>0.72569444444444453</v>
      </c>
      <c r="V491" s="603" t="s">
        <v>9573</v>
      </c>
      <c r="W491" s="594" t="s">
        <v>9572</v>
      </c>
      <c r="X491" s="1459"/>
      <c r="Y491" s="598" t="s">
        <v>9645</v>
      </c>
      <c r="Z491" s="596">
        <v>0.10208333333333335</v>
      </c>
      <c r="AA491" s="596">
        <v>0.3611111111111111</v>
      </c>
      <c r="AB491" s="596">
        <v>0.61944444444444446</v>
      </c>
      <c r="AC491" s="596">
        <v>0.87777777777777777</v>
      </c>
      <c r="AE491" s="1460"/>
      <c r="AF491" s="595"/>
      <c r="AG491" s="602"/>
    </row>
    <row r="492" spans="1:33">
      <c r="A492" s="664">
        <v>27</v>
      </c>
      <c r="B492" s="620"/>
      <c r="C492" s="598" t="s">
        <v>9595</v>
      </c>
      <c r="D492" s="1454"/>
      <c r="E492" s="594" t="s">
        <v>9572</v>
      </c>
      <c r="F492" s="595" t="s">
        <v>9573</v>
      </c>
      <c r="G492" s="596">
        <v>0.14861111111111111</v>
      </c>
      <c r="H492" s="1454"/>
      <c r="I492" s="596">
        <v>0.64166666666666672</v>
      </c>
      <c r="J492" s="595" t="s">
        <v>9573</v>
      </c>
      <c r="K492" s="594" t="s">
        <v>9572</v>
      </c>
      <c r="L492" s="1459"/>
      <c r="M492" s="594" t="s">
        <v>9572</v>
      </c>
      <c r="N492" s="595" t="s">
        <v>9573</v>
      </c>
      <c r="O492" s="596">
        <v>0.14861111111111111</v>
      </c>
      <c r="P492" s="1452"/>
      <c r="Q492" s="596">
        <v>0.27499999999999997</v>
      </c>
      <c r="R492" s="597" t="s">
        <v>9573</v>
      </c>
      <c r="S492" s="596">
        <v>0.72499999999999998</v>
      </c>
      <c r="T492" s="1452"/>
      <c r="U492" s="596">
        <v>0.72499999999999998</v>
      </c>
      <c r="V492" s="595" t="s">
        <v>9573</v>
      </c>
      <c r="W492" s="594" t="s">
        <v>9572</v>
      </c>
      <c r="X492" s="1459"/>
      <c r="Y492" s="598" t="s">
        <v>9638</v>
      </c>
      <c r="Z492" s="596">
        <v>0.1361111111111111</v>
      </c>
      <c r="AA492" s="596">
        <v>0.39513888888888887</v>
      </c>
      <c r="AB492" s="596">
        <v>0.65347222222222223</v>
      </c>
      <c r="AC492" s="596">
        <v>0.91180555555555554</v>
      </c>
      <c r="AE492" s="1460"/>
      <c r="AF492" s="595"/>
      <c r="AG492" s="602"/>
    </row>
    <row r="493" spans="1:33">
      <c r="A493" s="664">
        <v>28</v>
      </c>
      <c r="B493" s="620"/>
      <c r="C493" s="598" t="s">
        <v>9595</v>
      </c>
      <c r="D493" s="1454"/>
      <c r="E493" s="594" t="s">
        <v>9572</v>
      </c>
      <c r="F493" s="595" t="s">
        <v>9573</v>
      </c>
      <c r="G493" s="596">
        <v>0.18263888888888891</v>
      </c>
      <c r="H493" s="1454"/>
      <c r="I493" s="596">
        <v>0.67569444444444438</v>
      </c>
      <c r="J493" s="595" t="s">
        <v>9573</v>
      </c>
      <c r="K493" s="594" t="s">
        <v>9572</v>
      </c>
      <c r="L493" s="1459"/>
      <c r="M493" s="594" t="s">
        <v>9572</v>
      </c>
      <c r="N493" s="595" t="s">
        <v>9573</v>
      </c>
      <c r="O493" s="596">
        <v>0.18263888888888891</v>
      </c>
      <c r="P493" s="1452"/>
      <c r="Q493" s="596">
        <v>0.27569444444444446</v>
      </c>
      <c r="R493" s="597" t="s">
        <v>9573</v>
      </c>
      <c r="S493" s="596">
        <v>0.72430555555555554</v>
      </c>
      <c r="T493" s="1452"/>
      <c r="U493" s="596">
        <v>0.72430555555555554</v>
      </c>
      <c r="V493" s="595" t="s">
        <v>9573</v>
      </c>
      <c r="W493" s="594" t="s">
        <v>9572</v>
      </c>
      <c r="X493" s="1459"/>
      <c r="Y493" s="598" t="s">
        <v>9580</v>
      </c>
      <c r="Z493" s="596">
        <v>0.17013888888888887</v>
      </c>
      <c r="AA493" s="596">
        <v>0.4291666666666667</v>
      </c>
      <c r="AB493" s="596">
        <v>0.6875</v>
      </c>
      <c r="AC493" s="596">
        <v>0.9458333333333333</v>
      </c>
      <c r="AE493" s="1460"/>
      <c r="AF493" s="595"/>
      <c r="AG493" s="602"/>
    </row>
    <row r="494" spans="1:33">
      <c r="A494" s="664">
        <v>29</v>
      </c>
      <c r="B494" s="620"/>
      <c r="C494" s="598" t="s">
        <v>9595</v>
      </c>
      <c r="D494" s="1454"/>
      <c r="E494" s="594" t="s">
        <v>9572</v>
      </c>
      <c r="F494" s="595" t="s">
        <v>9573</v>
      </c>
      <c r="G494" s="596">
        <v>0.21666666666666667</v>
      </c>
      <c r="H494" s="1454"/>
      <c r="I494" s="596">
        <v>0.70972222222222225</v>
      </c>
      <c r="J494" s="595" t="s">
        <v>9573</v>
      </c>
      <c r="K494" s="594" t="s">
        <v>9572</v>
      </c>
      <c r="L494" s="1459"/>
      <c r="M494" s="594" t="s">
        <v>9572</v>
      </c>
      <c r="N494" s="595" t="s">
        <v>9573</v>
      </c>
      <c r="O494" s="596">
        <v>0.21666666666666667</v>
      </c>
      <c r="P494" s="1452"/>
      <c r="Q494" s="596">
        <v>0.27638888888888885</v>
      </c>
      <c r="R494" s="597" t="s">
        <v>9573</v>
      </c>
      <c r="S494" s="596">
        <v>0.72361111111111109</v>
      </c>
      <c r="T494" s="1452"/>
      <c r="U494" s="596">
        <v>0.72361111111111109</v>
      </c>
      <c r="V494" s="595" t="s">
        <v>9573</v>
      </c>
      <c r="W494" s="594" t="s">
        <v>9572</v>
      </c>
      <c r="X494" s="1459"/>
      <c r="Y494" s="598" t="s">
        <v>9580</v>
      </c>
      <c r="Z494" s="596">
        <v>0.20416666666666669</v>
      </c>
      <c r="AA494" s="596">
        <v>0.46319444444444446</v>
      </c>
      <c r="AB494" s="596">
        <v>0.72152777777777777</v>
      </c>
      <c r="AC494" s="596">
        <v>0.97986111111111107</v>
      </c>
      <c r="AE494" s="1460"/>
      <c r="AF494" s="595"/>
      <c r="AG494" s="602"/>
    </row>
    <row r="495" spans="1:33">
      <c r="A495" s="664">
        <v>30</v>
      </c>
      <c r="B495" s="620"/>
      <c r="C495" s="598" t="s">
        <v>9595</v>
      </c>
      <c r="D495" s="1454"/>
      <c r="E495" s="594" t="s">
        <v>9572</v>
      </c>
      <c r="F495" s="595" t="s">
        <v>9573</v>
      </c>
      <c r="G495" s="596">
        <v>0.25069444444444444</v>
      </c>
      <c r="H495" s="1454"/>
      <c r="I495" s="596">
        <v>0.74375000000000002</v>
      </c>
      <c r="J495" s="595" t="s">
        <v>9573</v>
      </c>
      <c r="K495" s="594" t="s">
        <v>9572</v>
      </c>
      <c r="L495" s="1459"/>
      <c r="M495" s="594" t="s">
        <v>9572</v>
      </c>
      <c r="N495" s="595" t="s">
        <v>9573</v>
      </c>
      <c r="O495" s="596">
        <v>0.25069444444444444</v>
      </c>
      <c r="P495" s="1452"/>
      <c r="Q495" s="596">
        <v>0.27708333333333335</v>
      </c>
      <c r="R495" s="597" t="s">
        <v>9573</v>
      </c>
      <c r="S495" s="596">
        <v>0.72291666666666676</v>
      </c>
      <c r="T495" s="1452"/>
      <c r="U495" s="596">
        <v>0.74375000000000002</v>
      </c>
      <c r="V495" s="595" t="s">
        <v>9573</v>
      </c>
      <c r="W495" s="594" t="s">
        <v>9572</v>
      </c>
      <c r="X495" s="1459"/>
      <c r="Y495" s="598" t="s">
        <v>9594</v>
      </c>
      <c r="Z495" s="596">
        <v>0.23819444444444446</v>
      </c>
      <c r="AA495" s="596">
        <v>0.49722222222222223</v>
      </c>
      <c r="AB495" s="596">
        <v>0.75555555555555554</v>
      </c>
      <c r="AE495" s="1460"/>
      <c r="AF495" s="595"/>
      <c r="AG495" s="602"/>
    </row>
    <row r="496" spans="1:33" ht="3.75" customHeight="1">
      <c r="A496" s="616"/>
      <c r="B496" s="620"/>
      <c r="C496" s="616"/>
      <c r="D496" s="1454"/>
      <c r="E496" s="616"/>
      <c r="F496" s="616"/>
      <c r="G496" s="616"/>
      <c r="H496" s="1454"/>
      <c r="I496" s="616"/>
      <c r="J496" s="616"/>
      <c r="K496" s="616"/>
      <c r="L496" s="1459"/>
      <c r="M496" s="616"/>
      <c r="N496" s="616"/>
      <c r="O496" s="616"/>
      <c r="P496" s="1452"/>
      <c r="Q496" s="616"/>
      <c r="R496" s="616"/>
      <c r="S496" s="616"/>
      <c r="T496" s="1452"/>
      <c r="U496" s="616"/>
      <c r="V496" s="616"/>
      <c r="W496" s="616"/>
      <c r="X496" s="1459"/>
      <c r="Y496" s="616"/>
      <c r="Z496" s="616"/>
      <c r="AA496" s="616"/>
      <c r="AB496" s="616"/>
      <c r="AC496" s="616"/>
      <c r="AD496" s="616"/>
      <c r="AE496" s="1460"/>
      <c r="AF496" s="616"/>
      <c r="AG496" s="616"/>
    </row>
    <row r="497" spans="1:33">
      <c r="A497" s="598"/>
      <c r="B497" s="598"/>
    </row>
    <row r="498" spans="1:33">
      <c r="A498" s="598"/>
      <c r="B498" s="598"/>
    </row>
    <row r="499" spans="1:33">
      <c r="A499" s="598"/>
      <c r="B499" s="598"/>
    </row>
    <row r="500" spans="1:33">
      <c r="A500" s="598"/>
      <c r="B500" s="598"/>
    </row>
    <row r="501" spans="1:33">
      <c r="A501" s="598"/>
      <c r="B501" s="598"/>
    </row>
    <row r="502" spans="1:33">
      <c r="A502" s="598"/>
      <c r="B502" s="598"/>
    </row>
    <row r="503" spans="1:33">
      <c r="A503" s="598"/>
      <c r="B503" s="598"/>
    </row>
    <row r="504" spans="1:33">
      <c r="A504" s="598"/>
      <c r="B504" s="598"/>
    </row>
    <row r="505" spans="1:33">
      <c r="A505" s="598"/>
      <c r="B505" s="598"/>
    </row>
    <row r="506" spans="1:33">
      <c r="A506" s="598"/>
      <c r="B506" s="598"/>
    </row>
    <row r="507" spans="1:33">
      <c r="A507" s="598"/>
      <c r="B507" s="598"/>
    </row>
    <row r="508" spans="1:33">
      <c r="A508" s="598"/>
      <c r="B508" s="598"/>
    </row>
    <row r="509" spans="1:33">
      <c r="A509" s="598"/>
      <c r="B509" s="598"/>
    </row>
    <row r="510" spans="1:33">
      <c r="A510" s="598"/>
      <c r="B510" s="598"/>
    </row>
    <row r="511" spans="1:33" s="580" customFormat="1" ht="21" customHeight="1">
      <c r="A511" s="1464" t="s">
        <v>9679</v>
      </c>
      <c r="B511" s="1464"/>
      <c r="C511" s="1464"/>
      <c r="D511" s="1464"/>
      <c r="E511" s="1464"/>
      <c r="F511" s="1464"/>
      <c r="G511" s="1464"/>
      <c r="H511" s="1464"/>
      <c r="I511" s="1464"/>
      <c r="J511" s="1464"/>
      <c r="K511" s="1464"/>
      <c r="L511" s="1464"/>
      <c r="M511" s="1464"/>
      <c r="N511" s="1464"/>
      <c r="O511" s="1464"/>
      <c r="P511" s="1464"/>
      <c r="Q511" s="1464"/>
      <c r="R511" s="1464"/>
      <c r="S511" s="1464"/>
      <c r="T511" s="1464"/>
      <c r="U511" s="1464"/>
      <c r="V511" s="1464"/>
      <c r="W511" s="1464"/>
      <c r="X511" s="1464"/>
      <c r="Y511" s="1464"/>
      <c r="Z511" s="1464"/>
      <c r="AA511" s="1464"/>
      <c r="AB511" s="1464"/>
      <c r="AC511" s="1464"/>
      <c r="AD511" s="1464"/>
      <c r="AE511" s="1464"/>
      <c r="AF511" s="1464"/>
      <c r="AG511" s="1464"/>
    </row>
    <row r="512" spans="1:33" s="581" customFormat="1" ht="12.75" customHeight="1">
      <c r="A512" s="1465" t="s">
        <v>9556</v>
      </c>
      <c r="B512" s="1466" t="s">
        <v>9557</v>
      </c>
      <c r="C512" s="1466"/>
      <c r="D512" s="1466"/>
      <c r="E512" s="1466"/>
      <c r="F512" s="1466"/>
      <c r="G512" s="1466"/>
      <c r="H512" s="1466"/>
      <c r="I512" s="1466"/>
      <c r="J512" s="1466"/>
      <c r="K512" s="1466"/>
      <c r="L512" s="1459"/>
      <c r="M512" s="1459" t="s">
        <v>9680</v>
      </c>
      <c r="N512" s="1459"/>
      <c r="O512" s="1459"/>
      <c r="P512" s="1459"/>
      <c r="Q512" s="1459"/>
      <c r="R512" s="1459"/>
      <c r="S512" s="1459"/>
      <c r="T512" s="1459"/>
      <c r="U512" s="1459"/>
      <c r="V512" s="1459"/>
      <c r="W512" s="1459"/>
      <c r="X512" s="1459"/>
      <c r="Y512" s="1460" t="s">
        <v>9559</v>
      </c>
      <c r="Z512" s="1460"/>
      <c r="AA512" s="1460"/>
      <c r="AB512" s="1460"/>
      <c r="AC512" s="1460"/>
      <c r="AD512" s="1460"/>
      <c r="AE512" s="1460"/>
      <c r="AF512" s="1467" t="s">
        <v>9560</v>
      </c>
      <c r="AG512" s="1467"/>
    </row>
    <row r="513" spans="1:33" s="665" customFormat="1" ht="12.75">
      <c r="A513" s="1465"/>
      <c r="B513" s="1466"/>
      <c r="C513" s="1466"/>
      <c r="D513" s="1466"/>
      <c r="E513" s="1466"/>
      <c r="F513" s="1466"/>
      <c r="G513" s="1466"/>
      <c r="H513" s="1466"/>
      <c r="I513" s="1466"/>
      <c r="J513" s="1466"/>
      <c r="K513" s="1466"/>
      <c r="L513" s="1459"/>
      <c r="M513" s="643"/>
      <c r="N513" s="644"/>
      <c r="O513" s="643"/>
      <c r="P513" s="1459"/>
      <c r="Q513" s="1462" t="s">
        <v>9561</v>
      </c>
      <c r="R513" s="1462"/>
      <c r="S513" s="1462"/>
      <c r="T513" s="1459"/>
      <c r="U513" s="645"/>
      <c r="V513" s="678"/>
      <c r="W513" s="645"/>
      <c r="X513" s="1459"/>
      <c r="Y513" s="1460"/>
      <c r="Z513" s="1460"/>
      <c r="AA513" s="1460"/>
      <c r="AB513" s="1460"/>
      <c r="AC513" s="1460"/>
      <c r="AD513" s="1460"/>
      <c r="AE513" s="1460"/>
      <c r="AF513" s="1467"/>
      <c r="AG513" s="1467"/>
    </row>
    <row r="514" spans="1:33" s="591" customFormat="1" ht="11.25" customHeight="1">
      <c r="A514" s="1465"/>
      <c r="B514" s="630"/>
      <c r="C514" s="583" t="s">
        <v>9562</v>
      </c>
      <c r="D514" s="1463"/>
      <c r="E514" s="584" t="s">
        <v>9563</v>
      </c>
      <c r="F514" s="583"/>
      <c r="G514" s="584" t="s">
        <v>9564</v>
      </c>
      <c r="H514" s="1463"/>
      <c r="I514" s="584" t="s">
        <v>9563</v>
      </c>
      <c r="J514" s="583"/>
      <c r="K514" s="584" t="s">
        <v>9564</v>
      </c>
      <c r="L514" s="1459"/>
      <c r="M514" s="1455" t="s">
        <v>9565</v>
      </c>
      <c r="N514" s="1455"/>
      <c r="O514" s="1455"/>
      <c r="P514" s="1459"/>
      <c r="Q514" s="585" t="s">
        <v>9563</v>
      </c>
      <c r="R514" s="586"/>
      <c r="S514" s="585" t="s">
        <v>9564</v>
      </c>
      <c r="T514" s="1459"/>
      <c r="U514" s="1455" t="s">
        <v>9565</v>
      </c>
      <c r="V514" s="1455"/>
      <c r="W514" s="1455"/>
      <c r="X514" s="1459"/>
      <c r="Y514" s="587" t="s">
        <v>9566</v>
      </c>
      <c r="Z514" s="588" t="s">
        <v>9567</v>
      </c>
      <c r="AA514" s="588" t="s">
        <v>9568</v>
      </c>
      <c r="AB514" s="588" t="s">
        <v>9567</v>
      </c>
      <c r="AC514" s="588" t="s">
        <v>9568</v>
      </c>
      <c r="AD514" s="588" t="s">
        <v>9567</v>
      </c>
      <c r="AE514" s="1460"/>
      <c r="AF514" s="589" t="s">
        <v>9569</v>
      </c>
      <c r="AG514" s="631" t="s">
        <v>9570</v>
      </c>
    </row>
    <row r="515" spans="1:33" ht="11.25" customHeight="1">
      <c r="A515" s="664">
        <v>1</v>
      </c>
      <c r="B515" s="630"/>
      <c r="C515" s="598" t="s">
        <v>9596</v>
      </c>
      <c r="D515" s="1463"/>
      <c r="E515" s="594" t="s">
        <v>9572</v>
      </c>
      <c r="F515" s="595" t="s">
        <v>9573</v>
      </c>
      <c r="G515" s="596">
        <v>0.28472222222222221</v>
      </c>
      <c r="H515" s="1463"/>
      <c r="I515" s="596">
        <v>0.77777777777777779</v>
      </c>
      <c r="J515" s="595" t="s">
        <v>9573</v>
      </c>
      <c r="K515" s="594" t="s">
        <v>9572</v>
      </c>
      <c r="L515" s="1459"/>
      <c r="M515" s="594" t="s">
        <v>9572</v>
      </c>
      <c r="N515" s="595" t="s">
        <v>9573</v>
      </c>
      <c r="O515" s="596">
        <v>0.27777777777777779</v>
      </c>
      <c r="P515" s="1459"/>
      <c r="Q515" s="596">
        <v>0.27777777777777779</v>
      </c>
      <c r="R515" s="597" t="s">
        <v>9573</v>
      </c>
      <c r="S515" s="596">
        <v>0.72222222222222221</v>
      </c>
      <c r="T515" s="1459"/>
      <c r="U515" s="596">
        <v>0.77777777777777779</v>
      </c>
      <c r="V515" s="595" t="s">
        <v>9573</v>
      </c>
      <c r="W515" s="594" t="s">
        <v>9572</v>
      </c>
      <c r="X515" s="1459"/>
      <c r="Y515" s="598" t="s">
        <v>9579</v>
      </c>
      <c r="AA515" s="596">
        <v>1.3888888888888888E-2</v>
      </c>
      <c r="AB515" s="596">
        <v>0.2722222222222222</v>
      </c>
      <c r="AC515" s="596">
        <v>0.53125</v>
      </c>
      <c r="AD515" s="596">
        <v>0.7895833333333333</v>
      </c>
      <c r="AE515" s="1460"/>
      <c r="AF515" s="614" t="s">
        <v>9681</v>
      </c>
      <c r="AG515" s="607" t="s">
        <v>9599</v>
      </c>
    </row>
    <row r="516" spans="1:33">
      <c r="A516" s="592">
        <v>2</v>
      </c>
      <c r="B516" s="630"/>
      <c r="C516" s="599" t="s">
        <v>9596</v>
      </c>
      <c r="D516" s="1463"/>
      <c r="E516" s="594" t="s">
        <v>9572</v>
      </c>
      <c r="F516" s="595" t="s">
        <v>9573</v>
      </c>
      <c r="G516" s="596">
        <v>0.31875000000000003</v>
      </c>
      <c r="H516" s="1463"/>
      <c r="I516" s="596">
        <v>0.8125</v>
      </c>
      <c r="J516" s="595" t="s">
        <v>9573</v>
      </c>
      <c r="K516" s="594" t="s">
        <v>9572</v>
      </c>
      <c r="L516" s="1459"/>
      <c r="M516" s="594" t="s">
        <v>9572</v>
      </c>
      <c r="N516" s="595" t="s">
        <v>9573</v>
      </c>
      <c r="O516" s="596">
        <v>0.27847222222222223</v>
      </c>
      <c r="P516" s="1459"/>
      <c r="Q516" s="596">
        <v>0.27847222222222223</v>
      </c>
      <c r="R516" s="597" t="s">
        <v>9573</v>
      </c>
      <c r="S516" s="596">
        <v>0.72152777777777777</v>
      </c>
      <c r="T516" s="1459"/>
      <c r="U516" s="596">
        <v>0.8125</v>
      </c>
      <c r="V516" s="595" t="s">
        <v>9573</v>
      </c>
      <c r="W516" s="594" t="s">
        <v>9572</v>
      </c>
      <c r="X516" s="1459"/>
      <c r="Y516" s="598" t="s">
        <v>9577</v>
      </c>
      <c r="AA516" s="596">
        <v>4.7916666666666663E-2</v>
      </c>
      <c r="AB516" s="596">
        <v>0.30624999999999997</v>
      </c>
      <c r="AC516" s="596">
        <v>0.56527777777777777</v>
      </c>
      <c r="AD516" s="596">
        <v>0.82361111111111107</v>
      </c>
      <c r="AE516" s="1460"/>
      <c r="AF516" s="614" t="s">
        <v>9681</v>
      </c>
      <c r="AG516" s="607" t="s">
        <v>9601</v>
      </c>
    </row>
    <row r="517" spans="1:33">
      <c r="A517" s="664">
        <v>3</v>
      </c>
      <c r="B517" s="630"/>
      <c r="C517" s="598" t="s">
        <v>9596</v>
      </c>
      <c r="D517" s="1463"/>
      <c r="E517" s="594" t="s">
        <v>9572</v>
      </c>
      <c r="F517" s="595" t="s">
        <v>9573</v>
      </c>
      <c r="G517" s="596">
        <v>0.3527777777777778</v>
      </c>
      <c r="H517" s="1463"/>
      <c r="I517" s="596">
        <v>0.84652777777777777</v>
      </c>
      <c r="J517" s="595" t="s">
        <v>9573</v>
      </c>
      <c r="K517" s="594" t="s">
        <v>9572</v>
      </c>
      <c r="L517" s="1459"/>
      <c r="M517" s="594" t="s">
        <v>9572</v>
      </c>
      <c r="N517" s="595" t="s">
        <v>9573</v>
      </c>
      <c r="O517" s="596">
        <v>0.27916666666666667</v>
      </c>
      <c r="P517" s="1459"/>
      <c r="Q517" s="596">
        <v>0.27916666666666667</v>
      </c>
      <c r="R517" s="597" t="s">
        <v>9573</v>
      </c>
      <c r="S517" s="596">
        <v>0.72083333333333333</v>
      </c>
      <c r="T517" s="1459"/>
      <c r="U517" s="596">
        <v>0.84652777777777777</v>
      </c>
      <c r="V517" s="595" t="s">
        <v>9573</v>
      </c>
      <c r="W517" s="594" t="s">
        <v>9572</v>
      </c>
      <c r="X517" s="1459"/>
      <c r="Y517" s="598" t="s">
        <v>9579</v>
      </c>
      <c r="AA517" s="596">
        <v>8.2638888888888887E-2</v>
      </c>
      <c r="AB517" s="596">
        <v>0.34097222222222223</v>
      </c>
      <c r="AC517" s="596">
        <v>0.59930555555555554</v>
      </c>
      <c r="AD517" s="596">
        <v>0.85763888888888884</v>
      </c>
      <c r="AE517" s="1460"/>
      <c r="AF517" s="614" t="s">
        <v>9681</v>
      </c>
      <c r="AG517" s="607" t="s">
        <v>9599</v>
      </c>
    </row>
    <row r="518" spans="1:33">
      <c r="A518" s="664">
        <v>4</v>
      </c>
      <c r="B518" s="630"/>
      <c r="C518" s="595" t="s">
        <v>9571</v>
      </c>
      <c r="D518" s="1463"/>
      <c r="E518" s="594" t="s">
        <v>9572</v>
      </c>
      <c r="F518" s="595" t="s">
        <v>9573</v>
      </c>
      <c r="G518" s="596">
        <v>0.38680555555555557</v>
      </c>
      <c r="H518" s="1463"/>
      <c r="I518" s="596">
        <v>0.88055555555555554</v>
      </c>
      <c r="J518" s="595" t="s">
        <v>9573</v>
      </c>
      <c r="K518" s="594" t="s">
        <v>9572</v>
      </c>
      <c r="L518" s="1459"/>
      <c r="M518" s="594" t="s">
        <v>9572</v>
      </c>
      <c r="N518" s="595" t="s">
        <v>9573</v>
      </c>
      <c r="O518" s="596">
        <v>0.27986111111111112</v>
      </c>
      <c r="P518" s="1459"/>
      <c r="Q518" s="596">
        <v>0.27986111111111112</v>
      </c>
      <c r="R518" s="597" t="s">
        <v>9573</v>
      </c>
      <c r="S518" s="596">
        <v>0.72013888888888899</v>
      </c>
      <c r="T518" s="1459"/>
      <c r="U518" s="596">
        <v>0.88055555555555554</v>
      </c>
      <c r="V518" s="595" t="s">
        <v>9573</v>
      </c>
      <c r="W518" s="594" t="s">
        <v>9572</v>
      </c>
      <c r="X518" s="1459"/>
      <c r="Y518" s="598" t="s">
        <v>9594</v>
      </c>
      <c r="AA518" s="596">
        <v>0.11666666666666665</v>
      </c>
      <c r="AB518" s="596">
        <v>0.375</v>
      </c>
      <c r="AC518" s="596">
        <v>0.6333333333333333</v>
      </c>
      <c r="AD518" s="596">
        <v>0.89166666666666661</v>
      </c>
      <c r="AE518" s="1460"/>
      <c r="AF518" s="595"/>
      <c r="AG518" s="602"/>
    </row>
    <row r="519" spans="1:33">
      <c r="A519" s="664">
        <v>5</v>
      </c>
      <c r="B519" s="630"/>
      <c r="C519" s="595" t="s">
        <v>9571</v>
      </c>
      <c r="D519" s="1463"/>
      <c r="E519" s="594" t="s">
        <v>9572</v>
      </c>
      <c r="F519" s="595" t="s">
        <v>9573</v>
      </c>
      <c r="G519" s="596">
        <v>0.42152777777777778</v>
      </c>
      <c r="H519" s="1463"/>
      <c r="I519" s="596">
        <v>0.9145833333333333</v>
      </c>
      <c r="J519" s="595" t="s">
        <v>9573</v>
      </c>
      <c r="K519" s="594" t="s">
        <v>9572</v>
      </c>
      <c r="L519" s="1459"/>
      <c r="M519" s="594" t="s">
        <v>9572</v>
      </c>
      <c r="N519" s="595" t="s">
        <v>9573</v>
      </c>
      <c r="O519" s="596">
        <v>0.28055555555555556</v>
      </c>
      <c r="P519" s="1459"/>
      <c r="Q519" s="596">
        <v>0.28055555555555556</v>
      </c>
      <c r="R519" s="597" t="s">
        <v>9573</v>
      </c>
      <c r="S519" s="596">
        <v>0.71944444444444444</v>
      </c>
      <c r="T519" s="1459"/>
      <c r="U519" s="596">
        <v>0.9145833333333333</v>
      </c>
      <c r="V519" s="595" t="s">
        <v>9573</v>
      </c>
      <c r="W519" s="594" t="s">
        <v>9572</v>
      </c>
      <c r="X519" s="1459"/>
      <c r="Y519" s="598" t="s">
        <v>9580</v>
      </c>
      <c r="AA519" s="596">
        <v>0.15069444444444444</v>
      </c>
      <c r="AB519" s="596">
        <v>0.40902777777777777</v>
      </c>
      <c r="AC519" s="596">
        <v>0.66805555555555562</v>
      </c>
      <c r="AD519" s="596">
        <v>0.92638888888888893</v>
      </c>
      <c r="AE519" s="1460"/>
      <c r="AF519" s="595"/>
      <c r="AG519" s="602"/>
    </row>
    <row r="520" spans="1:33">
      <c r="A520" s="664">
        <v>6</v>
      </c>
      <c r="B520" s="630"/>
      <c r="C520" s="595" t="s">
        <v>9571</v>
      </c>
      <c r="D520" s="1463"/>
      <c r="E520" s="594" t="s">
        <v>9572</v>
      </c>
      <c r="F520" s="595" t="s">
        <v>9573</v>
      </c>
      <c r="G520" s="596">
        <v>0.45555555555555555</v>
      </c>
      <c r="H520" s="1463"/>
      <c r="I520" s="596">
        <v>0.94861111111111107</v>
      </c>
      <c r="J520" s="595" t="s">
        <v>9573</v>
      </c>
      <c r="K520" s="594" t="s">
        <v>9572</v>
      </c>
      <c r="L520" s="1459"/>
      <c r="M520" s="594" t="s">
        <v>9572</v>
      </c>
      <c r="N520" s="595" t="s">
        <v>9573</v>
      </c>
      <c r="O520" s="596">
        <v>0.28125</v>
      </c>
      <c r="P520" s="1459"/>
      <c r="Q520" s="596">
        <v>0.28125</v>
      </c>
      <c r="R520" s="597" t="s">
        <v>9573</v>
      </c>
      <c r="S520" s="596">
        <v>0.71875</v>
      </c>
      <c r="T520" s="1459"/>
      <c r="U520" s="596">
        <v>0.94861111111111107</v>
      </c>
      <c r="V520" s="595" t="s">
        <v>9573</v>
      </c>
      <c r="W520" s="594" t="s">
        <v>9572</v>
      </c>
      <c r="X520" s="1459"/>
      <c r="Y520" s="598" t="s">
        <v>9580</v>
      </c>
      <c r="AA520" s="596">
        <v>0.18472222222222223</v>
      </c>
      <c r="AB520" s="596">
        <v>0.44305555555555554</v>
      </c>
      <c r="AC520" s="596">
        <v>0.70208333333333339</v>
      </c>
      <c r="AD520" s="596">
        <v>0.9604166666666667</v>
      </c>
      <c r="AE520" s="1460"/>
      <c r="AF520" s="595"/>
      <c r="AG520" s="602"/>
    </row>
    <row r="521" spans="1:33">
      <c r="A521" s="664">
        <v>7</v>
      </c>
      <c r="B521" s="630"/>
      <c r="C521" s="595" t="s">
        <v>9571</v>
      </c>
      <c r="D521" s="1463"/>
      <c r="E521" s="594" t="s">
        <v>9572</v>
      </c>
      <c r="F521" s="595" t="s">
        <v>9573</v>
      </c>
      <c r="G521" s="596">
        <v>0.48958333333333331</v>
      </c>
      <c r="H521" s="1463"/>
      <c r="I521" s="596">
        <v>0.98263888888888884</v>
      </c>
      <c r="J521" s="595" t="s">
        <v>9573</v>
      </c>
      <c r="K521" s="594" t="s">
        <v>9572</v>
      </c>
      <c r="L521" s="1459"/>
      <c r="M521" s="594" t="s">
        <v>9572</v>
      </c>
      <c r="N521" s="595" t="s">
        <v>9573</v>
      </c>
      <c r="O521" s="596">
        <v>0.28194444444444444</v>
      </c>
      <c r="P521" s="1459"/>
      <c r="Q521" s="596">
        <v>0.28194444444444444</v>
      </c>
      <c r="R521" s="597" t="s">
        <v>9573</v>
      </c>
      <c r="S521" s="596">
        <v>0.71805555555555556</v>
      </c>
      <c r="T521" s="1459"/>
      <c r="U521" s="596">
        <v>0.98263888888888884</v>
      </c>
      <c r="V521" s="595" t="s">
        <v>9573</v>
      </c>
      <c r="W521" s="594" t="s">
        <v>9572</v>
      </c>
      <c r="X521" s="1459"/>
      <c r="Y521" s="598" t="s">
        <v>9638</v>
      </c>
      <c r="AA521" s="596">
        <v>0.21875</v>
      </c>
      <c r="AB521" s="596">
        <v>0.4770833333333333</v>
      </c>
      <c r="AC521" s="596">
        <v>0.73611111111111116</v>
      </c>
      <c r="AD521" s="596">
        <v>0.99444444444444446</v>
      </c>
      <c r="AE521" s="1460"/>
      <c r="AF521" s="595"/>
      <c r="AG521" s="602"/>
    </row>
    <row r="522" spans="1:33">
      <c r="A522" s="664">
        <v>8</v>
      </c>
      <c r="B522" s="630"/>
      <c r="C522" s="598" t="s">
        <v>9578</v>
      </c>
      <c r="D522" s="1463"/>
      <c r="E522" s="594" t="s">
        <v>9572</v>
      </c>
      <c r="F522" s="595" t="s">
        <v>9573</v>
      </c>
      <c r="G522" s="596">
        <v>0.52361111111111114</v>
      </c>
      <c r="H522" s="1463"/>
      <c r="I522" s="597"/>
      <c r="J522" s="595"/>
      <c r="K522" s="597"/>
      <c r="L522" s="1459"/>
      <c r="M522" s="594" t="s">
        <v>9572</v>
      </c>
      <c r="N522" s="603" t="s">
        <v>9573</v>
      </c>
      <c r="O522" s="604">
        <v>0.28263888888888888</v>
      </c>
      <c r="P522" s="1459"/>
      <c r="Q522" s="596">
        <v>0.28263888888888888</v>
      </c>
      <c r="R522" s="597" t="s">
        <v>9573</v>
      </c>
      <c r="S522" s="596">
        <v>0.71736111111111101</v>
      </c>
      <c r="T522" s="1459"/>
      <c r="U522" s="608"/>
      <c r="V522" s="609"/>
      <c r="W522" s="608"/>
      <c r="X522" s="1459"/>
      <c r="Y522" s="598" t="s">
        <v>9645</v>
      </c>
      <c r="AA522" s="596">
        <v>0.25277777777777777</v>
      </c>
      <c r="AB522" s="596">
        <v>0.51111111111111118</v>
      </c>
      <c r="AC522" s="596">
        <v>0.77013888888888893</v>
      </c>
      <c r="AE522" s="1460"/>
      <c r="AF522" s="595"/>
      <c r="AG522" s="602"/>
    </row>
    <row r="523" spans="1:33">
      <c r="A523" s="664">
        <v>9</v>
      </c>
      <c r="B523" s="630"/>
      <c r="C523" s="598" t="s">
        <v>9578</v>
      </c>
      <c r="D523" s="1463"/>
      <c r="E523" s="596">
        <v>1.6666666666666666E-2</v>
      </c>
      <c r="F523" s="595" t="s">
        <v>9573</v>
      </c>
      <c r="G523" s="596">
        <v>0.55763888888888891</v>
      </c>
      <c r="H523" s="1463"/>
      <c r="I523" s="597"/>
      <c r="J523" s="595"/>
      <c r="K523" s="597"/>
      <c r="L523" s="1459"/>
      <c r="M523" s="604">
        <v>1.6666666666666666E-2</v>
      </c>
      <c r="N523" s="603" t="s">
        <v>9573</v>
      </c>
      <c r="O523" s="604">
        <v>0.28333333333333333</v>
      </c>
      <c r="P523" s="1459"/>
      <c r="Q523" s="596">
        <v>0.28333333333333333</v>
      </c>
      <c r="R523" s="597" t="s">
        <v>9573</v>
      </c>
      <c r="S523" s="596">
        <v>0.71666666666666667</v>
      </c>
      <c r="T523" s="1459"/>
      <c r="U523" s="608"/>
      <c r="V523" s="609"/>
      <c r="W523" s="608"/>
      <c r="X523" s="1459"/>
      <c r="Y523" s="598" t="s">
        <v>9647</v>
      </c>
      <c r="Z523" s="596">
        <v>2.8472222222222222E-2</v>
      </c>
      <c r="AA523" s="596">
        <v>0.28680555555555554</v>
      </c>
      <c r="AB523" s="596">
        <v>0.53263888888888888</v>
      </c>
      <c r="AC523" s="596">
        <v>0.77847222222222223</v>
      </c>
      <c r="AE523" s="1460"/>
      <c r="AF523" s="595"/>
      <c r="AG523" s="602"/>
    </row>
    <row r="524" spans="1:33">
      <c r="A524" s="664">
        <v>10</v>
      </c>
      <c r="B524" s="630"/>
      <c r="C524" s="598" t="s">
        <v>9578</v>
      </c>
      <c r="D524" s="1463"/>
      <c r="E524" s="596">
        <v>5.0694444444444452E-2</v>
      </c>
      <c r="F524" s="595" t="s">
        <v>9573</v>
      </c>
      <c r="G524" s="596">
        <v>0.59166666666666667</v>
      </c>
      <c r="H524" s="1463"/>
      <c r="I524" s="597"/>
      <c r="J524" s="595"/>
      <c r="K524" s="597"/>
      <c r="L524" s="1459"/>
      <c r="M524" s="604">
        <v>5.0694444444444452E-2</v>
      </c>
      <c r="N524" s="603" t="s">
        <v>9573</v>
      </c>
      <c r="O524" s="604">
        <v>0.28402777777777777</v>
      </c>
      <c r="P524" s="1459"/>
      <c r="Q524" s="596">
        <v>0.28402777777777777</v>
      </c>
      <c r="R524" s="597" t="s">
        <v>9573</v>
      </c>
      <c r="S524" s="596">
        <v>0.71597222222222223</v>
      </c>
      <c r="T524" s="1459"/>
      <c r="U524" s="608"/>
      <c r="V524" s="609"/>
      <c r="W524" s="608"/>
      <c r="X524" s="1459"/>
      <c r="Y524" s="598" t="s">
        <v>9645</v>
      </c>
      <c r="Z524" s="596">
        <v>4.9305555555555554E-2</v>
      </c>
      <c r="AA524" s="596">
        <v>0.32083333333333336</v>
      </c>
      <c r="AB524" s="596">
        <v>0.57916666666666672</v>
      </c>
      <c r="AC524" s="596">
        <v>0.83819444444444446</v>
      </c>
      <c r="AE524" s="1460"/>
      <c r="AF524" s="595"/>
      <c r="AG524" s="602"/>
    </row>
    <row r="525" spans="1:33" ht="3.75" customHeight="1">
      <c r="A525" s="610"/>
      <c r="B525" s="630"/>
      <c r="C525" s="610"/>
      <c r="D525" s="1463"/>
      <c r="E525" s="610"/>
      <c r="F525" s="610"/>
      <c r="G525" s="610"/>
      <c r="H525" s="1463"/>
      <c r="I525" s="610"/>
      <c r="J525" s="610"/>
      <c r="K525" s="610"/>
      <c r="L525" s="1459"/>
      <c r="M525" s="610"/>
      <c r="N525" s="610"/>
      <c r="O525" s="610"/>
      <c r="P525" s="1459"/>
      <c r="Q525" s="610"/>
      <c r="R525" s="610"/>
      <c r="S525" s="610"/>
      <c r="T525" s="1459"/>
      <c r="U525" s="610"/>
      <c r="V525" s="610"/>
      <c r="W525" s="610"/>
      <c r="X525" s="1459"/>
      <c r="Y525" s="610"/>
      <c r="Z525" s="610"/>
      <c r="AA525" s="610"/>
      <c r="AB525" s="610"/>
      <c r="AC525" s="610"/>
      <c r="AD525" s="610"/>
      <c r="AE525" s="1460"/>
      <c r="AF525" s="610"/>
      <c r="AG525" s="610"/>
    </row>
    <row r="526" spans="1:33">
      <c r="A526" s="664">
        <v>11</v>
      </c>
      <c r="B526" s="630"/>
      <c r="C526" s="598" t="s">
        <v>9581</v>
      </c>
      <c r="D526" s="1463"/>
      <c r="E526" s="596">
        <v>8.4722222222222213E-2</v>
      </c>
      <c r="F526" s="595" t="s">
        <v>9573</v>
      </c>
      <c r="G526" s="596">
        <v>0.62569444444444444</v>
      </c>
      <c r="H526" s="1463"/>
      <c r="I526" s="597"/>
      <c r="J526" s="595"/>
      <c r="K526" s="597"/>
      <c r="L526" s="1459"/>
      <c r="M526" s="606">
        <v>8.4722222222222213E-2</v>
      </c>
      <c r="N526" s="605" t="s">
        <v>9573</v>
      </c>
      <c r="O526" s="606">
        <v>0.28472222222222221</v>
      </c>
      <c r="P526" s="1459"/>
      <c r="Q526" s="596">
        <v>0.28472222222222221</v>
      </c>
      <c r="R526" s="597" t="s">
        <v>9573</v>
      </c>
      <c r="S526" s="596">
        <v>0.71527777777777779</v>
      </c>
      <c r="T526" s="1459"/>
      <c r="U526" s="608"/>
      <c r="V526" s="609"/>
      <c r="W526" s="608"/>
      <c r="X526" s="1459"/>
      <c r="Y526" s="598" t="s">
        <v>9580</v>
      </c>
      <c r="Z526" s="596">
        <v>9.6527777777777768E-2</v>
      </c>
      <c r="AA526" s="596">
        <v>0.35486111111111113</v>
      </c>
      <c r="AB526" s="596">
        <v>0.62152777777777779</v>
      </c>
      <c r="AC526" s="596">
        <v>0.88888888888888884</v>
      </c>
      <c r="AE526" s="1460"/>
      <c r="AF526" s="595"/>
      <c r="AG526" s="602"/>
    </row>
    <row r="527" spans="1:33">
      <c r="A527" s="664">
        <v>12</v>
      </c>
      <c r="B527" s="630"/>
      <c r="C527" s="598" t="s">
        <v>9581</v>
      </c>
      <c r="D527" s="1463"/>
      <c r="E527" s="596">
        <v>0.11875000000000001</v>
      </c>
      <c r="F527" s="595" t="s">
        <v>9573</v>
      </c>
      <c r="G527" s="596">
        <v>0.65972222222222221</v>
      </c>
      <c r="H527" s="1463"/>
      <c r="I527" s="597"/>
      <c r="J527" s="595"/>
      <c r="K527" s="597"/>
      <c r="L527" s="1459"/>
      <c r="M527" s="606">
        <v>0.11875000000000001</v>
      </c>
      <c r="N527" s="605" t="s">
        <v>9573</v>
      </c>
      <c r="O527" s="606">
        <v>0.28541666666666665</v>
      </c>
      <c r="P527" s="1459"/>
      <c r="Q527" s="596">
        <v>0.28541666666666665</v>
      </c>
      <c r="R527" s="597" t="s">
        <v>9573</v>
      </c>
      <c r="S527" s="596">
        <v>0.71458333333333324</v>
      </c>
      <c r="T527" s="1459"/>
      <c r="U527" s="608"/>
      <c r="V527" s="609"/>
      <c r="W527" s="608"/>
      <c r="X527" s="1459"/>
      <c r="Y527" s="598" t="s">
        <v>9594</v>
      </c>
      <c r="Z527" s="596">
        <v>0.1388888888888889</v>
      </c>
      <c r="AA527" s="596">
        <v>0.3888888888888889</v>
      </c>
      <c r="AB527" s="596">
        <v>0.65625</v>
      </c>
      <c r="AC527" s="596">
        <v>0.92361111111111116</v>
      </c>
      <c r="AE527" s="1460"/>
      <c r="AF527" s="595"/>
      <c r="AG527" s="602"/>
    </row>
    <row r="528" spans="1:33">
      <c r="A528" s="664">
        <v>13</v>
      </c>
      <c r="B528" s="630"/>
      <c r="C528" s="598" t="s">
        <v>9581</v>
      </c>
      <c r="D528" s="1463"/>
      <c r="E528" s="596">
        <v>0.15277777777777776</v>
      </c>
      <c r="F528" s="595" t="s">
        <v>9573</v>
      </c>
      <c r="G528" s="596">
        <v>0.69374999999999998</v>
      </c>
      <c r="H528" s="1463"/>
      <c r="I528" s="597"/>
      <c r="J528" s="595"/>
      <c r="K528" s="597"/>
      <c r="L528" s="1459"/>
      <c r="M528" s="606">
        <v>0.15277777777777776</v>
      </c>
      <c r="N528" s="605" t="s">
        <v>9573</v>
      </c>
      <c r="O528" s="606">
        <v>0.28611111111111115</v>
      </c>
      <c r="P528" s="1459"/>
      <c r="Q528" s="596">
        <v>0.28611111111111115</v>
      </c>
      <c r="R528" s="597" t="s">
        <v>9573</v>
      </c>
      <c r="S528" s="596">
        <v>0.71388888888888891</v>
      </c>
      <c r="T528" s="1459"/>
      <c r="U528" s="608"/>
      <c r="V528" s="609"/>
      <c r="W528" s="608"/>
      <c r="X528" s="1459"/>
      <c r="Y528" s="598" t="s">
        <v>9594</v>
      </c>
      <c r="Z528" s="596">
        <v>0.17291666666666669</v>
      </c>
      <c r="AA528" s="596">
        <v>0.42291666666666666</v>
      </c>
      <c r="AB528" s="596">
        <v>0.69027777777777777</v>
      </c>
      <c r="AC528" s="596">
        <v>0.95763888888888893</v>
      </c>
      <c r="AE528" s="1460"/>
      <c r="AF528" s="595"/>
      <c r="AG528" s="602"/>
    </row>
    <row r="529" spans="1:33">
      <c r="A529" s="664">
        <v>14</v>
      </c>
      <c r="B529" s="630"/>
      <c r="C529" s="598" t="s">
        <v>9581</v>
      </c>
      <c r="D529" s="1463"/>
      <c r="E529" s="596">
        <v>0.1875</v>
      </c>
      <c r="F529" s="595" t="s">
        <v>9573</v>
      </c>
      <c r="G529" s="596">
        <v>0.72777777777777775</v>
      </c>
      <c r="H529" s="1463"/>
      <c r="I529" s="597"/>
      <c r="J529" s="595"/>
      <c r="K529" s="597"/>
      <c r="L529" s="1459"/>
      <c r="M529" s="606">
        <v>0.1875</v>
      </c>
      <c r="N529" s="605" t="s">
        <v>9573</v>
      </c>
      <c r="O529" s="606">
        <v>0.28680555555555554</v>
      </c>
      <c r="P529" s="1459"/>
      <c r="Q529" s="596">
        <v>0.28680555555555554</v>
      </c>
      <c r="R529" s="597" t="s">
        <v>9573</v>
      </c>
      <c r="S529" s="596">
        <v>0.71319444444444446</v>
      </c>
      <c r="T529" s="1459"/>
      <c r="U529" s="606">
        <v>0.71319444444444446</v>
      </c>
      <c r="V529" s="605" t="s">
        <v>9573</v>
      </c>
      <c r="W529" s="606">
        <v>0.72777777777777775</v>
      </c>
      <c r="X529" s="1459"/>
      <c r="Y529" s="598" t="s">
        <v>9579</v>
      </c>
      <c r="Z529" s="596">
        <v>0.2076388888888889</v>
      </c>
      <c r="AA529" s="596">
        <v>0.45763888888888887</v>
      </c>
      <c r="AB529" s="596">
        <v>0.72430555555555554</v>
      </c>
      <c r="AC529" s="596">
        <v>0.9916666666666667</v>
      </c>
      <c r="AE529" s="1460"/>
      <c r="AF529" s="593" t="s">
        <v>9583</v>
      </c>
      <c r="AG529" s="607" t="s">
        <v>9584</v>
      </c>
    </row>
    <row r="530" spans="1:33">
      <c r="A530" s="592">
        <v>15</v>
      </c>
      <c r="B530" s="630"/>
      <c r="C530" s="599" t="s">
        <v>9587</v>
      </c>
      <c r="D530" s="1463"/>
      <c r="E530" s="596">
        <v>0.22152777777777777</v>
      </c>
      <c r="F530" s="595" t="s">
        <v>9573</v>
      </c>
      <c r="G530" s="596">
        <v>0.76180555555555562</v>
      </c>
      <c r="H530" s="1463"/>
      <c r="I530" s="597"/>
      <c r="J530" s="595"/>
      <c r="K530" s="597"/>
      <c r="L530" s="1459"/>
      <c r="M530" s="663"/>
      <c r="N530" s="609"/>
      <c r="O530" s="663"/>
      <c r="P530" s="1459"/>
      <c r="Q530" s="596">
        <v>0.28750000000000003</v>
      </c>
      <c r="R530" s="597" t="s">
        <v>9573</v>
      </c>
      <c r="S530" s="596">
        <v>0.71250000000000002</v>
      </c>
      <c r="T530" s="1459"/>
      <c r="U530" s="663"/>
      <c r="V530" s="609"/>
      <c r="W530" s="663"/>
      <c r="X530" s="1459"/>
      <c r="Y530" s="598" t="s">
        <v>9577</v>
      </c>
      <c r="Z530" s="596">
        <v>0.24166666666666667</v>
      </c>
      <c r="AA530" s="596">
        <v>0.4916666666666667</v>
      </c>
      <c r="AB530" s="596">
        <v>0.75</v>
      </c>
      <c r="AE530" s="1460"/>
      <c r="AF530" s="593" t="s">
        <v>9682</v>
      </c>
      <c r="AG530" s="600" t="s">
        <v>9683</v>
      </c>
    </row>
    <row r="531" spans="1:33">
      <c r="A531" s="592">
        <v>16</v>
      </c>
      <c r="B531" s="630"/>
      <c r="C531" s="599" t="s">
        <v>9587</v>
      </c>
      <c r="D531" s="1463"/>
      <c r="E531" s="596">
        <v>0.25555555555555559</v>
      </c>
      <c r="F531" s="595" t="s">
        <v>9573</v>
      </c>
      <c r="G531" s="596">
        <v>0.79652777777777783</v>
      </c>
      <c r="H531" s="1463"/>
      <c r="I531" s="597"/>
      <c r="J531" s="595"/>
      <c r="K531" s="597"/>
      <c r="L531" s="1459"/>
      <c r="M531" s="663"/>
      <c r="N531" s="609"/>
      <c r="O531" s="663"/>
      <c r="P531" s="1459"/>
      <c r="Q531" s="596">
        <v>0.28819444444444448</v>
      </c>
      <c r="R531" s="597" t="s">
        <v>9573</v>
      </c>
      <c r="S531" s="596">
        <v>0.71180555555555547</v>
      </c>
      <c r="T531" s="1459"/>
      <c r="U531" s="663"/>
      <c r="V531" s="609"/>
      <c r="W531" s="663"/>
      <c r="X531" s="1459"/>
      <c r="Y531" s="598" t="s">
        <v>9585</v>
      </c>
      <c r="AA531" s="596">
        <v>8.3333333333333332E-3</v>
      </c>
      <c r="AB531" s="596">
        <v>0.26666666666666666</v>
      </c>
      <c r="AC531" s="596">
        <v>0.52569444444444446</v>
      </c>
      <c r="AD531" s="596">
        <v>0.78402777777777777</v>
      </c>
      <c r="AE531" s="1460"/>
      <c r="AF531" s="593" t="s">
        <v>9682</v>
      </c>
      <c r="AG531" s="600" t="s">
        <v>9683</v>
      </c>
    </row>
    <row r="532" spans="1:33">
      <c r="A532" s="592">
        <v>17</v>
      </c>
      <c r="B532" s="630"/>
      <c r="C532" s="599" t="s">
        <v>9587</v>
      </c>
      <c r="D532" s="1463"/>
      <c r="E532" s="596">
        <v>0.28958333333333336</v>
      </c>
      <c r="F532" s="595" t="s">
        <v>9573</v>
      </c>
      <c r="G532" s="596">
        <v>0.8305555555555556</v>
      </c>
      <c r="H532" s="1463"/>
      <c r="I532" s="597"/>
      <c r="J532" s="595"/>
      <c r="K532" s="597"/>
      <c r="L532" s="1459"/>
      <c r="M532" s="608"/>
      <c r="N532" s="609"/>
      <c r="O532" s="608"/>
      <c r="P532" s="1459"/>
      <c r="Q532" s="596">
        <v>0.28888888888888892</v>
      </c>
      <c r="R532" s="597" t="s">
        <v>9573</v>
      </c>
      <c r="S532" s="596">
        <v>0.71111111111111114</v>
      </c>
      <c r="T532" s="1459"/>
      <c r="U532" s="663"/>
      <c r="V532" s="609"/>
      <c r="W532" s="663"/>
      <c r="X532" s="1459"/>
      <c r="Y532" s="598" t="s">
        <v>9577</v>
      </c>
      <c r="AA532" s="596">
        <v>4.3055555555555562E-2</v>
      </c>
      <c r="AB532" s="596">
        <v>0.30138888888888887</v>
      </c>
      <c r="AC532" s="596">
        <v>0.55972222222222223</v>
      </c>
      <c r="AD532" s="596">
        <v>0.81805555555555554</v>
      </c>
      <c r="AE532" s="1460"/>
      <c r="AF532" s="593" t="s">
        <v>9682</v>
      </c>
      <c r="AG532" s="600" t="s">
        <v>9683</v>
      </c>
    </row>
    <row r="533" spans="1:33">
      <c r="A533" s="664">
        <v>18</v>
      </c>
      <c r="B533" s="630"/>
      <c r="C533" s="598" t="s">
        <v>9592</v>
      </c>
      <c r="D533" s="1463"/>
      <c r="E533" s="596">
        <v>0.32361111111111113</v>
      </c>
      <c r="F533" s="595" t="s">
        <v>9573</v>
      </c>
      <c r="G533" s="596">
        <v>0.86458333333333337</v>
      </c>
      <c r="H533" s="1463"/>
      <c r="I533" s="597"/>
      <c r="J533" s="595"/>
      <c r="K533" s="597"/>
      <c r="L533" s="1459"/>
      <c r="M533" s="608"/>
      <c r="N533" s="609"/>
      <c r="O533" s="608"/>
      <c r="P533" s="1459"/>
      <c r="Q533" s="596">
        <v>0.28958333333333336</v>
      </c>
      <c r="R533" s="597" t="s">
        <v>9573</v>
      </c>
      <c r="S533" s="596">
        <v>0.7104166666666667</v>
      </c>
      <c r="T533" s="1459"/>
      <c r="U533" s="606">
        <v>0.7104166666666667</v>
      </c>
      <c r="V533" s="605" t="s">
        <v>9573</v>
      </c>
      <c r="W533" s="606">
        <v>0.86458333333333337</v>
      </c>
      <c r="X533" s="1459"/>
      <c r="Y533" s="598" t="s">
        <v>9579</v>
      </c>
      <c r="AA533" s="596">
        <v>7.7083333333333337E-2</v>
      </c>
      <c r="AB533" s="596">
        <v>0.3354166666666667</v>
      </c>
      <c r="AC533" s="596">
        <v>0.59375</v>
      </c>
      <c r="AD533" s="596">
        <v>0.8520833333333333</v>
      </c>
      <c r="AE533" s="1460"/>
      <c r="AF533" s="595"/>
      <c r="AG533" s="602"/>
    </row>
    <row r="534" spans="1:33">
      <c r="A534" s="664">
        <v>19</v>
      </c>
      <c r="B534" s="630"/>
      <c r="C534" s="598" t="s">
        <v>9592</v>
      </c>
      <c r="D534" s="1463"/>
      <c r="E534" s="596">
        <v>0.3576388888888889</v>
      </c>
      <c r="F534" s="595" t="s">
        <v>9573</v>
      </c>
      <c r="G534" s="596">
        <v>0.89861111111111114</v>
      </c>
      <c r="H534" s="1463"/>
      <c r="I534" s="597"/>
      <c r="J534" s="595"/>
      <c r="K534" s="597"/>
      <c r="L534" s="1459"/>
      <c r="M534" s="608"/>
      <c r="N534" s="609"/>
      <c r="O534" s="608"/>
      <c r="P534" s="1459"/>
      <c r="Q534" s="596">
        <v>0.2902777777777778</v>
      </c>
      <c r="R534" s="597" t="s">
        <v>9573</v>
      </c>
      <c r="S534" s="596">
        <v>0.70972222222222225</v>
      </c>
      <c r="T534" s="1459"/>
      <c r="U534" s="606">
        <v>0.70972222222222225</v>
      </c>
      <c r="V534" s="605" t="s">
        <v>9573</v>
      </c>
      <c r="W534" s="606">
        <v>0.89861111111111114</v>
      </c>
      <c r="X534" s="1459"/>
      <c r="Y534" s="598" t="s">
        <v>9594</v>
      </c>
      <c r="AA534" s="596">
        <v>0.1111111111111111</v>
      </c>
      <c r="AB534" s="596">
        <v>0.36944444444444446</v>
      </c>
      <c r="AC534" s="596">
        <v>0.62777777777777777</v>
      </c>
      <c r="AD534" s="596">
        <v>0.88611111111111107</v>
      </c>
      <c r="AE534" s="1460"/>
    </row>
    <row r="535" spans="1:33">
      <c r="A535" s="664">
        <v>20</v>
      </c>
      <c r="B535" s="630"/>
      <c r="C535" s="598" t="s">
        <v>9592</v>
      </c>
      <c r="D535" s="1463"/>
      <c r="E535" s="596">
        <v>0.39166666666666666</v>
      </c>
      <c r="F535" s="595" t="s">
        <v>9573</v>
      </c>
      <c r="G535" s="596">
        <v>0.93263888888888891</v>
      </c>
      <c r="H535" s="1463"/>
      <c r="I535" s="597"/>
      <c r="J535" s="595"/>
      <c r="K535" s="597"/>
      <c r="L535" s="1459"/>
      <c r="M535" s="608"/>
      <c r="N535" s="609"/>
      <c r="O535" s="608"/>
      <c r="P535" s="1459"/>
      <c r="Q535" s="596">
        <v>0.29097222222222224</v>
      </c>
      <c r="R535" s="597" t="s">
        <v>9573</v>
      </c>
      <c r="S535" s="596">
        <v>0.7090277777777777</v>
      </c>
      <c r="T535" s="1459"/>
      <c r="U535" s="606">
        <v>0.7090277777777777</v>
      </c>
      <c r="V535" s="605" t="s">
        <v>9573</v>
      </c>
      <c r="W535" s="606">
        <v>0.93263888888888891</v>
      </c>
      <c r="X535" s="1459"/>
      <c r="Y535" s="598" t="s">
        <v>9594</v>
      </c>
      <c r="AA535" s="596">
        <v>0.1451388888888889</v>
      </c>
      <c r="AB535" s="596">
        <v>0.40347222222222223</v>
      </c>
      <c r="AC535" s="596">
        <v>0.66180555555555554</v>
      </c>
      <c r="AD535" s="596">
        <v>0.92013888888888884</v>
      </c>
      <c r="AE535" s="1460"/>
    </row>
    <row r="536" spans="1:33" ht="3.75" customHeight="1">
      <c r="A536" s="610"/>
      <c r="B536" s="630"/>
      <c r="C536" s="610"/>
      <c r="D536" s="1463"/>
      <c r="E536" s="610"/>
      <c r="F536" s="610"/>
      <c r="G536" s="610"/>
      <c r="H536" s="1463"/>
      <c r="I536" s="610"/>
      <c r="J536" s="610"/>
      <c r="K536" s="610"/>
      <c r="L536" s="1459"/>
      <c r="M536" s="610"/>
      <c r="N536" s="610"/>
      <c r="O536" s="610"/>
      <c r="P536" s="1459"/>
      <c r="Q536" s="610"/>
      <c r="R536" s="610"/>
      <c r="S536" s="610"/>
      <c r="T536" s="1459"/>
      <c r="U536" s="610"/>
      <c r="V536" s="610"/>
      <c r="W536" s="610"/>
      <c r="X536" s="1459"/>
      <c r="Y536" s="610"/>
      <c r="Z536" s="610"/>
      <c r="AA536" s="610"/>
      <c r="AB536" s="610"/>
      <c r="AC536" s="610"/>
      <c r="AD536" s="610"/>
      <c r="AE536" s="1460"/>
      <c r="AF536" s="610"/>
      <c r="AG536" s="610"/>
    </row>
    <row r="537" spans="1:33">
      <c r="A537" s="664">
        <v>21</v>
      </c>
      <c r="B537" s="630"/>
      <c r="C537" s="598" t="s">
        <v>9592</v>
      </c>
      <c r="D537" s="1463"/>
      <c r="E537" s="596">
        <v>0.42569444444444443</v>
      </c>
      <c r="F537" s="595" t="s">
        <v>9573</v>
      </c>
      <c r="G537" s="596">
        <v>0.96666666666666667</v>
      </c>
      <c r="H537" s="1463"/>
      <c r="I537" s="597"/>
      <c r="J537" s="595"/>
      <c r="K537" s="597"/>
      <c r="L537" s="1459"/>
      <c r="M537" s="608"/>
      <c r="N537" s="609"/>
      <c r="O537" s="608"/>
      <c r="P537" s="1459"/>
      <c r="Q537" s="596">
        <v>0.29166666666666669</v>
      </c>
      <c r="R537" s="597" t="s">
        <v>9573</v>
      </c>
      <c r="S537" s="596">
        <v>0.70833333333333337</v>
      </c>
      <c r="T537" s="1459"/>
      <c r="U537" s="606">
        <v>0.70833333333333337</v>
      </c>
      <c r="V537" s="605" t="s">
        <v>9573</v>
      </c>
      <c r="W537" s="606">
        <v>0.96666666666666667</v>
      </c>
      <c r="X537" s="1459"/>
      <c r="Y537" s="598" t="s">
        <v>9580</v>
      </c>
      <c r="AA537" s="596">
        <v>0.17916666666666667</v>
      </c>
      <c r="AB537" s="596">
        <v>0.4375</v>
      </c>
      <c r="AC537" s="596">
        <v>0.6958333333333333</v>
      </c>
      <c r="AD537" s="596">
        <v>0.95416666666666661</v>
      </c>
      <c r="AE537" s="1460"/>
      <c r="AF537" s="595"/>
      <c r="AG537" s="602"/>
    </row>
    <row r="538" spans="1:33">
      <c r="A538" s="664">
        <v>22</v>
      </c>
      <c r="B538" s="630"/>
      <c r="C538" s="598" t="s">
        <v>9593</v>
      </c>
      <c r="D538" s="1463"/>
      <c r="E538" s="596">
        <v>0.4597222222222222</v>
      </c>
      <c r="F538" s="595" t="s">
        <v>9573</v>
      </c>
      <c r="G538" s="594" t="s">
        <v>9572</v>
      </c>
      <c r="H538" s="1463"/>
      <c r="I538" s="597"/>
      <c r="J538" s="595"/>
      <c r="K538" s="597"/>
      <c r="L538" s="1459"/>
      <c r="M538" s="608"/>
      <c r="N538" s="609"/>
      <c r="O538" s="608"/>
      <c r="P538" s="1459"/>
      <c r="Q538" s="596">
        <v>0.29236111111111113</v>
      </c>
      <c r="R538" s="597" t="s">
        <v>9573</v>
      </c>
      <c r="S538" s="596">
        <v>0.70763888888888893</v>
      </c>
      <c r="T538" s="1459"/>
      <c r="U538" s="604">
        <v>0.70763888888888893</v>
      </c>
      <c r="V538" s="603" t="s">
        <v>9573</v>
      </c>
      <c r="W538" s="594" t="s">
        <v>9572</v>
      </c>
      <c r="X538" s="1459"/>
      <c r="Y538" s="598" t="s">
        <v>9638</v>
      </c>
      <c r="AA538" s="596">
        <v>0.21319444444444444</v>
      </c>
      <c r="AB538" s="596">
        <v>0.47152777777777777</v>
      </c>
      <c r="AC538" s="596">
        <v>0.72986111111111107</v>
      </c>
      <c r="AD538" s="596">
        <v>0.98819444444444438</v>
      </c>
      <c r="AE538" s="1460"/>
      <c r="AF538" s="595"/>
      <c r="AG538" s="602"/>
    </row>
    <row r="539" spans="1:33">
      <c r="A539" s="664">
        <v>23</v>
      </c>
      <c r="B539" s="630"/>
      <c r="C539" s="598" t="s">
        <v>9593</v>
      </c>
      <c r="D539" s="1463"/>
      <c r="E539" s="594" t="s">
        <v>9572</v>
      </c>
      <c r="F539" s="595" t="s">
        <v>9573</v>
      </c>
      <c r="G539" s="596">
        <v>6.9444444444444447E-4</v>
      </c>
      <c r="H539" s="1463"/>
      <c r="I539" s="596">
        <v>0.49374999999999997</v>
      </c>
      <c r="J539" s="595" t="s">
        <v>9573</v>
      </c>
      <c r="K539" s="594" t="s">
        <v>9572</v>
      </c>
      <c r="L539" s="1459"/>
      <c r="M539" s="594" t="s">
        <v>9572</v>
      </c>
      <c r="N539" s="603" t="s">
        <v>9573</v>
      </c>
      <c r="O539" s="604">
        <v>6.9444444444444447E-4</v>
      </c>
      <c r="P539" s="1459"/>
      <c r="Q539" s="596">
        <v>0.29305555555555557</v>
      </c>
      <c r="R539" s="597" t="s">
        <v>9573</v>
      </c>
      <c r="S539" s="596">
        <v>0.70694444444444438</v>
      </c>
      <c r="T539" s="1459"/>
      <c r="U539" s="604">
        <v>0.70694444444444438</v>
      </c>
      <c r="V539" s="603" t="s">
        <v>9573</v>
      </c>
      <c r="W539" s="594" t="s">
        <v>9572</v>
      </c>
      <c r="X539" s="1459"/>
      <c r="Y539" s="598" t="s">
        <v>9645</v>
      </c>
      <c r="AA539" s="596">
        <v>0.24722222222222223</v>
      </c>
      <c r="AB539" s="596">
        <v>0.50555555555555554</v>
      </c>
      <c r="AC539" s="596">
        <v>0.76388888888888884</v>
      </c>
      <c r="AE539" s="1460"/>
      <c r="AF539" s="595"/>
      <c r="AG539" s="602"/>
    </row>
    <row r="540" spans="1:33">
      <c r="A540" s="664">
        <v>24</v>
      </c>
      <c r="B540" s="630"/>
      <c r="C540" s="598" t="s">
        <v>9593</v>
      </c>
      <c r="D540" s="1463"/>
      <c r="E540" s="594" t="s">
        <v>9572</v>
      </c>
      <c r="F540" s="595" t="s">
        <v>9573</v>
      </c>
      <c r="G540" s="596">
        <v>3.4722222222222224E-2</v>
      </c>
      <c r="H540" s="1463"/>
      <c r="I540" s="596">
        <v>0.52777777777777779</v>
      </c>
      <c r="J540" s="595" t="s">
        <v>9573</v>
      </c>
      <c r="K540" s="594" t="s">
        <v>9572</v>
      </c>
      <c r="L540" s="1459"/>
      <c r="M540" s="594" t="s">
        <v>9572</v>
      </c>
      <c r="N540" s="603" t="s">
        <v>9573</v>
      </c>
      <c r="O540" s="604">
        <v>3.4722222222222224E-2</v>
      </c>
      <c r="P540" s="1459"/>
      <c r="Q540" s="596">
        <v>0.29375000000000001</v>
      </c>
      <c r="R540" s="597" t="s">
        <v>9573</v>
      </c>
      <c r="S540" s="596">
        <v>0.70624999999999993</v>
      </c>
      <c r="T540" s="1459"/>
      <c r="U540" s="604">
        <v>0.70624999999999993</v>
      </c>
      <c r="V540" s="603" t="s">
        <v>9573</v>
      </c>
      <c r="W540" s="594" t="s">
        <v>9572</v>
      </c>
      <c r="X540" s="1459"/>
      <c r="Y540" s="598" t="s">
        <v>9638</v>
      </c>
      <c r="Z540" s="596">
        <v>2.2222222222222223E-2</v>
      </c>
      <c r="AA540" s="596">
        <v>0.28125</v>
      </c>
      <c r="AB540" s="596">
        <v>0.5395833333333333</v>
      </c>
      <c r="AC540" s="596">
        <v>0.79791666666666661</v>
      </c>
      <c r="AE540" s="1460"/>
      <c r="AF540" s="595"/>
      <c r="AG540" s="602"/>
    </row>
    <row r="541" spans="1:33">
      <c r="A541" s="664">
        <v>25</v>
      </c>
      <c r="B541" s="630"/>
      <c r="C541" s="598" t="s">
        <v>9595</v>
      </c>
      <c r="D541" s="1463"/>
      <c r="E541" s="594" t="s">
        <v>9572</v>
      </c>
      <c r="F541" s="595" t="s">
        <v>9573</v>
      </c>
      <c r="G541" s="596">
        <v>6.8749999999999992E-2</v>
      </c>
      <c r="H541" s="1463"/>
      <c r="I541" s="596">
        <v>0.5625</v>
      </c>
      <c r="J541" s="595" t="s">
        <v>9573</v>
      </c>
      <c r="K541" s="594" t="s">
        <v>9572</v>
      </c>
      <c r="L541" s="1459"/>
      <c r="M541" s="594" t="s">
        <v>9572</v>
      </c>
      <c r="N541" s="595" t="s">
        <v>9573</v>
      </c>
      <c r="O541" s="596">
        <v>6.8749999999999992E-2</v>
      </c>
      <c r="P541" s="1459"/>
      <c r="Q541" s="596">
        <v>0.29444444444444445</v>
      </c>
      <c r="R541" s="597" t="s">
        <v>9573</v>
      </c>
      <c r="S541" s="596">
        <v>0.7055555555555556</v>
      </c>
      <c r="T541" s="1459"/>
      <c r="U541" s="596">
        <v>0.7055555555555556</v>
      </c>
      <c r="V541" s="595" t="s">
        <v>9573</v>
      </c>
      <c r="W541" s="594" t="s">
        <v>9572</v>
      </c>
      <c r="X541" s="1459"/>
      <c r="Y541" s="598" t="s">
        <v>9580</v>
      </c>
      <c r="Z541" s="596">
        <v>5.6250000000000001E-2</v>
      </c>
      <c r="AA541" s="596">
        <v>0.31527777777777777</v>
      </c>
      <c r="AB541" s="596">
        <v>0.57361111111111118</v>
      </c>
      <c r="AC541" s="596">
        <v>0.83263888888888893</v>
      </c>
      <c r="AE541" s="1460"/>
      <c r="AF541" s="595"/>
      <c r="AG541" s="602"/>
    </row>
    <row r="542" spans="1:33">
      <c r="A542" s="664">
        <v>26</v>
      </c>
      <c r="B542" s="630"/>
      <c r="C542" s="598" t="s">
        <v>9595</v>
      </c>
      <c r="D542" s="1463"/>
      <c r="E542" s="594" t="s">
        <v>9572</v>
      </c>
      <c r="F542" s="595" t="s">
        <v>9573</v>
      </c>
      <c r="G542" s="596">
        <v>0.10277777777777779</v>
      </c>
      <c r="H542" s="1463"/>
      <c r="I542" s="596">
        <v>0.59652777777777777</v>
      </c>
      <c r="J542" s="595" t="s">
        <v>9573</v>
      </c>
      <c r="K542" s="594" t="s">
        <v>9572</v>
      </c>
      <c r="L542" s="1459"/>
      <c r="M542" s="594" t="s">
        <v>9572</v>
      </c>
      <c r="N542" s="595" t="s">
        <v>9573</v>
      </c>
      <c r="O542" s="596">
        <v>0.10277777777777779</v>
      </c>
      <c r="P542" s="1459"/>
      <c r="Q542" s="596">
        <v>0.2951388888888889</v>
      </c>
      <c r="R542" s="597" t="s">
        <v>9573</v>
      </c>
      <c r="S542" s="596">
        <v>0.70486111111111116</v>
      </c>
      <c r="T542" s="1459"/>
      <c r="U542" s="596">
        <v>0.70486111111111116</v>
      </c>
      <c r="V542" s="595" t="s">
        <v>9573</v>
      </c>
      <c r="W542" s="594" t="s">
        <v>9572</v>
      </c>
      <c r="X542" s="1459"/>
      <c r="Y542" s="598" t="s">
        <v>9579</v>
      </c>
      <c r="Z542" s="596">
        <v>9.0972222222222218E-2</v>
      </c>
      <c r="AA542" s="596">
        <v>0.34930555555555554</v>
      </c>
      <c r="AB542" s="596">
        <v>0.60763888888888895</v>
      </c>
      <c r="AC542" s="596">
        <v>0.8666666666666667</v>
      </c>
      <c r="AE542" s="1460"/>
      <c r="AF542" s="595"/>
      <c r="AG542" s="602"/>
    </row>
    <row r="543" spans="1:33">
      <c r="A543" s="664">
        <v>27</v>
      </c>
      <c r="B543" s="630"/>
      <c r="C543" s="598" t="s">
        <v>9595</v>
      </c>
      <c r="D543" s="1463"/>
      <c r="E543" s="594" t="s">
        <v>9572</v>
      </c>
      <c r="F543" s="595" t="s">
        <v>9573</v>
      </c>
      <c r="G543" s="596">
        <v>0.13680555555555554</v>
      </c>
      <c r="H543" s="1463"/>
      <c r="I543" s="596">
        <v>0.63055555555555554</v>
      </c>
      <c r="J543" s="595" t="s">
        <v>9573</v>
      </c>
      <c r="K543" s="594" t="s">
        <v>9572</v>
      </c>
      <c r="L543" s="1459"/>
      <c r="M543" s="594" t="s">
        <v>9572</v>
      </c>
      <c r="N543" s="595" t="s">
        <v>9573</v>
      </c>
      <c r="O543" s="596">
        <v>0.13680555555555554</v>
      </c>
      <c r="P543" s="1459"/>
      <c r="Q543" s="596">
        <v>0.29583333333333334</v>
      </c>
      <c r="R543" s="597" t="s">
        <v>9573</v>
      </c>
      <c r="S543" s="596">
        <v>0.70416666666666661</v>
      </c>
      <c r="T543" s="1459"/>
      <c r="U543" s="596">
        <v>0.70416666666666661</v>
      </c>
      <c r="V543" s="595" t="s">
        <v>9573</v>
      </c>
      <c r="W543" s="594" t="s">
        <v>9572</v>
      </c>
      <c r="X543" s="1459"/>
      <c r="Y543" s="598" t="s">
        <v>9579</v>
      </c>
      <c r="Z543" s="596">
        <v>0.125</v>
      </c>
      <c r="AA543" s="596">
        <v>0.3833333333333333</v>
      </c>
      <c r="AB543" s="596">
        <v>0.64166666666666672</v>
      </c>
      <c r="AC543" s="596">
        <v>0.90069444444444446</v>
      </c>
      <c r="AE543" s="1460"/>
      <c r="AF543" s="595"/>
      <c r="AG543" s="602"/>
    </row>
    <row r="544" spans="1:33">
      <c r="A544" s="664">
        <v>28</v>
      </c>
      <c r="B544" s="630"/>
      <c r="C544" s="598" t="s">
        <v>9595</v>
      </c>
      <c r="D544" s="1463"/>
      <c r="E544" s="594" t="s">
        <v>9572</v>
      </c>
      <c r="F544" s="595" t="s">
        <v>9573</v>
      </c>
      <c r="G544" s="596">
        <v>0.17152777777777775</v>
      </c>
      <c r="H544" s="1463"/>
      <c r="I544" s="596">
        <v>0.6645833333333333</v>
      </c>
      <c r="J544" s="595" t="s">
        <v>9573</v>
      </c>
      <c r="K544" s="594" t="s">
        <v>9572</v>
      </c>
      <c r="L544" s="1459"/>
      <c r="M544" s="594" t="s">
        <v>9572</v>
      </c>
      <c r="N544" s="595" t="s">
        <v>9573</v>
      </c>
      <c r="O544" s="596">
        <v>0.17152777777777775</v>
      </c>
      <c r="P544" s="1459"/>
      <c r="Q544" s="596">
        <v>0.29652777777777778</v>
      </c>
      <c r="R544" s="597" t="s">
        <v>9573</v>
      </c>
      <c r="S544" s="596">
        <v>0.70347222222222217</v>
      </c>
      <c r="T544" s="1459"/>
      <c r="U544" s="596">
        <v>0.70347222222222217</v>
      </c>
      <c r="V544" s="595" t="s">
        <v>9573</v>
      </c>
      <c r="W544" s="594" t="s">
        <v>9572</v>
      </c>
      <c r="X544" s="1459"/>
      <c r="Y544" s="598" t="s">
        <v>9577</v>
      </c>
      <c r="Z544" s="596">
        <v>0.15902777777777777</v>
      </c>
      <c r="AA544" s="596">
        <v>0.41805555555555557</v>
      </c>
      <c r="AB544" s="596">
        <v>0.67638888888888893</v>
      </c>
      <c r="AC544" s="596">
        <v>0.93472222222222223</v>
      </c>
      <c r="AE544" s="1460"/>
      <c r="AF544" s="595"/>
      <c r="AG544" s="602"/>
    </row>
    <row r="545" spans="1:33">
      <c r="A545" s="592">
        <v>29</v>
      </c>
      <c r="B545" s="630"/>
      <c r="C545" s="599" t="s">
        <v>9596</v>
      </c>
      <c r="D545" s="1463"/>
      <c r="E545" s="594" t="s">
        <v>9572</v>
      </c>
      <c r="F545" s="595" t="s">
        <v>9573</v>
      </c>
      <c r="G545" s="596">
        <v>0.20555555555555557</v>
      </c>
      <c r="H545" s="1463"/>
      <c r="I545" s="596">
        <v>0.69861111111111107</v>
      </c>
      <c r="J545" s="595" t="s">
        <v>9573</v>
      </c>
      <c r="K545" s="594" t="s">
        <v>9572</v>
      </c>
      <c r="L545" s="1459"/>
      <c r="M545" s="594" t="s">
        <v>9572</v>
      </c>
      <c r="N545" s="595" t="s">
        <v>9573</v>
      </c>
      <c r="O545" s="596">
        <v>0.20555555555555557</v>
      </c>
      <c r="P545" s="1459"/>
      <c r="Q545" s="596">
        <v>0.29722222222222222</v>
      </c>
      <c r="R545" s="597" t="s">
        <v>9573</v>
      </c>
      <c r="S545" s="596">
        <v>0.70277777777777783</v>
      </c>
      <c r="T545" s="1459"/>
      <c r="U545" s="596">
        <v>0.70277777777777783</v>
      </c>
      <c r="V545" s="595" t="s">
        <v>9573</v>
      </c>
      <c r="W545" s="594" t="s">
        <v>9572</v>
      </c>
      <c r="X545" s="1459"/>
      <c r="Y545" s="598" t="s">
        <v>9574</v>
      </c>
      <c r="Z545" s="596">
        <v>0.19305555555555554</v>
      </c>
      <c r="AA545" s="596">
        <v>0.45208333333333334</v>
      </c>
      <c r="AB545" s="596">
        <v>0.7104166666666667</v>
      </c>
      <c r="AC545" s="596">
        <v>0.96875</v>
      </c>
      <c r="AE545" s="1460"/>
      <c r="AF545" s="614" t="s">
        <v>9684</v>
      </c>
      <c r="AG545" s="607" t="s">
        <v>9599</v>
      </c>
    </row>
    <row r="546" spans="1:33">
      <c r="A546" s="592">
        <v>30</v>
      </c>
      <c r="B546" s="630"/>
      <c r="C546" s="599" t="s">
        <v>9596</v>
      </c>
      <c r="D546" s="1463"/>
      <c r="E546" s="594" t="s">
        <v>9572</v>
      </c>
      <c r="F546" s="595" t="s">
        <v>9573</v>
      </c>
      <c r="G546" s="596">
        <v>0.23958333333333334</v>
      </c>
      <c r="H546" s="1463"/>
      <c r="I546" s="596">
        <v>0.73263888888888884</v>
      </c>
      <c r="J546" s="595" t="s">
        <v>9573</v>
      </c>
      <c r="K546" s="594" t="s">
        <v>9572</v>
      </c>
      <c r="L546" s="1459"/>
      <c r="M546" s="594" t="s">
        <v>9572</v>
      </c>
      <c r="N546" s="595" t="s">
        <v>9573</v>
      </c>
      <c r="O546" s="596">
        <v>0.23958333333333334</v>
      </c>
      <c r="P546" s="1459"/>
      <c r="Q546" s="596">
        <v>0.29791666666666666</v>
      </c>
      <c r="R546" s="597" t="s">
        <v>9573</v>
      </c>
      <c r="S546" s="596">
        <v>0.70208333333333339</v>
      </c>
      <c r="T546" s="1459"/>
      <c r="U546" s="596">
        <v>0.73263888888888884</v>
      </c>
      <c r="V546" s="595" t="s">
        <v>9573</v>
      </c>
      <c r="W546" s="594" t="s">
        <v>9572</v>
      </c>
      <c r="X546" s="1459"/>
      <c r="Y546" s="598" t="s">
        <v>9585</v>
      </c>
      <c r="Z546" s="596">
        <v>0.22708333333333333</v>
      </c>
      <c r="AA546" s="596">
        <v>0.4861111111111111</v>
      </c>
      <c r="AB546" s="596">
        <v>0.74444444444444446</v>
      </c>
      <c r="AE546" s="1460"/>
      <c r="AF546" s="599" t="s">
        <v>9684</v>
      </c>
      <c r="AG546" s="607" t="s">
        <v>9601</v>
      </c>
    </row>
    <row r="547" spans="1:33" ht="3.75" customHeight="1">
      <c r="A547" s="615"/>
      <c r="B547" s="630"/>
      <c r="C547" s="615"/>
      <c r="D547" s="1463"/>
      <c r="E547" s="615"/>
      <c r="F547" s="615"/>
      <c r="G547" s="615"/>
      <c r="H547" s="1463"/>
      <c r="I547" s="615"/>
      <c r="J547" s="615"/>
      <c r="K547" s="615"/>
      <c r="L547" s="1459"/>
      <c r="M547" s="615"/>
      <c r="N547" s="615"/>
      <c r="O547" s="615"/>
      <c r="P547" s="1459"/>
      <c r="Q547" s="615"/>
      <c r="R547" s="615"/>
      <c r="S547" s="615"/>
      <c r="T547" s="1459"/>
      <c r="U547" s="615"/>
      <c r="V547" s="615"/>
      <c r="W547" s="615"/>
      <c r="X547" s="1459"/>
      <c r="Y547" s="615"/>
      <c r="Z547" s="615"/>
      <c r="AA547" s="615"/>
      <c r="AB547" s="615"/>
      <c r="AC547" s="615"/>
      <c r="AD547" s="615"/>
      <c r="AE547" s="1460"/>
      <c r="AF547" s="615"/>
      <c r="AG547" s="615"/>
    </row>
    <row r="548" spans="1:33">
      <c r="A548" s="679"/>
      <c r="B548" s="630"/>
      <c r="C548" s="599" t="s">
        <v>9596</v>
      </c>
      <c r="D548" s="1463"/>
      <c r="E548" s="594" t="s">
        <v>9572</v>
      </c>
      <c r="F548" s="595" t="s">
        <v>9573</v>
      </c>
      <c r="G548" s="596">
        <v>0.27361111111111108</v>
      </c>
      <c r="H548" s="1463"/>
      <c r="I548" s="596">
        <v>0.73263888888888884</v>
      </c>
      <c r="J548" s="595" t="s">
        <v>9573</v>
      </c>
      <c r="K548" s="594" t="s">
        <v>9572</v>
      </c>
      <c r="L548" s="1459"/>
      <c r="M548" s="594" t="s">
        <v>9572</v>
      </c>
      <c r="N548" s="595" t="s">
        <v>9573</v>
      </c>
      <c r="O548" s="596">
        <v>0.27361111111111108</v>
      </c>
      <c r="P548" s="1459"/>
      <c r="Q548" s="596">
        <v>0.2986111111111111</v>
      </c>
      <c r="R548" s="597" t="s">
        <v>9573</v>
      </c>
      <c r="S548" s="596">
        <v>0.70138888888888884</v>
      </c>
      <c r="T548" s="1459"/>
      <c r="U548" s="596">
        <v>0.73263888888888884</v>
      </c>
      <c r="V548" s="595" t="s">
        <v>9573</v>
      </c>
      <c r="W548" s="594" t="s">
        <v>9572</v>
      </c>
      <c r="X548" s="1459"/>
      <c r="Y548" s="598" t="s">
        <v>9585</v>
      </c>
      <c r="AA548" s="596">
        <v>2.7777777777777779E-3</v>
      </c>
      <c r="AB548" s="596">
        <v>0.25138888888888888</v>
      </c>
      <c r="AC548" s="596">
        <v>0.50277777777777777</v>
      </c>
      <c r="AD548" s="596">
        <v>0.75138888888888899</v>
      </c>
      <c r="AE548" s="1460"/>
      <c r="AF548" s="659" t="s">
        <v>9685</v>
      </c>
      <c r="AG548" s="635" t="s">
        <v>9686</v>
      </c>
    </row>
    <row r="549" spans="1:33" ht="3.75" customHeight="1">
      <c r="A549" s="616"/>
      <c r="B549" s="630"/>
      <c r="C549" s="616"/>
      <c r="D549" s="1463"/>
      <c r="E549" s="616"/>
      <c r="F549" s="616"/>
      <c r="G549" s="616"/>
      <c r="H549" s="1463"/>
      <c r="I549" s="616"/>
      <c r="J549" s="616"/>
      <c r="K549" s="616"/>
      <c r="L549" s="1459"/>
      <c r="M549" s="616"/>
      <c r="N549" s="616"/>
      <c r="O549" s="616"/>
      <c r="P549" s="1459"/>
      <c r="Q549" s="616"/>
      <c r="R549" s="616"/>
      <c r="S549" s="616"/>
      <c r="T549" s="1459"/>
      <c r="U549" s="616"/>
      <c r="V549" s="616"/>
      <c r="W549" s="616"/>
      <c r="X549" s="1459"/>
      <c r="Y549" s="616"/>
      <c r="Z549" s="616"/>
      <c r="AA549" s="616"/>
      <c r="AB549" s="616"/>
      <c r="AC549" s="616"/>
      <c r="AD549" s="616"/>
      <c r="AE549" s="1460"/>
      <c r="AF549" s="616"/>
      <c r="AG549" s="616"/>
    </row>
    <row r="550" spans="1:33">
      <c r="A550" s="598"/>
      <c r="B550" s="598"/>
    </row>
    <row r="551" spans="1:33">
      <c r="A551" s="598"/>
      <c r="B551" s="598"/>
    </row>
    <row r="552" spans="1:33">
      <c r="A552" s="598"/>
      <c r="B552" s="598"/>
    </row>
    <row r="553" spans="1:33">
      <c r="A553" s="598"/>
      <c r="B553" s="598"/>
    </row>
    <row r="554" spans="1:33">
      <c r="A554" s="598"/>
      <c r="B554" s="598"/>
    </row>
    <row r="555" spans="1:33">
      <c r="A555" s="598"/>
      <c r="B555" s="598"/>
    </row>
    <row r="556" spans="1:33">
      <c r="A556" s="598"/>
      <c r="B556" s="598"/>
    </row>
    <row r="557" spans="1:33">
      <c r="A557" s="598"/>
      <c r="B557" s="598"/>
    </row>
    <row r="558" spans="1:33">
      <c r="A558" s="598"/>
      <c r="B558" s="598"/>
    </row>
    <row r="559" spans="1:33">
      <c r="A559" s="598"/>
      <c r="B559" s="598"/>
    </row>
    <row r="560" spans="1:33">
      <c r="A560" s="598"/>
      <c r="B560" s="598"/>
    </row>
    <row r="561" spans="1:33">
      <c r="A561" s="598"/>
      <c r="B561" s="598"/>
    </row>
    <row r="562" spans="1:33">
      <c r="A562" s="598"/>
      <c r="B562" s="598"/>
    </row>
    <row r="563" spans="1:33" s="580" customFormat="1" ht="23.25">
      <c r="A563" s="1456" t="s">
        <v>9687</v>
      </c>
      <c r="B563" s="1456"/>
      <c r="C563" s="1456"/>
      <c r="D563" s="1456"/>
      <c r="E563" s="1456"/>
      <c r="F563" s="1456"/>
      <c r="G563" s="1456"/>
      <c r="H563" s="1456"/>
      <c r="I563" s="1456"/>
      <c r="J563" s="1456"/>
      <c r="K563" s="1456"/>
      <c r="L563" s="1456"/>
      <c r="M563" s="1456"/>
      <c r="N563" s="1456"/>
      <c r="O563" s="1456"/>
      <c r="P563" s="1456"/>
      <c r="Q563" s="1456"/>
      <c r="R563" s="1456"/>
      <c r="S563" s="1456"/>
      <c r="T563" s="1456"/>
      <c r="U563" s="1456"/>
      <c r="V563" s="1456"/>
      <c r="W563" s="1456"/>
      <c r="X563" s="1456"/>
      <c r="Y563" s="1456"/>
      <c r="Z563" s="1456"/>
      <c r="AA563" s="1456"/>
      <c r="AB563" s="1456"/>
      <c r="AC563" s="1456"/>
      <c r="AD563" s="1456"/>
      <c r="AE563" s="1456"/>
      <c r="AF563" s="1456"/>
      <c r="AG563" s="1456"/>
    </row>
    <row r="564" spans="1:33" s="581" customFormat="1" ht="12.75">
      <c r="A564" s="1457" t="s">
        <v>9556</v>
      </c>
      <c r="B564" s="1458" t="s">
        <v>9557</v>
      </c>
      <c r="C564" s="1458"/>
      <c r="D564" s="1458"/>
      <c r="E564" s="1458"/>
      <c r="F564" s="1458"/>
      <c r="G564" s="1458"/>
      <c r="H564" s="1458"/>
      <c r="I564" s="1458"/>
      <c r="J564" s="1458"/>
      <c r="K564" s="1458"/>
      <c r="L564" s="1459"/>
      <c r="M564" s="1459" t="s">
        <v>9558</v>
      </c>
      <c r="N564" s="1459"/>
      <c r="O564" s="1459"/>
      <c r="P564" s="1459"/>
      <c r="Q564" s="1459"/>
      <c r="R564" s="1459"/>
      <c r="S564" s="1459"/>
      <c r="T564" s="1459"/>
      <c r="U564" s="1459"/>
      <c r="V564" s="1459"/>
      <c r="W564" s="1459"/>
      <c r="X564" s="1459"/>
      <c r="Y564" s="1460" t="s">
        <v>9559</v>
      </c>
      <c r="Z564" s="1460"/>
      <c r="AA564" s="1460"/>
      <c r="AB564" s="1460"/>
      <c r="AC564" s="1460"/>
      <c r="AD564" s="1460"/>
      <c r="AE564" s="1460"/>
      <c r="AF564" s="1461" t="s">
        <v>9560</v>
      </c>
      <c r="AG564" s="1461"/>
    </row>
    <row r="565" spans="1:33" s="581" customFormat="1" ht="12.75">
      <c r="A565" s="1457"/>
      <c r="B565" s="1458"/>
      <c r="C565" s="1458"/>
      <c r="D565" s="1458"/>
      <c r="E565" s="1458"/>
      <c r="F565" s="1458"/>
      <c r="G565" s="1458"/>
      <c r="H565" s="1458"/>
      <c r="I565" s="1458"/>
      <c r="J565" s="1458"/>
      <c r="K565" s="1458"/>
      <c r="L565" s="1459"/>
      <c r="M565" s="639"/>
      <c r="N565" s="640"/>
      <c r="O565" s="639"/>
      <c r="P565" s="1452"/>
      <c r="Q565" s="1453" t="s">
        <v>9561</v>
      </c>
      <c r="R565" s="1453"/>
      <c r="S565" s="1453"/>
      <c r="T565" s="1452"/>
      <c r="U565" s="641"/>
      <c r="V565" s="677"/>
      <c r="W565" s="641"/>
      <c r="X565" s="1459"/>
      <c r="Y565" s="1460"/>
      <c r="Z565" s="1460"/>
      <c r="AA565" s="1460"/>
      <c r="AB565" s="1460"/>
      <c r="AC565" s="1460"/>
      <c r="AD565" s="1460"/>
      <c r="AE565" s="1460"/>
      <c r="AF565" s="1461"/>
      <c r="AG565" s="1461"/>
    </row>
    <row r="566" spans="1:33" s="591" customFormat="1" ht="11.25" customHeight="1">
      <c r="A566" s="1457"/>
      <c r="B566" s="620"/>
      <c r="C566" s="621" t="s">
        <v>9562</v>
      </c>
      <c r="D566" s="1454"/>
      <c r="E566" s="622" t="s">
        <v>9563</v>
      </c>
      <c r="F566" s="621"/>
      <c r="G566" s="622" t="s">
        <v>9564</v>
      </c>
      <c r="H566" s="1454"/>
      <c r="I566" s="622" t="s">
        <v>9563</v>
      </c>
      <c r="J566" s="621"/>
      <c r="K566" s="622" t="s">
        <v>9564</v>
      </c>
      <c r="L566" s="1459"/>
      <c r="M566" s="1451" t="s">
        <v>9565</v>
      </c>
      <c r="N566" s="1451"/>
      <c r="O566" s="1451"/>
      <c r="P566" s="1452"/>
      <c r="Q566" s="623" t="s">
        <v>9563</v>
      </c>
      <c r="R566" s="624"/>
      <c r="S566" s="623" t="s">
        <v>9564</v>
      </c>
      <c r="T566" s="1452"/>
      <c r="U566" s="1451" t="s">
        <v>9565</v>
      </c>
      <c r="V566" s="1451"/>
      <c r="W566" s="1451"/>
      <c r="X566" s="1459"/>
      <c r="Y566" s="625" t="s">
        <v>9566</v>
      </c>
      <c r="Z566" s="626" t="s">
        <v>9567</v>
      </c>
      <c r="AA566" s="626" t="s">
        <v>9568</v>
      </c>
      <c r="AB566" s="626" t="s">
        <v>9567</v>
      </c>
      <c r="AC566" s="626" t="s">
        <v>9568</v>
      </c>
      <c r="AD566" s="588" t="s">
        <v>9567</v>
      </c>
      <c r="AE566" s="1460"/>
      <c r="AF566" s="666" t="s">
        <v>9569</v>
      </c>
      <c r="AG566" s="667" t="s">
        <v>9570</v>
      </c>
    </row>
    <row r="567" spans="1:33" ht="11.25" customHeight="1">
      <c r="A567" s="592">
        <v>1</v>
      </c>
      <c r="B567" s="620"/>
      <c r="C567" s="599" t="s">
        <v>9596</v>
      </c>
      <c r="D567" s="1454"/>
      <c r="E567" s="594" t="s">
        <v>9572</v>
      </c>
      <c r="F567" s="595" t="s">
        <v>9573</v>
      </c>
      <c r="G567" s="596">
        <v>0.27361111111111108</v>
      </c>
      <c r="H567" s="1454"/>
      <c r="I567" s="596">
        <v>0.76666666666666661</v>
      </c>
      <c r="J567" s="595" t="s">
        <v>9573</v>
      </c>
      <c r="K567" s="594" t="s">
        <v>9572</v>
      </c>
      <c r="L567" s="1459"/>
      <c r="M567" s="594" t="s">
        <v>9572</v>
      </c>
      <c r="N567" s="595" t="s">
        <v>9573</v>
      </c>
      <c r="O567" s="596">
        <v>0.27361111111111108</v>
      </c>
      <c r="P567" s="1452"/>
      <c r="Q567" s="596">
        <v>0.29930555555555555</v>
      </c>
      <c r="R567" s="597" t="s">
        <v>9573</v>
      </c>
      <c r="S567" s="596">
        <v>0.7006944444444444</v>
      </c>
      <c r="T567" s="1452"/>
      <c r="U567" s="596">
        <v>0.76666666666666661</v>
      </c>
      <c r="V567" s="595" t="s">
        <v>9573</v>
      </c>
      <c r="W567" s="594" t="s">
        <v>9572</v>
      </c>
      <c r="X567" s="1459"/>
      <c r="Y567" s="598" t="s">
        <v>9574</v>
      </c>
      <c r="AA567" s="596">
        <v>2.7777777777777779E-3</v>
      </c>
      <c r="AB567" s="596">
        <v>0.26111111111111113</v>
      </c>
      <c r="AC567" s="596">
        <v>0.52013888888888882</v>
      </c>
      <c r="AD567" s="596">
        <v>0.77847222222222223</v>
      </c>
      <c r="AE567" s="1460"/>
      <c r="AF567" s="599" t="s">
        <v>9684</v>
      </c>
      <c r="AG567" s="607" t="s">
        <v>9599</v>
      </c>
    </row>
    <row r="568" spans="1:33">
      <c r="A568" s="664">
        <v>2</v>
      </c>
      <c r="B568" s="620"/>
      <c r="C568" s="595" t="s">
        <v>9571</v>
      </c>
      <c r="D568" s="1454"/>
      <c r="E568" s="594" t="s">
        <v>9572</v>
      </c>
      <c r="F568" s="595" t="s">
        <v>9573</v>
      </c>
      <c r="G568" s="596">
        <v>0.30763888888888891</v>
      </c>
      <c r="H568" s="1454"/>
      <c r="I568" s="596">
        <v>0.80069444444444438</v>
      </c>
      <c r="J568" s="595" t="s">
        <v>9573</v>
      </c>
      <c r="K568" s="594" t="s">
        <v>9572</v>
      </c>
      <c r="L568" s="1459"/>
      <c r="M568" s="594" t="s">
        <v>9572</v>
      </c>
      <c r="N568" s="595" t="s">
        <v>9573</v>
      </c>
      <c r="O568" s="596">
        <v>0.3</v>
      </c>
      <c r="P568" s="1452"/>
      <c r="Q568" s="596">
        <v>0.3</v>
      </c>
      <c r="R568" s="597" t="s">
        <v>9573</v>
      </c>
      <c r="S568" s="596">
        <v>0.70000000000000007</v>
      </c>
      <c r="T568" s="1452"/>
      <c r="U568" s="596">
        <v>0.80069444444444438</v>
      </c>
      <c r="V568" s="595" t="s">
        <v>9573</v>
      </c>
      <c r="W568" s="594" t="s">
        <v>9572</v>
      </c>
      <c r="X568" s="1459"/>
      <c r="Y568" s="598" t="s">
        <v>9577</v>
      </c>
      <c r="AA568" s="596">
        <v>3.6805555555555557E-2</v>
      </c>
      <c r="AB568" s="596">
        <v>0.2951388888888889</v>
      </c>
      <c r="AC568" s="596">
        <v>0.5541666666666667</v>
      </c>
      <c r="AD568" s="596">
        <v>0.8125</v>
      </c>
      <c r="AE568" s="1460"/>
      <c r="AF568" s="595"/>
      <c r="AG568" s="602"/>
    </row>
    <row r="569" spans="1:33">
      <c r="A569" s="664">
        <v>3</v>
      </c>
      <c r="B569" s="620"/>
      <c r="C569" s="595" t="s">
        <v>9571</v>
      </c>
      <c r="D569" s="1454"/>
      <c r="E569" s="594" t="s">
        <v>9572</v>
      </c>
      <c r="F569" s="595" t="s">
        <v>9573</v>
      </c>
      <c r="G569" s="596">
        <v>0.34166666666666662</v>
      </c>
      <c r="H569" s="1454"/>
      <c r="I569" s="596">
        <v>0.83472222222222225</v>
      </c>
      <c r="J569" s="595" t="s">
        <v>9573</v>
      </c>
      <c r="K569" s="594" t="s">
        <v>9572</v>
      </c>
      <c r="L569" s="1459"/>
      <c r="M569" s="594" t="s">
        <v>9572</v>
      </c>
      <c r="N569" s="595" t="s">
        <v>9573</v>
      </c>
      <c r="O569" s="596">
        <v>0.30069444444444443</v>
      </c>
      <c r="P569" s="1452"/>
      <c r="Q569" s="596">
        <v>0.30069444444444443</v>
      </c>
      <c r="R569" s="597" t="s">
        <v>9573</v>
      </c>
      <c r="S569" s="596">
        <v>0.69930555555555562</v>
      </c>
      <c r="T569" s="1452"/>
      <c r="U569" s="596">
        <v>0.83472222222222225</v>
      </c>
      <c r="V569" s="595" t="s">
        <v>9573</v>
      </c>
      <c r="W569" s="594" t="s">
        <v>9572</v>
      </c>
      <c r="X569" s="1459"/>
      <c r="Y569" s="598" t="s">
        <v>9579</v>
      </c>
      <c r="AA569" s="596">
        <v>7.0833333333333331E-2</v>
      </c>
      <c r="AB569" s="596">
        <v>0.32916666666666666</v>
      </c>
      <c r="AC569" s="596">
        <v>0.58819444444444446</v>
      </c>
      <c r="AD569" s="596">
        <v>0.84652777777777777</v>
      </c>
      <c r="AE569" s="1460"/>
      <c r="AF569" s="595"/>
      <c r="AG569" s="602"/>
    </row>
    <row r="570" spans="1:33">
      <c r="A570" s="664">
        <v>4</v>
      </c>
      <c r="B570" s="620"/>
      <c r="C570" s="595" t="s">
        <v>9571</v>
      </c>
      <c r="D570" s="1454"/>
      <c r="E570" s="594" t="s">
        <v>9572</v>
      </c>
      <c r="F570" s="595" t="s">
        <v>9573</v>
      </c>
      <c r="G570" s="596">
        <v>0.3756944444444445</v>
      </c>
      <c r="H570" s="1454"/>
      <c r="I570" s="596">
        <v>0.86875000000000002</v>
      </c>
      <c r="J570" s="595" t="s">
        <v>9573</v>
      </c>
      <c r="K570" s="594" t="s">
        <v>9572</v>
      </c>
      <c r="L570" s="1459"/>
      <c r="M570" s="594" t="s">
        <v>9572</v>
      </c>
      <c r="N570" s="595" t="s">
        <v>9573</v>
      </c>
      <c r="O570" s="596">
        <v>0.30138888888888887</v>
      </c>
      <c r="P570" s="1452"/>
      <c r="Q570" s="596">
        <v>0.30138888888888887</v>
      </c>
      <c r="R570" s="597" t="s">
        <v>9573</v>
      </c>
      <c r="S570" s="596">
        <v>0.69861111111111107</v>
      </c>
      <c r="T570" s="1452"/>
      <c r="U570" s="596">
        <v>0.86875000000000002</v>
      </c>
      <c r="V570" s="595" t="s">
        <v>9573</v>
      </c>
      <c r="W570" s="594" t="s">
        <v>9572</v>
      </c>
      <c r="X570" s="1459"/>
      <c r="Y570" s="598" t="s">
        <v>9579</v>
      </c>
      <c r="AA570" s="596">
        <v>0.10486111111111111</v>
      </c>
      <c r="AB570" s="596">
        <v>0.36319444444444443</v>
      </c>
      <c r="AC570" s="596">
        <v>0.62222222222222223</v>
      </c>
      <c r="AD570" s="596">
        <v>0.88055555555555554</v>
      </c>
      <c r="AE570" s="1460"/>
      <c r="AF570" s="595"/>
      <c r="AG570" s="602"/>
    </row>
    <row r="571" spans="1:33">
      <c r="A571" s="664">
        <v>5</v>
      </c>
      <c r="B571" s="620"/>
      <c r="C571" s="595" t="s">
        <v>9571</v>
      </c>
      <c r="D571" s="1454"/>
      <c r="E571" s="594" t="s">
        <v>9572</v>
      </c>
      <c r="F571" s="595" t="s">
        <v>9573</v>
      </c>
      <c r="G571" s="596">
        <v>0.40972222222222227</v>
      </c>
      <c r="H571" s="1454"/>
      <c r="I571" s="596">
        <v>0.90277777777777779</v>
      </c>
      <c r="J571" s="595" t="s">
        <v>9573</v>
      </c>
      <c r="K571" s="594" t="s">
        <v>9572</v>
      </c>
      <c r="L571" s="1459"/>
      <c r="M571" s="594" t="s">
        <v>9572</v>
      </c>
      <c r="N571" s="595" t="s">
        <v>9573</v>
      </c>
      <c r="O571" s="596">
        <v>0.30208333333333331</v>
      </c>
      <c r="P571" s="1452"/>
      <c r="Q571" s="596">
        <v>0.30208333333333331</v>
      </c>
      <c r="R571" s="597" t="s">
        <v>9573</v>
      </c>
      <c r="S571" s="596">
        <v>0.69791666666666663</v>
      </c>
      <c r="T571" s="1452"/>
      <c r="U571" s="596">
        <v>0.90277777777777779</v>
      </c>
      <c r="V571" s="595" t="s">
        <v>9573</v>
      </c>
      <c r="W571" s="594" t="s">
        <v>9572</v>
      </c>
      <c r="X571" s="1459"/>
      <c r="Y571" s="598" t="s">
        <v>9594</v>
      </c>
      <c r="AA571" s="596">
        <v>0.1388888888888889</v>
      </c>
      <c r="AB571" s="596">
        <v>0.3972222222222222</v>
      </c>
      <c r="AC571" s="596">
        <v>0.65625</v>
      </c>
      <c r="AD571" s="596">
        <v>0.9145833333333333</v>
      </c>
      <c r="AE571" s="1460"/>
      <c r="AF571" s="595"/>
      <c r="AG571" s="602"/>
    </row>
    <row r="572" spans="1:33">
      <c r="A572" s="664">
        <v>6</v>
      </c>
      <c r="B572" s="620"/>
      <c r="C572" s="598" t="s">
        <v>9578</v>
      </c>
      <c r="D572" s="1454"/>
      <c r="E572" s="594" t="s">
        <v>9572</v>
      </c>
      <c r="F572" s="595" t="s">
        <v>9573</v>
      </c>
      <c r="G572" s="596">
        <v>0.44375000000000003</v>
      </c>
      <c r="H572" s="1454"/>
      <c r="I572" s="596">
        <v>0.9375</v>
      </c>
      <c r="J572" s="595" t="s">
        <v>9573</v>
      </c>
      <c r="K572" s="594" t="s">
        <v>9572</v>
      </c>
      <c r="L572" s="1459"/>
      <c r="M572" s="594" t="s">
        <v>9572</v>
      </c>
      <c r="N572" s="603" t="s">
        <v>9573</v>
      </c>
      <c r="O572" s="604">
        <v>0.30277777777777776</v>
      </c>
      <c r="P572" s="1452"/>
      <c r="Q572" s="596">
        <v>0.30277777777777776</v>
      </c>
      <c r="R572" s="597" t="s">
        <v>9573</v>
      </c>
      <c r="S572" s="596">
        <v>0.6972222222222223</v>
      </c>
      <c r="T572" s="1452"/>
      <c r="U572" s="604">
        <v>0.9375</v>
      </c>
      <c r="V572" s="603" t="s">
        <v>9573</v>
      </c>
      <c r="W572" s="594" t="s">
        <v>9572</v>
      </c>
      <c r="X572" s="1459"/>
      <c r="Y572" s="598" t="s">
        <v>9580</v>
      </c>
      <c r="AA572" s="596">
        <v>0.17291666666666669</v>
      </c>
      <c r="AB572" s="596">
        <v>0.43124999999999997</v>
      </c>
      <c r="AC572" s="596">
        <v>0.69027777777777777</v>
      </c>
      <c r="AD572" s="596">
        <v>0.94861111111111107</v>
      </c>
      <c r="AE572" s="1460"/>
      <c r="AF572" s="595"/>
      <c r="AG572" s="602"/>
    </row>
    <row r="573" spans="1:33">
      <c r="A573" s="664">
        <v>7</v>
      </c>
      <c r="B573" s="620"/>
      <c r="C573" s="598" t="s">
        <v>9578</v>
      </c>
      <c r="D573" s="1454"/>
      <c r="E573" s="594" t="s">
        <v>9572</v>
      </c>
      <c r="F573" s="595" t="s">
        <v>9573</v>
      </c>
      <c r="G573" s="596">
        <v>0.4777777777777778</v>
      </c>
      <c r="H573" s="1454"/>
      <c r="I573" s="596">
        <v>0.97152777777777777</v>
      </c>
      <c r="J573" s="595" t="s">
        <v>9573</v>
      </c>
      <c r="K573" s="594" t="s">
        <v>9572</v>
      </c>
      <c r="L573" s="1459"/>
      <c r="M573" s="594" t="s">
        <v>9572</v>
      </c>
      <c r="N573" s="603" t="s">
        <v>9573</v>
      </c>
      <c r="O573" s="604">
        <v>0.3034722222222222</v>
      </c>
      <c r="P573" s="1452"/>
      <c r="Q573" s="596">
        <v>0.3034722222222222</v>
      </c>
      <c r="R573" s="597" t="s">
        <v>9573</v>
      </c>
      <c r="S573" s="596">
        <v>0.69652777777777775</v>
      </c>
      <c r="T573" s="1452"/>
      <c r="U573" s="604">
        <v>0.97152777777777777</v>
      </c>
      <c r="V573" s="603" t="s">
        <v>9573</v>
      </c>
      <c r="W573" s="594" t="s">
        <v>9572</v>
      </c>
      <c r="X573" s="1459"/>
      <c r="Y573" s="598" t="s">
        <v>9638</v>
      </c>
      <c r="AA573" s="596">
        <v>0.2076388888888889</v>
      </c>
      <c r="AB573" s="596">
        <v>0.46597222222222223</v>
      </c>
      <c r="AC573" s="596">
        <v>0.72430555555555554</v>
      </c>
      <c r="AD573" s="596">
        <v>0.98263888888888884</v>
      </c>
      <c r="AE573" s="1460"/>
      <c r="AF573" s="595"/>
      <c r="AG573" s="602"/>
    </row>
    <row r="574" spans="1:33">
      <c r="A574" s="664">
        <v>8</v>
      </c>
      <c r="B574" s="620"/>
      <c r="C574" s="598" t="s">
        <v>9578</v>
      </c>
      <c r="D574" s="1454"/>
      <c r="E574" s="594" t="s">
        <v>9572</v>
      </c>
      <c r="F574" s="595" t="s">
        <v>9573</v>
      </c>
      <c r="G574" s="596">
        <v>0.51180555555555551</v>
      </c>
      <c r="H574" s="1454"/>
      <c r="I574" s="597"/>
      <c r="J574" s="595"/>
      <c r="K574" s="597"/>
      <c r="L574" s="1459"/>
      <c r="M574" s="594" t="s">
        <v>9572</v>
      </c>
      <c r="N574" s="603" t="s">
        <v>9573</v>
      </c>
      <c r="O574" s="604">
        <v>0.30416666666666664</v>
      </c>
      <c r="P574" s="1452"/>
      <c r="Q574" s="596">
        <v>0.30416666666666664</v>
      </c>
      <c r="R574" s="597" t="s">
        <v>9573</v>
      </c>
      <c r="S574" s="596">
        <v>0.6958333333333333</v>
      </c>
      <c r="T574" s="1452"/>
      <c r="U574" s="608"/>
      <c r="V574" s="609"/>
      <c r="W574" s="608"/>
      <c r="X574" s="1459"/>
      <c r="Y574" s="598" t="s">
        <v>9580</v>
      </c>
      <c r="AA574" s="596">
        <v>0.24166666666666667</v>
      </c>
      <c r="AB574" s="596">
        <v>0.5</v>
      </c>
      <c r="AC574" s="596">
        <v>0.7583333333333333</v>
      </c>
      <c r="AE574" s="1460"/>
      <c r="AF574" s="595"/>
      <c r="AG574" s="602"/>
    </row>
    <row r="575" spans="1:33">
      <c r="A575" s="664">
        <v>9</v>
      </c>
      <c r="B575" s="620"/>
      <c r="C575" s="598" t="s">
        <v>9581</v>
      </c>
      <c r="D575" s="1454"/>
      <c r="E575" s="596">
        <v>5.5555555555555558E-3</v>
      </c>
      <c r="F575" s="595" t="s">
        <v>9573</v>
      </c>
      <c r="G575" s="596">
        <v>0.54652777777777783</v>
      </c>
      <c r="H575" s="1454"/>
      <c r="I575" s="597"/>
      <c r="J575" s="595"/>
      <c r="K575" s="597"/>
      <c r="L575" s="1459"/>
      <c r="M575" s="606">
        <v>5.5555555555555558E-3</v>
      </c>
      <c r="N575" s="605" t="s">
        <v>9573</v>
      </c>
      <c r="O575" s="606">
        <v>0.30486111111111108</v>
      </c>
      <c r="P575" s="1452"/>
      <c r="Q575" s="596">
        <v>0.30486111111111108</v>
      </c>
      <c r="R575" s="597" t="s">
        <v>9573</v>
      </c>
      <c r="S575" s="596">
        <v>0.69513888888888886</v>
      </c>
      <c r="T575" s="1452"/>
      <c r="U575" s="608"/>
      <c r="V575" s="609"/>
      <c r="W575" s="608"/>
      <c r="X575" s="1459"/>
      <c r="Y575" s="598" t="s">
        <v>9594</v>
      </c>
      <c r="Z575" s="596">
        <v>1.6666666666666666E-2</v>
      </c>
      <c r="AA575" s="596">
        <v>0.27569444444444446</v>
      </c>
      <c r="AB575" s="596">
        <v>0.52430555555555558</v>
      </c>
      <c r="AC575" s="596">
        <v>0.7729166666666667</v>
      </c>
      <c r="AE575" s="1460"/>
      <c r="AF575" s="593" t="s">
        <v>9583</v>
      </c>
      <c r="AG575" s="668" t="s">
        <v>9584</v>
      </c>
    </row>
    <row r="576" spans="1:33">
      <c r="A576" s="664">
        <v>10</v>
      </c>
      <c r="B576" s="620"/>
      <c r="C576" s="598" t="s">
        <v>9581</v>
      </c>
      <c r="D576" s="1454"/>
      <c r="E576" s="596">
        <v>3.9583333333333331E-2</v>
      </c>
      <c r="F576" s="595" t="s">
        <v>9573</v>
      </c>
      <c r="G576" s="596">
        <v>0.5805555555555556</v>
      </c>
      <c r="H576" s="1454"/>
      <c r="I576" s="597"/>
      <c r="J576" s="595"/>
      <c r="K576" s="597"/>
      <c r="L576" s="1459"/>
      <c r="M576" s="606">
        <v>3.9583333333333331E-2</v>
      </c>
      <c r="N576" s="605" t="s">
        <v>9573</v>
      </c>
      <c r="O576" s="606">
        <v>0.30555555555555552</v>
      </c>
      <c r="P576" s="1452"/>
      <c r="Q576" s="596">
        <v>0.30555555555555552</v>
      </c>
      <c r="R576" s="597" t="s">
        <v>9573</v>
      </c>
      <c r="S576" s="596">
        <v>0.69444444444444453</v>
      </c>
      <c r="T576" s="1452"/>
      <c r="U576" s="608"/>
      <c r="V576" s="609"/>
      <c r="W576" s="608"/>
      <c r="X576" s="1459"/>
      <c r="Y576" s="598" t="s">
        <v>9579</v>
      </c>
      <c r="Z576" s="596">
        <v>4.0972222222222222E-2</v>
      </c>
      <c r="AA576" s="596">
        <v>0.30972222222222223</v>
      </c>
      <c r="AB576" s="596">
        <v>0.56805555555555554</v>
      </c>
      <c r="AC576" s="596">
        <v>0.82708333333333339</v>
      </c>
      <c r="AE576" s="1460"/>
      <c r="AF576" s="595"/>
      <c r="AG576" s="602"/>
    </row>
    <row r="577" spans="1:33" ht="3.75" customHeight="1">
      <c r="A577" s="610"/>
      <c r="B577" s="620"/>
      <c r="C577" s="610"/>
      <c r="D577" s="1454"/>
      <c r="E577" s="610"/>
      <c r="F577" s="610"/>
      <c r="G577" s="610"/>
      <c r="H577" s="1454"/>
      <c r="I577" s="610"/>
      <c r="J577" s="610"/>
      <c r="K577" s="610"/>
      <c r="L577" s="1459"/>
      <c r="M577" s="610"/>
      <c r="N577" s="610"/>
      <c r="O577" s="610"/>
      <c r="P577" s="1452"/>
      <c r="Q577" s="610"/>
      <c r="R577" s="610"/>
      <c r="S577" s="610"/>
      <c r="T577" s="1452"/>
      <c r="U577" s="610"/>
      <c r="V577" s="610"/>
      <c r="W577" s="610"/>
      <c r="X577" s="1459"/>
      <c r="Y577" s="610"/>
      <c r="Z577" s="610"/>
      <c r="AA577" s="610"/>
      <c r="AB577" s="610"/>
      <c r="AC577" s="610"/>
      <c r="AD577" s="610"/>
      <c r="AE577" s="1460"/>
      <c r="AF577" s="610"/>
      <c r="AG577" s="610"/>
    </row>
    <row r="578" spans="1:33">
      <c r="A578" s="664">
        <v>11</v>
      </c>
      <c r="B578" s="620"/>
      <c r="C578" s="598" t="s">
        <v>9581</v>
      </c>
      <c r="D578" s="1454"/>
      <c r="E578" s="596">
        <v>7.3611111111111113E-2</v>
      </c>
      <c r="F578" s="595" t="s">
        <v>9573</v>
      </c>
      <c r="G578" s="596">
        <v>0.61458333333333337</v>
      </c>
      <c r="H578" s="1454"/>
      <c r="I578" s="597"/>
      <c r="J578" s="595"/>
      <c r="K578" s="597"/>
      <c r="L578" s="1459"/>
      <c r="M578" s="606">
        <v>7.3611111111111113E-2</v>
      </c>
      <c r="N578" s="605" t="s">
        <v>9573</v>
      </c>
      <c r="O578" s="606">
        <v>0.30624999999999997</v>
      </c>
      <c r="P578" s="1452"/>
      <c r="Q578" s="596">
        <v>0.30624999999999997</v>
      </c>
      <c r="R578" s="597" t="s">
        <v>9573</v>
      </c>
      <c r="S578" s="596">
        <v>0.69374999999999998</v>
      </c>
      <c r="T578" s="1452"/>
      <c r="U578" s="608"/>
      <c r="V578" s="609"/>
      <c r="W578" s="608"/>
      <c r="X578" s="1459"/>
      <c r="Y578" s="598" t="s">
        <v>9577</v>
      </c>
      <c r="Z578" s="633">
        <v>8.5416666666666655E-2</v>
      </c>
      <c r="AA578" s="596">
        <v>0.34375</v>
      </c>
      <c r="AB578" s="596">
        <v>0.61041666666666672</v>
      </c>
      <c r="AC578" s="596">
        <v>0.87777777777777777</v>
      </c>
      <c r="AE578" s="1460"/>
      <c r="AF578" s="595"/>
      <c r="AG578" s="602"/>
    </row>
    <row r="579" spans="1:33">
      <c r="A579" s="664">
        <v>12</v>
      </c>
      <c r="B579" s="620"/>
      <c r="C579" s="598" t="s">
        <v>9581</v>
      </c>
      <c r="D579" s="1454"/>
      <c r="E579" s="596">
        <v>0.1076388888888889</v>
      </c>
      <c r="F579" s="595" t="s">
        <v>9573</v>
      </c>
      <c r="G579" s="596">
        <v>0.64861111111111114</v>
      </c>
      <c r="H579" s="1454"/>
      <c r="I579" s="597"/>
      <c r="J579" s="595"/>
      <c r="K579" s="597"/>
      <c r="L579" s="1459"/>
      <c r="M579" s="606">
        <v>0.1076388888888889</v>
      </c>
      <c r="N579" s="605" t="s">
        <v>9573</v>
      </c>
      <c r="O579" s="606">
        <v>0.30694444444444441</v>
      </c>
      <c r="P579" s="1452"/>
      <c r="Q579" s="596">
        <v>0.30694444444444441</v>
      </c>
      <c r="R579" s="597" t="s">
        <v>9573</v>
      </c>
      <c r="S579" s="596">
        <v>0.69305555555555554</v>
      </c>
      <c r="T579" s="1452"/>
      <c r="U579" s="608"/>
      <c r="V579" s="609"/>
      <c r="W579" s="608"/>
      <c r="X579" s="1459"/>
      <c r="Y579" s="598" t="s">
        <v>9574</v>
      </c>
      <c r="Z579" s="596">
        <v>0.1277777777777778</v>
      </c>
      <c r="AA579" s="596">
        <v>0.37777777777777777</v>
      </c>
      <c r="AB579" s="596">
        <v>0.64444444444444449</v>
      </c>
      <c r="AC579" s="596">
        <v>0.91180555555555554</v>
      </c>
      <c r="AE579" s="1460"/>
      <c r="AF579" s="595"/>
      <c r="AG579" s="602"/>
    </row>
    <row r="580" spans="1:33">
      <c r="A580" s="592">
        <v>13</v>
      </c>
      <c r="B580" s="620"/>
      <c r="C580" s="599" t="s">
        <v>9587</v>
      </c>
      <c r="D580" s="1454"/>
      <c r="E580" s="596">
        <v>0.14166666666666666</v>
      </c>
      <c r="F580" s="595" t="s">
        <v>9573</v>
      </c>
      <c r="G580" s="596">
        <v>0.68263888888888891</v>
      </c>
      <c r="H580" s="1454"/>
      <c r="I580" s="597"/>
      <c r="J580" s="595"/>
      <c r="K580" s="597"/>
      <c r="L580" s="1459"/>
      <c r="M580" s="663"/>
      <c r="N580" s="609"/>
      <c r="O580" s="663"/>
      <c r="P580" s="1452"/>
      <c r="Q580" s="596">
        <v>0.30763888888888891</v>
      </c>
      <c r="R580" s="597" t="s">
        <v>9573</v>
      </c>
      <c r="S580" s="596">
        <v>0.69236111111111109</v>
      </c>
      <c r="T580" s="1452"/>
      <c r="U580" s="608"/>
      <c r="V580" s="609"/>
      <c r="W580" s="608"/>
      <c r="X580" s="1459"/>
      <c r="Y580" s="598" t="s">
        <v>9585</v>
      </c>
      <c r="Z580" s="596">
        <v>0.16180555555555556</v>
      </c>
      <c r="AA580" s="596">
        <v>0.41180555555555554</v>
      </c>
      <c r="AB580" s="596">
        <v>0.67847222222222225</v>
      </c>
      <c r="AC580" s="596">
        <v>0.9458333333333333</v>
      </c>
      <c r="AE580" s="1460"/>
      <c r="AF580" s="599" t="s">
        <v>9688</v>
      </c>
      <c r="AG580" s="600" t="s">
        <v>9689</v>
      </c>
    </row>
    <row r="581" spans="1:33">
      <c r="A581" s="592">
        <v>14</v>
      </c>
      <c r="B581" s="620"/>
      <c r="C581" s="599" t="s">
        <v>9587</v>
      </c>
      <c r="D581" s="1454"/>
      <c r="E581" s="596">
        <v>0.17569444444444446</v>
      </c>
      <c r="F581" s="595" t="s">
        <v>9573</v>
      </c>
      <c r="G581" s="596">
        <v>0.71666666666666667</v>
      </c>
      <c r="H581" s="1454"/>
      <c r="I581" s="597"/>
      <c r="J581" s="595"/>
      <c r="K581" s="597"/>
      <c r="L581" s="1459"/>
      <c r="M581" s="663"/>
      <c r="N581" s="609"/>
      <c r="O581" s="663"/>
      <c r="P581" s="1452"/>
      <c r="Q581" s="596">
        <v>0.30833333333333335</v>
      </c>
      <c r="R581" s="597" t="s">
        <v>9573</v>
      </c>
      <c r="S581" s="596">
        <v>0.69166666666666676</v>
      </c>
      <c r="T581" s="1452"/>
      <c r="U581" s="663"/>
      <c r="V581" s="609"/>
      <c r="W581" s="663"/>
      <c r="X581" s="1459"/>
      <c r="Y581" s="598" t="s">
        <v>9588</v>
      </c>
      <c r="Z581" s="596">
        <v>0.19583333333333333</v>
      </c>
      <c r="AA581" s="596">
        <v>0.4458333333333333</v>
      </c>
      <c r="AB581" s="596">
        <v>0.71250000000000002</v>
      </c>
      <c r="AC581" s="596">
        <v>0.97986111111111107</v>
      </c>
      <c r="AE581" s="1460"/>
      <c r="AF581" s="599" t="s">
        <v>9688</v>
      </c>
      <c r="AG581" s="600" t="s">
        <v>9689</v>
      </c>
    </row>
    <row r="582" spans="1:33">
      <c r="A582" s="592">
        <v>15</v>
      </c>
      <c r="B582" s="620"/>
      <c r="C582" s="599" t="s">
        <v>9587</v>
      </c>
      <c r="D582" s="1454"/>
      <c r="E582" s="596">
        <v>0.20972222222222223</v>
      </c>
      <c r="F582" s="595" t="s">
        <v>9573</v>
      </c>
      <c r="G582" s="596">
        <v>0.75069444444444444</v>
      </c>
      <c r="H582" s="1454"/>
      <c r="I582" s="597"/>
      <c r="J582" s="595"/>
      <c r="K582" s="597"/>
      <c r="L582" s="1459"/>
      <c r="M582" s="663"/>
      <c r="N582" s="609"/>
      <c r="O582" s="663"/>
      <c r="P582" s="1452"/>
      <c r="Q582" s="596">
        <v>0.30902777777777779</v>
      </c>
      <c r="R582" s="597" t="s">
        <v>9573</v>
      </c>
      <c r="S582" s="596">
        <v>0.69097222222222221</v>
      </c>
      <c r="T582" s="1452"/>
      <c r="U582" s="663"/>
      <c r="V582" s="609"/>
      <c r="W582" s="663"/>
      <c r="X582" s="1459"/>
      <c r="Y582" s="598" t="s">
        <v>9585</v>
      </c>
      <c r="Z582" s="596">
        <v>0.2298611111111111</v>
      </c>
      <c r="AA582" s="596">
        <v>0.47986111111111113</v>
      </c>
      <c r="AB582" s="596">
        <v>0.73819444444444438</v>
      </c>
      <c r="AC582" s="596">
        <v>0.99722222222222223</v>
      </c>
      <c r="AE582" s="1460"/>
      <c r="AF582" s="599" t="s">
        <v>9688</v>
      </c>
      <c r="AG582" s="600" t="s">
        <v>9689</v>
      </c>
    </row>
    <row r="583" spans="1:33">
      <c r="A583" s="664">
        <v>16</v>
      </c>
      <c r="B583" s="620"/>
      <c r="C583" s="598" t="s">
        <v>9592</v>
      </c>
      <c r="D583" s="1454"/>
      <c r="E583" s="596">
        <v>0.24374999999999999</v>
      </c>
      <c r="F583" s="595" t="s">
        <v>9573</v>
      </c>
      <c r="G583" s="596">
        <v>0.78472222222222221</v>
      </c>
      <c r="H583" s="1454"/>
      <c r="I583" s="597"/>
      <c r="J583" s="595"/>
      <c r="K583" s="597"/>
      <c r="L583" s="1459"/>
      <c r="M583" s="606">
        <v>0.24374999999999999</v>
      </c>
      <c r="N583" s="605" t="s">
        <v>9573</v>
      </c>
      <c r="O583" s="606">
        <v>0.30972222222222223</v>
      </c>
      <c r="P583" s="1452"/>
      <c r="Q583" s="596">
        <v>0.30972222222222223</v>
      </c>
      <c r="R583" s="597" t="s">
        <v>9573</v>
      </c>
      <c r="S583" s="596">
        <v>0.69027777777777777</v>
      </c>
      <c r="T583" s="1452"/>
      <c r="U583" s="604">
        <v>0.69027777777777777</v>
      </c>
      <c r="V583" s="603" t="s">
        <v>9573</v>
      </c>
      <c r="W583" s="604">
        <v>0.78472222222222221</v>
      </c>
      <c r="X583" s="1459"/>
      <c r="Y583" s="598" t="s">
        <v>9574</v>
      </c>
      <c r="Z583" s="596">
        <v>0.25555555555555559</v>
      </c>
      <c r="AA583" s="596">
        <v>0.51388888888888895</v>
      </c>
      <c r="AB583" s="596">
        <v>0.77222222222222225</v>
      </c>
      <c r="AE583" s="1460"/>
      <c r="AF583" s="595"/>
      <c r="AG583" s="602"/>
    </row>
    <row r="584" spans="1:33">
      <c r="A584" s="664">
        <v>17</v>
      </c>
      <c r="B584" s="620"/>
      <c r="C584" s="598" t="s">
        <v>9592</v>
      </c>
      <c r="D584" s="1454"/>
      <c r="E584" s="596">
        <v>0.27777777777777779</v>
      </c>
      <c r="F584" s="595" t="s">
        <v>9573</v>
      </c>
      <c r="G584" s="596">
        <v>0.81874999999999998</v>
      </c>
      <c r="H584" s="1454"/>
      <c r="I584" s="597"/>
      <c r="J584" s="595"/>
      <c r="K584" s="597"/>
      <c r="L584" s="1459"/>
      <c r="M584" s="606">
        <v>0.27777777777777779</v>
      </c>
      <c r="N584" s="605" t="s">
        <v>9573</v>
      </c>
      <c r="O584" s="606">
        <v>0.31041666666666667</v>
      </c>
      <c r="P584" s="1452"/>
      <c r="Q584" s="596">
        <v>0.31041666666666667</v>
      </c>
      <c r="R584" s="597" t="s">
        <v>9573</v>
      </c>
      <c r="S584" s="596">
        <v>0.68958333333333333</v>
      </c>
      <c r="T584" s="1452"/>
      <c r="U584" s="604">
        <v>0.68958333333333333</v>
      </c>
      <c r="V584" s="603" t="s">
        <v>9573</v>
      </c>
      <c r="W584" s="604">
        <v>0.81874999999999998</v>
      </c>
      <c r="X584" s="1459"/>
      <c r="Y584" s="598" t="s">
        <v>9577</v>
      </c>
      <c r="AA584" s="596">
        <v>3.125E-2</v>
      </c>
      <c r="AB584" s="596">
        <v>0.28958333333333336</v>
      </c>
      <c r="AC584" s="596">
        <v>0.54791666666666672</v>
      </c>
      <c r="AD584" s="596">
        <v>0.80625000000000002</v>
      </c>
      <c r="AE584" s="1460"/>
    </row>
    <row r="585" spans="1:33">
      <c r="A585" s="664">
        <v>18</v>
      </c>
      <c r="B585" s="620"/>
      <c r="C585" s="598" t="s">
        <v>9592</v>
      </c>
      <c r="D585" s="1454"/>
      <c r="E585" s="596">
        <v>0.3125</v>
      </c>
      <c r="F585" s="595" t="s">
        <v>9573</v>
      </c>
      <c r="G585" s="596">
        <v>0.85277777777777775</v>
      </c>
      <c r="H585" s="1454"/>
      <c r="I585" s="597"/>
      <c r="J585" s="595"/>
      <c r="K585" s="597"/>
      <c r="L585" s="1459"/>
      <c r="M585" s="608"/>
      <c r="N585" s="609"/>
      <c r="O585" s="608"/>
      <c r="P585" s="1452"/>
      <c r="Q585" s="596">
        <v>0.31111111111111112</v>
      </c>
      <c r="R585" s="597" t="s">
        <v>9573</v>
      </c>
      <c r="S585" s="596">
        <v>0.68888888888888899</v>
      </c>
      <c r="T585" s="1452"/>
      <c r="U585" s="604">
        <v>0.68888888888888899</v>
      </c>
      <c r="V585" s="603" t="s">
        <v>9573</v>
      </c>
      <c r="W585" s="604">
        <v>0.85277777777777775</v>
      </c>
      <c r="X585" s="1459"/>
      <c r="Y585" s="598" t="s">
        <v>9577</v>
      </c>
      <c r="AA585" s="596">
        <v>6.5277777777777782E-2</v>
      </c>
      <c r="AB585" s="596">
        <v>0.32361111111111113</v>
      </c>
      <c r="AC585" s="596">
        <v>0.58263888888888882</v>
      </c>
      <c r="AD585" s="596">
        <v>0.84097222222222223</v>
      </c>
      <c r="AE585" s="1460"/>
    </row>
    <row r="586" spans="1:33">
      <c r="A586" s="664">
        <v>19</v>
      </c>
      <c r="B586" s="620"/>
      <c r="C586" s="598" t="s">
        <v>9592</v>
      </c>
      <c r="D586" s="1454"/>
      <c r="E586" s="596">
        <v>0.34652777777777777</v>
      </c>
      <c r="F586" s="595" t="s">
        <v>9573</v>
      </c>
      <c r="G586" s="596">
        <v>0.88680555555555562</v>
      </c>
      <c r="H586" s="1454"/>
      <c r="I586" s="597"/>
      <c r="J586" s="595"/>
      <c r="K586" s="597"/>
      <c r="L586" s="1459"/>
      <c r="M586" s="608"/>
      <c r="N586" s="609"/>
      <c r="O586" s="608"/>
      <c r="P586" s="1452"/>
      <c r="Q586" s="596">
        <v>0.31180555555555556</v>
      </c>
      <c r="R586" s="597" t="s">
        <v>9573</v>
      </c>
      <c r="S586" s="596">
        <v>0.68819444444444444</v>
      </c>
      <c r="T586" s="1452"/>
      <c r="U586" s="604">
        <v>0.68819444444444444</v>
      </c>
      <c r="V586" s="603" t="s">
        <v>9573</v>
      </c>
      <c r="W586" s="604">
        <v>0.88680555555555562</v>
      </c>
      <c r="X586" s="1459"/>
      <c r="Y586" s="598" t="s">
        <v>9579</v>
      </c>
      <c r="AA586" s="596">
        <v>9.930555555555555E-2</v>
      </c>
      <c r="AB586" s="596">
        <v>0.3576388888888889</v>
      </c>
      <c r="AC586" s="596">
        <v>0.6166666666666667</v>
      </c>
      <c r="AD586" s="596">
        <v>0.875</v>
      </c>
      <c r="AE586" s="1460"/>
      <c r="AF586" s="595"/>
      <c r="AG586" s="602"/>
    </row>
    <row r="587" spans="1:33">
      <c r="A587" s="664">
        <v>20</v>
      </c>
      <c r="B587" s="620"/>
      <c r="C587" s="598" t="s">
        <v>9593</v>
      </c>
      <c r="D587" s="1454"/>
      <c r="E587" s="596">
        <v>0.38055555555555554</v>
      </c>
      <c r="F587" s="595" t="s">
        <v>9573</v>
      </c>
      <c r="G587" s="596">
        <v>0.92152777777777783</v>
      </c>
      <c r="H587" s="1454"/>
      <c r="I587" s="597"/>
      <c r="J587" s="595"/>
      <c r="K587" s="597"/>
      <c r="L587" s="1459"/>
      <c r="M587" s="608"/>
      <c r="N587" s="609"/>
      <c r="O587" s="608"/>
      <c r="P587" s="1452"/>
      <c r="Q587" s="596">
        <v>0.3125</v>
      </c>
      <c r="R587" s="597" t="s">
        <v>9573</v>
      </c>
      <c r="S587" s="596">
        <v>0.6875</v>
      </c>
      <c r="T587" s="1452"/>
      <c r="U587" s="604">
        <v>0.6875</v>
      </c>
      <c r="V587" s="603" t="s">
        <v>9573</v>
      </c>
      <c r="W587" s="604">
        <v>0.92152777777777783</v>
      </c>
      <c r="X587" s="1459"/>
      <c r="Y587" s="598" t="s">
        <v>9594</v>
      </c>
      <c r="AA587" s="596">
        <v>0.13333333333333333</v>
      </c>
      <c r="AB587" s="596">
        <v>0.39166666666666666</v>
      </c>
      <c r="AC587" s="596">
        <v>0.65069444444444446</v>
      </c>
      <c r="AD587" s="596">
        <v>0.90902777777777777</v>
      </c>
      <c r="AE587" s="1460"/>
      <c r="AF587" s="595"/>
      <c r="AG587" s="602"/>
    </row>
    <row r="588" spans="1:33" ht="3.75" customHeight="1">
      <c r="A588" s="669"/>
      <c r="B588" s="620"/>
      <c r="C588" s="669"/>
      <c r="D588" s="1454"/>
      <c r="E588" s="669"/>
      <c r="F588" s="669"/>
      <c r="G588" s="669"/>
      <c r="H588" s="1454"/>
      <c r="I588" s="669"/>
      <c r="J588" s="669"/>
      <c r="K588" s="669"/>
      <c r="L588" s="1459"/>
      <c r="M588" s="669"/>
      <c r="N588" s="669"/>
      <c r="O588" s="669"/>
      <c r="P588" s="1452"/>
      <c r="Q588" s="669"/>
      <c r="R588" s="669"/>
      <c r="S588" s="669"/>
      <c r="T588" s="1452"/>
      <c r="U588" s="669"/>
      <c r="V588" s="669"/>
      <c r="W588" s="669"/>
      <c r="X588" s="1459"/>
      <c r="Y588" s="669"/>
      <c r="Z588" s="669"/>
      <c r="AA588" s="669"/>
      <c r="AB588" s="669"/>
      <c r="AC588" s="669"/>
      <c r="AD588" s="669"/>
      <c r="AE588" s="1460"/>
      <c r="AF588" s="669"/>
      <c r="AG588" s="669"/>
    </row>
    <row r="589" spans="1:33" ht="11.25" customHeight="1">
      <c r="A589" s="592">
        <v>21</v>
      </c>
      <c r="B589" s="620"/>
      <c r="C589" s="599" t="s">
        <v>9593</v>
      </c>
      <c r="D589" s="1454"/>
      <c r="E589" s="596">
        <v>0.4145833333333333</v>
      </c>
      <c r="F589" s="595" t="s">
        <v>9573</v>
      </c>
      <c r="G589" s="596">
        <v>0.9555555555555556</v>
      </c>
      <c r="H589" s="1454"/>
      <c r="I589" s="597"/>
      <c r="J589" s="595"/>
      <c r="K589" s="597"/>
      <c r="L589" s="1459"/>
      <c r="M589" s="608"/>
      <c r="N589" s="609"/>
      <c r="O589" s="608"/>
      <c r="P589" s="1452"/>
      <c r="Q589" s="596">
        <v>0.3125</v>
      </c>
      <c r="R589" s="597" t="s">
        <v>9573</v>
      </c>
      <c r="S589" s="596">
        <v>0.6875</v>
      </c>
      <c r="T589" s="1452"/>
      <c r="U589" s="604">
        <v>0.6875</v>
      </c>
      <c r="V589" s="603" t="s">
        <v>9573</v>
      </c>
      <c r="W589" s="604">
        <v>0.9555555555555556</v>
      </c>
      <c r="X589" s="1459"/>
      <c r="Y589" s="598" t="s">
        <v>9580</v>
      </c>
      <c r="AA589" s="596">
        <v>0.16805555555555554</v>
      </c>
      <c r="AB589" s="596">
        <v>0.42638888888888887</v>
      </c>
      <c r="AC589" s="596">
        <v>0.68472222222222223</v>
      </c>
      <c r="AD589" s="596">
        <v>0.98472222222222217</v>
      </c>
      <c r="AE589" s="1460"/>
      <c r="AF589" s="599" t="s">
        <v>9690</v>
      </c>
      <c r="AG589" s="600" t="s">
        <v>9640</v>
      </c>
    </row>
    <row r="590" spans="1:33">
      <c r="A590" s="601">
        <v>22</v>
      </c>
      <c r="B590" s="620"/>
      <c r="C590" s="598" t="s">
        <v>9593</v>
      </c>
      <c r="D590" s="1454"/>
      <c r="E590" s="596">
        <v>0.44861111111111113</v>
      </c>
      <c r="F590" s="595" t="s">
        <v>9573</v>
      </c>
      <c r="G590" s="596">
        <v>0.98958333333333337</v>
      </c>
      <c r="H590" s="1454"/>
      <c r="I590" s="597"/>
      <c r="J590" s="595"/>
      <c r="K590" s="597"/>
      <c r="L590" s="1459"/>
      <c r="M590" s="608"/>
      <c r="N590" s="609"/>
      <c r="O590" s="608"/>
      <c r="P590" s="1452"/>
      <c r="Q590" s="596">
        <v>0.31180555555555556</v>
      </c>
      <c r="R590" s="597" t="s">
        <v>9573</v>
      </c>
      <c r="S590" s="596">
        <v>0.68819444444444444</v>
      </c>
      <c r="T590" s="1452"/>
      <c r="U590" s="604">
        <v>0.68819444444444444</v>
      </c>
      <c r="V590" s="603" t="s">
        <v>9573</v>
      </c>
      <c r="W590" s="604">
        <v>0.98958333333333337</v>
      </c>
      <c r="X590" s="1459"/>
      <c r="Y590" s="598" t="s">
        <v>9594</v>
      </c>
      <c r="AA590" s="596">
        <v>0.20208333333333331</v>
      </c>
      <c r="AB590" s="596">
        <v>0.4604166666666667</v>
      </c>
      <c r="AC590" s="596">
        <v>0.71875</v>
      </c>
      <c r="AD590" s="596">
        <v>0.9770833333333333</v>
      </c>
      <c r="AE590" s="1460"/>
      <c r="AF590" s="595"/>
      <c r="AG590" s="602"/>
    </row>
    <row r="591" spans="1:33">
      <c r="A591" s="601">
        <v>23</v>
      </c>
      <c r="B591" s="620"/>
      <c r="C591" s="598" t="s">
        <v>9595</v>
      </c>
      <c r="D591" s="1454"/>
      <c r="E591" s="596">
        <v>0.4826388888888889</v>
      </c>
      <c r="F591" s="595" t="s">
        <v>9573</v>
      </c>
      <c r="G591" s="594" t="s">
        <v>9572</v>
      </c>
      <c r="H591" s="1454"/>
      <c r="I591" s="597"/>
      <c r="J591" s="595"/>
      <c r="K591" s="597"/>
      <c r="L591" s="1459"/>
      <c r="M591" s="608"/>
      <c r="N591" s="609"/>
      <c r="O591" s="608"/>
      <c r="P591" s="1452"/>
      <c r="Q591" s="596">
        <v>0.31111111111111112</v>
      </c>
      <c r="R591" s="597" t="s">
        <v>9573</v>
      </c>
      <c r="S591" s="596">
        <v>0.68888888888888899</v>
      </c>
      <c r="T591" s="1452"/>
      <c r="U591" s="596">
        <v>0.68888888888888899</v>
      </c>
      <c r="V591" s="595" t="s">
        <v>9573</v>
      </c>
      <c r="W591" s="594" t="s">
        <v>9572</v>
      </c>
      <c r="X591" s="1459"/>
      <c r="Y591" s="598" t="s">
        <v>9579</v>
      </c>
      <c r="AA591" s="596">
        <v>0.23611111111111113</v>
      </c>
      <c r="AB591" s="596">
        <v>0.49444444444444446</v>
      </c>
      <c r="AC591" s="596">
        <v>0.75277777777777777</v>
      </c>
      <c r="AE591" s="1460"/>
      <c r="AF591" s="595"/>
      <c r="AG591" s="602"/>
    </row>
    <row r="592" spans="1:33">
      <c r="A592" s="601">
        <v>24</v>
      </c>
      <c r="B592" s="620"/>
      <c r="C592" s="598" t="s">
        <v>9595</v>
      </c>
      <c r="D592" s="1454"/>
      <c r="E592" s="594" t="s">
        <v>9572</v>
      </c>
      <c r="F592" s="595" t="s">
        <v>9573</v>
      </c>
      <c r="G592" s="596">
        <v>2.361111111111111E-2</v>
      </c>
      <c r="H592" s="1454"/>
      <c r="I592" s="596">
        <v>0.51666666666666672</v>
      </c>
      <c r="J592" s="595" t="s">
        <v>9573</v>
      </c>
      <c r="K592" s="594" t="s">
        <v>9572</v>
      </c>
      <c r="L592" s="1459"/>
      <c r="M592" s="594" t="s">
        <v>9572</v>
      </c>
      <c r="N592" s="595" t="s">
        <v>9573</v>
      </c>
      <c r="O592" s="596">
        <v>2.361111111111111E-2</v>
      </c>
      <c r="P592" s="1452"/>
      <c r="Q592" s="596">
        <v>0.31041666666666667</v>
      </c>
      <c r="R592" s="597" t="s">
        <v>9573</v>
      </c>
      <c r="S592" s="596">
        <v>0.68958333333333333</v>
      </c>
      <c r="T592" s="1452"/>
      <c r="U592" s="596">
        <v>0.68958333333333333</v>
      </c>
      <c r="V592" s="595" t="s">
        <v>9573</v>
      </c>
      <c r="W592" s="594" t="s">
        <v>9572</v>
      </c>
      <c r="X592" s="1459"/>
      <c r="Y592" s="598" t="s">
        <v>9574</v>
      </c>
      <c r="Z592" s="596">
        <v>1.1111111111111112E-2</v>
      </c>
      <c r="AA592" s="596">
        <v>0.27013888888888887</v>
      </c>
      <c r="AB592" s="596">
        <v>0.52847222222222223</v>
      </c>
      <c r="AC592" s="596">
        <v>0.78680555555555554</v>
      </c>
      <c r="AE592" s="1460"/>
      <c r="AF592" s="595"/>
      <c r="AG592" s="602"/>
    </row>
    <row r="593" spans="1:33">
      <c r="A593" s="601">
        <v>25</v>
      </c>
      <c r="B593" s="620"/>
      <c r="C593" s="598" t="s">
        <v>9595</v>
      </c>
      <c r="D593" s="1454"/>
      <c r="E593" s="594" t="s">
        <v>9572</v>
      </c>
      <c r="F593" s="595" t="s">
        <v>9573</v>
      </c>
      <c r="G593" s="596">
        <v>5.7638888888888885E-2</v>
      </c>
      <c r="H593" s="1454"/>
      <c r="I593" s="596">
        <v>0.55069444444444449</v>
      </c>
      <c r="J593" s="595" t="s">
        <v>9573</v>
      </c>
      <c r="K593" s="594" t="s">
        <v>9572</v>
      </c>
      <c r="L593" s="1459"/>
      <c r="M593" s="594" t="s">
        <v>9572</v>
      </c>
      <c r="N593" s="595" t="s">
        <v>9573</v>
      </c>
      <c r="O593" s="596">
        <v>5.7638888888888885E-2</v>
      </c>
      <c r="P593" s="1452"/>
      <c r="Q593" s="596">
        <v>0.30972222222222223</v>
      </c>
      <c r="R593" s="597" t="s">
        <v>9573</v>
      </c>
      <c r="S593" s="596">
        <v>0.69027777777777777</v>
      </c>
      <c r="T593" s="1452"/>
      <c r="U593" s="596">
        <v>0.69027777777777777</v>
      </c>
      <c r="V593" s="595" t="s">
        <v>9573</v>
      </c>
      <c r="W593" s="594" t="s">
        <v>9572</v>
      </c>
      <c r="X593" s="1459"/>
      <c r="Y593" s="598" t="s">
        <v>9574</v>
      </c>
      <c r="Z593" s="596">
        <v>4.5138888888888888E-2</v>
      </c>
      <c r="AA593" s="596">
        <v>0.30416666666666664</v>
      </c>
      <c r="AB593" s="596">
        <v>0.5625</v>
      </c>
      <c r="AC593" s="596">
        <v>0.8208333333333333</v>
      </c>
      <c r="AE593" s="1460"/>
      <c r="AF593" s="595"/>
      <c r="AG593" s="602"/>
    </row>
    <row r="594" spans="1:33">
      <c r="A594" s="601">
        <v>26</v>
      </c>
      <c r="B594" s="620"/>
      <c r="C594" s="598" t="s">
        <v>9595</v>
      </c>
      <c r="D594" s="1454"/>
      <c r="E594" s="594" t="s">
        <v>9572</v>
      </c>
      <c r="F594" s="595" t="s">
        <v>9573</v>
      </c>
      <c r="G594" s="596">
        <v>9.1666666666666674E-2</v>
      </c>
      <c r="H594" s="1454"/>
      <c r="I594" s="596">
        <v>0.58472222222222225</v>
      </c>
      <c r="J594" s="595" t="s">
        <v>9573</v>
      </c>
      <c r="K594" s="594" t="s">
        <v>9572</v>
      </c>
      <c r="L594" s="1459"/>
      <c r="M594" s="594" t="s">
        <v>9572</v>
      </c>
      <c r="N594" s="595" t="s">
        <v>9573</v>
      </c>
      <c r="O594" s="596">
        <v>9.1666666666666674E-2</v>
      </c>
      <c r="P594" s="1452"/>
      <c r="Q594" s="596">
        <v>0.30902777777777779</v>
      </c>
      <c r="R594" s="597" t="s">
        <v>9573</v>
      </c>
      <c r="S594" s="596">
        <v>0.69097222222222221</v>
      </c>
      <c r="T594" s="1452"/>
      <c r="U594" s="596">
        <v>0.69097222222222221</v>
      </c>
      <c r="V594" s="595" t="s">
        <v>9573</v>
      </c>
      <c r="W594" s="594" t="s">
        <v>9572</v>
      </c>
      <c r="X594" s="1459"/>
      <c r="Y594" s="598" t="s">
        <v>9585</v>
      </c>
      <c r="Z594" s="596">
        <v>7.9166666666666663E-2</v>
      </c>
      <c r="AA594" s="596">
        <v>0.33819444444444446</v>
      </c>
      <c r="AB594" s="596">
        <v>0.59652777777777777</v>
      </c>
      <c r="AC594" s="596">
        <v>0.85486111111111107</v>
      </c>
      <c r="AE594" s="1460"/>
      <c r="AF594" s="595"/>
      <c r="AG594" s="602"/>
    </row>
    <row r="595" spans="1:33">
      <c r="A595" s="592">
        <v>27</v>
      </c>
      <c r="B595" s="620"/>
      <c r="C595" s="599" t="s">
        <v>9596</v>
      </c>
      <c r="D595" s="1454"/>
      <c r="E595" s="594" t="s">
        <v>9572</v>
      </c>
      <c r="F595" s="595" t="s">
        <v>9573</v>
      </c>
      <c r="G595" s="596">
        <v>0.12569444444444444</v>
      </c>
      <c r="H595" s="1454"/>
      <c r="I595" s="596">
        <v>0.61875000000000002</v>
      </c>
      <c r="J595" s="595" t="s">
        <v>9573</v>
      </c>
      <c r="K595" s="594" t="s">
        <v>9572</v>
      </c>
      <c r="L595" s="1459"/>
      <c r="M595" s="594" t="s">
        <v>9572</v>
      </c>
      <c r="N595" s="595" t="s">
        <v>9573</v>
      </c>
      <c r="O595" s="596">
        <v>0.12569444444444444</v>
      </c>
      <c r="P595" s="1452"/>
      <c r="Q595" s="596">
        <v>0.30833333333333335</v>
      </c>
      <c r="R595" s="597" t="s">
        <v>9573</v>
      </c>
      <c r="S595" s="596">
        <v>0.69166666666666676</v>
      </c>
      <c r="T595" s="1452"/>
      <c r="U595" s="596">
        <v>0.69166666666666676</v>
      </c>
      <c r="V595" s="595" t="s">
        <v>9573</v>
      </c>
      <c r="W595" s="594" t="s">
        <v>9572</v>
      </c>
      <c r="X595" s="1459"/>
      <c r="Y595" s="598" t="s">
        <v>9577</v>
      </c>
      <c r="Z595" s="596">
        <v>0.11319444444444444</v>
      </c>
      <c r="AA595" s="596">
        <v>0.37222222222222223</v>
      </c>
      <c r="AB595" s="596">
        <v>0.63055555555555554</v>
      </c>
      <c r="AC595" s="596">
        <v>0.88888888888888884</v>
      </c>
      <c r="AE595" s="1460"/>
      <c r="AF595" s="599" t="s">
        <v>9691</v>
      </c>
      <c r="AG595" s="607" t="s">
        <v>9599</v>
      </c>
    </row>
    <row r="596" spans="1:33">
      <c r="A596" s="592">
        <v>28</v>
      </c>
      <c r="B596" s="620"/>
      <c r="C596" s="599" t="s">
        <v>9596</v>
      </c>
      <c r="D596" s="1454"/>
      <c r="E596" s="594" t="s">
        <v>9572</v>
      </c>
      <c r="F596" s="595" t="s">
        <v>9573</v>
      </c>
      <c r="G596" s="596">
        <v>0.15972222222222224</v>
      </c>
      <c r="H596" s="1454"/>
      <c r="I596" s="596">
        <v>0.65277777777777779</v>
      </c>
      <c r="J596" s="595" t="s">
        <v>9573</v>
      </c>
      <c r="K596" s="594" t="s">
        <v>9572</v>
      </c>
      <c r="L596" s="1459"/>
      <c r="M596" s="594" t="s">
        <v>9572</v>
      </c>
      <c r="N596" s="595" t="s">
        <v>9573</v>
      </c>
      <c r="O596" s="596">
        <v>0.15972222222222224</v>
      </c>
      <c r="P596" s="1452"/>
      <c r="Q596" s="596">
        <v>0.30763888888888891</v>
      </c>
      <c r="R596" s="597" t="s">
        <v>9573</v>
      </c>
      <c r="S596" s="596">
        <v>0.69236111111111109</v>
      </c>
      <c r="T596" s="1452"/>
      <c r="U596" s="596">
        <v>0.69236111111111109</v>
      </c>
      <c r="V596" s="595" t="s">
        <v>9573</v>
      </c>
      <c r="W596" s="594" t="s">
        <v>9572</v>
      </c>
      <c r="X596" s="1459"/>
      <c r="Y596" s="598" t="s">
        <v>9597</v>
      </c>
      <c r="Z596" s="596">
        <v>0.14722222222222223</v>
      </c>
      <c r="AA596" s="596">
        <v>0.40625</v>
      </c>
      <c r="AB596" s="596">
        <v>0.6645833333333333</v>
      </c>
      <c r="AC596" s="596">
        <v>0.92291666666666661</v>
      </c>
      <c r="AE596" s="1460"/>
      <c r="AF596" s="599" t="s">
        <v>9691</v>
      </c>
      <c r="AG596" s="607" t="s">
        <v>9601</v>
      </c>
    </row>
    <row r="597" spans="1:33">
      <c r="A597" s="592">
        <v>29</v>
      </c>
      <c r="B597" s="620"/>
      <c r="C597" s="599" t="s">
        <v>9596</v>
      </c>
      <c r="D597" s="1454"/>
      <c r="E597" s="594" t="s">
        <v>9572</v>
      </c>
      <c r="F597" s="595" t="s">
        <v>9573</v>
      </c>
      <c r="G597" s="596">
        <v>0.19375000000000001</v>
      </c>
      <c r="H597" s="1454"/>
      <c r="I597" s="596">
        <v>0.6875</v>
      </c>
      <c r="J597" s="595" t="s">
        <v>9573</v>
      </c>
      <c r="K597" s="594" t="s">
        <v>9572</v>
      </c>
      <c r="L597" s="1459"/>
      <c r="M597" s="594" t="s">
        <v>9572</v>
      </c>
      <c r="N597" s="595" t="s">
        <v>9573</v>
      </c>
      <c r="O597" s="596">
        <v>0.19375000000000001</v>
      </c>
      <c r="P597" s="1452"/>
      <c r="Q597" s="596">
        <v>0.30694444444444441</v>
      </c>
      <c r="R597" s="597" t="s">
        <v>9573</v>
      </c>
      <c r="S597" s="596">
        <v>0.69305555555555554</v>
      </c>
      <c r="T597" s="1452"/>
      <c r="U597" s="596">
        <v>0.69305555555555554</v>
      </c>
      <c r="V597" s="595" t="s">
        <v>9573</v>
      </c>
      <c r="W597" s="594" t="s">
        <v>9572</v>
      </c>
      <c r="X597" s="1459"/>
      <c r="Y597" s="598" t="s">
        <v>9586</v>
      </c>
      <c r="Z597" s="596">
        <v>0.18124999999999999</v>
      </c>
      <c r="AA597" s="596">
        <v>0.44027777777777777</v>
      </c>
      <c r="AB597" s="596">
        <v>0.68125000000000002</v>
      </c>
      <c r="AC597" s="596">
        <v>0.92291666666666661</v>
      </c>
      <c r="AE597" s="1460"/>
      <c r="AF597" s="599" t="s">
        <v>9691</v>
      </c>
      <c r="AG597" s="607" t="s">
        <v>9599</v>
      </c>
    </row>
    <row r="598" spans="1:33">
      <c r="A598" s="592">
        <v>30</v>
      </c>
      <c r="B598" s="620"/>
      <c r="C598" s="593" t="s">
        <v>9571</v>
      </c>
      <c r="D598" s="1454"/>
      <c r="E598" s="594" t="s">
        <v>9572</v>
      </c>
      <c r="F598" s="595" t="s">
        <v>9573</v>
      </c>
      <c r="G598" s="596">
        <v>0.22777777777777777</v>
      </c>
      <c r="H598" s="1454"/>
      <c r="I598" s="596">
        <v>0.72152777777777777</v>
      </c>
      <c r="J598" s="595" t="s">
        <v>9573</v>
      </c>
      <c r="K598" s="594" t="s">
        <v>9572</v>
      </c>
      <c r="L598" s="1459"/>
      <c r="M598" s="594" t="s">
        <v>9572</v>
      </c>
      <c r="N598" s="595" t="s">
        <v>9573</v>
      </c>
      <c r="O598" s="596">
        <v>0.22777777777777777</v>
      </c>
      <c r="P598" s="1452"/>
      <c r="Q598" s="596">
        <v>0.30624999999999997</v>
      </c>
      <c r="R598" s="597" t="s">
        <v>9573</v>
      </c>
      <c r="S598" s="596">
        <v>0.69374999999999998</v>
      </c>
      <c r="T598" s="1452"/>
      <c r="U598" s="596">
        <v>0.72152777777777777</v>
      </c>
      <c r="V598" s="595" t="s">
        <v>9573</v>
      </c>
      <c r="W598" s="594" t="s">
        <v>9572</v>
      </c>
      <c r="X598" s="1459"/>
      <c r="Y598" s="598" t="s">
        <v>9585</v>
      </c>
      <c r="Z598" s="596">
        <v>0.1986111111111111</v>
      </c>
      <c r="AA598" s="596">
        <v>0.47430555555555554</v>
      </c>
      <c r="AB598" s="596">
        <v>0.73263888888888884</v>
      </c>
      <c r="AC598" s="596">
        <v>0.9916666666666667</v>
      </c>
      <c r="AE598" s="1460"/>
      <c r="AF598" s="599" t="s">
        <v>9692</v>
      </c>
      <c r="AG598" s="600" t="s">
        <v>9693</v>
      </c>
    </row>
    <row r="599" spans="1:33" ht="3.75" customHeight="1">
      <c r="A599" s="616"/>
      <c r="B599" s="620"/>
      <c r="C599" s="616"/>
      <c r="D599" s="1454"/>
      <c r="E599" s="616"/>
      <c r="F599" s="616"/>
      <c r="G599" s="616"/>
      <c r="H599" s="1454"/>
      <c r="I599" s="616"/>
      <c r="J599" s="616"/>
      <c r="K599" s="616"/>
      <c r="L599" s="1459"/>
      <c r="M599" s="616"/>
      <c r="N599" s="616"/>
      <c r="O599" s="616"/>
      <c r="P599" s="1452"/>
      <c r="Q599" s="616"/>
      <c r="R599" s="616"/>
      <c r="S599" s="616"/>
      <c r="T599" s="1452"/>
      <c r="U599" s="616"/>
      <c r="V599" s="616"/>
      <c r="W599" s="616"/>
      <c r="X599" s="1459"/>
      <c r="Y599" s="616"/>
      <c r="Z599" s="616"/>
      <c r="AA599" s="616"/>
      <c r="AB599" s="616"/>
      <c r="AC599" s="616"/>
      <c r="AD599" s="616"/>
      <c r="AE599" s="1460"/>
      <c r="AF599" s="616"/>
      <c r="AG599" s="616"/>
    </row>
    <row r="600" spans="1:33">
      <c r="A600" s="598"/>
      <c r="B600" s="598"/>
    </row>
    <row r="601" spans="1:33">
      <c r="A601" s="598"/>
      <c r="B601" s="598"/>
    </row>
    <row r="602" spans="1:33">
      <c r="A602" s="598"/>
      <c r="B602" s="598"/>
    </row>
    <row r="603" spans="1:33">
      <c r="A603" s="598"/>
      <c r="B603" s="598"/>
    </row>
    <row r="604" spans="1:33">
      <c r="A604" s="598"/>
      <c r="B604" s="598"/>
    </row>
    <row r="605" spans="1:33">
      <c r="A605" s="598"/>
      <c r="B605" s="598"/>
    </row>
    <row r="606" spans="1:33">
      <c r="A606" s="598"/>
      <c r="B606" s="598"/>
    </row>
    <row r="607" spans="1:33">
      <c r="A607" s="598"/>
      <c r="B607" s="598"/>
    </row>
    <row r="608" spans="1:33">
      <c r="A608" s="598"/>
      <c r="B608" s="598"/>
    </row>
    <row r="609" spans="5:33" s="598" customFormat="1">
      <c r="E609" s="596"/>
      <c r="G609" s="596"/>
      <c r="I609" s="596"/>
      <c r="K609" s="596"/>
      <c r="M609" s="596"/>
      <c r="O609" s="596"/>
      <c r="Q609" s="596"/>
      <c r="R609" s="597"/>
      <c r="S609" s="596"/>
      <c r="U609" s="596"/>
      <c r="W609" s="596"/>
      <c r="Z609" s="596"/>
      <c r="AA609" s="596"/>
      <c r="AB609" s="596"/>
      <c r="AC609" s="596"/>
      <c r="AD609" s="596"/>
      <c r="AG609" s="617"/>
    </row>
    <row r="610" spans="5:33" s="598" customFormat="1">
      <c r="E610" s="596"/>
      <c r="G610" s="596"/>
      <c r="I610" s="596"/>
      <c r="K610" s="596"/>
      <c r="M610" s="596"/>
      <c r="O610" s="596"/>
      <c r="Q610" s="596"/>
      <c r="R610" s="597"/>
      <c r="S610" s="596"/>
      <c r="U610" s="596"/>
      <c r="W610" s="596"/>
      <c r="Z610" s="596"/>
      <c r="AA610" s="596"/>
      <c r="AB610" s="596"/>
      <c r="AC610" s="596"/>
      <c r="AD610" s="596"/>
      <c r="AG610" s="617"/>
    </row>
    <row r="611" spans="5:33" s="598" customFormat="1">
      <c r="E611" s="596"/>
      <c r="G611" s="596"/>
      <c r="I611" s="596"/>
      <c r="K611" s="596"/>
      <c r="M611" s="596"/>
      <c r="O611" s="596"/>
      <c r="Q611" s="596"/>
      <c r="R611" s="597"/>
      <c r="S611" s="596"/>
      <c r="U611" s="596"/>
      <c r="W611" s="596"/>
      <c r="Z611" s="596"/>
      <c r="AA611" s="596"/>
      <c r="AB611" s="596"/>
      <c r="AC611" s="596"/>
      <c r="AD611" s="596"/>
      <c r="AG611" s="617"/>
    </row>
    <row r="612" spans="5:33" s="598" customFormat="1">
      <c r="E612" s="596"/>
      <c r="G612" s="596"/>
      <c r="I612" s="596"/>
      <c r="K612" s="596"/>
      <c r="M612" s="596"/>
      <c r="O612" s="596"/>
      <c r="Q612" s="596"/>
      <c r="R612" s="597"/>
      <c r="S612" s="596"/>
      <c r="U612" s="596"/>
      <c r="W612" s="596"/>
      <c r="Z612" s="596"/>
      <c r="AA612" s="596"/>
      <c r="AB612" s="596"/>
      <c r="AC612" s="596"/>
      <c r="AD612" s="596"/>
      <c r="AG612" s="617"/>
    </row>
    <row r="613" spans="5:33" s="598" customFormat="1">
      <c r="E613" s="596"/>
      <c r="G613" s="596"/>
      <c r="I613" s="596"/>
      <c r="K613" s="596"/>
      <c r="M613" s="596"/>
      <c r="O613" s="596"/>
      <c r="Q613" s="596"/>
      <c r="R613" s="597"/>
      <c r="S613" s="596"/>
      <c r="U613" s="596"/>
      <c r="W613" s="596"/>
      <c r="Z613" s="596"/>
      <c r="AA613" s="596"/>
      <c r="AB613" s="596"/>
      <c r="AC613" s="596"/>
      <c r="AD613" s="596"/>
      <c r="AG613" s="617"/>
    </row>
    <row r="614" spans="5:33" s="598" customFormat="1">
      <c r="E614" s="596"/>
      <c r="G614" s="596"/>
      <c r="I614" s="596"/>
      <c r="K614" s="596"/>
      <c r="M614" s="596"/>
      <c r="O614" s="596"/>
      <c r="Q614" s="596"/>
      <c r="R614" s="597"/>
      <c r="S614" s="596"/>
      <c r="U614" s="596"/>
      <c r="W614" s="596"/>
      <c r="Z614" s="596"/>
      <c r="AA614" s="596"/>
      <c r="AB614" s="596"/>
      <c r="AC614" s="596"/>
      <c r="AD614" s="596"/>
      <c r="AG614" s="617"/>
    </row>
    <row r="615" spans="5:33" s="598" customFormat="1">
      <c r="E615" s="596"/>
      <c r="G615" s="596"/>
      <c r="I615" s="596"/>
      <c r="K615" s="596"/>
      <c r="M615" s="596"/>
      <c r="O615" s="596"/>
      <c r="Q615" s="596"/>
      <c r="R615" s="597"/>
      <c r="S615" s="596"/>
      <c r="U615" s="596"/>
      <c r="W615" s="596"/>
      <c r="Z615" s="596"/>
      <c r="AA615" s="596"/>
      <c r="AB615" s="596"/>
      <c r="AC615" s="596"/>
      <c r="AD615" s="596"/>
      <c r="AG615" s="617"/>
    </row>
    <row r="616" spans="5:33" s="598" customFormat="1">
      <c r="E616" s="596"/>
      <c r="G616" s="596"/>
      <c r="I616" s="596"/>
      <c r="K616" s="596"/>
      <c r="M616" s="596"/>
      <c r="O616" s="596"/>
      <c r="Q616" s="596"/>
      <c r="R616" s="597"/>
      <c r="S616" s="596"/>
      <c r="U616" s="596"/>
      <c r="W616" s="596"/>
      <c r="Z616" s="596"/>
      <c r="AA616" s="596"/>
      <c r="AB616" s="596"/>
      <c r="AC616" s="596"/>
      <c r="AD616" s="596"/>
      <c r="AG616" s="617"/>
    </row>
    <row r="617" spans="5:33" s="598" customFormat="1">
      <c r="E617" s="596"/>
      <c r="G617" s="596"/>
      <c r="I617" s="596"/>
      <c r="K617" s="596"/>
      <c r="M617" s="596"/>
      <c r="O617" s="596"/>
      <c r="Q617" s="596"/>
      <c r="R617" s="597"/>
      <c r="S617" s="596"/>
      <c r="U617" s="596"/>
      <c r="W617" s="596"/>
      <c r="Z617" s="596"/>
      <c r="AA617" s="596"/>
      <c r="AB617" s="596"/>
      <c r="AC617" s="596"/>
      <c r="AD617" s="596"/>
      <c r="AG617" s="617"/>
    </row>
    <row r="618" spans="5:33" s="598" customFormat="1">
      <c r="E618" s="596"/>
      <c r="G618" s="596"/>
      <c r="I618" s="596"/>
      <c r="K618" s="596"/>
      <c r="M618" s="596"/>
      <c r="O618" s="596"/>
      <c r="Q618" s="596"/>
      <c r="R618" s="597"/>
      <c r="S618" s="596"/>
      <c r="U618" s="596"/>
      <c r="W618" s="596"/>
      <c r="Z618" s="596"/>
      <c r="AA618" s="596"/>
      <c r="AB618" s="596"/>
      <c r="AC618" s="596"/>
      <c r="AD618" s="596"/>
      <c r="AG618" s="617"/>
    </row>
    <row r="619" spans="5:33" s="598" customFormat="1">
      <c r="E619" s="596"/>
      <c r="G619" s="596"/>
      <c r="I619" s="596"/>
      <c r="K619" s="596"/>
      <c r="M619" s="596"/>
      <c r="O619" s="596"/>
      <c r="Q619" s="596"/>
      <c r="R619" s="597"/>
      <c r="S619" s="596"/>
      <c r="U619" s="596"/>
      <c r="W619" s="596"/>
      <c r="Z619" s="596"/>
      <c r="AA619" s="596"/>
      <c r="AB619" s="596"/>
      <c r="AC619" s="596"/>
      <c r="AD619" s="596"/>
      <c r="AG619" s="617"/>
    </row>
    <row r="620" spans="5:33" s="598" customFormat="1">
      <c r="E620" s="596"/>
      <c r="G620" s="596"/>
      <c r="I620" s="596"/>
      <c r="K620" s="596"/>
      <c r="M620" s="596"/>
      <c r="O620" s="596"/>
      <c r="Q620" s="596"/>
      <c r="R620" s="597"/>
      <c r="S620" s="596"/>
      <c r="U620" s="596"/>
      <c r="W620" s="596"/>
      <c r="Z620" s="596"/>
      <c r="AA620" s="596"/>
      <c r="AB620" s="596"/>
      <c r="AC620" s="596"/>
      <c r="AD620" s="596"/>
      <c r="AG620" s="617"/>
    </row>
    <row r="621" spans="5:33" s="598" customFormat="1">
      <c r="E621" s="596"/>
      <c r="G621" s="596"/>
      <c r="I621" s="596"/>
      <c r="K621" s="596"/>
      <c r="M621" s="596"/>
      <c r="O621" s="596"/>
      <c r="Q621" s="596"/>
      <c r="R621" s="597"/>
      <c r="S621" s="596"/>
      <c r="U621" s="596"/>
      <c r="W621" s="596"/>
      <c r="Z621" s="596"/>
      <c r="AA621" s="596"/>
      <c r="AB621" s="596"/>
      <c r="AC621" s="596"/>
      <c r="AD621" s="596"/>
      <c r="AG621" s="617"/>
    </row>
    <row r="622" spans="5:33" s="598" customFormat="1">
      <c r="E622" s="596"/>
      <c r="G622" s="596"/>
      <c r="I622" s="596"/>
      <c r="K622" s="596"/>
      <c r="M622" s="596"/>
      <c r="O622" s="596"/>
      <c r="Q622" s="596"/>
      <c r="R622" s="597"/>
      <c r="S622" s="596"/>
      <c r="U622" s="596"/>
      <c r="W622" s="596"/>
      <c r="Z622" s="596"/>
      <c r="AA622" s="596"/>
      <c r="AB622" s="596"/>
      <c r="AC622" s="596"/>
      <c r="AD622" s="596"/>
      <c r="AG622" s="617"/>
    </row>
    <row r="623" spans="5:33" s="598" customFormat="1">
      <c r="E623" s="596"/>
      <c r="G623" s="596"/>
      <c r="I623" s="596"/>
      <c r="K623" s="596"/>
      <c r="M623" s="596"/>
      <c r="O623" s="596"/>
      <c r="Q623" s="596"/>
      <c r="R623" s="597"/>
      <c r="S623" s="596"/>
      <c r="U623" s="596"/>
      <c r="W623" s="596"/>
      <c r="Z623" s="596"/>
      <c r="AA623" s="596"/>
      <c r="AB623" s="596"/>
      <c r="AC623" s="596"/>
      <c r="AD623" s="596"/>
      <c r="AG623" s="617"/>
    </row>
    <row r="624" spans="5:33" s="598" customFormat="1">
      <c r="E624" s="596"/>
      <c r="G624" s="596"/>
      <c r="I624" s="596"/>
      <c r="K624" s="596"/>
      <c r="M624" s="596"/>
      <c r="O624" s="596"/>
      <c r="Q624" s="596"/>
      <c r="R624" s="597"/>
      <c r="S624" s="596"/>
      <c r="U624" s="596"/>
      <c r="W624" s="596"/>
      <c r="Z624" s="596"/>
      <c r="AA624" s="596"/>
      <c r="AB624" s="596"/>
      <c r="AC624" s="596"/>
      <c r="AD624" s="596"/>
      <c r="AG624" s="617"/>
    </row>
    <row r="625" spans="5:33" s="598" customFormat="1">
      <c r="E625" s="596"/>
      <c r="G625" s="596"/>
      <c r="I625" s="596"/>
      <c r="K625" s="596"/>
      <c r="M625" s="596"/>
      <c r="O625" s="596"/>
      <c r="Q625" s="596"/>
      <c r="R625" s="597"/>
      <c r="S625" s="596"/>
      <c r="U625" s="596"/>
      <c r="W625" s="596"/>
      <c r="Z625" s="596"/>
      <c r="AA625" s="596"/>
      <c r="AB625" s="596"/>
      <c r="AC625" s="596"/>
      <c r="AD625" s="596"/>
      <c r="AG625" s="617"/>
    </row>
    <row r="626" spans="5:33" s="598" customFormat="1">
      <c r="E626" s="596"/>
      <c r="G626" s="596"/>
      <c r="I626" s="596"/>
      <c r="K626" s="596"/>
      <c r="M626" s="596"/>
      <c r="O626" s="596"/>
      <c r="Q626" s="596"/>
      <c r="R626" s="597"/>
      <c r="S626" s="596"/>
      <c r="U626" s="596"/>
      <c r="W626" s="596"/>
      <c r="Z626" s="596"/>
      <c r="AA626" s="596"/>
      <c r="AB626" s="596"/>
      <c r="AC626" s="596"/>
      <c r="AD626" s="596"/>
      <c r="AG626" s="617"/>
    </row>
    <row r="627" spans="5:33" s="598" customFormat="1">
      <c r="E627" s="596"/>
      <c r="G627" s="596"/>
      <c r="I627" s="596"/>
      <c r="K627" s="596"/>
      <c r="M627" s="596"/>
      <c r="O627" s="596"/>
      <c r="Q627" s="596"/>
      <c r="R627" s="597"/>
      <c r="S627" s="596"/>
      <c r="U627" s="596"/>
      <c r="W627" s="596"/>
      <c r="Z627" s="596"/>
      <c r="AA627" s="596"/>
      <c r="AB627" s="596"/>
      <c r="AC627" s="596"/>
      <c r="AD627" s="596"/>
      <c r="AG627" s="617"/>
    </row>
    <row r="628" spans="5:33" s="598" customFormat="1">
      <c r="E628" s="596"/>
      <c r="G628" s="596"/>
      <c r="I628" s="596"/>
      <c r="K628" s="596"/>
      <c r="M628" s="596"/>
      <c r="O628" s="596"/>
      <c r="Q628" s="596"/>
      <c r="R628" s="597"/>
      <c r="S628" s="596"/>
      <c r="U628" s="596"/>
      <c r="W628" s="596"/>
      <c r="Z628" s="596"/>
      <c r="AA628" s="596"/>
      <c r="AB628" s="596"/>
      <c r="AC628" s="596"/>
      <c r="AD628" s="596"/>
      <c r="AG628" s="617"/>
    </row>
    <row r="629" spans="5:33" s="598" customFormat="1">
      <c r="E629" s="596"/>
      <c r="G629" s="596"/>
      <c r="I629" s="596"/>
      <c r="K629" s="596"/>
      <c r="M629" s="596"/>
      <c r="O629" s="596"/>
      <c r="Q629" s="596"/>
      <c r="R629" s="597"/>
      <c r="S629" s="596"/>
      <c r="U629" s="596"/>
      <c r="W629" s="596"/>
      <c r="Z629" s="596"/>
      <c r="AA629" s="596"/>
      <c r="AB629" s="596"/>
      <c r="AC629" s="596"/>
      <c r="AD629" s="596"/>
      <c r="AG629" s="617"/>
    </row>
    <row r="630" spans="5:33" s="598" customFormat="1">
      <c r="E630" s="596"/>
      <c r="G630" s="596"/>
      <c r="I630" s="596"/>
      <c r="K630" s="596"/>
      <c r="M630" s="596"/>
      <c r="O630" s="596"/>
      <c r="Q630" s="596"/>
      <c r="R630" s="597"/>
      <c r="S630" s="596"/>
      <c r="U630" s="596"/>
      <c r="W630" s="596"/>
      <c r="Z630" s="596"/>
      <c r="AA630" s="596"/>
      <c r="AB630" s="596"/>
      <c r="AC630" s="596"/>
      <c r="AD630" s="596"/>
      <c r="AG630" s="617"/>
    </row>
    <row r="631" spans="5:33" s="598" customFormat="1">
      <c r="E631" s="596"/>
      <c r="G631" s="596"/>
      <c r="I631" s="596"/>
      <c r="K631" s="596"/>
      <c r="M631" s="596"/>
      <c r="O631" s="596"/>
      <c r="Q631" s="596"/>
      <c r="R631" s="597"/>
      <c r="S631" s="596"/>
      <c r="U631" s="596"/>
      <c r="W631" s="596"/>
      <c r="Z631" s="596"/>
      <c r="AA631" s="596"/>
      <c r="AB631" s="596"/>
      <c r="AC631" s="596"/>
      <c r="AD631" s="596"/>
      <c r="AG631" s="617"/>
    </row>
    <row r="632" spans="5:33" s="598" customFormat="1">
      <c r="E632" s="596"/>
      <c r="G632" s="596"/>
      <c r="I632" s="596"/>
      <c r="K632" s="596"/>
      <c r="M632" s="596"/>
      <c r="O632" s="596"/>
      <c r="Q632" s="596"/>
      <c r="R632" s="597"/>
      <c r="S632" s="596"/>
      <c r="U632" s="596"/>
      <c r="W632" s="596"/>
      <c r="Z632" s="596"/>
      <c r="AA632" s="596"/>
      <c r="AB632" s="596"/>
      <c r="AC632" s="596"/>
      <c r="AD632" s="596"/>
      <c r="AG632" s="617"/>
    </row>
    <row r="633" spans="5:33" s="598" customFormat="1">
      <c r="E633" s="596"/>
      <c r="G633" s="596"/>
      <c r="I633" s="596"/>
      <c r="K633" s="596"/>
      <c r="M633" s="596"/>
      <c r="O633" s="596"/>
      <c r="Q633" s="596"/>
      <c r="R633" s="597"/>
      <c r="S633" s="596"/>
      <c r="U633" s="596"/>
      <c r="W633" s="596"/>
      <c r="Z633" s="596"/>
      <c r="AA633" s="596"/>
      <c r="AB633" s="596"/>
      <c r="AC633" s="596"/>
      <c r="AD633" s="596"/>
      <c r="AG633" s="617"/>
    </row>
    <row r="634" spans="5:33" s="598" customFormat="1">
      <c r="E634" s="596"/>
      <c r="G634" s="596"/>
      <c r="I634" s="596"/>
      <c r="K634" s="596"/>
      <c r="M634" s="596"/>
      <c r="O634" s="596"/>
      <c r="Q634" s="596"/>
      <c r="R634" s="597"/>
      <c r="S634" s="596"/>
      <c r="U634" s="596"/>
      <c r="W634" s="596"/>
      <c r="Z634" s="596"/>
      <c r="AA634" s="596"/>
      <c r="AB634" s="596"/>
      <c r="AC634" s="596"/>
      <c r="AD634" s="596"/>
      <c r="AG634" s="617"/>
    </row>
    <row r="635" spans="5:33" s="598" customFormat="1">
      <c r="E635" s="596"/>
      <c r="G635" s="596"/>
      <c r="I635" s="596"/>
      <c r="K635" s="596"/>
      <c r="M635" s="596"/>
      <c r="O635" s="596"/>
      <c r="Q635" s="596"/>
      <c r="R635" s="597"/>
      <c r="S635" s="596"/>
      <c r="U635" s="596"/>
      <c r="W635" s="596"/>
      <c r="Z635" s="596"/>
      <c r="AA635" s="596"/>
      <c r="AB635" s="596"/>
      <c r="AC635" s="596"/>
      <c r="AD635" s="596"/>
      <c r="AG635" s="617"/>
    </row>
  </sheetData>
  <mergeCells count="194">
    <mergeCell ref="A1:AG1"/>
    <mergeCell ref="A2:A4"/>
    <mergeCell ref="B2:K3"/>
    <mergeCell ref="L2:X2"/>
    <mergeCell ref="Y2:AE3"/>
    <mergeCell ref="AF2:AG3"/>
    <mergeCell ref="Q3:S3"/>
    <mergeCell ref="B4:B39"/>
    <mergeCell ref="D4:D39"/>
    <mergeCell ref="H4:H39"/>
    <mergeCell ref="AE4:AE39"/>
    <mergeCell ref="L4:L39"/>
    <mergeCell ref="M4:O4"/>
    <mergeCell ref="P4:P39"/>
    <mergeCell ref="T4:T39"/>
    <mergeCell ref="U4:W4"/>
    <mergeCell ref="X4:X39"/>
    <mergeCell ref="A52:AG52"/>
    <mergeCell ref="A53:A55"/>
    <mergeCell ref="B53:K54"/>
    <mergeCell ref="L53:X53"/>
    <mergeCell ref="Y53:AE54"/>
    <mergeCell ref="AF53:AG54"/>
    <mergeCell ref="L54:L88"/>
    <mergeCell ref="P54:P88"/>
    <mergeCell ref="Q54:S54"/>
    <mergeCell ref="Q105:S105"/>
    <mergeCell ref="T105:T139"/>
    <mergeCell ref="X105:X139"/>
    <mergeCell ref="D106:D139"/>
    <mergeCell ref="H106:H139"/>
    <mergeCell ref="M106:O106"/>
    <mergeCell ref="U106:W106"/>
    <mergeCell ref="AE55:AE88"/>
    <mergeCell ref="A103:AG103"/>
    <mergeCell ref="A104:A106"/>
    <mergeCell ref="B104:K105"/>
    <mergeCell ref="L104:X104"/>
    <mergeCell ref="Y104:AD105"/>
    <mergeCell ref="AE104:AE139"/>
    <mergeCell ref="AF104:AG105"/>
    <mergeCell ref="L105:L139"/>
    <mergeCell ref="P105:P139"/>
    <mergeCell ref="T54:T88"/>
    <mergeCell ref="X54:X88"/>
    <mergeCell ref="D55:D88"/>
    <mergeCell ref="H55:H88"/>
    <mergeCell ref="M55:O55"/>
    <mergeCell ref="U55:W55"/>
    <mergeCell ref="Q156:S156"/>
    <mergeCell ref="T156:T192"/>
    <mergeCell ref="D157:D192"/>
    <mergeCell ref="H157:H192"/>
    <mergeCell ref="M157:O157"/>
    <mergeCell ref="U157:W157"/>
    <mergeCell ref="A154:AG154"/>
    <mergeCell ref="A155:A157"/>
    <mergeCell ref="B155:K156"/>
    <mergeCell ref="L155:L192"/>
    <mergeCell ref="M155:W155"/>
    <mergeCell ref="X155:X192"/>
    <mergeCell ref="Y155:AD156"/>
    <mergeCell ref="AE155:AE192"/>
    <mergeCell ref="AF155:AG156"/>
    <mergeCell ref="P156:P192"/>
    <mergeCell ref="Q207:S207"/>
    <mergeCell ref="T207:T241"/>
    <mergeCell ref="D208:D241"/>
    <mergeCell ref="H208:H241"/>
    <mergeCell ref="M208:O208"/>
    <mergeCell ref="U208:W208"/>
    <mergeCell ref="A205:AG205"/>
    <mergeCell ref="A206:A208"/>
    <mergeCell ref="B206:K207"/>
    <mergeCell ref="L206:L241"/>
    <mergeCell ref="M206:W206"/>
    <mergeCell ref="X206:X241"/>
    <mergeCell ref="Y206:AD207"/>
    <mergeCell ref="AE206:AE241"/>
    <mergeCell ref="AF206:AG207"/>
    <mergeCell ref="P207:P241"/>
    <mergeCell ref="Q258:S258"/>
    <mergeCell ref="T258:T292"/>
    <mergeCell ref="D259:D292"/>
    <mergeCell ref="H259:H292"/>
    <mergeCell ref="M259:O259"/>
    <mergeCell ref="U259:W259"/>
    <mergeCell ref="A256:AG256"/>
    <mergeCell ref="A257:A259"/>
    <mergeCell ref="B257:K258"/>
    <mergeCell ref="L257:L292"/>
    <mergeCell ref="M257:W257"/>
    <mergeCell ref="X257:X292"/>
    <mergeCell ref="Y257:AD258"/>
    <mergeCell ref="AE257:AE292"/>
    <mergeCell ref="AF257:AG258"/>
    <mergeCell ref="P258:P292"/>
    <mergeCell ref="Q309:S309"/>
    <mergeCell ref="T309:T346"/>
    <mergeCell ref="D310:D346"/>
    <mergeCell ref="H310:H346"/>
    <mergeCell ref="M310:O310"/>
    <mergeCell ref="U310:W310"/>
    <mergeCell ref="A307:AG307"/>
    <mergeCell ref="A308:A310"/>
    <mergeCell ref="B308:K309"/>
    <mergeCell ref="L308:L346"/>
    <mergeCell ref="M308:W308"/>
    <mergeCell ref="X308:X346"/>
    <mergeCell ref="Y308:AD309"/>
    <mergeCell ref="AE308:AE346"/>
    <mergeCell ref="AF308:AG309"/>
    <mergeCell ref="P309:P346"/>
    <mergeCell ref="A344:A345"/>
    <mergeCell ref="A358:AG358"/>
    <mergeCell ref="A359:A361"/>
    <mergeCell ref="B359:K360"/>
    <mergeCell ref="L359:L394"/>
    <mergeCell ref="M359:W359"/>
    <mergeCell ref="X359:X394"/>
    <mergeCell ref="Y359:AD360"/>
    <mergeCell ref="AE359:AE394"/>
    <mergeCell ref="AF359:AG360"/>
    <mergeCell ref="U361:W361"/>
    <mergeCell ref="P360:P394"/>
    <mergeCell ref="Q360:S360"/>
    <mergeCell ref="T360:T394"/>
    <mergeCell ref="D361:D394"/>
    <mergeCell ref="H361:H394"/>
    <mergeCell ref="M361:O361"/>
    <mergeCell ref="A409:AG409"/>
    <mergeCell ref="A410:A412"/>
    <mergeCell ref="B410:K411"/>
    <mergeCell ref="L410:L447"/>
    <mergeCell ref="M410:W410"/>
    <mergeCell ref="X410:X447"/>
    <mergeCell ref="Y410:AD411"/>
    <mergeCell ref="AE410:AE447"/>
    <mergeCell ref="AF410:AG411"/>
    <mergeCell ref="U412:W412"/>
    <mergeCell ref="P411:P447"/>
    <mergeCell ref="Q411:S411"/>
    <mergeCell ref="T411:T447"/>
    <mergeCell ref="D412:D447"/>
    <mergeCell ref="H412:H447"/>
    <mergeCell ref="M412:O412"/>
    <mergeCell ref="A460:AG460"/>
    <mergeCell ref="A461:A463"/>
    <mergeCell ref="B461:K462"/>
    <mergeCell ref="L461:L496"/>
    <mergeCell ref="M461:W461"/>
    <mergeCell ref="X461:X496"/>
    <mergeCell ref="Y461:AD462"/>
    <mergeCell ref="AE461:AE496"/>
    <mergeCell ref="AF461:AG462"/>
    <mergeCell ref="U463:W463"/>
    <mergeCell ref="P462:P496"/>
    <mergeCell ref="Q462:S462"/>
    <mergeCell ref="T462:T496"/>
    <mergeCell ref="D463:D496"/>
    <mergeCell ref="H463:H496"/>
    <mergeCell ref="M463:O463"/>
    <mergeCell ref="A511:AG511"/>
    <mergeCell ref="A512:A514"/>
    <mergeCell ref="B512:K513"/>
    <mergeCell ref="L512:L549"/>
    <mergeCell ref="M512:W512"/>
    <mergeCell ref="X512:X549"/>
    <mergeCell ref="Y512:AD513"/>
    <mergeCell ref="AE512:AE549"/>
    <mergeCell ref="AF512:AG513"/>
    <mergeCell ref="U566:W566"/>
    <mergeCell ref="P565:P599"/>
    <mergeCell ref="Q565:S565"/>
    <mergeCell ref="T565:T599"/>
    <mergeCell ref="D566:D599"/>
    <mergeCell ref="H566:H599"/>
    <mergeCell ref="M566:O566"/>
    <mergeCell ref="U514:W514"/>
    <mergeCell ref="A563:AG563"/>
    <mergeCell ref="A564:A566"/>
    <mergeCell ref="B564:K565"/>
    <mergeCell ref="L564:L599"/>
    <mergeCell ref="M564:W564"/>
    <mergeCell ref="X564:X599"/>
    <mergeCell ref="Y564:AD565"/>
    <mergeCell ref="AE564:AE599"/>
    <mergeCell ref="AF564:AG565"/>
    <mergeCell ref="P513:P549"/>
    <mergeCell ref="Q513:S513"/>
    <mergeCell ref="T513:T549"/>
    <mergeCell ref="D514:D549"/>
    <mergeCell ref="H514:H549"/>
    <mergeCell ref="M514:O514"/>
  </mergeCells>
  <printOptions horizontalCentered="1" verticalCentered="1"/>
  <pageMargins left="0" right="0" top="0.75" bottom="0" header="0.3" footer="0.3"/>
  <pageSetup orientation="landscape" r:id="rId1"/>
  <headerFooter>
    <oddHeader>&amp;L&amp;10Moonshae Islands, Waterdeep, Cormyr,
The Dalelands, The Western Heartlands&amp;C&amp;"-,напівжирний"&amp;22&amp;UCalender of the Realms&amp;R&amp;12 1492DR Year of the Banner
Temperate Latitude Zone</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3"/>
  <sheetViews>
    <sheetView showRowColHeaders="0" tabSelected="1" zoomScaleNormal="100" workbookViewId="0">
      <selection activeCell="J12" sqref="J12"/>
    </sheetView>
  </sheetViews>
  <sheetFormatPr defaultRowHeight="15"/>
  <cols>
    <col min="1" max="10" width="15.7109375" style="494" customWidth="1"/>
    <col min="11" max="16384" width="9.140625" style="494"/>
  </cols>
  <sheetData>
    <row r="1" spans="1:10" ht="36">
      <c r="A1" s="1671" t="s">
        <v>29629</v>
      </c>
      <c r="B1" s="1672"/>
      <c r="C1" s="1672"/>
      <c r="D1" s="1672"/>
      <c r="E1" s="1672"/>
      <c r="F1" s="1672"/>
      <c r="G1" s="1672"/>
      <c r="H1" s="1672"/>
      <c r="I1" s="1672"/>
      <c r="J1" s="1672"/>
    </row>
    <row r="2" spans="1:10" ht="23.25">
      <c r="A2" s="1476" t="s">
        <v>1791</v>
      </c>
      <c r="B2" s="1475"/>
      <c r="C2" s="1475"/>
      <c r="D2" s="1475"/>
      <c r="E2" s="1475"/>
      <c r="F2" s="1475"/>
      <c r="G2" s="1475"/>
      <c r="H2" s="1475"/>
      <c r="I2" s="1475"/>
      <c r="J2" s="1475"/>
    </row>
    <row r="3" spans="1:10" ht="15.75">
      <c r="A3" s="747"/>
      <c r="B3" s="747"/>
      <c r="C3" s="747"/>
      <c r="D3" s="747"/>
      <c r="E3" s="747"/>
      <c r="F3" s="747"/>
      <c r="G3" s="747"/>
      <c r="H3" s="747"/>
      <c r="I3" s="747"/>
      <c r="J3" s="747"/>
    </row>
    <row r="4" spans="1:10" ht="18.75">
      <c r="A4" s="760">
        <v>1</v>
      </c>
      <c r="B4" s="760">
        <v>2</v>
      </c>
      <c r="C4" s="760">
        <v>3</v>
      </c>
      <c r="D4" s="760">
        <v>4</v>
      </c>
      <c r="E4" s="760">
        <v>5</v>
      </c>
      <c r="F4" s="760">
        <v>6</v>
      </c>
      <c r="G4" s="760">
        <v>7</v>
      </c>
      <c r="H4" s="760">
        <v>8</v>
      </c>
      <c r="I4" s="760">
        <v>9</v>
      </c>
      <c r="J4" s="760">
        <v>10</v>
      </c>
    </row>
    <row r="5" spans="1:10">
      <c r="A5" s="748" t="s">
        <v>29630</v>
      </c>
      <c r="B5" s="748"/>
      <c r="C5" s="748"/>
      <c r="D5" s="748"/>
      <c r="E5" s="748"/>
      <c r="F5" s="748"/>
      <c r="G5" s="748"/>
      <c r="H5" s="748"/>
      <c r="I5" s="748"/>
      <c r="J5" s="748" t="s">
        <v>10036</v>
      </c>
    </row>
    <row r="6" spans="1:10">
      <c r="A6" s="748"/>
      <c r="B6" s="748"/>
      <c r="C6" s="748"/>
      <c r="D6" s="748"/>
      <c r="E6" s="748"/>
      <c r="F6" s="748"/>
      <c r="G6" s="748"/>
      <c r="H6" s="748"/>
      <c r="I6" s="748"/>
      <c r="J6" s="748"/>
    </row>
    <row r="7" spans="1:10">
      <c r="A7" s="748"/>
      <c r="B7" s="748"/>
      <c r="C7" s="748"/>
      <c r="D7" s="748"/>
      <c r="E7" s="748"/>
      <c r="F7" s="748"/>
      <c r="G7" s="748"/>
      <c r="H7" s="748"/>
      <c r="I7" s="748"/>
      <c r="J7" s="748"/>
    </row>
    <row r="8" spans="1:10">
      <c r="A8" s="748"/>
      <c r="B8" s="748"/>
      <c r="C8" s="748"/>
      <c r="D8" s="748"/>
      <c r="E8" s="748"/>
      <c r="F8" s="748"/>
      <c r="G8" s="748"/>
      <c r="H8" s="748"/>
      <c r="I8" s="748"/>
      <c r="J8" s="748"/>
    </row>
    <row r="9" spans="1:10">
      <c r="A9" s="748"/>
      <c r="B9" s="748"/>
      <c r="C9" s="748"/>
      <c r="D9" s="748"/>
      <c r="E9" s="748"/>
      <c r="F9" s="748"/>
      <c r="G9" s="748"/>
      <c r="H9" s="748"/>
      <c r="I9" s="748"/>
      <c r="J9" s="748"/>
    </row>
    <row r="10" spans="1:10">
      <c r="A10" s="749"/>
      <c r="B10" s="749"/>
      <c r="C10" s="749"/>
      <c r="D10" s="749"/>
      <c r="E10" s="749"/>
      <c r="F10" s="749"/>
      <c r="G10" s="749"/>
      <c r="H10" s="749"/>
      <c r="I10" s="749"/>
      <c r="J10" s="749"/>
    </row>
    <row r="11" spans="1:10" ht="18.75">
      <c r="A11" s="760">
        <v>11</v>
      </c>
      <c r="B11" s="760">
        <v>12</v>
      </c>
      <c r="C11" s="760">
        <v>13</v>
      </c>
      <c r="D11" s="760">
        <v>14</v>
      </c>
      <c r="E11" s="760">
        <v>15</v>
      </c>
      <c r="F11" s="760">
        <v>16</v>
      </c>
      <c r="G11" s="760">
        <v>17</v>
      </c>
      <c r="H11" s="760">
        <v>18</v>
      </c>
      <c r="I11" s="760">
        <v>19</v>
      </c>
      <c r="J11" s="760">
        <v>20</v>
      </c>
    </row>
    <row r="12" spans="1:10">
      <c r="A12" s="748"/>
      <c r="B12" s="748" t="s">
        <v>29631</v>
      </c>
      <c r="C12" s="1673" t="s">
        <v>29632</v>
      </c>
      <c r="D12" s="748"/>
      <c r="E12" s="748" t="s">
        <v>10043</v>
      </c>
      <c r="F12" s="748"/>
      <c r="G12" s="748"/>
      <c r="H12" s="748"/>
      <c r="I12" s="748"/>
      <c r="J12" s="748" t="s">
        <v>10036</v>
      </c>
    </row>
    <row r="13" spans="1:10">
      <c r="A13" s="748"/>
      <c r="B13" s="1331"/>
      <c r="C13" s="1673"/>
      <c r="D13" s="748"/>
      <c r="E13" s="748"/>
      <c r="F13" s="748"/>
      <c r="G13" s="748"/>
      <c r="H13" s="748"/>
      <c r="I13" s="748"/>
      <c r="J13" s="748"/>
    </row>
    <row r="14" spans="1:10">
      <c r="A14" s="748"/>
      <c r="B14" s="1331"/>
      <c r="C14" s="1673"/>
      <c r="D14" s="748"/>
      <c r="E14" s="748"/>
      <c r="F14" s="748"/>
      <c r="G14" s="748"/>
      <c r="H14" s="748"/>
      <c r="I14" s="748"/>
      <c r="J14" s="748"/>
    </row>
    <row r="15" spans="1:10">
      <c r="A15" s="748"/>
      <c r="B15" s="1331"/>
      <c r="C15" s="1673"/>
      <c r="D15" s="748"/>
      <c r="E15" s="748"/>
      <c r="F15" s="748"/>
      <c r="G15" s="748"/>
      <c r="H15" s="748"/>
      <c r="I15" s="748"/>
      <c r="J15" s="748"/>
    </row>
    <row r="16" spans="1:10">
      <c r="A16" s="748"/>
      <c r="B16" s="1331"/>
      <c r="C16" s="1673"/>
      <c r="D16" s="748"/>
      <c r="E16" s="748"/>
      <c r="F16" s="748"/>
      <c r="G16" s="748"/>
      <c r="H16" s="748"/>
      <c r="I16" s="748"/>
      <c r="J16" s="748"/>
    </row>
    <row r="17" spans="1:10">
      <c r="A17" s="749"/>
      <c r="B17" s="749"/>
      <c r="C17" s="1674"/>
      <c r="D17" s="749"/>
      <c r="E17" s="749"/>
      <c r="F17" s="749"/>
      <c r="G17" s="749"/>
      <c r="H17" s="749"/>
      <c r="I17" s="749"/>
      <c r="J17" s="749"/>
    </row>
    <row r="18" spans="1:10" ht="18.75">
      <c r="A18" s="760">
        <v>21</v>
      </c>
      <c r="B18" s="760">
        <v>22</v>
      </c>
      <c r="C18" s="760">
        <v>23</v>
      </c>
      <c r="D18" s="760">
        <v>24</v>
      </c>
      <c r="E18" s="760">
        <v>25</v>
      </c>
      <c r="F18" s="760">
        <v>26</v>
      </c>
      <c r="G18" s="760">
        <v>27</v>
      </c>
      <c r="H18" s="760">
        <v>28</v>
      </c>
      <c r="I18" s="760">
        <v>29</v>
      </c>
      <c r="J18" s="760">
        <v>30</v>
      </c>
    </row>
    <row r="19" spans="1:10">
      <c r="A19" s="748"/>
      <c r="B19" s="748" t="s">
        <v>10188</v>
      </c>
      <c r="C19" s="748"/>
      <c r="D19" s="748" t="s">
        <v>29633</v>
      </c>
      <c r="E19" s="748"/>
      <c r="F19" s="748"/>
      <c r="G19" s="748"/>
      <c r="H19" s="748"/>
      <c r="I19" s="748"/>
      <c r="J19" s="1673" t="s">
        <v>29634</v>
      </c>
    </row>
    <row r="20" spans="1:10">
      <c r="A20" s="748"/>
      <c r="B20" s="748"/>
      <c r="C20" s="748"/>
      <c r="D20" s="748"/>
      <c r="E20" s="748"/>
      <c r="F20" s="748"/>
      <c r="G20" s="748"/>
      <c r="H20" s="748"/>
      <c r="I20" s="748"/>
      <c r="J20" s="1673"/>
    </row>
    <row r="21" spans="1:10">
      <c r="A21" s="1331"/>
      <c r="B21" s="1331"/>
      <c r="C21" s="1331"/>
      <c r="D21" s="1331"/>
      <c r="E21" s="1331"/>
      <c r="F21" s="1331"/>
      <c r="G21" s="1331"/>
      <c r="H21" s="1331"/>
      <c r="I21" s="1331"/>
      <c r="J21" s="1673"/>
    </row>
    <row r="22" spans="1:10">
      <c r="A22" s="1331"/>
      <c r="B22" s="1331"/>
      <c r="C22" s="1331"/>
      <c r="D22" s="1331"/>
      <c r="E22" s="1331"/>
      <c r="F22" s="1331"/>
      <c r="G22" s="1331"/>
      <c r="H22" s="1331"/>
      <c r="I22" s="1331"/>
      <c r="J22" s="1673"/>
    </row>
    <row r="23" spans="1:10">
      <c r="A23" s="748"/>
      <c r="B23" s="748"/>
      <c r="C23" s="748"/>
      <c r="D23" s="748"/>
      <c r="E23" s="748"/>
      <c r="F23" s="748"/>
      <c r="G23" s="748"/>
      <c r="H23" s="748"/>
      <c r="I23" s="748"/>
      <c r="J23" s="1673"/>
    </row>
    <row r="24" spans="1:10">
      <c r="A24" s="749"/>
      <c r="B24" s="749"/>
      <c r="C24" s="749"/>
      <c r="D24" s="749"/>
      <c r="E24" s="749"/>
      <c r="F24" s="749"/>
      <c r="G24" s="749"/>
      <c r="H24" s="749"/>
      <c r="I24" s="749"/>
      <c r="J24" s="1674"/>
    </row>
    <row r="25" spans="1:10" ht="18.75">
      <c r="A25" s="760">
        <v>31</v>
      </c>
      <c r="B25" s="750" t="s">
        <v>10028</v>
      </c>
      <c r="C25" s="751"/>
      <c r="D25" s="751"/>
      <c r="E25" s="751"/>
      <c r="F25" s="751"/>
      <c r="G25" s="751"/>
      <c r="H25" s="751"/>
      <c r="I25" s="1667" t="s">
        <v>29635</v>
      </c>
      <c r="J25" s="1668"/>
    </row>
    <row r="26" spans="1:10">
      <c r="A26" s="748" t="s">
        <v>1796</v>
      </c>
      <c r="B26" s="751"/>
      <c r="C26" s="751"/>
      <c r="D26" s="751"/>
      <c r="E26" s="751"/>
      <c r="F26" s="751"/>
      <c r="G26" s="751"/>
      <c r="H26" s="751"/>
      <c r="I26" s="1662" t="s">
        <v>29636</v>
      </c>
      <c r="J26" s="1662" t="s">
        <v>29637</v>
      </c>
    </row>
    <row r="27" spans="1:10">
      <c r="A27" s="752"/>
      <c r="B27" s="751"/>
      <c r="C27" s="751"/>
      <c r="D27" s="751"/>
      <c r="E27" s="751"/>
      <c r="F27" s="751"/>
      <c r="G27" s="751"/>
      <c r="H27" s="751"/>
      <c r="I27" s="1662" t="s">
        <v>450</v>
      </c>
      <c r="J27" s="1662" t="s">
        <v>456</v>
      </c>
    </row>
    <row r="28" spans="1:10">
      <c r="A28" s="752"/>
      <c r="B28" s="751"/>
      <c r="C28" s="751"/>
      <c r="D28" s="751"/>
      <c r="E28" s="751"/>
      <c r="F28" s="751"/>
      <c r="G28" s="751"/>
      <c r="H28" s="751"/>
      <c r="I28" s="1662" t="s">
        <v>451</v>
      </c>
      <c r="J28" s="1662" t="s">
        <v>29638</v>
      </c>
    </row>
    <row r="29" spans="1:10">
      <c r="A29" s="752"/>
      <c r="B29" s="751"/>
      <c r="C29" s="751"/>
      <c r="D29" s="751"/>
      <c r="E29" s="751"/>
      <c r="F29" s="751"/>
      <c r="G29" s="751"/>
      <c r="H29" s="751"/>
      <c r="I29" s="1662" t="s">
        <v>29639</v>
      </c>
      <c r="J29" s="1662" t="s">
        <v>458</v>
      </c>
    </row>
    <row r="30" spans="1:10">
      <c r="A30" s="752"/>
      <c r="B30" s="751"/>
      <c r="C30" s="751"/>
      <c r="D30" s="751"/>
      <c r="E30" s="751"/>
      <c r="F30" s="751"/>
      <c r="G30" s="751"/>
      <c r="H30" s="751"/>
      <c r="I30" s="1662" t="s">
        <v>453</v>
      </c>
      <c r="J30" s="1662" t="s">
        <v>29640</v>
      </c>
    </row>
    <row r="31" spans="1:10">
      <c r="A31" s="752"/>
      <c r="B31" s="751"/>
      <c r="C31" s="751"/>
      <c r="D31" s="751"/>
      <c r="E31" s="751"/>
      <c r="F31" s="751"/>
      <c r="G31" s="751"/>
      <c r="H31" s="751"/>
      <c r="I31" s="1663" t="s">
        <v>454</v>
      </c>
      <c r="J31" s="1663" t="s">
        <v>460</v>
      </c>
    </row>
    <row r="32" spans="1:10" ht="15.75">
      <c r="A32" s="753"/>
      <c r="B32" s="754"/>
      <c r="C32" s="754"/>
      <c r="D32" s="754"/>
      <c r="E32" s="754"/>
      <c r="F32" s="754"/>
      <c r="G32" s="754"/>
      <c r="H32" s="1664" t="s">
        <v>29641</v>
      </c>
      <c r="I32" s="1664"/>
      <c r="J32" s="1664"/>
    </row>
    <row r="33" spans="1:10" ht="36">
      <c r="A33" s="1671" t="s">
        <v>29642</v>
      </c>
      <c r="B33" s="1672"/>
      <c r="C33" s="1672"/>
      <c r="D33" s="1672"/>
      <c r="E33" s="1672"/>
      <c r="F33" s="1672"/>
      <c r="G33" s="1672"/>
      <c r="H33" s="1672"/>
      <c r="I33" s="1672"/>
      <c r="J33" s="1672"/>
    </row>
    <row r="34" spans="1:10" ht="23.25">
      <c r="A34" s="1476" t="s">
        <v>9523</v>
      </c>
      <c r="B34" s="1475"/>
      <c r="C34" s="1475"/>
      <c r="D34" s="1475"/>
      <c r="E34" s="1475"/>
      <c r="F34" s="1475"/>
      <c r="G34" s="1475"/>
      <c r="H34" s="1475"/>
      <c r="I34" s="1475"/>
      <c r="J34" s="1475"/>
    </row>
    <row r="35" spans="1:10" ht="15.75">
      <c r="A35" s="747"/>
      <c r="B35" s="747"/>
      <c r="C35" s="747"/>
      <c r="D35" s="747"/>
      <c r="E35" s="747"/>
      <c r="F35" s="747"/>
      <c r="G35" s="747"/>
      <c r="H35" s="747"/>
      <c r="I35" s="747"/>
      <c r="J35" s="747"/>
    </row>
    <row r="36" spans="1:10" ht="18.75">
      <c r="A36" s="760">
        <v>1</v>
      </c>
      <c r="B36" s="760">
        <v>2</v>
      </c>
      <c r="C36" s="760">
        <v>3</v>
      </c>
      <c r="D36" s="760">
        <v>4</v>
      </c>
      <c r="E36" s="760">
        <v>5</v>
      </c>
      <c r="F36" s="760">
        <v>6</v>
      </c>
      <c r="G36" s="760">
        <v>7</v>
      </c>
      <c r="H36" s="760">
        <v>8</v>
      </c>
      <c r="I36" s="760">
        <v>9</v>
      </c>
      <c r="J36" s="760">
        <v>10</v>
      </c>
    </row>
    <row r="37" spans="1:10">
      <c r="A37" s="748" t="s">
        <v>10031</v>
      </c>
      <c r="B37" s="748"/>
      <c r="C37" s="748"/>
      <c r="D37" s="748"/>
      <c r="E37" s="748" t="s">
        <v>29633</v>
      </c>
      <c r="F37" s="748"/>
      <c r="G37" s="748"/>
      <c r="H37" s="748"/>
      <c r="I37" s="748"/>
      <c r="J37" s="748" t="s">
        <v>10036</v>
      </c>
    </row>
    <row r="38" spans="1:10">
      <c r="A38" s="748"/>
      <c r="B38" s="748"/>
      <c r="C38" s="748"/>
      <c r="D38" s="748"/>
      <c r="E38" s="748"/>
      <c r="F38" s="748"/>
      <c r="G38" s="748"/>
      <c r="H38" s="748"/>
      <c r="I38" s="748"/>
      <c r="J38" s="748"/>
    </row>
    <row r="39" spans="1:10">
      <c r="A39" s="748"/>
      <c r="B39" s="748"/>
      <c r="C39" s="748"/>
      <c r="D39" s="748"/>
      <c r="E39" s="748"/>
      <c r="F39" s="748"/>
      <c r="G39" s="748"/>
      <c r="H39" s="748"/>
      <c r="I39" s="748"/>
      <c r="J39" s="748"/>
    </row>
    <row r="40" spans="1:10">
      <c r="A40" s="748"/>
      <c r="B40" s="748"/>
      <c r="C40" s="748"/>
      <c r="D40" s="748"/>
      <c r="E40" s="748"/>
      <c r="F40" s="748"/>
      <c r="G40" s="748"/>
      <c r="H40" s="748"/>
      <c r="I40" s="748"/>
      <c r="J40" s="748"/>
    </row>
    <row r="41" spans="1:10">
      <c r="A41" s="748"/>
      <c r="B41" s="748"/>
      <c r="C41" s="748"/>
      <c r="D41" s="748"/>
      <c r="E41" s="748"/>
      <c r="F41" s="748"/>
      <c r="G41" s="748"/>
      <c r="H41" s="748"/>
      <c r="I41" s="748"/>
      <c r="J41" s="748"/>
    </row>
    <row r="42" spans="1:10">
      <c r="A42" s="748"/>
      <c r="B42" s="748"/>
      <c r="C42" s="748"/>
      <c r="D42" s="748"/>
      <c r="E42" s="748"/>
      <c r="F42" s="748"/>
      <c r="G42" s="748"/>
      <c r="H42" s="748"/>
      <c r="I42" s="748"/>
      <c r="J42" s="748"/>
    </row>
    <row r="43" spans="1:10" ht="18.75">
      <c r="A43" s="760">
        <v>11</v>
      </c>
      <c r="B43" s="760">
        <v>12</v>
      </c>
      <c r="C43" s="760">
        <v>13</v>
      </c>
      <c r="D43" s="760">
        <v>14</v>
      </c>
      <c r="E43" s="760">
        <v>15</v>
      </c>
      <c r="F43" s="760">
        <v>16</v>
      </c>
      <c r="G43" s="760">
        <v>17</v>
      </c>
      <c r="H43" s="760">
        <v>18</v>
      </c>
      <c r="I43" s="760">
        <v>19</v>
      </c>
      <c r="J43" s="760">
        <v>20</v>
      </c>
    </row>
    <row r="44" spans="1:10" ht="15" customHeight="1">
      <c r="A44" s="748"/>
      <c r="B44" s="748"/>
      <c r="C44" s="1673" t="s">
        <v>29632</v>
      </c>
      <c r="D44" s="748"/>
      <c r="E44" s="748"/>
      <c r="F44" s="748"/>
      <c r="G44" s="748" t="s">
        <v>29631</v>
      </c>
      <c r="H44" s="748"/>
      <c r="I44" s="748"/>
      <c r="J44" s="1673" t="s">
        <v>29643</v>
      </c>
    </row>
    <row r="45" spans="1:10">
      <c r="A45" s="748"/>
      <c r="B45" s="748"/>
      <c r="C45" s="1673"/>
      <c r="D45" s="748"/>
      <c r="E45" s="748"/>
      <c r="F45" s="748"/>
      <c r="G45" s="748"/>
      <c r="H45" s="748"/>
      <c r="I45" s="748"/>
      <c r="J45" s="1673"/>
    </row>
    <row r="46" spans="1:10">
      <c r="A46" s="748"/>
      <c r="B46" s="748"/>
      <c r="C46" s="1673"/>
      <c r="D46" s="748"/>
      <c r="E46" s="748"/>
      <c r="F46" s="748"/>
      <c r="G46" s="748"/>
      <c r="H46" s="748"/>
      <c r="I46" s="748"/>
      <c r="J46" s="1673"/>
    </row>
    <row r="47" spans="1:10">
      <c r="A47" s="748"/>
      <c r="B47" s="748"/>
      <c r="C47" s="1673"/>
      <c r="D47" s="748"/>
      <c r="E47" s="748"/>
      <c r="F47" s="748"/>
      <c r="G47" s="748"/>
      <c r="H47" s="748"/>
      <c r="I47" s="748"/>
      <c r="J47" s="1673"/>
    </row>
    <row r="48" spans="1:10">
      <c r="A48" s="748"/>
      <c r="B48" s="748"/>
      <c r="C48" s="1673"/>
      <c r="D48" s="748"/>
      <c r="E48" s="748"/>
      <c r="F48" s="748"/>
      <c r="G48" s="748"/>
      <c r="H48" s="748"/>
      <c r="I48" s="748"/>
      <c r="J48" s="1673"/>
    </row>
    <row r="49" spans="1:10">
      <c r="A49" s="749"/>
      <c r="B49" s="749"/>
      <c r="C49" s="1674"/>
      <c r="D49" s="749"/>
      <c r="E49" s="749"/>
      <c r="F49" s="749"/>
      <c r="G49" s="749"/>
      <c r="H49" s="749"/>
      <c r="I49" s="749"/>
      <c r="J49" s="1674"/>
    </row>
    <row r="50" spans="1:10" ht="18.75">
      <c r="A50" s="760">
        <v>21</v>
      </c>
      <c r="B50" s="760">
        <v>22</v>
      </c>
      <c r="C50" s="760">
        <v>23</v>
      </c>
      <c r="D50" s="760">
        <v>24</v>
      </c>
      <c r="E50" s="760">
        <v>25</v>
      </c>
      <c r="F50" s="760">
        <v>26</v>
      </c>
      <c r="G50" s="760">
        <v>27</v>
      </c>
      <c r="H50" s="760">
        <v>28</v>
      </c>
      <c r="I50" s="760">
        <v>29</v>
      </c>
      <c r="J50" s="760">
        <v>30</v>
      </c>
    </row>
    <row r="51" spans="1:10">
      <c r="A51" s="748"/>
      <c r="B51" s="748" t="s">
        <v>10188</v>
      </c>
      <c r="C51" s="748"/>
      <c r="D51" s="748"/>
      <c r="E51" s="748"/>
      <c r="F51" s="748"/>
      <c r="G51" s="748"/>
      <c r="H51" s="748"/>
      <c r="I51" s="748" t="s">
        <v>29633</v>
      </c>
      <c r="J51" s="748" t="s">
        <v>10036</v>
      </c>
    </row>
    <row r="52" spans="1:10">
      <c r="A52" s="748"/>
      <c r="B52" s="748"/>
      <c r="C52" s="748"/>
      <c r="D52" s="748"/>
      <c r="E52" s="748"/>
      <c r="F52" s="748"/>
      <c r="G52" s="748"/>
      <c r="H52" s="748"/>
      <c r="I52" s="748"/>
      <c r="J52" s="748"/>
    </row>
    <row r="53" spans="1:10">
      <c r="A53" s="748"/>
      <c r="B53" s="748"/>
      <c r="C53" s="748"/>
      <c r="D53" s="748"/>
      <c r="E53" s="748"/>
      <c r="F53" s="748"/>
      <c r="G53" s="748"/>
      <c r="H53" s="748"/>
      <c r="I53" s="748"/>
      <c r="J53" s="748"/>
    </row>
    <row r="54" spans="1:10">
      <c r="A54" s="748"/>
      <c r="B54" s="748"/>
      <c r="C54" s="748"/>
      <c r="D54" s="748"/>
      <c r="E54" s="748"/>
      <c r="F54" s="748"/>
      <c r="G54" s="748"/>
      <c r="H54" s="748"/>
      <c r="I54" s="748"/>
      <c r="J54" s="748"/>
    </row>
    <row r="55" spans="1:10">
      <c r="A55" s="748"/>
      <c r="B55" s="748"/>
      <c r="C55" s="748"/>
      <c r="D55" s="748"/>
      <c r="E55" s="748"/>
      <c r="F55" s="748"/>
      <c r="G55" s="748"/>
      <c r="H55" s="748"/>
      <c r="I55" s="748"/>
      <c r="J55" s="748"/>
    </row>
    <row r="56" spans="1:10">
      <c r="A56" s="748"/>
      <c r="B56" s="748"/>
      <c r="C56" s="748"/>
      <c r="D56" s="748"/>
      <c r="E56" s="748"/>
      <c r="F56" s="748"/>
      <c r="G56" s="748"/>
      <c r="H56" s="748"/>
      <c r="I56" s="748"/>
      <c r="J56" s="748"/>
    </row>
    <row r="57" spans="1:10" ht="15.75">
      <c r="A57" s="755" t="s">
        <v>10028</v>
      </c>
      <c r="B57" s="751"/>
      <c r="C57" s="751"/>
      <c r="D57" s="751"/>
      <c r="E57" s="751"/>
      <c r="F57" s="751"/>
      <c r="G57" s="751"/>
      <c r="H57" s="751"/>
      <c r="I57" s="1667" t="s">
        <v>29635</v>
      </c>
      <c r="J57" s="1668"/>
    </row>
    <row r="58" spans="1:10">
      <c r="A58" s="755"/>
      <c r="B58" s="751"/>
      <c r="C58" s="751"/>
      <c r="D58" s="751"/>
      <c r="H58" s="751"/>
      <c r="I58" s="1662" t="s">
        <v>29636</v>
      </c>
      <c r="J58" s="1662" t="s">
        <v>29637</v>
      </c>
    </row>
    <row r="59" spans="1:10">
      <c r="A59" s="756"/>
      <c r="B59" s="751"/>
      <c r="C59" s="751"/>
      <c r="D59" s="751"/>
      <c r="H59" s="751"/>
      <c r="I59" s="1662" t="s">
        <v>450</v>
      </c>
      <c r="J59" s="1662" t="s">
        <v>456</v>
      </c>
    </row>
    <row r="60" spans="1:10">
      <c r="A60" s="756"/>
      <c r="B60" s="751"/>
      <c r="C60" s="751"/>
      <c r="D60" s="751"/>
      <c r="H60" s="751"/>
      <c r="I60" s="1662" t="s">
        <v>451</v>
      </c>
      <c r="J60" s="1662" t="s">
        <v>29638</v>
      </c>
    </row>
    <row r="61" spans="1:10">
      <c r="A61" s="756"/>
      <c r="B61" s="751"/>
      <c r="C61" s="751"/>
      <c r="D61" s="751"/>
      <c r="H61" s="751"/>
      <c r="I61" s="1662" t="s">
        <v>29639</v>
      </c>
      <c r="J61" s="1662" t="s">
        <v>458</v>
      </c>
    </row>
    <row r="62" spans="1:10">
      <c r="A62" s="756"/>
      <c r="B62" s="751"/>
      <c r="C62" s="751"/>
      <c r="D62" s="751"/>
      <c r="E62" s="751"/>
      <c r="F62" s="751"/>
      <c r="G62" s="751"/>
      <c r="H62" s="751"/>
      <c r="I62" s="1662" t="s">
        <v>453</v>
      </c>
      <c r="J62" s="1662" t="s">
        <v>29640</v>
      </c>
    </row>
    <row r="63" spans="1:10">
      <c r="A63" s="756"/>
      <c r="B63" s="751"/>
      <c r="C63" s="751"/>
      <c r="D63" s="751"/>
      <c r="E63" s="751"/>
      <c r="F63" s="751"/>
      <c r="G63" s="751"/>
      <c r="H63" s="751"/>
      <c r="I63" s="1663" t="s">
        <v>454</v>
      </c>
      <c r="J63" s="1663" t="s">
        <v>460</v>
      </c>
    </row>
    <row r="64" spans="1:10" ht="15.75">
      <c r="A64" s="757"/>
      <c r="B64" s="754"/>
      <c r="C64" s="754"/>
      <c r="D64" s="754"/>
      <c r="E64" s="754"/>
      <c r="F64" s="754"/>
      <c r="G64" s="754"/>
      <c r="H64" s="1664" t="s">
        <v>29641</v>
      </c>
      <c r="I64" s="1664"/>
      <c r="J64" s="1664"/>
    </row>
    <row r="65" spans="1:10" ht="36">
      <c r="A65" s="1671" t="s">
        <v>29644</v>
      </c>
      <c r="B65" s="1672"/>
      <c r="C65" s="1672"/>
      <c r="D65" s="1672"/>
      <c r="E65" s="1672"/>
      <c r="F65" s="1672"/>
      <c r="G65" s="1672"/>
      <c r="H65" s="1672"/>
      <c r="I65" s="1672"/>
      <c r="J65" s="1672"/>
    </row>
    <row r="66" spans="1:10" ht="23.25">
      <c r="A66" s="1476" t="s">
        <v>9524</v>
      </c>
      <c r="B66" s="1475"/>
      <c r="C66" s="1475"/>
      <c r="D66" s="1475"/>
      <c r="E66" s="1475"/>
      <c r="F66" s="1475"/>
      <c r="G66" s="1475"/>
      <c r="H66" s="1475"/>
      <c r="I66" s="1475"/>
      <c r="J66" s="1475"/>
    </row>
    <row r="67" spans="1:10" ht="15.75">
      <c r="A67" s="747"/>
      <c r="B67" s="747"/>
      <c r="C67" s="747"/>
      <c r="D67" s="747"/>
      <c r="E67" s="747"/>
      <c r="F67" s="747"/>
      <c r="G67" s="747"/>
      <c r="H67" s="747"/>
      <c r="I67" s="747"/>
      <c r="J67" s="747"/>
    </row>
    <row r="68" spans="1:10" ht="18.75">
      <c r="A68" s="760">
        <v>1</v>
      </c>
      <c r="B68" s="760">
        <v>2</v>
      </c>
      <c r="C68" s="760">
        <v>3</v>
      </c>
      <c r="D68" s="760">
        <v>4</v>
      </c>
      <c r="E68" s="760">
        <v>5</v>
      </c>
      <c r="F68" s="760">
        <v>6</v>
      </c>
      <c r="G68" s="760">
        <v>7</v>
      </c>
      <c r="H68" s="760">
        <v>8</v>
      </c>
      <c r="I68" s="760">
        <v>9</v>
      </c>
      <c r="J68" s="760">
        <v>10</v>
      </c>
    </row>
    <row r="69" spans="1:10">
      <c r="A69" s="748" t="s">
        <v>10031</v>
      </c>
      <c r="B69" s="748"/>
      <c r="C69" s="748"/>
      <c r="D69" s="748"/>
      <c r="E69" s="748"/>
      <c r="F69" s="748"/>
      <c r="G69" s="748"/>
      <c r="H69" s="748"/>
      <c r="I69" s="748"/>
      <c r="J69" s="748" t="s">
        <v>10036</v>
      </c>
    </row>
    <row r="70" spans="1:10">
      <c r="A70" s="748"/>
      <c r="B70" s="748"/>
      <c r="C70" s="748"/>
      <c r="D70" s="748"/>
      <c r="E70" s="748"/>
      <c r="F70" s="748"/>
      <c r="G70" s="748"/>
      <c r="H70" s="748"/>
      <c r="I70" s="748"/>
      <c r="J70" s="748"/>
    </row>
    <row r="71" spans="1:10">
      <c r="A71" s="748"/>
      <c r="B71" s="748"/>
      <c r="C71" s="748"/>
      <c r="D71" s="748"/>
      <c r="E71" s="748"/>
      <c r="F71" s="748"/>
      <c r="G71" s="748"/>
      <c r="H71" s="748"/>
      <c r="I71" s="748"/>
      <c r="J71" s="748"/>
    </row>
    <row r="72" spans="1:10">
      <c r="A72" s="748"/>
      <c r="B72" s="748"/>
      <c r="C72" s="748"/>
      <c r="D72" s="748"/>
      <c r="E72" s="748"/>
      <c r="F72" s="748"/>
      <c r="G72" s="748"/>
      <c r="H72" s="748"/>
      <c r="I72" s="748"/>
      <c r="J72" s="748"/>
    </row>
    <row r="73" spans="1:10">
      <c r="A73" s="748"/>
      <c r="B73" s="748"/>
      <c r="C73" s="748"/>
      <c r="D73" s="748"/>
      <c r="E73" s="748"/>
      <c r="F73" s="748"/>
      <c r="G73" s="748"/>
      <c r="H73" s="748"/>
      <c r="I73" s="748"/>
      <c r="J73" s="748"/>
    </row>
    <row r="74" spans="1:10">
      <c r="A74" s="748"/>
      <c r="B74" s="748"/>
      <c r="C74" s="748"/>
      <c r="D74" s="748"/>
      <c r="E74" s="748"/>
      <c r="F74" s="748"/>
      <c r="G74" s="748"/>
      <c r="H74" s="748"/>
      <c r="I74" s="748"/>
      <c r="J74" s="748"/>
    </row>
    <row r="75" spans="1:10" ht="18.75">
      <c r="A75" s="760">
        <v>11</v>
      </c>
      <c r="B75" s="760">
        <v>12</v>
      </c>
      <c r="C75" s="760">
        <v>13</v>
      </c>
      <c r="D75" s="760">
        <v>14</v>
      </c>
      <c r="E75" s="760">
        <v>15</v>
      </c>
      <c r="F75" s="760">
        <v>16</v>
      </c>
      <c r="G75" s="760">
        <v>17</v>
      </c>
      <c r="H75" s="760">
        <v>18</v>
      </c>
      <c r="I75" s="760">
        <v>19</v>
      </c>
      <c r="J75" s="760">
        <v>20</v>
      </c>
    </row>
    <row r="76" spans="1:10">
      <c r="A76" s="748" t="s">
        <v>29633</v>
      </c>
      <c r="B76" s="748"/>
      <c r="C76" s="748" t="s">
        <v>29632</v>
      </c>
      <c r="D76" s="748"/>
      <c r="E76" s="748"/>
      <c r="F76" s="748"/>
      <c r="G76" s="748"/>
      <c r="H76" s="748"/>
      <c r="I76" s="748" t="s">
        <v>29645</v>
      </c>
      <c r="J76" s="748" t="s">
        <v>10036</v>
      </c>
    </row>
    <row r="77" spans="1:10">
      <c r="A77" s="748"/>
      <c r="B77" s="748"/>
      <c r="C77" s="748"/>
      <c r="D77" s="748"/>
      <c r="E77" s="748"/>
      <c r="F77" s="748"/>
      <c r="G77" s="748"/>
      <c r="H77" s="748"/>
      <c r="I77" s="748"/>
      <c r="J77" s="748"/>
    </row>
    <row r="78" spans="1:10">
      <c r="A78" s="748"/>
      <c r="B78" s="748"/>
      <c r="C78" s="758"/>
      <c r="D78" s="748"/>
      <c r="E78" s="748"/>
      <c r="F78" s="748"/>
      <c r="G78" s="748"/>
      <c r="H78" s="748"/>
      <c r="I78" s="748"/>
      <c r="J78" s="748"/>
    </row>
    <row r="79" spans="1:10">
      <c r="A79" s="748"/>
      <c r="B79" s="748"/>
      <c r="C79" s="748"/>
      <c r="D79" s="748"/>
      <c r="E79" s="748"/>
      <c r="F79" s="748"/>
      <c r="G79" s="748"/>
      <c r="H79" s="748"/>
      <c r="I79" s="748"/>
      <c r="J79" s="748"/>
    </row>
    <row r="80" spans="1:10">
      <c r="A80" s="748"/>
      <c r="B80" s="748"/>
      <c r="C80" s="748"/>
      <c r="D80" s="748"/>
      <c r="E80" s="748"/>
      <c r="F80" s="748"/>
      <c r="G80" s="748"/>
      <c r="H80" s="748"/>
      <c r="I80" s="748"/>
      <c r="J80" s="748"/>
    </row>
    <row r="81" spans="1:10">
      <c r="A81" s="749"/>
      <c r="B81" s="749"/>
      <c r="C81" s="749"/>
      <c r="D81" s="749"/>
      <c r="E81" s="749"/>
      <c r="F81" s="749"/>
      <c r="G81" s="749"/>
      <c r="H81" s="749"/>
      <c r="I81" s="749"/>
      <c r="J81" s="749"/>
    </row>
    <row r="82" spans="1:10" ht="18.75">
      <c r="A82" s="760">
        <v>21</v>
      </c>
      <c r="B82" s="760">
        <v>22</v>
      </c>
      <c r="C82" s="760">
        <v>23</v>
      </c>
      <c r="D82" s="760">
        <v>24</v>
      </c>
      <c r="E82" s="760">
        <v>25</v>
      </c>
      <c r="F82" s="760">
        <v>26</v>
      </c>
      <c r="G82" s="760">
        <v>27</v>
      </c>
      <c r="H82" s="760">
        <v>28</v>
      </c>
      <c r="I82" s="760">
        <v>29</v>
      </c>
      <c r="J82" s="760">
        <v>30</v>
      </c>
    </row>
    <row r="83" spans="1:10">
      <c r="A83" s="748"/>
      <c r="B83" s="748" t="s">
        <v>10188</v>
      </c>
      <c r="C83" s="748" t="s">
        <v>29631</v>
      </c>
      <c r="D83" s="748"/>
      <c r="E83" s="748"/>
      <c r="F83" s="748"/>
      <c r="G83" s="748"/>
      <c r="H83" s="748"/>
      <c r="I83" s="748"/>
      <c r="J83" s="1673" t="s">
        <v>29646</v>
      </c>
    </row>
    <row r="84" spans="1:10">
      <c r="A84" s="748"/>
      <c r="B84" s="748"/>
      <c r="C84" s="748"/>
      <c r="D84" s="748"/>
      <c r="E84" s="748"/>
      <c r="F84" s="748"/>
      <c r="G84" s="748"/>
      <c r="H84" s="748"/>
      <c r="I84" s="748"/>
      <c r="J84" s="1673"/>
    </row>
    <row r="85" spans="1:10">
      <c r="A85" s="748"/>
      <c r="B85" s="748"/>
      <c r="C85" s="748"/>
      <c r="D85" s="748"/>
      <c r="E85" s="748"/>
      <c r="F85" s="748"/>
      <c r="G85" s="748"/>
      <c r="H85" s="748"/>
      <c r="I85" s="748"/>
      <c r="J85" s="1673"/>
    </row>
    <row r="86" spans="1:10">
      <c r="A86" s="748"/>
      <c r="B86" s="748"/>
      <c r="C86" s="748"/>
      <c r="D86" s="748"/>
      <c r="E86" s="748"/>
      <c r="F86" s="748"/>
      <c r="G86" s="748"/>
      <c r="H86" s="748"/>
      <c r="I86" s="748"/>
      <c r="J86" s="1673"/>
    </row>
    <row r="87" spans="1:10">
      <c r="A87" s="748"/>
      <c r="B87" s="748"/>
      <c r="C87" s="748"/>
      <c r="D87" s="748"/>
      <c r="E87" s="748"/>
      <c r="F87" s="748"/>
      <c r="G87" s="748"/>
      <c r="H87" s="748"/>
      <c r="I87" s="748"/>
      <c r="J87" s="1673"/>
    </row>
    <row r="88" spans="1:10">
      <c r="A88" s="748"/>
      <c r="B88" s="748"/>
      <c r="C88" s="748"/>
      <c r="D88" s="748"/>
      <c r="E88" s="748"/>
      <c r="F88" s="748"/>
      <c r="G88" s="748"/>
      <c r="H88" s="748"/>
      <c r="I88" s="748"/>
      <c r="J88" s="1674"/>
    </row>
    <row r="89" spans="1:10" ht="15.75">
      <c r="A89" s="755" t="s">
        <v>10028</v>
      </c>
      <c r="B89" s="751"/>
      <c r="C89" s="751"/>
      <c r="D89" s="751"/>
      <c r="E89" s="751"/>
      <c r="F89" s="751"/>
      <c r="G89" s="751"/>
      <c r="H89" s="751"/>
      <c r="I89" s="1667" t="s">
        <v>29635</v>
      </c>
      <c r="J89" s="1668"/>
    </row>
    <row r="90" spans="1:10">
      <c r="A90" s="755"/>
      <c r="B90" s="751"/>
      <c r="C90" s="751"/>
      <c r="D90" s="751"/>
      <c r="E90" s="751"/>
      <c r="F90" s="751"/>
      <c r="G90" s="751"/>
      <c r="H90" s="751"/>
      <c r="I90" s="1662" t="s">
        <v>29636</v>
      </c>
      <c r="J90" s="1662" t="s">
        <v>29637</v>
      </c>
    </row>
    <row r="91" spans="1:10">
      <c r="A91" s="756"/>
      <c r="B91" s="751"/>
      <c r="C91" s="751"/>
      <c r="D91" s="751"/>
      <c r="E91" s="751"/>
      <c r="F91" s="751"/>
      <c r="G91" s="751"/>
      <c r="H91" s="751"/>
      <c r="I91" s="1662" t="s">
        <v>450</v>
      </c>
      <c r="J91" s="1662" t="s">
        <v>456</v>
      </c>
    </row>
    <row r="92" spans="1:10">
      <c r="A92" s="756"/>
      <c r="B92" s="751"/>
      <c r="C92" s="751"/>
      <c r="D92" s="751"/>
      <c r="E92" s="751"/>
      <c r="F92" s="751"/>
      <c r="G92" s="751"/>
      <c r="H92" s="751"/>
      <c r="I92" s="1662" t="s">
        <v>451</v>
      </c>
      <c r="J92" s="1662" t="s">
        <v>29638</v>
      </c>
    </row>
    <row r="93" spans="1:10">
      <c r="A93" s="756"/>
      <c r="B93" s="751"/>
      <c r="C93" s="751"/>
      <c r="D93" s="751"/>
      <c r="E93" s="751"/>
      <c r="F93" s="751"/>
      <c r="G93" s="751"/>
      <c r="H93" s="751"/>
      <c r="I93" s="1662" t="s">
        <v>29639</v>
      </c>
      <c r="J93" s="1662" t="s">
        <v>458</v>
      </c>
    </row>
    <row r="94" spans="1:10">
      <c r="A94" s="756"/>
      <c r="B94" s="751"/>
      <c r="C94" s="751"/>
      <c r="D94" s="751"/>
      <c r="E94" s="751"/>
      <c r="F94" s="751"/>
      <c r="G94" s="751"/>
      <c r="H94" s="751"/>
      <c r="I94" s="1662" t="s">
        <v>453</v>
      </c>
      <c r="J94" s="1662" t="s">
        <v>29640</v>
      </c>
    </row>
    <row r="95" spans="1:10">
      <c r="A95" s="756"/>
      <c r="B95" s="751"/>
      <c r="C95" s="751"/>
      <c r="D95" s="751"/>
      <c r="E95" s="751"/>
      <c r="F95" s="751"/>
      <c r="G95" s="751"/>
      <c r="H95" s="751"/>
      <c r="I95" s="1663" t="s">
        <v>454</v>
      </c>
      <c r="J95" s="1663" t="s">
        <v>460</v>
      </c>
    </row>
    <row r="96" spans="1:10" ht="15.75">
      <c r="A96" s="757"/>
      <c r="B96" s="754"/>
      <c r="C96" s="754"/>
      <c r="D96" s="754"/>
      <c r="E96" s="754"/>
      <c r="F96" s="754"/>
      <c r="G96" s="754"/>
      <c r="H96" s="1664" t="s">
        <v>29641</v>
      </c>
      <c r="I96" s="1664"/>
      <c r="J96" s="1664"/>
    </row>
    <row r="97" spans="1:10" ht="36">
      <c r="A97" s="1671" t="s">
        <v>29647</v>
      </c>
      <c r="B97" s="1672"/>
      <c r="C97" s="1672"/>
      <c r="D97" s="1672"/>
      <c r="E97" s="1672"/>
      <c r="F97" s="1672"/>
      <c r="G97" s="1672"/>
      <c r="H97" s="1672"/>
      <c r="I97" s="1672"/>
      <c r="J97" s="1672"/>
    </row>
    <row r="98" spans="1:10" ht="23.25">
      <c r="A98" s="1476" t="s">
        <v>9525</v>
      </c>
      <c r="B98" s="1475"/>
      <c r="C98" s="1475"/>
      <c r="D98" s="1475"/>
      <c r="E98" s="1475"/>
      <c r="F98" s="1475"/>
      <c r="G98" s="1475"/>
      <c r="H98" s="1475"/>
      <c r="I98" s="1475"/>
      <c r="J98" s="1475"/>
    </row>
    <row r="99" spans="1:10" ht="15.75">
      <c r="A99" s="747"/>
      <c r="B99" s="747"/>
      <c r="C99" s="747"/>
      <c r="D99" s="747"/>
      <c r="E99" s="747"/>
      <c r="F99" s="747"/>
      <c r="G99" s="747"/>
      <c r="H99" s="747"/>
      <c r="I99" s="747"/>
      <c r="J99" s="747"/>
    </row>
    <row r="100" spans="1:10" ht="18.75">
      <c r="A100" s="760">
        <v>1</v>
      </c>
      <c r="B100" s="760">
        <v>2</v>
      </c>
      <c r="C100" s="760">
        <v>3</v>
      </c>
      <c r="D100" s="760">
        <v>4</v>
      </c>
      <c r="E100" s="760">
        <v>5</v>
      </c>
      <c r="F100" s="760">
        <v>6</v>
      </c>
      <c r="G100" s="760">
        <v>7</v>
      </c>
      <c r="H100" s="760">
        <v>8</v>
      </c>
      <c r="I100" s="760">
        <v>9</v>
      </c>
      <c r="J100" s="760">
        <v>10</v>
      </c>
    </row>
    <row r="101" spans="1:10">
      <c r="A101" s="748" t="s">
        <v>29648</v>
      </c>
      <c r="B101" s="748"/>
      <c r="C101" s="748"/>
      <c r="D101" s="748"/>
      <c r="E101" s="748" t="s">
        <v>29633</v>
      </c>
      <c r="F101" s="748"/>
      <c r="G101" s="748"/>
      <c r="H101" s="748"/>
      <c r="I101" s="748"/>
      <c r="J101" s="1673" t="s">
        <v>29649</v>
      </c>
    </row>
    <row r="102" spans="1:10">
      <c r="A102" s="748"/>
      <c r="B102" s="748"/>
      <c r="C102" s="748"/>
      <c r="D102" s="748"/>
      <c r="E102" s="748"/>
      <c r="F102" s="748"/>
      <c r="G102" s="748"/>
      <c r="H102" s="748"/>
      <c r="I102" s="748"/>
      <c r="J102" s="1673"/>
    </row>
    <row r="103" spans="1:10">
      <c r="A103" s="748"/>
      <c r="B103" s="748"/>
      <c r="C103" s="748"/>
      <c r="D103" s="748"/>
      <c r="E103" s="748"/>
      <c r="F103" s="748"/>
      <c r="G103" s="748"/>
      <c r="H103" s="748"/>
      <c r="I103" s="748"/>
      <c r="J103" s="1673"/>
    </row>
    <row r="104" spans="1:10">
      <c r="A104" s="748"/>
      <c r="B104" s="748"/>
      <c r="C104" s="748"/>
      <c r="D104" s="748"/>
      <c r="E104" s="748"/>
      <c r="F104" s="748"/>
      <c r="G104" s="748"/>
      <c r="H104" s="748"/>
      <c r="I104" s="748"/>
      <c r="J104" s="1673"/>
    </row>
    <row r="105" spans="1:10">
      <c r="A105" s="748"/>
      <c r="B105" s="748"/>
      <c r="C105" s="748"/>
      <c r="D105" s="748"/>
      <c r="E105" s="748"/>
      <c r="F105" s="748"/>
      <c r="G105" s="748"/>
      <c r="H105" s="748"/>
      <c r="I105" s="748"/>
      <c r="J105" s="1673"/>
    </row>
    <row r="106" spans="1:10">
      <c r="A106" s="749"/>
      <c r="B106" s="749"/>
      <c r="C106" s="749"/>
      <c r="D106" s="749"/>
      <c r="E106" s="749"/>
      <c r="F106" s="749"/>
      <c r="G106" s="749"/>
      <c r="H106" s="749"/>
      <c r="I106" s="749"/>
      <c r="J106" s="1674"/>
    </row>
    <row r="107" spans="1:10" ht="18.75">
      <c r="A107" s="760">
        <v>11</v>
      </c>
      <c r="B107" s="760">
        <v>12</v>
      </c>
      <c r="C107" s="760">
        <v>13</v>
      </c>
      <c r="D107" s="760">
        <v>14</v>
      </c>
      <c r="E107" s="760">
        <v>15</v>
      </c>
      <c r="F107" s="760">
        <v>16</v>
      </c>
      <c r="G107" s="760">
        <v>17</v>
      </c>
      <c r="H107" s="760">
        <v>18</v>
      </c>
      <c r="I107" s="760">
        <v>19</v>
      </c>
      <c r="J107" s="760">
        <v>20</v>
      </c>
    </row>
    <row r="108" spans="1:10">
      <c r="A108" s="748"/>
      <c r="B108" s="748"/>
      <c r="C108" s="748" t="s">
        <v>29632</v>
      </c>
      <c r="D108" s="748"/>
      <c r="E108" s="748" t="s">
        <v>10101</v>
      </c>
      <c r="F108" s="748"/>
      <c r="G108" s="748" t="s">
        <v>29631</v>
      </c>
      <c r="H108" s="748"/>
      <c r="I108" s="748"/>
      <c r="J108" s="748" t="s">
        <v>10036</v>
      </c>
    </row>
    <row r="109" spans="1:10">
      <c r="A109" s="748"/>
      <c r="B109" s="748"/>
      <c r="C109" s="748"/>
      <c r="D109" s="748"/>
      <c r="E109" s="748"/>
      <c r="F109" s="748"/>
      <c r="G109" s="748"/>
      <c r="H109" s="748"/>
      <c r="I109" s="748"/>
      <c r="J109" s="748"/>
    </row>
    <row r="110" spans="1:10">
      <c r="A110" s="748"/>
      <c r="B110" s="748"/>
      <c r="C110" s="758"/>
      <c r="D110" s="748"/>
      <c r="E110" s="748"/>
      <c r="F110" s="748"/>
      <c r="G110" s="748"/>
      <c r="H110" s="748"/>
      <c r="I110" s="748"/>
      <c r="J110" s="748"/>
    </row>
    <row r="111" spans="1:10">
      <c r="A111" s="748"/>
      <c r="B111" s="748"/>
      <c r="C111" s="748"/>
      <c r="D111" s="748"/>
      <c r="E111" s="748"/>
      <c r="F111" s="748"/>
      <c r="G111" s="748"/>
      <c r="H111" s="748"/>
      <c r="I111" s="748"/>
      <c r="J111" s="748"/>
    </row>
    <row r="112" spans="1:10">
      <c r="A112" s="748"/>
      <c r="B112" s="748"/>
      <c r="C112" s="748"/>
      <c r="D112" s="748"/>
      <c r="E112" s="748"/>
      <c r="F112" s="748"/>
      <c r="G112" s="748"/>
      <c r="H112" s="748"/>
      <c r="I112" s="748"/>
      <c r="J112" s="748"/>
    </row>
    <row r="113" spans="1:10">
      <c r="A113" s="749"/>
      <c r="B113" s="749"/>
      <c r="C113" s="749"/>
      <c r="D113" s="749"/>
      <c r="E113" s="749"/>
      <c r="F113" s="749"/>
      <c r="G113" s="749"/>
      <c r="H113" s="749"/>
      <c r="I113" s="749"/>
      <c r="J113" s="749"/>
    </row>
    <row r="114" spans="1:10" ht="18.75">
      <c r="A114" s="760">
        <v>21</v>
      </c>
      <c r="B114" s="760">
        <v>22</v>
      </c>
      <c r="C114" s="760">
        <v>23</v>
      </c>
      <c r="D114" s="760">
        <v>24</v>
      </c>
      <c r="E114" s="760">
        <v>25</v>
      </c>
      <c r="F114" s="760">
        <v>26</v>
      </c>
      <c r="G114" s="760">
        <v>27</v>
      </c>
      <c r="H114" s="760">
        <v>28</v>
      </c>
      <c r="I114" s="760">
        <v>29</v>
      </c>
      <c r="J114" s="760">
        <v>30</v>
      </c>
    </row>
    <row r="115" spans="1:10">
      <c r="A115" s="748"/>
      <c r="B115" s="748" t="s">
        <v>10188</v>
      </c>
      <c r="C115" s="748"/>
      <c r="D115" s="748"/>
      <c r="E115" s="748"/>
      <c r="F115" s="748"/>
      <c r="G115" s="748"/>
      <c r="H115" s="748"/>
      <c r="I115" s="748" t="s">
        <v>29633</v>
      </c>
      <c r="J115" s="748" t="s">
        <v>10036</v>
      </c>
    </row>
    <row r="116" spans="1:10">
      <c r="A116" s="748"/>
      <c r="B116" s="748"/>
      <c r="C116" s="748"/>
      <c r="D116" s="748"/>
      <c r="E116" s="748"/>
      <c r="F116" s="748"/>
      <c r="G116" s="748"/>
      <c r="H116" s="748"/>
      <c r="I116" s="748"/>
      <c r="J116" s="748"/>
    </row>
    <row r="117" spans="1:10">
      <c r="A117" s="748"/>
      <c r="B117" s="748"/>
      <c r="C117" s="748"/>
      <c r="D117" s="748"/>
      <c r="E117" s="748"/>
      <c r="F117" s="748"/>
      <c r="G117" s="748"/>
      <c r="H117" s="748"/>
      <c r="I117" s="748"/>
      <c r="J117" s="748"/>
    </row>
    <row r="118" spans="1:10">
      <c r="A118" s="748"/>
      <c r="B118" s="748"/>
      <c r="C118" s="748"/>
      <c r="D118" s="748"/>
      <c r="E118" s="748"/>
      <c r="F118" s="748"/>
      <c r="G118" s="748"/>
      <c r="H118" s="748"/>
      <c r="I118" s="748"/>
      <c r="J118" s="748"/>
    </row>
    <row r="119" spans="1:10">
      <c r="A119" s="748"/>
      <c r="B119" s="748"/>
      <c r="C119" s="748"/>
      <c r="D119" s="748"/>
      <c r="E119" s="748"/>
      <c r="F119" s="748"/>
      <c r="G119" s="748"/>
      <c r="H119" s="748"/>
      <c r="I119" s="748"/>
      <c r="J119" s="748"/>
    </row>
    <row r="120" spans="1:10">
      <c r="A120" s="748"/>
      <c r="B120" s="748"/>
      <c r="C120" s="748"/>
      <c r="D120" s="748"/>
      <c r="E120" s="748"/>
      <c r="F120" s="748"/>
      <c r="G120" s="748"/>
      <c r="H120" s="748"/>
      <c r="I120" s="748"/>
      <c r="J120" s="748"/>
    </row>
    <row r="121" spans="1:10" ht="18.75">
      <c r="A121" s="760">
        <v>31</v>
      </c>
      <c r="B121" s="750" t="s">
        <v>10028</v>
      </c>
      <c r="C121" s="751"/>
      <c r="D121" s="751"/>
      <c r="E121" s="751"/>
      <c r="F121" s="751"/>
      <c r="G121" s="751"/>
      <c r="H121" s="751"/>
      <c r="I121" s="1667" t="s">
        <v>29635</v>
      </c>
      <c r="J121" s="1668"/>
    </row>
    <row r="122" spans="1:10">
      <c r="A122" s="748" t="s">
        <v>490</v>
      </c>
      <c r="B122" s="751"/>
      <c r="C122" s="751"/>
      <c r="D122" s="751"/>
      <c r="E122" s="751"/>
      <c r="F122" s="751"/>
      <c r="G122" s="751"/>
      <c r="H122" s="751"/>
      <c r="I122" s="1662" t="s">
        <v>29636</v>
      </c>
      <c r="J122" s="1662" t="s">
        <v>29637</v>
      </c>
    </row>
    <row r="123" spans="1:10">
      <c r="A123" s="752"/>
      <c r="B123" s="751"/>
      <c r="C123" s="751"/>
      <c r="D123" s="751"/>
      <c r="E123" s="751"/>
      <c r="F123" s="751"/>
      <c r="G123" s="751"/>
      <c r="H123" s="751"/>
      <c r="I123" s="1662" t="s">
        <v>450</v>
      </c>
      <c r="J123" s="1662" t="s">
        <v>456</v>
      </c>
    </row>
    <row r="124" spans="1:10">
      <c r="A124" s="752"/>
      <c r="B124" s="751"/>
      <c r="C124" s="751"/>
      <c r="D124" s="751"/>
      <c r="E124" s="751"/>
      <c r="F124" s="751"/>
      <c r="G124" s="751"/>
      <c r="H124" s="751"/>
      <c r="I124" s="1662" t="s">
        <v>451</v>
      </c>
      <c r="J124" s="1662" t="s">
        <v>29638</v>
      </c>
    </row>
    <row r="125" spans="1:10">
      <c r="A125" s="752"/>
      <c r="B125" s="751"/>
      <c r="C125" s="751"/>
      <c r="D125" s="751"/>
      <c r="E125" s="751"/>
      <c r="F125" s="751"/>
      <c r="G125" s="751"/>
      <c r="H125" s="751"/>
      <c r="I125" s="1662" t="s">
        <v>29639</v>
      </c>
      <c r="J125" s="1662" t="s">
        <v>458</v>
      </c>
    </row>
    <row r="126" spans="1:10">
      <c r="A126" s="752"/>
      <c r="B126" s="751"/>
      <c r="C126" s="751"/>
      <c r="D126" s="751"/>
      <c r="E126" s="751"/>
      <c r="F126" s="751"/>
      <c r="G126" s="751"/>
      <c r="H126" s="751"/>
      <c r="I126" s="1662" t="s">
        <v>453</v>
      </c>
      <c r="J126" s="1662" t="s">
        <v>29640</v>
      </c>
    </row>
    <row r="127" spans="1:10">
      <c r="A127" s="752"/>
      <c r="B127" s="751"/>
      <c r="C127" s="751"/>
      <c r="D127" s="751"/>
      <c r="E127" s="751"/>
      <c r="F127" s="751"/>
      <c r="G127" s="751"/>
      <c r="H127" s="751"/>
      <c r="I127" s="1663" t="s">
        <v>454</v>
      </c>
      <c r="J127" s="1663" t="s">
        <v>460</v>
      </c>
    </row>
    <row r="128" spans="1:10" ht="15.75">
      <c r="A128" s="753"/>
      <c r="B128" s="754"/>
      <c r="C128" s="754"/>
      <c r="D128" s="754"/>
      <c r="E128" s="754"/>
      <c r="F128" s="754"/>
      <c r="G128" s="754"/>
      <c r="H128" s="1664" t="s">
        <v>29641</v>
      </c>
      <c r="I128" s="1664"/>
      <c r="J128" s="1664"/>
    </row>
    <row r="129" spans="1:10" ht="36">
      <c r="A129" s="1671" t="s">
        <v>29650</v>
      </c>
      <c r="B129" s="1672"/>
      <c r="C129" s="1672"/>
      <c r="D129" s="1672"/>
      <c r="E129" s="1672"/>
      <c r="F129" s="1672"/>
      <c r="G129" s="1672"/>
      <c r="H129" s="1672"/>
      <c r="I129" s="1672"/>
      <c r="J129" s="1672"/>
    </row>
    <row r="130" spans="1:10" ht="23.25">
      <c r="A130" s="1476" t="s">
        <v>1813</v>
      </c>
      <c r="B130" s="1475"/>
      <c r="C130" s="1475"/>
      <c r="D130" s="1475"/>
      <c r="E130" s="1475"/>
      <c r="F130" s="1475"/>
      <c r="G130" s="1475"/>
      <c r="H130" s="1475"/>
      <c r="I130" s="1475"/>
      <c r="J130" s="1475"/>
    </row>
    <row r="131" spans="1:10" ht="15.75">
      <c r="A131" s="747"/>
      <c r="B131" s="747"/>
      <c r="C131" s="747"/>
      <c r="D131" s="747"/>
      <c r="E131" s="747"/>
      <c r="F131" s="747"/>
      <c r="G131" s="747"/>
      <c r="H131" s="747"/>
      <c r="I131" s="747"/>
      <c r="J131" s="747"/>
    </row>
    <row r="132" spans="1:10" ht="18.75">
      <c r="A132" s="760">
        <v>1</v>
      </c>
      <c r="B132" s="760">
        <v>2</v>
      </c>
      <c r="C132" s="760">
        <v>3</v>
      </c>
      <c r="D132" s="760">
        <v>4</v>
      </c>
      <c r="E132" s="760">
        <v>5</v>
      </c>
      <c r="F132" s="760">
        <v>6</v>
      </c>
      <c r="G132" s="760">
        <v>7</v>
      </c>
      <c r="H132" s="760">
        <v>8</v>
      </c>
      <c r="I132" s="760">
        <v>9</v>
      </c>
      <c r="J132" s="760">
        <v>10</v>
      </c>
    </row>
    <row r="133" spans="1:10">
      <c r="A133" s="748" t="s">
        <v>29651</v>
      </c>
      <c r="B133" s="748"/>
      <c r="C133" s="748"/>
      <c r="D133" s="748"/>
      <c r="E133" s="748" t="s">
        <v>29652</v>
      </c>
      <c r="F133" s="748"/>
      <c r="G133" s="748"/>
      <c r="H133" s="748"/>
      <c r="I133" s="748"/>
      <c r="J133" s="1673" t="s">
        <v>29653</v>
      </c>
    </row>
    <row r="134" spans="1:10">
      <c r="A134" s="748"/>
      <c r="B134" s="748"/>
      <c r="C134" s="748"/>
      <c r="D134" s="748"/>
      <c r="E134" s="748"/>
      <c r="F134" s="748"/>
      <c r="G134" s="748"/>
      <c r="H134" s="748"/>
      <c r="I134" s="748"/>
      <c r="J134" s="1673"/>
    </row>
    <row r="135" spans="1:10">
      <c r="A135" s="748"/>
      <c r="B135" s="748"/>
      <c r="C135" s="748"/>
      <c r="D135" s="748"/>
      <c r="E135" s="748"/>
      <c r="F135" s="748"/>
      <c r="G135" s="748"/>
      <c r="H135" s="748"/>
      <c r="I135" s="748"/>
      <c r="J135" s="1673"/>
    </row>
    <row r="136" spans="1:10">
      <c r="A136" s="748"/>
      <c r="B136" s="748"/>
      <c r="C136" s="748"/>
      <c r="D136" s="748"/>
      <c r="E136" s="748"/>
      <c r="F136" s="748"/>
      <c r="G136" s="748"/>
      <c r="H136" s="748"/>
      <c r="I136" s="748"/>
      <c r="J136" s="1673"/>
    </row>
    <row r="137" spans="1:10">
      <c r="A137" s="748"/>
      <c r="B137" s="748"/>
      <c r="C137" s="748"/>
      <c r="D137" s="748"/>
      <c r="E137" s="748"/>
      <c r="F137" s="748"/>
      <c r="G137" s="748"/>
      <c r="H137" s="748"/>
      <c r="I137" s="748"/>
      <c r="J137" s="1673"/>
    </row>
    <row r="138" spans="1:10">
      <c r="A138" s="749"/>
      <c r="B138" s="749"/>
      <c r="C138" s="749"/>
      <c r="D138" s="749"/>
      <c r="E138" s="749"/>
      <c r="F138" s="749"/>
      <c r="G138" s="749"/>
      <c r="H138" s="749"/>
      <c r="I138" s="749"/>
      <c r="J138" s="1674"/>
    </row>
    <row r="139" spans="1:10" ht="18.75">
      <c r="A139" s="760">
        <v>11</v>
      </c>
      <c r="B139" s="760">
        <v>12</v>
      </c>
      <c r="C139" s="760">
        <v>13</v>
      </c>
      <c r="D139" s="760">
        <v>14</v>
      </c>
      <c r="E139" s="760">
        <v>15</v>
      </c>
      <c r="F139" s="760">
        <v>16</v>
      </c>
      <c r="G139" s="760">
        <v>17</v>
      </c>
      <c r="H139" s="760">
        <v>18</v>
      </c>
      <c r="I139" s="760">
        <v>19</v>
      </c>
      <c r="J139" s="760">
        <v>20</v>
      </c>
    </row>
    <row r="140" spans="1:10">
      <c r="A140" s="748"/>
      <c r="B140" s="748" t="s">
        <v>10128</v>
      </c>
      <c r="C140" s="748" t="s">
        <v>29632</v>
      </c>
      <c r="D140" s="748"/>
      <c r="E140" s="748"/>
      <c r="F140" s="748"/>
      <c r="G140" s="748"/>
      <c r="H140" s="748"/>
      <c r="I140" s="748"/>
      <c r="J140" s="748" t="s">
        <v>10036</v>
      </c>
    </row>
    <row r="141" spans="1:10">
      <c r="A141" s="748"/>
      <c r="B141" s="748"/>
      <c r="C141" s="748"/>
      <c r="D141" s="748"/>
      <c r="E141" s="748"/>
      <c r="F141" s="748"/>
      <c r="G141" s="748"/>
      <c r="H141" s="748"/>
      <c r="I141" s="748"/>
      <c r="J141" s="748"/>
    </row>
    <row r="142" spans="1:10">
      <c r="A142" s="748"/>
      <c r="B142" s="748"/>
      <c r="C142" s="748"/>
      <c r="D142" s="748"/>
      <c r="E142" s="748"/>
      <c r="F142" s="748"/>
      <c r="G142" s="748"/>
      <c r="H142" s="748"/>
      <c r="I142" s="748"/>
      <c r="J142" s="748"/>
    </row>
    <row r="143" spans="1:10">
      <c r="A143" s="748"/>
      <c r="B143" s="748"/>
      <c r="C143" s="748"/>
      <c r="D143" s="748"/>
      <c r="E143" s="748"/>
      <c r="F143" s="748"/>
      <c r="G143" s="748"/>
      <c r="H143" s="748"/>
      <c r="I143" s="748"/>
      <c r="J143" s="748"/>
    </row>
    <row r="144" spans="1:10">
      <c r="A144" s="748"/>
      <c r="B144" s="748"/>
      <c r="C144" s="748"/>
      <c r="D144" s="748"/>
      <c r="E144" s="748"/>
      <c r="F144" s="748"/>
      <c r="G144" s="748"/>
      <c r="H144" s="748"/>
      <c r="I144" s="748"/>
      <c r="J144" s="748"/>
    </row>
    <row r="145" spans="1:10">
      <c r="A145" s="749"/>
      <c r="B145" s="749"/>
      <c r="C145" s="749"/>
      <c r="D145" s="749"/>
      <c r="E145" s="749"/>
      <c r="F145" s="749"/>
      <c r="G145" s="749"/>
      <c r="H145" s="749"/>
      <c r="I145" s="749"/>
      <c r="J145" s="749"/>
    </row>
    <row r="146" spans="1:10" ht="18.75">
      <c r="A146" s="760">
        <v>21</v>
      </c>
      <c r="B146" s="760">
        <v>22</v>
      </c>
      <c r="C146" s="760">
        <v>23</v>
      </c>
      <c r="D146" s="760">
        <v>24</v>
      </c>
      <c r="E146" s="760">
        <v>25</v>
      </c>
      <c r="F146" s="760">
        <v>26</v>
      </c>
      <c r="G146" s="760">
        <v>27</v>
      </c>
      <c r="H146" s="760">
        <v>28</v>
      </c>
      <c r="I146" s="760">
        <v>29</v>
      </c>
      <c r="J146" s="760">
        <v>30</v>
      </c>
    </row>
    <row r="147" spans="1:10">
      <c r="A147" s="748"/>
      <c r="B147" s="748" t="s">
        <v>29654</v>
      </c>
      <c r="C147" s="748"/>
      <c r="D147" s="748"/>
      <c r="E147" s="748"/>
      <c r="F147" s="748"/>
      <c r="G147" s="748"/>
      <c r="H147" s="748"/>
      <c r="I147" s="748"/>
      <c r="J147" s="748" t="s">
        <v>10036</v>
      </c>
    </row>
    <row r="148" spans="1:10">
      <c r="A148" s="748"/>
      <c r="B148" s="748"/>
      <c r="C148" s="748"/>
      <c r="D148" s="748"/>
      <c r="E148" s="748"/>
      <c r="F148" s="748"/>
      <c r="G148" s="748"/>
      <c r="H148" s="748"/>
      <c r="I148" s="748"/>
      <c r="J148" s="748"/>
    </row>
    <row r="149" spans="1:10">
      <c r="A149" s="748"/>
      <c r="B149" s="748"/>
      <c r="C149" s="748"/>
      <c r="D149" s="748"/>
      <c r="E149" s="748"/>
      <c r="F149" s="748"/>
      <c r="G149" s="748"/>
      <c r="H149" s="748"/>
      <c r="I149" s="748"/>
      <c r="J149" s="748"/>
    </row>
    <row r="150" spans="1:10">
      <c r="A150" s="748"/>
      <c r="B150" s="748"/>
      <c r="C150" s="748"/>
      <c r="D150" s="748"/>
      <c r="E150" s="748"/>
      <c r="F150" s="748"/>
      <c r="G150" s="748"/>
      <c r="H150" s="748"/>
      <c r="I150" s="748"/>
      <c r="J150" s="748"/>
    </row>
    <row r="151" spans="1:10">
      <c r="A151" s="748"/>
      <c r="B151" s="748"/>
      <c r="C151" s="748"/>
      <c r="D151" s="748"/>
      <c r="E151" s="748"/>
      <c r="F151" s="748"/>
      <c r="G151" s="748"/>
      <c r="H151" s="748"/>
      <c r="I151" s="748"/>
      <c r="J151" s="748"/>
    </row>
    <row r="152" spans="1:10">
      <c r="A152" s="749"/>
      <c r="B152" s="749"/>
      <c r="C152" s="749"/>
      <c r="D152" s="749"/>
      <c r="E152" s="749"/>
      <c r="F152" s="749"/>
      <c r="G152" s="749"/>
      <c r="H152" s="749"/>
      <c r="I152" s="749"/>
      <c r="J152" s="749"/>
    </row>
    <row r="153" spans="1:10" ht="15.75">
      <c r="A153" s="755" t="s">
        <v>10028</v>
      </c>
      <c r="B153" s="751"/>
      <c r="C153" s="751"/>
      <c r="D153" s="751"/>
      <c r="E153" s="751"/>
      <c r="F153" s="751"/>
      <c r="G153" s="751"/>
      <c r="H153" s="751"/>
      <c r="I153" s="1667" t="s">
        <v>29635</v>
      </c>
      <c r="J153" s="1668"/>
    </row>
    <row r="154" spans="1:10">
      <c r="A154" s="755"/>
      <c r="B154" s="751"/>
      <c r="C154" s="751"/>
      <c r="D154" s="751"/>
      <c r="E154" s="751"/>
      <c r="F154" s="751"/>
      <c r="G154" s="751"/>
      <c r="H154" s="751"/>
      <c r="I154" s="1662" t="s">
        <v>29636</v>
      </c>
      <c r="J154" s="1662" t="s">
        <v>29637</v>
      </c>
    </row>
    <row r="155" spans="1:10">
      <c r="A155" s="756"/>
      <c r="B155" s="751"/>
      <c r="C155" s="751"/>
      <c r="D155" s="751"/>
      <c r="E155" s="751"/>
      <c r="F155" s="751"/>
      <c r="G155" s="751"/>
      <c r="H155" s="751"/>
      <c r="I155" s="1662" t="s">
        <v>450</v>
      </c>
      <c r="J155" s="1662" t="s">
        <v>456</v>
      </c>
    </row>
    <row r="156" spans="1:10">
      <c r="A156" s="756"/>
      <c r="B156" s="751"/>
      <c r="C156" s="751"/>
      <c r="D156" s="751"/>
      <c r="E156" s="751"/>
      <c r="F156" s="751"/>
      <c r="G156" s="751"/>
      <c r="H156" s="751"/>
      <c r="I156" s="1662" t="s">
        <v>451</v>
      </c>
      <c r="J156" s="1662" t="s">
        <v>29638</v>
      </c>
    </row>
    <row r="157" spans="1:10">
      <c r="A157" s="756"/>
      <c r="B157" s="751"/>
      <c r="C157" s="751"/>
      <c r="D157" s="751"/>
      <c r="E157" s="751"/>
      <c r="F157" s="751"/>
      <c r="G157" s="751"/>
      <c r="H157" s="751"/>
      <c r="I157" s="1662" t="s">
        <v>29639</v>
      </c>
      <c r="J157" s="1662" t="s">
        <v>458</v>
      </c>
    </row>
    <row r="158" spans="1:10">
      <c r="A158" s="756"/>
      <c r="B158" s="751"/>
      <c r="C158" s="751"/>
      <c r="D158" s="751"/>
      <c r="E158" s="751"/>
      <c r="F158" s="751"/>
      <c r="G158" s="751"/>
      <c r="H158" s="751"/>
      <c r="I158" s="1662" t="s">
        <v>453</v>
      </c>
      <c r="J158" s="1662" t="s">
        <v>29640</v>
      </c>
    </row>
    <row r="159" spans="1:10">
      <c r="A159" s="756"/>
      <c r="B159" s="751"/>
      <c r="C159" s="751"/>
      <c r="D159" s="751"/>
      <c r="E159" s="751"/>
      <c r="F159" s="751"/>
      <c r="G159" s="751"/>
      <c r="H159" s="751"/>
      <c r="I159" s="1663" t="s">
        <v>454</v>
      </c>
      <c r="J159" s="1663" t="s">
        <v>460</v>
      </c>
    </row>
    <row r="160" spans="1:10" ht="15.75">
      <c r="A160" s="757"/>
      <c r="B160" s="754"/>
      <c r="C160" s="754"/>
      <c r="D160" s="754"/>
      <c r="E160" s="754"/>
      <c r="F160" s="754"/>
      <c r="G160" s="754"/>
      <c r="H160" s="1664" t="s">
        <v>29641</v>
      </c>
      <c r="I160" s="1664"/>
      <c r="J160" s="1664"/>
    </row>
    <row r="161" spans="1:10" ht="36">
      <c r="A161" s="1671" t="s">
        <v>29655</v>
      </c>
      <c r="B161" s="1672"/>
      <c r="C161" s="1672"/>
      <c r="D161" s="1672"/>
      <c r="E161" s="1672"/>
      <c r="F161" s="1672"/>
      <c r="G161" s="1672"/>
      <c r="H161" s="1672"/>
      <c r="I161" s="1672"/>
      <c r="J161" s="1672"/>
    </row>
    <row r="162" spans="1:10" ht="23.25">
      <c r="A162" s="1476" t="s">
        <v>9526</v>
      </c>
      <c r="B162" s="1475"/>
      <c r="C162" s="1475"/>
      <c r="D162" s="1475"/>
      <c r="E162" s="1475"/>
      <c r="F162" s="1475"/>
      <c r="G162" s="1475"/>
      <c r="H162" s="1475"/>
      <c r="I162" s="1475"/>
      <c r="J162" s="1475"/>
    </row>
    <row r="163" spans="1:10" ht="15.75">
      <c r="A163" s="747"/>
      <c r="B163" s="747"/>
      <c r="C163" s="747"/>
      <c r="D163" s="747"/>
      <c r="E163" s="747"/>
      <c r="F163" s="747"/>
      <c r="G163" s="747"/>
      <c r="H163" s="747"/>
      <c r="I163" s="747"/>
      <c r="J163" s="747"/>
    </row>
    <row r="164" spans="1:10" ht="18.75">
      <c r="A164" s="760">
        <v>1</v>
      </c>
      <c r="B164" s="760">
        <v>2</v>
      </c>
      <c r="C164" s="760">
        <v>3</v>
      </c>
      <c r="D164" s="760">
        <v>4</v>
      </c>
      <c r="E164" s="760">
        <v>5</v>
      </c>
      <c r="F164" s="760">
        <v>6</v>
      </c>
      <c r="G164" s="760">
        <v>7</v>
      </c>
      <c r="H164" s="760">
        <v>8</v>
      </c>
      <c r="I164" s="760">
        <v>9</v>
      </c>
      <c r="J164" s="760">
        <v>10</v>
      </c>
    </row>
    <row r="165" spans="1:10">
      <c r="A165" s="748" t="s">
        <v>10031</v>
      </c>
      <c r="B165" s="748"/>
      <c r="C165" s="748"/>
      <c r="D165" s="748" t="s">
        <v>29633</v>
      </c>
      <c r="E165" s="748"/>
      <c r="F165" s="748"/>
      <c r="G165" s="748"/>
      <c r="H165" s="748"/>
      <c r="I165" s="748"/>
      <c r="J165" s="748" t="s">
        <v>10036</v>
      </c>
    </row>
    <row r="166" spans="1:10">
      <c r="A166" s="748"/>
      <c r="B166" s="748"/>
      <c r="C166" s="748"/>
      <c r="D166" s="748"/>
      <c r="E166" s="748"/>
      <c r="F166" s="748"/>
      <c r="G166" s="748"/>
      <c r="H166" s="748"/>
      <c r="I166" s="748"/>
      <c r="J166" s="748"/>
    </row>
    <row r="167" spans="1:10">
      <c r="A167" s="748"/>
      <c r="B167" s="748"/>
      <c r="C167" s="748"/>
      <c r="D167" s="748"/>
      <c r="E167" s="748"/>
      <c r="F167" s="748"/>
      <c r="G167" s="748"/>
      <c r="H167" s="748"/>
      <c r="I167" s="748"/>
      <c r="J167" s="748"/>
    </row>
    <row r="168" spans="1:10">
      <c r="A168" s="748"/>
      <c r="B168" s="748"/>
      <c r="C168" s="748"/>
      <c r="D168" s="748"/>
      <c r="E168" s="748"/>
      <c r="F168" s="748"/>
      <c r="G168" s="748"/>
      <c r="H168" s="748"/>
      <c r="I168" s="748"/>
      <c r="J168" s="748"/>
    </row>
    <row r="169" spans="1:10">
      <c r="A169" s="748"/>
      <c r="B169" s="748"/>
      <c r="C169" s="748"/>
      <c r="D169" s="748"/>
      <c r="E169" s="748"/>
      <c r="F169" s="748"/>
      <c r="G169" s="748"/>
      <c r="H169" s="748"/>
      <c r="I169" s="748"/>
      <c r="J169" s="748"/>
    </row>
    <row r="170" spans="1:10">
      <c r="A170" s="748"/>
      <c r="B170" s="748"/>
      <c r="C170" s="748"/>
      <c r="D170" s="748"/>
      <c r="E170" s="748"/>
      <c r="F170" s="748"/>
      <c r="G170" s="748"/>
      <c r="H170" s="748"/>
      <c r="I170" s="748"/>
      <c r="J170" s="748"/>
    </row>
    <row r="171" spans="1:10" ht="18.75">
      <c r="A171" s="760">
        <v>11</v>
      </c>
      <c r="B171" s="760">
        <v>12</v>
      </c>
      <c r="C171" s="760">
        <v>13</v>
      </c>
      <c r="D171" s="760">
        <v>14</v>
      </c>
      <c r="E171" s="760">
        <v>15</v>
      </c>
      <c r="F171" s="760">
        <v>16</v>
      </c>
      <c r="G171" s="760">
        <v>17</v>
      </c>
      <c r="H171" s="760">
        <v>18</v>
      </c>
      <c r="I171" s="760">
        <v>19</v>
      </c>
      <c r="J171" s="760">
        <v>20</v>
      </c>
    </row>
    <row r="172" spans="1:10">
      <c r="A172" s="748"/>
      <c r="B172" s="748"/>
      <c r="C172" s="748" t="s">
        <v>29632</v>
      </c>
      <c r="D172" s="748"/>
      <c r="E172" s="748"/>
      <c r="F172" s="748" t="s">
        <v>29631</v>
      </c>
      <c r="G172" s="748"/>
      <c r="H172" s="748"/>
      <c r="I172" s="748"/>
      <c r="J172" s="1673" t="s">
        <v>29656</v>
      </c>
    </row>
    <row r="173" spans="1:10">
      <c r="A173" s="1331"/>
      <c r="B173" s="1331"/>
      <c r="C173" s="1331"/>
      <c r="D173" s="1331"/>
      <c r="E173" s="1331"/>
      <c r="F173" s="1331"/>
      <c r="G173" s="1331"/>
      <c r="H173" s="1331"/>
      <c r="I173" s="1331"/>
      <c r="J173" s="1673"/>
    </row>
    <row r="174" spans="1:10">
      <c r="A174" s="1331"/>
      <c r="B174" s="1331"/>
      <c r="C174" s="1331"/>
      <c r="D174" s="1331"/>
      <c r="E174" s="1331"/>
      <c r="F174" s="1331"/>
      <c r="G174" s="1331"/>
      <c r="H174" s="1331"/>
      <c r="I174" s="1331"/>
      <c r="J174" s="1673"/>
    </row>
    <row r="175" spans="1:10">
      <c r="A175" s="1331"/>
      <c r="B175" s="1331"/>
      <c r="C175" s="1331"/>
      <c r="D175" s="1331"/>
      <c r="E175" s="1331"/>
      <c r="F175" s="1331"/>
      <c r="G175" s="1331"/>
      <c r="H175" s="1331"/>
      <c r="I175" s="1331"/>
      <c r="J175" s="1673"/>
    </row>
    <row r="176" spans="1:10">
      <c r="A176" s="748"/>
      <c r="B176" s="748"/>
      <c r="C176" s="748"/>
      <c r="D176" s="748"/>
      <c r="E176" s="748"/>
      <c r="F176" s="748"/>
      <c r="G176" s="748"/>
      <c r="H176" s="748"/>
      <c r="I176" s="748"/>
      <c r="J176" s="1673"/>
    </row>
    <row r="177" spans="1:10">
      <c r="A177" s="749"/>
      <c r="B177" s="749"/>
      <c r="C177" s="749"/>
      <c r="D177" s="749"/>
      <c r="E177" s="749"/>
      <c r="F177" s="749"/>
      <c r="G177" s="749"/>
      <c r="H177" s="749"/>
      <c r="I177" s="749"/>
      <c r="J177" s="1674"/>
    </row>
    <row r="178" spans="1:10" ht="18.75">
      <c r="A178" s="760">
        <v>21</v>
      </c>
      <c r="B178" s="760">
        <v>22</v>
      </c>
      <c r="C178" s="760">
        <v>23</v>
      </c>
      <c r="D178" s="760">
        <v>24</v>
      </c>
      <c r="E178" s="760">
        <v>25</v>
      </c>
      <c r="F178" s="760">
        <v>26</v>
      </c>
      <c r="G178" s="760">
        <v>27</v>
      </c>
      <c r="H178" s="760">
        <v>28</v>
      </c>
      <c r="I178" s="760">
        <v>29</v>
      </c>
      <c r="J178" s="760">
        <v>30</v>
      </c>
    </row>
    <row r="179" spans="1:10">
      <c r="A179" s="748" t="s">
        <v>29657</v>
      </c>
      <c r="B179" s="748" t="s">
        <v>10188</v>
      </c>
      <c r="C179" s="748"/>
      <c r="D179" s="748"/>
      <c r="E179" s="748"/>
      <c r="F179" s="748"/>
      <c r="G179" s="748"/>
      <c r="H179" s="748" t="s">
        <v>29633</v>
      </c>
      <c r="I179" s="748"/>
      <c r="J179" s="748" t="s">
        <v>10036</v>
      </c>
    </row>
    <row r="180" spans="1:10">
      <c r="A180" s="748"/>
      <c r="B180" s="748"/>
      <c r="C180" s="748"/>
      <c r="D180" s="748"/>
      <c r="E180" s="748"/>
      <c r="F180" s="748"/>
      <c r="G180" s="748"/>
      <c r="H180" s="748"/>
      <c r="I180" s="748"/>
      <c r="J180" s="748"/>
    </row>
    <row r="181" spans="1:10">
      <c r="A181" s="748"/>
      <c r="B181" s="748"/>
      <c r="C181" s="748"/>
      <c r="D181" s="748"/>
      <c r="E181" s="748"/>
      <c r="F181" s="748"/>
      <c r="G181" s="748"/>
      <c r="H181" s="748"/>
      <c r="I181" s="748"/>
      <c r="J181" s="748"/>
    </row>
    <row r="182" spans="1:10">
      <c r="A182" s="748"/>
      <c r="B182" s="748"/>
      <c r="C182" s="748"/>
      <c r="D182" s="748"/>
      <c r="E182" s="748"/>
      <c r="F182" s="748"/>
      <c r="G182" s="748"/>
      <c r="H182" s="748"/>
      <c r="I182" s="748"/>
      <c r="J182" s="748"/>
    </row>
    <row r="183" spans="1:10">
      <c r="A183" s="748"/>
      <c r="B183" s="748"/>
      <c r="C183" s="748"/>
      <c r="D183" s="748"/>
      <c r="E183" s="748"/>
      <c r="F183" s="748"/>
      <c r="G183" s="748"/>
      <c r="H183" s="748"/>
      <c r="I183" s="748"/>
      <c r="J183" s="748"/>
    </row>
    <row r="184" spans="1:10">
      <c r="A184" s="749"/>
      <c r="B184" s="749"/>
      <c r="C184" s="749"/>
      <c r="D184" s="749"/>
      <c r="E184" s="749"/>
      <c r="F184" s="749"/>
      <c r="G184" s="749"/>
      <c r="H184" s="749"/>
      <c r="I184" s="749"/>
      <c r="J184" s="749"/>
    </row>
    <row r="185" spans="1:10" ht="15.75">
      <c r="A185" s="755" t="s">
        <v>10028</v>
      </c>
      <c r="B185" s="751"/>
      <c r="C185" s="751"/>
      <c r="D185" s="751"/>
      <c r="E185" s="751"/>
      <c r="F185" s="751"/>
      <c r="G185" s="751"/>
      <c r="H185" s="751"/>
      <c r="I185" s="1667" t="s">
        <v>29635</v>
      </c>
      <c r="J185" s="1668"/>
    </row>
    <row r="186" spans="1:10">
      <c r="A186" s="755"/>
      <c r="B186" s="751"/>
      <c r="C186" s="751"/>
      <c r="D186" s="751"/>
      <c r="E186" s="751"/>
      <c r="F186" s="751"/>
      <c r="G186" s="751"/>
      <c r="H186" s="751"/>
      <c r="I186" s="1662" t="s">
        <v>29636</v>
      </c>
      <c r="J186" s="1662" t="s">
        <v>29637</v>
      </c>
    </row>
    <row r="187" spans="1:10">
      <c r="A187" s="756"/>
      <c r="B187" s="751"/>
      <c r="C187" s="751"/>
      <c r="D187" s="751"/>
      <c r="E187" s="751"/>
      <c r="F187" s="751"/>
      <c r="G187" s="751"/>
      <c r="H187" s="751"/>
      <c r="I187" s="1662" t="s">
        <v>450</v>
      </c>
      <c r="J187" s="1662" t="s">
        <v>456</v>
      </c>
    </row>
    <row r="188" spans="1:10">
      <c r="A188" s="756"/>
      <c r="B188" s="751"/>
      <c r="C188" s="751"/>
      <c r="D188" s="751"/>
      <c r="E188" s="751"/>
      <c r="F188" s="751"/>
      <c r="G188" s="751"/>
      <c r="H188" s="751"/>
      <c r="I188" s="1662" t="s">
        <v>451</v>
      </c>
      <c r="J188" s="1662" t="s">
        <v>29638</v>
      </c>
    </row>
    <row r="189" spans="1:10">
      <c r="A189" s="756"/>
      <c r="B189" s="751"/>
      <c r="C189" s="751"/>
      <c r="D189" s="751"/>
      <c r="E189" s="751"/>
      <c r="F189" s="751"/>
      <c r="G189" s="751"/>
      <c r="H189" s="751"/>
      <c r="I189" s="1662" t="s">
        <v>29639</v>
      </c>
      <c r="J189" s="1662" t="s">
        <v>458</v>
      </c>
    </row>
    <row r="190" spans="1:10">
      <c r="A190" s="756"/>
      <c r="B190" s="751"/>
      <c r="C190" s="751"/>
      <c r="D190" s="751"/>
      <c r="E190" s="751"/>
      <c r="F190" s="751"/>
      <c r="G190" s="751"/>
      <c r="H190" s="751"/>
      <c r="I190" s="1662" t="s">
        <v>453</v>
      </c>
      <c r="J190" s="1662" t="s">
        <v>29640</v>
      </c>
    </row>
    <row r="191" spans="1:10">
      <c r="A191" s="756"/>
      <c r="B191" s="751"/>
      <c r="C191" s="751"/>
      <c r="D191" s="751"/>
      <c r="E191" s="751"/>
      <c r="F191" s="751"/>
      <c r="G191" s="751"/>
      <c r="H191" s="751"/>
      <c r="I191" s="1663" t="s">
        <v>454</v>
      </c>
      <c r="J191" s="1663" t="s">
        <v>460</v>
      </c>
    </row>
    <row r="192" spans="1:10" ht="15.75">
      <c r="A192" s="757"/>
      <c r="B192" s="754"/>
      <c r="C192" s="754"/>
      <c r="D192" s="754"/>
      <c r="E192" s="754"/>
      <c r="F192" s="754"/>
      <c r="G192" s="754"/>
      <c r="H192" s="1664" t="s">
        <v>29641</v>
      </c>
      <c r="I192" s="1664"/>
      <c r="J192" s="1664"/>
    </row>
    <row r="193" spans="1:10" ht="36">
      <c r="A193" s="1671" t="s">
        <v>29658</v>
      </c>
      <c r="B193" s="1672"/>
      <c r="C193" s="1672"/>
      <c r="D193" s="1672"/>
      <c r="E193" s="1672"/>
      <c r="F193" s="1672"/>
      <c r="G193" s="1672"/>
      <c r="H193" s="1672"/>
      <c r="I193" s="1672"/>
      <c r="J193" s="1672"/>
    </row>
    <row r="194" spans="1:10" ht="23.25">
      <c r="A194" s="1476" t="s">
        <v>1821</v>
      </c>
      <c r="B194" s="1475"/>
      <c r="C194" s="1475"/>
      <c r="D194" s="1475"/>
      <c r="E194" s="1475"/>
      <c r="F194" s="1475"/>
      <c r="G194" s="1475"/>
      <c r="H194" s="1475"/>
      <c r="I194" s="1475"/>
      <c r="J194" s="1475"/>
    </row>
    <row r="195" spans="1:10" ht="15.75">
      <c r="A195" s="747"/>
      <c r="B195" s="747"/>
      <c r="C195" s="747"/>
      <c r="D195" s="747"/>
      <c r="E195" s="747"/>
      <c r="F195" s="747"/>
      <c r="G195" s="747"/>
      <c r="H195" s="747"/>
      <c r="I195" s="747"/>
      <c r="J195" s="747"/>
    </row>
    <row r="196" spans="1:10" ht="18.75">
      <c r="A196" s="760">
        <v>1</v>
      </c>
      <c r="B196" s="760">
        <v>2</v>
      </c>
      <c r="C196" s="760">
        <v>3</v>
      </c>
      <c r="D196" s="760">
        <v>4</v>
      </c>
      <c r="E196" s="760">
        <v>5</v>
      </c>
      <c r="F196" s="760">
        <v>6</v>
      </c>
      <c r="G196" s="760">
        <v>7</v>
      </c>
      <c r="H196" s="760">
        <v>8</v>
      </c>
      <c r="I196" s="760">
        <v>9</v>
      </c>
      <c r="J196" s="760">
        <v>10</v>
      </c>
    </row>
    <row r="197" spans="1:10">
      <c r="A197" s="748" t="s">
        <v>10031</v>
      </c>
      <c r="B197" s="748"/>
      <c r="C197" s="748" t="s">
        <v>9644</v>
      </c>
      <c r="D197" s="748" t="s">
        <v>9644</v>
      </c>
      <c r="E197" s="748" t="s">
        <v>9644</v>
      </c>
      <c r="F197" s="748"/>
      <c r="G197" s="748"/>
      <c r="H197" s="748"/>
      <c r="I197" s="748"/>
      <c r="J197" s="1673" t="s">
        <v>29653</v>
      </c>
    </row>
    <row r="198" spans="1:10">
      <c r="A198" s="748"/>
      <c r="B198" s="748"/>
      <c r="C198" s="748"/>
      <c r="D198" s="748"/>
      <c r="E198" s="748"/>
      <c r="F198" s="748"/>
      <c r="G198" s="748"/>
      <c r="H198" s="748"/>
      <c r="I198" s="748"/>
      <c r="J198" s="1673"/>
    </row>
    <row r="199" spans="1:10">
      <c r="A199" s="748"/>
      <c r="B199" s="748"/>
      <c r="C199" s="748"/>
      <c r="D199" s="748"/>
      <c r="E199" s="748"/>
      <c r="F199" s="748"/>
      <c r="G199" s="748"/>
      <c r="H199" s="748"/>
      <c r="I199" s="748"/>
      <c r="J199" s="1673"/>
    </row>
    <row r="200" spans="1:10">
      <c r="A200" s="748"/>
      <c r="B200" s="748"/>
      <c r="C200" s="748"/>
      <c r="D200" s="748"/>
      <c r="E200" s="748"/>
      <c r="F200" s="748"/>
      <c r="G200" s="748"/>
      <c r="H200" s="748"/>
      <c r="I200" s="748"/>
      <c r="J200" s="1673"/>
    </row>
    <row r="201" spans="1:10">
      <c r="A201" s="748"/>
      <c r="B201" s="748"/>
      <c r="C201" s="748"/>
      <c r="D201" s="748"/>
      <c r="E201" s="748"/>
      <c r="F201" s="748"/>
      <c r="G201" s="748"/>
      <c r="H201" s="748"/>
      <c r="I201" s="748"/>
      <c r="J201" s="1673"/>
    </row>
    <row r="202" spans="1:10">
      <c r="A202" s="748"/>
      <c r="B202" s="748"/>
      <c r="C202" s="748"/>
      <c r="D202" s="748"/>
      <c r="E202" s="748"/>
      <c r="F202" s="748"/>
      <c r="G202" s="748"/>
      <c r="H202" s="748"/>
      <c r="I202" s="748"/>
      <c r="J202" s="1674"/>
    </row>
    <row r="203" spans="1:10" ht="18.75">
      <c r="A203" s="760">
        <v>11</v>
      </c>
      <c r="B203" s="760">
        <v>12</v>
      </c>
      <c r="C203" s="760">
        <v>13</v>
      </c>
      <c r="D203" s="760">
        <v>14</v>
      </c>
      <c r="E203" s="760">
        <v>15</v>
      </c>
      <c r="F203" s="760">
        <v>16</v>
      </c>
      <c r="G203" s="760">
        <v>17</v>
      </c>
      <c r="H203" s="760">
        <v>18</v>
      </c>
      <c r="I203" s="760">
        <v>19</v>
      </c>
      <c r="J203" s="760">
        <v>20</v>
      </c>
    </row>
    <row r="204" spans="1:10">
      <c r="A204" s="748"/>
      <c r="B204" s="748"/>
      <c r="C204" s="748" t="s">
        <v>29632</v>
      </c>
      <c r="D204" s="748"/>
      <c r="E204" s="748"/>
      <c r="F204" s="748"/>
      <c r="G204" s="748"/>
      <c r="H204" s="748"/>
      <c r="I204" s="748"/>
      <c r="J204" s="748" t="s">
        <v>10036</v>
      </c>
    </row>
    <row r="205" spans="1:10">
      <c r="A205" s="748"/>
      <c r="B205" s="748"/>
      <c r="C205" s="748"/>
      <c r="D205" s="748"/>
      <c r="E205" s="748"/>
      <c r="F205" s="748"/>
      <c r="G205" s="748"/>
      <c r="H205" s="748"/>
      <c r="I205" s="748"/>
      <c r="J205" s="748"/>
    </row>
    <row r="206" spans="1:10">
      <c r="A206" s="748"/>
      <c r="B206" s="748"/>
      <c r="C206" s="748"/>
      <c r="D206" s="748"/>
      <c r="E206" s="748"/>
      <c r="F206" s="748"/>
      <c r="G206" s="748"/>
      <c r="H206" s="748"/>
      <c r="I206" s="748"/>
      <c r="J206" s="748"/>
    </row>
    <row r="207" spans="1:10">
      <c r="A207" s="748"/>
      <c r="B207" s="748"/>
      <c r="C207" s="748"/>
      <c r="D207" s="748"/>
      <c r="E207" s="748"/>
      <c r="F207" s="748"/>
      <c r="G207" s="748"/>
      <c r="H207" s="748"/>
      <c r="I207" s="748"/>
      <c r="J207" s="748"/>
    </row>
    <row r="208" spans="1:10">
      <c r="A208" s="748"/>
      <c r="B208" s="748"/>
      <c r="C208" s="748"/>
      <c r="D208" s="748"/>
      <c r="E208" s="748"/>
      <c r="F208" s="748"/>
      <c r="G208" s="748"/>
      <c r="H208" s="748"/>
      <c r="I208" s="748"/>
      <c r="J208" s="748"/>
    </row>
    <row r="209" spans="1:10">
      <c r="A209" s="749"/>
      <c r="B209" s="749"/>
      <c r="C209" s="749"/>
      <c r="D209" s="749"/>
      <c r="E209" s="749"/>
      <c r="F209" s="749"/>
      <c r="G209" s="749"/>
      <c r="H209" s="749"/>
      <c r="I209" s="749"/>
      <c r="J209" s="749"/>
    </row>
    <row r="210" spans="1:10" ht="18.75">
      <c r="A210" s="760">
        <v>21</v>
      </c>
      <c r="B210" s="760">
        <v>22</v>
      </c>
      <c r="C210" s="760">
        <v>23</v>
      </c>
      <c r="D210" s="760">
        <v>24</v>
      </c>
      <c r="E210" s="760">
        <v>25</v>
      </c>
      <c r="F210" s="760">
        <v>26</v>
      </c>
      <c r="G210" s="760">
        <v>27</v>
      </c>
      <c r="H210" s="760">
        <v>28</v>
      </c>
      <c r="I210" s="760">
        <v>29</v>
      </c>
      <c r="J210" s="760">
        <v>30</v>
      </c>
    </row>
    <row r="211" spans="1:10">
      <c r="A211" s="1331"/>
      <c r="B211" s="1331" t="s">
        <v>29654</v>
      </c>
      <c r="C211" s="1331"/>
      <c r="D211" s="1331"/>
      <c r="E211" s="1331"/>
      <c r="F211" s="1331"/>
      <c r="G211" s="1331"/>
      <c r="H211" s="1331"/>
      <c r="I211" s="1331"/>
      <c r="J211" s="1673" t="s">
        <v>29659</v>
      </c>
    </row>
    <row r="212" spans="1:10">
      <c r="A212" s="1331"/>
      <c r="B212" s="1331"/>
      <c r="C212" s="1331"/>
      <c r="D212" s="1331"/>
      <c r="E212" s="1331"/>
      <c r="F212" s="1331"/>
      <c r="G212" s="1331"/>
      <c r="H212" s="1331"/>
      <c r="I212" s="1331"/>
      <c r="J212" s="1673"/>
    </row>
    <row r="213" spans="1:10">
      <c r="A213" s="1331"/>
      <c r="B213" s="1331"/>
      <c r="C213" s="1331"/>
      <c r="D213" s="1331"/>
      <c r="E213" s="1331"/>
      <c r="F213" s="1331"/>
      <c r="G213" s="1331"/>
      <c r="H213" s="1331"/>
      <c r="I213" s="1331"/>
      <c r="J213" s="1673"/>
    </row>
    <row r="214" spans="1:10">
      <c r="A214" s="1331"/>
      <c r="B214" s="1331"/>
      <c r="C214" s="1331"/>
      <c r="D214" s="1331"/>
      <c r="E214" s="1331"/>
      <c r="F214" s="1331"/>
      <c r="G214" s="1331"/>
      <c r="H214" s="1331"/>
      <c r="I214" s="1331"/>
      <c r="J214" s="1673"/>
    </row>
    <row r="215" spans="1:10">
      <c r="A215" s="1331"/>
      <c r="B215" s="1331"/>
      <c r="C215" s="1331"/>
      <c r="D215" s="1331"/>
      <c r="E215" s="1331"/>
      <c r="F215" s="1331"/>
      <c r="G215" s="1331"/>
      <c r="H215" s="1331"/>
      <c r="I215" s="1331"/>
      <c r="J215" s="1673"/>
    </row>
    <row r="216" spans="1:10">
      <c r="A216" s="749"/>
      <c r="B216" s="749"/>
      <c r="C216" s="749"/>
      <c r="D216" s="749"/>
      <c r="E216" s="749"/>
      <c r="F216" s="749"/>
      <c r="G216" s="749"/>
      <c r="H216" s="749"/>
      <c r="I216" s="749"/>
      <c r="J216" s="1674"/>
    </row>
    <row r="217" spans="1:10" ht="18.75">
      <c r="A217" s="760">
        <v>31</v>
      </c>
      <c r="B217" s="760">
        <v>32</v>
      </c>
      <c r="C217" s="759" t="s">
        <v>10028</v>
      </c>
      <c r="D217" s="1670" t="s">
        <v>29660</v>
      </c>
      <c r="E217" s="1332"/>
      <c r="F217" s="1332"/>
      <c r="G217" s="1332"/>
      <c r="H217" s="751"/>
      <c r="I217" s="1667" t="s">
        <v>29635</v>
      </c>
      <c r="J217" s="1668"/>
    </row>
    <row r="218" spans="1:10">
      <c r="A218" s="748" t="s">
        <v>1827</v>
      </c>
      <c r="B218" s="748" t="s">
        <v>9651</v>
      </c>
      <c r="C218" s="756"/>
      <c r="D218" s="751"/>
      <c r="E218" s="751"/>
      <c r="F218" s="751"/>
      <c r="G218" s="751"/>
      <c r="H218" s="751"/>
      <c r="I218" s="1662" t="s">
        <v>29636</v>
      </c>
      <c r="J218" s="1662" t="s">
        <v>29637</v>
      </c>
    </row>
    <row r="219" spans="1:10">
      <c r="A219" s="748"/>
      <c r="B219" s="758"/>
      <c r="C219" s="756"/>
      <c r="D219" s="751"/>
      <c r="E219" s="751"/>
      <c r="F219" s="751"/>
      <c r="G219" s="751"/>
      <c r="H219" s="751"/>
      <c r="I219" s="1662" t="s">
        <v>450</v>
      </c>
      <c r="J219" s="1662" t="s">
        <v>456</v>
      </c>
    </row>
    <row r="220" spans="1:10" ht="15.75">
      <c r="A220" s="752"/>
      <c r="B220" s="747"/>
      <c r="C220" s="756"/>
      <c r="D220" s="751"/>
      <c r="E220" s="751"/>
      <c r="F220" s="751"/>
      <c r="G220" s="751"/>
      <c r="H220" s="751"/>
      <c r="I220" s="1662" t="s">
        <v>451</v>
      </c>
      <c r="J220" s="1662" t="s">
        <v>29638</v>
      </c>
    </row>
    <row r="221" spans="1:10">
      <c r="A221" s="752"/>
      <c r="B221" s="752"/>
      <c r="C221" s="756"/>
      <c r="D221" s="751"/>
      <c r="E221" s="751"/>
      <c r="F221" s="751"/>
      <c r="G221" s="751"/>
      <c r="H221" s="751"/>
      <c r="I221" s="1662" t="s">
        <v>29639</v>
      </c>
      <c r="J221" s="1662" t="s">
        <v>458</v>
      </c>
    </row>
    <row r="222" spans="1:10">
      <c r="A222" s="752"/>
      <c r="B222" s="752"/>
      <c r="C222" s="756"/>
      <c r="D222" s="751"/>
      <c r="E222" s="751"/>
      <c r="F222" s="751"/>
      <c r="G222" s="751"/>
      <c r="H222" s="751"/>
      <c r="I222" s="1662" t="s">
        <v>453</v>
      </c>
      <c r="J222" s="1662" t="s">
        <v>29640</v>
      </c>
    </row>
    <row r="223" spans="1:10">
      <c r="A223" s="752"/>
      <c r="B223" s="752"/>
      <c r="C223" s="756"/>
      <c r="D223" s="751"/>
      <c r="E223" s="751"/>
      <c r="F223" s="751"/>
      <c r="G223" s="751"/>
      <c r="H223" s="751"/>
      <c r="I223" s="1663" t="s">
        <v>454</v>
      </c>
      <c r="J223" s="1663" t="s">
        <v>460</v>
      </c>
    </row>
    <row r="224" spans="1:10" ht="15.75">
      <c r="A224" s="753"/>
      <c r="B224" s="753"/>
      <c r="C224" s="757"/>
      <c r="D224" s="754"/>
      <c r="E224" s="754"/>
      <c r="F224" s="754"/>
      <c r="G224" s="754"/>
      <c r="H224" s="1664" t="s">
        <v>29641</v>
      </c>
      <c r="I224" s="1664"/>
      <c r="J224" s="1664"/>
    </row>
    <row r="225" spans="1:10" ht="36">
      <c r="A225" s="1671" t="s">
        <v>29661</v>
      </c>
      <c r="B225" s="1672"/>
      <c r="C225" s="1672"/>
      <c r="D225" s="1672"/>
      <c r="E225" s="1672"/>
      <c r="F225" s="1672"/>
      <c r="G225" s="1672"/>
      <c r="H225" s="1672"/>
      <c r="I225" s="1672"/>
      <c r="J225" s="1672"/>
    </row>
    <row r="226" spans="1:10" ht="23.25">
      <c r="A226" s="1476" t="s">
        <v>1829</v>
      </c>
      <c r="B226" s="1475"/>
      <c r="C226" s="1475"/>
      <c r="D226" s="1475"/>
      <c r="E226" s="1475"/>
      <c r="F226" s="1475"/>
      <c r="G226" s="1475"/>
      <c r="H226" s="1475"/>
      <c r="I226" s="1475"/>
      <c r="J226" s="1475"/>
    </row>
    <row r="227" spans="1:10" ht="15.75">
      <c r="A227" s="747"/>
      <c r="B227" s="747"/>
      <c r="C227" s="747"/>
      <c r="D227" s="747"/>
      <c r="E227" s="747"/>
      <c r="F227" s="747"/>
      <c r="G227" s="747"/>
      <c r="H227" s="747"/>
      <c r="I227" s="747"/>
      <c r="J227" s="747"/>
    </row>
    <row r="228" spans="1:10" ht="18.75">
      <c r="A228" s="760">
        <v>1</v>
      </c>
      <c r="B228" s="760">
        <v>2</v>
      </c>
      <c r="C228" s="760">
        <v>3</v>
      </c>
      <c r="D228" s="760">
        <v>4</v>
      </c>
      <c r="E228" s="760">
        <v>5</v>
      </c>
      <c r="F228" s="760">
        <v>6</v>
      </c>
      <c r="G228" s="760">
        <v>7</v>
      </c>
      <c r="H228" s="760">
        <v>8</v>
      </c>
      <c r="I228" s="760">
        <v>9</v>
      </c>
      <c r="J228" s="760">
        <v>10</v>
      </c>
    </row>
    <row r="229" spans="1:10">
      <c r="A229" s="748" t="s">
        <v>10031</v>
      </c>
      <c r="B229" s="748"/>
      <c r="C229" s="748" t="s">
        <v>29631</v>
      </c>
      <c r="D229" s="748"/>
      <c r="E229" s="748"/>
      <c r="F229" s="748"/>
      <c r="G229" s="748"/>
      <c r="H229" s="748"/>
      <c r="I229" s="748"/>
      <c r="J229" s="748" t="s">
        <v>10036</v>
      </c>
    </row>
    <row r="230" spans="1:10">
      <c r="A230" s="748"/>
      <c r="B230" s="748"/>
      <c r="C230" s="748"/>
      <c r="D230" s="748"/>
      <c r="E230" s="748"/>
      <c r="F230" s="748"/>
      <c r="G230" s="748"/>
      <c r="H230" s="748"/>
      <c r="I230" s="748"/>
      <c r="J230" s="748"/>
    </row>
    <row r="231" spans="1:10">
      <c r="A231" s="748"/>
      <c r="B231" s="748"/>
      <c r="C231" s="748"/>
      <c r="D231" s="748"/>
      <c r="E231" s="748"/>
      <c r="F231" s="748"/>
      <c r="G231" s="748"/>
      <c r="H231" s="748"/>
      <c r="I231" s="748"/>
      <c r="J231" s="748"/>
    </row>
    <row r="232" spans="1:10">
      <c r="A232" s="748"/>
      <c r="B232" s="748"/>
      <c r="C232" s="748"/>
      <c r="D232" s="748"/>
      <c r="E232" s="748"/>
      <c r="F232" s="748"/>
      <c r="G232" s="748"/>
      <c r="H232" s="748"/>
      <c r="I232" s="748"/>
      <c r="J232" s="748"/>
    </row>
    <row r="233" spans="1:10">
      <c r="A233" s="748"/>
      <c r="B233" s="748"/>
      <c r="C233" s="748"/>
      <c r="D233" s="748"/>
      <c r="E233" s="748"/>
      <c r="F233" s="748"/>
      <c r="G233" s="748"/>
      <c r="H233" s="748"/>
      <c r="I233" s="748"/>
      <c r="J233" s="748"/>
    </row>
    <row r="234" spans="1:10">
      <c r="A234" s="748"/>
      <c r="B234" s="748"/>
      <c r="C234" s="748"/>
      <c r="D234" s="748"/>
      <c r="E234" s="748"/>
      <c r="F234" s="748"/>
      <c r="G234" s="748"/>
      <c r="H234" s="748"/>
      <c r="I234" s="748"/>
      <c r="J234" s="748"/>
    </row>
    <row r="235" spans="1:10" ht="18.75">
      <c r="A235" s="760">
        <v>11</v>
      </c>
      <c r="B235" s="760">
        <v>12</v>
      </c>
      <c r="C235" s="760">
        <v>13</v>
      </c>
      <c r="D235" s="760">
        <v>14</v>
      </c>
      <c r="E235" s="760">
        <v>15</v>
      </c>
      <c r="F235" s="760">
        <v>16</v>
      </c>
      <c r="G235" s="760">
        <v>17</v>
      </c>
      <c r="H235" s="760">
        <v>18</v>
      </c>
      <c r="I235" s="760">
        <v>19</v>
      </c>
      <c r="J235" s="760">
        <v>20</v>
      </c>
    </row>
    <row r="236" spans="1:10">
      <c r="A236" s="748"/>
      <c r="B236" s="748"/>
      <c r="C236" s="748" t="s">
        <v>29662</v>
      </c>
      <c r="D236" s="748"/>
      <c r="E236" s="748" t="s">
        <v>29633</v>
      </c>
      <c r="F236" s="748"/>
      <c r="G236" s="748" t="s">
        <v>10167</v>
      </c>
      <c r="H236" s="748"/>
      <c r="I236" s="748"/>
      <c r="J236" s="748" t="s">
        <v>10036</v>
      </c>
    </row>
    <row r="237" spans="1:10">
      <c r="A237" s="748"/>
      <c r="B237" s="748"/>
      <c r="C237" s="748"/>
      <c r="D237" s="748"/>
      <c r="E237" s="748"/>
      <c r="F237" s="748"/>
      <c r="G237" s="748"/>
      <c r="H237" s="748"/>
      <c r="I237" s="748"/>
      <c r="J237" s="748"/>
    </row>
    <row r="238" spans="1:10">
      <c r="A238" s="748"/>
      <c r="B238" s="748"/>
      <c r="C238" s="758"/>
      <c r="D238" s="748"/>
      <c r="E238" s="748"/>
      <c r="F238" s="748"/>
      <c r="G238" s="748"/>
      <c r="H238" s="748"/>
      <c r="I238" s="748"/>
      <c r="J238" s="748"/>
    </row>
    <row r="239" spans="1:10">
      <c r="A239" s="1331"/>
      <c r="B239" s="1331"/>
      <c r="C239" s="758"/>
      <c r="D239" s="1331"/>
      <c r="E239" s="1331"/>
      <c r="F239" s="1331"/>
      <c r="G239" s="1331"/>
      <c r="H239" s="1331"/>
      <c r="I239" s="1331"/>
      <c r="J239" s="1331"/>
    </row>
    <row r="240" spans="1:10">
      <c r="A240" s="748"/>
      <c r="B240" s="748"/>
      <c r="C240" s="748"/>
      <c r="D240" s="748"/>
      <c r="E240" s="748"/>
      <c r="F240" s="748"/>
      <c r="G240" s="748"/>
      <c r="H240" s="748"/>
      <c r="I240" s="748"/>
      <c r="J240" s="748"/>
    </row>
    <row r="241" spans="1:10">
      <c r="A241" s="749"/>
      <c r="B241" s="749"/>
      <c r="C241" s="749"/>
      <c r="D241" s="749"/>
      <c r="E241" s="749"/>
      <c r="F241" s="749"/>
      <c r="G241" s="749"/>
      <c r="H241" s="749"/>
      <c r="I241" s="749"/>
      <c r="J241" s="749"/>
    </row>
    <row r="242" spans="1:10" ht="18.75">
      <c r="A242" s="760">
        <v>21</v>
      </c>
      <c r="B242" s="760">
        <v>22</v>
      </c>
      <c r="C242" s="760">
        <v>23</v>
      </c>
      <c r="D242" s="760">
        <v>24</v>
      </c>
      <c r="E242" s="760">
        <v>25</v>
      </c>
      <c r="F242" s="760">
        <v>26</v>
      </c>
      <c r="G242" s="760">
        <v>27</v>
      </c>
      <c r="H242" s="760">
        <v>28</v>
      </c>
      <c r="I242" s="760">
        <v>29</v>
      </c>
      <c r="J242" s="760">
        <v>30</v>
      </c>
    </row>
    <row r="243" spans="1:10">
      <c r="A243" s="748"/>
      <c r="B243" s="748" t="s">
        <v>10188</v>
      </c>
      <c r="C243" s="748"/>
      <c r="D243" s="748"/>
      <c r="E243" s="748"/>
      <c r="F243" s="748"/>
      <c r="G243" s="748" t="s">
        <v>29631</v>
      </c>
      <c r="H243" s="748"/>
      <c r="I243" s="748"/>
      <c r="J243" s="748" t="s">
        <v>10036</v>
      </c>
    </row>
    <row r="244" spans="1:10">
      <c r="A244" s="748"/>
      <c r="B244" s="748"/>
      <c r="C244" s="748"/>
      <c r="D244" s="748"/>
      <c r="E244" s="748"/>
      <c r="F244" s="748"/>
      <c r="G244" s="748"/>
      <c r="H244" s="748"/>
      <c r="I244" s="748"/>
      <c r="J244" s="748"/>
    </row>
    <row r="245" spans="1:10">
      <c r="A245" s="748"/>
      <c r="B245" s="748"/>
      <c r="C245" s="748"/>
      <c r="D245" s="748"/>
      <c r="E245" s="748"/>
      <c r="F245" s="748"/>
      <c r="G245" s="748"/>
      <c r="H245" s="748"/>
      <c r="I245" s="748"/>
      <c r="J245" s="748"/>
    </row>
    <row r="246" spans="1:10">
      <c r="A246" s="748"/>
      <c r="B246" s="748"/>
      <c r="C246" s="748"/>
      <c r="D246" s="748"/>
      <c r="E246" s="748"/>
      <c r="F246" s="748"/>
      <c r="G246" s="748"/>
      <c r="H246" s="748"/>
      <c r="I246" s="748"/>
      <c r="J246" s="748"/>
    </row>
    <row r="247" spans="1:10">
      <c r="A247" s="748"/>
      <c r="B247" s="748"/>
      <c r="C247" s="748"/>
      <c r="D247" s="748"/>
      <c r="E247" s="748"/>
      <c r="F247" s="748"/>
      <c r="G247" s="748"/>
      <c r="H247" s="748"/>
      <c r="I247" s="748"/>
      <c r="J247" s="748"/>
    </row>
    <row r="248" spans="1:10">
      <c r="A248" s="748"/>
      <c r="B248" s="748"/>
      <c r="C248" s="748"/>
      <c r="D248" s="748"/>
      <c r="E248" s="748"/>
      <c r="F248" s="748"/>
      <c r="G248" s="748"/>
      <c r="H248" s="748"/>
      <c r="I248" s="748"/>
      <c r="J248" s="748"/>
    </row>
    <row r="249" spans="1:10" ht="15.75">
      <c r="A249" s="755" t="s">
        <v>10028</v>
      </c>
      <c r="B249" s="751"/>
      <c r="C249" s="751"/>
      <c r="D249" s="751"/>
      <c r="E249" s="751"/>
      <c r="F249" s="751"/>
      <c r="G249" s="751"/>
      <c r="H249" s="751"/>
      <c r="I249" s="1667" t="s">
        <v>29635</v>
      </c>
      <c r="J249" s="1668"/>
    </row>
    <row r="250" spans="1:10">
      <c r="A250" s="755"/>
      <c r="B250" s="751"/>
      <c r="C250" s="751"/>
      <c r="D250" s="751"/>
      <c r="E250" s="751"/>
      <c r="F250" s="751"/>
      <c r="G250" s="751"/>
      <c r="H250" s="751"/>
      <c r="I250" s="1662" t="s">
        <v>29636</v>
      </c>
      <c r="J250" s="1662" t="s">
        <v>29637</v>
      </c>
    </row>
    <row r="251" spans="1:10">
      <c r="A251" s="756"/>
      <c r="B251" s="751"/>
      <c r="C251" s="751"/>
      <c r="D251" s="751"/>
      <c r="E251" s="751"/>
      <c r="F251" s="751"/>
      <c r="G251" s="751"/>
      <c r="H251" s="751"/>
      <c r="I251" s="1662" t="s">
        <v>450</v>
      </c>
      <c r="J251" s="1662" t="s">
        <v>456</v>
      </c>
    </row>
    <row r="252" spans="1:10">
      <c r="A252" s="756"/>
      <c r="B252" s="751"/>
      <c r="C252" s="751"/>
      <c r="D252" s="751"/>
      <c r="E252" s="751"/>
      <c r="F252" s="751"/>
      <c r="G252" s="751"/>
      <c r="H252" s="751"/>
      <c r="I252" s="1662" t="s">
        <v>451</v>
      </c>
      <c r="J252" s="1662" t="s">
        <v>29638</v>
      </c>
    </row>
    <row r="253" spans="1:10">
      <c r="A253" s="756"/>
      <c r="B253" s="751"/>
      <c r="C253" s="751"/>
      <c r="D253" s="751"/>
      <c r="E253" s="751"/>
      <c r="F253" s="751"/>
      <c r="G253" s="751"/>
      <c r="H253" s="751"/>
      <c r="I253" s="1662" t="s">
        <v>29639</v>
      </c>
      <c r="J253" s="1662" t="s">
        <v>458</v>
      </c>
    </row>
    <row r="254" spans="1:10">
      <c r="A254" s="756"/>
      <c r="B254" s="751"/>
      <c r="C254" s="751"/>
      <c r="D254" s="751"/>
      <c r="E254" s="751"/>
      <c r="F254" s="751"/>
      <c r="G254" s="751"/>
      <c r="H254" s="751"/>
      <c r="I254" s="1662" t="s">
        <v>453</v>
      </c>
      <c r="J254" s="1662" t="s">
        <v>29640</v>
      </c>
    </row>
    <row r="255" spans="1:10">
      <c r="A255" s="756"/>
      <c r="B255" s="751"/>
      <c r="C255" s="751"/>
      <c r="D255" s="751"/>
      <c r="E255" s="751"/>
      <c r="F255" s="751"/>
      <c r="G255" s="751"/>
      <c r="H255" s="751"/>
      <c r="I255" s="1663" t="s">
        <v>454</v>
      </c>
      <c r="J255" s="1663" t="s">
        <v>460</v>
      </c>
    </row>
    <row r="256" spans="1:10" ht="15.75">
      <c r="A256" s="757"/>
      <c r="B256" s="754"/>
      <c r="C256" s="754"/>
      <c r="D256" s="754"/>
      <c r="E256" s="754"/>
      <c r="F256" s="754"/>
      <c r="G256" s="754"/>
      <c r="H256" s="1664" t="s">
        <v>29641</v>
      </c>
      <c r="I256" s="1664"/>
      <c r="J256" s="1664"/>
    </row>
    <row r="257" spans="1:10" ht="36">
      <c r="A257" s="1671" t="s">
        <v>29663</v>
      </c>
      <c r="B257" s="1672"/>
      <c r="C257" s="1672"/>
      <c r="D257" s="1672"/>
      <c r="E257" s="1672"/>
      <c r="F257" s="1672"/>
      <c r="G257" s="1672"/>
      <c r="H257" s="1672"/>
      <c r="I257" s="1672"/>
      <c r="J257" s="1672"/>
    </row>
    <row r="258" spans="1:10" ht="23.25">
      <c r="A258" s="1476" t="s">
        <v>1833</v>
      </c>
      <c r="B258" s="1475"/>
      <c r="C258" s="1475"/>
      <c r="D258" s="1475"/>
      <c r="E258" s="1475"/>
      <c r="F258" s="1475"/>
      <c r="G258" s="1475"/>
      <c r="H258" s="1475"/>
      <c r="I258" s="1475"/>
      <c r="J258" s="1475"/>
    </row>
    <row r="259" spans="1:10" ht="15.75">
      <c r="A259" s="747"/>
      <c r="B259" s="747"/>
      <c r="C259" s="747"/>
      <c r="D259" s="747"/>
      <c r="E259" s="747"/>
      <c r="F259" s="747"/>
      <c r="G259" s="747"/>
      <c r="H259" s="747"/>
      <c r="I259" s="747"/>
      <c r="J259" s="747"/>
    </row>
    <row r="260" spans="1:10" ht="18.75">
      <c r="A260" s="760">
        <v>1</v>
      </c>
      <c r="B260" s="760">
        <v>2</v>
      </c>
      <c r="C260" s="760">
        <v>3</v>
      </c>
      <c r="D260" s="760">
        <v>4</v>
      </c>
      <c r="E260" s="760">
        <v>5</v>
      </c>
      <c r="F260" s="760">
        <v>6</v>
      </c>
      <c r="G260" s="760">
        <v>7</v>
      </c>
      <c r="H260" s="760">
        <v>8</v>
      </c>
      <c r="I260" s="760">
        <v>9</v>
      </c>
      <c r="J260" s="760">
        <v>10</v>
      </c>
    </row>
    <row r="261" spans="1:10">
      <c r="A261" s="748" t="s">
        <v>10031</v>
      </c>
      <c r="B261" s="748"/>
      <c r="C261" s="748"/>
      <c r="D261" s="748"/>
      <c r="E261" s="748"/>
      <c r="F261" s="748"/>
      <c r="G261" s="748" t="s">
        <v>10168</v>
      </c>
      <c r="H261" s="748"/>
      <c r="I261" s="748" t="s">
        <v>29631</v>
      </c>
      <c r="J261" s="748" t="s">
        <v>10036</v>
      </c>
    </row>
    <row r="262" spans="1:10">
      <c r="A262" s="748"/>
      <c r="B262" s="748"/>
      <c r="C262" s="748"/>
      <c r="D262" s="748"/>
      <c r="E262" s="748"/>
      <c r="F262" s="748"/>
      <c r="G262" s="748"/>
      <c r="H262" s="748"/>
      <c r="I262" s="748"/>
      <c r="J262" s="748"/>
    </row>
    <row r="263" spans="1:10">
      <c r="A263" s="748"/>
      <c r="B263" s="748"/>
      <c r="C263" s="748"/>
      <c r="D263" s="748"/>
      <c r="E263" s="748"/>
      <c r="F263" s="748"/>
      <c r="G263" s="748"/>
      <c r="H263" s="748"/>
      <c r="I263" s="748"/>
      <c r="J263" s="748"/>
    </row>
    <row r="264" spans="1:10">
      <c r="A264" s="748"/>
      <c r="B264" s="748"/>
      <c r="C264" s="748"/>
      <c r="D264" s="748"/>
      <c r="E264" s="748"/>
      <c r="F264" s="748"/>
      <c r="G264" s="748"/>
      <c r="H264" s="748"/>
      <c r="I264" s="748"/>
      <c r="J264" s="748"/>
    </row>
    <row r="265" spans="1:10">
      <c r="A265" s="748"/>
      <c r="B265" s="748"/>
      <c r="C265" s="748"/>
      <c r="D265" s="748"/>
      <c r="E265" s="748"/>
      <c r="F265" s="748"/>
      <c r="G265" s="748"/>
      <c r="H265" s="748"/>
      <c r="I265" s="748"/>
      <c r="J265" s="748"/>
    </row>
    <row r="266" spans="1:10">
      <c r="A266" s="748"/>
      <c r="B266" s="748"/>
      <c r="C266" s="748"/>
      <c r="D266" s="748"/>
      <c r="E266" s="748"/>
      <c r="F266" s="748"/>
      <c r="G266" s="748"/>
      <c r="H266" s="748"/>
      <c r="I266" s="748"/>
      <c r="J266" s="748"/>
    </row>
    <row r="267" spans="1:10" ht="18.75">
      <c r="A267" s="760">
        <v>11</v>
      </c>
      <c r="B267" s="760">
        <v>12</v>
      </c>
      <c r="C267" s="760">
        <v>13</v>
      </c>
      <c r="D267" s="760">
        <v>14</v>
      </c>
      <c r="E267" s="760">
        <v>15</v>
      </c>
      <c r="F267" s="760">
        <v>16</v>
      </c>
      <c r="G267" s="760">
        <v>17</v>
      </c>
      <c r="H267" s="760">
        <v>18</v>
      </c>
      <c r="I267" s="760">
        <v>19</v>
      </c>
      <c r="J267" s="760">
        <v>20</v>
      </c>
    </row>
    <row r="268" spans="1:10">
      <c r="A268" s="748" t="s">
        <v>29664</v>
      </c>
      <c r="B268" s="748"/>
      <c r="C268" s="748" t="s">
        <v>29632</v>
      </c>
      <c r="D268" s="748"/>
      <c r="E268" s="748"/>
      <c r="F268" s="748"/>
      <c r="G268" s="748"/>
      <c r="H268" s="748"/>
      <c r="I268" s="748"/>
      <c r="J268" s="748" t="s">
        <v>10036</v>
      </c>
    </row>
    <row r="269" spans="1:10">
      <c r="A269" s="748"/>
      <c r="B269" s="748"/>
      <c r="C269" s="748"/>
      <c r="D269" s="748"/>
      <c r="E269" s="748"/>
      <c r="F269" s="748"/>
      <c r="G269" s="748"/>
      <c r="H269" s="748"/>
      <c r="I269" s="748"/>
      <c r="J269" s="748"/>
    </row>
    <row r="270" spans="1:10">
      <c r="A270" s="748"/>
      <c r="B270" s="748"/>
      <c r="C270" s="748"/>
      <c r="D270" s="748"/>
      <c r="E270" s="748"/>
      <c r="F270" s="748"/>
      <c r="G270" s="748"/>
      <c r="H270" s="748"/>
      <c r="I270" s="748"/>
      <c r="J270" s="748"/>
    </row>
    <row r="271" spans="1:10">
      <c r="A271" s="748"/>
      <c r="B271" s="748"/>
      <c r="C271" s="748"/>
      <c r="D271" s="748"/>
      <c r="E271" s="748"/>
      <c r="F271" s="748"/>
      <c r="G271" s="748"/>
      <c r="H271" s="748"/>
      <c r="I271" s="748"/>
      <c r="J271" s="748"/>
    </row>
    <row r="272" spans="1:10">
      <c r="A272" s="748"/>
      <c r="B272" s="748"/>
      <c r="C272" s="748"/>
      <c r="D272" s="748"/>
      <c r="E272" s="748"/>
      <c r="F272" s="748"/>
      <c r="G272" s="748"/>
      <c r="H272" s="748"/>
      <c r="I272" s="748"/>
      <c r="J272" s="748"/>
    </row>
    <row r="273" spans="1:10">
      <c r="A273" s="749"/>
      <c r="B273" s="749"/>
      <c r="C273" s="749"/>
      <c r="D273" s="749"/>
      <c r="E273" s="749"/>
      <c r="F273" s="749"/>
      <c r="G273" s="749"/>
      <c r="H273" s="749"/>
      <c r="I273" s="749"/>
      <c r="J273" s="749"/>
    </row>
    <row r="274" spans="1:10" ht="18.75">
      <c r="A274" s="760">
        <v>21</v>
      </c>
      <c r="B274" s="760">
        <v>22</v>
      </c>
      <c r="C274" s="760">
        <v>23</v>
      </c>
      <c r="D274" s="760">
        <v>24</v>
      </c>
      <c r="E274" s="760">
        <v>25</v>
      </c>
      <c r="F274" s="760">
        <v>26</v>
      </c>
      <c r="G274" s="760">
        <v>27</v>
      </c>
      <c r="H274" s="760">
        <v>28</v>
      </c>
      <c r="I274" s="760">
        <v>29</v>
      </c>
      <c r="J274" s="760">
        <v>30</v>
      </c>
    </row>
    <row r="275" spans="1:10">
      <c r="A275" s="748" t="s">
        <v>29665</v>
      </c>
      <c r="B275" s="748" t="s">
        <v>10188</v>
      </c>
      <c r="C275" s="748"/>
      <c r="D275" s="748"/>
      <c r="E275" s="748"/>
      <c r="F275" s="748"/>
      <c r="G275" s="748"/>
      <c r="H275" s="748"/>
      <c r="I275" s="748"/>
      <c r="J275" s="748" t="s">
        <v>10036</v>
      </c>
    </row>
    <row r="276" spans="1:10">
      <c r="A276" s="748"/>
      <c r="B276" s="748"/>
      <c r="C276" s="748"/>
      <c r="D276" s="748"/>
      <c r="E276" s="748"/>
      <c r="F276" s="748"/>
      <c r="G276" s="748"/>
      <c r="H276" s="748"/>
      <c r="I276" s="748"/>
      <c r="J276" s="748"/>
    </row>
    <row r="277" spans="1:10">
      <c r="A277" s="748"/>
      <c r="B277" s="748"/>
      <c r="C277" s="748"/>
      <c r="D277" s="748"/>
      <c r="E277" s="748"/>
      <c r="F277" s="748"/>
      <c r="G277" s="748"/>
      <c r="H277" s="748"/>
      <c r="I277" s="748"/>
      <c r="J277" s="748"/>
    </row>
    <row r="278" spans="1:10">
      <c r="A278" s="748"/>
      <c r="B278" s="748"/>
      <c r="C278" s="748"/>
      <c r="D278" s="748"/>
      <c r="E278" s="748"/>
      <c r="F278" s="748"/>
      <c r="G278" s="748"/>
      <c r="H278" s="748"/>
      <c r="I278" s="748"/>
      <c r="J278" s="748"/>
    </row>
    <row r="279" spans="1:10">
      <c r="A279" s="748"/>
      <c r="B279" s="748"/>
      <c r="C279" s="748"/>
      <c r="D279" s="748"/>
      <c r="E279" s="748"/>
      <c r="F279" s="748"/>
      <c r="G279" s="748"/>
      <c r="H279" s="748"/>
      <c r="I279" s="748"/>
      <c r="J279" s="748"/>
    </row>
    <row r="280" spans="1:10">
      <c r="A280" s="749"/>
      <c r="B280" s="749"/>
      <c r="C280" s="749"/>
      <c r="D280" s="749"/>
      <c r="E280" s="749"/>
      <c r="F280" s="749"/>
      <c r="G280" s="749"/>
      <c r="H280" s="749"/>
      <c r="I280" s="749"/>
      <c r="J280" s="749"/>
    </row>
    <row r="281" spans="1:10" ht="18.75">
      <c r="A281" s="760">
        <v>31</v>
      </c>
      <c r="B281" s="750" t="s">
        <v>10028</v>
      </c>
      <c r="C281" s="751"/>
      <c r="D281" s="751"/>
      <c r="E281" s="751"/>
      <c r="F281" s="751"/>
      <c r="G281" s="751"/>
      <c r="H281" s="751"/>
      <c r="I281" s="1667" t="s">
        <v>29635</v>
      </c>
      <c r="J281" s="1668"/>
    </row>
    <row r="282" spans="1:10">
      <c r="A282" s="748" t="s">
        <v>29666</v>
      </c>
      <c r="B282" s="751"/>
      <c r="C282" s="751"/>
      <c r="D282" s="751"/>
      <c r="E282" s="751"/>
      <c r="F282" s="751"/>
      <c r="G282" s="751"/>
      <c r="H282" s="751"/>
      <c r="I282" s="1662" t="s">
        <v>29636</v>
      </c>
      <c r="J282" s="1662" t="s">
        <v>29637</v>
      </c>
    </row>
    <row r="283" spans="1:10">
      <c r="A283" s="752"/>
      <c r="B283" s="751"/>
      <c r="C283" s="751"/>
      <c r="D283" s="751"/>
      <c r="E283" s="751"/>
      <c r="F283" s="751"/>
      <c r="G283" s="751"/>
      <c r="H283" s="751"/>
      <c r="I283" s="1662" t="s">
        <v>450</v>
      </c>
      <c r="J283" s="1662" t="s">
        <v>456</v>
      </c>
    </row>
    <row r="284" spans="1:10">
      <c r="A284" s="752"/>
      <c r="B284" s="751"/>
      <c r="C284" s="751"/>
      <c r="D284" s="751"/>
      <c r="E284" s="751"/>
      <c r="F284" s="751"/>
      <c r="G284" s="751"/>
      <c r="H284" s="751"/>
      <c r="I284" s="1662" t="s">
        <v>451</v>
      </c>
      <c r="J284" s="1662" t="s">
        <v>29638</v>
      </c>
    </row>
    <row r="285" spans="1:10">
      <c r="A285" s="752"/>
      <c r="B285" s="751"/>
      <c r="C285" s="751"/>
      <c r="D285" s="751"/>
      <c r="E285" s="751"/>
      <c r="F285" s="751"/>
      <c r="G285" s="751"/>
      <c r="H285" s="751"/>
      <c r="I285" s="1662" t="s">
        <v>29639</v>
      </c>
      <c r="J285" s="1662" t="s">
        <v>458</v>
      </c>
    </row>
    <row r="286" spans="1:10">
      <c r="A286" s="752"/>
      <c r="B286" s="751"/>
      <c r="C286" s="751"/>
      <c r="D286" s="751"/>
      <c r="E286" s="751"/>
      <c r="F286" s="751"/>
      <c r="G286" s="751"/>
      <c r="H286" s="751"/>
      <c r="I286" s="1662" t="s">
        <v>453</v>
      </c>
      <c r="J286" s="1662" t="s">
        <v>29640</v>
      </c>
    </row>
    <row r="287" spans="1:10">
      <c r="A287" s="752"/>
      <c r="B287" s="751"/>
      <c r="C287" s="751"/>
      <c r="D287" s="751"/>
      <c r="E287" s="751"/>
      <c r="F287" s="751"/>
      <c r="G287" s="751"/>
      <c r="H287" s="751"/>
      <c r="I287" s="1663" t="s">
        <v>454</v>
      </c>
      <c r="J287" s="1663" t="s">
        <v>460</v>
      </c>
    </row>
    <row r="288" spans="1:10" ht="15.75">
      <c r="A288" s="753"/>
      <c r="B288" s="754"/>
      <c r="C288" s="754"/>
      <c r="D288" s="754"/>
      <c r="E288" s="754"/>
      <c r="F288" s="754"/>
      <c r="G288" s="754"/>
      <c r="H288" s="1664" t="s">
        <v>29641</v>
      </c>
      <c r="I288" s="1664"/>
      <c r="J288" s="1664"/>
    </row>
    <row r="289" spans="1:10" ht="36">
      <c r="A289" s="1671" t="s">
        <v>29667</v>
      </c>
      <c r="B289" s="1672"/>
      <c r="C289" s="1672"/>
      <c r="D289" s="1672"/>
      <c r="E289" s="1672"/>
      <c r="F289" s="1672"/>
      <c r="G289" s="1672"/>
      <c r="H289" s="1672"/>
      <c r="I289" s="1672"/>
      <c r="J289" s="1672"/>
    </row>
    <row r="290" spans="1:10" ht="23.25">
      <c r="A290" s="1476" t="s">
        <v>9528</v>
      </c>
      <c r="B290" s="1475"/>
      <c r="C290" s="1475"/>
      <c r="D290" s="1475"/>
      <c r="E290" s="1475"/>
      <c r="F290" s="1475"/>
      <c r="G290" s="1475"/>
      <c r="H290" s="1475"/>
      <c r="I290" s="1475"/>
      <c r="J290" s="1475"/>
    </row>
    <row r="291" spans="1:10" ht="15.75">
      <c r="A291" s="747"/>
      <c r="B291" s="747"/>
      <c r="C291" s="747"/>
      <c r="D291" s="747"/>
      <c r="E291" s="747"/>
      <c r="F291" s="747"/>
      <c r="G291" s="747"/>
      <c r="H291" s="747"/>
      <c r="I291" s="747"/>
      <c r="J291" s="747"/>
    </row>
    <row r="292" spans="1:10" ht="18.75">
      <c r="A292" s="760">
        <v>1</v>
      </c>
      <c r="B292" s="760">
        <v>2</v>
      </c>
      <c r="C292" s="760">
        <v>3</v>
      </c>
      <c r="D292" s="760">
        <v>4</v>
      </c>
      <c r="E292" s="760">
        <v>5</v>
      </c>
      <c r="F292" s="760">
        <v>6</v>
      </c>
      <c r="G292" s="760">
        <v>7</v>
      </c>
      <c r="H292" s="760">
        <v>8</v>
      </c>
      <c r="I292" s="760">
        <v>9</v>
      </c>
      <c r="J292" s="760">
        <v>10</v>
      </c>
    </row>
    <row r="293" spans="1:10">
      <c r="A293" s="748" t="s">
        <v>29668</v>
      </c>
      <c r="B293" s="748" t="s">
        <v>29633</v>
      </c>
      <c r="C293" s="748"/>
      <c r="D293" s="748"/>
      <c r="E293" s="748"/>
      <c r="F293" s="748"/>
      <c r="G293" s="748"/>
      <c r="H293" s="748"/>
      <c r="I293" s="748"/>
      <c r="J293" s="748" t="s">
        <v>10036</v>
      </c>
    </row>
    <row r="294" spans="1:10">
      <c r="A294" s="748"/>
      <c r="B294" s="748"/>
      <c r="C294" s="748"/>
      <c r="D294" s="748"/>
      <c r="E294" s="748"/>
      <c r="F294" s="748"/>
      <c r="G294" s="748"/>
      <c r="H294" s="748"/>
      <c r="I294" s="748"/>
      <c r="J294" s="748"/>
    </row>
    <row r="295" spans="1:10">
      <c r="A295" s="748"/>
      <c r="B295" s="748"/>
      <c r="C295" s="748"/>
      <c r="D295" s="748"/>
      <c r="E295" s="748"/>
      <c r="F295" s="748"/>
      <c r="G295" s="748"/>
      <c r="H295" s="748"/>
      <c r="I295" s="748"/>
      <c r="J295" s="748"/>
    </row>
    <row r="296" spans="1:10">
      <c r="A296" s="748"/>
      <c r="B296" s="748"/>
      <c r="C296" s="748"/>
      <c r="D296" s="748"/>
      <c r="E296" s="748"/>
      <c r="F296" s="748"/>
      <c r="G296" s="748"/>
      <c r="H296" s="748"/>
      <c r="I296" s="748"/>
      <c r="J296" s="748"/>
    </row>
    <row r="297" spans="1:10">
      <c r="A297" s="748"/>
      <c r="B297" s="748"/>
      <c r="C297" s="748"/>
      <c r="D297" s="748"/>
      <c r="E297" s="748"/>
      <c r="F297" s="748"/>
      <c r="G297" s="748"/>
      <c r="H297" s="748"/>
      <c r="I297" s="748"/>
      <c r="J297" s="748"/>
    </row>
    <row r="298" spans="1:10">
      <c r="A298" s="748"/>
      <c r="B298" s="748"/>
      <c r="C298" s="748"/>
      <c r="D298" s="748"/>
      <c r="E298" s="748"/>
      <c r="F298" s="748"/>
      <c r="G298" s="748"/>
      <c r="H298" s="748"/>
      <c r="I298" s="748"/>
      <c r="J298" s="748"/>
    </row>
    <row r="299" spans="1:10" ht="18.75">
      <c r="A299" s="760">
        <v>11</v>
      </c>
      <c r="B299" s="760">
        <v>12</v>
      </c>
      <c r="C299" s="760">
        <v>13</v>
      </c>
      <c r="D299" s="760">
        <v>14</v>
      </c>
      <c r="E299" s="760">
        <v>15</v>
      </c>
      <c r="F299" s="760">
        <v>16</v>
      </c>
      <c r="G299" s="760">
        <v>17</v>
      </c>
      <c r="H299" s="760">
        <v>18</v>
      </c>
      <c r="I299" s="760">
        <v>19</v>
      </c>
      <c r="J299" s="760">
        <v>20</v>
      </c>
    </row>
    <row r="300" spans="1:10">
      <c r="A300" s="748" t="s">
        <v>29669</v>
      </c>
      <c r="B300" s="748"/>
      <c r="C300" s="748" t="s">
        <v>29632</v>
      </c>
      <c r="D300" s="748" t="s">
        <v>29633</v>
      </c>
      <c r="E300" s="748" t="s">
        <v>29670</v>
      </c>
      <c r="F300" s="748"/>
      <c r="G300" s="748"/>
      <c r="H300" s="748"/>
      <c r="I300" s="748"/>
      <c r="J300" s="748" t="s">
        <v>29671</v>
      </c>
    </row>
    <row r="301" spans="1:10">
      <c r="A301" s="748"/>
      <c r="B301" s="748"/>
      <c r="C301" s="748"/>
      <c r="D301" s="748"/>
      <c r="E301" s="748"/>
      <c r="F301" s="748"/>
      <c r="G301" s="748"/>
      <c r="H301" s="748"/>
      <c r="I301" s="748"/>
      <c r="J301" s="748"/>
    </row>
    <row r="302" spans="1:10">
      <c r="A302" s="748"/>
      <c r="B302" s="748"/>
      <c r="C302" s="748"/>
      <c r="D302" s="748"/>
      <c r="E302" s="748"/>
      <c r="F302" s="748"/>
      <c r="G302" s="748"/>
      <c r="H302" s="748"/>
      <c r="I302" s="748"/>
      <c r="J302" s="748"/>
    </row>
    <row r="303" spans="1:10">
      <c r="A303" s="748"/>
      <c r="B303" s="748"/>
      <c r="C303" s="748"/>
      <c r="D303" s="748"/>
      <c r="E303" s="748"/>
      <c r="F303" s="748"/>
      <c r="G303" s="748"/>
      <c r="H303" s="748"/>
      <c r="I303" s="748"/>
      <c r="J303" s="748"/>
    </row>
    <row r="304" spans="1:10">
      <c r="A304" s="748"/>
      <c r="B304" s="748"/>
      <c r="C304" s="748"/>
      <c r="D304" s="748"/>
      <c r="E304" s="748"/>
      <c r="F304" s="748"/>
      <c r="G304" s="748"/>
      <c r="H304" s="748"/>
      <c r="I304" s="748"/>
      <c r="J304" s="748"/>
    </row>
    <row r="305" spans="1:10">
      <c r="A305" s="749"/>
      <c r="B305" s="749"/>
      <c r="C305" s="749"/>
      <c r="D305" s="749"/>
      <c r="E305" s="749"/>
      <c r="F305" s="749"/>
      <c r="G305" s="749"/>
      <c r="H305" s="749"/>
      <c r="I305" s="749"/>
      <c r="J305" s="749"/>
    </row>
    <row r="306" spans="1:10" ht="18.75">
      <c r="A306" s="760">
        <v>21</v>
      </c>
      <c r="B306" s="760">
        <v>22</v>
      </c>
      <c r="C306" s="760">
        <v>23</v>
      </c>
      <c r="D306" s="760">
        <v>24</v>
      </c>
      <c r="E306" s="760">
        <v>25</v>
      </c>
      <c r="F306" s="760">
        <v>26</v>
      </c>
      <c r="G306" s="760">
        <v>27</v>
      </c>
      <c r="H306" s="760">
        <v>28</v>
      </c>
      <c r="I306" s="760">
        <v>29</v>
      </c>
      <c r="J306" s="760">
        <v>30</v>
      </c>
    </row>
    <row r="307" spans="1:10">
      <c r="A307" s="748"/>
      <c r="B307" s="748" t="s">
        <v>10188</v>
      </c>
      <c r="C307" s="748"/>
      <c r="D307" s="748"/>
      <c r="E307" s="748"/>
      <c r="F307" s="748" t="s">
        <v>29631</v>
      </c>
      <c r="G307" s="748"/>
      <c r="H307" s="748"/>
      <c r="I307" s="748"/>
      <c r="J307" s="748" t="s">
        <v>10036</v>
      </c>
    </row>
    <row r="308" spans="1:10">
      <c r="A308" s="748"/>
      <c r="B308" s="748"/>
      <c r="C308" s="748"/>
      <c r="D308" s="748"/>
      <c r="E308" s="748"/>
      <c r="F308" s="748"/>
      <c r="G308" s="748"/>
      <c r="H308" s="748"/>
      <c r="I308" s="748"/>
      <c r="J308" s="748"/>
    </row>
    <row r="309" spans="1:10">
      <c r="A309" s="748"/>
      <c r="B309" s="748"/>
      <c r="C309" s="748"/>
      <c r="D309" s="748"/>
      <c r="E309" s="748"/>
      <c r="F309" s="748"/>
      <c r="G309" s="748"/>
      <c r="H309" s="748"/>
      <c r="I309" s="748"/>
      <c r="J309" s="748"/>
    </row>
    <row r="310" spans="1:10">
      <c r="A310" s="748"/>
      <c r="B310" s="748"/>
      <c r="C310" s="748"/>
      <c r="D310" s="748"/>
      <c r="E310" s="748"/>
      <c r="F310" s="748"/>
      <c r="G310" s="748"/>
      <c r="H310" s="748"/>
      <c r="I310" s="748"/>
      <c r="J310" s="748"/>
    </row>
    <row r="311" spans="1:10">
      <c r="A311" s="748"/>
      <c r="B311" s="748"/>
      <c r="C311" s="748"/>
      <c r="D311" s="748"/>
      <c r="E311" s="748"/>
      <c r="F311" s="748"/>
      <c r="G311" s="748"/>
      <c r="H311" s="748"/>
      <c r="I311" s="748"/>
      <c r="J311" s="748"/>
    </row>
    <row r="312" spans="1:10">
      <c r="A312" s="748"/>
      <c r="B312" s="748"/>
      <c r="C312" s="748"/>
      <c r="D312" s="748"/>
      <c r="E312" s="748"/>
      <c r="F312" s="748"/>
      <c r="G312" s="748"/>
      <c r="H312" s="748"/>
      <c r="I312" s="748"/>
      <c r="J312" s="748"/>
    </row>
    <row r="313" spans="1:10" ht="15.75">
      <c r="A313" s="755" t="s">
        <v>10028</v>
      </c>
      <c r="B313" s="751"/>
      <c r="C313" s="751"/>
      <c r="D313" s="751"/>
      <c r="E313" s="751"/>
      <c r="F313" s="751"/>
      <c r="G313" s="751"/>
      <c r="H313" s="751"/>
      <c r="I313" s="1667" t="s">
        <v>29635</v>
      </c>
      <c r="J313" s="1668"/>
    </row>
    <row r="314" spans="1:10">
      <c r="A314" s="755"/>
      <c r="B314" s="751"/>
      <c r="C314" s="751"/>
      <c r="D314" s="751"/>
      <c r="E314" s="751"/>
      <c r="F314" s="751"/>
      <c r="G314" s="751"/>
      <c r="H314" s="751"/>
      <c r="I314" s="1662" t="s">
        <v>29636</v>
      </c>
      <c r="J314" s="1662" t="s">
        <v>29637</v>
      </c>
    </row>
    <row r="315" spans="1:10">
      <c r="A315" s="756"/>
      <c r="B315" s="751"/>
      <c r="C315" s="751"/>
      <c r="D315" s="751"/>
      <c r="E315" s="751"/>
      <c r="F315" s="751"/>
      <c r="G315" s="751"/>
      <c r="H315" s="751"/>
      <c r="I315" s="1662" t="s">
        <v>450</v>
      </c>
      <c r="J315" s="1662" t="s">
        <v>456</v>
      </c>
    </row>
    <row r="316" spans="1:10">
      <c r="A316" s="756"/>
      <c r="B316" s="751"/>
      <c r="C316" s="751"/>
      <c r="D316" s="751"/>
      <c r="E316" s="751"/>
      <c r="F316" s="751"/>
      <c r="G316" s="751"/>
      <c r="H316" s="751"/>
      <c r="I316" s="1662" t="s">
        <v>451</v>
      </c>
      <c r="J316" s="1662" t="s">
        <v>29638</v>
      </c>
    </row>
    <row r="317" spans="1:10">
      <c r="A317" s="756"/>
      <c r="B317" s="751"/>
      <c r="C317" s="751"/>
      <c r="D317" s="751"/>
      <c r="E317" s="751"/>
      <c r="F317" s="751"/>
      <c r="G317" s="751"/>
      <c r="H317" s="751"/>
      <c r="I317" s="1662" t="s">
        <v>29639</v>
      </c>
      <c r="J317" s="1662" t="s">
        <v>458</v>
      </c>
    </row>
    <row r="318" spans="1:10">
      <c r="A318" s="756"/>
      <c r="B318" s="751"/>
      <c r="C318" s="751"/>
      <c r="D318" s="751"/>
      <c r="E318" s="751"/>
      <c r="F318" s="751"/>
      <c r="G318" s="751"/>
      <c r="H318" s="751"/>
      <c r="I318" s="1662" t="s">
        <v>453</v>
      </c>
      <c r="J318" s="1662" t="s">
        <v>29640</v>
      </c>
    </row>
    <row r="319" spans="1:10">
      <c r="A319" s="756"/>
      <c r="B319" s="751"/>
      <c r="C319" s="751"/>
      <c r="D319" s="751"/>
      <c r="E319" s="751"/>
      <c r="F319" s="751"/>
      <c r="G319" s="751"/>
      <c r="H319" s="751"/>
      <c r="I319" s="1663" t="s">
        <v>454</v>
      </c>
      <c r="J319" s="1663" t="s">
        <v>460</v>
      </c>
    </row>
    <row r="320" spans="1:10" ht="15.75">
      <c r="A320" s="757"/>
      <c r="B320" s="754"/>
      <c r="C320" s="754"/>
      <c r="D320" s="754"/>
      <c r="E320" s="754"/>
      <c r="F320" s="754"/>
      <c r="G320" s="754"/>
      <c r="H320" s="1664" t="s">
        <v>29641</v>
      </c>
      <c r="I320" s="1664"/>
      <c r="J320" s="1664"/>
    </row>
    <row r="321" spans="1:10" ht="36">
      <c r="A321" s="1671" t="s">
        <v>29672</v>
      </c>
      <c r="B321" s="1672"/>
      <c r="C321" s="1672"/>
      <c r="D321" s="1672"/>
      <c r="E321" s="1672"/>
      <c r="F321" s="1672"/>
      <c r="G321" s="1672"/>
      <c r="H321" s="1672"/>
      <c r="I321" s="1672"/>
      <c r="J321" s="1672"/>
    </row>
    <row r="322" spans="1:10" ht="23.25">
      <c r="A322" s="1476" t="s">
        <v>1842</v>
      </c>
      <c r="B322" s="1475"/>
      <c r="C322" s="1475"/>
      <c r="D322" s="1475"/>
      <c r="E322" s="1475"/>
      <c r="F322" s="1475"/>
      <c r="G322" s="1475"/>
      <c r="H322" s="1475"/>
      <c r="I322" s="1475"/>
      <c r="J322" s="1475"/>
    </row>
    <row r="323" spans="1:10" ht="15.75">
      <c r="A323" s="747"/>
      <c r="B323" s="747"/>
      <c r="C323" s="747"/>
      <c r="D323" s="747"/>
      <c r="E323" s="747"/>
      <c r="F323" s="747"/>
      <c r="G323" s="747"/>
      <c r="H323" s="747"/>
      <c r="I323" s="747"/>
      <c r="J323" s="747"/>
    </row>
    <row r="324" spans="1:10" ht="18.75">
      <c r="A324" s="760">
        <v>1</v>
      </c>
      <c r="B324" s="760">
        <v>2</v>
      </c>
      <c r="C324" s="760">
        <v>3</v>
      </c>
      <c r="D324" s="760">
        <v>4</v>
      </c>
      <c r="E324" s="760">
        <v>5</v>
      </c>
      <c r="F324" s="760">
        <v>6</v>
      </c>
      <c r="G324" s="760">
        <v>7</v>
      </c>
      <c r="H324" s="760">
        <v>8</v>
      </c>
      <c r="I324" s="760">
        <v>9</v>
      </c>
      <c r="J324" s="760">
        <v>10</v>
      </c>
    </row>
    <row r="325" spans="1:10">
      <c r="A325" s="748" t="s">
        <v>10031</v>
      </c>
      <c r="B325" s="748"/>
      <c r="C325" s="748"/>
      <c r="D325" s="748"/>
      <c r="E325" s="748"/>
      <c r="F325" s="748"/>
      <c r="G325" s="748"/>
      <c r="H325" s="748" t="s">
        <v>29631</v>
      </c>
      <c r="I325" s="748"/>
      <c r="J325" s="748" t="s">
        <v>29673</v>
      </c>
    </row>
    <row r="326" spans="1:10">
      <c r="A326" s="748"/>
      <c r="B326" s="748"/>
      <c r="C326" s="748"/>
      <c r="D326" s="748"/>
      <c r="E326" s="748"/>
      <c r="F326" s="748"/>
      <c r="G326" s="748"/>
      <c r="H326" s="748"/>
      <c r="I326" s="748"/>
      <c r="J326" s="748"/>
    </row>
    <row r="327" spans="1:10">
      <c r="A327" s="748"/>
      <c r="B327" s="748"/>
      <c r="C327" s="748"/>
      <c r="D327" s="748"/>
      <c r="E327" s="748"/>
      <c r="F327" s="748"/>
      <c r="G327" s="748"/>
      <c r="H327" s="748"/>
      <c r="I327" s="748"/>
      <c r="J327" s="748"/>
    </row>
    <row r="328" spans="1:10">
      <c r="A328" s="748"/>
      <c r="B328" s="748"/>
      <c r="C328" s="748"/>
      <c r="D328" s="748"/>
      <c r="E328" s="748"/>
      <c r="F328" s="748"/>
      <c r="G328" s="748"/>
      <c r="H328" s="748"/>
      <c r="I328" s="748"/>
      <c r="J328" s="748"/>
    </row>
    <row r="329" spans="1:10">
      <c r="A329" s="748"/>
      <c r="B329" s="748"/>
      <c r="C329" s="748"/>
      <c r="D329" s="748"/>
      <c r="E329" s="748"/>
      <c r="F329" s="748"/>
      <c r="G329" s="748"/>
      <c r="H329" s="748"/>
      <c r="I329" s="748"/>
      <c r="J329" s="748"/>
    </row>
    <row r="330" spans="1:10">
      <c r="A330" s="748"/>
      <c r="B330" s="748"/>
      <c r="C330" s="748"/>
      <c r="D330" s="748"/>
      <c r="E330" s="748"/>
      <c r="F330" s="748"/>
      <c r="G330" s="748"/>
      <c r="H330" s="748"/>
      <c r="I330" s="748"/>
      <c r="J330" s="748"/>
    </row>
    <row r="331" spans="1:10" ht="18.75">
      <c r="A331" s="760">
        <v>11</v>
      </c>
      <c r="B331" s="760">
        <v>12</v>
      </c>
      <c r="C331" s="760">
        <v>13</v>
      </c>
      <c r="D331" s="760">
        <v>14</v>
      </c>
      <c r="E331" s="760">
        <v>15</v>
      </c>
      <c r="F331" s="760">
        <v>16</v>
      </c>
      <c r="G331" s="760">
        <v>17</v>
      </c>
      <c r="H331" s="760">
        <v>18</v>
      </c>
      <c r="I331" s="760">
        <v>19</v>
      </c>
      <c r="J331" s="760">
        <v>20</v>
      </c>
    </row>
    <row r="332" spans="1:10">
      <c r="A332" s="748"/>
      <c r="B332" s="748"/>
      <c r="C332" s="748" t="s">
        <v>29632</v>
      </c>
      <c r="D332" s="748"/>
      <c r="E332" s="748"/>
      <c r="F332" s="748"/>
      <c r="G332" s="748"/>
      <c r="H332" s="748"/>
      <c r="I332" s="748"/>
      <c r="J332" s="748" t="s">
        <v>29653</v>
      </c>
    </row>
    <row r="333" spans="1:10">
      <c r="A333" s="748"/>
      <c r="B333" s="748"/>
      <c r="C333" s="748"/>
      <c r="D333" s="748"/>
      <c r="E333" s="748"/>
      <c r="F333" s="748"/>
      <c r="G333" s="748"/>
      <c r="H333" s="748"/>
      <c r="I333" s="748"/>
      <c r="J333" s="748"/>
    </row>
    <row r="334" spans="1:10">
      <c r="A334" s="748"/>
      <c r="B334" s="748"/>
      <c r="C334" s="748"/>
      <c r="D334" s="748"/>
      <c r="E334" s="748"/>
      <c r="F334" s="748"/>
      <c r="G334" s="748"/>
      <c r="H334" s="748"/>
      <c r="I334" s="748"/>
      <c r="J334" s="748"/>
    </row>
    <row r="335" spans="1:10">
      <c r="A335" s="748"/>
      <c r="B335" s="748"/>
      <c r="C335" s="748"/>
      <c r="D335" s="748"/>
      <c r="E335" s="748"/>
      <c r="F335" s="748"/>
      <c r="G335" s="748"/>
      <c r="H335" s="748"/>
      <c r="I335" s="748"/>
      <c r="J335" s="748"/>
    </row>
    <row r="336" spans="1:10">
      <c r="A336" s="748"/>
      <c r="B336" s="748"/>
      <c r="C336" s="748"/>
      <c r="D336" s="748"/>
      <c r="E336" s="748"/>
      <c r="F336" s="748"/>
      <c r="G336" s="748"/>
      <c r="H336" s="748"/>
      <c r="I336" s="748"/>
      <c r="J336" s="748"/>
    </row>
    <row r="337" spans="1:10">
      <c r="A337" s="749"/>
      <c r="B337" s="749"/>
      <c r="C337" s="749"/>
      <c r="D337" s="749"/>
      <c r="E337" s="749"/>
      <c r="F337" s="749"/>
      <c r="G337" s="749"/>
      <c r="H337" s="749"/>
      <c r="I337" s="749"/>
      <c r="J337" s="749"/>
    </row>
    <row r="338" spans="1:10" ht="18.75">
      <c r="A338" s="760">
        <v>21</v>
      </c>
      <c r="B338" s="760">
        <v>22</v>
      </c>
      <c r="C338" s="760">
        <v>23</v>
      </c>
      <c r="D338" s="760">
        <v>24</v>
      </c>
      <c r="E338" s="760">
        <v>25</v>
      </c>
      <c r="F338" s="760">
        <v>26</v>
      </c>
      <c r="G338" s="760">
        <v>27</v>
      </c>
      <c r="H338" s="760">
        <v>28</v>
      </c>
      <c r="I338" s="760">
        <v>29</v>
      </c>
      <c r="J338" s="760">
        <v>30</v>
      </c>
    </row>
    <row r="339" spans="1:10">
      <c r="A339" s="1331"/>
      <c r="B339" s="1331" t="s">
        <v>10188</v>
      </c>
      <c r="C339" s="1331"/>
      <c r="D339" s="1331"/>
      <c r="E339" s="1331"/>
      <c r="F339" s="1331"/>
      <c r="G339" s="1331"/>
      <c r="H339" s="1331"/>
      <c r="I339" s="1331"/>
      <c r="J339" s="1331" t="s">
        <v>29674</v>
      </c>
    </row>
    <row r="340" spans="1:10">
      <c r="A340" s="1331"/>
      <c r="B340" s="1331"/>
      <c r="C340" s="1331"/>
      <c r="D340" s="1331"/>
      <c r="E340" s="1331"/>
      <c r="F340" s="1331"/>
      <c r="G340" s="1331"/>
      <c r="H340" s="1331"/>
      <c r="I340" s="1331"/>
      <c r="J340" s="1331"/>
    </row>
    <row r="341" spans="1:10">
      <c r="A341" s="1331"/>
      <c r="B341" s="1331"/>
      <c r="C341" s="1331"/>
      <c r="D341" s="1331"/>
      <c r="E341" s="1331"/>
      <c r="F341" s="1331"/>
      <c r="G341" s="1331"/>
      <c r="H341" s="1331"/>
      <c r="I341" s="1331"/>
      <c r="J341" s="1331"/>
    </row>
    <row r="342" spans="1:10">
      <c r="A342" s="1331"/>
      <c r="B342" s="1331"/>
      <c r="C342" s="1331"/>
      <c r="D342" s="1331"/>
      <c r="E342" s="1331"/>
      <c r="F342" s="1331"/>
      <c r="G342" s="1331"/>
      <c r="H342" s="1331"/>
      <c r="I342" s="1331"/>
      <c r="J342" s="1331"/>
    </row>
    <row r="343" spans="1:10">
      <c r="A343" s="1331"/>
      <c r="B343" s="1331"/>
      <c r="C343" s="1331"/>
      <c r="D343" s="1331"/>
      <c r="E343" s="1331"/>
      <c r="F343" s="1331"/>
      <c r="G343" s="1331"/>
      <c r="H343" s="1331"/>
      <c r="I343" s="1331"/>
      <c r="J343" s="1331"/>
    </row>
    <row r="344" spans="1:10">
      <c r="A344" s="1669"/>
      <c r="B344" s="1669"/>
      <c r="C344" s="1669"/>
      <c r="D344" s="1669"/>
      <c r="E344" s="1669"/>
      <c r="F344" s="1669"/>
      <c r="G344" s="1669"/>
      <c r="H344" s="1669"/>
      <c r="I344" s="1669"/>
      <c r="J344" s="1669"/>
    </row>
    <row r="345" spans="1:10" ht="18.75">
      <c r="A345" s="1665">
        <v>31</v>
      </c>
      <c r="B345" s="1666" t="s">
        <v>10028</v>
      </c>
      <c r="C345" s="751"/>
      <c r="D345" s="751"/>
      <c r="E345" s="751"/>
      <c r="F345" s="751"/>
      <c r="G345" s="751"/>
      <c r="H345" s="751"/>
      <c r="I345" s="1667" t="s">
        <v>29635</v>
      </c>
      <c r="J345" s="1668"/>
    </row>
    <row r="346" spans="1:10">
      <c r="A346" s="1477" t="s">
        <v>1843</v>
      </c>
      <c r="B346" s="751"/>
      <c r="C346" s="751"/>
      <c r="D346" s="751"/>
      <c r="E346" s="751"/>
      <c r="F346" s="751"/>
      <c r="G346" s="751"/>
      <c r="H346" s="751"/>
      <c r="I346" s="1662" t="s">
        <v>29636</v>
      </c>
      <c r="J346" s="1662" t="s">
        <v>29637</v>
      </c>
    </row>
    <row r="347" spans="1:10">
      <c r="A347" s="1478"/>
      <c r="B347" s="751"/>
      <c r="C347" s="751"/>
      <c r="D347" s="751"/>
      <c r="E347" s="751"/>
      <c r="F347" s="751"/>
      <c r="G347" s="751"/>
      <c r="H347" s="751"/>
      <c r="I347" s="1662" t="s">
        <v>450</v>
      </c>
      <c r="J347" s="1662" t="s">
        <v>456</v>
      </c>
    </row>
    <row r="348" spans="1:10">
      <c r="A348" s="752"/>
      <c r="B348" s="751"/>
      <c r="C348" s="751"/>
      <c r="D348" s="751"/>
      <c r="E348" s="751"/>
      <c r="F348" s="751"/>
      <c r="G348" s="751"/>
      <c r="H348" s="751"/>
      <c r="I348" s="1662" t="s">
        <v>451</v>
      </c>
      <c r="J348" s="1662" t="s">
        <v>29638</v>
      </c>
    </row>
    <row r="349" spans="1:10">
      <c r="A349" s="752"/>
      <c r="B349" s="751"/>
      <c r="C349" s="751"/>
      <c r="D349" s="751"/>
      <c r="E349" s="751"/>
      <c r="F349" s="751"/>
      <c r="G349" s="751"/>
      <c r="H349" s="751"/>
      <c r="I349" s="1662" t="s">
        <v>29639</v>
      </c>
      <c r="J349" s="1662" t="s">
        <v>458</v>
      </c>
    </row>
    <row r="350" spans="1:10">
      <c r="A350" s="752"/>
      <c r="B350" s="751"/>
      <c r="C350" s="751"/>
      <c r="D350" s="751"/>
      <c r="E350" s="751"/>
      <c r="F350" s="751"/>
      <c r="G350" s="751"/>
      <c r="H350" s="751"/>
      <c r="I350" s="1662" t="s">
        <v>453</v>
      </c>
      <c r="J350" s="1662" t="s">
        <v>29640</v>
      </c>
    </row>
    <row r="351" spans="1:10">
      <c r="A351" s="752"/>
      <c r="B351" s="751"/>
      <c r="C351" s="751"/>
      <c r="D351" s="751"/>
      <c r="E351" s="751"/>
      <c r="F351" s="751"/>
      <c r="G351" s="751"/>
      <c r="H351" s="751"/>
      <c r="I351" s="1663" t="s">
        <v>454</v>
      </c>
      <c r="J351" s="1663" t="s">
        <v>460</v>
      </c>
    </row>
    <row r="352" spans="1:10" ht="15.75">
      <c r="A352" s="753"/>
      <c r="B352" s="754"/>
      <c r="C352" s="754"/>
      <c r="D352" s="754"/>
      <c r="E352" s="754"/>
      <c r="F352" s="754"/>
      <c r="G352" s="754"/>
      <c r="H352" s="1664" t="s">
        <v>29641</v>
      </c>
      <c r="I352" s="1664"/>
      <c r="J352" s="1664"/>
    </row>
    <row r="353" spans="1:10" ht="36">
      <c r="A353" s="1671" t="s">
        <v>29675</v>
      </c>
      <c r="B353" s="1672"/>
      <c r="C353" s="1672"/>
      <c r="D353" s="1672"/>
      <c r="E353" s="1672"/>
      <c r="F353" s="1672"/>
      <c r="G353" s="1672"/>
      <c r="H353" s="1672"/>
      <c r="I353" s="1672"/>
      <c r="J353" s="1672"/>
    </row>
    <row r="354" spans="1:10" ht="23.25">
      <c r="A354" s="1476" t="s">
        <v>1844</v>
      </c>
      <c r="B354" s="1475"/>
      <c r="C354" s="1475"/>
      <c r="D354" s="1475"/>
      <c r="E354" s="1475"/>
      <c r="F354" s="1475"/>
      <c r="G354" s="1475"/>
      <c r="H354" s="1475"/>
      <c r="I354" s="1475"/>
      <c r="J354" s="1475"/>
    </row>
    <row r="355" spans="1:10" ht="15.75">
      <c r="A355" s="747"/>
      <c r="B355" s="747"/>
      <c r="C355" s="747"/>
      <c r="D355" s="747"/>
      <c r="E355" s="747"/>
      <c r="F355" s="747"/>
      <c r="G355" s="747"/>
      <c r="H355" s="747"/>
      <c r="I355" s="747"/>
      <c r="J355" s="747"/>
    </row>
    <row r="356" spans="1:10" ht="18.75">
      <c r="A356" s="760">
        <v>1</v>
      </c>
      <c r="B356" s="760">
        <v>2</v>
      </c>
      <c r="C356" s="760">
        <v>3</v>
      </c>
      <c r="D356" s="760">
        <v>4</v>
      </c>
      <c r="E356" s="760">
        <v>5</v>
      </c>
      <c r="F356" s="760">
        <v>6</v>
      </c>
      <c r="G356" s="760">
        <v>7</v>
      </c>
      <c r="H356" s="760">
        <v>8</v>
      </c>
      <c r="I356" s="760">
        <v>9</v>
      </c>
      <c r="J356" s="760">
        <v>10</v>
      </c>
    </row>
    <row r="357" spans="1:10">
      <c r="A357" s="748" t="s">
        <v>29676</v>
      </c>
      <c r="B357" s="748"/>
      <c r="C357" s="748"/>
      <c r="D357" s="748"/>
      <c r="E357" s="748"/>
      <c r="F357" s="748"/>
      <c r="G357" s="748"/>
      <c r="H357" s="748"/>
      <c r="I357" s="748"/>
      <c r="J357" s="748" t="s">
        <v>10036</v>
      </c>
    </row>
    <row r="358" spans="1:10">
      <c r="A358" s="748"/>
      <c r="B358" s="748"/>
      <c r="C358" s="748"/>
      <c r="D358" s="748"/>
      <c r="E358" s="748"/>
      <c r="F358" s="748"/>
      <c r="G358" s="748"/>
      <c r="H358" s="748"/>
      <c r="I358" s="748"/>
      <c r="J358" s="748"/>
    </row>
    <row r="359" spans="1:10">
      <c r="A359" s="748"/>
      <c r="B359" s="748"/>
      <c r="C359" s="748"/>
      <c r="D359" s="748"/>
      <c r="E359" s="748"/>
      <c r="F359" s="748"/>
      <c r="G359" s="748"/>
      <c r="H359" s="748"/>
      <c r="I359" s="748"/>
      <c r="J359" s="748"/>
    </row>
    <row r="360" spans="1:10">
      <c r="A360" s="748"/>
      <c r="B360" s="748"/>
      <c r="C360" s="748"/>
      <c r="D360" s="748"/>
      <c r="E360" s="748"/>
      <c r="F360" s="748"/>
      <c r="G360" s="748"/>
      <c r="H360" s="748"/>
      <c r="I360" s="748"/>
      <c r="J360" s="748"/>
    </row>
    <row r="361" spans="1:10">
      <c r="A361" s="748"/>
      <c r="B361" s="748"/>
      <c r="C361" s="748"/>
      <c r="D361" s="748"/>
      <c r="E361" s="748"/>
      <c r="F361" s="748"/>
      <c r="G361" s="748"/>
      <c r="H361" s="748"/>
      <c r="I361" s="748"/>
      <c r="J361" s="748"/>
    </row>
    <row r="362" spans="1:10">
      <c r="A362" s="748"/>
      <c r="B362" s="748"/>
      <c r="C362" s="748"/>
      <c r="D362" s="748"/>
      <c r="E362" s="748"/>
      <c r="F362" s="748"/>
      <c r="G362" s="748"/>
      <c r="H362" s="748"/>
      <c r="I362" s="748"/>
      <c r="J362" s="748"/>
    </row>
    <row r="363" spans="1:10" ht="18.75">
      <c r="A363" s="760">
        <v>11</v>
      </c>
      <c r="B363" s="760">
        <v>12</v>
      </c>
      <c r="C363" s="760">
        <v>13</v>
      </c>
      <c r="D363" s="760">
        <v>14</v>
      </c>
      <c r="E363" s="760">
        <v>15</v>
      </c>
      <c r="F363" s="760">
        <v>16</v>
      </c>
      <c r="G363" s="760">
        <v>17</v>
      </c>
      <c r="H363" s="760">
        <v>18</v>
      </c>
      <c r="I363" s="760">
        <v>19</v>
      </c>
      <c r="J363" s="760">
        <v>20</v>
      </c>
    </row>
    <row r="364" spans="1:10">
      <c r="A364" s="748" t="s">
        <v>29669</v>
      </c>
      <c r="B364" s="748"/>
      <c r="C364" s="748" t="s">
        <v>29677</v>
      </c>
      <c r="D364" s="748"/>
      <c r="E364" s="758"/>
      <c r="F364" s="748"/>
      <c r="G364" s="748"/>
      <c r="H364" s="748"/>
      <c r="I364" s="748"/>
      <c r="J364" s="748" t="s">
        <v>29678</v>
      </c>
    </row>
    <row r="365" spans="1:10">
      <c r="A365" s="748"/>
      <c r="B365" s="748"/>
      <c r="C365" s="748"/>
      <c r="D365" s="748"/>
      <c r="E365" s="748"/>
      <c r="F365" s="748"/>
      <c r="G365" s="748"/>
      <c r="H365" s="748"/>
      <c r="I365" s="748"/>
      <c r="J365" s="758"/>
    </row>
    <row r="366" spans="1:10">
      <c r="A366" s="748"/>
      <c r="B366" s="748"/>
      <c r="C366" s="748"/>
      <c r="D366" s="748"/>
      <c r="E366" s="748"/>
      <c r="F366" s="748"/>
      <c r="G366" s="748"/>
      <c r="H366" s="748"/>
      <c r="I366" s="748"/>
      <c r="J366" s="758"/>
    </row>
    <row r="367" spans="1:10">
      <c r="A367" s="748"/>
      <c r="B367" s="748"/>
      <c r="C367" s="748"/>
      <c r="D367" s="748"/>
      <c r="E367" s="748"/>
      <c r="F367" s="748"/>
      <c r="G367" s="748"/>
      <c r="H367" s="748"/>
      <c r="I367" s="748"/>
      <c r="J367" s="758"/>
    </row>
    <row r="368" spans="1:10">
      <c r="A368" s="748"/>
      <c r="B368" s="748"/>
      <c r="C368" s="748"/>
      <c r="D368" s="748"/>
      <c r="E368" s="748"/>
      <c r="F368" s="748"/>
      <c r="G368" s="748"/>
      <c r="H368" s="748"/>
      <c r="I368" s="748"/>
      <c r="J368" s="758"/>
    </row>
    <row r="369" spans="1:10">
      <c r="A369" s="749"/>
      <c r="B369" s="749"/>
      <c r="C369" s="749"/>
      <c r="D369" s="749"/>
      <c r="E369" s="749"/>
      <c r="F369" s="749"/>
      <c r="G369" s="749"/>
      <c r="H369" s="749"/>
      <c r="I369" s="749"/>
      <c r="J369" s="749"/>
    </row>
    <row r="370" spans="1:10" ht="18.75">
      <c r="A370" s="760">
        <v>21</v>
      </c>
      <c r="B370" s="760">
        <v>22</v>
      </c>
      <c r="C370" s="760">
        <v>23</v>
      </c>
      <c r="D370" s="760">
        <v>24</v>
      </c>
      <c r="E370" s="760">
        <v>25</v>
      </c>
      <c r="F370" s="760">
        <v>26</v>
      </c>
      <c r="G370" s="760">
        <v>27</v>
      </c>
      <c r="H370" s="760">
        <v>28</v>
      </c>
      <c r="I370" s="760">
        <v>29</v>
      </c>
      <c r="J370" s="760">
        <v>30</v>
      </c>
    </row>
    <row r="371" spans="1:10">
      <c r="A371" s="748"/>
      <c r="B371" s="748" t="s">
        <v>10188</v>
      </c>
      <c r="C371" s="748"/>
      <c r="D371" s="748"/>
      <c r="E371" s="748" t="s">
        <v>29679</v>
      </c>
      <c r="F371" s="748"/>
      <c r="G371" s="748"/>
      <c r="H371" s="748"/>
      <c r="I371" s="748"/>
      <c r="J371" s="748" t="s">
        <v>29680</v>
      </c>
    </row>
    <row r="372" spans="1:10">
      <c r="A372" s="748"/>
      <c r="B372" s="748"/>
      <c r="C372" s="748"/>
      <c r="D372" s="748"/>
      <c r="E372" s="758"/>
      <c r="F372" s="748"/>
      <c r="G372" s="748"/>
      <c r="H372" s="748"/>
      <c r="I372" s="748"/>
      <c r="J372" s="748"/>
    </row>
    <row r="373" spans="1:10">
      <c r="A373" s="1331"/>
      <c r="B373" s="1331"/>
      <c r="C373" s="1331"/>
      <c r="D373" s="1331"/>
      <c r="E373" s="758"/>
      <c r="F373" s="1331"/>
      <c r="G373" s="1331"/>
      <c r="H373" s="1331"/>
      <c r="I373" s="1331"/>
      <c r="J373" s="1331"/>
    </row>
    <row r="374" spans="1:10">
      <c r="A374" s="1331"/>
      <c r="B374" s="1331"/>
      <c r="C374" s="1331"/>
      <c r="D374" s="1331"/>
      <c r="E374" s="758"/>
      <c r="F374" s="1331"/>
      <c r="G374" s="1331"/>
      <c r="H374" s="1331"/>
      <c r="I374" s="1331"/>
      <c r="J374" s="1331"/>
    </row>
    <row r="375" spans="1:10">
      <c r="A375" s="749"/>
      <c r="B375" s="749"/>
      <c r="C375" s="749"/>
      <c r="D375" s="749"/>
      <c r="E375" s="749"/>
      <c r="F375" s="749"/>
      <c r="G375" s="749"/>
      <c r="H375" s="749"/>
      <c r="I375" s="749"/>
      <c r="J375" s="749"/>
    </row>
    <row r="376" spans="1:10" ht="15.75">
      <c r="A376" s="755" t="s">
        <v>10028</v>
      </c>
      <c r="B376" s="751"/>
      <c r="C376" s="751"/>
      <c r="D376" s="751"/>
      <c r="E376" s="751"/>
      <c r="F376" s="751"/>
      <c r="G376" s="751"/>
      <c r="H376" s="751"/>
      <c r="I376" s="1667" t="s">
        <v>29635</v>
      </c>
      <c r="J376" s="1668"/>
    </row>
    <row r="377" spans="1:10">
      <c r="A377" s="755"/>
      <c r="B377" s="751"/>
      <c r="C377" s="751"/>
      <c r="D377" s="751"/>
      <c r="E377" s="751"/>
      <c r="F377" s="751"/>
      <c r="G377" s="751"/>
      <c r="H377" s="751"/>
      <c r="I377" s="1662" t="s">
        <v>29636</v>
      </c>
      <c r="J377" s="1662" t="s">
        <v>29637</v>
      </c>
    </row>
    <row r="378" spans="1:10">
      <c r="A378" s="756"/>
      <c r="B378" s="751"/>
      <c r="C378" s="751"/>
      <c r="D378" s="751"/>
      <c r="E378" s="751"/>
      <c r="F378" s="751"/>
      <c r="G378" s="751"/>
      <c r="H378" s="751"/>
      <c r="I378" s="1662" t="s">
        <v>450</v>
      </c>
      <c r="J378" s="1662" t="s">
        <v>456</v>
      </c>
    </row>
    <row r="379" spans="1:10">
      <c r="A379" s="756"/>
      <c r="B379" s="751"/>
      <c r="C379" s="751"/>
      <c r="D379" s="751"/>
      <c r="E379" s="751"/>
      <c r="F379" s="751"/>
      <c r="G379" s="751"/>
      <c r="H379" s="751"/>
      <c r="I379" s="1662" t="s">
        <v>451</v>
      </c>
      <c r="J379" s="1662" t="s">
        <v>29638</v>
      </c>
    </row>
    <row r="380" spans="1:10">
      <c r="A380" s="756"/>
      <c r="B380" s="751"/>
      <c r="C380" s="751"/>
      <c r="D380" s="751"/>
      <c r="E380" s="751"/>
      <c r="F380" s="751"/>
      <c r="G380" s="751"/>
      <c r="H380" s="751"/>
      <c r="I380" s="1662" t="s">
        <v>29639</v>
      </c>
      <c r="J380" s="1662" t="s">
        <v>458</v>
      </c>
    </row>
    <row r="381" spans="1:10">
      <c r="A381" s="756"/>
      <c r="B381" s="751"/>
      <c r="C381" s="751"/>
      <c r="D381" s="751"/>
      <c r="E381" s="751"/>
      <c r="F381" s="751"/>
      <c r="G381" s="751"/>
      <c r="H381" s="751"/>
      <c r="I381" s="1662" t="s">
        <v>453</v>
      </c>
      <c r="J381" s="1662" t="s">
        <v>29640</v>
      </c>
    </row>
    <row r="382" spans="1:10">
      <c r="A382" s="756"/>
      <c r="B382" s="751"/>
      <c r="C382" s="751"/>
      <c r="D382" s="751"/>
      <c r="E382" s="751"/>
      <c r="F382" s="751"/>
      <c r="G382" s="751"/>
      <c r="H382" s="751"/>
      <c r="I382" s="1663" t="s">
        <v>454</v>
      </c>
      <c r="J382" s="1663" t="s">
        <v>460</v>
      </c>
    </row>
    <row r="383" spans="1:10" ht="15.75">
      <c r="A383" s="757"/>
      <c r="B383" s="754"/>
      <c r="C383" s="754"/>
      <c r="D383" s="754"/>
      <c r="E383" s="754"/>
      <c r="F383" s="754"/>
      <c r="G383" s="754"/>
      <c r="H383" s="1664" t="s">
        <v>29641</v>
      </c>
      <c r="I383" s="1664"/>
      <c r="J383" s="1664"/>
    </row>
  </sheetData>
  <mergeCells count="59">
    <mergeCell ref="J211:J216"/>
    <mergeCell ref="J197:J202"/>
    <mergeCell ref="J172:J177"/>
    <mergeCell ref="J133:J138"/>
    <mergeCell ref="A289:J289"/>
    <mergeCell ref="A290:J290"/>
    <mergeCell ref="I313:J313"/>
    <mergeCell ref="H320:J320"/>
    <mergeCell ref="A321:J321"/>
    <mergeCell ref="A354:J354"/>
    <mergeCell ref="I376:J376"/>
    <mergeCell ref="A322:J322"/>
    <mergeCell ref="I345:J345"/>
    <mergeCell ref="A346:A347"/>
    <mergeCell ref="H352:J352"/>
    <mergeCell ref="A353:J353"/>
    <mergeCell ref="H383:J383"/>
    <mergeCell ref="I185:J185"/>
    <mergeCell ref="H192:J192"/>
    <mergeCell ref="A193:J193"/>
    <mergeCell ref="A194:J194"/>
    <mergeCell ref="A130:J130"/>
    <mergeCell ref="I153:J153"/>
    <mergeCell ref="H160:J160"/>
    <mergeCell ref="A161:J161"/>
    <mergeCell ref="A162:J162"/>
    <mergeCell ref="A258:J258"/>
    <mergeCell ref="I281:J281"/>
    <mergeCell ref="H288:J288"/>
    <mergeCell ref="H224:J224"/>
    <mergeCell ref="A225:J225"/>
    <mergeCell ref="A226:J226"/>
    <mergeCell ref="I249:J249"/>
    <mergeCell ref="I217:J217"/>
    <mergeCell ref="H256:J256"/>
    <mergeCell ref="A257:J257"/>
    <mergeCell ref="A129:J129"/>
    <mergeCell ref="A66:J66"/>
    <mergeCell ref="I89:J89"/>
    <mergeCell ref="H64:J64"/>
    <mergeCell ref="A65:J65"/>
    <mergeCell ref="H96:J96"/>
    <mergeCell ref="A97:J97"/>
    <mergeCell ref="A98:J98"/>
    <mergeCell ref="I121:J121"/>
    <mergeCell ref="H128:J128"/>
    <mergeCell ref="J101:J106"/>
    <mergeCell ref="J83:J88"/>
    <mergeCell ref="A33:J33"/>
    <mergeCell ref="A34:J34"/>
    <mergeCell ref="I57:J57"/>
    <mergeCell ref="A1:J1"/>
    <mergeCell ref="A2:J2"/>
    <mergeCell ref="I25:J25"/>
    <mergeCell ref="H32:J32"/>
    <mergeCell ref="J44:J49"/>
    <mergeCell ref="C44:C49"/>
    <mergeCell ref="J19:J24"/>
    <mergeCell ref="C12:C1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Аркуш5">
    <tabColor theme="5" tint="-0.249977111117893"/>
  </sheetPr>
  <dimension ref="A5:Z547"/>
  <sheetViews>
    <sheetView workbookViewId="0">
      <selection activeCell="B13" sqref="B13"/>
    </sheetView>
  </sheetViews>
  <sheetFormatPr defaultRowHeight="15"/>
  <cols>
    <col min="1" max="1" width="17.5703125" style="988" customWidth="1"/>
    <col min="2" max="2" width="115.7109375" style="988" bestFit="1" customWidth="1"/>
    <col min="3" max="3" width="63" style="988" customWidth="1"/>
    <col min="4" max="4" width="23.28515625" style="988" customWidth="1"/>
    <col min="5" max="5" width="47" style="988" customWidth="1"/>
    <col min="6" max="6" width="26.85546875" style="988" customWidth="1"/>
    <col min="7" max="7" width="19.85546875" style="988" customWidth="1"/>
    <col min="8" max="8" width="10" style="988" customWidth="1"/>
    <col min="9" max="16384" width="9.140625" style="988"/>
  </cols>
  <sheetData>
    <row r="5" spans="1:26">
      <c r="R5" s="1482" t="s">
        <v>29681</v>
      </c>
      <c r="S5" s="1480"/>
      <c r="T5" s="1480"/>
      <c r="U5" s="1480"/>
      <c r="V5" s="1480"/>
      <c r="W5" s="1480"/>
      <c r="X5" s="1480"/>
      <c r="Y5" s="1480"/>
      <c r="Z5" s="1480"/>
    </row>
    <row r="6" spans="1:26">
      <c r="A6" s="1484" t="s">
        <v>9695</v>
      </c>
      <c r="B6" s="1485"/>
      <c r="C6" s="1485"/>
      <c r="D6" s="1485"/>
      <c r="E6" s="1485"/>
      <c r="F6" s="1485"/>
      <c r="G6" s="1485"/>
      <c r="H6" s="1485"/>
      <c r="I6" s="1485"/>
      <c r="K6" s="1486" t="s">
        <v>9696</v>
      </c>
      <c r="L6" s="1487"/>
      <c r="R6" s="1479" t="s">
        <v>29682</v>
      </c>
      <c r="S6" s="1480"/>
      <c r="T6" s="1480"/>
      <c r="U6" s="1480"/>
      <c r="V6" s="1480"/>
      <c r="W6" s="1480"/>
      <c r="X6" s="1480"/>
      <c r="Y6" s="1480"/>
      <c r="Z6" s="998"/>
    </row>
    <row r="7" spans="1:26">
      <c r="A7" s="989" t="s">
        <v>9697</v>
      </c>
      <c r="B7" s="989" t="s">
        <v>9698</v>
      </c>
      <c r="C7" s="989" t="s">
        <v>9699</v>
      </c>
      <c r="D7" s="989" t="s">
        <v>9700</v>
      </c>
      <c r="E7" s="989" t="s">
        <v>9701</v>
      </c>
      <c r="F7" s="989" t="s">
        <v>9702</v>
      </c>
      <c r="G7" s="989" t="s">
        <v>9703</v>
      </c>
      <c r="H7" s="989" t="s">
        <v>9704</v>
      </c>
      <c r="I7" s="989" t="s">
        <v>9705</v>
      </c>
      <c r="K7" s="990" t="s">
        <v>9706</v>
      </c>
      <c r="L7" s="990" t="s">
        <v>9699</v>
      </c>
      <c r="N7" s="990" t="s">
        <v>9706</v>
      </c>
      <c r="O7" s="990" t="s">
        <v>9699</v>
      </c>
      <c r="R7" s="1479" t="s">
        <v>29683</v>
      </c>
      <c r="S7" s="1480"/>
      <c r="T7" s="1480"/>
      <c r="U7" s="1480"/>
      <c r="V7" s="1480"/>
      <c r="W7" s="1480"/>
      <c r="X7" s="1480"/>
      <c r="Y7" s="1480"/>
      <c r="Z7" s="1480"/>
    </row>
    <row r="8" spans="1:26" s="992" customFormat="1">
      <c r="A8" s="991" t="s">
        <v>9707</v>
      </c>
      <c r="B8" s="991"/>
      <c r="C8" s="991" t="str">
        <f>LEFT(A8,FIND(":",A8,1)-1)</f>
        <v>Sunrise Service</v>
      </c>
      <c r="D8" s="991" t="str">
        <f>LEFT(RIGHT(A8,LEN(A8)-FIND(":",A8,1)-1),FIND(".",RIGHT(A8,LEN(A8)-FIND(":",A8,1)-1),1)-1)</f>
        <v>Lathander</v>
      </c>
      <c r="E8" s="991" t="str">
        <f>RIGHT(A8,LEN(A8)-LEN(C8)-LEN(D8)-4)</f>
        <v>Welcoming rites to Lathander as the day begins.</v>
      </c>
      <c r="F8" s="991" t="s">
        <v>9708</v>
      </c>
      <c r="G8" s="991"/>
      <c r="H8" s="991"/>
      <c r="I8" s="991" t="s">
        <v>9709</v>
      </c>
      <c r="K8" s="993">
        <v>1</v>
      </c>
      <c r="L8" s="993" t="str">
        <f>CALENDAR1!D3</f>
        <v>Hammer</v>
      </c>
      <c r="N8" s="993" t="s">
        <v>9710</v>
      </c>
      <c r="O8" s="993" t="s">
        <v>9711</v>
      </c>
      <c r="P8" s="992" t="s">
        <v>9712</v>
      </c>
      <c r="R8" s="1479" t="s">
        <v>29684</v>
      </c>
      <c r="S8" s="1480"/>
      <c r="T8" s="1480"/>
      <c r="U8" s="1480"/>
      <c r="V8" s="1480"/>
      <c r="W8" s="1480"/>
      <c r="X8" s="1480"/>
      <c r="Y8" s="1480"/>
      <c r="Z8" s="998"/>
    </row>
    <row r="9" spans="1:26" s="992" customFormat="1">
      <c r="A9" s="991" t="s">
        <v>9713</v>
      </c>
      <c r="B9" s="991"/>
      <c r="C9" s="991" t="str">
        <f t="shared" ref="C9:C72" si="0">LEFT(A9,FIND(":",A9,1)-1)</f>
        <v>Twilight Service</v>
      </c>
      <c r="D9" s="991" t="str">
        <f t="shared" ref="D9:D72" si="1">LEFT(RIGHT(A9,LEN(A9)-FIND(":",A9,1)-1),FIND(".",RIGHT(A9,LEN(A9)-FIND(":",A9,1)-1),1)-1)</f>
        <v>Lathander</v>
      </c>
      <c r="E9" s="991" t="str">
        <f t="shared" ref="E9:E72" si="2">RIGHT(A9,LEN(A9)-LEN(C9)-LEN(D9)-4)</f>
        <v>Solemn rites asking Lathander to watch over his faithful as the night comes.</v>
      </c>
      <c r="F9" s="991" t="s">
        <v>9708</v>
      </c>
      <c r="G9" s="991"/>
      <c r="H9" s="991"/>
      <c r="I9" s="991" t="s">
        <v>9709</v>
      </c>
      <c r="K9" s="993">
        <v>2</v>
      </c>
      <c r="L9" s="993" t="str">
        <f>CALENDAR1!O3</f>
        <v>Alturiak</v>
      </c>
      <c r="N9" s="993" t="s">
        <v>9714</v>
      </c>
      <c r="O9" s="993" t="s">
        <v>9715</v>
      </c>
      <c r="R9" s="1479" t="s">
        <v>29685</v>
      </c>
      <c r="S9" s="1480"/>
      <c r="T9" s="1480"/>
      <c r="U9" s="1480"/>
      <c r="V9" s="1480"/>
      <c r="W9" s="1480"/>
      <c r="X9" s="1480"/>
      <c r="Y9" s="1480"/>
      <c r="Z9" s="998"/>
    </row>
    <row r="10" spans="1:26" s="992" customFormat="1">
      <c r="A10" s="991" t="s">
        <v>9716</v>
      </c>
      <c r="B10" s="991"/>
      <c r="C10" s="991" t="str">
        <f t="shared" si="0"/>
        <v>The Lady's Appeasement</v>
      </c>
      <c r="D10" s="991" t="str">
        <f t="shared" si="1"/>
        <v>Leira</v>
      </c>
      <c r="E10" s="991" t="str">
        <f t="shared" si="2"/>
        <v>A daily opportunity to offer sacrifices to Leira, praying that she avert her caprices, and bless those who engage in deceit or who attempt to see through deceit.</v>
      </c>
      <c r="F10" s="991" t="s">
        <v>9708</v>
      </c>
      <c r="G10" s="991"/>
      <c r="H10" s="991"/>
      <c r="I10" s="991" t="s">
        <v>9709</v>
      </c>
      <c r="K10" s="993">
        <v>3</v>
      </c>
      <c r="L10" s="993" t="str">
        <f>CALENDAR1!Z3</f>
        <v>Ches</v>
      </c>
      <c r="N10" s="993" t="s">
        <v>9717</v>
      </c>
      <c r="O10" s="993" t="s">
        <v>9718</v>
      </c>
      <c r="R10" s="1479" t="s">
        <v>29686</v>
      </c>
      <c r="S10" s="1480"/>
      <c r="T10" s="1480"/>
      <c r="U10" s="1480"/>
      <c r="V10" s="1480"/>
      <c r="W10" s="1480"/>
      <c r="X10" s="1480"/>
      <c r="Y10" s="998"/>
      <c r="Z10" s="998"/>
    </row>
    <row r="11" spans="1:26" s="992" customFormat="1">
      <c r="A11" s="991" t="s">
        <v>9719</v>
      </c>
      <c r="B11" s="991"/>
      <c r="C11" s="991" t="str">
        <f t="shared" si="0"/>
        <v>Sunset Prayers</v>
      </c>
      <c r="D11" s="991" t="str">
        <f t="shared" si="1"/>
        <v>Mask</v>
      </c>
      <c r="E11" s="991" t="str">
        <f t="shared" si="2"/>
        <v>Rites in which worshipers kneel before altar to Mask. Worshipers offer coins to low-ranking clergy, low-ranking clergy offer them to high-ranking clergy, and the high priest offers a single coin to the most destitute of worshipers present.</v>
      </c>
      <c r="F11" s="991" t="s">
        <v>9708</v>
      </c>
      <c r="G11" s="991"/>
      <c r="H11" s="991"/>
      <c r="I11" s="991" t="s">
        <v>9709</v>
      </c>
      <c r="K11" s="993">
        <v>4</v>
      </c>
      <c r="L11" s="761" t="str">
        <f>CALENDAR1!D11</f>
        <v>Tarsakh</v>
      </c>
      <c r="N11" s="993" t="s">
        <v>9720</v>
      </c>
      <c r="O11" s="993" t="s">
        <v>9721</v>
      </c>
      <c r="R11" s="1479" t="s">
        <v>29687</v>
      </c>
      <c r="S11" s="1480"/>
      <c r="T11" s="1480"/>
      <c r="U11" s="1480"/>
      <c r="V11" s="1480"/>
      <c r="W11" s="1480"/>
      <c r="X11" s="1480"/>
      <c r="Y11" s="998"/>
      <c r="Z11" s="998"/>
    </row>
    <row r="12" spans="1:26" s="992" customFormat="1">
      <c r="A12" s="991" t="s">
        <v>9722</v>
      </c>
      <c r="B12" s="991"/>
      <c r="C12" s="991" t="str">
        <f t="shared" si="0"/>
        <v>The Dusking</v>
      </c>
      <c r="D12" s="991" t="str">
        <f t="shared" si="1"/>
        <v>Myrkul</v>
      </c>
      <c r="E12" s="991" t="str">
        <f t="shared" si="2"/>
        <v>A rite to remind mortals how closely death walks, involving a floating skull onto which were sprinkled pinches of cremains and grave dirt, with each sacrifice marked by the tolling of a funereal bell.</v>
      </c>
      <c r="F12" s="991" t="s">
        <v>9708</v>
      </c>
      <c r="G12" s="991"/>
      <c r="H12" s="991"/>
      <c r="I12" s="991" t="s">
        <v>9709</v>
      </c>
      <c r="K12" s="993">
        <v>5</v>
      </c>
      <c r="L12" s="993" t="str">
        <f>CALENDAR1!O11</f>
        <v>Mirtul</v>
      </c>
      <c r="N12" s="993" t="s">
        <v>1829</v>
      </c>
      <c r="O12" s="993" t="s">
        <v>9723</v>
      </c>
      <c r="R12" s="998"/>
      <c r="S12" s="998"/>
      <c r="T12" s="998"/>
      <c r="U12" s="998"/>
      <c r="V12" s="998"/>
      <c r="W12" s="998"/>
      <c r="X12" s="998"/>
      <c r="Y12" s="998"/>
      <c r="Z12" s="998"/>
    </row>
    <row r="13" spans="1:26" s="992" customFormat="1">
      <c r="A13" s="991" t="s">
        <v>9724</v>
      </c>
      <c r="B13" s="991"/>
      <c r="C13" s="991" t="str">
        <f t="shared" si="0"/>
        <v>The Binding</v>
      </c>
      <c r="D13" s="991" t="str">
        <f t="shared" si="1"/>
        <v>Oghma</v>
      </c>
      <c r="E13" s="991" t="str">
        <f t="shared" si="2"/>
        <v>One of the "Cornerstones of the Day," the Binding is a morning service in which the symbols of Oghma are written in the dirt, in ashes upon the altar, or on any other medium, which prayers are intoned.</v>
      </c>
      <c r="F13" s="991" t="s">
        <v>9708</v>
      </c>
      <c r="G13" s="991"/>
      <c r="H13" s="991"/>
      <c r="I13" s="991" t="s">
        <v>9709</v>
      </c>
      <c r="K13" s="993">
        <v>6</v>
      </c>
      <c r="L13" s="993" t="str">
        <f>CALENDAR1!Z11</f>
        <v>Kythorn</v>
      </c>
      <c r="N13" s="993" t="s">
        <v>9725</v>
      </c>
      <c r="O13" s="993" t="s">
        <v>9726</v>
      </c>
      <c r="R13" s="1482" t="s">
        <v>29688</v>
      </c>
      <c r="S13" s="1480"/>
      <c r="T13" s="1480"/>
      <c r="U13" s="1480"/>
      <c r="V13" s="1480"/>
      <c r="W13" s="1480"/>
      <c r="X13" s="1480"/>
      <c r="Y13" s="1480"/>
      <c r="Z13" s="1480"/>
    </row>
    <row r="14" spans="1:26" s="992" customFormat="1">
      <c r="A14" s="991" t="s">
        <v>9727</v>
      </c>
      <c r="B14" s="991"/>
      <c r="C14" s="991" t="str">
        <f t="shared" si="0"/>
        <v>The Covenant</v>
      </c>
      <c r="D14" s="991" t="str">
        <f t="shared" si="1"/>
        <v>Oghma</v>
      </c>
      <c r="E14" s="991" t="str">
        <f t="shared" si="2"/>
        <v>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v>
      </c>
      <c r="F14" s="991" t="s">
        <v>9708</v>
      </c>
      <c r="G14" s="991"/>
      <c r="H14" s="991"/>
      <c r="I14" s="991" t="s">
        <v>9709</v>
      </c>
      <c r="K14" s="993">
        <v>7</v>
      </c>
      <c r="L14" s="761" t="str">
        <f>CALENDAR1!D19</f>
        <v>Flamerule</v>
      </c>
      <c r="N14" s="993" t="s">
        <v>9728</v>
      </c>
      <c r="O14" s="993" t="s">
        <v>9729</v>
      </c>
      <c r="R14" s="1479" t="s">
        <v>29689</v>
      </c>
      <c r="S14" s="1480"/>
      <c r="T14" s="1480"/>
      <c r="U14" s="1480"/>
      <c r="V14" s="1480"/>
      <c r="W14" s="1480"/>
      <c r="X14" s="1480"/>
      <c r="Y14" s="1480"/>
      <c r="Z14" s="998"/>
    </row>
    <row r="15" spans="1:26" s="992" customFormat="1">
      <c r="A15" s="991" t="s">
        <v>9730</v>
      </c>
      <c r="B15" s="991"/>
      <c r="C15" s="991" t="str">
        <f t="shared" si="0"/>
        <v>Nightfall</v>
      </c>
      <c r="D15" s="991" t="str">
        <f t="shared" si="1"/>
        <v>Shar</v>
      </c>
      <c r="E15" s="991" t="str">
        <f t="shared" si="2"/>
        <v>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v>
      </c>
      <c r="F15" s="991" t="s">
        <v>9708</v>
      </c>
      <c r="G15" s="991"/>
      <c r="H15" s="991"/>
      <c r="I15" s="991" t="s">
        <v>9709</v>
      </c>
      <c r="K15" s="993">
        <v>8</v>
      </c>
      <c r="L15" s="993" t="str">
        <f>CALENDAR1!O19</f>
        <v>Eleasias</v>
      </c>
      <c r="N15" s="993" t="s">
        <v>9731</v>
      </c>
      <c r="O15" s="993" t="s">
        <v>9732</v>
      </c>
      <c r="R15" s="1479" t="s">
        <v>29690</v>
      </c>
      <c r="S15" s="1480"/>
      <c r="T15" s="1480"/>
      <c r="U15" s="1480"/>
      <c r="V15" s="1480"/>
      <c r="W15" s="1480"/>
      <c r="X15" s="1480"/>
      <c r="Y15" s="1480"/>
      <c r="Z15" s="1480"/>
    </row>
    <row r="16" spans="1:26" s="992" customFormat="1">
      <c r="A16" s="991" t="s">
        <v>9733</v>
      </c>
      <c r="B16" s="991"/>
      <c r="C16" s="991" t="str">
        <f t="shared" si="0"/>
        <v>Song of the Sword</v>
      </c>
      <c r="D16" s="991" t="str">
        <f t="shared" si="1"/>
        <v>Tempus</v>
      </c>
      <c r="E16" s="991" t="str">
        <f t="shared" si="2"/>
        <v>A rousing holy battle chant performed just after dark in temples, invoking Tempus' strength of arms through the night and unto the following day.</v>
      </c>
      <c r="F16" s="991" t="s">
        <v>9708</v>
      </c>
      <c r="G16" s="991"/>
      <c r="H16" s="991"/>
      <c r="I16" s="991" t="s">
        <v>9709</v>
      </c>
      <c r="K16" s="993">
        <v>9</v>
      </c>
      <c r="L16" s="761" t="str">
        <f>CALENDAR1!Z19</f>
        <v>Eleint</v>
      </c>
      <c r="N16" s="993" t="s">
        <v>9734</v>
      </c>
      <c r="O16" s="993" t="s">
        <v>9735</v>
      </c>
      <c r="R16" s="1479" t="s">
        <v>29691</v>
      </c>
      <c r="S16" s="1480"/>
      <c r="T16" s="1480"/>
      <c r="U16" s="1480"/>
      <c r="V16" s="1480"/>
      <c r="W16" s="1480"/>
      <c r="X16" s="1480"/>
      <c r="Y16" s="1480"/>
      <c r="Z16" s="998"/>
    </row>
    <row r="17" spans="1:26" s="992" customFormat="1">
      <c r="A17" s="991" t="s">
        <v>9736</v>
      </c>
      <c r="B17" s="991"/>
      <c r="C17" s="991" t="str">
        <f t="shared" si="0"/>
        <v>The Awakening</v>
      </c>
      <c r="D17" s="991" t="str">
        <f t="shared" si="1"/>
        <v>Tyr</v>
      </c>
      <c r="E17" s="991" t="str">
        <f t="shared" si="2"/>
        <v>Dawn invocation, followed by prayers, a short sermon or reading of wisdom, and closing anthem that is a gentle uplifting renewal of faith.</v>
      </c>
      <c r="F17" s="991" t="s">
        <v>9708</v>
      </c>
      <c r="G17" s="991"/>
      <c r="H17" s="991"/>
      <c r="I17" s="991" t="s">
        <v>9709</v>
      </c>
      <c r="K17" s="993">
        <v>10</v>
      </c>
      <c r="L17" s="993" t="str">
        <f>CALENDAR1!D27</f>
        <v>Marpenoth</v>
      </c>
      <c r="N17" s="993" t="s">
        <v>9737</v>
      </c>
      <c r="O17" s="993" t="s">
        <v>9738</v>
      </c>
      <c r="R17" s="1481" t="s">
        <v>29692</v>
      </c>
      <c r="S17" s="1480"/>
      <c r="T17" s="1480"/>
      <c r="U17" s="1480"/>
      <c r="V17" s="1480"/>
      <c r="W17" s="1480"/>
      <c r="X17" s="1480"/>
      <c r="Y17" s="1480"/>
      <c r="Z17" s="1480"/>
    </row>
    <row r="18" spans="1:26" s="992" customFormat="1">
      <c r="A18" s="991" t="s">
        <v>9739</v>
      </c>
      <c r="B18" s="991"/>
      <c r="C18" s="991" t="str">
        <f t="shared" si="0"/>
        <v>The Hammer at Highsun</v>
      </c>
      <c r="D18" s="991" t="str">
        <f t="shared" si="1"/>
        <v>Tyr</v>
      </c>
      <c r="E18" s="991" t="str">
        <f t="shared" si="2"/>
        <v>Highsun invocation, followed by prayers, a short sermon or reading of wisdom, and closing anthem that is a stirring, exultant expression of the church's vigilance and martial might.</v>
      </c>
      <c r="F18" s="991" t="s">
        <v>9708</v>
      </c>
      <c r="G18" s="991"/>
      <c r="H18" s="991"/>
      <c r="I18" s="991" t="s">
        <v>9709</v>
      </c>
      <c r="K18" s="993">
        <v>11</v>
      </c>
      <c r="L18" s="761" t="str">
        <f>CALENDAR1!O27</f>
        <v>Uktar</v>
      </c>
      <c r="N18" s="993" t="s">
        <v>9740</v>
      </c>
      <c r="O18" s="993" t="s">
        <v>9741</v>
      </c>
      <c r="R18" s="1479" t="s">
        <v>29693</v>
      </c>
      <c r="S18" s="1480"/>
      <c r="T18" s="1480"/>
      <c r="U18" s="1480"/>
      <c r="V18" s="1480"/>
      <c r="W18" s="998"/>
      <c r="X18" s="998"/>
      <c r="Y18" s="998"/>
      <c r="Z18" s="998"/>
    </row>
    <row r="19" spans="1:26" s="992" customFormat="1">
      <c r="A19" s="991" t="s">
        <v>9742</v>
      </c>
      <c r="B19" s="991"/>
      <c r="C19" s="991" t="str">
        <f t="shared" si="0"/>
        <v>High Justice</v>
      </c>
      <c r="D19" s="991" t="str">
        <f t="shared" si="1"/>
        <v>Tyr</v>
      </c>
      <c r="E19" s="991" t="str">
        <f t="shared" si="2"/>
        <v>Evening invocation, followed by prayers, a short sermon or reading of wisdom, and closing anthem that is a a stern, proud celebration of Tyr's commandments and the temple's purpose.</v>
      </c>
      <c r="F19" s="991" t="s">
        <v>9708</v>
      </c>
      <c r="G19" s="991"/>
      <c r="H19" s="991"/>
      <c r="I19" s="991" t="s">
        <v>9709</v>
      </c>
      <c r="K19" s="993">
        <v>12</v>
      </c>
      <c r="L19" s="993" t="str">
        <f>CALENDAR1!Z27</f>
        <v>Nightal</v>
      </c>
      <c r="N19" s="993" t="s">
        <v>9572</v>
      </c>
      <c r="O19" s="993" t="s">
        <v>9743</v>
      </c>
      <c r="R19" s="1479" t="s">
        <v>29694</v>
      </c>
      <c r="S19" s="1480"/>
      <c r="T19" s="1480"/>
      <c r="U19" s="1480"/>
      <c r="V19" s="1480"/>
      <c r="W19" s="1480"/>
      <c r="X19" s="1480"/>
      <c r="Y19" s="998"/>
      <c r="Z19" s="998"/>
    </row>
    <row r="20" spans="1:26" s="992" customFormat="1">
      <c r="A20" s="991" t="s">
        <v>9744</v>
      </c>
      <c r="B20" s="991"/>
      <c r="C20" s="991" t="str">
        <f t="shared" si="0"/>
        <v>The Remembrance of the Just Fallen</v>
      </c>
      <c r="D20" s="991" t="str">
        <f t="shared" si="1"/>
        <v>Tyr</v>
      </c>
      <c r="E20" s="991" t="str">
        <f t="shared" si="2"/>
        <v>Night invocation, followed by prayers, a short sermon or reading of wisdom, and closing anthem that is a haunting, softly changed reverence for those who have laid down their lives for justice, both inside and outside the faith.</v>
      </c>
      <c r="F20" s="991" t="s">
        <v>9708</v>
      </c>
      <c r="G20" s="991"/>
      <c r="H20" s="991"/>
      <c r="I20" s="991" t="s">
        <v>9709</v>
      </c>
      <c r="N20" s="993" t="s">
        <v>9745</v>
      </c>
      <c r="O20" s="993" t="s">
        <v>9746</v>
      </c>
      <c r="R20" s="1479" t="s">
        <v>29695</v>
      </c>
      <c r="S20" s="1480"/>
      <c r="T20" s="1480"/>
      <c r="U20" s="1480"/>
      <c r="V20" s="1480"/>
      <c r="W20" s="1480"/>
      <c r="X20" s="1480"/>
      <c r="Y20" s="998"/>
      <c r="Z20" s="998"/>
    </row>
    <row r="21" spans="1:26" s="992" customFormat="1">
      <c r="A21" s="991" t="s">
        <v>9747</v>
      </c>
      <c r="B21" s="991"/>
      <c r="C21" s="991" t="str">
        <f t="shared" si="0"/>
        <v>High Flow</v>
      </c>
      <c r="D21" s="991" t="str">
        <f t="shared" si="1"/>
        <v>Deep Sashelas</v>
      </c>
      <c r="E21" s="991" t="str">
        <f t="shared" si="2"/>
        <v>Celebrated at high tide with offerings and complex patterns swum in the waters. Joyous celebration emphasizing beauty, creativity, and artistry.</v>
      </c>
      <c r="F21" s="991" t="s">
        <v>9708</v>
      </c>
      <c r="G21" s="991"/>
      <c r="H21" s="991" t="s">
        <v>9748</v>
      </c>
      <c r="I21" s="991" t="s">
        <v>9709</v>
      </c>
      <c r="R21" s="1479" t="s">
        <v>29696</v>
      </c>
      <c r="S21" s="1480"/>
      <c r="T21" s="1480"/>
      <c r="U21" s="1480"/>
      <c r="V21" s="1480"/>
      <c r="W21" s="1480"/>
      <c r="X21" s="1480"/>
      <c r="Y21" s="1480"/>
      <c r="Z21" s="998"/>
    </row>
    <row r="22" spans="1:26" s="992" customFormat="1">
      <c r="A22" s="991" t="s">
        <v>9749</v>
      </c>
      <c r="B22" s="991"/>
      <c r="C22" s="991" t="str">
        <f t="shared" si="0"/>
        <v>Deep Ebb</v>
      </c>
      <c r="D22" s="991" t="str">
        <f t="shared" si="1"/>
        <v>Deep Sashelas</v>
      </c>
      <c r="E22" s="991" t="str">
        <f t="shared" si="2"/>
        <v>Celebrated at low tide with offerings and complex patterns swum in the waters. Grim, martial ceremoney emphasizing the remembrance of those who are lost and vigilance against the ever-present enemies of the Undersea.</v>
      </c>
      <c r="F22" s="991" t="s">
        <v>9708</v>
      </c>
      <c r="G22" s="991"/>
      <c r="H22" s="991" t="s">
        <v>9748</v>
      </c>
      <c r="I22" s="991" t="s">
        <v>9709</v>
      </c>
      <c r="R22" s="998"/>
      <c r="S22" s="998"/>
      <c r="T22" s="998"/>
      <c r="U22" s="998"/>
      <c r="V22" s="998"/>
      <c r="W22" s="998"/>
      <c r="X22" s="998"/>
      <c r="Y22" s="998"/>
      <c r="Z22" s="998"/>
    </row>
    <row r="23" spans="1:26" s="992" customFormat="1">
      <c r="A23" s="991" t="s">
        <v>9750</v>
      </c>
      <c r="B23" s="991"/>
      <c r="C23" s="991" t="str">
        <f t="shared" si="0"/>
        <v>Feast of Love</v>
      </c>
      <c r="D23" s="991" t="str">
        <f t="shared" si="1"/>
        <v>Sune</v>
      </c>
      <c r="E23" s="991" t="str">
        <f t="shared" si="2"/>
        <v>Intimate gatherings of the faithful in which they recline on cushions and couches, eating bitelets and sipping liquers, while enjoying solitary dancers interspersed with readers of poetry and romantic prose. Such gatherings always break up into more private groups afterwards.</v>
      </c>
      <c r="F23" s="991" t="s">
        <v>9751</v>
      </c>
      <c r="G23" s="991"/>
      <c r="H23" s="991"/>
      <c r="I23" s="991" t="s">
        <v>9709</v>
      </c>
      <c r="R23" s="1482" t="s">
        <v>29697</v>
      </c>
      <c r="S23" s="1480"/>
      <c r="T23" s="1480"/>
      <c r="U23" s="1480"/>
      <c r="V23" s="1480"/>
      <c r="W23" s="1480"/>
      <c r="X23" s="1480"/>
      <c r="Y23" s="1480"/>
      <c r="Z23" s="1480"/>
    </row>
    <row r="24" spans="1:26" s="992" customFormat="1" ht="30">
      <c r="A24" s="991" t="s">
        <v>9752</v>
      </c>
      <c r="B24" s="991"/>
      <c r="C24" s="991" t="str">
        <f t="shared" si="0"/>
        <v>Seeing Justice (1st Day of Month)</v>
      </c>
      <c r="D24" s="991" t="str">
        <f t="shared" si="1"/>
        <v>Tyr</v>
      </c>
      <c r="E24" s="994" t="str">
        <f t="shared" si="2"/>
        <v>Chanted prayers and thunderous hymns under the image of a gigantic warhammer that glows white.</v>
      </c>
      <c r="F24" s="991" t="s">
        <v>9753</v>
      </c>
      <c r="G24" s="991"/>
      <c r="H24" s="991"/>
      <c r="I24" s="991" t="s">
        <v>9709</v>
      </c>
      <c r="R24" s="1479" t="s">
        <v>29698</v>
      </c>
      <c r="S24" s="1480"/>
      <c r="T24" s="1480"/>
      <c r="U24" s="1480"/>
      <c r="V24" s="1480"/>
      <c r="W24" s="1480"/>
      <c r="X24" s="998"/>
      <c r="Y24" s="998"/>
      <c r="Z24" s="998"/>
    </row>
    <row r="25" spans="1:26" s="992" customFormat="1" ht="60">
      <c r="A25" s="991" t="s">
        <v>9754</v>
      </c>
      <c r="B25" s="994"/>
      <c r="C25" s="991" t="str">
        <f t="shared" si="0"/>
        <v>The Maiming (13th Day of Month)</v>
      </c>
      <c r="D25" s="991" t="str">
        <f t="shared" si="1"/>
        <v>Tyr</v>
      </c>
      <c r="E25" s="994" t="str">
        <f t="shared" si="2"/>
        <v>Chanted prayers and thunderous hymns under the image of a hand surrounded by a nimbus of burning blood, and then tumbles away into darkness.</v>
      </c>
      <c r="F25" s="991" t="s">
        <v>9753</v>
      </c>
      <c r="G25" s="991"/>
      <c r="H25" s="991"/>
      <c r="I25" s="991" t="s">
        <v>9709</v>
      </c>
      <c r="R25" s="1479" t="s">
        <v>29699</v>
      </c>
      <c r="S25" s="1480"/>
      <c r="T25" s="1480"/>
      <c r="U25" s="1480"/>
      <c r="V25" s="1480"/>
      <c r="W25" s="1480"/>
      <c r="X25" s="1480"/>
      <c r="Y25" s="998"/>
      <c r="Z25" s="998"/>
    </row>
    <row r="26" spans="1:26" s="992" customFormat="1" ht="90">
      <c r="A26" s="991" t="s">
        <v>9755</v>
      </c>
      <c r="B26" s="991"/>
      <c r="C26" s="991" t="str">
        <f t="shared" si="0"/>
        <v>The Blinding (22nd Day of Month)</v>
      </c>
      <c r="D26" s="991" t="str">
        <f t="shared" si="1"/>
        <v>Tyr</v>
      </c>
      <c r="E26" s="994" t="str">
        <f t="shared" si="2"/>
        <v>Chanted prayers and thunderous hymns under the image of two eyes that burst into fountains of flaming tears until they have entirely spilled away. Afterwards, symbolic blindfolds of diaphanous damask are bound over the eyes of worshippers to remind them of Tyr's blindness.</v>
      </c>
      <c r="F26" s="991" t="s">
        <v>9753</v>
      </c>
      <c r="G26" s="991"/>
      <c r="H26" s="991"/>
      <c r="I26" s="991" t="s">
        <v>9709</v>
      </c>
      <c r="R26" s="1479" t="s">
        <v>29700</v>
      </c>
      <c r="S26" s="1480"/>
      <c r="T26" s="1480"/>
      <c r="U26" s="1480"/>
      <c r="V26" s="1480"/>
      <c r="W26" s="1480"/>
      <c r="X26" s="998"/>
      <c r="Y26" s="998"/>
      <c r="Z26" s="998"/>
    </row>
    <row r="27" spans="1:26" s="992" customFormat="1" ht="45">
      <c r="A27" s="991" t="s">
        <v>9756</v>
      </c>
      <c r="B27" s="991"/>
      <c r="C27" s="991" t="str">
        <f t="shared" si="0"/>
        <v>Deepstone Triad (New Moon, plus Days Before and After)</v>
      </c>
      <c r="D27" s="991" t="str">
        <f t="shared" si="1"/>
        <v>Dumathoin</v>
      </c>
      <c r="E27" s="994" t="str">
        <f t="shared" si="2"/>
        <v>Holy days in which the moon is thought to be a gemstone hidden in the earth. Gems and jewelry are sacrificed during this time.</v>
      </c>
      <c r="F27" s="991" t="s">
        <v>9753</v>
      </c>
      <c r="G27" s="991"/>
      <c r="H27" s="991" t="s">
        <v>9757</v>
      </c>
      <c r="I27" s="991" t="s">
        <v>9709</v>
      </c>
      <c r="R27" s="1479" t="s">
        <v>29701</v>
      </c>
      <c r="S27" s="1480"/>
      <c r="T27" s="1480"/>
      <c r="U27" s="1480"/>
      <c r="V27" s="998"/>
      <c r="W27" s="998"/>
      <c r="X27" s="998"/>
      <c r="Y27" s="998"/>
      <c r="Z27" s="998"/>
    </row>
    <row r="28" spans="1:26" s="992" customFormat="1">
      <c r="A28" s="991" t="s">
        <v>9758</v>
      </c>
      <c r="B28" s="991"/>
      <c r="C28" s="991" t="str">
        <f t="shared" si="0"/>
        <v>Ringing the Anvil (Full or Crescent Moons)</v>
      </c>
      <c r="D28" s="991" t="str">
        <f t="shared" si="1"/>
        <v>Moradin Soulforger</v>
      </c>
      <c r="E28" s="991" t="str">
        <f t="shared" si="2"/>
        <v>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v>
      </c>
      <c r="F28" s="991" t="s">
        <v>9753</v>
      </c>
      <c r="G28" s="991"/>
      <c r="H28" s="991" t="s">
        <v>9757</v>
      </c>
      <c r="I28" s="991" t="s">
        <v>9709</v>
      </c>
      <c r="R28" s="1479" t="s">
        <v>29702</v>
      </c>
      <c r="S28" s="1480"/>
      <c r="T28" s="1480"/>
      <c r="U28" s="1480"/>
      <c r="V28" s="998"/>
      <c r="W28" s="998"/>
      <c r="X28" s="998"/>
      <c r="Y28" s="998"/>
      <c r="Z28" s="998"/>
    </row>
    <row r="29" spans="1:26" s="992" customFormat="1">
      <c r="A29" s="991" t="s">
        <v>9759</v>
      </c>
      <c r="B29" s="991"/>
      <c r="C29" s="991" t="str">
        <f t="shared" si="0"/>
        <v>Coin Day (Before and After a Full Moon)</v>
      </c>
      <c r="D29" s="991" t="str">
        <f t="shared" si="1"/>
        <v>Vergadain</v>
      </c>
      <c r="E29" s="991" t="str">
        <f t="shared" si="2"/>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F29" s="991" t="s">
        <v>9753</v>
      </c>
      <c r="G29" s="991"/>
      <c r="H29" s="991" t="s">
        <v>9757</v>
      </c>
      <c r="I29" s="991" t="s">
        <v>9709</v>
      </c>
      <c r="R29" s="1481" t="s">
        <v>29703</v>
      </c>
      <c r="S29" s="1480"/>
      <c r="T29" s="1480"/>
      <c r="U29" s="1480"/>
      <c r="V29" s="1480"/>
      <c r="W29" s="1480"/>
      <c r="X29" s="1480"/>
      <c r="Y29" s="1480"/>
      <c r="Z29" s="1480"/>
    </row>
    <row r="30" spans="1:26" s="992" customFormat="1" ht="180">
      <c r="A30" s="991" t="s">
        <v>9760</v>
      </c>
      <c r="B30" s="991"/>
      <c r="C30" s="991" t="str">
        <f t="shared" si="0"/>
        <v>Late'quor (Crescent Moon)</v>
      </c>
      <c r="D30" s="991" t="str">
        <f t="shared" si="1"/>
        <v>Corellon Larethian</v>
      </c>
      <c r="E30" s="994" t="str">
        <f t="shared" si="2"/>
        <v>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v>
      </c>
      <c r="F30" s="991" t="s">
        <v>9753</v>
      </c>
      <c r="G30" s="991"/>
      <c r="H30" s="991" t="s">
        <v>9748</v>
      </c>
      <c r="I30" s="991" t="s">
        <v>9709</v>
      </c>
      <c r="R30" s="998"/>
      <c r="S30" s="998"/>
      <c r="T30" s="998"/>
      <c r="U30" s="998"/>
      <c r="V30" s="998"/>
      <c r="W30" s="998"/>
      <c r="X30" s="998"/>
      <c r="Y30" s="998"/>
      <c r="Z30" s="998"/>
    </row>
    <row r="31" spans="1:26" s="992" customFormat="1">
      <c r="A31" s="991" t="s">
        <v>9761</v>
      </c>
      <c r="B31" s="991"/>
      <c r="C31" s="991" t="str">
        <f t="shared" si="0"/>
        <v>Midnight Gambol (Full Moon)</v>
      </c>
      <c r="D31" s="991" t="str">
        <f t="shared" si="1"/>
        <v>Erevan Ilesere</v>
      </c>
      <c r="E31" s="991" t="str">
        <f t="shared" si="2"/>
        <v>Celebration in a new, secret place each month, gained by word of mouth (though those clever enough to find it without being told are welcome). Often joined in revels by fey, and includes the sacrifice of beautiful objects (many stolen), dancing, wine, tale-telling and endless pranking.</v>
      </c>
      <c r="F31" s="991" t="s">
        <v>9753</v>
      </c>
      <c r="G31" s="991"/>
      <c r="H31" s="991" t="s">
        <v>9748</v>
      </c>
      <c r="I31" s="991" t="s">
        <v>9709</v>
      </c>
      <c r="R31" s="1482" t="s">
        <v>29704</v>
      </c>
      <c r="S31" s="1480"/>
      <c r="T31" s="1480"/>
      <c r="U31" s="1480"/>
      <c r="V31" s="1480"/>
      <c r="W31" s="1480"/>
      <c r="X31" s="1480"/>
      <c r="Y31" s="1480"/>
      <c r="Z31" s="1480"/>
    </row>
    <row r="32" spans="1:26" s="992" customFormat="1">
      <c r="A32" s="991" t="s">
        <v>9762</v>
      </c>
      <c r="B32" s="991"/>
      <c r="C32" s="991" t="str">
        <f t="shared" si="0"/>
        <v>Secrets of the Heart (Full Moon)</v>
      </c>
      <c r="D32" s="991" t="str">
        <f t="shared" si="1"/>
        <v>Hanali Celanil</v>
      </c>
      <c r="E32" s="991" t="str">
        <f t="shared" si="2"/>
        <v>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v>
      </c>
      <c r="F32" s="991" t="s">
        <v>9753</v>
      </c>
      <c r="G32" s="991"/>
      <c r="H32" s="991" t="s">
        <v>9748</v>
      </c>
      <c r="I32" s="991" t="s">
        <v>9709</v>
      </c>
      <c r="R32" s="1479" t="s">
        <v>29705</v>
      </c>
      <c r="S32" s="1480"/>
      <c r="T32" s="1480"/>
      <c r="U32" s="1480"/>
      <c r="V32" s="1480"/>
      <c r="W32" s="1480"/>
      <c r="X32" s="998"/>
      <c r="Y32" s="998"/>
      <c r="Z32" s="998"/>
    </row>
    <row r="33" spans="1:26" s="992" customFormat="1">
      <c r="A33" s="991" t="s">
        <v>9763</v>
      </c>
      <c r="B33" s="991"/>
      <c r="C33" s="991" t="str">
        <f t="shared" si="0"/>
        <v>Lunar Hallowings (Full Moon)</v>
      </c>
      <c r="D33" s="991" t="str">
        <f t="shared" si="1"/>
        <v>Sehanine Moonbow</v>
      </c>
      <c r="E33" s="991" t="str">
        <f t="shared" si="2"/>
        <v>Personal meditation, followed by communal entering into a trance state, followed by a freeform dance beneath the moon.</v>
      </c>
      <c r="F33" s="991" t="s">
        <v>9753</v>
      </c>
      <c r="G33" s="991"/>
      <c r="H33" s="991" t="s">
        <v>9748</v>
      </c>
      <c r="I33" s="991" t="s">
        <v>9709</v>
      </c>
      <c r="R33" s="1479" t="s">
        <v>29706</v>
      </c>
      <c r="S33" s="1480"/>
      <c r="T33" s="1480"/>
      <c r="U33" s="1480"/>
      <c r="V33" s="1480"/>
      <c r="W33" s="1480"/>
      <c r="X33" s="998"/>
      <c r="Y33" s="998"/>
      <c r="Z33" s="998"/>
    </row>
    <row r="34" spans="1:26" s="992" customFormat="1">
      <c r="A34" s="991" t="s">
        <v>9764</v>
      </c>
      <c r="B34" s="991"/>
      <c r="C34" s="991" t="str">
        <f t="shared" si="0"/>
        <v>Hunter's Thanks (Full Moon)</v>
      </c>
      <c r="D34" s="991" t="str">
        <f t="shared" si="1"/>
        <v>Solonor Thelandira</v>
      </c>
      <c r="E34" s="991" t="str">
        <f t="shared" si="2"/>
        <v>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v>
      </c>
      <c r="F34" s="991" t="s">
        <v>9753</v>
      </c>
      <c r="G34" s="991"/>
      <c r="H34" s="991" t="s">
        <v>9748</v>
      </c>
      <c r="I34" s="991" t="s">
        <v>9709</v>
      </c>
      <c r="R34" s="1479" t="s">
        <v>29707</v>
      </c>
      <c r="S34" s="1480"/>
      <c r="T34" s="1480"/>
      <c r="U34" s="1480"/>
      <c r="V34" s="1480"/>
      <c r="W34" s="1480"/>
      <c r="X34" s="1480"/>
      <c r="Y34" s="998"/>
      <c r="Z34" s="998"/>
    </row>
    <row r="35" spans="1:26" s="992" customFormat="1">
      <c r="A35" s="991" t="s">
        <v>9765</v>
      </c>
      <c r="B35" s="991"/>
      <c r="C35" s="991" t="str">
        <f t="shared" si="0"/>
        <v xml:space="preserve">Buying Grace </v>
      </c>
      <c r="D35" s="991" t="str">
        <f t="shared" si="1"/>
        <v>Abbathor</v>
      </c>
      <c r="E35" s="991" t="str">
        <f t="shared" si="2"/>
        <v>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v>
      </c>
      <c r="F35" s="991" t="s">
        <v>9766</v>
      </c>
      <c r="G35" s="991"/>
      <c r="H35" s="991" t="s">
        <v>9757</v>
      </c>
      <c r="I35" s="991" t="s">
        <v>9709</v>
      </c>
      <c r="R35" s="1479" t="s">
        <v>29708</v>
      </c>
      <c r="S35" s="1480"/>
      <c r="T35" s="1480"/>
      <c r="U35" s="1480"/>
      <c r="V35" s="1480"/>
      <c r="W35" s="998"/>
      <c r="X35" s="998"/>
      <c r="Y35" s="998"/>
      <c r="Z35" s="998"/>
    </row>
    <row r="36" spans="1:26" s="992" customFormat="1">
      <c r="A36" s="991" t="s">
        <v>9767</v>
      </c>
      <c r="B36" s="991"/>
      <c r="C36" s="991" t="str">
        <f t="shared" si="0"/>
        <v>The Splendarrsson</v>
      </c>
      <c r="D36" s="991" t="str">
        <f t="shared" si="1"/>
        <v>Dumathoin</v>
      </c>
      <c r="E36" s="991" t="str">
        <f t="shared" si="2"/>
        <v>Called for when dwarf-folk discover a major new lode of ore, a lost subterranean treasure cache, or something of the sort. Celebrated by a sacrifice of gems and jewelry to Dumathoin.</v>
      </c>
      <c r="F36" s="991" t="s">
        <v>9768</v>
      </c>
      <c r="G36" s="991"/>
      <c r="H36" s="991" t="s">
        <v>9757</v>
      </c>
      <c r="I36" s="991" t="s">
        <v>9709</v>
      </c>
      <c r="R36" s="998"/>
      <c r="S36" s="998"/>
      <c r="T36" s="998"/>
      <c r="U36" s="998"/>
      <c r="V36" s="998"/>
      <c r="W36" s="998"/>
      <c r="X36" s="998"/>
      <c r="Y36" s="998"/>
      <c r="Z36" s="998"/>
    </row>
    <row r="37" spans="1:26" s="992" customFormat="1">
      <c r="A37" s="991" t="s">
        <v>9769</v>
      </c>
      <c r="B37" s="991"/>
      <c r="C37" s="991" t="str">
        <f t="shared" si="0"/>
        <v>The Foreshadowing (New Moon)</v>
      </c>
      <c r="D37" s="991" t="str">
        <f t="shared" si="1"/>
        <v>Ibraundul</v>
      </c>
      <c r="E37" s="991" t="str">
        <f t="shared" si="2"/>
        <v>On cloud-covered nights of the new moon, worshippers of the dark Ibrandul emerge from their subterranean lairs to perform a rite which begins at midnight and promises to fulfill Ibrandul's promise to eventually envelop the Lands Above in utter darkness.</v>
      </c>
      <c r="F37" s="991" t="s">
        <v>9770</v>
      </c>
      <c r="G37" s="991"/>
      <c r="H37" s="991"/>
      <c r="I37" s="991" t="s">
        <v>9709</v>
      </c>
      <c r="R37" s="1482" t="s">
        <v>29629</v>
      </c>
      <c r="S37" s="1480"/>
      <c r="T37" s="1480"/>
      <c r="U37" s="1480"/>
      <c r="V37" s="1480"/>
      <c r="W37" s="1480"/>
      <c r="X37" s="1480"/>
      <c r="Y37" s="1480"/>
      <c r="Z37" s="1480"/>
    </row>
    <row r="38" spans="1:26" s="992" customFormat="1">
      <c r="A38" s="991" t="s">
        <v>9771</v>
      </c>
      <c r="B38" s="991"/>
      <c r="C38" s="991" t="str">
        <f t="shared" si="0"/>
        <v>New Moon Revel</v>
      </c>
      <c r="D38" s="991" t="str">
        <f t="shared" si="1"/>
        <v>Selune</v>
      </c>
      <c r="E38" s="991" t="str">
        <f t="shared" si="2"/>
        <v>Open-air dances and prayers under the moonlight with sacrifices of wine poured out upon the altar.</v>
      </c>
      <c r="F38" s="991" t="s">
        <v>9770</v>
      </c>
      <c r="G38" s="991"/>
      <c r="H38" s="991"/>
      <c r="I38" s="991" t="s">
        <v>9709</v>
      </c>
      <c r="R38" s="1479" t="s">
        <v>29709</v>
      </c>
      <c r="S38" s="1480"/>
      <c r="T38" s="1480"/>
      <c r="U38" s="1480"/>
      <c r="V38" s="1480"/>
      <c r="W38" s="1480"/>
      <c r="X38" s="1480"/>
      <c r="Y38" s="1480"/>
      <c r="Z38" s="998"/>
    </row>
    <row r="39" spans="1:26" s="992" customFormat="1">
      <c r="A39" s="991" t="s">
        <v>9772</v>
      </c>
      <c r="B39" s="991"/>
      <c r="C39" s="991" t="str">
        <f t="shared" si="0"/>
        <v>Full Moon Revel</v>
      </c>
      <c r="D39" s="991" t="str">
        <f t="shared" si="1"/>
        <v>Selune</v>
      </c>
      <c r="E39" s="991" t="str">
        <f t="shared" si="2"/>
        <v>Open-air dances and prayers under the moonlight with sacrifices of milk poured out upon the altar.</v>
      </c>
      <c r="F39" s="991" t="s">
        <v>9773</v>
      </c>
      <c r="G39" s="991"/>
      <c r="H39" s="991"/>
      <c r="I39" s="991" t="s">
        <v>9709</v>
      </c>
      <c r="R39" s="1479" t="s">
        <v>29710</v>
      </c>
      <c r="S39" s="1480"/>
      <c r="T39" s="1480"/>
      <c r="U39" s="1480"/>
      <c r="V39" s="1480"/>
      <c r="W39" s="998"/>
      <c r="X39" s="998"/>
      <c r="Y39" s="998"/>
      <c r="Z39" s="998"/>
    </row>
    <row r="40" spans="1:26" s="992" customFormat="1">
      <c r="A40" s="991" t="s">
        <v>9774</v>
      </c>
      <c r="B40" s="991"/>
      <c r="C40" s="991" t="str">
        <f t="shared" si="0"/>
        <v>Grand Revel (Full Moon)</v>
      </c>
      <c r="D40" s="991" t="str">
        <f t="shared" si="1"/>
        <v>Sune</v>
      </c>
      <c r="E40" s="991" t="str">
        <f t="shared" si="2"/>
        <v>A dusk-to-dawn party in which outsiders are invited, dancing and minstrelsry dominate and those of the faith seek converts with fun and an exhibition of the temple's beautiful or art objects.</v>
      </c>
      <c r="F40" s="991" t="s">
        <v>9773</v>
      </c>
      <c r="G40" s="991"/>
      <c r="H40" s="991"/>
      <c r="I40" s="991" t="s">
        <v>9709</v>
      </c>
      <c r="R40" s="998"/>
      <c r="S40" s="998"/>
      <c r="T40" s="998"/>
      <c r="U40" s="998"/>
      <c r="V40" s="998"/>
      <c r="W40" s="998"/>
      <c r="X40" s="998"/>
      <c r="Y40" s="998"/>
      <c r="Z40" s="998"/>
    </row>
    <row r="41" spans="1:26" s="992" customFormat="1">
      <c r="A41" s="991" t="s">
        <v>9775</v>
      </c>
      <c r="B41" s="991"/>
      <c r="C41" s="991" t="str">
        <f t="shared" si="0"/>
        <v>Divine Pageantry (Summer)</v>
      </c>
      <c r="D41" s="991" t="str">
        <f t="shared" si="1"/>
        <v>Siamorphe</v>
      </c>
      <c r="E41" s="991" t="str">
        <f t="shared" si="2"/>
        <v>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v>
      </c>
      <c r="F41" s="991" t="s">
        <v>1952</v>
      </c>
      <c r="G41" s="991"/>
      <c r="H41" s="991"/>
      <c r="I41" s="991" t="s">
        <v>9709</v>
      </c>
      <c r="R41" s="1482" t="s">
        <v>29711</v>
      </c>
      <c r="S41" s="1480"/>
      <c r="T41" s="1480"/>
      <c r="U41" s="1480"/>
      <c r="V41" s="1480"/>
      <c r="W41" s="1480"/>
      <c r="X41" s="1480"/>
      <c r="Y41" s="1480"/>
      <c r="Z41" s="1480"/>
    </row>
    <row r="42" spans="1:26" s="992" customFormat="1">
      <c r="A42" s="991" t="s">
        <v>9776</v>
      </c>
      <c r="B42" s="991"/>
      <c r="C42" s="991" t="str">
        <f t="shared" si="0"/>
        <v>Daernuth (Every 12 days)</v>
      </c>
      <c r="D42" s="991" t="str">
        <f t="shared" si="1"/>
        <v>Talona</v>
      </c>
      <c r="E42" s="991" t="str">
        <f t="shared" si="2"/>
        <v>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v>
      </c>
      <c r="F42" s="991" t="s">
        <v>1952</v>
      </c>
      <c r="G42" s="991"/>
      <c r="H42" s="991"/>
      <c r="I42" s="991" t="s">
        <v>9709</v>
      </c>
      <c r="R42" s="1481" t="s">
        <v>29712</v>
      </c>
      <c r="S42" s="1480"/>
      <c r="T42" s="1480"/>
      <c r="U42" s="1480"/>
      <c r="V42" s="1480"/>
      <c r="W42" s="1480"/>
      <c r="X42" s="1480"/>
      <c r="Y42" s="1480"/>
      <c r="Z42" s="1480"/>
    </row>
    <row r="43" spans="1:26" s="992" customFormat="1">
      <c r="A43" s="991" t="s">
        <v>9777</v>
      </c>
      <c r="B43" s="991"/>
      <c r="C43" s="991" t="str">
        <f t="shared" si="0"/>
        <v>Stormcall (Before a Storm, When a Storm is Desired)</v>
      </c>
      <c r="D43" s="991" t="str">
        <f t="shared" si="1"/>
        <v>Umberlee</v>
      </c>
      <c r="E43" s="991" t="str">
        <f t="shared" si="2"/>
        <v>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v>
      </c>
      <c r="F43" s="991" t="s">
        <v>1952</v>
      </c>
      <c r="G43" s="991"/>
      <c r="H43" s="991"/>
      <c r="I43" s="991" t="s">
        <v>9709</v>
      </c>
      <c r="R43" s="1483" t="s">
        <v>29713</v>
      </c>
      <c r="S43" s="1480"/>
      <c r="T43" s="1480"/>
      <c r="U43" s="1480"/>
      <c r="V43" s="1480"/>
      <c r="W43" s="1480"/>
      <c r="X43" s="1480"/>
      <c r="Y43" s="1480"/>
      <c r="Z43" s="1480"/>
    </row>
    <row r="44" spans="1:26" s="992" customFormat="1">
      <c r="A44" s="991" t="s">
        <v>9778</v>
      </c>
      <c r="B44" s="991"/>
      <c r="C44" s="991" t="str">
        <f t="shared" si="0"/>
        <v>Cold Counting Comfort (Hammer 15th)</v>
      </c>
      <c r="D44" s="991" t="str">
        <f t="shared" si="1"/>
        <v>Waukeen</v>
      </c>
      <c r="E44" s="991" t="str">
        <f t="shared" si="2"/>
        <v>A sacred time to tend to accounting and inventory duties.</v>
      </c>
      <c r="F44" s="991" t="s">
        <v>449</v>
      </c>
      <c r="G44" s="991">
        <v>15</v>
      </c>
      <c r="H44" s="991"/>
      <c r="I44" s="991" t="s">
        <v>9709</v>
      </c>
      <c r="R44" s="1479" t="s">
        <v>29714</v>
      </c>
      <c r="S44" s="1480"/>
      <c r="T44" s="1480"/>
      <c r="U44" s="1480"/>
      <c r="V44" s="1480"/>
      <c r="W44" s="1480"/>
      <c r="X44" s="998"/>
      <c r="Y44" s="998"/>
      <c r="Z44" s="998"/>
    </row>
    <row r="45" spans="1:26" s="992" customFormat="1">
      <c r="A45" s="991" t="s">
        <v>9779</v>
      </c>
      <c r="B45" s="994"/>
      <c r="C45" s="991" t="str">
        <f t="shared" si="0"/>
        <v>The Waterdhavian Social Season in Winter</v>
      </c>
      <c r="D45" s="991" t="str">
        <f t="shared" si="1"/>
        <v>Society The fierce Northern winters essentially shut the city down</v>
      </c>
      <c r="E45" s="991" t="str">
        <f t="shared" si="2"/>
        <v>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v>
      </c>
      <c r="F45" s="991" t="s">
        <v>449</v>
      </c>
      <c r="G45" s="991"/>
      <c r="H45" s="991"/>
      <c r="I45" s="991" t="s">
        <v>9709</v>
      </c>
      <c r="R45" s="998"/>
      <c r="S45" s="998"/>
      <c r="T45" s="998"/>
      <c r="U45" s="998"/>
      <c r="V45" s="998"/>
      <c r="W45" s="998"/>
      <c r="X45" s="998"/>
      <c r="Y45" s="998"/>
      <c r="Z45" s="998"/>
    </row>
    <row r="46" spans="1:26" s="992" customFormat="1">
      <c r="A46" s="991" t="s">
        <v>1796</v>
      </c>
      <c r="B46" s="991"/>
      <c r="C46" s="991"/>
      <c r="D46" s="991"/>
      <c r="E46" s="991" t="s">
        <v>9780</v>
      </c>
      <c r="F46" s="991" t="s">
        <v>1796</v>
      </c>
      <c r="G46" s="991"/>
      <c r="H46" s="991"/>
      <c r="I46" s="991" t="s">
        <v>9781</v>
      </c>
      <c r="R46" s="1482" t="s">
        <v>29715</v>
      </c>
      <c r="S46" s="1480"/>
      <c r="T46" s="1480"/>
      <c r="U46" s="1480"/>
      <c r="V46" s="1480"/>
      <c r="W46" s="1480"/>
      <c r="X46" s="1480"/>
      <c r="Y46" s="1480"/>
      <c r="Z46" s="1480"/>
    </row>
    <row r="47" spans="1:26" s="992" customFormat="1">
      <c r="A47" s="991" t="s">
        <v>9782</v>
      </c>
      <c r="B47" s="991"/>
      <c r="C47" s="991" t="str">
        <f t="shared" si="0"/>
        <v>The Longest Dance</v>
      </c>
      <c r="D47" s="991" t="str">
        <f t="shared" si="1"/>
        <v>Auril</v>
      </c>
      <c r="E47" s="991" t="str">
        <f t="shared" si="2"/>
        <v>The holiest night of the year to Aurilites, it is spent with a festival of ice-dancing the whole night through. It is a raucous and enjoyable festival, in which the faithful are supposed to enjoy themselves, and invite others to join them for the fun (and possible proselytizing).</v>
      </c>
      <c r="F47" s="991" t="s">
        <v>1796</v>
      </c>
      <c r="G47" s="991"/>
      <c r="H47" s="991"/>
      <c r="I47" s="991" t="s">
        <v>9781</v>
      </c>
      <c r="R47" s="1479" t="s">
        <v>29716</v>
      </c>
      <c r="S47" s="1480"/>
      <c r="T47" s="1480"/>
      <c r="U47" s="1480"/>
      <c r="V47" s="1480"/>
      <c r="W47" s="998"/>
      <c r="X47" s="998"/>
      <c r="Y47" s="998"/>
      <c r="Z47" s="998"/>
    </row>
    <row r="48" spans="1:26" s="992" customFormat="1">
      <c r="A48" s="991" t="s">
        <v>9783</v>
      </c>
      <c r="B48" s="991"/>
      <c r="C48" s="991" t="str">
        <f t="shared" si="0"/>
        <v>Midwinter Gathering</v>
      </c>
      <c r="D48" s="991" t="str">
        <f t="shared" si="1"/>
        <v>Grumbar</v>
      </c>
      <c r="E48" s="991" t="str">
        <f t="shared" si="2"/>
        <v>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v>
      </c>
      <c r="F48" s="991" t="s">
        <v>1796</v>
      </c>
      <c r="G48" s="991"/>
      <c r="H48" s="991"/>
      <c r="I48" s="991" t="s">
        <v>9781</v>
      </c>
      <c r="R48" s="1479" t="s">
        <v>29717</v>
      </c>
      <c r="S48" s="1480"/>
      <c r="T48" s="1480"/>
      <c r="U48" s="998"/>
      <c r="V48" s="998"/>
      <c r="W48" s="998"/>
      <c r="X48" s="998"/>
      <c r="Y48" s="998"/>
      <c r="Z48" s="998"/>
    </row>
    <row r="49" spans="1:26" s="992" customFormat="1">
      <c r="A49" s="991" t="s">
        <v>9784</v>
      </c>
      <c r="B49" s="991"/>
      <c r="C49" s="991" t="str">
        <f t="shared" si="0"/>
        <v>Deliverance Unto Darkness</v>
      </c>
      <c r="D49" s="991" t="str">
        <f t="shared" si="1"/>
        <v>Ibrandul</v>
      </c>
      <c r="E49" s="991" t="str">
        <f t="shared" si="2"/>
        <v>Held on Midwinter's Eve, this ritual typically involves the sacrifice of a monstrous spider or some other creature or being intimately associated with Lolth. It culminates in the casting of strange spells that allow them to wander through the Underdark without light.</v>
      </c>
      <c r="F49" s="991" t="s">
        <v>1796</v>
      </c>
      <c r="G49" s="991"/>
      <c r="H49" s="991"/>
      <c r="I49" s="991" t="s">
        <v>9781</v>
      </c>
      <c r="R49" s="1479" t="s">
        <v>29718</v>
      </c>
      <c r="S49" s="1480"/>
      <c r="T49" s="1480"/>
      <c r="U49" s="1480"/>
      <c r="V49" s="998"/>
      <c r="W49" s="998"/>
      <c r="X49" s="998"/>
      <c r="Y49" s="998"/>
      <c r="Z49" s="998"/>
    </row>
    <row r="50" spans="1:26" s="992" customFormat="1">
      <c r="A50" s="991" t="s">
        <v>9785</v>
      </c>
      <c r="B50" s="991"/>
      <c r="C50" s="991" t="str">
        <f t="shared" si="0"/>
        <v>The Retreat</v>
      </c>
      <c r="D50" s="991" t="str">
        <f t="shared" si="1"/>
        <v>The Red Knight</v>
      </c>
      <c r="E50" s="991" t="str">
        <f t="shared" si="2"/>
        <v>Gathering of clergy and faithful to assemble in solemn ceremony to examine the previous year's campaigns. Strategies are discussed, battles analyzed, and the accumulated lore is integrated into the temple's teachings.</v>
      </c>
      <c r="F50" s="991" t="s">
        <v>1796</v>
      </c>
      <c r="G50" s="991"/>
      <c r="H50" s="991"/>
      <c r="I50" s="991" t="s">
        <v>9781</v>
      </c>
      <c r="R50" s="1479" t="s">
        <v>29719</v>
      </c>
      <c r="S50" s="1480"/>
      <c r="T50" s="1480"/>
      <c r="U50" s="1480"/>
      <c r="V50" s="1480"/>
      <c r="W50" s="998"/>
      <c r="X50" s="998"/>
      <c r="Y50" s="998"/>
      <c r="Z50" s="998"/>
    </row>
    <row r="51" spans="1:26" s="992" customFormat="1">
      <c r="A51" s="991" t="s">
        <v>9786</v>
      </c>
      <c r="B51" s="991"/>
      <c r="C51" s="991" t="str">
        <f t="shared" si="0"/>
        <v>The Dark Court Slaughter</v>
      </c>
      <c r="D51" s="991" t="str">
        <f t="shared" si="1"/>
        <v>Shevarash</v>
      </c>
      <c r="E51" s="991" t="str">
        <f t="shared" si="2"/>
        <v>A holy day in recognition of the Slaughter that is part of Shevarash's mythos, and vows of vengeance against the drow are sworn. Accompanied by a grim feast of bitter foods and plain spring water, with tales of the treachery of the drow and victories against them.</v>
      </c>
      <c r="F51" s="991" t="s">
        <v>1796</v>
      </c>
      <c r="G51" s="991"/>
      <c r="H51" s="991" t="s">
        <v>9748</v>
      </c>
      <c r="I51" s="991" t="s">
        <v>9781</v>
      </c>
      <c r="R51" s="1479" t="s">
        <v>29720</v>
      </c>
      <c r="S51" s="1480"/>
      <c r="T51" s="1480"/>
      <c r="U51" s="1480"/>
      <c r="V51" s="1480"/>
      <c r="W51" s="1480"/>
      <c r="X51" s="1480"/>
      <c r="Y51" s="1480"/>
      <c r="Z51" s="998"/>
    </row>
    <row r="52" spans="1:26" s="992" customFormat="1">
      <c r="A52" s="991" t="s">
        <v>9787</v>
      </c>
      <c r="B52" s="991"/>
      <c r="C52" s="991" t="str">
        <f t="shared" si="0"/>
        <v>Days of the Reverend Mother</v>
      </c>
      <c r="D52" s="991" t="str">
        <f t="shared" si="1"/>
        <v>Berronar Truesilver</v>
      </c>
      <c r="E52" s="991" t="str">
        <f t="shared" si="2"/>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F52" s="991"/>
      <c r="G52" s="991"/>
      <c r="H52" s="991" t="s">
        <v>9757</v>
      </c>
      <c r="I52" s="991" t="s">
        <v>9781</v>
      </c>
      <c r="R52" s="1479" t="s">
        <v>29721</v>
      </c>
      <c r="S52" s="1480"/>
      <c r="T52" s="1480"/>
      <c r="U52" s="1480"/>
      <c r="V52" s="1480"/>
      <c r="W52" s="1480"/>
      <c r="X52" s="998"/>
      <c r="Y52" s="998"/>
      <c r="Z52" s="998"/>
    </row>
    <row r="53" spans="1:26" s="992" customFormat="1">
      <c r="A53" s="991" t="s">
        <v>9788</v>
      </c>
      <c r="B53" s="991"/>
      <c r="C53" s="991" t="str">
        <f t="shared" si="0"/>
        <v>Rites of the Chancel Door</v>
      </c>
      <c r="D53" s="991" t="str">
        <f t="shared" si="1"/>
        <v>Gorm Gulthyn</v>
      </c>
      <c r="E53" s="991"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53" s="991"/>
      <c r="G53" s="991"/>
      <c r="H53" s="991" t="s">
        <v>9757</v>
      </c>
      <c r="I53" s="991" t="s">
        <v>9781</v>
      </c>
      <c r="R53" s="1479" t="s">
        <v>29722</v>
      </c>
      <c r="S53" s="1480"/>
      <c r="T53" s="1480"/>
      <c r="U53" s="1480"/>
      <c r="V53" s="1480"/>
      <c r="W53" s="998"/>
      <c r="X53" s="998"/>
      <c r="Y53" s="998"/>
      <c r="Z53" s="998"/>
    </row>
    <row r="54" spans="1:26" s="992" customFormat="1">
      <c r="A54" s="991" t="s">
        <v>9788</v>
      </c>
      <c r="B54" s="991"/>
      <c r="C54" s="991" t="str">
        <f t="shared" si="0"/>
        <v>Rites of the Chancel Door</v>
      </c>
      <c r="D54" s="991" t="str">
        <f t="shared" si="1"/>
        <v>Gorm Gulthyn</v>
      </c>
      <c r="E54" s="991"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54" s="991"/>
      <c r="G54" s="991"/>
      <c r="H54" s="991" t="s">
        <v>9757</v>
      </c>
      <c r="I54" s="991" t="s">
        <v>9781</v>
      </c>
      <c r="R54" s="1479" t="s">
        <v>29723</v>
      </c>
      <c r="S54" s="1480"/>
      <c r="T54" s="1480"/>
      <c r="U54" s="1480"/>
      <c r="V54" s="1480"/>
      <c r="W54" s="1480"/>
      <c r="X54" s="1480"/>
      <c r="Y54" s="998"/>
      <c r="Z54" s="998"/>
    </row>
    <row r="55" spans="1:26" s="992" customFormat="1">
      <c r="A55" s="991" t="s">
        <v>9789</v>
      </c>
      <c r="B55" s="991"/>
      <c r="C55" s="991" t="str">
        <f t="shared" si="0"/>
        <v>The Rooting</v>
      </c>
      <c r="D55" s="991" t="str">
        <f t="shared" si="1"/>
        <v>Marthammor Duin</v>
      </c>
      <c r="E55" s="991" t="str">
        <f t="shared" si="2"/>
        <v>Holy day celebrating the reforging of ties to the mountain homelands.</v>
      </c>
      <c r="F55" s="991"/>
      <c r="G55" s="991"/>
      <c r="H55" s="991" t="s">
        <v>9757</v>
      </c>
      <c r="I55" s="991" t="s">
        <v>9781</v>
      </c>
      <c r="R55" s="1479" t="s">
        <v>29724</v>
      </c>
      <c r="S55" s="1480"/>
      <c r="T55" s="1480"/>
      <c r="U55" s="1480"/>
      <c r="V55" s="1480"/>
      <c r="W55" s="998"/>
      <c r="X55" s="998"/>
      <c r="Y55" s="998"/>
      <c r="Z55" s="998"/>
    </row>
    <row r="56" spans="1:26" s="992" customFormat="1">
      <c r="A56" s="991" t="s">
        <v>9790</v>
      </c>
      <c r="B56" s="991"/>
      <c r="C56" s="991" t="str">
        <f t="shared" si="0"/>
        <v>The Rebirth (Alturiak 9th)</v>
      </c>
      <c r="D56" s="991" t="str">
        <f t="shared" si="1"/>
        <v>Marthammor Duin</v>
      </c>
      <c r="E56" s="991" t="str">
        <f t="shared" si="2"/>
        <v>Holy day celebrating the reemergence of dwarven wanderers from their mountain fastnesses.</v>
      </c>
      <c r="F56" s="991"/>
      <c r="G56" s="991"/>
      <c r="H56" s="991" t="s">
        <v>9757</v>
      </c>
      <c r="I56" s="991" t="s">
        <v>9709</v>
      </c>
      <c r="R56" s="1479" t="s">
        <v>29725</v>
      </c>
      <c r="S56" s="1480"/>
      <c r="T56" s="1480"/>
      <c r="U56" s="1480"/>
      <c r="V56" s="1480"/>
      <c r="W56" s="1480"/>
      <c r="X56" s="998"/>
      <c r="Y56" s="998"/>
      <c r="Z56" s="998"/>
    </row>
    <row r="57" spans="1:26" s="992" customFormat="1">
      <c r="A57" s="991" t="s">
        <v>9791</v>
      </c>
      <c r="B57" s="991" t="s">
        <v>9792</v>
      </c>
      <c r="C57" s="991" t="str">
        <f t="shared" si="0"/>
        <v>Great Weave (Alturiak 20th)</v>
      </c>
      <c r="D57" s="991" t="str">
        <f t="shared" si="1"/>
        <v>Waukeen</v>
      </c>
      <c r="E57" s="991" t="str">
        <f t="shared" si="2"/>
        <v>A celebration of cloth-making and weaving, with cloth woven during this month believed to be truly blessed. The Most Excellent Order of Weavers &amp; Dyers and the Order of Master Taylors, Glovers &amp; Mercers consider this a very important festival.</v>
      </c>
      <c r="F57" s="991" t="s">
        <v>450</v>
      </c>
      <c r="G57" s="991">
        <v>20</v>
      </c>
      <c r="H57" s="991"/>
      <c r="I57" s="991" t="s">
        <v>9709</v>
      </c>
      <c r="R57" s="1481" t="s">
        <v>29726</v>
      </c>
      <c r="S57" s="1480"/>
      <c r="T57" s="1480"/>
      <c r="U57" s="1480"/>
      <c r="V57" s="1480"/>
      <c r="W57" s="1480"/>
      <c r="X57" s="1480"/>
      <c r="Y57" s="1480"/>
      <c r="Z57" s="1480"/>
    </row>
    <row r="58" spans="1:26" s="992" customFormat="1">
      <c r="A58" s="991" t="s">
        <v>9793</v>
      </c>
      <c r="B58" s="991" t="s">
        <v>9794</v>
      </c>
      <c r="C58" s="991" t="str">
        <f t="shared" si="0"/>
        <v>The First Tide (When Ice in Harbor breaks)</v>
      </c>
      <c r="D58" s="991" t="str">
        <f t="shared" si="1"/>
        <v>Umberlee</v>
      </c>
      <c r="E58" s="991" t="str">
        <f t="shared" si="2"/>
        <v>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v>
      </c>
      <c r="F58" s="991" t="s">
        <v>451</v>
      </c>
      <c r="G58" s="991"/>
      <c r="H58" s="991"/>
      <c r="I58" s="991" t="s">
        <v>9709</v>
      </c>
      <c r="R58" s="1479" t="s">
        <v>29727</v>
      </c>
      <c r="S58" s="1480"/>
      <c r="T58" s="1480"/>
      <c r="U58" s="1480"/>
      <c r="V58" s="1480"/>
      <c r="W58" s="998"/>
      <c r="X58" s="998"/>
      <c r="Y58" s="998"/>
      <c r="Z58" s="998"/>
    </row>
    <row r="59" spans="1:26" s="992" customFormat="1">
      <c r="A59" s="991" t="s">
        <v>9795</v>
      </c>
      <c r="B59" s="991" t="s">
        <v>9796</v>
      </c>
      <c r="C59" s="991" t="str">
        <f t="shared" si="0"/>
        <v>The Shattering (When Ice in Harbor Breaks)</v>
      </c>
      <c r="D59" s="991" t="str">
        <f t="shared" si="1"/>
        <v>Valkur</v>
      </c>
      <c r="E59" s="991" t="str">
        <f t="shared" si="2"/>
        <v>Festival celebrating the shattering of the ice in harbor, commemorated by launching and naming one new ship, which sails around the harbor crewed by Valkuran clergy. Also features the unfurling of new sails that are blessed by the clergy.</v>
      </c>
      <c r="F59" s="991" t="s">
        <v>451</v>
      </c>
      <c r="G59" s="991"/>
      <c r="H59" s="991"/>
      <c r="I59" s="991" t="s">
        <v>9709</v>
      </c>
      <c r="R59" s="1479" t="s">
        <v>29728</v>
      </c>
      <c r="S59" s="1480"/>
      <c r="T59" s="1480"/>
      <c r="U59" s="1480"/>
      <c r="V59" s="998"/>
      <c r="W59" s="998"/>
      <c r="X59" s="998"/>
      <c r="Y59" s="998"/>
      <c r="Z59" s="998"/>
    </row>
    <row r="60" spans="1:26" s="992" customFormat="1">
      <c r="A60" s="991" t="s">
        <v>9797</v>
      </c>
      <c r="B60" s="991" t="s">
        <v>9798</v>
      </c>
      <c r="C60" s="991" t="str">
        <f t="shared" si="0"/>
        <v>Song of Dawn (Ches 19th; Spring Equinox)</v>
      </c>
      <c r="D60" s="991" t="str">
        <f t="shared" si="1"/>
        <v>Lathander</v>
      </c>
      <c r="E60" s="991" t="str">
        <f t="shared" si="2"/>
        <v>Praise-song that blends purely vocal harmonies and counter-harmonies of incredible complexity. Can be heard for blocks around echoing through the Spires of Morning.</v>
      </c>
      <c r="F60" s="991" t="s">
        <v>451</v>
      </c>
      <c r="G60" s="991">
        <v>19</v>
      </c>
      <c r="H60" s="991"/>
      <c r="I60" s="991" t="s">
        <v>9709</v>
      </c>
      <c r="R60" s="998"/>
      <c r="S60" s="998"/>
      <c r="T60" s="998"/>
      <c r="U60" s="998"/>
      <c r="V60" s="998"/>
      <c r="W60" s="998"/>
      <c r="X60" s="998"/>
      <c r="Y60" s="998"/>
      <c r="Z60" s="998"/>
    </row>
    <row r="61" spans="1:26" s="992" customFormat="1">
      <c r="A61" s="991" t="s">
        <v>9799</v>
      </c>
      <c r="B61" s="991" t="s">
        <v>9800</v>
      </c>
      <c r="C61" s="991" t="str">
        <f t="shared" si="0"/>
        <v>First Feast (Ches 19th; Spring Equinox)</v>
      </c>
      <c r="D61" s="991" t="str">
        <f t="shared" si="1"/>
        <v>Mielikki</v>
      </c>
      <c r="E61" s="991" t="str">
        <f t="shared" si="2"/>
        <v>Holy rituals and revels where the faithful of Mielikki are expected to enjoy the sensual pleasures of life and sing praises to the Lady in the forest.</v>
      </c>
      <c r="F61" s="991" t="s">
        <v>451</v>
      </c>
      <c r="G61" s="991">
        <v>19</v>
      </c>
      <c r="H61" s="991"/>
      <c r="I61" s="991" t="s">
        <v>9709</v>
      </c>
      <c r="R61" s="1482" t="s">
        <v>29642</v>
      </c>
      <c r="S61" s="1480"/>
      <c r="T61" s="1480"/>
      <c r="U61" s="1480"/>
      <c r="V61" s="1480"/>
      <c r="W61" s="1480"/>
      <c r="X61" s="1480"/>
      <c r="Y61" s="1480"/>
      <c r="Z61" s="1480"/>
    </row>
    <row r="62" spans="1:26" s="992" customFormat="1">
      <c r="A62" s="991" t="s">
        <v>9801</v>
      </c>
      <c r="B62" s="991" t="s">
        <v>9802</v>
      </c>
      <c r="C62" s="991" t="str">
        <f t="shared" si="0"/>
        <v>The Rite of Pain &amp; Purity (Ches 19th; Spring Equinox)</v>
      </c>
      <c r="D62" s="991" t="str">
        <f t="shared" si="1"/>
        <v>Loviatar</v>
      </c>
      <c r="E62" s="991" t="str">
        <f t="shared" si="2"/>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F62" s="991" t="s">
        <v>451</v>
      </c>
      <c r="G62" s="991">
        <v>19</v>
      </c>
      <c r="H62" s="991"/>
      <c r="I62" s="991" t="s">
        <v>9709</v>
      </c>
      <c r="R62" s="1479" t="s">
        <v>29729</v>
      </c>
      <c r="S62" s="1480"/>
      <c r="T62" s="1480"/>
      <c r="U62" s="1480"/>
      <c r="V62" s="998"/>
      <c r="W62" s="998"/>
      <c r="X62" s="998"/>
      <c r="Y62" s="998"/>
      <c r="Z62" s="998"/>
    </row>
    <row r="63" spans="1:26" s="992" customFormat="1">
      <c r="A63" s="991" t="s">
        <v>9803</v>
      </c>
      <c r="B63" s="991" t="s">
        <v>9804</v>
      </c>
      <c r="C63" s="991" t="str">
        <f t="shared" si="0"/>
        <v>Fleetswake (Ches 21st - 30th)</v>
      </c>
      <c r="D63" s="991" t="str">
        <f t="shared" si="1"/>
        <v>Civic</v>
      </c>
      <c r="E63" s="991" t="str">
        <f t="shared" si="2"/>
        <v>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v>
      </c>
      <c r="F63" s="991" t="s">
        <v>451</v>
      </c>
      <c r="G63" s="991" t="s">
        <v>9805</v>
      </c>
      <c r="H63" s="991"/>
      <c r="I63" s="991" t="s">
        <v>9709</v>
      </c>
      <c r="R63" s="998"/>
      <c r="S63" s="998"/>
      <c r="T63" s="998"/>
      <c r="U63" s="998"/>
      <c r="V63" s="998"/>
      <c r="W63" s="998"/>
      <c r="X63" s="998"/>
      <c r="Y63" s="998"/>
      <c r="Z63" s="998"/>
    </row>
    <row r="64" spans="1:26" s="992" customFormat="1">
      <c r="A64" s="991" t="s">
        <v>9806</v>
      </c>
      <c r="B64" s="991" t="s">
        <v>9807</v>
      </c>
      <c r="C64" s="991" t="str">
        <f t="shared" si="0"/>
        <v>Fair Seas Festival (Ches 29th - 30th)</v>
      </c>
      <c r="D64" s="991" t="str">
        <f t="shared" si="1"/>
        <v>Civic, Umberlee</v>
      </c>
      <c r="E64" s="991" t="str">
        <f t="shared" si="2"/>
        <v>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v>
      </c>
      <c r="F64" s="991" t="s">
        <v>451</v>
      </c>
      <c r="G64" s="991" t="s">
        <v>9808</v>
      </c>
      <c r="H64" s="991"/>
      <c r="I64" s="991" t="s">
        <v>9709</v>
      </c>
      <c r="R64" s="1482" t="s">
        <v>29644</v>
      </c>
      <c r="S64" s="1480"/>
      <c r="T64" s="1480"/>
      <c r="U64" s="1480"/>
      <c r="V64" s="1480"/>
      <c r="W64" s="1480"/>
      <c r="X64" s="1480"/>
      <c r="Y64" s="1480"/>
      <c r="Z64" s="1480"/>
    </row>
    <row r="65" spans="1:26" s="992" customFormat="1">
      <c r="A65" s="991" t="s">
        <v>9809</v>
      </c>
      <c r="B65" s="991" t="s">
        <v>9810</v>
      </c>
      <c r="C65" s="991" t="str">
        <f t="shared" si="0"/>
        <v>Highcoin (Ches 30th)</v>
      </c>
      <c r="D65" s="991" t="str">
        <f t="shared" si="1"/>
        <v>Waukeen</v>
      </c>
      <c r="E65" s="991" t="str">
        <f t="shared" si="2"/>
        <v>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v>
      </c>
      <c r="F65" s="991" t="s">
        <v>451</v>
      </c>
      <c r="G65" s="991">
        <v>30</v>
      </c>
      <c r="H65" s="991"/>
      <c r="I65" s="991" t="s">
        <v>9709</v>
      </c>
      <c r="R65" s="1479" t="s">
        <v>29730</v>
      </c>
      <c r="S65" s="1480"/>
      <c r="T65" s="1480"/>
      <c r="U65" s="1480"/>
      <c r="V65" s="998"/>
      <c r="W65" s="998"/>
      <c r="X65" s="998"/>
      <c r="Y65" s="998"/>
      <c r="Z65" s="998"/>
    </row>
    <row r="66" spans="1:26" s="992" customFormat="1">
      <c r="A66" s="991" t="s">
        <v>9811</v>
      </c>
      <c r="B66" s="991" t="s">
        <v>9812</v>
      </c>
      <c r="C66" s="991" t="str">
        <f t="shared" si="0"/>
        <v>Dance of Swirling Winds (Ches 19th; Spring Equinox)</v>
      </c>
      <c r="D66" s="991" t="str">
        <f t="shared" si="1"/>
        <v>Aerdrie Faenya</v>
      </c>
      <c r="E66" s="991" t="str">
        <f t="shared" si="2"/>
        <v>Days of strong winds where celebrants make offerings of beautiful feathers and wind music, and the fervency of their dance causes clergy to rise into the air to dance among the winds as a gift from the goddess.</v>
      </c>
      <c r="F66" s="991" t="s">
        <v>451</v>
      </c>
      <c r="G66" s="991">
        <v>19</v>
      </c>
      <c r="H66" s="991" t="s">
        <v>9748</v>
      </c>
      <c r="I66" s="991" t="s">
        <v>9709</v>
      </c>
      <c r="R66" s="998"/>
      <c r="S66" s="998"/>
      <c r="T66" s="998"/>
      <c r="U66" s="998"/>
      <c r="V66" s="998"/>
      <c r="W66" s="998"/>
      <c r="X66" s="998"/>
      <c r="Y66" s="998"/>
      <c r="Z66" s="998"/>
    </row>
    <row r="67" spans="1:26" s="992" customFormat="1">
      <c r="A67" s="991" t="s">
        <v>9813</v>
      </c>
      <c r="B67" s="991" t="s">
        <v>9814</v>
      </c>
      <c r="C67" s="991" t="str">
        <f t="shared" si="0"/>
        <v>The Budding (Ches 19th; Spring Equinox)</v>
      </c>
      <c r="D67" s="991" t="str">
        <f t="shared" si="1"/>
        <v>Rillifane Rallathil</v>
      </c>
      <c r="E67" s="991" t="str">
        <f t="shared" si="2"/>
        <v>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v>
      </c>
      <c r="F67" s="991" t="s">
        <v>451</v>
      </c>
      <c r="G67" s="991">
        <v>19</v>
      </c>
      <c r="H67" s="991" t="s">
        <v>9748</v>
      </c>
      <c r="I67" s="991" t="s">
        <v>9709</v>
      </c>
      <c r="R67" s="1482" t="s">
        <v>29731</v>
      </c>
      <c r="S67" s="1480"/>
      <c r="T67" s="1480"/>
      <c r="U67" s="1480"/>
      <c r="V67" s="1480"/>
      <c r="W67" s="1480"/>
      <c r="X67" s="1480"/>
      <c r="Y67" s="1480"/>
      <c r="Z67" s="1480"/>
    </row>
    <row r="68" spans="1:26" s="992" customFormat="1">
      <c r="A68" s="991" t="s">
        <v>9815</v>
      </c>
      <c r="B68" s="991" t="s">
        <v>9816</v>
      </c>
      <c r="C68" s="991" t="str">
        <f t="shared" si="0"/>
        <v>Firstflow (when the local ice breaks)</v>
      </c>
      <c r="D68" s="991" t="str">
        <f t="shared" si="1"/>
        <v>Eldath</v>
      </c>
      <c r="E68" s="991" t="str">
        <f t="shared" si="2"/>
        <v>A small ritual of thanks and welcome to the goddess is held on the day that the ice breaks in rivers and harbors in local communities.</v>
      </c>
      <c r="F68" s="991" t="s">
        <v>452</v>
      </c>
      <c r="G68" s="991"/>
      <c r="H68" s="991"/>
      <c r="I68" s="991" t="s">
        <v>9709</v>
      </c>
      <c r="R68" s="1481" t="s">
        <v>29732</v>
      </c>
      <c r="S68" s="1480"/>
      <c r="T68" s="1480"/>
      <c r="U68" s="1480"/>
      <c r="V68" s="1480"/>
      <c r="W68" s="1480"/>
      <c r="X68" s="1480"/>
      <c r="Y68" s="1480"/>
      <c r="Z68" s="1480"/>
    </row>
    <row r="69" spans="1:26" s="992" customFormat="1">
      <c r="A69" s="991" t="s">
        <v>9817</v>
      </c>
      <c r="B69" s="991" t="s">
        <v>9818</v>
      </c>
      <c r="C69" s="991" t="str">
        <f t="shared" si="0"/>
        <v>The Queen's Gambit (Tarsakh 1st)</v>
      </c>
      <c r="D69" s="991" t="str">
        <f t="shared" si="1"/>
        <v>The Red Knight</v>
      </c>
      <c r="E69" s="991" t="str">
        <f t="shared" si="2"/>
        <v>Clergy and faithful of the Red Knight unwind with a day of competitive games and feasting. Games of strategy are played all day in grand tournaments, with winners receiving recognition, titles of merit, promotions, and sometimes a precious gift from the temple armory.</v>
      </c>
      <c r="F69" s="991" t="s">
        <v>452</v>
      </c>
      <c r="G69" s="991">
        <v>1</v>
      </c>
      <c r="H69" s="991"/>
      <c r="I69" s="991" t="s">
        <v>9709</v>
      </c>
      <c r="R69" s="1481" t="s">
        <v>29733</v>
      </c>
      <c r="S69" s="1480"/>
      <c r="T69" s="1480"/>
      <c r="U69" s="1480"/>
      <c r="V69" s="1480"/>
      <c r="W69" s="1480"/>
      <c r="X69" s="1480"/>
      <c r="Y69" s="1480"/>
      <c r="Z69" s="1480"/>
    </row>
    <row r="70" spans="1:26" s="992" customFormat="1">
      <c r="A70" s="991" t="s">
        <v>9819</v>
      </c>
      <c r="B70" s="991" t="s">
        <v>9820</v>
      </c>
      <c r="C70" s="991" t="str">
        <f t="shared" si="0"/>
        <v>Waukeentide (Tarsakh 1st - 10th)</v>
      </c>
      <c r="D70" s="991" t="str">
        <f t="shared" si="1"/>
        <v>Civic, Waukeen, Society</v>
      </c>
      <c r="E70" s="991" t="str">
        <f t="shared" si="2"/>
        <v>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v>
      </c>
      <c r="F70" s="991" t="s">
        <v>452</v>
      </c>
      <c r="G70" s="995" t="s">
        <v>9821</v>
      </c>
      <c r="H70" s="991"/>
      <c r="I70" s="991" t="s">
        <v>9709</v>
      </c>
      <c r="R70" s="1481" t="s">
        <v>29734</v>
      </c>
      <c r="S70" s="1480"/>
      <c r="T70" s="1480"/>
      <c r="U70" s="1480"/>
      <c r="V70" s="1480"/>
      <c r="W70" s="1480"/>
      <c r="X70" s="1480"/>
      <c r="Y70" s="1480"/>
      <c r="Z70" s="1480"/>
    </row>
    <row r="71" spans="1:26" s="992" customFormat="1">
      <c r="A71" s="991" t="s">
        <v>9822</v>
      </c>
      <c r="B71" s="991" t="s">
        <v>9823</v>
      </c>
      <c r="C71" s="991" t="str">
        <f t="shared" si="0"/>
        <v>All Coins Day (Tarsakh 1st)</v>
      </c>
      <c r="D71" s="991" t="str">
        <f t="shared" si="1"/>
        <v>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v>
      </c>
      <c r="E71" s="991" t="e">
        <f t="shared" si="2"/>
        <v>#VALUE!</v>
      </c>
      <c r="F71" s="991" t="s">
        <v>452</v>
      </c>
      <c r="G71" s="991">
        <v>1</v>
      </c>
      <c r="H71" s="991"/>
      <c r="I71" s="991" t="s">
        <v>9709</v>
      </c>
      <c r="R71" s="1481" t="s">
        <v>29735</v>
      </c>
      <c r="S71" s="1480"/>
      <c r="T71" s="1480"/>
      <c r="U71" s="1480"/>
      <c r="V71" s="1480"/>
      <c r="W71" s="1480"/>
      <c r="X71" s="1480"/>
      <c r="Y71" s="1480"/>
      <c r="Z71" s="1480"/>
    </row>
    <row r="72" spans="1:26" s="992" customFormat="1">
      <c r="A72" s="991" t="s">
        <v>9824</v>
      </c>
      <c r="B72" s="991" t="s">
        <v>9825</v>
      </c>
      <c r="C72" s="991" t="str">
        <f t="shared" si="0"/>
        <v>Caravance (Tarsakh 2nd)</v>
      </c>
      <c r="D72" s="991" t="str">
        <f t="shared" si="1"/>
        <v>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v>
      </c>
      <c r="E72" s="991" t="str">
        <f t="shared" si="2"/>
        <v>Society: Nobles turn out en masse on this festival day to shop at the newly-opened Market.</v>
      </c>
      <c r="F72" s="991" t="s">
        <v>452</v>
      </c>
      <c r="G72" s="991">
        <v>2</v>
      </c>
      <c r="H72" s="991"/>
      <c r="I72" s="991" t="s">
        <v>9709</v>
      </c>
      <c r="R72" s="1481" t="s">
        <v>29736</v>
      </c>
      <c r="S72" s="1480"/>
      <c r="T72" s="1480"/>
      <c r="U72" s="1480"/>
      <c r="V72" s="1480"/>
      <c r="W72" s="1480"/>
      <c r="X72" s="1480"/>
      <c r="Y72" s="1480"/>
      <c r="Z72" s="1480"/>
    </row>
    <row r="73" spans="1:26" s="992" customFormat="1">
      <c r="A73" s="991" t="s">
        <v>9826</v>
      </c>
      <c r="B73" s="991" t="s">
        <v>9827</v>
      </c>
      <c r="C73" s="991" t="str">
        <f t="shared" ref="C73:C136" si="3">LEFT(A73,FIND(":",A73,1)-1)</f>
        <v>Goldenight (Tarsakh 5th)</v>
      </c>
      <c r="D73" s="991" t="e">
        <f t="shared" ref="D73:D136" si="4">LEFT(RIGHT(A73,LEN(A73)-FIND(":",A73,1)-1),FIND(".",RIGHT(A73,LEN(A73)-FIND(":",A73,1)-1),1)-1)</f>
        <v>#VALUE!</v>
      </c>
      <c r="E73" s="991" t="e">
        <f t="shared" ref="E73:E136" si="5">RIGHT(A73,LEN(A73)-LEN(C73)-LEN(D73)-4)</f>
        <v>#VALUE!</v>
      </c>
      <c r="F73" s="991" t="s">
        <v>452</v>
      </c>
      <c r="G73" s="991">
        <v>5</v>
      </c>
      <c r="H73" s="991"/>
      <c r="I73" s="991" t="s">
        <v>9709</v>
      </c>
      <c r="R73" s="1479" t="s">
        <v>29737</v>
      </c>
      <c r="S73" s="1480"/>
      <c r="T73" s="1480"/>
      <c r="U73" s="998"/>
      <c r="V73" s="998"/>
      <c r="W73" s="998"/>
      <c r="X73" s="998"/>
      <c r="Y73" s="998"/>
      <c r="Z73" s="998"/>
    </row>
    <row r="74" spans="1:26" s="992" customFormat="1">
      <c r="A74" s="991" t="s">
        <v>9828</v>
      </c>
      <c r="B74" s="991" t="s">
        <v>9829</v>
      </c>
      <c r="C74" s="991" t="str">
        <f t="shared" si="3"/>
        <v>Guildsmeet (Tarsakh 7th)</v>
      </c>
      <c r="D74" s="991" t="str">
        <f t="shared" si="4"/>
        <v>special guild member holiday gatherings of the guild memberships for celebrations typically culminating in a multiguild sponsored gala festival and dance that lasts from dusk till dawn and dominates the Market, the Cynosure, the Field of Triumph, and all areas in between</v>
      </c>
      <c r="E74" s="991" t="e">
        <f t="shared" si="5"/>
        <v>#VALUE!</v>
      </c>
      <c r="F74" s="991" t="s">
        <v>452</v>
      </c>
      <c r="G74" s="991">
        <v>7</v>
      </c>
      <c r="H74" s="991"/>
      <c r="I74" s="991" t="s">
        <v>9709</v>
      </c>
      <c r="R74" s="998"/>
      <c r="S74" s="998"/>
      <c r="T74" s="998"/>
      <c r="U74" s="998"/>
      <c r="V74" s="998"/>
      <c r="W74" s="998"/>
      <c r="X74" s="998"/>
      <c r="Y74" s="998"/>
      <c r="Z74" s="998"/>
    </row>
    <row r="75" spans="1:26" s="992" customFormat="1">
      <c r="A75" s="991" t="s">
        <v>9830</v>
      </c>
      <c r="B75" s="991" t="s">
        <v>9831</v>
      </c>
      <c r="C75" s="991" t="str">
        <f t="shared" si="3"/>
        <v>Leiruin (Tarsakh 8th)</v>
      </c>
      <c r="D75" s="991" t="str">
        <f t="shared" si="4"/>
        <v>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v>
      </c>
      <c r="E75" s="991" t="e">
        <f t="shared" si="5"/>
        <v>#VALUE!</v>
      </c>
      <c r="F75" s="991" t="s">
        <v>452</v>
      </c>
      <c r="G75" s="991">
        <v>8</v>
      </c>
      <c r="H75" s="991"/>
      <c r="I75" s="991" t="s">
        <v>9709</v>
      </c>
      <c r="R75" s="1482" t="s">
        <v>29647</v>
      </c>
      <c r="S75" s="1480"/>
      <c r="T75" s="1480"/>
      <c r="U75" s="1480"/>
      <c r="V75" s="1480"/>
      <c r="W75" s="1480"/>
      <c r="X75" s="1480"/>
      <c r="Y75" s="1480"/>
      <c r="Z75" s="1480"/>
    </row>
    <row r="76" spans="1:26" s="992" customFormat="1">
      <c r="A76" s="991" t="s">
        <v>9832</v>
      </c>
      <c r="B76" s="991" t="s">
        <v>9833</v>
      </c>
      <c r="C76" s="991" t="str">
        <f t="shared" si="3"/>
        <v>Spheres (Tarsakh 10th)</v>
      </c>
      <c r="D76" s="991" t="str">
        <f t="shared" si="4"/>
        <v>Glass spheres are filled with gems and gold to be paraded around the city</v>
      </c>
      <c r="E76" s="991" t="str">
        <f t="shared" si="5"/>
        <v>They are then loaded into catapult-like contraptions to be lobbed into the air to shatter and spill their contents over the city for the general populace.</v>
      </c>
      <c r="F76" s="991" t="s">
        <v>452</v>
      </c>
      <c r="G76" s="991">
        <v>10</v>
      </c>
      <c r="H76" s="991" t="s">
        <v>9834</v>
      </c>
      <c r="I76" s="991" t="s">
        <v>9709</v>
      </c>
      <c r="R76" s="1479" t="s">
        <v>29738</v>
      </c>
      <c r="S76" s="1480"/>
      <c r="T76" s="1480"/>
      <c r="U76" s="1480"/>
      <c r="V76" s="1480"/>
      <c r="W76" s="1480"/>
      <c r="X76" s="1480"/>
      <c r="Y76" s="1480"/>
      <c r="Z76" s="998"/>
    </row>
    <row r="77" spans="1:26" s="992" customFormat="1">
      <c r="A77" s="991" t="s">
        <v>9835</v>
      </c>
      <c r="B77" s="991" t="s">
        <v>9836</v>
      </c>
      <c r="C77" s="991" t="str">
        <f t="shared" si="3"/>
        <v>The Vernal Trousseau Festival (Tarsakh 23rd - 27th)</v>
      </c>
      <c r="D77" s="991" t="str">
        <f t="shared" si="4"/>
        <v>Society</v>
      </c>
      <c r="E77" s="991" t="str">
        <f t="shared" si="5"/>
        <v>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F77" s="991" t="s">
        <v>452</v>
      </c>
      <c r="G77" s="991" t="s">
        <v>9837</v>
      </c>
      <c r="H77" s="991"/>
      <c r="I77" s="991" t="s">
        <v>9709</v>
      </c>
      <c r="R77" s="1479" t="s">
        <v>29739</v>
      </c>
      <c r="S77" s="1480"/>
      <c r="T77" s="1480"/>
      <c r="U77" s="1480"/>
      <c r="V77" s="1480"/>
      <c r="W77" s="998"/>
      <c r="X77" s="998"/>
      <c r="Y77" s="998"/>
      <c r="Z77" s="998"/>
    </row>
    <row r="78" spans="1:26" s="992" customFormat="1">
      <c r="A78" s="991" t="s">
        <v>490</v>
      </c>
      <c r="B78" s="991"/>
      <c r="C78" s="991"/>
      <c r="D78" s="991"/>
      <c r="E78" s="991" t="s">
        <v>9838</v>
      </c>
      <c r="F78" s="991" t="s">
        <v>490</v>
      </c>
      <c r="G78" s="991"/>
      <c r="H78" s="991"/>
      <c r="I78" s="991" t="s">
        <v>9781</v>
      </c>
      <c r="R78" s="1481" t="s">
        <v>29740</v>
      </c>
      <c r="S78" s="1480"/>
      <c r="T78" s="1480"/>
      <c r="U78" s="1480"/>
      <c r="V78" s="1480"/>
      <c r="W78" s="1480"/>
      <c r="X78" s="1480"/>
      <c r="Y78" s="1480"/>
      <c r="Z78" s="1480"/>
    </row>
    <row r="79" spans="1:26" s="992" customFormat="1">
      <c r="A79" s="991" t="s">
        <v>9839</v>
      </c>
      <c r="B79" s="991" t="s">
        <v>9840</v>
      </c>
      <c r="C79" s="991" t="str">
        <f t="shared" si="3"/>
        <v>Society</v>
      </c>
      <c r="D79" s="991" t="str">
        <f t="shared" si="4"/>
        <v>Wreaths of fresh flowers - some wider across than a man is tall - adorn the front gates of noble villas at Greengrass</v>
      </c>
      <c r="E79" s="991" t="str">
        <f t="shared" si="5"/>
        <v>Though a few do enjoy pilgrimages to celebrate the holiday in the hedonistic revel known as the Lady's Revels at the nearby Chauntean abbey of the Goldenfields, the nobles of Waterdeep tend not to do too much on this day.</v>
      </c>
      <c r="F79" s="991" t="s">
        <v>490</v>
      </c>
      <c r="G79" s="991"/>
      <c r="H79" s="991"/>
      <c r="I79" s="991" t="s">
        <v>9781</v>
      </c>
      <c r="R79" s="1479" t="s">
        <v>29741</v>
      </c>
      <c r="S79" s="1480"/>
      <c r="T79" s="1480"/>
      <c r="U79" s="1480"/>
      <c r="V79" s="1480"/>
      <c r="W79" s="1480"/>
      <c r="X79" s="1480"/>
      <c r="Y79" s="1480"/>
      <c r="Z79" s="998"/>
    </row>
    <row r="80" spans="1:26" s="992" customFormat="1">
      <c r="A80" s="991" t="s">
        <v>9841</v>
      </c>
      <c r="B80" s="991" t="s">
        <v>9842</v>
      </c>
      <c r="C80" s="991" t="str">
        <f t="shared" si="3"/>
        <v>The Greengrass Tastings</v>
      </c>
      <c r="D80" s="991" t="str">
        <f t="shared" si="4"/>
        <v>Society</v>
      </c>
      <c r="E80" s="991" t="str">
        <f t="shared" si="5"/>
        <v>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v>
      </c>
      <c r="F80" s="991" t="s">
        <v>490</v>
      </c>
      <c r="G80" s="991"/>
      <c r="H80" s="991"/>
      <c r="I80" s="991" t="s">
        <v>9781</v>
      </c>
      <c r="R80" s="998"/>
      <c r="S80" s="998"/>
      <c r="T80" s="998"/>
      <c r="U80" s="998"/>
      <c r="V80" s="998"/>
      <c r="W80" s="998"/>
      <c r="X80" s="998"/>
      <c r="Y80" s="998"/>
      <c r="Z80" s="998"/>
    </row>
    <row r="81" spans="1:26" s="992" customFormat="1">
      <c r="A81" s="991" t="s">
        <v>9843</v>
      </c>
      <c r="B81" s="991" t="s">
        <v>9844</v>
      </c>
      <c r="C81" s="991" t="str">
        <f t="shared" si="3"/>
        <v>The Lady's Revels</v>
      </c>
      <c r="D81" s="991" t="str">
        <f t="shared" si="4"/>
        <v>Chauntea</v>
      </c>
      <c r="E81" s="991" t="str">
        <f t="shared" si="5"/>
        <v>Celebrated as a festival of fertility, where uninhibited behavior and consumption of food and drink is encouraged. Most such celebrations take place in fields outside the city proper, though many of the faithful travel to the major Chauntean abbey of the Goldenfields.</v>
      </c>
      <c r="F81" s="991" t="s">
        <v>490</v>
      </c>
      <c r="G81" s="991"/>
      <c r="H81" s="991"/>
      <c r="I81" s="991" t="s">
        <v>9781</v>
      </c>
      <c r="R81" s="1482" t="s">
        <v>29742</v>
      </c>
      <c r="S81" s="1480"/>
      <c r="T81" s="1480"/>
      <c r="U81" s="1480"/>
      <c r="V81" s="1480"/>
      <c r="W81" s="1480"/>
      <c r="X81" s="1480"/>
      <c r="Y81" s="1480"/>
      <c r="Z81" s="1480"/>
    </row>
    <row r="82" spans="1:26" s="992" customFormat="1">
      <c r="A82" s="991" t="s">
        <v>9845</v>
      </c>
      <c r="B82" s="991" t="s">
        <v>9846</v>
      </c>
      <c r="C82" s="991" t="str">
        <f t="shared" si="3"/>
        <v>The Greening</v>
      </c>
      <c r="D82" s="991" t="str">
        <f t="shared" si="4"/>
        <v>Eldath</v>
      </c>
      <c r="E82" s="991" t="str">
        <f t="shared" si="5"/>
        <v>A time of gathering for the clergy of Eldath, the Greening often features a progression through a community, stopping to bless local wells, springs, rivers and other sources of water for a community.</v>
      </c>
      <c r="F82" s="991" t="s">
        <v>490</v>
      </c>
      <c r="G82" s="991"/>
      <c r="H82" s="991"/>
      <c r="I82" s="991" t="s">
        <v>9781</v>
      </c>
      <c r="R82" s="1479" t="s">
        <v>29743</v>
      </c>
      <c r="S82" s="1480"/>
      <c r="T82" s="1480"/>
      <c r="U82" s="1480"/>
      <c r="V82" s="1480"/>
      <c r="W82" s="1480"/>
      <c r="X82" s="998"/>
      <c r="Y82" s="998"/>
      <c r="Z82" s="998"/>
    </row>
    <row r="83" spans="1:26" s="992" customFormat="1">
      <c r="A83" s="991" t="s">
        <v>9847</v>
      </c>
      <c r="B83" s="991" t="s">
        <v>9848</v>
      </c>
      <c r="C83" s="991" t="str">
        <f t="shared" si="3"/>
        <v>The Wild Ride</v>
      </c>
      <c r="D83" s="991" t="str">
        <f t="shared" si="4"/>
        <v>Mielikki</v>
      </c>
      <c r="E83" s="991"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v>
      </c>
      <c r="F83" s="991" t="s">
        <v>490</v>
      </c>
      <c r="G83" s="991"/>
      <c r="H83" s="991"/>
      <c r="I83" s="991" t="s">
        <v>9781</v>
      </c>
      <c r="R83" s="1479" t="s">
        <v>29744</v>
      </c>
      <c r="S83" s="1480"/>
      <c r="T83" s="1480"/>
      <c r="U83" s="1480"/>
      <c r="V83" s="998"/>
      <c r="W83" s="998"/>
      <c r="X83" s="998"/>
      <c r="Y83" s="998"/>
      <c r="Z83" s="998"/>
    </row>
    <row r="84" spans="1:26" s="992" customFormat="1">
      <c r="A84" s="991" t="s">
        <v>9849</v>
      </c>
      <c r="B84" s="991" t="s">
        <v>9850</v>
      </c>
      <c r="C84" s="991" t="str">
        <f t="shared" si="3"/>
        <v>The Call to the Flowers</v>
      </c>
      <c r="D84" s="991" t="str">
        <f t="shared" si="4"/>
        <v>Milil</v>
      </c>
      <c r="E84" s="991" t="str">
        <f t="shared" si="5"/>
        <v>A song sung by the faithful, who gather in solemn procession, singing the song that returns "nature's music" (a metaphor for flowers) to the world.</v>
      </c>
      <c r="F84" s="991" t="s">
        <v>490</v>
      </c>
      <c r="G84" s="991"/>
      <c r="H84" s="991"/>
      <c r="I84" s="991" t="s">
        <v>9781</v>
      </c>
      <c r="R84" s="1479" t="s">
        <v>29745</v>
      </c>
      <c r="S84" s="1480"/>
      <c r="T84" s="1480"/>
      <c r="U84" s="1480"/>
      <c r="V84" s="1480"/>
      <c r="W84" s="1480"/>
      <c r="X84" s="1480"/>
      <c r="Y84" s="1480"/>
      <c r="Z84" s="1480"/>
    </row>
    <row r="85" spans="1:26" s="992" customFormat="1">
      <c r="A85" s="991" t="s">
        <v>9851</v>
      </c>
      <c r="B85" s="991" t="s">
        <v>9852</v>
      </c>
      <c r="C85" s="991" t="str">
        <f t="shared" si="3"/>
        <v>Sunite Revels</v>
      </c>
      <c r="D85" s="991" t="str">
        <f t="shared" si="4"/>
        <v>Sune</v>
      </c>
      <c r="E85" s="991" t="str">
        <f t="shared" si="5"/>
        <v>Sunites celebrate Greengrass with frolicking in the outdoors.</v>
      </c>
      <c r="F85" s="991" t="s">
        <v>490</v>
      </c>
      <c r="G85" s="991"/>
      <c r="H85" s="991"/>
      <c r="I85" s="991" t="s">
        <v>9781</v>
      </c>
      <c r="R85" s="1479" t="s">
        <v>29746</v>
      </c>
      <c r="S85" s="1480"/>
      <c r="T85" s="1480"/>
      <c r="U85" s="1480"/>
      <c r="V85" s="1480"/>
      <c r="W85" s="1480"/>
      <c r="X85" s="1480"/>
      <c r="Y85" s="1480"/>
      <c r="Z85" s="998"/>
    </row>
    <row r="86" spans="1:26" s="992" customFormat="1">
      <c r="A86" s="991" t="s">
        <v>9853</v>
      </c>
      <c r="B86" s="991" t="s">
        <v>9854</v>
      </c>
      <c r="C86" s="991" t="str">
        <f t="shared" si="3"/>
        <v>Single Candle Convocation</v>
      </c>
      <c r="D86" s="991" t="str">
        <f t="shared" si="4"/>
        <v>Dugmaren Brightmantle</v>
      </c>
      <c r="E86" s="991" t="str">
        <f t="shared" si="5"/>
        <v>After early periods of meditation over single lit candles, scholars, sages, and other learned folk gather to discuss scholarly investigations and advancements, defending learned stances with research conducted in the previous year.</v>
      </c>
      <c r="F86" s="991" t="s">
        <v>490</v>
      </c>
      <c r="G86" s="991"/>
      <c r="H86" s="991" t="s">
        <v>9757</v>
      </c>
      <c r="I86" s="991" t="s">
        <v>9781</v>
      </c>
      <c r="R86" s="1479" t="s">
        <v>29747</v>
      </c>
      <c r="S86" s="1480"/>
      <c r="T86" s="1480"/>
      <c r="U86" s="1480"/>
      <c r="V86" s="1480"/>
      <c r="W86" s="1480"/>
      <c r="X86" s="1480"/>
      <c r="Y86" s="998"/>
      <c r="Z86" s="998"/>
    </row>
    <row r="87" spans="1:26" s="992" customFormat="1">
      <c r="A87" s="991" t="s">
        <v>9788</v>
      </c>
      <c r="B87" s="991" t="s">
        <v>9855</v>
      </c>
      <c r="C87" s="991" t="str">
        <f t="shared" si="3"/>
        <v>Rites of the Chancel Door</v>
      </c>
      <c r="D87" s="991" t="str">
        <f t="shared" si="4"/>
        <v>Gorm Gulthyn</v>
      </c>
      <c r="E87" s="991"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87" s="991" t="s">
        <v>490</v>
      </c>
      <c r="G87" s="991"/>
      <c r="H87" s="991" t="s">
        <v>9757</v>
      </c>
      <c r="I87" s="991" t="s">
        <v>9781</v>
      </c>
      <c r="R87" s="1479" t="s">
        <v>29748</v>
      </c>
      <c r="S87" s="1480"/>
      <c r="T87" s="1480"/>
      <c r="U87" s="1480"/>
      <c r="V87" s="998"/>
      <c r="W87" s="998"/>
      <c r="X87" s="998"/>
      <c r="Y87" s="998"/>
      <c r="Z87" s="998"/>
    </row>
    <row r="88" spans="1:26" s="992" customFormat="1">
      <c r="A88" s="991" t="s">
        <v>9856</v>
      </c>
      <c r="B88" s="991" t="s">
        <v>9857</v>
      </c>
      <c r="C88" s="991" t="str">
        <f t="shared" si="3"/>
        <v>Time of the Spawning</v>
      </c>
      <c r="D88" s="991" t="str">
        <f t="shared" si="4"/>
        <v>Haela Brightaxe</v>
      </c>
      <c r="E88" s="991" t="str">
        <f t="shared" si="5"/>
        <v>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v>
      </c>
      <c r="F88" s="991" t="s">
        <v>490</v>
      </c>
      <c r="G88" s="991"/>
      <c r="H88" s="991" t="s">
        <v>9757</v>
      </c>
      <c r="I88" s="991" t="s">
        <v>9781</v>
      </c>
      <c r="R88" s="1479" t="s">
        <v>29749</v>
      </c>
      <c r="S88" s="1480"/>
      <c r="T88" s="1480"/>
      <c r="U88" s="1480"/>
      <c r="V88" s="1480"/>
      <c r="W88" s="998"/>
      <c r="X88" s="998"/>
      <c r="Y88" s="998"/>
      <c r="Z88" s="998"/>
    </row>
    <row r="89" spans="1:26" s="992" customFormat="1">
      <c r="A89" s="991" t="s">
        <v>9858</v>
      </c>
      <c r="B89" s="991" t="s">
        <v>9859</v>
      </c>
      <c r="C89" s="991" t="str">
        <f t="shared" si="3"/>
        <v>The Wind</v>
      </c>
      <c r="D89" s="991" t="str">
        <f t="shared" si="4"/>
        <v>Marthammor Duin</v>
      </c>
      <c r="E89" s="991" t="str">
        <f t="shared" si="5"/>
        <v>Holy day celebrating new discoveries.</v>
      </c>
      <c r="F89" s="991" t="s">
        <v>490</v>
      </c>
      <c r="G89" s="991"/>
      <c r="H89" s="991" t="s">
        <v>9757</v>
      </c>
      <c r="I89" s="991" t="s">
        <v>9781</v>
      </c>
      <c r="R89" s="1479" t="s">
        <v>29750</v>
      </c>
      <c r="S89" s="1480"/>
      <c r="T89" s="1480"/>
      <c r="U89" s="1480"/>
      <c r="V89" s="1480"/>
      <c r="W89" s="1480"/>
      <c r="X89" s="1480"/>
      <c r="Y89" s="998"/>
      <c r="Z89" s="998"/>
    </row>
    <row r="90" spans="1:26" s="992" customFormat="1">
      <c r="A90" s="991" t="s">
        <v>9759</v>
      </c>
      <c r="B90" s="991" t="s">
        <v>9860</v>
      </c>
      <c r="C90" s="991" t="str">
        <f t="shared" si="3"/>
        <v>Coin Day (Before and After a Full Moon)</v>
      </c>
      <c r="D90" s="991" t="str">
        <f t="shared" si="4"/>
        <v>Vergadain</v>
      </c>
      <c r="E90" s="991" t="str">
        <f t="shared" si="5"/>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F90" s="991" t="s">
        <v>490</v>
      </c>
      <c r="G90" s="991"/>
      <c r="H90" s="991" t="s">
        <v>9757</v>
      </c>
      <c r="I90" s="991" t="s">
        <v>9781</v>
      </c>
      <c r="R90" s="1481" t="s">
        <v>29751</v>
      </c>
      <c r="S90" s="1480"/>
      <c r="T90" s="1480"/>
      <c r="U90" s="1480"/>
      <c r="V90" s="1480"/>
      <c r="W90" s="1480"/>
      <c r="X90" s="1480"/>
      <c r="Y90" s="1480"/>
      <c r="Z90" s="1480"/>
    </row>
    <row r="91" spans="1:26" s="992" customFormat="1">
      <c r="A91" s="991" t="s">
        <v>9861</v>
      </c>
      <c r="B91" s="991" t="s">
        <v>9862</v>
      </c>
      <c r="C91" s="991" t="str">
        <f t="shared" si="3"/>
        <v>The Presentation Ball (Mirtul 4th)</v>
      </c>
      <c r="D91" s="991" t="str">
        <f t="shared" si="4"/>
        <v>Society</v>
      </c>
      <c r="E91" s="991" t="str">
        <f t="shared" si="5"/>
        <v>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v>
      </c>
      <c r="F91" s="991" t="s">
        <v>453</v>
      </c>
      <c r="G91" s="991">
        <v>4</v>
      </c>
      <c r="H91" s="991"/>
      <c r="I91" s="991" t="s">
        <v>9709</v>
      </c>
      <c r="R91" s="1479" t="s">
        <v>29752</v>
      </c>
      <c r="S91" s="1480"/>
      <c r="T91" s="1480"/>
      <c r="U91" s="1480"/>
      <c r="V91" s="1480"/>
      <c r="W91" s="1480"/>
      <c r="X91" s="1480"/>
      <c r="Y91" s="1480"/>
      <c r="Z91" s="998"/>
    </row>
    <row r="92" spans="1:26" s="992" customFormat="1">
      <c r="A92" s="991" t="s">
        <v>9863</v>
      </c>
      <c r="B92" s="991" t="s">
        <v>9864</v>
      </c>
      <c r="C92" s="991" t="str">
        <f t="shared" si="3"/>
        <v>Sammardach (Mirtul 12th)</v>
      </c>
      <c r="D92" s="991" t="str">
        <f t="shared" si="4"/>
        <v>Waukeen</v>
      </c>
      <c r="E92" s="991" t="str">
        <f t="shared" si="5"/>
        <v>A festival celebrating a rich benefactor of the early church of Waukeen.</v>
      </c>
      <c r="F92" s="991" t="s">
        <v>453</v>
      </c>
      <c r="G92" s="991">
        <v>12</v>
      </c>
      <c r="H92" s="991"/>
      <c r="I92" s="991" t="s">
        <v>9709</v>
      </c>
      <c r="R92" s="1479" t="s">
        <v>29753</v>
      </c>
      <c r="S92" s="1480"/>
      <c r="T92" s="1480"/>
      <c r="U92" s="1480"/>
      <c r="V92" s="1480"/>
      <c r="W92" s="1480"/>
      <c r="X92" s="1480"/>
      <c r="Y92" s="1480"/>
      <c r="Z92" s="1480"/>
    </row>
    <row r="93" spans="1:26" s="992" customFormat="1">
      <c r="A93" s="991" t="s">
        <v>9865</v>
      </c>
      <c r="B93" s="991" t="s">
        <v>9866</v>
      </c>
      <c r="C93" s="991" t="str">
        <f t="shared" si="3"/>
        <v>Guildsmeet Ball (Mirtul 12th)</v>
      </c>
      <c r="D93" s="991" t="str">
        <f t="shared" si="4"/>
        <v>Society</v>
      </c>
      <c r="E93" s="991" t="str">
        <f t="shared" si="5"/>
        <v>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v>
      </c>
      <c r="F93" s="991" t="s">
        <v>453</v>
      </c>
      <c r="G93" s="991">
        <v>12</v>
      </c>
      <c r="H93" s="991"/>
      <c r="I93" s="991" t="s">
        <v>9709</v>
      </c>
      <c r="R93" s="1481" t="s">
        <v>29754</v>
      </c>
      <c r="S93" s="1480"/>
      <c r="T93" s="1480"/>
      <c r="U93" s="1480"/>
      <c r="V93" s="1480"/>
      <c r="W93" s="1480"/>
      <c r="X93" s="1480"/>
      <c r="Y93" s="999"/>
      <c r="Z93" s="998"/>
    </row>
    <row r="94" spans="1:26" s="992" customFormat="1">
      <c r="A94" s="991" t="s">
        <v>9867</v>
      </c>
      <c r="B94" s="991" t="s">
        <v>9868</v>
      </c>
      <c r="C94" s="991" t="str">
        <f t="shared" si="3"/>
        <v>The Wayfaring (Mirtul 9th)</v>
      </c>
      <c r="D94" s="991" t="str">
        <f t="shared" si="4"/>
        <v>Marthammor Duin</v>
      </c>
      <c r="E94" s="991" t="str">
        <f t="shared" si="5"/>
        <v>Holy day celebrating extended sojourns into the homelands of other races.</v>
      </c>
      <c r="F94" s="991" t="s">
        <v>453</v>
      </c>
      <c r="G94" s="991">
        <v>9</v>
      </c>
      <c r="H94" s="991" t="s">
        <v>9757</v>
      </c>
      <c r="I94" s="991" t="s">
        <v>9709</v>
      </c>
      <c r="R94" s="1479" t="s">
        <v>29755</v>
      </c>
      <c r="S94" s="1480"/>
      <c r="T94" s="1480"/>
      <c r="U94" s="1480"/>
      <c r="V94" s="1480"/>
      <c r="W94" s="1480"/>
      <c r="X94" s="998"/>
      <c r="Y94" s="998"/>
      <c r="Z94" s="998"/>
    </row>
    <row r="95" spans="1:26" s="992" customFormat="1">
      <c r="A95" s="991" t="s">
        <v>9869</v>
      </c>
      <c r="B95" s="991" t="s">
        <v>9870</v>
      </c>
      <c r="C95" s="991" t="str">
        <f t="shared" si="3"/>
        <v>Trolltide (Kythorn 1st)</v>
      </c>
      <c r="D95" s="991" t="str">
        <f t="shared" si="4"/>
        <v>Civic</v>
      </c>
      <c r="E95" s="991" t="str">
        <f t="shared" si="5"/>
        <v>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v>
      </c>
      <c r="F95" s="991" t="s">
        <v>454</v>
      </c>
      <c r="G95" s="991">
        <v>1</v>
      </c>
      <c r="H95" s="991"/>
      <c r="I95" s="991" t="s">
        <v>9709</v>
      </c>
      <c r="R95" s="998"/>
      <c r="S95" s="998"/>
      <c r="T95" s="998"/>
      <c r="U95" s="998"/>
      <c r="V95" s="998"/>
      <c r="W95" s="998"/>
      <c r="X95" s="998"/>
      <c r="Y95" s="998"/>
      <c r="Z95" s="998"/>
    </row>
    <row r="96" spans="1:26" s="992" customFormat="1">
      <c r="A96" s="991" t="s">
        <v>9871</v>
      </c>
      <c r="B96" s="991" t="s">
        <v>9872</v>
      </c>
      <c r="C96" s="991" t="str">
        <f t="shared" si="3"/>
        <v>The Steel Revels (Kythorn 6th)</v>
      </c>
      <c r="D96" s="991" t="str">
        <f t="shared" si="4"/>
        <v>Society</v>
      </c>
      <c r="E96" s="991" t="str">
        <f t="shared" si="5"/>
        <v>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v>
      </c>
      <c r="F96" s="991" t="s">
        <v>454</v>
      </c>
      <c r="G96" s="991">
        <v>6</v>
      </c>
      <c r="H96" s="991"/>
      <c r="I96" s="991" t="s">
        <v>9709</v>
      </c>
      <c r="R96" s="1482" t="s">
        <v>29650</v>
      </c>
      <c r="S96" s="1480"/>
      <c r="T96" s="1480"/>
      <c r="U96" s="1480"/>
      <c r="V96" s="1480"/>
      <c r="W96" s="1480"/>
      <c r="X96" s="1480"/>
      <c r="Y96" s="1480"/>
      <c r="Z96" s="1480"/>
    </row>
    <row r="97" spans="1:26" s="992" customFormat="1">
      <c r="A97" s="991" t="s">
        <v>9873</v>
      </c>
      <c r="B97" s="991" t="s">
        <v>9874</v>
      </c>
      <c r="C97" s="991" t="str">
        <f t="shared" si="3"/>
        <v>Second Feast (Kythorn 20th; Summer Solstice)</v>
      </c>
      <c r="D97" s="991" t="str">
        <f t="shared" si="4"/>
        <v>Mielikki</v>
      </c>
      <c r="E97" s="991" t="str">
        <f t="shared" si="5"/>
        <v>Holy rituals and revels where the faithful of Mielikki are expected to enjoy the sensual pleasures of life and sing praises to the Lady in the forest.</v>
      </c>
      <c r="F97" s="991" t="s">
        <v>454</v>
      </c>
      <c r="G97" s="991">
        <v>20</v>
      </c>
      <c r="H97" s="991"/>
      <c r="I97" s="991" t="s">
        <v>9709</v>
      </c>
      <c r="R97" s="1479" t="s">
        <v>29756</v>
      </c>
      <c r="S97" s="1480"/>
      <c r="T97" s="1480"/>
      <c r="U97" s="1480"/>
      <c r="V97" s="1480"/>
      <c r="W97" s="1480"/>
      <c r="X97" s="1480"/>
      <c r="Y97" s="1480"/>
      <c r="Z97" s="1480"/>
    </row>
    <row r="98" spans="1:26" s="992" customFormat="1">
      <c r="A98" s="991" t="s">
        <v>9875</v>
      </c>
      <c r="B98" s="991" t="s">
        <v>9802</v>
      </c>
      <c r="C98" s="991" t="str">
        <f t="shared" si="3"/>
        <v>The Rite of Pain &amp; Purity (Kythorn 20th; Summer Solstice)</v>
      </c>
      <c r="D98" s="991" t="str">
        <f t="shared" si="4"/>
        <v>Loviatar</v>
      </c>
      <c r="E98" s="991" t="str">
        <f t="shared" si="5"/>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F98" s="991" t="s">
        <v>454</v>
      </c>
      <c r="G98" s="991">
        <v>20</v>
      </c>
      <c r="H98" s="991"/>
      <c r="I98" s="991" t="s">
        <v>9709</v>
      </c>
      <c r="R98" s="1481" t="s">
        <v>29757</v>
      </c>
      <c r="S98" s="1480"/>
      <c r="T98" s="1480"/>
      <c r="U98" s="1480"/>
      <c r="V98" s="1480"/>
      <c r="W98" s="1480"/>
      <c r="X98" s="1480"/>
      <c r="Y98" s="1480"/>
      <c r="Z98" s="1480"/>
    </row>
    <row r="99" spans="1:26" s="992" customFormat="1">
      <c r="A99" s="991" t="s">
        <v>9876</v>
      </c>
      <c r="B99" s="991" t="s">
        <v>9877</v>
      </c>
      <c r="C99" s="991" t="str">
        <f t="shared" si="3"/>
        <v>The Ball of Blossoms (Kythorn 20th; Summer Solstice)</v>
      </c>
      <c r="D99" s="991" t="str">
        <f t="shared" si="4"/>
        <v>Society</v>
      </c>
      <c r="E99" s="991" t="str">
        <f t="shared" si="5"/>
        <v>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v>
      </c>
      <c r="F99" s="991" t="s">
        <v>454</v>
      </c>
      <c r="G99" s="991">
        <v>20</v>
      </c>
      <c r="H99" s="991"/>
      <c r="I99" s="991" t="s">
        <v>9709</v>
      </c>
      <c r="R99" s="1479" t="s">
        <v>29758</v>
      </c>
      <c r="S99" s="1480"/>
      <c r="T99" s="1480"/>
      <c r="U99" s="1480"/>
      <c r="V99" s="1480"/>
      <c r="W99" s="1480"/>
      <c r="X99" s="1480"/>
      <c r="Y99" s="1480"/>
      <c r="Z99" s="998"/>
    </row>
    <row r="100" spans="1:26" s="992" customFormat="1">
      <c r="A100" s="991" t="s">
        <v>9878</v>
      </c>
      <c r="B100" s="991" t="s">
        <v>9879</v>
      </c>
      <c r="C100" s="991" t="str">
        <f t="shared" si="3"/>
        <v>Brightbuckle (Kythorn 21st)</v>
      </c>
      <c r="D100" s="991" t="str">
        <f t="shared" si="4"/>
        <v>Waukeen</v>
      </c>
      <c r="E100" s="991" t="str">
        <f t="shared" si="5"/>
        <v>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v>
      </c>
      <c r="F100" s="991" t="s">
        <v>454</v>
      </c>
      <c r="G100" s="991">
        <v>21</v>
      </c>
      <c r="H100" s="991"/>
      <c r="I100" s="991" t="s">
        <v>9709</v>
      </c>
      <c r="R100" s="1479" t="s">
        <v>29759</v>
      </c>
      <c r="S100" s="1480"/>
      <c r="T100" s="1480"/>
      <c r="U100" s="1480"/>
      <c r="V100" s="1480"/>
      <c r="W100" s="1480"/>
      <c r="X100" s="1480"/>
      <c r="Y100" s="1480"/>
      <c r="Z100" s="998"/>
    </row>
    <row r="101" spans="1:26" s="992" customFormat="1">
      <c r="A101" s="991" t="s">
        <v>9880</v>
      </c>
      <c r="B101" s="991" t="s">
        <v>9881</v>
      </c>
      <c r="C101" s="991" t="str">
        <f t="shared" si="3"/>
        <v>The Gathering of Quills (Kythorn 30th)</v>
      </c>
      <c r="D101" s="991" t="str">
        <f t="shared" si="4"/>
        <v>Society</v>
      </c>
      <c r="E101" s="991" t="str">
        <f t="shared" si="5"/>
        <v>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v>
      </c>
      <c r="F101" s="991" t="s">
        <v>454</v>
      </c>
      <c r="G101" s="991">
        <v>30</v>
      </c>
      <c r="H101" s="991"/>
      <c r="I101" s="991" t="s">
        <v>9709</v>
      </c>
      <c r="R101" s="1479" t="s">
        <v>29760</v>
      </c>
      <c r="S101" s="1480"/>
      <c r="T101" s="1480"/>
      <c r="U101" s="1480"/>
      <c r="V101" s="1480"/>
      <c r="W101" s="998"/>
      <c r="X101" s="998"/>
      <c r="Y101" s="998"/>
      <c r="Z101" s="998"/>
    </row>
    <row r="102" spans="1:26" s="992" customFormat="1">
      <c r="A102" s="991" t="s">
        <v>9882</v>
      </c>
      <c r="B102" s="991" t="s">
        <v>9883</v>
      </c>
      <c r="C102" s="991" t="str">
        <f t="shared" si="3"/>
        <v>Founders' Day (Flamerule 1st)</v>
      </c>
      <c r="D102" s="991" t="str">
        <f t="shared" si="4"/>
        <v>Civic</v>
      </c>
      <c r="E102" s="991" t="str">
        <f t="shared" si="5"/>
        <v>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v>
      </c>
      <c r="F102" s="991" t="s">
        <v>455</v>
      </c>
      <c r="G102" s="991">
        <v>1</v>
      </c>
      <c r="H102" s="991"/>
      <c r="I102" s="991" t="s">
        <v>9709</v>
      </c>
      <c r="R102" s="998"/>
      <c r="S102" s="998"/>
      <c r="T102" s="998"/>
      <c r="U102" s="998"/>
      <c r="V102" s="998"/>
      <c r="W102" s="998"/>
      <c r="X102" s="998"/>
      <c r="Y102" s="998"/>
      <c r="Z102" s="998"/>
    </row>
    <row r="103" spans="1:26" s="992" customFormat="1">
      <c r="A103" s="991" t="s">
        <v>9884</v>
      </c>
      <c r="B103" s="991" t="s">
        <v>9885</v>
      </c>
      <c r="C103" s="991" t="str">
        <f t="shared" si="3"/>
        <v>Founders' Day Viewing Parties (Flamerule 1st; Founders' Day)</v>
      </c>
      <c r="D103" s="991" t="str">
        <f t="shared" si="4"/>
        <v>Society Some civic-minded nobles throw small "Founders' Day Viewing Parties" in the very stands of the Field of Triumph, using their influence and coin to lay claim to one of the viewing boxes and inviting important city officials and other nobles to the festivities they host there</v>
      </c>
      <c r="E103" s="991" t="str">
        <f t="shared" si="5"/>
        <v>It's considered an old-fashioned event, however, even if the alliances created and influence garnered with various city officials makes it worth it.</v>
      </c>
      <c r="F103" s="991" t="s">
        <v>455</v>
      </c>
      <c r="G103" s="991">
        <v>1</v>
      </c>
      <c r="H103" s="991"/>
      <c r="I103" s="991" t="s">
        <v>9709</v>
      </c>
      <c r="R103" s="1482" t="s">
        <v>29655</v>
      </c>
      <c r="S103" s="1480"/>
      <c r="T103" s="1480"/>
      <c r="U103" s="1480"/>
      <c r="V103" s="1480"/>
      <c r="W103" s="1480"/>
      <c r="X103" s="1480"/>
      <c r="Y103" s="1480"/>
      <c r="Z103" s="1480"/>
    </row>
    <row r="104" spans="1:26" s="992" customFormat="1">
      <c r="A104" s="991" t="s">
        <v>9886</v>
      </c>
      <c r="B104" s="991" t="s">
        <v>9887</v>
      </c>
      <c r="C104" s="991" t="str">
        <f t="shared" si="3"/>
        <v>Sornyn (Flamerule 3rd - 5th)</v>
      </c>
      <c r="D104" s="991" t="str">
        <f t="shared" si="4"/>
        <v>Waukeen</v>
      </c>
      <c r="E104" s="991" t="str">
        <f t="shared" si="5"/>
        <v>A time for planning, the making of treaties and agreements and receiving of envoys from unknown lands. Much wine is traditionally consumed during this time, when "my enemy is like a brother to me".</v>
      </c>
      <c r="F104" s="991" t="s">
        <v>455</v>
      </c>
      <c r="G104" s="995" t="s">
        <v>9888</v>
      </c>
      <c r="H104" s="991"/>
      <c r="I104" s="991" t="s">
        <v>9709</v>
      </c>
      <c r="R104" s="1479" t="s">
        <v>29761</v>
      </c>
      <c r="S104" s="1480"/>
      <c r="T104" s="1480"/>
      <c r="U104" s="1480"/>
      <c r="V104" s="1480"/>
      <c r="W104" s="998"/>
      <c r="X104" s="998"/>
      <c r="Y104" s="998"/>
      <c r="Z104" s="998"/>
    </row>
    <row r="105" spans="1:26" s="992" customFormat="1">
      <c r="A105" s="991" t="s">
        <v>9889</v>
      </c>
      <c r="B105" s="991" t="s">
        <v>9890</v>
      </c>
      <c r="C105" s="991" t="str">
        <f t="shared" si="3"/>
        <v>Sornyn Ball (Flamerule 5th; Sornyn)</v>
      </c>
      <c r="D105" s="991" t="str">
        <f t="shared" si="4"/>
        <v>Society</v>
      </c>
      <c r="E105" s="991" t="str">
        <f t="shared" si="5"/>
        <v>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v>
      </c>
      <c r="F105" s="991" t="s">
        <v>455</v>
      </c>
      <c r="G105" s="991">
        <v>5</v>
      </c>
      <c r="H105" s="991"/>
      <c r="I105" s="991" t="s">
        <v>9709</v>
      </c>
      <c r="R105" s="1479" t="s">
        <v>29762</v>
      </c>
      <c r="S105" s="1480"/>
      <c r="T105" s="1480"/>
      <c r="U105" s="1480"/>
      <c r="V105" s="1480"/>
      <c r="W105" s="1480"/>
      <c r="X105" s="1480"/>
      <c r="Y105" s="1480"/>
      <c r="Z105" s="998"/>
    </row>
    <row r="106" spans="1:26" s="992" customFormat="1">
      <c r="A106" s="991" t="s">
        <v>9891</v>
      </c>
      <c r="B106" s="991" t="s">
        <v>9892</v>
      </c>
      <c r="C106" s="991" t="str">
        <f t="shared" si="3"/>
        <v>Theater Season (Flamerule 11th - 20th)</v>
      </c>
      <c r="D106" s="991" t="str">
        <f t="shared" si="4"/>
        <v>Society</v>
      </c>
      <c r="E106" s="991" t="str">
        <f t="shared" si="5"/>
        <v>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v>
      </c>
      <c r="F106" s="991" t="s">
        <v>455</v>
      </c>
      <c r="G106" s="995" t="s">
        <v>9893</v>
      </c>
      <c r="H106" s="991"/>
      <c r="I106" s="991" t="s">
        <v>9709</v>
      </c>
      <c r="R106" s="1481" t="s">
        <v>29733</v>
      </c>
      <c r="S106" s="1480"/>
      <c r="T106" s="1480"/>
      <c r="U106" s="1480"/>
      <c r="V106" s="1480"/>
      <c r="W106" s="1480"/>
      <c r="X106" s="1480"/>
      <c r="Y106" s="1480"/>
      <c r="Z106" s="1480"/>
    </row>
    <row r="107" spans="1:26" s="992" customFormat="1">
      <c r="A107" s="991" t="s">
        <v>1827</v>
      </c>
      <c r="B107" s="991"/>
      <c r="C107" s="991"/>
      <c r="D107" s="991"/>
      <c r="E107" s="991" t="s">
        <v>9894</v>
      </c>
      <c r="F107" s="991" t="s">
        <v>1827</v>
      </c>
      <c r="G107" s="991"/>
      <c r="H107" s="991"/>
      <c r="I107" s="991" t="s">
        <v>9781</v>
      </c>
      <c r="R107" s="1479" t="s">
        <v>29763</v>
      </c>
      <c r="S107" s="1480"/>
      <c r="T107" s="1480"/>
      <c r="U107" s="1480"/>
      <c r="V107" s="1480"/>
      <c r="W107" s="1480"/>
      <c r="X107" s="1480"/>
      <c r="Y107" s="1480"/>
      <c r="Z107" s="998"/>
    </row>
    <row r="108" spans="1:26" s="992" customFormat="1">
      <c r="A108" s="991" t="s">
        <v>9895</v>
      </c>
      <c r="B108" s="991" t="s">
        <v>9896</v>
      </c>
      <c r="C108" s="991" t="str">
        <f t="shared" si="3"/>
        <v>Midsummer Ball</v>
      </c>
      <c r="D108" s="991" t="str">
        <f t="shared" si="4"/>
        <v>Society</v>
      </c>
      <c r="E108" s="991" t="str">
        <f t="shared" si="5"/>
        <v>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v>
      </c>
      <c r="F108" s="991" t="s">
        <v>1827</v>
      </c>
      <c r="G108" s="991"/>
      <c r="H108" s="991"/>
      <c r="I108" s="991" t="s">
        <v>9781</v>
      </c>
      <c r="R108" s="998"/>
      <c r="S108" s="998"/>
      <c r="T108" s="998"/>
      <c r="U108" s="998"/>
      <c r="V108" s="998"/>
      <c r="W108" s="998"/>
      <c r="X108" s="998"/>
      <c r="Y108" s="998"/>
      <c r="Z108" s="998"/>
    </row>
    <row r="109" spans="1:26" s="992" customFormat="1">
      <c r="A109" s="991" t="s">
        <v>9897</v>
      </c>
      <c r="B109" s="991" t="s">
        <v>9898</v>
      </c>
      <c r="C109" s="991" t="str">
        <f t="shared" si="3"/>
        <v>Heroes' Chant</v>
      </c>
      <c r="D109" s="991" t="str">
        <f t="shared" si="4"/>
        <v>Akadi</v>
      </c>
      <c r="E109" s="991" t="str">
        <f t="shared" si="5"/>
        <v>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v>
      </c>
      <c r="F109" s="991" t="s">
        <v>1827</v>
      </c>
      <c r="G109" s="991"/>
      <c r="H109" s="991"/>
      <c r="I109" s="991" t="s">
        <v>9781</v>
      </c>
      <c r="R109" s="1482" t="s">
        <v>29658</v>
      </c>
      <c r="S109" s="1480"/>
      <c r="T109" s="1480"/>
      <c r="U109" s="1480"/>
      <c r="V109" s="1480"/>
      <c r="W109" s="1480"/>
      <c r="X109" s="1480"/>
      <c r="Y109" s="1480"/>
      <c r="Z109" s="1480"/>
    </row>
    <row r="110" spans="1:26" s="992" customFormat="1">
      <c r="A110" s="991" t="s">
        <v>9899</v>
      </c>
      <c r="B110" s="991" t="s">
        <v>9900</v>
      </c>
      <c r="C110" s="991" t="str">
        <f t="shared" si="3"/>
        <v>Misfortune's Revel</v>
      </c>
      <c r="D110" s="991" t="str">
        <f t="shared" si="4"/>
        <v>Beshaba</v>
      </c>
      <c r="E110" s="991" t="str">
        <f t="shared" si="5"/>
        <v>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v>
      </c>
      <c r="F110" s="991" t="s">
        <v>1827</v>
      </c>
      <c r="G110" s="991"/>
      <c r="H110" s="991"/>
      <c r="I110" s="991" t="s">
        <v>9781</v>
      </c>
      <c r="R110" s="1479" t="s">
        <v>29764</v>
      </c>
      <c r="S110" s="1480"/>
      <c r="T110" s="1480"/>
      <c r="U110" s="1480"/>
      <c r="V110" s="1480"/>
      <c r="W110" s="998"/>
      <c r="X110" s="998"/>
      <c r="Y110" s="998"/>
      <c r="Z110" s="998"/>
    </row>
    <row r="111" spans="1:26" s="992" customFormat="1">
      <c r="A111" s="991" t="s">
        <v>9901</v>
      </c>
      <c r="B111" s="991" t="s">
        <v>9902</v>
      </c>
      <c r="C111" s="991" t="str">
        <f t="shared" si="3"/>
        <v>Song of Dawn</v>
      </c>
      <c r="D111" s="991" t="str">
        <f t="shared" si="4"/>
        <v>Lathander</v>
      </c>
      <c r="E111" s="991" t="str">
        <f t="shared" si="5"/>
        <v>Praise-song that blends purely vocal harmonies and counter-harmonies of incredible complexity. Can be heard for blocks around echoing through the Spires of Morning.</v>
      </c>
      <c r="F111" s="991" t="s">
        <v>1827</v>
      </c>
      <c r="G111" s="991"/>
      <c r="H111" s="991"/>
      <c r="I111" s="991" t="s">
        <v>9781</v>
      </c>
      <c r="R111" s="998"/>
      <c r="S111" s="998"/>
      <c r="T111" s="998"/>
      <c r="U111" s="998"/>
      <c r="V111" s="998"/>
      <c r="W111" s="998"/>
      <c r="X111" s="998"/>
      <c r="Y111" s="998"/>
      <c r="Z111" s="998"/>
    </row>
    <row r="112" spans="1:26" s="992" customFormat="1">
      <c r="A112" s="991" t="s">
        <v>9903</v>
      </c>
      <c r="B112" s="991" t="s">
        <v>9904</v>
      </c>
      <c r="C112" s="991" t="str">
        <f t="shared" si="3"/>
        <v>The Wild Ride</v>
      </c>
      <c r="D112" s="991" t="str">
        <f t="shared" si="4"/>
        <v>Mielikki, Lurue</v>
      </c>
      <c r="E112" s="991"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v>
      </c>
      <c r="F112" s="991" t="s">
        <v>1827</v>
      </c>
      <c r="G112" s="991"/>
      <c r="H112" s="991"/>
      <c r="I112" s="991" t="s">
        <v>9781</v>
      </c>
      <c r="R112" s="1482" t="s">
        <v>29765</v>
      </c>
      <c r="S112" s="1480"/>
      <c r="T112" s="1480"/>
      <c r="U112" s="1480"/>
      <c r="V112" s="1480"/>
      <c r="W112" s="1480"/>
      <c r="X112" s="1480"/>
      <c r="Y112" s="1480"/>
      <c r="Z112" s="1480"/>
    </row>
    <row r="113" spans="1:26" s="992" customFormat="1">
      <c r="A113" s="991" t="s">
        <v>9905</v>
      </c>
      <c r="B113" s="991" t="s">
        <v>9906</v>
      </c>
      <c r="C113" s="991" t="str">
        <f t="shared" si="3"/>
        <v>The Grand Revel</v>
      </c>
      <c r="D113" s="991" t="str">
        <f t="shared" si="4"/>
        <v>Milil</v>
      </c>
      <c r="E113" s="991" t="str">
        <f t="shared" si="5"/>
        <v>A grand festival involving a feast, dancing, singing, and very boisterous celebration of all music - including the singing of parodies of well-known favorites, and the introduction of entirely new music.</v>
      </c>
      <c r="F113" s="991" t="s">
        <v>1827</v>
      </c>
      <c r="G113" s="991"/>
      <c r="H113" s="991"/>
      <c r="I113" s="991" t="s">
        <v>9781</v>
      </c>
      <c r="R113" s="1479" t="s">
        <v>29766</v>
      </c>
      <c r="S113" s="1480"/>
      <c r="T113" s="1480"/>
      <c r="U113" s="1480"/>
      <c r="V113" s="998"/>
      <c r="W113" s="998"/>
      <c r="X113" s="998"/>
      <c r="Y113" s="998"/>
      <c r="Z113" s="998"/>
    </row>
    <row r="114" spans="1:26" s="992" customFormat="1">
      <c r="A114" s="991" t="s">
        <v>9907</v>
      </c>
      <c r="B114" s="991" t="s">
        <v>9852</v>
      </c>
      <c r="C114" s="991" t="str">
        <f t="shared" si="3"/>
        <v>Midsummer Night</v>
      </c>
      <c r="D114" s="991" t="str">
        <f t="shared" si="4"/>
        <v>Sune</v>
      </c>
      <c r="E114" s="991" t="str">
        <f t="shared" si="5"/>
        <v>Sunite temples organize all-night revels that feature flirtatious chases through forests and parks.</v>
      </c>
      <c r="F114" s="991" t="s">
        <v>1827</v>
      </c>
      <c r="G114" s="991"/>
      <c r="H114" s="991"/>
      <c r="I114" s="991" t="s">
        <v>9781</v>
      </c>
      <c r="R114" s="1481" t="s">
        <v>29767</v>
      </c>
      <c r="S114" s="1480"/>
      <c r="T114" s="1480"/>
      <c r="U114" s="1480"/>
      <c r="V114" s="1480"/>
      <c r="W114" s="1480"/>
      <c r="X114" s="1480"/>
      <c r="Y114" s="1480"/>
      <c r="Z114" s="1480"/>
    </row>
    <row r="115" spans="1:26" s="992" customFormat="1">
      <c r="A115" s="991" t="s">
        <v>9908</v>
      </c>
      <c r="B115" s="991" t="s">
        <v>9909</v>
      </c>
      <c r="C115" s="991" t="str">
        <f t="shared" si="3"/>
        <v>Luckfeast</v>
      </c>
      <c r="D115" s="991" t="str">
        <f t="shared" si="4"/>
        <v>Tymora</v>
      </c>
      <c r="E115" s="991" t="str">
        <f t="shared" si="5"/>
        <v>A long night of free-wheeling revelry, filled with mischief and romantic trysts.</v>
      </c>
      <c r="F115" s="991" t="s">
        <v>1827</v>
      </c>
      <c r="G115" s="991"/>
      <c r="H115" s="991"/>
      <c r="I115" s="991" t="s">
        <v>9781</v>
      </c>
      <c r="R115" s="1479" t="s">
        <v>29768</v>
      </c>
      <c r="S115" s="1480"/>
      <c r="T115" s="1480"/>
      <c r="U115" s="1480"/>
      <c r="V115" s="998"/>
      <c r="W115" s="998"/>
      <c r="X115" s="998"/>
      <c r="Y115" s="998"/>
      <c r="Z115" s="998"/>
    </row>
    <row r="116" spans="1:26" s="992" customFormat="1">
      <c r="A116" s="991" t="s">
        <v>9910</v>
      </c>
      <c r="B116" s="991" t="s">
        <v>9911</v>
      </c>
      <c r="C116" s="991" t="str">
        <f t="shared" si="3"/>
        <v>The Silver Sails</v>
      </c>
      <c r="D116" s="991" t="str">
        <f t="shared" si="4"/>
        <v>The Elven Retreat</v>
      </c>
      <c r="E116" s="991" t="str">
        <f t="shared" si="5"/>
        <v>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v>
      </c>
      <c r="F116" s="991" t="s">
        <v>1827</v>
      </c>
      <c r="G116" s="991"/>
      <c r="H116" s="991"/>
      <c r="I116" s="991" t="s">
        <v>9781</v>
      </c>
      <c r="R116" s="1479" t="s">
        <v>29769</v>
      </c>
      <c r="S116" s="1480"/>
      <c r="T116" s="1480"/>
      <c r="U116" s="1480"/>
      <c r="V116" s="1480"/>
      <c r="W116" s="1480"/>
      <c r="X116" s="998"/>
      <c r="Y116" s="998"/>
      <c r="Z116" s="998"/>
    </row>
    <row r="117" spans="1:26" s="992" customFormat="1">
      <c r="A117" s="991" t="s">
        <v>9787</v>
      </c>
      <c r="B117" s="991" t="s">
        <v>9912</v>
      </c>
      <c r="C117" s="991" t="str">
        <f t="shared" si="3"/>
        <v>Days of the Reverend Mother</v>
      </c>
      <c r="D117" s="991" t="str">
        <f t="shared" si="4"/>
        <v>Berronar Truesilver</v>
      </c>
      <c r="E117" s="991" t="str">
        <f t="shared" si="5"/>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F117" s="991" t="s">
        <v>1827</v>
      </c>
      <c r="G117" s="991"/>
      <c r="H117" s="991" t="s">
        <v>9757</v>
      </c>
      <c r="I117" s="991" t="s">
        <v>9781</v>
      </c>
      <c r="R117" s="1479" t="s">
        <v>29770</v>
      </c>
      <c r="S117" s="1480"/>
      <c r="T117" s="1480"/>
      <c r="U117" s="1480"/>
      <c r="V117" s="1480"/>
      <c r="W117" s="1480"/>
      <c r="X117" s="1480"/>
      <c r="Y117" s="1480"/>
      <c r="Z117" s="998"/>
    </row>
    <row r="118" spans="1:26" s="992" customFormat="1">
      <c r="A118" s="991" t="s">
        <v>9788</v>
      </c>
      <c r="B118" s="991" t="s">
        <v>9855</v>
      </c>
      <c r="C118" s="991" t="str">
        <f t="shared" si="3"/>
        <v>Rites of the Chancel Door</v>
      </c>
      <c r="D118" s="991" t="str">
        <f t="shared" si="4"/>
        <v>Gorm Gulthyn</v>
      </c>
      <c r="E118" s="991"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118" s="991" t="s">
        <v>1827</v>
      </c>
      <c r="G118" s="991"/>
      <c r="H118" s="991" t="s">
        <v>9757</v>
      </c>
      <c r="I118" s="991" t="s">
        <v>9781</v>
      </c>
      <c r="R118" s="1479" t="s">
        <v>29771</v>
      </c>
      <c r="S118" s="1480"/>
      <c r="T118" s="1480"/>
      <c r="U118" s="1480"/>
      <c r="V118" s="1480"/>
      <c r="W118" s="1480"/>
      <c r="X118" s="998"/>
      <c r="Y118" s="998"/>
      <c r="Z118" s="998"/>
    </row>
    <row r="119" spans="1:26" s="992" customFormat="1">
      <c r="A119" s="991" t="s">
        <v>9913</v>
      </c>
      <c r="B119" s="991" t="s">
        <v>9914</v>
      </c>
      <c r="C119" s="991" t="str">
        <f t="shared" si="3"/>
        <v>The Axe Held High</v>
      </c>
      <c r="D119" s="991" t="str">
        <f t="shared" si="4"/>
        <v>Haela Brightaxe</v>
      </c>
      <c r="E119" s="991" t="str">
        <f t="shared" si="5"/>
        <v>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v>
      </c>
      <c r="F119" s="991" t="s">
        <v>1827</v>
      </c>
      <c r="G119" s="991"/>
      <c r="H119" s="991" t="s">
        <v>9757</v>
      </c>
      <c r="I119" s="991" t="s">
        <v>9781</v>
      </c>
      <c r="R119" s="1479" t="s">
        <v>29772</v>
      </c>
      <c r="S119" s="1480"/>
      <c r="T119" s="1480"/>
      <c r="U119" s="1480"/>
      <c r="V119" s="1480"/>
      <c r="W119" s="1480"/>
      <c r="X119" s="1480"/>
      <c r="Y119" s="998"/>
      <c r="Z119" s="998"/>
    </row>
    <row r="120" spans="1:26" s="992" customFormat="1">
      <c r="A120" s="991" t="s">
        <v>9915</v>
      </c>
      <c r="B120" s="991" t="s">
        <v>9859</v>
      </c>
      <c r="C120" s="991" t="str">
        <f t="shared" si="3"/>
        <v>The Hammer</v>
      </c>
      <c r="D120" s="991" t="str">
        <f t="shared" si="4"/>
        <v>Marthammor Duin</v>
      </c>
      <c r="E120" s="991" t="str">
        <f t="shared" si="5"/>
        <v>Holy day celebrating dwarven craftsmanship and creativity.</v>
      </c>
      <c r="F120" s="991" t="s">
        <v>1827</v>
      </c>
      <c r="G120" s="991"/>
      <c r="H120" s="991" t="s">
        <v>9757</v>
      </c>
      <c r="I120" s="991" t="s">
        <v>9781</v>
      </c>
      <c r="R120" s="998"/>
      <c r="S120" s="998"/>
      <c r="T120" s="998"/>
      <c r="U120" s="998"/>
      <c r="V120" s="998"/>
      <c r="W120" s="998"/>
      <c r="X120" s="998"/>
      <c r="Y120" s="998"/>
      <c r="Z120" s="998"/>
    </row>
    <row r="121" spans="1:26" s="992" customFormat="1">
      <c r="A121" s="991" t="s">
        <v>9916</v>
      </c>
      <c r="B121" s="991"/>
      <c r="C121" s="991"/>
      <c r="D121" s="991"/>
      <c r="E121" s="991" t="s">
        <v>29406</v>
      </c>
      <c r="F121" s="991" t="s">
        <v>9651</v>
      </c>
      <c r="G121" s="991"/>
      <c r="H121" s="991"/>
      <c r="I121" s="991" t="s">
        <v>9781</v>
      </c>
      <c r="R121" s="1482" t="s">
        <v>29773</v>
      </c>
      <c r="S121" s="1480"/>
      <c r="T121" s="1480"/>
      <c r="U121" s="1480"/>
      <c r="V121" s="1480"/>
      <c r="W121" s="1480"/>
      <c r="X121" s="1480"/>
      <c r="Y121" s="1480"/>
      <c r="Z121" s="1480"/>
    </row>
    <row r="122" spans="1:26" s="992" customFormat="1">
      <c r="A122" s="991" t="s">
        <v>9917</v>
      </c>
      <c r="B122" s="991" t="s">
        <v>9896</v>
      </c>
      <c r="C122" s="991" t="str">
        <f t="shared" si="3"/>
        <v>Shieldmeet Ball</v>
      </c>
      <c r="D122" s="991" t="str">
        <f t="shared" si="4"/>
        <v>Society</v>
      </c>
      <c r="E122" s="991" t="str">
        <f t="shared" si="5"/>
        <v>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v>
      </c>
      <c r="F122" s="991" t="s">
        <v>9651</v>
      </c>
      <c r="G122" s="991"/>
      <c r="H122" s="991"/>
      <c r="I122" s="991" t="s">
        <v>9781</v>
      </c>
      <c r="R122" s="1479" t="s">
        <v>29774</v>
      </c>
      <c r="S122" s="1480"/>
      <c r="T122" s="1480"/>
      <c r="U122" s="1480"/>
      <c r="V122" s="1480"/>
      <c r="W122" s="998"/>
      <c r="X122" s="998"/>
      <c r="Y122" s="998"/>
      <c r="Z122" s="998"/>
    </row>
    <row r="123" spans="1:26" s="992" customFormat="1">
      <c r="A123" s="991" t="s">
        <v>9918</v>
      </c>
      <c r="B123" s="991" t="s">
        <v>9919</v>
      </c>
      <c r="C123" s="991" t="str">
        <f t="shared" si="3"/>
        <v>Ceremony of Honor to Helm</v>
      </c>
      <c r="D123" s="991" t="str">
        <f t="shared" si="4"/>
        <v>Helm</v>
      </c>
      <c r="E123" s="991" t="str">
        <f t="shared" si="5"/>
        <v>A high holy ritual thanking Helm for his unceasing vigilance.</v>
      </c>
      <c r="F123" s="991" t="s">
        <v>9651</v>
      </c>
      <c r="G123" s="991"/>
      <c r="H123" s="991"/>
      <c r="I123" s="991" t="s">
        <v>9781</v>
      </c>
      <c r="R123" s="1481" t="s">
        <v>29775</v>
      </c>
      <c r="S123" s="1480"/>
      <c r="T123" s="1480"/>
      <c r="U123" s="1480"/>
      <c r="V123" s="1480"/>
      <c r="W123" s="1480"/>
      <c r="X123" s="1480"/>
      <c r="Y123" s="1480"/>
      <c r="Z123" s="1480"/>
    </row>
    <row r="124" spans="1:26" s="992" customFormat="1">
      <c r="A124" s="991" t="s">
        <v>9920</v>
      </c>
      <c r="B124" s="991" t="s">
        <v>9921</v>
      </c>
      <c r="C124" s="991" t="str">
        <f t="shared" si="3"/>
        <v>The Gilding</v>
      </c>
      <c r="D124" s="991" t="str">
        <f t="shared" si="4"/>
        <v>Deneir</v>
      </c>
      <c r="E124" s="991" t="str">
        <f t="shared" si="5"/>
        <v>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v>
      </c>
      <c r="F124" s="991" t="s">
        <v>9651</v>
      </c>
      <c r="G124" s="991"/>
      <c r="H124" s="991"/>
      <c r="I124" s="991" t="s">
        <v>9781</v>
      </c>
      <c r="R124" s="1479" t="s">
        <v>29776</v>
      </c>
      <c r="S124" s="1480"/>
      <c r="T124" s="1480"/>
      <c r="U124" s="1480"/>
      <c r="V124" s="1480"/>
      <c r="W124" s="998"/>
      <c r="X124" s="998"/>
      <c r="Y124" s="998"/>
      <c r="Z124" s="998"/>
    </row>
    <row r="125" spans="1:26" s="992" customFormat="1">
      <c r="A125" s="991" t="s">
        <v>9922</v>
      </c>
      <c r="B125" s="991" t="s">
        <v>9923</v>
      </c>
      <c r="C125" s="991" t="str">
        <f t="shared" si="3"/>
        <v>Conjuring of the Second Moon</v>
      </c>
      <c r="D125" s="991" t="str">
        <f t="shared" si="4"/>
        <v>Selûne</v>
      </c>
      <c r="E125" s="991" t="str">
        <f t="shared" si="5"/>
        <v>A rite that summons celestial servants of Selûne, who arrive to do good deeds or fight the enemies of the temple. These servants, called Shards, always take one female worshipper, laity or clergy, to become one of them when they depart.</v>
      </c>
      <c r="F125" s="991" t="s">
        <v>9651</v>
      </c>
      <c r="G125" s="991"/>
      <c r="H125" s="991"/>
      <c r="I125" s="991" t="s">
        <v>9781</v>
      </c>
      <c r="R125" s="998"/>
      <c r="S125" s="998"/>
      <c r="T125" s="998"/>
      <c r="U125" s="998"/>
      <c r="V125" s="998"/>
      <c r="W125" s="998"/>
      <c r="X125" s="998"/>
      <c r="Y125" s="998"/>
      <c r="Z125" s="998"/>
    </row>
    <row r="126" spans="1:26" s="992" customFormat="1">
      <c r="A126" s="991" t="s">
        <v>9924</v>
      </c>
      <c r="B126" s="991" t="s">
        <v>9859</v>
      </c>
      <c r="C126" s="991" t="str">
        <f t="shared" si="3"/>
        <v>The Shepherding</v>
      </c>
      <c r="D126" s="991" t="str">
        <f t="shared" si="4"/>
        <v>Marthammor Duin</v>
      </c>
      <c r="E126" s="991" t="str">
        <f t="shared" si="5"/>
        <v>Holy day celebrating dwarven wanderers and the introduction of the hidden things of the world to their human and demihuman neighbors, per the faith of Marthammor.</v>
      </c>
      <c r="F126" s="991" t="s">
        <v>9651</v>
      </c>
      <c r="G126" s="991"/>
      <c r="H126" s="991" t="s">
        <v>9757</v>
      </c>
      <c r="I126" s="991" t="s">
        <v>9781</v>
      </c>
      <c r="R126" s="1482" t="s">
        <v>29777</v>
      </c>
      <c r="S126" s="1480"/>
      <c r="T126" s="1480"/>
      <c r="U126" s="1480"/>
      <c r="V126" s="1480"/>
      <c r="W126" s="1480"/>
      <c r="X126" s="1480"/>
      <c r="Y126" s="1480"/>
      <c r="Z126" s="1480"/>
    </row>
    <row r="127" spans="1:26" s="992" customFormat="1">
      <c r="A127" s="991" t="s">
        <v>9925</v>
      </c>
      <c r="B127" s="991" t="s">
        <v>9926</v>
      </c>
      <c r="C127" s="991" t="str">
        <f t="shared" si="3"/>
        <v>The Melding of the Three</v>
      </c>
      <c r="D127" s="991" t="str">
        <f t="shared" si="4"/>
        <v>Angarradh</v>
      </c>
      <c r="E127" s="991" t="str">
        <f t="shared" si="5"/>
        <v>Celebration of the tripartite goddess and the unification of the Three that make her up, which has led to centuries of peace in Arvandor. Great hymns to Angarradh are sung and a great feast is held.</v>
      </c>
      <c r="F127" s="991" t="s">
        <v>9651</v>
      </c>
      <c r="G127" s="991"/>
      <c r="H127" s="991" t="s">
        <v>9748</v>
      </c>
      <c r="I127" s="991" t="s">
        <v>9781</v>
      </c>
      <c r="R127" s="1479" t="s">
        <v>29778</v>
      </c>
      <c r="S127" s="1480"/>
      <c r="T127" s="1480"/>
      <c r="U127" s="1480"/>
      <c r="V127" s="1480"/>
      <c r="W127" s="1480"/>
      <c r="X127" s="998"/>
      <c r="Y127" s="998"/>
      <c r="Z127" s="998"/>
    </row>
    <row r="128" spans="1:26" s="992" customFormat="1">
      <c r="A128" s="991" t="s">
        <v>9927</v>
      </c>
      <c r="B128" s="991" t="s">
        <v>9928</v>
      </c>
      <c r="C128" s="991" t="str">
        <f t="shared" si="3"/>
        <v>Cinnaelos'Cor</v>
      </c>
      <c r="D128" s="991" t="str">
        <f t="shared" si="4"/>
        <v>Corellon Larethian</v>
      </c>
      <c r="E128" s="991" t="str">
        <f t="shared" si="5"/>
        <v>Called "The Day of Corellon's Peace," Shieldmeet is celebrated as sacred to the Protector of the elven folk, and a time to wage peace and come to accords between folk. Agreements wrought on this day are sacred, sanctified by Corellon himself.</v>
      </c>
      <c r="F128" s="991" t="s">
        <v>9651</v>
      </c>
      <c r="G128" s="991"/>
      <c r="H128" s="991" t="s">
        <v>9748</v>
      </c>
      <c r="I128" s="991" t="s">
        <v>9781</v>
      </c>
      <c r="R128" s="1479" t="s">
        <v>29779</v>
      </c>
      <c r="S128" s="1480"/>
      <c r="T128" s="1480"/>
      <c r="U128" s="1480"/>
      <c r="V128" s="1480"/>
      <c r="W128" s="1480"/>
      <c r="X128" s="1480"/>
      <c r="Y128" s="1480"/>
      <c r="Z128" s="1480"/>
    </row>
    <row r="129" spans="1:26" s="992" customFormat="1">
      <c r="A129" s="991" t="s">
        <v>9929</v>
      </c>
      <c r="B129" s="991" t="s">
        <v>9930</v>
      </c>
      <c r="C129" s="991" t="str">
        <f t="shared" si="3"/>
        <v>The Keen-Eye Meets</v>
      </c>
      <c r="D129" s="991" t="str">
        <f t="shared" si="4"/>
        <v>Solonor Thelandira</v>
      </c>
      <c r="E129" s="991" t="str">
        <f t="shared" si="5"/>
        <v>Great archery competition, in which the winner is thought to gain the "Keen-Eye Mark" of the Great Archer, granting greater accuracy with a bow until the next Shieldmeet.</v>
      </c>
      <c r="F129" s="991" t="s">
        <v>9651</v>
      </c>
      <c r="G129" s="991"/>
      <c r="H129" s="991" t="s">
        <v>9748</v>
      </c>
      <c r="I129" s="991" t="s">
        <v>9781</v>
      </c>
      <c r="R129" s="1479" t="s">
        <v>29780</v>
      </c>
      <c r="S129" s="1480"/>
      <c r="T129" s="1480"/>
      <c r="U129" s="1480"/>
      <c r="V129" s="998"/>
      <c r="W129" s="998"/>
      <c r="X129" s="998"/>
      <c r="Y129" s="998"/>
      <c r="Z129" s="998"/>
    </row>
    <row r="130" spans="1:26" s="992" customFormat="1">
      <c r="A130" s="991" t="s">
        <v>9931</v>
      </c>
      <c r="B130" s="991" t="s">
        <v>9932</v>
      </c>
      <c r="C130" s="991" t="str">
        <f t="shared" si="3"/>
        <v>The Anvil (Eleasias 9th)</v>
      </c>
      <c r="D130" s="991" t="str">
        <f t="shared" si="4"/>
        <v>Marthammor Duin</v>
      </c>
      <c r="E130" s="991" t="str">
        <f t="shared" si="5"/>
        <v>Holy day celebrating dwarven craftsmanship and creativity.</v>
      </c>
      <c r="F130" s="991" t="s">
        <v>9527</v>
      </c>
      <c r="G130" s="991">
        <v>9</v>
      </c>
      <c r="H130" s="991" t="s">
        <v>9757</v>
      </c>
      <c r="I130" s="991" t="s">
        <v>9709</v>
      </c>
      <c r="R130" s="1479" t="s">
        <v>29781</v>
      </c>
      <c r="S130" s="1480"/>
      <c r="T130" s="1480"/>
      <c r="U130" s="1480"/>
      <c r="V130" s="1480"/>
      <c r="W130" s="1480"/>
      <c r="X130" s="1480"/>
      <c r="Y130" s="998"/>
      <c r="Z130" s="998"/>
    </row>
    <row r="131" spans="1:26" s="992" customFormat="1">
      <c r="A131" s="991" t="s">
        <v>9933</v>
      </c>
      <c r="B131" s="991" t="s">
        <v>9934</v>
      </c>
      <c r="C131" s="991" t="str">
        <f t="shared" si="3"/>
        <v>Divine Pageantry (early Eleasias)</v>
      </c>
      <c r="D131" s="991" t="str">
        <f t="shared" si="4"/>
        <v>Siamoprhe, Society</v>
      </c>
      <c r="E131" s="991" t="str">
        <f t="shared" si="5"/>
        <v>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v>
      </c>
      <c r="F131" s="991" t="s">
        <v>9527</v>
      </c>
      <c r="G131" s="991"/>
      <c r="H131" s="991"/>
      <c r="I131" s="991" t="s">
        <v>9709</v>
      </c>
      <c r="R131" s="1479" t="s">
        <v>29782</v>
      </c>
      <c r="S131" s="1480"/>
      <c r="T131" s="1480"/>
      <c r="U131" s="1480"/>
      <c r="V131" s="998"/>
      <c r="W131" s="998"/>
      <c r="X131" s="998"/>
      <c r="Y131" s="998"/>
      <c r="Z131" s="998"/>
    </row>
    <row r="132" spans="1:26" s="992" customFormat="1">
      <c r="A132" s="991" t="s">
        <v>9935</v>
      </c>
      <c r="B132" s="991" t="s">
        <v>9936</v>
      </c>
      <c r="C132" s="991" t="str">
        <f t="shared" si="3"/>
        <v>Ahghairon's Day (1st)</v>
      </c>
      <c r="D132" s="991" t="str">
        <f t="shared" si="4"/>
        <v>Civic</v>
      </c>
      <c r="E132" s="991" t="str">
        <f t="shared" si="5"/>
        <v>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v>
      </c>
      <c r="F132" s="991" t="s">
        <v>9527</v>
      </c>
      <c r="G132" s="991">
        <v>1</v>
      </c>
      <c r="H132" s="991"/>
      <c r="I132" s="991" t="s">
        <v>9709</v>
      </c>
      <c r="R132" s="1479" t="s">
        <v>29783</v>
      </c>
      <c r="S132" s="1480"/>
      <c r="T132" s="1480"/>
      <c r="U132" s="1480"/>
      <c r="V132" s="1480"/>
      <c r="W132" s="1480"/>
      <c r="X132" s="1480"/>
      <c r="Y132" s="1480"/>
      <c r="Z132" s="1480"/>
    </row>
    <row r="133" spans="1:26" s="992" customFormat="1">
      <c r="A133" s="991" t="s">
        <v>9937</v>
      </c>
      <c r="B133" s="991" t="s">
        <v>9938</v>
      </c>
      <c r="C133" s="991" t="str">
        <f t="shared" si="3"/>
        <v>The Promenade of Violets (Eleasias 1st, Ahghairon's Day)</v>
      </c>
      <c r="D133" s="991" t="str">
        <f t="shared" si="4"/>
        <v>Society</v>
      </c>
      <c r="E133" s="991" t="str">
        <f t="shared" si="5"/>
        <v>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v>
      </c>
      <c r="F133" s="991" t="s">
        <v>9527</v>
      </c>
      <c r="G133" s="991">
        <v>1</v>
      </c>
      <c r="H133" s="991"/>
      <c r="I133" s="991" t="s">
        <v>9709</v>
      </c>
      <c r="R133" s="1479" t="s">
        <v>29784</v>
      </c>
      <c r="S133" s="1480"/>
      <c r="T133" s="1480"/>
      <c r="U133" s="1480"/>
      <c r="V133" s="1480"/>
      <c r="W133" s="1480"/>
      <c r="X133" s="998"/>
      <c r="Y133" s="998"/>
      <c r="Z133" s="998"/>
    </row>
    <row r="134" spans="1:26" s="992" customFormat="1">
      <c r="A134" s="991" t="s">
        <v>9939</v>
      </c>
      <c r="B134" s="991" t="s">
        <v>9940</v>
      </c>
      <c r="C134" s="991" t="str">
        <f t="shared" si="3"/>
        <v>The Harbor Spectacles (Eleasias 8th)</v>
      </c>
      <c r="D134" s="991" t="str">
        <f t="shared" si="4"/>
        <v>Society</v>
      </c>
      <c r="E134" s="991" t="str">
        <f t="shared" si="5"/>
        <v>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v>
      </c>
      <c r="F134" s="991" t="s">
        <v>9527</v>
      </c>
      <c r="G134" s="991">
        <v>8</v>
      </c>
      <c r="H134" s="991"/>
      <c r="I134" s="991" t="s">
        <v>9709</v>
      </c>
      <c r="R134" s="1479" t="s">
        <v>29785</v>
      </c>
      <c r="S134" s="1480"/>
      <c r="T134" s="1480"/>
      <c r="U134" s="1480"/>
      <c r="V134" s="1480"/>
      <c r="W134" s="1480"/>
      <c r="X134" s="1480"/>
      <c r="Y134" s="998"/>
      <c r="Z134" s="998"/>
    </row>
    <row r="135" spans="1:26" s="992" customFormat="1">
      <c r="A135" s="991" t="s">
        <v>9941</v>
      </c>
      <c r="B135" s="991" t="s">
        <v>9942</v>
      </c>
      <c r="C135" s="991" t="str">
        <f t="shared" si="3"/>
        <v>Birth of the Eternal Fire (Eleasias 9th)</v>
      </c>
      <c r="D135" s="991" t="str">
        <f t="shared" si="4"/>
        <v>Kossuth</v>
      </c>
      <c r="E135" s="991" t="str">
        <f t="shared" si="5"/>
        <v>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v>
      </c>
      <c r="F135" s="991" t="s">
        <v>9527</v>
      </c>
      <c r="G135" s="991">
        <v>9</v>
      </c>
      <c r="H135" s="991"/>
      <c r="I135" s="991" t="s">
        <v>9709</v>
      </c>
      <c r="R135" s="1479" t="s">
        <v>29786</v>
      </c>
      <c r="S135" s="1480"/>
      <c r="T135" s="1480"/>
      <c r="U135" s="1480"/>
      <c r="V135" s="1480"/>
      <c r="W135" s="1480"/>
      <c r="X135" s="998"/>
      <c r="Y135" s="998"/>
      <c r="Z135" s="998"/>
    </row>
    <row r="136" spans="1:26" s="992" customFormat="1" ht="45">
      <c r="A136" s="991" t="s">
        <v>9943</v>
      </c>
      <c r="B136" s="991" t="s">
        <v>9944</v>
      </c>
      <c r="C136" s="991" t="str">
        <f t="shared" si="3"/>
        <v>Huldark (Eleasias 17th)</v>
      </c>
      <c r="D136" s="991" t="str">
        <f t="shared" si="4"/>
        <v>Waukeen</v>
      </c>
      <c r="E136" s="994" t="str">
        <f t="shared" si="5"/>
        <v>A feast in which the bounty of the land is celebrated, and the faithful of Waukeen plant new trees or gardens.</v>
      </c>
      <c r="F136" s="991" t="s">
        <v>9527</v>
      </c>
      <c r="G136" s="991">
        <v>17</v>
      </c>
      <c r="H136" s="991"/>
      <c r="I136" s="991" t="s">
        <v>9709</v>
      </c>
      <c r="R136" s="1479" t="s">
        <v>29787</v>
      </c>
      <c r="S136" s="1480"/>
      <c r="T136" s="1480"/>
      <c r="U136" s="1480"/>
      <c r="V136" s="1480"/>
      <c r="W136" s="1480"/>
      <c r="X136" s="1480"/>
      <c r="Y136" s="1480"/>
      <c r="Z136" s="998"/>
    </row>
    <row r="137" spans="1:26" s="992" customFormat="1">
      <c r="A137" s="991" t="s">
        <v>9945</v>
      </c>
      <c r="B137" s="991" t="s">
        <v>9946</v>
      </c>
      <c r="C137" s="991" t="str">
        <f t="shared" ref="C137:C181" si="6">LEFT(A137,FIND(":",A137,1)-1)</f>
        <v>The Annual Garden Parties (Eleasias 17th)</v>
      </c>
      <c r="D137" s="991" t="str">
        <f t="shared" ref="D137:D181" si="7">LEFT(RIGHT(A137,LEN(A137)-FIND(":",A137,1)-1),FIND(".",RIGHT(A137,LEN(A137)-FIND(":",A137,1)-1),1)-1)</f>
        <v>Society</v>
      </c>
      <c r="E137" s="991" t="str">
        <f t="shared" ref="E137:E181" si="8">RIGHT(A137,LEN(A137)-LEN(C137)-LEN(D137)-4)</f>
        <v>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v>
      </c>
      <c r="F137" s="991" t="s">
        <v>9527</v>
      </c>
      <c r="G137" s="991">
        <v>17</v>
      </c>
      <c r="H137" s="991"/>
      <c r="I137" s="991" t="s">
        <v>9709</v>
      </c>
      <c r="R137" s="1479" t="s">
        <v>29788</v>
      </c>
      <c r="S137" s="1480"/>
      <c r="T137" s="1480"/>
      <c r="U137" s="1480"/>
      <c r="V137" s="1480"/>
      <c r="W137" s="1480"/>
      <c r="X137" s="1480"/>
      <c r="Y137" s="1480"/>
      <c r="Z137" s="1480"/>
    </row>
    <row r="138" spans="1:26" s="992" customFormat="1">
      <c r="A138" s="991" t="s">
        <v>9947</v>
      </c>
      <c r="B138" s="991" t="s">
        <v>9948</v>
      </c>
      <c r="C138" s="991" t="str">
        <f t="shared" si="6"/>
        <v>The Gathering of Harps (Eleasias 24th - 28th)</v>
      </c>
      <c r="D138" s="991" t="str">
        <f t="shared" si="7"/>
        <v>Society</v>
      </c>
      <c r="E138" s="991" t="str">
        <f t="shared" si="8"/>
        <v>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v>
      </c>
      <c r="F138" s="991" t="s">
        <v>9527</v>
      </c>
      <c r="G138" s="991" t="s">
        <v>9949</v>
      </c>
      <c r="H138" s="991"/>
      <c r="I138" s="991" t="s">
        <v>9709</v>
      </c>
      <c r="R138" s="1481" t="s">
        <v>29789</v>
      </c>
      <c r="S138" s="1480"/>
      <c r="T138" s="1480"/>
      <c r="U138" s="1480"/>
      <c r="V138" s="1480"/>
      <c r="W138" s="1480"/>
      <c r="X138" s="1480"/>
      <c r="Y138" s="1480"/>
      <c r="Z138" s="1480"/>
    </row>
    <row r="139" spans="1:26" s="992" customFormat="1">
      <c r="A139" s="991" t="s">
        <v>9950</v>
      </c>
      <c r="B139" s="991" t="s">
        <v>9812</v>
      </c>
      <c r="C139" s="991" t="str">
        <f t="shared" si="6"/>
        <v>Dance of Swirling Winds (Eleint 21st; Autumn Equinox)</v>
      </c>
      <c r="D139" s="991" t="str">
        <f t="shared" si="7"/>
        <v>Aerdrie Faenya</v>
      </c>
      <c r="E139" s="991" t="str">
        <f t="shared" si="8"/>
        <v>Days of strong winds where celebrants make offerings of beautiful feathers and wind music, and the fervency of their dance causes clergy to rise into the air to dance among the winds as a gift from the goddess.</v>
      </c>
      <c r="F139" s="991" t="s">
        <v>457</v>
      </c>
      <c r="G139" s="991">
        <v>21</v>
      </c>
      <c r="H139" s="991" t="s">
        <v>9748</v>
      </c>
      <c r="I139" s="991" t="s">
        <v>9709</v>
      </c>
      <c r="R139" s="1479" t="s">
        <v>29790</v>
      </c>
      <c r="S139" s="1480"/>
      <c r="T139" s="1480"/>
      <c r="U139" s="1480"/>
      <c r="V139" s="1480"/>
      <c r="W139" s="1480"/>
      <c r="X139" s="1480"/>
      <c r="Y139" s="998"/>
      <c r="Z139" s="998"/>
    </row>
    <row r="140" spans="1:26" s="992" customFormat="1">
      <c r="A140" s="991" t="s">
        <v>9951</v>
      </c>
      <c r="B140" s="991" t="s">
        <v>9952</v>
      </c>
      <c r="C140" s="991" t="str">
        <f t="shared" si="6"/>
        <v>The Transformation (Eleint 21st; Autumn Equinox)</v>
      </c>
      <c r="D140" s="991" t="str">
        <f t="shared" si="7"/>
        <v>Rillifane Rallathil</v>
      </c>
      <c r="E140" s="991" t="str">
        <f t="shared" si="8"/>
        <v>Celebration of the turning of the season and the transformation that comes to all; celebrated by those seeking a transformation or rebirth for themselves. Celebrates the eternal cycles of life.</v>
      </c>
      <c r="F140" s="991" t="s">
        <v>457</v>
      </c>
      <c r="G140" s="991">
        <v>21</v>
      </c>
      <c r="H140" s="991" t="s">
        <v>9748</v>
      </c>
      <c r="I140" s="991" t="s">
        <v>9709</v>
      </c>
      <c r="R140" s="1479" t="s">
        <v>29791</v>
      </c>
      <c r="S140" s="1480"/>
      <c r="T140" s="1480"/>
      <c r="U140" s="1480"/>
      <c r="V140" s="1480"/>
      <c r="W140" s="1480"/>
      <c r="X140" s="1480"/>
      <c r="Y140" s="1480"/>
      <c r="Z140" s="998"/>
    </row>
    <row r="141" spans="1:26" s="992" customFormat="1">
      <c r="A141" s="991" t="s">
        <v>9953</v>
      </c>
      <c r="B141" s="991" t="s">
        <v>9954</v>
      </c>
      <c r="C141" s="991" t="str">
        <f t="shared" si="6"/>
        <v>Spryndalstar (Eleint 7th)</v>
      </c>
      <c r="D141" s="991" t="str">
        <f t="shared" si="7"/>
        <v>Waukeen</v>
      </c>
      <c r="E141" s="991" t="str">
        <f t="shared" si="8"/>
        <v>A celebration of the enrichment that magic has brought to folk. Mages are invited to speak and demonstrate their talents, and young mages are often sponsored in their endeavors.</v>
      </c>
      <c r="F141" s="991" t="s">
        <v>457</v>
      </c>
      <c r="G141" s="991">
        <v>7</v>
      </c>
      <c r="H141" s="991"/>
      <c r="I141" s="991" t="s">
        <v>9709</v>
      </c>
      <c r="R141" s="1479" t="s">
        <v>29792</v>
      </c>
      <c r="S141" s="1480"/>
      <c r="T141" s="1480"/>
      <c r="U141" s="1480"/>
      <c r="V141" s="1480"/>
      <c r="W141" s="1480"/>
      <c r="X141" s="1480"/>
      <c r="Y141" s="1480"/>
      <c r="Z141" s="998"/>
    </row>
    <row r="142" spans="1:26" s="992" customFormat="1">
      <c r="A142" s="991" t="s">
        <v>9955</v>
      </c>
      <c r="B142" s="991" t="s">
        <v>9956</v>
      </c>
      <c r="C142" s="991" t="str">
        <f t="shared" si="6"/>
        <v>The Matrons' Diversion (Eleint 10th)</v>
      </c>
      <c r="D142" s="991" t="str">
        <f t="shared" si="7"/>
        <v>Society</v>
      </c>
      <c r="E142" s="991" t="str">
        <f t="shared" si="8"/>
        <v>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v>
      </c>
      <c r="F142" s="991" t="s">
        <v>457</v>
      </c>
      <c r="G142" s="991">
        <v>10</v>
      </c>
      <c r="H142" s="991"/>
      <c r="I142" s="991" t="s">
        <v>9709</v>
      </c>
      <c r="R142" s="1479" t="s">
        <v>29793</v>
      </c>
      <c r="S142" s="1480"/>
      <c r="T142" s="1480"/>
      <c r="U142" s="1480"/>
      <c r="V142" s="1480"/>
      <c r="W142" s="1480"/>
      <c r="X142" s="1480"/>
      <c r="Y142" s="1480"/>
      <c r="Z142" s="998"/>
    </row>
    <row r="143" spans="1:26" s="992" customFormat="1">
      <c r="A143" s="991" t="s">
        <v>9957</v>
      </c>
      <c r="B143" s="991" t="s">
        <v>9958</v>
      </c>
      <c r="C143" s="991" t="str">
        <f t="shared" si="6"/>
        <v>The Penultimate Thunder (Eleint 11th)</v>
      </c>
      <c r="D143" s="991" t="str">
        <f t="shared" si="7"/>
        <v>Hoar the Doombringer</v>
      </c>
      <c r="E143" s="991" t="str">
        <f t="shared" si="8"/>
        <v>Great feasts to game, bread, fruits, and mead, marking the long-anticipated victory over Ramman by the Lord of Three Thunders.</v>
      </c>
      <c r="F143" s="991" t="s">
        <v>457</v>
      </c>
      <c r="G143" s="991">
        <v>11</v>
      </c>
      <c r="H143" s="991"/>
      <c r="I143" s="991" t="s">
        <v>9709</v>
      </c>
      <c r="R143" s="998"/>
      <c r="S143" s="998"/>
      <c r="T143" s="998"/>
      <c r="U143" s="998"/>
      <c r="V143" s="998"/>
      <c r="W143" s="998"/>
      <c r="X143" s="998"/>
      <c r="Y143" s="998"/>
      <c r="Z143" s="998"/>
    </row>
    <row r="144" spans="1:26" s="992" customFormat="1">
      <c r="A144" s="991" t="s">
        <v>9959</v>
      </c>
      <c r="B144" s="991" t="s">
        <v>9798</v>
      </c>
      <c r="C144" s="991" t="str">
        <f t="shared" si="6"/>
        <v>Song of Dawn (Eleint 21st; Autumn Equinox)</v>
      </c>
      <c r="D144" s="991" t="str">
        <f t="shared" si="7"/>
        <v>Lathander</v>
      </c>
      <c r="E144" s="991" t="str">
        <f t="shared" si="8"/>
        <v>Praise-song that blends purely vocal harmonies and counter-harmonies of incredible complexity. Can be heard for blocks around echoing through the Spires of Morning.</v>
      </c>
      <c r="F144" s="991" t="s">
        <v>457</v>
      </c>
      <c r="G144" s="991">
        <v>21</v>
      </c>
      <c r="H144" s="991"/>
      <c r="I144" s="991" t="s">
        <v>9709</v>
      </c>
      <c r="R144" s="1482" t="s">
        <v>29661</v>
      </c>
      <c r="S144" s="1480"/>
      <c r="T144" s="1480"/>
      <c r="U144" s="1480"/>
      <c r="V144" s="1480"/>
      <c r="W144" s="1480"/>
      <c r="X144" s="1480"/>
      <c r="Y144" s="1480"/>
      <c r="Z144" s="1480"/>
    </row>
    <row r="145" spans="1:26" s="992" customFormat="1">
      <c r="A145" s="991" t="s">
        <v>9960</v>
      </c>
      <c r="B145" s="991" t="s">
        <v>9802</v>
      </c>
      <c r="C145" s="991" t="str">
        <f t="shared" si="6"/>
        <v>The Rite of Pain &amp; Purity (Eleint 21st; Autumn Equinox)</v>
      </c>
      <c r="D145" s="991" t="str">
        <f t="shared" si="7"/>
        <v>Loviatar</v>
      </c>
      <c r="E145" s="991"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F145" s="991" t="s">
        <v>457</v>
      </c>
      <c r="G145" s="991">
        <v>21</v>
      </c>
      <c r="H145" s="991"/>
      <c r="I145" s="991" t="s">
        <v>9709</v>
      </c>
      <c r="R145" s="1479" t="s">
        <v>29794</v>
      </c>
      <c r="S145" s="1480"/>
      <c r="T145" s="1480"/>
      <c r="U145" s="1480"/>
      <c r="V145" s="1480"/>
      <c r="W145" s="1480"/>
      <c r="X145" s="998"/>
      <c r="Y145" s="998"/>
      <c r="Z145" s="998"/>
    </row>
    <row r="146" spans="1:26" s="992" customFormat="1">
      <c r="A146" s="991" t="s">
        <v>9961</v>
      </c>
      <c r="B146" s="991" t="s">
        <v>9962</v>
      </c>
      <c r="C146" s="991" t="str">
        <f t="shared" si="6"/>
        <v>Third Feast (Eleint 21st; Autumn Equinox)</v>
      </c>
      <c r="D146" s="991" t="str">
        <f t="shared" si="7"/>
        <v>Mielikki</v>
      </c>
      <c r="E146" s="991" t="str">
        <f t="shared" si="8"/>
        <v>Holy rituals and revels where the faithful of Mielikki are expected to enjoy the sensual pleasures of life and sing praises to the Lady in the forest.</v>
      </c>
      <c r="F146" s="991" t="s">
        <v>457</v>
      </c>
      <c r="G146" s="991">
        <v>21</v>
      </c>
      <c r="H146" s="991"/>
      <c r="I146" s="991" t="s">
        <v>9709</v>
      </c>
      <c r="R146" s="1479" t="s">
        <v>29795</v>
      </c>
      <c r="S146" s="1480"/>
      <c r="T146" s="1480"/>
      <c r="U146" s="1480"/>
      <c r="V146" s="998"/>
      <c r="W146" s="998"/>
      <c r="X146" s="998"/>
      <c r="Y146" s="998"/>
      <c r="Z146" s="998"/>
    </row>
    <row r="147" spans="1:26" s="992" customFormat="1">
      <c r="A147" s="991" t="s">
        <v>9963</v>
      </c>
      <c r="B147" s="991" t="s">
        <v>9964</v>
      </c>
      <c r="C147" s="991" t="str">
        <f t="shared" si="6"/>
        <v>The Pankration (Eleint 22nd)</v>
      </c>
      <c r="D147" s="991" t="str">
        <f t="shared" si="7"/>
        <v>Another sporting event at the Fields of Triumph, the Pankration is made up of wrestling- and boxing-matches</v>
      </c>
      <c r="E147" s="991" t="str">
        <f t="shared" si="8"/>
        <v>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v>
      </c>
      <c r="F147" s="991" t="s">
        <v>457</v>
      </c>
      <c r="G147" s="991">
        <v>22</v>
      </c>
      <c r="H147" s="991"/>
      <c r="I147" s="991" t="s">
        <v>9709</v>
      </c>
      <c r="R147" s="998"/>
      <c r="S147" s="998"/>
      <c r="T147" s="998"/>
      <c r="U147" s="998"/>
      <c r="V147" s="998"/>
      <c r="W147" s="998"/>
      <c r="X147" s="998"/>
      <c r="Y147" s="998"/>
      <c r="Z147" s="998"/>
    </row>
    <row r="148" spans="1:26" s="992" customFormat="1">
      <c r="A148" s="991" t="s">
        <v>9965</v>
      </c>
      <c r="B148" s="991"/>
      <c r="C148" s="991"/>
      <c r="D148" s="991"/>
      <c r="E148" s="991" t="s">
        <v>9966</v>
      </c>
      <c r="F148" s="991" t="s">
        <v>9965</v>
      </c>
      <c r="G148" s="991"/>
      <c r="H148" s="991"/>
      <c r="I148" s="991" t="s">
        <v>9781</v>
      </c>
      <c r="R148" s="1482" t="s">
        <v>29663</v>
      </c>
      <c r="S148" s="1480"/>
      <c r="T148" s="1480"/>
      <c r="U148" s="1480"/>
      <c r="V148" s="1480"/>
      <c r="W148" s="1480"/>
      <c r="X148" s="1480"/>
      <c r="Y148" s="1480"/>
      <c r="Z148" s="1480"/>
    </row>
    <row r="149" spans="1:26" s="992" customFormat="1">
      <c r="A149" s="991" t="s">
        <v>9967</v>
      </c>
      <c r="B149" s="991" t="s">
        <v>9968</v>
      </c>
      <c r="C149" s="991" t="str">
        <f t="shared" si="6"/>
        <v>Harvesttide Hunts</v>
      </c>
      <c r="D149" s="991" t="str">
        <f t="shared" si="7"/>
        <v>Society</v>
      </c>
      <c r="E149" s="991" t="str">
        <f t="shared" si="8"/>
        <v>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v>
      </c>
      <c r="F149" s="991" t="s">
        <v>9965</v>
      </c>
      <c r="G149" s="991"/>
      <c r="H149" s="991"/>
      <c r="I149" s="991" t="s">
        <v>9781</v>
      </c>
      <c r="R149" s="1479" t="s">
        <v>29796</v>
      </c>
      <c r="S149" s="1480"/>
      <c r="T149" s="1480"/>
      <c r="U149" s="1480"/>
      <c r="V149" s="1480"/>
      <c r="W149" s="998"/>
      <c r="X149" s="998"/>
      <c r="Y149" s="998"/>
      <c r="Z149" s="998"/>
    </row>
    <row r="150" spans="1:26" s="992" customFormat="1">
      <c r="A150" s="991" t="s">
        <v>9969</v>
      </c>
      <c r="B150" s="991" t="s">
        <v>9970</v>
      </c>
      <c r="C150" s="991" t="str">
        <f t="shared" si="6"/>
        <v>Day of Wonders</v>
      </c>
      <c r="D150" s="991" t="str">
        <f t="shared" si="7"/>
        <v>Gond</v>
      </c>
      <c r="E150" s="991" t="str">
        <f t="shared" si="8"/>
        <v>A festival for Gond anticipated each year around Higharvestide for the imaginative inventions of the Gondsmen that are revealed on this day.</v>
      </c>
      <c r="F150" s="991" t="s">
        <v>9965</v>
      </c>
      <c r="G150" s="991"/>
      <c r="H150" s="991"/>
      <c r="I150" s="991" t="s">
        <v>9781</v>
      </c>
      <c r="R150" s="1479" t="s">
        <v>29797</v>
      </c>
      <c r="S150" s="1480"/>
      <c r="T150" s="1480"/>
      <c r="U150" s="1480"/>
      <c r="V150" s="1480"/>
      <c r="W150" s="1480"/>
      <c r="X150" s="1480"/>
      <c r="Y150" s="1480"/>
      <c r="Z150" s="998"/>
    </row>
    <row r="151" spans="1:26" s="992" customFormat="1">
      <c r="A151" s="991" t="s">
        <v>9971</v>
      </c>
      <c r="B151" s="991" t="s">
        <v>9972</v>
      </c>
      <c r="C151" s="991" t="str">
        <f t="shared" si="6"/>
        <v>High Prayers of the Harvest</v>
      </c>
      <c r="D151" s="991" t="str">
        <f t="shared" si="7"/>
        <v>Chauntea</v>
      </c>
      <c r="E151" s="991" t="str">
        <f t="shared" si="8"/>
        <v>Solemn prayer vigils are held as the harvests are brought in to celebrate the bounty of Chauntea. Though these are held on the last day of the harvest in actual agricultural communities, they are often celebrated in Waterdeep on the day of High Harvesttide proper.</v>
      </c>
      <c r="F151" s="991" t="s">
        <v>9965</v>
      </c>
      <c r="G151" s="991"/>
      <c r="H151" s="991"/>
      <c r="I151" s="991" t="s">
        <v>9781</v>
      </c>
      <c r="R151" s="1479" t="s">
        <v>29798</v>
      </c>
      <c r="S151" s="1480"/>
      <c r="T151" s="1480"/>
      <c r="U151" s="1480"/>
      <c r="V151" s="1480"/>
      <c r="W151" s="1480"/>
      <c r="X151" s="1480"/>
      <c r="Y151" s="1480"/>
      <c r="Z151" s="998"/>
    </row>
    <row r="152" spans="1:26" s="992" customFormat="1">
      <c r="A152" s="991" t="s">
        <v>9973</v>
      </c>
      <c r="B152" s="991" t="s">
        <v>9974</v>
      </c>
      <c r="C152" s="991" t="str">
        <f t="shared" si="6"/>
        <v>The Feast of the Stags</v>
      </c>
      <c r="D152" s="991" t="str">
        <f t="shared" si="7"/>
        <v>Malar</v>
      </c>
      <c r="E152" s="991" t="str">
        <f t="shared" si="8"/>
        <v>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v>
      </c>
      <c r="F152" s="991" t="s">
        <v>9965</v>
      </c>
      <c r="G152" s="991"/>
      <c r="H152" s="991"/>
      <c r="I152" s="991" t="s">
        <v>9781</v>
      </c>
      <c r="R152" s="998"/>
      <c r="S152" s="998"/>
      <c r="T152" s="998"/>
      <c r="U152" s="998"/>
      <c r="V152" s="998"/>
      <c r="W152" s="998"/>
      <c r="X152" s="998"/>
      <c r="Y152" s="998"/>
      <c r="Z152" s="998"/>
    </row>
    <row r="153" spans="1:26" s="992" customFormat="1">
      <c r="A153" s="991" t="s">
        <v>9853</v>
      </c>
      <c r="B153" s="991" t="s">
        <v>9854</v>
      </c>
      <c r="C153" s="991" t="str">
        <f t="shared" si="6"/>
        <v>Single Candle Convocation</v>
      </c>
      <c r="D153" s="991" t="str">
        <f t="shared" si="7"/>
        <v>Dugmaren Brightmantle</v>
      </c>
      <c r="E153" s="991" t="str">
        <f t="shared" si="8"/>
        <v>After early periods of meditation over single lit candles, scholars, sages, and other learned folk gather to discuss scholarly investigations and advancements, defending learned stances with research conducted in the previous year.</v>
      </c>
      <c r="F153" s="991" t="s">
        <v>9965</v>
      </c>
      <c r="G153" s="991"/>
      <c r="H153" s="991" t="s">
        <v>9757</v>
      </c>
      <c r="I153" s="991" t="s">
        <v>9781</v>
      </c>
      <c r="R153" s="1482" t="s">
        <v>29799</v>
      </c>
      <c r="S153" s="1480"/>
      <c r="T153" s="1480"/>
      <c r="U153" s="1480"/>
      <c r="V153" s="1480"/>
      <c r="W153" s="1480"/>
      <c r="X153" s="1480"/>
      <c r="Y153" s="1480"/>
      <c r="Z153" s="1480"/>
    </row>
    <row r="154" spans="1:26" s="992" customFormat="1">
      <c r="A154" s="991" t="s">
        <v>9788</v>
      </c>
      <c r="B154" s="991" t="s">
        <v>9855</v>
      </c>
      <c r="C154" s="991" t="str">
        <f t="shared" si="6"/>
        <v>Rites of the Chancel Door</v>
      </c>
      <c r="D154" s="991" t="str">
        <f t="shared" si="7"/>
        <v>Gorm Gulthyn</v>
      </c>
      <c r="E154" s="991"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154" s="991" t="s">
        <v>9965</v>
      </c>
      <c r="G154" s="991"/>
      <c r="H154" s="991" t="s">
        <v>9757</v>
      </c>
      <c r="I154" s="991" t="s">
        <v>9781</v>
      </c>
      <c r="R154" s="1481" t="s">
        <v>29800</v>
      </c>
      <c r="S154" s="1480"/>
      <c r="T154" s="1480"/>
      <c r="U154" s="1480"/>
      <c r="V154" s="1480"/>
      <c r="W154" s="1480"/>
      <c r="X154" s="1480"/>
      <c r="Y154" s="1480"/>
      <c r="Z154" s="1480"/>
    </row>
    <row r="155" spans="1:26" s="992" customFormat="1">
      <c r="A155" s="991" t="s">
        <v>9975</v>
      </c>
      <c r="B155" s="991" t="s">
        <v>9859</v>
      </c>
      <c r="C155" s="991" t="str">
        <f t="shared" si="6"/>
        <v>The Thunderbolt</v>
      </c>
      <c r="D155" s="991" t="str">
        <f t="shared" si="7"/>
        <v>Marthammor Duin</v>
      </c>
      <c r="E155" s="991" t="str">
        <f t="shared" si="8"/>
        <v>Holy day on which the faithful pray for guidance in any upcoming battles of the Stout Folk.</v>
      </c>
      <c r="F155" s="991" t="s">
        <v>9965</v>
      </c>
      <c r="G155" s="991"/>
      <c r="H155" s="991" t="s">
        <v>9757</v>
      </c>
      <c r="I155" s="991" t="s">
        <v>9781</v>
      </c>
      <c r="R155" s="1481" t="s">
        <v>29733</v>
      </c>
      <c r="S155" s="1480"/>
      <c r="T155" s="1480"/>
      <c r="U155" s="1480"/>
      <c r="V155" s="1480"/>
      <c r="W155" s="1480"/>
      <c r="X155" s="1480"/>
      <c r="Y155" s="1480"/>
      <c r="Z155" s="1480"/>
    </row>
    <row r="156" spans="1:26" s="992" customFormat="1">
      <c r="A156" s="991" t="s">
        <v>9976</v>
      </c>
      <c r="B156" s="991" t="s">
        <v>9977</v>
      </c>
      <c r="C156" s="991" t="str">
        <f t="shared" si="6"/>
        <v>Marthoon (Marpenoth 1st)</v>
      </c>
      <c r="D156" s="991" t="str">
        <f t="shared" si="7"/>
        <v>Waukeen</v>
      </c>
      <c r="E156" s="991" t="str">
        <f t="shared" si="8"/>
        <v>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v>
      </c>
      <c r="F156" s="991" t="s">
        <v>458</v>
      </c>
      <c r="G156" s="991">
        <v>1</v>
      </c>
      <c r="H156" s="991"/>
      <c r="I156" s="991" t="s">
        <v>9709</v>
      </c>
      <c r="R156" s="1481" t="s">
        <v>29801</v>
      </c>
      <c r="S156" s="1480"/>
      <c r="T156" s="1480"/>
      <c r="U156" s="1480"/>
      <c r="V156" s="1480"/>
      <c r="W156" s="1480"/>
      <c r="X156" s="1480"/>
      <c r="Y156" s="1480"/>
      <c r="Z156" s="1480"/>
    </row>
    <row r="157" spans="1:26" s="992" customFormat="1">
      <c r="A157" s="991" t="s">
        <v>9978</v>
      </c>
      <c r="B157" s="991" t="s">
        <v>9979</v>
      </c>
      <c r="C157" s="991" t="str">
        <f t="shared" si="6"/>
        <v>The Raising of the Guard (Marpenoth 11th)</v>
      </c>
      <c r="D157" s="991" t="str">
        <f t="shared" si="7"/>
        <v>Society</v>
      </c>
      <c r="E157" s="991" t="str">
        <f t="shared" si="8"/>
        <v>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v>
      </c>
      <c r="F157" s="991" t="s">
        <v>458</v>
      </c>
      <c r="G157" s="991">
        <v>11</v>
      </c>
      <c r="H157" s="991"/>
      <c r="I157" s="991" t="s">
        <v>9709</v>
      </c>
      <c r="R157" s="1481" t="s">
        <v>29802</v>
      </c>
      <c r="S157" s="1480"/>
      <c r="T157" s="1480"/>
      <c r="U157" s="1480"/>
      <c r="V157" s="1480"/>
      <c r="W157" s="1480"/>
      <c r="X157" s="1480"/>
      <c r="Y157" s="1480"/>
      <c r="Z157" s="1480"/>
    </row>
    <row r="158" spans="1:26" s="992" customFormat="1">
      <c r="A158" s="991" t="s">
        <v>9980</v>
      </c>
      <c r="B158" s="991" t="s">
        <v>9981</v>
      </c>
      <c r="C158" s="991" t="str">
        <f t="shared" si="6"/>
        <v>The Impending Doom (Marpenoth 11th)</v>
      </c>
      <c r="D158" s="991" t="str">
        <f t="shared" si="7"/>
        <v>Hoar the Doombringer</v>
      </c>
      <c r="E158" s="991" t="str">
        <f t="shared" si="8"/>
        <v>Daylong ceremonies of rumbling drums, vigorous oaths, and exhausting acts of purification, celebrating justices yet to be meted out, revenges yet to be carried through with, and good deeds that call the celebrants to be remembered.</v>
      </c>
      <c r="F158" s="991" t="s">
        <v>458</v>
      </c>
      <c r="G158" s="991">
        <v>11</v>
      </c>
      <c r="H158" s="991"/>
      <c r="I158" s="991" t="s">
        <v>9709</v>
      </c>
      <c r="R158" s="1479" t="s">
        <v>29803</v>
      </c>
      <c r="S158" s="1480"/>
      <c r="T158" s="1480"/>
      <c r="U158" s="1480"/>
      <c r="V158" s="1480"/>
      <c r="W158" s="1480"/>
      <c r="X158" s="998"/>
      <c r="Y158" s="998"/>
      <c r="Z158" s="998"/>
    </row>
    <row r="159" spans="1:26" s="992" customFormat="1">
      <c r="A159" s="991" t="s">
        <v>9982</v>
      </c>
      <c r="B159" s="991" t="s">
        <v>9983</v>
      </c>
      <c r="C159" s="991" t="str">
        <f t="shared" si="6"/>
        <v>Starfall (Marpenoth 22nd)</v>
      </c>
      <c r="D159" s="991" t="str">
        <f t="shared" si="7"/>
        <v>Tymora</v>
      </c>
      <c r="E159" s="991" t="str">
        <f t="shared" si="8"/>
        <v>A celebration of new and lucky beginnings, believed to mark the death of the old goddess Tyche, and the birth of Tymora. Clergy who have earned advancements and acclaim receive them this time of year, and all clergy are given new vestments.</v>
      </c>
      <c r="F159" s="991" t="s">
        <v>458</v>
      </c>
      <c r="G159" s="991">
        <v>22</v>
      </c>
      <c r="H159" s="991"/>
      <c r="I159" s="991" t="s">
        <v>9709</v>
      </c>
      <c r="R159" s="998"/>
      <c r="S159" s="998"/>
      <c r="T159" s="998"/>
      <c r="U159" s="998"/>
      <c r="V159" s="998"/>
      <c r="W159" s="998"/>
      <c r="X159" s="998"/>
      <c r="Y159" s="998"/>
      <c r="Z159" s="998"/>
    </row>
    <row r="160" spans="1:26" s="992" customFormat="1">
      <c r="A160" s="991" t="s">
        <v>9984</v>
      </c>
      <c r="B160" s="991" t="s">
        <v>9985</v>
      </c>
      <c r="C160" s="991" t="str">
        <f t="shared" si="6"/>
        <v>The Autumn Trousseau Festival (Marpenoth 23rd - 27th)</v>
      </c>
      <c r="D160" s="991" t="str">
        <f t="shared" si="7"/>
        <v>Society</v>
      </c>
      <c r="E160" s="991" t="str">
        <f t="shared" si="8"/>
        <v>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F160" s="991" t="s">
        <v>458</v>
      </c>
      <c r="G160" s="991" t="s">
        <v>9837</v>
      </c>
      <c r="H160" s="991"/>
      <c r="I160" s="991" t="s">
        <v>9709</v>
      </c>
      <c r="R160" s="1482" t="s">
        <v>29804</v>
      </c>
      <c r="S160" s="1480"/>
      <c r="T160" s="1480"/>
      <c r="U160" s="1480"/>
      <c r="V160" s="1480"/>
      <c r="W160" s="1480"/>
      <c r="X160" s="1480"/>
      <c r="Y160" s="1480"/>
      <c r="Z160" s="1480"/>
    </row>
    <row r="161" spans="1:26" s="992" customFormat="1">
      <c r="A161" s="991" t="s">
        <v>9986</v>
      </c>
      <c r="B161" s="991" t="s">
        <v>9987</v>
      </c>
      <c r="C161" s="991" t="str">
        <f t="shared" si="6"/>
        <v>The Fulmination (Marpenoth 9th)</v>
      </c>
      <c r="D161" s="991" t="str">
        <f t="shared" si="7"/>
        <v>Marthammor Duin</v>
      </c>
      <c r="E161" s="991" t="str">
        <f t="shared" si="8"/>
        <v>Holy day in which the faithful pray for guidance in any upcoming battles of the Stout Folk.</v>
      </c>
      <c r="F161" s="991"/>
      <c r="G161" s="991">
        <v>9</v>
      </c>
      <c r="H161" s="991" t="s">
        <v>9757</v>
      </c>
      <c r="I161" s="991" t="s">
        <v>9709</v>
      </c>
      <c r="R161" s="1479" t="s">
        <v>29805</v>
      </c>
      <c r="S161" s="1480"/>
      <c r="T161" s="1480"/>
      <c r="U161" s="1480"/>
      <c r="V161" s="1480"/>
      <c r="W161" s="1480"/>
      <c r="X161" s="998"/>
      <c r="Y161" s="998"/>
      <c r="Z161" s="998"/>
    </row>
    <row r="162" spans="1:26" s="992" customFormat="1">
      <c r="A162" s="991" t="s">
        <v>9988</v>
      </c>
      <c r="B162" s="991" t="s">
        <v>9989</v>
      </c>
      <c r="C162" s="991" t="str">
        <f t="shared" si="6"/>
        <v>The Five Feathers Event (Uktar 9th - 12th)</v>
      </c>
      <c r="D162" s="991" t="str">
        <f t="shared" si="7"/>
        <v>Society</v>
      </c>
      <c r="E162" s="991" t="str">
        <f t="shared" si="8"/>
        <v>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v>
      </c>
      <c r="F162" s="991" t="s">
        <v>459</v>
      </c>
      <c r="G162" s="995" t="s">
        <v>9990</v>
      </c>
      <c r="H162" s="991"/>
      <c r="I162" s="991" t="s">
        <v>9709</v>
      </c>
      <c r="R162" s="1481" t="s">
        <v>29806</v>
      </c>
      <c r="S162" s="1480"/>
      <c r="T162" s="1480"/>
      <c r="U162" s="1480"/>
      <c r="V162" s="1480"/>
      <c r="W162" s="1480"/>
      <c r="X162" s="1480"/>
      <c r="Y162" s="1480"/>
      <c r="Z162" s="1480"/>
    </row>
    <row r="163" spans="1:26" s="992" customFormat="1">
      <c r="A163" s="991" t="s">
        <v>9991</v>
      </c>
      <c r="B163" s="991" t="s">
        <v>9992</v>
      </c>
      <c r="C163" s="991" t="str">
        <f t="shared" si="6"/>
        <v>Tehennteahan (Uktar 10th)</v>
      </c>
      <c r="D163" s="991" t="str">
        <f t="shared" si="7"/>
        <v>Waukeen</v>
      </c>
      <c r="E163" s="991" t="str">
        <f t="shared" si="8"/>
        <v>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v>
      </c>
      <c r="F163" s="991" t="s">
        <v>459</v>
      </c>
      <c r="G163" s="991">
        <v>10</v>
      </c>
      <c r="H163" s="991"/>
      <c r="I163" s="991" t="s">
        <v>9709</v>
      </c>
      <c r="R163" s="1479" t="s">
        <v>29807</v>
      </c>
      <c r="S163" s="1480"/>
      <c r="T163" s="1480"/>
      <c r="U163" s="1480"/>
      <c r="V163" s="1480"/>
      <c r="W163" s="1480"/>
      <c r="X163" s="1480"/>
      <c r="Y163" s="1480"/>
      <c r="Z163" s="1480"/>
    </row>
    <row r="164" spans="1:26" s="992" customFormat="1">
      <c r="A164" s="991" t="s">
        <v>1843</v>
      </c>
      <c r="B164" s="991"/>
      <c r="C164" s="991"/>
      <c r="D164" s="991"/>
      <c r="E164" s="991" t="s">
        <v>9993</v>
      </c>
      <c r="F164" s="991" t="s">
        <v>1843</v>
      </c>
      <c r="G164" s="991"/>
      <c r="H164" s="991"/>
      <c r="I164" s="991" t="s">
        <v>9781</v>
      </c>
      <c r="R164" s="1479" t="s">
        <v>29808</v>
      </c>
      <c r="S164" s="1480"/>
      <c r="T164" s="1480"/>
      <c r="U164" s="1480"/>
      <c r="V164" s="1480"/>
      <c r="W164" s="1480"/>
      <c r="X164" s="1480"/>
      <c r="Y164" s="998"/>
      <c r="Z164" s="998"/>
    </row>
    <row r="165" spans="1:26" s="992" customFormat="1">
      <c r="A165" s="991" t="s">
        <v>9994</v>
      </c>
      <c r="B165" s="991" t="s">
        <v>9995</v>
      </c>
      <c r="C165" s="991" t="str">
        <f t="shared" si="6"/>
        <v>The Remembrance Revel</v>
      </c>
      <c r="D165" s="991" t="str">
        <f t="shared" si="7"/>
        <v>Society</v>
      </c>
      <c r="E165" s="991" t="str">
        <f t="shared" si="8"/>
        <v>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v>
      </c>
      <c r="F165" s="991" t="s">
        <v>1843</v>
      </c>
      <c r="G165" s="991"/>
      <c r="H165" s="991"/>
      <c r="I165" s="991" t="s">
        <v>9781</v>
      </c>
      <c r="R165" s="1479" t="s">
        <v>29809</v>
      </c>
      <c r="S165" s="1480"/>
      <c r="T165" s="1480"/>
      <c r="U165" s="1480"/>
      <c r="V165" s="1480"/>
      <c r="W165" s="1480"/>
      <c r="X165" s="998"/>
      <c r="Y165" s="998"/>
      <c r="Z165" s="998"/>
    </row>
    <row r="166" spans="1:26" s="992" customFormat="1">
      <c r="A166" s="991" t="s">
        <v>9996</v>
      </c>
      <c r="B166" s="991" t="s">
        <v>9997</v>
      </c>
      <c r="C166" s="991" t="str">
        <f t="shared" si="6"/>
        <v>Recounting of Splendors</v>
      </c>
      <c r="D166" s="991" t="str">
        <f t="shared" si="7"/>
        <v>Bhaal</v>
      </c>
      <c r="E166" s="991" t="str">
        <f t="shared" si="8"/>
        <v>A time when the faithful gather to hear the priests recount important or simply impressive tales of murder, and when the faithful remember the murdered of the previous year as worthy sacrifices to Bhaal (no matter who killed them).</v>
      </c>
      <c r="F166" s="991" t="s">
        <v>1843</v>
      </c>
      <c r="G166" s="991"/>
      <c r="H166" s="991"/>
      <c r="I166" s="991" t="s">
        <v>9781</v>
      </c>
      <c r="R166" s="1479" t="s">
        <v>29810</v>
      </c>
      <c r="S166" s="1480"/>
      <c r="T166" s="1480"/>
      <c r="U166" s="1480"/>
      <c r="V166" s="1480"/>
      <c r="W166" s="1480"/>
      <c r="X166" s="1480"/>
      <c r="Y166" s="1480"/>
      <c r="Z166" s="998"/>
    </row>
    <row r="167" spans="1:26" s="992" customFormat="1">
      <c r="A167" s="991" t="s">
        <v>9998</v>
      </c>
      <c r="B167" s="991" t="s">
        <v>9999</v>
      </c>
      <c r="C167" s="991" t="str">
        <f t="shared" si="6"/>
        <v>The Dance with the Unicorns</v>
      </c>
      <c r="D167" s="991" t="str">
        <f t="shared" si="7"/>
        <v>Lurue</v>
      </c>
      <c r="E167" s="991" t="str">
        <f t="shared" si="8"/>
        <v>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v>
      </c>
      <c r="F167" s="991" t="s">
        <v>1843</v>
      </c>
      <c r="G167" s="991"/>
      <c r="H167" s="991"/>
      <c r="I167" s="991" t="s">
        <v>9781</v>
      </c>
      <c r="R167" s="1479" t="s">
        <v>29811</v>
      </c>
      <c r="S167" s="1480"/>
      <c r="T167" s="1480"/>
      <c r="U167" s="1480"/>
      <c r="V167" s="1480"/>
      <c r="W167" s="998"/>
      <c r="X167" s="998"/>
      <c r="Y167" s="998"/>
      <c r="Z167" s="998"/>
    </row>
    <row r="168" spans="1:26" s="992" customFormat="1">
      <c r="A168" s="991" t="s">
        <v>10000</v>
      </c>
      <c r="B168" s="991" t="s">
        <v>10001</v>
      </c>
      <c r="C168" s="991" t="str">
        <f t="shared" si="6"/>
        <v>The Day the Dead Are Most With Us</v>
      </c>
      <c r="D168" s="991" t="str">
        <f t="shared" si="7"/>
        <v>Myrkul</v>
      </c>
      <c r="E168" s="991" t="str">
        <f t="shared" si="8"/>
        <v>A celebration of the dead in chant, prayer, and hymn, with the midnight Flagons of the Fallen, wherein glasses of wine are set alight by spells so that the spirits who drink of them can be warmed for a few moments in their "eternal chill".</v>
      </c>
      <c r="F168" s="991" t="s">
        <v>1843</v>
      </c>
      <c r="G168" s="991"/>
      <c r="H168" s="991"/>
      <c r="I168" s="991" t="s">
        <v>9781</v>
      </c>
      <c r="R168" s="998"/>
      <c r="S168" s="998"/>
      <c r="T168" s="998"/>
      <c r="U168" s="998"/>
      <c r="V168" s="998"/>
      <c r="W168" s="998"/>
      <c r="X168" s="998"/>
      <c r="Y168" s="998"/>
      <c r="Z168" s="998"/>
    </row>
    <row r="169" spans="1:26" s="992" customFormat="1">
      <c r="A169" s="991" t="s">
        <v>10002</v>
      </c>
      <c r="B169" s="991" t="s">
        <v>10003</v>
      </c>
      <c r="C169" s="991" t="str">
        <f t="shared" si="6"/>
        <v>The Vision</v>
      </c>
      <c r="D169" s="991" t="str">
        <f t="shared" si="7"/>
        <v>Savras</v>
      </c>
      <c r="E169" s="991" t="str">
        <f t="shared" si="8"/>
        <v>Twenty-four hours of meditation, sometimes even in specialized environments (saunas, steam rooms, rooms filled with heady incense, beneath cold waterfalls, etc). Those who last the entire time are rewarded with a vision from Savras.</v>
      </c>
      <c r="F169" s="991" t="s">
        <v>1843</v>
      </c>
      <c r="G169" s="991"/>
      <c r="H169" s="991"/>
      <c r="I169" s="991" t="s">
        <v>9781</v>
      </c>
      <c r="R169" s="1482" t="s">
        <v>29667</v>
      </c>
      <c r="S169" s="1480"/>
      <c r="T169" s="1480"/>
      <c r="U169" s="1480"/>
      <c r="V169" s="1480"/>
      <c r="W169" s="1480"/>
      <c r="X169" s="1480"/>
      <c r="Y169" s="1480"/>
      <c r="Z169" s="1480"/>
    </row>
    <row r="170" spans="1:26" s="992" customFormat="1">
      <c r="A170" s="991" t="s">
        <v>10004</v>
      </c>
      <c r="B170" s="991" t="s">
        <v>10005</v>
      </c>
      <c r="C170" s="991" t="str">
        <f t="shared" si="6"/>
        <v>Rising of the Dark</v>
      </c>
      <c r="D170" s="991" t="str">
        <f t="shared" si="7"/>
        <v>Shar</v>
      </c>
      <c r="E170" s="991" t="str">
        <f t="shared" si="8"/>
        <v>A secret ritual in which Sharites gather under cover of other Feast of the Moon celebrations to witness a blood sacrifice and learn of any plots or aims the clergy want them to work toward in the year ahead.</v>
      </c>
      <c r="F170" s="991" t="s">
        <v>1843</v>
      </c>
      <c r="G170" s="991"/>
      <c r="H170" s="991"/>
      <c r="I170" s="991" t="s">
        <v>9781</v>
      </c>
      <c r="R170" s="1479" t="s">
        <v>29812</v>
      </c>
      <c r="S170" s="1480"/>
      <c r="T170" s="1480"/>
      <c r="U170" s="1480"/>
      <c r="V170" s="1480"/>
      <c r="W170" s="998"/>
      <c r="X170" s="998"/>
      <c r="Y170" s="998"/>
      <c r="Z170" s="998"/>
    </row>
    <row r="171" spans="1:26" s="992" customFormat="1">
      <c r="A171" s="991" t="s">
        <v>10006</v>
      </c>
      <c r="B171" s="991" t="s">
        <v>10007</v>
      </c>
      <c r="C171" s="991" t="str">
        <f t="shared" si="6"/>
        <v>Praise of the Valorous Dead</v>
      </c>
      <c r="D171" s="991" t="str">
        <f t="shared" si="7"/>
        <v>Tempus</v>
      </c>
      <c r="E171" s="991" t="str">
        <f t="shared" si="8"/>
        <v>A great time of solemnity in which the Valorous Dead - a roll of those who have fallen in battle that year - are added to the ever-growing list kept of such by each temple.</v>
      </c>
      <c r="F171" s="991" t="s">
        <v>1843</v>
      </c>
      <c r="G171" s="991"/>
      <c r="H171" s="991"/>
      <c r="I171" s="991" t="s">
        <v>9781</v>
      </c>
      <c r="R171" s="1479" t="s">
        <v>29813</v>
      </c>
      <c r="S171" s="1480"/>
      <c r="T171" s="1480"/>
      <c r="U171" s="1480"/>
      <c r="V171" s="1480"/>
      <c r="W171" s="1480"/>
      <c r="X171" s="1480"/>
      <c r="Y171" s="1480"/>
      <c r="Z171" s="1480"/>
    </row>
    <row r="172" spans="1:26" s="992" customFormat="1">
      <c r="A172" s="991" t="s">
        <v>9788</v>
      </c>
      <c r="B172" s="991" t="s">
        <v>9855</v>
      </c>
      <c r="C172" s="991" t="str">
        <f t="shared" si="6"/>
        <v>Rites of the Chancel Door</v>
      </c>
      <c r="D172" s="991" t="str">
        <f t="shared" si="7"/>
        <v>Gorm Gulthyn</v>
      </c>
      <c r="E172" s="991"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172" s="991" t="s">
        <v>1843</v>
      </c>
      <c r="G172" s="991"/>
      <c r="H172" s="991" t="s">
        <v>9757</v>
      </c>
      <c r="I172" s="991" t="s">
        <v>9781</v>
      </c>
      <c r="R172" s="1479" t="s">
        <v>29814</v>
      </c>
      <c r="S172" s="1480"/>
      <c r="T172" s="1480"/>
      <c r="U172" s="1480"/>
      <c r="V172" s="1480"/>
      <c r="W172" s="1480"/>
      <c r="X172" s="998"/>
      <c r="Y172" s="998"/>
      <c r="Z172" s="998"/>
    </row>
    <row r="173" spans="1:26" s="992" customFormat="1">
      <c r="A173" s="991" t="s">
        <v>10008</v>
      </c>
      <c r="B173" s="991" t="s">
        <v>10009</v>
      </c>
      <c r="C173" s="991" t="str">
        <f t="shared" si="6"/>
        <v>Commemoration of the Fallen</v>
      </c>
      <c r="D173" s="991" t="str">
        <f t="shared" si="7"/>
        <v>Haela Brightaxe</v>
      </c>
      <c r="E173" s="991" t="str">
        <f t="shared" si="8"/>
        <v>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v>
      </c>
      <c r="F173" s="991" t="s">
        <v>1843</v>
      </c>
      <c r="G173" s="991"/>
      <c r="H173" s="991" t="s">
        <v>9757</v>
      </c>
      <c r="I173" s="991" t="s">
        <v>9781</v>
      </c>
      <c r="R173" s="1479" t="s">
        <v>29815</v>
      </c>
      <c r="S173" s="1480"/>
      <c r="T173" s="1480"/>
      <c r="U173" s="1480"/>
      <c r="V173" s="1480"/>
      <c r="W173" s="1480"/>
      <c r="X173" s="998"/>
      <c r="Y173" s="998"/>
      <c r="Z173" s="998"/>
    </row>
    <row r="174" spans="1:26" s="992" customFormat="1">
      <c r="A174" s="991" t="s">
        <v>10010</v>
      </c>
      <c r="B174" s="991" t="s">
        <v>9859</v>
      </c>
      <c r="C174" s="991" t="str">
        <f t="shared" si="6"/>
        <v>The Beacon</v>
      </c>
      <c r="D174" s="991" t="str">
        <f t="shared" si="7"/>
        <v>Marthammor Duin</v>
      </c>
      <c r="E174" s="991" t="str">
        <f t="shared" si="8"/>
        <v>Holy day celebrating the path revealed by Marthammor Duin and the knowledge learned by interacting with other cultures.</v>
      </c>
      <c r="F174" s="991" t="s">
        <v>1843</v>
      </c>
      <c r="G174" s="991"/>
      <c r="H174" s="991" t="s">
        <v>9757</v>
      </c>
      <c r="I174" s="991" t="s">
        <v>9781</v>
      </c>
      <c r="R174" s="1479" t="s">
        <v>29816</v>
      </c>
      <c r="S174" s="1480"/>
      <c r="T174" s="1480"/>
      <c r="U174" s="1480"/>
      <c r="V174" s="1480"/>
      <c r="W174" s="1480"/>
      <c r="X174" s="998"/>
      <c r="Y174" s="998"/>
      <c r="Z174" s="998"/>
    </row>
    <row r="175" spans="1:26" s="992" customFormat="1">
      <c r="A175" s="991" t="s">
        <v>10011</v>
      </c>
      <c r="B175" s="991" t="s">
        <v>10012</v>
      </c>
      <c r="C175" s="991" t="str">
        <f t="shared" si="6"/>
        <v>Mystic Rites of the Luminous Cloud</v>
      </c>
      <c r="D175" s="991" t="str">
        <f t="shared" si="7"/>
        <v>Sehanine Moonbow</v>
      </c>
      <c r="E175" s="991" t="str">
        <f t="shared" si="8"/>
        <v>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v>
      </c>
      <c r="F175" s="991" t="s">
        <v>1843</v>
      </c>
      <c r="G175" s="991"/>
      <c r="H175" s="991" t="s">
        <v>9748</v>
      </c>
      <c r="I175" s="991" t="s">
        <v>9781</v>
      </c>
      <c r="R175" s="998"/>
      <c r="S175" s="998"/>
      <c r="T175" s="998"/>
      <c r="U175" s="998"/>
      <c r="V175" s="998"/>
      <c r="W175" s="998"/>
      <c r="X175" s="998"/>
      <c r="Y175" s="998"/>
      <c r="Z175" s="998"/>
    </row>
    <row r="176" spans="1:26" s="992" customFormat="1">
      <c r="A176" s="991" t="s">
        <v>10013</v>
      </c>
      <c r="B176" s="991" t="s">
        <v>10014</v>
      </c>
      <c r="C176" s="991" t="str">
        <f t="shared" si="6"/>
        <v>Auril's Blesstide (varies)</v>
      </c>
      <c r="D176" s="991" t="str">
        <f t="shared" si="7"/>
        <v>Auril, Civil</v>
      </c>
      <c r="E176" s="991" t="str">
        <f t="shared" si="8"/>
        <v>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v>
      </c>
      <c r="F176" s="991"/>
      <c r="G176" s="991"/>
      <c r="H176" s="991"/>
      <c r="I176" s="991" t="s">
        <v>9709</v>
      </c>
      <c r="R176" s="1482" t="s">
        <v>29672</v>
      </c>
      <c r="S176" s="1480"/>
      <c r="T176" s="1480"/>
      <c r="U176" s="1480"/>
      <c r="V176" s="1480"/>
      <c r="W176" s="1480"/>
      <c r="X176" s="1480"/>
      <c r="Y176" s="1480"/>
      <c r="Z176" s="1480"/>
    </row>
    <row r="177" spans="1:26" s="992" customFormat="1">
      <c r="A177" s="991" t="s">
        <v>10015</v>
      </c>
      <c r="B177" s="991" t="s">
        <v>10016</v>
      </c>
      <c r="C177" s="991" t="str">
        <f t="shared" si="6"/>
        <v>Fourth Feast (Nightal 20th; Winter Solstice)</v>
      </c>
      <c r="D177" s="991" t="str">
        <f t="shared" si="7"/>
        <v>Mielikki</v>
      </c>
      <c r="E177" s="991" t="str">
        <f t="shared" si="8"/>
        <v>Holy rituals and revels where the faithful of Mielikki are expected to enjoy the sensual pleasures of life and sing praises to the Lady in the forest.</v>
      </c>
      <c r="F177" s="991"/>
      <c r="G177" s="991"/>
      <c r="H177" s="991"/>
      <c r="I177" s="991" t="s">
        <v>9709</v>
      </c>
      <c r="R177" s="1479" t="s">
        <v>29817</v>
      </c>
      <c r="S177" s="1480"/>
      <c r="T177" s="1480"/>
      <c r="U177" s="1480"/>
      <c r="V177" s="1480"/>
      <c r="W177" s="998"/>
      <c r="X177" s="998"/>
      <c r="Y177" s="998"/>
      <c r="Z177" s="998"/>
    </row>
    <row r="178" spans="1:26" s="992" customFormat="1">
      <c r="A178" s="991" t="s">
        <v>10017</v>
      </c>
      <c r="B178" s="991" t="s">
        <v>9802</v>
      </c>
      <c r="C178" s="991" t="str">
        <f t="shared" si="6"/>
        <v>The Rite of Pain &amp; Purity (Nightal 20th; Winter Solstice)</v>
      </c>
      <c r="D178" s="991" t="str">
        <f t="shared" si="7"/>
        <v>Loviatar</v>
      </c>
      <c r="E178" s="991"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F178" s="991"/>
      <c r="G178" s="991"/>
      <c r="H178" s="991"/>
      <c r="I178" s="991" t="s">
        <v>9709</v>
      </c>
      <c r="R178" s="998"/>
      <c r="S178" s="998"/>
      <c r="T178" s="998"/>
      <c r="U178" s="998"/>
      <c r="V178" s="998"/>
      <c r="W178" s="998"/>
      <c r="X178" s="998"/>
      <c r="Y178" s="998"/>
      <c r="Z178" s="998"/>
    </row>
    <row r="179" spans="1:26" s="992" customFormat="1">
      <c r="A179" s="991" t="s">
        <v>10018</v>
      </c>
      <c r="B179" s="991" t="s">
        <v>10019</v>
      </c>
      <c r="C179" s="991" t="str">
        <f t="shared" si="6"/>
        <v>Orbar (Nightal 25th)</v>
      </c>
      <c r="D179" s="991" t="str">
        <f t="shared" si="7"/>
        <v>Waukeen</v>
      </c>
      <c r="E179" s="991" t="str">
        <f t="shared" si="8"/>
        <v>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v>
      </c>
      <c r="F179" s="991"/>
      <c r="G179" s="991"/>
      <c r="H179" s="991"/>
      <c r="I179" s="991" t="s">
        <v>9709</v>
      </c>
      <c r="R179" s="1482" t="s">
        <v>29818</v>
      </c>
      <c r="S179" s="1480"/>
      <c r="T179" s="1480"/>
      <c r="U179" s="1480"/>
      <c r="V179" s="1480"/>
      <c r="W179" s="1480"/>
      <c r="X179" s="1480"/>
      <c r="Y179" s="1480"/>
      <c r="Z179" s="1480"/>
    </row>
    <row r="180" spans="1:26" s="992" customFormat="1">
      <c r="A180" s="991" t="s">
        <v>10020</v>
      </c>
      <c r="B180" s="991" t="s">
        <v>10021</v>
      </c>
      <c r="C180" s="991" t="str">
        <f t="shared" si="6"/>
        <v>Night of Another Year (Nightal 30th)</v>
      </c>
      <c r="D180" s="991" t="str">
        <f t="shared" si="7"/>
        <v>Jergal</v>
      </c>
      <c r="E180" s="991" t="str">
        <f t="shared" si="8"/>
        <v>The priests of Jergal gather with the faithful to read through the scrolls of the names of all who have died that year. With a cry of "One Year Closer!", all the scrolls are burned, and work begins anew.</v>
      </c>
      <c r="F180" s="991"/>
      <c r="G180" s="991"/>
      <c r="H180" s="991"/>
      <c r="I180" s="991" t="s">
        <v>9709</v>
      </c>
      <c r="R180" s="1479" t="s">
        <v>29819</v>
      </c>
      <c r="S180" s="1480"/>
      <c r="T180" s="1480"/>
      <c r="U180" s="1480"/>
      <c r="V180" s="1480"/>
      <c r="W180" s="1480"/>
      <c r="X180" s="998"/>
      <c r="Y180" s="998"/>
      <c r="Z180" s="998"/>
    </row>
    <row r="181" spans="1:26" s="992" customFormat="1">
      <c r="A181" s="991" t="s">
        <v>10022</v>
      </c>
      <c r="B181" s="991" t="s">
        <v>10023</v>
      </c>
      <c r="C181" s="991" t="str">
        <f t="shared" si="6"/>
        <v>The Runestone (Nightal 9th)</v>
      </c>
      <c r="D181" s="991" t="str">
        <f t="shared" si="7"/>
        <v>Marthammor Duin</v>
      </c>
      <c r="E181" s="991" t="str">
        <f t="shared" si="8"/>
        <v>Holy day celebrating the path revealed by Marthammor Duin and the knowledge learned by interacting with other cultures.</v>
      </c>
      <c r="F181" s="991"/>
      <c r="G181" s="991"/>
      <c r="H181" s="991" t="s">
        <v>9757</v>
      </c>
      <c r="I181" s="991" t="s">
        <v>9709</v>
      </c>
      <c r="R181" s="1481" t="s">
        <v>29820</v>
      </c>
      <c r="S181" s="1480"/>
      <c r="T181" s="1480"/>
      <c r="U181" s="1480"/>
      <c r="V181" s="1480"/>
      <c r="W181" s="1480"/>
      <c r="X181" s="1480"/>
      <c r="Y181" s="1480"/>
      <c r="Z181" s="1480"/>
    </row>
    <row r="182" spans="1:26" s="992" customFormat="1">
      <c r="A182" s="992" t="s">
        <v>10024</v>
      </c>
      <c r="B182" s="992" t="str">
        <f>A182</f>
        <v>Lliira's Night</v>
      </c>
      <c r="E182" s="992" t="s">
        <v>10025</v>
      </c>
      <c r="F182" s="992" t="s">
        <v>455</v>
      </c>
      <c r="G182" s="992">
        <v>7</v>
      </c>
      <c r="R182" s="1479" t="s">
        <v>29821</v>
      </c>
      <c r="S182" s="1480"/>
      <c r="T182" s="1480"/>
      <c r="U182" s="1480"/>
      <c r="V182" s="1480"/>
      <c r="W182" s="1480"/>
      <c r="X182" s="1480"/>
      <c r="Y182" s="998"/>
      <c r="Z182" s="998"/>
    </row>
    <row r="183" spans="1:26">
      <c r="A183" s="996"/>
      <c r="C183" s="988" t="s">
        <v>29388</v>
      </c>
      <c r="D183" s="996" t="s">
        <v>29405</v>
      </c>
      <c r="E183" s="988" t="s">
        <v>29389</v>
      </c>
      <c r="F183" s="996" t="s">
        <v>455</v>
      </c>
      <c r="G183" s="996">
        <v>6</v>
      </c>
      <c r="H183" s="996"/>
      <c r="I183" s="996"/>
      <c r="R183" s="1481" t="s">
        <v>29822</v>
      </c>
      <c r="S183" s="1480"/>
      <c r="T183" s="1480"/>
      <c r="U183" s="1480"/>
      <c r="V183" s="1480"/>
      <c r="W183" s="1480"/>
      <c r="X183" s="1480"/>
      <c r="Y183" s="1480"/>
      <c r="Z183" s="1480"/>
    </row>
    <row r="184" spans="1:26">
      <c r="R184" s="1479" t="s">
        <v>29823</v>
      </c>
      <c r="S184" s="1480"/>
      <c r="T184" s="1480"/>
      <c r="U184" s="1480"/>
      <c r="V184" s="1480"/>
      <c r="W184" s="1480"/>
      <c r="X184" s="1480"/>
      <c r="Y184" s="1480"/>
      <c r="Z184" s="1480"/>
    </row>
    <row r="185" spans="1:26">
      <c r="R185" s="1481" t="s">
        <v>29824</v>
      </c>
      <c r="S185" s="1480"/>
      <c r="T185" s="1480"/>
      <c r="U185" s="1480"/>
      <c r="V185" s="1480"/>
      <c r="W185" s="1480"/>
      <c r="X185" s="1480"/>
      <c r="Y185" s="1480"/>
      <c r="Z185" s="1480"/>
    </row>
    <row r="186" spans="1:26">
      <c r="R186" s="1479" t="s">
        <v>29825</v>
      </c>
      <c r="S186" s="1480"/>
      <c r="T186" s="1480"/>
      <c r="U186" s="1480"/>
      <c r="V186" s="1480"/>
      <c r="W186" s="1480"/>
      <c r="X186" s="1480"/>
      <c r="Y186" s="1480"/>
      <c r="Z186" s="998"/>
    </row>
    <row r="187" spans="1:26">
      <c r="R187" s="1479" t="s">
        <v>29826</v>
      </c>
      <c r="S187" s="1480"/>
      <c r="T187" s="1480"/>
      <c r="U187" s="1480"/>
      <c r="V187" s="1480"/>
      <c r="W187" s="1480"/>
      <c r="X187" s="998"/>
      <c r="Y187" s="998"/>
      <c r="Z187" s="998"/>
    </row>
    <row r="188" spans="1:26">
      <c r="R188" s="1479" t="s">
        <v>29827</v>
      </c>
      <c r="S188" s="1480"/>
      <c r="T188" s="1480"/>
      <c r="U188" s="1480"/>
      <c r="V188" s="1480"/>
      <c r="W188" s="1480"/>
      <c r="X188" s="1480"/>
      <c r="Y188" s="1480"/>
      <c r="Z188" s="1480"/>
    </row>
    <row r="189" spans="1:26">
      <c r="R189" s="1481" t="s">
        <v>29828</v>
      </c>
      <c r="S189" s="1480"/>
      <c r="T189" s="1480"/>
      <c r="U189" s="1480"/>
      <c r="V189" s="1480"/>
      <c r="W189" s="1480"/>
      <c r="X189" s="1480"/>
      <c r="Y189" s="1480"/>
      <c r="Z189" s="1480"/>
    </row>
    <row r="190" spans="1:26">
      <c r="R190" s="1479" t="s">
        <v>29829</v>
      </c>
      <c r="S190" s="1480"/>
      <c r="T190" s="1480"/>
      <c r="U190" s="1480"/>
      <c r="V190" s="1480"/>
      <c r="W190" s="1480"/>
      <c r="X190" s="1480"/>
      <c r="Y190" s="998"/>
      <c r="Z190" s="998"/>
    </row>
    <row r="191" spans="1:26">
      <c r="R191" s="1481" t="s">
        <v>29830</v>
      </c>
      <c r="S191" s="1480"/>
      <c r="T191" s="1480"/>
      <c r="U191" s="1480"/>
      <c r="V191" s="1480"/>
      <c r="W191" s="1480"/>
      <c r="X191" s="1480"/>
      <c r="Y191" s="1480"/>
      <c r="Z191" s="1480"/>
    </row>
    <row r="192" spans="1:26">
      <c r="R192" s="1479" t="s">
        <v>29831</v>
      </c>
      <c r="S192" s="1480"/>
      <c r="T192" s="1480"/>
      <c r="U192" s="1480"/>
      <c r="V192" s="1480"/>
      <c r="W192" s="1480"/>
      <c r="X192" s="1480"/>
      <c r="Y192" s="1480"/>
      <c r="Z192" s="998"/>
    </row>
    <row r="193" spans="18:26">
      <c r="R193" s="998"/>
      <c r="S193" s="998"/>
      <c r="T193" s="998"/>
      <c r="U193" s="998"/>
      <c r="V193" s="998"/>
      <c r="W193" s="998"/>
      <c r="X193" s="998"/>
      <c r="Y193" s="998"/>
      <c r="Z193" s="998"/>
    </row>
    <row r="194" spans="18:26">
      <c r="R194" s="1482" t="s">
        <v>29675</v>
      </c>
      <c r="S194" s="1480"/>
      <c r="T194" s="1480"/>
      <c r="U194" s="1480"/>
      <c r="V194" s="1480"/>
      <c r="W194" s="1480"/>
      <c r="X194" s="1480"/>
      <c r="Y194" s="1480"/>
      <c r="Z194" s="1480"/>
    </row>
    <row r="195" spans="18:26">
      <c r="R195" s="1479" t="s">
        <v>29832</v>
      </c>
      <c r="S195" s="1480"/>
      <c r="T195" s="1480"/>
      <c r="U195" s="1480"/>
      <c r="V195" s="1480"/>
      <c r="W195" s="1480"/>
      <c r="X195" s="1480"/>
      <c r="Y195" s="1480"/>
      <c r="Z195" s="1480"/>
    </row>
    <row r="196" spans="18:26">
      <c r="R196" s="1479" t="s">
        <v>29833</v>
      </c>
      <c r="S196" s="1480"/>
      <c r="T196" s="1480"/>
      <c r="U196" s="1480"/>
      <c r="V196" s="1480"/>
      <c r="W196" s="1480"/>
      <c r="X196" s="1480"/>
      <c r="Y196" s="1480"/>
      <c r="Z196" s="998"/>
    </row>
    <row r="197" spans="18:26">
      <c r="R197" s="1481" t="s">
        <v>29834</v>
      </c>
      <c r="S197" s="1480"/>
      <c r="T197" s="1480"/>
      <c r="U197" s="1480"/>
      <c r="V197" s="1480"/>
      <c r="W197" s="1480"/>
      <c r="X197" s="1480"/>
      <c r="Y197" s="1480"/>
      <c r="Z197" s="1480"/>
    </row>
    <row r="198" spans="18:26">
      <c r="R198" s="1481" t="s">
        <v>29733</v>
      </c>
      <c r="S198" s="1480"/>
      <c r="T198" s="1480"/>
      <c r="U198" s="1480"/>
      <c r="V198" s="1480"/>
      <c r="W198" s="1480"/>
      <c r="X198" s="1480"/>
      <c r="Y198" s="1480"/>
      <c r="Z198" s="1480"/>
    </row>
    <row r="199" spans="18:26">
      <c r="R199" s="1479" t="s">
        <v>29763</v>
      </c>
      <c r="S199" s="1480"/>
      <c r="T199" s="1480"/>
      <c r="U199" s="1480"/>
      <c r="V199" s="1480"/>
      <c r="W199" s="1480"/>
      <c r="X199" s="1480"/>
      <c r="Y199" s="1480"/>
      <c r="Z199" s="998"/>
    </row>
    <row r="200" spans="18:26">
      <c r="R200" s="998"/>
      <c r="S200" s="998"/>
      <c r="T200" s="998"/>
      <c r="U200" s="998"/>
      <c r="V200" s="998"/>
      <c r="W200" s="998"/>
      <c r="X200" s="998"/>
      <c r="Y200" s="998"/>
      <c r="Z200" s="998"/>
    </row>
    <row r="201" spans="18:26">
      <c r="R201" s="1482" t="s">
        <v>29835</v>
      </c>
      <c r="S201" s="1480"/>
      <c r="T201" s="1480"/>
      <c r="U201" s="1480"/>
      <c r="V201" s="1480"/>
      <c r="W201" s="1480"/>
      <c r="X201" s="1480"/>
      <c r="Y201" s="1480"/>
      <c r="Z201" s="1480"/>
    </row>
    <row r="202" spans="18:26">
      <c r="R202" s="1481" t="s">
        <v>29836</v>
      </c>
      <c r="S202" s="1480"/>
      <c r="T202" s="1480"/>
      <c r="U202" s="1480"/>
      <c r="V202" s="1480"/>
      <c r="W202" s="1480"/>
      <c r="X202" s="1480"/>
      <c r="Y202" s="1480"/>
      <c r="Z202" s="1480"/>
    </row>
    <row r="203" spans="18:26">
      <c r="R203" s="1479" t="s">
        <v>29837</v>
      </c>
      <c r="S203" s="1480"/>
      <c r="T203" s="1480"/>
      <c r="U203" s="1480"/>
      <c r="V203" s="1480"/>
      <c r="W203" s="1480"/>
      <c r="X203" s="998"/>
      <c r="Y203" s="998"/>
      <c r="Z203" s="998"/>
    </row>
    <row r="204" spans="18:26">
      <c r="R204" s="998"/>
      <c r="S204" s="998"/>
      <c r="T204" s="998"/>
      <c r="U204" s="998"/>
      <c r="V204" s="998"/>
      <c r="W204" s="998"/>
      <c r="X204" s="998"/>
      <c r="Y204" s="998"/>
      <c r="Z204" s="998"/>
    </row>
    <row r="205" spans="18:26">
      <c r="R205" s="1482" t="s">
        <v>29838</v>
      </c>
      <c r="S205" s="1480"/>
      <c r="T205" s="1480"/>
      <c r="U205" s="1480"/>
      <c r="V205" s="1480"/>
      <c r="W205" s="1480"/>
      <c r="X205" s="1480"/>
      <c r="Y205" s="1480"/>
      <c r="Z205" s="1480"/>
    </row>
    <row r="206" spans="18:26">
      <c r="R206" s="1479" t="s">
        <v>29839</v>
      </c>
      <c r="S206" s="1480"/>
      <c r="T206" s="1480"/>
      <c r="U206" s="1480"/>
      <c r="V206" s="1480"/>
      <c r="W206" s="998"/>
      <c r="X206" s="998"/>
      <c r="Y206" s="998"/>
      <c r="Z206" s="998"/>
    </row>
    <row r="207" spans="18:26">
      <c r="R207" s="1479" t="s">
        <v>29840</v>
      </c>
      <c r="S207" s="1480"/>
      <c r="T207" s="1480"/>
      <c r="U207" s="1480"/>
      <c r="V207" s="1480"/>
      <c r="W207" s="1480"/>
      <c r="X207" s="1480"/>
      <c r="Y207" s="998"/>
      <c r="Z207" s="998"/>
    </row>
    <row r="208" spans="18:26">
      <c r="R208" s="1479" t="s">
        <v>29841</v>
      </c>
      <c r="S208" s="1480"/>
      <c r="T208" s="1480"/>
      <c r="U208" s="1480"/>
      <c r="V208" s="1480"/>
      <c r="W208" s="998"/>
      <c r="X208" s="998"/>
      <c r="Y208" s="998"/>
      <c r="Z208" s="998"/>
    </row>
    <row r="209" spans="1:26">
      <c r="R209" s="1479" t="s">
        <v>29842</v>
      </c>
      <c r="S209" s="1480"/>
      <c r="T209" s="1480"/>
      <c r="U209" s="1480"/>
      <c r="V209" s="1480"/>
      <c r="W209" s="998"/>
      <c r="X209" s="998"/>
      <c r="Y209" s="998"/>
      <c r="Z209" s="998"/>
    </row>
    <row r="210" spans="1:26">
      <c r="R210" s="1479" t="s">
        <v>29843</v>
      </c>
      <c r="S210" s="1480"/>
      <c r="T210" s="1480"/>
      <c r="U210" s="1480"/>
      <c r="V210" s="1480"/>
      <c r="W210" s="1480"/>
      <c r="X210" s="1480"/>
      <c r="Y210" s="1480"/>
      <c r="Z210" s="998"/>
    </row>
    <row r="211" spans="1:26">
      <c r="R211" s="1481" t="s">
        <v>29844</v>
      </c>
      <c r="S211" s="1480"/>
      <c r="T211" s="1480"/>
      <c r="U211" s="1480"/>
      <c r="V211" s="1480"/>
      <c r="W211" s="1480"/>
      <c r="X211" s="1480"/>
      <c r="Y211" s="1480"/>
      <c r="Z211" s="1480"/>
    </row>
    <row r="212" spans="1:26">
      <c r="R212" s="1479" t="s">
        <v>29845</v>
      </c>
      <c r="S212" s="1480"/>
      <c r="T212" s="1480"/>
      <c r="U212" s="1480"/>
      <c r="V212" s="1480"/>
      <c r="W212" s="1480"/>
      <c r="X212" s="1480"/>
      <c r="Y212" s="998"/>
      <c r="Z212" s="998"/>
    </row>
    <row r="213" spans="1:26">
      <c r="R213" s="1481" t="s">
        <v>29846</v>
      </c>
      <c r="S213" s="1480"/>
      <c r="T213" s="1480"/>
      <c r="U213" s="1480"/>
      <c r="V213" s="1480"/>
      <c r="W213" s="1480"/>
      <c r="X213" s="1480"/>
      <c r="Y213" s="1480"/>
      <c r="Z213" s="1480"/>
    </row>
    <row r="214" spans="1:26">
      <c r="R214" s="1479" t="s">
        <v>29847</v>
      </c>
      <c r="S214" s="1480"/>
      <c r="T214" s="1480"/>
      <c r="U214" s="1480"/>
      <c r="V214" s="1480"/>
      <c r="W214" s="1480"/>
      <c r="X214" s="998"/>
      <c r="Y214" s="998"/>
      <c r="Z214" s="998"/>
    </row>
    <row r="215" spans="1:26">
      <c r="R215" s="1479" t="s">
        <v>29848</v>
      </c>
      <c r="S215" s="1480"/>
      <c r="T215" s="1480"/>
      <c r="U215" s="1480"/>
      <c r="V215" s="1480"/>
      <c r="W215" s="1480"/>
      <c r="X215" s="1480"/>
      <c r="Y215" s="998"/>
      <c r="Z215" s="998"/>
    </row>
    <row r="216" spans="1:26">
      <c r="R216" s="1479" t="s">
        <v>29849</v>
      </c>
      <c r="S216" s="1480"/>
      <c r="T216" s="1480"/>
      <c r="U216" s="1480"/>
      <c r="V216" s="1480"/>
      <c r="W216" s="1480"/>
      <c r="X216" s="998"/>
      <c r="Y216" s="998"/>
      <c r="Z216" s="998"/>
    </row>
    <row r="218" spans="1:26">
      <c r="A218" s="1503" t="s">
        <v>10026</v>
      </c>
      <c r="B218" s="1503"/>
      <c r="C218" s="1503"/>
      <c r="D218" s="1503"/>
      <c r="E218" s="1503"/>
      <c r="F218" s="1503"/>
    </row>
    <row r="219" spans="1:26">
      <c r="A219" s="1504"/>
      <c r="B219" s="1504"/>
      <c r="C219" s="1504"/>
      <c r="D219" s="1504"/>
      <c r="E219" s="1504"/>
      <c r="F219" s="1504"/>
    </row>
    <row r="220" spans="1:26">
      <c r="A220" s="997" t="s">
        <v>448</v>
      </c>
      <c r="B220" s="997" t="s">
        <v>9556</v>
      </c>
      <c r="C220" s="997" t="s">
        <v>10027</v>
      </c>
      <c r="D220" s="997" t="s">
        <v>10028</v>
      </c>
      <c r="E220" s="997" t="s">
        <v>10029</v>
      </c>
      <c r="F220" s="997" t="s">
        <v>10030</v>
      </c>
    </row>
    <row r="221" spans="1:26">
      <c r="A221" s="1494" t="s">
        <v>449</v>
      </c>
      <c r="B221" s="997">
        <v>1</v>
      </c>
      <c r="C221" s="997" t="s">
        <v>10031</v>
      </c>
      <c r="D221" s="997"/>
      <c r="E221" s="997" t="s">
        <v>738</v>
      </c>
      <c r="F221" s="997" t="s">
        <v>10032</v>
      </c>
    </row>
    <row r="222" spans="1:26">
      <c r="A222" s="1495"/>
      <c r="B222" s="997">
        <v>1</v>
      </c>
      <c r="C222" s="997" t="s">
        <v>10033</v>
      </c>
      <c r="D222" s="997"/>
      <c r="E222" s="997" t="s">
        <v>10034</v>
      </c>
      <c r="F222" s="997" t="s">
        <v>10035</v>
      </c>
    </row>
    <row r="223" spans="1:26">
      <c r="A223" s="1495"/>
      <c r="B223" s="997">
        <v>10</v>
      </c>
      <c r="C223" s="997" t="s">
        <v>10036</v>
      </c>
      <c r="D223" s="997"/>
      <c r="E223" s="997" t="s">
        <v>10037</v>
      </c>
      <c r="F223" s="997" t="s">
        <v>10038</v>
      </c>
    </row>
    <row r="224" spans="1:26">
      <c r="A224" s="1495"/>
      <c r="B224" s="997">
        <v>12</v>
      </c>
      <c r="C224" s="997" t="s">
        <v>10039</v>
      </c>
      <c r="D224" s="997"/>
      <c r="E224" s="997" t="s">
        <v>583</v>
      </c>
      <c r="F224" s="997" t="s">
        <v>10032</v>
      </c>
    </row>
    <row r="225" spans="1:6">
      <c r="A225" s="1495"/>
      <c r="B225" s="997">
        <v>13</v>
      </c>
      <c r="C225" s="997" t="s">
        <v>10040</v>
      </c>
      <c r="D225" s="997"/>
      <c r="E225" s="997" t="s">
        <v>10041</v>
      </c>
      <c r="F225" s="997" t="s">
        <v>10038</v>
      </c>
    </row>
    <row r="226" spans="1:6">
      <c r="A226" s="1495"/>
      <c r="B226" s="997">
        <v>13</v>
      </c>
      <c r="C226" s="997" t="s">
        <v>10042</v>
      </c>
      <c r="D226" s="997"/>
      <c r="E226" s="997" t="s">
        <v>738</v>
      </c>
      <c r="F226" s="997" t="s">
        <v>10032</v>
      </c>
    </row>
    <row r="227" spans="1:6">
      <c r="A227" s="1495"/>
      <c r="B227" s="997">
        <v>15</v>
      </c>
      <c r="C227" s="997" t="s">
        <v>10043</v>
      </c>
      <c r="D227" s="997"/>
      <c r="E227" s="997" t="s">
        <v>638</v>
      </c>
      <c r="F227" s="997" t="s">
        <v>10032</v>
      </c>
    </row>
    <row r="228" spans="1:6">
      <c r="A228" s="1495"/>
      <c r="B228" s="997">
        <v>20</v>
      </c>
      <c r="C228" s="997" t="s">
        <v>10036</v>
      </c>
      <c r="D228" s="997"/>
      <c r="E228" s="997" t="s">
        <v>10037</v>
      </c>
      <c r="F228" s="997" t="s">
        <v>10038</v>
      </c>
    </row>
    <row r="229" spans="1:6">
      <c r="A229" s="1495"/>
      <c r="B229" s="997">
        <v>22</v>
      </c>
      <c r="C229" s="997" t="s">
        <v>10044</v>
      </c>
      <c r="D229" s="997"/>
      <c r="E229" s="997" t="s">
        <v>738</v>
      </c>
      <c r="F229" s="997" t="s">
        <v>10032</v>
      </c>
    </row>
    <row r="230" spans="1:6">
      <c r="A230" s="1495"/>
      <c r="B230" s="997">
        <v>30</v>
      </c>
      <c r="C230" s="997" t="s">
        <v>10036</v>
      </c>
      <c r="D230" s="997"/>
      <c r="E230" s="997" t="s">
        <v>10037</v>
      </c>
      <c r="F230" s="997" t="s">
        <v>10038</v>
      </c>
    </row>
    <row r="231" spans="1:6">
      <c r="A231" s="1495"/>
      <c r="B231" s="997">
        <v>30</v>
      </c>
      <c r="C231" s="997" t="s">
        <v>10045</v>
      </c>
      <c r="D231" s="997"/>
      <c r="E231" s="997" t="s">
        <v>10046</v>
      </c>
      <c r="F231" s="997" t="s">
        <v>10047</v>
      </c>
    </row>
    <row r="232" spans="1:6">
      <c r="A232" s="1495"/>
      <c r="B232" s="997">
        <v>30</v>
      </c>
      <c r="C232" s="997" t="s">
        <v>10048</v>
      </c>
      <c r="D232" s="997"/>
      <c r="E232" s="997" t="s">
        <v>10049</v>
      </c>
      <c r="F232" s="997" t="s">
        <v>10035</v>
      </c>
    </row>
    <row r="233" spans="1:6">
      <c r="A233" s="1496"/>
      <c r="B233" s="997">
        <v>30</v>
      </c>
      <c r="C233" s="997" t="s">
        <v>10050</v>
      </c>
      <c r="D233" s="997" t="s">
        <v>10051</v>
      </c>
      <c r="E233" s="997" t="s">
        <v>10052</v>
      </c>
      <c r="F233" s="997" t="s">
        <v>10053</v>
      </c>
    </row>
    <row r="234" spans="1:6">
      <c r="A234" s="1488" t="s">
        <v>1796</v>
      </c>
      <c r="B234" s="1489"/>
      <c r="C234" s="997" t="s">
        <v>10054</v>
      </c>
      <c r="D234" s="997"/>
      <c r="E234" s="997" t="s">
        <v>556</v>
      </c>
      <c r="F234" s="997" t="s">
        <v>10032</v>
      </c>
    </row>
    <row r="235" spans="1:6">
      <c r="A235" s="1490"/>
      <c r="B235" s="1491"/>
      <c r="C235" s="997" t="s">
        <v>10055</v>
      </c>
      <c r="D235" s="997"/>
      <c r="E235" s="997" t="s">
        <v>10056</v>
      </c>
      <c r="F235" s="997" t="s">
        <v>10035</v>
      </c>
    </row>
    <row r="236" spans="1:6">
      <c r="A236" s="1490"/>
      <c r="B236" s="1491"/>
      <c r="C236" s="997" t="s">
        <v>10057</v>
      </c>
      <c r="D236" s="997"/>
      <c r="E236" s="997" t="s">
        <v>10058</v>
      </c>
      <c r="F236" s="997" t="s">
        <v>10032</v>
      </c>
    </row>
    <row r="237" spans="1:6">
      <c r="A237" s="1490"/>
      <c r="B237" s="1491"/>
      <c r="C237" s="997" t="s">
        <v>10059</v>
      </c>
      <c r="D237" s="997"/>
      <c r="E237" s="997" t="s">
        <v>10060</v>
      </c>
      <c r="F237" s="997" t="s">
        <v>10032</v>
      </c>
    </row>
    <row r="238" spans="1:6">
      <c r="A238" s="1490"/>
      <c r="B238" s="1491"/>
      <c r="C238" s="997" t="s">
        <v>1796</v>
      </c>
      <c r="D238" s="997"/>
      <c r="E238" s="997" t="s">
        <v>10061</v>
      </c>
      <c r="F238" s="997" t="s">
        <v>10032</v>
      </c>
    </row>
    <row r="239" spans="1:6">
      <c r="A239" s="1490"/>
      <c r="B239" s="1491"/>
      <c r="C239" s="997" t="s">
        <v>10062</v>
      </c>
      <c r="D239" s="997"/>
      <c r="E239" s="997" t="s">
        <v>10063</v>
      </c>
      <c r="F239" s="997" t="s">
        <v>10064</v>
      </c>
    </row>
    <row r="240" spans="1:6">
      <c r="A240" s="1490"/>
      <c r="B240" s="1491"/>
      <c r="C240" s="997" t="s">
        <v>10065</v>
      </c>
      <c r="D240" s="997"/>
      <c r="E240" s="997" t="s">
        <v>10066</v>
      </c>
      <c r="F240" s="997" t="s">
        <v>10032</v>
      </c>
    </row>
    <row r="241" spans="1:6">
      <c r="A241" s="1490"/>
      <c r="B241" s="1491"/>
      <c r="C241" s="997" t="s">
        <v>10067</v>
      </c>
      <c r="D241" s="997" t="s">
        <v>9572</v>
      </c>
      <c r="E241" s="997" t="s">
        <v>10068</v>
      </c>
      <c r="F241" s="997" t="s">
        <v>10038</v>
      </c>
    </row>
    <row r="242" spans="1:6">
      <c r="A242" s="1490"/>
      <c r="B242" s="1491"/>
      <c r="C242" s="997" t="s">
        <v>10069</v>
      </c>
      <c r="D242" s="997" t="s">
        <v>10051</v>
      </c>
      <c r="E242" s="997" t="s">
        <v>10070</v>
      </c>
      <c r="F242" s="997" t="s">
        <v>10047</v>
      </c>
    </row>
    <row r="243" spans="1:6">
      <c r="A243" s="1490"/>
      <c r="B243" s="1491"/>
      <c r="C243" s="997" t="s">
        <v>1796</v>
      </c>
      <c r="D243" s="997" t="s">
        <v>10051</v>
      </c>
      <c r="E243" s="997" t="s">
        <v>10071</v>
      </c>
      <c r="F243" s="997" t="s">
        <v>10032</v>
      </c>
    </row>
    <row r="244" spans="1:6">
      <c r="A244" s="1490"/>
      <c r="B244" s="1491"/>
      <c r="C244" s="997" t="s">
        <v>10072</v>
      </c>
      <c r="D244" s="997" t="s">
        <v>10051</v>
      </c>
      <c r="E244" s="997" t="s">
        <v>10073</v>
      </c>
      <c r="F244" s="997" t="s">
        <v>10038</v>
      </c>
    </row>
    <row r="245" spans="1:6">
      <c r="A245" s="1490"/>
      <c r="B245" s="1491"/>
      <c r="C245" s="997" t="s">
        <v>10074</v>
      </c>
      <c r="D245" s="997" t="s">
        <v>10051</v>
      </c>
      <c r="E245" s="997" t="s">
        <v>10075</v>
      </c>
      <c r="F245" s="997" t="s">
        <v>10076</v>
      </c>
    </row>
    <row r="246" spans="1:6">
      <c r="A246" s="1492"/>
      <c r="B246" s="1493"/>
      <c r="C246" s="997" t="s">
        <v>10077</v>
      </c>
      <c r="D246" s="997" t="s">
        <v>10051</v>
      </c>
      <c r="E246" s="997" t="s">
        <v>729</v>
      </c>
      <c r="F246" s="997" t="s">
        <v>10032</v>
      </c>
    </row>
    <row r="247" spans="1:6">
      <c r="A247" s="1494" t="s">
        <v>450</v>
      </c>
      <c r="B247" s="997">
        <v>1</v>
      </c>
      <c r="C247" s="997" t="s">
        <v>10031</v>
      </c>
      <c r="D247" s="997"/>
      <c r="E247" s="997" t="s">
        <v>738</v>
      </c>
      <c r="F247" s="997" t="s">
        <v>10032</v>
      </c>
    </row>
    <row r="248" spans="1:6">
      <c r="A248" s="1495"/>
      <c r="B248" s="997">
        <v>10</v>
      </c>
      <c r="C248" s="997" t="s">
        <v>10036</v>
      </c>
      <c r="D248" s="997"/>
      <c r="E248" s="997" t="s">
        <v>10037</v>
      </c>
      <c r="F248" s="997" t="s">
        <v>10038</v>
      </c>
    </row>
    <row r="249" spans="1:6">
      <c r="A249" s="1495"/>
      <c r="B249" s="997">
        <v>12</v>
      </c>
      <c r="C249" s="997" t="s">
        <v>10039</v>
      </c>
      <c r="D249" s="997"/>
      <c r="E249" s="997" t="s">
        <v>583</v>
      </c>
      <c r="F249" s="997" t="s">
        <v>10032</v>
      </c>
    </row>
    <row r="250" spans="1:6">
      <c r="A250" s="1495"/>
      <c r="B250" s="997">
        <v>13</v>
      </c>
      <c r="C250" s="997" t="s">
        <v>10040</v>
      </c>
      <c r="D250" s="997"/>
      <c r="E250" s="997" t="s">
        <v>10041</v>
      </c>
      <c r="F250" s="997" t="s">
        <v>10038</v>
      </c>
    </row>
    <row r="251" spans="1:6">
      <c r="A251" s="1495"/>
      <c r="B251" s="997">
        <v>13</v>
      </c>
      <c r="C251" s="997" t="s">
        <v>10042</v>
      </c>
      <c r="D251" s="997"/>
      <c r="E251" s="997" t="s">
        <v>738</v>
      </c>
      <c r="F251" s="997" t="s">
        <v>10032</v>
      </c>
    </row>
    <row r="252" spans="1:6">
      <c r="A252" s="1495"/>
      <c r="B252" s="997">
        <v>20</v>
      </c>
      <c r="C252" s="997" t="s">
        <v>10036</v>
      </c>
      <c r="D252" s="997"/>
      <c r="E252" s="997" t="s">
        <v>10037</v>
      </c>
      <c r="F252" s="997" t="s">
        <v>10038</v>
      </c>
    </row>
    <row r="253" spans="1:6">
      <c r="A253" s="1495"/>
      <c r="B253" s="997">
        <v>20</v>
      </c>
      <c r="C253" s="997" t="s">
        <v>10078</v>
      </c>
      <c r="D253" s="997"/>
      <c r="E253" s="997" t="s">
        <v>638</v>
      </c>
      <c r="F253" s="997" t="s">
        <v>10032</v>
      </c>
    </row>
    <row r="254" spans="1:6">
      <c r="A254" s="1495"/>
      <c r="B254" s="997">
        <v>22</v>
      </c>
      <c r="C254" s="997" t="s">
        <v>10044</v>
      </c>
      <c r="D254" s="997"/>
      <c r="E254" s="997" t="s">
        <v>738</v>
      </c>
      <c r="F254" s="997" t="s">
        <v>10032</v>
      </c>
    </row>
    <row r="255" spans="1:6">
      <c r="A255" s="1496"/>
      <c r="B255" s="997">
        <v>30</v>
      </c>
      <c r="C255" s="997" t="s">
        <v>10036</v>
      </c>
      <c r="D255" s="997"/>
      <c r="E255" s="997" t="s">
        <v>10037</v>
      </c>
      <c r="F255" s="997" t="s">
        <v>10038</v>
      </c>
    </row>
    <row r="256" spans="1:6">
      <c r="A256" s="1494" t="s">
        <v>451</v>
      </c>
      <c r="B256" s="997">
        <v>1</v>
      </c>
      <c r="C256" s="997" t="s">
        <v>10031</v>
      </c>
      <c r="D256" s="997"/>
      <c r="E256" s="997" t="s">
        <v>738</v>
      </c>
      <c r="F256" s="997" t="s">
        <v>10032</v>
      </c>
    </row>
    <row r="257" spans="1:6">
      <c r="A257" s="1495"/>
      <c r="B257" s="997">
        <v>1</v>
      </c>
      <c r="C257" s="997" t="s">
        <v>10079</v>
      </c>
      <c r="D257" s="997"/>
      <c r="E257" s="997" t="s">
        <v>10080</v>
      </c>
      <c r="F257" s="997" t="s">
        <v>10032</v>
      </c>
    </row>
    <row r="258" spans="1:6">
      <c r="A258" s="1495"/>
      <c r="B258" s="997">
        <v>2</v>
      </c>
      <c r="C258" s="997" t="s">
        <v>10079</v>
      </c>
      <c r="D258" s="997"/>
      <c r="E258" s="997" t="s">
        <v>10080</v>
      </c>
      <c r="F258" s="997" t="s">
        <v>10032</v>
      </c>
    </row>
    <row r="259" spans="1:6">
      <c r="A259" s="1495"/>
      <c r="B259" s="997">
        <v>3</v>
      </c>
      <c r="C259" s="997" t="s">
        <v>10079</v>
      </c>
      <c r="D259" s="997"/>
      <c r="E259" s="997" t="s">
        <v>10080</v>
      </c>
      <c r="F259" s="997" t="s">
        <v>10032</v>
      </c>
    </row>
    <row r="260" spans="1:6">
      <c r="A260" s="1495"/>
      <c r="B260" s="997">
        <v>4</v>
      </c>
      <c r="C260" s="997" t="s">
        <v>10079</v>
      </c>
      <c r="D260" s="997"/>
      <c r="E260" s="997" t="s">
        <v>10080</v>
      </c>
      <c r="F260" s="997" t="s">
        <v>10032</v>
      </c>
    </row>
    <row r="261" spans="1:6">
      <c r="A261" s="1495"/>
      <c r="B261" s="997">
        <v>5</v>
      </c>
      <c r="C261" s="997" t="s">
        <v>10079</v>
      </c>
      <c r="D261" s="997"/>
      <c r="E261" s="997" t="s">
        <v>10080</v>
      </c>
      <c r="F261" s="997" t="s">
        <v>10032</v>
      </c>
    </row>
    <row r="262" spans="1:6">
      <c r="A262" s="1495"/>
      <c r="B262" s="997">
        <v>6</v>
      </c>
      <c r="C262" s="997" t="s">
        <v>10079</v>
      </c>
      <c r="D262" s="997"/>
      <c r="E262" s="997" t="s">
        <v>10080</v>
      </c>
      <c r="F262" s="997" t="s">
        <v>10032</v>
      </c>
    </row>
    <row r="263" spans="1:6">
      <c r="A263" s="1495"/>
      <c r="B263" s="997">
        <v>7</v>
      </c>
      <c r="C263" s="997" t="s">
        <v>10079</v>
      </c>
      <c r="D263" s="997"/>
      <c r="E263" s="997" t="s">
        <v>10080</v>
      </c>
      <c r="F263" s="997" t="s">
        <v>10032</v>
      </c>
    </row>
    <row r="264" spans="1:6">
      <c r="A264" s="1495"/>
      <c r="B264" s="997">
        <v>8</v>
      </c>
      <c r="C264" s="997" t="s">
        <v>10079</v>
      </c>
      <c r="D264" s="997"/>
      <c r="E264" s="997" t="s">
        <v>10080</v>
      </c>
      <c r="F264" s="997" t="s">
        <v>10032</v>
      </c>
    </row>
    <row r="265" spans="1:6">
      <c r="A265" s="1495"/>
      <c r="B265" s="997">
        <v>9</v>
      </c>
      <c r="C265" s="997" t="s">
        <v>10079</v>
      </c>
      <c r="D265" s="997"/>
      <c r="E265" s="997" t="s">
        <v>10080</v>
      </c>
      <c r="F265" s="997" t="s">
        <v>10032</v>
      </c>
    </row>
    <row r="266" spans="1:6">
      <c r="A266" s="1495"/>
      <c r="B266" s="997">
        <v>10</v>
      </c>
      <c r="C266" s="997" t="s">
        <v>10036</v>
      </c>
      <c r="D266" s="997"/>
      <c r="E266" s="997" t="s">
        <v>10037</v>
      </c>
      <c r="F266" s="997" t="s">
        <v>10038</v>
      </c>
    </row>
    <row r="267" spans="1:6">
      <c r="A267" s="1495"/>
      <c r="B267" s="997">
        <v>10</v>
      </c>
      <c r="C267" s="997" t="s">
        <v>10079</v>
      </c>
      <c r="D267" s="997"/>
      <c r="E267" s="997" t="s">
        <v>10080</v>
      </c>
      <c r="F267" s="997" t="s">
        <v>10032</v>
      </c>
    </row>
    <row r="268" spans="1:6">
      <c r="A268" s="1495"/>
      <c r="B268" s="997">
        <v>12</v>
      </c>
      <c r="C268" s="997" t="s">
        <v>10039</v>
      </c>
      <c r="D268" s="997"/>
      <c r="E268" s="997" t="s">
        <v>583</v>
      </c>
      <c r="F268" s="997" t="s">
        <v>10032</v>
      </c>
    </row>
    <row r="269" spans="1:6">
      <c r="A269" s="1495"/>
      <c r="B269" s="997">
        <v>13</v>
      </c>
      <c r="C269" s="997" t="s">
        <v>10040</v>
      </c>
      <c r="D269" s="997"/>
      <c r="E269" s="997" t="s">
        <v>10041</v>
      </c>
      <c r="F269" s="997" t="s">
        <v>10038</v>
      </c>
    </row>
    <row r="270" spans="1:6">
      <c r="A270" s="1495"/>
      <c r="B270" s="997">
        <v>13</v>
      </c>
      <c r="C270" s="997" t="s">
        <v>10042</v>
      </c>
      <c r="D270" s="997"/>
      <c r="E270" s="997" t="s">
        <v>738</v>
      </c>
      <c r="F270" s="997" t="s">
        <v>10032</v>
      </c>
    </row>
    <row r="271" spans="1:6">
      <c r="A271" s="1495"/>
      <c r="B271" s="997">
        <v>19</v>
      </c>
      <c r="C271" s="997" t="s">
        <v>10057</v>
      </c>
      <c r="D271" s="997" t="s">
        <v>10081</v>
      </c>
      <c r="E271" s="997" t="s">
        <v>10058</v>
      </c>
      <c r="F271" s="997" t="s">
        <v>10032</v>
      </c>
    </row>
    <row r="272" spans="1:6">
      <c r="A272" s="1495"/>
      <c r="B272" s="997">
        <v>19</v>
      </c>
      <c r="C272" s="997" t="s">
        <v>10082</v>
      </c>
      <c r="D272" s="997" t="s">
        <v>10081</v>
      </c>
      <c r="E272" s="997" t="s">
        <v>10083</v>
      </c>
      <c r="F272" s="997" t="s">
        <v>10032</v>
      </c>
    </row>
    <row r="273" spans="1:6">
      <c r="A273" s="1495"/>
      <c r="B273" s="997">
        <v>19</v>
      </c>
      <c r="C273" s="997" t="s">
        <v>10082</v>
      </c>
      <c r="D273" s="997" t="s">
        <v>10081</v>
      </c>
      <c r="E273" s="997" t="s">
        <v>608</v>
      </c>
      <c r="F273" s="997" t="s">
        <v>10032</v>
      </c>
    </row>
    <row r="274" spans="1:6">
      <c r="A274" s="1495"/>
      <c r="B274" s="997">
        <v>19</v>
      </c>
      <c r="C274" s="997" t="s">
        <v>10084</v>
      </c>
      <c r="D274" s="997" t="s">
        <v>10081</v>
      </c>
      <c r="E274" s="997" t="s">
        <v>908</v>
      </c>
      <c r="F274" s="997" t="s">
        <v>10032</v>
      </c>
    </row>
    <row r="275" spans="1:6">
      <c r="A275" s="1495"/>
      <c r="B275" s="997">
        <v>19</v>
      </c>
      <c r="C275" s="997" t="s">
        <v>10085</v>
      </c>
      <c r="D275" s="997" t="s">
        <v>10081</v>
      </c>
      <c r="E275" s="997" t="s">
        <v>10086</v>
      </c>
      <c r="F275" s="997" t="s">
        <v>10032</v>
      </c>
    </row>
    <row r="276" spans="1:6">
      <c r="A276" s="1495"/>
      <c r="B276" s="997">
        <v>19</v>
      </c>
      <c r="C276" s="997" t="s">
        <v>10087</v>
      </c>
      <c r="D276" s="997" t="s">
        <v>10081</v>
      </c>
      <c r="E276" s="997" t="s">
        <v>10071</v>
      </c>
      <c r="F276" s="997" t="s">
        <v>10032</v>
      </c>
    </row>
    <row r="277" spans="1:6">
      <c r="A277" s="1495"/>
      <c r="B277" s="997">
        <v>19</v>
      </c>
      <c r="C277" s="997" t="s">
        <v>10088</v>
      </c>
      <c r="D277" s="997" t="s">
        <v>10081</v>
      </c>
      <c r="E277" s="997" t="s">
        <v>583</v>
      </c>
      <c r="F277" s="997" t="s">
        <v>10032</v>
      </c>
    </row>
    <row r="278" spans="1:6">
      <c r="A278" s="1495"/>
      <c r="B278" s="997">
        <v>19</v>
      </c>
      <c r="C278" s="997" t="s">
        <v>10089</v>
      </c>
      <c r="D278" s="997" t="s">
        <v>10081</v>
      </c>
      <c r="E278" s="997" t="s">
        <v>653</v>
      </c>
      <c r="F278" s="997" t="s">
        <v>10032</v>
      </c>
    </row>
    <row r="279" spans="1:6">
      <c r="A279" s="1495"/>
      <c r="B279" s="997">
        <v>19</v>
      </c>
      <c r="C279" s="997" t="s">
        <v>10090</v>
      </c>
      <c r="D279" s="997" t="s">
        <v>10081</v>
      </c>
      <c r="E279" s="997" t="s">
        <v>10091</v>
      </c>
      <c r="F279" s="997" t="s">
        <v>10076</v>
      </c>
    </row>
    <row r="280" spans="1:6">
      <c r="A280" s="1495"/>
      <c r="B280" s="997">
        <v>19</v>
      </c>
      <c r="C280" s="997" t="s">
        <v>10092</v>
      </c>
      <c r="D280" s="997" t="s">
        <v>10081</v>
      </c>
      <c r="E280" s="997" t="s">
        <v>10093</v>
      </c>
      <c r="F280" s="997" t="s">
        <v>10076</v>
      </c>
    </row>
    <row r="281" spans="1:6">
      <c r="A281" s="1495"/>
      <c r="B281" s="997">
        <v>19</v>
      </c>
      <c r="C281" s="997" t="s">
        <v>10094</v>
      </c>
      <c r="D281" s="997" t="s">
        <v>10081</v>
      </c>
      <c r="E281" s="997" t="s">
        <v>10095</v>
      </c>
      <c r="F281" s="997" t="s">
        <v>10047</v>
      </c>
    </row>
    <row r="282" spans="1:6">
      <c r="A282" s="1495"/>
      <c r="B282" s="997">
        <v>19</v>
      </c>
      <c r="C282" s="997" t="s">
        <v>9620</v>
      </c>
      <c r="D282" s="997" t="s">
        <v>10081</v>
      </c>
      <c r="E282" s="997" t="s">
        <v>548</v>
      </c>
      <c r="F282" s="997" t="s">
        <v>10032</v>
      </c>
    </row>
    <row r="283" spans="1:6">
      <c r="A283" s="1495"/>
      <c r="B283" s="997">
        <v>19</v>
      </c>
      <c r="C283" s="997" t="s">
        <v>10096</v>
      </c>
      <c r="D283" s="997" t="s">
        <v>10081</v>
      </c>
      <c r="E283" s="997" t="s">
        <v>10097</v>
      </c>
      <c r="F283" s="997" t="s">
        <v>10038</v>
      </c>
    </row>
    <row r="284" spans="1:6">
      <c r="A284" s="1495"/>
      <c r="B284" s="997">
        <v>20</v>
      </c>
      <c r="C284" s="997" t="s">
        <v>10036</v>
      </c>
      <c r="D284" s="997"/>
      <c r="E284" s="997" t="s">
        <v>10037</v>
      </c>
      <c r="F284" s="997" t="s">
        <v>10038</v>
      </c>
    </row>
    <row r="285" spans="1:6">
      <c r="A285" s="1495"/>
      <c r="B285" s="997">
        <v>22</v>
      </c>
      <c r="C285" s="997" t="s">
        <v>10044</v>
      </c>
      <c r="D285" s="997"/>
      <c r="E285" s="997" t="s">
        <v>738</v>
      </c>
      <c r="F285" s="997" t="s">
        <v>10032</v>
      </c>
    </row>
    <row r="286" spans="1:6">
      <c r="A286" s="1495"/>
      <c r="B286" s="997">
        <v>30</v>
      </c>
      <c r="C286" s="997" t="s">
        <v>10036</v>
      </c>
      <c r="D286" s="997"/>
      <c r="E286" s="997" t="s">
        <v>10037</v>
      </c>
      <c r="F286" s="997" t="s">
        <v>10038</v>
      </c>
    </row>
    <row r="287" spans="1:6">
      <c r="A287" s="1496"/>
      <c r="B287" s="997">
        <v>30</v>
      </c>
      <c r="C287" s="997" t="s">
        <v>10098</v>
      </c>
      <c r="D287" s="997"/>
      <c r="E287" s="997" t="s">
        <v>638</v>
      </c>
      <c r="F287" s="997" t="s">
        <v>10032</v>
      </c>
    </row>
    <row r="288" spans="1:6">
      <c r="A288" s="1494" t="s">
        <v>452</v>
      </c>
      <c r="B288" s="997">
        <v>1</v>
      </c>
      <c r="C288" s="997" t="s">
        <v>10099</v>
      </c>
      <c r="D288" s="997"/>
      <c r="E288" s="997" t="s">
        <v>10066</v>
      </c>
      <c r="F288" s="997" t="s">
        <v>10032</v>
      </c>
    </row>
    <row r="289" spans="1:6">
      <c r="A289" s="1495"/>
      <c r="B289" s="997">
        <v>1</v>
      </c>
      <c r="C289" s="997" t="s">
        <v>10031</v>
      </c>
      <c r="D289" s="997"/>
      <c r="E289" s="997" t="s">
        <v>738</v>
      </c>
      <c r="F289" s="997" t="s">
        <v>10032</v>
      </c>
    </row>
    <row r="290" spans="1:6">
      <c r="A290" s="1495"/>
      <c r="B290" s="997">
        <v>10</v>
      </c>
      <c r="C290" s="997" t="s">
        <v>10036</v>
      </c>
      <c r="D290" s="997"/>
      <c r="E290" s="997" t="s">
        <v>10037</v>
      </c>
      <c r="F290" s="997" t="s">
        <v>10038</v>
      </c>
    </row>
    <row r="291" spans="1:6">
      <c r="A291" s="1495"/>
      <c r="B291" s="997">
        <v>10</v>
      </c>
      <c r="C291" s="997" t="s">
        <v>10100</v>
      </c>
      <c r="D291" s="997"/>
      <c r="E291" s="997" t="s">
        <v>638</v>
      </c>
      <c r="F291" s="997" t="s">
        <v>10032</v>
      </c>
    </row>
    <row r="292" spans="1:6">
      <c r="A292" s="1495"/>
      <c r="B292" s="997">
        <v>12</v>
      </c>
      <c r="C292" s="997" t="s">
        <v>10039</v>
      </c>
      <c r="D292" s="997"/>
      <c r="E292" s="997" t="s">
        <v>583</v>
      </c>
      <c r="F292" s="997" t="s">
        <v>10032</v>
      </c>
    </row>
    <row r="293" spans="1:6">
      <c r="A293" s="1495"/>
      <c r="B293" s="997">
        <v>13</v>
      </c>
      <c r="C293" s="997" t="s">
        <v>10040</v>
      </c>
      <c r="D293" s="997"/>
      <c r="E293" s="997" t="s">
        <v>10041</v>
      </c>
      <c r="F293" s="997" t="s">
        <v>10038</v>
      </c>
    </row>
    <row r="294" spans="1:6">
      <c r="A294" s="1495"/>
      <c r="B294" s="997">
        <v>13</v>
      </c>
      <c r="C294" s="997" t="s">
        <v>10042</v>
      </c>
      <c r="D294" s="997"/>
      <c r="E294" s="997" t="s">
        <v>738</v>
      </c>
      <c r="F294" s="997" t="s">
        <v>10032</v>
      </c>
    </row>
    <row r="295" spans="1:6">
      <c r="A295" s="1495"/>
      <c r="B295" s="997">
        <v>15</v>
      </c>
      <c r="C295" s="997" t="s">
        <v>10101</v>
      </c>
      <c r="D295" s="997"/>
      <c r="E295" s="997" t="s">
        <v>10102</v>
      </c>
      <c r="F295" s="997" t="s">
        <v>10032</v>
      </c>
    </row>
    <row r="296" spans="1:6">
      <c r="A296" s="1495"/>
      <c r="B296" s="997">
        <v>20</v>
      </c>
      <c r="C296" s="997" t="s">
        <v>10036</v>
      </c>
      <c r="D296" s="997"/>
      <c r="E296" s="997" t="s">
        <v>10037</v>
      </c>
      <c r="F296" s="997" t="s">
        <v>10038</v>
      </c>
    </row>
    <row r="297" spans="1:6">
      <c r="A297" s="1495"/>
      <c r="B297" s="997">
        <v>22</v>
      </c>
      <c r="C297" s="997" t="s">
        <v>10044</v>
      </c>
      <c r="D297" s="997"/>
      <c r="E297" s="997" t="s">
        <v>738</v>
      </c>
      <c r="F297" s="997" t="s">
        <v>10032</v>
      </c>
    </row>
    <row r="298" spans="1:6">
      <c r="A298" s="1496"/>
      <c r="B298" s="997">
        <v>30</v>
      </c>
      <c r="C298" s="997" t="s">
        <v>10036</v>
      </c>
      <c r="D298" s="997"/>
      <c r="E298" s="997" t="s">
        <v>10037</v>
      </c>
      <c r="F298" s="997" t="s">
        <v>10038</v>
      </c>
    </row>
    <row r="299" spans="1:6">
      <c r="A299" s="1497" t="s">
        <v>490</v>
      </c>
      <c r="B299" s="1498"/>
      <c r="C299" s="997" t="s">
        <v>10103</v>
      </c>
      <c r="D299" s="997"/>
      <c r="E299" s="997" t="s">
        <v>10104</v>
      </c>
      <c r="F299" s="997" t="s">
        <v>10032</v>
      </c>
    </row>
    <row r="300" spans="1:6">
      <c r="A300" s="1499"/>
      <c r="B300" s="1500"/>
      <c r="C300" s="997" t="s">
        <v>10054</v>
      </c>
      <c r="D300" s="997"/>
      <c r="E300" s="997" t="s">
        <v>556</v>
      </c>
      <c r="F300" s="997" t="s">
        <v>10032</v>
      </c>
    </row>
    <row r="301" spans="1:6">
      <c r="A301" s="1499"/>
      <c r="B301" s="1500"/>
      <c r="C301" s="997" t="s">
        <v>10105</v>
      </c>
      <c r="D301" s="997"/>
      <c r="E301" s="997" t="s">
        <v>10106</v>
      </c>
      <c r="F301" s="997" t="s">
        <v>10035</v>
      </c>
    </row>
    <row r="302" spans="1:6">
      <c r="A302" s="1499"/>
      <c r="B302" s="1500"/>
      <c r="C302" s="997" t="s">
        <v>10107</v>
      </c>
      <c r="D302" s="997"/>
      <c r="E302" s="997" t="s">
        <v>10108</v>
      </c>
      <c r="F302" s="997" t="s">
        <v>10035</v>
      </c>
    </row>
    <row r="303" spans="1:6">
      <c r="A303" s="1499"/>
      <c r="B303" s="1500"/>
      <c r="C303" s="997" t="s">
        <v>10057</v>
      </c>
      <c r="D303" s="997"/>
      <c r="E303" s="997" t="s">
        <v>10058</v>
      </c>
      <c r="F303" s="997" t="s">
        <v>10032</v>
      </c>
    </row>
    <row r="304" spans="1:6">
      <c r="A304" s="1499"/>
      <c r="B304" s="1500"/>
      <c r="C304" s="997" t="s">
        <v>490</v>
      </c>
      <c r="D304" s="997"/>
      <c r="E304" s="997" t="s">
        <v>574</v>
      </c>
      <c r="F304" s="997" t="s">
        <v>10032</v>
      </c>
    </row>
    <row r="305" spans="1:6">
      <c r="A305" s="1499"/>
      <c r="B305" s="1500"/>
      <c r="C305" s="997" t="s">
        <v>10109</v>
      </c>
      <c r="D305" s="997"/>
      <c r="E305" s="997" t="s">
        <v>3966</v>
      </c>
      <c r="F305" s="997" t="s">
        <v>10032</v>
      </c>
    </row>
    <row r="306" spans="1:6">
      <c r="A306" s="1499"/>
      <c r="B306" s="1500"/>
      <c r="C306" s="997" t="s">
        <v>10110</v>
      </c>
      <c r="D306" s="997"/>
      <c r="E306" s="997" t="s">
        <v>10060</v>
      </c>
      <c r="F306" s="997" t="s">
        <v>10032</v>
      </c>
    </row>
    <row r="307" spans="1:6">
      <c r="A307" s="1499"/>
      <c r="B307" s="1500"/>
      <c r="C307" s="997" t="s">
        <v>10111</v>
      </c>
      <c r="D307" s="997"/>
      <c r="E307" s="997" t="s">
        <v>10112</v>
      </c>
      <c r="F307" s="997" t="s">
        <v>10053</v>
      </c>
    </row>
    <row r="308" spans="1:6">
      <c r="A308" s="1499"/>
      <c r="B308" s="1500"/>
      <c r="C308" s="997" t="s">
        <v>10113</v>
      </c>
      <c r="D308" s="997"/>
      <c r="E308" s="997" t="s">
        <v>10114</v>
      </c>
      <c r="F308" s="997" t="s">
        <v>10064</v>
      </c>
    </row>
    <row r="309" spans="1:6">
      <c r="A309" s="1499"/>
      <c r="B309" s="1500"/>
      <c r="C309" s="997" t="s">
        <v>10115</v>
      </c>
      <c r="D309" s="997"/>
      <c r="E309" s="997" t="s">
        <v>10116</v>
      </c>
      <c r="F309" s="997" t="s">
        <v>10064</v>
      </c>
    </row>
    <row r="310" spans="1:6">
      <c r="A310" s="1499"/>
      <c r="B310" s="1500"/>
      <c r="C310" s="997" t="s">
        <v>10117</v>
      </c>
      <c r="D310" s="997"/>
      <c r="E310" s="997" t="s">
        <v>8111</v>
      </c>
      <c r="F310" s="997" t="s">
        <v>10032</v>
      </c>
    </row>
    <row r="311" spans="1:6">
      <c r="A311" s="1499"/>
      <c r="B311" s="1500"/>
      <c r="C311" s="997" t="s">
        <v>10118</v>
      </c>
      <c r="D311" s="997"/>
      <c r="E311" s="997" t="s">
        <v>1002</v>
      </c>
      <c r="F311" s="997" t="s">
        <v>10032</v>
      </c>
    </row>
    <row r="312" spans="1:6">
      <c r="A312" s="1499"/>
      <c r="B312" s="1500"/>
      <c r="C312" s="997" t="s">
        <v>10119</v>
      </c>
      <c r="D312" s="997"/>
      <c r="E312" s="997" t="s">
        <v>10120</v>
      </c>
      <c r="F312" s="997" t="s">
        <v>10035</v>
      </c>
    </row>
    <row r="313" spans="1:6">
      <c r="A313" s="1499"/>
      <c r="B313" s="1500"/>
      <c r="C313" s="997" t="s">
        <v>10121</v>
      </c>
      <c r="D313" s="997"/>
      <c r="E313" s="997" t="s">
        <v>10122</v>
      </c>
      <c r="F313" s="997" t="s">
        <v>10035</v>
      </c>
    </row>
    <row r="314" spans="1:6">
      <c r="A314" s="1501"/>
      <c r="B314" s="1502"/>
      <c r="C314" s="997" t="s">
        <v>10123</v>
      </c>
      <c r="D314" s="997"/>
      <c r="E314" s="997" t="s">
        <v>608</v>
      </c>
      <c r="F314" s="997" t="s">
        <v>10032</v>
      </c>
    </row>
    <row r="315" spans="1:6">
      <c r="A315" s="1494" t="s">
        <v>453</v>
      </c>
      <c r="B315" s="997">
        <v>1</v>
      </c>
      <c r="C315" s="997" t="s">
        <v>10124</v>
      </c>
      <c r="D315" s="997"/>
      <c r="E315" s="997" t="s">
        <v>701</v>
      </c>
      <c r="F315" s="997" t="s">
        <v>10032</v>
      </c>
    </row>
    <row r="316" spans="1:6">
      <c r="A316" s="1495"/>
      <c r="B316" s="997">
        <v>1</v>
      </c>
      <c r="C316" s="997" t="s">
        <v>10031</v>
      </c>
      <c r="D316" s="997"/>
      <c r="E316" s="997" t="s">
        <v>738</v>
      </c>
      <c r="F316" s="997" t="s">
        <v>10032</v>
      </c>
    </row>
    <row r="317" spans="1:6">
      <c r="A317" s="1495"/>
      <c r="B317" s="997">
        <v>1</v>
      </c>
      <c r="C317" s="997" t="s">
        <v>10125</v>
      </c>
      <c r="D317" s="997"/>
      <c r="E317" s="997" t="s">
        <v>10126</v>
      </c>
      <c r="F317" s="997" t="s">
        <v>10064</v>
      </c>
    </row>
    <row r="318" spans="1:6">
      <c r="A318" s="1495"/>
      <c r="B318" s="997">
        <v>2</v>
      </c>
      <c r="C318" s="997" t="s">
        <v>10124</v>
      </c>
      <c r="D318" s="997"/>
      <c r="E318" s="997" t="s">
        <v>701</v>
      </c>
      <c r="F318" s="997" t="s">
        <v>10032</v>
      </c>
    </row>
    <row r="319" spans="1:6">
      <c r="A319" s="1495"/>
      <c r="B319" s="997">
        <v>3</v>
      </c>
      <c r="C319" s="997" t="s">
        <v>10124</v>
      </c>
      <c r="D319" s="997"/>
      <c r="E319" s="997" t="s">
        <v>701</v>
      </c>
      <c r="F319" s="997" t="s">
        <v>10032</v>
      </c>
    </row>
    <row r="320" spans="1:6">
      <c r="A320" s="1495"/>
      <c r="B320" s="997">
        <v>4</v>
      </c>
      <c r="C320" s="997" t="s">
        <v>10124</v>
      </c>
      <c r="D320" s="997"/>
      <c r="E320" s="997" t="s">
        <v>701</v>
      </c>
      <c r="F320" s="997" t="s">
        <v>10032</v>
      </c>
    </row>
    <row r="321" spans="1:6">
      <c r="A321" s="1495"/>
      <c r="B321" s="997">
        <v>5</v>
      </c>
      <c r="C321" s="997" t="s">
        <v>10124</v>
      </c>
      <c r="D321" s="997"/>
      <c r="E321" s="997" t="s">
        <v>701</v>
      </c>
      <c r="F321" s="997" t="s">
        <v>10032</v>
      </c>
    </row>
    <row r="322" spans="1:6">
      <c r="A322" s="1495"/>
      <c r="B322" s="997">
        <v>5</v>
      </c>
      <c r="C322" s="997" t="s">
        <v>10127</v>
      </c>
      <c r="D322" s="997"/>
      <c r="E322" s="997" t="s">
        <v>10049</v>
      </c>
      <c r="F322" s="997" t="s">
        <v>10035</v>
      </c>
    </row>
    <row r="323" spans="1:6">
      <c r="A323" s="1495"/>
      <c r="B323" s="997">
        <v>6</v>
      </c>
      <c r="C323" s="997" t="s">
        <v>10124</v>
      </c>
      <c r="D323" s="997"/>
      <c r="E323" s="997" t="s">
        <v>701</v>
      </c>
      <c r="F323" s="997" t="s">
        <v>10032</v>
      </c>
    </row>
    <row r="324" spans="1:6">
      <c r="A324" s="1495"/>
      <c r="B324" s="997">
        <v>7</v>
      </c>
      <c r="C324" s="997" t="s">
        <v>10124</v>
      </c>
      <c r="D324" s="997"/>
      <c r="E324" s="997" t="s">
        <v>701</v>
      </c>
      <c r="F324" s="997" t="s">
        <v>10032</v>
      </c>
    </row>
    <row r="325" spans="1:6">
      <c r="A325" s="1495"/>
      <c r="B325" s="997">
        <v>8</v>
      </c>
      <c r="C325" s="997" t="s">
        <v>10124</v>
      </c>
      <c r="D325" s="997"/>
      <c r="E325" s="997" t="s">
        <v>701</v>
      </c>
      <c r="F325" s="997" t="s">
        <v>10032</v>
      </c>
    </row>
    <row r="326" spans="1:6">
      <c r="A326" s="1495"/>
      <c r="B326" s="997">
        <v>9</v>
      </c>
      <c r="C326" s="997" t="s">
        <v>10124</v>
      </c>
      <c r="D326" s="997"/>
      <c r="E326" s="997" t="s">
        <v>701</v>
      </c>
      <c r="F326" s="997" t="s">
        <v>10032</v>
      </c>
    </row>
    <row r="327" spans="1:6">
      <c r="A327" s="1495"/>
      <c r="B327" s="997">
        <v>10</v>
      </c>
      <c r="C327" s="997" t="s">
        <v>10036</v>
      </c>
      <c r="D327" s="997"/>
      <c r="E327" s="997" t="s">
        <v>10037</v>
      </c>
      <c r="F327" s="997" t="s">
        <v>10038</v>
      </c>
    </row>
    <row r="328" spans="1:6">
      <c r="A328" s="1495"/>
      <c r="B328" s="997">
        <v>10</v>
      </c>
      <c r="C328" s="997" t="s">
        <v>10124</v>
      </c>
      <c r="D328" s="997"/>
      <c r="E328" s="997" t="s">
        <v>701</v>
      </c>
      <c r="F328" s="997" t="s">
        <v>10032</v>
      </c>
    </row>
    <row r="329" spans="1:6">
      <c r="A329" s="1495"/>
      <c r="B329" s="997">
        <v>11</v>
      </c>
      <c r="C329" s="997" t="s">
        <v>10124</v>
      </c>
      <c r="D329" s="997"/>
      <c r="E329" s="997" t="s">
        <v>701</v>
      </c>
      <c r="F329" s="997" t="s">
        <v>10032</v>
      </c>
    </row>
    <row r="330" spans="1:6">
      <c r="A330" s="1495"/>
      <c r="B330" s="997">
        <v>12</v>
      </c>
      <c r="C330" s="997" t="s">
        <v>10039</v>
      </c>
      <c r="D330" s="997"/>
      <c r="E330" s="997" t="s">
        <v>583</v>
      </c>
      <c r="F330" s="997" t="s">
        <v>10032</v>
      </c>
    </row>
    <row r="331" spans="1:6">
      <c r="A331" s="1495"/>
      <c r="B331" s="997">
        <v>12</v>
      </c>
      <c r="C331" s="997" t="s">
        <v>10124</v>
      </c>
      <c r="D331" s="997"/>
      <c r="E331" s="997" t="s">
        <v>701</v>
      </c>
      <c r="F331" s="997" t="s">
        <v>10032</v>
      </c>
    </row>
    <row r="332" spans="1:6">
      <c r="A332" s="1495"/>
      <c r="B332" s="997">
        <v>12</v>
      </c>
      <c r="C332" s="997" t="s">
        <v>10128</v>
      </c>
      <c r="D332" s="997"/>
      <c r="E332" s="997" t="s">
        <v>638</v>
      </c>
      <c r="F332" s="997" t="s">
        <v>10032</v>
      </c>
    </row>
    <row r="333" spans="1:6">
      <c r="A333" s="1495"/>
      <c r="B333" s="997">
        <v>13</v>
      </c>
      <c r="C333" s="997" t="s">
        <v>10040</v>
      </c>
      <c r="D333" s="997"/>
      <c r="E333" s="997" t="s">
        <v>10041</v>
      </c>
      <c r="F333" s="997" t="s">
        <v>10038</v>
      </c>
    </row>
    <row r="334" spans="1:6">
      <c r="A334" s="1495"/>
      <c r="B334" s="997">
        <v>13</v>
      </c>
      <c r="C334" s="997" t="s">
        <v>10042</v>
      </c>
      <c r="D334" s="997"/>
      <c r="E334" s="997" t="s">
        <v>738</v>
      </c>
      <c r="F334" s="997" t="s">
        <v>10032</v>
      </c>
    </row>
    <row r="335" spans="1:6">
      <c r="A335" s="1495"/>
      <c r="B335" s="997">
        <v>20</v>
      </c>
      <c r="C335" s="997" t="s">
        <v>10036</v>
      </c>
      <c r="D335" s="997"/>
      <c r="E335" s="997" t="s">
        <v>10037</v>
      </c>
      <c r="F335" s="997" t="s">
        <v>10038</v>
      </c>
    </row>
    <row r="336" spans="1:6">
      <c r="A336" s="1495"/>
      <c r="B336" s="997">
        <v>22</v>
      </c>
      <c r="C336" s="997" t="s">
        <v>10044</v>
      </c>
      <c r="D336" s="997"/>
      <c r="E336" s="997" t="s">
        <v>738</v>
      </c>
      <c r="F336" s="997" t="s">
        <v>10032</v>
      </c>
    </row>
    <row r="337" spans="1:6">
      <c r="A337" s="1496"/>
      <c r="B337" s="997">
        <v>30</v>
      </c>
      <c r="C337" s="997" t="s">
        <v>10036</v>
      </c>
      <c r="D337" s="997"/>
      <c r="E337" s="997" t="s">
        <v>10037</v>
      </c>
      <c r="F337" s="997" t="s">
        <v>10038</v>
      </c>
    </row>
    <row r="338" spans="1:6">
      <c r="A338" s="1494" t="s">
        <v>454</v>
      </c>
      <c r="B338" s="997">
        <v>1</v>
      </c>
      <c r="C338" s="997" t="s">
        <v>10129</v>
      </c>
      <c r="D338" s="997"/>
      <c r="E338" s="997" t="s">
        <v>10130</v>
      </c>
      <c r="F338" s="997" t="s">
        <v>10064</v>
      </c>
    </row>
    <row r="339" spans="1:6">
      <c r="A339" s="1495"/>
      <c r="B339" s="997">
        <v>1</v>
      </c>
      <c r="C339" s="997" t="s">
        <v>10031</v>
      </c>
      <c r="D339" s="997"/>
      <c r="E339" s="997" t="s">
        <v>738</v>
      </c>
      <c r="F339" s="997" t="s">
        <v>10032</v>
      </c>
    </row>
    <row r="340" spans="1:6">
      <c r="A340" s="1495"/>
      <c r="B340" s="997">
        <v>10</v>
      </c>
      <c r="C340" s="997" t="s">
        <v>10036</v>
      </c>
      <c r="D340" s="997"/>
      <c r="E340" s="997" t="s">
        <v>10037</v>
      </c>
      <c r="F340" s="997" t="s">
        <v>10038</v>
      </c>
    </row>
    <row r="341" spans="1:6">
      <c r="A341" s="1495"/>
      <c r="B341" s="997">
        <v>12</v>
      </c>
      <c r="C341" s="997" t="s">
        <v>10039</v>
      </c>
      <c r="D341" s="997"/>
      <c r="E341" s="997" t="s">
        <v>583</v>
      </c>
      <c r="F341" s="997" t="s">
        <v>10032</v>
      </c>
    </row>
    <row r="342" spans="1:6">
      <c r="A342" s="1495"/>
      <c r="B342" s="997">
        <v>13</v>
      </c>
      <c r="C342" s="997" t="s">
        <v>10040</v>
      </c>
      <c r="D342" s="997"/>
      <c r="E342" s="997" t="s">
        <v>10041</v>
      </c>
      <c r="F342" s="997" t="s">
        <v>10038</v>
      </c>
    </row>
    <row r="343" spans="1:6">
      <c r="A343" s="1495"/>
      <c r="B343" s="997">
        <v>13</v>
      </c>
      <c r="C343" s="997" t="s">
        <v>10042</v>
      </c>
      <c r="D343" s="997"/>
      <c r="E343" s="997" t="s">
        <v>738</v>
      </c>
      <c r="F343" s="997" t="s">
        <v>10032</v>
      </c>
    </row>
    <row r="344" spans="1:6">
      <c r="A344" s="1495"/>
      <c r="B344" s="997">
        <v>20</v>
      </c>
      <c r="C344" s="997" t="s">
        <v>10131</v>
      </c>
      <c r="D344" s="997" t="s">
        <v>10132</v>
      </c>
      <c r="E344" s="997" t="s">
        <v>10133</v>
      </c>
      <c r="F344" s="997" t="s">
        <v>10064</v>
      </c>
    </row>
    <row r="345" spans="1:6">
      <c r="A345" s="1495"/>
      <c r="B345" s="997">
        <v>20</v>
      </c>
      <c r="C345" s="997" t="s">
        <v>10057</v>
      </c>
      <c r="D345" s="997" t="s">
        <v>10132</v>
      </c>
      <c r="E345" s="997" t="s">
        <v>10058</v>
      </c>
      <c r="F345" s="997" t="s">
        <v>10032</v>
      </c>
    </row>
    <row r="346" spans="1:6">
      <c r="A346" s="1495"/>
      <c r="B346" s="997">
        <v>20</v>
      </c>
      <c r="C346" s="997" t="s">
        <v>10082</v>
      </c>
      <c r="D346" s="997" t="s">
        <v>10132</v>
      </c>
      <c r="E346" s="997" t="s">
        <v>608</v>
      </c>
      <c r="F346" s="997" t="s">
        <v>10032</v>
      </c>
    </row>
    <row r="347" spans="1:6">
      <c r="A347" s="1495"/>
      <c r="B347" s="997">
        <v>20</v>
      </c>
      <c r="C347" s="997" t="s">
        <v>10082</v>
      </c>
      <c r="D347" s="997" t="s">
        <v>10132</v>
      </c>
      <c r="E347" s="997" t="s">
        <v>10083</v>
      </c>
      <c r="F347" s="997" t="s">
        <v>10032</v>
      </c>
    </row>
    <row r="348" spans="1:6">
      <c r="A348" s="1495"/>
      <c r="B348" s="997">
        <v>20</v>
      </c>
      <c r="C348" s="997" t="s">
        <v>10036</v>
      </c>
      <c r="D348" s="997" t="s">
        <v>10132</v>
      </c>
      <c r="E348" s="997" t="s">
        <v>10037</v>
      </c>
      <c r="F348" s="997" t="s">
        <v>10038</v>
      </c>
    </row>
    <row r="349" spans="1:6">
      <c r="A349" s="1495"/>
      <c r="B349" s="997">
        <v>20</v>
      </c>
      <c r="C349" s="997" t="s">
        <v>10084</v>
      </c>
      <c r="D349" s="997" t="s">
        <v>10132</v>
      </c>
      <c r="E349" s="997" t="s">
        <v>908</v>
      </c>
      <c r="F349" s="997" t="s">
        <v>10032</v>
      </c>
    </row>
    <row r="350" spans="1:6">
      <c r="A350" s="1495"/>
      <c r="B350" s="997">
        <v>20</v>
      </c>
      <c r="C350" s="997" t="s">
        <v>10085</v>
      </c>
      <c r="D350" s="997" t="s">
        <v>10132</v>
      </c>
      <c r="E350" s="997" t="s">
        <v>10086</v>
      </c>
      <c r="F350" s="997" t="s">
        <v>10032</v>
      </c>
    </row>
    <row r="351" spans="1:6">
      <c r="A351" s="1495"/>
      <c r="B351" s="997">
        <v>20</v>
      </c>
      <c r="C351" s="997" t="s">
        <v>10088</v>
      </c>
      <c r="D351" s="997" t="s">
        <v>10132</v>
      </c>
      <c r="E351" s="997" t="s">
        <v>583</v>
      </c>
      <c r="F351" s="997" t="s">
        <v>10032</v>
      </c>
    </row>
    <row r="352" spans="1:6">
      <c r="A352" s="1495"/>
      <c r="B352" s="997">
        <v>20</v>
      </c>
      <c r="C352" s="997" t="s">
        <v>10094</v>
      </c>
      <c r="D352" s="997" t="s">
        <v>10132</v>
      </c>
      <c r="E352" s="997" t="s">
        <v>10095</v>
      </c>
      <c r="F352" s="997" t="s">
        <v>10047</v>
      </c>
    </row>
    <row r="353" spans="1:6">
      <c r="A353" s="1495"/>
      <c r="B353" s="997">
        <v>20</v>
      </c>
      <c r="C353" s="997" t="s">
        <v>10096</v>
      </c>
      <c r="D353" s="997" t="s">
        <v>10132</v>
      </c>
      <c r="E353" s="997" t="s">
        <v>10097</v>
      </c>
      <c r="F353" s="997" t="s">
        <v>10038</v>
      </c>
    </row>
    <row r="354" spans="1:6">
      <c r="A354" s="1495"/>
      <c r="B354" s="997">
        <v>21</v>
      </c>
      <c r="C354" s="997" t="s">
        <v>10134</v>
      </c>
      <c r="D354" s="997"/>
      <c r="E354" s="997" t="s">
        <v>638</v>
      </c>
      <c r="F354" s="997" t="s">
        <v>10032</v>
      </c>
    </row>
    <row r="355" spans="1:6">
      <c r="A355" s="1495"/>
      <c r="B355" s="997">
        <v>21</v>
      </c>
      <c r="C355" s="997" t="s">
        <v>10135</v>
      </c>
      <c r="D355" s="997"/>
      <c r="E355" s="997" t="s">
        <v>10080</v>
      </c>
      <c r="F355" s="997" t="s">
        <v>10032</v>
      </c>
    </row>
    <row r="356" spans="1:6">
      <c r="A356" s="1495"/>
      <c r="B356" s="997">
        <v>22</v>
      </c>
      <c r="C356" s="997" t="s">
        <v>10044</v>
      </c>
      <c r="D356" s="997"/>
      <c r="E356" s="997" t="s">
        <v>738</v>
      </c>
      <c r="F356" s="997" t="s">
        <v>10032</v>
      </c>
    </row>
    <row r="357" spans="1:6">
      <c r="A357" s="1495"/>
      <c r="B357" s="997">
        <v>22</v>
      </c>
      <c r="C357" s="997" t="s">
        <v>10135</v>
      </c>
      <c r="D357" s="997"/>
      <c r="E357" s="997" t="s">
        <v>10080</v>
      </c>
      <c r="F357" s="997" t="s">
        <v>10032</v>
      </c>
    </row>
    <row r="358" spans="1:6">
      <c r="A358" s="1495"/>
      <c r="B358" s="997">
        <v>23</v>
      </c>
      <c r="C358" s="997" t="s">
        <v>10135</v>
      </c>
      <c r="D358" s="997"/>
      <c r="E358" s="997" t="s">
        <v>10080</v>
      </c>
      <c r="F358" s="997" t="s">
        <v>10032</v>
      </c>
    </row>
    <row r="359" spans="1:6">
      <c r="A359" s="1495"/>
      <c r="B359" s="997">
        <v>24</v>
      </c>
      <c r="C359" s="997" t="s">
        <v>10135</v>
      </c>
      <c r="D359" s="997"/>
      <c r="E359" s="997" t="s">
        <v>10080</v>
      </c>
      <c r="F359" s="997" t="s">
        <v>10032</v>
      </c>
    </row>
    <row r="360" spans="1:6">
      <c r="A360" s="1495"/>
      <c r="B360" s="997">
        <v>25</v>
      </c>
      <c r="C360" s="997" t="s">
        <v>10135</v>
      </c>
      <c r="D360" s="997"/>
      <c r="E360" s="997" t="s">
        <v>10080</v>
      </c>
      <c r="F360" s="997" t="s">
        <v>10032</v>
      </c>
    </row>
    <row r="361" spans="1:6">
      <c r="A361" s="1495"/>
      <c r="B361" s="997">
        <v>26</v>
      </c>
      <c r="C361" s="997" t="s">
        <v>10135</v>
      </c>
      <c r="D361" s="997"/>
      <c r="E361" s="997" t="s">
        <v>10080</v>
      </c>
      <c r="F361" s="997" t="s">
        <v>10032</v>
      </c>
    </row>
    <row r="362" spans="1:6">
      <c r="A362" s="1495"/>
      <c r="B362" s="997">
        <v>27</v>
      </c>
      <c r="C362" s="997" t="s">
        <v>10135</v>
      </c>
      <c r="D362" s="997"/>
      <c r="E362" s="997" t="s">
        <v>10080</v>
      </c>
      <c r="F362" s="997" t="s">
        <v>10032</v>
      </c>
    </row>
    <row r="363" spans="1:6">
      <c r="A363" s="1495"/>
      <c r="B363" s="997">
        <v>28</v>
      </c>
      <c r="C363" s="997" t="s">
        <v>10135</v>
      </c>
      <c r="D363" s="997"/>
      <c r="E363" s="997" t="s">
        <v>10080</v>
      </c>
      <c r="F363" s="997" t="s">
        <v>10032</v>
      </c>
    </row>
    <row r="364" spans="1:6">
      <c r="A364" s="1495"/>
      <c r="B364" s="997">
        <v>29</v>
      </c>
      <c r="C364" s="997" t="s">
        <v>10135</v>
      </c>
      <c r="D364" s="997"/>
      <c r="E364" s="997" t="s">
        <v>10080</v>
      </c>
      <c r="F364" s="997" t="s">
        <v>10032</v>
      </c>
    </row>
    <row r="365" spans="1:6">
      <c r="A365" s="1495"/>
      <c r="B365" s="997">
        <v>30</v>
      </c>
      <c r="C365" s="997" t="s">
        <v>10036</v>
      </c>
      <c r="D365" s="997"/>
      <c r="E365" s="997" t="s">
        <v>10037</v>
      </c>
      <c r="F365" s="997" t="s">
        <v>10038</v>
      </c>
    </row>
    <row r="366" spans="1:6">
      <c r="A366" s="1496"/>
      <c r="B366" s="997">
        <v>30</v>
      </c>
      <c r="C366" s="997" t="s">
        <v>10135</v>
      </c>
      <c r="D366" s="997"/>
      <c r="E366" s="997"/>
      <c r="F366" s="997" t="s">
        <v>10032</v>
      </c>
    </row>
    <row r="367" spans="1:6">
      <c r="A367" s="1494" t="s">
        <v>455</v>
      </c>
      <c r="B367" s="997">
        <v>1</v>
      </c>
      <c r="C367" s="997" t="s">
        <v>10031</v>
      </c>
      <c r="D367" s="997"/>
      <c r="E367" s="997" t="s">
        <v>738</v>
      </c>
      <c r="F367" s="997" t="s">
        <v>10032</v>
      </c>
    </row>
    <row r="368" spans="1:6">
      <c r="A368" s="1495"/>
      <c r="B368" s="997">
        <v>3</v>
      </c>
      <c r="C368" s="997" t="s">
        <v>9644</v>
      </c>
      <c r="D368" s="997"/>
      <c r="E368" s="997" t="s">
        <v>638</v>
      </c>
      <c r="F368" s="997" t="s">
        <v>10032</v>
      </c>
    </row>
    <row r="369" spans="1:6">
      <c r="A369" s="1495"/>
      <c r="B369" s="997">
        <v>4</v>
      </c>
      <c r="C369" s="997" t="s">
        <v>9644</v>
      </c>
      <c r="D369" s="997"/>
      <c r="E369" s="997" t="s">
        <v>638</v>
      </c>
      <c r="F369" s="997" t="s">
        <v>10032</v>
      </c>
    </row>
    <row r="370" spans="1:6">
      <c r="A370" s="1495"/>
      <c r="B370" s="997">
        <v>5</v>
      </c>
      <c r="C370" s="997" t="s">
        <v>9644</v>
      </c>
      <c r="D370" s="997"/>
      <c r="E370" s="997" t="s">
        <v>638</v>
      </c>
      <c r="F370" s="997" t="s">
        <v>10032</v>
      </c>
    </row>
    <row r="371" spans="1:6">
      <c r="A371" s="1495"/>
      <c r="B371" s="997">
        <v>10</v>
      </c>
      <c r="C371" s="997" t="s">
        <v>10036</v>
      </c>
      <c r="D371" s="997"/>
      <c r="E371" s="997" t="s">
        <v>10037</v>
      </c>
      <c r="F371" s="997" t="s">
        <v>10038</v>
      </c>
    </row>
    <row r="372" spans="1:6">
      <c r="A372" s="1495"/>
      <c r="B372" s="997">
        <v>12</v>
      </c>
      <c r="C372" s="997" t="s">
        <v>10039</v>
      </c>
      <c r="D372" s="997"/>
      <c r="E372" s="997" t="s">
        <v>583</v>
      </c>
      <c r="F372" s="997" t="s">
        <v>10032</v>
      </c>
    </row>
    <row r="373" spans="1:6">
      <c r="A373" s="1495"/>
      <c r="B373" s="997">
        <v>13</v>
      </c>
      <c r="C373" s="997" t="s">
        <v>10040</v>
      </c>
      <c r="D373" s="997"/>
      <c r="E373" s="997" t="s">
        <v>10041</v>
      </c>
      <c r="F373" s="997" t="s">
        <v>10038</v>
      </c>
    </row>
    <row r="374" spans="1:6">
      <c r="A374" s="1495"/>
      <c r="B374" s="997">
        <v>13</v>
      </c>
      <c r="C374" s="997" t="s">
        <v>10042</v>
      </c>
      <c r="D374" s="997"/>
      <c r="E374" s="997" t="s">
        <v>738</v>
      </c>
      <c r="F374" s="997" t="s">
        <v>10032</v>
      </c>
    </row>
    <row r="375" spans="1:6">
      <c r="A375" s="1495"/>
      <c r="B375" s="997">
        <v>20</v>
      </c>
      <c r="C375" s="997" t="s">
        <v>10036</v>
      </c>
      <c r="D375" s="997"/>
      <c r="E375" s="997" t="s">
        <v>10037</v>
      </c>
      <c r="F375" s="997" t="s">
        <v>10038</v>
      </c>
    </row>
    <row r="376" spans="1:6">
      <c r="A376" s="1495"/>
      <c r="B376" s="997">
        <v>22</v>
      </c>
      <c r="C376" s="997" t="s">
        <v>10044</v>
      </c>
      <c r="D376" s="997"/>
      <c r="E376" s="997" t="s">
        <v>738</v>
      </c>
      <c r="F376" s="997" t="s">
        <v>10032</v>
      </c>
    </row>
    <row r="377" spans="1:6">
      <c r="A377" s="1495"/>
      <c r="B377" s="997">
        <v>30</v>
      </c>
      <c r="C377" s="997" t="s">
        <v>10136</v>
      </c>
      <c r="D377" s="997"/>
      <c r="E377" s="997" t="s">
        <v>10130</v>
      </c>
      <c r="F377" s="997" t="s">
        <v>10064</v>
      </c>
    </row>
    <row r="378" spans="1:6">
      <c r="A378" s="1495"/>
      <c r="B378" s="997">
        <v>30</v>
      </c>
      <c r="C378" s="997" t="s">
        <v>10036</v>
      </c>
      <c r="D378" s="997"/>
      <c r="E378" s="997" t="s">
        <v>10037</v>
      </c>
      <c r="F378" s="997" t="s">
        <v>10038</v>
      </c>
    </row>
    <row r="379" spans="1:6">
      <c r="A379" s="1495"/>
      <c r="B379" s="997">
        <v>30</v>
      </c>
      <c r="C379" s="997" t="s">
        <v>10137</v>
      </c>
      <c r="D379" s="997" t="s">
        <v>10051</v>
      </c>
      <c r="E379" s="997" t="s">
        <v>8111</v>
      </c>
      <c r="F379" s="997" t="s">
        <v>10032</v>
      </c>
    </row>
    <row r="380" spans="1:6">
      <c r="A380" s="1495"/>
      <c r="B380" s="997">
        <v>30</v>
      </c>
      <c r="C380" s="997" t="s">
        <v>10057</v>
      </c>
      <c r="D380" s="997" t="s">
        <v>10051</v>
      </c>
      <c r="E380" s="997" t="s">
        <v>10058</v>
      </c>
      <c r="F380" s="997" t="s">
        <v>10032</v>
      </c>
    </row>
    <row r="381" spans="1:6">
      <c r="A381" s="1496"/>
      <c r="B381" s="997">
        <v>30</v>
      </c>
      <c r="C381" s="997" t="s">
        <v>10138</v>
      </c>
      <c r="D381" s="997" t="s">
        <v>10051</v>
      </c>
      <c r="E381" s="997" t="s">
        <v>10139</v>
      </c>
      <c r="F381" s="997" t="s">
        <v>10032</v>
      </c>
    </row>
    <row r="382" spans="1:6">
      <c r="A382" s="1497" t="s">
        <v>1827</v>
      </c>
      <c r="B382" s="1498"/>
      <c r="C382" s="997" t="s">
        <v>10140</v>
      </c>
      <c r="D382" s="997"/>
      <c r="E382" s="997" t="s">
        <v>10122</v>
      </c>
      <c r="F382" s="997" t="s">
        <v>10035</v>
      </c>
    </row>
    <row r="383" spans="1:6">
      <c r="A383" s="1499"/>
      <c r="B383" s="1500"/>
      <c r="C383" s="997" t="s">
        <v>10054</v>
      </c>
      <c r="D383" s="997"/>
      <c r="E383" s="997" t="s">
        <v>556</v>
      </c>
      <c r="F383" s="997" t="s">
        <v>10032</v>
      </c>
    </row>
    <row r="384" spans="1:6">
      <c r="A384" s="1499"/>
      <c r="B384" s="1500"/>
      <c r="C384" s="997" t="s">
        <v>10057</v>
      </c>
      <c r="D384" s="997"/>
      <c r="E384" s="997" t="s">
        <v>10058</v>
      </c>
      <c r="F384" s="997" t="s">
        <v>10032</v>
      </c>
    </row>
    <row r="385" spans="1:6">
      <c r="A385" s="1499"/>
      <c r="B385" s="1500"/>
      <c r="C385" s="997" t="s">
        <v>10141</v>
      </c>
      <c r="D385" s="997"/>
      <c r="E385" s="997" t="s">
        <v>10104</v>
      </c>
      <c r="F385" s="997" t="s">
        <v>10032</v>
      </c>
    </row>
    <row r="386" spans="1:6">
      <c r="A386" s="1499"/>
      <c r="B386" s="1500"/>
      <c r="C386" s="997" t="s">
        <v>10142</v>
      </c>
      <c r="D386" s="997"/>
      <c r="E386" s="997" t="s">
        <v>10143</v>
      </c>
      <c r="F386" s="997" t="s">
        <v>10038</v>
      </c>
    </row>
    <row r="387" spans="1:6">
      <c r="A387" s="1499"/>
      <c r="B387" s="1500"/>
      <c r="C387" s="997" t="s">
        <v>10059</v>
      </c>
      <c r="D387" s="997"/>
      <c r="E387" s="997" t="s">
        <v>10060</v>
      </c>
      <c r="F387" s="997" t="s">
        <v>10032</v>
      </c>
    </row>
    <row r="388" spans="1:6">
      <c r="A388" s="1499"/>
      <c r="B388" s="1500"/>
      <c r="C388" s="997" t="s">
        <v>1827</v>
      </c>
      <c r="D388" s="997"/>
      <c r="E388" s="997" t="s">
        <v>10144</v>
      </c>
      <c r="F388" s="997" t="s">
        <v>10032</v>
      </c>
    </row>
    <row r="389" spans="1:6">
      <c r="A389" s="1499"/>
      <c r="B389" s="1500"/>
      <c r="C389" s="997" t="s">
        <v>1827</v>
      </c>
      <c r="D389" s="997"/>
      <c r="E389" s="997" t="s">
        <v>10145</v>
      </c>
      <c r="F389" s="997" t="s">
        <v>10032</v>
      </c>
    </row>
    <row r="390" spans="1:6">
      <c r="A390" s="1499"/>
      <c r="B390" s="1500"/>
      <c r="C390" s="997" t="s">
        <v>1827</v>
      </c>
      <c r="D390" s="997"/>
      <c r="E390" s="997" t="s">
        <v>708</v>
      </c>
      <c r="F390" s="997" t="s">
        <v>10032</v>
      </c>
    </row>
    <row r="391" spans="1:6">
      <c r="A391" s="1499"/>
      <c r="B391" s="1500"/>
      <c r="C391" s="997" t="s">
        <v>10146</v>
      </c>
      <c r="D391" s="997"/>
      <c r="E391" s="997" t="s">
        <v>10147</v>
      </c>
      <c r="F391" s="997" t="s">
        <v>10064</v>
      </c>
    </row>
    <row r="392" spans="1:6">
      <c r="A392" s="1499"/>
      <c r="B392" s="1500"/>
      <c r="C392" s="997" t="s">
        <v>10089</v>
      </c>
      <c r="D392" s="997"/>
      <c r="E392" s="997" t="s">
        <v>653</v>
      </c>
      <c r="F392" s="997" t="s">
        <v>10032</v>
      </c>
    </row>
    <row r="393" spans="1:6">
      <c r="A393" s="1499"/>
      <c r="B393" s="1500"/>
      <c r="C393" s="997" t="s">
        <v>10123</v>
      </c>
      <c r="D393" s="997"/>
      <c r="E393" s="997" t="s">
        <v>608</v>
      </c>
      <c r="F393" s="997" t="s">
        <v>10032</v>
      </c>
    </row>
    <row r="394" spans="1:6">
      <c r="A394" s="1499"/>
      <c r="B394" s="1500"/>
      <c r="C394" s="997" t="s">
        <v>10148</v>
      </c>
      <c r="D394" s="997" t="s">
        <v>10051</v>
      </c>
      <c r="E394" s="997" t="s">
        <v>10052</v>
      </c>
      <c r="F394" s="997" t="s">
        <v>10053</v>
      </c>
    </row>
    <row r="395" spans="1:6">
      <c r="A395" s="1499"/>
      <c r="B395" s="1500"/>
      <c r="C395" s="997" t="s">
        <v>10105</v>
      </c>
      <c r="D395" s="997" t="s">
        <v>10051</v>
      </c>
      <c r="E395" s="997" t="s">
        <v>10106</v>
      </c>
      <c r="F395" s="997" t="s">
        <v>10035</v>
      </c>
    </row>
    <row r="396" spans="1:6">
      <c r="A396" s="1499"/>
      <c r="B396" s="1500"/>
      <c r="C396" s="997" t="s">
        <v>10149</v>
      </c>
      <c r="D396" s="997" t="s">
        <v>10051</v>
      </c>
      <c r="E396" s="997" t="s">
        <v>10056</v>
      </c>
      <c r="F396" s="997" t="s">
        <v>10035</v>
      </c>
    </row>
    <row r="397" spans="1:6">
      <c r="A397" s="1499"/>
      <c r="B397" s="1500"/>
      <c r="C397" s="997" t="s">
        <v>10118</v>
      </c>
      <c r="D397" s="997" t="s">
        <v>10051</v>
      </c>
      <c r="E397" s="997" t="s">
        <v>10150</v>
      </c>
      <c r="F397" s="997" t="s">
        <v>10032</v>
      </c>
    </row>
    <row r="398" spans="1:6">
      <c r="A398" s="1501"/>
      <c r="B398" s="1502"/>
      <c r="C398" s="997" t="s">
        <v>10151</v>
      </c>
      <c r="D398" s="997" t="s">
        <v>10152</v>
      </c>
      <c r="E398" s="997" t="s">
        <v>10068</v>
      </c>
      <c r="F398" s="997" t="s">
        <v>10038</v>
      </c>
    </row>
    <row r="399" spans="1:6">
      <c r="A399" s="1497" t="s">
        <v>9651</v>
      </c>
      <c r="B399" s="1498"/>
      <c r="C399" s="997" t="s">
        <v>10054</v>
      </c>
      <c r="D399" s="997"/>
      <c r="E399" s="997" t="s">
        <v>556</v>
      </c>
      <c r="F399" s="997" t="s">
        <v>10032</v>
      </c>
    </row>
    <row r="400" spans="1:6">
      <c r="A400" s="1499"/>
      <c r="B400" s="1500"/>
      <c r="C400" s="997" t="s">
        <v>10153</v>
      </c>
      <c r="D400" s="997"/>
      <c r="E400" s="997" t="s">
        <v>746</v>
      </c>
      <c r="F400" s="997" t="s">
        <v>10032</v>
      </c>
    </row>
    <row r="401" spans="1:6">
      <c r="A401" s="1499"/>
      <c r="B401" s="1500"/>
      <c r="C401" s="997" t="s">
        <v>10154</v>
      </c>
      <c r="D401" s="997"/>
      <c r="E401" s="997" t="s">
        <v>1865</v>
      </c>
      <c r="F401" s="997" t="s">
        <v>10032</v>
      </c>
    </row>
    <row r="402" spans="1:6">
      <c r="A402" s="1499"/>
      <c r="B402" s="1500"/>
      <c r="C402" s="997" t="s">
        <v>10155</v>
      </c>
      <c r="D402" s="997"/>
      <c r="E402" s="997" t="s">
        <v>10156</v>
      </c>
      <c r="F402" s="997" t="s">
        <v>10032</v>
      </c>
    </row>
    <row r="403" spans="1:6">
      <c r="A403" s="1499"/>
      <c r="B403" s="1500"/>
      <c r="C403" s="997" t="s">
        <v>10057</v>
      </c>
      <c r="D403" s="997"/>
      <c r="E403" s="997" t="s">
        <v>10058</v>
      </c>
      <c r="F403" s="997" t="s">
        <v>10032</v>
      </c>
    </row>
    <row r="404" spans="1:6">
      <c r="A404" s="1499"/>
      <c r="B404" s="1500"/>
      <c r="C404" s="997" t="s">
        <v>10157</v>
      </c>
      <c r="D404" s="997"/>
      <c r="E404" s="997" t="s">
        <v>10158</v>
      </c>
      <c r="F404" s="997" t="s">
        <v>10035</v>
      </c>
    </row>
    <row r="405" spans="1:6">
      <c r="A405" s="1499"/>
      <c r="B405" s="1500"/>
      <c r="C405" s="997" t="s">
        <v>10059</v>
      </c>
      <c r="D405" s="997"/>
      <c r="E405" s="997" t="s">
        <v>10060</v>
      </c>
      <c r="F405" s="997" t="s">
        <v>10032</v>
      </c>
    </row>
    <row r="406" spans="1:6">
      <c r="A406" s="1499"/>
      <c r="B406" s="1500"/>
      <c r="C406" s="997" t="s">
        <v>10159</v>
      </c>
      <c r="D406" s="997"/>
      <c r="E406" s="997" t="s">
        <v>9656</v>
      </c>
      <c r="F406" s="997" t="s">
        <v>10032</v>
      </c>
    </row>
    <row r="407" spans="1:6">
      <c r="A407" s="1499"/>
      <c r="B407" s="1500"/>
      <c r="C407" s="997" t="s">
        <v>9651</v>
      </c>
      <c r="D407" s="997"/>
      <c r="E407" s="997" t="s">
        <v>708</v>
      </c>
      <c r="F407" s="997" t="s">
        <v>10032</v>
      </c>
    </row>
    <row r="408" spans="1:6">
      <c r="A408" s="1499"/>
      <c r="B408" s="1500"/>
      <c r="C408" s="997" t="s">
        <v>9651</v>
      </c>
      <c r="D408" s="997"/>
      <c r="E408" s="997" t="s">
        <v>10145</v>
      </c>
      <c r="F408" s="997" t="s">
        <v>10032</v>
      </c>
    </row>
    <row r="409" spans="1:6">
      <c r="A409" s="1499"/>
      <c r="B409" s="1500"/>
      <c r="C409" s="997" t="s">
        <v>10123</v>
      </c>
      <c r="D409" s="997"/>
      <c r="E409" s="997" t="s">
        <v>608</v>
      </c>
      <c r="F409" s="997" t="s">
        <v>10032</v>
      </c>
    </row>
    <row r="410" spans="1:6">
      <c r="A410" s="1499"/>
      <c r="B410" s="1500"/>
      <c r="C410" s="997" t="s">
        <v>10160</v>
      </c>
      <c r="D410" s="997" t="s">
        <v>10161</v>
      </c>
      <c r="E410" s="997" t="s">
        <v>10162</v>
      </c>
      <c r="F410" s="997" t="s">
        <v>10076</v>
      </c>
    </row>
    <row r="411" spans="1:6">
      <c r="A411" s="1499"/>
      <c r="B411" s="1500"/>
      <c r="C411" s="997" t="s">
        <v>10160</v>
      </c>
      <c r="D411" s="997" t="s">
        <v>10161</v>
      </c>
      <c r="E411" s="997" t="s">
        <v>10163</v>
      </c>
      <c r="F411" s="997" t="s">
        <v>10076</v>
      </c>
    </row>
    <row r="412" spans="1:6">
      <c r="A412" s="1501"/>
      <c r="B412" s="1502"/>
      <c r="C412" s="997" t="s">
        <v>10164</v>
      </c>
      <c r="D412" s="997" t="s">
        <v>10161</v>
      </c>
      <c r="E412" s="997" t="s">
        <v>10165</v>
      </c>
      <c r="F412" s="997" t="s">
        <v>10076</v>
      </c>
    </row>
    <row r="413" spans="1:6">
      <c r="A413" s="1494" t="s">
        <v>456</v>
      </c>
      <c r="B413" s="997">
        <v>1</v>
      </c>
      <c r="C413" s="997" t="s">
        <v>10031</v>
      </c>
      <c r="D413" s="997"/>
      <c r="E413" s="997" t="s">
        <v>738</v>
      </c>
      <c r="F413" s="997" t="s">
        <v>10032</v>
      </c>
    </row>
    <row r="414" spans="1:6">
      <c r="A414" s="1495"/>
      <c r="B414" s="997">
        <v>1</v>
      </c>
      <c r="C414" s="997" t="s">
        <v>10157</v>
      </c>
      <c r="D414" s="997" t="s">
        <v>10166</v>
      </c>
      <c r="E414" s="997" t="s">
        <v>10158</v>
      </c>
      <c r="F414" s="997" t="s">
        <v>10035</v>
      </c>
    </row>
    <row r="415" spans="1:6">
      <c r="A415" s="1495"/>
      <c r="B415" s="997">
        <v>2</v>
      </c>
      <c r="C415" s="997" t="s">
        <v>10157</v>
      </c>
      <c r="D415" s="997" t="s">
        <v>10166</v>
      </c>
      <c r="E415" s="997" t="s">
        <v>10158</v>
      </c>
      <c r="F415" s="997" t="s">
        <v>10035</v>
      </c>
    </row>
    <row r="416" spans="1:6">
      <c r="A416" s="1495"/>
      <c r="B416" s="997">
        <v>3</v>
      </c>
      <c r="C416" s="997" t="s">
        <v>10157</v>
      </c>
      <c r="D416" s="997" t="s">
        <v>10166</v>
      </c>
      <c r="E416" s="997" t="s">
        <v>10158</v>
      </c>
      <c r="F416" s="997" t="s">
        <v>10035</v>
      </c>
    </row>
    <row r="417" spans="1:6">
      <c r="A417" s="1495"/>
      <c r="B417" s="997">
        <v>4</v>
      </c>
      <c r="C417" s="997" t="s">
        <v>10157</v>
      </c>
      <c r="D417" s="997" t="s">
        <v>10166</v>
      </c>
      <c r="E417" s="997" t="s">
        <v>10158</v>
      </c>
      <c r="F417" s="997" t="s">
        <v>10035</v>
      </c>
    </row>
    <row r="418" spans="1:6">
      <c r="A418" s="1495"/>
      <c r="B418" s="997">
        <v>5</v>
      </c>
      <c r="C418" s="997" t="s">
        <v>10157</v>
      </c>
      <c r="D418" s="997" t="s">
        <v>10166</v>
      </c>
      <c r="E418" s="997" t="s">
        <v>10158</v>
      </c>
      <c r="F418" s="997" t="s">
        <v>10035</v>
      </c>
    </row>
    <row r="419" spans="1:6">
      <c r="A419" s="1495"/>
      <c r="B419" s="997">
        <v>6</v>
      </c>
      <c r="C419" s="997" t="s">
        <v>10157</v>
      </c>
      <c r="D419" s="997" t="s">
        <v>10166</v>
      </c>
      <c r="E419" s="997" t="s">
        <v>10158</v>
      </c>
      <c r="F419" s="997" t="s">
        <v>10035</v>
      </c>
    </row>
    <row r="420" spans="1:6">
      <c r="A420" s="1495"/>
      <c r="B420" s="997">
        <v>7</v>
      </c>
      <c r="C420" s="997" t="s">
        <v>10157</v>
      </c>
      <c r="D420" s="997" t="s">
        <v>10166</v>
      </c>
      <c r="E420" s="997" t="s">
        <v>10158</v>
      </c>
      <c r="F420" s="997" t="s">
        <v>10035</v>
      </c>
    </row>
    <row r="421" spans="1:6">
      <c r="A421" s="1495"/>
      <c r="B421" s="997">
        <v>8</v>
      </c>
      <c r="C421" s="997" t="s">
        <v>10157</v>
      </c>
      <c r="D421" s="997" t="s">
        <v>10166</v>
      </c>
      <c r="E421" s="997" t="s">
        <v>10158</v>
      </c>
      <c r="F421" s="997" t="s">
        <v>10035</v>
      </c>
    </row>
    <row r="422" spans="1:6">
      <c r="A422" s="1495"/>
      <c r="B422" s="997">
        <v>9</v>
      </c>
      <c r="C422" s="997" t="s">
        <v>10157</v>
      </c>
      <c r="D422" s="997" t="s">
        <v>10166</v>
      </c>
      <c r="E422" s="997" t="s">
        <v>10158</v>
      </c>
      <c r="F422" s="997" t="s">
        <v>10035</v>
      </c>
    </row>
    <row r="423" spans="1:6">
      <c r="A423" s="1495"/>
      <c r="B423" s="997">
        <v>10</v>
      </c>
      <c r="C423" s="997" t="s">
        <v>10036</v>
      </c>
      <c r="D423" s="997"/>
      <c r="E423" s="997" t="s">
        <v>10037</v>
      </c>
      <c r="F423" s="997" t="s">
        <v>10038</v>
      </c>
    </row>
    <row r="424" spans="1:6">
      <c r="A424" s="1495"/>
      <c r="B424" s="997">
        <v>12</v>
      </c>
      <c r="C424" s="997" t="s">
        <v>10039</v>
      </c>
      <c r="D424" s="997"/>
      <c r="E424" s="997" t="s">
        <v>583</v>
      </c>
      <c r="F424" s="997" t="s">
        <v>10032</v>
      </c>
    </row>
    <row r="425" spans="1:6">
      <c r="A425" s="1495"/>
      <c r="B425" s="997">
        <v>13</v>
      </c>
      <c r="C425" s="997" t="s">
        <v>9655</v>
      </c>
      <c r="D425" s="997"/>
      <c r="E425" s="997" t="s">
        <v>9656</v>
      </c>
      <c r="F425" s="997" t="s">
        <v>10032</v>
      </c>
    </row>
    <row r="426" spans="1:6">
      <c r="A426" s="1495"/>
      <c r="B426" s="997">
        <v>13</v>
      </c>
      <c r="C426" s="997" t="s">
        <v>10040</v>
      </c>
      <c r="D426" s="997"/>
      <c r="E426" s="997" t="s">
        <v>10041</v>
      </c>
      <c r="F426" s="997" t="s">
        <v>10038</v>
      </c>
    </row>
    <row r="427" spans="1:6">
      <c r="A427" s="1495"/>
      <c r="B427" s="997">
        <v>13</v>
      </c>
      <c r="C427" s="997" t="s">
        <v>10042</v>
      </c>
      <c r="D427" s="997"/>
      <c r="E427" s="997" t="s">
        <v>738</v>
      </c>
      <c r="F427" s="997" t="s">
        <v>10032</v>
      </c>
    </row>
    <row r="428" spans="1:6">
      <c r="A428" s="1495"/>
      <c r="B428" s="997">
        <v>17</v>
      </c>
      <c r="C428" s="997" t="s">
        <v>10167</v>
      </c>
      <c r="D428" s="997"/>
      <c r="E428" s="997" t="s">
        <v>638</v>
      </c>
      <c r="F428" s="997" t="s">
        <v>10032</v>
      </c>
    </row>
    <row r="429" spans="1:6">
      <c r="A429" s="1495"/>
      <c r="B429" s="997">
        <v>20</v>
      </c>
      <c r="C429" s="997" t="s">
        <v>10036</v>
      </c>
      <c r="D429" s="997"/>
      <c r="E429" s="997" t="s">
        <v>10037</v>
      </c>
      <c r="F429" s="997" t="s">
        <v>10038</v>
      </c>
    </row>
    <row r="430" spans="1:6">
      <c r="A430" s="1495"/>
      <c r="B430" s="997">
        <v>22</v>
      </c>
      <c r="C430" s="997" t="s">
        <v>10044</v>
      </c>
      <c r="D430" s="997"/>
      <c r="E430" s="997" t="s">
        <v>738</v>
      </c>
      <c r="F430" s="997" t="s">
        <v>10032</v>
      </c>
    </row>
    <row r="431" spans="1:6">
      <c r="A431" s="1496"/>
      <c r="B431" s="997">
        <v>30</v>
      </c>
      <c r="C431" s="997" t="s">
        <v>10036</v>
      </c>
      <c r="D431" s="997"/>
      <c r="E431" s="997" t="s">
        <v>10037</v>
      </c>
      <c r="F431" s="997" t="s">
        <v>10038</v>
      </c>
    </row>
    <row r="432" spans="1:6">
      <c r="A432" s="1494" t="s">
        <v>457</v>
      </c>
      <c r="B432" s="997">
        <v>1</v>
      </c>
      <c r="C432" s="997" t="s">
        <v>10031</v>
      </c>
      <c r="D432" s="997"/>
      <c r="E432" s="997" t="s">
        <v>738</v>
      </c>
      <c r="F432" s="997" t="s">
        <v>10032</v>
      </c>
    </row>
    <row r="433" spans="1:6">
      <c r="A433" s="1495"/>
      <c r="B433" s="997">
        <v>7</v>
      </c>
      <c r="C433" s="997" t="s">
        <v>10168</v>
      </c>
      <c r="D433" s="997"/>
      <c r="E433" s="997" t="s">
        <v>638</v>
      </c>
      <c r="F433" s="997" t="s">
        <v>10032</v>
      </c>
    </row>
    <row r="434" spans="1:6">
      <c r="A434" s="1495"/>
      <c r="B434" s="997">
        <v>10</v>
      </c>
      <c r="C434" s="997" t="s">
        <v>10036</v>
      </c>
      <c r="D434" s="997"/>
      <c r="E434" s="997" t="s">
        <v>10037</v>
      </c>
      <c r="F434" s="997" t="s">
        <v>10038</v>
      </c>
    </row>
    <row r="435" spans="1:6">
      <c r="A435" s="1495"/>
      <c r="B435" s="997">
        <v>11</v>
      </c>
      <c r="C435" s="997" t="s">
        <v>10169</v>
      </c>
      <c r="D435" s="997"/>
      <c r="E435" s="997" t="s">
        <v>10170</v>
      </c>
      <c r="F435" s="997" t="s">
        <v>10032</v>
      </c>
    </row>
    <row r="436" spans="1:6">
      <c r="A436" s="1495"/>
      <c r="B436" s="997">
        <v>12</v>
      </c>
      <c r="C436" s="997" t="s">
        <v>10039</v>
      </c>
      <c r="D436" s="997"/>
      <c r="E436" s="997" t="s">
        <v>583</v>
      </c>
      <c r="F436" s="997" t="s">
        <v>10032</v>
      </c>
    </row>
    <row r="437" spans="1:6">
      <c r="A437" s="1495"/>
      <c r="B437" s="997">
        <v>13</v>
      </c>
      <c r="C437" s="997" t="s">
        <v>10040</v>
      </c>
      <c r="D437" s="997"/>
      <c r="E437" s="997" t="s">
        <v>10041</v>
      </c>
      <c r="F437" s="997" t="s">
        <v>10038</v>
      </c>
    </row>
    <row r="438" spans="1:6">
      <c r="A438" s="1495"/>
      <c r="B438" s="997">
        <v>13</v>
      </c>
      <c r="C438" s="997" t="s">
        <v>10042</v>
      </c>
      <c r="D438" s="997"/>
      <c r="E438" s="997" t="s">
        <v>738</v>
      </c>
      <c r="F438" s="997" t="s">
        <v>10032</v>
      </c>
    </row>
    <row r="439" spans="1:6">
      <c r="A439" s="1495"/>
      <c r="B439" s="997">
        <v>20</v>
      </c>
      <c r="C439" s="997" t="s">
        <v>10036</v>
      </c>
      <c r="D439" s="997"/>
      <c r="E439" s="997" t="s">
        <v>10037</v>
      </c>
      <c r="F439" s="997" t="s">
        <v>10038</v>
      </c>
    </row>
    <row r="440" spans="1:6">
      <c r="A440" s="1495"/>
      <c r="B440" s="997">
        <v>21</v>
      </c>
      <c r="C440" s="997" t="s">
        <v>10057</v>
      </c>
      <c r="D440" s="997" t="s">
        <v>10171</v>
      </c>
      <c r="E440" s="997" t="s">
        <v>10058</v>
      </c>
      <c r="F440" s="997" t="s">
        <v>10032</v>
      </c>
    </row>
    <row r="441" spans="1:6">
      <c r="A441" s="1495"/>
      <c r="B441" s="997">
        <v>21</v>
      </c>
      <c r="C441" s="997" t="s">
        <v>10082</v>
      </c>
      <c r="D441" s="997" t="s">
        <v>10171</v>
      </c>
      <c r="E441" s="997" t="s">
        <v>608</v>
      </c>
      <c r="F441" s="997" t="s">
        <v>10032</v>
      </c>
    </row>
    <row r="442" spans="1:6">
      <c r="A442" s="1495"/>
      <c r="B442" s="997">
        <v>21</v>
      </c>
      <c r="C442" s="997" t="s">
        <v>10082</v>
      </c>
      <c r="D442" s="997" t="s">
        <v>10171</v>
      </c>
      <c r="E442" s="997" t="s">
        <v>10083</v>
      </c>
      <c r="F442" s="997" t="s">
        <v>10032</v>
      </c>
    </row>
    <row r="443" spans="1:6">
      <c r="A443" s="1495"/>
      <c r="B443" s="997">
        <v>21</v>
      </c>
      <c r="C443" s="997" t="s">
        <v>10084</v>
      </c>
      <c r="D443" s="997" t="s">
        <v>10171</v>
      </c>
      <c r="E443" s="997" t="s">
        <v>908</v>
      </c>
      <c r="F443" s="997" t="s">
        <v>10032</v>
      </c>
    </row>
    <row r="444" spans="1:6">
      <c r="A444" s="1495"/>
      <c r="B444" s="997">
        <v>21</v>
      </c>
      <c r="C444" s="997" t="s">
        <v>10088</v>
      </c>
      <c r="D444" s="997" t="s">
        <v>10171</v>
      </c>
      <c r="E444" s="997" t="s">
        <v>583</v>
      </c>
      <c r="F444" s="997" t="s">
        <v>10032</v>
      </c>
    </row>
    <row r="445" spans="1:6">
      <c r="A445" s="1495"/>
      <c r="B445" s="997">
        <v>21</v>
      </c>
      <c r="C445" s="997" t="s">
        <v>10172</v>
      </c>
      <c r="D445" s="997" t="s">
        <v>10171</v>
      </c>
      <c r="E445" s="997" t="s">
        <v>10086</v>
      </c>
      <c r="F445" s="997" t="s">
        <v>10032</v>
      </c>
    </row>
    <row r="446" spans="1:6">
      <c r="A446" s="1495"/>
      <c r="B446" s="997">
        <v>21</v>
      </c>
      <c r="C446" s="997" t="s">
        <v>10089</v>
      </c>
      <c r="D446" s="997" t="s">
        <v>10171</v>
      </c>
      <c r="E446" s="997" t="s">
        <v>653</v>
      </c>
      <c r="F446" s="997" t="s">
        <v>10032</v>
      </c>
    </row>
    <row r="447" spans="1:6">
      <c r="A447" s="1495"/>
      <c r="B447" s="997">
        <v>21</v>
      </c>
      <c r="C447" s="997" t="s">
        <v>10092</v>
      </c>
      <c r="D447" s="997" t="s">
        <v>10171</v>
      </c>
      <c r="E447" s="997" t="s">
        <v>10093</v>
      </c>
      <c r="F447" s="997" t="s">
        <v>10076</v>
      </c>
    </row>
    <row r="448" spans="1:6">
      <c r="A448" s="1495"/>
      <c r="B448" s="997">
        <v>21</v>
      </c>
      <c r="C448" s="997" t="s">
        <v>10094</v>
      </c>
      <c r="D448" s="997" t="s">
        <v>10171</v>
      </c>
      <c r="E448" s="997" t="s">
        <v>10095</v>
      </c>
      <c r="F448" s="997" t="s">
        <v>10047</v>
      </c>
    </row>
    <row r="449" spans="1:6">
      <c r="A449" s="1495"/>
      <c r="B449" s="997">
        <v>21</v>
      </c>
      <c r="C449" s="997" t="s">
        <v>10173</v>
      </c>
      <c r="D449" s="997" t="s">
        <v>10171</v>
      </c>
      <c r="E449" s="997" t="s">
        <v>10091</v>
      </c>
      <c r="F449" s="997" t="s">
        <v>10076</v>
      </c>
    </row>
    <row r="450" spans="1:6">
      <c r="A450" s="1495"/>
      <c r="B450" s="997">
        <v>21</v>
      </c>
      <c r="C450" s="997" t="s">
        <v>10096</v>
      </c>
      <c r="D450" s="997" t="s">
        <v>10171</v>
      </c>
      <c r="E450" s="997" t="s">
        <v>10097</v>
      </c>
      <c r="F450" s="997" t="s">
        <v>10038</v>
      </c>
    </row>
    <row r="451" spans="1:6">
      <c r="A451" s="1495"/>
      <c r="B451" s="997">
        <v>22</v>
      </c>
      <c r="C451" s="997" t="s">
        <v>10044</v>
      </c>
      <c r="D451" s="997"/>
      <c r="E451" s="997" t="s">
        <v>738</v>
      </c>
      <c r="F451" s="997" t="s">
        <v>10032</v>
      </c>
    </row>
    <row r="452" spans="1:6">
      <c r="A452" s="1496"/>
      <c r="B452" s="997">
        <v>30</v>
      </c>
      <c r="C452" s="997" t="s">
        <v>10036</v>
      </c>
      <c r="D452" s="997"/>
      <c r="E452" s="997" t="s">
        <v>10037</v>
      </c>
      <c r="F452" s="997" t="s">
        <v>10038</v>
      </c>
    </row>
    <row r="453" spans="1:6">
      <c r="A453" s="1497" t="s">
        <v>1835</v>
      </c>
      <c r="B453" s="1498"/>
      <c r="C453" s="997" t="s">
        <v>10054</v>
      </c>
      <c r="D453" s="997"/>
      <c r="E453" s="997" t="s">
        <v>556</v>
      </c>
      <c r="F453" s="997" t="s">
        <v>10032</v>
      </c>
    </row>
    <row r="454" spans="1:6">
      <c r="A454" s="1499"/>
      <c r="B454" s="1500"/>
      <c r="C454" s="997" t="s">
        <v>10057</v>
      </c>
      <c r="D454" s="997"/>
      <c r="E454" s="997" t="s">
        <v>10058</v>
      </c>
      <c r="F454" s="997" t="s">
        <v>10032</v>
      </c>
    </row>
    <row r="455" spans="1:6">
      <c r="A455" s="1499"/>
      <c r="B455" s="1500"/>
      <c r="C455" s="997" t="s">
        <v>10174</v>
      </c>
      <c r="D455" s="997"/>
      <c r="E455" s="997" t="s">
        <v>908</v>
      </c>
      <c r="F455" s="997" t="s">
        <v>10032</v>
      </c>
    </row>
    <row r="456" spans="1:6">
      <c r="A456" s="1499"/>
      <c r="B456" s="1500"/>
      <c r="C456" s="997" t="s">
        <v>10175</v>
      </c>
      <c r="D456" s="997"/>
      <c r="E456" s="997" t="s">
        <v>10114</v>
      </c>
      <c r="F456" s="997" t="s">
        <v>10064</v>
      </c>
    </row>
    <row r="457" spans="1:6">
      <c r="A457" s="1499"/>
      <c r="B457" s="1500"/>
      <c r="C457" s="997" t="s">
        <v>10176</v>
      </c>
      <c r="D457" s="997"/>
      <c r="E457" s="997" t="s">
        <v>574</v>
      </c>
      <c r="F457" s="997" t="s">
        <v>10032</v>
      </c>
    </row>
    <row r="458" spans="1:6">
      <c r="A458" s="1499"/>
      <c r="B458" s="1500"/>
      <c r="C458" s="997" t="s">
        <v>10177</v>
      </c>
      <c r="D458" s="997"/>
      <c r="E458" s="997" t="s">
        <v>10060</v>
      </c>
      <c r="F458" s="997" t="s">
        <v>10032</v>
      </c>
    </row>
    <row r="459" spans="1:6">
      <c r="A459" s="1499"/>
      <c r="B459" s="1500"/>
      <c r="C459" s="997" t="s">
        <v>10178</v>
      </c>
      <c r="D459" s="997"/>
      <c r="E459" s="997" t="s">
        <v>10063</v>
      </c>
      <c r="F459" s="997" t="s">
        <v>10064</v>
      </c>
    </row>
    <row r="460" spans="1:6">
      <c r="A460" s="1499"/>
      <c r="B460" s="1500"/>
      <c r="C460" s="997" t="s">
        <v>10179</v>
      </c>
      <c r="D460" s="997"/>
      <c r="E460" s="997" t="s">
        <v>10116</v>
      </c>
      <c r="F460" s="997" t="s">
        <v>10064</v>
      </c>
    </row>
    <row r="461" spans="1:6">
      <c r="A461" s="1499"/>
      <c r="B461" s="1500"/>
      <c r="C461" s="997" t="s">
        <v>10117</v>
      </c>
      <c r="D461" s="997"/>
      <c r="E461" s="997" t="s">
        <v>8111</v>
      </c>
      <c r="F461" s="997" t="s">
        <v>10032</v>
      </c>
    </row>
    <row r="462" spans="1:6">
      <c r="A462" s="1501"/>
      <c r="B462" s="1502"/>
      <c r="C462" s="997" t="s">
        <v>10119</v>
      </c>
      <c r="D462" s="997"/>
      <c r="E462" s="997" t="s">
        <v>10120</v>
      </c>
      <c r="F462" s="997" t="s">
        <v>10035</v>
      </c>
    </row>
    <row r="463" spans="1:6">
      <c r="A463" s="1494" t="s">
        <v>458</v>
      </c>
      <c r="B463" s="997">
        <v>1</v>
      </c>
      <c r="C463" s="997" t="s">
        <v>10180</v>
      </c>
      <c r="D463" s="997"/>
      <c r="E463" s="997" t="s">
        <v>638</v>
      </c>
      <c r="F463" s="997" t="s">
        <v>10032</v>
      </c>
    </row>
    <row r="464" spans="1:6">
      <c r="A464" s="1495"/>
      <c r="B464" s="997">
        <v>1</v>
      </c>
      <c r="C464" s="997" t="s">
        <v>10031</v>
      </c>
      <c r="D464" s="997"/>
      <c r="E464" s="997" t="s">
        <v>738</v>
      </c>
      <c r="F464" s="997" t="s">
        <v>10032</v>
      </c>
    </row>
    <row r="465" spans="1:6">
      <c r="A465" s="1495"/>
      <c r="B465" s="997">
        <v>10</v>
      </c>
      <c r="C465" s="997" t="s">
        <v>10036</v>
      </c>
      <c r="D465" s="997"/>
      <c r="E465" s="997" t="s">
        <v>10037</v>
      </c>
      <c r="F465" s="997" t="s">
        <v>10038</v>
      </c>
    </row>
    <row r="466" spans="1:6">
      <c r="A466" s="1495"/>
      <c r="B466" s="997">
        <v>11</v>
      </c>
      <c r="C466" s="997" t="s">
        <v>10181</v>
      </c>
      <c r="D466" s="997"/>
      <c r="E466" s="997" t="s">
        <v>10170</v>
      </c>
      <c r="F466" s="997" t="s">
        <v>10032</v>
      </c>
    </row>
    <row r="467" spans="1:6">
      <c r="A467" s="1495"/>
      <c r="B467" s="997">
        <v>12</v>
      </c>
      <c r="C467" s="997" t="s">
        <v>10039</v>
      </c>
      <c r="D467" s="997"/>
      <c r="E467" s="997" t="s">
        <v>583</v>
      </c>
      <c r="F467" s="997" t="s">
        <v>10032</v>
      </c>
    </row>
    <row r="468" spans="1:6">
      <c r="A468" s="1495"/>
      <c r="B468" s="997">
        <v>13</v>
      </c>
      <c r="C468" s="997" t="s">
        <v>10040</v>
      </c>
      <c r="D468" s="997"/>
      <c r="E468" s="997" t="s">
        <v>10041</v>
      </c>
      <c r="F468" s="997" t="s">
        <v>10038</v>
      </c>
    </row>
    <row r="469" spans="1:6">
      <c r="A469" s="1495"/>
      <c r="B469" s="997">
        <v>13</v>
      </c>
      <c r="C469" s="997" t="s">
        <v>10042</v>
      </c>
      <c r="D469" s="997"/>
      <c r="E469" s="997" t="s">
        <v>738</v>
      </c>
      <c r="F469" s="997" t="s">
        <v>10032</v>
      </c>
    </row>
    <row r="470" spans="1:6">
      <c r="A470" s="1495"/>
      <c r="B470" s="997">
        <v>15</v>
      </c>
      <c r="C470" s="997" t="s">
        <v>10182</v>
      </c>
      <c r="D470" s="997"/>
      <c r="E470" s="997" t="s">
        <v>693</v>
      </c>
      <c r="F470" s="997" t="s">
        <v>10032</v>
      </c>
    </row>
    <row r="471" spans="1:6">
      <c r="A471" s="1495"/>
      <c r="B471" s="997">
        <v>15</v>
      </c>
      <c r="C471" s="997" t="s">
        <v>10183</v>
      </c>
      <c r="D471" s="997"/>
      <c r="E471" s="997" t="s">
        <v>9656</v>
      </c>
      <c r="F471" s="997" t="s">
        <v>10032</v>
      </c>
    </row>
    <row r="472" spans="1:6">
      <c r="A472" s="1495"/>
      <c r="B472" s="997">
        <v>20</v>
      </c>
      <c r="C472" s="997" t="s">
        <v>10036</v>
      </c>
      <c r="D472" s="997"/>
      <c r="E472" s="997" t="s">
        <v>10037</v>
      </c>
      <c r="F472" s="997" t="s">
        <v>10038</v>
      </c>
    </row>
    <row r="473" spans="1:6">
      <c r="A473" s="1495"/>
      <c r="B473" s="997">
        <v>20</v>
      </c>
      <c r="C473" s="997" t="s">
        <v>10184</v>
      </c>
      <c r="D473" s="997"/>
      <c r="E473" s="997" t="s">
        <v>10185</v>
      </c>
      <c r="F473" s="997" t="s">
        <v>10032</v>
      </c>
    </row>
    <row r="474" spans="1:6">
      <c r="A474" s="1495"/>
      <c r="B474" s="997">
        <v>22</v>
      </c>
      <c r="C474" s="997" t="s">
        <v>10044</v>
      </c>
      <c r="D474" s="997"/>
      <c r="E474" s="997" t="s">
        <v>738</v>
      </c>
      <c r="F474" s="997" t="s">
        <v>10032</v>
      </c>
    </row>
    <row r="475" spans="1:6">
      <c r="A475" s="1495"/>
      <c r="B475" s="997">
        <v>23</v>
      </c>
      <c r="C475" s="997" t="s">
        <v>10186</v>
      </c>
      <c r="D475" s="997"/>
      <c r="E475" s="997" t="s">
        <v>565</v>
      </c>
      <c r="F475" s="997" t="s">
        <v>10032</v>
      </c>
    </row>
    <row r="476" spans="1:6">
      <c r="A476" s="1496"/>
      <c r="B476" s="997">
        <v>30</v>
      </c>
      <c r="C476" s="997" t="s">
        <v>10036</v>
      </c>
      <c r="D476" s="997"/>
      <c r="E476" s="997" t="s">
        <v>10037</v>
      </c>
      <c r="F476" s="997" t="s">
        <v>10038</v>
      </c>
    </row>
    <row r="477" spans="1:6">
      <c r="A477" s="1494" t="s">
        <v>459</v>
      </c>
      <c r="B477" s="997">
        <v>1</v>
      </c>
      <c r="C477" s="997" t="s">
        <v>10031</v>
      </c>
      <c r="D477" s="997"/>
      <c r="E477" s="997" t="s">
        <v>738</v>
      </c>
      <c r="F477" s="997" t="s">
        <v>10032</v>
      </c>
    </row>
    <row r="478" spans="1:6">
      <c r="A478" s="1495"/>
      <c r="B478" s="997">
        <v>10</v>
      </c>
      <c r="C478" s="997" t="s">
        <v>10036</v>
      </c>
      <c r="D478" s="997"/>
      <c r="E478" s="997" t="s">
        <v>10037</v>
      </c>
      <c r="F478" s="997" t="s">
        <v>10038</v>
      </c>
    </row>
    <row r="479" spans="1:6">
      <c r="A479" s="1495"/>
      <c r="B479" s="997">
        <v>10</v>
      </c>
      <c r="C479" s="997" t="s">
        <v>10187</v>
      </c>
      <c r="D479" s="997"/>
      <c r="E479" s="997" t="s">
        <v>638</v>
      </c>
      <c r="F479" s="997" t="s">
        <v>10032</v>
      </c>
    </row>
    <row r="480" spans="1:6">
      <c r="A480" s="1495"/>
      <c r="B480" s="997">
        <v>12</v>
      </c>
      <c r="C480" s="997" t="s">
        <v>10039</v>
      </c>
      <c r="D480" s="997"/>
      <c r="E480" s="997" t="s">
        <v>583</v>
      </c>
      <c r="F480" s="997" t="s">
        <v>10032</v>
      </c>
    </row>
    <row r="481" spans="1:6">
      <c r="A481" s="1495"/>
      <c r="B481" s="997">
        <v>13</v>
      </c>
      <c r="C481" s="997" t="s">
        <v>10040</v>
      </c>
      <c r="D481" s="997"/>
      <c r="E481" s="997" t="s">
        <v>10041</v>
      </c>
      <c r="F481" s="997" t="s">
        <v>10038</v>
      </c>
    </row>
    <row r="482" spans="1:6">
      <c r="A482" s="1495"/>
      <c r="B482" s="997">
        <v>13</v>
      </c>
      <c r="C482" s="997" t="s">
        <v>10042</v>
      </c>
      <c r="D482" s="997"/>
      <c r="E482" s="997" t="s">
        <v>738</v>
      </c>
      <c r="F482" s="997" t="s">
        <v>10032</v>
      </c>
    </row>
    <row r="483" spans="1:6">
      <c r="A483" s="1495"/>
      <c r="B483" s="997">
        <v>20</v>
      </c>
      <c r="C483" s="997" t="s">
        <v>10036</v>
      </c>
      <c r="D483" s="997"/>
      <c r="E483" s="997" t="s">
        <v>10037</v>
      </c>
      <c r="F483" s="997" t="s">
        <v>10038</v>
      </c>
    </row>
    <row r="484" spans="1:6">
      <c r="A484" s="1495"/>
      <c r="B484" s="997">
        <v>22</v>
      </c>
      <c r="C484" s="997" t="s">
        <v>10044</v>
      </c>
      <c r="D484" s="997"/>
      <c r="E484" s="997" t="s">
        <v>738</v>
      </c>
      <c r="F484" s="997" t="s">
        <v>10032</v>
      </c>
    </row>
    <row r="485" spans="1:6">
      <c r="A485" s="1495"/>
      <c r="B485" s="997">
        <v>30</v>
      </c>
      <c r="C485" s="997" t="s">
        <v>10036</v>
      </c>
      <c r="D485" s="997"/>
      <c r="E485" s="997" t="s">
        <v>10037</v>
      </c>
      <c r="F485" s="997" t="s">
        <v>10038</v>
      </c>
    </row>
    <row r="486" spans="1:6">
      <c r="A486" s="1496"/>
      <c r="B486" s="997">
        <v>30</v>
      </c>
      <c r="C486" s="997" t="s">
        <v>10188</v>
      </c>
      <c r="D486" s="997" t="s">
        <v>10051</v>
      </c>
      <c r="E486" s="997" t="s">
        <v>729</v>
      </c>
      <c r="F486" s="997" t="s">
        <v>10032</v>
      </c>
    </row>
    <row r="487" spans="1:6">
      <c r="A487" s="1497" t="s">
        <v>10189</v>
      </c>
      <c r="B487" s="1498"/>
      <c r="C487" s="997" t="s">
        <v>10054</v>
      </c>
      <c r="D487" s="997"/>
      <c r="E487" s="997" t="s">
        <v>556</v>
      </c>
      <c r="F487" s="997" t="s">
        <v>10032</v>
      </c>
    </row>
    <row r="488" spans="1:6">
      <c r="A488" s="1499"/>
      <c r="B488" s="1500"/>
      <c r="C488" s="997" t="s">
        <v>10190</v>
      </c>
      <c r="D488" s="997"/>
      <c r="E488" s="997" t="s">
        <v>10191</v>
      </c>
      <c r="F488" s="997" t="s">
        <v>10192</v>
      </c>
    </row>
    <row r="489" spans="1:6">
      <c r="A489" s="1499"/>
      <c r="B489" s="1500"/>
      <c r="C489" s="997" t="s">
        <v>10193</v>
      </c>
      <c r="D489" s="997"/>
      <c r="E489" s="997" t="s">
        <v>10194</v>
      </c>
      <c r="F489" s="997" t="s">
        <v>10053</v>
      </c>
    </row>
    <row r="490" spans="1:6">
      <c r="A490" s="1499"/>
      <c r="B490" s="1500"/>
      <c r="C490" s="997" t="s">
        <v>10195</v>
      </c>
      <c r="D490" s="997"/>
      <c r="E490" s="997" t="s">
        <v>10122</v>
      </c>
      <c r="F490" s="997" t="s">
        <v>10035</v>
      </c>
    </row>
    <row r="491" spans="1:6">
      <c r="A491" s="1499"/>
      <c r="B491" s="1500"/>
      <c r="C491" s="997" t="s">
        <v>10155</v>
      </c>
      <c r="D491" s="997"/>
      <c r="E491" s="997" t="s">
        <v>10156</v>
      </c>
      <c r="F491" s="997" t="s">
        <v>10032</v>
      </c>
    </row>
    <row r="492" spans="1:6">
      <c r="A492" s="1499"/>
      <c r="B492" s="1500"/>
      <c r="C492" s="997" t="s">
        <v>10057</v>
      </c>
      <c r="D492" s="997"/>
      <c r="E492" s="997" t="s">
        <v>10058</v>
      </c>
      <c r="F492" s="997" t="s">
        <v>10032</v>
      </c>
    </row>
    <row r="493" spans="1:6">
      <c r="A493" s="1499"/>
      <c r="B493" s="1500"/>
      <c r="C493" s="997" t="s">
        <v>10196</v>
      </c>
      <c r="D493" s="997"/>
      <c r="E493" s="997" t="s">
        <v>10197</v>
      </c>
      <c r="F493" s="997" t="s">
        <v>10064</v>
      </c>
    </row>
    <row r="494" spans="1:6">
      <c r="A494" s="1499"/>
      <c r="B494" s="1500"/>
      <c r="C494" s="997" t="s">
        <v>10059</v>
      </c>
      <c r="D494" s="997"/>
      <c r="E494" s="997" t="s">
        <v>10060</v>
      </c>
      <c r="F494" s="997" t="s">
        <v>10032</v>
      </c>
    </row>
    <row r="495" spans="1:6">
      <c r="A495" s="1499"/>
      <c r="B495" s="1500"/>
      <c r="C495" s="997" t="s">
        <v>10198</v>
      </c>
      <c r="D495" s="997"/>
      <c r="E495" s="997" t="s">
        <v>10066</v>
      </c>
      <c r="F495" s="997" t="s">
        <v>10032</v>
      </c>
    </row>
    <row r="496" spans="1:6">
      <c r="A496" s="1499"/>
      <c r="B496" s="1500"/>
      <c r="C496" s="997" t="s">
        <v>10198</v>
      </c>
      <c r="D496" s="997"/>
      <c r="E496" s="997" t="s">
        <v>616</v>
      </c>
      <c r="F496" s="997" t="s">
        <v>10032</v>
      </c>
    </row>
    <row r="497" spans="1:6">
      <c r="A497" s="1499"/>
      <c r="B497" s="1500"/>
      <c r="C497" s="997" t="s">
        <v>10199</v>
      </c>
      <c r="D497" s="997"/>
      <c r="E497" s="997" t="s">
        <v>10200</v>
      </c>
      <c r="F497" s="997" t="s">
        <v>10076</v>
      </c>
    </row>
    <row r="498" spans="1:6">
      <c r="A498" s="1499"/>
      <c r="B498" s="1500"/>
      <c r="C498" s="997" t="s">
        <v>10201</v>
      </c>
      <c r="D498" s="997"/>
      <c r="E498" s="997" t="s">
        <v>8028</v>
      </c>
      <c r="F498" s="997" t="s">
        <v>10032</v>
      </c>
    </row>
    <row r="499" spans="1:6">
      <c r="A499" s="1499"/>
      <c r="B499" s="1500"/>
      <c r="C499" s="997" t="s">
        <v>10202</v>
      </c>
      <c r="D499" s="997"/>
      <c r="E499" s="997" t="s">
        <v>10203</v>
      </c>
      <c r="F499" s="997" t="s">
        <v>10032</v>
      </c>
    </row>
    <row r="500" spans="1:6">
      <c r="A500" s="1501"/>
      <c r="B500" s="1502"/>
      <c r="C500" s="997" t="s">
        <v>10204</v>
      </c>
      <c r="D500" s="997" t="s">
        <v>10051</v>
      </c>
      <c r="E500" s="997" t="s">
        <v>10139</v>
      </c>
      <c r="F500" s="997" t="s">
        <v>10032</v>
      </c>
    </row>
    <row r="501" spans="1:6">
      <c r="A501" s="1494" t="s">
        <v>460</v>
      </c>
      <c r="B501" s="997">
        <v>1</v>
      </c>
      <c r="C501" s="997" t="s">
        <v>10031</v>
      </c>
      <c r="D501" s="997"/>
      <c r="E501" s="997" t="s">
        <v>738</v>
      </c>
      <c r="F501" s="997" t="s">
        <v>10032</v>
      </c>
    </row>
    <row r="502" spans="1:6">
      <c r="A502" s="1495"/>
      <c r="B502" s="997">
        <v>10</v>
      </c>
      <c r="C502" s="997" t="s">
        <v>10036</v>
      </c>
      <c r="D502" s="997"/>
      <c r="E502" s="997" t="s">
        <v>10037</v>
      </c>
      <c r="F502" s="997" t="s">
        <v>10038</v>
      </c>
    </row>
    <row r="503" spans="1:6">
      <c r="A503" s="1495"/>
      <c r="B503" s="997">
        <v>12</v>
      </c>
      <c r="C503" s="997" t="s">
        <v>10039</v>
      </c>
      <c r="D503" s="997"/>
      <c r="E503" s="997" t="s">
        <v>583</v>
      </c>
      <c r="F503" s="997" t="s">
        <v>10032</v>
      </c>
    </row>
    <row r="504" spans="1:6">
      <c r="A504" s="1495"/>
      <c r="B504" s="997">
        <v>13</v>
      </c>
      <c r="C504" s="997" t="s">
        <v>10040</v>
      </c>
      <c r="D504" s="997"/>
      <c r="E504" s="997" t="s">
        <v>10041</v>
      </c>
      <c r="F504" s="997" t="s">
        <v>10038</v>
      </c>
    </row>
    <row r="505" spans="1:6">
      <c r="A505" s="1495"/>
      <c r="B505" s="997">
        <v>13</v>
      </c>
      <c r="C505" s="997" t="s">
        <v>10042</v>
      </c>
      <c r="D505" s="997"/>
      <c r="E505" s="997" t="s">
        <v>738</v>
      </c>
      <c r="F505" s="997" t="s">
        <v>10032</v>
      </c>
    </row>
    <row r="506" spans="1:6">
      <c r="A506" s="1495"/>
      <c r="B506" s="997">
        <v>20</v>
      </c>
      <c r="C506" s="997" t="s">
        <v>10131</v>
      </c>
      <c r="D506" s="997" t="s">
        <v>10205</v>
      </c>
      <c r="E506" s="997" t="s">
        <v>10133</v>
      </c>
      <c r="F506" s="997" t="s">
        <v>10064</v>
      </c>
    </row>
    <row r="507" spans="1:6">
      <c r="A507" s="1495"/>
      <c r="B507" s="997">
        <v>20</v>
      </c>
      <c r="C507" s="997" t="s">
        <v>10057</v>
      </c>
      <c r="D507" s="997" t="s">
        <v>10205</v>
      </c>
      <c r="E507" s="997" t="s">
        <v>10058</v>
      </c>
      <c r="F507" s="997" t="s">
        <v>10032</v>
      </c>
    </row>
    <row r="508" spans="1:6">
      <c r="A508" s="1495"/>
      <c r="B508" s="997">
        <v>20</v>
      </c>
      <c r="C508" s="997" t="s">
        <v>10082</v>
      </c>
      <c r="D508" s="997" t="s">
        <v>10205</v>
      </c>
      <c r="E508" s="997" t="s">
        <v>608</v>
      </c>
      <c r="F508" s="997" t="s">
        <v>10032</v>
      </c>
    </row>
    <row r="509" spans="1:6">
      <c r="A509" s="1495"/>
      <c r="B509" s="997">
        <v>20</v>
      </c>
      <c r="C509" s="997" t="s">
        <v>10082</v>
      </c>
      <c r="D509" s="997" t="s">
        <v>10205</v>
      </c>
      <c r="E509" s="997" t="s">
        <v>10083</v>
      </c>
      <c r="F509" s="997" t="s">
        <v>10032</v>
      </c>
    </row>
    <row r="510" spans="1:6">
      <c r="A510" s="1495"/>
      <c r="B510" s="997">
        <v>20</v>
      </c>
      <c r="C510" s="997" t="s">
        <v>10036</v>
      </c>
      <c r="D510" s="997" t="s">
        <v>10205</v>
      </c>
      <c r="E510" s="997" t="s">
        <v>10037</v>
      </c>
      <c r="F510" s="997" t="s">
        <v>10038</v>
      </c>
    </row>
    <row r="511" spans="1:6">
      <c r="A511" s="1495"/>
      <c r="B511" s="997">
        <v>20</v>
      </c>
      <c r="C511" s="997" t="s">
        <v>10084</v>
      </c>
      <c r="D511" s="997" t="s">
        <v>10205</v>
      </c>
      <c r="E511" s="997" t="s">
        <v>908</v>
      </c>
      <c r="F511" s="997" t="s">
        <v>10032</v>
      </c>
    </row>
    <row r="512" spans="1:6">
      <c r="A512" s="1495"/>
      <c r="B512" s="997">
        <v>20</v>
      </c>
      <c r="C512" s="997" t="s">
        <v>10085</v>
      </c>
      <c r="D512" s="997" t="s">
        <v>10205</v>
      </c>
      <c r="E512" s="997" t="s">
        <v>10086</v>
      </c>
      <c r="F512" s="997" t="s">
        <v>10032</v>
      </c>
    </row>
    <row r="513" spans="1:6">
      <c r="A513" s="1495"/>
      <c r="B513" s="997">
        <v>20</v>
      </c>
      <c r="C513" s="997" t="s">
        <v>10088</v>
      </c>
      <c r="D513" s="997" t="s">
        <v>10205</v>
      </c>
      <c r="E513" s="997" t="s">
        <v>583</v>
      </c>
      <c r="F513" s="997" t="s">
        <v>10032</v>
      </c>
    </row>
    <row r="514" spans="1:6">
      <c r="A514" s="1495"/>
      <c r="B514" s="997">
        <v>20</v>
      </c>
      <c r="C514" s="997" t="s">
        <v>10206</v>
      </c>
      <c r="D514" s="997" t="s">
        <v>10205</v>
      </c>
      <c r="E514" s="997" t="s">
        <v>10071</v>
      </c>
      <c r="F514" s="997" t="s">
        <v>10032</v>
      </c>
    </row>
    <row r="515" spans="1:6">
      <c r="A515" s="1495"/>
      <c r="B515" s="997">
        <v>20</v>
      </c>
      <c r="C515" s="997" t="s">
        <v>10094</v>
      </c>
      <c r="D515" s="997" t="s">
        <v>10205</v>
      </c>
      <c r="E515" s="997" t="s">
        <v>10095</v>
      </c>
      <c r="F515" s="997" t="s">
        <v>10047</v>
      </c>
    </row>
    <row r="516" spans="1:6">
      <c r="A516" s="1495"/>
      <c r="B516" s="997">
        <v>20</v>
      </c>
      <c r="C516" s="997" t="s">
        <v>10096</v>
      </c>
      <c r="D516" s="997" t="s">
        <v>10205</v>
      </c>
      <c r="E516" s="997" t="s">
        <v>10097</v>
      </c>
      <c r="F516" s="997" t="s">
        <v>10038</v>
      </c>
    </row>
    <row r="517" spans="1:6">
      <c r="A517" s="1495"/>
      <c r="B517" s="997">
        <v>22</v>
      </c>
      <c r="C517" s="997" t="s">
        <v>10044</v>
      </c>
      <c r="D517" s="997"/>
      <c r="E517" s="997" t="s">
        <v>738</v>
      </c>
      <c r="F517" s="997" t="s">
        <v>10032</v>
      </c>
    </row>
    <row r="518" spans="1:6">
      <c r="A518" s="1495"/>
      <c r="B518" s="997">
        <v>25</v>
      </c>
      <c r="C518" s="997" t="s">
        <v>10207</v>
      </c>
      <c r="D518" s="997"/>
      <c r="E518" s="997" t="s">
        <v>638</v>
      </c>
      <c r="F518" s="997" t="s">
        <v>10032</v>
      </c>
    </row>
    <row r="519" spans="1:6">
      <c r="A519" s="1495"/>
      <c r="B519" s="997">
        <v>30</v>
      </c>
      <c r="C519" s="997" t="s">
        <v>10208</v>
      </c>
      <c r="D519" s="997"/>
      <c r="E519" s="997" t="s">
        <v>10126</v>
      </c>
      <c r="F519" s="997" t="s">
        <v>10064</v>
      </c>
    </row>
    <row r="520" spans="1:6">
      <c r="A520" s="1495"/>
      <c r="B520" s="997">
        <v>30</v>
      </c>
      <c r="C520" s="997" t="s">
        <v>10036</v>
      </c>
      <c r="D520" s="997"/>
      <c r="E520" s="997" t="s">
        <v>10037</v>
      </c>
      <c r="F520" s="997" t="s">
        <v>10038</v>
      </c>
    </row>
    <row r="521" spans="1:6">
      <c r="A521" s="1496"/>
      <c r="B521" s="997">
        <v>30</v>
      </c>
      <c r="C521" s="997" t="s">
        <v>10209</v>
      </c>
      <c r="D521" s="997"/>
      <c r="E521" s="997" t="s">
        <v>10210</v>
      </c>
      <c r="F521" s="997" t="s">
        <v>10032</v>
      </c>
    </row>
    <row r="522" spans="1:6">
      <c r="A522" s="1488" t="s">
        <v>1952</v>
      </c>
      <c r="B522" s="1489"/>
      <c r="C522" s="997" t="s">
        <v>10211</v>
      </c>
      <c r="D522" s="997" t="s">
        <v>10212</v>
      </c>
      <c r="E522" s="997" t="s">
        <v>10213</v>
      </c>
      <c r="F522" s="997" t="s">
        <v>10032</v>
      </c>
    </row>
    <row r="523" spans="1:6">
      <c r="A523" s="1490"/>
      <c r="B523" s="1491"/>
      <c r="C523" s="997" t="s">
        <v>10214</v>
      </c>
      <c r="D523" s="997" t="s">
        <v>10215</v>
      </c>
      <c r="E523" s="997" t="s">
        <v>10163</v>
      </c>
      <c r="F523" s="997" t="s">
        <v>10076</v>
      </c>
    </row>
    <row r="524" spans="1:6">
      <c r="A524" s="1490"/>
      <c r="B524" s="1491"/>
      <c r="C524" s="997" t="s">
        <v>10105</v>
      </c>
      <c r="D524" s="997" t="s">
        <v>10216</v>
      </c>
      <c r="E524" s="997" t="s">
        <v>10106</v>
      </c>
      <c r="F524" s="997" t="s">
        <v>10035</v>
      </c>
    </row>
    <row r="525" spans="1:6">
      <c r="A525" s="1490"/>
      <c r="B525" s="1491"/>
      <c r="C525" s="997" t="s">
        <v>10217</v>
      </c>
      <c r="D525" s="997" t="s">
        <v>10216</v>
      </c>
      <c r="E525" s="997" t="s">
        <v>10218</v>
      </c>
      <c r="F525" s="997" t="s">
        <v>10192</v>
      </c>
    </row>
    <row r="526" spans="1:6">
      <c r="A526" s="1490"/>
      <c r="B526" s="1491"/>
      <c r="C526" s="997" t="s">
        <v>10057</v>
      </c>
      <c r="D526" s="997" t="s">
        <v>10216</v>
      </c>
      <c r="E526" s="997" t="s">
        <v>10058</v>
      </c>
      <c r="F526" s="997" t="s">
        <v>10032</v>
      </c>
    </row>
    <row r="527" spans="1:6">
      <c r="A527" s="1490"/>
      <c r="B527" s="1491"/>
      <c r="C527" s="997" t="s">
        <v>10219</v>
      </c>
      <c r="D527" s="997" t="s">
        <v>10216</v>
      </c>
      <c r="E527" s="997" t="s">
        <v>10220</v>
      </c>
      <c r="F527" s="997" t="s">
        <v>10053</v>
      </c>
    </row>
    <row r="528" spans="1:6">
      <c r="A528" s="1490"/>
      <c r="B528" s="1491"/>
      <c r="C528" s="997" t="s">
        <v>10221</v>
      </c>
      <c r="D528" s="997" t="s">
        <v>10216</v>
      </c>
      <c r="E528" s="997" t="s">
        <v>10222</v>
      </c>
      <c r="F528" s="997" t="s">
        <v>10035</v>
      </c>
    </row>
    <row r="529" spans="1:6">
      <c r="A529" s="1490"/>
      <c r="B529" s="1491"/>
      <c r="C529" s="997" t="s">
        <v>10223</v>
      </c>
      <c r="D529" s="997" t="s">
        <v>10216</v>
      </c>
      <c r="E529" s="997" t="s">
        <v>10224</v>
      </c>
      <c r="F529" s="997" t="s">
        <v>10192</v>
      </c>
    </row>
    <row r="530" spans="1:6">
      <c r="A530" s="1490"/>
      <c r="B530" s="1491"/>
      <c r="C530" s="997" t="s">
        <v>10225</v>
      </c>
      <c r="D530" s="997" t="s">
        <v>10216</v>
      </c>
      <c r="E530" s="997" t="s">
        <v>10162</v>
      </c>
      <c r="F530" s="997" t="s">
        <v>10076</v>
      </c>
    </row>
    <row r="531" spans="1:6">
      <c r="A531" s="1490"/>
      <c r="B531" s="1491"/>
      <c r="C531" s="997" t="s">
        <v>10226</v>
      </c>
      <c r="D531" s="997" t="s">
        <v>10216</v>
      </c>
      <c r="E531" s="997" t="s">
        <v>10200</v>
      </c>
      <c r="F531" s="997" t="s">
        <v>10076</v>
      </c>
    </row>
    <row r="532" spans="1:6">
      <c r="A532" s="1490"/>
      <c r="B532" s="1491"/>
      <c r="C532" s="997" t="s">
        <v>10227</v>
      </c>
      <c r="D532" s="997" t="s">
        <v>10216</v>
      </c>
      <c r="E532" s="997" t="s">
        <v>10228</v>
      </c>
      <c r="F532" s="997" t="s">
        <v>10076</v>
      </c>
    </row>
    <row r="533" spans="1:6">
      <c r="A533" s="1490"/>
      <c r="B533" s="1491"/>
      <c r="C533" s="997" t="s">
        <v>10229</v>
      </c>
      <c r="D533" s="997" t="s">
        <v>10216</v>
      </c>
      <c r="E533" s="997" t="s">
        <v>10230</v>
      </c>
      <c r="F533" s="997" t="s">
        <v>10076</v>
      </c>
    </row>
    <row r="534" spans="1:6">
      <c r="A534" s="1490"/>
      <c r="B534" s="1491"/>
      <c r="C534" s="997" t="s">
        <v>10231</v>
      </c>
      <c r="D534" s="997" t="s">
        <v>10216</v>
      </c>
      <c r="E534" s="997" t="s">
        <v>10213</v>
      </c>
      <c r="F534" s="997" t="s">
        <v>10032</v>
      </c>
    </row>
    <row r="535" spans="1:6">
      <c r="A535" s="1490"/>
      <c r="B535" s="1491"/>
      <c r="C535" s="997" t="s">
        <v>10232</v>
      </c>
      <c r="D535" s="997" t="s">
        <v>10216</v>
      </c>
      <c r="E535" s="997" t="s">
        <v>10233</v>
      </c>
      <c r="F535" s="997" t="s">
        <v>10038</v>
      </c>
    </row>
    <row r="536" spans="1:6">
      <c r="A536" s="1490"/>
      <c r="B536" s="1491"/>
      <c r="C536" s="997" t="s">
        <v>10234</v>
      </c>
      <c r="D536" s="997" t="s">
        <v>10235</v>
      </c>
      <c r="E536" s="997" t="s">
        <v>10236</v>
      </c>
      <c r="F536" s="997" t="s">
        <v>10076</v>
      </c>
    </row>
    <row r="537" spans="1:6">
      <c r="A537" s="1490"/>
      <c r="B537" s="1491"/>
      <c r="C537" s="997" t="s">
        <v>10237</v>
      </c>
      <c r="D537" s="997" t="s">
        <v>10238</v>
      </c>
      <c r="E537" s="997" t="s">
        <v>10236</v>
      </c>
      <c r="F537" s="997" t="s">
        <v>10076</v>
      </c>
    </row>
    <row r="538" spans="1:6">
      <c r="A538" s="1490"/>
      <c r="B538" s="1491"/>
      <c r="C538" s="997" t="s">
        <v>10239</v>
      </c>
      <c r="D538" s="997" t="s">
        <v>10240</v>
      </c>
      <c r="E538" s="997" t="s">
        <v>10241</v>
      </c>
      <c r="F538" s="997" t="s">
        <v>10192</v>
      </c>
    </row>
    <row r="539" spans="1:6">
      <c r="A539" s="1490"/>
      <c r="B539" s="1491"/>
      <c r="C539" s="997" t="s">
        <v>10242</v>
      </c>
      <c r="D539" s="997" t="s">
        <v>10240</v>
      </c>
      <c r="E539" s="997" t="s">
        <v>10243</v>
      </c>
      <c r="F539" s="997" t="s">
        <v>10053</v>
      </c>
    </row>
    <row r="540" spans="1:6">
      <c r="A540" s="1490"/>
      <c r="B540" s="1491"/>
      <c r="C540" s="997" t="s">
        <v>10244</v>
      </c>
      <c r="D540" s="997" t="s">
        <v>10240</v>
      </c>
      <c r="E540" s="997" t="s">
        <v>10245</v>
      </c>
      <c r="F540" s="997" t="s">
        <v>10035</v>
      </c>
    </row>
    <row r="541" spans="1:6">
      <c r="A541" s="1490"/>
      <c r="B541" s="1491"/>
      <c r="C541" s="997" t="s">
        <v>10221</v>
      </c>
      <c r="D541" s="997" t="s">
        <v>10240</v>
      </c>
      <c r="E541" s="997" t="s">
        <v>10222</v>
      </c>
      <c r="F541" s="997" t="s">
        <v>10035</v>
      </c>
    </row>
    <row r="542" spans="1:6">
      <c r="A542" s="1490"/>
      <c r="B542" s="1491"/>
      <c r="C542" s="997" t="s">
        <v>10231</v>
      </c>
      <c r="D542" s="997" t="s">
        <v>10240</v>
      </c>
      <c r="E542" s="997" t="s">
        <v>10213</v>
      </c>
      <c r="F542" s="997" t="s">
        <v>10032</v>
      </c>
    </row>
    <row r="543" spans="1:6">
      <c r="A543" s="1490"/>
      <c r="B543" s="1491"/>
      <c r="C543" s="997" t="s">
        <v>10246</v>
      </c>
      <c r="D543" s="997" t="s">
        <v>10240</v>
      </c>
      <c r="E543" s="997" t="s">
        <v>10247</v>
      </c>
      <c r="F543" s="997" t="s">
        <v>10038</v>
      </c>
    </row>
    <row r="544" spans="1:6">
      <c r="A544" s="1490"/>
      <c r="B544" s="1491"/>
      <c r="C544" s="997" t="s">
        <v>10248</v>
      </c>
      <c r="D544" s="997" t="s">
        <v>9734</v>
      </c>
      <c r="E544" s="997" t="s">
        <v>10249</v>
      </c>
      <c r="F544" s="997" t="s">
        <v>10076</v>
      </c>
    </row>
    <row r="545" spans="1:6">
      <c r="A545" s="1490"/>
      <c r="B545" s="1491"/>
      <c r="C545" s="997" t="s">
        <v>10107</v>
      </c>
      <c r="D545" s="997" t="s">
        <v>10250</v>
      </c>
      <c r="E545" s="997" t="s">
        <v>10108</v>
      </c>
      <c r="F545" s="997" t="s">
        <v>10035</v>
      </c>
    </row>
    <row r="546" spans="1:6">
      <c r="A546" s="1490"/>
      <c r="B546" s="1491"/>
      <c r="C546" s="997" t="s">
        <v>10107</v>
      </c>
      <c r="D546" s="997" t="s">
        <v>10251</v>
      </c>
      <c r="E546" s="997" t="s">
        <v>10108</v>
      </c>
      <c r="F546" s="997" t="s">
        <v>10035</v>
      </c>
    </row>
    <row r="547" spans="1:6">
      <c r="A547" s="1492"/>
      <c r="B547" s="1493"/>
      <c r="C547" s="997" t="s">
        <v>10211</v>
      </c>
      <c r="D547" s="997" t="s">
        <v>10252</v>
      </c>
      <c r="E547" s="997" t="s">
        <v>10213</v>
      </c>
      <c r="F547" s="997" t="s">
        <v>10032</v>
      </c>
    </row>
  </sheetData>
  <mergeCells count="207">
    <mergeCell ref="A218:F219"/>
    <mergeCell ref="A463:A476"/>
    <mergeCell ref="A477:A486"/>
    <mergeCell ref="A487:B500"/>
    <mergeCell ref="A501:A521"/>
    <mergeCell ref="R93:X93"/>
    <mergeCell ref="R94:W94"/>
    <mergeCell ref="R96:Z96"/>
    <mergeCell ref="R123:Z123"/>
    <mergeCell ref="R124:V124"/>
    <mergeCell ref="R118:W118"/>
    <mergeCell ref="R119:X119"/>
    <mergeCell ref="R121:Z121"/>
    <mergeCell ref="R122:V122"/>
    <mergeCell ref="R156:Z156"/>
    <mergeCell ref="R157:Z157"/>
    <mergeCell ref="R158:W158"/>
    <mergeCell ref="R167:V167"/>
    <mergeCell ref="R169:Z169"/>
    <mergeCell ref="R170:V170"/>
    <mergeCell ref="R160:Z160"/>
    <mergeCell ref="R161:W161"/>
    <mergeCell ref="R162:Z162"/>
    <mergeCell ref="R163:Z163"/>
    <mergeCell ref="A522:B547"/>
    <mergeCell ref="A256:A287"/>
    <mergeCell ref="A247:A255"/>
    <mergeCell ref="A234:B246"/>
    <mergeCell ref="A221:A233"/>
    <mergeCell ref="A453:B462"/>
    <mergeCell ref="A367:A381"/>
    <mergeCell ref="A338:A366"/>
    <mergeCell ref="A315:A337"/>
    <mergeCell ref="A288:A298"/>
    <mergeCell ref="A299:B314"/>
    <mergeCell ref="A432:A452"/>
    <mergeCell ref="A413:A431"/>
    <mergeCell ref="A382:B398"/>
    <mergeCell ref="A399:B412"/>
    <mergeCell ref="A6:I6"/>
    <mergeCell ref="K6:L6"/>
    <mergeCell ref="R107:Y107"/>
    <mergeCell ref="R109:Z109"/>
    <mergeCell ref="R112:Z112"/>
    <mergeCell ref="R113:U113"/>
    <mergeCell ref="R97:Z97"/>
    <mergeCell ref="R98:Z98"/>
    <mergeCell ref="R99:Y99"/>
    <mergeCell ref="R100:Y100"/>
    <mergeCell ref="R101:V101"/>
    <mergeCell ref="R103:Z103"/>
    <mergeCell ref="R104:V104"/>
    <mergeCell ref="R105:Y105"/>
    <mergeCell ref="R106:Z106"/>
    <mergeCell ref="R87:U87"/>
    <mergeCell ref="R88:V88"/>
    <mergeCell ref="R90:Z90"/>
    <mergeCell ref="R91:Y91"/>
    <mergeCell ref="R92:Z92"/>
    <mergeCell ref="R89:X89"/>
    <mergeCell ref="R61:Z61"/>
    <mergeCell ref="R62:U62"/>
    <mergeCell ref="R64:Z64"/>
    <mergeCell ref="R65:U65"/>
    <mergeCell ref="R67:Z67"/>
    <mergeCell ref="R68:Z68"/>
    <mergeCell ref="R69:Z69"/>
    <mergeCell ref="R70:Z70"/>
    <mergeCell ref="R71:Z71"/>
    <mergeCell ref="R72:Z72"/>
    <mergeCell ref="R73:T73"/>
    <mergeCell ref="R75:Z75"/>
    <mergeCell ref="R76:Y76"/>
    <mergeCell ref="R77:V77"/>
    <mergeCell ref="R78:Z78"/>
    <mergeCell ref="R79:Y79"/>
    <mergeCell ref="R81:Z81"/>
    <mergeCell ref="R83:U83"/>
    <mergeCell ref="R85:Y85"/>
    <mergeCell ref="R82:W82"/>
    <mergeCell ref="R84:Z84"/>
    <mergeCell ref="R86:X86"/>
    <mergeCell ref="R114:Z114"/>
    <mergeCell ref="R115:U115"/>
    <mergeCell ref="R116:W116"/>
    <mergeCell ref="R117:Y117"/>
    <mergeCell ref="R110:V110"/>
    <mergeCell ref="R164:X164"/>
    <mergeCell ref="R165:W165"/>
    <mergeCell ref="R166:Y166"/>
    <mergeCell ref="R146:U146"/>
    <mergeCell ref="R148:Z148"/>
    <mergeCell ref="R149:V149"/>
    <mergeCell ref="R150:Y150"/>
    <mergeCell ref="R142:Y142"/>
    <mergeCell ref="R151:Y151"/>
    <mergeCell ref="R153:Z153"/>
    <mergeCell ref="R154:Z154"/>
    <mergeCell ref="R155:Z155"/>
    <mergeCell ref="R135:W135"/>
    <mergeCell ref="R136:Y136"/>
    <mergeCell ref="R137:Z137"/>
    <mergeCell ref="R138:Z138"/>
    <mergeCell ref="R139:X139"/>
    <mergeCell ref="R145:W145"/>
    <mergeCell ref="R144:Z144"/>
    <mergeCell ref="R140:Y140"/>
    <mergeCell ref="R141:Y141"/>
    <mergeCell ref="R126:Z126"/>
    <mergeCell ref="R127:W127"/>
    <mergeCell ref="R128:Z128"/>
    <mergeCell ref="R129:U129"/>
    <mergeCell ref="R130:X130"/>
    <mergeCell ref="R131:U131"/>
    <mergeCell ref="R132:Z132"/>
    <mergeCell ref="R133:W133"/>
    <mergeCell ref="R134:X134"/>
    <mergeCell ref="R51:Y51"/>
    <mergeCell ref="R52:W52"/>
    <mergeCell ref="R53:V53"/>
    <mergeCell ref="R54:X54"/>
    <mergeCell ref="R55:V55"/>
    <mergeCell ref="R56:W56"/>
    <mergeCell ref="R57:Z57"/>
    <mergeCell ref="R58:V58"/>
    <mergeCell ref="R59:U59"/>
    <mergeCell ref="R41:Z41"/>
    <mergeCell ref="R42:Z42"/>
    <mergeCell ref="R43:Z43"/>
    <mergeCell ref="R44:W44"/>
    <mergeCell ref="R46:Z46"/>
    <mergeCell ref="R47:V47"/>
    <mergeCell ref="R48:T48"/>
    <mergeCell ref="R49:U49"/>
    <mergeCell ref="R50:V50"/>
    <mergeCell ref="R29:Z29"/>
    <mergeCell ref="R31:Z31"/>
    <mergeCell ref="R32:W32"/>
    <mergeCell ref="R33:W33"/>
    <mergeCell ref="R34:X34"/>
    <mergeCell ref="R35:V35"/>
    <mergeCell ref="R37:Z37"/>
    <mergeCell ref="R38:Y38"/>
    <mergeCell ref="R39:V39"/>
    <mergeCell ref="R182:X182"/>
    <mergeCell ref="R183:Z183"/>
    <mergeCell ref="R6:Y6"/>
    <mergeCell ref="R8:Y8"/>
    <mergeCell ref="R9:Y9"/>
    <mergeCell ref="R7:Z7"/>
    <mergeCell ref="R10:X10"/>
    <mergeCell ref="R11:X11"/>
    <mergeCell ref="R5:Z5"/>
    <mergeCell ref="R14:Y14"/>
    <mergeCell ref="R15:Z15"/>
    <mergeCell ref="R16:Y16"/>
    <mergeCell ref="R19:X19"/>
    <mergeCell ref="R17:Z17"/>
    <mergeCell ref="R18:V18"/>
    <mergeCell ref="R13:Z13"/>
    <mergeCell ref="R20:X20"/>
    <mergeCell ref="R21:Y21"/>
    <mergeCell ref="R24:W24"/>
    <mergeCell ref="R25:X25"/>
    <mergeCell ref="R26:W26"/>
    <mergeCell ref="R27:U27"/>
    <mergeCell ref="R23:Z23"/>
    <mergeCell ref="R28:U28"/>
    <mergeCell ref="R171:Z171"/>
    <mergeCell ref="R172:W172"/>
    <mergeCell ref="R174:W174"/>
    <mergeCell ref="R173:W173"/>
    <mergeCell ref="R176:Z176"/>
    <mergeCell ref="R177:V177"/>
    <mergeCell ref="R179:Z179"/>
    <mergeCell ref="R180:W180"/>
    <mergeCell ref="R181:Z181"/>
    <mergeCell ref="R215:X215"/>
    <mergeCell ref="R214:W214"/>
    <mergeCell ref="R216:W216"/>
    <mergeCell ref="R207:X207"/>
    <mergeCell ref="R208:V208"/>
    <mergeCell ref="R209:V209"/>
    <mergeCell ref="R210:Y210"/>
    <mergeCell ref="R211:Z211"/>
    <mergeCell ref="R212:X212"/>
    <mergeCell ref="R213:Z213"/>
    <mergeCell ref="R202:Z202"/>
    <mergeCell ref="R203:W203"/>
    <mergeCell ref="R205:Z205"/>
    <mergeCell ref="R206:V206"/>
    <mergeCell ref="R191:Z191"/>
    <mergeCell ref="R192:Y192"/>
    <mergeCell ref="R194:Z194"/>
    <mergeCell ref="R195:Z195"/>
    <mergeCell ref="R196:Y196"/>
    <mergeCell ref="R197:Z197"/>
    <mergeCell ref="R198:Z198"/>
    <mergeCell ref="R184:Z184"/>
    <mergeCell ref="R185:Z185"/>
    <mergeCell ref="R186:Y186"/>
    <mergeCell ref="R187:W187"/>
    <mergeCell ref="R188:Z188"/>
    <mergeCell ref="R189:Z189"/>
    <mergeCell ref="R190:X190"/>
    <mergeCell ref="R199:Y199"/>
    <mergeCell ref="R201:Z201"/>
  </mergeCells>
  <pageMargins left="0.7" right="0.7" top="0.75" bottom="0.75" header="0.3" footer="0.3"/>
  <pageSetup paperSize="9"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Аркуш27">
    <tabColor rgb="FF002060"/>
  </sheetPr>
  <dimension ref="A1:O234"/>
  <sheetViews>
    <sheetView zoomScale="130" zoomScaleNormal="130" zoomScaleSheetLayoutView="145" workbookViewId="0">
      <pane xSplit="1" ySplit="1" topLeftCell="B2" activePane="bottomRight" state="frozenSplit"/>
      <selection pane="topRight" activeCell="C1" sqref="C1"/>
      <selection pane="bottomLeft" activeCell="A3" sqref="A3"/>
      <selection pane="bottomRight" activeCell="K91" sqref="K91"/>
    </sheetView>
  </sheetViews>
  <sheetFormatPr defaultRowHeight="15"/>
  <cols>
    <col min="1" max="1" width="15.140625" style="509" customWidth="1"/>
    <col min="2" max="2" width="23.7109375" style="509" customWidth="1"/>
    <col min="3" max="3" width="20.7109375" style="509" customWidth="1"/>
    <col min="4" max="4" width="28.28515625" style="509" customWidth="1"/>
    <col min="5" max="5" width="22" style="509" customWidth="1"/>
    <col min="6" max="6" width="46.28515625" style="509" bestFit="1" customWidth="1"/>
    <col min="7" max="7" width="60.42578125" style="509" customWidth="1"/>
    <col min="8" max="8" width="16.42578125" style="509" customWidth="1"/>
    <col min="9" max="9" width="40.85546875" style="509" customWidth="1"/>
    <col min="10" max="10" width="49.7109375" style="509" customWidth="1"/>
    <col min="11" max="16384" width="9.140625" style="509"/>
  </cols>
  <sheetData>
    <row r="1" spans="1:15">
      <c r="A1" s="517" t="s">
        <v>3</v>
      </c>
      <c r="B1" s="518" t="s">
        <v>1871</v>
      </c>
      <c r="C1" s="518" t="s">
        <v>1872</v>
      </c>
      <c r="D1" s="519" t="s">
        <v>1873</v>
      </c>
      <c r="E1" s="519" t="s">
        <v>1874</v>
      </c>
      <c r="F1" s="519" t="s">
        <v>1875</v>
      </c>
      <c r="G1" s="519" t="s">
        <v>1876</v>
      </c>
      <c r="H1" s="519" t="s">
        <v>1877</v>
      </c>
      <c r="I1" s="519" t="s">
        <v>1878</v>
      </c>
      <c r="J1" s="520" t="s">
        <v>1879</v>
      </c>
      <c r="L1" s="1237" t="s">
        <v>9569</v>
      </c>
      <c r="M1" s="1237" t="s">
        <v>3</v>
      </c>
      <c r="N1" s="1237" t="s">
        <v>1</v>
      </c>
      <c r="O1" s="1237" t="s">
        <v>10028</v>
      </c>
    </row>
    <row r="2" spans="1:15">
      <c r="A2" s="1154" t="s">
        <v>1850</v>
      </c>
      <c r="B2" s="1155" t="s">
        <v>1880</v>
      </c>
      <c r="C2" s="1155" t="s">
        <v>1881</v>
      </c>
      <c r="D2" s="1155" t="s">
        <v>1882</v>
      </c>
      <c r="E2" s="1155" t="s">
        <v>1883</v>
      </c>
      <c r="F2" s="1155" t="s">
        <v>1884</v>
      </c>
      <c r="G2" s="1155" t="s">
        <v>1885</v>
      </c>
      <c r="H2" s="1155" t="s">
        <v>1886</v>
      </c>
      <c r="I2" s="1155" t="s">
        <v>1887</v>
      </c>
      <c r="J2" s="1156" t="s">
        <v>1888</v>
      </c>
      <c r="L2" s="509" t="s">
        <v>30159</v>
      </c>
      <c r="M2" s="509" t="s">
        <v>1850</v>
      </c>
      <c r="N2" s="509" t="s">
        <v>16852</v>
      </c>
      <c r="O2" s="509" t="s">
        <v>16852</v>
      </c>
    </row>
    <row r="3" spans="1:15">
      <c r="A3" s="1154" t="s">
        <v>1889</v>
      </c>
      <c r="B3" s="1155" t="s">
        <v>1890</v>
      </c>
      <c r="C3" s="1155"/>
      <c r="D3" s="1155" t="s">
        <v>1891</v>
      </c>
      <c r="E3" s="1155" t="s">
        <v>1892</v>
      </c>
      <c r="F3" s="1155" t="s">
        <v>1893</v>
      </c>
      <c r="G3" s="1155" t="s">
        <v>1894</v>
      </c>
      <c r="H3" s="1155"/>
      <c r="I3" s="1155" t="s">
        <v>1895</v>
      </c>
      <c r="J3" s="1156" t="s">
        <v>1896</v>
      </c>
      <c r="L3" s="509" t="s">
        <v>30160</v>
      </c>
      <c r="M3" s="509" t="s">
        <v>1850</v>
      </c>
      <c r="N3" s="509" t="s">
        <v>16852</v>
      </c>
      <c r="O3" s="509" t="s">
        <v>30161</v>
      </c>
    </row>
    <row r="4" spans="1:15">
      <c r="A4" s="1154" t="s">
        <v>1857</v>
      </c>
      <c r="B4" s="1155" t="s">
        <v>1897</v>
      </c>
      <c r="C4" s="1155" t="s">
        <v>1898</v>
      </c>
      <c r="D4" s="1155" t="s">
        <v>1899</v>
      </c>
      <c r="E4" s="1155" t="s">
        <v>1900</v>
      </c>
      <c r="F4" s="1155" t="s">
        <v>1901</v>
      </c>
      <c r="G4" s="1155" t="s">
        <v>1902</v>
      </c>
      <c r="H4" s="1155"/>
      <c r="I4" s="1155" t="s">
        <v>1903</v>
      </c>
      <c r="J4" s="1156" t="s">
        <v>1904</v>
      </c>
      <c r="L4" s="509" t="s">
        <v>30162</v>
      </c>
      <c r="M4" s="509" t="s">
        <v>1850</v>
      </c>
      <c r="N4" s="509" t="s">
        <v>16852</v>
      </c>
      <c r="O4" s="509" t="s">
        <v>16852</v>
      </c>
    </row>
    <row r="5" spans="1:15">
      <c r="A5" s="1154" t="s">
        <v>1861</v>
      </c>
      <c r="B5" s="1155" t="s">
        <v>1905</v>
      </c>
      <c r="C5" s="1155" t="s">
        <v>1906</v>
      </c>
      <c r="D5" s="1155" t="s">
        <v>1907</v>
      </c>
      <c r="E5" s="1155" t="s">
        <v>1908</v>
      </c>
      <c r="F5" s="1155" t="s">
        <v>1909</v>
      </c>
      <c r="G5" s="1155" t="s">
        <v>1910</v>
      </c>
      <c r="H5" s="1155" t="s">
        <v>1911</v>
      </c>
      <c r="I5" s="1155" t="s">
        <v>1912</v>
      </c>
      <c r="J5" s="1156"/>
      <c r="L5" s="509" t="s">
        <v>13289</v>
      </c>
      <c r="M5" s="509" t="s">
        <v>1850</v>
      </c>
      <c r="N5" s="509" t="s">
        <v>16852</v>
      </c>
      <c r="O5" s="509" t="s">
        <v>30163</v>
      </c>
    </row>
    <row r="6" spans="1:15">
      <c r="A6" s="1154" t="s">
        <v>1870</v>
      </c>
      <c r="B6" s="1155" t="s">
        <v>1913</v>
      </c>
      <c r="C6" s="1155" t="s">
        <v>746</v>
      </c>
      <c r="D6" s="1155" t="s">
        <v>1914</v>
      </c>
      <c r="E6" s="1155" t="s">
        <v>1915</v>
      </c>
      <c r="F6" s="1155" t="s">
        <v>1916</v>
      </c>
      <c r="G6" s="1155" t="s">
        <v>1917</v>
      </c>
      <c r="H6" s="1155" t="s">
        <v>1918</v>
      </c>
      <c r="I6" s="1155" t="s">
        <v>1919</v>
      </c>
      <c r="J6" s="1156" t="s">
        <v>1920</v>
      </c>
      <c r="L6" s="509" t="s">
        <v>30164</v>
      </c>
      <c r="M6" s="509" t="s">
        <v>1850</v>
      </c>
      <c r="N6" s="509" t="s">
        <v>16852</v>
      </c>
      <c r="O6" s="509" t="s">
        <v>16852</v>
      </c>
    </row>
    <row r="7" spans="1:15">
      <c r="A7" s="1157" t="s">
        <v>1921</v>
      </c>
      <c r="B7" s="1158" t="s">
        <v>1922</v>
      </c>
      <c r="C7" s="1158"/>
      <c r="D7" s="1158" t="s">
        <v>1923</v>
      </c>
      <c r="E7" s="1158" t="s">
        <v>1924</v>
      </c>
      <c r="F7" s="1158" t="s">
        <v>1925</v>
      </c>
      <c r="G7" s="1158" t="s">
        <v>1926</v>
      </c>
      <c r="H7" s="1158" t="s">
        <v>1927</v>
      </c>
      <c r="I7" s="1158" t="s">
        <v>1928</v>
      </c>
      <c r="J7" s="1159" t="s">
        <v>1929</v>
      </c>
      <c r="L7" s="509" t="s">
        <v>30165</v>
      </c>
      <c r="M7" s="509" t="s">
        <v>1850</v>
      </c>
      <c r="N7" s="509" t="s">
        <v>16852</v>
      </c>
      <c r="O7" s="509" t="s">
        <v>16852</v>
      </c>
    </row>
    <row r="8" spans="1:15">
      <c r="L8" s="509" t="s">
        <v>30166</v>
      </c>
      <c r="M8" s="509" t="s">
        <v>1850</v>
      </c>
      <c r="N8" s="509" t="s">
        <v>16852</v>
      </c>
      <c r="O8" s="509" t="s">
        <v>30167</v>
      </c>
    </row>
    <row r="9" spans="1:15">
      <c r="A9" t="s">
        <v>3</v>
      </c>
      <c r="B9" t="s">
        <v>31455</v>
      </c>
      <c r="C9" t="s">
        <v>31464</v>
      </c>
      <c r="L9" s="509" t="s">
        <v>11464</v>
      </c>
      <c r="M9" s="509" t="s">
        <v>1850</v>
      </c>
      <c r="N9" s="509" t="s">
        <v>16852</v>
      </c>
      <c r="O9" s="509" t="s">
        <v>16852</v>
      </c>
    </row>
    <row r="10" spans="1:15">
      <c r="A10" t="s">
        <v>26</v>
      </c>
      <c r="B10" t="s">
        <v>31457</v>
      </c>
      <c r="C10" t="s">
        <v>31456</v>
      </c>
      <c r="L10" s="509" t="s">
        <v>30168</v>
      </c>
      <c r="M10" s="509" t="s">
        <v>1850</v>
      </c>
      <c r="N10" s="509" t="s">
        <v>16852</v>
      </c>
      <c r="O10" s="509" t="s">
        <v>30169</v>
      </c>
    </row>
    <row r="11" spans="1:15">
      <c r="A11" s="548" t="s">
        <v>26</v>
      </c>
      <c r="B11" t="s">
        <v>31459</v>
      </c>
      <c r="C11" t="s">
        <v>31458</v>
      </c>
      <c r="L11" s="509" t="s">
        <v>13296</v>
      </c>
      <c r="M11" s="509" t="s">
        <v>1850</v>
      </c>
      <c r="N11" s="509" t="s">
        <v>16852</v>
      </c>
      <c r="O11" s="509" t="s">
        <v>30170</v>
      </c>
    </row>
    <row r="12" spans="1:15">
      <c r="A12" s="548" t="s">
        <v>26</v>
      </c>
      <c r="B12" t="s">
        <v>31461</v>
      </c>
      <c r="C12" t="s">
        <v>31460</v>
      </c>
      <c r="L12" s="509" t="s">
        <v>30171</v>
      </c>
      <c r="M12" s="509" t="s">
        <v>1850</v>
      </c>
      <c r="N12" s="509" t="s">
        <v>16852</v>
      </c>
      <c r="O12" s="509" t="s">
        <v>16852</v>
      </c>
    </row>
    <row r="13" spans="1:15">
      <c r="A13" s="548" t="s">
        <v>26</v>
      </c>
      <c r="B13" t="s">
        <v>31463</v>
      </c>
      <c r="C13" t="s">
        <v>31462</v>
      </c>
      <c r="L13" s="509" t="s">
        <v>30172</v>
      </c>
      <c r="M13" s="509" t="s">
        <v>1850</v>
      </c>
      <c r="N13" s="509" t="s">
        <v>16852</v>
      </c>
      <c r="O13" s="509" t="s">
        <v>16852</v>
      </c>
    </row>
    <row r="14" spans="1:15">
      <c r="A14" t="s">
        <v>46</v>
      </c>
      <c r="B14" t="s">
        <v>31527</v>
      </c>
      <c r="C14" t="s">
        <v>31522</v>
      </c>
      <c r="L14" s="509" t="s">
        <v>30173</v>
      </c>
      <c r="M14" s="509" t="s">
        <v>1850</v>
      </c>
      <c r="N14" s="509" t="s">
        <v>16852</v>
      </c>
      <c r="O14" s="509" t="s">
        <v>16852</v>
      </c>
    </row>
    <row r="15" spans="1:15">
      <c r="A15" s="548" t="s">
        <v>46</v>
      </c>
      <c r="B15" t="s">
        <v>31526</v>
      </c>
      <c r="C15" t="s">
        <v>31523</v>
      </c>
      <c r="L15" s="509" t="s">
        <v>30174</v>
      </c>
      <c r="M15" s="509" t="s">
        <v>1850</v>
      </c>
      <c r="N15" s="509" t="s">
        <v>16852</v>
      </c>
      <c r="O15" s="509" t="s">
        <v>16852</v>
      </c>
    </row>
    <row r="16" spans="1:15">
      <c r="A16" s="548" t="s">
        <v>46</v>
      </c>
      <c r="B16" t="s">
        <v>31525</v>
      </c>
      <c r="C16" t="s">
        <v>31524</v>
      </c>
      <c r="L16" s="509" t="s">
        <v>13302</v>
      </c>
      <c r="M16" s="509" t="s">
        <v>1850</v>
      </c>
      <c r="N16" s="509" t="s">
        <v>16852</v>
      </c>
      <c r="O16" s="509" t="s">
        <v>30175</v>
      </c>
    </row>
    <row r="17" spans="1:15">
      <c r="A17" t="s">
        <v>16</v>
      </c>
      <c r="B17" t="s">
        <v>31590</v>
      </c>
      <c r="C17" t="s">
        <v>31591</v>
      </c>
      <c r="L17" s="509" t="s">
        <v>13303</v>
      </c>
      <c r="M17" s="509" t="s">
        <v>1850</v>
      </c>
      <c r="N17" s="509" t="s">
        <v>16852</v>
      </c>
      <c r="O17" s="509" t="s">
        <v>30176</v>
      </c>
    </row>
    <row r="18" spans="1:15">
      <c r="A18" s="548" t="s">
        <v>16</v>
      </c>
      <c r="B18" t="s">
        <v>31584</v>
      </c>
      <c r="C18" t="s">
        <v>31585</v>
      </c>
      <c r="L18" s="509" t="s">
        <v>30177</v>
      </c>
      <c r="M18" s="509" t="s">
        <v>1850</v>
      </c>
      <c r="N18" s="509" t="s">
        <v>16852</v>
      </c>
      <c r="O18" s="509" t="s">
        <v>16852</v>
      </c>
    </row>
    <row r="19" spans="1:15">
      <c r="A19" s="548" t="s">
        <v>16</v>
      </c>
      <c r="B19" t="s">
        <v>31582</v>
      </c>
      <c r="C19" t="s">
        <v>31583</v>
      </c>
      <c r="L19" s="509" t="s">
        <v>30178</v>
      </c>
      <c r="M19" s="509" t="s">
        <v>1850</v>
      </c>
      <c r="N19" s="509" t="s">
        <v>16852</v>
      </c>
      <c r="O19" s="509" t="s">
        <v>30179</v>
      </c>
    </row>
    <row r="20" spans="1:15">
      <c r="A20" s="548" t="s">
        <v>16</v>
      </c>
      <c r="B20" t="s">
        <v>31580</v>
      </c>
      <c r="C20" t="s">
        <v>31581</v>
      </c>
      <c r="L20" s="509" t="s">
        <v>30180</v>
      </c>
      <c r="M20" s="509" t="s">
        <v>1850</v>
      </c>
      <c r="N20" s="509" t="s">
        <v>16852</v>
      </c>
      <c r="O20" s="509" t="s">
        <v>30181</v>
      </c>
    </row>
    <row r="21" spans="1:15">
      <c r="A21" s="548" t="s">
        <v>16</v>
      </c>
      <c r="B21" t="s">
        <v>31578</v>
      </c>
      <c r="C21" t="s">
        <v>31579</v>
      </c>
      <c r="L21" s="509" t="s">
        <v>30182</v>
      </c>
      <c r="M21" s="509" t="s">
        <v>1850</v>
      </c>
      <c r="N21" s="509" t="s">
        <v>16852</v>
      </c>
      <c r="O21" s="509" t="s">
        <v>16852</v>
      </c>
    </row>
    <row r="22" spans="1:15">
      <c r="A22" t="s">
        <v>102</v>
      </c>
      <c r="B22" t="s">
        <v>31586</v>
      </c>
      <c r="C22" t="s">
        <v>31587</v>
      </c>
      <c r="L22" s="509" t="s">
        <v>13306</v>
      </c>
      <c r="M22" s="509" t="s">
        <v>1850</v>
      </c>
      <c r="N22" s="509" t="s">
        <v>16852</v>
      </c>
      <c r="O22" s="509" t="s">
        <v>30183</v>
      </c>
    </row>
    <row r="23" spans="1:15">
      <c r="A23" s="548" t="s">
        <v>102</v>
      </c>
      <c r="B23" t="s">
        <v>31588</v>
      </c>
      <c r="C23" t="s">
        <v>31589</v>
      </c>
      <c r="L23" s="509" t="s">
        <v>13308</v>
      </c>
      <c r="M23" s="509" t="s">
        <v>1850</v>
      </c>
      <c r="N23" s="509" t="s">
        <v>16852</v>
      </c>
      <c r="O23" s="509" t="s">
        <v>30184</v>
      </c>
    </row>
    <row r="24" spans="1:15">
      <c r="A24" t="s">
        <v>36</v>
      </c>
      <c r="B24" t="s">
        <v>31573</v>
      </c>
      <c r="C24" t="s">
        <v>31568</v>
      </c>
      <c r="L24" s="509" t="s">
        <v>30185</v>
      </c>
      <c r="M24" s="509" t="s">
        <v>1850</v>
      </c>
      <c r="N24" s="509" t="s">
        <v>16852</v>
      </c>
      <c r="O24" s="509" t="s">
        <v>16852</v>
      </c>
    </row>
    <row r="25" spans="1:15">
      <c r="A25" s="548" t="s">
        <v>36</v>
      </c>
      <c r="B25" t="s">
        <v>31574</v>
      </c>
      <c r="C25" t="s">
        <v>31569</v>
      </c>
      <c r="L25" s="509" t="s">
        <v>30186</v>
      </c>
      <c r="M25" s="509" t="s">
        <v>1850</v>
      </c>
      <c r="N25" s="509" t="s">
        <v>16852</v>
      </c>
      <c r="O25" s="509" t="s">
        <v>16852</v>
      </c>
    </row>
    <row r="26" spans="1:15">
      <c r="A26" s="548" t="s">
        <v>36</v>
      </c>
      <c r="B26" t="s">
        <v>31575</v>
      </c>
      <c r="C26" t="s">
        <v>31570</v>
      </c>
      <c r="L26" s="509" t="s">
        <v>30187</v>
      </c>
      <c r="M26" s="509" t="s">
        <v>1850</v>
      </c>
      <c r="N26" s="509" t="s">
        <v>16852</v>
      </c>
      <c r="O26" s="509" t="s">
        <v>16852</v>
      </c>
    </row>
    <row r="27" spans="1:15">
      <c r="A27" s="548" t="s">
        <v>36</v>
      </c>
      <c r="B27" t="s">
        <v>31576</v>
      </c>
      <c r="C27" t="s">
        <v>31571</v>
      </c>
      <c r="L27" s="509" t="s">
        <v>30188</v>
      </c>
      <c r="M27" s="509" t="s">
        <v>1850</v>
      </c>
      <c r="N27" s="509" t="s">
        <v>16852</v>
      </c>
      <c r="O27" s="509" t="s">
        <v>30189</v>
      </c>
    </row>
    <row r="28" spans="1:15">
      <c r="A28" s="548" t="s">
        <v>36</v>
      </c>
      <c r="B28" t="s">
        <v>31577</v>
      </c>
      <c r="C28" t="s">
        <v>31572</v>
      </c>
      <c r="L28" s="509" t="s">
        <v>30190</v>
      </c>
      <c r="M28" s="509" t="s">
        <v>1850</v>
      </c>
      <c r="N28" s="509" t="s">
        <v>16852</v>
      </c>
      <c r="O28" s="509" t="s">
        <v>30191</v>
      </c>
    </row>
    <row r="29" spans="1:15">
      <c r="L29" s="509" t="s">
        <v>30192</v>
      </c>
      <c r="M29" s="509" t="s">
        <v>1850</v>
      </c>
      <c r="N29" s="509" t="s">
        <v>16852</v>
      </c>
      <c r="O29" s="509" t="s">
        <v>30193</v>
      </c>
    </row>
    <row r="30" spans="1:15">
      <c r="A30" s="509" t="s">
        <v>16977</v>
      </c>
      <c r="B30" s="509" t="s">
        <v>1850</v>
      </c>
      <c r="C30" s="1220" t="s">
        <v>1889</v>
      </c>
      <c r="D30" s="1221" t="s">
        <v>1857</v>
      </c>
      <c r="E30" s="1220" t="s">
        <v>1861</v>
      </c>
      <c r="F30" s="1221" t="s">
        <v>1870</v>
      </c>
      <c r="G30" s="1220" t="s">
        <v>1921</v>
      </c>
      <c r="L30" s="509" t="s">
        <v>30194</v>
      </c>
      <c r="M30" s="509" t="s">
        <v>1850</v>
      </c>
      <c r="N30" s="509" t="s">
        <v>16852</v>
      </c>
      <c r="O30" s="509" t="s">
        <v>30195</v>
      </c>
    </row>
    <row r="31" spans="1:15">
      <c r="A31" s="509" t="s">
        <v>16986</v>
      </c>
      <c r="B31" s="509" t="s">
        <v>31656</v>
      </c>
      <c r="E31" s="362" t="s">
        <v>31669</v>
      </c>
      <c r="L31" s="509" t="s">
        <v>30196</v>
      </c>
      <c r="M31" s="509" t="s">
        <v>1850</v>
      </c>
      <c r="N31" s="509" t="s">
        <v>16852</v>
      </c>
      <c r="O31" s="509" t="s">
        <v>16852</v>
      </c>
    </row>
    <row r="32" spans="1:15">
      <c r="A32" s="509" t="s">
        <v>13272</v>
      </c>
      <c r="B32" s="509" t="s">
        <v>31657</v>
      </c>
      <c r="E32" s="362" t="s">
        <v>31668</v>
      </c>
      <c r="L32" s="509" t="s">
        <v>30197</v>
      </c>
      <c r="M32" s="509" t="s">
        <v>1850</v>
      </c>
      <c r="N32" s="509" t="s">
        <v>16852</v>
      </c>
      <c r="O32" s="509" t="s">
        <v>16852</v>
      </c>
    </row>
    <row r="33" spans="1:15">
      <c r="A33" s="509" t="s">
        <v>39</v>
      </c>
      <c r="B33" s="509" t="s">
        <v>31658</v>
      </c>
      <c r="E33" s="362" t="s">
        <v>31667</v>
      </c>
      <c r="L33" s="509" t="s">
        <v>30198</v>
      </c>
      <c r="M33" s="509" t="s">
        <v>1850</v>
      </c>
      <c r="N33" s="509" t="s">
        <v>16852</v>
      </c>
      <c r="O33" s="509" t="s">
        <v>16852</v>
      </c>
    </row>
    <row r="34" spans="1:15">
      <c r="A34" s="509" t="s">
        <v>55</v>
      </c>
      <c r="B34" s="509" t="s">
        <v>31659</v>
      </c>
      <c r="E34" s="362" t="s">
        <v>31666</v>
      </c>
      <c r="L34" s="509" t="s">
        <v>30199</v>
      </c>
      <c r="M34" s="509" t="s">
        <v>1850</v>
      </c>
      <c r="N34" s="509" t="s">
        <v>16852</v>
      </c>
      <c r="O34" s="509" t="s">
        <v>16852</v>
      </c>
    </row>
    <row r="35" spans="1:15">
      <c r="A35" s="509" t="s">
        <v>21</v>
      </c>
      <c r="B35" s="509" t="s">
        <v>31660</v>
      </c>
      <c r="E35" s="362" t="s">
        <v>31665</v>
      </c>
      <c r="L35" s="509" t="s">
        <v>30200</v>
      </c>
      <c r="M35" s="509" t="s">
        <v>1850</v>
      </c>
      <c r="N35" s="509" t="s">
        <v>16852</v>
      </c>
      <c r="O35" s="509" t="s">
        <v>16852</v>
      </c>
    </row>
    <row r="36" spans="1:15">
      <c r="A36" s="509" t="s">
        <v>17</v>
      </c>
      <c r="B36" s="509" t="s">
        <v>31661</v>
      </c>
      <c r="E36" s="362" t="s">
        <v>31664</v>
      </c>
      <c r="L36" s="509" t="s">
        <v>30201</v>
      </c>
      <c r="M36" s="509" t="s">
        <v>1850</v>
      </c>
      <c r="N36" s="509" t="s">
        <v>16852</v>
      </c>
      <c r="O36" s="509" t="s">
        <v>30202</v>
      </c>
    </row>
    <row r="37" spans="1:15">
      <c r="A37" s="509" t="s">
        <v>845</v>
      </c>
      <c r="B37" s="509" t="s">
        <v>31662</v>
      </c>
      <c r="E37" s="362" t="s">
        <v>31663</v>
      </c>
      <c r="L37" s="509" t="s">
        <v>30203</v>
      </c>
      <c r="M37" s="509" t="s">
        <v>1850</v>
      </c>
      <c r="N37" s="509" t="s">
        <v>16852</v>
      </c>
      <c r="O37" s="509" t="s">
        <v>16852</v>
      </c>
    </row>
    <row r="38" spans="1:15">
      <c r="L38" s="509" t="s">
        <v>30204</v>
      </c>
      <c r="M38" s="509" t="s">
        <v>1850</v>
      </c>
      <c r="N38" s="509" t="s">
        <v>16852</v>
      </c>
      <c r="O38" s="509" t="s">
        <v>16852</v>
      </c>
    </row>
    <row r="39" spans="1:15">
      <c r="L39" s="509" t="s">
        <v>13311</v>
      </c>
      <c r="M39" s="509" t="s">
        <v>1850</v>
      </c>
      <c r="N39" s="509" t="s">
        <v>16852</v>
      </c>
      <c r="O39" s="509" t="s">
        <v>30205</v>
      </c>
    </row>
    <row r="40" spans="1:15">
      <c r="L40" s="509" t="s">
        <v>30206</v>
      </c>
      <c r="M40" s="509" t="s">
        <v>1889</v>
      </c>
      <c r="N40" s="509" t="s">
        <v>16852</v>
      </c>
      <c r="O40" s="509" t="s">
        <v>30207</v>
      </c>
    </row>
    <row r="41" spans="1:15">
      <c r="L41" s="509" t="s">
        <v>30208</v>
      </c>
      <c r="M41" s="509" t="s">
        <v>1889</v>
      </c>
      <c r="N41" s="509" t="s">
        <v>16852</v>
      </c>
      <c r="O41" s="509" t="s">
        <v>16852</v>
      </c>
    </row>
    <row r="42" spans="1:15">
      <c r="L42" s="509" t="s">
        <v>30209</v>
      </c>
      <c r="M42" s="509" t="s">
        <v>1889</v>
      </c>
      <c r="N42" s="509" t="s">
        <v>16852</v>
      </c>
      <c r="O42" s="509" t="s">
        <v>30210</v>
      </c>
    </row>
    <row r="43" spans="1:15">
      <c r="L43" s="509" t="s">
        <v>30211</v>
      </c>
      <c r="M43" s="509" t="s">
        <v>1889</v>
      </c>
      <c r="N43" s="509" t="s">
        <v>16852</v>
      </c>
      <c r="O43" s="509" t="s">
        <v>30212</v>
      </c>
    </row>
    <row r="44" spans="1:15">
      <c r="L44" s="509" t="s">
        <v>16854</v>
      </c>
      <c r="M44" s="509" t="s">
        <v>1889</v>
      </c>
      <c r="N44" s="509" t="s">
        <v>16852</v>
      </c>
      <c r="O44" s="509" t="s">
        <v>16852</v>
      </c>
    </row>
    <row r="45" spans="1:15">
      <c r="L45" s="509" t="s">
        <v>13374</v>
      </c>
      <c r="M45" s="509" t="s">
        <v>1889</v>
      </c>
      <c r="N45" s="509" t="s">
        <v>16852</v>
      </c>
      <c r="O45" s="509" t="s">
        <v>13375</v>
      </c>
    </row>
    <row r="46" spans="1:15">
      <c r="L46" s="509" t="s">
        <v>30213</v>
      </c>
      <c r="M46" s="509" t="s">
        <v>1889</v>
      </c>
      <c r="N46" s="509" t="s">
        <v>16852</v>
      </c>
      <c r="O46" s="509" t="s">
        <v>30214</v>
      </c>
    </row>
    <row r="47" spans="1:15">
      <c r="L47" s="509" t="s">
        <v>13349</v>
      </c>
      <c r="M47" s="509" t="s">
        <v>1889</v>
      </c>
      <c r="N47" s="509" t="s">
        <v>16852</v>
      </c>
      <c r="O47" s="509" t="s">
        <v>30215</v>
      </c>
    </row>
    <row r="48" spans="1:15">
      <c r="L48" s="509" t="s">
        <v>30216</v>
      </c>
      <c r="M48" s="509" t="s">
        <v>1889</v>
      </c>
      <c r="N48" s="509" t="s">
        <v>16852</v>
      </c>
      <c r="O48" s="509" t="s">
        <v>16852</v>
      </c>
    </row>
    <row r="49" spans="12:15">
      <c r="L49" s="509" t="s">
        <v>30217</v>
      </c>
      <c r="M49" s="509" t="s">
        <v>1889</v>
      </c>
      <c r="N49" s="509" t="s">
        <v>16852</v>
      </c>
      <c r="O49" s="509" t="s">
        <v>16852</v>
      </c>
    </row>
    <row r="50" spans="12:15">
      <c r="L50" s="509" t="s">
        <v>13377</v>
      </c>
      <c r="M50" s="509" t="s">
        <v>1889</v>
      </c>
      <c r="N50" s="509" t="s">
        <v>16852</v>
      </c>
      <c r="O50" s="509" t="s">
        <v>30218</v>
      </c>
    </row>
    <row r="51" spans="12:15">
      <c r="L51" s="509" t="s">
        <v>13378</v>
      </c>
      <c r="M51" s="509" t="s">
        <v>1889</v>
      </c>
      <c r="N51" s="509" t="s">
        <v>16852</v>
      </c>
      <c r="O51" s="509" t="s">
        <v>30219</v>
      </c>
    </row>
    <row r="52" spans="12:15">
      <c r="L52" s="509" t="s">
        <v>30220</v>
      </c>
      <c r="M52" s="509" t="s">
        <v>1889</v>
      </c>
      <c r="N52" s="509" t="s">
        <v>16852</v>
      </c>
      <c r="O52" s="509" t="s">
        <v>30221</v>
      </c>
    </row>
    <row r="53" spans="12:15">
      <c r="L53" s="509" t="s">
        <v>11350</v>
      </c>
      <c r="M53" s="509" t="s">
        <v>1889</v>
      </c>
      <c r="N53" s="509" t="s">
        <v>16852</v>
      </c>
      <c r="O53" s="509" t="s">
        <v>16852</v>
      </c>
    </row>
    <row r="54" spans="12:15">
      <c r="L54" s="509" t="s">
        <v>13384</v>
      </c>
      <c r="M54" s="509" t="s">
        <v>1889</v>
      </c>
      <c r="N54" s="509" t="s">
        <v>16852</v>
      </c>
      <c r="O54" s="509" t="s">
        <v>30222</v>
      </c>
    </row>
    <row r="55" spans="12:15">
      <c r="L55" s="509" t="s">
        <v>12952</v>
      </c>
      <c r="M55" s="509" t="s">
        <v>1889</v>
      </c>
      <c r="N55" s="509" t="s">
        <v>16852</v>
      </c>
      <c r="O55" s="509" t="s">
        <v>16852</v>
      </c>
    </row>
    <row r="56" spans="12:15">
      <c r="L56" s="509" t="s">
        <v>30223</v>
      </c>
      <c r="M56" s="509" t="s">
        <v>1889</v>
      </c>
      <c r="N56" s="509" t="s">
        <v>16852</v>
      </c>
      <c r="O56" s="509" t="s">
        <v>30224</v>
      </c>
    </row>
    <row r="57" spans="12:15">
      <c r="L57" s="509" t="s">
        <v>30225</v>
      </c>
      <c r="M57" s="509" t="s">
        <v>1889</v>
      </c>
      <c r="N57" s="509" t="s">
        <v>16852</v>
      </c>
      <c r="O57" s="509" t="s">
        <v>16852</v>
      </c>
    </row>
    <row r="58" spans="12:15">
      <c r="L58" s="509" t="s">
        <v>30226</v>
      </c>
      <c r="M58" s="509" t="s">
        <v>1889</v>
      </c>
      <c r="N58" s="509" t="s">
        <v>16852</v>
      </c>
      <c r="O58" s="509" t="s">
        <v>30227</v>
      </c>
    </row>
    <row r="59" spans="12:15">
      <c r="L59" s="509" t="s">
        <v>30228</v>
      </c>
      <c r="M59" s="509" t="s">
        <v>1889</v>
      </c>
      <c r="N59" s="509" t="s">
        <v>16852</v>
      </c>
      <c r="O59" s="509" t="s">
        <v>16852</v>
      </c>
    </row>
    <row r="60" spans="12:15">
      <c r="L60" s="509" t="s">
        <v>30229</v>
      </c>
      <c r="M60" s="509" t="s">
        <v>1889</v>
      </c>
      <c r="N60" s="509" t="s">
        <v>16852</v>
      </c>
      <c r="O60" s="509" t="s">
        <v>30230</v>
      </c>
    </row>
    <row r="61" spans="12:15">
      <c r="L61" s="509" t="s">
        <v>13389</v>
      </c>
      <c r="M61" s="509" t="s">
        <v>1889</v>
      </c>
      <c r="N61" s="509" t="s">
        <v>16852</v>
      </c>
      <c r="O61" s="509" t="s">
        <v>30231</v>
      </c>
    </row>
    <row r="62" spans="12:15">
      <c r="L62" s="509" t="s">
        <v>13391</v>
      </c>
      <c r="M62" s="509" t="s">
        <v>1889</v>
      </c>
      <c r="N62" s="509" t="s">
        <v>16852</v>
      </c>
      <c r="O62" s="509" t="s">
        <v>30232</v>
      </c>
    </row>
    <row r="63" spans="12:15">
      <c r="L63" s="509" t="s">
        <v>13392</v>
      </c>
      <c r="M63" s="509" t="s">
        <v>1889</v>
      </c>
      <c r="N63" s="509" t="s">
        <v>16852</v>
      </c>
      <c r="O63" s="509" t="s">
        <v>30233</v>
      </c>
    </row>
    <row r="64" spans="12:15">
      <c r="L64" s="509" t="s">
        <v>30234</v>
      </c>
      <c r="M64" s="509" t="s">
        <v>13273</v>
      </c>
      <c r="N64" s="509" t="s">
        <v>16852</v>
      </c>
      <c r="O64" s="509" t="s">
        <v>16852</v>
      </c>
    </row>
    <row r="65" spans="12:15">
      <c r="L65" s="509" t="s">
        <v>30235</v>
      </c>
      <c r="M65" s="509" t="s">
        <v>13273</v>
      </c>
      <c r="N65" s="509" t="s">
        <v>16852</v>
      </c>
      <c r="O65" s="509" t="s">
        <v>16852</v>
      </c>
    </row>
    <row r="66" spans="12:15">
      <c r="L66" s="509" t="s">
        <v>30236</v>
      </c>
      <c r="M66" s="509" t="s">
        <v>13273</v>
      </c>
      <c r="N66" s="509" t="s">
        <v>16852</v>
      </c>
      <c r="O66" s="509" t="s">
        <v>16852</v>
      </c>
    </row>
    <row r="67" spans="12:15">
      <c r="L67" s="509" t="s">
        <v>30237</v>
      </c>
      <c r="M67" s="509" t="s">
        <v>13273</v>
      </c>
      <c r="N67" s="509" t="s">
        <v>16852</v>
      </c>
      <c r="O67" s="509" t="s">
        <v>16852</v>
      </c>
    </row>
    <row r="68" spans="12:15">
      <c r="L68" s="509" t="s">
        <v>30238</v>
      </c>
      <c r="M68" s="509" t="s">
        <v>13273</v>
      </c>
      <c r="N68" s="509" t="s">
        <v>16852</v>
      </c>
      <c r="O68" s="509" t="s">
        <v>18081</v>
      </c>
    </row>
    <row r="69" spans="12:15">
      <c r="L69" s="509" t="s">
        <v>30239</v>
      </c>
      <c r="M69" s="509" t="s">
        <v>13273</v>
      </c>
      <c r="N69" s="509" t="s">
        <v>16852</v>
      </c>
      <c r="O69" s="509" t="s">
        <v>16852</v>
      </c>
    </row>
    <row r="70" spans="12:15">
      <c r="L70" s="509" t="s">
        <v>30240</v>
      </c>
      <c r="M70" s="509" t="s">
        <v>13273</v>
      </c>
      <c r="N70" s="509" t="s">
        <v>16852</v>
      </c>
      <c r="O70" s="509" t="s">
        <v>16852</v>
      </c>
    </row>
    <row r="71" spans="12:15">
      <c r="L71" s="509" t="s">
        <v>30241</v>
      </c>
      <c r="M71" s="509" t="s">
        <v>13273</v>
      </c>
      <c r="N71" s="509" t="s">
        <v>16852</v>
      </c>
      <c r="O71" s="509" t="s">
        <v>18081</v>
      </c>
    </row>
    <row r="72" spans="12:15">
      <c r="L72" s="509" t="s">
        <v>30242</v>
      </c>
      <c r="M72" s="509" t="s">
        <v>13273</v>
      </c>
      <c r="N72" s="509" t="s">
        <v>16852</v>
      </c>
      <c r="O72" s="509" t="s">
        <v>30243</v>
      </c>
    </row>
    <row r="73" spans="12:15">
      <c r="L73" s="509" t="s">
        <v>30244</v>
      </c>
      <c r="M73" s="509" t="s">
        <v>1857</v>
      </c>
      <c r="N73" s="509" t="s">
        <v>16852</v>
      </c>
      <c r="O73" s="509" t="s">
        <v>16852</v>
      </c>
    </row>
    <row r="74" spans="12:15">
      <c r="L74" s="509" t="s">
        <v>30245</v>
      </c>
      <c r="M74" s="509" t="s">
        <v>1857</v>
      </c>
      <c r="N74" s="509" t="s">
        <v>16852</v>
      </c>
      <c r="O74" s="509" t="s">
        <v>30246</v>
      </c>
    </row>
    <row r="75" spans="12:15">
      <c r="L75" s="509" t="s">
        <v>13336</v>
      </c>
      <c r="M75" s="509" t="s">
        <v>1857</v>
      </c>
      <c r="N75" s="509" t="s">
        <v>16852</v>
      </c>
      <c r="O75" s="509" t="s">
        <v>30247</v>
      </c>
    </row>
    <row r="76" spans="12:15">
      <c r="L76" s="509" t="s">
        <v>30248</v>
      </c>
      <c r="M76" s="509" t="s">
        <v>1857</v>
      </c>
      <c r="N76" s="509" t="s">
        <v>16852</v>
      </c>
      <c r="O76" s="509" t="s">
        <v>16852</v>
      </c>
    </row>
    <row r="77" spans="12:15">
      <c r="L77" s="509" t="s">
        <v>30249</v>
      </c>
      <c r="M77" s="509" t="s">
        <v>1857</v>
      </c>
      <c r="N77" s="509" t="s">
        <v>16852</v>
      </c>
      <c r="O77" s="509" t="s">
        <v>16852</v>
      </c>
    </row>
    <row r="78" spans="12:15">
      <c r="L78" s="509" t="s">
        <v>30250</v>
      </c>
      <c r="M78" s="509" t="s">
        <v>1857</v>
      </c>
      <c r="N78" s="509" t="s">
        <v>16852</v>
      </c>
      <c r="O78" s="509" t="s">
        <v>16852</v>
      </c>
    </row>
    <row r="79" spans="12:15">
      <c r="L79" s="509" t="s">
        <v>13338</v>
      </c>
      <c r="M79" s="509" t="s">
        <v>1857</v>
      </c>
      <c r="N79" s="509" t="s">
        <v>16852</v>
      </c>
      <c r="O79" s="509" t="s">
        <v>30251</v>
      </c>
    </row>
    <row r="80" spans="12:15">
      <c r="L80" s="509" t="s">
        <v>16705</v>
      </c>
      <c r="M80" s="509" t="s">
        <v>1857</v>
      </c>
      <c r="N80" s="509" t="s">
        <v>16852</v>
      </c>
      <c r="O80" s="509" t="s">
        <v>30252</v>
      </c>
    </row>
    <row r="81" spans="12:15">
      <c r="L81" s="509" t="s">
        <v>11881</v>
      </c>
      <c r="M81" s="509" t="s">
        <v>1857</v>
      </c>
      <c r="N81" s="509" t="s">
        <v>16852</v>
      </c>
      <c r="O81" s="509" t="s">
        <v>16852</v>
      </c>
    </row>
    <row r="82" spans="12:15">
      <c r="L82" s="509" t="s">
        <v>30253</v>
      </c>
      <c r="M82" s="509" t="s">
        <v>1857</v>
      </c>
      <c r="N82" s="509" t="s">
        <v>16852</v>
      </c>
      <c r="O82" s="509" t="s">
        <v>16852</v>
      </c>
    </row>
    <row r="83" spans="12:15">
      <c r="L83" s="509" t="s">
        <v>30254</v>
      </c>
      <c r="M83" s="509" t="s">
        <v>1857</v>
      </c>
      <c r="N83" s="509" t="s">
        <v>16852</v>
      </c>
      <c r="O83" s="509" t="s">
        <v>16852</v>
      </c>
    </row>
    <row r="84" spans="12:15">
      <c r="L84" s="509" t="s">
        <v>16962</v>
      </c>
      <c r="M84" s="509" t="s">
        <v>1857</v>
      </c>
      <c r="N84" s="509" t="s">
        <v>16852</v>
      </c>
      <c r="O84" s="509" t="s">
        <v>16852</v>
      </c>
    </row>
    <row r="85" spans="12:15">
      <c r="L85" s="509" t="s">
        <v>30255</v>
      </c>
      <c r="M85" s="509" t="s">
        <v>1857</v>
      </c>
      <c r="N85" s="509" t="s">
        <v>16852</v>
      </c>
      <c r="O85" s="509" t="s">
        <v>16852</v>
      </c>
    </row>
    <row r="86" spans="12:15">
      <c r="L86" s="509" t="s">
        <v>30256</v>
      </c>
      <c r="M86" s="509" t="s">
        <v>1857</v>
      </c>
      <c r="N86" s="509" t="s">
        <v>16852</v>
      </c>
      <c r="O86" s="509" t="s">
        <v>16852</v>
      </c>
    </row>
    <row r="87" spans="12:15">
      <c r="L87" s="509" t="s">
        <v>30257</v>
      </c>
      <c r="M87" s="509" t="s">
        <v>1857</v>
      </c>
      <c r="N87" s="509" t="s">
        <v>16852</v>
      </c>
      <c r="O87" s="509" t="s">
        <v>16852</v>
      </c>
    </row>
    <row r="88" spans="12:15">
      <c r="L88" s="509" t="s">
        <v>30258</v>
      </c>
      <c r="M88" s="509" t="s">
        <v>1857</v>
      </c>
      <c r="N88" s="509" t="s">
        <v>16852</v>
      </c>
      <c r="O88" s="509" t="s">
        <v>16852</v>
      </c>
    </row>
    <row r="89" spans="12:15">
      <c r="L89" s="509" t="s">
        <v>30259</v>
      </c>
      <c r="M89" s="509" t="s">
        <v>1857</v>
      </c>
      <c r="N89" s="509" t="s">
        <v>16852</v>
      </c>
      <c r="O89" s="509" t="s">
        <v>16852</v>
      </c>
    </row>
    <row r="90" spans="12:15">
      <c r="L90" s="509" t="s">
        <v>30260</v>
      </c>
      <c r="M90" s="509" t="s">
        <v>1857</v>
      </c>
      <c r="N90" s="509" t="s">
        <v>16852</v>
      </c>
      <c r="O90" s="509" t="s">
        <v>30261</v>
      </c>
    </row>
    <row r="91" spans="12:15">
      <c r="L91" s="509" t="s">
        <v>11929</v>
      </c>
      <c r="M91" s="509" t="s">
        <v>1857</v>
      </c>
      <c r="N91" s="509" t="s">
        <v>16852</v>
      </c>
      <c r="O91" s="509" t="s">
        <v>16852</v>
      </c>
    </row>
    <row r="92" spans="12:15">
      <c r="L92" s="509" t="s">
        <v>30262</v>
      </c>
      <c r="M92" s="509" t="s">
        <v>1857</v>
      </c>
      <c r="N92" s="509" t="s">
        <v>16852</v>
      </c>
      <c r="O92" s="509" t="s">
        <v>16852</v>
      </c>
    </row>
    <row r="93" spans="12:15">
      <c r="L93" s="509" t="s">
        <v>30263</v>
      </c>
      <c r="M93" s="509" t="s">
        <v>1857</v>
      </c>
      <c r="N93" s="509" t="s">
        <v>16852</v>
      </c>
      <c r="O93" s="509" t="s">
        <v>16852</v>
      </c>
    </row>
    <row r="94" spans="12:15">
      <c r="L94" s="509" t="s">
        <v>30264</v>
      </c>
      <c r="M94" s="509" t="s">
        <v>1857</v>
      </c>
      <c r="N94" s="509" t="s">
        <v>16852</v>
      </c>
      <c r="O94" s="509" t="s">
        <v>16852</v>
      </c>
    </row>
    <row r="95" spans="12:15">
      <c r="L95" s="509" t="s">
        <v>30265</v>
      </c>
      <c r="M95" s="509" t="s">
        <v>1857</v>
      </c>
      <c r="N95" s="509" t="s">
        <v>16852</v>
      </c>
      <c r="O95" s="509" t="s">
        <v>16852</v>
      </c>
    </row>
    <row r="96" spans="12:15">
      <c r="L96" s="509" t="s">
        <v>30266</v>
      </c>
      <c r="M96" s="509" t="s">
        <v>1857</v>
      </c>
      <c r="N96" s="509" t="s">
        <v>16852</v>
      </c>
      <c r="O96" s="509" t="s">
        <v>16852</v>
      </c>
    </row>
    <row r="97" spans="12:15">
      <c r="L97" s="509" t="s">
        <v>30267</v>
      </c>
      <c r="M97" s="509" t="s">
        <v>1857</v>
      </c>
      <c r="N97" s="509" t="s">
        <v>16852</v>
      </c>
      <c r="O97" s="509" t="s">
        <v>16852</v>
      </c>
    </row>
    <row r="98" spans="12:15">
      <c r="L98" s="509" t="s">
        <v>30268</v>
      </c>
      <c r="M98" s="509" t="s">
        <v>1857</v>
      </c>
      <c r="N98" s="509" t="s">
        <v>16852</v>
      </c>
      <c r="O98" s="509" t="s">
        <v>16852</v>
      </c>
    </row>
    <row r="99" spans="12:15">
      <c r="L99" s="509" t="s">
        <v>13339</v>
      </c>
      <c r="M99" s="509" t="s">
        <v>1857</v>
      </c>
      <c r="N99" s="509" t="s">
        <v>16852</v>
      </c>
      <c r="O99" s="509" t="s">
        <v>30269</v>
      </c>
    </row>
    <row r="100" spans="12:15">
      <c r="L100" s="509" t="s">
        <v>13340</v>
      </c>
      <c r="M100" s="509" t="s">
        <v>1857</v>
      </c>
      <c r="N100" s="509" t="s">
        <v>16852</v>
      </c>
      <c r="O100" s="509" t="s">
        <v>30270</v>
      </c>
    </row>
    <row r="101" spans="12:15">
      <c r="L101" s="509" t="s">
        <v>30271</v>
      </c>
      <c r="M101" s="509" t="s">
        <v>1857</v>
      </c>
      <c r="N101" s="509" t="s">
        <v>16852</v>
      </c>
      <c r="O101" s="509" t="s">
        <v>16852</v>
      </c>
    </row>
    <row r="102" spans="12:15">
      <c r="L102" s="509" t="s">
        <v>11926</v>
      </c>
      <c r="M102" s="509" t="s">
        <v>1857</v>
      </c>
      <c r="N102" s="509" t="s">
        <v>16852</v>
      </c>
      <c r="O102" s="509" t="s">
        <v>16852</v>
      </c>
    </row>
    <row r="103" spans="12:15">
      <c r="L103" s="509" t="s">
        <v>30272</v>
      </c>
      <c r="M103" s="509" t="s">
        <v>1857</v>
      </c>
      <c r="N103" s="509" t="s">
        <v>16852</v>
      </c>
      <c r="O103" s="509" t="s">
        <v>16852</v>
      </c>
    </row>
    <row r="104" spans="12:15">
      <c r="L104" s="509" t="s">
        <v>30273</v>
      </c>
      <c r="M104" s="509" t="s">
        <v>1857</v>
      </c>
      <c r="N104" s="509" t="s">
        <v>16852</v>
      </c>
      <c r="O104" s="509" t="s">
        <v>16852</v>
      </c>
    </row>
    <row r="105" spans="12:15">
      <c r="L105" s="509" t="s">
        <v>30274</v>
      </c>
      <c r="M105" s="509" t="s">
        <v>1857</v>
      </c>
      <c r="N105" s="509" t="s">
        <v>16852</v>
      </c>
      <c r="O105" s="509" t="s">
        <v>16852</v>
      </c>
    </row>
    <row r="106" spans="12:15">
      <c r="L106" s="509" t="s">
        <v>30275</v>
      </c>
      <c r="M106" s="509" t="s">
        <v>1857</v>
      </c>
      <c r="N106" s="509" t="s">
        <v>16852</v>
      </c>
      <c r="O106" s="509" t="s">
        <v>16852</v>
      </c>
    </row>
    <row r="107" spans="12:15">
      <c r="L107" s="509" t="s">
        <v>30276</v>
      </c>
      <c r="M107" s="509" t="s">
        <v>1857</v>
      </c>
      <c r="N107" s="509" t="s">
        <v>16852</v>
      </c>
      <c r="O107" s="509" t="s">
        <v>16852</v>
      </c>
    </row>
    <row r="108" spans="12:15">
      <c r="L108" s="509" t="s">
        <v>30277</v>
      </c>
      <c r="M108" s="509" t="s">
        <v>1857</v>
      </c>
      <c r="N108" s="509" t="s">
        <v>16852</v>
      </c>
      <c r="O108" s="509" t="s">
        <v>16852</v>
      </c>
    </row>
    <row r="109" spans="12:15">
      <c r="L109" s="509" t="s">
        <v>30278</v>
      </c>
      <c r="M109" s="509" t="s">
        <v>1857</v>
      </c>
      <c r="N109" s="509" t="s">
        <v>16852</v>
      </c>
      <c r="O109" s="509" t="s">
        <v>16852</v>
      </c>
    </row>
    <row r="110" spans="12:15">
      <c r="L110" s="509" t="s">
        <v>13341</v>
      </c>
      <c r="M110" s="509" t="s">
        <v>1857</v>
      </c>
      <c r="N110" s="509" t="s">
        <v>16852</v>
      </c>
      <c r="O110" s="509" t="s">
        <v>30279</v>
      </c>
    </row>
    <row r="111" spans="12:15">
      <c r="L111" s="509" t="s">
        <v>30280</v>
      </c>
      <c r="M111" s="509" t="s">
        <v>1857</v>
      </c>
      <c r="N111" s="509" t="s">
        <v>16852</v>
      </c>
      <c r="O111" s="509" t="s">
        <v>16852</v>
      </c>
    </row>
    <row r="112" spans="12:15">
      <c r="L112" s="509" t="s">
        <v>30281</v>
      </c>
      <c r="M112" s="509" t="s">
        <v>1857</v>
      </c>
      <c r="N112" s="509" t="s">
        <v>16852</v>
      </c>
      <c r="O112" s="509" t="s">
        <v>16852</v>
      </c>
    </row>
    <row r="113" spans="12:15">
      <c r="L113" s="509" t="s">
        <v>12981</v>
      </c>
      <c r="M113" s="509" t="s">
        <v>1857</v>
      </c>
      <c r="N113" s="509" t="s">
        <v>16852</v>
      </c>
      <c r="O113" s="509" t="s">
        <v>16852</v>
      </c>
    </row>
    <row r="114" spans="12:15">
      <c r="L114" s="509" t="s">
        <v>13342</v>
      </c>
      <c r="M114" s="509" t="s">
        <v>1857</v>
      </c>
      <c r="N114" s="509" t="s">
        <v>16852</v>
      </c>
      <c r="O114" s="509" t="s">
        <v>30282</v>
      </c>
    </row>
    <row r="115" spans="12:15">
      <c r="L115" s="509" t="s">
        <v>30283</v>
      </c>
      <c r="M115" s="509" t="s">
        <v>1857</v>
      </c>
      <c r="N115" s="509" t="s">
        <v>16852</v>
      </c>
      <c r="O115" s="509" t="s">
        <v>16852</v>
      </c>
    </row>
    <row r="116" spans="12:15">
      <c r="L116" s="509" t="s">
        <v>30284</v>
      </c>
      <c r="M116" s="509" t="s">
        <v>1857</v>
      </c>
      <c r="N116" s="509" t="s">
        <v>16852</v>
      </c>
      <c r="O116" s="509" t="s">
        <v>16852</v>
      </c>
    </row>
    <row r="117" spans="12:15">
      <c r="L117" s="509" t="s">
        <v>30285</v>
      </c>
      <c r="M117" s="509" t="s">
        <v>1857</v>
      </c>
      <c r="N117" s="509" t="s">
        <v>16852</v>
      </c>
      <c r="O117" s="509" t="s">
        <v>16852</v>
      </c>
    </row>
    <row r="118" spans="12:15">
      <c r="L118" s="509" t="s">
        <v>30286</v>
      </c>
      <c r="M118" s="509" t="s">
        <v>29988</v>
      </c>
      <c r="N118" s="509" t="s">
        <v>16852</v>
      </c>
      <c r="O118" s="509" t="s">
        <v>16852</v>
      </c>
    </row>
    <row r="119" spans="12:15">
      <c r="L119" s="509" t="s">
        <v>30287</v>
      </c>
      <c r="M119" s="509" t="s">
        <v>1861</v>
      </c>
      <c r="N119" s="509" t="s">
        <v>16852</v>
      </c>
      <c r="O119" s="509" t="s">
        <v>16852</v>
      </c>
    </row>
    <row r="120" spans="12:15">
      <c r="L120" s="509" t="s">
        <v>30288</v>
      </c>
      <c r="M120" s="509" t="s">
        <v>1861</v>
      </c>
      <c r="N120" s="509" t="s">
        <v>16852</v>
      </c>
      <c r="O120" s="509" t="s">
        <v>16852</v>
      </c>
    </row>
    <row r="121" spans="12:15">
      <c r="L121" s="509" t="s">
        <v>30289</v>
      </c>
      <c r="M121" s="509" t="s">
        <v>1861</v>
      </c>
      <c r="N121" s="509" t="s">
        <v>16852</v>
      </c>
      <c r="O121" s="509" t="s">
        <v>16852</v>
      </c>
    </row>
    <row r="122" spans="12:15">
      <c r="L122" s="509" t="s">
        <v>30290</v>
      </c>
      <c r="M122" s="509" t="s">
        <v>1861</v>
      </c>
      <c r="N122" s="509" t="s">
        <v>16852</v>
      </c>
      <c r="O122" s="509" t="s">
        <v>16852</v>
      </c>
    </row>
    <row r="123" spans="12:15">
      <c r="L123" s="509" t="s">
        <v>13312</v>
      </c>
      <c r="M123" s="509" t="s">
        <v>1861</v>
      </c>
      <c r="N123" s="509" t="s">
        <v>16852</v>
      </c>
      <c r="O123" s="509" t="s">
        <v>30291</v>
      </c>
    </row>
    <row r="124" spans="12:15">
      <c r="L124" s="509" t="s">
        <v>30292</v>
      </c>
      <c r="M124" s="509" t="s">
        <v>1861</v>
      </c>
      <c r="N124" s="509" t="s">
        <v>16852</v>
      </c>
      <c r="O124" s="509" t="s">
        <v>16852</v>
      </c>
    </row>
    <row r="125" spans="12:15">
      <c r="L125" s="509" t="s">
        <v>30293</v>
      </c>
      <c r="M125" s="509" t="s">
        <v>1861</v>
      </c>
      <c r="N125" s="509" t="s">
        <v>16852</v>
      </c>
      <c r="O125" s="509" t="s">
        <v>16852</v>
      </c>
    </row>
    <row r="126" spans="12:15">
      <c r="L126" s="509" t="s">
        <v>30294</v>
      </c>
      <c r="M126" s="509" t="s">
        <v>1861</v>
      </c>
      <c r="N126" s="509" t="s">
        <v>16852</v>
      </c>
      <c r="O126" s="509" t="s">
        <v>16852</v>
      </c>
    </row>
    <row r="127" spans="12:15">
      <c r="L127" s="509" t="s">
        <v>30295</v>
      </c>
      <c r="M127" s="509" t="s">
        <v>1861</v>
      </c>
      <c r="N127" s="509" t="s">
        <v>16852</v>
      </c>
      <c r="O127" s="509" t="s">
        <v>16852</v>
      </c>
    </row>
    <row r="128" spans="12:15">
      <c r="L128" s="509" t="s">
        <v>30296</v>
      </c>
      <c r="M128" s="509" t="s">
        <v>1861</v>
      </c>
      <c r="N128" s="509" t="s">
        <v>16852</v>
      </c>
      <c r="O128" s="509" t="s">
        <v>16852</v>
      </c>
    </row>
    <row r="129" spans="12:15">
      <c r="L129" s="509" t="s">
        <v>13315</v>
      </c>
      <c r="M129" s="509" t="s">
        <v>1861</v>
      </c>
      <c r="N129" s="509" t="s">
        <v>16852</v>
      </c>
      <c r="O129" s="509" t="s">
        <v>30297</v>
      </c>
    </row>
    <row r="130" spans="12:15">
      <c r="L130" s="509" t="s">
        <v>30298</v>
      </c>
      <c r="M130" s="509" t="s">
        <v>1861</v>
      </c>
      <c r="N130" s="509" t="s">
        <v>16852</v>
      </c>
      <c r="O130" s="509" t="s">
        <v>16852</v>
      </c>
    </row>
    <row r="131" spans="12:15">
      <c r="L131" s="509" t="s">
        <v>30299</v>
      </c>
      <c r="M131" s="509" t="s">
        <v>1861</v>
      </c>
      <c r="N131" s="509" t="s">
        <v>16852</v>
      </c>
      <c r="O131" s="509" t="s">
        <v>16852</v>
      </c>
    </row>
    <row r="132" spans="12:15">
      <c r="L132" s="509" t="s">
        <v>30300</v>
      </c>
      <c r="M132" s="509" t="s">
        <v>1861</v>
      </c>
      <c r="N132" s="509" t="s">
        <v>16852</v>
      </c>
      <c r="O132" s="509" t="s">
        <v>16852</v>
      </c>
    </row>
    <row r="133" spans="12:15">
      <c r="L133" s="509" t="s">
        <v>30301</v>
      </c>
      <c r="M133" s="509" t="s">
        <v>1861</v>
      </c>
      <c r="N133" s="509" t="s">
        <v>16852</v>
      </c>
      <c r="O133" s="509" t="s">
        <v>16852</v>
      </c>
    </row>
    <row r="134" spans="12:15">
      <c r="L134" s="509" t="s">
        <v>30302</v>
      </c>
      <c r="M134" s="509" t="s">
        <v>1861</v>
      </c>
      <c r="N134" s="509" t="s">
        <v>16852</v>
      </c>
      <c r="O134" s="509" t="s">
        <v>16852</v>
      </c>
    </row>
    <row r="135" spans="12:15">
      <c r="L135" s="509" t="s">
        <v>30303</v>
      </c>
      <c r="M135" s="509" t="s">
        <v>1861</v>
      </c>
      <c r="N135" s="509" t="s">
        <v>16852</v>
      </c>
      <c r="O135" s="509" t="s">
        <v>16852</v>
      </c>
    </row>
    <row r="136" spans="12:15">
      <c r="L136" s="509" t="s">
        <v>30304</v>
      </c>
      <c r="M136" s="509" t="s">
        <v>1861</v>
      </c>
      <c r="N136" s="509" t="s">
        <v>16852</v>
      </c>
      <c r="O136" s="509" t="s">
        <v>16852</v>
      </c>
    </row>
    <row r="137" spans="12:15">
      <c r="L137" s="509" t="s">
        <v>30305</v>
      </c>
      <c r="M137" s="509" t="s">
        <v>1861</v>
      </c>
      <c r="N137" s="509" t="s">
        <v>16852</v>
      </c>
      <c r="O137" s="509" t="s">
        <v>16852</v>
      </c>
    </row>
    <row r="138" spans="12:15">
      <c r="L138" s="509" t="s">
        <v>30306</v>
      </c>
      <c r="M138" s="509" t="s">
        <v>1861</v>
      </c>
      <c r="N138" s="509" t="s">
        <v>16852</v>
      </c>
      <c r="O138" s="509" t="s">
        <v>16852</v>
      </c>
    </row>
    <row r="139" spans="12:15">
      <c r="L139" s="509" t="s">
        <v>13317</v>
      </c>
      <c r="M139" s="509" t="s">
        <v>1861</v>
      </c>
      <c r="N139" s="509" t="s">
        <v>16852</v>
      </c>
      <c r="O139" s="509" t="s">
        <v>30307</v>
      </c>
    </row>
    <row r="140" spans="12:15">
      <c r="L140" s="509" t="s">
        <v>30308</v>
      </c>
      <c r="M140" s="509" t="s">
        <v>1861</v>
      </c>
      <c r="N140" s="509" t="s">
        <v>16852</v>
      </c>
      <c r="O140" s="509" t="s">
        <v>16852</v>
      </c>
    </row>
    <row r="141" spans="12:15">
      <c r="L141" s="509" t="s">
        <v>13318</v>
      </c>
      <c r="M141" s="509" t="s">
        <v>1861</v>
      </c>
      <c r="N141" s="509" t="s">
        <v>16852</v>
      </c>
      <c r="O141" s="509" t="s">
        <v>30309</v>
      </c>
    </row>
    <row r="142" spans="12:15">
      <c r="L142" s="509" t="s">
        <v>13319</v>
      </c>
      <c r="M142" s="509" t="s">
        <v>1861</v>
      </c>
      <c r="N142" s="509" t="s">
        <v>16852</v>
      </c>
      <c r="O142" s="509" t="s">
        <v>30310</v>
      </c>
    </row>
    <row r="143" spans="12:15">
      <c r="L143" s="509" t="s">
        <v>30311</v>
      </c>
      <c r="M143" s="509" t="s">
        <v>1861</v>
      </c>
      <c r="N143" s="509" t="s">
        <v>16852</v>
      </c>
      <c r="O143" s="509" t="s">
        <v>16852</v>
      </c>
    </row>
    <row r="144" spans="12:15">
      <c r="L144" s="509" t="s">
        <v>13320</v>
      </c>
      <c r="M144" s="509" t="s">
        <v>1861</v>
      </c>
      <c r="N144" s="509" t="s">
        <v>16852</v>
      </c>
      <c r="O144" s="509" t="s">
        <v>30312</v>
      </c>
    </row>
    <row r="145" spans="12:15">
      <c r="L145" s="509" t="s">
        <v>30313</v>
      </c>
      <c r="M145" s="509" t="s">
        <v>1861</v>
      </c>
      <c r="N145" s="509" t="s">
        <v>16852</v>
      </c>
      <c r="O145" s="509" t="s">
        <v>16852</v>
      </c>
    </row>
    <row r="146" spans="12:15">
      <c r="L146" s="509" t="s">
        <v>13322</v>
      </c>
      <c r="M146" s="509" t="s">
        <v>1861</v>
      </c>
      <c r="N146" s="509" t="s">
        <v>16852</v>
      </c>
      <c r="O146" s="509" t="s">
        <v>30314</v>
      </c>
    </row>
    <row r="147" spans="12:15">
      <c r="L147" s="509" t="s">
        <v>13324</v>
      </c>
      <c r="M147" s="509" t="s">
        <v>1861</v>
      </c>
      <c r="N147" s="509" t="s">
        <v>16852</v>
      </c>
      <c r="O147" s="509" t="s">
        <v>30315</v>
      </c>
    </row>
    <row r="148" spans="12:15">
      <c r="L148" s="509" t="s">
        <v>13325</v>
      </c>
      <c r="M148" s="509" t="s">
        <v>1861</v>
      </c>
      <c r="N148" s="509" t="s">
        <v>16852</v>
      </c>
      <c r="O148" s="509" t="s">
        <v>30316</v>
      </c>
    </row>
    <row r="149" spans="12:15">
      <c r="L149" s="509" t="s">
        <v>30317</v>
      </c>
      <c r="M149" s="509" t="s">
        <v>1861</v>
      </c>
      <c r="N149" s="509" t="s">
        <v>16852</v>
      </c>
      <c r="O149" s="509" t="s">
        <v>16852</v>
      </c>
    </row>
    <row r="150" spans="12:15">
      <c r="L150" s="509" t="s">
        <v>30318</v>
      </c>
      <c r="M150" s="509" t="s">
        <v>1861</v>
      </c>
      <c r="N150" s="509" t="s">
        <v>16852</v>
      </c>
      <c r="O150" s="509" t="s">
        <v>30319</v>
      </c>
    </row>
    <row r="151" spans="12:15">
      <c r="L151" s="509" t="s">
        <v>13328</v>
      </c>
      <c r="M151" s="509" t="s">
        <v>1861</v>
      </c>
      <c r="N151" s="509" t="s">
        <v>16852</v>
      </c>
      <c r="O151" s="509" t="s">
        <v>30320</v>
      </c>
    </row>
    <row r="152" spans="12:15">
      <c r="L152" s="509" t="s">
        <v>13329</v>
      </c>
      <c r="M152" s="509" t="s">
        <v>1861</v>
      </c>
      <c r="N152" s="509" t="s">
        <v>16852</v>
      </c>
      <c r="O152" s="509" t="s">
        <v>30321</v>
      </c>
    </row>
    <row r="153" spans="12:15">
      <c r="L153" s="509" t="s">
        <v>30322</v>
      </c>
      <c r="M153" s="509" t="s">
        <v>1861</v>
      </c>
      <c r="N153" s="509" t="s">
        <v>16852</v>
      </c>
      <c r="O153" s="509" t="s">
        <v>16852</v>
      </c>
    </row>
    <row r="154" spans="12:15">
      <c r="L154" s="509" t="s">
        <v>30323</v>
      </c>
      <c r="M154" s="509" t="s">
        <v>1861</v>
      </c>
      <c r="N154" s="509" t="s">
        <v>16852</v>
      </c>
      <c r="O154" s="509" t="s">
        <v>16852</v>
      </c>
    </row>
    <row r="155" spans="12:15">
      <c r="L155" s="509" t="s">
        <v>13330</v>
      </c>
      <c r="M155" s="509" t="s">
        <v>1861</v>
      </c>
      <c r="N155" s="509" t="s">
        <v>16852</v>
      </c>
      <c r="O155" s="509" t="s">
        <v>30324</v>
      </c>
    </row>
    <row r="156" spans="12:15">
      <c r="L156" s="509" t="s">
        <v>13331</v>
      </c>
      <c r="M156" s="509" t="s">
        <v>1861</v>
      </c>
      <c r="N156" s="509" t="s">
        <v>16852</v>
      </c>
      <c r="O156" s="509" t="s">
        <v>30325</v>
      </c>
    </row>
    <row r="157" spans="12:15">
      <c r="L157" s="509" t="s">
        <v>30326</v>
      </c>
      <c r="M157" s="509" t="s">
        <v>1861</v>
      </c>
      <c r="N157" s="509" t="s">
        <v>16852</v>
      </c>
      <c r="O157" s="509" t="s">
        <v>16852</v>
      </c>
    </row>
    <row r="158" spans="12:15">
      <c r="L158" s="509" t="s">
        <v>30327</v>
      </c>
      <c r="M158" s="509" t="s">
        <v>1861</v>
      </c>
      <c r="N158" s="509" t="s">
        <v>16852</v>
      </c>
      <c r="O158" s="509" t="s">
        <v>30328</v>
      </c>
    </row>
    <row r="159" spans="12:15">
      <c r="L159" s="509" t="s">
        <v>30329</v>
      </c>
      <c r="M159" s="509" t="s">
        <v>1861</v>
      </c>
      <c r="N159" s="509" t="s">
        <v>16852</v>
      </c>
      <c r="O159" s="509" t="s">
        <v>16852</v>
      </c>
    </row>
    <row r="160" spans="12:15">
      <c r="L160" s="509" t="s">
        <v>30330</v>
      </c>
      <c r="M160" s="509" t="s">
        <v>1861</v>
      </c>
      <c r="N160" s="509" t="s">
        <v>16852</v>
      </c>
      <c r="O160" s="509" t="s">
        <v>16852</v>
      </c>
    </row>
    <row r="161" spans="12:15">
      <c r="L161" s="509" t="s">
        <v>30331</v>
      </c>
      <c r="M161" s="509" t="s">
        <v>1861</v>
      </c>
      <c r="N161" s="509" t="s">
        <v>16852</v>
      </c>
      <c r="O161" s="509" t="s">
        <v>16852</v>
      </c>
    </row>
    <row r="162" spans="12:15">
      <c r="L162" s="509" t="s">
        <v>13334</v>
      </c>
      <c r="M162" s="509" t="s">
        <v>1861</v>
      </c>
      <c r="N162" s="509" t="s">
        <v>16852</v>
      </c>
      <c r="O162" s="509" t="s">
        <v>30332</v>
      </c>
    </row>
    <row r="163" spans="12:15">
      <c r="L163" s="509" t="s">
        <v>30333</v>
      </c>
      <c r="M163" s="509" t="s">
        <v>1861</v>
      </c>
      <c r="N163" s="509" t="s">
        <v>16852</v>
      </c>
      <c r="O163" s="509" t="s">
        <v>16852</v>
      </c>
    </row>
    <row r="164" spans="12:15">
      <c r="L164" s="509" t="s">
        <v>30334</v>
      </c>
      <c r="M164" s="509" t="s">
        <v>1861</v>
      </c>
      <c r="N164" s="509" t="s">
        <v>16852</v>
      </c>
      <c r="O164" s="509" t="s">
        <v>16852</v>
      </c>
    </row>
    <row r="165" spans="12:15">
      <c r="L165" s="509" t="s">
        <v>30335</v>
      </c>
      <c r="M165" s="509" t="s">
        <v>1861</v>
      </c>
      <c r="N165" s="509" t="s">
        <v>16852</v>
      </c>
      <c r="O165" s="509" t="s">
        <v>16852</v>
      </c>
    </row>
    <row r="166" spans="12:15">
      <c r="L166" s="509" t="s">
        <v>12375</v>
      </c>
      <c r="M166" s="509" t="s">
        <v>1861</v>
      </c>
      <c r="N166" s="509" t="s">
        <v>16852</v>
      </c>
      <c r="O166" s="509" t="s">
        <v>16852</v>
      </c>
    </row>
    <row r="167" spans="12:15">
      <c r="L167" s="509" t="s">
        <v>30336</v>
      </c>
      <c r="M167" s="509" t="s">
        <v>1861</v>
      </c>
      <c r="N167" s="509" t="s">
        <v>16852</v>
      </c>
      <c r="O167" s="509" t="s">
        <v>16852</v>
      </c>
    </row>
    <row r="168" spans="12:15">
      <c r="L168" s="509" t="s">
        <v>12305</v>
      </c>
      <c r="M168" s="509" t="s">
        <v>1861</v>
      </c>
      <c r="N168" s="509" t="s">
        <v>16852</v>
      </c>
      <c r="O168" s="509" t="s">
        <v>16852</v>
      </c>
    </row>
    <row r="169" spans="12:15">
      <c r="L169" s="509" t="s">
        <v>30337</v>
      </c>
      <c r="M169" s="509" t="s">
        <v>1861</v>
      </c>
      <c r="N169" s="509" t="s">
        <v>16852</v>
      </c>
      <c r="O169" s="509" t="s">
        <v>16852</v>
      </c>
    </row>
    <row r="170" spans="12:15">
      <c r="L170" s="509" t="s">
        <v>30338</v>
      </c>
      <c r="M170" s="509" t="s">
        <v>1861</v>
      </c>
      <c r="N170" s="509" t="s">
        <v>16852</v>
      </c>
      <c r="O170" s="509" t="s">
        <v>30339</v>
      </c>
    </row>
    <row r="171" spans="12:15">
      <c r="L171" s="509" t="s">
        <v>30340</v>
      </c>
      <c r="M171" s="509" t="s">
        <v>1861</v>
      </c>
      <c r="N171" s="509" t="s">
        <v>16852</v>
      </c>
      <c r="O171" s="509" t="s">
        <v>16852</v>
      </c>
    </row>
    <row r="172" spans="12:15">
      <c r="L172" s="509" t="s">
        <v>30341</v>
      </c>
      <c r="M172" s="509" t="s">
        <v>1861</v>
      </c>
      <c r="N172" s="509" t="s">
        <v>16852</v>
      </c>
      <c r="O172" s="509" t="s">
        <v>30342</v>
      </c>
    </row>
    <row r="173" spans="12:15">
      <c r="L173" s="509" t="s">
        <v>30343</v>
      </c>
      <c r="M173" s="509" t="s">
        <v>1861</v>
      </c>
      <c r="N173" s="509" t="s">
        <v>16852</v>
      </c>
      <c r="O173" s="509" t="s">
        <v>30344</v>
      </c>
    </row>
    <row r="174" spans="12:15">
      <c r="L174" s="509" t="s">
        <v>30345</v>
      </c>
      <c r="M174" s="509" t="s">
        <v>1861</v>
      </c>
      <c r="N174" s="509" t="s">
        <v>16852</v>
      </c>
      <c r="O174" s="509" t="s">
        <v>30346</v>
      </c>
    </row>
    <row r="175" spans="12:15">
      <c r="L175" s="509" t="s">
        <v>30347</v>
      </c>
      <c r="M175" s="509" t="s">
        <v>1861</v>
      </c>
      <c r="N175" s="509" t="s">
        <v>16852</v>
      </c>
      <c r="O175" s="509" t="s">
        <v>16852</v>
      </c>
    </row>
    <row r="176" spans="12:15">
      <c r="L176" s="509" t="s">
        <v>30348</v>
      </c>
      <c r="M176" s="509" t="s">
        <v>1861</v>
      </c>
      <c r="N176" s="509" t="s">
        <v>16852</v>
      </c>
      <c r="O176" s="509" t="s">
        <v>16852</v>
      </c>
    </row>
    <row r="177" spans="12:15">
      <c r="L177" s="509" t="s">
        <v>30349</v>
      </c>
      <c r="M177" s="509" t="s">
        <v>1861</v>
      </c>
      <c r="N177" s="509" t="s">
        <v>16852</v>
      </c>
      <c r="O177" s="509" t="s">
        <v>16852</v>
      </c>
    </row>
    <row r="178" spans="12:15">
      <c r="L178" s="509" t="s">
        <v>30350</v>
      </c>
      <c r="M178" s="509" t="s">
        <v>1861</v>
      </c>
      <c r="N178" s="509" t="s">
        <v>16852</v>
      </c>
      <c r="O178" s="509" t="s">
        <v>30351</v>
      </c>
    </row>
    <row r="179" spans="12:15">
      <c r="L179" s="509" t="s">
        <v>30352</v>
      </c>
      <c r="M179" s="509" t="s">
        <v>1861</v>
      </c>
      <c r="N179" s="509" t="s">
        <v>16852</v>
      </c>
      <c r="O179" s="509" t="s">
        <v>16852</v>
      </c>
    </row>
    <row r="180" spans="12:15">
      <c r="L180" s="509" t="s">
        <v>30353</v>
      </c>
      <c r="M180" s="509" t="s">
        <v>1861</v>
      </c>
      <c r="N180" s="509" t="s">
        <v>16852</v>
      </c>
      <c r="O180" s="509" t="s">
        <v>16852</v>
      </c>
    </row>
    <row r="181" spans="12:15">
      <c r="L181" s="509" t="s">
        <v>30354</v>
      </c>
      <c r="M181" s="509" t="s">
        <v>1861</v>
      </c>
      <c r="N181" s="509" t="s">
        <v>16852</v>
      </c>
      <c r="O181" s="509" t="s">
        <v>16852</v>
      </c>
    </row>
    <row r="182" spans="12:15">
      <c r="L182" s="509" t="s">
        <v>30355</v>
      </c>
      <c r="M182" s="509" t="s">
        <v>1861</v>
      </c>
      <c r="N182" s="509" t="s">
        <v>16852</v>
      </c>
      <c r="O182" s="509" t="s">
        <v>16852</v>
      </c>
    </row>
    <row r="183" spans="12:15">
      <c r="L183" s="509" t="s">
        <v>13362</v>
      </c>
      <c r="M183" s="509" t="s">
        <v>1870</v>
      </c>
      <c r="N183" s="509" t="s">
        <v>16852</v>
      </c>
      <c r="O183" s="509" t="s">
        <v>30356</v>
      </c>
    </row>
    <row r="184" spans="12:15">
      <c r="L184" s="509" t="s">
        <v>13365</v>
      </c>
      <c r="M184" s="509" t="s">
        <v>1870</v>
      </c>
      <c r="N184" s="509" t="s">
        <v>16852</v>
      </c>
      <c r="O184" s="509" t="s">
        <v>30357</v>
      </c>
    </row>
    <row r="185" spans="12:15">
      <c r="L185" s="509" t="s">
        <v>13366</v>
      </c>
      <c r="M185" s="509" t="s">
        <v>1870</v>
      </c>
      <c r="N185" s="509" t="s">
        <v>16852</v>
      </c>
      <c r="O185" s="509" t="s">
        <v>30358</v>
      </c>
    </row>
    <row r="186" spans="12:15">
      <c r="L186" s="509" t="s">
        <v>30359</v>
      </c>
      <c r="M186" s="509" t="s">
        <v>1870</v>
      </c>
      <c r="N186" s="509" t="s">
        <v>16852</v>
      </c>
      <c r="O186" s="509" t="s">
        <v>30360</v>
      </c>
    </row>
    <row r="187" spans="12:15">
      <c r="L187" s="509" t="s">
        <v>30361</v>
      </c>
      <c r="M187" s="509" t="s">
        <v>1870</v>
      </c>
      <c r="N187" s="509" t="s">
        <v>16852</v>
      </c>
      <c r="O187" s="509" t="s">
        <v>30362</v>
      </c>
    </row>
    <row r="188" spans="12:15">
      <c r="L188" s="509" t="s">
        <v>13367</v>
      </c>
      <c r="M188" s="509" t="s">
        <v>1870</v>
      </c>
      <c r="N188" s="509" t="s">
        <v>16852</v>
      </c>
      <c r="O188" s="509" t="s">
        <v>30363</v>
      </c>
    </row>
    <row r="189" spans="12:15">
      <c r="L189" s="509" t="s">
        <v>12940</v>
      </c>
      <c r="M189" s="509" t="s">
        <v>1921</v>
      </c>
      <c r="N189" s="509" t="s">
        <v>16852</v>
      </c>
      <c r="O189" s="509" t="s">
        <v>30364</v>
      </c>
    </row>
    <row r="190" spans="12:15">
      <c r="L190" s="509" t="s">
        <v>13344</v>
      </c>
      <c r="M190" s="509" t="s">
        <v>1921</v>
      </c>
      <c r="N190" s="509" t="s">
        <v>16852</v>
      </c>
      <c r="O190" s="509" t="s">
        <v>30365</v>
      </c>
    </row>
    <row r="191" spans="12:15">
      <c r="L191" s="509" t="s">
        <v>13347</v>
      </c>
      <c r="M191" s="509" t="s">
        <v>1921</v>
      </c>
      <c r="N191" s="509" t="s">
        <v>16852</v>
      </c>
      <c r="O191" s="509" t="s">
        <v>30366</v>
      </c>
    </row>
    <row r="192" spans="12:15">
      <c r="L192" s="509" t="s">
        <v>30367</v>
      </c>
      <c r="M192" s="509" t="s">
        <v>1921</v>
      </c>
      <c r="N192" s="509" t="s">
        <v>16852</v>
      </c>
      <c r="O192" s="509" t="s">
        <v>30368</v>
      </c>
    </row>
    <row r="193" spans="12:15">
      <c r="L193" s="509" t="s">
        <v>13350</v>
      </c>
      <c r="M193" s="509" t="s">
        <v>1921</v>
      </c>
      <c r="N193" s="509" t="s">
        <v>16852</v>
      </c>
      <c r="O193" s="509" t="s">
        <v>30369</v>
      </c>
    </row>
    <row r="194" spans="12:15">
      <c r="L194" s="509" t="s">
        <v>30370</v>
      </c>
      <c r="M194" s="509" t="s">
        <v>1921</v>
      </c>
      <c r="N194" s="509" t="s">
        <v>16852</v>
      </c>
      <c r="O194" s="509" t="s">
        <v>30371</v>
      </c>
    </row>
    <row r="195" spans="12:15">
      <c r="L195" s="509" t="s">
        <v>30372</v>
      </c>
      <c r="M195" s="509" t="s">
        <v>1921</v>
      </c>
      <c r="N195" s="509" t="s">
        <v>16852</v>
      </c>
      <c r="O195" s="509" t="s">
        <v>16852</v>
      </c>
    </row>
    <row r="196" spans="12:15">
      <c r="L196" s="509" t="s">
        <v>30373</v>
      </c>
      <c r="M196" s="509" t="s">
        <v>1921</v>
      </c>
      <c r="N196" s="509" t="s">
        <v>16852</v>
      </c>
      <c r="O196" s="509" t="s">
        <v>16852</v>
      </c>
    </row>
    <row r="197" spans="12:15">
      <c r="L197" s="509" t="s">
        <v>30374</v>
      </c>
      <c r="M197" s="509" t="s">
        <v>1921</v>
      </c>
      <c r="N197" s="509" t="s">
        <v>16852</v>
      </c>
      <c r="O197" s="509" t="s">
        <v>30375</v>
      </c>
    </row>
    <row r="198" spans="12:15">
      <c r="L198" s="509" t="s">
        <v>13356</v>
      </c>
      <c r="M198" s="509" t="s">
        <v>1921</v>
      </c>
      <c r="N198" s="509" t="s">
        <v>16852</v>
      </c>
      <c r="O198" s="509" t="s">
        <v>30376</v>
      </c>
    </row>
    <row r="199" spans="12:15">
      <c r="L199" s="509" t="s">
        <v>13355</v>
      </c>
      <c r="M199" s="509" t="s">
        <v>1921</v>
      </c>
      <c r="N199" s="509" t="s">
        <v>16852</v>
      </c>
      <c r="O199" s="509" t="s">
        <v>30377</v>
      </c>
    </row>
    <row r="200" spans="12:15">
      <c r="L200" s="509" t="s">
        <v>30378</v>
      </c>
      <c r="M200" s="509" t="s">
        <v>1921</v>
      </c>
      <c r="N200" s="509" t="s">
        <v>16852</v>
      </c>
      <c r="O200" s="509" t="s">
        <v>16852</v>
      </c>
    </row>
    <row r="201" spans="12:15">
      <c r="L201" s="509" t="s">
        <v>30379</v>
      </c>
      <c r="M201" s="509" t="s">
        <v>1921</v>
      </c>
      <c r="N201" s="509" t="s">
        <v>16852</v>
      </c>
      <c r="O201" s="509" t="s">
        <v>16852</v>
      </c>
    </row>
    <row r="202" spans="12:15">
      <c r="L202" s="509" t="s">
        <v>13354</v>
      </c>
      <c r="M202" s="509" t="s">
        <v>1921</v>
      </c>
      <c r="N202" s="509" t="s">
        <v>16852</v>
      </c>
      <c r="O202" s="509" t="s">
        <v>30380</v>
      </c>
    </row>
    <row r="203" spans="12:15">
      <c r="L203" s="509" t="s">
        <v>30381</v>
      </c>
      <c r="M203" s="509" t="s">
        <v>1921</v>
      </c>
      <c r="N203" s="509" t="s">
        <v>16852</v>
      </c>
      <c r="O203" s="509" t="s">
        <v>16852</v>
      </c>
    </row>
    <row r="204" spans="12:15">
      <c r="L204" s="509" t="s">
        <v>13357</v>
      </c>
      <c r="M204" s="509" t="s">
        <v>1921</v>
      </c>
      <c r="N204" s="509" t="s">
        <v>16852</v>
      </c>
      <c r="O204" s="509" t="s">
        <v>30382</v>
      </c>
    </row>
    <row r="205" spans="12:15">
      <c r="L205" s="509" t="s">
        <v>13358</v>
      </c>
      <c r="M205" s="509" t="s">
        <v>1921</v>
      </c>
      <c r="N205" s="509" t="s">
        <v>16852</v>
      </c>
      <c r="O205" s="509" t="s">
        <v>30383</v>
      </c>
    </row>
    <row r="206" spans="12:15">
      <c r="L206" s="509" t="s">
        <v>13359</v>
      </c>
      <c r="M206" s="509" t="s">
        <v>1921</v>
      </c>
      <c r="N206" s="509" t="s">
        <v>16852</v>
      </c>
      <c r="O206" s="509" t="s">
        <v>30384</v>
      </c>
    </row>
    <row r="207" spans="12:15">
      <c r="L207" s="509" t="s">
        <v>13360</v>
      </c>
      <c r="M207" s="509" t="s">
        <v>1921</v>
      </c>
      <c r="N207" s="509" t="s">
        <v>16852</v>
      </c>
      <c r="O207" s="509" t="s">
        <v>30385</v>
      </c>
    </row>
    <row r="208" spans="12:15">
      <c r="L208" s="509" t="s">
        <v>13361</v>
      </c>
      <c r="M208" s="509" t="s">
        <v>1921</v>
      </c>
      <c r="N208" s="509" t="s">
        <v>16852</v>
      </c>
      <c r="O208" s="509" t="s">
        <v>30386</v>
      </c>
    </row>
    <row r="209" spans="12:15">
      <c r="L209" s="509" t="s">
        <v>13346</v>
      </c>
      <c r="M209" s="509" t="s">
        <v>1921</v>
      </c>
      <c r="N209" s="509" t="s">
        <v>16852</v>
      </c>
      <c r="O209" s="509" t="s">
        <v>30387</v>
      </c>
    </row>
    <row r="210" spans="12:15">
      <c r="L210" s="509" t="s">
        <v>12955</v>
      </c>
      <c r="M210" s="509" t="s">
        <v>1850</v>
      </c>
      <c r="N210" s="509" t="s">
        <v>30123</v>
      </c>
      <c r="O210" s="509" t="s">
        <v>30124</v>
      </c>
    </row>
    <row r="211" spans="12:15">
      <c r="L211" s="509" t="s">
        <v>12333</v>
      </c>
      <c r="M211" s="509" t="s">
        <v>1850</v>
      </c>
      <c r="N211" s="509" t="s">
        <v>30123</v>
      </c>
      <c r="O211" s="509" t="s">
        <v>12334</v>
      </c>
    </row>
    <row r="212" spans="12:15">
      <c r="L212" s="509" t="s">
        <v>31673</v>
      </c>
      <c r="M212" s="509" t="s">
        <v>1850</v>
      </c>
      <c r="N212" s="509" t="s">
        <v>30123</v>
      </c>
      <c r="O212" s="509" t="s">
        <v>10919</v>
      </c>
    </row>
    <row r="213" spans="12:15">
      <c r="L213" s="509" t="s">
        <v>31674</v>
      </c>
      <c r="M213" s="509" t="s">
        <v>1850</v>
      </c>
      <c r="N213" s="509" t="s">
        <v>30123</v>
      </c>
      <c r="O213" s="509" t="s">
        <v>30125</v>
      </c>
    </row>
    <row r="214" spans="12:15">
      <c r="L214" s="509" t="s">
        <v>10946</v>
      </c>
      <c r="M214" s="509" t="s">
        <v>10922</v>
      </c>
      <c r="N214" s="509" t="s">
        <v>30123</v>
      </c>
      <c r="O214" s="509" t="s">
        <v>30126</v>
      </c>
    </row>
    <row r="215" spans="12:15">
      <c r="L215" s="509" t="s">
        <v>11922</v>
      </c>
      <c r="M215" s="509" t="s">
        <v>1857</v>
      </c>
      <c r="N215" s="509" t="s">
        <v>30123</v>
      </c>
      <c r="O215" s="509" t="s">
        <v>30127</v>
      </c>
    </row>
    <row r="216" spans="12:15">
      <c r="L216" s="509" t="s">
        <v>10895</v>
      </c>
      <c r="M216" s="509" t="s">
        <v>29988</v>
      </c>
      <c r="N216" s="509" t="s">
        <v>30123</v>
      </c>
      <c r="O216" s="509" t="s">
        <v>10897</v>
      </c>
    </row>
    <row r="217" spans="12:15">
      <c r="L217" s="509" t="s">
        <v>12973</v>
      </c>
      <c r="M217" s="509" t="s">
        <v>29988</v>
      </c>
      <c r="N217" s="509" t="s">
        <v>30123</v>
      </c>
      <c r="O217" s="509" t="s">
        <v>12974</v>
      </c>
    </row>
    <row r="218" spans="12:15">
      <c r="L218" s="509" t="s">
        <v>30128</v>
      </c>
      <c r="M218" s="509" t="s">
        <v>1870</v>
      </c>
      <c r="N218" s="509" t="s">
        <v>30123</v>
      </c>
      <c r="O218" s="509" t="s">
        <v>30129</v>
      </c>
    </row>
    <row r="219" spans="12:15">
      <c r="L219" s="509" t="s">
        <v>12949</v>
      </c>
      <c r="M219" s="509" t="s">
        <v>1921</v>
      </c>
      <c r="N219" s="509" t="s">
        <v>30123</v>
      </c>
      <c r="O219" s="509" t="s">
        <v>12950</v>
      </c>
    </row>
    <row r="220" spans="12:15">
      <c r="L220" s="509" t="s">
        <v>30120</v>
      </c>
      <c r="M220" s="509" t="s">
        <v>1850</v>
      </c>
      <c r="N220" s="509" t="s">
        <v>9632</v>
      </c>
      <c r="O220" s="509" t="s">
        <v>16173</v>
      </c>
    </row>
    <row r="221" spans="12:15">
      <c r="L221" s="509" t="s">
        <v>30121</v>
      </c>
      <c r="M221" s="509" t="s">
        <v>1921</v>
      </c>
      <c r="N221" s="509" t="s">
        <v>9632</v>
      </c>
      <c r="O221" s="509" t="s">
        <v>30122</v>
      </c>
    </row>
    <row r="222" spans="12:15">
      <c r="L222" s="509" t="s">
        <v>30098</v>
      </c>
      <c r="M222" s="509" t="s">
        <v>1850</v>
      </c>
      <c r="N222" s="509" t="s">
        <v>18081</v>
      </c>
      <c r="O222" s="509" t="s">
        <v>30099</v>
      </c>
    </row>
    <row r="223" spans="12:15">
      <c r="L223" s="509" t="s">
        <v>30100</v>
      </c>
      <c r="M223" s="509" t="s">
        <v>1850</v>
      </c>
      <c r="N223" s="509" t="s">
        <v>18081</v>
      </c>
      <c r="O223" s="509" t="s">
        <v>18081</v>
      </c>
    </row>
    <row r="224" spans="12:15">
      <c r="L224" s="509" t="s">
        <v>13298</v>
      </c>
      <c r="M224" s="509" t="s">
        <v>1850</v>
      </c>
      <c r="N224" s="509" t="s">
        <v>18081</v>
      </c>
      <c r="O224" s="509" t="s">
        <v>30101</v>
      </c>
    </row>
    <row r="225" spans="12:15">
      <c r="L225" s="509" t="s">
        <v>30102</v>
      </c>
      <c r="M225" s="509" t="s">
        <v>1850</v>
      </c>
      <c r="N225" s="509" t="s">
        <v>18081</v>
      </c>
      <c r="O225" s="509" t="s">
        <v>30103</v>
      </c>
    </row>
    <row r="226" spans="12:15">
      <c r="L226" s="509" t="s">
        <v>13309</v>
      </c>
      <c r="M226" s="509" t="s">
        <v>1850</v>
      </c>
      <c r="N226" s="509" t="s">
        <v>18081</v>
      </c>
      <c r="O226" s="509" t="s">
        <v>30104</v>
      </c>
    </row>
    <row r="227" spans="12:15">
      <c r="L227" s="509" t="s">
        <v>13416</v>
      </c>
      <c r="M227" s="509" t="s">
        <v>1889</v>
      </c>
      <c r="N227" s="509" t="s">
        <v>18081</v>
      </c>
      <c r="O227" s="509" t="s">
        <v>13417</v>
      </c>
    </row>
    <row r="228" spans="12:15">
      <c r="L228" s="509" t="s">
        <v>30105</v>
      </c>
      <c r="M228" s="509" t="s">
        <v>1889</v>
      </c>
      <c r="N228" s="509" t="s">
        <v>18081</v>
      </c>
      <c r="O228" s="509" t="s">
        <v>30106</v>
      </c>
    </row>
    <row r="229" spans="12:15">
      <c r="L229" s="509" t="s">
        <v>30107</v>
      </c>
      <c r="M229" s="509" t="s">
        <v>1861</v>
      </c>
      <c r="N229" s="509" t="s">
        <v>18081</v>
      </c>
      <c r="O229" s="509" t="s">
        <v>18081</v>
      </c>
    </row>
    <row r="230" spans="12:15">
      <c r="L230" s="509" t="s">
        <v>30108</v>
      </c>
      <c r="M230" s="509" t="s">
        <v>1861</v>
      </c>
      <c r="N230" s="509" t="s">
        <v>18081</v>
      </c>
      <c r="O230" s="509" t="s">
        <v>30109</v>
      </c>
    </row>
    <row r="231" spans="12:15">
      <c r="L231" s="509" t="s">
        <v>13409</v>
      </c>
      <c r="M231" s="509" t="s">
        <v>1870</v>
      </c>
      <c r="N231" s="509" t="s">
        <v>18081</v>
      </c>
      <c r="O231" s="509" t="s">
        <v>30110</v>
      </c>
    </row>
    <row r="232" spans="12:15">
      <c r="L232" s="509" t="s">
        <v>30111</v>
      </c>
      <c r="M232" s="509" t="s">
        <v>1870</v>
      </c>
      <c r="N232" s="509" t="s">
        <v>18081</v>
      </c>
      <c r="O232" s="509" t="s">
        <v>30112</v>
      </c>
    </row>
    <row r="233" spans="12:15">
      <c r="L233" s="509" t="s">
        <v>30113</v>
      </c>
      <c r="M233" s="509" t="s">
        <v>1870</v>
      </c>
      <c r="N233" s="509" t="s">
        <v>18081</v>
      </c>
      <c r="O233" s="509" t="s">
        <v>30114</v>
      </c>
    </row>
    <row r="234" spans="12:15">
      <c r="L234" s="509" t="s">
        <v>30115</v>
      </c>
      <c r="M234" s="509" t="s">
        <v>1921</v>
      </c>
      <c r="N234" s="509" t="s">
        <v>18081</v>
      </c>
      <c r="O234" s="509" t="s">
        <v>30116</v>
      </c>
    </row>
  </sheetData>
  <printOptions horizontalCentered="1" verticalCentered="1"/>
  <pageMargins left="0.25" right="0.25" top="0.75" bottom="0.75" header="0.3" footer="0.3"/>
  <pageSetup paperSize="17" scale="65" orientation="landscape" horizontalDpi="1200" verticalDpi="1200" r:id="rId1"/>
  <tableParts count="4">
    <tablePart r:id="rId2"/>
    <tablePart r:id="rId3"/>
    <tablePart r:id="rId4"/>
    <tablePart r:id="rId5"/>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Лист5">
    <tabColor rgb="FF7030A0"/>
  </sheetPr>
  <dimension ref="A1:CA1131"/>
  <sheetViews>
    <sheetView topLeftCell="H1" zoomScaleNormal="100" workbookViewId="0">
      <pane ySplit="2" topLeftCell="A792" activePane="bottomLeft" state="frozen"/>
      <selection activeCell="F1" sqref="F1"/>
      <selection pane="bottomLeft" activeCell="I796" sqref="I796"/>
    </sheetView>
  </sheetViews>
  <sheetFormatPr defaultRowHeight="15" outlineLevelCol="1"/>
  <cols>
    <col min="1" max="1" width="19.7109375" style="793" hidden="1" customWidth="1" outlineLevel="1"/>
    <col min="2" max="2" width="29.5703125" style="793" hidden="1" customWidth="1" outlineLevel="1"/>
    <col min="3" max="3" width="69.140625" style="793" hidden="1" customWidth="1" outlineLevel="1"/>
    <col min="4" max="4" width="16" style="793" hidden="1" customWidth="1" outlineLevel="1"/>
    <col min="5" max="5" width="9.7109375" style="793" hidden="1" customWidth="1" outlineLevel="1"/>
    <col min="6" max="6" width="11.42578125" style="793" hidden="1" customWidth="1" outlineLevel="1"/>
    <col min="7" max="7" width="31.7109375" style="793" hidden="1" customWidth="1" outlineLevel="1"/>
    <col min="8" max="8" width="40.28515625" style="793" customWidth="1" collapsed="1"/>
    <col min="9" max="10" width="19.5703125" style="793" customWidth="1" outlineLevel="1"/>
    <col min="11" max="12" width="27" style="793" customWidth="1"/>
    <col min="13" max="13" width="18.28515625" style="793" customWidth="1" outlineLevel="1"/>
    <col min="14" max="15" width="22.140625" style="793" customWidth="1" outlineLevel="1"/>
    <col min="16" max="19" width="5.7109375" style="793" customWidth="1"/>
    <col min="20" max="20" width="22.140625" style="793" customWidth="1" outlineLevel="1"/>
    <col min="21" max="22" width="9.140625" style="793" customWidth="1" outlineLevel="1"/>
    <col min="23" max="23" width="9.140625" style="800" customWidth="1" outlineLevel="1"/>
    <col min="24" max="26" width="9.140625" style="793" customWidth="1" outlineLevel="1"/>
    <col min="27" max="32" width="15.42578125" style="793" customWidth="1"/>
    <col min="33" max="34" width="17.5703125" style="807" customWidth="1"/>
    <col min="35" max="35" width="2.7109375" style="793" customWidth="1"/>
    <col min="36" max="36" width="15.5703125" style="793" customWidth="1"/>
    <col min="37" max="37" width="2.7109375" style="793" customWidth="1"/>
    <col min="38" max="38" width="15.5703125" style="793" customWidth="1"/>
    <col min="39" max="39" width="2.7109375" style="793" customWidth="1"/>
    <col min="40" max="47" width="14.140625" style="793" customWidth="1"/>
    <col min="48" max="57" width="9.140625" style="1033"/>
    <col min="58" max="58" width="15.85546875" style="1033" customWidth="1"/>
    <col min="59" max="59" width="12" style="1033" customWidth="1"/>
    <col min="60" max="60" width="9.140625" style="1033"/>
    <col min="61" max="61" width="14.5703125" style="1033" customWidth="1"/>
    <col min="62" max="64" width="9.140625" style="1033"/>
    <col min="65" max="65" width="13.28515625" style="1033" customWidth="1"/>
    <col min="66" max="68" width="9.140625" style="1033"/>
    <col min="69" max="69" width="15.7109375" style="1033" customWidth="1"/>
    <col min="70" max="72" width="9.5703125" style="1033" customWidth="1"/>
    <col min="73" max="16384" width="9.140625" style="1033"/>
  </cols>
  <sheetData>
    <row r="1" spans="1:79" ht="18.75" customHeight="1" thickTop="1" thickBot="1">
      <c r="A1" s="1513" t="s">
        <v>10253</v>
      </c>
      <c r="B1" s="1513"/>
      <c r="C1" s="1513"/>
      <c r="D1" s="1513"/>
      <c r="E1" s="1513"/>
      <c r="F1" s="1513"/>
      <c r="G1" s="1513"/>
      <c r="H1" s="1513"/>
      <c r="I1" s="1513"/>
      <c r="J1" s="1513"/>
      <c r="K1" s="1513"/>
      <c r="L1" s="1513"/>
      <c r="M1" s="1513"/>
      <c r="N1" s="1513"/>
      <c r="O1" s="1513"/>
      <c r="P1" s="1513"/>
      <c r="Q1" s="1513"/>
      <c r="R1" s="1513"/>
      <c r="S1" s="1513"/>
      <c r="T1" s="1513"/>
      <c r="U1" s="1513"/>
      <c r="V1" s="933"/>
      <c r="W1" s="933"/>
      <c r="X1" s="933"/>
      <c r="Y1" s="933"/>
      <c r="Z1" s="933"/>
      <c r="AA1" s="933"/>
      <c r="AB1" s="933"/>
      <c r="AC1" s="933"/>
      <c r="AD1" s="933"/>
      <c r="AE1" s="933"/>
      <c r="AF1" s="933"/>
      <c r="AG1" s="934"/>
      <c r="AH1" s="934"/>
      <c r="AI1" s="1511"/>
      <c r="AJ1" s="1511"/>
      <c r="AK1" s="1511"/>
      <c r="AL1" s="1511"/>
      <c r="AM1" s="935"/>
      <c r="AN1" s="1512" t="s">
        <v>10254</v>
      </c>
      <c r="AO1" s="1511"/>
      <c r="AP1" s="1511"/>
      <c r="AQ1" s="1511"/>
      <c r="AR1" s="1511"/>
      <c r="AS1" s="1511"/>
      <c r="AT1" s="1511"/>
      <c r="AU1" s="1511"/>
    </row>
    <row r="2" spans="1:79" ht="17.25" thickTop="1" thickBot="1">
      <c r="A2" s="793" t="s">
        <v>10255</v>
      </c>
      <c r="B2" s="5" t="s">
        <v>10256</v>
      </c>
      <c r="C2" s="5" t="s">
        <v>10257</v>
      </c>
      <c r="D2" s="6" t="s">
        <v>9705</v>
      </c>
      <c r="E2" s="6" t="s">
        <v>10258</v>
      </c>
      <c r="F2" s="936" t="s">
        <v>10259</v>
      </c>
      <c r="G2" s="936" t="s">
        <v>10260</v>
      </c>
      <c r="H2" s="936" t="s">
        <v>10261</v>
      </c>
      <c r="I2" s="936" t="s">
        <v>10262</v>
      </c>
      <c r="J2" s="936" t="s">
        <v>10263</v>
      </c>
      <c r="K2" s="936" t="s">
        <v>10264</v>
      </c>
      <c r="L2" s="936" t="s">
        <v>30393</v>
      </c>
      <c r="M2" s="936" t="s">
        <v>10265</v>
      </c>
      <c r="N2" s="936" t="s">
        <v>10266</v>
      </c>
      <c r="O2" s="936" t="s">
        <v>10267</v>
      </c>
      <c r="P2" s="937" t="s">
        <v>10268</v>
      </c>
      <c r="Q2" s="937" t="s">
        <v>10269</v>
      </c>
      <c r="R2" s="937" t="s">
        <v>10270</v>
      </c>
      <c r="S2" s="937" t="s">
        <v>10271</v>
      </c>
      <c r="T2" s="936" t="s">
        <v>10272</v>
      </c>
      <c r="U2" s="936" t="s">
        <v>10273</v>
      </c>
      <c r="V2" s="938" t="s">
        <v>10274</v>
      </c>
      <c r="W2" s="938" t="s">
        <v>10398</v>
      </c>
      <c r="X2" s="938" t="s">
        <v>10275</v>
      </c>
      <c r="Y2" s="938" t="s">
        <v>10276</v>
      </c>
      <c r="Z2" s="938" t="s">
        <v>25391</v>
      </c>
      <c r="AA2" s="938" t="s">
        <v>31726</v>
      </c>
      <c r="AB2" s="938" t="s">
        <v>10277</v>
      </c>
      <c r="AC2" s="938" t="s">
        <v>8</v>
      </c>
      <c r="AD2" s="938" t="s">
        <v>31727</v>
      </c>
      <c r="AE2" s="938" t="s">
        <v>10</v>
      </c>
      <c r="AF2" s="938" t="s">
        <v>11</v>
      </c>
      <c r="AG2" s="938" t="s">
        <v>10278</v>
      </c>
      <c r="AH2" s="939" t="s">
        <v>10279</v>
      </c>
      <c r="AI2" s="940" t="s">
        <v>10280</v>
      </c>
      <c r="AJ2" s="936" t="s">
        <v>10281</v>
      </c>
      <c r="AK2" s="940" t="s">
        <v>10282</v>
      </c>
      <c r="AL2" s="936" t="s">
        <v>10283</v>
      </c>
      <c r="AM2" s="940" t="s">
        <v>10284</v>
      </c>
      <c r="AN2" s="941" t="s">
        <v>10285</v>
      </c>
      <c r="AO2" s="941" t="s">
        <v>10286</v>
      </c>
      <c r="AP2" s="941" t="s">
        <v>10287</v>
      </c>
      <c r="AQ2" s="938" t="s">
        <v>31728</v>
      </c>
      <c r="AR2" s="941" t="s">
        <v>10288</v>
      </c>
      <c r="AS2" s="941" t="s">
        <v>10289</v>
      </c>
      <c r="AT2" s="941" t="s">
        <v>10290</v>
      </c>
      <c r="AU2" s="941" t="s">
        <v>10291</v>
      </c>
      <c r="AV2" s="938" t="s">
        <v>31729</v>
      </c>
      <c r="AW2" s="1033" t="s">
        <v>31606</v>
      </c>
      <c r="BD2" s="1033" t="s">
        <v>1</v>
      </c>
      <c r="BF2" s="1033" t="s">
        <v>10292</v>
      </c>
      <c r="BG2" s="1033" t="s">
        <v>10293</v>
      </c>
      <c r="BI2" s="1194" t="s">
        <v>10398</v>
      </c>
      <c r="BL2" s="1510" t="s">
        <v>31558</v>
      </c>
      <c r="BM2" s="1510"/>
      <c r="BT2" s="1131"/>
      <c r="BV2" s="1256" t="s">
        <v>16169</v>
      </c>
      <c r="BW2" s="1256" t="s">
        <v>9698</v>
      </c>
      <c r="BX2" s="1257" t="s">
        <v>10262</v>
      </c>
      <c r="BY2" s="1257" t="s">
        <v>9701</v>
      </c>
      <c r="BZ2" s="1257" t="s">
        <v>10274</v>
      </c>
      <c r="CA2" s="1258" t="s">
        <v>16170</v>
      </c>
    </row>
    <row r="3" spans="1:79" ht="16.5" thickTop="1" thickBot="1">
      <c r="A3" s="942" t="s">
        <v>10294</v>
      </c>
      <c r="B3" s="943" t="str">
        <f t="shared" ref="B3:B34" si="0">LEFT(LEFT(A3,FIND(":",A3)),LEN(LEFT(A3,FIND(":",A3)))-1)</f>
        <v>C1</v>
      </c>
      <c r="C3" s="943" t="str">
        <f t="shared" ref="C3:C34" si="1">RIGHT(A3,LEN(A3)-FIND(":",A3)-1)</f>
        <v>Spires of the Morning (temple, A, 3)</v>
      </c>
      <c r="D3" s="942"/>
      <c r="E3" s="942"/>
      <c r="F3" s="1190" t="s">
        <v>10295</v>
      </c>
      <c r="G3" s="1190" t="s">
        <v>10296</v>
      </c>
      <c r="H3" s="943" t="s">
        <v>10297</v>
      </c>
      <c r="I3" s="1191" t="s">
        <v>20</v>
      </c>
      <c r="J3" s="1191"/>
      <c r="K3" s="943" t="s">
        <v>10298</v>
      </c>
      <c r="L3" s="943" t="s">
        <v>10301</v>
      </c>
      <c r="M3" s="943" t="s">
        <v>10299</v>
      </c>
      <c r="N3" s="943">
        <v>3</v>
      </c>
      <c r="O3" s="943"/>
      <c r="P3" s="943"/>
      <c r="Q3" s="943"/>
      <c r="R3" s="943"/>
      <c r="S3" s="943"/>
      <c r="T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 s="943"/>
      <c r="V3" s="943"/>
      <c r="W3" s="943"/>
      <c r="X3" s="943"/>
      <c r="Y3" s="943"/>
      <c r="Z3" s="943" t="s">
        <v>10301</v>
      </c>
      <c r="AA3" s="943" t="s">
        <v>10300</v>
      </c>
      <c r="AB3" s="943" t="s">
        <v>10301</v>
      </c>
      <c r="AC3" s="943"/>
      <c r="AD3" s="943" t="str">
        <f>Таблиця4[[#This Row],[DESCRIPTION 3]]</f>
        <v/>
      </c>
      <c r="AE3" s="943" t="str">
        <f>Таблиця4[[#This Row],[Owner/Specific NPCs3]]</f>
        <v/>
      </c>
      <c r="AF3" s="943"/>
      <c r="AG3" s="944" t="s">
        <v>10302</v>
      </c>
      <c r="AH3" s="945" t="s">
        <v>10303</v>
      </c>
      <c r="AI3" s="946"/>
      <c r="AJ3" s="943" t="s">
        <v>10301</v>
      </c>
      <c r="AK3" s="946"/>
      <c r="AL3" s="943" t="s">
        <v>10301</v>
      </c>
      <c r="AM3" s="946"/>
      <c r="AN3" s="942" t="str">
        <f>IFERROR(INDEX(#REF!,MATCH(Таблиця4[[#This Row],[BUILDING NAME]],#REF!,0),1),"")</f>
        <v/>
      </c>
      <c r="AO3" s="942" t="str">
        <f>IFERROR(INDEX(#REF!,MATCH(Таблиця4[[#This Row],[BUILDING NAME]],#REF!,0),1),"")</f>
        <v/>
      </c>
      <c r="AP3" s="942" t="str">
        <f>IFERROR(INDEX(#REF!,MATCH(Таблиця4[[#This Row],[BUILDING NAME]],#REF!,0),1),"")</f>
        <v/>
      </c>
      <c r="AQ3" s="942" t="str">
        <f>IFERROR(INDEX(#REF!,MATCH(Таблиця4[[#This Row],[BUILDING NAME]],#REF!,0),1),"")</f>
        <v/>
      </c>
      <c r="AR3" s="942" t="str">
        <f>IFERROR(INDEX(#REF!,MATCH(Таблиця4[[#This Row],[BUILDING NAME]],#REF!,0),1),"")</f>
        <v/>
      </c>
      <c r="AS3" s="942" t="str">
        <f>IFERROR(INDEX(#REF!,MATCH(Таблиця4[[#This Row],[BUILDING NAME]],#REF!,0),1),"")</f>
        <v/>
      </c>
      <c r="AT3" s="942" t="str">
        <f>IFERROR(INDEX(#REF!,MATCH(Таблиця4[[#This Row],[BUILDING NAME]],#REF!,0),1),"")</f>
        <v/>
      </c>
      <c r="AU3" s="942"/>
      <c r="AV3" s="1195" t="s">
        <v>29890</v>
      </c>
      <c r="AW3" s="1196">
        <f>IFERROR(INDEX(Аркуш4!$G$2:$G$608,MATCH(Таблиця4[[#This Row],[BUILDING NAME]],Аркуш4!$A$2:$A$608,0),1),"")</f>
        <v>0</v>
      </c>
      <c r="BD3" s="1033" t="s">
        <v>10351</v>
      </c>
      <c r="BF3" s="1033" t="s">
        <v>1878</v>
      </c>
      <c r="BG3" s="1033" t="s">
        <v>10304</v>
      </c>
      <c r="BI3" s="1197" t="s">
        <v>10406</v>
      </c>
      <c r="BL3" s="1033" t="s">
        <v>1</v>
      </c>
      <c r="BM3" s="1033" t="s">
        <v>14954</v>
      </c>
      <c r="BT3" s="1131"/>
      <c r="BV3" s="1259" t="s">
        <v>16171</v>
      </c>
      <c r="BW3" s="1259"/>
      <c r="BX3" s="1260"/>
      <c r="BY3" s="1261"/>
      <c r="BZ3" s="1261"/>
      <c r="CA3" s="1262"/>
    </row>
    <row r="4" spans="1:79" ht="16.5" thickTop="1" thickBot="1">
      <c r="A4" s="942" t="s">
        <v>10305</v>
      </c>
      <c r="B4" s="943" t="str">
        <f t="shared" si="0"/>
        <v>C2</v>
      </c>
      <c r="C4" s="943" t="str">
        <f t="shared" si="1"/>
        <v>Fair Winds (villa, B, 2)</v>
      </c>
      <c r="D4" s="942"/>
      <c r="E4" s="942"/>
      <c r="F4" s="1189" t="s">
        <v>10306</v>
      </c>
      <c r="G4" s="1189" t="s">
        <v>10307</v>
      </c>
      <c r="H4" s="943" t="s">
        <v>10308</v>
      </c>
      <c r="I4" s="1034" t="s">
        <v>20</v>
      </c>
      <c r="J4" s="1034"/>
      <c r="K4" s="943" t="s">
        <v>10309</v>
      </c>
      <c r="L4" s="943" t="s">
        <v>10301</v>
      </c>
      <c r="M4" s="943" t="s">
        <v>10310</v>
      </c>
      <c r="N4" s="943">
        <v>2</v>
      </c>
      <c r="O4" s="947"/>
      <c r="P4" s="947"/>
      <c r="Q4" s="947"/>
      <c r="R4" s="947"/>
      <c r="S4" s="947"/>
      <c r="T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 s="943"/>
      <c r="V4" s="943"/>
      <c r="W4" s="943"/>
      <c r="X4" s="943"/>
      <c r="Y4" s="943"/>
      <c r="Z4" s="943" t="s">
        <v>10301</v>
      </c>
      <c r="AA4" s="943"/>
      <c r="AB4" s="943" t="s">
        <v>10301</v>
      </c>
      <c r="AC4" s="943"/>
      <c r="AD4" s="943" t="str">
        <f>Таблиця4[[#This Row],[DESCRIPTION 3]]</f>
        <v/>
      </c>
      <c r="AE4" s="943" t="str">
        <f>Таблиця4[[#This Row],[Owner/Specific NPCs3]]</f>
        <v/>
      </c>
      <c r="AF4" s="943"/>
      <c r="AG4" s="944" t="s">
        <v>10311</v>
      </c>
      <c r="AH4" s="945"/>
      <c r="AI4" s="946"/>
      <c r="AJ4" s="943" t="s">
        <v>10301</v>
      </c>
      <c r="AK4" s="946"/>
      <c r="AL4" s="943" t="s">
        <v>10301</v>
      </c>
      <c r="AM4" s="946"/>
      <c r="AN4" s="942" t="str">
        <f>IFERROR(INDEX(#REF!,MATCH(Таблиця4[[#This Row],[BUILDING NAME]],#REF!,0),1),"")</f>
        <v/>
      </c>
      <c r="AO4" s="942" t="str">
        <f>IFERROR(INDEX(#REF!,MATCH(Таблиця4[[#This Row],[BUILDING NAME]],#REF!,0),1),"")</f>
        <v/>
      </c>
      <c r="AP4" s="942" t="str">
        <f>IFERROR(INDEX(#REF!,MATCH(Таблиця4[[#This Row],[BUILDING NAME]],#REF!,0),1),"")</f>
        <v/>
      </c>
      <c r="AQ4" s="942" t="str">
        <f>IFERROR(INDEX(#REF!,MATCH(Таблиця4[[#This Row],[BUILDING NAME]],#REF!,0),1),"")</f>
        <v/>
      </c>
      <c r="AR4" s="942" t="str">
        <f>IFERROR(INDEX(#REF!,MATCH(Таблиця4[[#This Row],[BUILDING NAME]],#REF!,0),1),"")</f>
        <v/>
      </c>
      <c r="AS4" s="942" t="str">
        <f>IFERROR(INDEX(#REF!,MATCH(Таблиця4[[#This Row],[BUILDING NAME]],#REF!,0),1),"")</f>
        <v/>
      </c>
      <c r="AT4" s="942" t="str">
        <f>IFERROR(INDEX(#REF!,MATCH(Таблиця4[[#This Row],[BUILDING NAME]],#REF!,0),1),"")</f>
        <v/>
      </c>
      <c r="AU4" s="942"/>
      <c r="AV4" s="1195" t="s">
        <v>10301</v>
      </c>
      <c r="AW4" s="1196" t="str">
        <f>IFERROR(INDEX(Аркуш4!$G$2:$G$608,MATCH(Таблиця4[[#This Row],[BUILDING NAME]],Аркуш4!$A$2:$A$608,0),1),"")</f>
        <v/>
      </c>
      <c r="BD4" s="1033" t="s">
        <v>10374</v>
      </c>
      <c r="BF4" s="1033" t="s">
        <v>10313</v>
      </c>
      <c r="BG4" s="1033" t="s">
        <v>10314</v>
      </c>
      <c r="BI4" s="1197" t="s">
        <v>10414</v>
      </c>
      <c r="BL4" s="1033" t="s">
        <v>31559</v>
      </c>
      <c r="BM4" s="1033" t="s">
        <v>16709</v>
      </c>
      <c r="BT4" s="1131"/>
      <c r="BV4" s="1259" t="s">
        <v>16172</v>
      </c>
      <c r="BW4" s="1259"/>
      <c r="BX4" s="1260"/>
      <c r="BY4" s="1261" t="s">
        <v>16173</v>
      </c>
      <c r="BZ4" s="1261"/>
      <c r="CA4" s="1262"/>
    </row>
    <row r="5" spans="1:79" ht="16.5" customHeight="1" thickTop="1" thickBot="1">
      <c r="A5" s="942" t="s">
        <v>10315</v>
      </c>
      <c r="B5" s="943" t="str">
        <f t="shared" si="0"/>
        <v>C3</v>
      </c>
      <c r="C5" s="943" t="str">
        <f t="shared" si="1"/>
        <v>Silavene's (festhall, B, 3)</v>
      </c>
      <c r="D5" s="942"/>
      <c r="E5" s="942"/>
      <c r="F5" s="1189" t="s">
        <v>175</v>
      </c>
      <c r="G5" s="1189" t="s">
        <v>10316</v>
      </c>
      <c r="H5" s="943" t="s">
        <v>174</v>
      </c>
      <c r="I5" s="1034" t="s">
        <v>20</v>
      </c>
      <c r="J5" s="1034"/>
      <c r="K5" s="943" t="s">
        <v>10317</v>
      </c>
      <c r="L5" s="943" t="s">
        <v>29</v>
      </c>
      <c r="M5" s="943" t="s">
        <v>10310</v>
      </c>
      <c r="N5" s="943">
        <v>3</v>
      </c>
      <c r="O5" s="943"/>
      <c r="P5" s="943"/>
      <c r="Q5" s="943"/>
      <c r="R5" s="943"/>
      <c r="S5" s="943"/>
      <c r="T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 s="943"/>
      <c r="V5" s="943"/>
      <c r="W5" s="943"/>
      <c r="X5" s="943"/>
      <c r="Y5" s="943"/>
      <c r="Z5" s="943" t="s">
        <v>29991</v>
      </c>
      <c r="AA5" s="943"/>
      <c r="AB5" s="943">
        <v>0</v>
      </c>
      <c r="AC5" s="943"/>
      <c r="AD5" s="943" t="str">
        <f>Таблиця4[[#This Row],[DESCRIPTION 3]]</f>
        <v/>
      </c>
      <c r="AE5" s="943" t="str">
        <f>Таблиця4[[#This Row],[Owner/Specific NPCs3]]</f>
        <v/>
      </c>
      <c r="AF5" s="943"/>
      <c r="AG5" s="944" t="s">
        <v>10311</v>
      </c>
      <c r="AH5" s="945"/>
      <c r="AI5" s="946"/>
      <c r="AJ5" s="943" t="s">
        <v>10301</v>
      </c>
      <c r="AK5" s="946"/>
      <c r="AL5" s="943" t="s">
        <v>10301</v>
      </c>
      <c r="AM5" s="946"/>
      <c r="AN5" s="942" t="str">
        <f>IFERROR(INDEX(#REF!,MATCH(Таблиця4[[#This Row],[BUILDING NAME]],#REF!,0),1),"")</f>
        <v/>
      </c>
      <c r="AO5" s="942" t="str">
        <f>IFERROR(INDEX(#REF!,MATCH(Таблиця4[[#This Row],[BUILDING NAME]],#REF!,0),1),"")</f>
        <v/>
      </c>
      <c r="AP5" s="942" t="str">
        <f>IFERROR(INDEX(#REF!,MATCH(Таблиця4[[#This Row],[BUILDING NAME]],#REF!,0),1),"")</f>
        <v/>
      </c>
      <c r="AQ5" s="942" t="str">
        <f>IFERROR(INDEX(#REF!,MATCH(Таблиця4[[#This Row],[BUILDING NAME]],#REF!,0),1),"")</f>
        <v/>
      </c>
      <c r="AR5" s="942" t="str">
        <f>IFERROR(INDEX(#REF!,MATCH(Таблиця4[[#This Row],[BUILDING NAME]],#REF!,0),1),"")</f>
        <v/>
      </c>
      <c r="AS5" s="942" t="str">
        <f>IFERROR(INDEX(#REF!,MATCH(Таблиця4[[#This Row],[BUILDING NAME]],#REF!,0),1),"")</f>
        <v/>
      </c>
      <c r="AT5" s="942" t="str">
        <f>IFERROR(INDEX(#REF!,MATCH(Таблиця4[[#This Row],[BUILDING NAME]],#REF!,0),1),"")</f>
        <v/>
      </c>
      <c r="AU5" s="942"/>
      <c r="AV5" s="1195" t="s">
        <v>29991</v>
      </c>
      <c r="AW5" s="1196">
        <f>IFERROR(INDEX(Аркуш4!$G$2:$G$608,MATCH(Таблиця4[[#This Row],[BUILDING NAME]],Аркуш4!$A$2:$A$608,0),1),"")</f>
        <v>0</v>
      </c>
      <c r="BD5" s="1033" t="s">
        <v>10381</v>
      </c>
      <c r="BF5" s="1033" t="s">
        <v>29</v>
      </c>
      <c r="BG5" s="1033" t="s">
        <v>10318</v>
      </c>
      <c r="BI5" s="1197" t="s">
        <v>10421</v>
      </c>
      <c r="BL5" s="1033" t="s">
        <v>31561</v>
      </c>
      <c r="BM5" s="1033" t="s">
        <v>31560</v>
      </c>
      <c r="BT5" s="1131"/>
      <c r="BV5" s="1259" t="s">
        <v>16174</v>
      </c>
      <c r="BW5" s="1259"/>
      <c r="BX5" s="1260"/>
      <c r="BY5" s="1261" t="s">
        <v>16175</v>
      </c>
      <c r="BZ5" s="1261"/>
      <c r="CA5" s="1262"/>
    </row>
    <row r="6" spans="1:79" ht="16.5" thickTop="1" thickBot="1">
      <c r="A6" s="942" t="s">
        <v>10319</v>
      </c>
      <c r="B6" s="943" t="str">
        <f t="shared" si="0"/>
        <v>C4</v>
      </c>
      <c r="C6" s="943" t="str">
        <f t="shared" si="1"/>
        <v>The Font of Knowledge (temple, B, 4)</v>
      </c>
      <c r="D6" s="942"/>
      <c r="E6" s="942"/>
      <c r="F6" s="1189" t="s">
        <v>10320</v>
      </c>
      <c r="G6" s="1189" t="s">
        <v>10321</v>
      </c>
      <c r="H6" s="943" t="s">
        <v>1852</v>
      </c>
      <c r="I6" s="1034" t="s">
        <v>20</v>
      </c>
      <c r="J6" s="1034"/>
      <c r="K6" s="943" t="s">
        <v>10298</v>
      </c>
      <c r="L6" s="943" t="s">
        <v>10367</v>
      </c>
      <c r="M6" s="943" t="s">
        <v>10310</v>
      </c>
      <c r="N6" s="943">
        <v>4</v>
      </c>
      <c r="O6" s="943"/>
      <c r="P6" s="943"/>
      <c r="Q6" s="943"/>
      <c r="R6" s="943"/>
      <c r="S6" s="943"/>
      <c r="T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 s="943"/>
      <c r="V6" s="943"/>
      <c r="W6" s="943"/>
      <c r="X6" s="943"/>
      <c r="Y6" s="943"/>
      <c r="Z6" s="943" t="s">
        <v>29888</v>
      </c>
      <c r="AA6" s="943" t="s">
        <v>10322</v>
      </c>
      <c r="AB6" s="943" t="s">
        <v>10301</v>
      </c>
      <c r="AC6" s="943"/>
      <c r="AD6" s="943" t="str">
        <f>Таблиця4[[#This Row],[DESCRIPTION 3]]</f>
        <v/>
      </c>
      <c r="AE6" s="943" t="str">
        <f>Таблиця4[[#This Row],[Owner/Specific NPCs3]]</f>
        <v/>
      </c>
      <c r="AF6" s="943"/>
      <c r="AG6" s="944" t="s">
        <v>10311</v>
      </c>
      <c r="AH6" s="945"/>
      <c r="AI6" s="946"/>
      <c r="AJ6" s="943" t="s">
        <v>10301</v>
      </c>
      <c r="AK6" s="946"/>
      <c r="AL6" s="943" t="s">
        <v>10323</v>
      </c>
      <c r="AM6" s="946"/>
      <c r="AN6" s="942" t="str">
        <f>IFERROR(INDEX(#REF!,MATCH(Таблиця4[[#This Row],[BUILDING NAME]],#REF!,0),1),"")</f>
        <v/>
      </c>
      <c r="AO6" s="942" t="str">
        <f>IFERROR(INDEX(#REF!,MATCH(Таблиця4[[#This Row],[BUILDING NAME]],#REF!,0),1),"")</f>
        <v/>
      </c>
      <c r="AP6" s="942" t="str">
        <f>IFERROR(INDEX(#REF!,MATCH(Таблиця4[[#This Row],[BUILDING NAME]],#REF!,0),1),"")</f>
        <v/>
      </c>
      <c r="AQ6" s="942" t="str">
        <f>IFERROR(INDEX(#REF!,MATCH(Таблиця4[[#This Row],[BUILDING NAME]],#REF!,0),1),"")</f>
        <v/>
      </c>
      <c r="AR6" s="942" t="str">
        <f>IFERROR(INDEX(#REF!,MATCH(Таблиця4[[#This Row],[BUILDING NAME]],#REF!,0),1),"")</f>
        <v/>
      </c>
      <c r="AS6" s="942" t="str">
        <f>IFERROR(INDEX(#REF!,MATCH(Таблиця4[[#This Row],[BUILDING NAME]],#REF!,0),1),"")</f>
        <v/>
      </c>
      <c r="AT6" s="942" t="str">
        <f>IFERROR(INDEX(#REF!,MATCH(Таблиця4[[#This Row],[BUILDING NAME]],#REF!,0),1),"")</f>
        <v/>
      </c>
      <c r="AU6" s="942"/>
      <c r="AV6" s="1195" t="s">
        <v>29888</v>
      </c>
      <c r="AW6" s="1196">
        <f>IFERROR(INDEX(Аркуш4!$G$2:$G$608,MATCH(Таблиця4[[#This Row],[BUILDING NAME]],Аркуш4!$A$2:$A$608,0),1),"")</f>
        <v>0</v>
      </c>
      <c r="BD6" s="1033" t="s">
        <v>10371</v>
      </c>
      <c r="BF6" s="1033" t="s">
        <v>10324</v>
      </c>
      <c r="BG6" s="1033" t="s">
        <v>10325</v>
      </c>
      <c r="BI6" s="1197" t="s">
        <v>10429</v>
      </c>
      <c r="BL6" s="1033" t="s">
        <v>31562</v>
      </c>
      <c r="BM6" s="1033" t="s">
        <v>16734</v>
      </c>
      <c r="BT6" s="1131"/>
      <c r="BV6" s="1259" t="s">
        <v>16176</v>
      </c>
      <c r="BW6" s="1259"/>
      <c r="BX6" s="1260"/>
      <c r="BY6" s="1263" t="s">
        <v>16177</v>
      </c>
      <c r="BZ6" s="1261"/>
      <c r="CA6" s="1262"/>
    </row>
    <row r="7" spans="1:79" ht="16.5" thickTop="1" thickBot="1">
      <c r="A7" s="942" t="s">
        <v>10326</v>
      </c>
      <c r="B7" s="943" t="str">
        <f t="shared" si="0"/>
        <v>CS</v>
      </c>
      <c r="C7" s="943" t="str">
        <f t="shared" si="1"/>
        <v>The Halls of Justice (temple, C, 5)</v>
      </c>
      <c r="D7" s="942"/>
      <c r="E7" s="942"/>
      <c r="F7" s="1189" t="s">
        <v>10327</v>
      </c>
      <c r="G7" s="1189" t="s">
        <v>10328</v>
      </c>
      <c r="H7" s="943" t="s">
        <v>1854</v>
      </c>
      <c r="I7" s="1034" t="s">
        <v>20</v>
      </c>
      <c r="J7" s="1034"/>
      <c r="K7" s="943" t="s">
        <v>10298</v>
      </c>
      <c r="L7" s="943" t="s">
        <v>10367</v>
      </c>
      <c r="M7" s="943" t="s">
        <v>10329</v>
      </c>
      <c r="N7" s="943">
        <v>5</v>
      </c>
      <c r="O7" s="943"/>
      <c r="P7" s="943"/>
      <c r="Q7" s="943"/>
      <c r="R7" s="943"/>
      <c r="S7" s="943"/>
      <c r="T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 s="943"/>
      <c r="V7" s="943"/>
      <c r="W7" s="943"/>
      <c r="X7" s="943"/>
      <c r="Y7" s="943"/>
      <c r="Z7" s="943" t="s">
        <v>29889</v>
      </c>
      <c r="AA7" s="943" t="s">
        <v>10330</v>
      </c>
      <c r="AB7" s="943" t="s">
        <v>10301</v>
      </c>
      <c r="AC7" s="943"/>
      <c r="AD7" s="943" t="str">
        <f>Таблиця4[[#This Row],[DESCRIPTION 3]]</f>
        <v/>
      </c>
      <c r="AE7" s="943" t="str">
        <f>Таблиця4[[#This Row],[Owner/Specific NPCs3]]</f>
        <v/>
      </c>
      <c r="AF7" s="943"/>
      <c r="AG7" s="944" t="s">
        <v>10311</v>
      </c>
      <c r="AH7" s="945"/>
      <c r="AI7" s="946"/>
      <c r="AJ7" s="943" t="s">
        <v>10301</v>
      </c>
      <c r="AK7" s="946"/>
      <c r="AL7" s="943" t="s">
        <v>10301</v>
      </c>
      <c r="AM7" s="946"/>
      <c r="AN7" s="942" t="str">
        <f>IFERROR(INDEX(#REF!,MATCH(Таблиця4[[#This Row],[BUILDING NAME]],#REF!,0),1),"")</f>
        <v/>
      </c>
      <c r="AO7" s="942" t="str">
        <f>IFERROR(INDEX(#REF!,MATCH(Таблиця4[[#This Row],[BUILDING NAME]],#REF!,0),1),"")</f>
        <v/>
      </c>
      <c r="AP7" s="942" t="str">
        <f>IFERROR(INDEX(#REF!,MATCH(Таблиця4[[#This Row],[BUILDING NAME]],#REF!,0),1),"")</f>
        <v/>
      </c>
      <c r="AQ7" s="942" t="str">
        <f>IFERROR(INDEX(#REF!,MATCH(Таблиця4[[#This Row],[BUILDING NAME]],#REF!,0),1),"")</f>
        <v/>
      </c>
      <c r="AR7" s="942" t="str">
        <f>IFERROR(INDEX(#REF!,MATCH(Таблиця4[[#This Row],[BUILDING NAME]],#REF!,0),1),"")</f>
        <v/>
      </c>
      <c r="AS7" s="942" t="str">
        <f>IFERROR(INDEX(#REF!,MATCH(Таблиця4[[#This Row],[BUILDING NAME]],#REF!,0),1),"")</f>
        <v/>
      </c>
      <c r="AT7" s="942" t="str">
        <f>IFERROR(INDEX(#REF!,MATCH(Таблиця4[[#This Row],[BUILDING NAME]],#REF!,0),1),"")</f>
        <v/>
      </c>
      <c r="AU7" s="942"/>
      <c r="AV7" s="1195" t="s">
        <v>29889</v>
      </c>
      <c r="AW7" s="1196">
        <f>IFERROR(INDEX(Аркуш4!$G$2:$G$608,MATCH(Таблиця4[[#This Row],[BUILDING NAME]],Аркуш4!$A$2:$A$608,0),1),"")</f>
        <v>0</v>
      </c>
      <c r="BD7" s="1033" t="s">
        <v>10397</v>
      </c>
      <c r="BF7" s="1033" t="s">
        <v>10331</v>
      </c>
      <c r="BG7" s="1033" t="s">
        <v>10332</v>
      </c>
      <c r="BI7" s="1197" t="s">
        <v>10437</v>
      </c>
      <c r="BL7" s="1033" t="s">
        <v>31563</v>
      </c>
      <c r="BM7" s="1033" t="s">
        <v>16761</v>
      </c>
      <c r="BT7" s="1131"/>
      <c r="BV7" s="1259" t="s">
        <v>16178</v>
      </c>
      <c r="BW7" s="1259"/>
      <c r="BX7" s="1260"/>
      <c r="BY7" s="1261" t="s">
        <v>16179</v>
      </c>
      <c r="BZ7" s="1261"/>
      <c r="CA7" s="1262"/>
    </row>
    <row r="8" spans="1:79" ht="16.5" thickTop="1" thickBot="1">
      <c r="A8" s="942" t="s">
        <v>10333</v>
      </c>
      <c r="B8" s="943" t="str">
        <f t="shared" si="0"/>
        <v>C6</v>
      </c>
      <c r="C8" s="943" t="str">
        <f t="shared" si="1"/>
        <v>Blackstaff Tower (wizard's domicile, B, 4)</v>
      </c>
      <c r="D8" s="942"/>
      <c r="E8" s="942"/>
      <c r="F8" s="1189" t="s">
        <v>10334</v>
      </c>
      <c r="G8" s="1189" t="s">
        <v>10335</v>
      </c>
      <c r="H8" s="943" t="s">
        <v>1886</v>
      </c>
      <c r="I8" s="1034" t="s">
        <v>20</v>
      </c>
      <c r="J8" s="1034"/>
      <c r="K8" s="943" t="s">
        <v>10336</v>
      </c>
      <c r="L8" s="943">
        <v>0</v>
      </c>
      <c r="M8" s="943" t="s">
        <v>10310</v>
      </c>
      <c r="N8" s="943">
        <v>4</v>
      </c>
      <c r="O8" s="943"/>
      <c r="P8" s="943"/>
      <c r="Q8" s="943"/>
      <c r="R8" s="943"/>
      <c r="S8" s="943"/>
      <c r="T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8" s="943"/>
      <c r="V8" s="943"/>
      <c r="W8" s="943"/>
      <c r="X8" s="943"/>
      <c r="Y8" s="943"/>
      <c r="Z8" s="943" t="s">
        <v>30143</v>
      </c>
      <c r="AA8" s="943" t="s">
        <v>10337</v>
      </c>
      <c r="AB8" s="943" t="s">
        <v>10301</v>
      </c>
      <c r="AC8" s="943"/>
      <c r="AD8" s="943" t="str">
        <f>Таблиця4[[#This Row],[DESCRIPTION 3]]</f>
        <v/>
      </c>
      <c r="AE8" s="943" t="str">
        <f>Таблиця4[[#This Row],[Owner/Specific NPCs3]]</f>
        <v/>
      </c>
      <c r="AF8" s="943"/>
      <c r="AG8" s="944" t="s">
        <v>10311</v>
      </c>
      <c r="AH8" s="945"/>
      <c r="AI8" s="946"/>
      <c r="AJ8" s="943" t="s">
        <v>10301</v>
      </c>
      <c r="AK8" s="946"/>
      <c r="AL8" s="943" t="s">
        <v>10301</v>
      </c>
      <c r="AM8" s="946"/>
      <c r="AN8" s="942" t="str">
        <f>IFERROR(INDEX(#REF!,MATCH(Таблиця4[[#This Row],[BUILDING NAME]],#REF!,0),1),"")</f>
        <v/>
      </c>
      <c r="AO8" s="942" t="str">
        <f>IFERROR(INDEX(#REF!,MATCH(Таблиця4[[#This Row],[BUILDING NAME]],#REF!,0),1),"")</f>
        <v/>
      </c>
      <c r="AP8" s="942" t="str">
        <f>IFERROR(INDEX(#REF!,MATCH(Таблиця4[[#This Row],[BUILDING NAME]],#REF!,0),1),"")</f>
        <v/>
      </c>
      <c r="AQ8" s="942" t="str">
        <f>IFERROR(INDEX(#REF!,MATCH(Таблиця4[[#This Row],[BUILDING NAME]],#REF!,0),1),"")</f>
        <v/>
      </c>
      <c r="AR8" s="942" t="str">
        <f>IFERROR(INDEX(#REF!,MATCH(Таблиця4[[#This Row],[BUILDING NAME]],#REF!,0),1),"")</f>
        <v/>
      </c>
      <c r="AS8" s="942" t="str">
        <f>IFERROR(INDEX(#REF!,MATCH(Таблиця4[[#This Row],[BUILDING NAME]],#REF!,0),1),"")</f>
        <v/>
      </c>
      <c r="AT8" s="942" t="str">
        <f>IFERROR(INDEX(#REF!,MATCH(Таблиця4[[#This Row],[BUILDING NAME]],#REF!,0),1),"")</f>
        <v/>
      </c>
      <c r="AU8" s="942"/>
      <c r="AV8" s="1195" t="s">
        <v>30143</v>
      </c>
      <c r="AW8" s="1196">
        <f>IFERROR(INDEX(Аркуш4!$G$2:$G$608,MATCH(Таблиця4[[#This Row],[BUILDING NAME]],Аркуш4!$A$2:$A$608,0),1),"")</f>
        <v>0</v>
      </c>
      <c r="BD8" s="1033" t="s">
        <v>10405</v>
      </c>
      <c r="BF8" s="1033" t="s">
        <v>25</v>
      </c>
      <c r="BG8" s="1033" t="s">
        <v>10338</v>
      </c>
      <c r="BI8" s="1198" t="s">
        <v>10443</v>
      </c>
      <c r="BL8" s="1033" t="s">
        <v>31565</v>
      </c>
      <c r="BM8" s="1033" t="s">
        <v>31564</v>
      </c>
      <c r="BT8" s="1131"/>
      <c r="BV8" s="1259" t="s">
        <v>16180</v>
      </c>
      <c r="BW8" s="1259" t="s">
        <v>10743</v>
      </c>
      <c r="BX8" s="1260"/>
      <c r="BY8" s="1263" t="s">
        <v>16181</v>
      </c>
      <c r="BZ8" s="1261"/>
      <c r="CA8" s="1262"/>
    </row>
    <row r="9" spans="1:79" ht="16.5" thickTop="1" thickBot="1">
      <c r="A9" s="942" t="s">
        <v>10339</v>
      </c>
      <c r="B9" s="943" t="str">
        <f t="shared" si="0"/>
        <v>C7</v>
      </c>
      <c r="C9" s="943" t="str">
        <f t="shared" si="1"/>
        <v>The Cynosure (city building, A, 2)</v>
      </c>
      <c r="D9" s="942"/>
      <c r="E9" s="942"/>
      <c r="F9" s="1189" t="s">
        <v>10340</v>
      </c>
      <c r="G9" s="1189" t="s">
        <v>10341</v>
      </c>
      <c r="H9" s="943" t="s">
        <v>10342</v>
      </c>
      <c r="I9" s="1034" t="s">
        <v>20</v>
      </c>
      <c r="J9" s="1034"/>
      <c r="K9" s="943" t="s">
        <v>10343</v>
      </c>
      <c r="L9" s="943" t="s">
        <v>10301</v>
      </c>
      <c r="M9" s="943" t="s">
        <v>10299</v>
      </c>
      <c r="N9" s="943">
        <v>2</v>
      </c>
      <c r="O9" s="943"/>
      <c r="P9" s="943"/>
      <c r="Q9" s="943"/>
      <c r="R9" s="943"/>
      <c r="S9" s="943"/>
      <c r="T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9" s="943"/>
      <c r="V9" s="943"/>
      <c r="W9" s="943"/>
      <c r="X9" s="943"/>
      <c r="Y9" s="943"/>
      <c r="Z9" s="943" t="s">
        <v>10301</v>
      </c>
      <c r="AA9" s="943" t="s">
        <v>10344</v>
      </c>
      <c r="AB9" s="943" t="s">
        <v>10301</v>
      </c>
      <c r="AC9" s="943"/>
      <c r="AD9" s="943" t="str">
        <f>Таблиця4[[#This Row],[DESCRIPTION 3]]</f>
        <v/>
      </c>
      <c r="AE9" s="943" t="str">
        <f>Таблиця4[[#This Row],[Owner/Specific NPCs3]]</f>
        <v/>
      </c>
      <c r="AF9" s="943"/>
      <c r="AG9" s="944" t="s">
        <v>10311</v>
      </c>
      <c r="AH9" s="945"/>
      <c r="AI9" s="946"/>
      <c r="AJ9" s="943" t="s">
        <v>10301</v>
      </c>
      <c r="AK9" s="946"/>
      <c r="AL9" s="943" t="s">
        <v>10301</v>
      </c>
      <c r="AM9" s="946"/>
      <c r="AN9" s="942" t="str">
        <f>IFERROR(INDEX(#REF!,MATCH(Таблиця4[[#This Row],[BUILDING NAME]],#REF!,0),1),"")</f>
        <v/>
      </c>
      <c r="AO9" s="942" t="str">
        <f>IFERROR(INDEX(#REF!,MATCH(Таблиця4[[#This Row],[BUILDING NAME]],#REF!,0),1),"")</f>
        <v/>
      </c>
      <c r="AP9" s="942" t="str">
        <f>IFERROR(INDEX(#REF!,MATCH(Таблиця4[[#This Row],[BUILDING NAME]],#REF!,0),1),"")</f>
        <v/>
      </c>
      <c r="AQ9" s="942" t="str">
        <f>IFERROR(INDEX(#REF!,MATCH(Таблиця4[[#This Row],[BUILDING NAME]],#REF!,0),1),"")</f>
        <v/>
      </c>
      <c r="AR9" s="942" t="str">
        <f>IFERROR(INDEX(#REF!,MATCH(Таблиця4[[#This Row],[BUILDING NAME]],#REF!,0),1),"")</f>
        <v/>
      </c>
      <c r="AS9" s="942" t="str">
        <f>IFERROR(INDEX(#REF!,MATCH(Таблиця4[[#This Row],[BUILDING NAME]],#REF!,0),1),"")</f>
        <v/>
      </c>
      <c r="AT9" s="942" t="str">
        <f>IFERROR(INDEX(#REF!,MATCH(Таблиця4[[#This Row],[BUILDING NAME]],#REF!,0),1),"")</f>
        <v/>
      </c>
      <c r="AU9" s="942"/>
      <c r="AV9" s="1195" t="s">
        <v>10344</v>
      </c>
      <c r="AW9" s="1196">
        <f>IFERROR(INDEX(Аркуш4!$G$2:$G$608,MATCH(Таблиця4[[#This Row],[BUILDING NAME]],Аркуш4!$A$2:$A$608,0),1),"")</f>
        <v>0</v>
      </c>
      <c r="BD9" s="1033" t="s">
        <v>10413</v>
      </c>
      <c r="BF9" s="1033" t="s">
        <v>10345</v>
      </c>
      <c r="BG9" s="1033" t="s">
        <v>10346</v>
      </c>
      <c r="BI9" s="1197" t="s">
        <v>10451</v>
      </c>
      <c r="BT9" s="1131"/>
      <c r="BV9" s="1259" t="s">
        <v>16182</v>
      </c>
      <c r="BW9" s="1259" t="s">
        <v>16183</v>
      </c>
      <c r="BX9" s="1260"/>
      <c r="BY9" s="1263" t="s">
        <v>16184</v>
      </c>
      <c r="BZ9" s="1261"/>
      <c r="CA9" s="1262"/>
    </row>
    <row r="10" spans="1:79" ht="16.5" thickTop="1" thickBot="1">
      <c r="A10" s="942" t="s">
        <v>10347</v>
      </c>
      <c r="B10" s="943" t="str">
        <f t="shared" si="0"/>
        <v>C8</v>
      </c>
      <c r="C10" s="943" t="str">
        <f t="shared" si="1"/>
        <v>The Market Hall (guildhall, B, 2)</v>
      </c>
      <c r="D10" s="942"/>
      <c r="E10" s="942"/>
      <c r="F10" s="1189" t="s">
        <v>10348</v>
      </c>
      <c r="G10" s="1189" t="s">
        <v>10349</v>
      </c>
      <c r="H10" s="943" t="s">
        <v>10350</v>
      </c>
      <c r="I10" s="1034" t="s">
        <v>20</v>
      </c>
      <c r="J10" s="1034"/>
      <c r="K10" s="943" t="s">
        <v>10351</v>
      </c>
      <c r="L10" s="943" t="s">
        <v>10301</v>
      </c>
      <c r="M10" s="943" t="s">
        <v>10310</v>
      </c>
      <c r="N10" s="943">
        <v>2</v>
      </c>
      <c r="O10" s="943" t="s">
        <v>10352</v>
      </c>
      <c r="P10" s="943"/>
      <c r="Q10" s="943"/>
      <c r="R10" s="943"/>
      <c r="S10" s="943"/>
      <c r="T1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0" s="943"/>
      <c r="V10" s="943"/>
      <c r="W10" s="943"/>
      <c r="X10" s="943"/>
      <c r="Y10" s="943"/>
      <c r="Z10" s="943" t="s">
        <v>10301</v>
      </c>
      <c r="AA10" s="943" t="s">
        <v>10353</v>
      </c>
      <c r="AB10" s="943" t="s">
        <v>10301</v>
      </c>
      <c r="AC10" s="943"/>
      <c r="AD10" s="943" t="str">
        <f>Таблиця4[[#This Row],[DESCRIPTION 3]]</f>
        <v/>
      </c>
      <c r="AE10" s="943" t="str">
        <f>Таблиця4[[#This Row],[Owner/Specific NPCs3]]</f>
        <v/>
      </c>
      <c r="AF10" s="943"/>
      <c r="AG10" s="944" t="s">
        <v>10311</v>
      </c>
      <c r="AH10" s="945"/>
      <c r="AI10" s="946"/>
      <c r="AJ10" s="943" t="s">
        <v>10352</v>
      </c>
      <c r="AK10" s="946"/>
      <c r="AL10" s="943" t="s">
        <v>10301</v>
      </c>
      <c r="AM10" s="946"/>
      <c r="AN10" s="942" t="str">
        <f>IFERROR(INDEX(#REF!,MATCH(Таблиця4[[#This Row],[BUILDING NAME]],#REF!,0),1),"")</f>
        <v/>
      </c>
      <c r="AO10" s="942" t="str">
        <f>IFERROR(INDEX(#REF!,MATCH(Таблиця4[[#This Row],[BUILDING NAME]],#REF!,0),1),"")</f>
        <v/>
      </c>
      <c r="AP10" s="942" t="str">
        <f>IFERROR(INDEX(#REF!,MATCH(Таблиця4[[#This Row],[BUILDING NAME]],#REF!,0),1),"")</f>
        <v/>
      </c>
      <c r="AQ10" s="942" t="str">
        <f>IFERROR(INDEX(#REF!,MATCH(Таблиця4[[#This Row],[BUILDING NAME]],#REF!,0),1),"")</f>
        <v/>
      </c>
      <c r="AR10" s="942" t="str">
        <f>IFERROR(INDEX(#REF!,MATCH(Таблиця4[[#This Row],[BUILDING NAME]],#REF!,0),1),"")</f>
        <v/>
      </c>
      <c r="AS10" s="942" t="str">
        <f>IFERROR(INDEX(#REF!,MATCH(Таблиця4[[#This Row],[BUILDING NAME]],#REF!,0),1),"")</f>
        <v/>
      </c>
      <c r="AT10" s="942" t="str">
        <f>IFERROR(INDEX(#REF!,MATCH(Таблиця4[[#This Row],[BUILDING NAME]],#REF!,0),1),"")</f>
        <v/>
      </c>
      <c r="AU10" s="942"/>
      <c r="AV10" s="1195" t="s">
        <v>10353</v>
      </c>
      <c r="AW10" s="1196">
        <f>IFERROR(INDEX(Аркуш4!$G$2:$G$608,MATCH(Таблиця4[[#This Row],[BUILDING NAME]],Аркуш4!$A$2:$A$608,0),1),"")</f>
        <v>0</v>
      </c>
      <c r="BD10" s="1033" t="s">
        <v>10420</v>
      </c>
      <c r="BF10" s="1033" t="s">
        <v>10354</v>
      </c>
      <c r="BG10" s="1033" t="s">
        <v>10355</v>
      </c>
      <c r="BI10" s="1197" t="s">
        <v>10458</v>
      </c>
      <c r="BT10" s="1131"/>
      <c r="BV10" s="1259" t="s">
        <v>16185</v>
      </c>
      <c r="BW10" s="1259"/>
      <c r="BX10" s="1260"/>
      <c r="BY10" s="1261" t="s">
        <v>16186</v>
      </c>
      <c r="BZ10" s="1261"/>
      <c r="CA10" s="1262"/>
    </row>
    <row r="11" spans="1:79" ht="16.5" thickTop="1" thickBot="1">
      <c r="A11" s="942" t="s">
        <v>10356</v>
      </c>
      <c r="B11" s="943" t="str">
        <f t="shared" si="0"/>
        <v>C9</v>
      </c>
      <c r="C11" s="943" t="str">
        <f t="shared" si="1"/>
        <v>The Singing Sword (tavern, C, 3)</v>
      </c>
      <c r="D11" s="942"/>
      <c r="E11" s="942"/>
      <c r="F11" s="1189" t="s">
        <v>357</v>
      </c>
      <c r="G11" s="1189" t="s">
        <v>10357</v>
      </c>
      <c r="H11" s="943" t="s">
        <v>356</v>
      </c>
      <c r="I11" s="1034" t="s">
        <v>20</v>
      </c>
      <c r="J11" s="1034"/>
      <c r="K11" s="943" t="s">
        <v>10358</v>
      </c>
      <c r="L11" s="943" t="s">
        <v>14</v>
      </c>
      <c r="M11" s="943" t="s">
        <v>10329</v>
      </c>
      <c r="N11" s="943">
        <v>3</v>
      </c>
      <c r="O11" s="943"/>
      <c r="P11" s="943">
        <v>4</v>
      </c>
      <c r="Q11" s="943"/>
      <c r="R11" s="943">
        <v>4</v>
      </c>
      <c r="S11" s="943"/>
      <c r="T1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U11" s="943"/>
      <c r="V11" s="943"/>
      <c r="W11" s="943"/>
      <c r="X11" s="943"/>
      <c r="Y11" s="943"/>
      <c r="Z11" s="943" t="s">
        <v>29886</v>
      </c>
      <c r="AA11" s="943" t="s">
        <v>10359</v>
      </c>
      <c r="AB11" s="943" t="s">
        <v>17</v>
      </c>
      <c r="AC11" s="943"/>
      <c r="AD11" s="943" t="str">
        <f>Таблиця4[[#This Row],[DESCRIPTION 3]]</f>
        <v/>
      </c>
      <c r="AE11" s="943" t="str">
        <f>Таблиця4[[#This Row],[Owner/Specific NPCs3]]</f>
        <v/>
      </c>
      <c r="AF11" s="943"/>
      <c r="AG11" s="944" t="s">
        <v>10311</v>
      </c>
      <c r="AH11" s="948" t="s">
        <v>10360</v>
      </c>
      <c r="AI11" s="946"/>
      <c r="AJ11" s="943" t="s">
        <v>10301</v>
      </c>
      <c r="AK11" s="946"/>
      <c r="AL11" s="943" t="s">
        <v>10301</v>
      </c>
      <c r="AM11" s="946"/>
      <c r="AN11" s="942" t="str">
        <f>IFERROR(INDEX(#REF!,MATCH(Таблиця4[[#This Row],[BUILDING NAME]],#REF!,0),1),"")</f>
        <v/>
      </c>
      <c r="AO11" s="942" t="str">
        <f>IFERROR(INDEX(#REF!,MATCH(Таблиця4[[#This Row],[BUILDING NAME]],#REF!,0),1),"")</f>
        <v/>
      </c>
      <c r="AP11" s="942" t="str">
        <f>IFERROR(INDEX(#REF!,MATCH(Таблиця4[[#This Row],[BUILDING NAME]],#REF!,0),1),"")</f>
        <v/>
      </c>
      <c r="AQ11" s="942" t="str">
        <f>IFERROR(INDEX(#REF!,MATCH(Таблиця4[[#This Row],[BUILDING NAME]],#REF!,0),1),"")</f>
        <v/>
      </c>
      <c r="AR11" s="942" t="str">
        <f>IFERROR(INDEX(#REF!,MATCH(Таблиця4[[#This Row],[BUILDING NAME]],#REF!,0),1),"")</f>
        <v/>
      </c>
      <c r="AS11" s="942" t="str">
        <f>IFERROR(INDEX(#REF!,MATCH(Таблиця4[[#This Row],[BUILDING NAME]],#REF!,0),1),"")</f>
        <v/>
      </c>
      <c r="AT11" s="942" t="str">
        <f>IFERROR(INDEX(#REF!,MATCH(Таблиця4[[#This Row],[BUILDING NAME]],#REF!,0),1),"")</f>
        <v/>
      </c>
      <c r="AU11" s="942"/>
      <c r="AV11" s="1195" t="s">
        <v>29886</v>
      </c>
      <c r="AW11" s="1196">
        <f>IFERROR(INDEX(Аркуш4!$G$2:$G$608,MATCH(Таблиця4[[#This Row],[BUILDING NAME]],Аркуш4!$A$2:$A$608,0),1),"")</f>
        <v>0</v>
      </c>
      <c r="AY11" s="1199"/>
      <c r="BD11" s="1033" t="s">
        <v>10428</v>
      </c>
      <c r="BF11" s="1033" t="s">
        <v>14</v>
      </c>
      <c r="BG11" s="1033" t="s">
        <v>10361</v>
      </c>
      <c r="BI11" s="1197" t="s">
        <v>10466</v>
      </c>
      <c r="BT11" s="1131"/>
      <c r="BV11" s="1259" t="s">
        <v>16187</v>
      </c>
      <c r="BW11" s="1259" t="s">
        <v>274</v>
      </c>
      <c r="BX11" s="1260"/>
      <c r="BY11" s="1263" t="s">
        <v>16188</v>
      </c>
      <c r="BZ11" s="1261"/>
      <c r="CA11" s="1262"/>
    </row>
    <row r="12" spans="1:79" ht="16.5" thickTop="1" thickBot="1">
      <c r="A12" s="942" t="s">
        <v>10362</v>
      </c>
      <c r="B12" s="943" t="str">
        <f t="shared" si="0"/>
        <v>C10</v>
      </c>
      <c r="C12" s="943" t="str">
        <f t="shared" si="1"/>
        <v>The Smiling Siren (festhall, C, 2)</v>
      </c>
      <c r="D12" s="942"/>
      <c r="E12" s="942"/>
      <c r="F12" s="1189" t="s">
        <v>375</v>
      </c>
      <c r="G12" s="1189" t="s">
        <v>10363</v>
      </c>
      <c r="H12" s="949" t="s">
        <v>374</v>
      </c>
      <c r="I12" s="1034" t="s">
        <v>20</v>
      </c>
      <c r="J12" s="1034"/>
      <c r="K12" s="943" t="s">
        <v>10317</v>
      </c>
      <c r="L12" s="943" t="s">
        <v>29</v>
      </c>
      <c r="M12" s="943" t="s">
        <v>10329</v>
      </c>
      <c r="N12" s="943">
        <v>2</v>
      </c>
      <c r="O12" s="942" t="s">
        <v>10364</v>
      </c>
      <c r="P12" s="943">
        <v>4</v>
      </c>
      <c r="Q12" s="943"/>
      <c r="R12" s="943">
        <v>3</v>
      </c>
      <c r="S12" s="943"/>
      <c r="T1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U12" s="943"/>
      <c r="V12" s="950" t="s">
        <v>377</v>
      </c>
      <c r="W12" s="943"/>
      <c r="X12" s="943"/>
      <c r="Y12" s="943"/>
      <c r="Z12" s="943" t="s">
        <v>29872</v>
      </c>
      <c r="AA12" s="943" t="s">
        <v>10365</v>
      </c>
      <c r="AB12" s="943" t="s">
        <v>17</v>
      </c>
      <c r="AC12" s="943"/>
      <c r="AD12" s="943" t="str">
        <f>Таблиця4[[#This Row],[DESCRIPTION 3]]</f>
        <v/>
      </c>
      <c r="AE12" s="943" t="str">
        <f>Таблиця4[[#This Row],[Owner/Specific NPCs3]]</f>
        <v/>
      </c>
      <c r="AF12" s="943"/>
      <c r="AG12" s="944" t="s">
        <v>10366</v>
      </c>
      <c r="AH12" s="945"/>
      <c r="AI12" s="946"/>
      <c r="AJ12" s="943" t="s">
        <v>10301</v>
      </c>
      <c r="AK12" s="946"/>
      <c r="AL12" s="943" t="s">
        <v>10301</v>
      </c>
      <c r="AM12" s="946"/>
      <c r="AN12" s="942" t="str">
        <f>IFERROR(INDEX(#REF!,MATCH(Таблиця4[[#This Row],[BUILDING NAME]],#REF!,0),1),"")</f>
        <v/>
      </c>
      <c r="AO12" s="942" t="str">
        <f>IFERROR(INDEX(#REF!,MATCH(Таблиця4[[#This Row],[BUILDING NAME]],#REF!,0),1),"")</f>
        <v/>
      </c>
      <c r="AP12" s="942" t="str">
        <f>IFERROR(INDEX(#REF!,MATCH(Таблиця4[[#This Row],[BUILDING NAME]],#REF!,0),1),"")</f>
        <v/>
      </c>
      <c r="AQ12" s="942" t="str">
        <f>IFERROR(INDEX(#REF!,MATCH(Таблиця4[[#This Row],[BUILDING NAME]],#REF!,0),1),"")</f>
        <v/>
      </c>
      <c r="AR12" s="942" t="str">
        <f>IFERROR(INDEX(#REF!,MATCH(Таблиця4[[#This Row],[BUILDING NAME]],#REF!,0),1),"")</f>
        <v/>
      </c>
      <c r="AS12" s="942" t="str">
        <f>IFERROR(INDEX(#REF!,MATCH(Таблиця4[[#This Row],[BUILDING NAME]],#REF!,0),1),"")</f>
        <v/>
      </c>
      <c r="AT12" s="942" t="str">
        <f>IFERROR(INDEX(#REF!,MATCH(Таблиця4[[#This Row],[BUILDING NAME]],#REF!,0),1),"")</f>
        <v/>
      </c>
      <c r="AU12" s="942"/>
      <c r="AV12" s="1195" t="s">
        <v>29872</v>
      </c>
      <c r="AW12" s="1196">
        <f>IFERROR(INDEX(Аркуш4!$G$2:$G$608,MATCH(Таблиця4[[#This Row],[BUILDING NAME]],Аркуш4!$A$2:$A$608,0),1),"")</f>
        <v>0</v>
      </c>
      <c r="BD12" s="1033" t="s">
        <v>10436</v>
      </c>
      <c r="BF12" s="1033" t="s">
        <v>10367</v>
      </c>
      <c r="BG12" s="1033" t="s">
        <v>10368</v>
      </c>
      <c r="BI12" s="1197" t="s">
        <v>9516</v>
      </c>
      <c r="BT12" s="1131"/>
      <c r="BV12" s="1259" t="s">
        <v>16189</v>
      </c>
      <c r="BW12" s="1259"/>
      <c r="BX12" s="1260"/>
      <c r="BY12" s="1261" t="s">
        <v>16190</v>
      </c>
      <c r="BZ12" s="1261"/>
      <c r="CA12" s="1262"/>
    </row>
    <row r="13" spans="1:79" ht="16.5" thickTop="1" thickBot="1">
      <c r="A13" s="942" t="s">
        <v>10369</v>
      </c>
      <c r="B13" s="943" t="str">
        <f t="shared" si="0"/>
        <v>C11</v>
      </c>
      <c r="C13" s="943" t="str">
        <f t="shared" si="1"/>
        <v>The Pampered Traveler (inn, B, 3)</v>
      </c>
      <c r="D13" s="942"/>
      <c r="E13" s="942"/>
      <c r="F13" s="1189" t="s">
        <v>307</v>
      </c>
      <c r="G13" s="1189" t="s">
        <v>10370</v>
      </c>
      <c r="H13" s="949" t="s">
        <v>306</v>
      </c>
      <c r="I13" s="1034" t="s">
        <v>20</v>
      </c>
      <c r="J13" s="1034"/>
      <c r="K13" s="943" t="s">
        <v>10371</v>
      </c>
      <c r="L13" s="943" t="s">
        <v>25</v>
      </c>
      <c r="M13" s="943" t="s">
        <v>10310</v>
      </c>
      <c r="N13" s="943">
        <v>3</v>
      </c>
      <c r="O13" s="943"/>
      <c r="P13" s="943">
        <v>4</v>
      </c>
      <c r="Q13" s="943"/>
      <c r="R13" s="943">
        <v>4</v>
      </c>
      <c r="S13" s="943"/>
      <c r="T1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U13" s="943"/>
      <c r="V13" s="943"/>
      <c r="W13" s="943"/>
      <c r="X13" s="943"/>
      <c r="Y13" s="943"/>
      <c r="Z13" s="943" t="s">
        <v>29875</v>
      </c>
      <c r="AA13" s="943" t="s">
        <v>10372</v>
      </c>
      <c r="AB13" s="943" t="s">
        <v>17</v>
      </c>
      <c r="AC13" s="943"/>
      <c r="AD13" s="943" t="s">
        <v>10373</v>
      </c>
      <c r="AE13" s="943" t="str">
        <f>Таблиця4[[#This Row],[Owner/Specific NPCs3]]</f>
        <v/>
      </c>
      <c r="AF13" s="943"/>
      <c r="AG13" s="944" t="s">
        <v>10311</v>
      </c>
      <c r="AH13" s="945"/>
      <c r="AI13" s="946"/>
      <c r="AJ13" s="943" t="s">
        <v>10301</v>
      </c>
      <c r="AK13" s="946"/>
      <c r="AL13" s="943" t="s">
        <v>10301</v>
      </c>
      <c r="AM13" s="946"/>
      <c r="AN13" s="942" t="str">
        <f>IFERROR(INDEX(#REF!,MATCH(Таблиця4[[#This Row],[BUILDING NAME]],#REF!,0),1),"")</f>
        <v/>
      </c>
      <c r="AO13" s="942" t="str">
        <f>IFERROR(INDEX(#REF!,MATCH(Таблиця4[[#This Row],[BUILDING NAME]],#REF!,0),1),"")</f>
        <v/>
      </c>
      <c r="AP13" s="942" t="str">
        <f>IFERROR(INDEX(#REF!,MATCH(Таблиця4[[#This Row],[BUILDING NAME]],#REF!,0),1),"")</f>
        <v/>
      </c>
      <c r="AQ13" s="942" t="str">
        <f>IFERROR(INDEX(#REF!,MATCH(Таблиця4[[#This Row],[BUILDING NAME]],#REF!,0),1),"")</f>
        <v/>
      </c>
      <c r="AR13" s="942" t="str">
        <f>IFERROR(INDEX(#REF!,MATCH(Таблиця4[[#This Row],[BUILDING NAME]],#REF!,0),1),"")</f>
        <v/>
      </c>
      <c r="AS13" s="942" t="str">
        <f>IFERROR(INDEX(#REF!,MATCH(Таблиця4[[#This Row],[BUILDING NAME]],#REF!,0),1),"")</f>
        <v/>
      </c>
      <c r="AT13" s="942" t="str">
        <f>IFERROR(INDEX(#REF!,MATCH(Таблиця4[[#This Row],[BUILDING NAME]],#REF!,0),1),"")</f>
        <v/>
      </c>
      <c r="AU13" s="942"/>
      <c r="AV13" s="1195" t="s">
        <v>29875</v>
      </c>
      <c r="AW13" s="1196">
        <f>IFERROR(INDEX(Аркуш4!$G$2:$G$608,MATCH(Таблиця4[[#This Row],[BUILDING NAME]],Аркуш4!$A$2:$A$608,0),1),"")</f>
        <v>0</v>
      </c>
      <c r="BD13" s="1033" t="s">
        <v>10442</v>
      </c>
      <c r="BF13" s="1033" t="s">
        <v>10375</v>
      </c>
      <c r="BG13" s="1033" t="s">
        <v>10376</v>
      </c>
      <c r="BI13" s="1197" t="s">
        <v>10478</v>
      </c>
      <c r="BT13" s="1131"/>
      <c r="BV13" s="1259" t="s">
        <v>16191</v>
      </c>
      <c r="BW13" s="1259"/>
      <c r="BX13" s="1260"/>
      <c r="BY13" s="1261" t="s">
        <v>11628</v>
      </c>
      <c r="BZ13" s="1261"/>
      <c r="CA13" s="1262"/>
    </row>
    <row r="14" spans="1:79" ht="16.5" thickTop="1" thickBot="1">
      <c r="A14" s="942" t="s">
        <v>10377</v>
      </c>
      <c r="B14" s="943" t="str">
        <f t="shared" si="0"/>
        <v>C12</v>
      </c>
      <c r="C14" s="943" t="str">
        <f t="shared" si="1"/>
        <v>Mighty Manticore Tavern (tavern, C, 1)</v>
      </c>
      <c r="D14" s="942"/>
      <c r="E14" s="942"/>
      <c r="F14" s="1189" t="s">
        <v>127</v>
      </c>
      <c r="G14" s="1189" t="s">
        <v>10378</v>
      </c>
      <c r="H14" s="943" t="s">
        <v>10379</v>
      </c>
      <c r="I14" s="1034" t="s">
        <v>20</v>
      </c>
      <c r="J14" s="1034"/>
      <c r="K14" s="943" t="s">
        <v>10358</v>
      </c>
      <c r="L14" s="943" t="s">
        <v>14</v>
      </c>
      <c r="M14" s="943" t="s">
        <v>10329</v>
      </c>
      <c r="N14" s="943">
        <v>1</v>
      </c>
      <c r="O14" s="943"/>
      <c r="P14" s="943">
        <v>2</v>
      </c>
      <c r="Q14" s="943"/>
      <c r="R14" s="943">
        <v>3</v>
      </c>
      <c r="S14" s="943"/>
      <c r="T1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3 P | </v>
      </c>
      <c r="U14" s="943"/>
      <c r="V14" s="943"/>
      <c r="W14" s="943"/>
      <c r="X14" s="943"/>
      <c r="Y14" s="943"/>
      <c r="Z14" s="943" t="s">
        <v>29877</v>
      </c>
      <c r="AA14" s="943" t="s">
        <v>10380</v>
      </c>
      <c r="AB14" s="943" t="s">
        <v>55</v>
      </c>
      <c r="AC14" s="943"/>
      <c r="AD14" s="943" t="str">
        <f>Таблиця4[[#This Row],[DESCRIPTION 3]]</f>
        <v/>
      </c>
      <c r="AE14" s="943" t="str">
        <f>Таблиця4[[#This Row],[Owner/Specific NPCs3]]</f>
        <v/>
      </c>
      <c r="AF14" s="943"/>
      <c r="AG14" s="944" t="s">
        <v>10311</v>
      </c>
      <c r="AH14" s="945"/>
      <c r="AI14" s="946"/>
      <c r="AJ14" s="943" t="s">
        <v>10301</v>
      </c>
      <c r="AK14" s="946"/>
      <c r="AL14" s="943" t="s">
        <v>10301</v>
      </c>
      <c r="AM14" s="946"/>
      <c r="AN14" s="942" t="str">
        <f>IFERROR(INDEX(#REF!,MATCH(Таблиця4[[#This Row],[BUILDING NAME]],#REF!,0),1),"")</f>
        <v/>
      </c>
      <c r="AO14" s="942" t="str">
        <f>IFERROR(INDEX(#REF!,MATCH(Таблиця4[[#This Row],[BUILDING NAME]],#REF!,0),1),"")</f>
        <v/>
      </c>
      <c r="AP14" s="942" t="str">
        <f>IFERROR(INDEX(#REF!,MATCH(Таблиця4[[#This Row],[BUILDING NAME]],#REF!,0),1),"")</f>
        <v/>
      </c>
      <c r="AQ14" s="942" t="str">
        <f>IFERROR(INDEX(#REF!,MATCH(Таблиця4[[#This Row],[BUILDING NAME]],#REF!,0),1),"")</f>
        <v/>
      </c>
      <c r="AR14" s="942" t="str">
        <f>IFERROR(INDEX(#REF!,MATCH(Таблиця4[[#This Row],[BUILDING NAME]],#REF!,0),1),"")</f>
        <v/>
      </c>
      <c r="AS14" s="942" t="str">
        <f>IFERROR(INDEX(#REF!,MATCH(Таблиця4[[#This Row],[BUILDING NAME]],#REF!,0),1),"")</f>
        <v/>
      </c>
      <c r="AT14" s="942" t="str">
        <f>IFERROR(INDEX(#REF!,MATCH(Таблиця4[[#This Row],[BUILDING NAME]],#REF!,0),1),"")</f>
        <v/>
      </c>
      <c r="AU14" s="942"/>
      <c r="AV14" s="1195" t="s">
        <v>29877</v>
      </c>
      <c r="AW14" s="1196">
        <f>IFERROR(INDEX(Аркуш4!$G$2:$G$608,MATCH(Таблиця4[[#This Row],[BUILDING NAME]],Аркуш4!$A$2:$A$608,0),1),"")</f>
        <v>0</v>
      </c>
      <c r="BD14" s="1033" t="s">
        <v>10450</v>
      </c>
      <c r="BF14" s="1033" t="s">
        <v>10382</v>
      </c>
      <c r="BG14" s="1033" t="s">
        <v>10383</v>
      </c>
      <c r="BI14" s="1197" t="s">
        <v>10484</v>
      </c>
      <c r="BT14" s="1131"/>
      <c r="BV14" s="1259" t="s">
        <v>16192</v>
      </c>
      <c r="BW14" s="1259"/>
      <c r="BX14" s="1260"/>
      <c r="BY14" s="1261" t="s">
        <v>16193</v>
      </c>
      <c r="BZ14" s="1261"/>
      <c r="CA14" s="1262"/>
    </row>
    <row r="15" spans="1:79" ht="16.5" thickTop="1" thickBot="1">
      <c r="A15" s="942" t="s">
        <v>10384</v>
      </c>
      <c r="B15" s="943" t="str">
        <f t="shared" si="0"/>
        <v>C13</v>
      </c>
      <c r="C15" s="943" t="str">
        <f t="shared" si="1"/>
        <v>Diloontier's Apothecary (business, C, 1)</v>
      </c>
      <c r="D15" s="942"/>
      <c r="E15" s="942"/>
      <c r="F15" s="1189" t="s">
        <v>10385</v>
      </c>
      <c r="G15" s="1189" t="s">
        <v>10386</v>
      </c>
      <c r="H15" s="943" t="s">
        <v>10387</v>
      </c>
      <c r="I15" s="1034" t="s">
        <v>20</v>
      </c>
      <c r="J15" s="1034"/>
      <c r="K15" s="943" t="s">
        <v>10388</v>
      </c>
      <c r="L15" s="943" t="s">
        <v>1878</v>
      </c>
      <c r="M15" s="943" t="s">
        <v>10329</v>
      </c>
      <c r="N15" s="943">
        <v>1</v>
      </c>
      <c r="O15" s="943"/>
      <c r="P15" s="943"/>
      <c r="Q15" s="943"/>
      <c r="R15" s="943"/>
      <c r="S15" s="943"/>
      <c r="T1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5" s="943"/>
      <c r="V15" s="943"/>
      <c r="W15" s="943" t="s">
        <v>10389</v>
      </c>
      <c r="X15" s="943"/>
      <c r="Y15" s="943"/>
      <c r="Z15" s="943" t="s">
        <v>29855</v>
      </c>
      <c r="AA15" s="951" t="s">
        <v>10390</v>
      </c>
      <c r="AB15" s="943" t="s">
        <v>10301</v>
      </c>
      <c r="AC15" s="943"/>
      <c r="AD15" s="943" t="str">
        <f>Таблиця4[[#This Row],[DESCRIPTION 3]]</f>
        <v/>
      </c>
      <c r="AE15" s="943" t="str">
        <f>Таблиця4[[#This Row],[Owner/Specific NPCs3]]</f>
        <v/>
      </c>
      <c r="AF15" s="943"/>
      <c r="AG15" s="944" t="s">
        <v>10311</v>
      </c>
      <c r="AH15" s="945"/>
      <c r="AI15" s="946"/>
      <c r="AJ15" s="943" t="s">
        <v>10301</v>
      </c>
      <c r="AK15" s="946"/>
      <c r="AL15" s="943" t="s">
        <v>10301</v>
      </c>
      <c r="AM15" s="946"/>
      <c r="AN15" s="942" t="str">
        <f>IFERROR(INDEX(#REF!,MATCH(Таблиця4[[#This Row],[BUILDING NAME]],#REF!,0),1),"")</f>
        <v/>
      </c>
      <c r="AO15" s="942" t="str">
        <f>IFERROR(INDEX(#REF!,MATCH(Таблиця4[[#This Row],[BUILDING NAME]],#REF!,0),1),"")</f>
        <v/>
      </c>
      <c r="AP15" s="942" t="str">
        <f>IFERROR(INDEX(#REF!,MATCH(Таблиця4[[#This Row],[BUILDING NAME]],#REF!,0),1),"")</f>
        <v/>
      </c>
      <c r="AQ15" s="942" t="str">
        <f>IFERROR(INDEX(#REF!,MATCH(Таблиця4[[#This Row],[BUILDING NAME]],#REF!,0),1),"")</f>
        <v/>
      </c>
      <c r="AR15" s="942" t="str">
        <f>IFERROR(INDEX(#REF!,MATCH(Таблиця4[[#This Row],[BUILDING NAME]],#REF!,0),1),"")</f>
        <v/>
      </c>
      <c r="AS15" s="942" t="str">
        <f>IFERROR(INDEX(#REF!,MATCH(Таблиця4[[#This Row],[BUILDING NAME]],#REF!,0),1),"")</f>
        <v/>
      </c>
      <c r="AT15" s="942" t="str">
        <f>IFERROR(INDEX(#REF!,MATCH(Таблиця4[[#This Row],[BUILDING NAME]],#REF!,0),1),"")</f>
        <v/>
      </c>
      <c r="AU15" s="942"/>
      <c r="AV15" s="1195" t="s">
        <v>29855</v>
      </c>
      <c r="AW15" s="1196">
        <f>IFERROR(INDEX(Аркуш4!$G$2:$G$608,MATCH(Таблиця4[[#This Row],[BUILDING NAME]],Аркуш4!$A$2:$A$608,0),1),"")</f>
        <v>0</v>
      </c>
      <c r="BD15" s="1033" t="s">
        <v>10457</v>
      </c>
      <c r="BI15" s="1197" t="s">
        <v>10492</v>
      </c>
      <c r="BT15" s="1131"/>
      <c r="BV15" s="1259" t="s">
        <v>16194</v>
      </c>
      <c r="BW15" s="1259"/>
      <c r="BX15" s="1260"/>
      <c r="BY15" s="1261" t="s">
        <v>16195</v>
      </c>
      <c r="BZ15" s="1261"/>
      <c r="CA15" s="1262"/>
    </row>
    <row r="16" spans="1:79" ht="16.5" thickTop="1" thickBot="1">
      <c r="A16" s="942" t="s">
        <v>10391</v>
      </c>
      <c r="B16" s="943" t="str">
        <f t="shared" si="0"/>
        <v>C14</v>
      </c>
      <c r="C16" s="943" t="str">
        <f t="shared" si="1"/>
        <v>Balthorr's Rare &amp; Wondrous Treasures (business, C, 1)</v>
      </c>
      <c r="D16" s="942"/>
      <c r="E16" s="942"/>
      <c r="F16" s="1189" t="s">
        <v>10392</v>
      </c>
      <c r="G16" s="1189" t="s">
        <v>10393</v>
      </c>
      <c r="H16" s="943" t="s">
        <v>10394</v>
      </c>
      <c r="I16" s="1034" t="s">
        <v>20</v>
      </c>
      <c r="J16" s="1034"/>
      <c r="K16" s="943" t="s">
        <v>10388</v>
      </c>
      <c r="L16" s="943" t="s">
        <v>1878</v>
      </c>
      <c r="M16" s="943" t="s">
        <v>10329</v>
      </c>
      <c r="N16" s="943">
        <v>1</v>
      </c>
      <c r="O16" s="943"/>
      <c r="P16" s="943">
        <v>4</v>
      </c>
      <c r="Q16" s="943"/>
      <c r="R16" s="943"/>
      <c r="S16" s="943"/>
      <c r="T1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16" s="943"/>
      <c r="V16" s="943"/>
      <c r="W16" s="943" t="s">
        <v>10395</v>
      </c>
      <c r="X16" s="943"/>
      <c r="Y16" s="943"/>
      <c r="Z16" s="943" t="s">
        <v>29854</v>
      </c>
      <c r="AA16" s="943" t="s">
        <v>10396</v>
      </c>
      <c r="AB16" s="943" t="s">
        <v>10301</v>
      </c>
      <c r="AC16" s="943"/>
      <c r="AD16" s="943" t="str">
        <f>Таблиця4[[#This Row],[DESCRIPTION 3]]</f>
        <v/>
      </c>
      <c r="AE16" s="943" t="str">
        <f>Таблиця4[[#This Row],[Owner/Specific NPCs3]]</f>
        <v/>
      </c>
      <c r="AF16" s="943"/>
      <c r="AG16" s="944" t="s">
        <v>10311</v>
      </c>
      <c r="AH16" s="945"/>
      <c r="AI16" s="946"/>
      <c r="AJ16" s="943" t="s">
        <v>10301</v>
      </c>
      <c r="AK16" s="946"/>
      <c r="AL16" s="943" t="s">
        <v>10301</v>
      </c>
      <c r="AM16" s="946"/>
      <c r="AN16" s="942" t="str">
        <f>IFERROR(INDEX(#REF!,MATCH(Таблиця4[[#This Row],[BUILDING NAME]],#REF!,0),1),"")</f>
        <v/>
      </c>
      <c r="AO16" s="942" t="str">
        <f>IFERROR(INDEX(#REF!,MATCH(Таблиця4[[#This Row],[BUILDING NAME]],#REF!,0),1),"")</f>
        <v/>
      </c>
      <c r="AP16" s="942" t="str">
        <f>IFERROR(INDEX(#REF!,MATCH(Таблиця4[[#This Row],[BUILDING NAME]],#REF!,0),1),"")</f>
        <v/>
      </c>
      <c r="AQ16" s="942" t="str">
        <f>IFERROR(INDEX(#REF!,MATCH(Таблиця4[[#This Row],[BUILDING NAME]],#REF!,0),1),"")</f>
        <v/>
      </c>
      <c r="AR16" s="942" t="str">
        <f>IFERROR(INDEX(#REF!,MATCH(Таблиця4[[#This Row],[BUILDING NAME]],#REF!,0),1),"")</f>
        <v/>
      </c>
      <c r="AS16" s="942" t="str">
        <f>IFERROR(INDEX(#REF!,MATCH(Таблиця4[[#This Row],[BUILDING NAME]],#REF!,0),1),"")</f>
        <v/>
      </c>
      <c r="AT16" s="942" t="str">
        <f>IFERROR(INDEX(#REF!,MATCH(Таблиця4[[#This Row],[BUILDING NAME]],#REF!,0),1),"")</f>
        <v/>
      </c>
      <c r="AU16" s="942"/>
      <c r="AV16" s="1195" t="s">
        <v>29854</v>
      </c>
      <c r="AW16" s="1196">
        <f>IFERROR(INDEX(Аркуш4!$G$2:$G$608,MATCH(Таблиця4[[#This Row],[BUILDING NAME]],Аркуш4!$A$2:$A$608,0),1),"")</f>
        <v>0</v>
      </c>
      <c r="BD16" s="1033" t="s">
        <v>10465</v>
      </c>
      <c r="BI16" s="1197" t="s">
        <v>10498</v>
      </c>
      <c r="BT16" s="1131"/>
      <c r="BV16" s="1259" t="s">
        <v>16196</v>
      </c>
      <c r="BW16" s="1259"/>
      <c r="BX16" s="1260"/>
      <c r="BY16" s="1261" t="s">
        <v>16197</v>
      </c>
      <c r="BZ16" s="1261"/>
      <c r="CA16" s="1262"/>
    </row>
    <row r="17" spans="1:79" ht="16.5" thickTop="1" thickBot="1">
      <c r="A17" s="942" t="s">
        <v>10399</v>
      </c>
      <c r="B17" s="943" t="str">
        <f t="shared" si="0"/>
        <v>C15</v>
      </c>
      <c r="C17" s="943" t="str">
        <f t="shared" si="1"/>
        <v>Tower of the Order (guildhall, B, 4)</v>
      </c>
      <c r="D17" s="942"/>
      <c r="E17" s="942"/>
      <c r="F17" s="1189" t="s">
        <v>10400</v>
      </c>
      <c r="G17" s="1189" t="s">
        <v>10401</v>
      </c>
      <c r="H17" s="943" t="s">
        <v>10402</v>
      </c>
      <c r="I17" s="1034" t="s">
        <v>20</v>
      </c>
      <c r="J17" s="1034"/>
      <c r="K17" s="943" t="s">
        <v>10351</v>
      </c>
      <c r="L17" s="943" t="s">
        <v>10301</v>
      </c>
      <c r="M17" s="943" t="s">
        <v>10310</v>
      </c>
      <c r="N17" s="943">
        <v>4</v>
      </c>
      <c r="O17" s="943" t="s">
        <v>10403</v>
      </c>
      <c r="P17" s="943"/>
      <c r="Q17" s="943"/>
      <c r="R17" s="943"/>
      <c r="S17" s="943"/>
      <c r="T1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7" s="943"/>
      <c r="V17" s="943"/>
      <c r="W17" s="943"/>
      <c r="X17" s="943"/>
      <c r="Y17" s="943"/>
      <c r="Z17" s="943" t="s">
        <v>10301</v>
      </c>
      <c r="AA17" s="943" t="s">
        <v>10404</v>
      </c>
      <c r="AB17" s="943" t="s">
        <v>10301</v>
      </c>
      <c r="AC17" s="943"/>
      <c r="AD17" s="943" t="str">
        <f>Таблиця4[[#This Row],[DESCRIPTION 3]]</f>
        <v/>
      </c>
      <c r="AE17" s="943" t="str">
        <f>Таблиця4[[#This Row],[Owner/Specific NPCs3]]</f>
        <v/>
      </c>
      <c r="AF17" s="943"/>
      <c r="AG17" s="944" t="s">
        <v>10311</v>
      </c>
      <c r="AH17" s="945"/>
      <c r="AI17" s="946"/>
      <c r="AJ17" s="943" t="s">
        <v>10403</v>
      </c>
      <c r="AK17" s="946"/>
      <c r="AL17" s="943">
        <v>0</v>
      </c>
      <c r="AM17" s="946"/>
      <c r="AN17" s="942" t="str">
        <f>IFERROR(INDEX(#REF!,MATCH(Таблиця4[[#This Row],[BUILDING NAME]],#REF!,0),1),"")</f>
        <v/>
      </c>
      <c r="AO17" s="942" t="str">
        <f>IFERROR(INDEX(#REF!,MATCH(Таблиця4[[#This Row],[BUILDING NAME]],#REF!,0),1),"")</f>
        <v/>
      </c>
      <c r="AP17" s="942" t="str">
        <f>IFERROR(INDEX(#REF!,MATCH(Таблиця4[[#This Row],[BUILDING NAME]],#REF!,0),1),"")</f>
        <v/>
      </c>
      <c r="AQ17" s="942" t="str">
        <f>IFERROR(INDEX(#REF!,MATCH(Таблиця4[[#This Row],[BUILDING NAME]],#REF!,0),1),"")</f>
        <v/>
      </c>
      <c r="AR17" s="942" t="str">
        <f>IFERROR(INDEX(#REF!,MATCH(Таблиця4[[#This Row],[BUILDING NAME]],#REF!,0),1),"")</f>
        <v/>
      </c>
      <c r="AS17" s="942" t="str">
        <f>IFERROR(INDEX(#REF!,MATCH(Таблиця4[[#This Row],[BUILDING NAME]],#REF!,0),1),"")</f>
        <v/>
      </c>
      <c r="AT17" s="942" t="str">
        <f>IFERROR(INDEX(#REF!,MATCH(Таблиця4[[#This Row],[BUILDING NAME]],#REF!,0),1),"")</f>
        <v/>
      </c>
      <c r="AU17" s="942"/>
      <c r="AV17" s="1195" t="s">
        <v>29873</v>
      </c>
      <c r="AW17" s="1196">
        <f>IFERROR(INDEX(Аркуш4!$G$2:$G$608,MATCH(Таблиця4[[#This Row],[BUILDING NAME]],Аркуш4!$A$2:$A$608,0),1),"")</f>
        <v>0</v>
      </c>
      <c r="BD17" s="1033" t="s">
        <v>10470</v>
      </c>
      <c r="BI17" s="1200" t="s">
        <v>10505</v>
      </c>
      <c r="BT17" s="1131"/>
      <c r="BV17" s="1259" t="s">
        <v>16198</v>
      </c>
      <c r="BW17" s="1259"/>
      <c r="BX17" s="1260"/>
      <c r="BY17" s="1261" t="s">
        <v>16199</v>
      </c>
      <c r="BZ17" s="1261"/>
      <c r="CA17" s="1262"/>
    </row>
    <row r="18" spans="1:79" ht="16.5" thickTop="1" thickBot="1">
      <c r="A18" s="942" t="s">
        <v>10407</v>
      </c>
      <c r="B18" s="943" t="str">
        <f t="shared" si="0"/>
        <v>C16</v>
      </c>
      <c r="C18" s="943" t="str">
        <f t="shared" si="1"/>
        <v>Palace Paddocks (city building, C, 2)</v>
      </c>
      <c r="D18" s="942"/>
      <c r="E18" s="942"/>
      <c r="F18" s="1189" t="s">
        <v>10408</v>
      </c>
      <c r="G18" s="1189" t="s">
        <v>10409</v>
      </c>
      <c r="H18" s="943" t="s">
        <v>10410</v>
      </c>
      <c r="I18" s="1034" t="s">
        <v>20</v>
      </c>
      <c r="J18" s="1034"/>
      <c r="K18" s="943" t="s">
        <v>10343</v>
      </c>
      <c r="L18" s="943" t="s">
        <v>10313</v>
      </c>
      <c r="M18" s="943" t="s">
        <v>10329</v>
      </c>
      <c r="N18" s="943">
        <v>2</v>
      </c>
      <c r="O18" s="943" t="s">
        <v>10411</v>
      </c>
      <c r="P18" s="943"/>
      <c r="Q18" s="943"/>
      <c r="R18" s="943"/>
      <c r="S18" s="943"/>
      <c r="T1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8" s="943"/>
      <c r="V18" s="943"/>
      <c r="W18" s="943"/>
      <c r="X18" s="943"/>
      <c r="Y18" s="943"/>
      <c r="Z18" s="943" t="s">
        <v>10412</v>
      </c>
      <c r="AA18" s="943" t="s">
        <v>10412</v>
      </c>
      <c r="AB18" s="943" t="s">
        <v>10301</v>
      </c>
      <c r="AC18" s="943"/>
      <c r="AD18" s="943" t="str">
        <f>Таблиця4[[#This Row],[DESCRIPTION 3]]</f>
        <v/>
      </c>
      <c r="AE18" s="943" t="str">
        <f>Таблиця4[[#This Row],[Owner/Specific NPCs3]]</f>
        <v/>
      </c>
      <c r="AF18" s="943"/>
      <c r="AG18" s="944" t="s">
        <v>10311</v>
      </c>
      <c r="AH18" s="945"/>
      <c r="AI18" s="946"/>
      <c r="AJ18" s="943" t="s">
        <v>10301</v>
      </c>
      <c r="AK18" s="946"/>
      <c r="AL18" s="943" t="s">
        <v>10301</v>
      </c>
      <c r="AM18" s="946"/>
      <c r="AN18" s="942" t="str">
        <f>IFERROR(INDEX(#REF!,MATCH(Таблиця4[[#This Row],[BUILDING NAME]],#REF!,0),1),"")</f>
        <v/>
      </c>
      <c r="AO18" s="942" t="str">
        <f>IFERROR(INDEX(#REF!,MATCH(Таблиця4[[#This Row],[BUILDING NAME]],#REF!,0),1),"")</f>
        <v/>
      </c>
      <c r="AP18" s="942" t="str">
        <f>IFERROR(INDEX(#REF!,MATCH(Таблиця4[[#This Row],[BUILDING NAME]],#REF!,0),1),"")</f>
        <v/>
      </c>
      <c r="AQ18" s="942" t="str">
        <f>IFERROR(INDEX(#REF!,MATCH(Таблиця4[[#This Row],[BUILDING NAME]],#REF!,0),1),"")</f>
        <v/>
      </c>
      <c r="AR18" s="942" t="str">
        <f>IFERROR(INDEX(#REF!,MATCH(Таблиця4[[#This Row],[BUILDING NAME]],#REF!,0),1),"")</f>
        <v/>
      </c>
      <c r="AS18" s="942" t="str">
        <f>IFERROR(INDEX(#REF!,MATCH(Таблиця4[[#This Row],[BUILDING NAME]],#REF!,0),1),"")</f>
        <v/>
      </c>
      <c r="AT18" s="942" t="str">
        <f>IFERROR(INDEX(#REF!,MATCH(Таблиця4[[#This Row],[BUILDING NAME]],#REF!,0),1),"")</f>
        <v/>
      </c>
      <c r="AU18" s="942"/>
      <c r="AV18" s="1195" t="s">
        <v>10412</v>
      </c>
      <c r="AW18" s="1196">
        <f>IFERROR(INDEX(Аркуш4!$G$2:$G$608,MATCH(Таблиця4[[#This Row],[BUILDING NAME]],Аркуш4!$A$2:$A$608,0),1),"")</f>
        <v>0</v>
      </c>
      <c r="BD18" s="1033" t="s">
        <v>10477</v>
      </c>
      <c r="BI18" s="1197" t="s">
        <v>10510</v>
      </c>
      <c r="BT18" s="1131"/>
      <c r="BV18" s="1259" t="s">
        <v>16200</v>
      </c>
      <c r="BW18" s="1259" t="s">
        <v>11376</v>
      </c>
      <c r="BX18" s="1260"/>
      <c r="BY18" s="1261" t="s">
        <v>16201</v>
      </c>
      <c r="BZ18" s="1261"/>
      <c r="CA18" s="1262"/>
    </row>
    <row r="19" spans="1:79" ht="16.5" thickTop="1" thickBot="1">
      <c r="A19" s="942" t="s">
        <v>10415</v>
      </c>
      <c r="B19" s="943" t="str">
        <f t="shared" si="0"/>
        <v>C17</v>
      </c>
      <c r="C19" s="943" t="str">
        <f t="shared" si="1"/>
        <v>Palace Stables (city building, C, 2)</v>
      </c>
      <c r="D19" s="942"/>
      <c r="E19" s="942"/>
      <c r="F19" s="1189" t="s">
        <v>10416</v>
      </c>
      <c r="G19" s="1189" t="s">
        <v>10417</v>
      </c>
      <c r="H19" s="943" t="s">
        <v>10418</v>
      </c>
      <c r="I19" s="1034" t="s">
        <v>20</v>
      </c>
      <c r="J19" s="1034"/>
      <c r="K19" s="943" t="s">
        <v>10343</v>
      </c>
      <c r="L19" s="943" t="s">
        <v>10313</v>
      </c>
      <c r="M19" s="943" t="s">
        <v>10329</v>
      </c>
      <c r="N19" s="943">
        <v>2</v>
      </c>
      <c r="O19" s="943" t="s">
        <v>10411</v>
      </c>
      <c r="P19" s="943"/>
      <c r="Q19" s="943"/>
      <c r="R19" s="943"/>
      <c r="S19" s="943"/>
      <c r="T1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9" s="943"/>
      <c r="V19" s="943"/>
      <c r="W19" s="943"/>
      <c r="X19" s="943"/>
      <c r="Y19" s="943"/>
      <c r="Z19" s="943" t="s">
        <v>10419</v>
      </c>
      <c r="AA19" s="943" t="s">
        <v>10419</v>
      </c>
      <c r="AB19" s="943" t="s">
        <v>10301</v>
      </c>
      <c r="AC19" s="943"/>
      <c r="AD19" s="943" t="str">
        <f>Таблиця4[[#This Row],[DESCRIPTION 3]]</f>
        <v/>
      </c>
      <c r="AE19" s="943" t="str">
        <f>Таблиця4[[#This Row],[Owner/Specific NPCs3]]</f>
        <v/>
      </c>
      <c r="AF19" s="943"/>
      <c r="AG19" s="944" t="s">
        <v>10311</v>
      </c>
      <c r="AH19" s="945"/>
      <c r="AI19" s="946"/>
      <c r="AJ19" s="943" t="s">
        <v>10301</v>
      </c>
      <c r="AK19" s="946"/>
      <c r="AL19" s="943" t="s">
        <v>10301</v>
      </c>
      <c r="AM19" s="946"/>
      <c r="AN19" s="942" t="str">
        <f>IFERROR(INDEX(#REF!,MATCH(Таблиця4[[#This Row],[BUILDING NAME]],#REF!,0),1),"")</f>
        <v/>
      </c>
      <c r="AO19" s="942" t="str">
        <f>IFERROR(INDEX(#REF!,MATCH(Таблиця4[[#This Row],[BUILDING NAME]],#REF!,0),1),"")</f>
        <v/>
      </c>
      <c r="AP19" s="942" t="str">
        <f>IFERROR(INDEX(#REF!,MATCH(Таблиця4[[#This Row],[BUILDING NAME]],#REF!,0),1),"")</f>
        <v/>
      </c>
      <c r="AQ19" s="942" t="str">
        <f>IFERROR(INDEX(#REF!,MATCH(Таблиця4[[#This Row],[BUILDING NAME]],#REF!,0),1),"")</f>
        <v/>
      </c>
      <c r="AR19" s="942" t="str">
        <f>IFERROR(INDEX(#REF!,MATCH(Таблиця4[[#This Row],[BUILDING NAME]],#REF!,0),1),"")</f>
        <v/>
      </c>
      <c r="AS19" s="942" t="str">
        <f>IFERROR(INDEX(#REF!,MATCH(Таблиця4[[#This Row],[BUILDING NAME]],#REF!,0),1),"")</f>
        <v/>
      </c>
      <c r="AT19" s="942" t="str">
        <f>IFERROR(INDEX(#REF!,MATCH(Таблиця4[[#This Row],[BUILDING NAME]],#REF!,0),1),"")</f>
        <v/>
      </c>
      <c r="AU19" s="942"/>
      <c r="AV19" s="1195" t="s">
        <v>10419</v>
      </c>
      <c r="AW19" s="1196">
        <f>IFERROR(INDEX(Аркуш4!$G$2:$G$608,MATCH(Таблиця4[[#This Row],[BUILDING NAME]],Аркуш4!$A$2:$A$608,0),1),"")</f>
        <v>0</v>
      </c>
      <c r="BD19" s="1033" t="s">
        <v>10358</v>
      </c>
      <c r="BI19" s="1197" t="s">
        <v>10516</v>
      </c>
      <c r="BT19" s="1131"/>
      <c r="BV19" s="1259" t="s">
        <v>16202</v>
      </c>
      <c r="BW19" s="1259"/>
      <c r="BX19" s="1260"/>
      <c r="BY19" s="1261" t="s">
        <v>16203</v>
      </c>
      <c r="BZ19" s="1261"/>
      <c r="CA19" s="1262"/>
    </row>
    <row r="20" spans="1:79" ht="16.5" thickTop="1" thickBot="1">
      <c r="A20" s="942" t="s">
        <v>10422</v>
      </c>
      <c r="B20" s="943" t="str">
        <f t="shared" si="0"/>
        <v>C18</v>
      </c>
      <c r="C20" s="943" t="str">
        <f t="shared" si="1"/>
        <v>Palace Storage (warehouse, C, 2)</v>
      </c>
      <c r="D20" s="942"/>
      <c r="E20" s="942"/>
      <c r="F20" s="1189" t="s">
        <v>10423</v>
      </c>
      <c r="G20" s="1189" t="s">
        <v>10424</v>
      </c>
      <c r="H20" s="943" t="s">
        <v>10425</v>
      </c>
      <c r="I20" s="1034" t="s">
        <v>20</v>
      </c>
      <c r="J20" s="1034"/>
      <c r="K20" s="943" t="s">
        <v>10426</v>
      </c>
      <c r="L20" s="943" t="s">
        <v>10375</v>
      </c>
      <c r="M20" s="943" t="s">
        <v>10329</v>
      </c>
      <c r="N20" s="943">
        <v>2</v>
      </c>
      <c r="O20" s="943"/>
      <c r="P20" s="943"/>
      <c r="Q20" s="943"/>
      <c r="R20" s="943"/>
      <c r="S20" s="943"/>
      <c r="T2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0" s="943"/>
      <c r="V20" s="943"/>
      <c r="W20" s="943"/>
      <c r="X20" s="943"/>
      <c r="Y20" s="943"/>
      <c r="Z20" s="943" t="s">
        <v>10425</v>
      </c>
      <c r="AA20" s="943" t="s">
        <v>10427</v>
      </c>
      <c r="AB20" s="943" t="s">
        <v>10301</v>
      </c>
      <c r="AC20" s="943"/>
      <c r="AD20" s="943" t="str">
        <f>Таблиця4[[#This Row],[DESCRIPTION 3]]</f>
        <v/>
      </c>
      <c r="AE20" s="943" t="str">
        <f>Таблиця4[[#This Row],[Owner/Specific NPCs3]]</f>
        <v/>
      </c>
      <c r="AF20" s="943"/>
      <c r="AG20" s="944" t="s">
        <v>10311</v>
      </c>
      <c r="AH20" s="945"/>
      <c r="AI20" s="946"/>
      <c r="AJ20" s="943" t="s">
        <v>10301</v>
      </c>
      <c r="AK20" s="946"/>
      <c r="AL20" s="943" t="s">
        <v>10301</v>
      </c>
      <c r="AM20" s="946"/>
      <c r="AN20" s="942" t="str">
        <f>IFERROR(INDEX(#REF!,MATCH(Таблиця4[[#This Row],[BUILDING NAME]],#REF!,0),1),"")</f>
        <v/>
      </c>
      <c r="AO20" s="942" t="str">
        <f>IFERROR(INDEX(#REF!,MATCH(Таблиця4[[#This Row],[BUILDING NAME]],#REF!,0),1),"")</f>
        <v/>
      </c>
      <c r="AP20" s="942" t="str">
        <f>IFERROR(INDEX(#REF!,MATCH(Таблиця4[[#This Row],[BUILDING NAME]],#REF!,0),1),"")</f>
        <v/>
      </c>
      <c r="AQ20" s="942" t="str">
        <f>IFERROR(INDEX(#REF!,MATCH(Таблиця4[[#This Row],[BUILDING NAME]],#REF!,0),1),"")</f>
        <v/>
      </c>
      <c r="AR20" s="942" t="str">
        <f>IFERROR(INDEX(#REF!,MATCH(Таблиця4[[#This Row],[BUILDING NAME]],#REF!,0),1),"")</f>
        <v/>
      </c>
      <c r="AS20" s="942" t="str">
        <f>IFERROR(INDEX(#REF!,MATCH(Таблиця4[[#This Row],[BUILDING NAME]],#REF!,0),1),"")</f>
        <v/>
      </c>
      <c r="AT20" s="942" t="str">
        <f>IFERROR(INDEX(#REF!,MATCH(Таблиця4[[#This Row],[BUILDING NAME]],#REF!,0),1),"")</f>
        <v/>
      </c>
      <c r="AU20" s="942"/>
      <c r="AV20" s="1195" t="s">
        <v>10425</v>
      </c>
      <c r="AW20" s="1196">
        <f>IFERROR(INDEX(Аркуш4!$G$2:$G$608,MATCH(Таблиця4[[#This Row],[BUILDING NAME]],Аркуш4!$A$2:$A$608,0),1),"")</f>
        <v>0</v>
      </c>
      <c r="BD20" s="1033" t="s">
        <v>10491</v>
      </c>
      <c r="BI20" s="1197" t="s">
        <v>9518</v>
      </c>
      <c r="BT20" s="1131"/>
      <c r="BV20" s="1264" t="s">
        <v>16204</v>
      </c>
      <c r="BW20" s="1264"/>
      <c r="BX20" s="1265"/>
      <c r="BY20" s="1263" t="s">
        <v>16205</v>
      </c>
      <c r="BZ20" s="1263"/>
      <c r="CA20" s="1266"/>
    </row>
    <row r="21" spans="1:79" ht="16.5" thickTop="1" thickBot="1">
      <c r="A21" s="942" t="s">
        <v>10430</v>
      </c>
      <c r="B21" s="943" t="str">
        <f t="shared" si="0"/>
        <v>C19</v>
      </c>
      <c r="C21" s="943" t="str">
        <f t="shared" si="1"/>
        <v>Guard Barracks (city building, C, 2)</v>
      </c>
      <c r="D21" s="942"/>
      <c r="E21" s="942"/>
      <c r="F21" s="1189" t="s">
        <v>10431</v>
      </c>
      <c r="G21" s="1189" t="s">
        <v>10432</v>
      </c>
      <c r="H21" s="943" t="s">
        <v>10433</v>
      </c>
      <c r="I21" s="1034" t="s">
        <v>20</v>
      </c>
      <c r="J21" s="1034"/>
      <c r="K21" s="943" t="s">
        <v>10343</v>
      </c>
      <c r="L21" s="943" t="s">
        <v>10301</v>
      </c>
      <c r="M21" s="943" t="s">
        <v>10329</v>
      </c>
      <c r="N21" s="943">
        <v>2</v>
      </c>
      <c r="O21" s="943" t="s">
        <v>10434</v>
      </c>
      <c r="P21" s="943"/>
      <c r="Q21" s="943"/>
      <c r="R21" s="943"/>
      <c r="S21" s="943"/>
      <c r="T2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1" s="943"/>
      <c r="V21" s="943"/>
      <c r="W21" s="943"/>
      <c r="X21" s="943"/>
      <c r="Y21" s="943"/>
      <c r="Z21" s="943" t="s">
        <v>10301</v>
      </c>
      <c r="AA21" s="943" t="s">
        <v>10435</v>
      </c>
      <c r="AB21" s="943" t="s">
        <v>10301</v>
      </c>
      <c r="AC21" s="943"/>
      <c r="AD21" s="943" t="str">
        <f>Таблиця4[[#This Row],[DESCRIPTION 3]]</f>
        <v/>
      </c>
      <c r="AE21" s="943" t="str">
        <f>Таблиця4[[#This Row],[Owner/Specific NPCs3]]</f>
        <v/>
      </c>
      <c r="AF21" s="943"/>
      <c r="AG21" s="944" t="s">
        <v>10311</v>
      </c>
      <c r="AH21" s="945"/>
      <c r="AI21" s="946"/>
      <c r="AJ21" s="943" t="s">
        <v>10301</v>
      </c>
      <c r="AK21" s="946"/>
      <c r="AL21" s="943" t="s">
        <v>10301</v>
      </c>
      <c r="AM21" s="946"/>
      <c r="AN21" s="942" t="str">
        <f>IFERROR(INDEX(#REF!,MATCH(Таблиця4[[#This Row],[BUILDING NAME]],#REF!,0),1),"")</f>
        <v/>
      </c>
      <c r="AO21" s="942" t="str">
        <f>IFERROR(INDEX(#REF!,MATCH(Таблиця4[[#This Row],[BUILDING NAME]],#REF!,0),1),"")</f>
        <v/>
      </c>
      <c r="AP21" s="942" t="str">
        <f>IFERROR(INDEX(#REF!,MATCH(Таблиця4[[#This Row],[BUILDING NAME]],#REF!,0),1),"")</f>
        <v/>
      </c>
      <c r="AQ21" s="942" t="str">
        <f>IFERROR(INDEX(#REF!,MATCH(Таблиця4[[#This Row],[BUILDING NAME]],#REF!,0),1),"")</f>
        <v/>
      </c>
      <c r="AR21" s="942" t="str">
        <f>IFERROR(INDEX(#REF!,MATCH(Таблиця4[[#This Row],[BUILDING NAME]],#REF!,0),1),"")</f>
        <v/>
      </c>
      <c r="AS21" s="942" t="str">
        <f>IFERROR(INDEX(#REF!,MATCH(Таблиця4[[#This Row],[BUILDING NAME]],#REF!,0),1),"")</f>
        <v/>
      </c>
      <c r="AT21" s="942" t="str">
        <f>IFERROR(INDEX(#REF!,MATCH(Таблиця4[[#This Row],[BUILDING NAME]],#REF!,0),1),"")</f>
        <v/>
      </c>
      <c r="AU21" s="942"/>
      <c r="AV21" s="1195" t="s">
        <v>10301</v>
      </c>
      <c r="AW21" s="1196" t="str">
        <f>IFERROR(INDEX(Аркуш4!$G$2:$G$608,MATCH(Таблиця4[[#This Row],[BUILDING NAME]],Аркуш4!$A$2:$A$608,0),1),"")</f>
        <v/>
      </c>
      <c r="BD21" s="1033" t="s">
        <v>10497</v>
      </c>
      <c r="BI21" s="1197" t="s">
        <v>10531</v>
      </c>
      <c r="BT21" s="1131"/>
      <c r="BV21" s="1267" t="s">
        <v>16206</v>
      </c>
      <c r="BW21" s="1267"/>
      <c r="BX21" s="1265"/>
      <c r="BY21" s="1263" t="s">
        <v>16207</v>
      </c>
      <c r="BZ21" s="1263"/>
      <c r="CA21" s="1266"/>
    </row>
    <row r="22" spans="1:79" ht="16.5" thickTop="1" thickBot="1">
      <c r="A22" s="942" t="s">
        <v>10438</v>
      </c>
      <c r="B22" s="943" t="str">
        <f t="shared" si="0"/>
        <v>C20</v>
      </c>
      <c r="C22" s="943" t="str">
        <f t="shared" si="1"/>
        <v>The Crawling Spider (tavern, C, 2)</v>
      </c>
      <c r="D22" s="942"/>
      <c r="E22" s="942"/>
      <c r="F22" s="1189" t="s">
        <v>235</v>
      </c>
      <c r="G22" s="1189" t="s">
        <v>10439</v>
      </c>
      <c r="H22" s="949" t="s">
        <v>234</v>
      </c>
      <c r="I22" s="1034" t="s">
        <v>20</v>
      </c>
      <c r="J22" s="1034"/>
      <c r="K22" s="943" t="s">
        <v>10358</v>
      </c>
      <c r="L22" s="943" t="s">
        <v>14</v>
      </c>
      <c r="M22" s="943" t="s">
        <v>10329</v>
      </c>
      <c r="N22" s="943">
        <v>2</v>
      </c>
      <c r="O22" s="943"/>
      <c r="P22" s="943">
        <v>4</v>
      </c>
      <c r="Q22" s="943"/>
      <c r="R22" s="943">
        <v>3</v>
      </c>
      <c r="S22" s="943"/>
      <c r="T2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U22" s="943"/>
      <c r="V22" s="943" t="s">
        <v>241</v>
      </c>
      <c r="W22" s="943"/>
      <c r="X22" s="943"/>
      <c r="Y22" s="943"/>
      <c r="Z22" s="943" t="s">
        <v>29881</v>
      </c>
      <c r="AA22" s="943" t="s">
        <v>10440</v>
      </c>
      <c r="AB22" s="943" t="s">
        <v>17</v>
      </c>
      <c r="AC22" s="943" t="s">
        <v>10441</v>
      </c>
      <c r="AD22" s="943" t="str">
        <f>Таблиця4[[#This Row],[DESCRIPTION 3]]</f>
        <v/>
      </c>
      <c r="AE22" s="943" t="str">
        <f>Таблиця4[[#This Row],[Owner/Specific NPCs3]]</f>
        <v/>
      </c>
      <c r="AF22" s="943"/>
      <c r="AG22" s="944" t="s">
        <v>10311</v>
      </c>
      <c r="AH22" s="945"/>
      <c r="AI22" s="946"/>
      <c r="AJ22" s="943" t="s">
        <v>10301</v>
      </c>
      <c r="AK22" s="946"/>
      <c r="AL22" s="943" t="s">
        <v>10301</v>
      </c>
      <c r="AM22" s="946"/>
      <c r="AN22" s="942" t="str">
        <f>IFERROR(INDEX(#REF!,MATCH(Таблиця4[[#This Row],[BUILDING NAME]],#REF!,0),1),"")</f>
        <v/>
      </c>
      <c r="AO22" s="942" t="str">
        <f>IFERROR(INDEX(#REF!,MATCH(Таблиця4[[#This Row],[BUILDING NAME]],#REF!,0),1),"")</f>
        <v/>
      </c>
      <c r="AP22" s="942" t="str">
        <f>IFERROR(INDEX(#REF!,MATCH(Таблиця4[[#This Row],[BUILDING NAME]],#REF!,0),1),"")</f>
        <v/>
      </c>
      <c r="AQ22" s="942" t="str">
        <f>IFERROR(INDEX(#REF!,MATCH(Таблиця4[[#This Row],[BUILDING NAME]],#REF!,0),1),"")</f>
        <v/>
      </c>
      <c r="AR22" s="942" t="str">
        <f>IFERROR(INDEX(#REF!,MATCH(Таблиця4[[#This Row],[BUILDING NAME]],#REF!,0),1),"")</f>
        <v/>
      </c>
      <c r="AS22" s="942" t="str">
        <f>IFERROR(INDEX(#REF!,MATCH(Таблиця4[[#This Row],[BUILDING NAME]],#REF!,0),1),"")</f>
        <v/>
      </c>
      <c r="AT22" s="942" t="str">
        <f>IFERROR(INDEX(#REF!,MATCH(Таблиця4[[#This Row],[BUILDING NAME]],#REF!,0),1),"")</f>
        <v/>
      </c>
      <c r="AU22" s="942"/>
      <c r="AV22" s="1195" t="s">
        <v>29881</v>
      </c>
      <c r="AW22" s="1196">
        <f>IFERROR(INDEX(Аркуш4!$G$2:$G$608,MATCH(Таблиця4[[#This Row],[BUILDING NAME]],Аркуш4!$A$2:$A$608,0),1),"")</f>
        <v>0</v>
      </c>
      <c r="BD22" s="1033" t="s">
        <v>10504</v>
      </c>
      <c r="BI22" s="1197" t="s">
        <v>10539</v>
      </c>
      <c r="BT22" s="1131"/>
      <c r="BV22" s="1267" t="s">
        <v>16208</v>
      </c>
      <c r="BW22" s="1267"/>
      <c r="BX22" s="1265"/>
      <c r="BY22" s="1263" t="s">
        <v>16209</v>
      </c>
      <c r="BZ22" s="1263"/>
      <c r="CA22" s="1266"/>
    </row>
    <row r="23" spans="1:79" ht="16.5" thickTop="1" thickBot="1">
      <c r="A23" s="942" t="s">
        <v>10444</v>
      </c>
      <c r="B23" s="943" t="str">
        <f t="shared" si="0"/>
        <v>C21</v>
      </c>
      <c r="C23" s="943" t="str">
        <f t="shared" si="1"/>
        <v>House of the Fine Carvers (guildhall, B, 3)</v>
      </c>
      <c r="D23" s="942"/>
      <c r="E23" s="942"/>
      <c r="F23" s="1189" t="s">
        <v>10445</v>
      </c>
      <c r="G23" s="1189" t="s">
        <v>10446</v>
      </c>
      <c r="H23" s="943" t="s">
        <v>10447</v>
      </c>
      <c r="I23" s="1034" t="s">
        <v>20</v>
      </c>
      <c r="J23" s="1034"/>
      <c r="K23" s="943" t="s">
        <v>10351</v>
      </c>
      <c r="L23" s="943" t="s">
        <v>10301</v>
      </c>
      <c r="M23" s="943" t="s">
        <v>10310</v>
      </c>
      <c r="N23" s="943">
        <v>3</v>
      </c>
      <c r="O23" s="943" t="s">
        <v>10448</v>
      </c>
      <c r="P23" s="943"/>
      <c r="Q23" s="943"/>
      <c r="R23" s="943"/>
      <c r="S23" s="943"/>
      <c r="T2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3" s="943"/>
      <c r="V23" s="943"/>
      <c r="W23" s="943"/>
      <c r="X23" s="943"/>
      <c r="Y23" s="943"/>
      <c r="Z23" s="943" t="s">
        <v>10301</v>
      </c>
      <c r="AA23" s="943" t="s">
        <v>10449</v>
      </c>
      <c r="AB23" s="943" t="s">
        <v>10301</v>
      </c>
      <c r="AC23" s="943"/>
      <c r="AD23" s="943" t="str">
        <f>Таблиця4[[#This Row],[DESCRIPTION 3]]</f>
        <v/>
      </c>
      <c r="AE23" s="943" t="str">
        <f>Таблиця4[[#This Row],[Owner/Specific NPCs3]]</f>
        <v/>
      </c>
      <c r="AF23" s="943"/>
      <c r="AG23" s="944" t="s">
        <v>10311</v>
      </c>
      <c r="AH23" s="945"/>
      <c r="AI23" s="946"/>
      <c r="AJ23" s="943" t="s">
        <v>10448</v>
      </c>
      <c r="AK23" s="946"/>
      <c r="AL23" s="943" t="s">
        <v>10301</v>
      </c>
      <c r="AM23" s="946"/>
      <c r="AN23" s="942" t="str">
        <f>IFERROR(INDEX(#REF!,MATCH(Таблиця4[[#This Row],[BUILDING NAME]],#REF!,0),1),"")</f>
        <v/>
      </c>
      <c r="AO23" s="942" t="str">
        <f>IFERROR(INDEX(#REF!,MATCH(Таблиця4[[#This Row],[BUILDING NAME]],#REF!,0),1),"")</f>
        <v/>
      </c>
      <c r="AP23" s="942" t="str">
        <f>IFERROR(INDEX(#REF!,MATCH(Таблиця4[[#This Row],[BUILDING NAME]],#REF!,0),1),"")</f>
        <v/>
      </c>
      <c r="AQ23" s="942" t="str">
        <f>IFERROR(INDEX(#REF!,MATCH(Таблиця4[[#This Row],[BUILDING NAME]],#REF!,0),1),"")</f>
        <v/>
      </c>
      <c r="AR23" s="942" t="str">
        <f>IFERROR(INDEX(#REF!,MATCH(Таблиця4[[#This Row],[BUILDING NAME]],#REF!,0),1),"")</f>
        <v/>
      </c>
      <c r="AS23" s="942" t="str">
        <f>IFERROR(INDEX(#REF!,MATCH(Таблиця4[[#This Row],[BUILDING NAME]],#REF!,0),1),"")</f>
        <v/>
      </c>
      <c r="AT23" s="942" t="str">
        <f>IFERROR(INDEX(#REF!,MATCH(Таблиця4[[#This Row],[BUILDING NAME]],#REF!,0),1),"")</f>
        <v/>
      </c>
      <c r="AU23" s="942"/>
      <c r="AV23" s="1195" t="s">
        <v>10449</v>
      </c>
      <c r="AW23" s="1196">
        <f>IFERROR(INDEX(Аркуш4!$G$2:$G$608,MATCH(Таблиця4[[#This Row],[BUILDING NAME]],Аркуш4!$A$2:$A$608,0),1),"")</f>
        <v>0</v>
      </c>
      <c r="BD23" s="1033" t="s">
        <v>10509</v>
      </c>
      <c r="BI23" s="1197" t="s">
        <v>10547</v>
      </c>
      <c r="BT23" s="1131"/>
    </row>
    <row r="24" spans="1:79" ht="16.5" thickTop="1" thickBot="1">
      <c r="A24" s="942" t="s">
        <v>10452</v>
      </c>
      <c r="B24" s="943" t="str">
        <f t="shared" si="0"/>
        <v>C22</v>
      </c>
      <c r="C24" s="943" t="str">
        <f t="shared" si="1"/>
        <v>Hilmer Storage (warehouse, C, 2)</v>
      </c>
      <c r="D24" s="942"/>
      <c r="E24" s="942"/>
      <c r="F24" s="943" t="s">
        <v>10453</v>
      </c>
      <c r="G24" s="943" t="s">
        <v>10454</v>
      </c>
      <c r="H24" s="943" t="s">
        <v>10455</v>
      </c>
      <c r="I24" s="943" t="s">
        <v>20</v>
      </c>
      <c r="J24" s="943"/>
      <c r="K24" s="943" t="s">
        <v>10426</v>
      </c>
      <c r="L24" s="943" t="s">
        <v>10375</v>
      </c>
      <c r="M24" s="943" t="s">
        <v>10329</v>
      </c>
      <c r="N24" s="943">
        <v>2</v>
      </c>
      <c r="O24" s="943"/>
      <c r="P24" s="943"/>
      <c r="Q24" s="943"/>
      <c r="R24" s="943"/>
      <c r="S24" s="943"/>
      <c r="T2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4" s="943"/>
      <c r="V24" s="943"/>
      <c r="W24" s="943"/>
      <c r="X24" s="943"/>
      <c r="Y24" s="943"/>
      <c r="Z24" s="943" t="s">
        <v>29891</v>
      </c>
      <c r="AA24" s="943" t="s">
        <v>10456</v>
      </c>
      <c r="AB24" s="943" t="s">
        <v>10301</v>
      </c>
      <c r="AC24" s="943"/>
      <c r="AD24" s="943" t="str">
        <f>Таблиця4[[#This Row],[DESCRIPTION 3]]</f>
        <v/>
      </c>
      <c r="AE24" s="943" t="str">
        <f>Таблиця4[[#This Row],[Owner/Specific NPCs3]]</f>
        <v/>
      </c>
      <c r="AF24" s="943"/>
      <c r="AG24" s="944" t="s">
        <v>10311</v>
      </c>
      <c r="AH24" s="945"/>
      <c r="AI24" s="946"/>
      <c r="AJ24" s="943" t="s">
        <v>10301</v>
      </c>
      <c r="AK24" s="946"/>
      <c r="AL24" s="943" t="s">
        <v>10301</v>
      </c>
      <c r="AM24" s="946"/>
      <c r="AN24" s="942" t="str">
        <f>IFERROR(INDEX(#REF!,MATCH(Таблиця4[[#This Row],[BUILDING NAME]],#REF!,0),1),"")</f>
        <v/>
      </c>
      <c r="AO24" s="942" t="str">
        <f>IFERROR(INDEX(#REF!,MATCH(Таблиця4[[#This Row],[BUILDING NAME]],#REF!,0),1),"")</f>
        <v/>
      </c>
      <c r="AP24" s="942" t="str">
        <f>IFERROR(INDEX(#REF!,MATCH(Таблиця4[[#This Row],[BUILDING NAME]],#REF!,0),1),"")</f>
        <v/>
      </c>
      <c r="AQ24" s="942" t="str">
        <f>IFERROR(INDEX(#REF!,MATCH(Таблиця4[[#This Row],[BUILDING NAME]],#REF!,0),1),"")</f>
        <v/>
      </c>
      <c r="AR24" s="942" t="str">
        <f>IFERROR(INDEX(#REF!,MATCH(Таблиця4[[#This Row],[BUILDING NAME]],#REF!,0),1),"")</f>
        <v/>
      </c>
      <c r="AS24" s="942" t="str">
        <f>IFERROR(INDEX(#REF!,MATCH(Таблиця4[[#This Row],[BUILDING NAME]],#REF!,0),1),"")</f>
        <v/>
      </c>
      <c r="AT24" s="942" t="str">
        <f>IFERROR(INDEX(#REF!,MATCH(Таблиця4[[#This Row],[BUILDING NAME]],#REF!,0),1),"")</f>
        <v/>
      </c>
      <c r="AU24" s="942"/>
      <c r="AV24" s="1195" t="s">
        <v>29891</v>
      </c>
      <c r="AW24" s="1196">
        <f>IFERROR(INDEX(Аркуш4!$G$2:$G$608,MATCH(Таблиця4[[#This Row],[BUILDING NAME]],Аркуш4!$A$2:$A$608,0),1),"")</f>
        <v>0</v>
      </c>
      <c r="BD24" s="1033" t="s">
        <v>10298</v>
      </c>
      <c r="BI24" s="1197" t="s">
        <v>10555</v>
      </c>
      <c r="BT24" s="1138"/>
    </row>
    <row r="25" spans="1:79" ht="16.5" thickTop="1" thickBot="1">
      <c r="A25" s="942" t="s">
        <v>10459</v>
      </c>
      <c r="B25" s="943" t="str">
        <f t="shared" si="0"/>
        <v>C23</v>
      </c>
      <c r="C25" s="943" t="str">
        <f t="shared" si="1"/>
        <v>Halls of Hilmer, Master Armorer (business, C, 1)</v>
      </c>
      <c r="D25" s="942"/>
      <c r="E25" s="942"/>
      <c r="F25" s="943" t="s">
        <v>10460</v>
      </c>
      <c r="G25" s="943" t="s">
        <v>10461</v>
      </c>
      <c r="H25" s="943" t="s">
        <v>10462</v>
      </c>
      <c r="I25" s="943" t="s">
        <v>20</v>
      </c>
      <c r="J25" s="943"/>
      <c r="K25" s="943" t="s">
        <v>10388</v>
      </c>
      <c r="L25" s="943" t="s">
        <v>1878</v>
      </c>
      <c r="M25" s="943" t="s">
        <v>10329</v>
      </c>
      <c r="N25" s="943">
        <v>1</v>
      </c>
      <c r="O25" s="943"/>
      <c r="P25" s="943">
        <v>4</v>
      </c>
      <c r="Q25" s="943"/>
      <c r="R25" s="943"/>
      <c r="S25" s="943"/>
      <c r="T2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25" s="943"/>
      <c r="V25" s="943"/>
      <c r="W25" s="942" t="s">
        <v>10463</v>
      </c>
      <c r="X25" s="942"/>
      <c r="Y25" s="942"/>
      <c r="Z25" s="942" t="s">
        <v>29858</v>
      </c>
      <c r="AA25" s="943" t="s">
        <v>10464</v>
      </c>
      <c r="AB25" s="943" t="s">
        <v>10301</v>
      </c>
      <c r="AC25" s="943"/>
      <c r="AD25" s="943" t="str">
        <f>Таблиця4[[#This Row],[DESCRIPTION 3]]</f>
        <v/>
      </c>
      <c r="AE25" s="943" t="str">
        <f>Таблиця4[[#This Row],[Owner/Specific NPCs3]]</f>
        <v/>
      </c>
      <c r="AF25" s="943"/>
      <c r="AG25" s="944" t="s">
        <v>10311</v>
      </c>
      <c r="AH25" s="945"/>
      <c r="AI25" s="946"/>
      <c r="AJ25" s="943" t="s">
        <v>10301</v>
      </c>
      <c r="AK25" s="946"/>
      <c r="AL25" s="943" t="s">
        <v>10301</v>
      </c>
      <c r="AM25" s="946"/>
      <c r="AN25" s="942" t="str">
        <f>IFERROR(INDEX(#REF!,MATCH(Таблиця4[[#This Row],[BUILDING NAME]],#REF!,0),1),"")</f>
        <v/>
      </c>
      <c r="AO25" s="942" t="str">
        <f>IFERROR(INDEX(#REF!,MATCH(Таблиця4[[#This Row],[BUILDING NAME]],#REF!,0),1),"")</f>
        <v/>
      </c>
      <c r="AP25" s="942" t="str">
        <f>IFERROR(INDEX(#REF!,MATCH(Таблиця4[[#This Row],[BUILDING NAME]],#REF!,0),1),"")</f>
        <v/>
      </c>
      <c r="AQ25" s="942" t="str">
        <f>IFERROR(INDEX(#REF!,MATCH(Таблиця4[[#This Row],[BUILDING NAME]],#REF!,0),1),"")</f>
        <v/>
      </c>
      <c r="AR25" s="942" t="str">
        <f>IFERROR(INDEX(#REF!,MATCH(Таблиця4[[#This Row],[BUILDING NAME]],#REF!,0),1),"")</f>
        <v/>
      </c>
      <c r="AS25" s="942" t="str">
        <f>IFERROR(INDEX(#REF!,MATCH(Таблиця4[[#This Row],[BUILDING NAME]],#REF!,0),1),"")</f>
        <v/>
      </c>
      <c r="AT25" s="942" t="str">
        <f>IFERROR(INDEX(#REF!,MATCH(Таблиця4[[#This Row],[BUILDING NAME]],#REF!,0),1),"")</f>
        <v/>
      </c>
      <c r="AU25" s="942"/>
      <c r="AV25" s="1195" t="s">
        <v>29858</v>
      </c>
      <c r="AW25" s="1196">
        <f>IFERROR(INDEX(Аркуш4!$G$2:$G$608,MATCH(Таблиця4[[#This Row],[BUILDING NAME]],Аркуш4!$A$2:$A$608,0),1),"")</f>
        <v>0</v>
      </c>
      <c r="BD25" s="1033" t="s">
        <v>10523</v>
      </c>
      <c r="BI25" s="1197" t="s">
        <v>10564</v>
      </c>
      <c r="BT25" s="1131"/>
    </row>
    <row r="26" spans="1:79" ht="16.5" thickTop="1" thickBot="1">
      <c r="A26" s="942" t="s">
        <v>10467</v>
      </c>
      <c r="B26" s="943" t="str">
        <f t="shared" si="0"/>
        <v>C24</v>
      </c>
      <c r="C26" s="943" t="str">
        <f t="shared" si="1"/>
        <v>The Dragon's Head Tavern (tavern, C, 2)</v>
      </c>
      <c r="D26" s="942"/>
      <c r="E26" s="942"/>
      <c r="F26" s="943" t="s">
        <v>249</v>
      </c>
      <c r="G26" s="943" t="s">
        <v>10468</v>
      </c>
      <c r="H26" s="949" t="s">
        <v>248</v>
      </c>
      <c r="I26" s="943" t="s">
        <v>20</v>
      </c>
      <c r="J26" s="943"/>
      <c r="K26" s="943" t="s">
        <v>10358</v>
      </c>
      <c r="L26" s="943" t="s">
        <v>14</v>
      </c>
      <c r="M26" s="943" t="s">
        <v>10329</v>
      </c>
      <c r="N26" s="943">
        <v>2</v>
      </c>
      <c r="O26" s="943"/>
      <c r="P26" s="943">
        <v>3</v>
      </c>
      <c r="Q26" s="943"/>
      <c r="R26" s="943">
        <v>3</v>
      </c>
      <c r="S26" s="943"/>
      <c r="T2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 P | </v>
      </c>
      <c r="U26" s="943"/>
      <c r="V26" s="943"/>
      <c r="W26" s="943"/>
      <c r="X26" s="942"/>
      <c r="Y26" s="942"/>
      <c r="Z26" s="942" t="s">
        <v>29882</v>
      </c>
      <c r="AA26" s="953" t="s">
        <v>10469</v>
      </c>
      <c r="AB26" s="943" t="s">
        <v>21</v>
      </c>
      <c r="AC26" s="943"/>
      <c r="AD26" s="943" t="str">
        <f>Таблиця4[[#This Row],[DESCRIPTION 3]]</f>
        <v/>
      </c>
      <c r="AE26" s="943" t="str">
        <f>Таблиця4[[#This Row],[Owner/Specific NPCs3]]</f>
        <v/>
      </c>
      <c r="AF26" s="943"/>
      <c r="AG26" s="944" t="s">
        <v>10311</v>
      </c>
      <c r="AH26" s="945"/>
      <c r="AI26" s="946"/>
      <c r="AJ26" s="943" t="s">
        <v>10301</v>
      </c>
      <c r="AK26" s="946"/>
      <c r="AL26" s="943" t="s">
        <v>10301</v>
      </c>
      <c r="AM26" s="946"/>
      <c r="AN26" s="942" t="str">
        <f>IFERROR(INDEX(#REF!,MATCH(Таблиця4[[#This Row],[BUILDING NAME]],#REF!,0),1),"")</f>
        <v/>
      </c>
      <c r="AO26" s="942" t="str">
        <f>IFERROR(INDEX(#REF!,MATCH(Таблиця4[[#This Row],[BUILDING NAME]],#REF!,0),1),"")</f>
        <v/>
      </c>
      <c r="AP26" s="942" t="str">
        <f>IFERROR(INDEX(#REF!,MATCH(Таблиця4[[#This Row],[BUILDING NAME]],#REF!,0),1),"")</f>
        <v/>
      </c>
      <c r="AQ26" s="942" t="str">
        <f>IFERROR(INDEX(#REF!,MATCH(Таблиця4[[#This Row],[BUILDING NAME]],#REF!,0),1),"")</f>
        <v/>
      </c>
      <c r="AR26" s="942" t="str">
        <f>IFERROR(INDEX(#REF!,MATCH(Таблиця4[[#This Row],[BUILDING NAME]],#REF!,0),1),"")</f>
        <v/>
      </c>
      <c r="AS26" s="942" t="str">
        <f>IFERROR(INDEX(#REF!,MATCH(Таблиця4[[#This Row],[BUILDING NAME]],#REF!,0),1),"")</f>
        <v/>
      </c>
      <c r="AT26" s="942" t="str">
        <f>IFERROR(INDEX(#REF!,MATCH(Таблиця4[[#This Row],[BUILDING NAME]],#REF!,0),1),"")</f>
        <v/>
      </c>
      <c r="AU26" s="942"/>
      <c r="AV26" s="1195" t="s">
        <v>29882</v>
      </c>
      <c r="AW26" s="1196">
        <f>IFERROR(INDEX(Аркуш4!$G$2:$G$608,MATCH(Таблиця4[[#This Row],[BUILDING NAME]],Аркуш4!$A$2:$A$608,0),1),"")</f>
        <v>0</v>
      </c>
      <c r="BD26" s="1033" t="s">
        <v>10530</v>
      </c>
      <c r="BI26" s="1197" t="s">
        <v>10572</v>
      </c>
      <c r="BT26" s="1131"/>
    </row>
    <row r="27" spans="1:79" ht="16.5" thickTop="1" thickBot="1">
      <c r="A27" s="942" t="s">
        <v>10471</v>
      </c>
      <c r="B27" s="943" t="str">
        <f t="shared" si="0"/>
        <v>C25</v>
      </c>
      <c r="C27" s="943" t="str">
        <f t="shared" si="1"/>
        <v>Halambar Lutes &amp; Harps (business, B, 2)</v>
      </c>
      <c r="D27" s="942"/>
      <c r="E27" s="942"/>
      <c r="F27" s="943" t="s">
        <v>10472</v>
      </c>
      <c r="G27" s="943" t="s">
        <v>10473</v>
      </c>
      <c r="H27" s="943" t="s">
        <v>10474</v>
      </c>
      <c r="I27" s="943" t="s">
        <v>20</v>
      </c>
      <c r="J27" s="943"/>
      <c r="K27" s="943" t="s">
        <v>10388</v>
      </c>
      <c r="L27" s="943" t="s">
        <v>1878</v>
      </c>
      <c r="M27" s="943" t="s">
        <v>10310</v>
      </c>
      <c r="N27" s="943">
        <v>2</v>
      </c>
      <c r="O27" s="943"/>
      <c r="P27" s="943">
        <v>4</v>
      </c>
      <c r="Q27" s="943"/>
      <c r="R27" s="943"/>
      <c r="S27" s="943"/>
      <c r="T2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27" s="943"/>
      <c r="V27" s="943"/>
      <c r="W27" s="943" t="s">
        <v>10475</v>
      </c>
      <c r="X27" s="943"/>
      <c r="Y27" s="943"/>
      <c r="Z27" s="943" t="s">
        <v>29857</v>
      </c>
      <c r="AA27" s="943" t="s">
        <v>10476</v>
      </c>
      <c r="AB27" s="943" t="s">
        <v>10301</v>
      </c>
      <c r="AC27" s="943"/>
      <c r="AD27" s="943" t="str">
        <f>Таблиця4[[#This Row],[DESCRIPTION 3]]</f>
        <v/>
      </c>
      <c r="AE27" s="943" t="str">
        <f>Таблиця4[[#This Row],[Owner/Specific NPCs3]]</f>
        <v/>
      </c>
      <c r="AF27" s="943"/>
      <c r="AG27" s="944" t="s">
        <v>10311</v>
      </c>
      <c r="AH27" s="945"/>
      <c r="AI27" s="946"/>
      <c r="AJ27" s="943" t="s">
        <v>10301</v>
      </c>
      <c r="AK27" s="946"/>
      <c r="AL27" s="943" t="s">
        <v>10301</v>
      </c>
      <c r="AM27" s="946"/>
      <c r="AN27" s="942" t="str">
        <f>IFERROR(INDEX(#REF!,MATCH(Таблиця4[[#This Row],[BUILDING NAME]],#REF!,0),1),"")</f>
        <v/>
      </c>
      <c r="AO27" s="942" t="str">
        <f>IFERROR(INDEX(#REF!,MATCH(Таблиця4[[#This Row],[BUILDING NAME]],#REF!,0),1),"")</f>
        <v/>
      </c>
      <c r="AP27" s="942" t="str">
        <f>IFERROR(INDEX(#REF!,MATCH(Таблиця4[[#This Row],[BUILDING NAME]],#REF!,0),1),"")</f>
        <v/>
      </c>
      <c r="AQ27" s="942" t="str">
        <f>IFERROR(INDEX(#REF!,MATCH(Таблиця4[[#This Row],[BUILDING NAME]],#REF!,0),1),"")</f>
        <v/>
      </c>
      <c r="AR27" s="942" t="str">
        <f>IFERROR(INDEX(#REF!,MATCH(Таблиця4[[#This Row],[BUILDING NAME]],#REF!,0),1),"")</f>
        <v/>
      </c>
      <c r="AS27" s="942" t="str">
        <f>IFERROR(INDEX(#REF!,MATCH(Таблиця4[[#This Row],[BUILDING NAME]],#REF!,0),1),"")</f>
        <v/>
      </c>
      <c r="AT27" s="942" t="str">
        <f>IFERROR(INDEX(#REF!,MATCH(Таблиця4[[#This Row],[BUILDING NAME]],#REF!,0),1),"")</f>
        <v/>
      </c>
      <c r="AU27" s="942"/>
      <c r="AV27" s="1195" t="s">
        <v>29857</v>
      </c>
      <c r="AW27" s="1196">
        <f>IFERROR(INDEX(Аркуш4!$G$2:$G$608,MATCH(Таблиця4[[#This Row],[BUILDING NAME]],Аркуш4!$A$2:$A$608,0),1),"")</f>
        <v>0</v>
      </c>
      <c r="BD27" s="1033" t="s">
        <v>10538</v>
      </c>
      <c r="BI27" s="1197" t="s">
        <v>10579</v>
      </c>
      <c r="BT27" s="1131"/>
    </row>
    <row r="28" spans="1:79" ht="16.5" thickTop="1" thickBot="1">
      <c r="A28" s="942" t="s">
        <v>10479</v>
      </c>
      <c r="B28" s="943" t="str">
        <f t="shared" si="0"/>
        <v>C26</v>
      </c>
      <c r="C28" s="943" t="str">
        <f t="shared" si="1"/>
        <v>The Golden Key Locksmiths (business, C, 2)</v>
      </c>
      <c r="D28" s="942"/>
      <c r="E28" s="942"/>
      <c r="F28" s="943" t="s">
        <v>10480</v>
      </c>
      <c r="G28" s="943" t="s">
        <v>10481</v>
      </c>
      <c r="H28" s="943" t="s">
        <v>10482</v>
      </c>
      <c r="I28" s="943" t="s">
        <v>20</v>
      </c>
      <c r="J28" s="943"/>
      <c r="K28" s="943" t="s">
        <v>10388</v>
      </c>
      <c r="L28" s="943" t="s">
        <v>10301</v>
      </c>
      <c r="M28" s="943" t="s">
        <v>10329</v>
      </c>
      <c r="N28" s="943">
        <v>2</v>
      </c>
      <c r="O28" s="943"/>
      <c r="P28" s="943"/>
      <c r="Q28" s="943"/>
      <c r="R28" s="943"/>
      <c r="S28" s="943"/>
      <c r="T2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8" s="943"/>
      <c r="V28" s="943"/>
      <c r="W28" s="943"/>
      <c r="X28" s="943"/>
      <c r="Y28" s="943"/>
      <c r="Z28" s="943" t="s">
        <v>10301</v>
      </c>
      <c r="AA28" s="943" t="s">
        <v>10483</v>
      </c>
      <c r="AB28" s="943" t="s">
        <v>10301</v>
      </c>
      <c r="AC28" s="943"/>
      <c r="AD28" s="943" t="str">
        <f>Таблиця4[[#This Row],[DESCRIPTION 3]]</f>
        <v/>
      </c>
      <c r="AE28" s="943" t="str">
        <f>Таблиця4[[#This Row],[Owner/Specific NPCs3]]</f>
        <v/>
      </c>
      <c r="AF28" s="943"/>
      <c r="AG28" s="944" t="s">
        <v>10311</v>
      </c>
      <c r="AH28" s="945"/>
      <c r="AI28" s="946"/>
      <c r="AJ28" s="943" t="s">
        <v>10301</v>
      </c>
      <c r="AK28" s="946"/>
      <c r="AL28" s="943" t="s">
        <v>10301</v>
      </c>
      <c r="AM28" s="946"/>
      <c r="AN28" s="942" t="str">
        <f>IFERROR(INDEX(#REF!,MATCH(Таблиця4[[#This Row],[BUILDING NAME]],#REF!,0),1),"")</f>
        <v/>
      </c>
      <c r="AO28" s="942" t="str">
        <f>IFERROR(INDEX(#REF!,MATCH(Таблиця4[[#This Row],[BUILDING NAME]],#REF!,0),1),"")</f>
        <v/>
      </c>
      <c r="AP28" s="942" t="str">
        <f>IFERROR(INDEX(#REF!,MATCH(Таблиця4[[#This Row],[BUILDING NAME]],#REF!,0),1),"")</f>
        <v/>
      </c>
      <c r="AQ28" s="942" t="str">
        <f>IFERROR(INDEX(#REF!,MATCH(Таблиця4[[#This Row],[BUILDING NAME]],#REF!,0),1),"")</f>
        <v/>
      </c>
      <c r="AR28" s="942" t="str">
        <f>IFERROR(INDEX(#REF!,MATCH(Таблиця4[[#This Row],[BUILDING NAME]],#REF!,0),1),"")</f>
        <v/>
      </c>
      <c r="AS28" s="942" t="str">
        <f>IFERROR(INDEX(#REF!,MATCH(Таблиця4[[#This Row],[BUILDING NAME]],#REF!,0),1),"")</f>
        <v/>
      </c>
      <c r="AT28" s="942" t="str">
        <f>IFERROR(INDEX(#REF!,MATCH(Таблиця4[[#This Row],[BUILDING NAME]],#REF!,0),1),"")</f>
        <v/>
      </c>
      <c r="AU28" s="942"/>
      <c r="AV28" s="1195" t="s">
        <v>10483</v>
      </c>
      <c r="AW28" s="1196">
        <f>IFERROR(INDEX(Аркуш4!$G$2:$G$608,MATCH(Таблиця4[[#This Row],[BUILDING NAME]],Аркуш4!$A$2:$A$608,0),1),"")</f>
        <v>0</v>
      </c>
      <c r="BD28" s="1033" t="s">
        <v>10546</v>
      </c>
      <c r="BI28" s="1197" t="s">
        <v>10584</v>
      </c>
      <c r="BT28" s="1131"/>
    </row>
    <row r="29" spans="1:79" ht="16.5" thickTop="1" thickBot="1">
      <c r="A29" s="942" t="s">
        <v>10485</v>
      </c>
      <c r="B29" s="943" t="str">
        <f t="shared" si="0"/>
        <v>C27</v>
      </c>
      <c r="C29" s="943" t="str">
        <f t="shared" si="1"/>
        <v>The Master Bakers' Hall (guildhall, B, 2)</v>
      </c>
      <c r="D29" s="942"/>
      <c r="E29" s="942"/>
      <c r="F29" s="943" t="s">
        <v>10486</v>
      </c>
      <c r="G29" s="943" t="s">
        <v>10487</v>
      </c>
      <c r="H29" s="943" t="s">
        <v>10488</v>
      </c>
      <c r="I29" s="943" t="s">
        <v>20</v>
      </c>
      <c r="J29" s="943"/>
      <c r="K29" s="943" t="s">
        <v>10351</v>
      </c>
      <c r="L29" s="943" t="s">
        <v>10301</v>
      </c>
      <c r="M29" s="943" t="s">
        <v>10310</v>
      </c>
      <c r="N29" s="943">
        <v>2</v>
      </c>
      <c r="O29" s="943" t="s">
        <v>10489</v>
      </c>
      <c r="P29" s="943"/>
      <c r="Q29" s="943"/>
      <c r="R29" s="943"/>
      <c r="S29" s="943"/>
      <c r="T2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9" s="943"/>
      <c r="V29" s="943"/>
      <c r="W29" s="943"/>
      <c r="X29" s="943"/>
      <c r="Y29" s="943"/>
      <c r="Z29" s="943" t="s">
        <v>10301</v>
      </c>
      <c r="AA29" s="943" t="s">
        <v>10490</v>
      </c>
      <c r="AB29" s="943" t="s">
        <v>10301</v>
      </c>
      <c r="AC29" s="943"/>
      <c r="AD29" s="943" t="str">
        <f>Таблиця4[[#This Row],[DESCRIPTION 3]]</f>
        <v/>
      </c>
      <c r="AE29" s="943" t="str">
        <f>Таблиця4[[#This Row],[Owner/Specific NPCs3]]</f>
        <v/>
      </c>
      <c r="AF29" s="943"/>
      <c r="AG29" s="944" t="s">
        <v>10311</v>
      </c>
      <c r="AH29" s="945"/>
      <c r="AI29" s="946"/>
      <c r="AJ29" s="943" t="s">
        <v>10489</v>
      </c>
      <c r="AK29" s="946"/>
      <c r="AL29" s="943" t="s">
        <v>10301</v>
      </c>
      <c r="AM29" s="946"/>
      <c r="AN29" s="942" t="str">
        <f>IFERROR(INDEX(#REF!,MATCH(Таблиця4[[#This Row],[BUILDING NAME]],#REF!,0),1),"")</f>
        <v/>
      </c>
      <c r="AO29" s="942" t="str">
        <f>IFERROR(INDEX(#REF!,MATCH(Таблиця4[[#This Row],[BUILDING NAME]],#REF!,0),1),"")</f>
        <v/>
      </c>
      <c r="AP29" s="942" t="str">
        <f>IFERROR(INDEX(#REF!,MATCH(Таблиця4[[#This Row],[BUILDING NAME]],#REF!,0),1),"")</f>
        <v/>
      </c>
      <c r="AQ29" s="942" t="str">
        <f>IFERROR(INDEX(#REF!,MATCH(Таблиця4[[#This Row],[BUILDING NAME]],#REF!,0),1),"")</f>
        <v/>
      </c>
      <c r="AR29" s="942" t="str">
        <f>IFERROR(INDEX(#REF!,MATCH(Таблиця4[[#This Row],[BUILDING NAME]],#REF!,0),1),"")</f>
        <v/>
      </c>
      <c r="AS29" s="942" t="str">
        <f>IFERROR(INDEX(#REF!,MATCH(Таблиця4[[#This Row],[BUILDING NAME]],#REF!,0),1),"")</f>
        <v/>
      </c>
      <c r="AT29" s="942" t="str">
        <f>IFERROR(INDEX(#REF!,MATCH(Таблиця4[[#This Row],[BUILDING NAME]],#REF!,0),1),"")</f>
        <v/>
      </c>
      <c r="AU29" s="942"/>
      <c r="AV29" s="1195" t="s">
        <v>10490</v>
      </c>
      <c r="AW29" s="1196">
        <f>IFERROR(INDEX(Аркуш4!$G$2:$G$608,MATCH(Таблиця4[[#This Row],[BUILDING NAME]],Аркуш4!$A$2:$A$608,0),1),"")</f>
        <v>0</v>
      </c>
      <c r="BD29" s="1033" t="s">
        <v>10426</v>
      </c>
      <c r="BI29" s="1201" t="s">
        <v>10589</v>
      </c>
      <c r="BT29" s="1131"/>
    </row>
    <row r="30" spans="1:79" ht="16.5" thickTop="1" thickBot="1">
      <c r="A30" s="942" t="s">
        <v>10493</v>
      </c>
      <c r="B30" s="943" t="str">
        <f t="shared" si="0"/>
        <v>C28</v>
      </c>
      <c r="C30" s="943" t="str">
        <f t="shared" si="1"/>
        <v>Velstrode the Venturer's Row house (house, B, 3)</v>
      </c>
      <c r="D30" s="942"/>
      <c r="E30" s="942"/>
      <c r="F30" s="943" t="s">
        <v>10494</v>
      </c>
      <c r="G30" s="943" t="s">
        <v>10495</v>
      </c>
      <c r="H30" s="943" t="s">
        <v>10496</v>
      </c>
      <c r="I30" s="943" t="s">
        <v>20</v>
      </c>
      <c r="J30" s="943"/>
      <c r="K30" s="943" t="s">
        <v>10450</v>
      </c>
      <c r="L30" s="943" t="s">
        <v>10301</v>
      </c>
      <c r="M30" s="943" t="s">
        <v>10310</v>
      </c>
      <c r="N30" s="943">
        <v>3</v>
      </c>
      <c r="O30" s="943"/>
      <c r="P30" s="943"/>
      <c r="Q30" s="943"/>
      <c r="R30" s="943"/>
      <c r="S30" s="943"/>
      <c r="T3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0" s="943"/>
      <c r="V30" s="943"/>
      <c r="W30" s="943"/>
      <c r="X30" s="943"/>
      <c r="Y30" s="943"/>
      <c r="Z30" s="943" t="s">
        <v>10301</v>
      </c>
      <c r="AA30" s="943"/>
      <c r="AB30" s="943" t="s">
        <v>10301</v>
      </c>
      <c r="AC30" s="943"/>
      <c r="AD30" s="943" t="str">
        <f>Таблиця4[[#This Row],[DESCRIPTION 3]]</f>
        <v/>
      </c>
      <c r="AE30" s="943" t="str">
        <f>Таблиця4[[#This Row],[Owner/Specific NPCs3]]</f>
        <v/>
      </c>
      <c r="AF30" s="943"/>
      <c r="AG30" s="944" t="s">
        <v>10311</v>
      </c>
      <c r="AH30" s="945"/>
      <c r="AI30" s="946"/>
      <c r="AJ30" s="943" t="s">
        <v>10301</v>
      </c>
      <c r="AK30" s="946"/>
      <c r="AL30" s="943" t="s">
        <v>10301</v>
      </c>
      <c r="AM30" s="946"/>
      <c r="AN30" s="942" t="str">
        <f>IFERROR(INDEX(#REF!,MATCH(Таблиця4[[#This Row],[BUILDING NAME]],#REF!,0),1),"")</f>
        <v/>
      </c>
      <c r="AO30" s="942" t="str">
        <f>IFERROR(INDEX(#REF!,MATCH(Таблиця4[[#This Row],[BUILDING NAME]],#REF!,0),1),"")</f>
        <v/>
      </c>
      <c r="AP30" s="942" t="str">
        <f>IFERROR(INDEX(#REF!,MATCH(Таблиця4[[#This Row],[BUILDING NAME]],#REF!,0),1),"")</f>
        <v/>
      </c>
      <c r="AQ30" s="942" t="str">
        <f>IFERROR(INDEX(#REF!,MATCH(Таблиця4[[#This Row],[BUILDING NAME]],#REF!,0),1),"")</f>
        <v/>
      </c>
      <c r="AR30" s="942" t="str">
        <f>IFERROR(INDEX(#REF!,MATCH(Таблиця4[[#This Row],[BUILDING NAME]],#REF!,0),1),"")</f>
        <v/>
      </c>
      <c r="AS30" s="942" t="str">
        <f>IFERROR(INDEX(#REF!,MATCH(Таблиця4[[#This Row],[BUILDING NAME]],#REF!,0),1),"")</f>
        <v/>
      </c>
      <c r="AT30" s="942" t="str">
        <f>IFERROR(INDEX(#REF!,MATCH(Таблиця4[[#This Row],[BUILDING NAME]],#REF!,0),1),"")</f>
        <v/>
      </c>
      <c r="AU30" s="942"/>
      <c r="AV30" s="1195" t="s">
        <v>10301</v>
      </c>
      <c r="AW30" s="1196" t="str">
        <f>IFERROR(INDEX(Аркуш4!$G$2:$G$608,MATCH(Таблиця4[[#This Row],[BUILDING NAME]],Аркуш4!$A$2:$A$608,0),1),"")</f>
        <v/>
      </c>
      <c r="BD30" s="1033" t="s">
        <v>10336</v>
      </c>
      <c r="BT30" s="1131"/>
    </row>
    <row r="31" spans="1:79" ht="16.5" thickTop="1" thickBot="1">
      <c r="A31" s="942" t="s">
        <v>10499</v>
      </c>
      <c r="B31" s="943" t="str">
        <f t="shared" si="0"/>
        <v>C29</v>
      </c>
      <c r="C31" s="943" t="str">
        <f t="shared" si="1"/>
        <v>Olmhazan's Jewels (business; B, 1)</v>
      </c>
      <c r="D31" s="942"/>
      <c r="E31" s="942"/>
      <c r="F31" s="943" t="s">
        <v>10500</v>
      </c>
      <c r="G31" s="943" t="s">
        <v>10501</v>
      </c>
      <c r="H31" s="943" t="s">
        <v>10502</v>
      </c>
      <c r="I31" s="943" t="s">
        <v>20</v>
      </c>
      <c r="J31" s="943"/>
      <c r="K31" s="943" t="s">
        <v>10388</v>
      </c>
      <c r="L31" s="943" t="s">
        <v>1878</v>
      </c>
      <c r="M31" s="943" t="s">
        <v>10310</v>
      </c>
      <c r="N31" s="943">
        <v>1</v>
      </c>
      <c r="O31" s="943"/>
      <c r="P31" s="943">
        <v>4</v>
      </c>
      <c r="Q31" s="943"/>
      <c r="R31" s="943"/>
      <c r="S31" s="943"/>
      <c r="T3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31" s="943"/>
      <c r="V31" s="943"/>
      <c r="W31" s="953" t="s">
        <v>10503</v>
      </c>
      <c r="X31" s="942"/>
      <c r="Y31" s="942"/>
      <c r="Z31" s="942" t="s">
        <v>29860</v>
      </c>
      <c r="AA31" s="953"/>
      <c r="AB31" s="943" t="s">
        <v>10301</v>
      </c>
      <c r="AC31" s="943"/>
      <c r="AD31" s="943" t="str">
        <f>Таблиця4[[#This Row],[DESCRIPTION 3]]</f>
        <v/>
      </c>
      <c r="AE31" s="943" t="str">
        <f>Таблиця4[[#This Row],[Owner/Specific NPCs3]]</f>
        <v/>
      </c>
      <c r="AF31" s="943"/>
      <c r="AG31" s="944" t="s">
        <v>10311</v>
      </c>
      <c r="AH31" s="945"/>
      <c r="AI31" s="946"/>
      <c r="AJ31" s="943" t="s">
        <v>10301</v>
      </c>
      <c r="AK31" s="946"/>
      <c r="AL31" s="943" t="s">
        <v>10301</v>
      </c>
      <c r="AM31" s="946"/>
      <c r="AN31" s="942" t="str">
        <f>IFERROR(INDEX(#REF!,MATCH(Таблиця4[[#This Row],[BUILDING NAME]],#REF!,0),1),"")</f>
        <v/>
      </c>
      <c r="AO31" s="942" t="str">
        <f>IFERROR(INDEX(#REF!,MATCH(Таблиця4[[#This Row],[BUILDING NAME]],#REF!,0),1),"")</f>
        <v/>
      </c>
      <c r="AP31" s="942" t="str">
        <f>IFERROR(INDEX(#REF!,MATCH(Таблиця4[[#This Row],[BUILDING NAME]],#REF!,0),1),"")</f>
        <v/>
      </c>
      <c r="AQ31" s="942" t="str">
        <f>IFERROR(INDEX(#REF!,MATCH(Таблиця4[[#This Row],[BUILDING NAME]],#REF!,0),1),"")</f>
        <v/>
      </c>
      <c r="AR31" s="942" t="str">
        <f>IFERROR(INDEX(#REF!,MATCH(Таблиця4[[#This Row],[BUILDING NAME]],#REF!,0),1),"")</f>
        <v/>
      </c>
      <c r="AS31" s="942" t="str">
        <f>IFERROR(INDEX(#REF!,MATCH(Таблиця4[[#This Row],[BUILDING NAME]],#REF!,0),1),"")</f>
        <v/>
      </c>
      <c r="AT31" s="942" t="str">
        <f>IFERROR(INDEX(#REF!,MATCH(Таблиця4[[#This Row],[BUILDING NAME]],#REF!,0),1),"")</f>
        <v/>
      </c>
      <c r="AU31" s="942"/>
      <c r="AV31" s="1195" t="s">
        <v>29860</v>
      </c>
      <c r="AW31" s="1196">
        <f>IFERROR(INDEX(Аркуш4!$G$2:$G$608,MATCH(Таблиця4[[#This Row],[BUILDING NAME]],Аркуш4!$A$2:$A$608,0),1),"")</f>
        <v>0</v>
      </c>
      <c r="BD31" s="1033" t="s">
        <v>10571</v>
      </c>
      <c r="BT31" s="1131"/>
    </row>
    <row r="32" spans="1:79" ht="16.5" thickTop="1" thickBot="1">
      <c r="A32" s="942" t="s">
        <v>10506</v>
      </c>
      <c r="B32" s="943" t="str">
        <f t="shared" si="0"/>
        <v>C30</v>
      </c>
      <c r="C32" s="943" t="str">
        <f t="shared" si="1"/>
        <v>The Asp's Strike (tavern, C, 2)</v>
      </c>
      <c r="D32" s="942"/>
      <c r="E32" s="942"/>
      <c r="F32" s="943" t="s">
        <v>195</v>
      </c>
      <c r="G32" s="943" t="s">
        <v>10507</v>
      </c>
      <c r="H32" s="949" t="s">
        <v>194</v>
      </c>
      <c r="I32" s="943" t="s">
        <v>20</v>
      </c>
      <c r="J32" s="943"/>
      <c r="K32" s="943" t="s">
        <v>10358</v>
      </c>
      <c r="L32" s="943" t="s">
        <v>14</v>
      </c>
      <c r="M32" s="943" t="s">
        <v>10329</v>
      </c>
      <c r="N32" s="943">
        <v>2</v>
      </c>
      <c r="O32" s="943"/>
      <c r="P32" s="943">
        <v>2</v>
      </c>
      <c r="Q32" s="943"/>
      <c r="R32" s="943">
        <v>2</v>
      </c>
      <c r="S32" s="943"/>
      <c r="T3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 P | </v>
      </c>
      <c r="U32" s="943"/>
      <c r="V32" s="943"/>
      <c r="W32" s="943"/>
      <c r="X32" s="943"/>
      <c r="Y32" s="943"/>
      <c r="Z32" s="943" t="s">
        <v>29879</v>
      </c>
      <c r="AA32" s="943" t="s">
        <v>10508</v>
      </c>
      <c r="AB32" s="943" t="s">
        <v>55</v>
      </c>
      <c r="AC32" s="943"/>
      <c r="AD32" s="943" t="str">
        <f>Таблиця4[[#This Row],[DESCRIPTION 3]]</f>
        <v/>
      </c>
      <c r="AE32" s="943" t="str">
        <f>Таблиця4[[#This Row],[Owner/Specific NPCs3]]</f>
        <v/>
      </c>
      <c r="AF32" s="943"/>
      <c r="AG32" s="944" t="s">
        <v>10311</v>
      </c>
      <c r="AH32" s="945"/>
      <c r="AI32" s="946"/>
      <c r="AJ32" s="943" t="s">
        <v>10301</v>
      </c>
      <c r="AK32" s="946"/>
      <c r="AL32" s="943" t="s">
        <v>10301</v>
      </c>
      <c r="AM32" s="946"/>
      <c r="AN32" s="942" t="str">
        <f>IFERROR(INDEX(#REF!,MATCH(Таблиця4[[#This Row],[BUILDING NAME]],#REF!,0),1),"")</f>
        <v/>
      </c>
      <c r="AO32" s="942" t="str">
        <f>IFERROR(INDEX(#REF!,MATCH(Таблиця4[[#This Row],[BUILDING NAME]],#REF!,0),1),"")</f>
        <v/>
      </c>
      <c r="AP32" s="942" t="str">
        <f>IFERROR(INDEX(#REF!,MATCH(Таблиця4[[#This Row],[BUILDING NAME]],#REF!,0),1),"")</f>
        <v/>
      </c>
      <c r="AQ32" s="942" t="str">
        <f>IFERROR(INDEX(#REF!,MATCH(Таблиця4[[#This Row],[BUILDING NAME]],#REF!,0),1),"")</f>
        <v/>
      </c>
      <c r="AR32" s="942" t="str">
        <f>IFERROR(INDEX(#REF!,MATCH(Таблиця4[[#This Row],[BUILDING NAME]],#REF!,0),1),"")</f>
        <v/>
      </c>
      <c r="AS32" s="942" t="str">
        <f>IFERROR(INDEX(#REF!,MATCH(Таблиця4[[#This Row],[BUILDING NAME]],#REF!,0),1),"")</f>
        <v/>
      </c>
      <c r="AT32" s="942" t="str">
        <f>IFERROR(INDEX(#REF!,MATCH(Таблиця4[[#This Row],[BUILDING NAME]],#REF!,0),1),"")</f>
        <v/>
      </c>
      <c r="AU32" s="942"/>
      <c r="AV32" s="1195" t="s">
        <v>29879</v>
      </c>
      <c r="AW32" s="1196">
        <f>IFERROR(INDEX(Аркуш4!$G$2:$G$608,MATCH(Таблиця4[[#This Row],[BUILDING NAME]],Аркуш4!$A$2:$A$608,0),1),"")</f>
        <v>0</v>
      </c>
      <c r="BT32" s="1131"/>
    </row>
    <row r="33" spans="1:72" ht="16.5" thickTop="1" thickBot="1">
      <c r="A33" s="942" t="s">
        <v>10511</v>
      </c>
      <c r="B33" s="943" t="str">
        <f t="shared" si="0"/>
        <v>C31</v>
      </c>
      <c r="C33" s="943" t="str">
        <f t="shared" si="1"/>
        <v>Rebeleigh's Elegant Headwear (business, C, 1)</v>
      </c>
      <c r="D33" s="942"/>
      <c r="E33" s="942"/>
      <c r="F33" s="943" t="s">
        <v>10512</v>
      </c>
      <c r="G33" s="943" t="s">
        <v>10513</v>
      </c>
      <c r="H33" s="943" t="s">
        <v>10514</v>
      </c>
      <c r="I33" s="943" t="s">
        <v>20</v>
      </c>
      <c r="J33" s="943"/>
      <c r="K33" s="943" t="s">
        <v>10388</v>
      </c>
      <c r="L33" s="943" t="s">
        <v>1878</v>
      </c>
      <c r="M33" s="943" t="s">
        <v>10329</v>
      </c>
      <c r="N33" s="943">
        <v>1</v>
      </c>
      <c r="O33" s="943"/>
      <c r="P33" s="943">
        <v>2</v>
      </c>
      <c r="Q33" s="943"/>
      <c r="R33" s="943"/>
      <c r="S33" s="943"/>
      <c r="T3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v>
      </c>
      <c r="U33" s="943"/>
      <c r="V33" s="943"/>
      <c r="W33" s="943" t="s">
        <v>10515</v>
      </c>
      <c r="X33" s="942"/>
      <c r="Y33" s="942"/>
      <c r="Z33" s="942" t="s">
        <v>10602</v>
      </c>
      <c r="AA33" s="953" t="s">
        <v>30497</v>
      </c>
      <c r="AB33" s="943" t="s">
        <v>10301</v>
      </c>
      <c r="AC33" s="943"/>
      <c r="AD33" s="943" t="str">
        <f>Таблиця4[[#This Row],[DESCRIPTION 3]]</f>
        <v/>
      </c>
      <c r="AE33" s="943" t="str">
        <f>Таблиця4[[#This Row],[Owner/Specific NPCs3]]</f>
        <v/>
      </c>
      <c r="AF33" s="943"/>
      <c r="AG33" s="944" t="s">
        <v>10311</v>
      </c>
      <c r="AH33" s="945"/>
      <c r="AI33" s="946"/>
      <c r="AJ33" s="943" t="s">
        <v>10301</v>
      </c>
      <c r="AK33" s="946"/>
      <c r="AL33" s="943" t="s">
        <v>10301</v>
      </c>
      <c r="AM33" s="946"/>
      <c r="AN33" s="942" t="str">
        <f>IFERROR(INDEX(#REF!,MATCH(Таблиця4[[#This Row],[BUILDING NAME]],#REF!,0),1),"")</f>
        <v/>
      </c>
      <c r="AO33" s="942" t="str">
        <f>IFERROR(INDEX(#REF!,MATCH(Таблиця4[[#This Row],[BUILDING NAME]],#REF!,0),1),"")</f>
        <v/>
      </c>
      <c r="AP33" s="942" t="str">
        <f>IFERROR(INDEX(#REF!,MATCH(Таблиця4[[#This Row],[BUILDING NAME]],#REF!,0),1),"")</f>
        <v/>
      </c>
      <c r="AQ33" s="942" t="str">
        <f>IFERROR(INDEX(#REF!,MATCH(Таблиця4[[#This Row],[BUILDING NAME]],#REF!,0),1),"")</f>
        <v/>
      </c>
      <c r="AR33" s="942" t="str">
        <f>IFERROR(INDEX(#REF!,MATCH(Таблиця4[[#This Row],[BUILDING NAME]],#REF!,0),1),"")</f>
        <v/>
      </c>
      <c r="AS33" s="942" t="str">
        <f>IFERROR(INDEX(#REF!,MATCH(Таблиця4[[#This Row],[BUILDING NAME]],#REF!,0),1),"")</f>
        <v/>
      </c>
      <c r="AT33" s="942" t="str">
        <f>IFERROR(INDEX(#REF!,MATCH(Таблиця4[[#This Row],[BUILDING NAME]],#REF!,0),1),"")</f>
        <v/>
      </c>
      <c r="AU33" s="942"/>
      <c r="AV33" s="1195" t="s">
        <v>10602</v>
      </c>
      <c r="AW33" s="1196">
        <f>IFERROR(INDEX(Аркуш4!$G$2:$G$608,MATCH(Таблиця4[[#This Row],[BUILDING NAME]],Аркуш4!$A$2:$A$608,0),1),"")</f>
        <v>0</v>
      </c>
      <c r="BT33" s="1131"/>
    </row>
    <row r="34" spans="1:72" ht="16.5" thickTop="1" thickBot="1">
      <c r="A34" s="942" t="s">
        <v>10517</v>
      </c>
      <c r="B34" s="943" t="str">
        <f t="shared" si="0"/>
        <v>C32</v>
      </c>
      <c r="C34" s="943" t="str">
        <f t="shared" si="1"/>
        <v>The Elfstone Tavern (tavern, B, 2)</v>
      </c>
      <c r="D34" s="942"/>
      <c r="E34" s="942"/>
      <c r="F34" s="943" t="s">
        <v>251</v>
      </c>
      <c r="G34" s="943" t="s">
        <v>10518</v>
      </c>
      <c r="H34" s="949" t="s">
        <v>250</v>
      </c>
      <c r="I34" s="943" t="s">
        <v>20</v>
      </c>
      <c r="J34" s="943"/>
      <c r="K34" s="943" t="s">
        <v>10358</v>
      </c>
      <c r="L34" s="943" t="s">
        <v>14</v>
      </c>
      <c r="M34" s="943" t="s">
        <v>10310</v>
      </c>
      <c r="N34" s="943">
        <v>2</v>
      </c>
      <c r="O34" s="943"/>
      <c r="P34" s="943">
        <v>4</v>
      </c>
      <c r="Q34" s="943"/>
      <c r="R34" s="943">
        <v>4</v>
      </c>
      <c r="S34" s="943"/>
      <c r="T3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U34" s="943"/>
      <c r="V34" s="943" t="s">
        <v>253</v>
      </c>
      <c r="W34" s="943"/>
      <c r="X34" s="943"/>
      <c r="Y34" s="943"/>
      <c r="Z34" s="943" t="s">
        <v>29883</v>
      </c>
      <c r="AA34" s="943" t="s">
        <v>10519</v>
      </c>
      <c r="AB34" s="943" t="s">
        <v>17</v>
      </c>
      <c r="AC34" s="943" t="s">
        <v>10520</v>
      </c>
      <c r="AD34" s="943" t="s">
        <v>10521</v>
      </c>
      <c r="AE34" s="943" t="str">
        <f>Таблиця4[[#This Row],[Owner/Specific NPCs3]]</f>
        <v/>
      </c>
      <c r="AF34" s="943"/>
      <c r="AG34" s="944" t="s">
        <v>10311</v>
      </c>
      <c r="AH34" s="945"/>
      <c r="AI34" s="946"/>
      <c r="AJ34" s="943" t="s">
        <v>10301</v>
      </c>
      <c r="AK34" s="946"/>
      <c r="AL34" s="943" t="s">
        <v>10522</v>
      </c>
      <c r="AM34" s="946"/>
      <c r="AN34" s="942" t="str">
        <f>IFERROR(INDEX(#REF!,MATCH(Таблиця4[[#This Row],[BUILDING NAME]],#REF!,0),1),"")</f>
        <v/>
      </c>
      <c r="AO34" s="942" t="str">
        <f>IFERROR(INDEX(#REF!,MATCH(Таблиця4[[#This Row],[BUILDING NAME]],#REF!,0),1),"")</f>
        <v/>
      </c>
      <c r="AP34" s="942" t="str">
        <f>IFERROR(INDEX(#REF!,MATCH(Таблиця4[[#This Row],[BUILDING NAME]],#REF!,0),1),"")</f>
        <v/>
      </c>
      <c r="AQ34" s="942" t="str">
        <f>IFERROR(INDEX(#REF!,MATCH(Таблиця4[[#This Row],[BUILDING NAME]],#REF!,0),1),"")</f>
        <v/>
      </c>
      <c r="AR34" s="942" t="str">
        <f>IFERROR(INDEX(#REF!,MATCH(Таблиця4[[#This Row],[BUILDING NAME]],#REF!,0),1),"")</f>
        <v/>
      </c>
      <c r="AS34" s="942" t="str">
        <f>IFERROR(INDEX(#REF!,MATCH(Таблиця4[[#This Row],[BUILDING NAME]],#REF!,0),1),"")</f>
        <v/>
      </c>
      <c r="AT34" s="942" t="str">
        <f>IFERROR(INDEX(#REF!,MATCH(Таблиця4[[#This Row],[BUILDING NAME]],#REF!,0),1),"")</f>
        <v/>
      </c>
      <c r="AU34" s="942"/>
      <c r="AV34" s="1195" t="s">
        <v>29883</v>
      </c>
      <c r="AW34" s="1196">
        <f>IFERROR(INDEX(Аркуш4!$G$2:$G$608,MATCH(Таблиця4[[#This Row],[BUILDING NAME]],Аркуш4!$A$2:$A$608,0),1),"")</f>
        <v>0</v>
      </c>
      <c r="BT34" s="1131"/>
    </row>
    <row r="35" spans="1:72" ht="16.5" thickTop="1" thickBot="1">
      <c r="A35" s="942" t="s">
        <v>10524</v>
      </c>
      <c r="B35" s="943" t="str">
        <f t="shared" ref="B35:B66" si="2">LEFT(LEFT(A35,FIND(":",A35)),LEN(LEFT(A35,FIND(":",A35)))-1)</f>
        <v>C33</v>
      </c>
      <c r="C35" s="943" t="str">
        <f t="shared" ref="C35:C66" si="3">RIGHT(A35,LEN(A35)-FIND(":",A35)-1)</f>
        <v>Phalantar's Philtres &amp; Components (business, B, 2)</v>
      </c>
      <c r="D35" s="942"/>
      <c r="E35" s="942"/>
      <c r="F35" s="943" t="s">
        <v>10525</v>
      </c>
      <c r="G35" s="943" t="s">
        <v>10526</v>
      </c>
      <c r="H35" s="943" t="s">
        <v>10527</v>
      </c>
      <c r="I35" s="943" t="s">
        <v>20</v>
      </c>
      <c r="J35" s="943"/>
      <c r="K35" s="943" t="s">
        <v>10388</v>
      </c>
      <c r="L35" s="943" t="s">
        <v>1878</v>
      </c>
      <c r="M35" s="943" t="s">
        <v>10310</v>
      </c>
      <c r="N35" s="943">
        <v>2</v>
      </c>
      <c r="O35" s="943"/>
      <c r="P35" s="943">
        <v>4</v>
      </c>
      <c r="Q35" s="943"/>
      <c r="R35" s="943"/>
      <c r="S35" s="943"/>
      <c r="T3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35" s="943"/>
      <c r="V35" s="943"/>
      <c r="W35" s="943" t="s">
        <v>10528</v>
      </c>
      <c r="X35" s="943"/>
      <c r="Y35" s="943"/>
      <c r="Z35" s="943" t="s">
        <v>29861</v>
      </c>
      <c r="AA35" s="943" t="s">
        <v>10529</v>
      </c>
      <c r="AB35" s="943" t="s">
        <v>10301</v>
      </c>
      <c r="AC35" s="943"/>
      <c r="AD35" s="943" t="str">
        <f>Таблиця4[[#This Row],[DESCRIPTION 3]]</f>
        <v/>
      </c>
      <c r="AE35" s="943" t="str">
        <f>Таблиця4[[#This Row],[Owner/Specific NPCs3]]</f>
        <v/>
      </c>
      <c r="AF35" s="943"/>
      <c r="AG35" s="944" t="s">
        <v>10311</v>
      </c>
      <c r="AH35" s="945"/>
      <c r="AI35" s="946"/>
      <c r="AJ35" s="943" t="s">
        <v>10301</v>
      </c>
      <c r="AK35" s="946"/>
      <c r="AL35" s="943" t="s">
        <v>10301</v>
      </c>
      <c r="AM35" s="946"/>
      <c r="AN35" s="942" t="str">
        <f>IFERROR(INDEX(#REF!,MATCH(Таблиця4[[#This Row],[BUILDING NAME]],#REF!,0),1),"")</f>
        <v/>
      </c>
      <c r="AO35" s="942" t="str">
        <f>IFERROR(INDEX(#REF!,MATCH(Таблиця4[[#This Row],[BUILDING NAME]],#REF!,0),1),"")</f>
        <v/>
      </c>
      <c r="AP35" s="942" t="str">
        <f>IFERROR(INDEX(#REF!,MATCH(Таблиця4[[#This Row],[BUILDING NAME]],#REF!,0),1),"")</f>
        <v/>
      </c>
      <c r="AQ35" s="942" t="str">
        <f>IFERROR(INDEX(#REF!,MATCH(Таблиця4[[#This Row],[BUILDING NAME]],#REF!,0),1),"")</f>
        <v/>
      </c>
      <c r="AR35" s="942" t="str">
        <f>IFERROR(INDEX(#REF!,MATCH(Таблиця4[[#This Row],[BUILDING NAME]],#REF!,0),1),"")</f>
        <v/>
      </c>
      <c r="AS35" s="942" t="str">
        <f>IFERROR(INDEX(#REF!,MATCH(Таблиця4[[#This Row],[BUILDING NAME]],#REF!,0),1),"")</f>
        <v/>
      </c>
      <c r="AT35" s="942" t="str">
        <f>IFERROR(INDEX(#REF!,MATCH(Таблиця4[[#This Row],[BUILDING NAME]],#REF!,0),1),"")</f>
        <v/>
      </c>
      <c r="AU35" s="942"/>
      <c r="AV35" s="1195" t="s">
        <v>29861</v>
      </c>
      <c r="AW35" s="1196">
        <f>IFERROR(INDEX(Аркуш4!$G$2:$G$608,MATCH(Таблиця4[[#This Row],[BUILDING NAME]],Аркуш4!$A$2:$A$608,0),1),"")</f>
        <v>0</v>
      </c>
      <c r="BT35" s="1131"/>
    </row>
    <row r="36" spans="1:72" ht="16.5" thickTop="1" thickBot="1">
      <c r="A36" s="942" t="s">
        <v>10532</v>
      </c>
      <c r="B36" s="943" t="str">
        <f t="shared" si="2"/>
        <v>C34</v>
      </c>
      <c r="C36" s="943" t="str">
        <f t="shared" si="3"/>
        <v>Pewterers' and Casters' Guildhall (guildhall, C, 1)</v>
      </c>
      <c r="D36" s="942"/>
      <c r="E36" s="942"/>
      <c r="F36" s="943" t="s">
        <v>10533</v>
      </c>
      <c r="G36" s="943" t="s">
        <v>10534</v>
      </c>
      <c r="H36" s="943" t="s">
        <v>10535</v>
      </c>
      <c r="I36" s="943" t="s">
        <v>20</v>
      </c>
      <c r="J36" s="943"/>
      <c r="K36" s="943" t="s">
        <v>10351</v>
      </c>
      <c r="L36" s="943" t="s">
        <v>93</v>
      </c>
      <c r="M36" s="943" t="s">
        <v>10329</v>
      </c>
      <c r="N36" s="943">
        <v>1</v>
      </c>
      <c r="O36" s="943" t="s">
        <v>10536</v>
      </c>
      <c r="P36" s="943"/>
      <c r="Q36" s="943"/>
      <c r="R36" s="943"/>
      <c r="S36" s="943"/>
      <c r="T3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6" s="943"/>
      <c r="V36" s="943"/>
      <c r="W36" s="943"/>
      <c r="X36" s="943"/>
      <c r="Y36" s="943"/>
      <c r="Z36" s="943" t="s">
        <v>10537</v>
      </c>
      <c r="AA36" s="943" t="s">
        <v>10537</v>
      </c>
      <c r="AB36" s="943" t="s">
        <v>10301</v>
      </c>
      <c r="AC36" s="943"/>
      <c r="AD36" s="943" t="str">
        <f>Таблиця4[[#This Row],[DESCRIPTION 3]]</f>
        <v/>
      </c>
      <c r="AE36" s="943" t="str">
        <f>Таблиця4[[#This Row],[Owner/Specific NPCs3]]</f>
        <v/>
      </c>
      <c r="AF36" s="943"/>
      <c r="AG36" s="944" t="s">
        <v>10311</v>
      </c>
      <c r="AH36" s="945"/>
      <c r="AI36" s="946"/>
      <c r="AJ36" s="943" t="s">
        <v>10536</v>
      </c>
      <c r="AK36" s="946"/>
      <c r="AL36" s="943" t="s">
        <v>10301</v>
      </c>
      <c r="AM36" s="946"/>
      <c r="AN36" s="942" t="str">
        <f>IFERROR(INDEX(#REF!,MATCH(Таблиця4[[#This Row],[BUILDING NAME]],#REF!,0),1),"")</f>
        <v/>
      </c>
      <c r="AO36" s="942" t="str">
        <f>IFERROR(INDEX(#REF!,MATCH(Таблиця4[[#This Row],[BUILDING NAME]],#REF!,0),1),"")</f>
        <v/>
      </c>
      <c r="AP36" s="942" t="str">
        <f>IFERROR(INDEX(#REF!,MATCH(Таблиця4[[#This Row],[BUILDING NAME]],#REF!,0),1),"")</f>
        <v/>
      </c>
      <c r="AQ36" s="942" t="str">
        <f>IFERROR(INDEX(#REF!,MATCH(Таблиця4[[#This Row],[BUILDING NAME]],#REF!,0),1),"")</f>
        <v/>
      </c>
      <c r="AR36" s="942" t="str">
        <f>IFERROR(INDEX(#REF!,MATCH(Таблиця4[[#This Row],[BUILDING NAME]],#REF!,0),1),"")</f>
        <v/>
      </c>
      <c r="AS36" s="942" t="str">
        <f>IFERROR(INDEX(#REF!,MATCH(Таблиця4[[#This Row],[BUILDING NAME]],#REF!,0),1),"")</f>
        <v/>
      </c>
      <c r="AT36" s="942" t="str">
        <f>IFERROR(INDEX(#REF!,MATCH(Таблиця4[[#This Row],[BUILDING NAME]],#REF!,0),1),"")</f>
        <v/>
      </c>
      <c r="AU36" s="942"/>
      <c r="AV36" s="1195" t="s">
        <v>10537</v>
      </c>
      <c r="AW36" s="1196">
        <f>IFERROR(INDEX(Аркуш4!$G$2:$G$608,MATCH(Таблиця4[[#This Row],[BUILDING NAME]],Аркуш4!$A$2:$A$608,0),1),"")</f>
        <v>0</v>
      </c>
      <c r="BT36" s="1131"/>
    </row>
    <row r="37" spans="1:72" ht="16.5" thickTop="1" thickBot="1">
      <c r="A37" s="942" t="s">
        <v>10540</v>
      </c>
      <c r="B37" s="943" t="str">
        <f t="shared" si="2"/>
        <v>C35</v>
      </c>
      <c r="C37" s="943" t="str">
        <f t="shared" si="3"/>
        <v>The Blue Jack (tavern, D, 1)</v>
      </c>
      <c r="D37" s="942"/>
      <c r="E37" s="942"/>
      <c r="F37" s="943" t="s">
        <v>206</v>
      </c>
      <c r="G37" s="943" t="s">
        <v>10541</v>
      </c>
      <c r="H37" s="949" t="s">
        <v>205</v>
      </c>
      <c r="I37" s="943" t="s">
        <v>20</v>
      </c>
      <c r="J37" s="943"/>
      <c r="K37" s="943" t="s">
        <v>10358</v>
      </c>
      <c r="L37" s="943" t="s">
        <v>14</v>
      </c>
      <c r="M37" s="943" t="s">
        <v>10542</v>
      </c>
      <c r="N37" s="943">
        <v>1</v>
      </c>
      <c r="O37" s="943"/>
      <c r="P37" s="943">
        <v>4</v>
      </c>
      <c r="Q37" s="943"/>
      <c r="R37" s="943">
        <v>3</v>
      </c>
      <c r="S37" s="943"/>
      <c r="T3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U37" s="943"/>
      <c r="V37" s="943"/>
      <c r="W37" s="943"/>
      <c r="X37" s="943"/>
      <c r="Y37" s="943"/>
      <c r="Z37" s="943" t="s">
        <v>29880</v>
      </c>
      <c r="AA37" s="943" t="s">
        <v>10543</v>
      </c>
      <c r="AB37" s="943" t="s">
        <v>17</v>
      </c>
      <c r="AC37" s="943" t="s">
        <v>10544</v>
      </c>
      <c r="AD37" s="943" t="s">
        <v>10545</v>
      </c>
      <c r="AE37" s="943" t="str">
        <f>Таблиця4[[#This Row],[Owner/Specific NPCs3]]</f>
        <v/>
      </c>
      <c r="AF37" s="943"/>
      <c r="AG37" s="944" t="s">
        <v>10311</v>
      </c>
      <c r="AH37" s="945"/>
      <c r="AI37" s="946"/>
      <c r="AJ37" s="943" t="s">
        <v>10301</v>
      </c>
      <c r="AK37" s="946"/>
      <c r="AL37" s="943" t="s">
        <v>10301</v>
      </c>
      <c r="AM37" s="946"/>
      <c r="AN37" s="942" t="str">
        <f>IFERROR(INDEX(#REF!,MATCH(Таблиця4[[#This Row],[BUILDING NAME]],#REF!,0),1),"")</f>
        <v/>
      </c>
      <c r="AO37" s="942" t="str">
        <f>IFERROR(INDEX(#REF!,MATCH(Таблиця4[[#This Row],[BUILDING NAME]],#REF!,0),1),"")</f>
        <v/>
      </c>
      <c r="AP37" s="942" t="str">
        <f>IFERROR(INDEX(#REF!,MATCH(Таблиця4[[#This Row],[BUILDING NAME]],#REF!,0),1),"")</f>
        <v/>
      </c>
      <c r="AQ37" s="942" t="str">
        <f>IFERROR(INDEX(#REF!,MATCH(Таблиця4[[#This Row],[BUILDING NAME]],#REF!,0),1),"")</f>
        <v/>
      </c>
      <c r="AR37" s="942" t="str">
        <f>IFERROR(INDEX(#REF!,MATCH(Таблиця4[[#This Row],[BUILDING NAME]],#REF!,0),1),"")</f>
        <v/>
      </c>
      <c r="AS37" s="942" t="str">
        <f>IFERROR(INDEX(#REF!,MATCH(Таблиця4[[#This Row],[BUILDING NAME]],#REF!,0),1),"")</f>
        <v/>
      </c>
      <c r="AT37" s="942" t="str">
        <f>IFERROR(INDEX(#REF!,MATCH(Таблиця4[[#This Row],[BUILDING NAME]],#REF!,0),1),"")</f>
        <v/>
      </c>
      <c r="AU37" s="942"/>
      <c r="AV37" s="1195" t="s">
        <v>29880</v>
      </c>
      <c r="AW37" s="1196">
        <f>IFERROR(INDEX(Аркуш4!$G$2:$G$608,MATCH(Таблиця4[[#This Row],[BUILDING NAME]],Аркуш4!$A$2:$A$608,0),1),"")</f>
        <v>0</v>
      </c>
      <c r="BT37" s="1131"/>
    </row>
    <row r="38" spans="1:72" ht="16.5" thickTop="1" thickBot="1">
      <c r="A38" s="942" t="s">
        <v>10548</v>
      </c>
      <c r="B38" s="943" t="str">
        <f t="shared" si="2"/>
        <v>C36</v>
      </c>
      <c r="C38" s="943" t="str">
        <f t="shared" si="3"/>
        <v>Guildhall of the Order (guildhall, B, 1)</v>
      </c>
      <c r="D38" s="942"/>
      <c r="E38" s="942"/>
      <c r="F38" s="943" t="s">
        <v>10549</v>
      </c>
      <c r="G38" s="943" t="s">
        <v>10550</v>
      </c>
      <c r="H38" s="943" t="s">
        <v>10551</v>
      </c>
      <c r="I38" s="943" t="s">
        <v>20</v>
      </c>
      <c r="J38" s="943"/>
      <c r="K38" s="943" t="s">
        <v>10351</v>
      </c>
      <c r="L38" s="943" t="s">
        <v>10301</v>
      </c>
      <c r="M38" s="943" t="s">
        <v>10310</v>
      </c>
      <c r="N38" s="943">
        <v>1</v>
      </c>
      <c r="O38" s="943" t="s">
        <v>10552</v>
      </c>
      <c r="P38" s="943"/>
      <c r="Q38" s="943"/>
      <c r="R38" s="943"/>
      <c r="S38" s="943"/>
      <c r="T3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8" s="943"/>
      <c r="V38" s="943"/>
      <c r="W38" s="943"/>
      <c r="X38" s="943"/>
      <c r="Y38" s="943"/>
      <c r="Z38" s="943" t="s">
        <v>10301</v>
      </c>
      <c r="AA38" s="943" t="s">
        <v>10553</v>
      </c>
      <c r="AB38" s="943" t="s">
        <v>10301</v>
      </c>
      <c r="AC38" s="943"/>
      <c r="AD38" s="943" t="str">
        <f>Таблиця4[[#This Row],[DESCRIPTION 3]]</f>
        <v/>
      </c>
      <c r="AE38" s="943" t="str">
        <f>Таблиця4[[#This Row],[Owner/Specific NPCs3]]</f>
        <v/>
      </c>
      <c r="AF38" s="943"/>
      <c r="AG38" s="944" t="s">
        <v>10554</v>
      </c>
      <c r="AH38" s="945"/>
      <c r="AI38" s="946"/>
      <c r="AJ38" s="943" t="s">
        <v>10552</v>
      </c>
      <c r="AK38" s="946"/>
      <c r="AL38" s="943" t="s">
        <v>10301</v>
      </c>
      <c r="AM38" s="946"/>
      <c r="AN38" s="942" t="str">
        <f>IFERROR(INDEX(#REF!,MATCH(Таблиця4[[#This Row],[BUILDING NAME]],#REF!,0),1),"")</f>
        <v/>
      </c>
      <c r="AO38" s="942" t="str">
        <f>IFERROR(INDEX(#REF!,MATCH(Таблиця4[[#This Row],[BUILDING NAME]],#REF!,0),1),"")</f>
        <v/>
      </c>
      <c r="AP38" s="942" t="str">
        <f>IFERROR(INDEX(#REF!,MATCH(Таблиця4[[#This Row],[BUILDING NAME]],#REF!,0),1),"")</f>
        <v/>
      </c>
      <c r="AQ38" s="942" t="str">
        <f>IFERROR(INDEX(#REF!,MATCH(Таблиця4[[#This Row],[BUILDING NAME]],#REF!,0),1),"")</f>
        <v/>
      </c>
      <c r="AR38" s="942" t="str">
        <f>IFERROR(INDEX(#REF!,MATCH(Таблиця4[[#This Row],[BUILDING NAME]],#REF!,0),1),"")</f>
        <v/>
      </c>
      <c r="AS38" s="942" t="str">
        <f>IFERROR(INDEX(#REF!,MATCH(Таблиця4[[#This Row],[BUILDING NAME]],#REF!,0),1),"")</f>
        <v/>
      </c>
      <c r="AT38" s="942" t="str">
        <f>IFERROR(INDEX(#REF!,MATCH(Таблиця4[[#This Row],[BUILDING NAME]],#REF!,0),1),"")</f>
        <v/>
      </c>
      <c r="AU38" s="942"/>
      <c r="AV38" s="1195" t="s">
        <v>10553</v>
      </c>
      <c r="AW38" s="1196">
        <f>IFERROR(INDEX(Аркуш4!$G$2:$G$608,MATCH(Таблиця4[[#This Row],[BUILDING NAME]],Аркуш4!$A$2:$A$608,0),1),"")</f>
        <v>0</v>
      </c>
      <c r="BT38" s="1131"/>
    </row>
    <row r="39" spans="1:72" ht="16.5" thickTop="1" thickBot="1">
      <c r="A39" s="942" t="s">
        <v>10556</v>
      </c>
      <c r="B39" s="943" t="str">
        <f t="shared" si="2"/>
        <v>C37</v>
      </c>
      <c r="C39" s="943" t="str">
        <f t="shared" si="3"/>
        <v>Aurora's Realms Shop, Waterdeep Way Catalogue Count</v>
      </c>
      <c r="D39" s="942"/>
      <c r="E39" s="942"/>
      <c r="F39" s="943" t="s">
        <v>10557</v>
      </c>
      <c r="G39" s="943" t="s">
        <v>10558</v>
      </c>
      <c r="H39" s="943" t="s">
        <v>10559</v>
      </c>
      <c r="I39" s="943" t="s">
        <v>20</v>
      </c>
      <c r="J39" s="943" t="s">
        <v>10560</v>
      </c>
      <c r="K39" s="943" t="s">
        <v>10388</v>
      </c>
      <c r="L39" s="943" t="s">
        <v>1878</v>
      </c>
      <c r="M39" s="943" t="s">
        <v>10561</v>
      </c>
      <c r="N39" s="943" t="s">
        <v>10561</v>
      </c>
      <c r="O39" s="943"/>
      <c r="P39" s="943"/>
      <c r="Q39" s="943"/>
      <c r="R39" s="943"/>
      <c r="S39" s="943"/>
      <c r="T3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9" s="943"/>
      <c r="V39" s="943" t="s">
        <v>10562</v>
      </c>
      <c r="W39" s="943" t="s">
        <v>10505</v>
      </c>
      <c r="X39" s="943"/>
      <c r="Y39" s="943"/>
      <c r="Z39" s="943" t="s">
        <v>10301</v>
      </c>
      <c r="AA39" s="943" t="s">
        <v>10563</v>
      </c>
      <c r="AB39" s="943" t="s">
        <v>10301</v>
      </c>
      <c r="AC39" s="943"/>
      <c r="AD39" s="943" t="str">
        <f>Таблиця4[[#This Row],[DESCRIPTION 3]]</f>
        <v/>
      </c>
      <c r="AE39" s="943" t="str">
        <f>Таблиця4[[#This Row],[Owner/Specific NPCs3]]</f>
        <v/>
      </c>
      <c r="AF39" s="943"/>
      <c r="AG39" s="944" t="s">
        <v>10311</v>
      </c>
      <c r="AH39" s="945"/>
      <c r="AI39" s="946"/>
      <c r="AJ39" s="943" t="s">
        <v>10301</v>
      </c>
      <c r="AK39" s="946"/>
      <c r="AL39" s="943" t="s">
        <v>10301</v>
      </c>
      <c r="AM39" s="946"/>
      <c r="AN39" s="942" t="str">
        <f>IFERROR(INDEX(#REF!,MATCH(Таблиця4[[#This Row],[BUILDING NAME]],#REF!,0),1),"")</f>
        <v/>
      </c>
      <c r="AO39" s="942" t="str">
        <f>IFERROR(INDEX(#REF!,MATCH(Таблиця4[[#This Row],[BUILDING NAME]],#REF!,0),1),"")</f>
        <v/>
      </c>
      <c r="AP39" s="942" t="str">
        <f>IFERROR(INDEX(#REF!,MATCH(Таблиця4[[#This Row],[BUILDING NAME]],#REF!,0),1),"")</f>
        <v/>
      </c>
      <c r="AQ39" s="942" t="str">
        <f>IFERROR(INDEX(#REF!,MATCH(Таблиця4[[#This Row],[BUILDING NAME]],#REF!,0),1),"")</f>
        <v/>
      </c>
      <c r="AR39" s="942" t="str">
        <f>IFERROR(INDEX(#REF!,MATCH(Таблиця4[[#This Row],[BUILDING NAME]],#REF!,0),1),"")</f>
        <v/>
      </c>
      <c r="AS39" s="942" t="str">
        <f>IFERROR(INDEX(#REF!,MATCH(Таблиця4[[#This Row],[BUILDING NAME]],#REF!,0),1),"")</f>
        <v/>
      </c>
      <c r="AT39" s="942" t="str">
        <f>IFERROR(INDEX(#REF!,MATCH(Таблиця4[[#This Row],[BUILDING NAME]],#REF!,0),1),"")</f>
        <v/>
      </c>
      <c r="AU39" s="942"/>
      <c r="AV39" s="1195" t="s">
        <v>29853</v>
      </c>
      <c r="AW39" s="1196">
        <f>IFERROR(INDEX(Аркуш4!$G$2:$G$608,MATCH(Таблиця4[[#This Row],[BUILDING NAME]],Аркуш4!$A$2:$A$608,0),1),"")</f>
        <v>0</v>
      </c>
      <c r="BT39" s="1131"/>
    </row>
    <row r="40" spans="1:72" ht="16.5" thickTop="1" thickBot="1">
      <c r="A40" s="942" t="s">
        <v>10565</v>
      </c>
      <c r="B40" s="943" t="str">
        <f t="shared" si="2"/>
        <v>C39</v>
      </c>
      <c r="C40" s="943" t="str">
        <f t="shared" si="3"/>
        <v>Fellowship Hall (guildhall, B, 3)</v>
      </c>
      <c r="D40" s="942"/>
      <c r="E40" s="942"/>
      <c r="F40" s="943" t="s">
        <v>10566</v>
      </c>
      <c r="G40" s="943" t="s">
        <v>10567</v>
      </c>
      <c r="H40" s="943" t="s">
        <v>10568</v>
      </c>
      <c r="I40" s="943" t="s">
        <v>20</v>
      </c>
      <c r="J40" s="943"/>
      <c r="K40" s="943" t="s">
        <v>10351</v>
      </c>
      <c r="L40" s="943" t="s">
        <v>93</v>
      </c>
      <c r="M40" s="943" t="s">
        <v>10310</v>
      </c>
      <c r="N40" s="943">
        <v>3</v>
      </c>
      <c r="O40" s="943" t="s">
        <v>10569</v>
      </c>
      <c r="P40" s="943"/>
      <c r="Q40" s="943"/>
      <c r="R40" s="943"/>
      <c r="S40" s="943"/>
      <c r="T4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0" s="943"/>
      <c r="V40" s="943"/>
      <c r="W40" s="943"/>
      <c r="X40" s="943"/>
      <c r="Y40" s="943"/>
      <c r="Z40" s="943" t="s">
        <v>10570</v>
      </c>
      <c r="AA40" s="943" t="s">
        <v>10570</v>
      </c>
      <c r="AB40" s="943" t="s">
        <v>10301</v>
      </c>
      <c r="AC40" s="943"/>
      <c r="AD40" s="943" t="str">
        <f>Таблиця4[[#This Row],[DESCRIPTION 3]]</f>
        <v/>
      </c>
      <c r="AE40" s="943" t="str">
        <f>Таблиця4[[#This Row],[Owner/Specific NPCs3]]</f>
        <v/>
      </c>
      <c r="AF40" s="943"/>
      <c r="AG40" s="944" t="s">
        <v>10311</v>
      </c>
      <c r="AH40" s="945"/>
      <c r="AI40" s="946"/>
      <c r="AJ40" s="943" t="s">
        <v>10569</v>
      </c>
      <c r="AK40" s="946"/>
      <c r="AL40" s="943" t="s">
        <v>10301</v>
      </c>
      <c r="AM40" s="946"/>
      <c r="AN40" s="942" t="str">
        <f>IFERROR(INDEX(#REF!,MATCH(Таблиця4[[#This Row],[BUILDING NAME]],#REF!,0),1),"")</f>
        <v/>
      </c>
      <c r="AO40" s="942" t="str">
        <f>IFERROR(INDEX(#REF!,MATCH(Таблиця4[[#This Row],[BUILDING NAME]],#REF!,0),1),"")</f>
        <v/>
      </c>
      <c r="AP40" s="942" t="str">
        <f>IFERROR(INDEX(#REF!,MATCH(Таблиця4[[#This Row],[BUILDING NAME]],#REF!,0),1),"")</f>
        <v/>
      </c>
      <c r="AQ40" s="942" t="str">
        <f>IFERROR(INDEX(#REF!,MATCH(Таблиця4[[#This Row],[BUILDING NAME]],#REF!,0),1),"")</f>
        <v/>
      </c>
      <c r="AR40" s="942" t="str">
        <f>IFERROR(INDEX(#REF!,MATCH(Таблиця4[[#This Row],[BUILDING NAME]],#REF!,0),1),"")</f>
        <v/>
      </c>
      <c r="AS40" s="942" t="str">
        <f>IFERROR(INDEX(#REF!,MATCH(Таблиця4[[#This Row],[BUILDING NAME]],#REF!,0),1),"")</f>
        <v/>
      </c>
      <c r="AT40" s="942" t="str">
        <f>IFERROR(INDEX(#REF!,MATCH(Таблиця4[[#This Row],[BUILDING NAME]],#REF!,0),1),"")</f>
        <v/>
      </c>
      <c r="AU40" s="942"/>
      <c r="AV40" s="1195" t="s">
        <v>10570</v>
      </c>
      <c r="AW40" s="1196">
        <f>IFERROR(INDEX(Аркуш4!$G$2:$G$608,MATCH(Таблиця4[[#This Row],[BUILDING NAME]],Аркуш4!$A$2:$A$608,0),1),"")</f>
        <v>0</v>
      </c>
      <c r="BT40" s="1131"/>
    </row>
    <row r="41" spans="1:72" ht="16.5" thickTop="1" thickBot="1">
      <c r="A41" s="942" t="s">
        <v>10573</v>
      </c>
      <c r="B41" s="943" t="str">
        <f t="shared" si="2"/>
        <v>C40</v>
      </c>
      <c r="C41" s="943" t="str">
        <f t="shared" si="3"/>
        <v>The Map House (guildhall, B, 2)</v>
      </c>
      <c r="D41" s="942"/>
      <c r="E41" s="942"/>
      <c r="F41" s="943" t="s">
        <v>10574</v>
      </c>
      <c r="G41" s="943" t="s">
        <v>10575</v>
      </c>
      <c r="H41" s="943" t="s">
        <v>10576</v>
      </c>
      <c r="I41" s="943" t="s">
        <v>20</v>
      </c>
      <c r="J41" s="943"/>
      <c r="K41" s="943" t="s">
        <v>10351</v>
      </c>
      <c r="L41" s="943" t="s">
        <v>10301</v>
      </c>
      <c r="M41" s="943" t="s">
        <v>10310</v>
      </c>
      <c r="N41" s="943">
        <v>2</v>
      </c>
      <c r="O41" s="943" t="s">
        <v>10577</v>
      </c>
      <c r="P41" s="943"/>
      <c r="Q41" s="943"/>
      <c r="R41" s="943"/>
      <c r="S41" s="943"/>
      <c r="T4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1" s="943"/>
      <c r="V41" s="943"/>
      <c r="W41" s="943"/>
      <c r="X41" s="943"/>
      <c r="Y41" s="943"/>
      <c r="Z41" s="943" t="s">
        <v>10301</v>
      </c>
      <c r="AA41" s="943" t="s">
        <v>10578</v>
      </c>
      <c r="AB41" s="943" t="s">
        <v>10301</v>
      </c>
      <c r="AC41" s="943"/>
      <c r="AD41" s="943" t="str">
        <f>Таблиця4[[#This Row],[DESCRIPTION 3]]</f>
        <v/>
      </c>
      <c r="AE41" s="943" t="str">
        <f>Таблиця4[[#This Row],[Owner/Specific NPCs3]]</f>
        <v/>
      </c>
      <c r="AF41" s="943"/>
      <c r="AG41" s="944" t="s">
        <v>10311</v>
      </c>
      <c r="AH41" s="945"/>
      <c r="AI41" s="946"/>
      <c r="AJ41" s="943" t="s">
        <v>10577</v>
      </c>
      <c r="AK41" s="946"/>
      <c r="AL41" s="943" t="s">
        <v>10301</v>
      </c>
      <c r="AM41" s="946"/>
      <c r="AN41" s="942" t="str">
        <f>IFERROR(INDEX(#REF!,MATCH(Таблиця4[[#This Row],[BUILDING NAME]],#REF!,0),1),"")</f>
        <v/>
      </c>
      <c r="AO41" s="942" t="str">
        <f>IFERROR(INDEX(#REF!,MATCH(Таблиця4[[#This Row],[BUILDING NAME]],#REF!,0),1),"")</f>
        <v/>
      </c>
      <c r="AP41" s="942" t="str">
        <f>IFERROR(INDEX(#REF!,MATCH(Таблиця4[[#This Row],[BUILDING NAME]],#REF!,0),1),"")</f>
        <v/>
      </c>
      <c r="AQ41" s="942" t="str">
        <f>IFERROR(INDEX(#REF!,MATCH(Таблиця4[[#This Row],[BUILDING NAME]],#REF!,0),1),"")</f>
        <v/>
      </c>
      <c r="AR41" s="942" t="str">
        <f>IFERROR(INDEX(#REF!,MATCH(Таблиця4[[#This Row],[BUILDING NAME]],#REF!,0),1),"")</f>
        <v/>
      </c>
      <c r="AS41" s="942" t="str">
        <f>IFERROR(INDEX(#REF!,MATCH(Таблиця4[[#This Row],[BUILDING NAME]],#REF!,0),1),"")</f>
        <v/>
      </c>
      <c r="AT41" s="942" t="str">
        <f>IFERROR(INDEX(#REF!,MATCH(Таблиця4[[#This Row],[BUILDING NAME]],#REF!,0),1),"")</f>
        <v/>
      </c>
      <c r="AU41" s="942"/>
      <c r="AV41" s="1195" t="s">
        <v>10578</v>
      </c>
      <c r="AW41" s="1196">
        <f>IFERROR(INDEX(Аркуш4!$G$2:$G$608,MATCH(Таблиця4[[#This Row],[BUILDING NAME]],Аркуш4!$A$2:$A$608,0),1),"")</f>
        <v>0</v>
      </c>
      <c r="BT41" s="1131"/>
    </row>
    <row r="42" spans="1:72" ht="16.5" thickTop="1" thickBot="1">
      <c r="A42" s="942" t="s">
        <v>10580</v>
      </c>
      <c r="B42" s="943" t="str">
        <f t="shared" si="2"/>
        <v>C41</v>
      </c>
      <c r="C42" s="943" t="str">
        <f t="shared" si="3"/>
        <v>Shyrrhr's House (row house, B, 3)</v>
      </c>
      <c r="D42" s="942"/>
      <c r="E42" s="942"/>
      <c r="F42" s="943" t="s">
        <v>10581</v>
      </c>
      <c r="G42" s="943" t="s">
        <v>10582</v>
      </c>
      <c r="H42" s="943" t="s">
        <v>10583</v>
      </c>
      <c r="I42" s="943" t="s">
        <v>20</v>
      </c>
      <c r="J42" s="943"/>
      <c r="K42" s="943" t="s">
        <v>10450</v>
      </c>
      <c r="L42" s="943" t="s">
        <v>10301</v>
      </c>
      <c r="M42" s="943" t="s">
        <v>10310</v>
      </c>
      <c r="N42" s="943">
        <v>3</v>
      </c>
      <c r="O42" s="943"/>
      <c r="P42" s="943"/>
      <c r="Q42" s="943"/>
      <c r="R42" s="943"/>
      <c r="S42" s="943"/>
      <c r="T4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2" s="943"/>
      <c r="V42" s="943"/>
      <c r="W42" s="943"/>
      <c r="X42" s="943"/>
      <c r="Y42" s="943"/>
      <c r="Z42" s="943" t="s">
        <v>10301</v>
      </c>
      <c r="AA42" s="943"/>
      <c r="AB42" s="943" t="s">
        <v>10301</v>
      </c>
      <c r="AC42" s="943"/>
      <c r="AD42" s="943" t="str">
        <f>Таблиця4[[#This Row],[DESCRIPTION 3]]</f>
        <v/>
      </c>
      <c r="AE42" s="943" t="str">
        <f>Таблиця4[[#This Row],[Owner/Specific NPCs3]]</f>
        <v/>
      </c>
      <c r="AF42" s="943"/>
      <c r="AG42" s="944" t="s">
        <v>10311</v>
      </c>
      <c r="AH42" s="945"/>
      <c r="AI42" s="946"/>
      <c r="AJ42" s="943" t="s">
        <v>10301</v>
      </c>
      <c r="AK42" s="946"/>
      <c r="AL42" s="943" t="s">
        <v>10301</v>
      </c>
      <c r="AM42" s="946"/>
      <c r="AN42" s="942" t="str">
        <f>IFERROR(INDEX(#REF!,MATCH(Таблиця4[[#This Row],[BUILDING NAME]],#REF!,0),1),"")</f>
        <v/>
      </c>
      <c r="AO42" s="942" t="str">
        <f>IFERROR(INDEX(#REF!,MATCH(Таблиця4[[#This Row],[BUILDING NAME]],#REF!,0),1),"")</f>
        <v/>
      </c>
      <c r="AP42" s="942" t="str">
        <f>IFERROR(INDEX(#REF!,MATCH(Таблиця4[[#This Row],[BUILDING NAME]],#REF!,0),1),"")</f>
        <v/>
      </c>
      <c r="AQ42" s="942" t="str">
        <f>IFERROR(INDEX(#REF!,MATCH(Таблиця4[[#This Row],[BUILDING NAME]],#REF!,0),1),"")</f>
        <v/>
      </c>
      <c r="AR42" s="942" t="str">
        <f>IFERROR(INDEX(#REF!,MATCH(Таблиця4[[#This Row],[BUILDING NAME]],#REF!,0),1),"")</f>
        <v/>
      </c>
      <c r="AS42" s="942" t="str">
        <f>IFERROR(INDEX(#REF!,MATCH(Таблиця4[[#This Row],[BUILDING NAME]],#REF!,0),1),"")</f>
        <v/>
      </c>
      <c r="AT42" s="942" t="str">
        <f>IFERROR(INDEX(#REF!,MATCH(Таблиця4[[#This Row],[BUILDING NAME]],#REF!,0),1),"")</f>
        <v/>
      </c>
      <c r="AU42" s="942"/>
      <c r="AV42" s="1195" t="s">
        <v>10301</v>
      </c>
      <c r="AW42" s="1196" t="str">
        <f>IFERROR(INDEX(Аркуш4!$G$2:$G$608,MATCH(Таблиця4[[#This Row],[BUILDING NAME]],Аркуш4!$A$2:$A$608,0),1),"")</f>
        <v/>
      </c>
      <c r="BT42" s="1131"/>
    </row>
    <row r="43" spans="1:72" ht="16.5" thickTop="1" thickBot="1">
      <c r="A43" s="942" t="s">
        <v>10585</v>
      </c>
      <c r="B43" s="943" t="str">
        <f t="shared" si="2"/>
        <v>C42</v>
      </c>
      <c r="C43" s="943" t="str">
        <f t="shared" si="3"/>
        <v>Loene the Fighter's House (row house, A, 3)</v>
      </c>
      <c r="D43" s="942"/>
      <c r="E43" s="942"/>
      <c r="F43" s="943" t="s">
        <v>10586</v>
      </c>
      <c r="G43" s="943" t="s">
        <v>10587</v>
      </c>
      <c r="H43" s="943" t="s">
        <v>10588</v>
      </c>
      <c r="I43" s="943" t="s">
        <v>20</v>
      </c>
      <c r="J43" s="943"/>
      <c r="K43" s="943" t="s">
        <v>10450</v>
      </c>
      <c r="L43" s="943" t="s">
        <v>10301</v>
      </c>
      <c r="M43" s="943" t="s">
        <v>10299</v>
      </c>
      <c r="N43" s="943">
        <v>3</v>
      </c>
      <c r="O43" s="943"/>
      <c r="P43" s="943"/>
      <c r="Q43" s="943"/>
      <c r="R43" s="943"/>
      <c r="S43" s="943"/>
      <c r="T4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3" s="943"/>
      <c r="V43" s="943"/>
      <c r="W43" s="943"/>
      <c r="X43" s="943"/>
      <c r="Y43" s="943"/>
      <c r="Z43" s="943" t="s">
        <v>10301</v>
      </c>
      <c r="AA43" s="943"/>
      <c r="AB43" s="943" t="s">
        <v>10301</v>
      </c>
      <c r="AC43" s="943"/>
      <c r="AD43" s="943" t="str">
        <f>Таблиця4[[#This Row],[DESCRIPTION 3]]</f>
        <v/>
      </c>
      <c r="AE43" s="943" t="str">
        <f>Таблиця4[[#This Row],[Owner/Specific NPCs3]]</f>
        <v/>
      </c>
      <c r="AF43" s="943"/>
      <c r="AG43" s="944" t="s">
        <v>10311</v>
      </c>
      <c r="AH43" s="945"/>
      <c r="AI43" s="946"/>
      <c r="AJ43" s="943" t="s">
        <v>10301</v>
      </c>
      <c r="AK43" s="946"/>
      <c r="AL43" s="943" t="s">
        <v>10301</v>
      </c>
      <c r="AM43" s="946"/>
      <c r="AN43" s="942" t="str">
        <f>IFERROR(INDEX(#REF!,MATCH(Таблиця4[[#This Row],[BUILDING NAME]],#REF!,0),1),"")</f>
        <v/>
      </c>
      <c r="AO43" s="942" t="str">
        <f>IFERROR(INDEX(#REF!,MATCH(Таблиця4[[#This Row],[BUILDING NAME]],#REF!,0),1),"")</f>
        <v/>
      </c>
      <c r="AP43" s="942" t="str">
        <f>IFERROR(INDEX(#REF!,MATCH(Таблиця4[[#This Row],[BUILDING NAME]],#REF!,0),1),"")</f>
        <v/>
      </c>
      <c r="AQ43" s="942" t="str">
        <f>IFERROR(INDEX(#REF!,MATCH(Таблиця4[[#This Row],[BUILDING NAME]],#REF!,0),1),"")</f>
        <v/>
      </c>
      <c r="AR43" s="942" t="str">
        <f>IFERROR(INDEX(#REF!,MATCH(Таблиця4[[#This Row],[BUILDING NAME]],#REF!,0),1),"")</f>
        <v/>
      </c>
      <c r="AS43" s="942" t="str">
        <f>IFERROR(INDEX(#REF!,MATCH(Таблиця4[[#This Row],[BUILDING NAME]],#REF!,0),1),"")</f>
        <v/>
      </c>
      <c r="AT43" s="942" t="str">
        <f>IFERROR(INDEX(#REF!,MATCH(Таблиця4[[#This Row],[BUILDING NAME]],#REF!,0),1),"")</f>
        <v/>
      </c>
      <c r="AU43" s="942"/>
      <c r="AV43" s="1195" t="s">
        <v>10301</v>
      </c>
      <c r="AW43" s="1196" t="str">
        <f>IFERROR(INDEX(Аркуш4!$G$2:$G$608,MATCH(Таблиця4[[#This Row],[BUILDING NAME]],Аркуш4!$A$2:$A$608,0),1),"")</f>
        <v/>
      </c>
      <c r="BT43" s="1131"/>
    </row>
    <row r="44" spans="1:72" ht="16.5" thickTop="1" thickBot="1">
      <c r="A44" s="942" t="s">
        <v>10590</v>
      </c>
      <c r="B44" s="943" t="str">
        <f t="shared" si="2"/>
        <v>C43</v>
      </c>
      <c r="C44" s="943" t="str">
        <f t="shared" si="3"/>
        <v>Mother Tathlom's House of Pleasure (festhall, B, 5)</v>
      </c>
      <c r="D44" s="942"/>
      <c r="E44" s="942"/>
      <c r="F44" s="943" t="s">
        <v>136</v>
      </c>
      <c r="G44" s="943" t="s">
        <v>10591</v>
      </c>
      <c r="H44" s="943" t="s">
        <v>10592</v>
      </c>
      <c r="I44" s="943" t="s">
        <v>20</v>
      </c>
      <c r="J44" s="942" t="s">
        <v>10593</v>
      </c>
      <c r="K44" s="943" t="s">
        <v>10317</v>
      </c>
      <c r="L44" s="943" t="s">
        <v>10301</v>
      </c>
      <c r="M44" s="943" t="s">
        <v>10310</v>
      </c>
      <c r="N44" s="943">
        <v>5</v>
      </c>
      <c r="O44" s="943"/>
      <c r="P44" s="943"/>
      <c r="Q44" s="943"/>
      <c r="R44" s="943"/>
      <c r="S44" s="943"/>
      <c r="T4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4" s="943"/>
      <c r="V44" s="943" t="s">
        <v>10594</v>
      </c>
      <c r="W44" s="943" t="s">
        <v>10478</v>
      </c>
      <c r="X44" s="943"/>
      <c r="Y44" s="943"/>
      <c r="Z44" s="943" t="s">
        <v>10301</v>
      </c>
      <c r="AA44" s="943" t="s">
        <v>10595</v>
      </c>
      <c r="AB44" s="943" t="s">
        <v>10301</v>
      </c>
      <c r="AC44" s="943"/>
      <c r="AD44" s="943" t="str">
        <f>Таблиця4[[#This Row],[DESCRIPTION 3]]</f>
        <v/>
      </c>
      <c r="AE44" s="943" t="str">
        <f>Таблиця4[[#This Row],[Owner/Specific NPCs3]]</f>
        <v/>
      </c>
      <c r="AF44" s="943"/>
      <c r="AG44" s="944" t="s">
        <v>10311</v>
      </c>
      <c r="AH44" s="944"/>
      <c r="AI44" s="946"/>
      <c r="AJ44" s="943" t="s">
        <v>10301</v>
      </c>
      <c r="AK44" s="946"/>
      <c r="AL44" s="943" t="s">
        <v>10301</v>
      </c>
      <c r="AM44" s="946"/>
      <c r="AN44" s="942" t="str">
        <f>IFERROR(INDEX(#REF!,MATCH(Таблиця4[[#This Row],[BUILDING NAME]],#REF!,0),1),"")</f>
        <v/>
      </c>
      <c r="AO44" s="942" t="str">
        <f>IFERROR(INDEX(#REF!,MATCH(Таблиця4[[#This Row],[BUILDING NAME]],#REF!,0),1),"")</f>
        <v/>
      </c>
      <c r="AP44" s="942" t="str">
        <f>IFERROR(INDEX(#REF!,MATCH(Таблиця4[[#This Row],[BUILDING NAME]],#REF!,0),1),"")</f>
        <v/>
      </c>
      <c r="AQ44" s="942" t="str">
        <f>IFERROR(INDEX(#REF!,MATCH(Таблиця4[[#This Row],[BUILDING NAME]],#REF!,0),1),"")</f>
        <v/>
      </c>
      <c r="AR44" s="942" t="str">
        <f>IFERROR(INDEX(#REF!,MATCH(Таблиця4[[#This Row],[BUILDING NAME]],#REF!,0),1),"")</f>
        <v/>
      </c>
      <c r="AS44" s="942" t="str">
        <f>IFERROR(INDEX(#REF!,MATCH(Таблиця4[[#This Row],[BUILDING NAME]],#REF!,0),1),"")</f>
        <v/>
      </c>
      <c r="AT44" s="942" t="str">
        <f>IFERROR(INDEX(#REF!,MATCH(Таблиця4[[#This Row],[BUILDING NAME]],#REF!,0),1),"")</f>
        <v/>
      </c>
      <c r="AU44" s="942"/>
      <c r="AV44" s="1195" t="s">
        <v>10301</v>
      </c>
      <c r="AW44" s="1196" t="str">
        <f>IFERROR(INDEX(Аркуш4!$G$2:$G$608,MATCH(Таблиця4[[#This Row],[BUILDING NAME]],Аркуш4!$A$2:$A$608,0),1),"")</f>
        <v/>
      </c>
      <c r="BT44" s="1131"/>
    </row>
    <row r="45" spans="1:72" ht="16.5" thickTop="1" thickBot="1">
      <c r="A45" s="942" t="s">
        <v>10596</v>
      </c>
      <c r="B45" s="943" t="str">
        <f t="shared" si="2"/>
        <v>C44</v>
      </c>
      <c r="C45" s="943" t="str">
        <f t="shared" si="3"/>
        <v>The House of Gems (guildhall, C, 2) 1</v>
      </c>
      <c r="D45" s="942"/>
      <c r="E45" s="942"/>
      <c r="F45" s="943" t="s">
        <v>10597</v>
      </c>
      <c r="G45" s="943" t="s">
        <v>10598</v>
      </c>
      <c r="H45" s="943" t="s">
        <v>10599</v>
      </c>
      <c r="I45" s="943" t="s">
        <v>20</v>
      </c>
      <c r="J45" s="943"/>
      <c r="K45" s="943" t="s">
        <v>10351</v>
      </c>
      <c r="L45" s="943" t="s">
        <v>10301</v>
      </c>
      <c r="M45" s="943" t="s">
        <v>10329</v>
      </c>
      <c r="N45" s="943">
        <v>2</v>
      </c>
      <c r="O45" s="944" t="s">
        <v>10600</v>
      </c>
      <c r="P45" s="943"/>
      <c r="Q45" s="943"/>
      <c r="R45" s="943"/>
      <c r="S45" s="943"/>
      <c r="T4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5" s="943"/>
      <c r="V45" s="943"/>
      <c r="W45" s="943"/>
      <c r="X45" s="943"/>
      <c r="Y45" s="943"/>
      <c r="Z45" s="943" t="s">
        <v>10301</v>
      </c>
      <c r="AA45" s="943" t="s">
        <v>10601</v>
      </c>
      <c r="AB45" s="943" t="s">
        <v>10301</v>
      </c>
      <c r="AC45" s="943"/>
      <c r="AD45" s="943" t="str">
        <f>Таблиця4[[#This Row],[DESCRIPTION 3]]</f>
        <v/>
      </c>
      <c r="AE45" s="943" t="str">
        <f>Таблиця4[[#This Row],[Owner/Specific NPCs3]]</f>
        <v/>
      </c>
      <c r="AF45" s="943"/>
      <c r="AG45" s="944" t="s">
        <v>10311</v>
      </c>
      <c r="AH45" s="945"/>
      <c r="AI45" s="946"/>
      <c r="AJ45" s="943" t="s">
        <v>10600</v>
      </c>
      <c r="AK45" s="946"/>
      <c r="AL45" s="943" t="s">
        <v>10301</v>
      </c>
      <c r="AM45" s="946"/>
      <c r="AN45" s="942" t="str">
        <f>IFERROR(INDEX(#REF!,MATCH(Таблиця4[[#This Row],[BUILDING NAME]],#REF!,0),1),"")</f>
        <v/>
      </c>
      <c r="AO45" s="942" t="str">
        <f>IFERROR(INDEX(#REF!,MATCH(Таблиця4[[#This Row],[BUILDING NAME]],#REF!,0),1),"")</f>
        <v/>
      </c>
      <c r="AP45" s="942" t="str">
        <f>IFERROR(INDEX(#REF!,MATCH(Таблиця4[[#This Row],[BUILDING NAME]],#REF!,0),1),"")</f>
        <v/>
      </c>
      <c r="AQ45" s="942" t="str">
        <f>IFERROR(INDEX(#REF!,MATCH(Таблиця4[[#This Row],[BUILDING NAME]],#REF!,0),1),"")</f>
        <v/>
      </c>
      <c r="AR45" s="942" t="str">
        <f>IFERROR(INDEX(#REF!,MATCH(Таблиця4[[#This Row],[BUILDING NAME]],#REF!,0),1),"")</f>
        <v/>
      </c>
      <c r="AS45" s="942" t="str">
        <f>IFERROR(INDEX(#REF!,MATCH(Таблиця4[[#This Row],[BUILDING NAME]],#REF!,0),1),"")</f>
        <v/>
      </c>
      <c r="AT45" s="942" t="str">
        <f>IFERROR(INDEX(#REF!,MATCH(Таблиця4[[#This Row],[BUILDING NAME]],#REF!,0),1),"")</f>
        <v/>
      </c>
      <c r="AU45" s="942"/>
      <c r="AV45" s="1195" t="s">
        <v>10601</v>
      </c>
      <c r="AW45" s="1196">
        <f>IFERROR(INDEX(Аркуш4!$G$2:$G$608,MATCH(Таблиця4[[#This Row],[BUILDING NAME]],Аркуш4!$A$2:$A$608,0),1),"")</f>
        <v>0</v>
      </c>
      <c r="BT45" s="1131"/>
    </row>
    <row r="46" spans="1:72" ht="16.5" thickTop="1" thickBot="1">
      <c r="A46" s="942" t="s">
        <v>10603</v>
      </c>
      <c r="B46" s="943" t="str">
        <f t="shared" si="2"/>
        <v>C45</v>
      </c>
      <c r="C46" s="943" t="str">
        <f t="shared" si="3"/>
        <v>Lady Naneatha Lhaurilstar's residence (row house, B, 3)</v>
      </c>
      <c r="D46" s="942"/>
      <c r="E46" s="942"/>
      <c r="F46" s="943" t="s">
        <v>10604</v>
      </c>
      <c r="G46" s="943" t="s">
        <v>10605</v>
      </c>
      <c r="H46" s="943" t="s">
        <v>10606</v>
      </c>
      <c r="I46" s="943" t="s">
        <v>20</v>
      </c>
      <c r="J46" s="943"/>
      <c r="K46" s="943" t="s">
        <v>10428</v>
      </c>
      <c r="L46" s="943" t="s">
        <v>10301</v>
      </c>
      <c r="M46" s="943" t="s">
        <v>10310</v>
      </c>
      <c r="N46" s="943">
        <v>3</v>
      </c>
      <c r="O46" s="943"/>
      <c r="P46" s="943"/>
      <c r="Q46" s="943"/>
      <c r="R46" s="943"/>
      <c r="S46" s="943"/>
      <c r="T4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6" s="943"/>
      <c r="V46" s="943"/>
      <c r="W46" s="943"/>
      <c r="X46" s="943"/>
      <c r="Y46" s="943"/>
      <c r="Z46" s="943" t="s">
        <v>10301</v>
      </c>
      <c r="AA46" s="943"/>
      <c r="AB46" s="943" t="s">
        <v>10301</v>
      </c>
      <c r="AC46" s="943"/>
      <c r="AD46" s="943" t="str">
        <f>Таблиця4[[#This Row],[DESCRIPTION 3]]</f>
        <v/>
      </c>
      <c r="AE46" s="943" t="str">
        <f>Таблиця4[[#This Row],[Owner/Specific NPCs3]]</f>
        <v/>
      </c>
      <c r="AF46" s="943"/>
      <c r="AG46" s="944" t="s">
        <v>10311</v>
      </c>
      <c r="AH46" s="945"/>
      <c r="AI46" s="946"/>
      <c r="AJ46" s="943" t="s">
        <v>10301</v>
      </c>
      <c r="AK46" s="946"/>
      <c r="AL46" s="943" t="s">
        <v>10301</v>
      </c>
      <c r="AM46" s="946"/>
      <c r="AN46" s="942" t="str">
        <f>IFERROR(INDEX(#REF!,MATCH(Таблиця4[[#This Row],[BUILDING NAME]],#REF!,0),1),"")</f>
        <v/>
      </c>
      <c r="AO46" s="942" t="str">
        <f>IFERROR(INDEX(#REF!,MATCH(Таблиця4[[#This Row],[BUILDING NAME]],#REF!,0),1),"")</f>
        <v/>
      </c>
      <c r="AP46" s="942" t="str">
        <f>IFERROR(INDEX(#REF!,MATCH(Таблиця4[[#This Row],[BUILDING NAME]],#REF!,0),1),"")</f>
        <v/>
      </c>
      <c r="AQ46" s="942" t="str">
        <f>IFERROR(INDEX(#REF!,MATCH(Таблиця4[[#This Row],[BUILDING NAME]],#REF!,0),1),"")</f>
        <v/>
      </c>
      <c r="AR46" s="942" t="str">
        <f>IFERROR(INDEX(#REF!,MATCH(Таблиця4[[#This Row],[BUILDING NAME]],#REF!,0),1),"")</f>
        <v/>
      </c>
      <c r="AS46" s="942" t="str">
        <f>IFERROR(INDEX(#REF!,MATCH(Таблиця4[[#This Row],[BUILDING NAME]],#REF!,0),1),"")</f>
        <v/>
      </c>
      <c r="AT46" s="942" t="str">
        <f>IFERROR(INDEX(#REF!,MATCH(Таблиця4[[#This Row],[BUILDING NAME]],#REF!,0),1),"")</f>
        <v/>
      </c>
      <c r="AU46" s="942"/>
      <c r="AV46" s="1195" t="s">
        <v>10301</v>
      </c>
      <c r="AW46" s="1196" t="str">
        <f>IFERROR(INDEX(Аркуш4!$G$2:$G$608,MATCH(Таблиця4[[#This Row],[BUILDING NAME]],Аркуш4!$A$2:$A$608,0),1),"")</f>
        <v/>
      </c>
      <c r="BT46" s="1131"/>
    </row>
    <row r="47" spans="1:72" ht="16.5" thickTop="1" thickBot="1">
      <c r="A47" s="942" t="s">
        <v>10607</v>
      </c>
      <c r="B47" s="943" t="str">
        <f t="shared" si="2"/>
        <v>C46</v>
      </c>
      <c r="C47" s="943" t="str">
        <f t="shared" si="3"/>
        <v>Bell Tower (city building, C, 3)</v>
      </c>
      <c r="D47" s="942"/>
      <c r="E47" s="942"/>
      <c r="F47" s="943" t="s">
        <v>10608</v>
      </c>
      <c r="G47" s="943" t="s">
        <v>10609</v>
      </c>
      <c r="H47" s="943" t="s">
        <v>10610</v>
      </c>
      <c r="I47" s="943" t="s">
        <v>20</v>
      </c>
      <c r="J47" s="943"/>
      <c r="K47" s="943" t="s">
        <v>10343</v>
      </c>
      <c r="L47" s="943" t="s">
        <v>10313</v>
      </c>
      <c r="M47" s="943" t="s">
        <v>10329</v>
      </c>
      <c r="N47" s="943">
        <v>3</v>
      </c>
      <c r="O47" s="943"/>
      <c r="P47" s="943"/>
      <c r="Q47" s="943"/>
      <c r="R47" s="943"/>
      <c r="S47" s="943"/>
      <c r="T4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7" s="943"/>
      <c r="V47" s="943"/>
      <c r="W47" s="943"/>
      <c r="X47" s="943"/>
      <c r="Y47" s="943"/>
      <c r="Z47" s="943" t="s">
        <v>10611</v>
      </c>
      <c r="AA47" s="943" t="s">
        <v>10611</v>
      </c>
      <c r="AB47" s="943" t="s">
        <v>10301</v>
      </c>
      <c r="AC47" s="943"/>
      <c r="AD47" s="943" t="str">
        <f>Таблиця4[[#This Row],[DESCRIPTION 3]]</f>
        <v/>
      </c>
      <c r="AE47" s="943" t="str">
        <f>Таблиця4[[#This Row],[Owner/Specific NPCs3]]</f>
        <v/>
      </c>
      <c r="AF47" s="943"/>
      <c r="AG47" s="944" t="s">
        <v>10311</v>
      </c>
      <c r="AH47" s="945"/>
      <c r="AI47" s="946"/>
      <c r="AJ47" s="943" t="s">
        <v>10301</v>
      </c>
      <c r="AK47" s="946"/>
      <c r="AL47" s="943" t="s">
        <v>10301</v>
      </c>
      <c r="AM47" s="946"/>
      <c r="AN47" s="942" t="str">
        <f>IFERROR(INDEX(#REF!,MATCH(Таблиця4[[#This Row],[BUILDING NAME]],#REF!,0),1),"")</f>
        <v/>
      </c>
      <c r="AO47" s="942" t="str">
        <f>IFERROR(INDEX(#REF!,MATCH(Таблиця4[[#This Row],[BUILDING NAME]],#REF!,0),1),"")</f>
        <v/>
      </c>
      <c r="AP47" s="942" t="str">
        <f>IFERROR(INDEX(#REF!,MATCH(Таблиця4[[#This Row],[BUILDING NAME]],#REF!,0),1),"")</f>
        <v/>
      </c>
      <c r="AQ47" s="942" t="str">
        <f>IFERROR(INDEX(#REF!,MATCH(Таблиця4[[#This Row],[BUILDING NAME]],#REF!,0),1),"")</f>
        <v/>
      </c>
      <c r="AR47" s="942" t="str">
        <f>IFERROR(INDEX(#REF!,MATCH(Таблиця4[[#This Row],[BUILDING NAME]],#REF!,0),1),"")</f>
        <v/>
      </c>
      <c r="AS47" s="942" t="str">
        <f>IFERROR(INDEX(#REF!,MATCH(Таблиця4[[#This Row],[BUILDING NAME]],#REF!,0),1),"")</f>
        <v/>
      </c>
      <c r="AT47" s="942" t="str">
        <f>IFERROR(INDEX(#REF!,MATCH(Таблиця4[[#This Row],[BUILDING NAME]],#REF!,0),1),"")</f>
        <v/>
      </c>
      <c r="AU47" s="942"/>
      <c r="AV47" s="1195" t="s">
        <v>10611</v>
      </c>
      <c r="AW47" s="1196">
        <f>IFERROR(INDEX(Аркуш4!$G$2:$G$608,MATCH(Таблиця4[[#This Row],[BUILDING NAME]],Аркуш4!$A$2:$A$608,0),1),"")</f>
        <v>0</v>
      </c>
      <c r="BT47" s="1131"/>
    </row>
    <row r="48" spans="1:72" ht="16.5" thickTop="1" thickBot="1">
      <c r="A48" s="942" t="s">
        <v>10612</v>
      </c>
      <c r="B48" s="943" t="str">
        <f t="shared" si="2"/>
        <v>C47</v>
      </c>
      <c r="C48" s="943" t="str">
        <f t="shared" si="3"/>
        <v>Guard Smithy (city building, C, 2)</v>
      </c>
      <c r="D48" s="942"/>
      <c r="E48" s="942"/>
      <c r="F48" s="943" t="s">
        <v>10613</v>
      </c>
      <c r="G48" s="943" t="s">
        <v>10614</v>
      </c>
      <c r="H48" s="943" t="s">
        <v>10615</v>
      </c>
      <c r="I48" s="943" t="s">
        <v>20</v>
      </c>
      <c r="J48" s="943"/>
      <c r="K48" s="943" t="s">
        <v>10343</v>
      </c>
      <c r="L48" s="943" t="s">
        <v>10313</v>
      </c>
      <c r="M48" s="943" t="s">
        <v>10329</v>
      </c>
      <c r="N48" s="943">
        <v>2</v>
      </c>
      <c r="O48" s="943" t="s">
        <v>10434</v>
      </c>
      <c r="P48" s="943"/>
      <c r="Q48" s="943"/>
      <c r="R48" s="943"/>
      <c r="S48" s="943"/>
      <c r="T4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8" s="943"/>
      <c r="V48" s="943"/>
      <c r="W48" s="943"/>
      <c r="X48" s="943"/>
      <c r="Y48" s="943"/>
      <c r="Z48" s="943" t="s">
        <v>10616</v>
      </c>
      <c r="AA48" s="943" t="s">
        <v>10616</v>
      </c>
      <c r="AB48" s="943" t="s">
        <v>10301</v>
      </c>
      <c r="AC48" s="943"/>
      <c r="AD48" s="943" t="str">
        <f>Таблиця4[[#This Row],[DESCRIPTION 3]]</f>
        <v/>
      </c>
      <c r="AE48" s="943" t="str">
        <f>Таблиця4[[#This Row],[Owner/Specific NPCs3]]</f>
        <v/>
      </c>
      <c r="AF48" s="943"/>
      <c r="AG48" s="944" t="s">
        <v>10311</v>
      </c>
      <c r="AH48" s="945"/>
      <c r="AI48" s="946"/>
      <c r="AJ48" s="943" t="s">
        <v>10301</v>
      </c>
      <c r="AK48" s="946"/>
      <c r="AL48" s="943" t="s">
        <v>10301</v>
      </c>
      <c r="AM48" s="946"/>
      <c r="AN48" s="942" t="str">
        <f>IFERROR(INDEX(#REF!,MATCH(Таблиця4[[#This Row],[BUILDING NAME]],#REF!,0),1),"")</f>
        <v/>
      </c>
      <c r="AO48" s="942" t="str">
        <f>IFERROR(INDEX(#REF!,MATCH(Таблиця4[[#This Row],[BUILDING NAME]],#REF!,0),1),"")</f>
        <v/>
      </c>
      <c r="AP48" s="942" t="str">
        <f>IFERROR(INDEX(#REF!,MATCH(Таблиця4[[#This Row],[BUILDING NAME]],#REF!,0),1),"")</f>
        <v/>
      </c>
      <c r="AQ48" s="942" t="str">
        <f>IFERROR(INDEX(#REF!,MATCH(Таблиця4[[#This Row],[BUILDING NAME]],#REF!,0),1),"")</f>
        <v/>
      </c>
      <c r="AR48" s="942" t="str">
        <f>IFERROR(INDEX(#REF!,MATCH(Таблиця4[[#This Row],[BUILDING NAME]],#REF!,0),1),"")</f>
        <v/>
      </c>
      <c r="AS48" s="942" t="str">
        <f>IFERROR(INDEX(#REF!,MATCH(Таблиця4[[#This Row],[BUILDING NAME]],#REF!,0),1),"")</f>
        <v/>
      </c>
      <c r="AT48" s="942" t="str">
        <f>IFERROR(INDEX(#REF!,MATCH(Таблиця4[[#This Row],[BUILDING NAME]],#REF!,0),1),"")</f>
        <v/>
      </c>
      <c r="AU48" s="942"/>
      <c r="AV48" s="1195" t="s">
        <v>10616</v>
      </c>
      <c r="AW48" s="1196">
        <f>IFERROR(INDEX(Аркуш4!$G$2:$G$608,MATCH(Таблиця4[[#This Row],[BUILDING NAME]],Аркуш4!$A$2:$A$608,0),1),"")</f>
        <v>0</v>
      </c>
      <c r="BT48" s="1131"/>
    </row>
    <row r="49" spans="1:72" ht="16.5" thickTop="1" thickBot="1">
      <c r="A49" s="942" t="s">
        <v>10617</v>
      </c>
      <c r="B49" s="943" t="str">
        <f t="shared" si="2"/>
        <v>C48</v>
      </c>
      <c r="C49" s="943" t="str">
        <f t="shared" si="3"/>
        <v>The Yawning Portal (inn, C,.3)</v>
      </c>
      <c r="D49" s="942"/>
      <c r="E49" s="942"/>
      <c r="F49" s="943" t="s">
        <v>10618</v>
      </c>
      <c r="G49" s="943" t="s">
        <v>10619</v>
      </c>
      <c r="H49" s="943" t="s">
        <v>10620</v>
      </c>
      <c r="I49" s="943" t="s">
        <v>20</v>
      </c>
      <c r="J49" s="943"/>
      <c r="K49" s="943" t="s">
        <v>10371</v>
      </c>
      <c r="L49" s="943" t="s">
        <v>10301</v>
      </c>
      <c r="M49" s="943" t="s">
        <v>10329</v>
      </c>
      <c r="N49" s="943">
        <v>3</v>
      </c>
      <c r="O49" s="943"/>
      <c r="P49" s="943">
        <v>3</v>
      </c>
      <c r="Q49" s="943">
        <v>3</v>
      </c>
      <c r="R49" s="943">
        <v>4</v>
      </c>
      <c r="S49" s="943"/>
      <c r="T4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3A | 4 P | </v>
      </c>
      <c r="U49" s="943"/>
      <c r="V49" s="943"/>
      <c r="W49" s="943"/>
      <c r="X49" s="943"/>
      <c r="Y49" s="943"/>
      <c r="Z49" s="943" t="s">
        <v>10301</v>
      </c>
      <c r="AA49" s="943" t="s">
        <v>10621</v>
      </c>
      <c r="AB49" s="943" t="s">
        <v>10301</v>
      </c>
      <c r="AC49" s="943"/>
      <c r="AD49" s="943" t="str">
        <f>Таблиця4[[#This Row],[DESCRIPTION 3]]</f>
        <v/>
      </c>
      <c r="AE49" s="943" t="str">
        <f>Таблиця4[[#This Row],[Owner/Specific NPCs3]]</f>
        <v/>
      </c>
      <c r="AF49" s="943"/>
      <c r="AG49" s="944" t="s">
        <v>10622</v>
      </c>
      <c r="AH49" s="945"/>
      <c r="AI49" s="946"/>
      <c r="AJ49" s="943" t="s">
        <v>10301</v>
      </c>
      <c r="AK49" s="946"/>
      <c r="AL49" s="943">
        <v>0</v>
      </c>
      <c r="AM49" s="946"/>
      <c r="AN49" s="942" t="str">
        <f>IFERROR(INDEX(#REF!,MATCH(Таблиця4[[#This Row],[BUILDING NAME]],#REF!,0),1),"")</f>
        <v/>
      </c>
      <c r="AO49" s="942" t="str">
        <f>IFERROR(INDEX(#REF!,MATCH(Таблиця4[[#This Row],[BUILDING NAME]],#REF!,0),1),"")</f>
        <v/>
      </c>
      <c r="AP49" s="942" t="str">
        <f>IFERROR(INDEX(#REF!,MATCH(Таблиця4[[#This Row],[BUILDING NAME]],#REF!,0),1),"")</f>
        <v/>
      </c>
      <c r="AQ49" s="942" t="str">
        <f>IFERROR(INDEX(#REF!,MATCH(Таблиця4[[#This Row],[BUILDING NAME]],#REF!,0),1),"")</f>
        <v/>
      </c>
      <c r="AR49" s="942" t="str">
        <f>IFERROR(INDEX(#REF!,MATCH(Таблиця4[[#This Row],[BUILDING NAME]],#REF!,0),1),"")</f>
        <v/>
      </c>
      <c r="AS49" s="942" t="str">
        <f>IFERROR(INDEX(#REF!,MATCH(Таблиця4[[#This Row],[BUILDING NAME]],#REF!,0),1),"")</f>
        <v/>
      </c>
      <c r="AT49" s="942" t="str">
        <f>IFERROR(INDEX(#REF!,MATCH(Таблиця4[[#This Row],[BUILDING NAME]],#REF!,0),1),"")</f>
        <v/>
      </c>
      <c r="AU49" s="942"/>
      <c r="AV49" s="1195" t="s">
        <v>10621</v>
      </c>
      <c r="AW49" s="1196">
        <f>IFERROR(INDEX(Аркуш4!$G$2:$G$608,MATCH(Таблиця4[[#This Row],[BUILDING NAME]],Аркуш4!$A$2:$A$608,0),1),"")</f>
        <v>0</v>
      </c>
      <c r="BT49" s="1131"/>
    </row>
    <row r="50" spans="1:72" ht="16.5" thickTop="1" thickBot="1">
      <c r="A50" s="942" t="s">
        <v>10623</v>
      </c>
      <c r="B50" s="943" t="str">
        <f t="shared" si="2"/>
        <v>C49</v>
      </c>
      <c r="C50" s="943" t="str">
        <f t="shared" si="3"/>
        <v>The Red-eyed Owl (tavern, D, 2)</v>
      </c>
      <c r="D50" s="942"/>
      <c r="E50" s="942"/>
      <c r="F50" s="943" t="s">
        <v>339</v>
      </c>
      <c r="G50" s="943" t="s">
        <v>10624</v>
      </c>
      <c r="H50" s="949" t="s">
        <v>338</v>
      </c>
      <c r="I50" s="943" t="s">
        <v>20</v>
      </c>
      <c r="J50" s="943"/>
      <c r="K50" s="943" t="s">
        <v>10358</v>
      </c>
      <c r="L50" s="943" t="s">
        <v>10301</v>
      </c>
      <c r="M50" s="943" t="s">
        <v>10542</v>
      </c>
      <c r="N50" s="943">
        <v>2</v>
      </c>
      <c r="O50" s="943"/>
      <c r="P50" s="943">
        <v>3</v>
      </c>
      <c r="Q50" s="943"/>
      <c r="R50" s="943">
        <v>3</v>
      </c>
      <c r="S50" s="943"/>
      <c r="T5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 P | </v>
      </c>
      <c r="U50" s="943"/>
      <c r="V50" s="943"/>
      <c r="W50" s="943"/>
      <c r="X50" s="942"/>
      <c r="Y50" s="942"/>
      <c r="Z50" s="942" t="s">
        <v>10301</v>
      </c>
      <c r="AA50" s="953" t="s">
        <v>30498</v>
      </c>
      <c r="AB50" s="943" t="s">
        <v>21</v>
      </c>
      <c r="AC50" s="943" t="s">
        <v>10625</v>
      </c>
      <c r="AD50" s="943" t="s">
        <v>10626</v>
      </c>
      <c r="AE50" s="943" t="str">
        <f>Таблиця4[[#This Row],[Owner/Specific NPCs3]]</f>
        <v/>
      </c>
      <c r="AF50" s="943"/>
      <c r="AG50" s="944" t="s">
        <v>10311</v>
      </c>
      <c r="AH50" s="945"/>
      <c r="AI50" s="946"/>
      <c r="AJ50" s="943" t="s">
        <v>10301</v>
      </c>
      <c r="AK50" s="946"/>
      <c r="AL50" s="943" t="s">
        <v>10301</v>
      </c>
      <c r="AM50" s="946"/>
      <c r="AN50" s="942" t="str">
        <f>IFERROR(INDEX(#REF!,MATCH(Таблиця4[[#This Row],[BUILDING NAME]],#REF!,0),1),"")</f>
        <v/>
      </c>
      <c r="AO50" s="942" t="str">
        <f>IFERROR(INDEX(#REF!,MATCH(Таблиця4[[#This Row],[BUILDING NAME]],#REF!,0),1),"")</f>
        <v/>
      </c>
      <c r="AP50" s="942" t="str">
        <f>IFERROR(INDEX(#REF!,MATCH(Таблиця4[[#This Row],[BUILDING NAME]],#REF!,0),1),"")</f>
        <v/>
      </c>
      <c r="AQ50" s="942" t="str">
        <f>IFERROR(INDEX(#REF!,MATCH(Таблиця4[[#This Row],[BUILDING NAME]],#REF!,0),1),"")</f>
        <v/>
      </c>
      <c r="AR50" s="942" t="str">
        <f>IFERROR(INDEX(#REF!,MATCH(Таблиця4[[#This Row],[BUILDING NAME]],#REF!,0),1),"")</f>
        <v/>
      </c>
      <c r="AS50" s="942" t="str">
        <f>IFERROR(INDEX(#REF!,MATCH(Таблиця4[[#This Row],[BUILDING NAME]],#REF!,0),1),"")</f>
        <v/>
      </c>
      <c r="AT50" s="942" t="str">
        <f>IFERROR(INDEX(#REF!,MATCH(Таблиця4[[#This Row],[BUILDING NAME]],#REF!,0),1),"")</f>
        <v/>
      </c>
      <c r="AU50" s="942"/>
      <c r="AV50" s="1195" t="s">
        <v>29892</v>
      </c>
      <c r="AW50" s="1196">
        <f>IFERROR(INDEX(Аркуш4!$G$2:$G$608,MATCH(Таблиця4[[#This Row],[BUILDING NAME]],Аркуш4!$A$2:$A$608,0),1),"")</f>
        <v>0</v>
      </c>
      <c r="BT50" s="1131"/>
    </row>
    <row r="51" spans="1:72" ht="16.5" thickTop="1" thickBot="1">
      <c r="A51" s="942" t="s">
        <v>10627</v>
      </c>
      <c r="B51" s="943" t="str">
        <f t="shared" si="2"/>
        <v>C50</v>
      </c>
      <c r="C51" s="943" t="str">
        <f t="shared" si="3"/>
        <v>The Sleepy Slyph (tavern, C, 2)</v>
      </c>
      <c r="D51" s="942"/>
      <c r="E51" s="942"/>
      <c r="F51" s="943" t="s">
        <v>372</v>
      </c>
      <c r="G51" s="943" t="s">
        <v>10628</v>
      </c>
      <c r="H51" s="943" t="s">
        <v>10629</v>
      </c>
      <c r="I51" s="943" t="s">
        <v>20</v>
      </c>
      <c r="J51" s="943"/>
      <c r="K51" s="943" t="s">
        <v>10358</v>
      </c>
      <c r="L51" s="943" t="s">
        <v>10301</v>
      </c>
      <c r="M51" s="943" t="s">
        <v>10329</v>
      </c>
      <c r="N51" s="943">
        <v>2</v>
      </c>
      <c r="O51" s="943"/>
      <c r="P51" s="943">
        <v>4</v>
      </c>
      <c r="Q51" s="943"/>
      <c r="R51" s="943">
        <v>3</v>
      </c>
      <c r="S51" s="943"/>
      <c r="T5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U51" s="943"/>
      <c r="V51" s="943"/>
      <c r="W51" s="943"/>
      <c r="X51" s="942"/>
      <c r="Y51" s="942"/>
      <c r="Z51" s="942" t="s">
        <v>10301</v>
      </c>
      <c r="AA51" s="953" t="s">
        <v>30499</v>
      </c>
      <c r="AB51" s="943" t="s">
        <v>10301</v>
      </c>
      <c r="AC51" s="943"/>
      <c r="AD51" s="943" t="str">
        <f>Таблиця4[[#This Row],[DESCRIPTION 3]]</f>
        <v/>
      </c>
      <c r="AE51" s="943" t="str">
        <f>Таблиця4[[#This Row],[Owner/Specific NPCs3]]</f>
        <v/>
      </c>
      <c r="AF51" s="943"/>
      <c r="AG51" s="944" t="s">
        <v>10311</v>
      </c>
      <c r="AH51" s="945"/>
      <c r="AI51" s="946"/>
      <c r="AJ51" s="943" t="s">
        <v>10301</v>
      </c>
      <c r="AK51" s="946"/>
      <c r="AL51" s="943" t="s">
        <v>10301</v>
      </c>
      <c r="AM51" s="946"/>
      <c r="AN51" s="942" t="str">
        <f>IFERROR(INDEX(#REF!,MATCH(Таблиця4[[#This Row],[BUILDING NAME]],#REF!,0),1),"")</f>
        <v/>
      </c>
      <c r="AO51" s="942" t="str">
        <f>IFERROR(INDEX(#REF!,MATCH(Таблиця4[[#This Row],[BUILDING NAME]],#REF!,0),1),"")</f>
        <v/>
      </c>
      <c r="AP51" s="942" t="str">
        <f>IFERROR(INDEX(#REF!,MATCH(Таблиця4[[#This Row],[BUILDING NAME]],#REF!,0),1),"")</f>
        <v/>
      </c>
      <c r="AQ51" s="942" t="str">
        <f>IFERROR(INDEX(#REF!,MATCH(Таблиця4[[#This Row],[BUILDING NAME]],#REF!,0),1),"")</f>
        <v/>
      </c>
      <c r="AR51" s="942" t="str">
        <f>IFERROR(INDEX(#REF!,MATCH(Таблиця4[[#This Row],[BUILDING NAME]],#REF!,0),1),"")</f>
        <v/>
      </c>
      <c r="AS51" s="942" t="str">
        <f>IFERROR(INDEX(#REF!,MATCH(Таблиця4[[#This Row],[BUILDING NAME]],#REF!,0),1),"")</f>
        <v/>
      </c>
      <c r="AT51" s="942" t="str">
        <f>IFERROR(INDEX(#REF!,MATCH(Таблиця4[[#This Row],[BUILDING NAME]],#REF!,0),1),"")</f>
        <v/>
      </c>
      <c r="AU51" s="942"/>
      <c r="AV51" s="1195" t="s">
        <v>10301</v>
      </c>
      <c r="AW51" s="1196" t="str">
        <f>IFERROR(INDEX(Аркуш4!$G$2:$G$608,MATCH(Таблиця4[[#This Row],[BUILDING NAME]],Аркуш4!$A$2:$A$608,0),1),"")</f>
        <v/>
      </c>
      <c r="BT51" s="1131"/>
    </row>
    <row r="52" spans="1:72" ht="16.5" thickTop="1" thickBot="1">
      <c r="A52" s="942" t="s">
        <v>10630</v>
      </c>
      <c r="B52" s="943" t="str">
        <f t="shared" si="2"/>
        <v>C51</v>
      </c>
      <c r="C52" s="943" t="str">
        <f t="shared" si="3"/>
        <v>Crommer's Warehouse (warehouse, C, 4)</v>
      </c>
      <c r="D52" s="942"/>
      <c r="E52" s="942"/>
      <c r="F52" s="943" t="s">
        <v>10631</v>
      </c>
      <c r="G52" s="943" t="s">
        <v>10632</v>
      </c>
      <c r="H52" s="943" t="s">
        <v>10633</v>
      </c>
      <c r="I52" s="943" t="s">
        <v>20</v>
      </c>
      <c r="J52" s="943"/>
      <c r="K52" s="943" t="s">
        <v>10426</v>
      </c>
      <c r="L52" s="943" t="s">
        <v>10301</v>
      </c>
      <c r="M52" s="943" t="s">
        <v>10329</v>
      </c>
      <c r="N52" s="943">
        <v>4</v>
      </c>
      <c r="O52" s="943"/>
      <c r="P52" s="943"/>
      <c r="Q52" s="943"/>
      <c r="R52" s="943"/>
      <c r="S52" s="943"/>
      <c r="T5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2" s="943"/>
      <c r="V52" s="943"/>
      <c r="W52" s="943"/>
      <c r="X52" s="943"/>
      <c r="Y52" s="943"/>
      <c r="Z52" s="943" t="s">
        <v>10301</v>
      </c>
      <c r="AA52" s="943" t="s">
        <v>10634</v>
      </c>
      <c r="AB52" s="943" t="s">
        <v>10301</v>
      </c>
      <c r="AC52" s="943"/>
      <c r="AD52" s="943" t="str">
        <f>Таблиця4[[#This Row],[DESCRIPTION 3]]</f>
        <v/>
      </c>
      <c r="AE52" s="943" t="str">
        <f>Таблиця4[[#This Row],[Owner/Specific NPCs3]]</f>
        <v/>
      </c>
      <c r="AF52" s="943"/>
      <c r="AG52" s="944" t="s">
        <v>10311</v>
      </c>
      <c r="AH52" s="945"/>
      <c r="AI52" s="946"/>
      <c r="AJ52" s="943" t="s">
        <v>10301</v>
      </c>
      <c r="AK52" s="946"/>
      <c r="AL52" s="943" t="s">
        <v>10301</v>
      </c>
      <c r="AM52" s="946"/>
      <c r="AN52" s="942" t="str">
        <f>IFERROR(INDEX(#REF!,MATCH(Таблиця4[[#This Row],[BUILDING NAME]],#REF!,0),1),"")</f>
        <v/>
      </c>
      <c r="AO52" s="942" t="str">
        <f>IFERROR(INDEX(#REF!,MATCH(Таблиця4[[#This Row],[BUILDING NAME]],#REF!,0),1),"")</f>
        <v/>
      </c>
      <c r="AP52" s="942" t="str">
        <f>IFERROR(INDEX(#REF!,MATCH(Таблиця4[[#This Row],[BUILDING NAME]],#REF!,0),1),"")</f>
        <v/>
      </c>
      <c r="AQ52" s="942" t="str">
        <f>IFERROR(INDEX(#REF!,MATCH(Таблиця4[[#This Row],[BUILDING NAME]],#REF!,0),1),"")</f>
        <v/>
      </c>
      <c r="AR52" s="942" t="str">
        <f>IFERROR(INDEX(#REF!,MATCH(Таблиця4[[#This Row],[BUILDING NAME]],#REF!,0),1),"")</f>
        <v/>
      </c>
      <c r="AS52" s="942" t="str">
        <f>IFERROR(INDEX(#REF!,MATCH(Таблиця4[[#This Row],[BUILDING NAME]],#REF!,0),1),"")</f>
        <v/>
      </c>
      <c r="AT52" s="942" t="str">
        <f>IFERROR(INDEX(#REF!,MATCH(Таблиця4[[#This Row],[BUILDING NAME]],#REF!,0),1),"")</f>
        <v/>
      </c>
      <c r="AU52" s="942"/>
      <c r="AV52" s="1195" t="s">
        <v>10375</v>
      </c>
      <c r="AW52" s="1196">
        <f>IFERROR(INDEX(Аркуш4!$G$2:$G$608,MATCH(Таблиця4[[#This Row],[BUILDING NAME]],Аркуш4!$A$2:$A$608,0),1),"")</f>
        <v>0</v>
      </c>
      <c r="BT52" s="1131"/>
    </row>
    <row r="53" spans="1:72" ht="16.5" thickTop="1" thickBot="1">
      <c r="A53" s="942" t="s">
        <v>10635</v>
      </c>
      <c r="B53" s="943" t="str">
        <f t="shared" si="2"/>
        <v>C52</v>
      </c>
      <c r="C53" s="943" t="str">
        <f t="shared" si="3"/>
        <v>Mirt's Mansion (villa, A, 3)</v>
      </c>
      <c r="D53" s="942"/>
      <c r="E53" s="942"/>
      <c r="F53" s="943" t="s">
        <v>10636</v>
      </c>
      <c r="G53" s="943" t="s">
        <v>10637</v>
      </c>
      <c r="H53" s="943" t="s">
        <v>10638</v>
      </c>
      <c r="I53" s="943" t="s">
        <v>20</v>
      </c>
      <c r="J53" s="943"/>
      <c r="K53" s="943" t="s">
        <v>10428</v>
      </c>
      <c r="L53" s="943">
        <v>0</v>
      </c>
      <c r="M53" s="943" t="s">
        <v>10299</v>
      </c>
      <c r="N53" s="943">
        <v>3</v>
      </c>
      <c r="O53" s="943"/>
      <c r="P53" s="943"/>
      <c r="Q53" s="943"/>
      <c r="R53" s="943"/>
      <c r="S53" s="943"/>
      <c r="T5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3" s="943"/>
      <c r="V53" s="943"/>
      <c r="W53" s="943"/>
      <c r="X53" s="943"/>
      <c r="Y53" s="943"/>
      <c r="Z53" s="943" t="s">
        <v>10639</v>
      </c>
      <c r="AA53" s="943" t="s">
        <v>10639</v>
      </c>
      <c r="AB53" s="943" t="s">
        <v>10301</v>
      </c>
      <c r="AC53" s="943"/>
      <c r="AD53" s="943" t="s">
        <v>10640</v>
      </c>
      <c r="AE53" s="943" t="str">
        <f>Таблиця4[[#This Row],[Owner/Specific NPCs3]]</f>
        <v/>
      </c>
      <c r="AF53" s="943"/>
      <c r="AG53" s="944" t="s">
        <v>10641</v>
      </c>
      <c r="AH53" s="945" t="s">
        <v>10642</v>
      </c>
      <c r="AI53" s="946"/>
      <c r="AJ53" s="943" t="s">
        <v>10301</v>
      </c>
      <c r="AK53" s="946"/>
      <c r="AL53" s="943" t="s">
        <v>10301</v>
      </c>
      <c r="AM53" s="946"/>
      <c r="AN53" s="942" t="str">
        <f>IFERROR(INDEX(#REF!,MATCH(Таблиця4[[#This Row],[BUILDING NAME]],#REF!,0),1),"")</f>
        <v/>
      </c>
      <c r="AO53" s="942" t="str">
        <f>IFERROR(INDEX(#REF!,MATCH(Таблиця4[[#This Row],[BUILDING NAME]],#REF!,0),1),"")</f>
        <v/>
      </c>
      <c r="AP53" s="942" t="str">
        <f>IFERROR(INDEX(#REF!,MATCH(Таблиця4[[#This Row],[BUILDING NAME]],#REF!,0),1),"")</f>
        <v/>
      </c>
      <c r="AQ53" s="942" t="str">
        <f>IFERROR(INDEX(#REF!,MATCH(Таблиця4[[#This Row],[BUILDING NAME]],#REF!,0),1),"")</f>
        <v/>
      </c>
      <c r="AR53" s="942" t="str">
        <f>IFERROR(INDEX(#REF!,MATCH(Таблиця4[[#This Row],[BUILDING NAME]],#REF!,0),1),"")</f>
        <v/>
      </c>
      <c r="AS53" s="942" t="str">
        <f>IFERROR(INDEX(#REF!,MATCH(Таблиця4[[#This Row],[BUILDING NAME]],#REF!,0),1),"")</f>
        <v/>
      </c>
      <c r="AT53" s="942" t="str">
        <f>IFERROR(INDEX(#REF!,MATCH(Таблиця4[[#This Row],[BUILDING NAME]],#REF!,0),1),"")</f>
        <v/>
      </c>
      <c r="AU53" s="942"/>
      <c r="AV53" s="1195" t="s">
        <v>10639</v>
      </c>
      <c r="AW53" s="1196">
        <f>IFERROR(INDEX(Аркуш4!$G$2:$G$608,MATCH(Таблиця4[[#This Row],[BUILDING NAME]],Аркуш4!$A$2:$A$608,0),1),"")</f>
        <v>0</v>
      </c>
      <c r="BT53" s="1131"/>
    </row>
    <row r="54" spans="1:72" ht="16.5" thickTop="1" thickBot="1">
      <c r="A54" s="942" t="s">
        <v>10643</v>
      </c>
      <c r="B54" s="943" t="str">
        <f t="shared" si="2"/>
        <v>C53</v>
      </c>
      <c r="C54" s="943" t="str">
        <f t="shared" si="3"/>
        <v>The Quaffing Quaggoth (tavern, C, 1)</v>
      </c>
      <c r="D54" s="942"/>
      <c r="E54" s="942"/>
      <c r="F54" s="943" t="s">
        <v>315</v>
      </c>
      <c r="G54" s="943" t="s">
        <v>10644</v>
      </c>
      <c r="H54" s="949" t="s">
        <v>314</v>
      </c>
      <c r="I54" s="943" t="s">
        <v>20</v>
      </c>
      <c r="J54" s="943"/>
      <c r="K54" s="943" t="s">
        <v>10358</v>
      </c>
      <c r="L54" s="943" t="s">
        <v>14</v>
      </c>
      <c r="M54" s="943" t="s">
        <v>10329</v>
      </c>
      <c r="N54" s="943">
        <v>1</v>
      </c>
      <c r="O54" s="943"/>
      <c r="P54" s="943">
        <v>3</v>
      </c>
      <c r="Q54" s="943"/>
      <c r="R54" s="943">
        <v>4</v>
      </c>
      <c r="S54" s="943"/>
      <c r="T5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4 P | </v>
      </c>
      <c r="U54" s="943"/>
      <c r="V54" s="943"/>
      <c r="W54" s="943"/>
      <c r="X54" s="943"/>
      <c r="Y54" s="943"/>
      <c r="Z54" s="943" t="s">
        <v>29884</v>
      </c>
      <c r="AA54" s="943" t="s">
        <v>10645</v>
      </c>
      <c r="AB54" s="943" t="s">
        <v>21</v>
      </c>
      <c r="AC54" s="943"/>
      <c r="AD54" s="943" t="str">
        <f>Таблиця4[[#This Row],[DESCRIPTION 3]]</f>
        <v/>
      </c>
      <c r="AE54" s="943" t="str">
        <f>Таблиця4[[#This Row],[Owner/Specific NPCs3]]</f>
        <v/>
      </c>
      <c r="AF54" s="943"/>
      <c r="AG54" s="944" t="s">
        <v>10311</v>
      </c>
      <c r="AH54" s="945"/>
      <c r="AI54" s="946"/>
      <c r="AJ54" s="943" t="s">
        <v>10301</v>
      </c>
      <c r="AK54" s="946"/>
      <c r="AL54" s="943" t="s">
        <v>10301</v>
      </c>
      <c r="AM54" s="946"/>
      <c r="AN54" s="942" t="str">
        <f>IFERROR(INDEX(#REF!,MATCH(Таблиця4[[#This Row],[BUILDING NAME]],#REF!,0),1),"")</f>
        <v/>
      </c>
      <c r="AO54" s="942" t="str">
        <f>IFERROR(INDEX(#REF!,MATCH(Таблиця4[[#This Row],[BUILDING NAME]],#REF!,0),1),"")</f>
        <v/>
      </c>
      <c r="AP54" s="942" t="str">
        <f>IFERROR(INDEX(#REF!,MATCH(Таблиця4[[#This Row],[BUILDING NAME]],#REF!,0),1),"")</f>
        <v/>
      </c>
      <c r="AQ54" s="942" t="str">
        <f>IFERROR(INDEX(#REF!,MATCH(Таблиця4[[#This Row],[BUILDING NAME]],#REF!,0),1),"")</f>
        <v/>
      </c>
      <c r="AR54" s="942" t="str">
        <f>IFERROR(INDEX(#REF!,MATCH(Таблиця4[[#This Row],[BUILDING NAME]],#REF!,0),1),"")</f>
        <v/>
      </c>
      <c r="AS54" s="942" t="str">
        <f>IFERROR(INDEX(#REF!,MATCH(Таблиця4[[#This Row],[BUILDING NAME]],#REF!,0),1),"")</f>
        <v/>
      </c>
      <c r="AT54" s="942" t="str">
        <f>IFERROR(INDEX(#REF!,MATCH(Таблиця4[[#This Row],[BUILDING NAME]],#REF!,0),1),"")</f>
        <v/>
      </c>
      <c r="AU54" s="942"/>
      <c r="AV54" s="1195" t="s">
        <v>29884</v>
      </c>
      <c r="AW54" s="1196">
        <f>IFERROR(INDEX(Аркуш4!$G$2:$G$608,MATCH(Таблиця4[[#This Row],[BUILDING NAME]],Аркуш4!$A$2:$A$608,0),1),"")</f>
        <v>0</v>
      </c>
      <c r="BT54" s="1131"/>
    </row>
    <row r="55" spans="1:72" ht="16.5" thickTop="1" thickBot="1">
      <c r="A55" s="942" t="s">
        <v>10646</v>
      </c>
      <c r="B55" s="943" t="str">
        <f t="shared" si="2"/>
        <v>C54</v>
      </c>
      <c r="C55" s="943" t="str">
        <f t="shared" si="3"/>
        <v>The Sailor's Own (tavern, D, 1)</v>
      </c>
      <c r="D55" s="942"/>
      <c r="E55" s="942"/>
      <c r="F55" s="943" t="s">
        <v>156</v>
      </c>
      <c r="G55" s="943" t="s">
        <v>10647</v>
      </c>
      <c r="H55" s="943" t="s">
        <v>154</v>
      </c>
      <c r="I55" s="943" t="s">
        <v>20</v>
      </c>
      <c r="J55" s="943"/>
      <c r="K55" s="943" t="s">
        <v>10358</v>
      </c>
      <c r="L55" s="943" t="s">
        <v>10301</v>
      </c>
      <c r="M55" s="943" t="s">
        <v>10542</v>
      </c>
      <c r="N55" s="943">
        <v>1</v>
      </c>
      <c r="O55" s="943"/>
      <c r="P55" s="943">
        <v>3</v>
      </c>
      <c r="Q55" s="943"/>
      <c r="R55" s="943">
        <v>2</v>
      </c>
      <c r="S55" s="943"/>
      <c r="T5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2 P | </v>
      </c>
      <c r="U55" s="943"/>
      <c r="V55" s="943"/>
      <c r="W55" s="943"/>
      <c r="X55" s="942"/>
      <c r="Y55" s="942"/>
      <c r="Z55" s="942" t="s">
        <v>10301</v>
      </c>
      <c r="AA55" s="953" t="s">
        <v>30500</v>
      </c>
      <c r="AB55" s="943" t="s">
        <v>21</v>
      </c>
      <c r="AC55" s="943"/>
      <c r="AD55" s="943" t="str">
        <f>Таблиця4[[#This Row],[DESCRIPTION 3]]</f>
        <v/>
      </c>
      <c r="AE55" s="943" t="str">
        <f>Таблиця4[[#This Row],[Owner/Specific NPCs3]]</f>
        <v/>
      </c>
      <c r="AF55" s="943"/>
      <c r="AG55" s="944" t="s">
        <v>10311</v>
      </c>
      <c r="AH55" s="945"/>
      <c r="AI55" s="946"/>
      <c r="AJ55" s="943" t="s">
        <v>10301</v>
      </c>
      <c r="AK55" s="946"/>
      <c r="AL55" s="943" t="s">
        <v>10301</v>
      </c>
      <c r="AM55" s="946"/>
      <c r="AN55" s="942" t="str">
        <f>IFERROR(INDEX(#REF!,MATCH(Таблиця4[[#This Row],[BUILDING NAME]],#REF!,0),1),"")</f>
        <v/>
      </c>
      <c r="AO55" s="942" t="str">
        <f>IFERROR(INDEX(#REF!,MATCH(Таблиця4[[#This Row],[BUILDING NAME]],#REF!,0),1),"")</f>
        <v/>
      </c>
      <c r="AP55" s="942" t="str">
        <f>IFERROR(INDEX(#REF!,MATCH(Таблиця4[[#This Row],[BUILDING NAME]],#REF!,0),1),"")</f>
        <v/>
      </c>
      <c r="AQ55" s="942" t="str">
        <f>IFERROR(INDEX(#REF!,MATCH(Таблиця4[[#This Row],[BUILDING NAME]],#REF!,0),1),"")</f>
        <v/>
      </c>
      <c r="AR55" s="942" t="str">
        <f>IFERROR(INDEX(#REF!,MATCH(Таблиця4[[#This Row],[BUILDING NAME]],#REF!,0),1),"")</f>
        <v/>
      </c>
      <c r="AS55" s="942" t="str">
        <f>IFERROR(INDEX(#REF!,MATCH(Таблиця4[[#This Row],[BUILDING NAME]],#REF!,0),1),"")</f>
        <v/>
      </c>
      <c r="AT55" s="942" t="str">
        <f>IFERROR(INDEX(#REF!,MATCH(Таблиця4[[#This Row],[BUILDING NAME]],#REF!,0),1),"")</f>
        <v/>
      </c>
      <c r="AU55" s="942"/>
      <c r="AV55" s="1195" t="s">
        <v>29885</v>
      </c>
      <c r="AW55" s="1196">
        <f>IFERROR(INDEX(Аркуш4!$G$2:$G$608,MATCH(Таблиця4[[#This Row],[BUILDING NAME]],Аркуш4!$A$2:$A$608,0),1),"")</f>
        <v>0</v>
      </c>
    </row>
    <row r="56" spans="1:72" ht="16.5" thickTop="1" thickBot="1">
      <c r="A56" s="942" t="s">
        <v>10648</v>
      </c>
      <c r="B56" s="943" t="str">
        <f t="shared" si="2"/>
        <v>C55</v>
      </c>
      <c r="C56" s="943" t="str">
        <f t="shared" si="3"/>
        <v>Eilean's Maztican Delights (business, B, 2)</v>
      </c>
      <c r="D56" s="942"/>
      <c r="E56" s="942"/>
      <c r="F56" s="943" t="s">
        <v>10649</v>
      </c>
      <c r="G56" s="943" t="s">
        <v>10650</v>
      </c>
      <c r="H56" s="943" t="s">
        <v>10651</v>
      </c>
      <c r="I56" s="943" t="s">
        <v>20</v>
      </c>
      <c r="J56" s="943"/>
      <c r="K56" s="943" t="s">
        <v>10388</v>
      </c>
      <c r="L56" s="943" t="s">
        <v>1878</v>
      </c>
      <c r="M56" s="943" t="s">
        <v>10310</v>
      </c>
      <c r="N56" s="943">
        <v>2</v>
      </c>
      <c r="O56" s="943"/>
      <c r="P56" s="943"/>
      <c r="Q56" s="943"/>
      <c r="R56" s="943"/>
      <c r="S56" s="943"/>
      <c r="T5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6" s="943"/>
      <c r="V56" s="943"/>
      <c r="W56" s="943" t="s">
        <v>10652</v>
      </c>
      <c r="X56" s="943"/>
      <c r="Y56" s="943"/>
      <c r="Z56" s="943" t="s">
        <v>29856</v>
      </c>
      <c r="AA56" s="943"/>
      <c r="AB56" s="943" t="s">
        <v>10301</v>
      </c>
      <c r="AC56" s="943"/>
      <c r="AD56" s="943" t="str">
        <f>Таблиця4[[#This Row],[DESCRIPTION 3]]</f>
        <v/>
      </c>
      <c r="AE56" s="943" t="str">
        <f>Таблиця4[[#This Row],[Owner/Specific NPCs3]]</f>
        <v/>
      </c>
      <c r="AF56" s="943"/>
      <c r="AG56" s="944" t="s">
        <v>10311</v>
      </c>
      <c r="AH56" s="945"/>
      <c r="AI56" s="946"/>
      <c r="AJ56" s="943" t="s">
        <v>10301</v>
      </c>
      <c r="AK56" s="946"/>
      <c r="AL56" s="943" t="s">
        <v>10301</v>
      </c>
      <c r="AM56" s="946"/>
      <c r="AN56" s="942" t="str">
        <f>IFERROR(INDEX(#REF!,MATCH(Таблиця4[[#This Row],[BUILDING NAME]],#REF!,0),1),"")</f>
        <v/>
      </c>
      <c r="AO56" s="942" t="str">
        <f>IFERROR(INDEX(#REF!,MATCH(Таблиця4[[#This Row],[BUILDING NAME]],#REF!,0),1),"")</f>
        <v/>
      </c>
      <c r="AP56" s="942" t="str">
        <f>IFERROR(INDEX(#REF!,MATCH(Таблиця4[[#This Row],[BUILDING NAME]],#REF!,0),1),"")</f>
        <v/>
      </c>
      <c r="AQ56" s="942" t="str">
        <f>IFERROR(INDEX(#REF!,MATCH(Таблиця4[[#This Row],[BUILDING NAME]],#REF!,0),1),"")</f>
        <v/>
      </c>
      <c r="AR56" s="942" t="str">
        <f>IFERROR(INDEX(#REF!,MATCH(Таблиця4[[#This Row],[BUILDING NAME]],#REF!,0),1),"")</f>
        <v/>
      </c>
      <c r="AS56" s="942" t="str">
        <f>IFERROR(INDEX(#REF!,MATCH(Таблиця4[[#This Row],[BUILDING NAME]],#REF!,0),1),"")</f>
        <v/>
      </c>
      <c r="AT56" s="942" t="str">
        <f>IFERROR(INDEX(#REF!,MATCH(Таблиця4[[#This Row],[BUILDING NAME]],#REF!,0),1),"")</f>
        <v/>
      </c>
      <c r="AU56" s="942"/>
      <c r="AV56" s="1195" t="s">
        <v>29856</v>
      </c>
      <c r="AW56" s="1196">
        <f>IFERROR(INDEX(Аркуш4!$G$2:$G$608,MATCH(Таблиця4[[#This Row],[BUILDING NAME]],Аркуш4!$A$2:$A$608,0),1),"")</f>
        <v>0</v>
      </c>
    </row>
    <row r="57" spans="1:72" ht="16.5" thickTop="1" thickBot="1">
      <c r="A57" s="942" t="s">
        <v>10653</v>
      </c>
      <c r="B57" s="943" t="str">
        <f t="shared" si="2"/>
        <v>C56</v>
      </c>
      <c r="C57" s="943" t="str">
        <f t="shared" si="3"/>
        <v>Lightsinger Theater (business, A, 3)</v>
      </c>
      <c r="D57" s="942"/>
      <c r="E57" s="942"/>
      <c r="F57" s="943" t="s">
        <v>10654</v>
      </c>
      <c r="G57" s="943" t="s">
        <v>10655</v>
      </c>
      <c r="H57" s="943" t="s">
        <v>10656</v>
      </c>
      <c r="I57" s="943" t="s">
        <v>20</v>
      </c>
      <c r="J57" s="943"/>
      <c r="K57" s="943" t="s">
        <v>10388</v>
      </c>
      <c r="L57" s="943" t="s">
        <v>1878</v>
      </c>
      <c r="M57" s="943" t="s">
        <v>10299</v>
      </c>
      <c r="N57" s="943">
        <v>3</v>
      </c>
      <c r="O57" s="943"/>
      <c r="P57" s="943">
        <v>4</v>
      </c>
      <c r="Q57" s="943"/>
      <c r="R57" s="943"/>
      <c r="S57" s="943"/>
      <c r="T5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57" s="943"/>
      <c r="V57" s="943"/>
      <c r="W57" s="943"/>
      <c r="X57" s="943"/>
      <c r="Y57" s="943"/>
      <c r="Z57" s="943" t="s">
        <v>29859</v>
      </c>
      <c r="AA57" s="943" t="s">
        <v>10657</v>
      </c>
      <c r="AB57" s="943" t="s">
        <v>10301</v>
      </c>
      <c r="AC57" s="943"/>
      <c r="AD57" s="943" t="str">
        <f>Таблиця4[[#This Row],[DESCRIPTION 3]]</f>
        <v/>
      </c>
      <c r="AE57" s="943" t="str">
        <f>Таблиця4[[#This Row],[Owner/Specific NPCs3]]</f>
        <v/>
      </c>
      <c r="AF57" s="943"/>
      <c r="AG57" s="944" t="s">
        <v>10658</v>
      </c>
      <c r="AH57" s="945"/>
      <c r="AI57" s="946"/>
      <c r="AJ57" s="943" t="s">
        <v>10301</v>
      </c>
      <c r="AK57" s="946"/>
      <c r="AL57" s="943" t="s">
        <v>10301</v>
      </c>
      <c r="AM57" s="946"/>
      <c r="AN57" s="942" t="str">
        <f>IFERROR(INDEX(#REF!,MATCH(Таблиця4[[#This Row],[BUILDING NAME]],#REF!,0),1),"")</f>
        <v/>
      </c>
      <c r="AO57" s="942" t="str">
        <f>IFERROR(INDEX(#REF!,MATCH(Таблиця4[[#This Row],[BUILDING NAME]],#REF!,0),1),"")</f>
        <v/>
      </c>
      <c r="AP57" s="942" t="str">
        <f>IFERROR(INDEX(#REF!,MATCH(Таблиця4[[#This Row],[BUILDING NAME]],#REF!,0),1),"")</f>
        <v/>
      </c>
      <c r="AQ57" s="942" t="str">
        <f>IFERROR(INDEX(#REF!,MATCH(Таблиця4[[#This Row],[BUILDING NAME]],#REF!,0),1),"")</f>
        <v/>
      </c>
      <c r="AR57" s="942" t="str">
        <f>IFERROR(INDEX(#REF!,MATCH(Таблиця4[[#This Row],[BUILDING NAME]],#REF!,0),1),"")</f>
        <v/>
      </c>
      <c r="AS57" s="942" t="str">
        <f>IFERROR(INDEX(#REF!,MATCH(Таблиця4[[#This Row],[BUILDING NAME]],#REF!,0),1),"")</f>
        <v/>
      </c>
      <c r="AT57" s="942" t="str">
        <f>IFERROR(INDEX(#REF!,MATCH(Таблиця4[[#This Row],[BUILDING NAME]],#REF!,0),1),"")</f>
        <v/>
      </c>
      <c r="AU57" s="942"/>
      <c r="AV57" s="1195" t="s">
        <v>29859</v>
      </c>
      <c r="AW57" s="1196">
        <f>IFERROR(INDEX(Аркуш4!$G$2:$G$608,MATCH(Таблиця4[[#This Row],[BUILDING NAME]],Аркуш4!$A$2:$A$608,0),1),"")</f>
        <v>0</v>
      </c>
    </row>
    <row r="58" spans="1:72" ht="16.5" thickTop="1" thickBot="1">
      <c r="A58" s="942" t="s">
        <v>10659</v>
      </c>
      <c r="B58" s="943" t="str">
        <f t="shared" si="2"/>
        <v>C57</v>
      </c>
      <c r="C58" s="943" t="str">
        <f t="shared" si="3"/>
        <v>Sorynth's Silverware (business, B, 2)</v>
      </c>
      <c r="D58" s="942"/>
      <c r="E58" s="942"/>
      <c r="F58" s="943" t="s">
        <v>10660</v>
      </c>
      <c r="G58" s="943" t="s">
        <v>10661</v>
      </c>
      <c r="H58" s="943" t="s">
        <v>10662</v>
      </c>
      <c r="I58" s="943" t="s">
        <v>20</v>
      </c>
      <c r="J58" s="943"/>
      <c r="K58" s="943" t="s">
        <v>10388</v>
      </c>
      <c r="L58" s="943" t="s">
        <v>1878</v>
      </c>
      <c r="M58" s="943" t="s">
        <v>10310</v>
      </c>
      <c r="N58" s="943">
        <v>2</v>
      </c>
      <c r="O58" s="943"/>
      <c r="P58" s="943"/>
      <c r="Q58" s="943"/>
      <c r="R58" s="943"/>
      <c r="S58" s="943"/>
      <c r="T5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8" s="943"/>
      <c r="V58" s="943"/>
      <c r="W58" s="943" t="s">
        <v>10663</v>
      </c>
      <c r="X58" s="942"/>
      <c r="Y58" s="942"/>
      <c r="Z58" s="942" t="s">
        <v>29864</v>
      </c>
      <c r="AA58" s="942" t="s">
        <v>10664</v>
      </c>
      <c r="AB58" s="943" t="s">
        <v>10301</v>
      </c>
      <c r="AC58" s="943"/>
      <c r="AD58" s="943" t="str">
        <f>Таблиця4[[#This Row],[DESCRIPTION 3]]</f>
        <v/>
      </c>
      <c r="AE58" s="943" t="str">
        <f>Таблиця4[[#This Row],[Owner/Specific NPCs3]]</f>
        <v/>
      </c>
      <c r="AF58" s="943"/>
      <c r="AG58" s="944" t="s">
        <v>10311</v>
      </c>
      <c r="AH58" s="945"/>
      <c r="AI58" s="946"/>
      <c r="AJ58" s="943" t="s">
        <v>10301</v>
      </c>
      <c r="AK58" s="946"/>
      <c r="AL58" s="943" t="s">
        <v>10301</v>
      </c>
      <c r="AM58" s="946"/>
      <c r="AN58" s="942" t="str">
        <f>IFERROR(INDEX(#REF!,MATCH(Таблиця4[[#This Row],[BUILDING NAME]],#REF!,0),1),"")</f>
        <v/>
      </c>
      <c r="AO58" s="942" t="str">
        <f>IFERROR(INDEX(#REF!,MATCH(Таблиця4[[#This Row],[BUILDING NAME]],#REF!,0),1),"")</f>
        <v/>
      </c>
      <c r="AP58" s="942" t="str">
        <f>IFERROR(INDEX(#REF!,MATCH(Таблиця4[[#This Row],[BUILDING NAME]],#REF!,0),1),"")</f>
        <v/>
      </c>
      <c r="AQ58" s="942" t="str">
        <f>IFERROR(INDEX(#REF!,MATCH(Таблиця4[[#This Row],[BUILDING NAME]],#REF!,0),1),"")</f>
        <v/>
      </c>
      <c r="AR58" s="942" t="str">
        <f>IFERROR(INDEX(#REF!,MATCH(Таблиця4[[#This Row],[BUILDING NAME]],#REF!,0),1),"")</f>
        <v/>
      </c>
      <c r="AS58" s="942" t="str">
        <f>IFERROR(INDEX(#REF!,MATCH(Таблиця4[[#This Row],[BUILDING NAME]],#REF!,0),1),"")</f>
        <v/>
      </c>
      <c r="AT58" s="942" t="str">
        <f>IFERROR(INDEX(#REF!,MATCH(Таблиця4[[#This Row],[BUILDING NAME]],#REF!,0),1),"")</f>
        <v/>
      </c>
      <c r="AU58" s="942"/>
      <c r="AV58" s="1195" t="s">
        <v>29864</v>
      </c>
      <c r="AW58" s="1196">
        <f>IFERROR(INDEX(Аркуш4!$G$2:$G$608,MATCH(Таблиця4[[#This Row],[BUILDING NAME]],Аркуш4!$A$2:$A$608,0),1),"")</f>
        <v>0</v>
      </c>
    </row>
    <row r="59" spans="1:72" ht="16.5" thickTop="1" thickBot="1">
      <c r="A59" s="942" t="s">
        <v>10665</v>
      </c>
      <c r="B59" s="943" t="str">
        <f t="shared" si="2"/>
        <v>C58</v>
      </c>
      <c r="C59" s="943" t="str">
        <f t="shared" si="3"/>
        <v>Jhural's Dance (festhall, C, 3)</v>
      </c>
      <c r="D59" s="942"/>
      <c r="E59" s="942"/>
      <c r="F59" s="943" t="s">
        <v>112</v>
      </c>
      <c r="G59" s="943" t="s">
        <v>10666</v>
      </c>
      <c r="H59" s="943" t="s">
        <v>111</v>
      </c>
      <c r="I59" s="943" t="s">
        <v>20</v>
      </c>
      <c r="J59" s="943"/>
      <c r="K59" s="943" t="s">
        <v>10317</v>
      </c>
      <c r="L59" s="943" t="s">
        <v>29</v>
      </c>
      <c r="M59" s="943" t="s">
        <v>10329</v>
      </c>
      <c r="N59" s="943">
        <v>3</v>
      </c>
      <c r="O59" s="943"/>
      <c r="P59" s="943">
        <v>4</v>
      </c>
      <c r="Q59" s="943"/>
      <c r="R59" s="943">
        <v>3</v>
      </c>
      <c r="S59" s="943"/>
      <c r="T5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U59" s="943"/>
      <c r="V59" s="950" t="s">
        <v>114</v>
      </c>
      <c r="W59" s="943"/>
      <c r="X59" s="943"/>
      <c r="Y59" s="943"/>
      <c r="Z59" s="943" t="s">
        <v>29870</v>
      </c>
      <c r="AA59" s="943" t="s">
        <v>10667</v>
      </c>
      <c r="AB59" s="943" t="s">
        <v>17</v>
      </c>
      <c r="AC59" s="943"/>
      <c r="AD59" s="943" t="str">
        <f>Таблиця4[[#This Row],[DESCRIPTION 3]]</f>
        <v/>
      </c>
      <c r="AE59" s="943" t="str">
        <f>Таблиця4[[#This Row],[Owner/Specific NPCs3]]</f>
        <v/>
      </c>
      <c r="AF59" s="943"/>
      <c r="AG59" s="944" t="s">
        <v>10311</v>
      </c>
      <c r="AH59" s="945"/>
      <c r="AI59" s="946"/>
      <c r="AJ59" s="943" t="s">
        <v>10301</v>
      </c>
      <c r="AK59" s="946"/>
      <c r="AL59" s="943" t="s">
        <v>10301</v>
      </c>
      <c r="AM59" s="946"/>
      <c r="AN59" s="942" t="str">
        <f>IFERROR(INDEX(#REF!,MATCH(Таблиця4[[#This Row],[BUILDING NAME]],#REF!,0),1),"")</f>
        <v/>
      </c>
      <c r="AO59" s="942" t="str">
        <f>IFERROR(INDEX(#REF!,MATCH(Таблиця4[[#This Row],[BUILDING NAME]],#REF!,0),1),"")</f>
        <v/>
      </c>
      <c r="AP59" s="942" t="str">
        <f>IFERROR(INDEX(#REF!,MATCH(Таблиця4[[#This Row],[BUILDING NAME]],#REF!,0),1),"")</f>
        <v/>
      </c>
      <c r="AQ59" s="942" t="str">
        <f>IFERROR(INDEX(#REF!,MATCH(Таблиця4[[#This Row],[BUILDING NAME]],#REF!,0),1),"")</f>
        <v/>
      </c>
      <c r="AR59" s="942" t="str">
        <f>IFERROR(INDEX(#REF!,MATCH(Таблиця4[[#This Row],[BUILDING NAME]],#REF!,0),1),"")</f>
        <v/>
      </c>
      <c r="AS59" s="942" t="str">
        <f>IFERROR(INDEX(#REF!,MATCH(Таблиця4[[#This Row],[BUILDING NAME]],#REF!,0),1),"")</f>
        <v/>
      </c>
      <c r="AT59" s="942" t="str">
        <f>IFERROR(INDEX(#REF!,MATCH(Таблиця4[[#This Row],[BUILDING NAME]],#REF!,0),1),"")</f>
        <v/>
      </c>
      <c r="AU59" s="942"/>
      <c r="AV59" s="1195" t="s">
        <v>29870</v>
      </c>
      <c r="AW59" s="1196">
        <f>IFERROR(INDEX(Аркуш4!$G$2:$G$608,MATCH(Таблиця4[[#This Row],[BUILDING NAME]],Аркуш4!$A$2:$A$608,0),1),"")</f>
        <v>0</v>
      </c>
    </row>
    <row r="60" spans="1:72" ht="16.5" thickTop="1" thickBot="1">
      <c r="A60" s="942" t="s">
        <v>10668</v>
      </c>
      <c r="B60" s="943" t="str">
        <f t="shared" si="2"/>
        <v>C59</v>
      </c>
      <c r="C60" s="943" t="str">
        <f t="shared" si="3"/>
        <v>Tavern of the Flagon Dragon (tavern, C, 2)</v>
      </c>
      <c r="D60" s="942"/>
      <c r="E60" s="942"/>
      <c r="F60" s="943" t="s">
        <v>188</v>
      </c>
      <c r="G60" s="943" t="s">
        <v>10669</v>
      </c>
      <c r="H60" s="949" t="s">
        <v>186</v>
      </c>
      <c r="I60" s="943" t="s">
        <v>20</v>
      </c>
      <c r="J60" s="943" t="s">
        <v>10670</v>
      </c>
      <c r="K60" s="943" t="s">
        <v>10358</v>
      </c>
      <c r="L60" s="943" t="s">
        <v>14</v>
      </c>
      <c r="M60" s="943" t="s">
        <v>10329</v>
      </c>
      <c r="N60" s="943">
        <v>3</v>
      </c>
      <c r="O60" s="943"/>
      <c r="P60" s="943">
        <v>2</v>
      </c>
      <c r="Q60" s="943"/>
      <c r="R60" s="943">
        <v>3</v>
      </c>
      <c r="S60" s="943"/>
      <c r="T6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3 P | </v>
      </c>
      <c r="U60" s="943"/>
      <c r="V60" s="943" t="s">
        <v>191</v>
      </c>
      <c r="W60" s="943"/>
      <c r="X60" s="943"/>
      <c r="Y60" s="943"/>
      <c r="Z60" s="943" t="s">
        <v>29878</v>
      </c>
      <c r="AA60" s="943" t="s">
        <v>10671</v>
      </c>
      <c r="AB60" s="943" t="s">
        <v>55</v>
      </c>
      <c r="AC60" s="943"/>
      <c r="AD60" s="943" t="str">
        <f>Таблиця4[[#This Row],[DESCRIPTION 3]]</f>
        <v/>
      </c>
      <c r="AE60" s="943" t="str">
        <f>Таблиця4[[#This Row],[Owner/Specific NPCs3]]</f>
        <v/>
      </c>
      <c r="AF60" s="943"/>
      <c r="AG60" s="944" t="s">
        <v>10311</v>
      </c>
      <c r="AH60" s="945"/>
      <c r="AI60" s="946"/>
      <c r="AJ60" s="943" t="s">
        <v>10301</v>
      </c>
      <c r="AK60" s="946"/>
      <c r="AL60" s="943" t="s">
        <v>10301</v>
      </c>
      <c r="AM60" s="946"/>
      <c r="AN60" s="942" t="str">
        <f>IFERROR(INDEX(#REF!,MATCH(Таблиця4[[#This Row],[BUILDING NAME]],#REF!,0),1),"")</f>
        <v/>
      </c>
      <c r="AO60" s="942" t="str">
        <f>IFERROR(INDEX(#REF!,MATCH(Таблиця4[[#This Row],[BUILDING NAME]],#REF!,0),1),"")</f>
        <v/>
      </c>
      <c r="AP60" s="942" t="str">
        <f>IFERROR(INDEX(#REF!,MATCH(Таблиця4[[#This Row],[BUILDING NAME]],#REF!,0),1),"")</f>
        <v/>
      </c>
      <c r="AQ60" s="942" t="str">
        <f>IFERROR(INDEX(#REF!,MATCH(Таблиця4[[#This Row],[BUILDING NAME]],#REF!,0),1),"")</f>
        <v/>
      </c>
      <c r="AR60" s="942" t="str">
        <f>IFERROR(INDEX(#REF!,MATCH(Таблиця4[[#This Row],[BUILDING NAME]],#REF!,0),1),"")</f>
        <v/>
      </c>
      <c r="AS60" s="942" t="str">
        <f>IFERROR(INDEX(#REF!,MATCH(Таблиця4[[#This Row],[BUILDING NAME]],#REF!,0),1),"")</f>
        <v/>
      </c>
      <c r="AT60" s="942" t="str">
        <f>IFERROR(INDEX(#REF!,MATCH(Таблиця4[[#This Row],[BUILDING NAME]],#REF!,0),1),"")</f>
        <v/>
      </c>
      <c r="AU60" s="942"/>
      <c r="AV60" s="1195" t="s">
        <v>29878</v>
      </c>
      <c r="AW60" s="1196">
        <f>IFERROR(INDEX(Аркуш4!$G$2:$G$608,MATCH(Таблиця4[[#This Row],[BUILDING NAME]],Аркуш4!$A$2:$A$608,0),1),"")</f>
        <v>0</v>
      </c>
    </row>
    <row r="61" spans="1:72" ht="16.5" thickTop="1" thickBot="1">
      <c r="A61" s="942" t="s">
        <v>10672</v>
      </c>
      <c r="B61" s="943" t="str">
        <f t="shared" si="2"/>
        <v>C60</v>
      </c>
      <c r="C61" s="943" t="str">
        <f t="shared" si="3"/>
        <v>Sapphire House (rooming house/inn, B, 5)</v>
      </c>
      <c r="D61" s="942"/>
      <c r="E61" s="942"/>
      <c r="F61" s="943" t="s">
        <v>161</v>
      </c>
      <c r="G61" s="943" t="s">
        <v>10673</v>
      </c>
      <c r="H61" s="943" t="s">
        <v>159</v>
      </c>
      <c r="I61" s="943" t="s">
        <v>20</v>
      </c>
      <c r="J61" s="943"/>
      <c r="K61" s="943" t="s">
        <v>10442</v>
      </c>
      <c r="L61" s="943" t="s">
        <v>25</v>
      </c>
      <c r="M61" s="943" t="s">
        <v>10310</v>
      </c>
      <c r="N61" s="943">
        <v>5</v>
      </c>
      <c r="O61" s="943"/>
      <c r="P61" s="943"/>
      <c r="Q61" s="943"/>
      <c r="R61" s="943"/>
      <c r="S61" s="943"/>
      <c r="T6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1" s="943"/>
      <c r="V61" s="943" t="s">
        <v>165</v>
      </c>
      <c r="W61" s="943"/>
      <c r="X61" s="943"/>
      <c r="Y61" s="943"/>
      <c r="Z61" s="943" t="s">
        <v>10674</v>
      </c>
      <c r="AA61" s="943" t="s">
        <v>10674</v>
      </c>
      <c r="AB61" s="943" t="s">
        <v>17</v>
      </c>
      <c r="AC61" s="943"/>
      <c r="AD61" s="943" t="str">
        <f>Таблиця4[[#This Row],[DESCRIPTION 3]]</f>
        <v/>
      </c>
      <c r="AE61" s="943" t="str">
        <f>Таблиця4[[#This Row],[Owner/Specific NPCs3]]</f>
        <v/>
      </c>
      <c r="AF61" s="943"/>
      <c r="AG61" s="944" t="s">
        <v>10311</v>
      </c>
      <c r="AH61" s="945"/>
      <c r="AI61" s="946"/>
      <c r="AJ61" s="943" t="s">
        <v>10301</v>
      </c>
      <c r="AK61" s="946"/>
      <c r="AL61" s="943" t="s">
        <v>10301</v>
      </c>
      <c r="AM61" s="946"/>
      <c r="AN61" s="942" t="str">
        <f>IFERROR(INDEX(#REF!,MATCH(Таблиця4[[#This Row],[BUILDING NAME]],#REF!,0),1),"")</f>
        <v/>
      </c>
      <c r="AO61" s="942" t="str">
        <f>IFERROR(INDEX(#REF!,MATCH(Таблиця4[[#This Row],[BUILDING NAME]],#REF!,0),1),"")</f>
        <v/>
      </c>
      <c r="AP61" s="942" t="str">
        <f>IFERROR(INDEX(#REF!,MATCH(Таблиця4[[#This Row],[BUILDING NAME]],#REF!,0),1),"")</f>
        <v/>
      </c>
      <c r="AQ61" s="942" t="str">
        <f>IFERROR(INDEX(#REF!,MATCH(Таблиця4[[#This Row],[BUILDING NAME]],#REF!,0),1),"")</f>
        <v/>
      </c>
      <c r="AR61" s="942" t="str">
        <f>IFERROR(INDEX(#REF!,MATCH(Таблиця4[[#This Row],[BUILDING NAME]],#REF!,0),1),"")</f>
        <v/>
      </c>
      <c r="AS61" s="942" t="str">
        <f>IFERROR(INDEX(#REF!,MATCH(Таблиця4[[#This Row],[BUILDING NAME]],#REF!,0),1),"")</f>
        <v/>
      </c>
      <c r="AT61" s="942" t="str">
        <f>IFERROR(INDEX(#REF!,MATCH(Таблиця4[[#This Row],[BUILDING NAME]],#REF!,0),1),"")</f>
        <v/>
      </c>
      <c r="AU61" s="942"/>
      <c r="AV61" s="1195" t="s">
        <v>10674</v>
      </c>
      <c r="AW61" s="1196">
        <f>IFERROR(INDEX(Аркуш4!$G$2:$G$608,MATCH(Таблиця4[[#This Row],[BUILDING NAME]],Аркуш4!$A$2:$A$608,0),1),"")</f>
        <v>0</v>
      </c>
    </row>
    <row r="62" spans="1:72" ht="16.5" thickTop="1" thickBot="1">
      <c r="A62" s="942" t="s">
        <v>10675</v>
      </c>
      <c r="B62" s="943" t="str">
        <f t="shared" si="2"/>
        <v>C61</v>
      </c>
      <c r="C62" s="943" t="str">
        <f t="shared" si="3"/>
        <v>Delzimmer residence (row house, B, 4)</v>
      </c>
      <c r="D62" s="942"/>
      <c r="E62" s="942"/>
      <c r="F62" s="943" t="s">
        <v>10676</v>
      </c>
      <c r="G62" s="943" t="s">
        <v>10677</v>
      </c>
      <c r="H62" s="943" t="s">
        <v>10678</v>
      </c>
      <c r="I62" s="943" t="s">
        <v>20</v>
      </c>
      <c r="J62" s="943"/>
      <c r="K62" s="943" t="s">
        <v>10428</v>
      </c>
      <c r="L62" s="943" t="s">
        <v>10301</v>
      </c>
      <c r="M62" s="943" t="s">
        <v>10310</v>
      </c>
      <c r="N62" s="943">
        <v>4</v>
      </c>
      <c r="O62" s="943"/>
      <c r="P62" s="943"/>
      <c r="Q62" s="943"/>
      <c r="R62" s="943"/>
      <c r="S62" s="943"/>
      <c r="T6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2" s="943"/>
      <c r="V62" s="943" t="s">
        <v>10679</v>
      </c>
      <c r="W62" s="943"/>
      <c r="X62" s="943"/>
      <c r="Y62" s="943"/>
      <c r="Z62" s="943" t="s">
        <v>10301</v>
      </c>
      <c r="AA62" s="943"/>
      <c r="AB62" s="943" t="s">
        <v>10301</v>
      </c>
      <c r="AC62" s="943"/>
      <c r="AD62" s="943" t="str">
        <f>Таблиця4[[#This Row],[DESCRIPTION 3]]</f>
        <v/>
      </c>
      <c r="AE62" s="943" t="str">
        <f>Таблиця4[[#This Row],[Owner/Specific NPCs3]]</f>
        <v/>
      </c>
      <c r="AF62" s="943"/>
      <c r="AG62" s="944" t="s">
        <v>10311</v>
      </c>
      <c r="AH62" s="945"/>
      <c r="AI62" s="946"/>
      <c r="AJ62" s="943" t="s">
        <v>10301</v>
      </c>
      <c r="AK62" s="946"/>
      <c r="AL62" s="943" t="s">
        <v>10301</v>
      </c>
      <c r="AM62" s="946"/>
      <c r="AN62" s="942" t="str">
        <f>IFERROR(INDEX(#REF!,MATCH(Таблиця4[[#This Row],[BUILDING NAME]],#REF!,0),1),"")</f>
        <v/>
      </c>
      <c r="AO62" s="942" t="str">
        <f>IFERROR(INDEX(#REF!,MATCH(Таблиця4[[#This Row],[BUILDING NAME]],#REF!,0),1),"")</f>
        <v/>
      </c>
      <c r="AP62" s="942" t="str">
        <f>IFERROR(INDEX(#REF!,MATCH(Таблиця4[[#This Row],[BUILDING NAME]],#REF!,0),1),"")</f>
        <v/>
      </c>
      <c r="AQ62" s="942" t="str">
        <f>IFERROR(INDEX(#REF!,MATCH(Таблиця4[[#This Row],[BUILDING NAME]],#REF!,0),1),"")</f>
        <v/>
      </c>
      <c r="AR62" s="942" t="str">
        <f>IFERROR(INDEX(#REF!,MATCH(Таблиця4[[#This Row],[BUILDING NAME]],#REF!,0),1),"")</f>
        <v/>
      </c>
      <c r="AS62" s="942" t="str">
        <f>IFERROR(INDEX(#REF!,MATCH(Таблиця4[[#This Row],[BUILDING NAME]],#REF!,0),1),"")</f>
        <v/>
      </c>
      <c r="AT62" s="942" t="str">
        <f>IFERROR(INDEX(#REF!,MATCH(Таблиця4[[#This Row],[BUILDING NAME]],#REF!,0),1),"")</f>
        <v/>
      </c>
      <c r="AU62" s="942"/>
      <c r="AV62" s="1195" t="s">
        <v>10301</v>
      </c>
      <c r="AW62" s="1196" t="str">
        <f>IFERROR(INDEX(Аркуш4!$G$2:$G$608,MATCH(Таблиця4[[#This Row],[BUILDING NAME]],Аркуш4!$A$2:$A$608,0),1),"")</f>
        <v/>
      </c>
    </row>
    <row r="63" spans="1:72" ht="16.5" customHeight="1" thickTop="1" thickBot="1">
      <c r="A63" s="942" t="s">
        <v>10680</v>
      </c>
      <c r="B63" s="943" t="str">
        <f t="shared" si="2"/>
        <v>C62</v>
      </c>
      <c r="C63" s="943" t="str">
        <f t="shared" si="3"/>
        <v>Irlingstar residence, "Sablehearth" (row house, B, 4)</v>
      </c>
      <c r="D63" s="942"/>
      <c r="E63" s="942"/>
      <c r="F63" s="943" t="s">
        <v>10681</v>
      </c>
      <c r="G63" s="943" t="s">
        <v>10682</v>
      </c>
      <c r="H63" s="943" t="s">
        <v>10683</v>
      </c>
      <c r="I63" s="943" t="s">
        <v>20</v>
      </c>
      <c r="J63" s="943"/>
      <c r="K63" s="943" t="s">
        <v>10428</v>
      </c>
      <c r="L63" s="943" t="s">
        <v>10301</v>
      </c>
      <c r="M63" s="943" t="s">
        <v>10310</v>
      </c>
      <c r="N63" s="943">
        <v>4</v>
      </c>
      <c r="O63" s="943"/>
      <c r="P63" s="943"/>
      <c r="Q63" s="943"/>
      <c r="R63" s="943"/>
      <c r="S63" s="943"/>
      <c r="T6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3" s="943"/>
      <c r="V63" s="943"/>
      <c r="W63" s="943"/>
      <c r="X63" s="943"/>
      <c r="Y63" s="943"/>
      <c r="Z63" s="943" t="s">
        <v>10301</v>
      </c>
      <c r="AA63" s="943"/>
      <c r="AB63" s="943" t="s">
        <v>10301</v>
      </c>
      <c r="AC63" s="943"/>
      <c r="AD63" s="943" t="str">
        <f>Таблиця4[[#This Row],[DESCRIPTION 3]]</f>
        <v/>
      </c>
      <c r="AE63" s="943" t="str">
        <f>Таблиця4[[#This Row],[Owner/Specific NPCs3]]</f>
        <v/>
      </c>
      <c r="AF63" s="943"/>
      <c r="AG63" s="944" t="s">
        <v>10311</v>
      </c>
      <c r="AH63" s="945"/>
      <c r="AI63" s="946"/>
      <c r="AJ63" s="943" t="s">
        <v>10301</v>
      </c>
      <c r="AK63" s="946"/>
      <c r="AL63" s="943" t="s">
        <v>10301</v>
      </c>
      <c r="AM63" s="946"/>
      <c r="AN63" s="942" t="str">
        <f>IFERROR(INDEX(#REF!,MATCH(Таблиця4[[#This Row],[BUILDING NAME]],#REF!,0),1),"")</f>
        <v/>
      </c>
      <c r="AO63" s="942" t="str">
        <f>IFERROR(INDEX(#REF!,MATCH(Таблиця4[[#This Row],[BUILDING NAME]],#REF!,0),1),"")</f>
        <v/>
      </c>
      <c r="AP63" s="942" t="str">
        <f>IFERROR(INDEX(#REF!,MATCH(Таблиця4[[#This Row],[BUILDING NAME]],#REF!,0),1),"")</f>
        <v/>
      </c>
      <c r="AQ63" s="942" t="str">
        <f>IFERROR(INDEX(#REF!,MATCH(Таблиця4[[#This Row],[BUILDING NAME]],#REF!,0),1),"")</f>
        <v/>
      </c>
      <c r="AR63" s="942" t="str">
        <f>IFERROR(INDEX(#REF!,MATCH(Таблиця4[[#This Row],[BUILDING NAME]],#REF!,0),1),"")</f>
        <v/>
      </c>
      <c r="AS63" s="942" t="str">
        <f>IFERROR(INDEX(#REF!,MATCH(Таблиця4[[#This Row],[BUILDING NAME]],#REF!,0),1),"")</f>
        <v/>
      </c>
      <c r="AT63" s="942" t="str">
        <f>IFERROR(INDEX(#REF!,MATCH(Таблиця4[[#This Row],[BUILDING NAME]],#REF!,0),1),"")</f>
        <v/>
      </c>
      <c r="AU63" s="942"/>
      <c r="AV63" s="1195" t="s">
        <v>10301</v>
      </c>
      <c r="AW63" s="1196" t="str">
        <f>IFERROR(INDEX(Аркуш4!$G$2:$G$608,MATCH(Таблиця4[[#This Row],[BUILDING NAME]],Аркуш4!$A$2:$A$608,0),1),"")</f>
        <v/>
      </c>
    </row>
    <row r="64" spans="1:72" ht="16.5" thickTop="1" thickBot="1">
      <c r="A64" s="942" t="s">
        <v>10684</v>
      </c>
      <c r="B64" s="943" t="str">
        <f t="shared" si="2"/>
        <v>C63</v>
      </c>
      <c r="C64" s="943" t="str">
        <f t="shared" si="3"/>
        <v>Syndra Wands' Tower (wizard's domicile, B, 3)</v>
      </c>
      <c r="D64" s="942"/>
      <c r="E64" s="942"/>
      <c r="F64" s="943" t="s">
        <v>10685</v>
      </c>
      <c r="G64" s="943" t="s">
        <v>10686</v>
      </c>
      <c r="H64" s="943" t="s">
        <v>10687</v>
      </c>
      <c r="I64" s="943" t="s">
        <v>20</v>
      </c>
      <c r="J64" s="943"/>
      <c r="K64" s="943" t="s">
        <v>10336</v>
      </c>
      <c r="L64" s="943" t="s">
        <v>10301</v>
      </c>
      <c r="M64" s="943" t="s">
        <v>10310</v>
      </c>
      <c r="N64" s="943">
        <v>3</v>
      </c>
      <c r="O64" s="943" t="s">
        <v>1063</v>
      </c>
      <c r="P64" s="943"/>
      <c r="Q64" s="943"/>
      <c r="R64" s="943"/>
      <c r="S64" s="943"/>
      <c r="T6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4" s="943"/>
      <c r="V64" s="943"/>
      <c r="W64" s="943"/>
      <c r="X64" s="943"/>
      <c r="Y64" s="943"/>
      <c r="Z64" s="943" t="s">
        <v>10301</v>
      </c>
      <c r="AA64" s="943"/>
      <c r="AB64" s="943" t="s">
        <v>10301</v>
      </c>
      <c r="AC64" s="943"/>
      <c r="AD64" s="943" t="str">
        <f>Таблиця4[[#This Row],[DESCRIPTION 3]]</f>
        <v/>
      </c>
      <c r="AE64" s="943" t="str">
        <f>Таблиця4[[#This Row],[Owner/Specific NPCs3]]</f>
        <v/>
      </c>
      <c r="AF64" s="943"/>
      <c r="AG64" s="944" t="s">
        <v>10311</v>
      </c>
      <c r="AH64" s="945"/>
      <c r="AI64" s="946"/>
      <c r="AJ64" s="943" t="s">
        <v>10301</v>
      </c>
      <c r="AK64" s="946"/>
      <c r="AL64" s="943" t="s">
        <v>10688</v>
      </c>
      <c r="AM64" s="946"/>
      <c r="AN64" s="942" t="str">
        <f>IFERROR(INDEX(#REF!,MATCH(Таблиця4[[#This Row],[BUILDING NAME]],#REF!,0),1),"")</f>
        <v/>
      </c>
      <c r="AO64" s="942" t="str">
        <f>IFERROR(INDEX(#REF!,MATCH(Таблиця4[[#This Row],[BUILDING NAME]],#REF!,0),1),"")</f>
        <v/>
      </c>
      <c r="AP64" s="942" t="str">
        <f>IFERROR(INDEX(#REF!,MATCH(Таблиця4[[#This Row],[BUILDING NAME]],#REF!,0),1),"")</f>
        <v/>
      </c>
      <c r="AQ64" s="942" t="str">
        <f>IFERROR(INDEX(#REF!,MATCH(Таблиця4[[#This Row],[BUILDING NAME]],#REF!,0),1),"")</f>
        <v/>
      </c>
      <c r="AR64" s="942" t="str">
        <f>IFERROR(INDEX(#REF!,MATCH(Таблиця4[[#This Row],[BUILDING NAME]],#REF!,0),1),"")</f>
        <v/>
      </c>
      <c r="AS64" s="942" t="str">
        <f>IFERROR(INDEX(#REF!,MATCH(Таблиця4[[#This Row],[BUILDING NAME]],#REF!,0),1),"")</f>
        <v/>
      </c>
      <c r="AT64" s="942" t="str">
        <f>IFERROR(INDEX(#REF!,MATCH(Таблиця4[[#This Row],[BUILDING NAME]],#REF!,0),1),"")</f>
        <v/>
      </c>
      <c r="AU64" s="942"/>
      <c r="AV64" s="1195" t="s">
        <v>10301</v>
      </c>
      <c r="AW64" s="1196" t="str">
        <f>IFERROR(INDEX(Аркуш4!$G$2:$G$608,MATCH(Таблиця4[[#This Row],[BUILDING NAME]],Аркуш4!$A$2:$A$608,0),1),"")</f>
        <v/>
      </c>
    </row>
    <row r="65" spans="1:49" ht="16.5" thickTop="1" thickBot="1">
      <c r="A65" s="942" t="s">
        <v>10689</v>
      </c>
      <c r="B65" s="943" t="str">
        <f t="shared" si="2"/>
        <v>C64</v>
      </c>
      <c r="C65" s="943" t="str">
        <f t="shared" si="3"/>
        <v>Old Knot Shop (business, B, 2)</v>
      </c>
      <c r="D65" s="942"/>
      <c r="E65" s="942"/>
      <c r="F65" s="943" t="s">
        <v>10690</v>
      </c>
      <c r="G65" s="943" t="s">
        <v>10691</v>
      </c>
      <c r="H65" s="943" t="s">
        <v>10692</v>
      </c>
      <c r="I65" s="943" t="s">
        <v>20</v>
      </c>
      <c r="J65" s="953" t="s">
        <v>10693</v>
      </c>
      <c r="K65" s="943" t="s">
        <v>10388</v>
      </c>
      <c r="L65" s="943" t="s">
        <v>1878</v>
      </c>
      <c r="M65" s="943" t="s">
        <v>10310</v>
      </c>
      <c r="N65" s="943">
        <v>2</v>
      </c>
      <c r="O65" s="942" t="s">
        <v>30501</v>
      </c>
      <c r="P65" s="943"/>
      <c r="Q65" s="943"/>
      <c r="R65" s="943"/>
      <c r="S65" s="943"/>
      <c r="T6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5" s="943"/>
      <c r="V65" s="943"/>
      <c r="W65" s="943"/>
      <c r="X65" s="943"/>
      <c r="Y65" s="943"/>
      <c r="Z65" s="943" t="s">
        <v>10694</v>
      </c>
      <c r="AA65" s="943" t="s">
        <v>10694</v>
      </c>
      <c r="AB65" s="943" t="s">
        <v>10301</v>
      </c>
      <c r="AC65" s="943"/>
      <c r="AD65" s="943" t="str">
        <f>Таблиця4[[#This Row],[DESCRIPTION 3]]</f>
        <v/>
      </c>
      <c r="AE65" s="943" t="str">
        <f>Таблиця4[[#This Row],[Owner/Specific NPCs3]]</f>
        <v/>
      </c>
      <c r="AF65" s="943"/>
      <c r="AG65" s="944" t="s">
        <v>10311</v>
      </c>
      <c r="AH65" s="945"/>
      <c r="AI65" s="946"/>
      <c r="AJ65" s="943" t="s">
        <v>10301</v>
      </c>
      <c r="AK65" s="946"/>
      <c r="AL65" s="943" t="s">
        <v>10301</v>
      </c>
      <c r="AM65" s="946"/>
      <c r="AN65" s="942" t="str">
        <f>IFERROR(INDEX(#REF!,MATCH(Таблиця4[[#This Row],[BUILDING NAME]],#REF!,0),1),"")</f>
        <v/>
      </c>
      <c r="AO65" s="942" t="str">
        <f>IFERROR(INDEX(#REF!,MATCH(Таблиця4[[#This Row],[BUILDING NAME]],#REF!,0),1),"")</f>
        <v/>
      </c>
      <c r="AP65" s="942" t="str">
        <f>IFERROR(INDEX(#REF!,MATCH(Таблиця4[[#This Row],[BUILDING NAME]],#REF!,0),1),"")</f>
        <v/>
      </c>
      <c r="AQ65" s="942" t="str">
        <f>IFERROR(INDEX(#REF!,MATCH(Таблиця4[[#This Row],[BUILDING NAME]],#REF!,0),1),"")</f>
        <v/>
      </c>
      <c r="AR65" s="942" t="str">
        <f>IFERROR(INDEX(#REF!,MATCH(Таблиця4[[#This Row],[BUILDING NAME]],#REF!,0),1),"")</f>
        <v/>
      </c>
      <c r="AS65" s="942" t="str">
        <f>IFERROR(INDEX(#REF!,MATCH(Таблиця4[[#This Row],[BUILDING NAME]],#REF!,0),1),"")</f>
        <v/>
      </c>
      <c r="AT65" s="942" t="str">
        <f>IFERROR(INDEX(#REF!,MATCH(Таблиця4[[#This Row],[BUILDING NAME]],#REF!,0),1),"")</f>
        <v/>
      </c>
      <c r="AU65" s="942"/>
      <c r="AV65" s="1195" t="s">
        <v>10694</v>
      </c>
      <c r="AW65" s="1196">
        <f>IFERROR(INDEX(Аркуш4!$G$2:$G$608,MATCH(Таблиця4[[#This Row],[BUILDING NAME]],Аркуш4!$A$2:$A$608,0),1),"")</f>
        <v>0</v>
      </c>
    </row>
    <row r="66" spans="1:49" ht="16.5" thickTop="1" thickBot="1">
      <c r="A66" s="942" t="s">
        <v>10695</v>
      </c>
      <c r="B66" s="943" t="str">
        <f t="shared" si="2"/>
        <v>C65</v>
      </c>
      <c r="C66" s="943" t="str">
        <f t="shared" si="3"/>
        <v>"Sharkroar" Horth Shalark's Broadsheets (business, C, 1)</v>
      </c>
      <c r="D66" s="942"/>
      <c r="E66" s="942"/>
      <c r="F66" s="943" t="s">
        <v>10696</v>
      </c>
      <c r="G66" s="943" t="s">
        <v>10697</v>
      </c>
      <c r="H66" s="943" t="s">
        <v>29862</v>
      </c>
      <c r="I66" s="943" t="s">
        <v>20</v>
      </c>
      <c r="J66" s="943"/>
      <c r="K66" s="943" t="s">
        <v>10388</v>
      </c>
      <c r="L66" s="943" t="s">
        <v>10301</v>
      </c>
      <c r="M66" s="943" t="s">
        <v>10329</v>
      </c>
      <c r="N66" s="943">
        <v>1</v>
      </c>
      <c r="O66" s="943"/>
      <c r="P66" s="943">
        <v>2</v>
      </c>
      <c r="Q66" s="943"/>
      <c r="R66" s="943"/>
      <c r="S66" s="943"/>
      <c r="T6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v>
      </c>
      <c r="U66" s="943"/>
      <c r="V66" s="943"/>
      <c r="W66" s="943"/>
      <c r="X66" s="943"/>
      <c r="Y66" s="943"/>
      <c r="Z66" s="943" t="s">
        <v>10301</v>
      </c>
      <c r="AA66" s="943" t="s">
        <v>10698</v>
      </c>
      <c r="AB66" s="943" t="s">
        <v>10301</v>
      </c>
      <c r="AC66" s="943"/>
      <c r="AD66" s="943" t="str">
        <f>Таблиця4[[#This Row],[DESCRIPTION 3]]</f>
        <v/>
      </c>
      <c r="AE66" s="943" t="str">
        <f>Таблиця4[[#This Row],[Owner/Specific NPCs3]]</f>
        <v/>
      </c>
      <c r="AF66" s="943"/>
      <c r="AG66" s="944" t="s">
        <v>10311</v>
      </c>
      <c r="AH66" s="945"/>
      <c r="AI66" s="946"/>
      <c r="AJ66" s="943" t="s">
        <v>10301</v>
      </c>
      <c r="AK66" s="946"/>
      <c r="AL66" s="943" t="s">
        <v>10301</v>
      </c>
      <c r="AM66" s="946"/>
      <c r="AN66" s="942" t="str">
        <f>IFERROR(INDEX(#REF!,MATCH(Таблиця4[[#This Row],[BUILDING NAME]],#REF!,0),1),"")</f>
        <v/>
      </c>
      <c r="AO66" s="942" t="str">
        <f>IFERROR(INDEX(#REF!,MATCH(Таблиця4[[#This Row],[BUILDING NAME]],#REF!,0),1),"")</f>
        <v/>
      </c>
      <c r="AP66" s="942" t="str">
        <f>IFERROR(INDEX(#REF!,MATCH(Таблиця4[[#This Row],[BUILDING NAME]],#REF!,0),1),"")</f>
        <v/>
      </c>
      <c r="AQ66" s="942" t="str">
        <f>IFERROR(INDEX(#REF!,MATCH(Таблиця4[[#This Row],[BUILDING NAME]],#REF!,0),1),"")</f>
        <v/>
      </c>
      <c r="AR66" s="942" t="str">
        <f>IFERROR(INDEX(#REF!,MATCH(Таблиця4[[#This Row],[BUILDING NAME]],#REF!,0),1),"")</f>
        <v/>
      </c>
      <c r="AS66" s="942" t="str">
        <f>IFERROR(INDEX(#REF!,MATCH(Таблиця4[[#This Row],[BUILDING NAME]],#REF!,0),1),"")</f>
        <v/>
      </c>
      <c r="AT66" s="942" t="str">
        <f>IFERROR(INDEX(#REF!,MATCH(Таблиця4[[#This Row],[BUILDING NAME]],#REF!,0),1),"")</f>
        <v/>
      </c>
      <c r="AU66" s="942"/>
      <c r="AV66" s="1195" t="s">
        <v>29863</v>
      </c>
      <c r="AW66" s="1196">
        <f>IFERROR(INDEX(Аркуш4!$G$2:$G$608,MATCH(Таблиця4[[#This Row],[BUILDING NAME]],Аркуш4!$A$2:$A$608,0),1),"")</f>
        <v>0</v>
      </c>
    </row>
    <row r="67" spans="1:49" ht="16.5" thickTop="1" thickBot="1">
      <c r="A67" s="942" t="s">
        <v>10699</v>
      </c>
      <c r="B67" s="943" t="str">
        <f t="shared" ref="B67:B87" si="4">LEFT(LEFT(A67,FIND(":",A67)),LEN(LEFT(A67,FIND(":",A67)))-1)</f>
        <v>C66</v>
      </c>
      <c r="C67" s="943" t="str">
        <f t="shared" ref="C67:C87" si="5">RIGHT(A67,LEN(A67)-FIND(":",A67)-1)</f>
        <v>Pantheon Temple of the Seldarine (temple, A, 4)</v>
      </c>
      <c r="D67" s="942"/>
      <c r="E67" s="942"/>
      <c r="F67" s="943" t="s">
        <v>10700</v>
      </c>
      <c r="G67" s="943" t="s">
        <v>10701</v>
      </c>
      <c r="H67" s="943" t="s">
        <v>1849</v>
      </c>
      <c r="I67" s="943" t="s">
        <v>20</v>
      </c>
      <c r="J67" s="943"/>
      <c r="K67" s="943" t="s">
        <v>10298</v>
      </c>
      <c r="L67" s="943" t="s">
        <v>10301</v>
      </c>
      <c r="M67" s="943" t="s">
        <v>10299</v>
      </c>
      <c r="N67" s="943">
        <v>4</v>
      </c>
      <c r="O67" s="943"/>
      <c r="P67" s="943"/>
      <c r="Q67" s="943"/>
      <c r="R67" s="943"/>
      <c r="S67" s="943"/>
      <c r="T6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7" s="943"/>
      <c r="V67" s="943"/>
      <c r="W67" s="943"/>
      <c r="X67" s="943"/>
      <c r="Y67" s="943"/>
      <c r="Z67" s="943" t="s">
        <v>10301</v>
      </c>
      <c r="AA67" s="943" t="s">
        <v>10702</v>
      </c>
      <c r="AB67" s="943" t="s">
        <v>10301</v>
      </c>
      <c r="AC67" s="943"/>
      <c r="AD67" s="943" t="str">
        <f>Таблиця4[[#This Row],[DESCRIPTION 3]]</f>
        <v/>
      </c>
      <c r="AE67" s="943" t="str">
        <f>Таблиця4[[#This Row],[Owner/Specific NPCs3]]</f>
        <v/>
      </c>
      <c r="AF67" s="943"/>
      <c r="AG67" s="944" t="s">
        <v>10311</v>
      </c>
      <c r="AH67" s="945"/>
      <c r="AI67" s="946"/>
      <c r="AJ67" s="943" t="s">
        <v>10301</v>
      </c>
      <c r="AK67" s="946"/>
      <c r="AL67" s="943" t="s">
        <v>10301</v>
      </c>
      <c r="AM67" s="946"/>
      <c r="AN67" s="942" t="str">
        <f>IFERROR(INDEX(#REF!,MATCH(Таблиця4[[#This Row],[BUILDING NAME]],#REF!,0),1),"")</f>
        <v/>
      </c>
      <c r="AO67" s="942" t="str">
        <f>IFERROR(INDEX(#REF!,MATCH(Таблиця4[[#This Row],[BUILDING NAME]],#REF!,0),1),"")</f>
        <v/>
      </c>
      <c r="AP67" s="942" t="str">
        <f>IFERROR(INDEX(#REF!,MATCH(Таблиця4[[#This Row],[BUILDING NAME]],#REF!,0),1),"")</f>
        <v/>
      </c>
      <c r="AQ67" s="942" t="str">
        <f>IFERROR(INDEX(#REF!,MATCH(Таблиця4[[#This Row],[BUILDING NAME]],#REF!,0),1),"")</f>
        <v/>
      </c>
      <c r="AR67" s="942" t="str">
        <f>IFERROR(INDEX(#REF!,MATCH(Таблиця4[[#This Row],[BUILDING NAME]],#REF!,0),1),"")</f>
        <v/>
      </c>
      <c r="AS67" s="942" t="str">
        <f>IFERROR(INDEX(#REF!,MATCH(Таблиця4[[#This Row],[BUILDING NAME]],#REF!,0),1),"")</f>
        <v/>
      </c>
      <c r="AT67" s="942" t="str">
        <f>IFERROR(INDEX(#REF!,MATCH(Таблиця4[[#This Row],[BUILDING NAME]],#REF!,0),1),"")</f>
        <v/>
      </c>
      <c r="AU67" s="942"/>
      <c r="AV67" s="1195" t="s">
        <v>10702</v>
      </c>
      <c r="AW67" s="1196">
        <f>IFERROR(INDEX(Аркуш4!$G$2:$G$608,MATCH(Таблиця4[[#This Row],[BUILDING NAME]],Аркуш4!$A$2:$A$608,0),1),"")</f>
        <v>0</v>
      </c>
    </row>
    <row r="68" spans="1:49" ht="16.5" thickTop="1" thickBot="1">
      <c r="A68" s="942" t="s">
        <v>10704</v>
      </c>
      <c r="B68" s="943" t="str">
        <f t="shared" si="4"/>
        <v>C67</v>
      </c>
      <c r="C68" s="943" t="str">
        <f t="shared" si="5"/>
        <v>Peaktop Aerie (city-building, A, S)</v>
      </c>
      <c r="D68" s="942"/>
      <c r="E68" s="942"/>
      <c r="F68" s="943" t="s">
        <v>10705</v>
      </c>
      <c r="G68" s="943" t="s">
        <v>10706</v>
      </c>
      <c r="H68" s="943" t="s">
        <v>16242</v>
      </c>
      <c r="I68" s="943" t="s">
        <v>20</v>
      </c>
      <c r="J68" s="943"/>
      <c r="K68" s="943" t="s">
        <v>10343</v>
      </c>
      <c r="L68" s="943" t="s">
        <v>10301</v>
      </c>
      <c r="M68" s="943" t="s">
        <v>10299</v>
      </c>
      <c r="N68" s="943">
        <v>5</v>
      </c>
      <c r="O68" s="943" t="s">
        <v>10707</v>
      </c>
      <c r="P68" s="943"/>
      <c r="Q68" s="943"/>
      <c r="R68" s="943"/>
      <c r="S68" s="943"/>
      <c r="T6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8" s="943"/>
      <c r="V68" s="943"/>
      <c r="W68" s="943"/>
      <c r="X68" s="943"/>
      <c r="Y68" s="943"/>
      <c r="Z68" s="943" t="s">
        <v>10301</v>
      </c>
      <c r="AA68" s="943" t="s">
        <v>10708</v>
      </c>
      <c r="AB68" s="943" t="s">
        <v>10301</v>
      </c>
      <c r="AC68" s="943"/>
      <c r="AD68" s="943" t="str">
        <f>Таблиця4[[#This Row],[DESCRIPTION 3]]</f>
        <v/>
      </c>
      <c r="AE68" s="943" t="str">
        <f>Таблиця4[[#This Row],[Owner/Specific NPCs3]]</f>
        <v/>
      </c>
      <c r="AF68" s="943"/>
      <c r="AG68" s="944" t="s">
        <v>10311</v>
      </c>
      <c r="AH68" s="945"/>
      <c r="AI68" s="946"/>
      <c r="AJ68" s="943" t="s">
        <v>10301</v>
      </c>
      <c r="AK68" s="946"/>
      <c r="AL68" s="943" t="s">
        <v>10301</v>
      </c>
      <c r="AM68" s="946"/>
      <c r="AN68" s="942" t="str">
        <f>IFERROR(INDEX(#REF!,MATCH(Таблиця4[[#This Row],[BUILDING NAME]],#REF!,0),1),"")</f>
        <v/>
      </c>
      <c r="AO68" s="942" t="str">
        <f>IFERROR(INDEX(#REF!,MATCH(Таблиця4[[#This Row],[BUILDING NAME]],#REF!,0),1),"")</f>
        <v/>
      </c>
      <c r="AP68" s="942" t="str">
        <f>IFERROR(INDEX(#REF!,MATCH(Таблиця4[[#This Row],[BUILDING NAME]],#REF!,0),1),"")</f>
        <v/>
      </c>
      <c r="AQ68" s="942" t="str">
        <f>IFERROR(INDEX(#REF!,MATCH(Таблиця4[[#This Row],[BUILDING NAME]],#REF!,0),1),"")</f>
        <v/>
      </c>
      <c r="AR68" s="942" t="str">
        <f>IFERROR(INDEX(#REF!,MATCH(Таблиця4[[#This Row],[BUILDING NAME]],#REF!,0),1),"")</f>
        <v/>
      </c>
      <c r="AS68" s="942" t="str">
        <f>IFERROR(INDEX(#REF!,MATCH(Таблиця4[[#This Row],[BUILDING NAME]],#REF!,0),1),"")</f>
        <v/>
      </c>
      <c r="AT68" s="942" t="str">
        <f>IFERROR(INDEX(#REF!,MATCH(Таблиця4[[#This Row],[BUILDING NAME]],#REF!,0),1),"")</f>
        <v/>
      </c>
      <c r="AU68" s="942"/>
      <c r="AV68" s="1195" t="s">
        <v>10708</v>
      </c>
      <c r="AW68" s="1196">
        <f>IFERROR(INDEX(Аркуш4!$G$2:$G$608,MATCH(Таблиця4[[#This Row],[BUILDING NAME]],Аркуш4!$A$2:$A$608,0),1),"")</f>
        <v>0</v>
      </c>
    </row>
    <row r="69" spans="1:49" ht="16.5" thickTop="1" thickBot="1">
      <c r="A69" s="942" t="s">
        <v>10709</v>
      </c>
      <c r="B69" s="943" t="str">
        <f t="shared" si="4"/>
        <v>C68</v>
      </c>
      <c r="C69" s="943" t="str">
        <f t="shared" si="5"/>
        <v>Watching Tower (city building, A, 6)</v>
      </c>
      <c r="D69" s="942"/>
      <c r="E69" s="942"/>
      <c r="F69" s="943" t="s">
        <v>10710</v>
      </c>
      <c r="G69" s="943" t="s">
        <v>10711</v>
      </c>
      <c r="H69" s="943" t="s">
        <v>10712</v>
      </c>
      <c r="I69" s="943" t="s">
        <v>20</v>
      </c>
      <c r="J69" s="943"/>
      <c r="K69" s="943" t="s">
        <v>10343</v>
      </c>
      <c r="L69" s="943" t="s">
        <v>10301</v>
      </c>
      <c r="M69" s="943" t="s">
        <v>10299</v>
      </c>
      <c r="N69" s="943">
        <v>6</v>
      </c>
      <c r="O69" s="943" t="s">
        <v>10713</v>
      </c>
      <c r="P69" s="943"/>
      <c r="Q69" s="943"/>
      <c r="R69" s="943"/>
      <c r="S69" s="943"/>
      <c r="T6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9" s="943"/>
      <c r="V69" s="943"/>
      <c r="W69" s="943"/>
      <c r="X69" s="943"/>
      <c r="Y69" s="943"/>
      <c r="Z69" s="943" t="s">
        <v>10301</v>
      </c>
      <c r="AA69" s="943" t="s">
        <v>10714</v>
      </c>
      <c r="AB69" s="943" t="s">
        <v>10301</v>
      </c>
      <c r="AC69" s="943"/>
      <c r="AD69" s="943" t="str">
        <f>Таблиця4[[#This Row],[DESCRIPTION 3]]</f>
        <v/>
      </c>
      <c r="AE69" s="943" t="str">
        <f>Таблиця4[[#This Row],[Owner/Specific NPCs3]]</f>
        <v/>
      </c>
      <c r="AF69" s="943"/>
      <c r="AG69" s="944" t="s">
        <v>10311</v>
      </c>
      <c r="AH69" s="945"/>
      <c r="AI69" s="946"/>
      <c r="AJ69" s="943" t="s">
        <v>10301</v>
      </c>
      <c r="AK69" s="946"/>
      <c r="AL69" s="943" t="s">
        <v>10301</v>
      </c>
      <c r="AM69" s="946"/>
      <c r="AN69" s="942" t="str">
        <f>IFERROR(INDEX(#REF!,MATCH(Таблиця4[[#This Row],[BUILDING NAME]],#REF!,0),1),"")</f>
        <v/>
      </c>
      <c r="AO69" s="942" t="str">
        <f>IFERROR(INDEX(#REF!,MATCH(Таблиця4[[#This Row],[BUILDING NAME]],#REF!,0),1),"")</f>
        <v/>
      </c>
      <c r="AP69" s="942" t="str">
        <f>IFERROR(INDEX(#REF!,MATCH(Таблиця4[[#This Row],[BUILDING NAME]],#REF!,0),1),"")</f>
        <v/>
      </c>
      <c r="AQ69" s="942" t="str">
        <f>IFERROR(INDEX(#REF!,MATCH(Таблиця4[[#This Row],[BUILDING NAME]],#REF!,0),1),"")</f>
        <v/>
      </c>
      <c r="AR69" s="942" t="str">
        <f>IFERROR(INDEX(#REF!,MATCH(Таблиця4[[#This Row],[BUILDING NAME]],#REF!,0),1),"")</f>
        <v/>
      </c>
      <c r="AS69" s="942" t="str">
        <f>IFERROR(INDEX(#REF!,MATCH(Таблиця4[[#This Row],[BUILDING NAME]],#REF!,0),1),"")</f>
        <v/>
      </c>
      <c r="AT69" s="942" t="str">
        <f>IFERROR(INDEX(#REF!,MATCH(Таблиця4[[#This Row],[BUILDING NAME]],#REF!,0),1),"")</f>
        <v/>
      </c>
      <c r="AU69" s="942"/>
      <c r="AV69" s="1195" t="s">
        <v>10301</v>
      </c>
      <c r="AW69" s="1196" t="str">
        <f>IFERROR(INDEX(Аркуш4!$G$2:$G$608,MATCH(Таблиця4[[#This Row],[BUILDING NAME]],Аркуш4!$A$2:$A$608,0),1),"")</f>
        <v/>
      </c>
    </row>
    <row r="70" spans="1:49" ht="16.5" thickTop="1" thickBot="1">
      <c r="A70" s="942" t="s">
        <v>10715</v>
      </c>
      <c r="B70" s="943" t="str">
        <f t="shared" si="4"/>
        <v>C69</v>
      </c>
      <c r="C70" s="943" t="str">
        <f t="shared" si="5"/>
        <v>Watching Tower (city building, A, 6)</v>
      </c>
      <c r="D70" s="942"/>
      <c r="E70" s="942"/>
      <c r="F70" s="943" t="s">
        <v>10716</v>
      </c>
      <c r="G70" s="943" t="s">
        <v>10711</v>
      </c>
      <c r="H70" s="943" t="s">
        <v>10712</v>
      </c>
      <c r="I70" s="943" t="s">
        <v>20</v>
      </c>
      <c r="J70" s="943"/>
      <c r="K70" s="943" t="s">
        <v>10343</v>
      </c>
      <c r="L70" s="943" t="s">
        <v>10301</v>
      </c>
      <c r="M70" s="943" t="s">
        <v>10299</v>
      </c>
      <c r="N70" s="943">
        <v>6</v>
      </c>
      <c r="O70" s="943" t="s">
        <v>10713</v>
      </c>
      <c r="P70" s="943"/>
      <c r="Q70" s="943"/>
      <c r="R70" s="943"/>
      <c r="S70" s="943"/>
      <c r="T7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0" s="943"/>
      <c r="V70" s="943"/>
      <c r="W70" s="943"/>
      <c r="X70" s="943"/>
      <c r="Y70" s="943"/>
      <c r="Z70" s="943" t="s">
        <v>10301</v>
      </c>
      <c r="AA70" s="943" t="s">
        <v>10714</v>
      </c>
      <c r="AB70" s="943" t="s">
        <v>10301</v>
      </c>
      <c r="AC70" s="943"/>
      <c r="AD70" s="943" t="str">
        <f>Таблиця4[[#This Row],[DESCRIPTION 3]]</f>
        <v/>
      </c>
      <c r="AE70" s="943" t="str">
        <f>Таблиця4[[#This Row],[Owner/Specific NPCs3]]</f>
        <v/>
      </c>
      <c r="AF70" s="943"/>
      <c r="AG70" s="944" t="s">
        <v>10311</v>
      </c>
      <c r="AH70" s="945"/>
      <c r="AI70" s="946"/>
      <c r="AJ70" s="943" t="s">
        <v>10301</v>
      </c>
      <c r="AK70" s="946"/>
      <c r="AL70" s="943" t="s">
        <v>10301</v>
      </c>
      <c r="AM70" s="946"/>
      <c r="AN70" s="942" t="str">
        <f>IFERROR(INDEX(#REF!,MATCH(Таблиця4[[#This Row],[BUILDING NAME]],#REF!,0),1),"")</f>
        <v/>
      </c>
      <c r="AO70" s="942" t="str">
        <f>IFERROR(INDEX(#REF!,MATCH(Таблиця4[[#This Row],[BUILDING NAME]],#REF!,0),1),"")</f>
        <v/>
      </c>
      <c r="AP70" s="942" t="str">
        <f>IFERROR(INDEX(#REF!,MATCH(Таблиця4[[#This Row],[BUILDING NAME]],#REF!,0),1),"")</f>
        <v/>
      </c>
      <c r="AQ70" s="942" t="str">
        <f>IFERROR(INDEX(#REF!,MATCH(Таблиця4[[#This Row],[BUILDING NAME]],#REF!,0),1),"")</f>
        <v/>
      </c>
      <c r="AR70" s="942" t="str">
        <f>IFERROR(INDEX(#REF!,MATCH(Таблиця4[[#This Row],[BUILDING NAME]],#REF!,0),1),"")</f>
        <v/>
      </c>
      <c r="AS70" s="942" t="str">
        <f>IFERROR(INDEX(#REF!,MATCH(Таблиця4[[#This Row],[BUILDING NAME]],#REF!,0),1),"")</f>
        <v/>
      </c>
      <c r="AT70" s="942" t="str">
        <f>IFERROR(INDEX(#REF!,MATCH(Таблиця4[[#This Row],[BUILDING NAME]],#REF!,0),1),"")</f>
        <v/>
      </c>
      <c r="AU70" s="942"/>
      <c r="AV70" s="1195" t="s">
        <v>10301</v>
      </c>
      <c r="AW70" s="1196" t="str">
        <f>IFERROR(INDEX(Аркуш4!$G$2:$G$608,MATCH(Таблиця4[[#This Row],[BUILDING NAME]],Аркуш4!$A$2:$A$608,0),1),"")</f>
        <v/>
      </c>
    </row>
    <row r="71" spans="1:49" ht="16.5" thickTop="1" thickBot="1">
      <c r="A71" s="942" t="s">
        <v>10717</v>
      </c>
      <c r="B71" s="943" t="str">
        <f t="shared" si="4"/>
        <v>C70</v>
      </c>
      <c r="C71" s="943" t="str">
        <f t="shared" si="5"/>
        <v>Thayan Embassy (embassy, A, 4)</v>
      </c>
      <c r="D71" s="942"/>
      <c r="E71" s="942"/>
      <c r="F71" s="943" t="s">
        <v>10718</v>
      </c>
      <c r="G71" s="943" t="s">
        <v>10719</v>
      </c>
      <c r="H71" s="943" t="s">
        <v>10720</v>
      </c>
      <c r="I71" s="943" t="s">
        <v>20</v>
      </c>
      <c r="J71" s="943"/>
      <c r="K71" s="943" t="s">
        <v>10428</v>
      </c>
      <c r="L71" s="943" t="s">
        <v>10301</v>
      </c>
      <c r="M71" s="943" t="s">
        <v>10299</v>
      </c>
      <c r="N71" s="943">
        <v>4</v>
      </c>
      <c r="O71" s="943"/>
      <c r="P71" s="943"/>
      <c r="Q71" s="943"/>
      <c r="R71" s="943"/>
      <c r="S71" s="943"/>
      <c r="T7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1" s="943"/>
      <c r="V71" s="943"/>
      <c r="W71" s="943" t="s">
        <v>10721</v>
      </c>
      <c r="X71" s="943"/>
      <c r="Y71" s="943"/>
      <c r="Z71" s="943" t="s">
        <v>10301</v>
      </c>
      <c r="AA71" s="943" t="s">
        <v>10722</v>
      </c>
      <c r="AB71" s="943" t="s">
        <v>10301</v>
      </c>
      <c r="AC71" s="943"/>
      <c r="AD71" s="943" t="str">
        <f>Таблиця4[[#This Row],[DESCRIPTION 3]]</f>
        <v/>
      </c>
      <c r="AE71" s="943" t="str">
        <f>Таблиця4[[#This Row],[Owner/Specific NPCs3]]</f>
        <v/>
      </c>
      <c r="AF71" s="943"/>
      <c r="AG71" s="944" t="s">
        <v>10311</v>
      </c>
      <c r="AH71" s="945"/>
      <c r="AI71" s="946"/>
      <c r="AJ71" s="943" t="s">
        <v>10301</v>
      </c>
      <c r="AK71" s="946"/>
      <c r="AL71" s="943" t="s">
        <v>10301</v>
      </c>
      <c r="AM71" s="946"/>
      <c r="AN71" s="942" t="str">
        <f>IFERROR(INDEX(#REF!,MATCH(Таблиця4[[#This Row],[BUILDING NAME]],#REF!,0),1),"")</f>
        <v/>
      </c>
      <c r="AO71" s="942" t="str">
        <f>IFERROR(INDEX(#REF!,MATCH(Таблиця4[[#This Row],[BUILDING NAME]],#REF!,0),1),"")</f>
        <v/>
      </c>
      <c r="AP71" s="942" t="str">
        <f>IFERROR(INDEX(#REF!,MATCH(Таблиця4[[#This Row],[BUILDING NAME]],#REF!,0),1),"")</f>
        <v/>
      </c>
      <c r="AQ71" s="942" t="str">
        <f>IFERROR(INDEX(#REF!,MATCH(Таблиця4[[#This Row],[BUILDING NAME]],#REF!,0),1),"")</f>
        <v/>
      </c>
      <c r="AR71" s="942" t="str">
        <f>IFERROR(INDEX(#REF!,MATCH(Таблиця4[[#This Row],[BUILDING NAME]],#REF!,0),1),"")</f>
        <v/>
      </c>
      <c r="AS71" s="942" t="str">
        <f>IFERROR(INDEX(#REF!,MATCH(Таблиця4[[#This Row],[BUILDING NAME]],#REF!,0),1),"")</f>
        <v/>
      </c>
      <c r="AT71" s="942" t="str">
        <f>IFERROR(INDEX(#REF!,MATCH(Таблиця4[[#This Row],[BUILDING NAME]],#REF!,0),1),"")</f>
        <v/>
      </c>
      <c r="AU71" s="942"/>
      <c r="AV71" s="1195" t="s">
        <v>10301</v>
      </c>
      <c r="AW71" s="1196" t="str">
        <f>IFERROR(INDEX(Аркуш4!$G$2:$G$608,MATCH(Таблиця4[[#This Row],[BUILDING NAME]],Аркуш4!$A$2:$A$608,0),1),"")</f>
        <v/>
      </c>
    </row>
    <row r="72" spans="1:49" ht="16.5" thickTop="1" thickBot="1">
      <c r="A72" s="942" t="s">
        <v>10723</v>
      </c>
      <c r="B72" s="943" t="str">
        <f t="shared" si="4"/>
        <v>C71</v>
      </c>
      <c r="C72" s="943" t="str">
        <f t="shared" si="5"/>
        <v>Caladorn Cassalanter's residence (rowhouse, A, 3)</v>
      </c>
      <c r="D72" s="942"/>
      <c r="E72" s="942"/>
      <c r="F72" s="943" t="s">
        <v>10724</v>
      </c>
      <c r="G72" s="943" t="s">
        <v>10725</v>
      </c>
      <c r="H72" s="943" t="s">
        <v>10726</v>
      </c>
      <c r="I72" s="943" t="s">
        <v>20</v>
      </c>
      <c r="J72" s="943"/>
      <c r="K72" s="943" t="s">
        <v>10428</v>
      </c>
      <c r="L72" s="943" t="s">
        <v>10301</v>
      </c>
      <c r="M72" s="943" t="s">
        <v>10299</v>
      </c>
      <c r="N72" s="943">
        <v>3</v>
      </c>
      <c r="O72" s="943" t="s">
        <v>10727</v>
      </c>
      <c r="P72" s="943"/>
      <c r="Q72" s="943"/>
      <c r="R72" s="943"/>
      <c r="S72" s="943"/>
      <c r="T7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2" s="943"/>
      <c r="V72" s="943"/>
      <c r="W72" s="943"/>
      <c r="X72" s="943"/>
      <c r="Y72" s="943"/>
      <c r="Z72" s="943" t="s">
        <v>10301</v>
      </c>
      <c r="AA72" s="943"/>
      <c r="AB72" s="943" t="s">
        <v>10301</v>
      </c>
      <c r="AC72" s="943"/>
      <c r="AD72" s="943" t="str">
        <f>Таблиця4[[#This Row],[DESCRIPTION 3]]</f>
        <v/>
      </c>
      <c r="AE72" s="943" t="str">
        <f>Таблиця4[[#This Row],[Owner/Specific NPCs3]]</f>
        <v/>
      </c>
      <c r="AF72" s="943"/>
      <c r="AG72" s="944" t="s">
        <v>10311</v>
      </c>
      <c r="AH72" s="945"/>
      <c r="AI72" s="946"/>
      <c r="AJ72" s="943" t="s">
        <v>10301</v>
      </c>
      <c r="AK72" s="946"/>
      <c r="AL72" s="943" t="s">
        <v>10301</v>
      </c>
      <c r="AM72" s="946"/>
      <c r="AN72" s="942" t="str">
        <f>IFERROR(INDEX(#REF!,MATCH(Таблиця4[[#This Row],[BUILDING NAME]],#REF!,0),1),"")</f>
        <v/>
      </c>
      <c r="AO72" s="942" t="str">
        <f>IFERROR(INDEX(#REF!,MATCH(Таблиця4[[#This Row],[BUILDING NAME]],#REF!,0),1),"")</f>
        <v/>
      </c>
      <c r="AP72" s="942" t="str">
        <f>IFERROR(INDEX(#REF!,MATCH(Таблиця4[[#This Row],[BUILDING NAME]],#REF!,0),1),"")</f>
        <v/>
      </c>
      <c r="AQ72" s="942" t="str">
        <f>IFERROR(INDEX(#REF!,MATCH(Таблиця4[[#This Row],[BUILDING NAME]],#REF!,0),1),"")</f>
        <v/>
      </c>
      <c r="AR72" s="942" t="str">
        <f>IFERROR(INDEX(#REF!,MATCH(Таблиця4[[#This Row],[BUILDING NAME]],#REF!,0),1),"")</f>
        <v/>
      </c>
      <c r="AS72" s="942" t="str">
        <f>IFERROR(INDEX(#REF!,MATCH(Таблиця4[[#This Row],[BUILDING NAME]],#REF!,0),1),"")</f>
        <v/>
      </c>
      <c r="AT72" s="942" t="str">
        <f>IFERROR(INDEX(#REF!,MATCH(Таблиця4[[#This Row],[BUILDING NAME]],#REF!,0),1),"")</f>
        <v/>
      </c>
      <c r="AU72" s="942"/>
      <c r="AV72" s="1195" t="s">
        <v>10301</v>
      </c>
      <c r="AW72" s="1196" t="str">
        <f>IFERROR(INDEX(Аркуш4!$G$2:$G$608,MATCH(Таблиця4[[#This Row],[BUILDING NAME]],Аркуш4!$A$2:$A$608,0),1),"")</f>
        <v/>
      </c>
    </row>
    <row r="73" spans="1:49" ht="16.5" thickTop="1" thickBot="1">
      <c r="A73" s="942" t="s">
        <v>10728</v>
      </c>
      <c r="B73" s="943" t="str">
        <f t="shared" si="4"/>
        <v>C72</v>
      </c>
      <c r="C73" s="943" t="str">
        <f t="shared" si="5"/>
        <v>New Olamn (school, A, 4)</v>
      </c>
      <c r="D73" s="942"/>
      <c r="E73" s="942"/>
      <c r="F73" s="943" t="s">
        <v>10729</v>
      </c>
      <c r="G73" s="943" t="s">
        <v>10730</v>
      </c>
      <c r="H73" s="943" t="s">
        <v>10731</v>
      </c>
      <c r="I73" s="943" t="s">
        <v>20</v>
      </c>
      <c r="J73" s="943"/>
      <c r="K73" s="943" t="s">
        <v>10470</v>
      </c>
      <c r="L73" s="943" t="s">
        <v>10301</v>
      </c>
      <c r="M73" s="943" t="s">
        <v>10299</v>
      </c>
      <c r="N73" s="943">
        <v>4</v>
      </c>
      <c r="O73" s="943"/>
      <c r="P73" s="943"/>
      <c r="Q73" s="943"/>
      <c r="R73" s="943"/>
      <c r="S73" s="943"/>
      <c r="T7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3" s="943"/>
      <c r="V73" s="943"/>
      <c r="W73" s="943"/>
      <c r="X73" s="943"/>
      <c r="Y73" s="943"/>
      <c r="Z73" s="943" t="s">
        <v>10301</v>
      </c>
      <c r="AA73" s="943" t="s">
        <v>10732</v>
      </c>
      <c r="AB73" s="943" t="s">
        <v>10301</v>
      </c>
      <c r="AC73" s="943"/>
      <c r="AD73" s="943" t="str">
        <f>Таблиця4[[#This Row],[DESCRIPTION 3]]</f>
        <v/>
      </c>
      <c r="AE73" s="943" t="str">
        <f>Таблиця4[[#This Row],[Owner/Specific NPCs3]]</f>
        <v/>
      </c>
      <c r="AF73" s="943"/>
      <c r="AG73" s="944" t="s">
        <v>10733</v>
      </c>
      <c r="AH73" s="945"/>
      <c r="AI73" s="946"/>
      <c r="AJ73" s="943" t="s">
        <v>10301</v>
      </c>
      <c r="AK73" s="946"/>
      <c r="AL73" s="943">
        <v>0</v>
      </c>
      <c r="AM73" s="946"/>
      <c r="AN73" s="942" t="str">
        <f>IFERROR(INDEX(#REF!,MATCH(Таблиця4[[#This Row],[BUILDING NAME]],#REF!,0),1),"")</f>
        <v/>
      </c>
      <c r="AO73" s="942" t="str">
        <f>IFERROR(INDEX(#REF!,MATCH(Таблиця4[[#This Row],[BUILDING NAME]],#REF!,0),1),"")</f>
        <v/>
      </c>
      <c r="AP73" s="942" t="str">
        <f>IFERROR(INDEX(#REF!,MATCH(Таблиця4[[#This Row],[BUILDING NAME]],#REF!,0),1),"")</f>
        <v/>
      </c>
      <c r="AQ73" s="942" t="str">
        <f>IFERROR(INDEX(#REF!,MATCH(Таблиця4[[#This Row],[BUILDING NAME]],#REF!,0),1),"")</f>
        <v/>
      </c>
      <c r="AR73" s="942" t="str">
        <f>IFERROR(INDEX(#REF!,MATCH(Таблиця4[[#This Row],[BUILDING NAME]],#REF!,0),1),"")</f>
        <v/>
      </c>
      <c r="AS73" s="942" t="str">
        <f>IFERROR(INDEX(#REF!,MATCH(Таблиця4[[#This Row],[BUILDING NAME]],#REF!,0),1),"")</f>
        <v/>
      </c>
      <c r="AT73" s="942" t="str">
        <f>IFERROR(INDEX(#REF!,MATCH(Таблиця4[[#This Row],[BUILDING NAME]],#REF!,0),1),"")</f>
        <v/>
      </c>
      <c r="AU73" s="942"/>
      <c r="AV73" s="1195" t="s">
        <v>10301</v>
      </c>
      <c r="AW73" s="1196" t="str">
        <f>IFERROR(INDEX(Аркуш4!$G$2:$G$608,MATCH(Таблиця4[[#This Row],[BUILDING NAME]],Аркуш4!$A$2:$A$608,0),1),"")</f>
        <v/>
      </c>
    </row>
    <row r="74" spans="1:49" ht="16.5" thickTop="1" thickBot="1">
      <c r="A74" s="942" t="s">
        <v>10734</v>
      </c>
      <c r="B74" s="943" t="str">
        <f t="shared" si="4"/>
        <v>C73</v>
      </c>
      <c r="C74" s="943" t="str">
        <f t="shared" si="5"/>
        <v>Azuth's Mug (tavern, B, 1)</v>
      </c>
      <c r="D74" s="942"/>
      <c r="E74" s="942"/>
      <c r="F74" s="943" t="s">
        <v>10735</v>
      </c>
      <c r="G74" s="943" t="s">
        <v>10736</v>
      </c>
      <c r="H74" s="943" t="s">
        <v>19</v>
      </c>
      <c r="I74" s="943" t="s">
        <v>20</v>
      </c>
      <c r="J74" s="943"/>
      <c r="K74" s="943" t="s">
        <v>10358</v>
      </c>
      <c r="L74" s="943" t="s">
        <v>14</v>
      </c>
      <c r="M74" s="943" t="s">
        <v>10310</v>
      </c>
      <c r="N74" s="943">
        <v>1</v>
      </c>
      <c r="O74" s="943"/>
      <c r="P74" s="943"/>
      <c r="Q74" s="943"/>
      <c r="R74" s="943"/>
      <c r="S74" s="943"/>
      <c r="T7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4" s="943"/>
      <c r="V74" s="943"/>
      <c r="W74" s="943"/>
      <c r="X74" s="942"/>
      <c r="Y74" s="942"/>
      <c r="Z74" s="942" t="s">
        <v>14</v>
      </c>
      <c r="AA74" s="949" t="s">
        <v>23</v>
      </c>
      <c r="AB74" s="943" t="s">
        <v>21</v>
      </c>
      <c r="AC74" s="943"/>
      <c r="AD74" s="943" t="str">
        <f>Таблиця4[[#This Row],[DESCRIPTION 3]]</f>
        <v/>
      </c>
      <c r="AE74" s="943" t="str">
        <f>Таблиця4[[#This Row],[Owner/Specific NPCs3]]</f>
        <v/>
      </c>
      <c r="AF74" s="943"/>
      <c r="AG74" s="944" t="s">
        <v>10311</v>
      </c>
      <c r="AH74" s="945"/>
      <c r="AI74" s="946"/>
      <c r="AJ74" s="943" t="s">
        <v>10301</v>
      </c>
      <c r="AK74" s="946"/>
      <c r="AL74" s="943" t="s">
        <v>10301</v>
      </c>
      <c r="AM74" s="946"/>
      <c r="AN74" s="942" t="str">
        <f>IFERROR(INDEX(#REF!,MATCH(Таблиця4[[#This Row],[BUILDING NAME]],#REF!,0),1),"")</f>
        <v/>
      </c>
      <c r="AO74" s="942" t="str">
        <f>IFERROR(INDEX(#REF!,MATCH(Таблиця4[[#This Row],[BUILDING NAME]],#REF!,0),1),"")</f>
        <v/>
      </c>
      <c r="AP74" s="942" t="str">
        <f>IFERROR(INDEX(#REF!,MATCH(Таблиця4[[#This Row],[BUILDING NAME]],#REF!,0),1),"")</f>
        <v/>
      </c>
      <c r="AQ74" s="942" t="str">
        <f>IFERROR(INDEX(#REF!,MATCH(Таблиця4[[#This Row],[BUILDING NAME]],#REF!,0),1),"")</f>
        <v/>
      </c>
      <c r="AR74" s="942" t="str">
        <f>IFERROR(INDEX(#REF!,MATCH(Таблиця4[[#This Row],[BUILDING NAME]],#REF!,0),1),"")</f>
        <v/>
      </c>
      <c r="AS74" s="942" t="str">
        <f>IFERROR(INDEX(#REF!,MATCH(Таблиця4[[#This Row],[BUILDING NAME]],#REF!,0),1),"")</f>
        <v/>
      </c>
      <c r="AT74" s="942" t="str">
        <f>IFERROR(INDEX(#REF!,MATCH(Таблиця4[[#This Row],[BUILDING NAME]],#REF!,0),1),"")</f>
        <v/>
      </c>
      <c r="AU74" s="942"/>
      <c r="AV74" s="1195" t="s">
        <v>14</v>
      </c>
      <c r="AW74" s="1196">
        <f>IFERROR(INDEX(Аркуш4!$G$2:$G$608,MATCH(Таблиця4[[#This Row],[BUILDING NAME]],Аркуш4!$A$2:$A$608,0),1),"")</f>
        <v>0</v>
      </c>
    </row>
    <row r="75" spans="1:49" ht="16.5" thickTop="1" thickBot="1">
      <c r="A75" s="942" t="s">
        <v>10737</v>
      </c>
      <c r="B75" s="943" t="str">
        <f t="shared" si="4"/>
        <v>C74</v>
      </c>
      <c r="C75" s="943" t="str">
        <f t="shared" si="5"/>
        <v>House of Two Hands (monastery, A, 3),</v>
      </c>
      <c r="D75" s="942"/>
      <c r="E75" s="942"/>
      <c r="F75" s="943" t="s">
        <v>10738</v>
      </c>
      <c r="G75" s="943" t="s">
        <v>10739</v>
      </c>
      <c r="H75" s="942" t="s">
        <v>10740</v>
      </c>
      <c r="I75" s="943" t="s">
        <v>20</v>
      </c>
      <c r="J75" s="943"/>
      <c r="K75" s="943" t="s">
        <v>10298</v>
      </c>
      <c r="L75" s="943" t="s">
        <v>10301</v>
      </c>
      <c r="M75" s="943" t="s">
        <v>10299</v>
      </c>
      <c r="N75" s="943">
        <v>3</v>
      </c>
      <c r="O75" s="943"/>
      <c r="P75" s="943"/>
      <c r="Q75" s="943"/>
      <c r="R75" s="943"/>
      <c r="S75" s="943"/>
      <c r="T7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5" s="943"/>
      <c r="V75" s="943"/>
      <c r="W75" s="943"/>
      <c r="X75" s="943"/>
      <c r="Y75" s="943"/>
      <c r="Z75" s="943" t="s">
        <v>10301</v>
      </c>
      <c r="AA75" s="943" t="s">
        <v>10741</v>
      </c>
      <c r="AB75" s="943" t="s">
        <v>10301</v>
      </c>
      <c r="AC75" s="943"/>
      <c r="AD75" s="943" t="str">
        <f>Таблиця4[[#This Row],[DESCRIPTION 3]]</f>
        <v/>
      </c>
      <c r="AE75" s="943" t="str">
        <f>Таблиця4[[#This Row],[Owner/Specific NPCs3]]</f>
        <v/>
      </c>
      <c r="AF75" s="943"/>
      <c r="AG75" s="944" t="s">
        <v>10311</v>
      </c>
      <c r="AH75" s="945"/>
      <c r="AI75" s="946"/>
      <c r="AJ75" s="943" t="s">
        <v>10301</v>
      </c>
      <c r="AK75" s="946"/>
      <c r="AL75" s="943" t="s">
        <v>10301</v>
      </c>
      <c r="AM75" s="946"/>
      <c r="AN75" s="942" t="str">
        <f>IFERROR(INDEX(#REF!,MATCH(Таблиця4[[#This Row],[BUILDING NAME]],#REF!,0),1),"")</f>
        <v/>
      </c>
      <c r="AO75" s="942" t="str">
        <f>IFERROR(INDEX(#REF!,MATCH(Таблиця4[[#This Row],[BUILDING NAME]],#REF!,0),1),"")</f>
        <v/>
      </c>
      <c r="AP75" s="942" t="str">
        <f>IFERROR(INDEX(#REF!,MATCH(Таблиця4[[#This Row],[BUILDING NAME]],#REF!,0),1),"")</f>
        <v/>
      </c>
      <c r="AQ75" s="942" t="str">
        <f>IFERROR(INDEX(#REF!,MATCH(Таблиця4[[#This Row],[BUILDING NAME]],#REF!,0),1),"")</f>
        <v/>
      </c>
      <c r="AR75" s="942" t="str">
        <f>IFERROR(INDEX(#REF!,MATCH(Таблиця4[[#This Row],[BUILDING NAME]],#REF!,0),1),"")</f>
        <v/>
      </c>
      <c r="AS75" s="942" t="str">
        <f>IFERROR(INDEX(#REF!,MATCH(Таблиця4[[#This Row],[BUILDING NAME]],#REF!,0),1),"")</f>
        <v/>
      </c>
      <c r="AT75" s="942" t="str">
        <f>IFERROR(INDEX(#REF!,MATCH(Таблиця4[[#This Row],[BUILDING NAME]],#REF!,0),1),"")</f>
        <v/>
      </c>
      <c r="AU75" s="942"/>
      <c r="AV75" s="1195" t="s">
        <v>29993</v>
      </c>
      <c r="AW75" s="1196">
        <f>IFERROR(INDEX(Аркуш4!$G$2:$G$608,MATCH(Таблиця4[[#This Row],[BUILDING NAME]],Аркуш4!$A$2:$A$608,0),1),"")</f>
        <v>0</v>
      </c>
    </row>
    <row r="76" spans="1:49" ht="16.5" thickTop="1" thickBot="1">
      <c r="A76" s="942" t="s">
        <v>10742</v>
      </c>
      <c r="B76" s="943" t="str">
        <f t="shared" si="4"/>
        <v>C75</v>
      </c>
      <c r="C76" s="943" t="str">
        <f t="shared" si="5"/>
        <v>Piergeiron's Palace (city building, A, 7)</v>
      </c>
      <c r="D76" s="942"/>
      <c r="E76" s="942"/>
      <c r="F76" s="943" t="s">
        <v>10743</v>
      </c>
      <c r="G76" s="943" t="s">
        <v>10744</v>
      </c>
      <c r="H76" s="943" t="s">
        <v>10745</v>
      </c>
      <c r="I76" s="943" t="s">
        <v>20</v>
      </c>
      <c r="J76" s="943"/>
      <c r="K76" s="943" t="s">
        <v>10343</v>
      </c>
      <c r="L76" s="943" t="s">
        <v>10301</v>
      </c>
      <c r="M76" s="943" t="s">
        <v>10299</v>
      </c>
      <c r="N76" s="943">
        <v>7</v>
      </c>
      <c r="O76" s="943" t="s">
        <v>10411</v>
      </c>
      <c r="P76" s="943"/>
      <c r="Q76" s="943"/>
      <c r="R76" s="943"/>
      <c r="S76" s="943"/>
      <c r="T7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6" s="943"/>
      <c r="V76" s="943"/>
      <c r="W76" s="943"/>
      <c r="X76" s="943"/>
      <c r="Y76" s="943"/>
      <c r="Z76" s="943" t="s">
        <v>10301</v>
      </c>
      <c r="AA76" s="943" t="s">
        <v>10746</v>
      </c>
      <c r="AB76" s="943" t="s">
        <v>10301</v>
      </c>
      <c r="AC76" s="943" t="s">
        <v>10747</v>
      </c>
      <c r="AD76" s="943" t="str">
        <f>Таблиця4[[#This Row],[DESCRIPTION 3]]</f>
        <v/>
      </c>
      <c r="AE76" s="943" t="str">
        <f>Таблиця4[[#This Row],[Owner/Specific NPCs3]]</f>
        <v/>
      </c>
      <c r="AF76" s="943"/>
      <c r="AG76" s="944" t="s">
        <v>10748</v>
      </c>
      <c r="AH76" s="945"/>
      <c r="AI76" s="946"/>
      <c r="AJ76" s="943" t="s">
        <v>10301</v>
      </c>
      <c r="AK76" s="946"/>
      <c r="AL76" s="943" t="s">
        <v>10301</v>
      </c>
      <c r="AM76" s="946"/>
      <c r="AN76" s="942" t="str">
        <f>IFERROR(INDEX(#REF!,MATCH(Таблиця4[[#This Row],[BUILDING NAME]],#REF!,0),1),"")</f>
        <v/>
      </c>
      <c r="AO76" s="942" t="str">
        <f>IFERROR(INDEX(#REF!,MATCH(Таблиця4[[#This Row],[BUILDING NAME]],#REF!,0),1),"")</f>
        <v/>
      </c>
      <c r="AP76" s="942" t="str">
        <f>IFERROR(INDEX(#REF!,MATCH(Таблиця4[[#This Row],[BUILDING NAME]],#REF!,0),1),"")</f>
        <v/>
      </c>
      <c r="AQ76" s="942" t="str">
        <f>IFERROR(INDEX(#REF!,MATCH(Таблиця4[[#This Row],[BUILDING NAME]],#REF!,0),1),"")</f>
        <v/>
      </c>
      <c r="AR76" s="942" t="str">
        <f>IFERROR(INDEX(#REF!,MATCH(Таблиця4[[#This Row],[BUILDING NAME]],#REF!,0),1),"")</f>
        <v/>
      </c>
      <c r="AS76" s="942" t="str">
        <f>IFERROR(INDEX(#REF!,MATCH(Таблиця4[[#This Row],[BUILDING NAME]],#REF!,0),1),"")</f>
        <v/>
      </c>
      <c r="AT76" s="942" t="str">
        <f>IFERROR(INDEX(#REF!,MATCH(Таблиця4[[#This Row],[BUILDING NAME]],#REF!,0),1),"")</f>
        <v/>
      </c>
      <c r="AU76" s="942"/>
      <c r="AV76" s="1195" t="s">
        <v>30119</v>
      </c>
      <c r="AW76" s="1196">
        <f>IFERROR(INDEX(Аркуш4!$G$2:$G$608,MATCH(Таблиця4[[#This Row],[BUILDING NAME]],Аркуш4!$A$2:$A$608,0),1),"")</f>
        <v>0</v>
      </c>
    </row>
    <row r="77" spans="1:49" ht="16.5" thickTop="1" thickBot="1">
      <c r="A77" s="942" t="s">
        <v>10749</v>
      </c>
      <c r="B77" s="943" t="str">
        <f t="shared" si="4"/>
        <v>C76</v>
      </c>
      <c r="C77" s="943" t="str">
        <f t="shared" si="5"/>
        <v>Castle Waterdeep (city building, A, 10)</v>
      </c>
      <c r="D77" s="942"/>
      <c r="E77" s="942"/>
      <c r="F77" s="943" t="s">
        <v>10750</v>
      </c>
      <c r="G77" s="943" t="s">
        <v>10751</v>
      </c>
      <c r="H77" s="943" t="s">
        <v>10752</v>
      </c>
      <c r="I77" s="943" t="s">
        <v>20</v>
      </c>
      <c r="J77" s="943"/>
      <c r="K77" s="943" t="s">
        <v>10343</v>
      </c>
      <c r="L77" s="943" t="s">
        <v>10313</v>
      </c>
      <c r="M77" s="943" t="s">
        <v>10299</v>
      </c>
      <c r="N77" s="943">
        <v>10</v>
      </c>
      <c r="O77" s="943" t="s">
        <v>10411</v>
      </c>
      <c r="P77" s="943"/>
      <c r="Q77" s="943"/>
      <c r="R77" s="943"/>
      <c r="S77" s="943"/>
      <c r="T7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7" s="943"/>
      <c r="V77" s="943"/>
      <c r="W77" s="943"/>
      <c r="X77" s="943"/>
      <c r="Y77" s="943"/>
      <c r="Z77" s="943" t="s">
        <v>30118</v>
      </c>
      <c r="AA77" s="943" t="s">
        <v>10753</v>
      </c>
      <c r="AB77" s="943" t="s">
        <v>10301</v>
      </c>
      <c r="AC77" s="943"/>
      <c r="AD77" s="943" t="str">
        <f>Таблиця4[[#This Row],[DESCRIPTION 3]]</f>
        <v/>
      </c>
      <c r="AE77" s="943" t="str">
        <f>Таблиця4[[#This Row],[Owner/Specific NPCs3]]</f>
        <v/>
      </c>
      <c r="AF77" s="943" t="s">
        <v>10754</v>
      </c>
      <c r="AG77" s="944" t="s">
        <v>10311</v>
      </c>
      <c r="AH77" s="942" t="s">
        <v>10755</v>
      </c>
      <c r="AI77" s="946"/>
      <c r="AJ77" s="943" t="s">
        <v>10301</v>
      </c>
      <c r="AK77" s="946"/>
      <c r="AL77" s="943" t="s">
        <v>10301</v>
      </c>
      <c r="AM77" s="946"/>
      <c r="AN77" s="942" t="str">
        <f>IFERROR(INDEX(#REF!,MATCH(Таблиця4[[#This Row],[BUILDING NAME]],#REF!,0),1),"")</f>
        <v/>
      </c>
      <c r="AO77" s="942" t="str">
        <f>IFERROR(INDEX(#REF!,MATCH(Таблиця4[[#This Row],[BUILDING NAME]],#REF!,0),1),"")</f>
        <v/>
      </c>
      <c r="AP77" s="942" t="str">
        <f>IFERROR(INDEX(#REF!,MATCH(Таблиця4[[#This Row],[BUILDING NAME]],#REF!,0),1),"")</f>
        <v/>
      </c>
      <c r="AQ77" s="942" t="str">
        <f>IFERROR(INDEX(#REF!,MATCH(Таблиця4[[#This Row],[BUILDING NAME]],#REF!,0),1),"")</f>
        <v/>
      </c>
      <c r="AR77" s="942" t="str">
        <f>IFERROR(INDEX(#REF!,MATCH(Таблиця4[[#This Row],[BUILDING NAME]],#REF!,0),1),"")</f>
        <v/>
      </c>
      <c r="AS77" s="942" t="str">
        <f>IFERROR(INDEX(#REF!,MATCH(Таблиця4[[#This Row],[BUILDING NAME]],#REF!,0),1),"")</f>
        <v/>
      </c>
      <c r="AT77" s="942" t="str">
        <f>IFERROR(INDEX(#REF!,MATCH(Таблиця4[[#This Row],[BUILDING NAME]],#REF!,0),1),"")</f>
        <v/>
      </c>
      <c r="AU77" s="942"/>
      <c r="AV77" s="1195" t="s">
        <v>30118</v>
      </c>
      <c r="AW77" s="1196">
        <f>IFERROR(INDEX(Аркуш4!$G$2:$G$608,MATCH(Таблиця4[[#This Row],[BUILDING NAME]],Аркуш4!$A$2:$A$608,0),1),"")</f>
        <v>0</v>
      </c>
    </row>
    <row r="78" spans="1:49" ht="16.5" thickTop="1" thickBot="1">
      <c r="A78" s="942" t="s">
        <v>10756</v>
      </c>
      <c r="B78" s="943" t="str">
        <f t="shared" si="4"/>
        <v>C77</v>
      </c>
      <c r="C78" s="943" t="str">
        <f t="shared" si="5"/>
        <v>Larissa Neathal's residence (row house, A, 2)</v>
      </c>
      <c r="D78" s="942"/>
      <c r="E78" s="942"/>
      <c r="F78" s="943" t="s">
        <v>10757</v>
      </c>
      <c r="G78" s="943" t="s">
        <v>10758</v>
      </c>
      <c r="H78" s="943" t="s">
        <v>10759</v>
      </c>
      <c r="I78" s="943" t="s">
        <v>20</v>
      </c>
      <c r="J78" s="943"/>
      <c r="K78" s="943" t="s">
        <v>10428</v>
      </c>
      <c r="L78" s="943" t="s">
        <v>10301</v>
      </c>
      <c r="M78" s="943" t="s">
        <v>10299</v>
      </c>
      <c r="N78" s="943">
        <v>2</v>
      </c>
      <c r="O78" s="943"/>
      <c r="P78" s="943"/>
      <c r="Q78" s="943"/>
      <c r="R78" s="943"/>
      <c r="S78" s="943"/>
      <c r="T7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8" s="943"/>
      <c r="V78" s="943"/>
      <c r="W78" s="943"/>
      <c r="X78" s="943"/>
      <c r="Y78" s="943"/>
      <c r="Z78" s="943" t="s">
        <v>10301</v>
      </c>
      <c r="AA78" s="943"/>
      <c r="AB78" s="943" t="s">
        <v>10301</v>
      </c>
      <c r="AC78" s="943"/>
      <c r="AD78" s="943" t="str">
        <f>Таблиця4[[#This Row],[DESCRIPTION 3]]</f>
        <v/>
      </c>
      <c r="AE78" s="943" t="str">
        <f>Таблиця4[[#This Row],[Owner/Specific NPCs3]]</f>
        <v/>
      </c>
      <c r="AF78" s="943"/>
      <c r="AG78" s="944" t="s">
        <v>10311</v>
      </c>
      <c r="AH78" s="945"/>
      <c r="AI78" s="946"/>
      <c r="AJ78" s="943" t="s">
        <v>10301</v>
      </c>
      <c r="AK78" s="946"/>
      <c r="AL78" s="943" t="s">
        <v>10301</v>
      </c>
      <c r="AM78" s="946"/>
      <c r="AN78" s="942" t="str">
        <f>IFERROR(INDEX(#REF!,MATCH(Таблиця4[[#This Row],[BUILDING NAME]],#REF!,0),1),"")</f>
        <v/>
      </c>
      <c r="AO78" s="942" t="str">
        <f>IFERROR(INDEX(#REF!,MATCH(Таблиця4[[#This Row],[BUILDING NAME]],#REF!,0),1),"")</f>
        <v/>
      </c>
      <c r="AP78" s="942" t="str">
        <f>IFERROR(INDEX(#REF!,MATCH(Таблиця4[[#This Row],[BUILDING NAME]],#REF!,0),1),"")</f>
        <v/>
      </c>
      <c r="AQ78" s="942" t="str">
        <f>IFERROR(INDEX(#REF!,MATCH(Таблиця4[[#This Row],[BUILDING NAME]],#REF!,0),1),"")</f>
        <v/>
      </c>
      <c r="AR78" s="942" t="str">
        <f>IFERROR(INDEX(#REF!,MATCH(Таблиця4[[#This Row],[BUILDING NAME]],#REF!,0),1),"")</f>
        <v/>
      </c>
      <c r="AS78" s="942" t="str">
        <f>IFERROR(INDEX(#REF!,MATCH(Таблиця4[[#This Row],[BUILDING NAME]],#REF!,0),1),"")</f>
        <v/>
      </c>
      <c r="AT78" s="942" t="str">
        <f>IFERROR(INDEX(#REF!,MATCH(Таблиця4[[#This Row],[BUILDING NAME]],#REF!,0),1),"")</f>
        <v/>
      </c>
      <c r="AU78" s="942"/>
      <c r="AV78" s="1195" t="s">
        <v>10301</v>
      </c>
      <c r="AW78" s="1196" t="str">
        <f>IFERROR(INDEX(Аркуш4!$G$2:$G$608,MATCH(Таблиця4[[#This Row],[BUILDING NAME]],Аркуш4!$A$2:$A$608,0),1),"")</f>
        <v/>
      </c>
    </row>
    <row r="79" spans="1:49" ht="16.5" thickTop="1" thickBot="1">
      <c r="A79" s="942" t="s">
        <v>10760</v>
      </c>
      <c r="B79" s="943" t="str">
        <f t="shared" si="4"/>
        <v>C78</v>
      </c>
      <c r="C79" s="943" t="str">
        <f t="shared" si="5"/>
        <v>Wyrmbones Inn (inn, A, 3)</v>
      </c>
      <c r="D79" s="942"/>
      <c r="E79" s="942"/>
      <c r="F79" s="943" t="s">
        <v>436</v>
      </c>
      <c r="G79" s="943" t="s">
        <v>10761</v>
      </c>
      <c r="H79" s="943" t="s">
        <v>435</v>
      </c>
      <c r="I79" s="943" t="s">
        <v>20</v>
      </c>
      <c r="J79" s="943"/>
      <c r="K79" s="943" t="s">
        <v>10371</v>
      </c>
      <c r="L79" s="943" t="s">
        <v>25</v>
      </c>
      <c r="M79" s="943" t="s">
        <v>10299</v>
      </c>
      <c r="N79" s="943">
        <v>3</v>
      </c>
      <c r="O79" s="943"/>
      <c r="P79" s="943">
        <v>2</v>
      </c>
      <c r="Q79" s="943">
        <v>3</v>
      </c>
      <c r="R79" s="943">
        <v>2</v>
      </c>
      <c r="S79" s="943"/>
      <c r="T7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3A | 2 P | </v>
      </c>
      <c r="U79" s="943"/>
      <c r="V79" s="943"/>
      <c r="W79" s="943"/>
      <c r="X79" s="942"/>
      <c r="Y79" s="942"/>
      <c r="Z79" s="942" t="s">
        <v>29876</v>
      </c>
      <c r="AA79" s="942" t="s">
        <v>30502</v>
      </c>
      <c r="AB79" s="943" t="s">
        <v>55</v>
      </c>
      <c r="AC79" s="943"/>
      <c r="AD79" s="943" t="str">
        <f>Таблиця4[[#This Row],[DESCRIPTION 3]]</f>
        <v/>
      </c>
      <c r="AE79" s="943" t="str">
        <f>Таблиця4[[#This Row],[Owner/Specific NPCs3]]</f>
        <v/>
      </c>
      <c r="AF79" s="943"/>
      <c r="AG79" s="944" t="s">
        <v>10311</v>
      </c>
      <c r="AH79" s="945"/>
      <c r="AI79" s="946"/>
      <c r="AJ79" s="943" t="s">
        <v>10301</v>
      </c>
      <c r="AK79" s="946"/>
      <c r="AL79" s="943" t="s">
        <v>10301</v>
      </c>
      <c r="AM79" s="946"/>
      <c r="AN79" s="942" t="str">
        <f>IFERROR(INDEX(#REF!,MATCH(Таблиця4[[#This Row],[BUILDING NAME]],#REF!,0),1),"")</f>
        <v/>
      </c>
      <c r="AO79" s="942" t="str">
        <f>IFERROR(INDEX(#REF!,MATCH(Таблиця4[[#This Row],[BUILDING NAME]],#REF!,0),1),"")</f>
        <v/>
      </c>
      <c r="AP79" s="942" t="str">
        <f>IFERROR(INDEX(#REF!,MATCH(Таблиця4[[#This Row],[BUILDING NAME]],#REF!,0),1),"")</f>
        <v/>
      </c>
      <c r="AQ79" s="942" t="str">
        <f>IFERROR(INDEX(#REF!,MATCH(Таблиця4[[#This Row],[BUILDING NAME]],#REF!,0),1),"")</f>
        <v/>
      </c>
      <c r="AR79" s="942" t="str">
        <f>IFERROR(INDEX(#REF!,MATCH(Таблиця4[[#This Row],[BUILDING NAME]],#REF!,0),1),"")</f>
        <v/>
      </c>
      <c r="AS79" s="942" t="str">
        <f>IFERROR(INDEX(#REF!,MATCH(Таблиця4[[#This Row],[BUILDING NAME]],#REF!,0),1),"")</f>
        <v/>
      </c>
      <c r="AT79" s="942" t="str">
        <f>IFERROR(INDEX(#REF!,MATCH(Таблиця4[[#This Row],[BUILDING NAME]],#REF!,0),1),"")</f>
        <v/>
      </c>
      <c r="AU79" s="942"/>
      <c r="AV79" s="1195" t="s">
        <v>29876</v>
      </c>
      <c r="AW79" s="1196">
        <f>IFERROR(INDEX(Аркуш4!$G$2:$G$608,MATCH(Таблиця4[[#This Row],[BUILDING NAME]],Аркуш4!$A$2:$A$608,0),1),"")</f>
        <v>0</v>
      </c>
    </row>
    <row r="80" spans="1:49" ht="16.5" thickTop="1" thickBot="1">
      <c r="A80" s="942" t="s">
        <v>10762</v>
      </c>
      <c r="B80" s="943" t="str">
        <f t="shared" si="4"/>
        <v>C79</v>
      </c>
      <c r="C80" s="943" t="str">
        <f t="shared" si="5"/>
        <v>Ahghairon's Tower (city building, A, 4)</v>
      </c>
      <c r="D80" s="942"/>
      <c r="E80" s="942"/>
      <c r="F80" s="943" t="s">
        <v>10763</v>
      </c>
      <c r="G80" s="943" t="s">
        <v>10764</v>
      </c>
      <c r="H80" s="943" t="s">
        <v>10765</v>
      </c>
      <c r="I80" s="943" t="s">
        <v>20</v>
      </c>
      <c r="J80" s="943"/>
      <c r="K80" s="943" t="s">
        <v>10343</v>
      </c>
      <c r="L80" s="943" t="s">
        <v>10313</v>
      </c>
      <c r="M80" s="943" t="s">
        <v>10299</v>
      </c>
      <c r="N80" s="943">
        <v>4</v>
      </c>
      <c r="O80" s="943" t="s">
        <v>10411</v>
      </c>
      <c r="P80" s="943"/>
      <c r="Q80" s="943"/>
      <c r="R80" s="943"/>
      <c r="S80" s="943"/>
      <c r="T8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80" s="943"/>
      <c r="V80" s="943"/>
      <c r="W80" s="943"/>
      <c r="X80" s="943"/>
      <c r="Y80" s="943"/>
      <c r="Z80" s="943" t="s">
        <v>29866</v>
      </c>
      <c r="AA80" s="943" t="s">
        <v>10766</v>
      </c>
      <c r="AB80" s="943" t="s">
        <v>10301</v>
      </c>
      <c r="AC80" s="943"/>
      <c r="AD80" s="943" t="s">
        <v>10767</v>
      </c>
      <c r="AE80" s="943" t="str">
        <f>Таблиця4[[#This Row],[Owner/Specific NPCs3]]</f>
        <v/>
      </c>
      <c r="AF80" s="943"/>
      <c r="AG80" s="944" t="s">
        <v>10768</v>
      </c>
      <c r="AH80" s="942" t="s">
        <v>10769</v>
      </c>
      <c r="AI80" s="946"/>
      <c r="AJ80" s="943" t="s">
        <v>10301</v>
      </c>
      <c r="AK80" s="946"/>
      <c r="AL80" s="943" t="s">
        <v>10301</v>
      </c>
      <c r="AM80" s="946"/>
      <c r="AN80" s="942" t="str">
        <f>IFERROR(INDEX(#REF!,MATCH(Таблиця4[[#This Row],[BUILDING NAME]],#REF!,0),1),"")</f>
        <v/>
      </c>
      <c r="AO80" s="942" t="str">
        <f>IFERROR(INDEX(#REF!,MATCH(Таблиця4[[#This Row],[BUILDING NAME]],#REF!,0),1),"")</f>
        <v/>
      </c>
      <c r="AP80" s="942" t="str">
        <f>IFERROR(INDEX(#REF!,MATCH(Таблиця4[[#This Row],[BUILDING NAME]],#REF!,0),1),"")</f>
        <v/>
      </c>
      <c r="AQ80" s="942" t="str">
        <f>IFERROR(INDEX(#REF!,MATCH(Таблиця4[[#This Row],[BUILDING NAME]],#REF!,0),1),"")</f>
        <v/>
      </c>
      <c r="AR80" s="942" t="str">
        <f>IFERROR(INDEX(#REF!,MATCH(Таблиця4[[#This Row],[BUILDING NAME]],#REF!,0),1),"")</f>
        <v/>
      </c>
      <c r="AS80" s="942" t="str">
        <f>IFERROR(INDEX(#REF!,MATCH(Таблиця4[[#This Row],[BUILDING NAME]],#REF!,0),1),"")</f>
        <v/>
      </c>
      <c r="AT80" s="942" t="str">
        <f>IFERROR(INDEX(#REF!,MATCH(Таблиця4[[#This Row],[BUILDING NAME]],#REF!,0),1),"")</f>
        <v/>
      </c>
      <c r="AU80" s="942"/>
      <c r="AV80" s="1195" t="s">
        <v>29866</v>
      </c>
      <c r="AW80" s="1196">
        <f>IFERROR(INDEX(Аркуш4!$G$2:$G$608,MATCH(Таблиця4[[#This Row],[BUILDING NAME]],Аркуш4!$A$2:$A$608,0),1),"")</f>
        <v>0</v>
      </c>
    </row>
    <row r="81" spans="1:49" ht="16.5" thickTop="1" thickBot="1">
      <c r="A81" s="942" t="s">
        <v>10770</v>
      </c>
      <c r="B81" s="943" t="str">
        <f t="shared" si="4"/>
        <v>C80</v>
      </c>
      <c r="C81" s="943" t="str">
        <f t="shared" si="5"/>
        <v>Tolgar Anuvien's residence (villa, A, 3)</v>
      </c>
      <c r="D81" s="942"/>
      <c r="E81" s="942"/>
      <c r="F81" s="943" t="s">
        <v>10771</v>
      </c>
      <c r="G81" s="943" t="s">
        <v>10772</v>
      </c>
      <c r="H81" s="943" t="s">
        <v>10773</v>
      </c>
      <c r="I81" s="943" t="s">
        <v>20</v>
      </c>
      <c r="J81" s="943"/>
      <c r="K81" s="943" t="s">
        <v>10428</v>
      </c>
      <c r="L81" s="943" t="s">
        <v>10301</v>
      </c>
      <c r="M81" s="943" t="s">
        <v>10299</v>
      </c>
      <c r="N81" s="943">
        <v>3</v>
      </c>
      <c r="O81" s="943"/>
      <c r="P81" s="943"/>
      <c r="Q81" s="943"/>
      <c r="R81" s="943"/>
      <c r="S81" s="943"/>
      <c r="T8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81" s="943"/>
      <c r="V81" s="943"/>
      <c r="W81" s="943"/>
      <c r="X81" s="943"/>
      <c r="Y81" s="943"/>
      <c r="Z81" s="943" t="s">
        <v>10301</v>
      </c>
      <c r="AA81" s="943"/>
      <c r="AB81" s="943" t="s">
        <v>10301</v>
      </c>
      <c r="AC81" s="943"/>
      <c r="AD81" s="943" t="str">
        <f>Таблиця4[[#This Row],[DESCRIPTION 3]]</f>
        <v/>
      </c>
      <c r="AE81" s="943" t="str">
        <f>Таблиця4[[#This Row],[Owner/Specific NPCs3]]</f>
        <v/>
      </c>
      <c r="AF81" s="943"/>
      <c r="AG81" s="944" t="s">
        <v>10311</v>
      </c>
      <c r="AH81" s="945"/>
      <c r="AI81" s="946"/>
      <c r="AJ81" s="943" t="s">
        <v>10301</v>
      </c>
      <c r="AK81" s="946"/>
      <c r="AL81" s="943" t="s">
        <v>10301</v>
      </c>
      <c r="AM81" s="946"/>
      <c r="AN81" s="942" t="str">
        <f>IFERROR(INDEX(#REF!,MATCH(Таблиця4[[#This Row],[BUILDING NAME]],#REF!,0),1),"")</f>
        <v/>
      </c>
      <c r="AO81" s="942" t="str">
        <f>IFERROR(INDEX(#REF!,MATCH(Таблиця4[[#This Row],[BUILDING NAME]],#REF!,0),1),"")</f>
        <v/>
      </c>
      <c r="AP81" s="942" t="str">
        <f>IFERROR(INDEX(#REF!,MATCH(Таблиця4[[#This Row],[BUILDING NAME]],#REF!,0),1),"")</f>
        <v/>
      </c>
      <c r="AQ81" s="942" t="str">
        <f>IFERROR(INDEX(#REF!,MATCH(Таблиця4[[#This Row],[BUILDING NAME]],#REF!,0),1),"")</f>
        <v/>
      </c>
      <c r="AR81" s="942" t="str">
        <f>IFERROR(INDEX(#REF!,MATCH(Таблиця4[[#This Row],[BUILDING NAME]],#REF!,0),1),"")</f>
        <v/>
      </c>
      <c r="AS81" s="942" t="str">
        <f>IFERROR(INDEX(#REF!,MATCH(Таблиця4[[#This Row],[BUILDING NAME]],#REF!,0),1),"")</f>
        <v/>
      </c>
      <c r="AT81" s="942" t="str">
        <f>IFERROR(INDEX(#REF!,MATCH(Таблиця4[[#This Row],[BUILDING NAME]],#REF!,0),1),"")</f>
        <v/>
      </c>
      <c r="AU81" s="942"/>
      <c r="AV81" s="1195" t="s">
        <v>10301</v>
      </c>
      <c r="AW81" s="1196" t="str">
        <f>IFERROR(INDEX(Аркуш4!$G$2:$G$608,MATCH(Таблиця4[[#This Row],[BUILDING NAME]],Аркуш4!$A$2:$A$608,0),1),"")</f>
        <v/>
      </c>
    </row>
    <row r="82" spans="1:49" ht="16.5" thickTop="1" thickBot="1">
      <c r="A82" s="942" t="s">
        <v>10774</v>
      </c>
      <c r="B82" s="943" t="str">
        <f t="shared" si="4"/>
        <v>C81</v>
      </c>
      <c r="C82" s="943" t="str">
        <f t="shared" si="5"/>
        <v>Blushing Nymph (festhall, B, 2)</v>
      </c>
      <c r="D82" s="942"/>
      <c r="E82" s="942"/>
      <c r="F82" s="943" t="s">
        <v>30</v>
      </c>
      <c r="G82" s="943" t="s">
        <v>10775</v>
      </c>
      <c r="H82" s="943" t="s">
        <v>28</v>
      </c>
      <c r="I82" s="943" t="s">
        <v>20</v>
      </c>
      <c r="J82" s="943"/>
      <c r="K82" s="943" t="s">
        <v>10317</v>
      </c>
      <c r="L82" s="943" t="s">
        <v>29</v>
      </c>
      <c r="M82" s="943" t="s">
        <v>10310</v>
      </c>
      <c r="N82" s="943">
        <v>2</v>
      </c>
      <c r="O82" s="943"/>
      <c r="P82" s="943">
        <v>3</v>
      </c>
      <c r="Q82" s="943"/>
      <c r="R82" s="943">
        <v>3</v>
      </c>
      <c r="S82" s="943"/>
      <c r="T8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 P | </v>
      </c>
      <c r="U82" s="943"/>
      <c r="V82" s="943"/>
      <c r="W82" s="943"/>
      <c r="X82" s="943"/>
      <c r="Y82" s="943"/>
      <c r="Z82" s="943" t="s">
        <v>29869</v>
      </c>
      <c r="AA82" s="943" t="s">
        <v>10776</v>
      </c>
      <c r="AB82" s="943" t="s">
        <v>21</v>
      </c>
      <c r="AC82" s="943"/>
      <c r="AD82" s="943" t="str">
        <f>Таблиця4[[#This Row],[DESCRIPTION 3]]</f>
        <v/>
      </c>
      <c r="AE82" s="943" t="str">
        <f>Таблиця4[[#This Row],[Owner/Specific NPCs3]]</f>
        <v/>
      </c>
      <c r="AF82" s="943"/>
      <c r="AG82" s="944" t="s">
        <v>10311</v>
      </c>
      <c r="AH82" s="945"/>
      <c r="AI82" s="946"/>
      <c r="AJ82" s="943" t="s">
        <v>10301</v>
      </c>
      <c r="AK82" s="946"/>
      <c r="AL82" s="943" t="s">
        <v>10301</v>
      </c>
      <c r="AM82" s="946"/>
      <c r="AN82" s="942" t="str">
        <f>IFERROR(INDEX(#REF!,MATCH(Таблиця4[[#This Row],[BUILDING NAME]],#REF!,0),1),"")</f>
        <v/>
      </c>
      <c r="AO82" s="942" t="str">
        <f>IFERROR(INDEX(#REF!,MATCH(Таблиця4[[#This Row],[BUILDING NAME]],#REF!,0),1),"")</f>
        <v/>
      </c>
      <c r="AP82" s="942" t="str">
        <f>IFERROR(INDEX(#REF!,MATCH(Таблиця4[[#This Row],[BUILDING NAME]],#REF!,0),1),"")</f>
        <v/>
      </c>
      <c r="AQ82" s="942" t="str">
        <f>IFERROR(INDEX(#REF!,MATCH(Таблиця4[[#This Row],[BUILDING NAME]],#REF!,0),1),"")</f>
        <v/>
      </c>
      <c r="AR82" s="942" t="str">
        <f>IFERROR(INDEX(#REF!,MATCH(Таблиця4[[#This Row],[BUILDING NAME]],#REF!,0),1),"")</f>
        <v/>
      </c>
      <c r="AS82" s="942" t="str">
        <f>IFERROR(INDEX(#REF!,MATCH(Таблиця4[[#This Row],[BUILDING NAME]],#REF!,0),1),"")</f>
        <v/>
      </c>
      <c r="AT82" s="942" t="str">
        <f>IFERROR(INDEX(#REF!,MATCH(Таблиця4[[#This Row],[BUILDING NAME]],#REF!,0),1),"")</f>
        <v/>
      </c>
      <c r="AU82" s="942"/>
      <c r="AV82" s="1195" t="s">
        <v>29869</v>
      </c>
      <c r="AW82" s="1196">
        <f>IFERROR(INDEX(Аркуш4!$G$2:$G$608,MATCH(Таблиця4[[#This Row],[BUILDING NAME]],Аркуш4!$A$2:$A$608,0),1),"")</f>
        <v>0</v>
      </c>
    </row>
    <row r="83" spans="1:49" ht="16.5" thickTop="1" thickBot="1">
      <c r="A83" s="942" t="s">
        <v>10777</v>
      </c>
      <c r="B83" s="943" t="str">
        <f t="shared" si="4"/>
        <v>C82</v>
      </c>
      <c r="C83" s="943" t="str">
        <f t="shared" si="5"/>
        <v>Haerun Mhammaster's residence (rowhouse, C, 3)</v>
      </c>
      <c r="D83" s="942"/>
      <c r="E83" s="942"/>
      <c r="F83" s="943" t="s">
        <v>10778</v>
      </c>
      <c r="G83" s="943" t="s">
        <v>10779</v>
      </c>
      <c r="H83" s="943" t="s">
        <v>10780</v>
      </c>
      <c r="I83" s="943" t="s">
        <v>20</v>
      </c>
      <c r="J83" s="943"/>
      <c r="K83" s="943" t="s">
        <v>10428</v>
      </c>
      <c r="L83" s="943" t="s">
        <v>10301</v>
      </c>
      <c r="M83" s="943" t="s">
        <v>10329</v>
      </c>
      <c r="N83" s="943">
        <v>3</v>
      </c>
      <c r="O83" s="943"/>
      <c r="P83" s="943"/>
      <c r="Q83" s="943"/>
      <c r="R83" s="943"/>
      <c r="S83" s="943"/>
      <c r="T8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83" s="943"/>
      <c r="V83" s="943"/>
      <c r="W83" s="943"/>
      <c r="X83" s="943"/>
      <c r="Y83" s="943"/>
      <c r="Z83" s="943" t="s">
        <v>10301</v>
      </c>
      <c r="AA83" s="943"/>
      <c r="AB83" s="943" t="s">
        <v>10301</v>
      </c>
      <c r="AC83" s="943"/>
      <c r="AD83" s="943" t="str">
        <f>Таблиця4[[#This Row],[DESCRIPTION 3]]</f>
        <v/>
      </c>
      <c r="AE83" s="943" t="str">
        <f>Таблиця4[[#This Row],[Owner/Specific NPCs3]]</f>
        <v/>
      </c>
      <c r="AF83" s="943"/>
      <c r="AG83" s="944" t="s">
        <v>10311</v>
      </c>
      <c r="AH83" s="945"/>
      <c r="AI83" s="946"/>
      <c r="AJ83" s="943" t="s">
        <v>10301</v>
      </c>
      <c r="AK83" s="946"/>
      <c r="AL83" s="943" t="s">
        <v>10301</v>
      </c>
      <c r="AM83" s="946"/>
      <c r="AN83" s="942" t="str">
        <f>IFERROR(INDEX(#REF!,MATCH(Таблиця4[[#This Row],[BUILDING NAME]],#REF!,0),1),"")</f>
        <v/>
      </c>
      <c r="AO83" s="942" t="str">
        <f>IFERROR(INDEX(#REF!,MATCH(Таблиця4[[#This Row],[BUILDING NAME]],#REF!,0),1),"")</f>
        <v/>
      </c>
      <c r="AP83" s="942" t="str">
        <f>IFERROR(INDEX(#REF!,MATCH(Таблиця4[[#This Row],[BUILDING NAME]],#REF!,0),1),"")</f>
        <v/>
      </c>
      <c r="AQ83" s="942" t="str">
        <f>IFERROR(INDEX(#REF!,MATCH(Таблиця4[[#This Row],[BUILDING NAME]],#REF!,0),1),"")</f>
        <v/>
      </c>
      <c r="AR83" s="942" t="str">
        <f>IFERROR(INDEX(#REF!,MATCH(Таблиця4[[#This Row],[BUILDING NAME]],#REF!,0),1),"")</f>
        <v/>
      </c>
      <c r="AS83" s="942" t="str">
        <f>IFERROR(INDEX(#REF!,MATCH(Таблиця4[[#This Row],[BUILDING NAME]],#REF!,0),1),"")</f>
        <v/>
      </c>
      <c r="AT83" s="942" t="str">
        <f>IFERROR(INDEX(#REF!,MATCH(Таблиця4[[#This Row],[BUILDING NAME]],#REF!,0),1),"")</f>
        <v/>
      </c>
      <c r="AU83" s="942"/>
      <c r="AV83" s="1195" t="s">
        <v>10301</v>
      </c>
      <c r="AW83" s="1196" t="str">
        <f>IFERROR(INDEX(Аркуш4!$G$2:$G$608,MATCH(Таблиця4[[#This Row],[BUILDING NAME]],Аркуш4!$A$2:$A$608,0),1),"")</f>
        <v/>
      </c>
    </row>
    <row r="84" spans="1:49" ht="16.5" thickTop="1" thickBot="1">
      <c r="A84" s="942" t="s">
        <v>10781</v>
      </c>
      <c r="B84" s="943" t="str">
        <f t="shared" si="4"/>
        <v>C83</v>
      </c>
      <c r="C84" s="943" t="str">
        <f t="shared" si="5"/>
        <v>Ammathair Hawkfeather's residence (house, C, 2)</v>
      </c>
      <c r="D84" s="942"/>
      <c r="E84" s="942"/>
      <c r="F84" s="943" t="s">
        <v>10782</v>
      </c>
      <c r="G84" s="943" t="s">
        <v>10783</v>
      </c>
      <c r="H84" s="943" t="s">
        <v>10784</v>
      </c>
      <c r="I84" s="943" t="s">
        <v>20</v>
      </c>
      <c r="J84" s="943"/>
      <c r="K84" s="943" t="s">
        <v>10428</v>
      </c>
      <c r="L84" s="943" t="s">
        <v>10301</v>
      </c>
      <c r="M84" s="943" t="s">
        <v>10329</v>
      </c>
      <c r="N84" s="943">
        <v>2</v>
      </c>
      <c r="O84" s="943"/>
      <c r="P84" s="943"/>
      <c r="Q84" s="943"/>
      <c r="R84" s="943"/>
      <c r="S84" s="943"/>
      <c r="T8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84" s="943"/>
      <c r="V84" s="943"/>
      <c r="W84" s="943"/>
      <c r="X84" s="943"/>
      <c r="Y84" s="943"/>
      <c r="Z84" s="943" t="s">
        <v>10301</v>
      </c>
      <c r="AA84" s="943"/>
      <c r="AB84" s="943" t="s">
        <v>10301</v>
      </c>
      <c r="AC84" s="943"/>
      <c r="AD84" s="943" t="str">
        <f>Таблиця4[[#This Row],[DESCRIPTION 3]]</f>
        <v/>
      </c>
      <c r="AE84" s="943" t="str">
        <f>Таблиця4[[#This Row],[Owner/Specific NPCs3]]</f>
        <v/>
      </c>
      <c r="AF84" s="943"/>
      <c r="AG84" s="944" t="s">
        <v>10311</v>
      </c>
      <c r="AH84" s="945"/>
      <c r="AI84" s="946"/>
      <c r="AJ84" s="943" t="s">
        <v>10301</v>
      </c>
      <c r="AK84" s="946"/>
      <c r="AL84" s="943" t="s">
        <v>10785</v>
      </c>
      <c r="AM84" s="946"/>
      <c r="AN84" s="942" t="str">
        <f>IFERROR(INDEX(#REF!,MATCH(Таблиця4[[#This Row],[BUILDING NAME]],#REF!,0),1),"")</f>
        <v/>
      </c>
      <c r="AO84" s="942" t="str">
        <f>IFERROR(INDEX(#REF!,MATCH(Таблиця4[[#This Row],[BUILDING NAME]],#REF!,0),1),"")</f>
        <v/>
      </c>
      <c r="AP84" s="942" t="str">
        <f>IFERROR(INDEX(#REF!,MATCH(Таблиця4[[#This Row],[BUILDING NAME]],#REF!,0),1),"")</f>
        <v/>
      </c>
      <c r="AQ84" s="942" t="str">
        <f>IFERROR(INDEX(#REF!,MATCH(Таблиця4[[#This Row],[BUILDING NAME]],#REF!,0),1),"")</f>
        <v/>
      </c>
      <c r="AR84" s="942" t="str">
        <f>IFERROR(INDEX(#REF!,MATCH(Таблиця4[[#This Row],[BUILDING NAME]],#REF!,0),1),"")</f>
        <v/>
      </c>
      <c r="AS84" s="942" t="str">
        <f>IFERROR(INDEX(#REF!,MATCH(Таблиця4[[#This Row],[BUILDING NAME]],#REF!,0),1),"")</f>
        <v/>
      </c>
      <c r="AT84" s="942" t="str">
        <f>IFERROR(INDEX(#REF!,MATCH(Таблиця4[[#This Row],[BUILDING NAME]],#REF!,0),1),"")</f>
        <v/>
      </c>
      <c r="AU84" s="942"/>
      <c r="AV84" s="1195" t="s">
        <v>10301</v>
      </c>
      <c r="AW84" s="1196" t="str">
        <f>IFERROR(INDEX(Аркуш4!$G$2:$G$608,MATCH(Таблиця4[[#This Row],[BUILDING NAME]],Аркуш4!$A$2:$A$608,0),1),"")</f>
        <v/>
      </c>
    </row>
    <row r="85" spans="1:49" ht="16.5" thickTop="1" thickBot="1">
      <c r="A85" s="942" t="s">
        <v>10786</v>
      </c>
      <c r="B85" s="943" t="str">
        <f t="shared" si="4"/>
        <v>C84</v>
      </c>
      <c r="C85" s="943" t="str">
        <f t="shared" si="5"/>
        <v>Nurneene's Marvelous Masks (business, C, 4)</v>
      </c>
      <c r="D85" s="942"/>
      <c r="E85" s="942"/>
      <c r="F85" s="943" t="s">
        <v>10787</v>
      </c>
      <c r="G85" s="943" t="s">
        <v>10788</v>
      </c>
      <c r="H85" s="943" t="s">
        <v>10789</v>
      </c>
      <c r="I85" s="943" t="s">
        <v>20</v>
      </c>
      <c r="J85" s="943"/>
      <c r="K85" s="943" t="s">
        <v>10388</v>
      </c>
      <c r="L85" s="943" t="s">
        <v>1878</v>
      </c>
      <c r="M85" s="943" t="s">
        <v>10329</v>
      </c>
      <c r="N85" s="943">
        <v>4</v>
      </c>
      <c r="O85" s="943"/>
      <c r="P85" s="943"/>
      <c r="Q85" s="943"/>
      <c r="R85" s="943"/>
      <c r="S85" s="943"/>
      <c r="T8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85" s="943"/>
      <c r="V85" s="943"/>
      <c r="W85" s="943"/>
      <c r="X85" s="942"/>
      <c r="Y85" s="942"/>
      <c r="Z85" s="942" t="s">
        <v>10790</v>
      </c>
      <c r="AA85" s="942" t="s">
        <v>10790</v>
      </c>
      <c r="AB85" s="943" t="s">
        <v>10301</v>
      </c>
      <c r="AC85" s="943"/>
      <c r="AD85" s="943" t="str">
        <f>Таблиця4[[#This Row],[DESCRIPTION 3]]</f>
        <v/>
      </c>
      <c r="AE85" s="943" t="str">
        <f>Таблиця4[[#This Row],[Owner/Specific NPCs3]]</f>
        <v/>
      </c>
      <c r="AF85" s="943"/>
      <c r="AG85" s="944" t="s">
        <v>10311</v>
      </c>
      <c r="AH85" s="945"/>
      <c r="AI85" s="946"/>
      <c r="AJ85" s="943" t="s">
        <v>10301</v>
      </c>
      <c r="AK85" s="946"/>
      <c r="AL85" s="943" t="s">
        <v>10301</v>
      </c>
      <c r="AM85" s="946"/>
      <c r="AN85" s="942" t="str">
        <f>IFERROR(INDEX(#REF!,MATCH(Таблиця4[[#This Row],[BUILDING NAME]],#REF!,0),1),"")</f>
        <v/>
      </c>
      <c r="AO85" s="942" t="str">
        <f>IFERROR(INDEX(#REF!,MATCH(Таблиця4[[#This Row],[BUILDING NAME]],#REF!,0),1),"")</f>
        <v/>
      </c>
      <c r="AP85" s="942" t="str">
        <f>IFERROR(INDEX(#REF!,MATCH(Таблиця4[[#This Row],[BUILDING NAME]],#REF!,0),1),"")</f>
        <v/>
      </c>
      <c r="AQ85" s="942" t="str">
        <f>IFERROR(INDEX(#REF!,MATCH(Таблиця4[[#This Row],[BUILDING NAME]],#REF!,0),1),"")</f>
        <v/>
      </c>
      <c r="AR85" s="942" t="str">
        <f>IFERROR(INDEX(#REF!,MATCH(Таблиця4[[#This Row],[BUILDING NAME]],#REF!,0),1),"")</f>
        <v/>
      </c>
      <c r="AS85" s="942" t="str">
        <f>IFERROR(INDEX(#REF!,MATCH(Таблиця4[[#This Row],[BUILDING NAME]],#REF!,0),1),"")</f>
        <v/>
      </c>
      <c r="AT85" s="942" t="str">
        <f>IFERROR(INDEX(#REF!,MATCH(Таблиця4[[#This Row],[BUILDING NAME]],#REF!,0),1),"")</f>
        <v/>
      </c>
      <c r="AU85" s="942"/>
      <c r="AV85" s="1195" t="s">
        <v>10790</v>
      </c>
      <c r="AW85" s="1196">
        <f>IFERROR(INDEX(Аркуш4!$G$2:$G$608,MATCH(Таблиця4[[#This Row],[BUILDING NAME]],Аркуш4!$A$2:$A$608,0),1),"")</f>
        <v>0</v>
      </c>
    </row>
    <row r="86" spans="1:49" ht="16.5" thickTop="1" thickBot="1">
      <c r="A86" s="942" t="s">
        <v>10791</v>
      </c>
      <c r="B86" s="943" t="str">
        <f t="shared" si="4"/>
        <v>CSS</v>
      </c>
      <c r="C86" s="943" t="str">
        <f t="shared" si="5"/>
        <v>The Curious Past (business, B, 2)</v>
      </c>
      <c r="D86" s="942"/>
      <c r="E86" s="942"/>
      <c r="F86" s="943" t="s">
        <v>10792</v>
      </c>
      <c r="G86" s="943" t="s">
        <v>10793</v>
      </c>
      <c r="H86" s="943" t="s">
        <v>10794</v>
      </c>
      <c r="I86" s="943" t="s">
        <v>20</v>
      </c>
      <c r="J86" s="943"/>
      <c r="K86" s="943" t="s">
        <v>10388</v>
      </c>
      <c r="L86" s="943" t="s">
        <v>10301</v>
      </c>
      <c r="M86" s="943" t="s">
        <v>10310</v>
      </c>
      <c r="N86" s="943">
        <v>2</v>
      </c>
      <c r="O86" s="943"/>
      <c r="P86" s="943">
        <v>3</v>
      </c>
      <c r="Q86" s="943"/>
      <c r="R86" s="943"/>
      <c r="S86" s="943"/>
      <c r="T8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U86" s="943"/>
      <c r="V86" s="943"/>
      <c r="W86" s="943" t="s">
        <v>10795</v>
      </c>
      <c r="X86" s="942"/>
      <c r="Y86" s="942"/>
      <c r="Z86" s="942" t="s">
        <v>10301</v>
      </c>
      <c r="AA86" s="942" t="s">
        <v>31671</v>
      </c>
      <c r="AB86" s="943" t="s">
        <v>10301</v>
      </c>
      <c r="AC86" s="943"/>
      <c r="AD86" s="943" t="str">
        <f>Таблиця4[[#This Row],[DESCRIPTION 3]]</f>
        <v/>
      </c>
      <c r="AE86" s="943" t="str">
        <f>Таблиця4[[#This Row],[Owner/Specific NPCs3]]</f>
        <v/>
      </c>
      <c r="AF86" s="943"/>
      <c r="AG86" s="944" t="s">
        <v>10311</v>
      </c>
      <c r="AH86" s="945"/>
      <c r="AI86" s="946"/>
      <c r="AJ86" s="943" t="s">
        <v>10301</v>
      </c>
      <c r="AK86" s="946"/>
      <c r="AL86" s="943" t="s">
        <v>10301</v>
      </c>
      <c r="AM86" s="946"/>
      <c r="AN86" s="942" t="str">
        <f>IFERROR(INDEX(#REF!,MATCH(Таблиця4[[#This Row],[BUILDING NAME]],#REF!,0),1),"")</f>
        <v/>
      </c>
      <c r="AO86" s="942" t="str">
        <f>IFERROR(INDEX(#REF!,MATCH(Таблиця4[[#This Row],[BUILDING NAME]],#REF!,0),1),"")</f>
        <v/>
      </c>
      <c r="AP86" s="942" t="str">
        <f>IFERROR(INDEX(#REF!,MATCH(Таблиця4[[#This Row],[BUILDING NAME]],#REF!,0),1),"")</f>
        <v/>
      </c>
      <c r="AQ86" s="942" t="str">
        <f>IFERROR(INDEX(#REF!,MATCH(Таблиця4[[#This Row],[BUILDING NAME]],#REF!,0),1),"")</f>
        <v/>
      </c>
      <c r="AR86" s="942" t="str">
        <f>IFERROR(INDEX(#REF!,MATCH(Таблиця4[[#This Row],[BUILDING NAME]],#REF!,0),1),"")</f>
        <v/>
      </c>
      <c r="AS86" s="942" t="str">
        <f>IFERROR(INDEX(#REF!,MATCH(Таблиця4[[#This Row],[BUILDING NAME]],#REF!,0),1),"")</f>
        <v/>
      </c>
      <c r="AT86" s="942" t="str">
        <f>IFERROR(INDEX(#REF!,MATCH(Таблиця4[[#This Row],[BUILDING NAME]],#REF!,0),1),"")</f>
        <v/>
      </c>
      <c r="AU86" s="942"/>
      <c r="AV86" s="1195" t="s">
        <v>29865</v>
      </c>
      <c r="AW86" s="1196">
        <f>IFERROR(INDEX(Аркуш4!$G$2:$G$608,MATCH(Таблиця4[[#This Row],[BUILDING NAME]],Аркуш4!$A$2:$A$608,0),1),"")</f>
        <v>0</v>
      </c>
    </row>
    <row r="87" spans="1:49" ht="16.5" thickTop="1" thickBot="1">
      <c r="A87" s="942" t="s">
        <v>10796</v>
      </c>
      <c r="B87" s="943" t="str">
        <f t="shared" si="4"/>
        <v>C86</v>
      </c>
      <c r="C87" s="943" t="str">
        <f t="shared" si="5"/>
        <v>Paethier's Pipeweed (business, B, 2)</v>
      </c>
      <c r="D87" s="942"/>
      <c r="E87" s="942"/>
      <c r="F87" s="943" t="s">
        <v>10797</v>
      </c>
      <c r="G87" s="943" t="s">
        <v>10798</v>
      </c>
      <c r="H87" s="943" t="s">
        <v>10799</v>
      </c>
      <c r="I87" s="943" t="s">
        <v>20</v>
      </c>
      <c r="J87" s="943"/>
      <c r="K87" s="943" t="s">
        <v>10388</v>
      </c>
      <c r="L87" s="943" t="s">
        <v>1878</v>
      </c>
      <c r="M87" s="943" t="s">
        <v>10310</v>
      </c>
      <c r="N87" s="943">
        <v>2</v>
      </c>
      <c r="O87" s="943"/>
      <c r="P87" s="943"/>
      <c r="Q87" s="943"/>
      <c r="R87" s="943"/>
      <c r="S87" s="943"/>
      <c r="T8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87" s="943"/>
      <c r="V87" s="943"/>
      <c r="W87" s="943"/>
      <c r="X87" s="943"/>
      <c r="Y87" s="943"/>
      <c r="Z87" s="943" t="s">
        <v>10800</v>
      </c>
      <c r="AA87" s="943" t="s">
        <v>10800</v>
      </c>
      <c r="AB87" s="943" t="s">
        <v>10301</v>
      </c>
      <c r="AC87" s="943"/>
      <c r="AD87" s="943" t="str">
        <f>Таблиця4[[#This Row],[DESCRIPTION 3]]</f>
        <v/>
      </c>
      <c r="AE87" s="943" t="str">
        <f>Таблиця4[[#This Row],[Owner/Specific NPCs3]]</f>
        <v/>
      </c>
      <c r="AF87" s="943"/>
      <c r="AG87" s="944" t="s">
        <v>10311</v>
      </c>
      <c r="AH87" s="945"/>
      <c r="AI87" s="946"/>
      <c r="AJ87" s="943" t="s">
        <v>10301</v>
      </c>
      <c r="AK87" s="946"/>
      <c r="AL87" s="943" t="s">
        <v>10301</v>
      </c>
      <c r="AM87" s="946"/>
      <c r="AN87" s="942" t="str">
        <f>IFERROR(INDEX(#REF!,MATCH(Таблиця4[[#This Row],[BUILDING NAME]],#REF!,0),1),"")</f>
        <v/>
      </c>
      <c r="AO87" s="942" t="str">
        <f>IFERROR(INDEX(#REF!,MATCH(Таблиця4[[#This Row],[BUILDING NAME]],#REF!,0),1),"")</f>
        <v/>
      </c>
      <c r="AP87" s="942" t="str">
        <f>IFERROR(INDEX(#REF!,MATCH(Таблиця4[[#This Row],[BUILDING NAME]],#REF!,0),1),"")</f>
        <v/>
      </c>
      <c r="AQ87" s="942" t="str">
        <f>IFERROR(INDEX(#REF!,MATCH(Таблиця4[[#This Row],[BUILDING NAME]],#REF!,0),1),"")</f>
        <v/>
      </c>
      <c r="AR87" s="942" t="str">
        <f>IFERROR(INDEX(#REF!,MATCH(Таблиця4[[#This Row],[BUILDING NAME]],#REF!,0),1),"")</f>
        <v/>
      </c>
      <c r="AS87" s="942" t="str">
        <f>IFERROR(INDEX(#REF!,MATCH(Таблиця4[[#This Row],[BUILDING NAME]],#REF!,0),1),"")</f>
        <v/>
      </c>
      <c r="AT87" s="942" t="str">
        <f>IFERROR(INDEX(#REF!,MATCH(Таблиця4[[#This Row],[BUILDING NAME]],#REF!,0),1),"")</f>
        <v/>
      </c>
      <c r="AU87" s="942"/>
      <c r="AV87" s="1195" t="s">
        <v>10800</v>
      </c>
      <c r="AW87" s="1196">
        <f>IFERROR(INDEX(Аркуш4!$G$2:$G$608,MATCH(Таблиця4[[#This Row],[BUILDING NAME]],Аркуш4!$A$2:$A$608,0),1),"")</f>
        <v>0</v>
      </c>
    </row>
    <row r="88" spans="1:49" ht="16.5" thickTop="1" thickBot="1">
      <c r="A88" s="942"/>
      <c r="B88" s="943"/>
      <c r="C88" s="943"/>
      <c r="D88" s="942"/>
      <c r="E88" s="942"/>
      <c r="F88" s="943"/>
      <c r="G88" s="943"/>
      <c r="H88" s="943" t="s">
        <v>10801</v>
      </c>
      <c r="I88" s="943" t="s">
        <v>20</v>
      </c>
      <c r="J88" s="943"/>
      <c r="K88" s="943" t="s">
        <v>10371</v>
      </c>
      <c r="L88" s="943" t="s">
        <v>10301</v>
      </c>
      <c r="M88" s="943" t="s">
        <v>10561</v>
      </c>
      <c r="N88" s="943" t="s">
        <v>10561</v>
      </c>
      <c r="O88" s="943"/>
      <c r="P88" s="943"/>
      <c r="Q88" s="943"/>
      <c r="R88" s="943"/>
      <c r="S88" s="943"/>
      <c r="T8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88" s="943"/>
      <c r="V88" s="943"/>
      <c r="W88" s="943"/>
      <c r="X88" s="943"/>
      <c r="Y88" s="943"/>
      <c r="Z88" s="943" t="s">
        <v>10301</v>
      </c>
      <c r="AA88" s="943" t="s">
        <v>10802</v>
      </c>
      <c r="AB88" s="943" t="s">
        <v>10301</v>
      </c>
      <c r="AC88" s="943"/>
      <c r="AD88" s="943" t="str">
        <f>Таблиця4[[#This Row],[DESCRIPTION 3]]</f>
        <v/>
      </c>
      <c r="AE88" s="943" t="str">
        <f>Таблиця4[[#This Row],[Owner/Specific NPCs3]]</f>
        <v/>
      </c>
      <c r="AF88" s="943"/>
      <c r="AG88" s="944" t="s">
        <v>10803</v>
      </c>
      <c r="AH88" s="945" t="s">
        <v>10804</v>
      </c>
      <c r="AI88" s="946"/>
      <c r="AJ88" s="943"/>
      <c r="AK88" s="946"/>
      <c r="AL88" s="943"/>
      <c r="AM88" s="946"/>
      <c r="AN88" s="942" t="str">
        <f>IFERROR(INDEX(#REF!,MATCH(Таблиця4[[#This Row],[BUILDING NAME]],#REF!,0),1),"")</f>
        <v/>
      </c>
      <c r="AO88" s="942" t="str">
        <f>IFERROR(INDEX(#REF!,MATCH(Таблиця4[[#This Row],[BUILDING NAME]],#REF!,0),1),"")</f>
        <v/>
      </c>
      <c r="AP88" s="942" t="str">
        <f>IFERROR(INDEX(#REF!,MATCH(Таблиця4[[#This Row],[BUILDING NAME]],#REF!,0),1),"")</f>
        <v/>
      </c>
      <c r="AQ88" s="942" t="str">
        <f>IFERROR(INDEX(#REF!,MATCH(Таблиця4[[#This Row],[BUILDING NAME]],#REF!,0),1),"")</f>
        <v/>
      </c>
      <c r="AR88" s="942" t="str">
        <f>IFERROR(INDEX(#REF!,MATCH(Таблиця4[[#This Row],[BUILDING NAME]],#REF!,0),1),"")</f>
        <v/>
      </c>
      <c r="AS88" s="942" t="str">
        <f>IFERROR(INDEX(#REF!,MATCH(Таблиця4[[#This Row],[BUILDING NAME]],#REF!,0),1),"")</f>
        <v/>
      </c>
      <c r="AT88" s="942" t="str">
        <f>IFERROR(INDEX(#REF!,MATCH(Таблиця4[[#This Row],[BUILDING NAME]],#REF!,0),1),"")</f>
        <v/>
      </c>
      <c r="AU88" s="942"/>
      <c r="AV88" s="1195" t="s">
        <v>10301</v>
      </c>
      <c r="AW88" s="1196" t="str">
        <f>IFERROR(INDEX(Аркуш4!$G$2:$G$608,MATCH(Таблиця4[[#This Row],[BUILDING NAME]],Аркуш4!$A$2:$A$608,0),1),"")</f>
        <v/>
      </c>
    </row>
    <row r="89" spans="1:49" ht="16.5" thickTop="1" thickBot="1">
      <c r="A89" s="942"/>
      <c r="B89" s="943"/>
      <c r="C89" s="943"/>
      <c r="D89" s="942"/>
      <c r="E89" s="942"/>
      <c r="F89" s="943"/>
      <c r="G89" s="943"/>
      <c r="H89" s="943" t="s">
        <v>10805</v>
      </c>
      <c r="I89" s="943" t="s">
        <v>20</v>
      </c>
      <c r="J89" s="943"/>
      <c r="K89" s="943" t="s">
        <v>10298</v>
      </c>
      <c r="L89" s="943" t="s">
        <v>10301</v>
      </c>
      <c r="M89" s="943" t="s">
        <v>10561</v>
      </c>
      <c r="N89" s="943" t="s">
        <v>10561</v>
      </c>
      <c r="O89" s="943"/>
      <c r="P89" s="943"/>
      <c r="Q89" s="943"/>
      <c r="R89" s="943"/>
      <c r="S89" s="943"/>
      <c r="T8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89" s="943"/>
      <c r="V89" s="943"/>
      <c r="W89" s="943"/>
      <c r="X89" s="942"/>
      <c r="Y89" s="942"/>
      <c r="Z89" s="942" t="s">
        <v>10301</v>
      </c>
      <c r="AA89" s="942" t="s">
        <v>10806</v>
      </c>
      <c r="AB89" s="943" t="s">
        <v>10301</v>
      </c>
      <c r="AC89" s="943"/>
      <c r="AD89" s="943" t="str">
        <f>Таблиця4[[#This Row],[DESCRIPTION 3]]</f>
        <v/>
      </c>
      <c r="AE89" s="943" t="str">
        <f>Таблиця4[[#This Row],[Owner/Specific NPCs3]]</f>
        <v/>
      </c>
      <c r="AF89" s="943"/>
      <c r="AG89" s="944" t="s">
        <v>10807</v>
      </c>
      <c r="AH89" s="945" t="s">
        <v>10808</v>
      </c>
      <c r="AI89" s="946"/>
      <c r="AJ89" s="943"/>
      <c r="AK89" s="946"/>
      <c r="AL89" s="943"/>
      <c r="AM89" s="946"/>
      <c r="AN89" s="942" t="str">
        <f>IFERROR(INDEX(#REF!,MATCH(Таблиця4[[#This Row],[BUILDING NAME]],#REF!,0),1),"")</f>
        <v/>
      </c>
      <c r="AO89" s="942" t="str">
        <f>IFERROR(INDEX(#REF!,MATCH(Таблиця4[[#This Row],[BUILDING NAME]],#REF!,0),1),"")</f>
        <v/>
      </c>
      <c r="AP89" s="942" t="str">
        <f>IFERROR(INDEX(#REF!,MATCH(Таблиця4[[#This Row],[BUILDING NAME]],#REF!,0),1),"")</f>
        <v/>
      </c>
      <c r="AQ89" s="942" t="str">
        <f>IFERROR(INDEX(#REF!,MATCH(Таблиця4[[#This Row],[BUILDING NAME]],#REF!,0),1),"")</f>
        <v/>
      </c>
      <c r="AR89" s="942" t="str">
        <f>IFERROR(INDEX(#REF!,MATCH(Таблиця4[[#This Row],[BUILDING NAME]],#REF!,0),1),"")</f>
        <v/>
      </c>
      <c r="AS89" s="942" t="str">
        <f>IFERROR(INDEX(#REF!,MATCH(Таблиця4[[#This Row],[BUILDING NAME]],#REF!,0),1),"")</f>
        <v/>
      </c>
      <c r="AT89" s="942" t="str">
        <f>IFERROR(INDEX(#REF!,MATCH(Таблиця4[[#This Row],[BUILDING NAME]],#REF!,0),1),"")</f>
        <v/>
      </c>
      <c r="AU89" s="942"/>
      <c r="AV89" s="1195" t="s">
        <v>10301</v>
      </c>
      <c r="AW89" s="1196" t="str">
        <f>IFERROR(INDEX(Аркуш4!$G$2:$G$608,MATCH(Таблиця4[[#This Row],[BUILDING NAME]],Аркуш4!$A$2:$A$608,0),1),"")</f>
        <v/>
      </c>
    </row>
    <row r="90" spans="1:49" ht="16.5" customHeight="1" thickTop="1" thickBot="1">
      <c r="A90" s="942"/>
      <c r="B90" s="943"/>
      <c r="C90" s="943"/>
      <c r="D90" s="942"/>
      <c r="E90" s="942"/>
      <c r="F90" s="943"/>
      <c r="G90" s="943"/>
      <c r="H90" s="942" t="s">
        <v>10809</v>
      </c>
      <c r="I90" s="943" t="s">
        <v>20</v>
      </c>
      <c r="J90" s="943"/>
      <c r="K90" s="943" t="s">
        <v>10317</v>
      </c>
      <c r="L90" s="943" t="s">
        <v>10301</v>
      </c>
      <c r="M90" s="943" t="s">
        <v>10561</v>
      </c>
      <c r="N90" s="943" t="s">
        <v>10561</v>
      </c>
      <c r="O90" s="943"/>
      <c r="P90" s="943"/>
      <c r="Q90" s="943"/>
      <c r="R90" s="943"/>
      <c r="S90" s="943"/>
      <c r="T9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90" s="943"/>
      <c r="V90" s="943"/>
      <c r="W90" s="943"/>
      <c r="X90" s="942"/>
      <c r="Y90" s="942"/>
      <c r="Z90" s="942" t="s">
        <v>10301</v>
      </c>
      <c r="AA90" s="942"/>
      <c r="AB90" s="943" t="s">
        <v>10301</v>
      </c>
      <c r="AC90" s="943"/>
      <c r="AD90" s="943" t="str">
        <f>Таблиця4[[#This Row],[DESCRIPTION 3]]</f>
        <v/>
      </c>
      <c r="AE90" s="943" t="str">
        <f>Таблиця4[[#This Row],[Owner/Specific NPCs3]]</f>
        <v/>
      </c>
      <c r="AF90" s="943"/>
      <c r="AG90" s="944" t="s">
        <v>10810</v>
      </c>
      <c r="AH90" s="945"/>
      <c r="AI90" s="946"/>
      <c r="AJ90" s="943"/>
      <c r="AK90" s="946"/>
      <c r="AL90" s="943"/>
      <c r="AM90" s="946"/>
      <c r="AN90" s="942" t="str">
        <f>IFERROR(INDEX(#REF!,MATCH(Таблиця4[[#This Row],[BUILDING NAME]],#REF!,0),1),"")</f>
        <v/>
      </c>
      <c r="AO90" s="942" t="str">
        <f>IFERROR(INDEX(#REF!,MATCH(Таблиця4[[#This Row],[BUILDING NAME]],#REF!,0),1),"")</f>
        <v/>
      </c>
      <c r="AP90" s="942" t="str">
        <f>IFERROR(INDEX(#REF!,MATCH(Таблиця4[[#This Row],[BUILDING NAME]],#REF!,0),1),"")</f>
        <v/>
      </c>
      <c r="AQ90" s="942" t="str">
        <f>IFERROR(INDEX(#REF!,MATCH(Таблиця4[[#This Row],[BUILDING NAME]],#REF!,0),1),"")</f>
        <v/>
      </c>
      <c r="AR90" s="942" t="str">
        <f>IFERROR(INDEX(#REF!,MATCH(Таблиця4[[#This Row],[BUILDING NAME]],#REF!,0),1),"")</f>
        <v/>
      </c>
      <c r="AS90" s="942" t="str">
        <f>IFERROR(INDEX(#REF!,MATCH(Таблиця4[[#This Row],[BUILDING NAME]],#REF!,0),1),"")</f>
        <v/>
      </c>
      <c r="AT90" s="942" t="str">
        <f>IFERROR(INDEX(#REF!,MATCH(Таблиця4[[#This Row],[BUILDING NAME]],#REF!,0),1),"")</f>
        <v/>
      </c>
      <c r="AU90" s="942"/>
      <c r="AV90" s="1195" t="s">
        <v>10301</v>
      </c>
      <c r="AW90" s="1196" t="str">
        <f>IFERROR(INDEX(Аркуш4!$G$2:$G$608,MATCH(Таблиця4[[#This Row],[BUILDING NAME]],Аркуш4!$A$2:$A$608,0),1),"")</f>
        <v/>
      </c>
    </row>
    <row r="91" spans="1:49" ht="16.5" thickTop="1" thickBot="1">
      <c r="A91" s="942"/>
      <c r="B91" s="943"/>
      <c r="C91" s="943"/>
      <c r="D91" s="942"/>
      <c r="E91" s="942"/>
      <c r="F91" s="943"/>
      <c r="G91" s="943"/>
      <c r="H91" s="943" t="s">
        <v>10811</v>
      </c>
      <c r="I91" s="943" t="s">
        <v>20</v>
      </c>
      <c r="J91" s="943"/>
      <c r="K91" s="943" t="s">
        <v>10561</v>
      </c>
      <c r="L91" s="943" t="s">
        <v>10301</v>
      </c>
      <c r="M91" s="943" t="s">
        <v>10561</v>
      </c>
      <c r="N91" s="943" t="s">
        <v>10561</v>
      </c>
      <c r="O91" s="943"/>
      <c r="P91" s="943"/>
      <c r="Q91" s="943"/>
      <c r="R91" s="943"/>
      <c r="S91" s="943"/>
      <c r="T9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91" s="943"/>
      <c r="V91" s="943"/>
      <c r="W91" s="943"/>
      <c r="X91" s="942"/>
      <c r="Y91" s="942"/>
      <c r="Z91" s="942" t="s">
        <v>10301</v>
      </c>
      <c r="AA91" s="942" t="s">
        <v>10812</v>
      </c>
      <c r="AB91" s="943" t="s">
        <v>10301</v>
      </c>
      <c r="AC91" s="943"/>
      <c r="AD91" s="943" t="str">
        <f>Таблиця4[[#This Row],[DESCRIPTION 3]]</f>
        <v/>
      </c>
      <c r="AE91" s="943" t="str">
        <f>Таблиця4[[#This Row],[Owner/Specific NPCs3]]</f>
        <v/>
      </c>
      <c r="AF91" s="943"/>
      <c r="AG91" s="944" t="s">
        <v>10813</v>
      </c>
      <c r="AH91" s="945"/>
      <c r="AI91" s="946"/>
      <c r="AJ91" s="943"/>
      <c r="AK91" s="946"/>
      <c r="AL91" s="943"/>
      <c r="AM91" s="946"/>
      <c r="AN91" s="942" t="str">
        <f>IFERROR(INDEX(#REF!,MATCH(Таблиця4[[#This Row],[BUILDING NAME]],#REF!,0),1),"")</f>
        <v/>
      </c>
      <c r="AO91" s="942" t="str">
        <f>IFERROR(INDEX(#REF!,MATCH(Таблиця4[[#This Row],[BUILDING NAME]],#REF!,0),1),"")</f>
        <v/>
      </c>
      <c r="AP91" s="942" t="str">
        <f>IFERROR(INDEX(#REF!,MATCH(Таблиця4[[#This Row],[BUILDING NAME]],#REF!,0),1),"")</f>
        <v/>
      </c>
      <c r="AQ91" s="942" t="str">
        <f>IFERROR(INDEX(#REF!,MATCH(Таблиця4[[#This Row],[BUILDING NAME]],#REF!,0),1),"")</f>
        <v/>
      </c>
      <c r="AR91" s="942" t="str">
        <f>IFERROR(INDEX(#REF!,MATCH(Таблиця4[[#This Row],[BUILDING NAME]],#REF!,0),1),"")</f>
        <v/>
      </c>
      <c r="AS91" s="942" t="str">
        <f>IFERROR(INDEX(#REF!,MATCH(Таблиця4[[#This Row],[BUILDING NAME]],#REF!,0),1),"")</f>
        <v/>
      </c>
      <c r="AT91" s="942" t="str">
        <f>IFERROR(INDEX(#REF!,MATCH(Таблиця4[[#This Row],[BUILDING NAME]],#REF!,0),1),"")</f>
        <v/>
      </c>
      <c r="AU91" s="942"/>
      <c r="AV91" s="1195" t="s">
        <v>10301</v>
      </c>
      <c r="AW91" s="1196" t="str">
        <f>IFERROR(INDEX(Аркуш4!$G$2:$G$608,MATCH(Таблиця4[[#This Row],[BUILDING NAME]],Аркуш4!$A$2:$A$608,0),1),"")</f>
        <v/>
      </c>
    </row>
    <row r="92" spans="1:49" ht="16.5" thickTop="1" thickBot="1">
      <c r="A92" s="942"/>
      <c r="B92" s="943"/>
      <c r="C92" s="943"/>
      <c r="D92" s="942"/>
      <c r="E92" s="942"/>
      <c r="F92" s="943"/>
      <c r="G92" s="943"/>
      <c r="H92" s="943" t="s">
        <v>10814</v>
      </c>
      <c r="I92" s="943" t="s">
        <v>20</v>
      </c>
      <c r="J92" s="943" t="s">
        <v>10815</v>
      </c>
      <c r="K92" s="943" t="s">
        <v>10388</v>
      </c>
      <c r="L92" s="943" t="s">
        <v>10301</v>
      </c>
      <c r="M92" s="943" t="s">
        <v>10561</v>
      </c>
      <c r="N92" s="943" t="s">
        <v>10561</v>
      </c>
      <c r="O92" s="943"/>
      <c r="P92" s="943"/>
      <c r="Q92" s="943"/>
      <c r="R92" s="943"/>
      <c r="S92" s="943"/>
      <c r="T9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92" s="943"/>
      <c r="V92" s="943"/>
      <c r="W92" s="943"/>
      <c r="X92" s="942"/>
      <c r="Y92" s="942"/>
      <c r="Z92" s="942" t="s">
        <v>10301</v>
      </c>
      <c r="AA92" s="948" t="s">
        <v>30503</v>
      </c>
      <c r="AB92" s="943" t="s">
        <v>10301</v>
      </c>
      <c r="AC92" s="943"/>
      <c r="AD92" s="943" t="str">
        <f>Таблиця4[[#This Row],[DESCRIPTION 3]]</f>
        <v/>
      </c>
      <c r="AE92" s="943" t="str">
        <f>Таблиця4[[#This Row],[Owner/Specific NPCs3]]</f>
        <v/>
      </c>
      <c r="AF92" s="943"/>
      <c r="AG92" s="944" t="s">
        <v>10816</v>
      </c>
      <c r="AH92" s="945"/>
      <c r="AI92" s="946"/>
      <c r="AJ92" s="943"/>
      <c r="AK92" s="946"/>
      <c r="AL92" s="943"/>
      <c r="AM92" s="946"/>
      <c r="AN92" s="942" t="str">
        <f>IFERROR(INDEX(#REF!,MATCH(Таблиця4[[#This Row],[BUILDING NAME]],#REF!,0),1),"")</f>
        <v/>
      </c>
      <c r="AO92" s="942" t="str">
        <f>IFERROR(INDEX(#REF!,MATCH(Таблиця4[[#This Row],[BUILDING NAME]],#REF!,0),1),"")</f>
        <v/>
      </c>
      <c r="AP92" s="942" t="str">
        <f>IFERROR(INDEX(#REF!,MATCH(Таблиця4[[#This Row],[BUILDING NAME]],#REF!,0),1),"")</f>
        <v/>
      </c>
      <c r="AQ92" s="942" t="str">
        <f>IFERROR(INDEX(#REF!,MATCH(Таблиця4[[#This Row],[BUILDING NAME]],#REF!,0),1),"")</f>
        <v/>
      </c>
      <c r="AR92" s="942" t="str">
        <f>IFERROR(INDEX(#REF!,MATCH(Таблиця4[[#This Row],[BUILDING NAME]],#REF!,0),1),"")</f>
        <v/>
      </c>
      <c r="AS92" s="942" t="str">
        <f>IFERROR(INDEX(#REF!,MATCH(Таблиця4[[#This Row],[BUILDING NAME]],#REF!,0),1),"")</f>
        <v/>
      </c>
      <c r="AT92" s="942" t="str">
        <f>IFERROR(INDEX(#REF!,MATCH(Таблиця4[[#This Row],[BUILDING NAME]],#REF!,0),1),"")</f>
        <v/>
      </c>
      <c r="AU92" s="942"/>
      <c r="AV92" s="1195" t="s">
        <v>10301</v>
      </c>
      <c r="AW92" s="1196" t="str">
        <f>IFERROR(INDEX(Аркуш4!$G$2:$G$608,MATCH(Таблиця4[[#This Row],[BUILDING NAME]],Аркуш4!$A$2:$A$608,0),1),"")</f>
        <v/>
      </c>
    </row>
    <row r="93" spans="1:49" ht="16.5" thickTop="1" thickBot="1">
      <c r="A93" s="942"/>
      <c r="B93" s="943"/>
      <c r="C93" s="943"/>
      <c r="D93" s="942"/>
      <c r="E93" s="942"/>
      <c r="F93" s="943"/>
      <c r="G93" s="943"/>
      <c r="H93" s="943" t="s">
        <v>10817</v>
      </c>
      <c r="I93" s="943" t="s">
        <v>20</v>
      </c>
      <c r="J93" s="943"/>
      <c r="K93" s="943" t="s">
        <v>10388</v>
      </c>
      <c r="L93" s="943" t="s">
        <v>10301</v>
      </c>
      <c r="M93" s="943" t="s">
        <v>10561</v>
      </c>
      <c r="N93" s="943" t="s">
        <v>10561</v>
      </c>
      <c r="O93" s="943"/>
      <c r="P93" s="943"/>
      <c r="Q93" s="943"/>
      <c r="R93" s="943"/>
      <c r="S93" s="943"/>
      <c r="T9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93" s="943"/>
      <c r="V93" s="943"/>
      <c r="W93" s="943"/>
      <c r="X93" s="942"/>
      <c r="Y93" s="942"/>
      <c r="Z93" s="942" t="s">
        <v>10301</v>
      </c>
      <c r="AA93" s="942" t="s">
        <v>10818</v>
      </c>
      <c r="AB93" s="943" t="s">
        <v>10301</v>
      </c>
      <c r="AC93" s="943"/>
      <c r="AD93" s="943" t="str">
        <f>Таблиця4[[#This Row],[DESCRIPTION 3]]</f>
        <v/>
      </c>
      <c r="AE93" s="943" t="str">
        <f>Таблиця4[[#This Row],[Owner/Specific NPCs3]]</f>
        <v/>
      </c>
      <c r="AF93" s="943"/>
      <c r="AG93" s="944" t="s">
        <v>10819</v>
      </c>
      <c r="AH93" s="945"/>
      <c r="AI93" s="946"/>
      <c r="AJ93" s="943"/>
      <c r="AK93" s="946"/>
      <c r="AL93" s="943"/>
      <c r="AM93" s="946"/>
      <c r="AN93" s="942" t="str">
        <f>IFERROR(INDEX(#REF!,MATCH(Таблиця4[[#This Row],[BUILDING NAME]],#REF!,0),1),"")</f>
        <v/>
      </c>
      <c r="AO93" s="942" t="str">
        <f>IFERROR(INDEX(#REF!,MATCH(Таблиця4[[#This Row],[BUILDING NAME]],#REF!,0),1),"")</f>
        <v/>
      </c>
      <c r="AP93" s="942" t="str">
        <f>IFERROR(INDEX(#REF!,MATCH(Таблиця4[[#This Row],[BUILDING NAME]],#REF!,0),1),"")</f>
        <v/>
      </c>
      <c r="AQ93" s="942" t="str">
        <f>IFERROR(INDEX(#REF!,MATCH(Таблиця4[[#This Row],[BUILDING NAME]],#REF!,0),1),"")</f>
        <v/>
      </c>
      <c r="AR93" s="942" t="str">
        <f>IFERROR(INDEX(#REF!,MATCH(Таблиця4[[#This Row],[BUILDING NAME]],#REF!,0),1),"")</f>
        <v/>
      </c>
      <c r="AS93" s="942" t="str">
        <f>IFERROR(INDEX(#REF!,MATCH(Таблиця4[[#This Row],[BUILDING NAME]],#REF!,0),1),"")</f>
        <v/>
      </c>
      <c r="AT93" s="942" t="str">
        <f>IFERROR(INDEX(#REF!,MATCH(Таблиця4[[#This Row],[BUILDING NAME]],#REF!,0),1),"")</f>
        <v/>
      </c>
      <c r="AU93" s="942"/>
      <c r="AV93" s="1195" t="s">
        <v>10301</v>
      </c>
      <c r="AW93" s="1196" t="str">
        <f>IFERROR(INDEX(Аркуш4!$G$2:$G$608,MATCH(Таблиця4[[#This Row],[BUILDING NAME]],Аркуш4!$A$2:$A$608,0),1),"")</f>
        <v/>
      </c>
    </row>
    <row r="94" spans="1:49" ht="16.5" thickTop="1" thickBot="1">
      <c r="A94" s="942"/>
      <c r="B94" s="943"/>
      <c r="C94" s="943"/>
      <c r="D94" s="942"/>
      <c r="E94" s="942"/>
      <c r="F94" s="943"/>
      <c r="G94" s="943"/>
      <c r="H94" s="943" t="s">
        <v>10820</v>
      </c>
      <c r="I94" s="943" t="s">
        <v>20</v>
      </c>
      <c r="J94" s="943"/>
      <c r="K94" s="943" t="s">
        <v>10470</v>
      </c>
      <c r="L94" s="943" t="s">
        <v>10301</v>
      </c>
      <c r="M94" s="943" t="s">
        <v>10561</v>
      </c>
      <c r="N94" s="943" t="s">
        <v>10561</v>
      </c>
      <c r="O94" s="943"/>
      <c r="P94" s="943"/>
      <c r="Q94" s="943"/>
      <c r="R94" s="943"/>
      <c r="S94" s="943"/>
      <c r="T9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94" s="943"/>
      <c r="V94" s="943"/>
      <c r="W94" s="943"/>
      <c r="X94" s="942"/>
      <c r="Y94" s="942"/>
      <c r="Z94" s="942" t="s">
        <v>10301</v>
      </c>
      <c r="AA94" s="942" t="s">
        <v>10821</v>
      </c>
      <c r="AB94" s="943" t="s">
        <v>10301</v>
      </c>
      <c r="AC94" s="943"/>
      <c r="AD94" s="943" t="str">
        <f>Таблиця4[[#This Row],[DESCRIPTION 3]]</f>
        <v/>
      </c>
      <c r="AE94" s="943" t="str">
        <f>Таблиця4[[#This Row],[Owner/Specific NPCs3]]</f>
        <v/>
      </c>
      <c r="AF94" s="943"/>
      <c r="AG94" s="944" t="s">
        <v>10822</v>
      </c>
      <c r="AH94" s="945"/>
      <c r="AI94" s="946"/>
      <c r="AJ94" s="943"/>
      <c r="AK94" s="946"/>
      <c r="AL94" s="943"/>
      <c r="AM94" s="946"/>
      <c r="AN94" s="942" t="str">
        <f>IFERROR(INDEX(#REF!,MATCH(Таблиця4[[#This Row],[BUILDING NAME]],#REF!,0),1),"")</f>
        <v/>
      </c>
      <c r="AO94" s="942" t="str">
        <f>IFERROR(INDEX(#REF!,MATCH(Таблиця4[[#This Row],[BUILDING NAME]],#REF!,0),1),"")</f>
        <v/>
      </c>
      <c r="AP94" s="942" t="str">
        <f>IFERROR(INDEX(#REF!,MATCH(Таблиця4[[#This Row],[BUILDING NAME]],#REF!,0),1),"")</f>
        <v/>
      </c>
      <c r="AQ94" s="942" t="str">
        <f>IFERROR(INDEX(#REF!,MATCH(Таблиця4[[#This Row],[BUILDING NAME]],#REF!,0),1),"")</f>
        <v/>
      </c>
      <c r="AR94" s="942" t="str">
        <f>IFERROR(INDEX(#REF!,MATCH(Таблиця4[[#This Row],[BUILDING NAME]],#REF!,0),1),"")</f>
        <v/>
      </c>
      <c r="AS94" s="942" t="str">
        <f>IFERROR(INDEX(#REF!,MATCH(Таблиця4[[#This Row],[BUILDING NAME]],#REF!,0),1),"")</f>
        <v/>
      </c>
      <c r="AT94" s="942" t="str">
        <f>IFERROR(INDEX(#REF!,MATCH(Таблиця4[[#This Row],[BUILDING NAME]],#REF!,0),1),"")</f>
        <v/>
      </c>
      <c r="AU94" s="942"/>
      <c r="AV94" s="1195" t="s">
        <v>10301</v>
      </c>
      <c r="AW94" s="1196" t="str">
        <f>IFERROR(INDEX(Аркуш4!$G$2:$G$608,MATCH(Таблиця4[[#This Row],[BUILDING NAME]],Аркуш4!$A$2:$A$608,0),1),"")</f>
        <v/>
      </c>
    </row>
    <row r="95" spans="1:49" ht="16.5" thickTop="1" thickBot="1">
      <c r="A95" s="942"/>
      <c r="B95" s="943"/>
      <c r="C95" s="943"/>
      <c r="D95" s="942"/>
      <c r="E95" s="942"/>
      <c r="F95" s="943"/>
      <c r="G95" s="943"/>
      <c r="H95" s="943" t="s">
        <v>10823</v>
      </c>
      <c r="I95" s="943" t="s">
        <v>20</v>
      </c>
      <c r="J95" s="943"/>
      <c r="K95" s="943" t="s">
        <v>10428</v>
      </c>
      <c r="L95" s="943" t="s">
        <v>10301</v>
      </c>
      <c r="M95" s="943" t="s">
        <v>10561</v>
      </c>
      <c r="N95" s="943" t="s">
        <v>10561</v>
      </c>
      <c r="O95" s="943" t="s">
        <v>10824</v>
      </c>
      <c r="P95" s="943"/>
      <c r="Q95" s="943"/>
      <c r="R95" s="943"/>
      <c r="S95" s="943"/>
      <c r="T9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95" s="943"/>
      <c r="V95" s="943"/>
      <c r="W95" s="943"/>
      <c r="X95" s="942"/>
      <c r="Y95" s="942"/>
      <c r="Z95" s="942" t="s">
        <v>10301</v>
      </c>
      <c r="AA95" s="948" t="s">
        <v>30504</v>
      </c>
      <c r="AB95" s="943" t="s">
        <v>10301</v>
      </c>
      <c r="AC95" s="943"/>
      <c r="AD95" s="943" t="str">
        <f>Таблиця4[[#This Row],[DESCRIPTION 3]]</f>
        <v/>
      </c>
      <c r="AE95" s="943" t="str">
        <f>Таблиця4[[#This Row],[Owner/Specific NPCs3]]</f>
        <v/>
      </c>
      <c r="AF95" s="943"/>
      <c r="AG95" s="944" t="s">
        <v>10825</v>
      </c>
      <c r="AH95" s="945"/>
      <c r="AI95" s="946"/>
      <c r="AJ95" s="943"/>
      <c r="AK95" s="946"/>
      <c r="AL95" s="943"/>
      <c r="AM95" s="946"/>
      <c r="AN95" s="942" t="str">
        <f>IFERROR(INDEX(#REF!,MATCH(Таблиця4[[#This Row],[BUILDING NAME]],#REF!,0),1),"")</f>
        <v/>
      </c>
      <c r="AO95" s="942" t="str">
        <f>IFERROR(INDEX(#REF!,MATCH(Таблиця4[[#This Row],[BUILDING NAME]],#REF!,0),1),"")</f>
        <v/>
      </c>
      <c r="AP95" s="942" t="str">
        <f>IFERROR(INDEX(#REF!,MATCH(Таблиця4[[#This Row],[BUILDING NAME]],#REF!,0),1),"")</f>
        <v/>
      </c>
      <c r="AQ95" s="942" t="str">
        <f>IFERROR(INDEX(#REF!,MATCH(Таблиця4[[#This Row],[BUILDING NAME]],#REF!,0),1),"")</f>
        <v/>
      </c>
      <c r="AR95" s="942" t="str">
        <f>IFERROR(INDEX(#REF!,MATCH(Таблиця4[[#This Row],[BUILDING NAME]],#REF!,0),1),"")</f>
        <v/>
      </c>
      <c r="AS95" s="942" t="str">
        <f>IFERROR(INDEX(#REF!,MATCH(Таблиця4[[#This Row],[BUILDING NAME]],#REF!,0),1),"")</f>
        <v/>
      </c>
      <c r="AT95" s="942" t="str">
        <f>IFERROR(INDEX(#REF!,MATCH(Таблиця4[[#This Row],[BUILDING NAME]],#REF!,0),1),"")</f>
        <v/>
      </c>
      <c r="AU95" s="942"/>
      <c r="AV95" s="1195" t="s">
        <v>10301</v>
      </c>
      <c r="AW95" s="1196" t="str">
        <f>IFERROR(INDEX(Аркуш4!$G$2:$G$608,MATCH(Таблиця4[[#This Row],[BUILDING NAME]],Аркуш4!$A$2:$A$608,0),1),"")</f>
        <v/>
      </c>
    </row>
    <row r="96" spans="1:49" ht="16.5" thickTop="1" thickBot="1">
      <c r="A96" s="942"/>
      <c r="B96" s="943"/>
      <c r="C96" s="943"/>
      <c r="D96" s="942"/>
      <c r="E96" s="942"/>
      <c r="F96" s="943"/>
      <c r="G96" s="943"/>
      <c r="H96" s="943" t="s">
        <v>10826</v>
      </c>
      <c r="I96" s="943" t="s">
        <v>20</v>
      </c>
      <c r="J96" s="943"/>
      <c r="K96" s="943" t="s">
        <v>10388</v>
      </c>
      <c r="L96" s="943" t="s">
        <v>10301</v>
      </c>
      <c r="M96" s="943" t="s">
        <v>10561</v>
      </c>
      <c r="N96" s="943" t="s">
        <v>10561</v>
      </c>
      <c r="O96" s="943"/>
      <c r="P96" s="943"/>
      <c r="Q96" s="943"/>
      <c r="R96" s="943"/>
      <c r="S96" s="943"/>
      <c r="T9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96" s="943"/>
      <c r="V96" s="943"/>
      <c r="W96" s="943" t="s">
        <v>10389</v>
      </c>
      <c r="X96" s="943"/>
      <c r="Y96" s="943"/>
      <c r="Z96" s="943" t="s">
        <v>10301</v>
      </c>
      <c r="AA96" s="943" t="s">
        <v>10827</v>
      </c>
      <c r="AB96" s="943" t="s">
        <v>10301</v>
      </c>
      <c r="AC96" s="943"/>
      <c r="AD96" s="943" t="str">
        <f>Таблиця4[[#This Row],[DESCRIPTION 3]]</f>
        <v/>
      </c>
      <c r="AE96" s="943" t="str">
        <f>Таблиця4[[#This Row],[Owner/Specific NPCs3]]</f>
        <v/>
      </c>
      <c r="AF96" s="943"/>
      <c r="AG96" s="944" t="s">
        <v>10828</v>
      </c>
      <c r="AH96" s="945"/>
      <c r="AI96" s="946"/>
      <c r="AJ96" s="943"/>
      <c r="AK96" s="946"/>
      <c r="AL96" s="943"/>
      <c r="AM96" s="946"/>
      <c r="AN96" s="942" t="str">
        <f>IFERROR(INDEX(#REF!,MATCH(Таблиця4[[#This Row],[BUILDING NAME]],#REF!,0),1),"")</f>
        <v/>
      </c>
      <c r="AO96" s="942" t="str">
        <f>IFERROR(INDEX(#REF!,MATCH(Таблиця4[[#This Row],[BUILDING NAME]],#REF!,0),1),"")</f>
        <v/>
      </c>
      <c r="AP96" s="942" t="str">
        <f>IFERROR(INDEX(#REF!,MATCH(Таблиця4[[#This Row],[BUILDING NAME]],#REF!,0),1),"")</f>
        <v/>
      </c>
      <c r="AQ96" s="942" t="str">
        <f>IFERROR(INDEX(#REF!,MATCH(Таблиця4[[#This Row],[BUILDING NAME]],#REF!,0),1),"")</f>
        <v/>
      </c>
      <c r="AR96" s="942" t="str">
        <f>IFERROR(INDEX(#REF!,MATCH(Таблиця4[[#This Row],[BUILDING NAME]],#REF!,0),1),"")</f>
        <v/>
      </c>
      <c r="AS96" s="942" t="str">
        <f>IFERROR(INDEX(#REF!,MATCH(Таблиця4[[#This Row],[BUILDING NAME]],#REF!,0),1),"")</f>
        <v/>
      </c>
      <c r="AT96" s="942" t="str">
        <f>IFERROR(INDEX(#REF!,MATCH(Таблиця4[[#This Row],[BUILDING NAME]],#REF!,0),1),"")</f>
        <v/>
      </c>
      <c r="AU96" s="942"/>
      <c r="AV96" s="1195" t="s">
        <v>10301</v>
      </c>
      <c r="AW96" s="1196" t="str">
        <f>IFERROR(INDEX(Аркуш4!$G$2:$G$608,MATCH(Таблиця4[[#This Row],[BUILDING NAME]],Аркуш4!$A$2:$A$608,0),1),"")</f>
        <v/>
      </c>
    </row>
    <row r="97" spans="1:49" ht="16.5" thickTop="1" thickBot="1">
      <c r="A97" s="942"/>
      <c r="B97" s="943"/>
      <c r="C97" s="943"/>
      <c r="D97" s="942"/>
      <c r="E97" s="942"/>
      <c r="F97" s="943"/>
      <c r="G97" s="943"/>
      <c r="H97" s="1228" t="s">
        <v>30059</v>
      </c>
      <c r="I97" s="943" t="s">
        <v>46</v>
      </c>
      <c r="J97" s="1228" t="s">
        <v>12940</v>
      </c>
      <c r="K97" s="943"/>
      <c r="L97" s="943" t="s">
        <v>10301</v>
      </c>
      <c r="M97" s="943" t="s">
        <v>10561</v>
      </c>
      <c r="N97" s="943" t="s">
        <v>10561</v>
      </c>
      <c r="O97" s="943"/>
      <c r="P97" s="943"/>
      <c r="Q97" s="943"/>
      <c r="R97" s="943"/>
      <c r="S97" s="943"/>
      <c r="T9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97" s="943"/>
      <c r="V97" s="943"/>
      <c r="W97" s="943"/>
      <c r="X97" s="943"/>
      <c r="Y97" s="943"/>
      <c r="Z97" s="943" t="s">
        <v>10301</v>
      </c>
      <c r="AA97" s="943"/>
      <c r="AB97" s="943" t="s">
        <v>10301</v>
      </c>
      <c r="AC97" s="943"/>
      <c r="AD97" s="943" t="str">
        <f>Таблиця4[[#This Row],[DESCRIPTION 3]]</f>
        <v/>
      </c>
      <c r="AE97" s="943" t="str">
        <f>Таблиця4[[#This Row],[Owner/Specific NPCs3]]</f>
        <v/>
      </c>
      <c r="AF97" s="943"/>
      <c r="AG97" s="944" t="s">
        <v>10829</v>
      </c>
      <c r="AH97" s="945"/>
      <c r="AI97" s="946"/>
      <c r="AJ97" s="943"/>
      <c r="AK97" s="946"/>
      <c r="AL97" s="943"/>
      <c r="AM97" s="946"/>
      <c r="AN97" s="942" t="str">
        <f>IFERROR(INDEX(#REF!,MATCH(Таблиця4[[#This Row],[BUILDING NAME]],#REF!,0),1),"")</f>
        <v/>
      </c>
      <c r="AO97" s="942" t="str">
        <f>IFERROR(INDEX(#REF!,MATCH(Таблиця4[[#This Row],[BUILDING NAME]],#REF!,0),1),"")</f>
        <v/>
      </c>
      <c r="AP97" s="942" t="str">
        <f>IFERROR(INDEX(#REF!,MATCH(Таблиця4[[#This Row],[BUILDING NAME]],#REF!,0),1),"")</f>
        <v/>
      </c>
      <c r="AQ97" s="942" t="str">
        <f>IFERROR(INDEX(#REF!,MATCH(Таблиця4[[#This Row],[BUILDING NAME]],#REF!,0),1),"")</f>
        <v/>
      </c>
      <c r="AR97" s="942" t="str">
        <f>IFERROR(INDEX(#REF!,MATCH(Таблиця4[[#This Row],[BUILDING NAME]],#REF!,0),1),"")</f>
        <v/>
      </c>
      <c r="AS97" s="942" t="str">
        <f>IFERROR(INDEX(#REF!,MATCH(Таблиця4[[#This Row],[BUILDING NAME]],#REF!,0),1),"")</f>
        <v/>
      </c>
      <c r="AT97" s="942" t="str">
        <f>IFERROR(INDEX(#REF!,MATCH(Таблиця4[[#This Row],[BUILDING NAME]],#REF!,0),1),"")</f>
        <v/>
      </c>
      <c r="AU97" s="942"/>
      <c r="AV97" s="1195" t="s">
        <v>12940</v>
      </c>
      <c r="AW97" s="1196">
        <f>IFERROR(INDEX(Аркуш4!$G$2:$G$608,MATCH(Таблиця4[[#This Row],[BUILDING NAME]],Аркуш4!$A$2:$A$608,0),1),"")</f>
        <v>0</v>
      </c>
    </row>
    <row r="98" spans="1:49" ht="16.5" thickTop="1" thickBot="1">
      <c r="A98" s="942"/>
      <c r="B98" s="943"/>
      <c r="C98" s="943"/>
      <c r="D98" s="942"/>
      <c r="E98" s="942"/>
      <c r="F98" s="943"/>
      <c r="G98" s="943"/>
      <c r="H98" s="954" t="s">
        <v>87</v>
      </c>
      <c r="I98" s="943" t="s">
        <v>20</v>
      </c>
      <c r="J98" s="943"/>
      <c r="K98" s="943" t="s">
        <v>10358</v>
      </c>
      <c r="L98" s="943" t="s">
        <v>10301</v>
      </c>
      <c r="M98" s="943" t="s">
        <v>10561</v>
      </c>
      <c r="N98" s="943" t="s">
        <v>10561</v>
      </c>
      <c r="O98" s="943"/>
      <c r="P98" s="943"/>
      <c r="Q98" s="943"/>
      <c r="R98" s="943"/>
      <c r="S98" s="943"/>
      <c r="T9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98" s="943"/>
      <c r="V98" s="943" t="s">
        <v>89</v>
      </c>
      <c r="W98" s="943"/>
      <c r="X98" s="943"/>
      <c r="Y98" s="943"/>
      <c r="Z98" s="943" t="s">
        <v>10301</v>
      </c>
      <c r="AA98" s="954" t="s">
        <v>88</v>
      </c>
      <c r="AB98" s="943" t="s">
        <v>55</v>
      </c>
      <c r="AC98" s="943"/>
      <c r="AD98" s="943" t="str">
        <f>Таблиця4[[#This Row],[DESCRIPTION 3]]</f>
        <v/>
      </c>
      <c r="AE98" s="943" t="str">
        <f>Таблиця4[[#This Row],[Owner/Specific NPCs3]]</f>
        <v/>
      </c>
      <c r="AF98" s="943"/>
      <c r="AG98" s="944" t="s">
        <v>10311</v>
      </c>
      <c r="AH98" s="945"/>
      <c r="AI98" s="946"/>
      <c r="AJ98" s="943"/>
      <c r="AK98" s="946"/>
      <c r="AL98" s="943"/>
      <c r="AM98" s="946"/>
      <c r="AN98" s="942" t="str">
        <f>IFERROR(INDEX(#REF!,MATCH(Таблиця4[[#This Row],[BUILDING NAME]],#REF!,0),1),"")</f>
        <v/>
      </c>
      <c r="AO98" s="942" t="str">
        <f>IFERROR(INDEX(#REF!,MATCH(Таблиця4[[#This Row],[BUILDING NAME]],#REF!,0),1),"")</f>
        <v/>
      </c>
      <c r="AP98" s="942" t="str">
        <f>IFERROR(INDEX(#REF!,MATCH(Таблиця4[[#This Row],[BUILDING NAME]],#REF!,0),1),"")</f>
        <v/>
      </c>
      <c r="AQ98" s="942" t="str">
        <f>IFERROR(INDEX(#REF!,MATCH(Таблиця4[[#This Row],[BUILDING NAME]],#REF!,0),1),"")</f>
        <v/>
      </c>
      <c r="AR98" s="942" t="str">
        <f>IFERROR(INDEX(#REF!,MATCH(Таблиця4[[#This Row],[BUILDING NAME]],#REF!,0),1),"")</f>
        <v/>
      </c>
      <c r="AS98" s="942" t="str">
        <f>IFERROR(INDEX(#REF!,MATCH(Таблиця4[[#This Row],[BUILDING NAME]],#REF!,0),1),"")</f>
        <v/>
      </c>
      <c r="AT98" s="942" t="str">
        <f>IFERROR(INDEX(#REF!,MATCH(Таблиця4[[#This Row],[BUILDING NAME]],#REF!,0),1),"")</f>
        <v/>
      </c>
      <c r="AU98" s="942"/>
      <c r="AV98" s="1195" t="s">
        <v>10301</v>
      </c>
      <c r="AW98" s="1196" t="str">
        <f>IFERROR(INDEX(Аркуш4!$G$2:$G$608,MATCH(Таблиця4[[#This Row],[BUILDING NAME]],Аркуш4!$A$2:$A$608,0),1),"")</f>
        <v/>
      </c>
    </row>
    <row r="99" spans="1:49" ht="16.5" thickTop="1" thickBot="1">
      <c r="A99" s="942"/>
      <c r="B99" s="943"/>
      <c r="C99" s="943"/>
      <c r="D99" s="942"/>
      <c r="E99" s="942"/>
      <c r="F99" s="943"/>
      <c r="G99" s="943"/>
      <c r="H99" s="943" t="s">
        <v>10830</v>
      </c>
      <c r="I99" s="943" t="s">
        <v>20</v>
      </c>
      <c r="J99" s="943"/>
      <c r="K99" s="943" t="s">
        <v>10388</v>
      </c>
      <c r="L99" s="943" t="s">
        <v>10301</v>
      </c>
      <c r="M99" s="943" t="s">
        <v>10561</v>
      </c>
      <c r="N99" s="943" t="s">
        <v>10561</v>
      </c>
      <c r="O99" s="943"/>
      <c r="P99" s="943"/>
      <c r="Q99" s="943"/>
      <c r="R99" s="943"/>
      <c r="S99" s="943"/>
      <c r="T9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99" s="943"/>
      <c r="V99" s="943"/>
      <c r="W99" s="943"/>
      <c r="X99" s="942"/>
      <c r="Y99" s="942"/>
      <c r="Z99" s="942" t="s">
        <v>10301</v>
      </c>
      <c r="AA99" s="948" t="s">
        <v>30505</v>
      </c>
      <c r="AB99" s="943" t="s">
        <v>10301</v>
      </c>
      <c r="AC99" s="943"/>
      <c r="AD99" s="943" t="str">
        <f>Таблиця4[[#This Row],[DESCRIPTION 3]]</f>
        <v/>
      </c>
      <c r="AE99" s="943" t="str">
        <f>Таблиця4[[#This Row],[Owner/Specific NPCs3]]</f>
        <v/>
      </c>
      <c r="AF99" s="943"/>
      <c r="AG99" s="944" t="s">
        <v>10831</v>
      </c>
      <c r="AH99" s="945"/>
      <c r="AI99" s="946"/>
      <c r="AJ99" s="943"/>
      <c r="AK99" s="946"/>
      <c r="AL99" s="943"/>
      <c r="AM99" s="946"/>
      <c r="AN99" s="942" t="str">
        <f>IFERROR(INDEX(#REF!,MATCH(Таблиця4[[#This Row],[BUILDING NAME]],#REF!,0),1),"")</f>
        <v/>
      </c>
      <c r="AO99" s="942" t="str">
        <f>IFERROR(INDEX(#REF!,MATCH(Таблиця4[[#This Row],[BUILDING NAME]],#REF!,0),1),"")</f>
        <v/>
      </c>
      <c r="AP99" s="942" t="str">
        <f>IFERROR(INDEX(#REF!,MATCH(Таблиця4[[#This Row],[BUILDING NAME]],#REF!,0),1),"")</f>
        <v/>
      </c>
      <c r="AQ99" s="942" t="str">
        <f>IFERROR(INDEX(#REF!,MATCH(Таблиця4[[#This Row],[BUILDING NAME]],#REF!,0),1),"")</f>
        <v/>
      </c>
      <c r="AR99" s="942" t="str">
        <f>IFERROR(INDEX(#REF!,MATCH(Таблиця4[[#This Row],[BUILDING NAME]],#REF!,0),1),"")</f>
        <v/>
      </c>
      <c r="AS99" s="942" t="str">
        <f>IFERROR(INDEX(#REF!,MATCH(Таблиця4[[#This Row],[BUILDING NAME]],#REF!,0),1),"")</f>
        <v/>
      </c>
      <c r="AT99" s="942" t="str">
        <f>IFERROR(INDEX(#REF!,MATCH(Таблиця4[[#This Row],[BUILDING NAME]],#REF!,0),1),"")</f>
        <v/>
      </c>
      <c r="AU99" s="942"/>
      <c r="AV99" s="1195" t="s">
        <v>10301</v>
      </c>
      <c r="AW99" s="1196" t="str">
        <f>IFERROR(INDEX(Аркуш4!$G$2:$G$608,MATCH(Таблиця4[[#This Row],[BUILDING NAME]],Аркуш4!$A$2:$A$608,0),1),"")</f>
        <v/>
      </c>
    </row>
    <row r="100" spans="1:49" ht="16.5" thickTop="1" thickBot="1">
      <c r="A100" s="942"/>
      <c r="B100" s="943"/>
      <c r="C100" s="943"/>
      <c r="D100" s="942"/>
      <c r="E100" s="942"/>
      <c r="F100" s="943"/>
      <c r="G100" s="943"/>
      <c r="H100" s="943" t="s">
        <v>10832</v>
      </c>
      <c r="I100" s="943" t="s">
        <v>20</v>
      </c>
      <c r="J100" s="943"/>
      <c r="K100" s="943" t="s">
        <v>10358</v>
      </c>
      <c r="L100" s="943" t="s">
        <v>10301</v>
      </c>
      <c r="M100" s="943" t="s">
        <v>10561</v>
      </c>
      <c r="N100" s="943" t="s">
        <v>10561</v>
      </c>
      <c r="O100" s="943"/>
      <c r="P100" s="943"/>
      <c r="Q100" s="943"/>
      <c r="R100" s="943"/>
      <c r="S100" s="943"/>
      <c r="T10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00" s="943"/>
      <c r="V100" s="943"/>
      <c r="W100" s="943"/>
      <c r="X100" s="943"/>
      <c r="Y100" s="943"/>
      <c r="Z100" s="943" t="s">
        <v>10301</v>
      </c>
      <c r="AA100" s="954" t="s">
        <v>30506</v>
      </c>
      <c r="AB100" s="943" t="s">
        <v>10301</v>
      </c>
      <c r="AC100" s="943"/>
      <c r="AD100" s="943" t="str">
        <f>Таблиця4[[#This Row],[DESCRIPTION 3]]</f>
        <v/>
      </c>
      <c r="AE100" s="943" t="str">
        <f>Таблиця4[[#This Row],[Owner/Specific NPCs3]]</f>
        <v/>
      </c>
      <c r="AF100" s="943"/>
      <c r="AG100" s="944" t="s">
        <v>10833</v>
      </c>
      <c r="AH100" s="945"/>
      <c r="AI100" s="946"/>
      <c r="AJ100" s="943"/>
      <c r="AK100" s="946"/>
      <c r="AL100" s="943"/>
      <c r="AM100" s="946"/>
      <c r="AN100" s="942" t="str">
        <f>IFERROR(INDEX(#REF!,MATCH(Таблиця4[[#This Row],[BUILDING NAME]],#REF!,0),1),"")</f>
        <v/>
      </c>
      <c r="AO100" s="942" t="str">
        <f>IFERROR(INDEX(#REF!,MATCH(Таблиця4[[#This Row],[BUILDING NAME]],#REF!,0),1),"")</f>
        <v/>
      </c>
      <c r="AP100" s="942" t="str">
        <f>IFERROR(INDEX(#REF!,MATCH(Таблиця4[[#This Row],[BUILDING NAME]],#REF!,0),1),"")</f>
        <v/>
      </c>
      <c r="AQ100" s="942" t="str">
        <f>IFERROR(INDEX(#REF!,MATCH(Таблиця4[[#This Row],[BUILDING NAME]],#REF!,0),1),"")</f>
        <v/>
      </c>
      <c r="AR100" s="942" t="str">
        <f>IFERROR(INDEX(#REF!,MATCH(Таблиця4[[#This Row],[BUILDING NAME]],#REF!,0),1),"")</f>
        <v/>
      </c>
      <c r="AS100" s="942" t="str">
        <f>IFERROR(INDEX(#REF!,MATCH(Таблиця4[[#This Row],[BUILDING NAME]],#REF!,0),1),"")</f>
        <v/>
      </c>
      <c r="AT100" s="942" t="str">
        <f>IFERROR(INDEX(#REF!,MATCH(Таблиця4[[#This Row],[BUILDING NAME]],#REF!,0),1),"")</f>
        <v/>
      </c>
      <c r="AU100" s="942"/>
      <c r="AV100" s="1195" t="s">
        <v>10301</v>
      </c>
      <c r="AW100" s="1196" t="str">
        <f>IFERROR(INDEX(Аркуш4!$G$2:$G$608,MATCH(Таблиця4[[#This Row],[BUILDING NAME]],Аркуш4!$A$2:$A$608,0),1),"")</f>
        <v/>
      </c>
    </row>
    <row r="101" spans="1:49" ht="16.5" thickTop="1" thickBot="1">
      <c r="A101" s="942"/>
      <c r="B101" s="943"/>
      <c r="C101" s="943"/>
      <c r="D101" s="942"/>
      <c r="E101" s="942"/>
      <c r="F101" s="943"/>
      <c r="G101" s="943"/>
      <c r="H101" s="943" t="s">
        <v>10834</v>
      </c>
      <c r="I101" s="943" t="s">
        <v>20</v>
      </c>
      <c r="J101" s="943"/>
      <c r="K101" s="943" t="s">
        <v>10388</v>
      </c>
      <c r="L101" s="943" t="s">
        <v>10301</v>
      </c>
      <c r="M101" s="943" t="s">
        <v>10561</v>
      </c>
      <c r="N101" s="943" t="s">
        <v>10561</v>
      </c>
      <c r="O101" s="943"/>
      <c r="P101" s="943">
        <v>5</v>
      </c>
      <c r="Q101" s="943"/>
      <c r="R101" s="943"/>
      <c r="S101" s="943"/>
      <c r="T10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U101" s="943"/>
      <c r="V101" s="943"/>
      <c r="W101" s="943"/>
      <c r="X101" s="942"/>
      <c r="Y101" s="942"/>
      <c r="Z101" s="942" t="s">
        <v>10301</v>
      </c>
      <c r="AA101" s="953" t="s">
        <v>30507</v>
      </c>
      <c r="AB101" s="943" t="s">
        <v>10301</v>
      </c>
      <c r="AC101" s="943"/>
      <c r="AD101" s="943" t="str">
        <f>Таблиця4[[#This Row],[DESCRIPTION 3]]</f>
        <v/>
      </c>
      <c r="AE101" s="943" t="str">
        <f>Таблиця4[[#This Row],[Owner/Specific NPCs3]]</f>
        <v/>
      </c>
      <c r="AF101" s="943"/>
      <c r="AG101" s="944" t="s">
        <v>10835</v>
      </c>
      <c r="AH101" s="945"/>
      <c r="AI101" s="946"/>
      <c r="AJ101" s="943"/>
      <c r="AK101" s="946"/>
      <c r="AL101" s="943"/>
      <c r="AM101" s="946"/>
      <c r="AN101" s="942" t="str">
        <f>IFERROR(INDEX(#REF!,MATCH(Таблиця4[[#This Row],[BUILDING NAME]],#REF!,0),1),"")</f>
        <v/>
      </c>
      <c r="AO101" s="942" t="str">
        <f>IFERROR(INDEX(#REF!,MATCH(Таблиця4[[#This Row],[BUILDING NAME]],#REF!,0),1),"")</f>
        <v/>
      </c>
      <c r="AP101" s="942" t="str">
        <f>IFERROR(INDEX(#REF!,MATCH(Таблиця4[[#This Row],[BUILDING NAME]],#REF!,0),1),"")</f>
        <v/>
      </c>
      <c r="AQ101" s="942" t="str">
        <f>IFERROR(INDEX(#REF!,MATCH(Таблиця4[[#This Row],[BUILDING NAME]],#REF!,0),1),"")</f>
        <v/>
      </c>
      <c r="AR101" s="942" t="str">
        <f>IFERROR(INDEX(#REF!,MATCH(Таблиця4[[#This Row],[BUILDING NAME]],#REF!,0),1),"")</f>
        <v/>
      </c>
      <c r="AS101" s="942" t="str">
        <f>IFERROR(INDEX(#REF!,MATCH(Таблиця4[[#This Row],[BUILDING NAME]],#REF!,0),1),"")</f>
        <v/>
      </c>
      <c r="AT101" s="942" t="str">
        <f>IFERROR(INDEX(#REF!,MATCH(Таблиця4[[#This Row],[BUILDING NAME]],#REF!,0),1),"")</f>
        <v/>
      </c>
      <c r="AU101" s="942"/>
      <c r="AV101" s="1195" t="s">
        <v>10301</v>
      </c>
      <c r="AW101" s="1196" t="str">
        <f>IFERROR(INDEX(Аркуш4!$G$2:$G$608,MATCH(Таблиця4[[#This Row],[BUILDING NAME]],Аркуш4!$A$2:$A$608,0),1),"")</f>
        <v/>
      </c>
    </row>
    <row r="102" spans="1:49" ht="16.5" thickTop="1" thickBot="1">
      <c r="A102" s="942"/>
      <c r="B102" s="943"/>
      <c r="C102" s="943"/>
      <c r="D102" s="942"/>
      <c r="E102" s="942"/>
      <c r="F102" s="943"/>
      <c r="G102" s="943"/>
      <c r="H102" s="955" t="s">
        <v>10836</v>
      </c>
      <c r="I102" s="943" t="s">
        <v>20</v>
      </c>
      <c r="J102" s="943"/>
      <c r="K102" s="943" t="s">
        <v>10428</v>
      </c>
      <c r="L102" s="943" t="s">
        <v>10301</v>
      </c>
      <c r="M102" s="943" t="s">
        <v>10561</v>
      </c>
      <c r="N102" s="943" t="s">
        <v>10561</v>
      </c>
      <c r="O102" s="943"/>
      <c r="P102" s="943"/>
      <c r="Q102" s="943"/>
      <c r="R102" s="943"/>
      <c r="S102" s="943"/>
      <c r="T10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02" s="943"/>
      <c r="V102" s="943"/>
      <c r="W102" s="943"/>
      <c r="X102" s="942"/>
      <c r="Y102" s="942"/>
      <c r="Z102" s="942" t="s">
        <v>10301</v>
      </c>
      <c r="AA102" s="955" t="s">
        <v>10837</v>
      </c>
      <c r="AB102" s="943" t="s">
        <v>10301</v>
      </c>
      <c r="AC102" s="943"/>
      <c r="AD102" s="943" t="str">
        <f>Таблиця4[[#This Row],[DESCRIPTION 3]]</f>
        <v/>
      </c>
      <c r="AE102" s="943" t="str">
        <f>Таблиця4[[#This Row],[Owner/Specific NPCs3]]</f>
        <v/>
      </c>
      <c r="AF102" s="943"/>
      <c r="AG102" s="944" t="s">
        <v>10838</v>
      </c>
      <c r="AH102" s="945"/>
      <c r="AI102" s="946"/>
      <c r="AJ102" s="943"/>
      <c r="AK102" s="946"/>
      <c r="AL102" s="943"/>
      <c r="AM102" s="946"/>
      <c r="AN102" s="942" t="str">
        <f>IFERROR(INDEX(#REF!,MATCH(Таблиця4[[#This Row],[BUILDING NAME]],#REF!,0),1),"")</f>
        <v/>
      </c>
      <c r="AO102" s="942" t="str">
        <f>IFERROR(INDEX(#REF!,MATCH(Таблиця4[[#This Row],[BUILDING NAME]],#REF!,0),1),"")</f>
        <v/>
      </c>
      <c r="AP102" s="942" t="str">
        <f>IFERROR(INDEX(#REF!,MATCH(Таблиця4[[#This Row],[BUILDING NAME]],#REF!,0),1),"")</f>
        <v/>
      </c>
      <c r="AQ102" s="942" t="str">
        <f>IFERROR(INDEX(#REF!,MATCH(Таблиця4[[#This Row],[BUILDING NAME]],#REF!,0),1),"")</f>
        <v/>
      </c>
      <c r="AR102" s="942" t="str">
        <f>IFERROR(INDEX(#REF!,MATCH(Таблиця4[[#This Row],[BUILDING NAME]],#REF!,0),1),"")</f>
        <v/>
      </c>
      <c r="AS102" s="942" t="str">
        <f>IFERROR(INDEX(#REF!,MATCH(Таблиця4[[#This Row],[BUILDING NAME]],#REF!,0),1),"")</f>
        <v/>
      </c>
      <c r="AT102" s="942" t="str">
        <f>IFERROR(INDEX(#REF!,MATCH(Таблиця4[[#This Row],[BUILDING NAME]],#REF!,0),1),"")</f>
        <v/>
      </c>
      <c r="AU102" s="942"/>
      <c r="AV102" s="1195" t="s">
        <v>10301</v>
      </c>
      <c r="AW102" s="1196" t="str">
        <f>IFERROR(INDEX(Аркуш4!$G$2:$G$608,MATCH(Таблиця4[[#This Row],[BUILDING NAME]],Аркуш4!$A$2:$A$608,0),1),"")</f>
        <v/>
      </c>
    </row>
    <row r="103" spans="1:49" ht="16.5" thickTop="1" thickBot="1">
      <c r="A103" s="942"/>
      <c r="B103" s="943"/>
      <c r="C103" s="943"/>
      <c r="D103" s="942"/>
      <c r="E103" s="942"/>
      <c r="F103" s="943"/>
      <c r="G103" s="943"/>
      <c r="H103" s="943" t="s">
        <v>10839</v>
      </c>
      <c r="I103" s="943" t="s">
        <v>20</v>
      </c>
      <c r="J103" s="943"/>
      <c r="K103" s="943" t="s">
        <v>10388</v>
      </c>
      <c r="L103" s="943" t="s">
        <v>10301</v>
      </c>
      <c r="M103" s="943" t="s">
        <v>10561</v>
      </c>
      <c r="N103" s="943" t="s">
        <v>10561</v>
      </c>
      <c r="O103" s="943"/>
      <c r="P103" s="943"/>
      <c r="Q103" s="943"/>
      <c r="R103" s="943"/>
      <c r="S103" s="943"/>
      <c r="T10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03" s="943"/>
      <c r="V103" s="943"/>
      <c r="W103" s="943" t="s">
        <v>10840</v>
      </c>
      <c r="X103" s="943"/>
      <c r="Y103" s="943"/>
      <c r="Z103" s="943" t="s">
        <v>10301</v>
      </c>
      <c r="AA103" s="943" t="s">
        <v>30508</v>
      </c>
      <c r="AB103" s="943" t="s">
        <v>10301</v>
      </c>
      <c r="AC103" s="943"/>
      <c r="AD103" s="943" t="str">
        <f>Таблиця4[[#This Row],[DESCRIPTION 3]]</f>
        <v/>
      </c>
      <c r="AE103" s="943" t="str">
        <f>Таблиця4[[#This Row],[Owner/Specific NPCs3]]</f>
        <v/>
      </c>
      <c r="AF103" s="943"/>
      <c r="AG103" s="944" t="s">
        <v>10841</v>
      </c>
      <c r="AH103" s="945"/>
      <c r="AI103" s="946"/>
      <c r="AJ103" s="943"/>
      <c r="AK103" s="946"/>
      <c r="AL103" s="943"/>
      <c r="AM103" s="946"/>
      <c r="AN103" s="942" t="str">
        <f>IFERROR(INDEX(#REF!,MATCH(Таблиця4[[#This Row],[BUILDING NAME]],#REF!,0),1),"")</f>
        <v/>
      </c>
      <c r="AO103" s="942" t="str">
        <f>IFERROR(INDEX(#REF!,MATCH(Таблиця4[[#This Row],[BUILDING NAME]],#REF!,0),1),"")</f>
        <v/>
      </c>
      <c r="AP103" s="942" t="str">
        <f>IFERROR(INDEX(#REF!,MATCH(Таблиця4[[#This Row],[BUILDING NAME]],#REF!,0),1),"")</f>
        <v/>
      </c>
      <c r="AQ103" s="942" t="str">
        <f>IFERROR(INDEX(#REF!,MATCH(Таблиця4[[#This Row],[BUILDING NAME]],#REF!,0),1),"")</f>
        <v/>
      </c>
      <c r="AR103" s="942" t="str">
        <f>IFERROR(INDEX(#REF!,MATCH(Таблиця4[[#This Row],[BUILDING NAME]],#REF!,0),1),"")</f>
        <v/>
      </c>
      <c r="AS103" s="942" t="str">
        <f>IFERROR(INDEX(#REF!,MATCH(Таблиця4[[#This Row],[BUILDING NAME]],#REF!,0),1),"")</f>
        <v/>
      </c>
      <c r="AT103" s="942" t="str">
        <f>IFERROR(INDEX(#REF!,MATCH(Таблиця4[[#This Row],[BUILDING NAME]],#REF!,0),1),"")</f>
        <v/>
      </c>
      <c r="AU103" s="942"/>
      <c r="AV103" s="1195" t="s">
        <v>10301</v>
      </c>
      <c r="AW103" s="1196" t="str">
        <f>IFERROR(INDEX(Аркуш4!$G$2:$G$608,MATCH(Таблиця4[[#This Row],[BUILDING NAME]],Аркуш4!$A$2:$A$608,0),1),"")</f>
        <v/>
      </c>
    </row>
    <row r="104" spans="1:49" ht="16.5" thickTop="1" thickBot="1">
      <c r="A104" s="942"/>
      <c r="B104" s="943"/>
      <c r="C104" s="943"/>
      <c r="D104" s="942"/>
      <c r="E104" s="942"/>
      <c r="F104" s="943"/>
      <c r="G104" s="943"/>
      <c r="H104" s="943" t="s">
        <v>10842</v>
      </c>
      <c r="I104" s="943" t="s">
        <v>20</v>
      </c>
      <c r="J104" s="943"/>
      <c r="K104" s="943" t="s">
        <v>10388</v>
      </c>
      <c r="L104" s="943" t="s">
        <v>10301</v>
      </c>
      <c r="M104" s="943" t="s">
        <v>10561</v>
      </c>
      <c r="N104" s="943" t="s">
        <v>10561</v>
      </c>
      <c r="O104" s="943"/>
      <c r="P104" s="943"/>
      <c r="Q104" s="943"/>
      <c r="R104" s="943"/>
      <c r="S104" s="943"/>
      <c r="T10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04" s="943"/>
      <c r="V104" s="943"/>
      <c r="W104" s="943"/>
      <c r="X104" s="943"/>
      <c r="Y104" s="943"/>
      <c r="Z104" s="943" t="s">
        <v>10301</v>
      </c>
      <c r="AA104" s="943" t="s">
        <v>30509</v>
      </c>
      <c r="AB104" s="943" t="s">
        <v>10301</v>
      </c>
      <c r="AC104" s="943"/>
      <c r="AD104" s="943" t="str">
        <f>Таблиця4[[#This Row],[DESCRIPTION 3]]</f>
        <v/>
      </c>
      <c r="AE104" s="943" t="str">
        <f>Таблиця4[[#This Row],[Owner/Specific NPCs3]]</f>
        <v/>
      </c>
      <c r="AF104" s="943"/>
      <c r="AG104" s="944" t="s">
        <v>10843</v>
      </c>
      <c r="AH104" s="945"/>
      <c r="AI104" s="946"/>
      <c r="AJ104" s="943"/>
      <c r="AK104" s="946"/>
      <c r="AL104" s="943"/>
      <c r="AM104" s="946"/>
      <c r="AN104" s="942" t="str">
        <f>IFERROR(INDEX(#REF!,MATCH(Таблиця4[[#This Row],[BUILDING NAME]],#REF!,0),1),"")</f>
        <v/>
      </c>
      <c r="AO104" s="942" t="str">
        <f>IFERROR(INDEX(#REF!,MATCH(Таблиця4[[#This Row],[BUILDING NAME]],#REF!,0),1),"")</f>
        <v/>
      </c>
      <c r="AP104" s="942" t="str">
        <f>IFERROR(INDEX(#REF!,MATCH(Таблиця4[[#This Row],[BUILDING NAME]],#REF!,0),1),"")</f>
        <v/>
      </c>
      <c r="AQ104" s="942" t="str">
        <f>IFERROR(INDEX(#REF!,MATCH(Таблиця4[[#This Row],[BUILDING NAME]],#REF!,0),1),"")</f>
        <v/>
      </c>
      <c r="AR104" s="942" t="str">
        <f>IFERROR(INDEX(#REF!,MATCH(Таблиця4[[#This Row],[BUILDING NAME]],#REF!,0),1),"")</f>
        <v/>
      </c>
      <c r="AS104" s="942" t="str">
        <f>IFERROR(INDEX(#REF!,MATCH(Таблиця4[[#This Row],[BUILDING NAME]],#REF!,0),1),"")</f>
        <v/>
      </c>
      <c r="AT104" s="942" t="str">
        <f>IFERROR(INDEX(#REF!,MATCH(Таблиця4[[#This Row],[BUILDING NAME]],#REF!,0),1),"")</f>
        <v/>
      </c>
      <c r="AU104" s="942"/>
      <c r="AV104" s="1195" t="s">
        <v>10301</v>
      </c>
      <c r="AW104" s="1196" t="str">
        <f>IFERROR(INDEX(Аркуш4!$G$2:$G$608,MATCH(Таблиця4[[#This Row],[BUILDING NAME]],Аркуш4!$A$2:$A$608,0),1),"")</f>
        <v/>
      </c>
    </row>
    <row r="105" spans="1:49" ht="16.5" thickTop="1" thickBot="1">
      <c r="A105" s="942"/>
      <c r="B105" s="943"/>
      <c r="C105" s="943"/>
      <c r="D105" s="942"/>
      <c r="E105" s="942"/>
      <c r="F105" s="943"/>
      <c r="G105" s="943"/>
      <c r="H105" s="942" t="s">
        <v>10844</v>
      </c>
      <c r="I105" s="943" t="s">
        <v>20</v>
      </c>
      <c r="J105" s="943"/>
      <c r="K105" s="943" t="s">
        <v>10388</v>
      </c>
      <c r="L105" s="943" t="s">
        <v>10301</v>
      </c>
      <c r="M105" s="943" t="s">
        <v>10561</v>
      </c>
      <c r="N105" s="943" t="s">
        <v>10561</v>
      </c>
      <c r="O105" s="943"/>
      <c r="P105" s="943"/>
      <c r="Q105" s="943"/>
      <c r="R105" s="943"/>
      <c r="S105" s="943"/>
      <c r="T10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05" s="943"/>
      <c r="V105" s="943"/>
      <c r="W105" s="943"/>
      <c r="X105" s="942"/>
      <c r="Y105" s="942"/>
      <c r="Z105" s="942" t="s">
        <v>10301</v>
      </c>
      <c r="AA105" s="942"/>
      <c r="AB105" s="943" t="s">
        <v>10301</v>
      </c>
      <c r="AC105" s="943"/>
      <c r="AD105" s="943" t="str">
        <f>Таблиця4[[#This Row],[DESCRIPTION 3]]</f>
        <v/>
      </c>
      <c r="AE105" s="943" t="str">
        <f>Таблиця4[[#This Row],[Owner/Specific NPCs3]]</f>
        <v/>
      </c>
      <c r="AF105" s="943"/>
      <c r="AG105" s="944"/>
      <c r="AH105" s="945"/>
      <c r="AI105" s="946"/>
      <c r="AJ105" s="943"/>
      <c r="AK105" s="946"/>
      <c r="AL105" s="943"/>
      <c r="AM105" s="946"/>
      <c r="AN105" s="942" t="str">
        <f>IFERROR(INDEX(#REF!,MATCH(Таблиця4[[#This Row],[BUILDING NAME]],#REF!,0),1),"")</f>
        <v/>
      </c>
      <c r="AO105" s="942" t="str">
        <f>IFERROR(INDEX(#REF!,MATCH(Таблиця4[[#This Row],[BUILDING NAME]],#REF!,0),1),"")</f>
        <v/>
      </c>
      <c r="AP105" s="942" t="str">
        <f>IFERROR(INDEX(#REF!,MATCH(Таблиця4[[#This Row],[BUILDING NAME]],#REF!,0),1),"")</f>
        <v/>
      </c>
      <c r="AQ105" s="942" t="str">
        <f>IFERROR(INDEX(#REF!,MATCH(Таблиця4[[#This Row],[BUILDING NAME]],#REF!,0),1),"")</f>
        <v/>
      </c>
      <c r="AR105" s="942" t="str">
        <f>IFERROR(INDEX(#REF!,MATCH(Таблиця4[[#This Row],[BUILDING NAME]],#REF!,0),1),"")</f>
        <v/>
      </c>
      <c r="AS105" s="942" t="str">
        <f>IFERROR(INDEX(#REF!,MATCH(Таблиця4[[#This Row],[BUILDING NAME]],#REF!,0),1),"")</f>
        <v/>
      </c>
      <c r="AT105" s="942" t="str">
        <f>IFERROR(INDEX(#REF!,MATCH(Таблиця4[[#This Row],[BUILDING NAME]],#REF!,0),1),"")</f>
        <v/>
      </c>
      <c r="AU105" s="942"/>
      <c r="AV105" s="1195" t="s">
        <v>10301</v>
      </c>
      <c r="AW105" s="1196" t="str">
        <f>IFERROR(INDEX(Аркуш4!$G$2:$G$608,MATCH(Таблиця4[[#This Row],[BUILDING NAME]],Аркуш4!$A$2:$A$608,0),1),"")</f>
        <v/>
      </c>
    </row>
    <row r="106" spans="1:49" ht="16.5" thickTop="1" thickBot="1">
      <c r="A106" s="942"/>
      <c r="B106" s="943"/>
      <c r="C106" s="943"/>
      <c r="D106" s="942"/>
      <c r="E106" s="942"/>
      <c r="F106" s="943"/>
      <c r="G106" s="943"/>
      <c r="H106" s="943" t="s">
        <v>10846</v>
      </c>
      <c r="I106" s="943" t="s">
        <v>20</v>
      </c>
      <c r="J106" s="943"/>
      <c r="K106" s="943" t="s">
        <v>10358</v>
      </c>
      <c r="L106" s="943" t="s">
        <v>10301</v>
      </c>
      <c r="M106" s="943" t="s">
        <v>10561</v>
      </c>
      <c r="N106" s="943" t="s">
        <v>10561</v>
      </c>
      <c r="O106" s="943"/>
      <c r="P106" s="943"/>
      <c r="Q106" s="943"/>
      <c r="R106" s="943"/>
      <c r="S106" s="943"/>
      <c r="T10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06" s="943"/>
      <c r="V106" s="943"/>
      <c r="W106" s="943"/>
      <c r="X106" s="943"/>
      <c r="Y106" s="943"/>
      <c r="Z106" s="943" t="s">
        <v>10301</v>
      </c>
      <c r="AA106" s="943" t="s">
        <v>10847</v>
      </c>
      <c r="AB106" s="943" t="s">
        <v>10301</v>
      </c>
      <c r="AC106" s="943"/>
      <c r="AD106" s="943" t="str">
        <f>Таблиця4[[#This Row],[DESCRIPTION 3]]</f>
        <v/>
      </c>
      <c r="AE106" s="943" t="str">
        <f>Таблиця4[[#This Row],[Owner/Specific NPCs3]]</f>
        <v/>
      </c>
      <c r="AF106" s="943"/>
      <c r="AG106" s="944" t="s">
        <v>10311</v>
      </c>
      <c r="AH106" s="942" t="s">
        <v>10848</v>
      </c>
      <c r="AI106" s="946"/>
      <c r="AJ106" s="943"/>
      <c r="AK106" s="946"/>
      <c r="AL106" s="943"/>
      <c r="AM106" s="946"/>
      <c r="AN106" s="942" t="str">
        <f>IFERROR(INDEX(#REF!,MATCH(Таблиця4[[#This Row],[BUILDING NAME]],#REF!,0),1),"")</f>
        <v/>
      </c>
      <c r="AO106" s="942" t="str">
        <f>IFERROR(INDEX(#REF!,MATCH(Таблиця4[[#This Row],[BUILDING NAME]],#REF!,0),1),"")</f>
        <v/>
      </c>
      <c r="AP106" s="942" t="str">
        <f>IFERROR(INDEX(#REF!,MATCH(Таблиця4[[#This Row],[BUILDING NAME]],#REF!,0),1),"")</f>
        <v/>
      </c>
      <c r="AQ106" s="942" t="str">
        <f>IFERROR(INDEX(#REF!,MATCH(Таблиця4[[#This Row],[BUILDING NAME]],#REF!,0),1),"")</f>
        <v/>
      </c>
      <c r="AR106" s="942" t="str">
        <f>IFERROR(INDEX(#REF!,MATCH(Таблиця4[[#This Row],[BUILDING NAME]],#REF!,0),1),"")</f>
        <v/>
      </c>
      <c r="AS106" s="942" t="str">
        <f>IFERROR(INDEX(#REF!,MATCH(Таблиця4[[#This Row],[BUILDING NAME]],#REF!,0),1),"")</f>
        <v/>
      </c>
      <c r="AT106" s="942" t="str">
        <f>IFERROR(INDEX(#REF!,MATCH(Таблиця4[[#This Row],[BUILDING NAME]],#REF!,0),1),"")</f>
        <v/>
      </c>
      <c r="AU106" s="942"/>
      <c r="AV106" s="1195" t="s">
        <v>10301</v>
      </c>
      <c r="AW106" s="1196" t="str">
        <f>IFERROR(INDEX(Аркуш4!$G$2:$G$608,MATCH(Таблиця4[[#This Row],[BUILDING NAME]],Аркуш4!$A$2:$A$608,0),1),"")</f>
        <v/>
      </c>
    </row>
    <row r="107" spans="1:49" ht="16.5" thickTop="1" thickBot="1">
      <c r="A107" s="942"/>
      <c r="B107" s="943"/>
      <c r="C107" s="943"/>
      <c r="D107" s="942"/>
      <c r="E107" s="942"/>
      <c r="F107" s="943"/>
      <c r="G107" s="943"/>
      <c r="H107" s="943" t="s">
        <v>10849</v>
      </c>
      <c r="I107" s="943" t="s">
        <v>20</v>
      </c>
      <c r="J107" s="943"/>
      <c r="K107" s="943" t="s">
        <v>10561</v>
      </c>
      <c r="L107" s="943" t="s">
        <v>10301</v>
      </c>
      <c r="M107" s="943" t="s">
        <v>10561</v>
      </c>
      <c r="N107" s="943" t="s">
        <v>10561</v>
      </c>
      <c r="O107" s="943"/>
      <c r="P107" s="943"/>
      <c r="Q107" s="943"/>
      <c r="R107" s="943"/>
      <c r="S107" s="943"/>
      <c r="T10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07" s="943"/>
      <c r="V107" s="943"/>
      <c r="W107" s="943"/>
      <c r="X107" s="943"/>
      <c r="Y107" s="943"/>
      <c r="Z107" s="943" t="s">
        <v>10301</v>
      </c>
      <c r="AA107" s="943"/>
      <c r="AB107" s="943" t="s">
        <v>10301</v>
      </c>
      <c r="AC107" s="943"/>
      <c r="AD107" s="943" t="str">
        <f>Таблиця4[[#This Row],[DESCRIPTION 3]]</f>
        <v/>
      </c>
      <c r="AE107" s="943" t="str">
        <f>Таблиця4[[#This Row],[Owner/Specific NPCs3]]</f>
        <v/>
      </c>
      <c r="AF107" s="943"/>
      <c r="AG107" s="944" t="s">
        <v>10311</v>
      </c>
      <c r="AH107" s="942" t="s">
        <v>10850</v>
      </c>
      <c r="AI107" s="946"/>
      <c r="AJ107" s="943"/>
      <c r="AK107" s="946"/>
      <c r="AL107" s="943"/>
      <c r="AM107" s="946"/>
      <c r="AN107" s="942" t="str">
        <f>IFERROR(INDEX(#REF!,MATCH(Таблиця4[[#This Row],[BUILDING NAME]],#REF!,0),1),"")</f>
        <v/>
      </c>
      <c r="AO107" s="942" t="str">
        <f>IFERROR(INDEX(#REF!,MATCH(Таблиця4[[#This Row],[BUILDING NAME]],#REF!,0),1),"")</f>
        <v/>
      </c>
      <c r="AP107" s="942" t="str">
        <f>IFERROR(INDEX(#REF!,MATCH(Таблиця4[[#This Row],[BUILDING NAME]],#REF!,0),1),"")</f>
        <v/>
      </c>
      <c r="AQ107" s="942" t="str">
        <f>IFERROR(INDEX(#REF!,MATCH(Таблиця4[[#This Row],[BUILDING NAME]],#REF!,0),1),"")</f>
        <v/>
      </c>
      <c r="AR107" s="942" t="str">
        <f>IFERROR(INDEX(#REF!,MATCH(Таблиця4[[#This Row],[BUILDING NAME]],#REF!,0),1),"")</f>
        <v/>
      </c>
      <c r="AS107" s="942" t="str">
        <f>IFERROR(INDEX(#REF!,MATCH(Таблиця4[[#This Row],[BUILDING NAME]],#REF!,0),1),"")</f>
        <v/>
      </c>
      <c r="AT107" s="942" t="str">
        <f>IFERROR(INDEX(#REF!,MATCH(Таблиця4[[#This Row],[BUILDING NAME]],#REF!,0),1),"")</f>
        <v/>
      </c>
      <c r="AU107" s="942"/>
      <c r="AV107" s="1195" t="s">
        <v>10301</v>
      </c>
      <c r="AW107" s="1196" t="str">
        <f>IFERROR(INDEX(Аркуш4!$G$2:$G$608,MATCH(Таблиця4[[#This Row],[BUILDING NAME]],Аркуш4!$A$2:$A$608,0),1),"")</f>
        <v/>
      </c>
    </row>
    <row r="108" spans="1:49" ht="16.5" thickTop="1" thickBot="1">
      <c r="A108" s="942"/>
      <c r="B108" s="943"/>
      <c r="C108" s="943"/>
      <c r="D108" s="942"/>
      <c r="E108" s="942"/>
      <c r="F108" s="943"/>
      <c r="G108" s="943"/>
      <c r="H108" s="943" t="s">
        <v>10851</v>
      </c>
      <c r="I108" s="943" t="s">
        <v>20</v>
      </c>
      <c r="J108" s="943"/>
      <c r="K108" s="943" t="s">
        <v>10371</v>
      </c>
      <c r="L108" s="943" t="s">
        <v>10301</v>
      </c>
      <c r="M108" s="943" t="s">
        <v>10561</v>
      </c>
      <c r="N108" s="943" t="s">
        <v>10561</v>
      </c>
      <c r="O108" s="943"/>
      <c r="P108" s="943"/>
      <c r="Q108" s="943"/>
      <c r="R108" s="943"/>
      <c r="S108" s="943"/>
      <c r="T10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08" s="943"/>
      <c r="V108" s="943"/>
      <c r="W108" s="943"/>
      <c r="X108" s="943"/>
      <c r="Y108" s="943"/>
      <c r="Z108" s="943" t="s">
        <v>10301</v>
      </c>
      <c r="AA108" s="943"/>
      <c r="AB108" s="943" t="s">
        <v>10301</v>
      </c>
      <c r="AC108" s="943"/>
      <c r="AD108" s="943" t="str">
        <f>Таблиця4[[#This Row],[DESCRIPTION 3]]</f>
        <v/>
      </c>
      <c r="AE108" s="943" t="str">
        <f>Таблиця4[[#This Row],[Owner/Specific NPCs3]]</f>
        <v/>
      </c>
      <c r="AF108" s="943"/>
      <c r="AG108" s="944" t="s">
        <v>10311</v>
      </c>
      <c r="AH108" s="942" t="s">
        <v>10850</v>
      </c>
      <c r="AI108" s="946"/>
      <c r="AJ108" s="943"/>
      <c r="AK108" s="946"/>
      <c r="AL108" s="943"/>
      <c r="AM108" s="946"/>
      <c r="AN108" s="942" t="str">
        <f>IFERROR(INDEX(#REF!,MATCH(Таблиця4[[#This Row],[BUILDING NAME]],#REF!,0),1),"")</f>
        <v/>
      </c>
      <c r="AO108" s="942" t="str">
        <f>IFERROR(INDEX(#REF!,MATCH(Таблиця4[[#This Row],[BUILDING NAME]],#REF!,0),1),"")</f>
        <v/>
      </c>
      <c r="AP108" s="942" t="str">
        <f>IFERROR(INDEX(#REF!,MATCH(Таблиця4[[#This Row],[BUILDING NAME]],#REF!,0),1),"")</f>
        <v/>
      </c>
      <c r="AQ108" s="942" t="str">
        <f>IFERROR(INDEX(#REF!,MATCH(Таблиця4[[#This Row],[BUILDING NAME]],#REF!,0),1),"")</f>
        <v/>
      </c>
      <c r="AR108" s="942" t="str">
        <f>IFERROR(INDEX(#REF!,MATCH(Таблиця4[[#This Row],[BUILDING NAME]],#REF!,0),1),"")</f>
        <v/>
      </c>
      <c r="AS108" s="942" t="str">
        <f>IFERROR(INDEX(#REF!,MATCH(Таблиця4[[#This Row],[BUILDING NAME]],#REF!,0),1),"")</f>
        <v/>
      </c>
      <c r="AT108" s="942" t="str">
        <f>IFERROR(INDEX(#REF!,MATCH(Таблиця4[[#This Row],[BUILDING NAME]],#REF!,0),1),"")</f>
        <v/>
      </c>
      <c r="AU108" s="942"/>
      <c r="AV108" s="1195" t="s">
        <v>10301</v>
      </c>
      <c r="AW108" s="1196" t="str">
        <f>IFERROR(INDEX(Аркуш4!$G$2:$G$608,MATCH(Таблиця4[[#This Row],[BUILDING NAME]],Аркуш4!$A$2:$A$608,0),1),"")</f>
        <v/>
      </c>
    </row>
    <row r="109" spans="1:49" ht="16.5" thickTop="1" thickBot="1">
      <c r="A109" s="942"/>
      <c r="B109" s="943"/>
      <c r="C109" s="943"/>
      <c r="D109" s="942"/>
      <c r="E109" s="942"/>
      <c r="F109" s="943"/>
      <c r="G109" s="943"/>
      <c r="H109" s="943" t="s">
        <v>10852</v>
      </c>
      <c r="I109" s="943" t="s">
        <v>20</v>
      </c>
      <c r="J109" s="943"/>
      <c r="K109" s="943" t="s">
        <v>10358</v>
      </c>
      <c r="L109" s="943" t="s">
        <v>10301</v>
      </c>
      <c r="M109" s="943" t="s">
        <v>10561</v>
      </c>
      <c r="N109" s="943" t="s">
        <v>10561</v>
      </c>
      <c r="O109" s="943"/>
      <c r="P109" s="943"/>
      <c r="Q109" s="943"/>
      <c r="R109" s="943"/>
      <c r="S109" s="943"/>
      <c r="T10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09" s="943"/>
      <c r="V109" s="943"/>
      <c r="W109" s="943"/>
      <c r="X109" s="943"/>
      <c r="Y109" s="943"/>
      <c r="Z109" s="943" t="s">
        <v>10301</v>
      </c>
      <c r="AA109" s="943"/>
      <c r="AB109" s="943" t="s">
        <v>10301</v>
      </c>
      <c r="AC109" s="943"/>
      <c r="AD109" s="943" t="str">
        <f>Таблиця4[[#This Row],[DESCRIPTION 3]]</f>
        <v/>
      </c>
      <c r="AE109" s="943" t="str">
        <f>Таблиця4[[#This Row],[Owner/Specific NPCs3]]</f>
        <v/>
      </c>
      <c r="AF109" s="943"/>
      <c r="AG109" s="944"/>
      <c r="AH109" s="942" t="s">
        <v>10850</v>
      </c>
      <c r="AI109" s="946"/>
      <c r="AJ109" s="943"/>
      <c r="AK109" s="946"/>
      <c r="AL109" s="943"/>
      <c r="AM109" s="946"/>
      <c r="AN109" s="942" t="str">
        <f>IFERROR(INDEX(#REF!,MATCH(Таблиця4[[#This Row],[BUILDING NAME]],#REF!,0),1),"")</f>
        <v/>
      </c>
      <c r="AO109" s="942" t="str">
        <f>IFERROR(INDEX(#REF!,MATCH(Таблиця4[[#This Row],[BUILDING NAME]],#REF!,0),1),"")</f>
        <v/>
      </c>
      <c r="AP109" s="942" t="str">
        <f>IFERROR(INDEX(#REF!,MATCH(Таблиця4[[#This Row],[BUILDING NAME]],#REF!,0),1),"")</f>
        <v/>
      </c>
      <c r="AQ109" s="942" t="str">
        <f>IFERROR(INDEX(#REF!,MATCH(Таблиця4[[#This Row],[BUILDING NAME]],#REF!,0),1),"")</f>
        <v/>
      </c>
      <c r="AR109" s="942" t="str">
        <f>IFERROR(INDEX(#REF!,MATCH(Таблиця4[[#This Row],[BUILDING NAME]],#REF!,0),1),"")</f>
        <v/>
      </c>
      <c r="AS109" s="942" t="str">
        <f>IFERROR(INDEX(#REF!,MATCH(Таблиця4[[#This Row],[BUILDING NAME]],#REF!,0),1),"")</f>
        <v/>
      </c>
      <c r="AT109" s="942" t="str">
        <f>IFERROR(INDEX(#REF!,MATCH(Таблиця4[[#This Row],[BUILDING NAME]],#REF!,0),1),"")</f>
        <v/>
      </c>
      <c r="AU109" s="942"/>
      <c r="AV109" s="1195" t="s">
        <v>10301</v>
      </c>
      <c r="AW109" s="1196" t="str">
        <f>IFERROR(INDEX(Аркуш4!$G$2:$G$608,MATCH(Таблиця4[[#This Row],[BUILDING NAME]],Аркуш4!$A$2:$A$608,0),1),"")</f>
        <v/>
      </c>
    </row>
    <row r="110" spans="1:49" ht="16.5" thickTop="1" thickBot="1">
      <c r="A110" s="942"/>
      <c r="B110" s="943"/>
      <c r="C110" s="943"/>
      <c r="D110" s="942"/>
      <c r="E110" s="942"/>
      <c r="F110" s="943"/>
      <c r="G110" s="943"/>
      <c r="H110" s="943" t="s">
        <v>10853</v>
      </c>
      <c r="I110" s="943" t="s">
        <v>20</v>
      </c>
      <c r="J110" s="943"/>
      <c r="K110" s="943" t="s">
        <v>10388</v>
      </c>
      <c r="L110" s="943" t="s">
        <v>10301</v>
      </c>
      <c r="M110" s="943" t="s">
        <v>10561</v>
      </c>
      <c r="N110" s="943" t="s">
        <v>10561</v>
      </c>
      <c r="O110" s="943"/>
      <c r="P110" s="943"/>
      <c r="Q110" s="943"/>
      <c r="R110" s="943"/>
      <c r="S110" s="943"/>
      <c r="T11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10" s="943"/>
      <c r="V110" s="943"/>
      <c r="W110" s="943" t="s">
        <v>12713</v>
      </c>
      <c r="X110" s="943"/>
      <c r="Y110" s="943"/>
      <c r="Z110" s="943" t="s">
        <v>10301</v>
      </c>
      <c r="AA110" s="943"/>
      <c r="AB110" s="943" t="s">
        <v>10301</v>
      </c>
      <c r="AC110" s="943"/>
      <c r="AD110" s="943" t="str">
        <f>Таблиця4[[#This Row],[DESCRIPTION 3]]</f>
        <v/>
      </c>
      <c r="AE110" s="943" t="str">
        <f>Таблиця4[[#This Row],[Owner/Specific NPCs3]]</f>
        <v/>
      </c>
      <c r="AF110" s="943"/>
      <c r="AG110" s="944"/>
      <c r="AH110" s="945" t="s">
        <v>10850</v>
      </c>
      <c r="AI110" s="946"/>
      <c r="AJ110" s="943"/>
      <c r="AK110" s="946"/>
      <c r="AL110" s="943"/>
      <c r="AM110" s="946"/>
      <c r="AN110" s="942" t="str">
        <f>IFERROR(INDEX(#REF!,MATCH(Таблиця4[[#This Row],[BUILDING NAME]],#REF!,0),1),"")</f>
        <v/>
      </c>
      <c r="AO110" s="942" t="str">
        <f>IFERROR(INDEX(#REF!,MATCH(Таблиця4[[#This Row],[BUILDING NAME]],#REF!,0),1),"")</f>
        <v/>
      </c>
      <c r="AP110" s="942" t="str">
        <f>IFERROR(INDEX(#REF!,MATCH(Таблиця4[[#This Row],[BUILDING NAME]],#REF!,0),1),"")</f>
        <v/>
      </c>
      <c r="AQ110" s="942" t="str">
        <f>IFERROR(INDEX(#REF!,MATCH(Таблиця4[[#This Row],[BUILDING NAME]],#REF!,0),1),"")</f>
        <v/>
      </c>
      <c r="AR110" s="942" t="str">
        <f>IFERROR(INDEX(#REF!,MATCH(Таблиця4[[#This Row],[BUILDING NAME]],#REF!,0),1),"")</f>
        <v/>
      </c>
      <c r="AS110" s="942" t="str">
        <f>IFERROR(INDEX(#REF!,MATCH(Таблиця4[[#This Row],[BUILDING NAME]],#REF!,0),1),"")</f>
        <v/>
      </c>
      <c r="AT110" s="942" t="str">
        <f>IFERROR(INDEX(#REF!,MATCH(Таблиця4[[#This Row],[BUILDING NAME]],#REF!,0),1),"")</f>
        <v/>
      </c>
      <c r="AU110" s="942"/>
      <c r="AV110" s="1195" t="s">
        <v>10301</v>
      </c>
      <c r="AW110" s="1196" t="str">
        <f>IFERROR(INDEX(Аркуш4!$G$2:$G$608,MATCH(Таблиця4[[#This Row],[BUILDING NAME]],Аркуш4!$A$2:$A$608,0),1),"")</f>
        <v/>
      </c>
    </row>
    <row r="111" spans="1:49" ht="16.5" thickTop="1" thickBot="1">
      <c r="A111" s="942"/>
      <c r="B111" s="943"/>
      <c r="C111" s="943"/>
      <c r="D111" s="942"/>
      <c r="E111" s="942"/>
      <c r="F111" s="943"/>
      <c r="G111" s="943"/>
      <c r="H111" s="942" t="s">
        <v>10854</v>
      </c>
      <c r="I111" s="943" t="s">
        <v>20</v>
      </c>
      <c r="J111" s="942"/>
      <c r="K111" s="943" t="s">
        <v>10561</v>
      </c>
      <c r="L111" s="943" t="s">
        <v>10301</v>
      </c>
      <c r="M111" s="943" t="s">
        <v>10561</v>
      </c>
      <c r="N111" s="943" t="s">
        <v>10561</v>
      </c>
      <c r="O111" s="943"/>
      <c r="P111" s="943"/>
      <c r="Q111" s="943"/>
      <c r="R111" s="943"/>
      <c r="S111" s="943"/>
      <c r="T11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11" s="943"/>
      <c r="V111" s="943"/>
      <c r="W111" s="943"/>
      <c r="X111" s="943"/>
      <c r="Y111" s="943"/>
      <c r="Z111" s="943" t="s">
        <v>10301</v>
      </c>
      <c r="AA111" s="943"/>
      <c r="AB111" s="943" t="s">
        <v>10301</v>
      </c>
      <c r="AC111" s="943"/>
      <c r="AD111" s="943" t="str">
        <f>Таблиця4[[#This Row],[DESCRIPTION 3]]</f>
        <v/>
      </c>
      <c r="AE111" s="943" t="str">
        <f>Таблиця4[[#This Row],[Owner/Specific NPCs3]]</f>
        <v/>
      </c>
      <c r="AF111" s="943"/>
      <c r="AG111" s="944"/>
      <c r="AH111" s="942" t="s">
        <v>10855</v>
      </c>
      <c r="AI111" s="946"/>
      <c r="AJ111" s="943"/>
      <c r="AK111" s="946"/>
      <c r="AL111" s="943"/>
      <c r="AM111" s="946"/>
      <c r="AN111" s="942" t="str">
        <f>IFERROR(INDEX(#REF!,MATCH(Таблиця4[[#This Row],[BUILDING NAME]],#REF!,0),1),"")</f>
        <v/>
      </c>
      <c r="AO111" s="942" t="str">
        <f>IFERROR(INDEX(#REF!,MATCH(Таблиця4[[#This Row],[BUILDING NAME]],#REF!,0),1),"")</f>
        <v/>
      </c>
      <c r="AP111" s="942" t="str">
        <f>IFERROR(INDEX(#REF!,MATCH(Таблиця4[[#This Row],[BUILDING NAME]],#REF!,0),1),"")</f>
        <v/>
      </c>
      <c r="AQ111" s="942" t="str">
        <f>IFERROR(INDEX(#REF!,MATCH(Таблиця4[[#This Row],[BUILDING NAME]],#REF!,0),1),"")</f>
        <v/>
      </c>
      <c r="AR111" s="942" t="str">
        <f>IFERROR(INDEX(#REF!,MATCH(Таблиця4[[#This Row],[BUILDING NAME]],#REF!,0),1),"")</f>
        <v/>
      </c>
      <c r="AS111" s="942" t="str">
        <f>IFERROR(INDEX(#REF!,MATCH(Таблиця4[[#This Row],[BUILDING NAME]],#REF!,0),1),"")</f>
        <v/>
      </c>
      <c r="AT111" s="942" t="str">
        <f>IFERROR(INDEX(#REF!,MATCH(Таблиця4[[#This Row],[BUILDING NAME]],#REF!,0),1),"")</f>
        <v/>
      </c>
      <c r="AU111" s="942"/>
      <c r="AV111" s="1195" t="s">
        <v>10301</v>
      </c>
      <c r="AW111" s="1196" t="str">
        <f>IFERROR(INDEX(Аркуш4!$G$2:$G$608,MATCH(Таблиця4[[#This Row],[BUILDING NAME]],Аркуш4!$A$2:$A$608,0),1),"")</f>
        <v/>
      </c>
    </row>
    <row r="112" spans="1:49" ht="16.5" thickTop="1" thickBot="1">
      <c r="A112" s="942"/>
      <c r="B112" s="943"/>
      <c r="C112" s="943"/>
      <c r="D112" s="942"/>
      <c r="E112" s="942"/>
      <c r="F112" s="943"/>
      <c r="G112" s="943"/>
      <c r="H112" s="954" t="s">
        <v>10856</v>
      </c>
      <c r="I112" s="943" t="s">
        <v>20</v>
      </c>
      <c r="J112" s="943"/>
      <c r="K112" s="943" t="s">
        <v>10343</v>
      </c>
      <c r="L112" s="943" t="s">
        <v>10301</v>
      </c>
      <c r="M112" s="943" t="s">
        <v>10561</v>
      </c>
      <c r="N112" s="943" t="s">
        <v>10561</v>
      </c>
      <c r="O112" s="943"/>
      <c r="P112" s="943"/>
      <c r="Q112" s="943"/>
      <c r="R112" s="943"/>
      <c r="S112" s="943"/>
      <c r="T11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12" s="943"/>
      <c r="V112" s="943"/>
      <c r="W112" s="943"/>
      <c r="X112" s="943"/>
      <c r="Y112" s="943"/>
      <c r="Z112" s="943" t="s">
        <v>10301</v>
      </c>
      <c r="AA112" s="943" t="s">
        <v>10857</v>
      </c>
      <c r="AB112" s="943" t="s">
        <v>10301</v>
      </c>
      <c r="AC112" s="943"/>
      <c r="AD112" s="943" t="str">
        <f>Таблиця4[[#This Row],[DESCRIPTION 3]]</f>
        <v/>
      </c>
      <c r="AE112" s="943" t="str">
        <f>Таблиця4[[#This Row],[Owner/Specific NPCs3]]</f>
        <v/>
      </c>
      <c r="AF112" s="943"/>
      <c r="AG112" s="944"/>
      <c r="AH112" s="948" t="s">
        <v>10858</v>
      </c>
      <c r="AI112" s="946"/>
      <c r="AJ112" s="943"/>
      <c r="AK112" s="946"/>
      <c r="AL112" s="943"/>
      <c r="AM112" s="946"/>
      <c r="AN112" s="942" t="str">
        <f>IFERROR(INDEX(#REF!,MATCH(Таблиця4[[#This Row],[BUILDING NAME]],#REF!,0),1),"")</f>
        <v/>
      </c>
      <c r="AO112" s="942" t="str">
        <f>IFERROR(INDEX(#REF!,MATCH(Таблиця4[[#This Row],[BUILDING NAME]],#REF!,0),1),"")</f>
        <v/>
      </c>
      <c r="AP112" s="942" t="str">
        <f>IFERROR(INDEX(#REF!,MATCH(Таблиця4[[#This Row],[BUILDING NAME]],#REF!,0),1),"")</f>
        <v/>
      </c>
      <c r="AQ112" s="942" t="str">
        <f>IFERROR(INDEX(#REF!,MATCH(Таблиця4[[#This Row],[BUILDING NAME]],#REF!,0),1),"")</f>
        <v/>
      </c>
      <c r="AR112" s="942" t="str">
        <f>IFERROR(INDEX(#REF!,MATCH(Таблиця4[[#This Row],[BUILDING NAME]],#REF!,0),1),"")</f>
        <v/>
      </c>
      <c r="AS112" s="942" t="str">
        <f>IFERROR(INDEX(#REF!,MATCH(Таблиця4[[#This Row],[BUILDING NAME]],#REF!,0),1),"")</f>
        <v/>
      </c>
      <c r="AT112" s="942" t="str">
        <f>IFERROR(INDEX(#REF!,MATCH(Таблиця4[[#This Row],[BUILDING NAME]],#REF!,0),1),"")</f>
        <v/>
      </c>
      <c r="AU112" s="942"/>
      <c r="AV112" s="1195" t="s">
        <v>10301</v>
      </c>
      <c r="AW112" s="1196" t="str">
        <f>IFERROR(INDEX(Аркуш4!$G$2:$G$608,MATCH(Таблиця4[[#This Row],[BUILDING NAME]],Аркуш4!$A$2:$A$608,0),1),"")</f>
        <v/>
      </c>
    </row>
    <row r="113" spans="1:49" ht="16.5" thickTop="1" thickBot="1">
      <c r="A113" s="942"/>
      <c r="B113" s="943"/>
      <c r="C113" s="943"/>
      <c r="D113" s="942"/>
      <c r="E113" s="942"/>
      <c r="F113" s="943"/>
      <c r="G113" s="943"/>
      <c r="H113" s="943" t="s">
        <v>10859</v>
      </c>
      <c r="I113" s="943" t="s">
        <v>20</v>
      </c>
      <c r="J113" s="943"/>
      <c r="K113" s="943" t="s">
        <v>10317</v>
      </c>
      <c r="L113" s="943" t="s">
        <v>10301</v>
      </c>
      <c r="M113" s="943" t="s">
        <v>10561</v>
      </c>
      <c r="N113" s="943" t="s">
        <v>10561</v>
      </c>
      <c r="O113" s="943"/>
      <c r="P113" s="943"/>
      <c r="Q113" s="943"/>
      <c r="R113" s="943"/>
      <c r="S113" s="943"/>
      <c r="T11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13" s="943"/>
      <c r="V113" s="943"/>
      <c r="W113" s="943"/>
      <c r="X113" s="943"/>
      <c r="Y113" s="943"/>
      <c r="Z113" s="943" t="s">
        <v>10301</v>
      </c>
      <c r="AA113" s="943" t="s">
        <v>10860</v>
      </c>
      <c r="AB113" s="943" t="s">
        <v>10301</v>
      </c>
      <c r="AC113" s="943"/>
      <c r="AD113" s="943" t="str">
        <f>Таблиця4[[#This Row],[DESCRIPTION 3]]</f>
        <v/>
      </c>
      <c r="AE113" s="943" t="str">
        <f>Таблиця4[[#This Row],[Owner/Specific NPCs3]]</f>
        <v/>
      </c>
      <c r="AF113" s="943"/>
      <c r="AG113" s="943" t="s">
        <v>10861</v>
      </c>
      <c r="AH113" s="942" t="s">
        <v>10862</v>
      </c>
      <c r="AI113" s="946"/>
      <c r="AJ113" s="943"/>
      <c r="AK113" s="946"/>
      <c r="AL113" s="943"/>
      <c r="AM113" s="946"/>
      <c r="AN113" s="942" t="str">
        <f>IFERROR(INDEX(#REF!,MATCH(Таблиця4[[#This Row],[BUILDING NAME]],#REF!,0),1),"")</f>
        <v/>
      </c>
      <c r="AO113" s="942" t="str">
        <f>IFERROR(INDEX(#REF!,MATCH(Таблиця4[[#This Row],[BUILDING NAME]],#REF!,0),1),"")</f>
        <v/>
      </c>
      <c r="AP113" s="942" t="str">
        <f>IFERROR(INDEX(#REF!,MATCH(Таблиця4[[#This Row],[BUILDING NAME]],#REF!,0),1),"")</f>
        <v/>
      </c>
      <c r="AQ113" s="942" t="str">
        <f>IFERROR(INDEX(#REF!,MATCH(Таблиця4[[#This Row],[BUILDING NAME]],#REF!,0),1),"")</f>
        <v/>
      </c>
      <c r="AR113" s="942" t="str">
        <f>IFERROR(INDEX(#REF!,MATCH(Таблиця4[[#This Row],[BUILDING NAME]],#REF!,0),1),"")</f>
        <v/>
      </c>
      <c r="AS113" s="942" t="str">
        <f>IFERROR(INDEX(#REF!,MATCH(Таблиця4[[#This Row],[BUILDING NAME]],#REF!,0),1),"")</f>
        <v/>
      </c>
      <c r="AT113" s="942" t="str">
        <f>IFERROR(INDEX(#REF!,MATCH(Таблиця4[[#This Row],[BUILDING NAME]],#REF!,0),1),"")</f>
        <v/>
      </c>
      <c r="AU113" s="942"/>
      <c r="AV113" s="1195" t="s">
        <v>10301</v>
      </c>
      <c r="AW113" s="1196" t="str">
        <f>IFERROR(INDEX(Аркуш4!$G$2:$G$608,MATCH(Таблиця4[[#This Row],[BUILDING NAME]],Аркуш4!$A$2:$A$608,0),1),"")</f>
        <v/>
      </c>
    </row>
    <row r="114" spans="1:49" ht="16.5" thickTop="1" thickBot="1">
      <c r="A114" s="942"/>
      <c r="B114" s="943"/>
      <c r="C114" s="943"/>
      <c r="D114" s="942"/>
      <c r="E114" s="942"/>
      <c r="F114" s="943"/>
      <c r="G114" s="943"/>
      <c r="H114" s="943" t="s">
        <v>10863</v>
      </c>
      <c r="I114" s="943" t="s">
        <v>20</v>
      </c>
      <c r="J114" s="943"/>
      <c r="K114" s="943" t="s">
        <v>10388</v>
      </c>
      <c r="L114" s="943" t="s">
        <v>10301</v>
      </c>
      <c r="M114" s="943" t="s">
        <v>10561</v>
      </c>
      <c r="N114" s="943" t="s">
        <v>10561</v>
      </c>
      <c r="O114" s="943"/>
      <c r="P114" s="943"/>
      <c r="Q114" s="943"/>
      <c r="R114" s="943"/>
      <c r="S114" s="943"/>
      <c r="T11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14" s="943"/>
      <c r="V114" s="943"/>
      <c r="W114" s="943" t="s">
        <v>29135</v>
      </c>
      <c r="X114" s="943"/>
      <c r="Y114" s="943"/>
      <c r="Z114" s="943" t="s">
        <v>10301</v>
      </c>
      <c r="AA114" s="954" t="s">
        <v>30510</v>
      </c>
      <c r="AB114" s="943" t="s">
        <v>10301</v>
      </c>
      <c r="AC114" s="943"/>
      <c r="AD114" s="943" t="str">
        <f>Таблиця4[[#This Row],[DESCRIPTION 3]]</f>
        <v/>
      </c>
      <c r="AE114" s="943" t="str">
        <f>Таблиця4[[#This Row],[Owner/Specific NPCs3]]</f>
        <v/>
      </c>
      <c r="AF114" s="943"/>
      <c r="AG114" s="943" t="s">
        <v>10864</v>
      </c>
      <c r="AH114" s="942"/>
      <c r="AI114" s="946"/>
      <c r="AJ114" s="943"/>
      <c r="AK114" s="946"/>
      <c r="AL114" s="943"/>
      <c r="AM114" s="946"/>
      <c r="AN114" s="942" t="str">
        <f>IFERROR(INDEX(#REF!,MATCH(Таблиця4[[#This Row],[BUILDING NAME]],#REF!,0),1),"")</f>
        <v/>
      </c>
      <c r="AO114" s="942" t="str">
        <f>IFERROR(INDEX(#REF!,MATCH(Таблиця4[[#This Row],[BUILDING NAME]],#REF!,0),1),"")</f>
        <v/>
      </c>
      <c r="AP114" s="942" t="str">
        <f>IFERROR(INDEX(#REF!,MATCH(Таблиця4[[#This Row],[BUILDING NAME]],#REF!,0),1),"")</f>
        <v/>
      </c>
      <c r="AQ114" s="942" t="str">
        <f>IFERROR(INDEX(#REF!,MATCH(Таблиця4[[#This Row],[BUILDING NAME]],#REF!,0),1),"")</f>
        <v/>
      </c>
      <c r="AR114" s="942" t="str">
        <f>IFERROR(INDEX(#REF!,MATCH(Таблиця4[[#This Row],[BUILDING NAME]],#REF!,0),1),"")</f>
        <v/>
      </c>
      <c r="AS114" s="942" t="str">
        <f>IFERROR(INDEX(#REF!,MATCH(Таблиця4[[#This Row],[BUILDING NAME]],#REF!,0),1),"")</f>
        <v/>
      </c>
      <c r="AT114" s="942" t="str">
        <f>IFERROR(INDEX(#REF!,MATCH(Таблиця4[[#This Row],[BUILDING NAME]],#REF!,0),1),"")</f>
        <v/>
      </c>
      <c r="AU114" s="942"/>
      <c r="AV114" s="1195" t="s">
        <v>10301</v>
      </c>
      <c r="AW114" s="1196" t="str">
        <f>IFERROR(INDEX(Аркуш4!$G$2:$G$608,MATCH(Таблиця4[[#This Row],[BUILDING NAME]],Аркуш4!$A$2:$A$608,0),1),"")</f>
        <v/>
      </c>
    </row>
    <row r="115" spans="1:49" ht="16.5" thickTop="1" thickBot="1">
      <c r="A115" s="942"/>
      <c r="B115" s="943"/>
      <c r="C115" s="943"/>
      <c r="D115" s="942"/>
      <c r="E115" s="942"/>
      <c r="F115" s="943"/>
      <c r="G115" s="943"/>
      <c r="H115" s="954" t="s">
        <v>10865</v>
      </c>
      <c r="I115" s="943" t="s">
        <v>20</v>
      </c>
      <c r="J115" s="943"/>
      <c r="K115" s="943" t="s">
        <v>10388</v>
      </c>
      <c r="L115" s="943" t="s">
        <v>10301</v>
      </c>
      <c r="M115" s="943" t="s">
        <v>10561</v>
      </c>
      <c r="N115" s="943" t="s">
        <v>10561</v>
      </c>
      <c r="O115" s="943"/>
      <c r="P115" s="943"/>
      <c r="Q115" s="943"/>
      <c r="R115" s="943"/>
      <c r="S115" s="943"/>
      <c r="T11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15" s="943"/>
      <c r="V115" s="943"/>
      <c r="W115" s="943"/>
      <c r="X115" s="943"/>
      <c r="Y115" s="943"/>
      <c r="Z115" s="943" t="s">
        <v>10301</v>
      </c>
      <c r="AA115" s="954" t="s">
        <v>30511</v>
      </c>
      <c r="AB115" s="943" t="s">
        <v>10301</v>
      </c>
      <c r="AC115" s="943"/>
      <c r="AD115" s="943" t="str">
        <f>Таблиця4[[#This Row],[DESCRIPTION 3]]</f>
        <v/>
      </c>
      <c r="AE115" s="943" t="str">
        <f>Таблиця4[[#This Row],[Owner/Specific NPCs3]]</f>
        <v/>
      </c>
      <c r="AF115" s="943"/>
      <c r="AG115" s="943" t="s">
        <v>10866</v>
      </c>
      <c r="AH115" s="942"/>
      <c r="AI115" s="946"/>
      <c r="AJ115" s="943"/>
      <c r="AK115" s="946"/>
      <c r="AL115" s="943"/>
      <c r="AM115" s="946"/>
      <c r="AN115" s="942" t="str">
        <f>IFERROR(INDEX(#REF!,MATCH(Таблиця4[[#This Row],[BUILDING NAME]],#REF!,0),1),"")</f>
        <v/>
      </c>
      <c r="AO115" s="942" t="str">
        <f>IFERROR(INDEX(#REF!,MATCH(Таблиця4[[#This Row],[BUILDING NAME]],#REF!,0),1),"")</f>
        <v/>
      </c>
      <c r="AP115" s="942" t="str">
        <f>IFERROR(INDEX(#REF!,MATCH(Таблиця4[[#This Row],[BUILDING NAME]],#REF!,0),1),"")</f>
        <v/>
      </c>
      <c r="AQ115" s="942" t="str">
        <f>IFERROR(INDEX(#REF!,MATCH(Таблиця4[[#This Row],[BUILDING NAME]],#REF!,0),1),"")</f>
        <v/>
      </c>
      <c r="AR115" s="942" t="str">
        <f>IFERROR(INDEX(#REF!,MATCH(Таблиця4[[#This Row],[BUILDING NAME]],#REF!,0),1),"")</f>
        <v/>
      </c>
      <c r="AS115" s="942" t="str">
        <f>IFERROR(INDEX(#REF!,MATCH(Таблиця4[[#This Row],[BUILDING NAME]],#REF!,0),1),"")</f>
        <v/>
      </c>
      <c r="AT115" s="942" t="str">
        <f>IFERROR(INDEX(#REF!,MATCH(Таблиця4[[#This Row],[BUILDING NAME]],#REF!,0),1),"")</f>
        <v/>
      </c>
      <c r="AU115" s="942"/>
      <c r="AV115" s="1195" t="s">
        <v>10301</v>
      </c>
      <c r="AW115" s="1196" t="str">
        <f>IFERROR(INDEX(Аркуш4!$G$2:$G$608,MATCH(Таблиця4[[#This Row],[BUILDING NAME]],Аркуш4!$A$2:$A$608,0),1),"")</f>
        <v/>
      </c>
    </row>
    <row r="116" spans="1:49" ht="16.5" thickTop="1" thickBot="1">
      <c r="A116" s="942"/>
      <c r="B116" s="943"/>
      <c r="C116" s="943"/>
      <c r="D116" s="942"/>
      <c r="E116" s="942"/>
      <c r="F116" s="943"/>
      <c r="G116" s="943"/>
      <c r="H116" s="943" t="s">
        <v>10867</v>
      </c>
      <c r="I116" s="943" t="s">
        <v>20</v>
      </c>
      <c r="J116" s="943"/>
      <c r="K116" s="943" t="s">
        <v>10388</v>
      </c>
      <c r="L116" s="943" t="s">
        <v>10301</v>
      </c>
      <c r="M116" s="943" t="s">
        <v>10561</v>
      </c>
      <c r="N116" s="943" t="s">
        <v>10561</v>
      </c>
      <c r="O116" s="943"/>
      <c r="P116" s="943"/>
      <c r="Q116" s="943"/>
      <c r="R116" s="943"/>
      <c r="S116" s="943"/>
      <c r="T11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16" s="943"/>
      <c r="V116" s="943"/>
      <c r="W116" s="943"/>
      <c r="X116" s="943"/>
      <c r="Y116" s="943"/>
      <c r="Z116" s="943" t="s">
        <v>10301</v>
      </c>
      <c r="AA116" s="954" t="s">
        <v>30512</v>
      </c>
      <c r="AB116" s="943" t="s">
        <v>10301</v>
      </c>
      <c r="AC116" s="943"/>
      <c r="AD116" s="943" t="str">
        <f>Таблиця4[[#This Row],[DESCRIPTION 3]]</f>
        <v/>
      </c>
      <c r="AE116" s="943" t="str">
        <f>Таблиця4[[#This Row],[Owner/Specific NPCs3]]</f>
        <v/>
      </c>
      <c r="AF116" s="943"/>
      <c r="AG116" s="943" t="s">
        <v>10868</v>
      </c>
      <c r="AH116" s="942"/>
      <c r="AI116" s="946"/>
      <c r="AJ116" s="943"/>
      <c r="AK116" s="946"/>
      <c r="AL116" s="943"/>
      <c r="AM116" s="946"/>
      <c r="AN116" s="942" t="str">
        <f>IFERROR(INDEX(#REF!,MATCH(Таблиця4[[#This Row],[BUILDING NAME]],#REF!,0),1),"")</f>
        <v/>
      </c>
      <c r="AO116" s="942" t="str">
        <f>IFERROR(INDEX(#REF!,MATCH(Таблиця4[[#This Row],[BUILDING NAME]],#REF!,0),1),"")</f>
        <v/>
      </c>
      <c r="AP116" s="942" t="str">
        <f>IFERROR(INDEX(#REF!,MATCH(Таблиця4[[#This Row],[BUILDING NAME]],#REF!,0),1),"")</f>
        <v/>
      </c>
      <c r="AQ116" s="942" t="str">
        <f>IFERROR(INDEX(#REF!,MATCH(Таблиця4[[#This Row],[BUILDING NAME]],#REF!,0),1),"")</f>
        <v/>
      </c>
      <c r="AR116" s="942" t="str">
        <f>IFERROR(INDEX(#REF!,MATCH(Таблиця4[[#This Row],[BUILDING NAME]],#REF!,0),1),"")</f>
        <v/>
      </c>
      <c r="AS116" s="942" t="str">
        <f>IFERROR(INDEX(#REF!,MATCH(Таблиця4[[#This Row],[BUILDING NAME]],#REF!,0),1),"")</f>
        <v/>
      </c>
      <c r="AT116" s="942" t="str">
        <f>IFERROR(INDEX(#REF!,MATCH(Таблиця4[[#This Row],[BUILDING NAME]],#REF!,0),1),"")</f>
        <v/>
      </c>
      <c r="AU116" s="942"/>
      <c r="AV116" s="1195" t="s">
        <v>10301</v>
      </c>
      <c r="AW116" s="1196" t="str">
        <f>IFERROR(INDEX(Аркуш4!$G$2:$G$608,MATCH(Таблиця4[[#This Row],[BUILDING NAME]],Аркуш4!$A$2:$A$608,0),1),"")</f>
        <v/>
      </c>
    </row>
    <row r="117" spans="1:49" ht="16.5" thickTop="1" thickBot="1">
      <c r="A117" s="942"/>
      <c r="B117" s="943"/>
      <c r="C117" s="943"/>
      <c r="D117" s="942"/>
      <c r="E117" s="942"/>
      <c r="F117" s="943"/>
      <c r="G117" s="943"/>
      <c r="H117" s="943" t="s">
        <v>10869</v>
      </c>
      <c r="I117" s="943" t="s">
        <v>20</v>
      </c>
      <c r="J117" s="943"/>
      <c r="K117" s="943" t="s">
        <v>10388</v>
      </c>
      <c r="L117" s="943" t="s">
        <v>10301</v>
      </c>
      <c r="M117" s="943" t="s">
        <v>10561</v>
      </c>
      <c r="N117" s="943" t="s">
        <v>10561</v>
      </c>
      <c r="O117" s="943"/>
      <c r="P117" s="943"/>
      <c r="Q117" s="943"/>
      <c r="R117" s="943"/>
      <c r="S117" s="943"/>
      <c r="T11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17" s="943"/>
      <c r="V117" s="943"/>
      <c r="W117" s="943"/>
      <c r="X117" s="943"/>
      <c r="Y117" s="943"/>
      <c r="Z117" s="943" t="s">
        <v>10301</v>
      </c>
      <c r="AA117" s="954" t="s">
        <v>30513</v>
      </c>
      <c r="AB117" s="943" t="s">
        <v>10301</v>
      </c>
      <c r="AC117" s="943"/>
      <c r="AD117" s="943" t="str">
        <f>Таблиця4[[#This Row],[DESCRIPTION 3]]</f>
        <v/>
      </c>
      <c r="AE117" s="943" t="str">
        <f>Таблиця4[[#This Row],[Owner/Specific NPCs3]]</f>
        <v/>
      </c>
      <c r="AF117" s="943"/>
      <c r="AG117" s="943" t="s">
        <v>10870</v>
      </c>
      <c r="AH117" s="942"/>
      <c r="AI117" s="946"/>
      <c r="AJ117" s="943"/>
      <c r="AK117" s="946"/>
      <c r="AL117" s="943"/>
      <c r="AM117" s="946"/>
      <c r="AN117" s="942" t="str">
        <f>IFERROR(INDEX(#REF!,MATCH(Таблиця4[[#This Row],[BUILDING NAME]],#REF!,0),1),"")</f>
        <v/>
      </c>
      <c r="AO117" s="942" t="str">
        <f>IFERROR(INDEX(#REF!,MATCH(Таблиця4[[#This Row],[BUILDING NAME]],#REF!,0),1),"")</f>
        <v/>
      </c>
      <c r="AP117" s="942" t="str">
        <f>IFERROR(INDEX(#REF!,MATCH(Таблиця4[[#This Row],[BUILDING NAME]],#REF!,0),1),"")</f>
        <v/>
      </c>
      <c r="AQ117" s="942" t="str">
        <f>IFERROR(INDEX(#REF!,MATCH(Таблиця4[[#This Row],[BUILDING NAME]],#REF!,0),1),"")</f>
        <v/>
      </c>
      <c r="AR117" s="942" t="str">
        <f>IFERROR(INDEX(#REF!,MATCH(Таблиця4[[#This Row],[BUILDING NAME]],#REF!,0),1),"")</f>
        <v/>
      </c>
      <c r="AS117" s="942" t="str">
        <f>IFERROR(INDEX(#REF!,MATCH(Таблиця4[[#This Row],[BUILDING NAME]],#REF!,0),1),"")</f>
        <v/>
      </c>
      <c r="AT117" s="942" t="str">
        <f>IFERROR(INDEX(#REF!,MATCH(Таблиця4[[#This Row],[BUILDING NAME]],#REF!,0),1),"")</f>
        <v/>
      </c>
      <c r="AU117" s="942"/>
      <c r="AV117" s="1195" t="s">
        <v>10301</v>
      </c>
      <c r="AW117" s="1196" t="str">
        <f>IFERROR(INDEX(Аркуш4!$G$2:$G$608,MATCH(Таблиця4[[#This Row],[BUILDING NAME]],Аркуш4!$A$2:$A$608,0),1),"")</f>
        <v/>
      </c>
    </row>
    <row r="118" spans="1:49" ht="16.5" thickTop="1" thickBot="1">
      <c r="A118" s="942"/>
      <c r="B118" s="943"/>
      <c r="C118" s="943"/>
      <c r="D118" s="942"/>
      <c r="E118" s="942"/>
      <c r="F118" s="943"/>
      <c r="G118" s="943"/>
      <c r="H118" s="943" t="s">
        <v>10871</v>
      </c>
      <c r="I118" s="943" t="s">
        <v>20</v>
      </c>
      <c r="J118" s="943"/>
      <c r="K118" s="943" t="s">
        <v>10388</v>
      </c>
      <c r="L118" s="943" t="s">
        <v>10301</v>
      </c>
      <c r="M118" s="943" t="s">
        <v>10561</v>
      </c>
      <c r="N118" s="943" t="s">
        <v>10561</v>
      </c>
      <c r="O118" s="943"/>
      <c r="P118" s="943"/>
      <c r="Q118" s="943"/>
      <c r="R118" s="943"/>
      <c r="S118" s="943"/>
      <c r="T11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18" s="943"/>
      <c r="V118" s="943"/>
      <c r="W118" s="943"/>
      <c r="X118" s="943"/>
      <c r="Y118" s="943"/>
      <c r="Z118" s="943" t="s">
        <v>10301</v>
      </c>
      <c r="AA118" s="954" t="s">
        <v>30514</v>
      </c>
      <c r="AB118" s="943" t="s">
        <v>10301</v>
      </c>
      <c r="AC118" s="943"/>
      <c r="AD118" s="943" t="str">
        <f>Таблиця4[[#This Row],[DESCRIPTION 3]]</f>
        <v/>
      </c>
      <c r="AE118" s="943" t="str">
        <f>Таблиця4[[#This Row],[Owner/Specific NPCs3]]</f>
        <v/>
      </c>
      <c r="AF118" s="943"/>
      <c r="AG118" s="943" t="s">
        <v>10872</v>
      </c>
      <c r="AH118" s="942"/>
      <c r="AI118" s="946"/>
      <c r="AJ118" s="943"/>
      <c r="AK118" s="946"/>
      <c r="AL118" s="943"/>
      <c r="AM118" s="946"/>
      <c r="AN118" s="942" t="str">
        <f>IFERROR(INDEX(#REF!,MATCH(Таблиця4[[#This Row],[BUILDING NAME]],#REF!,0),1),"")</f>
        <v/>
      </c>
      <c r="AO118" s="942" t="str">
        <f>IFERROR(INDEX(#REF!,MATCH(Таблиця4[[#This Row],[BUILDING NAME]],#REF!,0),1),"")</f>
        <v/>
      </c>
      <c r="AP118" s="942" t="str">
        <f>IFERROR(INDEX(#REF!,MATCH(Таблиця4[[#This Row],[BUILDING NAME]],#REF!,0),1),"")</f>
        <v/>
      </c>
      <c r="AQ118" s="942" t="str">
        <f>IFERROR(INDEX(#REF!,MATCH(Таблиця4[[#This Row],[BUILDING NAME]],#REF!,0),1),"")</f>
        <v/>
      </c>
      <c r="AR118" s="942" t="str">
        <f>IFERROR(INDEX(#REF!,MATCH(Таблиця4[[#This Row],[BUILDING NAME]],#REF!,0),1),"")</f>
        <v/>
      </c>
      <c r="AS118" s="942" t="str">
        <f>IFERROR(INDEX(#REF!,MATCH(Таблиця4[[#This Row],[BUILDING NAME]],#REF!,0),1),"")</f>
        <v/>
      </c>
      <c r="AT118" s="942" t="str">
        <f>IFERROR(INDEX(#REF!,MATCH(Таблиця4[[#This Row],[BUILDING NAME]],#REF!,0),1),"")</f>
        <v/>
      </c>
      <c r="AU118" s="942"/>
      <c r="AV118" s="1195" t="s">
        <v>10301</v>
      </c>
      <c r="AW118" s="1196" t="str">
        <f>IFERROR(INDEX(Аркуш4!$G$2:$G$608,MATCH(Таблиця4[[#This Row],[BUILDING NAME]],Аркуш4!$A$2:$A$608,0),1),"")</f>
        <v/>
      </c>
    </row>
    <row r="119" spans="1:49" ht="16.5" thickTop="1" thickBot="1">
      <c r="A119" s="942"/>
      <c r="B119" s="943"/>
      <c r="C119" s="943"/>
      <c r="D119" s="942"/>
      <c r="E119" s="942"/>
      <c r="F119" s="943"/>
      <c r="G119" s="943"/>
      <c r="H119" s="943" t="s">
        <v>10873</v>
      </c>
      <c r="I119" s="943" t="s">
        <v>20</v>
      </c>
      <c r="J119" s="943"/>
      <c r="K119" s="943" t="s">
        <v>10388</v>
      </c>
      <c r="L119" s="943" t="s">
        <v>10301</v>
      </c>
      <c r="M119" s="943" t="s">
        <v>10561</v>
      </c>
      <c r="N119" s="943" t="s">
        <v>10561</v>
      </c>
      <c r="O119" s="943"/>
      <c r="P119" s="943"/>
      <c r="Q119" s="943"/>
      <c r="R119" s="943"/>
      <c r="S119" s="943"/>
      <c r="T11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19" s="943"/>
      <c r="V119" s="943"/>
      <c r="W119" s="943"/>
      <c r="X119" s="943"/>
      <c r="Y119" s="943"/>
      <c r="Z119" s="943" t="s">
        <v>10301</v>
      </c>
      <c r="AA119" s="954" t="s">
        <v>30515</v>
      </c>
      <c r="AB119" s="943" t="s">
        <v>10301</v>
      </c>
      <c r="AC119" s="943"/>
      <c r="AD119" s="943" t="str">
        <f>Таблиця4[[#This Row],[DESCRIPTION 3]]</f>
        <v/>
      </c>
      <c r="AE119" s="943" t="str">
        <f>Таблиця4[[#This Row],[Owner/Specific NPCs3]]</f>
        <v/>
      </c>
      <c r="AF119" s="943"/>
      <c r="AG119" s="943" t="s">
        <v>10874</v>
      </c>
      <c r="AH119" s="942" t="s">
        <v>10875</v>
      </c>
      <c r="AI119" s="946"/>
      <c r="AJ119" s="943"/>
      <c r="AK119" s="946"/>
      <c r="AL119" s="943"/>
      <c r="AM119" s="946"/>
      <c r="AN119" s="942" t="str">
        <f>IFERROR(INDEX(#REF!,MATCH(Таблиця4[[#This Row],[BUILDING NAME]],#REF!,0),1),"")</f>
        <v/>
      </c>
      <c r="AO119" s="942" t="str">
        <f>IFERROR(INDEX(#REF!,MATCH(Таблиця4[[#This Row],[BUILDING NAME]],#REF!,0),1),"")</f>
        <v/>
      </c>
      <c r="AP119" s="942" t="str">
        <f>IFERROR(INDEX(#REF!,MATCH(Таблиця4[[#This Row],[BUILDING NAME]],#REF!,0),1),"")</f>
        <v/>
      </c>
      <c r="AQ119" s="942" t="str">
        <f>IFERROR(INDEX(#REF!,MATCH(Таблиця4[[#This Row],[BUILDING NAME]],#REF!,0),1),"")</f>
        <v/>
      </c>
      <c r="AR119" s="942" t="str">
        <f>IFERROR(INDEX(#REF!,MATCH(Таблиця4[[#This Row],[BUILDING NAME]],#REF!,0),1),"")</f>
        <v/>
      </c>
      <c r="AS119" s="942" t="str">
        <f>IFERROR(INDEX(#REF!,MATCH(Таблиця4[[#This Row],[BUILDING NAME]],#REF!,0),1),"")</f>
        <v/>
      </c>
      <c r="AT119" s="942" t="str">
        <f>IFERROR(INDEX(#REF!,MATCH(Таблиця4[[#This Row],[BUILDING NAME]],#REF!,0),1),"")</f>
        <v/>
      </c>
      <c r="AU119" s="942"/>
      <c r="AV119" s="1195" t="s">
        <v>10301</v>
      </c>
      <c r="AW119" s="1196" t="str">
        <f>IFERROR(INDEX(Аркуш4!$G$2:$G$608,MATCH(Таблиця4[[#This Row],[BUILDING NAME]],Аркуш4!$A$2:$A$608,0),1),"")</f>
        <v/>
      </c>
    </row>
    <row r="120" spans="1:49" ht="16.5" thickTop="1" thickBot="1">
      <c r="A120" s="942"/>
      <c r="B120" s="943"/>
      <c r="C120" s="943"/>
      <c r="D120" s="942"/>
      <c r="E120" s="942"/>
      <c r="F120" s="943"/>
      <c r="G120" s="943"/>
      <c r="H120" s="954" t="s">
        <v>77</v>
      </c>
      <c r="I120" s="943" t="s">
        <v>20</v>
      </c>
      <c r="J120" s="943"/>
      <c r="K120" s="943" t="s">
        <v>10358</v>
      </c>
      <c r="L120" s="943" t="s">
        <v>10301</v>
      </c>
      <c r="M120" s="943" t="s">
        <v>10561</v>
      </c>
      <c r="N120" s="943" t="s">
        <v>10561</v>
      </c>
      <c r="O120" s="943"/>
      <c r="P120" s="943"/>
      <c r="Q120" s="943"/>
      <c r="R120" s="943"/>
      <c r="S120" s="943"/>
      <c r="T12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20" s="943"/>
      <c r="V120" s="943"/>
      <c r="W120" s="943"/>
      <c r="X120" s="943"/>
      <c r="Y120" s="943"/>
      <c r="Z120" s="943" t="s">
        <v>10301</v>
      </c>
      <c r="AA120" s="954" t="s">
        <v>79</v>
      </c>
      <c r="AB120" s="943">
        <v>0</v>
      </c>
      <c r="AC120" s="943"/>
      <c r="AD120" s="943" t="str">
        <f>Таблиця4[[#This Row],[DESCRIPTION 3]]</f>
        <v/>
      </c>
      <c r="AE120" s="943" t="str">
        <f>Таблиця4[[#This Row],[Owner/Specific NPCs3]]</f>
        <v/>
      </c>
      <c r="AF120" s="943"/>
      <c r="AG120" s="944" t="s">
        <v>10876</v>
      </c>
      <c r="AH120" s="942" t="s">
        <v>10877</v>
      </c>
      <c r="AI120" s="946"/>
      <c r="AJ120" s="943"/>
      <c r="AK120" s="946"/>
      <c r="AL120" s="943"/>
      <c r="AM120" s="946"/>
      <c r="AN120" s="942" t="str">
        <f>IFERROR(INDEX(#REF!,MATCH(Таблиця4[[#This Row],[BUILDING NAME]],#REF!,0),1),"")</f>
        <v/>
      </c>
      <c r="AO120" s="942" t="str">
        <f>IFERROR(INDEX(#REF!,MATCH(Таблиця4[[#This Row],[BUILDING NAME]],#REF!,0),1),"")</f>
        <v/>
      </c>
      <c r="AP120" s="942" t="str">
        <f>IFERROR(INDEX(#REF!,MATCH(Таблиця4[[#This Row],[BUILDING NAME]],#REF!,0),1),"")</f>
        <v/>
      </c>
      <c r="AQ120" s="942" t="str">
        <f>IFERROR(INDEX(#REF!,MATCH(Таблиця4[[#This Row],[BUILDING NAME]],#REF!,0),1),"")</f>
        <v/>
      </c>
      <c r="AR120" s="942" t="str">
        <f>IFERROR(INDEX(#REF!,MATCH(Таблиця4[[#This Row],[BUILDING NAME]],#REF!,0),1),"")</f>
        <v/>
      </c>
      <c r="AS120" s="942" t="str">
        <f>IFERROR(INDEX(#REF!,MATCH(Таблиця4[[#This Row],[BUILDING NAME]],#REF!,0),1),"")</f>
        <v/>
      </c>
      <c r="AT120" s="942" t="str">
        <f>IFERROR(INDEX(#REF!,MATCH(Таблиця4[[#This Row],[BUILDING NAME]],#REF!,0),1),"")</f>
        <v/>
      </c>
      <c r="AU120" s="942"/>
      <c r="AV120" s="1195" t="s">
        <v>10301</v>
      </c>
      <c r="AW120" s="1196" t="str">
        <f>IFERROR(INDEX(Аркуш4!$G$2:$G$608,MATCH(Таблиця4[[#This Row],[BUILDING NAME]],Аркуш4!$A$2:$A$608,0),1),"")</f>
        <v/>
      </c>
    </row>
    <row r="121" spans="1:49" ht="16.5" thickTop="1" thickBot="1">
      <c r="A121" s="942"/>
      <c r="B121" s="943"/>
      <c r="C121" s="943"/>
      <c r="D121" s="942"/>
      <c r="E121" s="942"/>
      <c r="F121" s="943"/>
      <c r="G121" s="943"/>
      <c r="H121" s="943" t="s">
        <v>10878</v>
      </c>
      <c r="I121" s="943" t="s">
        <v>20</v>
      </c>
      <c r="J121" s="943"/>
      <c r="K121" s="943" t="s">
        <v>10561</v>
      </c>
      <c r="L121" s="943" t="s">
        <v>10301</v>
      </c>
      <c r="M121" s="943" t="s">
        <v>10561</v>
      </c>
      <c r="N121" s="943" t="s">
        <v>10561</v>
      </c>
      <c r="O121" s="943"/>
      <c r="P121" s="943"/>
      <c r="Q121" s="943"/>
      <c r="R121" s="943"/>
      <c r="S121" s="943"/>
      <c r="T12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21" s="943"/>
      <c r="V121" s="943"/>
      <c r="W121" s="943"/>
      <c r="X121" s="943"/>
      <c r="Y121" s="943"/>
      <c r="Z121" s="943" t="s">
        <v>10301</v>
      </c>
      <c r="AA121" s="943"/>
      <c r="AB121" s="943" t="s">
        <v>10301</v>
      </c>
      <c r="AC121" s="943"/>
      <c r="AD121" s="943" t="str">
        <f>Таблиця4[[#This Row],[DESCRIPTION 3]]</f>
        <v/>
      </c>
      <c r="AE121" s="943" t="str">
        <f>Таблиця4[[#This Row],[Owner/Specific NPCs3]]</f>
        <v/>
      </c>
      <c r="AF121" s="943"/>
      <c r="AG121" s="944" t="s">
        <v>10879</v>
      </c>
      <c r="AH121" s="942"/>
      <c r="AI121" s="946"/>
      <c r="AJ121" s="943"/>
      <c r="AK121" s="946"/>
      <c r="AL121" s="943"/>
      <c r="AM121" s="946"/>
      <c r="AN121" s="942" t="str">
        <f>IFERROR(INDEX(#REF!,MATCH(Таблиця4[[#This Row],[BUILDING NAME]],#REF!,0),1),"")</f>
        <v/>
      </c>
      <c r="AO121" s="942" t="str">
        <f>IFERROR(INDEX(#REF!,MATCH(Таблиця4[[#This Row],[BUILDING NAME]],#REF!,0),1),"")</f>
        <v/>
      </c>
      <c r="AP121" s="942" t="str">
        <f>IFERROR(INDEX(#REF!,MATCH(Таблиця4[[#This Row],[BUILDING NAME]],#REF!,0),1),"")</f>
        <v/>
      </c>
      <c r="AQ121" s="942" t="str">
        <f>IFERROR(INDEX(#REF!,MATCH(Таблиця4[[#This Row],[BUILDING NAME]],#REF!,0),1),"")</f>
        <v/>
      </c>
      <c r="AR121" s="942" t="str">
        <f>IFERROR(INDEX(#REF!,MATCH(Таблиця4[[#This Row],[BUILDING NAME]],#REF!,0),1),"")</f>
        <v/>
      </c>
      <c r="AS121" s="942" t="str">
        <f>IFERROR(INDEX(#REF!,MATCH(Таблиця4[[#This Row],[BUILDING NAME]],#REF!,0),1),"")</f>
        <v/>
      </c>
      <c r="AT121" s="942" t="str">
        <f>IFERROR(INDEX(#REF!,MATCH(Таблиця4[[#This Row],[BUILDING NAME]],#REF!,0),1),"")</f>
        <v/>
      </c>
      <c r="AU121" s="942"/>
      <c r="AV121" s="1195" t="s">
        <v>10301</v>
      </c>
      <c r="AW121" s="1196" t="str">
        <f>IFERROR(INDEX(Аркуш4!$G$2:$G$608,MATCH(Таблиця4[[#This Row],[BUILDING NAME]],Аркуш4!$A$2:$A$608,0),1),"")</f>
        <v/>
      </c>
    </row>
    <row r="122" spans="1:49" ht="16.5" thickTop="1" thickBot="1">
      <c r="A122" s="942"/>
      <c r="B122" s="943"/>
      <c r="C122" s="943"/>
      <c r="D122" s="942"/>
      <c r="E122" s="942"/>
      <c r="F122" s="943"/>
      <c r="G122" s="943"/>
      <c r="H122" s="943" t="s">
        <v>10692</v>
      </c>
      <c r="I122" s="943" t="s">
        <v>20</v>
      </c>
      <c r="J122" s="943" t="s">
        <v>10693</v>
      </c>
      <c r="K122" s="943" t="s">
        <v>1878</v>
      </c>
      <c r="L122" s="943" t="s">
        <v>1878</v>
      </c>
      <c r="M122" s="943" t="s">
        <v>10561</v>
      </c>
      <c r="N122" s="943" t="s">
        <v>10561</v>
      </c>
      <c r="O122" s="943" t="s">
        <v>10880</v>
      </c>
      <c r="P122" s="943"/>
      <c r="Q122" s="943"/>
      <c r="R122" s="943"/>
      <c r="S122" s="943"/>
      <c r="T12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22" s="943"/>
      <c r="V122" s="943"/>
      <c r="W122" s="943"/>
      <c r="X122" s="943"/>
      <c r="Y122" s="943"/>
      <c r="Z122" s="943" t="s">
        <v>10694</v>
      </c>
      <c r="AA122" s="943"/>
      <c r="AB122" s="943" t="s">
        <v>10301</v>
      </c>
      <c r="AC122" s="943"/>
      <c r="AD122" s="943" t="str">
        <f>Таблиця4[[#This Row],[DESCRIPTION 3]]</f>
        <v/>
      </c>
      <c r="AE122" s="943" t="str">
        <f>Таблиця4[[#This Row],[Owner/Specific NPCs3]]</f>
        <v/>
      </c>
      <c r="AF122" s="943"/>
      <c r="AG122" s="944"/>
      <c r="AH122" s="945"/>
      <c r="AI122" s="946"/>
      <c r="AJ122" s="943"/>
      <c r="AK122" s="946"/>
      <c r="AL122" s="943"/>
      <c r="AM122" s="946"/>
      <c r="AN122" s="942" t="str">
        <f>IFERROR(INDEX(#REF!,MATCH(Таблиця4[[#This Row],[BUILDING NAME]],#REF!,0),1),"")</f>
        <v/>
      </c>
      <c r="AO122" s="942" t="str">
        <f>IFERROR(INDEX(#REF!,MATCH(Таблиця4[[#This Row],[BUILDING NAME]],#REF!,0),1),"")</f>
        <v/>
      </c>
      <c r="AP122" s="942" t="str">
        <f>IFERROR(INDEX(#REF!,MATCH(Таблиця4[[#This Row],[BUILDING NAME]],#REF!,0),1),"")</f>
        <v/>
      </c>
      <c r="AQ122" s="942" t="str">
        <f>IFERROR(INDEX(#REF!,MATCH(Таблиця4[[#This Row],[BUILDING NAME]],#REF!,0),1),"")</f>
        <v/>
      </c>
      <c r="AR122" s="942" t="str">
        <f>IFERROR(INDEX(#REF!,MATCH(Таблиця4[[#This Row],[BUILDING NAME]],#REF!,0),1),"")</f>
        <v/>
      </c>
      <c r="AS122" s="942" t="str">
        <f>IFERROR(INDEX(#REF!,MATCH(Таблиця4[[#This Row],[BUILDING NAME]],#REF!,0),1),"")</f>
        <v/>
      </c>
      <c r="AT122" s="942" t="str">
        <f>IFERROR(INDEX(#REF!,MATCH(Таблиця4[[#This Row],[BUILDING NAME]],#REF!,0),1),"")</f>
        <v/>
      </c>
      <c r="AU122" s="942"/>
      <c r="AV122" s="1195" t="s">
        <v>10694</v>
      </c>
      <c r="AW122" s="1196">
        <f>IFERROR(INDEX(Аркуш4!$G$2:$G$608,MATCH(Таблиця4[[#This Row],[BUILDING NAME]],Аркуш4!$A$2:$A$608,0),1),"")</f>
        <v>0</v>
      </c>
    </row>
    <row r="123" spans="1:49" ht="16.5" thickTop="1" thickBot="1">
      <c r="A123" s="942"/>
      <c r="B123" s="943"/>
      <c r="C123" s="943"/>
      <c r="D123" s="942"/>
      <c r="E123" s="942"/>
      <c r="F123" s="943"/>
      <c r="G123" s="943"/>
      <c r="H123" s="943" t="s">
        <v>10881</v>
      </c>
      <c r="I123" s="943" t="s">
        <v>20</v>
      </c>
      <c r="J123" s="943" t="s">
        <v>10882</v>
      </c>
      <c r="K123" s="943" t="s">
        <v>10428</v>
      </c>
      <c r="L123" s="943" t="s">
        <v>10301</v>
      </c>
      <c r="M123" s="943" t="s">
        <v>10561</v>
      </c>
      <c r="N123" s="943" t="s">
        <v>10561</v>
      </c>
      <c r="O123" s="943" t="s">
        <v>10883</v>
      </c>
      <c r="P123" s="943"/>
      <c r="Q123" s="943"/>
      <c r="R123" s="943"/>
      <c r="S123" s="943"/>
      <c r="T12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23" s="943"/>
      <c r="V123" s="943"/>
      <c r="W123" s="943"/>
      <c r="X123" s="943"/>
      <c r="Y123" s="943"/>
      <c r="Z123" s="943" t="s">
        <v>10301</v>
      </c>
      <c r="AA123" s="943" t="s">
        <v>10884</v>
      </c>
      <c r="AB123" s="943" t="s">
        <v>10301</v>
      </c>
      <c r="AC123" s="943"/>
      <c r="AD123" s="943" t="str">
        <f>Таблиця4[[#This Row],[DESCRIPTION 3]]</f>
        <v/>
      </c>
      <c r="AE123" s="943" t="str">
        <f>Таблиця4[[#This Row],[Owner/Specific NPCs3]]</f>
        <v/>
      </c>
      <c r="AF123" s="943"/>
      <c r="AG123" s="944"/>
      <c r="AH123" s="945"/>
      <c r="AI123" s="946"/>
      <c r="AJ123" s="943"/>
      <c r="AK123" s="946"/>
      <c r="AL123" s="943"/>
      <c r="AM123" s="946"/>
      <c r="AN123" s="942" t="str">
        <f>IFERROR(INDEX(#REF!,MATCH(Таблиця4[[#This Row],[BUILDING NAME]],#REF!,0),1),"")</f>
        <v/>
      </c>
      <c r="AO123" s="942" t="str">
        <f>IFERROR(INDEX(#REF!,MATCH(Таблиця4[[#This Row],[BUILDING NAME]],#REF!,0),1),"")</f>
        <v/>
      </c>
      <c r="AP123" s="942" t="str">
        <f>IFERROR(INDEX(#REF!,MATCH(Таблиця4[[#This Row],[BUILDING NAME]],#REF!,0),1),"")</f>
        <v/>
      </c>
      <c r="AQ123" s="942" t="str">
        <f>IFERROR(INDEX(#REF!,MATCH(Таблиця4[[#This Row],[BUILDING NAME]],#REF!,0),1),"")</f>
        <v/>
      </c>
      <c r="AR123" s="942" t="str">
        <f>IFERROR(INDEX(#REF!,MATCH(Таблиця4[[#This Row],[BUILDING NAME]],#REF!,0),1),"")</f>
        <v/>
      </c>
      <c r="AS123" s="942" t="str">
        <f>IFERROR(INDEX(#REF!,MATCH(Таблиця4[[#This Row],[BUILDING NAME]],#REF!,0),1),"")</f>
        <v/>
      </c>
      <c r="AT123" s="942" t="str">
        <f>IFERROR(INDEX(#REF!,MATCH(Таблиця4[[#This Row],[BUILDING NAME]],#REF!,0),1),"")</f>
        <v/>
      </c>
      <c r="AU123" s="942"/>
      <c r="AV123" s="1195" t="s">
        <v>10301</v>
      </c>
      <c r="AW123" s="1196" t="str">
        <f>IFERROR(INDEX(Аркуш4!$G$2:$G$608,MATCH(Таблиця4[[#This Row],[BUILDING NAME]],Аркуш4!$A$2:$A$608,0),1),"")</f>
        <v/>
      </c>
    </row>
    <row r="124" spans="1:49" ht="16.5" thickTop="1" thickBot="1">
      <c r="A124" s="942"/>
      <c r="B124" s="943"/>
      <c r="C124" s="943"/>
      <c r="D124" s="942"/>
      <c r="E124" s="942"/>
      <c r="F124" s="943"/>
      <c r="G124" s="943"/>
      <c r="H124" s="943" t="s">
        <v>10885</v>
      </c>
      <c r="I124" s="943" t="s">
        <v>20</v>
      </c>
      <c r="J124" s="943" t="s">
        <v>10886</v>
      </c>
      <c r="K124" s="943" t="s">
        <v>10561</v>
      </c>
      <c r="L124" s="943" t="s">
        <v>10301</v>
      </c>
      <c r="M124" s="943" t="s">
        <v>10561</v>
      </c>
      <c r="N124" s="943" t="s">
        <v>10561</v>
      </c>
      <c r="O124" s="943"/>
      <c r="P124" s="943"/>
      <c r="Q124" s="943"/>
      <c r="R124" s="943"/>
      <c r="S124" s="943"/>
      <c r="T12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24" s="943"/>
      <c r="V124" s="943"/>
      <c r="W124" s="943"/>
      <c r="X124" s="943"/>
      <c r="Y124" s="943"/>
      <c r="Z124" s="943" t="s">
        <v>10301</v>
      </c>
      <c r="AA124" s="943" t="s">
        <v>10887</v>
      </c>
      <c r="AB124" s="943" t="s">
        <v>10301</v>
      </c>
      <c r="AC124" s="943"/>
      <c r="AD124" s="943" t="str">
        <f>Таблиця4[[#This Row],[DESCRIPTION 3]]</f>
        <v/>
      </c>
      <c r="AE124" s="943" t="str">
        <f>Таблиця4[[#This Row],[Owner/Specific NPCs3]]</f>
        <v/>
      </c>
      <c r="AF124" s="943"/>
      <c r="AG124" s="944"/>
      <c r="AH124" s="945"/>
      <c r="AI124" s="946"/>
      <c r="AJ124" s="943"/>
      <c r="AK124" s="946"/>
      <c r="AL124" s="943"/>
      <c r="AM124" s="946"/>
      <c r="AN124" s="942" t="str">
        <f>IFERROR(INDEX(#REF!,MATCH(Таблиця4[[#This Row],[BUILDING NAME]],#REF!,0),1),"")</f>
        <v/>
      </c>
      <c r="AO124" s="942" t="str">
        <f>IFERROR(INDEX(#REF!,MATCH(Таблиця4[[#This Row],[BUILDING NAME]],#REF!,0),1),"")</f>
        <v/>
      </c>
      <c r="AP124" s="942" t="str">
        <f>IFERROR(INDEX(#REF!,MATCH(Таблиця4[[#This Row],[BUILDING NAME]],#REF!,0),1),"")</f>
        <v/>
      </c>
      <c r="AQ124" s="942" t="str">
        <f>IFERROR(INDEX(#REF!,MATCH(Таблиця4[[#This Row],[BUILDING NAME]],#REF!,0),1),"")</f>
        <v/>
      </c>
      <c r="AR124" s="942" t="str">
        <f>IFERROR(INDEX(#REF!,MATCH(Таблиця4[[#This Row],[BUILDING NAME]],#REF!,0),1),"")</f>
        <v/>
      </c>
      <c r="AS124" s="942" t="str">
        <f>IFERROR(INDEX(#REF!,MATCH(Таблиця4[[#This Row],[BUILDING NAME]],#REF!,0),1),"")</f>
        <v/>
      </c>
      <c r="AT124" s="942" t="str">
        <f>IFERROR(INDEX(#REF!,MATCH(Таблиця4[[#This Row],[BUILDING NAME]],#REF!,0),1),"")</f>
        <v/>
      </c>
      <c r="AU124" s="942"/>
      <c r="AV124" s="1195" t="s">
        <v>10301</v>
      </c>
      <c r="AW124" s="1196" t="str">
        <f>IFERROR(INDEX(Аркуш4!$G$2:$G$608,MATCH(Таблиця4[[#This Row],[BUILDING NAME]],Аркуш4!$A$2:$A$608,0),1),"")</f>
        <v/>
      </c>
    </row>
    <row r="125" spans="1:49" ht="16.5" thickTop="1" thickBot="1">
      <c r="A125" s="942"/>
      <c r="B125" s="943"/>
      <c r="C125" s="943"/>
      <c r="D125" s="942"/>
      <c r="E125" s="942"/>
      <c r="F125" s="943"/>
      <c r="G125" s="943"/>
      <c r="H125" s="943" t="s">
        <v>10888</v>
      </c>
      <c r="I125" s="943" t="s">
        <v>20</v>
      </c>
      <c r="J125" s="943"/>
      <c r="K125" s="943" t="s">
        <v>10428</v>
      </c>
      <c r="L125" s="943" t="s">
        <v>10301</v>
      </c>
      <c r="M125" s="943" t="s">
        <v>10561</v>
      </c>
      <c r="N125" s="943" t="s">
        <v>10561</v>
      </c>
      <c r="O125" s="943"/>
      <c r="P125" s="943"/>
      <c r="Q125" s="943"/>
      <c r="R125" s="943"/>
      <c r="S125" s="943"/>
      <c r="T12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25" s="943"/>
      <c r="V125" s="943"/>
      <c r="W125" s="943"/>
      <c r="X125" s="943"/>
      <c r="Y125" s="943"/>
      <c r="Z125" s="943" t="s">
        <v>10301</v>
      </c>
      <c r="AA125" s="943" t="s">
        <v>10889</v>
      </c>
      <c r="AB125" s="943" t="s">
        <v>10301</v>
      </c>
      <c r="AC125" s="943"/>
      <c r="AD125" s="943" t="str">
        <f>Таблиця4[[#This Row],[DESCRIPTION 3]]</f>
        <v/>
      </c>
      <c r="AE125" s="943" t="str">
        <f>Таблиця4[[#This Row],[Owner/Specific NPCs3]]</f>
        <v/>
      </c>
      <c r="AF125" s="943"/>
      <c r="AG125" s="944"/>
      <c r="AH125" s="945"/>
      <c r="AI125" s="946"/>
      <c r="AJ125" s="943"/>
      <c r="AK125" s="946"/>
      <c r="AL125" s="943"/>
      <c r="AM125" s="946"/>
      <c r="AN125" s="942" t="str">
        <f>IFERROR(INDEX(#REF!,MATCH(Таблиця4[[#This Row],[BUILDING NAME]],#REF!,0),1),"")</f>
        <v/>
      </c>
      <c r="AO125" s="942" t="str">
        <f>IFERROR(INDEX(#REF!,MATCH(Таблиця4[[#This Row],[BUILDING NAME]],#REF!,0),1),"")</f>
        <v/>
      </c>
      <c r="AP125" s="942" t="str">
        <f>IFERROR(INDEX(#REF!,MATCH(Таблиця4[[#This Row],[BUILDING NAME]],#REF!,0),1),"")</f>
        <v/>
      </c>
      <c r="AQ125" s="942" t="str">
        <f>IFERROR(INDEX(#REF!,MATCH(Таблиця4[[#This Row],[BUILDING NAME]],#REF!,0),1),"")</f>
        <v/>
      </c>
      <c r="AR125" s="942" t="str">
        <f>IFERROR(INDEX(#REF!,MATCH(Таблиця4[[#This Row],[BUILDING NAME]],#REF!,0),1),"")</f>
        <v/>
      </c>
      <c r="AS125" s="942" t="str">
        <f>IFERROR(INDEX(#REF!,MATCH(Таблиця4[[#This Row],[BUILDING NAME]],#REF!,0),1),"")</f>
        <v/>
      </c>
      <c r="AT125" s="942" t="str">
        <f>IFERROR(INDEX(#REF!,MATCH(Таблиця4[[#This Row],[BUILDING NAME]],#REF!,0),1),"")</f>
        <v/>
      </c>
      <c r="AU125" s="942"/>
      <c r="AV125" s="1195" t="s">
        <v>10301</v>
      </c>
      <c r="AW125" s="1196" t="str">
        <f>IFERROR(INDEX(Аркуш4!$G$2:$G$608,MATCH(Таблиця4[[#This Row],[BUILDING NAME]],Аркуш4!$A$2:$A$608,0),1),"")</f>
        <v/>
      </c>
    </row>
    <row r="126" spans="1:49" ht="16.5" thickTop="1" thickBot="1">
      <c r="A126" s="942"/>
      <c r="B126" s="943"/>
      <c r="C126" s="943"/>
      <c r="D126" s="942"/>
      <c r="E126" s="942"/>
      <c r="F126" s="943"/>
      <c r="G126" s="943"/>
      <c r="H126" s="955" t="s">
        <v>10890</v>
      </c>
      <c r="I126" s="943" t="s">
        <v>10312</v>
      </c>
      <c r="J126" s="943"/>
      <c r="K126" s="943" t="s">
        <v>13035</v>
      </c>
      <c r="L126" s="943" t="s">
        <v>10301</v>
      </c>
      <c r="M126" s="943" t="s">
        <v>10561</v>
      </c>
      <c r="N126" s="943" t="s">
        <v>10561</v>
      </c>
      <c r="O126" s="943"/>
      <c r="P126" s="943"/>
      <c r="Q126" s="943"/>
      <c r="R126" s="943"/>
      <c r="S126" s="943"/>
      <c r="T12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26" s="943"/>
      <c r="V126" s="943"/>
      <c r="W126" s="943"/>
      <c r="X126" s="942"/>
      <c r="Y126" s="942"/>
      <c r="Z126" s="942" t="s">
        <v>10301</v>
      </c>
      <c r="AA126" s="955"/>
      <c r="AB126" s="943" t="s">
        <v>10301</v>
      </c>
      <c r="AC126" s="943"/>
      <c r="AD126" s="943" t="str">
        <f>Таблиця4[[#This Row],[DESCRIPTION 3]]</f>
        <v/>
      </c>
      <c r="AE126" s="943" t="str">
        <f>Таблиця4[[#This Row],[Owner/Specific NPCs3]]</f>
        <v/>
      </c>
      <c r="AF126" s="943"/>
      <c r="AG126" s="944" t="s">
        <v>10891</v>
      </c>
      <c r="AH126" s="945"/>
      <c r="AI126" s="946"/>
      <c r="AJ126" s="943"/>
      <c r="AK126" s="946"/>
      <c r="AL126" s="943"/>
      <c r="AM126" s="946"/>
      <c r="AN126" s="942" t="str">
        <f>IFERROR(INDEX(#REF!,MATCH(Таблиця4[[#This Row],[BUILDING NAME]],#REF!,0),1),"")</f>
        <v/>
      </c>
      <c r="AO126" s="942" t="str">
        <f>IFERROR(INDEX(#REF!,MATCH(Таблиця4[[#This Row],[BUILDING NAME]],#REF!,0),1),"")</f>
        <v/>
      </c>
      <c r="AP126" s="942" t="str">
        <f>IFERROR(INDEX(#REF!,MATCH(Таблиця4[[#This Row],[BUILDING NAME]],#REF!,0),1),"")</f>
        <v/>
      </c>
      <c r="AQ126" s="942" t="str">
        <f>IFERROR(INDEX(#REF!,MATCH(Таблиця4[[#This Row],[BUILDING NAME]],#REF!,0),1),"")</f>
        <v/>
      </c>
      <c r="AR126" s="942" t="str">
        <f>IFERROR(INDEX(#REF!,MATCH(Таблиця4[[#This Row],[BUILDING NAME]],#REF!,0),1),"")</f>
        <v/>
      </c>
      <c r="AS126" s="942" t="str">
        <f>IFERROR(INDEX(#REF!,MATCH(Таблиця4[[#This Row],[BUILDING NAME]],#REF!,0),1),"")</f>
        <v/>
      </c>
      <c r="AT126" s="942" t="str">
        <f>IFERROR(INDEX(#REF!,MATCH(Таблиця4[[#This Row],[BUILDING NAME]],#REF!,0),1),"")</f>
        <v/>
      </c>
      <c r="AU126" s="942"/>
      <c r="AV126" s="1195" t="s">
        <v>10301</v>
      </c>
      <c r="AW126" s="1196" t="str">
        <f>IFERROR(INDEX(Аркуш4!$G$2:$G$608,MATCH(Таблиця4[[#This Row],[BUILDING NAME]],Аркуш4!$A$2:$A$608,0),1),"")</f>
        <v/>
      </c>
    </row>
    <row r="127" spans="1:49" ht="16.5" thickTop="1" thickBot="1">
      <c r="A127" s="942"/>
      <c r="B127" s="943"/>
      <c r="C127" s="943"/>
      <c r="D127" s="942"/>
      <c r="E127" s="942"/>
      <c r="F127" s="943"/>
      <c r="G127" s="943"/>
      <c r="H127" s="943" t="s">
        <v>10892</v>
      </c>
      <c r="I127" s="943" t="s">
        <v>10893</v>
      </c>
      <c r="J127" s="943"/>
      <c r="K127" s="943" t="s">
        <v>10388</v>
      </c>
      <c r="L127" s="943" t="s">
        <v>1878</v>
      </c>
      <c r="M127" s="943" t="s">
        <v>10561</v>
      </c>
      <c r="N127" s="943" t="s">
        <v>10561</v>
      </c>
      <c r="O127" s="943"/>
      <c r="P127" s="943"/>
      <c r="Q127" s="943"/>
      <c r="R127" s="943"/>
      <c r="S127" s="943"/>
      <c r="T12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27" s="943"/>
      <c r="V127" s="943"/>
      <c r="W127" s="943"/>
      <c r="X127" s="943"/>
      <c r="Y127" s="943"/>
      <c r="Z127" s="943" t="s">
        <v>10894</v>
      </c>
      <c r="AA127" s="943" t="s">
        <v>10894</v>
      </c>
      <c r="AB127" s="943" t="s">
        <v>10301</v>
      </c>
      <c r="AC127" s="943"/>
      <c r="AD127" s="943" t="str">
        <f>Таблиця4[[#This Row],[DESCRIPTION 3]]</f>
        <v/>
      </c>
      <c r="AE127" s="943" t="str">
        <f>Таблиця4[[#This Row],[Owner/Specific NPCs3]]</f>
        <v/>
      </c>
      <c r="AF127" s="943"/>
      <c r="AG127" s="944"/>
      <c r="AH127" s="945"/>
      <c r="AI127" s="946"/>
      <c r="AJ127" s="943"/>
      <c r="AK127" s="946"/>
      <c r="AL127" s="943"/>
      <c r="AM127" s="946"/>
      <c r="AN127" s="942" t="str">
        <f>IFERROR(INDEX(#REF!,MATCH(Таблиця4[[#This Row],[BUILDING NAME]],#REF!,0),1),"")</f>
        <v/>
      </c>
      <c r="AO127" s="942" t="str">
        <f>IFERROR(INDEX(#REF!,MATCH(Таблиця4[[#This Row],[BUILDING NAME]],#REF!,0),1),"")</f>
        <v/>
      </c>
      <c r="AP127" s="942" t="str">
        <f>IFERROR(INDEX(#REF!,MATCH(Таблиця4[[#This Row],[BUILDING NAME]],#REF!,0),1),"")</f>
        <v/>
      </c>
      <c r="AQ127" s="942" t="str">
        <f>IFERROR(INDEX(#REF!,MATCH(Таблиця4[[#This Row],[BUILDING NAME]],#REF!,0),1),"")</f>
        <v/>
      </c>
      <c r="AR127" s="942" t="str">
        <f>IFERROR(INDEX(#REF!,MATCH(Таблиця4[[#This Row],[BUILDING NAME]],#REF!,0),1),"")</f>
        <v/>
      </c>
      <c r="AS127" s="942" t="str">
        <f>IFERROR(INDEX(#REF!,MATCH(Таблиця4[[#This Row],[BUILDING NAME]],#REF!,0),1),"")</f>
        <v/>
      </c>
      <c r="AT127" s="942" t="str">
        <f>IFERROR(INDEX(#REF!,MATCH(Таблиця4[[#This Row],[BUILDING NAME]],#REF!,0),1),"")</f>
        <v/>
      </c>
      <c r="AU127" s="942"/>
      <c r="AV127" s="1195" t="s">
        <v>10894</v>
      </c>
      <c r="AW127" s="1196">
        <f>IFERROR(INDEX(Аркуш4!$G$2:$G$608,MATCH(Таблиця4[[#This Row],[BUILDING NAME]],Аркуш4!$A$2:$A$608,0),1),"")</f>
        <v>0</v>
      </c>
    </row>
    <row r="128" spans="1:49" ht="16.5" thickTop="1" thickBot="1">
      <c r="A128" s="942"/>
      <c r="B128" s="943"/>
      <c r="C128" s="943"/>
      <c r="D128" s="942"/>
      <c r="E128" s="942"/>
      <c r="F128" s="943"/>
      <c r="G128" s="943"/>
      <c r="H128" s="956" t="s">
        <v>10895</v>
      </c>
      <c r="I128" s="943" t="s">
        <v>10893</v>
      </c>
      <c r="J128" s="943"/>
      <c r="K128" s="943" t="s">
        <v>10896</v>
      </c>
      <c r="L128" s="943">
        <v>0</v>
      </c>
      <c r="M128" s="943" t="s">
        <v>10561</v>
      </c>
      <c r="N128" s="943" t="s">
        <v>10561</v>
      </c>
      <c r="O128" s="943"/>
      <c r="P128" s="943"/>
      <c r="Q128" s="943"/>
      <c r="R128" s="943"/>
      <c r="S128" s="943"/>
      <c r="T12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28" s="943"/>
      <c r="V128" s="943"/>
      <c r="W128" s="943"/>
      <c r="X128" s="943"/>
      <c r="Y128" s="943"/>
      <c r="Z128" s="943" t="s">
        <v>10897</v>
      </c>
      <c r="AA128" s="943" t="s">
        <v>10897</v>
      </c>
      <c r="AB128" s="943" t="s">
        <v>10301</v>
      </c>
      <c r="AC128" s="943"/>
      <c r="AD128" s="943" t="str">
        <f>Таблиця4[[#This Row],[DESCRIPTION 3]]</f>
        <v/>
      </c>
      <c r="AE128" s="943" t="str">
        <f>Таблиця4[[#This Row],[Owner/Specific NPCs3]]</f>
        <v/>
      </c>
      <c r="AF128" s="943"/>
      <c r="AG128" s="944"/>
      <c r="AH128" s="945"/>
      <c r="AI128" s="946"/>
      <c r="AJ128" s="943"/>
      <c r="AK128" s="946"/>
      <c r="AL128" s="943"/>
      <c r="AM128" s="946"/>
      <c r="AN128" s="942" t="str">
        <f>IFERROR(INDEX(#REF!,MATCH(Таблиця4[[#This Row],[BUILDING NAME]],#REF!,0),1),"")</f>
        <v/>
      </c>
      <c r="AO128" s="942" t="str">
        <f>IFERROR(INDEX(#REF!,MATCH(Таблиця4[[#This Row],[BUILDING NAME]],#REF!,0),1),"")</f>
        <v/>
      </c>
      <c r="AP128" s="942" t="str">
        <f>IFERROR(INDEX(#REF!,MATCH(Таблиця4[[#This Row],[BUILDING NAME]],#REF!,0),1),"")</f>
        <v/>
      </c>
      <c r="AQ128" s="942" t="str">
        <f>IFERROR(INDEX(#REF!,MATCH(Таблиця4[[#This Row],[BUILDING NAME]],#REF!,0),1),"")</f>
        <v/>
      </c>
      <c r="AR128" s="942" t="str">
        <f>IFERROR(INDEX(#REF!,MATCH(Таблиця4[[#This Row],[BUILDING NAME]],#REF!,0),1),"")</f>
        <v/>
      </c>
      <c r="AS128" s="942" t="str">
        <f>IFERROR(INDEX(#REF!,MATCH(Таблиця4[[#This Row],[BUILDING NAME]],#REF!,0),1),"")</f>
        <v/>
      </c>
      <c r="AT128" s="942" t="str">
        <f>IFERROR(INDEX(#REF!,MATCH(Таблиця4[[#This Row],[BUILDING NAME]],#REF!,0),1),"")</f>
        <v/>
      </c>
      <c r="AU128" s="942"/>
      <c r="AV128" s="1195" t="s">
        <v>10897</v>
      </c>
      <c r="AW128" s="1196">
        <f>IFERROR(INDEX(Аркуш4!$G$2:$G$608,MATCH(Таблиця4[[#This Row],[BUILDING NAME]],Аркуш4!$A$2:$A$608,0),1),"")</f>
        <v>0</v>
      </c>
    </row>
    <row r="129" spans="1:49" ht="16.5" thickTop="1" thickBot="1">
      <c r="A129" s="942"/>
      <c r="B129" s="943"/>
      <c r="C129" s="943"/>
      <c r="D129" s="942"/>
      <c r="E129" s="942"/>
      <c r="F129" s="943"/>
      <c r="G129" s="943"/>
      <c r="H129" s="943" t="s">
        <v>10898</v>
      </c>
      <c r="I129" s="943" t="s">
        <v>10893</v>
      </c>
      <c r="J129" s="943"/>
      <c r="K129" s="943" t="s">
        <v>10388</v>
      </c>
      <c r="L129" s="943" t="s">
        <v>10301</v>
      </c>
      <c r="M129" s="943" t="s">
        <v>10561</v>
      </c>
      <c r="N129" s="943" t="s">
        <v>10561</v>
      </c>
      <c r="O129" s="943"/>
      <c r="P129" s="943">
        <v>4</v>
      </c>
      <c r="Q129" s="943"/>
      <c r="R129" s="943"/>
      <c r="S129" s="943"/>
      <c r="T12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129" s="943"/>
      <c r="V129" s="943"/>
      <c r="W129" s="943"/>
      <c r="X129" s="943"/>
      <c r="Y129" s="943"/>
      <c r="Z129" s="943" t="s">
        <v>10301</v>
      </c>
      <c r="AA129" s="957" t="s">
        <v>10899</v>
      </c>
      <c r="AB129" s="943" t="s">
        <v>10301</v>
      </c>
      <c r="AC129" s="943"/>
      <c r="AD129" s="943" t="str">
        <f>Таблиця4[[#This Row],[DESCRIPTION 3]]</f>
        <v/>
      </c>
      <c r="AE129" s="943" t="str">
        <f>Таблиця4[[#This Row],[Owner/Specific NPCs3]]</f>
        <v/>
      </c>
      <c r="AF129" s="943"/>
      <c r="AG129" s="944"/>
      <c r="AH129" s="945"/>
      <c r="AI129" s="946"/>
      <c r="AJ129" s="943"/>
      <c r="AK129" s="946"/>
      <c r="AL129" s="943"/>
      <c r="AM129" s="946"/>
      <c r="AN129" s="942" t="str">
        <f>IFERROR(INDEX(#REF!,MATCH(Таблиця4[[#This Row],[BUILDING NAME]],#REF!,0),1),"")</f>
        <v/>
      </c>
      <c r="AO129" s="942" t="str">
        <f>IFERROR(INDEX(#REF!,MATCH(Таблиця4[[#This Row],[BUILDING NAME]],#REF!,0),1),"")</f>
        <v/>
      </c>
      <c r="AP129" s="942" t="str">
        <f>IFERROR(INDEX(#REF!,MATCH(Таблиця4[[#This Row],[BUILDING NAME]],#REF!,0),1),"")</f>
        <v/>
      </c>
      <c r="AQ129" s="942" t="str">
        <f>IFERROR(INDEX(#REF!,MATCH(Таблиця4[[#This Row],[BUILDING NAME]],#REF!,0),1),"")</f>
        <v/>
      </c>
      <c r="AR129" s="942" t="str">
        <f>IFERROR(INDEX(#REF!,MATCH(Таблиця4[[#This Row],[BUILDING NAME]],#REF!,0),1),"")</f>
        <v/>
      </c>
      <c r="AS129" s="942" t="str">
        <f>IFERROR(INDEX(#REF!,MATCH(Таблиця4[[#This Row],[BUILDING NAME]],#REF!,0),1),"")</f>
        <v/>
      </c>
      <c r="AT129" s="942" t="str">
        <f>IFERROR(INDEX(#REF!,MATCH(Таблиця4[[#This Row],[BUILDING NAME]],#REF!,0),1),"")</f>
        <v/>
      </c>
      <c r="AU129" s="942"/>
      <c r="AV129" s="1195" t="s">
        <v>10301</v>
      </c>
      <c r="AW129" s="1196" t="str">
        <f>IFERROR(INDEX(Аркуш4!$G$2:$G$608,MATCH(Таблиця4[[#This Row],[BUILDING NAME]],Аркуш4!$A$2:$A$608,0),1),"")</f>
        <v/>
      </c>
    </row>
    <row r="130" spans="1:49" ht="16.5" thickTop="1" thickBot="1">
      <c r="A130" s="942"/>
      <c r="B130" s="943"/>
      <c r="C130" s="943"/>
      <c r="D130" s="942"/>
      <c r="E130" s="942"/>
      <c r="F130" s="943"/>
      <c r="G130" s="943"/>
      <c r="H130" s="943" t="s">
        <v>10900</v>
      </c>
      <c r="I130" s="943" t="s">
        <v>10893</v>
      </c>
      <c r="J130" s="943"/>
      <c r="K130" s="943" t="s">
        <v>10388</v>
      </c>
      <c r="L130" s="943" t="s">
        <v>10301</v>
      </c>
      <c r="M130" s="943" t="s">
        <v>10561</v>
      </c>
      <c r="N130" s="943" t="s">
        <v>10561</v>
      </c>
      <c r="O130" s="943"/>
      <c r="P130" s="943"/>
      <c r="Q130" s="943"/>
      <c r="R130" s="943"/>
      <c r="S130" s="943"/>
      <c r="T13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30" s="943"/>
      <c r="V130" s="943"/>
      <c r="W130" s="943" t="s">
        <v>10406</v>
      </c>
      <c r="X130" s="943"/>
      <c r="Y130" s="943"/>
      <c r="Z130" s="943" t="s">
        <v>10301</v>
      </c>
      <c r="AA130" s="958" t="s">
        <v>30516</v>
      </c>
      <c r="AB130" s="943" t="s">
        <v>10301</v>
      </c>
      <c r="AC130" s="943"/>
      <c r="AD130" s="943" t="str">
        <f>Таблиця4[[#This Row],[DESCRIPTION 3]]</f>
        <v/>
      </c>
      <c r="AE130" s="943" t="str">
        <f>Таблиця4[[#This Row],[Owner/Specific NPCs3]]</f>
        <v/>
      </c>
      <c r="AF130" s="943"/>
      <c r="AG130" s="944"/>
      <c r="AH130" s="945"/>
      <c r="AI130" s="946"/>
      <c r="AJ130" s="943"/>
      <c r="AK130" s="946"/>
      <c r="AL130" s="943"/>
      <c r="AM130" s="946"/>
      <c r="AN130" s="942" t="str">
        <f>IFERROR(INDEX(#REF!,MATCH(Таблиця4[[#This Row],[BUILDING NAME]],#REF!,0),1),"")</f>
        <v/>
      </c>
      <c r="AO130" s="942" t="str">
        <f>IFERROR(INDEX(#REF!,MATCH(Таблиця4[[#This Row],[BUILDING NAME]],#REF!,0),1),"")</f>
        <v/>
      </c>
      <c r="AP130" s="942" t="str">
        <f>IFERROR(INDEX(#REF!,MATCH(Таблиця4[[#This Row],[BUILDING NAME]],#REF!,0),1),"")</f>
        <v/>
      </c>
      <c r="AQ130" s="942" t="str">
        <f>IFERROR(INDEX(#REF!,MATCH(Таблиця4[[#This Row],[BUILDING NAME]],#REF!,0),1),"")</f>
        <v/>
      </c>
      <c r="AR130" s="942" t="str">
        <f>IFERROR(INDEX(#REF!,MATCH(Таблиця4[[#This Row],[BUILDING NAME]],#REF!,0),1),"")</f>
        <v/>
      </c>
      <c r="AS130" s="942" t="str">
        <f>IFERROR(INDEX(#REF!,MATCH(Таблиця4[[#This Row],[BUILDING NAME]],#REF!,0),1),"")</f>
        <v/>
      </c>
      <c r="AT130" s="942" t="str">
        <f>IFERROR(INDEX(#REF!,MATCH(Таблиця4[[#This Row],[BUILDING NAME]],#REF!,0),1),"")</f>
        <v/>
      </c>
      <c r="AU130" s="942"/>
      <c r="AV130" s="1195" t="s">
        <v>10301</v>
      </c>
      <c r="AW130" s="1196" t="str">
        <f>IFERROR(INDEX(Аркуш4!$G$2:$G$608,MATCH(Таблиця4[[#This Row],[BUILDING NAME]],Аркуш4!$A$2:$A$608,0),1),"")</f>
        <v/>
      </c>
    </row>
    <row r="131" spans="1:49" ht="16.5" thickTop="1" thickBot="1">
      <c r="A131" s="942"/>
      <c r="B131" s="943"/>
      <c r="C131" s="943"/>
      <c r="D131" s="942"/>
      <c r="E131" s="942"/>
      <c r="F131" s="943"/>
      <c r="G131" s="943"/>
      <c r="H131" s="943" t="s">
        <v>10901</v>
      </c>
      <c r="I131" s="943" t="s">
        <v>10893</v>
      </c>
      <c r="J131" s="943"/>
      <c r="K131" s="943" t="s">
        <v>10388</v>
      </c>
      <c r="L131" s="943" t="s">
        <v>10301</v>
      </c>
      <c r="M131" s="943" t="s">
        <v>10561</v>
      </c>
      <c r="N131" s="943" t="s">
        <v>10561</v>
      </c>
      <c r="O131" s="943"/>
      <c r="P131" s="943"/>
      <c r="Q131" s="943"/>
      <c r="R131" s="943"/>
      <c r="S131" s="943"/>
      <c r="T13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31" s="943"/>
      <c r="V131" s="943"/>
      <c r="W131" s="943" t="s">
        <v>10902</v>
      </c>
      <c r="X131" s="943"/>
      <c r="Y131" s="943"/>
      <c r="Z131" s="943" t="s">
        <v>10301</v>
      </c>
      <c r="AA131" s="957"/>
      <c r="AB131" s="943" t="s">
        <v>10301</v>
      </c>
      <c r="AC131" s="943"/>
      <c r="AD131" s="943" t="str">
        <f>Таблиця4[[#This Row],[DESCRIPTION 3]]</f>
        <v/>
      </c>
      <c r="AE131" s="943" t="str">
        <f>Таблиця4[[#This Row],[Owner/Specific NPCs3]]</f>
        <v/>
      </c>
      <c r="AF131" s="943"/>
      <c r="AG131" s="944"/>
      <c r="AH131" s="945"/>
      <c r="AI131" s="946"/>
      <c r="AJ131" s="943"/>
      <c r="AK131" s="946"/>
      <c r="AL131" s="943"/>
      <c r="AM131" s="946"/>
      <c r="AN131" s="942" t="str">
        <f>IFERROR(INDEX(#REF!,MATCH(Таблиця4[[#This Row],[BUILDING NAME]],#REF!,0),1),"")</f>
        <v/>
      </c>
      <c r="AO131" s="942" t="str">
        <f>IFERROR(INDEX(#REF!,MATCH(Таблиця4[[#This Row],[BUILDING NAME]],#REF!,0),1),"")</f>
        <v/>
      </c>
      <c r="AP131" s="942" t="str">
        <f>IFERROR(INDEX(#REF!,MATCH(Таблиця4[[#This Row],[BUILDING NAME]],#REF!,0),1),"")</f>
        <v/>
      </c>
      <c r="AQ131" s="942" t="str">
        <f>IFERROR(INDEX(#REF!,MATCH(Таблиця4[[#This Row],[BUILDING NAME]],#REF!,0),1),"")</f>
        <v/>
      </c>
      <c r="AR131" s="942" t="str">
        <f>IFERROR(INDEX(#REF!,MATCH(Таблиця4[[#This Row],[BUILDING NAME]],#REF!,0),1),"")</f>
        <v/>
      </c>
      <c r="AS131" s="942" t="str">
        <f>IFERROR(INDEX(#REF!,MATCH(Таблиця4[[#This Row],[BUILDING NAME]],#REF!,0),1),"")</f>
        <v/>
      </c>
      <c r="AT131" s="942" t="str">
        <f>IFERROR(INDEX(#REF!,MATCH(Таблиця4[[#This Row],[BUILDING NAME]],#REF!,0),1),"")</f>
        <v/>
      </c>
      <c r="AU131" s="942"/>
      <c r="AV131" s="1195" t="s">
        <v>10301</v>
      </c>
      <c r="AW131" s="1196" t="str">
        <f>IFERROR(INDEX(Аркуш4!$G$2:$G$608,MATCH(Таблиця4[[#This Row],[BUILDING NAME]],Аркуш4!$A$2:$A$608,0),1),"")</f>
        <v/>
      </c>
    </row>
    <row r="132" spans="1:49" ht="16.5" thickTop="1" thickBot="1">
      <c r="A132" s="942"/>
      <c r="B132" s="943"/>
      <c r="C132" s="943"/>
      <c r="D132" s="942"/>
      <c r="E132" s="942"/>
      <c r="F132" s="943"/>
      <c r="G132" s="943"/>
      <c r="H132" s="954" t="s">
        <v>10903</v>
      </c>
      <c r="I132" s="943" t="s">
        <v>10893</v>
      </c>
      <c r="J132" s="943"/>
      <c r="K132" s="943" t="s">
        <v>10388</v>
      </c>
      <c r="L132" s="943" t="s">
        <v>10301</v>
      </c>
      <c r="M132" s="943" t="s">
        <v>10561</v>
      </c>
      <c r="N132" s="943" t="s">
        <v>10561</v>
      </c>
      <c r="O132" s="943"/>
      <c r="P132" s="943"/>
      <c r="Q132" s="943"/>
      <c r="R132" s="943"/>
      <c r="S132" s="943"/>
      <c r="T13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32" s="943"/>
      <c r="V132" s="943"/>
      <c r="W132" s="943"/>
      <c r="X132" s="943"/>
      <c r="Y132" s="943"/>
      <c r="Z132" s="943" t="s">
        <v>10301</v>
      </c>
      <c r="AA132" s="958" t="s">
        <v>10904</v>
      </c>
      <c r="AB132" s="943" t="s">
        <v>10301</v>
      </c>
      <c r="AC132" s="943"/>
      <c r="AD132" s="943" t="str">
        <f>Таблиця4[[#This Row],[DESCRIPTION 3]]</f>
        <v/>
      </c>
      <c r="AE132" s="943" t="str">
        <f>Таблиця4[[#This Row],[Owner/Specific NPCs3]]</f>
        <v/>
      </c>
      <c r="AF132" s="943"/>
      <c r="AG132" s="944"/>
      <c r="AH132" s="945"/>
      <c r="AI132" s="946"/>
      <c r="AJ132" s="943"/>
      <c r="AK132" s="946"/>
      <c r="AL132" s="943"/>
      <c r="AM132" s="946"/>
      <c r="AN132" s="942" t="str">
        <f>IFERROR(INDEX(#REF!,MATCH(Таблиця4[[#This Row],[BUILDING NAME]],#REF!,0),1),"")</f>
        <v/>
      </c>
      <c r="AO132" s="942" t="str">
        <f>IFERROR(INDEX(#REF!,MATCH(Таблиця4[[#This Row],[BUILDING NAME]],#REF!,0),1),"")</f>
        <v/>
      </c>
      <c r="AP132" s="942" t="str">
        <f>IFERROR(INDEX(#REF!,MATCH(Таблиця4[[#This Row],[BUILDING NAME]],#REF!,0),1),"")</f>
        <v/>
      </c>
      <c r="AQ132" s="942" t="str">
        <f>IFERROR(INDEX(#REF!,MATCH(Таблиця4[[#This Row],[BUILDING NAME]],#REF!,0),1),"")</f>
        <v/>
      </c>
      <c r="AR132" s="942" t="str">
        <f>IFERROR(INDEX(#REF!,MATCH(Таблиця4[[#This Row],[BUILDING NAME]],#REF!,0),1),"")</f>
        <v/>
      </c>
      <c r="AS132" s="942" t="str">
        <f>IFERROR(INDEX(#REF!,MATCH(Таблиця4[[#This Row],[BUILDING NAME]],#REF!,0),1),"")</f>
        <v/>
      </c>
      <c r="AT132" s="942" t="str">
        <f>IFERROR(INDEX(#REF!,MATCH(Таблиця4[[#This Row],[BUILDING NAME]],#REF!,0),1),"")</f>
        <v/>
      </c>
      <c r="AU132" s="942"/>
      <c r="AV132" s="1195" t="s">
        <v>10301</v>
      </c>
      <c r="AW132" s="1196" t="str">
        <f>IFERROR(INDEX(Аркуш4!$G$2:$G$608,MATCH(Таблиця4[[#This Row],[BUILDING NAME]],Аркуш4!$A$2:$A$608,0),1),"")</f>
        <v/>
      </c>
    </row>
    <row r="133" spans="1:49" ht="16.5" thickTop="1" thickBot="1">
      <c r="A133" s="942"/>
      <c r="B133" s="943"/>
      <c r="C133" s="943"/>
      <c r="D133" s="942"/>
      <c r="E133" s="942"/>
      <c r="F133" s="943"/>
      <c r="G133" s="943"/>
      <c r="H133" s="943" t="s">
        <v>10905</v>
      </c>
      <c r="I133" s="943" t="s">
        <v>10893</v>
      </c>
      <c r="J133" s="943"/>
      <c r="K133" s="943" t="s">
        <v>10358</v>
      </c>
      <c r="L133" s="943" t="s">
        <v>10301</v>
      </c>
      <c r="M133" s="943" t="s">
        <v>10561</v>
      </c>
      <c r="N133" s="943" t="s">
        <v>10561</v>
      </c>
      <c r="O133" s="943"/>
      <c r="P133" s="943">
        <v>3</v>
      </c>
      <c r="Q133" s="943"/>
      <c r="R133" s="943">
        <v>2</v>
      </c>
      <c r="S133" s="943"/>
      <c r="T13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2 P | </v>
      </c>
      <c r="U133" s="943"/>
      <c r="V133" s="943"/>
      <c r="W133" s="943"/>
      <c r="X133" s="943"/>
      <c r="Y133" s="943"/>
      <c r="Z133" s="943" t="s">
        <v>10301</v>
      </c>
      <c r="AA133" s="958" t="s">
        <v>30517</v>
      </c>
      <c r="AB133" s="943" t="s">
        <v>10301</v>
      </c>
      <c r="AC133" s="943"/>
      <c r="AD133" s="943" t="str">
        <f>Таблиця4[[#This Row],[DESCRIPTION 3]]</f>
        <v/>
      </c>
      <c r="AE133" s="943" t="str">
        <f>Таблиця4[[#This Row],[Owner/Specific NPCs3]]</f>
        <v/>
      </c>
      <c r="AF133" s="943"/>
      <c r="AG133" s="944"/>
      <c r="AH133" s="945"/>
      <c r="AI133" s="946"/>
      <c r="AJ133" s="943"/>
      <c r="AK133" s="946"/>
      <c r="AL133" s="943"/>
      <c r="AM133" s="946"/>
      <c r="AN133" s="942" t="str">
        <f>IFERROR(INDEX(#REF!,MATCH(Таблиця4[[#This Row],[BUILDING NAME]],#REF!,0),1),"")</f>
        <v/>
      </c>
      <c r="AO133" s="942" t="str">
        <f>IFERROR(INDEX(#REF!,MATCH(Таблиця4[[#This Row],[BUILDING NAME]],#REF!,0),1),"")</f>
        <v/>
      </c>
      <c r="AP133" s="942" t="str">
        <f>IFERROR(INDEX(#REF!,MATCH(Таблиця4[[#This Row],[BUILDING NAME]],#REF!,0),1),"")</f>
        <v/>
      </c>
      <c r="AQ133" s="942" t="str">
        <f>IFERROR(INDEX(#REF!,MATCH(Таблиця4[[#This Row],[BUILDING NAME]],#REF!,0),1),"")</f>
        <v/>
      </c>
      <c r="AR133" s="942" t="str">
        <f>IFERROR(INDEX(#REF!,MATCH(Таблиця4[[#This Row],[BUILDING NAME]],#REF!,0),1),"")</f>
        <v/>
      </c>
      <c r="AS133" s="942" t="str">
        <f>IFERROR(INDEX(#REF!,MATCH(Таблиця4[[#This Row],[BUILDING NAME]],#REF!,0),1),"")</f>
        <v/>
      </c>
      <c r="AT133" s="942" t="str">
        <f>IFERROR(INDEX(#REF!,MATCH(Таблиця4[[#This Row],[BUILDING NAME]],#REF!,0),1),"")</f>
        <v/>
      </c>
      <c r="AU133" s="942"/>
      <c r="AV133" s="1195" t="s">
        <v>10301</v>
      </c>
      <c r="AW133" s="1196" t="str">
        <f>IFERROR(INDEX(Аркуш4!$G$2:$G$608,MATCH(Таблиця4[[#This Row],[BUILDING NAME]],Аркуш4!$A$2:$A$608,0),1),"")</f>
        <v/>
      </c>
    </row>
    <row r="134" spans="1:49" ht="16.5" thickTop="1" thickBot="1">
      <c r="A134" s="942"/>
      <c r="B134" s="943"/>
      <c r="C134" s="943"/>
      <c r="D134" s="942"/>
      <c r="E134" s="942"/>
      <c r="F134" s="943"/>
      <c r="G134" s="943"/>
      <c r="H134" s="943" t="s">
        <v>254</v>
      </c>
      <c r="I134" s="943" t="s">
        <v>10893</v>
      </c>
      <c r="J134" s="943"/>
      <c r="K134" s="943" t="s">
        <v>10358</v>
      </c>
      <c r="L134" s="943" t="s">
        <v>10301</v>
      </c>
      <c r="M134" s="943" t="s">
        <v>10561</v>
      </c>
      <c r="N134" s="943" t="s">
        <v>10561</v>
      </c>
      <c r="O134" s="943"/>
      <c r="P134" s="943">
        <v>2</v>
      </c>
      <c r="Q134" s="943"/>
      <c r="R134" s="943">
        <v>2</v>
      </c>
      <c r="S134" s="943"/>
      <c r="T13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 P | </v>
      </c>
      <c r="U134" s="943"/>
      <c r="V134" s="943"/>
      <c r="W134" s="943"/>
      <c r="X134" s="943"/>
      <c r="Y134" s="943"/>
      <c r="Z134" s="943" t="s">
        <v>10301</v>
      </c>
      <c r="AA134" s="958" t="s">
        <v>30518</v>
      </c>
      <c r="AB134" s="943" t="s">
        <v>55</v>
      </c>
      <c r="AC134" s="943"/>
      <c r="AD134" s="943" t="str">
        <f>Таблиця4[[#This Row],[DESCRIPTION 3]]</f>
        <v/>
      </c>
      <c r="AE134" s="943" t="str">
        <f>Таблиця4[[#This Row],[Owner/Specific NPCs3]]</f>
        <v/>
      </c>
      <c r="AF134" s="943"/>
      <c r="AG134" s="944"/>
      <c r="AH134" s="945"/>
      <c r="AI134" s="946"/>
      <c r="AJ134" s="943"/>
      <c r="AK134" s="946"/>
      <c r="AL134" s="943"/>
      <c r="AM134" s="946"/>
      <c r="AN134" s="942" t="str">
        <f>IFERROR(INDEX(#REF!,MATCH(Таблиця4[[#This Row],[BUILDING NAME]],#REF!,0),1),"")</f>
        <v/>
      </c>
      <c r="AO134" s="942" t="str">
        <f>IFERROR(INDEX(#REF!,MATCH(Таблиця4[[#This Row],[BUILDING NAME]],#REF!,0),1),"")</f>
        <v/>
      </c>
      <c r="AP134" s="942" t="str">
        <f>IFERROR(INDEX(#REF!,MATCH(Таблиця4[[#This Row],[BUILDING NAME]],#REF!,0),1),"")</f>
        <v/>
      </c>
      <c r="AQ134" s="942" t="str">
        <f>IFERROR(INDEX(#REF!,MATCH(Таблиця4[[#This Row],[BUILDING NAME]],#REF!,0),1),"")</f>
        <v/>
      </c>
      <c r="AR134" s="942" t="str">
        <f>IFERROR(INDEX(#REF!,MATCH(Таблиця4[[#This Row],[BUILDING NAME]],#REF!,0),1),"")</f>
        <v/>
      </c>
      <c r="AS134" s="942" t="str">
        <f>IFERROR(INDEX(#REF!,MATCH(Таблиця4[[#This Row],[BUILDING NAME]],#REF!,0),1),"")</f>
        <v/>
      </c>
      <c r="AT134" s="942" t="str">
        <f>IFERROR(INDEX(#REF!,MATCH(Таблиця4[[#This Row],[BUILDING NAME]],#REF!,0),1),"")</f>
        <v/>
      </c>
      <c r="AU134" s="942"/>
      <c r="AV134" s="1195" t="s">
        <v>10301</v>
      </c>
      <c r="AW134" s="1196" t="str">
        <f>IFERROR(INDEX(Аркуш4!$G$2:$G$608,MATCH(Таблиця4[[#This Row],[BUILDING NAME]],Аркуш4!$A$2:$A$608,0),1),"")</f>
        <v/>
      </c>
    </row>
    <row r="135" spans="1:49" ht="16.5" thickTop="1" thickBot="1">
      <c r="A135" s="942"/>
      <c r="B135" s="943"/>
      <c r="C135" s="943"/>
      <c r="D135" s="942"/>
      <c r="E135" s="942"/>
      <c r="F135" s="943"/>
      <c r="G135" s="943"/>
      <c r="H135" s="943" t="s">
        <v>54</v>
      </c>
      <c r="I135" s="943" t="s">
        <v>10893</v>
      </c>
      <c r="J135" s="943"/>
      <c r="K135" s="943" t="s">
        <v>10317</v>
      </c>
      <c r="L135" s="943" t="s">
        <v>10301</v>
      </c>
      <c r="M135" s="943" t="s">
        <v>10561</v>
      </c>
      <c r="N135" s="943" t="s">
        <v>10561</v>
      </c>
      <c r="O135" s="943"/>
      <c r="P135" s="943">
        <v>2</v>
      </c>
      <c r="Q135" s="943"/>
      <c r="R135" s="943">
        <v>1</v>
      </c>
      <c r="S135" s="943"/>
      <c r="T13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1 P | </v>
      </c>
      <c r="U135" s="943"/>
      <c r="V135" s="943"/>
      <c r="W135" s="943"/>
      <c r="X135" s="943"/>
      <c r="Y135" s="943"/>
      <c r="Z135" s="943" t="s">
        <v>10301</v>
      </c>
      <c r="AA135" s="958" t="s">
        <v>30519</v>
      </c>
      <c r="AB135" s="943" t="s">
        <v>55</v>
      </c>
      <c r="AC135" s="943"/>
      <c r="AD135" s="943" t="str">
        <f>Таблиця4[[#This Row],[DESCRIPTION 3]]</f>
        <v/>
      </c>
      <c r="AE135" s="943" t="str">
        <f>Таблиця4[[#This Row],[Owner/Specific NPCs3]]</f>
        <v/>
      </c>
      <c r="AF135" s="943"/>
      <c r="AG135" s="944"/>
      <c r="AH135" s="945"/>
      <c r="AI135" s="946"/>
      <c r="AJ135" s="943"/>
      <c r="AK135" s="946"/>
      <c r="AL135" s="943"/>
      <c r="AM135" s="946"/>
      <c r="AN135" s="942" t="str">
        <f>IFERROR(INDEX(#REF!,MATCH(Таблиця4[[#This Row],[BUILDING NAME]],#REF!,0),1),"")</f>
        <v/>
      </c>
      <c r="AO135" s="942" t="str">
        <f>IFERROR(INDEX(#REF!,MATCH(Таблиця4[[#This Row],[BUILDING NAME]],#REF!,0),1),"")</f>
        <v/>
      </c>
      <c r="AP135" s="942" t="str">
        <f>IFERROR(INDEX(#REF!,MATCH(Таблиця4[[#This Row],[BUILDING NAME]],#REF!,0),1),"")</f>
        <v/>
      </c>
      <c r="AQ135" s="942" t="str">
        <f>IFERROR(INDEX(#REF!,MATCH(Таблиця4[[#This Row],[BUILDING NAME]],#REF!,0),1),"")</f>
        <v/>
      </c>
      <c r="AR135" s="942" t="str">
        <f>IFERROR(INDEX(#REF!,MATCH(Таблиця4[[#This Row],[BUILDING NAME]],#REF!,0),1),"")</f>
        <v/>
      </c>
      <c r="AS135" s="942" t="str">
        <f>IFERROR(INDEX(#REF!,MATCH(Таблиця4[[#This Row],[BUILDING NAME]],#REF!,0),1),"")</f>
        <v/>
      </c>
      <c r="AT135" s="942" t="str">
        <f>IFERROR(INDEX(#REF!,MATCH(Таблиця4[[#This Row],[BUILDING NAME]],#REF!,0),1),"")</f>
        <v/>
      </c>
      <c r="AU135" s="942"/>
      <c r="AV135" s="1195" t="s">
        <v>10301</v>
      </c>
      <c r="AW135" s="1196" t="str">
        <f>IFERROR(INDEX(Аркуш4!$G$2:$G$608,MATCH(Таблиця4[[#This Row],[BUILDING NAME]],Аркуш4!$A$2:$A$608,0),1),"")</f>
        <v/>
      </c>
    </row>
    <row r="136" spans="1:49" ht="16.5" thickTop="1" thickBot="1">
      <c r="A136" s="942"/>
      <c r="B136" s="943"/>
      <c r="C136" s="943"/>
      <c r="D136" s="942"/>
      <c r="E136" s="942"/>
      <c r="F136" s="943"/>
      <c r="G136" s="943"/>
      <c r="H136" s="943" t="s">
        <v>133</v>
      </c>
      <c r="I136" s="943" t="s">
        <v>10893</v>
      </c>
      <c r="J136" s="943"/>
      <c r="K136" s="943" t="s">
        <v>10317</v>
      </c>
      <c r="L136" s="943" t="s">
        <v>10301</v>
      </c>
      <c r="M136" s="943" t="s">
        <v>10561</v>
      </c>
      <c r="N136" s="943" t="s">
        <v>10561</v>
      </c>
      <c r="O136" s="943"/>
      <c r="P136" s="943">
        <v>3</v>
      </c>
      <c r="Q136" s="943"/>
      <c r="R136" s="943"/>
      <c r="S136" s="943"/>
      <c r="T13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U136" s="943"/>
      <c r="V136" s="943"/>
      <c r="W136" s="943"/>
      <c r="X136" s="943"/>
      <c r="Y136" s="943"/>
      <c r="Z136" s="943" t="s">
        <v>10301</v>
      </c>
      <c r="AA136" s="943" t="s">
        <v>30520</v>
      </c>
      <c r="AB136" s="943" t="s">
        <v>39</v>
      </c>
      <c r="AC136" s="943"/>
      <c r="AD136" s="943" t="str">
        <f>Таблиця4[[#This Row],[DESCRIPTION 3]]</f>
        <v/>
      </c>
      <c r="AE136" s="943" t="str">
        <f>Таблиця4[[#This Row],[Owner/Specific NPCs3]]</f>
        <v/>
      </c>
      <c r="AF136" s="943"/>
      <c r="AG136" s="944"/>
      <c r="AH136" s="945"/>
      <c r="AI136" s="946"/>
      <c r="AJ136" s="943"/>
      <c r="AK136" s="946"/>
      <c r="AL136" s="943"/>
      <c r="AM136" s="946"/>
      <c r="AN136" s="942" t="str">
        <f>IFERROR(INDEX(#REF!,MATCH(Таблиця4[[#This Row],[BUILDING NAME]],#REF!,0),1),"")</f>
        <v/>
      </c>
      <c r="AO136" s="942" t="str">
        <f>IFERROR(INDEX(#REF!,MATCH(Таблиця4[[#This Row],[BUILDING NAME]],#REF!,0),1),"")</f>
        <v/>
      </c>
      <c r="AP136" s="942" t="str">
        <f>IFERROR(INDEX(#REF!,MATCH(Таблиця4[[#This Row],[BUILDING NAME]],#REF!,0),1),"")</f>
        <v/>
      </c>
      <c r="AQ136" s="942" t="str">
        <f>IFERROR(INDEX(#REF!,MATCH(Таблиця4[[#This Row],[BUILDING NAME]],#REF!,0),1),"")</f>
        <v/>
      </c>
      <c r="AR136" s="942" t="str">
        <f>IFERROR(INDEX(#REF!,MATCH(Таблиця4[[#This Row],[BUILDING NAME]],#REF!,0),1),"")</f>
        <v/>
      </c>
      <c r="AS136" s="942" t="str">
        <f>IFERROR(INDEX(#REF!,MATCH(Таблиця4[[#This Row],[BUILDING NAME]],#REF!,0),1),"")</f>
        <v/>
      </c>
      <c r="AT136" s="942" t="str">
        <f>IFERROR(INDEX(#REF!,MATCH(Таблиця4[[#This Row],[BUILDING NAME]],#REF!,0),1),"")</f>
        <v/>
      </c>
      <c r="AU136" s="942"/>
      <c r="AV136" s="1195" t="s">
        <v>10301</v>
      </c>
      <c r="AW136" s="1196" t="str">
        <f>IFERROR(INDEX(Аркуш4!$G$2:$G$608,MATCH(Таблиця4[[#This Row],[BUILDING NAME]],Аркуш4!$A$2:$A$608,0),1),"")</f>
        <v/>
      </c>
    </row>
    <row r="137" spans="1:49" ht="16.5" thickTop="1" thickBot="1">
      <c r="A137" s="942"/>
      <c r="B137" s="943"/>
      <c r="C137" s="943"/>
      <c r="D137" s="942"/>
      <c r="E137" s="942"/>
      <c r="F137" s="943"/>
      <c r="G137" s="943"/>
      <c r="H137" s="943" t="s">
        <v>10906</v>
      </c>
      <c r="I137" s="943" t="s">
        <v>10893</v>
      </c>
      <c r="J137" s="943"/>
      <c r="K137" s="943" t="s">
        <v>10317</v>
      </c>
      <c r="L137" s="943" t="s">
        <v>10301</v>
      </c>
      <c r="M137" s="943" t="s">
        <v>10561</v>
      </c>
      <c r="N137" s="943" t="s">
        <v>10561</v>
      </c>
      <c r="O137" s="943"/>
      <c r="P137" s="943">
        <v>4</v>
      </c>
      <c r="Q137" s="943"/>
      <c r="R137" s="943"/>
      <c r="S137" s="943"/>
      <c r="T13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137" s="943"/>
      <c r="V137" s="943"/>
      <c r="W137" s="943"/>
      <c r="X137" s="943"/>
      <c r="Y137" s="943"/>
      <c r="Z137" s="943" t="s">
        <v>10301</v>
      </c>
      <c r="AA137" s="958" t="s">
        <v>30521</v>
      </c>
      <c r="AB137" s="943" t="s">
        <v>10301</v>
      </c>
      <c r="AC137" s="943"/>
      <c r="AD137" s="943" t="s">
        <v>10907</v>
      </c>
      <c r="AE137" s="943" t="str">
        <f>Таблиця4[[#This Row],[Owner/Specific NPCs3]]</f>
        <v/>
      </c>
      <c r="AF137" s="943"/>
      <c r="AG137" s="944"/>
      <c r="AH137" s="945"/>
      <c r="AI137" s="946"/>
      <c r="AJ137" s="943"/>
      <c r="AK137" s="946"/>
      <c r="AL137" s="943"/>
      <c r="AM137" s="946"/>
      <c r="AN137" s="942" t="str">
        <f>IFERROR(INDEX(#REF!,MATCH(Таблиця4[[#This Row],[BUILDING NAME]],#REF!,0),1),"")</f>
        <v/>
      </c>
      <c r="AO137" s="942" t="str">
        <f>IFERROR(INDEX(#REF!,MATCH(Таблиця4[[#This Row],[BUILDING NAME]],#REF!,0),1),"")</f>
        <v/>
      </c>
      <c r="AP137" s="942" t="str">
        <f>IFERROR(INDEX(#REF!,MATCH(Таблиця4[[#This Row],[BUILDING NAME]],#REF!,0),1),"")</f>
        <v/>
      </c>
      <c r="AQ137" s="942" t="str">
        <f>IFERROR(INDEX(#REF!,MATCH(Таблиця4[[#This Row],[BUILDING NAME]],#REF!,0),1),"")</f>
        <v/>
      </c>
      <c r="AR137" s="942" t="str">
        <f>IFERROR(INDEX(#REF!,MATCH(Таблиця4[[#This Row],[BUILDING NAME]],#REF!,0),1),"")</f>
        <v/>
      </c>
      <c r="AS137" s="942" t="str">
        <f>IFERROR(INDEX(#REF!,MATCH(Таблиця4[[#This Row],[BUILDING NAME]],#REF!,0),1),"")</f>
        <v/>
      </c>
      <c r="AT137" s="942" t="str">
        <f>IFERROR(INDEX(#REF!,MATCH(Таблиця4[[#This Row],[BUILDING NAME]],#REF!,0),1),"")</f>
        <v/>
      </c>
      <c r="AU137" s="942"/>
      <c r="AV137" s="1195" t="s">
        <v>29871</v>
      </c>
      <c r="AW137" s="1196">
        <f>IFERROR(INDEX(Аркуш4!$G$2:$G$608,MATCH(Таблиця4[[#This Row],[BUILDING NAME]],Аркуш4!$A$2:$A$608,0),1),"")</f>
        <v>0</v>
      </c>
    </row>
    <row r="138" spans="1:49" ht="16.5" thickTop="1" thickBot="1">
      <c r="A138" s="942"/>
      <c r="B138" s="943"/>
      <c r="C138" s="943"/>
      <c r="D138" s="942"/>
      <c r="E138" s="942"/>
      <c r="F138" s="943"/>
      <c r="G138" s="943"/>
      <c r="H138" s="943" t="s">
        <v>10908</v>
      </c>
      <c r="I138" s="943" t="s">
        <v>10893</v>
      </c>
      <c r="J138" s="943"/>
      <c r="K138" s="943" t="s">
        <v>10388</v>
      </c>
      <c r="L138" s="943" t="s">
        <v>10301</v>
      </c>
      <c r="M138" s="943" t="s">
        <v>10561</v>
      </c>
      <c r="N138" s="943" t="s">
        <v>10561</v>
      </c>
      <c r="O138" s="943"/>
      <c r="P138" s="943"/>
      <c r="Q138" s="943"/>
      <c r="R138" s="943"/>
      <c r="S138" s="943"/>
      <c r="T13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38" s="943"/>
      <c r="V138" s="943"/>
      <c r="W138" s="943" t="s">
        <v>10909</v>
      </c>
      <c r="X138" s="943"/>
      <c r="Y138" s="943"/>
      <c r="Z138" s="943" t="s">
        <v>10301</v>
      </c>
      <c r="AA138" s="958" t="s">
        <v>30522</v>
      </c>
      <c r="AB138" s="943" t="s">
        <v>10301</v>
      </c>
      <c r="AC138" s="943"/>
      <c r="AD138" s="943" t="str">
        <f>Таблиця4[[#This Row],[DESCRIPTION 3]]</f>
        <v/>
      </c>
      <c r="AE138" s="943" t="str">
        <f>Таблиця4[[#This Row],[Owner/Specific NPCs3]]</f>
        <v/>
      </c>
      <c r="AF138" s="943"/>
      <c r="AG138" s="944"/>
      <c r="AH138" s="945"/>
      <c r="AI138" s="946"/>
      <c r="AJ138" s="943"/>
      <c r="AK138" s="946"/>
      <c r="AL138" s="943"/>
      <c r="AM138" s="946"/>
      <c r="AN138" s="942" t="str">
        <f>IFERROR(INDEX(#REF!,MATCH(Таблиця4[[#This Row],[BUILDING NAME]],#REF!,0),1),"")</f>
        <v/>
      </c>
      <c r="AO138" s="942" t="str">
        <f>IFERROR(INDEX(#REF!,MATCH(Таблиця4[[#This Row],[BUILDING NAME]],#REF!,0),1),"")</f>
        <v/>
      </c>
      <c r="AP138" s="942" t="str">
        <f>IFERROR(INDEX(#REF!,MATCH(Таблиця4[[#This Row],[BUILDING NAME]],#REF!,0),1),"")</f>
        <v/>
      </c>
      <c r="AQ138" s="942" t="str">
        <f>IFERROR(INDEX(#REF!,MATCH(Таблиця4[[#This Row],[BUILDING NAME]],#REF!,0),1),"")</f>
        <v/>
      </c>
      <c r="AR138" s="942" t="str">
        <f>IFERROR(INDEX(#REF!,MATCH(Таблиця4[[#This Row],[BUILDING NAME]],#REF!,0),1),"")</f>
        <v/>
      </c>
      <c r="AS138" s="942" t="str">
        <f>IFERROR(INDEX(#REF!,MATCH(Таблиця4[[#This Row],[BUILDING NAME]],#REF!,0),1),"")</f>
        <v/>
      </c>
      <c r="AT138" s="942" t="str">
        <f>IFERROR(INDEX(#REF!,MATCH(Таблиця4[[#This Row],[BUILDING NAME]],#REF!,0),1),"")</f>
        <v/>
      </c>
      <c r="AU138" s="942"/>
      <c r="AV138" s="1195" t="s">
        <v>10301</v>
      </c>
      <c r="AW138" s="1196" t="str">
        <f>IFERROR(INDEX(Аркуш4!$G$2:$G$608,MATCH(Таблиця4[[#This Row],[BUILDING NAME]],Аркуш4!$A$2:$A$608,0),1),"")</f>
        <v/>
      </c>
    </row>
    <row r="139" spans="1:49" ht="16.5" thickTop="1" thickBot="1">
      <c r="A139" s="942"/>
      <c r="B139" s="943"/>
      <c r="C139" s="943"/>
      <c r="D139" s="942"/>
      <c r="E139" s="942"/>
      <c r="F139" s="943"/>
      <c r="G139" s="943"/>
      <c r="H139" s="943" t="s">
        <v>10910</v>
      </c>
      <c r="I139" s="943" t="s">
        <v>10893</v>
      </c>
      <c r="J139" s="943"/>
      <c r="K139" s="943" t="s">
        <v>10428</v>
      </c>
      <c r="L139" s="943" t="s">
        <v>10301</v>
      </c>
      <c r="M139" s="943" t="s">
        <v>10561</v>
      </c>
      <c r="N139" s="943" t="s">
        <v>10561</v>
      </c>
      <c r="O139" s="943"/>
      <c r="P139" s="943"/>
      <c r="Q139" s="943"/>
      <c r="R139" s="943"/>
      <c r="S139" s="943"/>
      <c r="T13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39" s="943"/>
      <c r="V139" s="943"/>
      <c r="W139" s="943"/>
      <c r="X139" s="943"/>
      <c r="Y139" s="943"/>
      <c r="Z139" s="943" t="s">
        <v>10301</v>
      </c>
      <c r="AA139" s="943" t="s">
        <v>10911</v>
      </c>
      <c r="AB139" s="943" t="s">
        <v>10301</v>
      </c>
      <c r="AC139" s="943"/>
      <c r="AD139" s="943" t="str">
        <f>Таблиця4[[#This Row],[DESCRIPTION 3]]</f>
        <v/>
      </c>
      <c r="AE139" s="943" t="str">
        <f>Таблиця4[[#This Row],[Owner/Specific NPCs3]]</f>
        <v/>
      </c>
      <c r="AF139" s="943"/>
      <c r="AG139" s="944"/>
      <c r="AH139" s="945"/>
      <c r="AI139" s="946"/>
      <c r="AJ139" s="943"/>
      <c r="AK139" s="946"/>
      <c r="AL139" s="943"/>
      <c r="AM139" s="946"/>
      <c r="AN139" s="942" t="str">
        <f>IFERROR(INDEX(#REF!,MATCH(Таблиця4[[#This Row],[BUILDING NAME]],#REF!,0),1),"")</f>
        <v/>
      </c>
      <c r="AO139" s="942" t="str">
        <f>IFERROR(INDEX(#REF!,MATCH(Таблиця4[[#This Row],[BUILDING NAME]],#REF!,0),1),"")</f>
        <v/>
      </c>
      <c r="AP139" s="942" t="str">
        <f>IFERROR(INDEX(#REF!,MATCH(Таблиця4[[#This Row],[BUILDING NAME]],#REF!,0),1),"")</f>
        <v/>
      </c>
      <c r="AQ139" s="942" t="str">
        <f>IFERROR(INDEX(#REF!,MATCH(Таблиця4[[#This Row],[BUILDING NAME]],#REF!,0),1),"")</f>
        <v/>
      </c>
      <c r="AR139" s="942" t="str">
        <f>IFERROR(INDEX(#REF!,MATCH(Таблиця4[[#This Row],[BUILDING NAME]],#REF!,0),1),"")</f>
        <v/>
      </c>
      <c r="AS139" s="942" t="str">
        <f>IFERROR(INDEX(#REF!,MATCH(Таблиця4[[#This Row],[BUILDING NAME]],#REF!,0),1),"")</f>
        <v/>
      </c>
      <c r="AT139" s="942" t="str">
        <f>IFERROR(INDEX(#REF!,MATCH(Таблиця4[[#This Row],[BUILDING NAME]],#REF!,0),1),"")</f>
        <v/>
      </c>
      <c r="AU139" s="942"/>
      <c r="AV139" s="1195" t="s">
        <v>10301</v>
      </c>
      <c r="AW139" s="1196" t="str">
        <f>IFERROR(INDEX(Аркуш4!$G$2:$G$608,MATCH(Таблиця4[[#This Row],[BUILDING NAME]],Аркуш4!$A$2:$A$608,0),1),"")</f>
        <v/>
      </c>
    </row>
    <row r="140" spans="1:49" ht="16.5" thickTop="1" thickBot="1">
      <c r="A140" s="942"/>
      <c r="B140" s="943"/>
      <c r="C140" s="943"/>
      <c r="D140" s="942"/>
      <c r="E140" s="942"/>
      <c r="F140" s="943"/>
      <c r="G140" s="943"/>
      <c r="H140" s="943" t="s">
        <v>10308</v>
      </c>
      <c r="I140" s="943" t="s">
        <v>10893</v>
      </c>
      <c r="J140" s="943"/>
      <c r="K140" s="943" t="s">
        <v>10309</v>
      </c>
      <c r="L140" s="943" t="s">
        <v>10301</v>
      </c>
      <c r="M140" s="943" t="s">
        <v>10561</v>
      </c>
      <c r="N140" s="943" t="s">
        <v>10561</v>
      </c>
      <c r="O140" s="943"/>
      <c r="P140" s="943"/>
      <c r="Q140" s="943"/>
      <c r="R140" s="943"/>
      <c r="S140" s="943"/>
      <c r="T14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40" s="943"/>
      <c r="V140" s="943"/>
      <c r="W140" s="943"/>
      <c r="X140" s="943"/>
      <c r="Y140" s="943"/>
      <c r="Z140" s="943" t="s">
        <v>10301</v>
      </c>
      <c r="AA140" s="943"/>
      <c r="AB140" s="943" t="s">
        <v>10301</v>
      </c>
      <c r="AC140" s="943"/>
      <c r="AD140" s="943" t="str">
        <f>Таблиця4[[#This Row],[DESCRIPTION 3]]</f>
        <v/>
      </c>
      <c r="AE140" s="943" t="str">
        <f>Таблиця4[[#This Row],[Owner/Specific NPCs3]]</f>
        <v/>
      </c>
      <c r="AF140" s="943"/>
      <c r="AG140" s="944"/>
      <c r="AH140" s="945"/>
      <c r="AI140" s="946"/>
      <c r="AJ140" s="943"/>
      <c r="AK140" s="946"/>
      <c r="AL140" s="943"/>
      <c r="AM140" s="946"/>
      <c r="AN140" s="942" t="str">
        <f>IFERROR(INDEX(#REF!,MATCH(Таблиця4[[#This Row],[BUILDING NAME]],#REF!,0),1),"")</f>
        <v/>
      </c>
      <c r="AO140" s="942" t="str">
        <f>IFERROR(INDEX(#REF!,MATCH(Таблиця4[[#This Row],[BUILDING NAME]],#REF!,0),1),"")</f>
        <v/>
      </c>
      <c r="AP140" s="942" t="str">
        <f>IFERROR(INDEX(#REF!,MATCH(Таблиця4[[#This Row],[BUILDING NAME]],#REF!,0),1),"")</f>
        <v/>
      </c>
      <c r="AQ140" s="942" t="str">
        <f>IFERROR(INDEX(#REF!,MATCH(Таблиця4[[#This Row],[BUILDING NAME]],#REF!,0),1),"")</f>
        <v/>
      </c>
      <c r="AR140" s="942" t="str">
        <f>IFERROR(INDEX(#REF!,MATCH(Таблиця4[[#This Row],[BUILDING NAME]],#REF!,0),1),"")</f>
        <v/>
      </c>
      <c r="AS140" s="942" t="str">
        <f>IFERROR(INDEX(#REF!,MATCH(Таблиця4[[#This Row],[BUILDING NAME]],#REF!,0),1),"")</f>
        <v/>
      </c>
      <c r="AT140" s="942" t="str">
        <f>IFERROR(INDEX(#REF!,MATCH(Таблиця4[[#This Row],[BUILDING NAME]],#REF!,0),1),"")</f>
        <v/>
      </c>
      <c r="AU140" s="942"/>
      <c r="AV140" s="1195" t="s">
        <v>10301</v>
      </c>
      <c r="AW140" s="1196" t="str">
        <f>IFERROR(INDEX(Аркуш4!$G$2:$G$608,MATCH(Таблиця4[[#This Row],[BUILDING NAME]],Аркуш4!$A$2:$A$608,0),1),"")</f>
        <v/>
      </c>
    </row>
    <row r="141" spans="1:49" ht="16.5" thickTop="1" thickBot="1">
      <c r="A141" s="942"/>
      <c r="B141" s="943"/>
      <c r="C141" s="943"/>
      <c r="D141" s="942"/>
      <c r="E141" s="942"/>
      <c r="F141" s="943"/>
      <c r="G141" s="943"/>
      <c r="H141" s="943" t="s">
        <v>10912</v>
      </c>
      <c r="I141" s="943" t="s">
        <v>10893</v>
      </c>
      <c r="J141" s="943"/>
      <c r="K141" s="943" t="s">
        <v>10309</v>
      </c>
      <c r="L141" s="943" t="s">
        <v>10301</v>
      </c>
      <c r="M141" s="943" t="s">
        <v>10561</v>
      </c>
      <c r="N141" s="943" t="s">
        <v>10561</v>
      </c>
      <c r="O141" s="943"/>
      <c r="P141" s="943"/>
      <c r="Q141" s="943"/>
      <c r="R141" s="943"/>
      <c r="S141" s="943"/>
      <c r="T14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41" s="943"/>
      <c r="V141" s="943"/>
      <c r="W141" s="943"/>
      <c r="X141" s="943"/>
      <c r="Y141" s="943"/>
      <c r="Z141" s="943" t="s">
        <v>10301</v>
      </c>
      <c r="AA141" s="943"/>
      <c r="AB141" s="943" t="s">
        <v>10301</v>
      </c>
      <c r="AC141" s="943"/>
      <c r="AD141" s="943" t="str">
        <f>Таблиця4[[#This Row],[DESCRIPTION 3]]</f>
        <v/>
      </c>
      <c r="AE141" s="943" t="str">
        <f>Таблиця4[[#This Row],[Owner/Specific NPCs3]]</f>
        <v/>
      </c>
      <c r="AF141" s="943"/>
      <c r="AG141" s="944"/>
      <c r="AH141" s="945"/>
      <c r="AI141" s="946"/>
      <c r="AJ141" s="943"/>
      <c r="AK141" s="946"/>
      <c r="AL141" s="943"/>
      <c r="AM141" s="946"/>
      <c r="AN141" s="942" t="str">
        <f>IFERROR(INDEX(#REF!,MATCH(Таблиця4[[#This Row],[BUILDING NAME]],#REF!,0),1),"")</f>
        <v/>
      </c>
      <c r="AO141" s="942" t="str">
        <f>IFERROR(INDEX(#REF!,MATCH(Таблиця4[[#This Row],[BUILDING NAME]],#REF!,0),1),"")</f>
        <v/>
      </c>
      <c r="AP141" s="942" t="str">
        <f>IFERROR(INDEX(#REF!,MATCH(Таблиця4[[#This Row],[BUILDING NAME]],#REF!,0),1),"")</f>
        <v/>
      </c>
      <c r="AQ141" s="942" t="str">
        <f>IFERROR(INDEX(#REF!,MATCH(Таблиця4[[#This Row],[BUILDING NAME]],#REF!,0),1),"")</f>
        <v/>
      </c>
      <c r="AR141" s="942" t="str">
        <f>IFERROR(INDEX(#REF!,MATCH(Таблиця4[[#This Row],[BUILDING NAME]],#REF!,0),1),"")</f>
        <v/>
      </c>
      <c r="AS141" s="942" t="str">
        <f>IFERROR(INDEX(#REF!,MATCH(Таблиця4[[#This Row],[BUILDING NAME]],#REF!,0),1),"")</f>
        <v/>
      </c>
      <c r="AT141" s="942" t="str">
        <f>IFERROR(INDEX(#REF!,MATCH(Таблиця4[[#This Row],[BUILDING NAME]],#REF!,0),1),"")</f>
        <v/>
      </c>
      <c r="AU141" s="942"/>
      <c r="AV141" s="1195" t="s">
        <v>10301</v>
      </c>
      <c r="AW141" s="1196" t="str">
        <f>IFERROR(INDEX(Аркуш4!$G$2:$G$608,MATCH(Таблиця4[[#This Row],[BUILDING NAME]],Аркуш4!$A$2:$A$608,0),1),"")</f>
        <v/>
      </c>
    </row>
    <row r="142" spans="1:49" ht="16.5" thickTop="1" thickBot="1">
      <c r="A142" s="942"/>
      <c r="B142" s="943"/>
      <c r="C142" s="943"/>
      <c r="D142" s="942"/>
      <c r="E142" s="942"/>
      <c r="F142" s="943"/>
      <c r="G142" s="943"/>
      <c r="H142" s="943" t="s">
        <v>10913</v>
      </c>
      <c r="I142" s="943" t="s">
        <v>10893</v>
      </c>
      <c r="J142" s="943"/>
      <c r="K142" s="943" t="s">
        <v>10309</v>
      </c>
      <c r="L142" s="943" t="s">
        <v>10301</v>
      </c>
      <c r="M142" s="943" t="s">
        <v>10561</v>
      </c>
      <c r="N142" s="943" t="s">
        <v>10561</v>
      </c>
      <c r="O142" s="943"/>
      <c r="P142" s="943"/>
      <c r="Q142" s="943"/>
      <c r="R142" s="943"/>
      <c r="S142" s="943"/>
      <c r="T14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42" s="943"/>
      <c r="V142" s="943"/>
      <c r="W142" s="943"/>
      <c r="X142" s="942"/>
      <c r="Y142" s="942"/>
      <c r="Z142" s="942" t="s">
        <v>10301</v>
      </c>
      <c r="AA142" s="942"/>
      <c r="AB142" s="943" t="s">
        <v>10301</v>
      </c>
      <c r="AC142" s="943"/>
      <c r="AD142" s="943" t="str">
        <f>Таблиця4[[#This Row],[DESCRIPTION 3]]</f>
        <v/>
      </c>
      <c r="AE142" s="943" t="str">
        <f>Таблиця4[[#This Row],[Owner/Specific NPCs3]]</f>
        <v/>
      </c>
      <c r="AF142" s="943"/>
      <c r="AG142" s="944"/>
      <c r="AH142" s="945"/>
      <c r="AI142" s="946"/>
      <c r="AJ142" s="943"/>
      <c r="AK142" s="946"/>
      <c r="AL142" s="943"/>
      <c r="AM142" s="946"/>
      <c r="AN142" s="942" t="str">
        <f>IFERROR(INDEX(#REF!,MATCH(Таблиця4[[#This Row],[BUILDING NAME]],#REF!,0),1),"")</f>
        <v/>
      </c>
      <c r="AO142" s="942" t="str">
        <f>IFERROR(INDEX(#REF!,MATCH(Таблиця4[[#This Row],[BUILDING NAME]],#REF!,0),1),"")</f>
        <v/>
      </c>
      <c r="AP142" s="942" t="str">
        <f>IFERROR(INDEX(#REF!,MATCH(Таблиця4[[#This Row],[BUILDING NAME]],#REF!,0),1),"")</f>
        <v/>
      </c>
      <c r="AQ142" s="942" t="str">
        <f>IFERROR(INDEX(#REF!,MATCH(Таблиця4[[#This Row],[BUILDING NAME]],#REF!,0),1),"")</f>
        <v/>
      </c>
      <c r="AR142" s="942" t="str">
        <f>IFERROR(INDEX(#REF!,MATCH(Таблиця4[[#This Row],[BUILDING NAME]],#REF!,0),1),"")</f>
        <v/>
      </c>
      <c r="AS142" s="942" t="str">
        <f>IFERROR(INDEX(#REF!,MATCH(Таблиця4[[#This Row],[BUILDING NAME]],#REF!,0),1),"")</f>
        <v/>
      </c>
      <c r="AT142" s="942" t="str">
        <f>IFERROR(INDEX(#REF!,MATCH(Таблиця4[[#This Row],[BUILDING NAME]],#REF!,0),1),"")</f>
        <v/>
      </c>
      <c r="AU142" s="942"/>
      <c r="AV142" s="1195" t="s">
        <v>10301</v>
      </c>
      <c r="AW142" s="1196" t="str">
        <f>IFERROR(INDEX(Аркуш4!$G$2:$G$608,MATCH(Таблиця4[[#This Row],[BUILDING NAME]],Аркуш4!$A$2:$A$608,0),1),"")</f>
        <v/>
      </c>
    </row>
    <row r="143" spans="1:49" ht="16.5" thickTop="1" thickBot="1">
      <c r="A143" s="942"/>
      <c r="B143" s="943"/>
      <c r="C143" s="943"/>
      <c r="D143" s="942"/>
      <c r="E143" s="942"/>
      <c r="F143" s="943"/>
      <c r="G143" s="943"/>
      <c r="H143" s="943" t="s">
        <v>10914</v>
      </c>
      <c r="I143" s="943" t="s">
        <v>10893</v>
      </c>
      <c r="J143" s="943"/>
      <c r="K143" s="943" t="s">
        <v>10436</v>
      </c>
      <c r="L143" s="943" t="s">
        <v>10301</v>
      </c>
      <c r="M143" s="943" t="s">
        <v>10561</v>
      </c>
      <c r="N143" s="943" t="s">
        <v>10561</v>
      </c>
      <c r="O143" s="943"/>
      <c r="P143" s="943"/>
      <c r="Q143" s="943"/>
      <c r="R143" s="943"/>
      <c r="S143" s="943"/>
      <c r="T14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43" s="943"/>
      <c r="V143" s="943"/>
      <c r="W143" s="943"/>
      <c r="X143" s="942"/>
      <c r="Y143" s="942"/>
      <c r="Z143" s="942" t="s">
        <v>10301</v>
      </c>
      <c r="AA143" s="942"/>
      <c r="AB143" s="943" t="s">
        <v>10301</v>
      </c>
      <c r="AC143" s="943"/>
      <c r="AD143" s="943" t="str">
        <f>Таблиця4[[#This Row],[DESCRIPTION 3]]</f>
        <v/>
      </c>
      <c r="AE143" s="943" t="str">
        <f>Таблиця4[[#This Row],[Owner/Specific NPCs3]]</f>
        <v/>
      </c>
      <c r="AF143" s="943"/>
      <c r="AG143" s="944"/>
      <c r="AH143" s="945"/>
      <c r="AI143" s="946"/>
      <c r="AJ143" s="943"/>
      <c r="AK143" s="946"/>
      <c r="AL143" s="943"/>
      <c r="AM143" s="946"/>
      <c r="AN143" s="942" t="str">
        <f>IFERROR(INDEX(#REF!,MATCH(Таблиця4[[#This Row],[BUILDING NAME]],#REF!,0),1),"")</f>
        <v/>
      </c>
      <c r="AO143" s="942" t="str">
        <f>IFERROR(INDEX(#REF!,MATCH(Таблиця4[[#This Row],[BUILDING NAME]],#REF!,0),1),"")</f>
        <v/>
      </c>
      <c r="AP143" s="942" t="str">
        <f>IFERROR(INDEX(#REF!,MATCH(Таблиця4[[#This Row],[BUILDING NAME]],#REF!,0),1),"")</f>
        <v/>
      </c>
      <c r="AQ143" s="942" t="str">
        <f>IFERROR(INDEX(#REF!,MATCH(Таблиця4[[#This Row],[BUILDING NAME]],#REF!,0),1),"")</f>
        <v/>
      </c>
      <c r="AR143" s="942" t="str">
        <f>IFERROR(INDEX(#REF!,MATCH(Таблиця4[[#This Row],[BUILDING NAME]],#REF!,0),1),"")</f>
        <v/>
      </c>
      <c r="AS143" s="942" t="str">
        <f>IFERROR(INDEX(#REF!,MATCH(Таблиця4[[#This Row],[BUILDING NAME]],#REF!,0),1),"")</f>
        <v/>
      </c>
      <c r="AT143" s="942" t="str">
        <f>IFERROR(INDEX(#REF!,MATCH(Таблиця4[[#This Row],[BUILDING NAME]],#REF!,0),1),"")</f>
        <v/>
      </c>
      <c r="AU143" s="942"/>
      <c r="AV143" s="1195" t="s">
        <v>10301</v>
      </c>
      <c r="AW143" s="1196" t="str">
        <f>IFERROR(INDEX(Аркуш4!$G$2:$G$608,MATCH(Таблиця4[[#This Row],[BUILDING NAME]],Аркуш4!$A$2:$A$608,0),1),"")</f>
        <v/>
      </c>
    </row>
    <row r="144" spans="1:49" ht="16.5" thickTop="1" thickBot="1">
      <c r="A144" s="942"/>
      <c r="B144" s="943"/>
      <c r="C144" s="943"/>
      <c r="D144" s="942"/>
      <c r="E144" s="942"/>
      <c r="F144" s="943"/>
      <c r="G144" s="943"/>
      <c r="H144" s="957" t="s">
        <v>10915</v>
      </c>
      <c r="I144" s="943" t="s">
        <v>10893</v>
      </c>
      <c r="J144" s="943"/>
      <c r="K144" s="943" t="s">
        <v>10309</v>
      </c>
      <c r="L144" s="943" t="s">
        <v>10301</v>
      </c>
      <c r="M144" s="943" t="s">
        <v>10561</v>
      </c>
      <c r="N144" s="943" t="s">
        <v>10561</v>
      </c>
      <c r="O144" s="943"/>
      <c r="P144" s="943"/>
      <c r="Q144" s="943"/>
      <c r="R144" s="943"/>
      <c r="S144" s="943"/>
      <c r="T14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44" s="943"/>
      <c r="V144" s="943"/>
      <c r="W144" s="943"/>
      <c r="X144" s="942"/>
      <c r="Y144" s="942"/>
      <c r="Z144" s="942" t="s">
        <v>10301</v>
      </c>
      <c r="AA144" s="942"/>
      <c r="AB144" s="943" t="s">
        <v>10301</v>
      </c>
      <c r="AC144" s="943"/>
      <c r="AD144" s="943" t="str">
        <f>Таблиця4[[#This Row],[DESCRIPTION 3]]</f>
        <v/>
      </c>
      <c r="AE144" s="943" t="str">
        <f>Таблиця4[[#This Row],[Owner/Specific NPCs3]]</f>
        <v/>
      </c>
      <c r="AF144" s="943"/>
      <c r="AG144" s="944"/>
      <c r="AH144" s="945"/>
      <c r="AI144" s="946"/>
      <c r="AJ144" s="943"/>
      <c r="AK144" s="946"/>
      <c r="AL144" s="943"/>
      <c r="AM144" s="946"/>
      <c r="AN144" s="942" t="str">
        <f>IFERROR(INDEX(#REF!,MATCH(Таблиця4[[#This Row],[BUILDING NAME]],#REF!,0),1),"")</f>
        <v/>
      </c>
      <c r="AO144" s="942" t="str">
        <f>IFERROR(INDEX(#REF!,MATCH(Таблиця4[[#This Row],[BUILDING NAME]],#REF!,0),1),"")</f>
        <v/>
      </c>
      <c r="AP144" s="942" t="str">
        <f>IFERROR(INDEX(#REF!,MATCH(Таблиця4[[#This Row],[BUILDING NAME]],#REF!,0),1),"")</f>
        <v/>
      </c>
      <c r="AQ144" s="942" t="str">
        <f>IFERROR(INDEX(#REF!,MATCH(Таблиця4[[#This Row],[BUILDING NAME]],#REF!,0),1),"")</f>
        <v/>
      </c>
      <c r="AR144" s="942" t="str">
        <f>IFERROR(INDEX(#REF!,MATCH(Таблиця4[[#This Row],[BUILDING NAME]],#REF!,0),1),"")</f>
        <v/>
      </c>
      <c r="AS144" s="942" t="str">
        <f>IFERROR(INDEX(#REF!,MATCH(Таблиця4[[#This Row],[BUILDING NAME]],#REF!,0),1),"")</f>
        <v/>
      </c>
      <c r="AT144" s="942" t="str">
        <f>IFERROR(INDEX(#REF!,MATCH(Таблиця4[[#This Row],[BUILDING NAME]],#REF!,0),1),"")</f>
        <v/>
      </c>
      <c r="AU144" s="942"/>
      <c r="AV144" s="1195" t="s">
        <v>10301</v>
      </c>
      <c r="AW144" s="1196" t="str">
        <f>IFERROR(INDEX(Аркуш4!$G$2:$G$608,MATCH(Таблиця4[[#This Row],[BUILDING NAME]],Аркуш4!$A$2:$A$608,0),1),"")</f>
        <v/>
      </c>
    </row>
    <row r="145" spans="1:49" ht="16.5" thickTop="1" thickBot="1">
      <c r="A145" s="942"/>
      <c r="B145" s="943"/>
      <c r="C145" s="943"/>
      <c r="D145" s="942"/>
      <c r="E145" s="942"/>
      <c r="F145" s="943"/>
      <c r="G145" s="943"/>
      <c r="H145" s="954" t="s">
        <v>293</v>
      </c>
      <c r="I145" s="943" t="s">
        <v>10893</v>
      </c>
      <c r="J145" s="943"/>
      <c r="K145" s="943" t="s">
        <v>10371</v>
      </c>
      <c r="L145" s="943" t="s">
        <v>25</v>
      </c>
      <c r="M145" s="943" t="s">
        <v>10561</v>
      </c>
      <c r="N145" s="943" t="s">
        <v>10561</v>
      </c>
      <c r="O145" s="943"/>
      <c r="P145" s="943">
        <v>5</v>
      </c>
      <c r="Q145" s="943"/>
      <c r="R145" s="943">
        <v>5</v>
      </c>
      <c r="S145" s="943"/>
      <c r="T14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5 P | </v>
      </c>
      <c r="U145" s="943"/>
      <c r="V145" s="943"/>
      <c r="W145" s="943"/>
      <c r="X145" s="943"/>
      <c r="Y145" s="943"/>
      <c r="Z145" s="943" t="s">
        <v>29874</v>
      </c>
      <c r="AA145" s="943" t="s">
        <v>30523</v>
      </c>
      <c r="AB145" s="943" t="s">
        <v>95</v>
      </c>
      <c r="AC145" s="943" t="s">
        <v>10916</v>
      </c>
      <c r="AD145" s="943" t="s">
        <v>10917</v>
      </c>
      <c r="AE145" s="943" t="str">
        <f>Таблиця4[[#This Row],[Owner/Specific NPCs3]]</f>
        <v/>
      </c>
      <c r="AF145" s="943"/>
      <c r="AG145" s="944"/>
      <c r="AH145" s="945"/>
      <c r="AI145" s="946"/>
      <c r="AJ145" s="943"/>
      <c r="AK145" s="946"/>
      <c r="AL145" s="943"/>
      <c r="AM145" s="946"/>
      <c r="AN145" s="942" t="str">
        <f>IFERROR(INDEX(#REF!,MATCH(Таблиця4[[#This Row],[BUILDING NAME]],#REF!,0),1),"")</f>
        <v/>
      </c>
      <c r="AO145" s="942" t="str">
        <f>IFERROR(INDEX(#REF!,MATCH(Таблиця4[[#This Row],[BUILDING NAME]],#REF!,0),1),"")</f>
        <v/>
      </c>
      <c r="AP145" s="942" t="str">
        <f>IFERROR(INDEX(#REF!,MATCH(Таблиця4[[#This Row],[BUILDING NAME]],#REF!,0),1),"")</f>
        <v/>
      </c>
      <c r="AQ145" s="942" t="str">
        <f>IFERROR(INDEX(#REF!,MATCH(Таблиця4[[#This Row],[BUILDING NAME]],#REF!,0),1),"")</f>
        <v/>
      </c>
      <c r="AR145" s="942" t="str">
        <f>IFERROR(INDEX(#REF!,MATCH(Таблиця4[[#This Row],[BUILDING NAME]],#REF!,0),1),"")</f>
        <v/>
      </c>
      <c r="AS145" s="942" t="str">
        <f>IFERROR(INDEX(#REF!,MATCH(Таблиця4[[#This Row],[BUILDING NAME]],#REF!,0),1),"")</f>
        <v/>
      </c>
      <c r="AT145" s="942" t="str">
        <f>IFERROR(INDEX(#REF!,MATCH(Таблиця4[[#This Row],[BUILDING NAME]],#REF!,0),1),"")</f>
        <v/>
      </c>
      <c r="AU145" s="942"/>
      <c r="AV145" s="1195" t="s">
        <v>29874</v>
      </c>
      <c r="AW145" s="1196">
        <f>IFERROR(INDEX(Аркуш4!$G$2:$G$608,MATCH(Таблиця4[[#This Row],[BUILDING NAME]],Аркуш4!$A$2:$A$608,0),1),"")</f>
        <v>0</v>
      </c>
    </row>
    <row r="146" spans="1:49" ht="16.5" thickTop="1" thickBot="1">
      <c r="A146" s="942"/>
      <c r="B146" s="943"/>
      <c r="C146" s="943"/>
      <c r="D146" s="942"/>
      <c r="E146" s="942"/>
      <c r="F146" s="943"/>
      <c r="G146" s="943"/>
      <c r="H146" s="943" t="s">
        <v>10918</v>
      </c>
      <c r="I146" s="943" t="s">
        <v>10893</v>
      </c>
      <c r="J146" s="943"/>
      <c r="K146" s="943" t="s">
        <v>10896</v>
      </c>
      <c r="L146" s="943" t="s">
        <v>10301</v>
      </c>
      <c r="M146" s="943" t="s">
        <v>10561</v>
      </c>
      <c r="N146" s="943" t="s">
        <v>10561</v>
      </c>
      <c r="O146" s="943"/>
      <c r="P146" s="943"/>
      <c r="Q146" s="943"/>
      <c r="R146" s="943"/>
      <c r="S146" s="943"/>
      <c r="T14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46" s="943"/>
      <c r="V146" s="943"/>
      <c r="W146" s="943"/>
      <c r="X146" s="943"/>
      <c r="Y146" s="943"/>
      <c r="Z146" s="943" t="s">
        <v>10301</v>
      </c>
      <c r="AA146" s="943" t="s">
        <v>10919</v>
      </c>
      <c r="AB146" s="943" t="s">
        <v>10301</v>
      </c>
      <c r="AC146" s="943"/>
      <c r="AD146" s="943" t="str">
        <f>Таблиця4[[#This Row],[DESCRIPTION 3]]</f>
        <v/>
      </c>
      <c r="AE146" s="943" t="str">
        <f>Таблиця4[[#This Row],[Owner/Specific NPCs3]]</f>
        <v/>
      </c>
      <c r="AF146" s="943"/>
      <c r="AG146" s="944"/>
      <c r="AH146" s="945"/>
      <c r="AI146" s="946"/>
      <c r="AJ146" s="943"/>
      <c r="AK146" s="946"/>
      <c r="AL146" s="943"/>
      <c r="AM146" s="946"/>
      <c r="AN146" s="942" t="str">
        <f>IFERROR(INDEX(#REF!,MATCH(Таблиця4[[#This Row],[BUILDING NAME]],#REF!,0),1),"")</f>
        <v/>
      </c>
      <c r="AO146" s="942" t="str">
        <f>IFERROR(INDEX(#REF!,MATCH(Таблиця4[[#This Row],[BUILDING NAME]],#REF!,0),1),"")</f>
        <v/>
      </c>
      <c r="AP146" s="942" t="str">
        <f>IFERROR(INDEX(#REF!,MATCH(Таблиця4[[#This Row],[BUILDING NAME]],#REF!,0),1),"")</f>
        <v/>
      </c>
      <c r="AQ146" s="942" t="str">
        <f>IFERROR(INDEX(#REF!,MATCH(Таблиця4[[#This Row],[BUILDING NAME]],#REF!,0),1),"")</f>
        <v/>
      </c>
      <c r="AR146" s="942" t="str">
        <f>IFERROR(INDEX(#REF!,MATCH(Таблиця4[[#This Row],[BUILDING NAME]],#REF!,0),1),"")</f>
        <v/>
      </c>
      <c r="AS146" s="942" t="str">
        <f>IFERROR(INDEX(#REF!,MATCH(Таблиця4[[#This Row],[BUILDING NAME]],#REF!,0),1),"")</f>
        <v/>
      </c>
      <c r="AT146" s="942" t="str">
        <f>IFERROR(INDEX(#REF!,MATCH(Таблиця4[[#This Row],[BUILDING NAME]],#REF!,0),1),"")</f>
        <v/>
      </c>
      <c r="AU146" s="942"/>
      <c r="AV146" s="1195" t="s">
        <v>10919</v>
      </c>
      <c r="AW146" s="1196">
        <f>IFERROR(INDEX(Аркуш4!$G$2:$G$608,MATCH(Таблиця4[[#This Row],[BUILDING NAME]],Аркуш4!$A$2:$A$608,0),1),"")</f>
        <v>0</v>
      </c>
    </row>
    <row r="147" spans="1:49" ht="16.5" thickTop="1" thickBot="1">
      <c r="A147" s="942"/>
      <c r="B147" s="943"/>
      <c r="C147" s="943"/>
      <c r="D147" s="942"/>
      <c r="E147" s="942"/>
      <c r="F147" s="943"/>
      <c r="G147" s="943"/>
      <c r="H147" s="943" t="s">
        <v>9632</v>
      </c>
      <c r="I147" s="943" t="s">
        <v>10893</v>
      </c>
      <c r="J147" s="943"/>
      <c r="K147" s="943" t="s">
        <v>10896</v>
      </c>
      <c r="L147" s="943" t="s">
        <v>10301</v>
      </c>
      <c r="M147" s="943" t="s">
        <v>10561</v>
      </c>
      <c r="N147" s="943" t="s">
        <v>10561</v>
      </c>
      <c r="O147" s="943"/>
      <c r="P147" s="943"/>
      <c r="Q147" s="943"/>
      <c r="R147" s="943"/>
      <c r="S147" s="943"/>
      <c r="T14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47" s="943"/>
      <c r="V147" s="943"/>
      <c r="W147" s="943"/>
      <c r="X147" s="943"/>
      <c r="Y147" s="943"/>
      <c r="Z147" s="943" t="s">
        <v>10301</v>
      </c>
      <c r="AA147" s="943" t="s">
        <v>10920</v>
      </c>
      <c r="AB147" s="943" t="s">
        <v>10301</v>
      </c>
      <c r="AC147" s="943"/>
      <c r="AD147" s="943" t="str">
        <f>Таблиця4[[#This Row],[DESCRIPTION 3]]</f>
        <v/>
      </c>
      <c r="AE147" s="943" t="str">
        <f>Таблиця4[[#This Row],[Owner/Specific NPCs3]]</f>
        <v/>
      </c>
      <c r="AF147" s="943"/>
      <c r="AG147" s="944"/>
      <c r="AH147" s="945"/>
      <c r="AI147" s="946"/>
      <c r="AJ147" s="943"/>
      <c r="AK147" s="946"/>
      <c r="AL147" s="943"/>
      <c r="AM147" s="946"/>
      <c r="AN147" s="942" t="str">
        <f>IFERROR(INDEX(#REF!,MATCH(Таблиця4[[#This Row],[BUILDING NAME]],#REF!,0),1),"")</f>
        <v/>
      </c>
      <c r="AO147" s="942" t="str">
        <f>IFERROR(INDEX(#REF!,MATCH(Таблиця4[[#This Row],[BUILDING NAME]],#REF!,0),1),"")</f>
        <v/>
      </c>
      <c r="AP147" s="942" t="str">
        <f>IFERROR(INDEX(#REF!,MATCH(Таблиця4[[#This Row],[BUILDING NAME]],#REF!,0),1),"")</f>
        <v/>
      </c>
      <c r="AQ147" s="942" t="str">
        <f>IFERROR(INDEX(#REF!,MATCH(Таблиця4[[#This Row],[BUILDING NAME]],#REF!,0),1),"")</f>
        <v/>
      </c>
      <c r="AR147" s="942" t="str">
        <f>IFERROR(INDEX(#REF!,MATCH(Таблиця4[[#This Row],[BUILDING NAME]],#REF!,0),1),"")</f>
        <v/>
      </c>
      <c r="AS147" s="942" t="str">
        <f>IFERROR(INDEX(#REF!,MATCH(Таблиця4[[#This Row],[BUILDING NAME]],#REF!,0),1),"")</f>
        <v/>
      </c>
      <c r="AT147" s="942" t="str">
        <f>IFERROR(INDEX(#REF!,MATCH(Таблиця4[[#This Row],[BUILDING NAME]],#REF!,0),1),"")</f>
        <v/>
      </c>
      <c r="AU147" s="942"/>
      <c r="AV147" s="1195" t="s">
        <v>10301</v>
      </c>
      <c r="AW147" s="1196" t="str">
        <f>IFERROR(INDEX(Аркуш4!$G$2:$G$608,MATCH(Таблиця4[[#This Row],[BUILDING NAME]],Аркуш4!$A$2:$A$608,0),1),"")</f>
        <v/>
      </c>
    </row>
    <row r="148" spans="1:49" ht="16.5" thickTop="1" thickBot="1">
      <c r="A148" s="942"/>
      <c r="B148" s="943"/>
      <c r="C148" s="943"/>
      <c r="D148" s="942"/>
      <c r="E148" s="942"/>
      <c r="F148" s="943"/>
      <c r="G148" s="943"/>
      <c r="H148" s="943" t="s">
        <v>10921</v>
      </c>
      <c r="I148" s="943" t="s">
        <v>10922</v>
      </c>
      <c r="J148" s="943"/>
      <c r="K148" s="943" t="s">
        <v>10343</v>
      </c>
      <c r="L148" s="943" t="s">
        <v>10301</v>
      </c>
      <c r="M148" s="943" t="s">
        <v>10561</v>
      </c>
      <c r="N148" s="943" t="s">
        <v>10561</v>
      </c>
      <c r="O148" s="943"/>
      <c r="P148" s="943"/>
      <c r="Q148" s="943"/>
      <c r="R148" s="943"/>
      <c r="S148" s="943"/>
      <c r="T14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48" s="943"/>
      <c r="V148" s="943"/>
      <c r="W148" s="943"/>
      <c r="X148" s="943"/>
      <c r="Y148" s="943"/>
      <c r="Z148" s="943" t="s">
        <v>10301</v>
      </c>
      <c r="AA148" s="943"/>
      <c r="AB148" s="943" t="s">
        <v>10301</v>
      </c>
      <c r="AC148" s="943"/>
      <c r="AD148" s="943" t="str">
        <f>Таблиця4[[#This Row],[DESCRIPTION 3]]</f>
        <v/>
      </c>
      <c r="AE148" s="943" t="str">
        <f>Таблиця4[[#This Row],[Owner/Specific NPCs3]]</f>
        <v/>
      </c>
      <c r="AF148" s="943"/>
      <c r="AG148" s="944"/>
      <c r="AH148" s="945"/>
      <c r="AI148" s="946"/>
      <c r="AJ148" s="943"/>
      <c r="AK148" s="946"/>
      <c r="AL148" s="943"/>
      <c r="AM148" s="946"/>
      <c r="AN148" s="942" t="str">
        <f>IFERROR(INDEX(#REF!,MATCH(Таблиця4[[#This Row],[BUILDING NAME]],#REF!,0),1),"")</f>
        <v/>
      </c>
      <c r="AO148" s="942" t="str">
        <f>IFERROR(INDEX(#REF!,MATCH(Таблиця4[[#This Row],[BUILDING NAME]],#REF!,0),1),"")</f>
        <v/>
      </c>
      <c r="AP148" s="942" t="str">
        <f>IFERROR(INDEX(#REF!,MATCH(Таблиця4[[#This Row],[BUILDING NAME]],#REF!,0),1),"")</f>
        <v/>
      </c>
      <c r="AQ148" s="942" t="str">
        <f>IFERROR(INDEX(#REF!,MATCH(Таблиця4[[#This Row],[BUILDING NAME]],#REF!,0),1),"")</f>
        <v/>
      </c>
      <c r="AR148" s="942" t="str">
        <f>IFERROR(INDEX(#REF!,MATCH(Таблиця4[[#This Row],[BUILDING NAME]],#REF!,0),1),"")</f>
        <v/>
      </c>
      <c r="AS148" s="942" t="str">
        <f>IFERROR(INDEX(#REF!,MATCH(Таблиця4[[#This Row],[BUILDING NAME]],#REF!,0),1),"")</f>
        <v/>
      </c>
      <c r="AT148" s="942" t="str">
        <f>IFERROR(INDEX(#REF!,MATCH(Таблиця4[[#This Row],[BUILDING NAME]],#REF!,0),1),"")</f>
        <v/>
      </c>
      <c r="AU148" s="942"/>
      <c r="AV148" s="1195" t="s">
        <v>10301</v>
      </c>
      <c r="AW148" s="1196" t="str">
        <f>IFERROR(INDEX(Аркуш4!$G$2:$G$608,MATCH(Таблиця4[[#This Row],[BUILDING NAME]],Аркуш4!$A$2:$A$608,0),1),"")</f>
        <v/>
      </c>
    </row>
    <row r="149" spans="1:49" ht="16.5" thickTop="1" thickBot="1">
      <c r="A149" s="942" t="s">
        <v>10923</v>
      </c>
      <c r="B149" s="943" t="str">
        <f t="shared" ref="B149:B162" si="6">LEFT(LEFT(A149,FIND(":",A149)),LEN(LEFT(A149,FIND(":",A149)))-1)</f>
        <v>CD1</v>
      </c>
      <c r="C149" s="943" t="str">
        <f t="shared" ref="C149:C162" si="7">RIGHT(A149,LEN(A149)-FIND(":",A149)-1)</f>
        <v>Roads' End (vault, C, 1)</v>
      </c>
      <c r="D149" s="942"/>
      <c r="E149" s="942"/>
      <c r="F149" s="943" t="s">
        <v>10924</v>
      </c>
      <c r="G149" s="943" t="s">
        <v>10925</v>
      </c>
      <c r="H149" s="943" t="s">
        <v>10926</v>
      </c>
      <c r="I149" s="943" t="s">
        <v>10922</v>
      </c>
      <c r="J149" s="943"/>
      <c r="K149" s="943" t="s">
        <v>10538</v>
      </c>
      <c r="L149" s="943">
        <v>0</v>
      </c>
      <c r="M149" s="943" t="s">
        <v>10329</v>
      </c>
      <c r="N149" s="943">
        <v>1</v>
      </c>
      <c r="O149" s="943"/>
      <c r="P149" s="943"/>
      <c r="Q149" s="943"/>
      <c r="R149" s="943"/>
      <c r="S149" s="943"/>
      <c r="T14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49" s="943"/>
      <c r="V149" s="943"/>
      <c r="W149" s="943"/>
      <c r="X149" s="943"/>
      <c r="Y149" s="943"/>
      <c r="Z149" s="943" t="s">
        <v>10927</v>
      </c>
      <c r="AA149" s="943" t="s">
        <v>10927</v>
      </c>
      <c r="AB149" s="943" t="s">
        <v>10301</v>
      </c>
      <c r="AC149" s="943"/>
      <c r="AD149" s="943" t="str">
        <f>Таблиця4[[#This Row],[DESCRIPTION 3]]</f>
        <v/>
      </c>
      <c r="AE149" s="943" t="str">
        <f>Таблиця4[[#This Row],[Owner/Specific NPCs3]]</f>
        <v/>
      </c>
      <c r="AF149" s="943"/>
      <c r="AG149" s="944" t="s">
        <v>10311</v>
      </c>
      <c r="AH149" s="945"/>
      <c r="AI149" s="946"/>
      <c r="AJ149" s="943" t="s">
        <v>10301</v>
      </c>
      <c r="AK149" s="946"/>
      <c r="AL149" s="943" t="s">
        <v>10301</v>
      </c>
      <c r="AM149" s="946"/>
      <c r="AN149" s="942" t="str">
        <f>IFERROR(INDEX(#REF!,MATCH(Таблиця4[[#This Row],[BUILDING NAME]],#REF!,0),1),"")</f>
        <v/>
      </c>
      <c r="AO149" s="942" t="str">
        <f>IFERROR(INDEX(#REF!,MATCH(Таблиця4[[#This Row],[BUILDING NAME]],#REF!,0),1),"")</f>
        <v/>
      </c>
      <c r="AP149" s="942" t="str">
        <f>IFERROR(INDEX(#REF!,MATCH(Таблиця4[[#This Row],[BUILDING NAME]],#REF!,0),1),"")</f>
        <v/>
      </c>
      <c r="AQ149" s="942" t="str">
        <f>IFERROR(INDEX(#REF!,MATCH(Таблиця4[[#This Row],[BUILDING NAME]],#REF!,0),1),"")</f>
        <v/>
      </c>
      <c r="AR149" s="942" t="str">
        <f>IFERROR(INDEX(#REF!,MATCH(Таблиця4[[#This Row],[BUILDING NAME]],#REF!,0),1),"")</f>
        <v/>
      </c>
      <c r="AS149" s="942" t="str">
        <f>IFERROR(INDEX(#REF!,MATCH(Таблиця4[[#This Row],[BUILDING NAME]],#REF!,0),1),"")</f>
        <v/>
      </c>
      <c r="AT149" s="942" t="str">
        <f>IFERROR(INDEX(#REF!,MATCH(Таблиця4[[#This Row],[BUILDING NAME]],#REF!,0),1),"")</f>
        <v/>
      </c>
      <c r="AU149" s="942"/>
      <c r="AV149" s="1195" t="s">
        <v>10927</v>
      </c>
      <c r="AW149" s="1196">
        <f>IFERROR(INDEX(Аркуш4!$G$2:$G$608,MATCH(Таблиця4[[#This Row],[BUILDING NAME]],Аркуш4!$A$2:$A$608,0),1),"")</f>
        <v>0</v>
      </c>
    </row>
    <row r="150" spans="1:49" ht="16.5" thickTop="1" thickBot="1">
      <c r="A150" s="942" t="s">
        <v>10928</v>
      </c>
      <c r="B150" s="943" t="str">
        <f t="shared" si="6"/>
        <v>CD2</v>
      </c>
      <c r="C150" s="943" t="str">
        <f t="shared" si="7"/>
        <v>The House of the Homeless (tomb, C, 1)</v>
      </c>
      <c r="D150" s="942"/>
      <c r="E150" s="942"/>
      <c r="F150" s="943" t="s">
        <v>10929</v>
      </c>
      <c r="G150" s="943" t="s">
        <v>10930</v>
      </c>
      <c r="H150" s="943" t="s">
        <v>10931</v>
      </c>
      <c r="I150" s="943" t="s">
        <v>10922</v>
      </c>
      <c r="J150" s="943"/>
      <c r="K150" s="943" t="s">
        <v>10530</v>
      </c>
      <c r="L150" s="943" t="s">
        <v>10301</v>
      </c>
      <c r="M150" s="943" t="s">
        <v>10329</v>
      </c>
      <c r="N150" s="943">
        <v>1</v>
      </c>
      <c r="O150" s="943"/>
      <c r="P150" s="943"/>
      <c r="Q150" s="943"/>
      <c r="R150" s="943"/>
      <c r="S150" s="943"/>
      <c r="T15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50" s="943"/>
      <c r="V150" s="943"/>
      <c r="W150" s="943"/>
      <c r="X150" s="943"/>
      <c r="Y150" s="943"/>
      <c r="Z150" s="943" t="s">
        <v>10301</v>
      </c>
      <c r="AA150" s="943" t="s">
        <v>10932</v>
      </c>
      <c r="AB150" s="943" t="s">
        <v>10301</v>
      </c>
      <c r="AC150" s="943"/>
      <c r="AD150" s="943" t="str">
        <f>Таблиця4[[#This Row],[DESCRIPTION 3]]</f>
        <v/>
      </c>
      <c r="AE150" s="943" t="str">
        <f>Таблиця4[[#This Row],[Owner/Specific NPCs3]]</f>
        <v/>
      </c>
      <c r="AF150" s="943"/>
      <c r="AG150" s="944" t="s">
        <v>10311</v>
      </c>
      <c r="AH150" s="945"/>
      <c r="AI150" s="946"/>
      <c r="AJ150" s="943" t="s">
        <v>10301</v>
      </c>
      <c r="AK150" s="946"/>
      <c r="AL150" s="943" t="s">
        <v>10301</v>
      </c>
      <c r="AM150" s="946"/>
      <c r="AN150" s="942" t="str">
        <f>IFERROR(INDEX(#REF!,MATCH(Таблиця4[[#This Row],[BUILDING NAME]],#REF!,0),1),"")</f>
        <v/>
      </c>
      <c r="AO150" s="942" t="str">
        <f>IFERROR(INDEX(#REF!,MATCH(Таблиця4[[#This Row],[BUILDING NAME]],#REF!,0),1),"")</f>
        <v/>
      </c>
      <c r="AP150" s="942" t="str">
        <f>IFERROR(INDEX(#REF!,MATCH(Таблиця4[[#This Row],[BUILDING NAME]],#REF!,0),1),"")</f>
        <v/>
      </c>
      <c r="AQ150" s="942" t="str">
        <f>IFERROR(INDEX(#REF!,MATCH(Таблиця4[[#This Row],[BUILDING NAME]],#REF!,0),1),"")</f>
        <v/>
      </c>
      <c r="AR150" s="942" t="str">
        <f>IFERROR(INDEX(#REF!,MATCH(Таблиця4[[#This Row],[BUILDING NAME]],#REF!,0),1),"")</f>
        <v/>
      </c>
      <c r="AS150" s="942" t="str">
        <f>IFERROR(INDEX(#REF!,MATCH(Таблиця4[[#This Row],[BUILDING NAME]],#REF!,0),1),"")</f>
        <v/>
      </c>
      <c r="AT150" s="942" t="str">
        <f>IFERROR(INDEX(#REF!,MATCH(Таблиця4[[#This Row],[BUILDING NAME]],#REF!,0),1),"")</f>
        <v/>
      </c>
      <c r="AU150" s="942"/>
      <c r="AV150" s="1195" t="s">
        <v>10932</v>
      </c>
      <c r="AW150" s="1196">
        <f>IFERROR(INDEX(Аркуш4!$G$2:$G$608,MATCH(Таблиця4[[#This Row],[BUILDING NAME]],Аркуш4!$A$2:$A$608,0),1),"")</f>
        <v>0</v>
      </c>
    </row>
    <row r="151" spans="1:49" ht="16.5" thickTop="1" thickBot="1">
      <c r="A151" s="942" t="s">
        <v>10933</v>
      </c>
      <c r="B151" s="943" t="str">
        <f t="shared" si="6"/>
        <v>CD3</v>
      </c>
      <c r="C151" s="943" t="str">
        <f t="shared" si="7"/>
        <v>Ahghairon's Statue (tomb, A, 1)</v>
      </c>
      <c r="D151" s="942"/>
      <c r="E151" s="942"/>
      <c r="F151" s="943" t="s">
        <v>10934</v>
      </c>
      <c r="G151" s="943" t="s">
        <v>10935</v>
      </c>
      <c r="H151" s="943" t="s">
        <v>10936</v>
      </c>
      <c r="I151" s="943" t="s">
        <v>10922</v>
      </c>
      <c r="J151" s="943"/>
      <c r="K151" s="943" t="s">
        <v>10530</v>
      </c>
      <c r="L151" s="943">
        <v>0</v>
      </c>
      <c r="M151" s="943" t="s">
        <v>10299</v>
      </c>
      <c r="N151" s="943">
        <v>1</v>
      </c>
      <c r="O151" s="943"/>
      <c r="P151" s="943"/>
      <c r="Q151" s="943"/>
      <c r="R151" s="943"/>
      <c r="S151" s="943"/>
      <c r="T15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51" s="943"/>
      <c r="V151" s="943"/>
      <c r="W151" s="943"/>
      <c r="X151" s="943"/>
      <c r="Y151" s="943"/>
      <c r="Z151" s="943" t="s">
        <v>10937</v>
      </c>
      <c r="AA151" s="943" t="s">
        <v>10937</v>
      </c>
      <c r="AB151" s="943" t="s">
        <v>10301</v>
      </c>
      <c r="AC151" s="943"/>
      <c r="AD151" s="943" t="str">
        <f>Таблиця4[[#This Row],[DESCRIPTION 3]]</f>
        <v/>
      </c>
      <c r="AE151" s="943" t="str">
        <f>Таблиця4[[#This Row],[Owner/Specific NPCs3]]</f>
        <v/>
      </c>
      <c r="AF151" s="943"/>
      <c r="AG151" s="944" t="s">
        <v>10311</v>
      </c>
      <c r="AH151" s="945"/>
      <c r="AI151" s="946"/>
      <c r="AJ151" s="943" t="s">
        <v>10301</v>
      </c>
      <c r="AK151" s="946"/>
      <c r="AL151" s="943" t="s">
        <v>10301</v>
      </c>
      <c r="AM151" s="946"/>
      <c r="AN151" s="942" t="str">
        <f>IFERROR(INDEX(#REF!,MATCH(Таблиця4[[#This Row],[BUILDING NAME]],#REF!,0),1),"")</f>
        <v/>
      </c>
      <c r="AO151" s="942" t="str">
        <f>IFERROR(INDEX(#REF!,MATCH(Таблиця4[[#This Row],[BUILDING NAME]],#REF!,0),1),"")</f>
        <v/>
      </c>
      <c r="AP151" s="942" t="str">
        <f>IFERROR(INDEX(#REF!,MATCH(Таблиця4[[#This Row],[BUILDING NAME]],#REF!,0),1),"")</f>
        <v/>
      </c>
      <c r="AQ151" s="942" t="str">
        <f>IFERROR(INDEX(#REF!,MATCH(Таблиця4[[#This Row],[BUILDING NAME]],#REF!,0),1),"")</f>
        <v/>
      </c>
      <c r="AR151" s="942" t="str">
        <f>IFERROR(INDEX(#REF!,MATCH(Таблиця4[[#This Row],[BUILDING NAME]],#REF!,0),1),"")</f>
        <v/>
      </c>
      <c r="AS151" s="942" t="str">
        <f>IFERROR(INDEX(#REF!,MATCH(Таблиця4[[#This Row],[BUILDING NAME]],#REF!,0),1),"")</f>
        <v/>
      </c>
      <c r="AT151" s="942" t="str">
        <f>IFERROR(INDEX(#REF!,MATCH(Таблиця4[[#This Row],[BUILDING NAME]],#REF!,0),1),"")</f>
        <v/>
      </c>
      <c r="AU151" s="942"/>
      <c r="AV151" s="1195" t="s">
        <v>10937</v>
      </c>
      <c r="AW151" s="1196">
        <f>IFERROR(INDEX(Аркуш4!$G$2:$G$608,MATCH(Таблиця4[[#This Row],[BUILDING NAME]],Аркуш4!$A$2:$A$608,0),1),"")</f>
        <v>0</v>
      </c>
    </row>
    <row r="152" spans="1:49" ht="16.5" thickTop="1" thickBot="1">
      <c r="A152" s="942" t="s">
        <v>10938</v>
      </c>
      <c r="B152" s="943" t="str">
        <f t="shared" si="6"/>
        <v>CD4</v>
      </c>
      <c r="C152" s="943" t="str">
        <f t="shared" si="7"/>
        <v>Merchants' Rest (tomb, B, 1)</v>
      </c>
      <c r="D152" s="942"/>
      <c r="E152" s="942"/>
      <c r="F152" s="943" t="s">
        <v>10939</v>
      </c>
      <c r="G152" s="943" t="s">
        <v>10940</v>
      </c>
      <c r="H152" s="943" t="s">
        <v>10941</v>
      </c>
      <c r="I152" s="943" t="s">
        <v>10922</v>
      </c>
      <c r="J152" s="943"/>
      <c r="K152" s="943" t="s">
        <v>10530</v>
      </c>
      <c r="L152" s="943">
        <v>0</v>
      </c>
      <c r="M152" s="943" t="s">
        <v>10310</v>
      </c>
      <c r="N152" s="943">
        <v>1</v>
      </c>
      <c r="O152" s="943"/>
      <c r="P152" s="943"/>
      <c r="Q152" s="943"/>
      <c r="R152" s="943"/>
      <c r="S152" s="943"/>
      <c r="T15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52" s="943"/>
      <c r="V152" s="943"/>
      <c r="W152" s="943"/>
      <c r="X152" s="943"/>
      <c r="Y152" s="943"/>
      <c r="Z152" s="943" t="s">
        <v>10942</v>
      </c>
      <c r="AA152" s="943" t="s">
        <v>10942</v>
      </c>
      <c r="AB152" s="943" t="s">
        <v>10301</v>
      </c>
      <c r="AC152" s="943"/>
      <c r="AD152" s="943" t="str">
        <f>Таблиця4[[#This Row],[DESCRIPTION 3]]</f>
        <v/>
      </c>
      <c r="AE152" s="943" t="str">
        <f>Таблиця4[[#This Row],[Owner/Specific NPCs3]]</f>
        <v/>
      </c>
      <c r="AF152" s="943"/>
      <c r="AG152" s="944" t="s">
        <v>10311</v>
      </c>
      <c r="AH152" s="945"/>
      <c r="AI152" s="946"/>
      <c r="AJ152" s="943" t="s">
        <v>10301</v>
      </c>
      <c r="AK152" s="946"/>
      <c r="AL152" s="943" t="s">
        <v>10301</v>
      </c>
      <c r="AM152" s="946"/>
      <c r="AN152" s="942" t="str">
        <f>IFERROR(INDEX(#REF!,MATCH(Таблиця4[[#This Row],[BUILDING NAME]],#REF!,0),1),"")</f>
        <v/>
      </c>
      <c r="AO152" s="942" t="str">
        <f>IFERROR(INDEX(#REF!,MATCH(Таблиця4[[#This Row],[BUILDING NAME]],#REF!,0),1),"")</f>
        <v/>
      </c>
      <c r="AP152" s="942" t="str">
        <f>IFERROR(INDEX(#REF!,MATCH(Таблиця4[[#This Row],[BUILDING NAME]],#REF!,0),1),"")</f>
        <v/>
      </c>
      <c r="AQ152" s="942" t="str">
        <f>IFERROR(INDEX(#REF!,MATCH(Таблиця4[[#This Row],[BUILDING NAME]],#REF!,0),1),"")</f>
        <v/>
      </c>
      <c r="AR152" s="942" t="str">
        <f>IFERROR(INDEX(#REF!,MATCH(Таблиця4[[#This Row],[BUILDING NAME]],#REF!,0),1),"")</f>
        <v/>
      </c>
      <c r="AS152" s="942" t="str">
        <f>IFERROR(INDEX(#REF!,MATCH(Таблиця4[[#This Row],[BUILDING NAME]],#REF!,0),1),"")</f>
        <v/>
      </c>
      <c r="AT152" s="942" t="str">
        <f>IFERROR(INDEX(#REF!,MATCH(Таблиця4[[#This Row],[BUILDING NAME]],#REF!,0),1),"")</f>
        <v/>
      </c>
      <c r="AU152" s="942"/>
      <c r="AV152" s="1195" t="s">
        <v>10942</v>
      </c>
      <c r="AW152" s="1196">
        <f>IFERROR(INDEX(Аркуш4!$G$2:$G$608,MATCH(Таблиця4[[#This Row],[BUILDING NAME]],Аркуш4!$A$2:$A$608,0),1),"")</f>
        <v>0</v>
      </c>
    </row>
    <row r="153" spans="1:49" ht="16.5" thickTop="1" thickBot="1">
      <c r="A153" s="942" t="s">
        <v>10943</v>
      </c>
      <c r="B153" s="943" t="str">
        <f t="shared" si="6"/>
        <v>CD5</v>
      </c>
      <c r="C153" s="943" t="str">
        <f t="shared" si="7"/>
        <v>Warriors' Monument (tomb, B, 1)</v>
      </c>
      <c r="D153" s="942"/>
      <c r="E153" s="942"/>
      <c r="F153" s="943" t="s">
        <v>10944</v>
      </c>
      <c r="G153" s="943" t="s">
        <v>10945</v>
      </c>
      <c r="H153" s="943" t="s">
        <v>10946</v>
      </c>
      <c r="I153" s="943" t="s">
        <v>10922</v>
      </c>
      <c r="J153" s="943"/>
      <c r="K153" s="943" t="s">
        <v>10530</v>
      </c>
      <c r="L153" s="943">
        <v>0</v>
      </c>
      <c r="M153" s="943" t="s">
        <v>10310</v>
      </c>
      <c r="N153" s="943">
        <v>1</v>
      </c>
      <c r="O153" s="943"/>
      <c r="P153" s="943"/>
      <c r="Q153" s="943"/>
      <c r="R153" s="943"/>
      <c r="S153" s="943"/>
      <c r="T15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53" s="943"/>
      <c r="V153" s="943"/>
      <c r="W153" s="943"/>
      <c r="X153" s="943"/>
      <c r="Y153" s="943"/>
      <c r="Z153" s="943" t="s">
        <v>30126</v>
      </c>
      <c r="AA153" s="943" t="s">
        <v>10947</v>
      </c>
      <c r="AB153" s="943" t="s">
        <v>10301</v>
      </c>
      <c r="AC153" s="943"/>
      <c r="AD153" s="943" t="str">
        <f>Таблиця4[[#This Row],[DESCRIPTION 3]]</f>
        <v/>
      </c>
      <c r="AE153" s="943" t="str">
        <f>Таблиця4[[#This Row],[Owner/Specific NPCs3]]</f>
        <v/>
      </c>
      <c r="AF153" s="943"/>
      <c r="AG153" s="944" t="s">
        <v>10311</v>
      </c>
      <c r="AH153" s="945"/>
      <c r="AI153" s="946"/>
      <c r="AJ153" s="943" t="s">
        <v>10301</v>
      </c>
      <c r="AK153" s="946"/>
      <c r="AL153" s="943" t="s">
        <v>10301</v>
      </c>
      <c r="AM153" s="946"/>
      <c r="AN153" s="942" t="str">
        <f>IFERROR(INDEX(#REF!,MATCH(Таблиця4[[#This Row],[BUILDING NAME]],#REF!,0),1),"")</f>
        <v/>
      </c>
      <c r="AO153" s="942" t="str">
        <f>IFERROR(INDEX(#REF!,MATCH(Таблиця4[[#This Row],[BUILDING NAME]],#REF!,0),1),"")</f>
        <v/>
      </c>
      <c r="AP153" s="942" t="str">
        <f>IFERROR(INDEX(#REF!,MATCH(Таблиця4[[#This Row],[BUILDING NAME]],#REF!,0),1),"")</f>
        <v/>
      </c>
      <c r="AQ153" s="942" t="str">
        <f>IFERROR(INDEX(#REF!,MATCH(Таблиця4[[#This Row],[BUILDING NAME]],#REF!,0),1),"")</f>
        <v/>
      </c>
      <c r="AR153" s="942" t="str">
        <f>IFERROR(INDEX(#REF!,MATCH(Таблиця4[[#This Row],[BUILDING NAME]],#REF!,0),1),"")</f>
        <v/>
      </c>
      <c r="AS153" s="942" t="str">
        <f>IFERROR(INDEX(#REF!,MATCH(Таблиця4[[#This Row],[BUILDING NAME]],#REF!,0),1),"")</f>
        <v/>
      </c>
      <c r="AT153" s="942" t="str">
        <f>IFERROR(INDEX(#REF!,MATCH(Таблиця4[[#This Row],[BUILDING NAME]],#REF!,0),1),"")</f>
        <v/>
      </c>
      <c r="AU153" s="942"/>
      <c r="AV153" s="1195" t="s">
        <v>30126</v>
      </c>
      <c r="AW153" s="1196">
        <f>IFERROR(INDEX(Аркуш4!$G$2:$G$608,MATCH(Таблиця4[[#This Row],[BUILDING NAME]],Аркуш4!$A$2:$A$608,0),1),"")</f>
        <v>0</v>
      </c>
    </row>
    <row r="154" spans="1:49" ht="16.5" thickTop="1" thickBot="1">
      <c r="A154" s="942" t="s">
        <v>10948</v>
      </c>
      <c r="B154" s="943" t="str">
        <f t="shared" si="6"/>
        <v>CD6</v>
      </c>
      <c r="C154" s="943" t="str">
        <f t="shared" si="7"/>
        <v>Lords' Respite (tomb, A, 1)</v>
      </c>
      <c r="D154" s="942"/>
      <c r="E154" s="942"/>
      <c r="F154" s="943" t="s">
        <v>10949</v>
      </c>
      <c r="G154" s="943" t="s">
        <v>10950</v>
      </c>
      <c r="H154" s="943" t="s">
        <v>10951</v>
      </c>
      <c r="I154" s="943" t="s">
        <v>10922</v>
      </c>
      <c r="J154" s="943"/>
      <c r="K154" s="943" t="s">
        <v>10530</v>
      </c>
      <c r="L154" s="943">
        <v>0</v>
      </c>
      <c r="M154" s="943" t="s">
        <v>10299</v>
      </c>
      <c r="N154" s="943">
        <v>1</v>
      </c>
      <c r="O154" s="943"/>
      <c r="P154" s="943"/>
      <c r="Q154" s="943"/>
      <c r="R154" s="943"/>
      <c r="S154" s="943"/>
      <c r="T15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54" s="943"/>
      <c r="V154" s="943"/>
      <c r="W154" s="943"/>
      <c r="X154" s="942"/>
      <c r="Y154" s="942"/>
      <c r="Z154" s="942" t="s">
        <v>30389</v>
      </c>
      <c r="AA154" s="942" t="s">
        <v>10952</v>
      </c>
      <c r="AB154" s="943" t="s">
        <v>10301</v>
      </c>
      <c r="AC154" s="943"/>
      <c r="AD154" s="943" t="str">
        <f>Таблиця4[[#This Row],[DESCRIPTION 3]]</f>
        <v/>
      </c>
      <c r="AE154" s="943" t="str">
        <f>Таблиця4[[#This Row],[Owner/Specific NPCs3]]</f>
        <v/>
      </c>
      <c r="AF154" s="943"/>
      <c r="AG154" s="944" t="s">
        <v>10311</v>
      </c>
      <c r="AH154" s="945"/>
      <c r="AI154" s="946"/>
      <c r="AJ154" s="943" t="s">
        <v>10301</v>
      </c>
      <c r="AK154" s="946"/>
      <c r="AL154" s="943" t="s">
        <v>10301</v>
      </c>
      <c r="AM154" s="946"/>
      <c r="AN154" s="942" t="str">
        <f>IFERROR(INDEX(#REF!,MATCH(Таблиця4[[#This Row],[BUILDING NAME]],#REF!,0),1),"")</f>
        <v/>
      </c>
      <c r="AO154" s="942" t="str">
        <f>IFERROR(INDEX(#REF!,MATCH(Таблиця4[[#This Row],[BUILDING NAME]],#REF!,0),1),"")</f>
        <v/>
      </c>
      <c r="AP154" s="942" t="str">
        <f>IFERROR(INDEX(#REF!,MATCH(Таблиця4[[#This Row],[BUILDING NAME]],#REF!,0),1),"")</f>
        <v/>
      </c>
      <c r="AQ154" s="942" t="str">
        <f>IFERROR(INDEX(#REF!,MATCH(Таблиця4[[#This Row],[BUILDING NAME]],#REF!,0),1),"")</f>
        <v/>
      </c>
      <c r="AR154" s="942" t="str">
        <f>IFERROR(INDEX(#REF!,MATCH(Таблиця4[[#This Row],[BUILDING NAME]],#REF!,0),1),"")</f>
        <v/>
      </c>
      <c r="AS154" s="942" t="str">
        <f>IFERROR(INDEX(#REF!,MATCH(Таблиця4[[#This Row],[BUILDING NAME]],#REF!,0),1),"")</f>
        <v/>
      </c>
      <c r="AT154" s="942" t="str">
        <f>IFERROR(INDEX(#REF!,MATCH(Таблиця4[[#This Row],[BUILDING NAME]],#REF!,0),1),"")</f>
        <v/>
      </c>
      <c r="AU154" s="942"/>
      <c r="AV154" s="1195" t="s">
        <v>30389</v>
      </c>
      <c r="AW154" s="1196">
        <f>IFERROR(INDEX(Аркуш4!$G$2:$G$608,MATCH(Таблиця4[[#This Row],[BUILDING NAME]],Аркуш4!$A$2:$A$608,0),1),"")</f>
        <v>0</v>
      </c>
    </row>
    <row r="155" spans="1:49" ht="16.5" thickTop="1" thickBot="1">
      <c r="A155" s="942" t="s">
        <v>10953</v>
      </c>
      <c r="B155" s="943" t="str">
        <f t="shared" si="6"/>
        <v>CD7</v>
      </c>
      <c r="C155" s="943" t="str">
        <f t="shared" si="7"/>
        <v>The Hall of the Sages (tomb, B, 1)</v>
      </c>
      <c r="D155" s="942"/>
      <c r="E155" s="942"/>
      <c r="F155" s="943" t="s">
        <v>10954</v>
      </c>
      <c r="G155" s="943" t="s">
        <v>10955</v>
      </c>
      <c r="H155" s="943" t="s">
        <v>10956</v>
      </c>
      <c r="I155" s="943" t="s">
        <v>10922</v>
      </c>
      <c r="J155" s="943"/>
      <c r="K155" s="943" t="s">
        <v>10530</v>
      </c>
      <c r="L155" s="943" t="s">
        <v>10301</v>
      </c>
      <c r="M155" s="943" t="s">
        <v>10310</v>
      </c>
      <c r="N155" s="943">
        <v>1</v>
      </c>
      <c r="O155" s="943"/>
      <c r="P155" s="943"/>
      <c r="Q155" s="943"/>
      <c r="R155" s="943"/>
      <c r="S155" s="943"/>
      <c r="T15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55" s="943"/>
      <c r="V155" s="943"/>
      <c r="W155" s="943"/>
      <c r="X155" s="942"/>
      <c r="Y155" s="942"/>
      <c r="Z155" s="942" t="s">
        <v>10301</v>
      </c>
      <c r="AA155" s="942" t="s">
        <v>10957</v>
      </c>
      <c r="AB155" s="943" t="s">
        <v>10301</v>
      </c>
      <c r="AC155" s="943"/>
      <c r="AD155" s="943" t="str">
        <f>Таблиця4[[#This Row],[DESCRIPTION 3]]</f>
        <v/>
      </c>
      <c r="AE155" s="943" t="str">
        <f>Таблиця4[[#This Row],[Owner/Specific NPCs3]]</f>
        <v/>
      </c>
      <c r="AF155" s="943"/>
      <c r="AG155" s="944" t="s">
        <v>10311</v>
      </c>
      <c r="AH155" s="945"/>
      <c r="AI155" s="946"/>
      <c r="AJ155" s="943" t="s">
        <v>10301</v>
      </c>
      <c r="AK155" s="946"/>
      <c r="AL155" s="943" t="s">
        <v>10301</v>
      </c>
      <c r="AM155" s="946"/>
      <c r="AN155" s="942" t="str">
        <f>IFERROR(INDEX(#REF!,MATCH(Таблиця4[[#This Row],[BUILDING NAME]],#REF!,0),1),"")</f>
        <v/>
      </c>
      <c r="AO155" s="942" t="str">
        <f>IFERROR(INDEX(#REF!,MATCH(Таблиця4[[#This Row],[BUILDING NAME]],#REF!,0),1),"")</f>
        <v/>
      </c>
      <c r="AP155" s="942" t="str">
        <f>IFERROR(INDEX(#REF!,MATCH(Таблиця4[[#This Row],[BUILDING NAME]],#REF!,0),1),"")</f>
        <v/>
      </c>
      <c r="AQ155" s="942" t="str">
        <f>IFERROR(INDEX(#REF!,MATCH(Таблиця4[[#This Row],[BUILDING NAME]],#REF!,0),1),"")</f>
        <v/>
      </c>
      <c r="AR155" s="942" t="str">
        <f>IFERROR(INDEX(#REF!,MATCH(Таблиця4[[#This Row],[BUILDING NAME]],#REF!,0),1),"")</f>
        <v/>
      </c>
      <c r="AS155" s="942" t="str">
        <f>IFERROR(INDEX(#REF!,MATCH(Таблиця4[[#This Row],[BUILDING NAME]],#REF!,0),1),"")</f>
        <v/>
      </c>
      <c r="AT155" s="942" t="str">
        <f>IFERROR(INDEX(#REF!,MATCH(Таблиця4[[#This Row],[BUILDING NAME]],#REF!,0),1),"")</f>
        <v/>
      </c>
      <c r="AU155" s="942"/>
      <c r="AV155" s="1195" t="s">
        <v>30391</v>
      </c>
      <c r="AW155" s="1196">
        <f>IFERROR(INDEX(Аркуш4!$G$2:$G$608,MATCH(Таблиця4[[#This Row],[BUILDING NAME]],Аркуш4!$A$2:$A$608,0),1),"")</f>
        <v>0</v>
      </c>
    </row>
    <row r="156" spans="1:49" ht="16.5" thickTop="1" thickBot="1">
      <c r="A156" s="942" t="s">
        <v>10958</v>
      </c>
      <c r="B156" s="943" t="str">
        <f t="shared" si="6"/>
        <v>CD8</v>
      </c>
      <c r="C156" s="943" t="str">
        <f t="shared" si="7"/>
        <v>The Hall of Heroes (tomb, A, 1)</v>
      </c>
      <c r="D156" s="942"/>
      <c r="E156" s="942"/>
      <c r="F156" s="943" t="s">
        <v>10959</v>
      </c>
      <c r="G156" s="943" t="s">
        <v>10960</v>
      </c>
      <c r="H156" s="943" t="s">
        <v>10961</v>
      </c>
      <c r="I156" s="943" t="s">
        <v>10922</v>
      </c>
      <c r="J156" s="943"/>
      <c r="K156" s="943" t="s">
        <v>10530</v>
      </c>
      <c r="L156" s="943" t="s">
        <v>10301</v>
      </c>
      <c r="M156" s="943" t="s">
        <v>10299</v>
      </c>
      <c r="N156" s="943">
        <v>1</v>
      </c>
      <c r="O156" s="943"/>
      <c r="P156" s="943"/>
      <c r="Q156" s="943"/>
      <c r="R156" s="943"/>
      <c r="S156" s="943"/>
      <c r="T15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56" s="943"/>
      <c r="V156" s="943"/>
      <c r="W156" s="943"/>
      <c r="X156" s="943"/>
      <c r="Y156" s="943"/>
      <c r="Z156" s="943" t="s">
        <v>10301</v>
      </c>
      <c r="AA156" s="943" t="s">
        <v>10962</v>
      </c>
      <c r="AB156" s="943" t="s">
        <v>10301</v>
      </c>
      <c r="AC156" s="943"/>
      <c r="AD156" s="943" t="str">
        <f>Таблиця4[[#This Row],[DESCRIPTION 3]]</f>
        <v/>
      </c>
      <c r="AE156" s="943" t="str">
        <f>Таблиця4[[#This Row],[Owner/Specific NPCs3]]</f>
        <v/>
      </c>
      <c r="AF156" s="943"/>
      <c r="AG156" s="944" t="s">
        <v>10963</v>
      </c>
      <c r="AH156" s="945"/>
      <c r="AI156" s="946"/>
      <c r="AJ156" s="943" t="s">
        <v>10301</v>
      </c>
      <c r="AK156" s="946"/>
      <c r="AL156" s="943" t="s">
        <v>10301</v>
      </c>
      <c r="AM156" s="946"/>
      <c r="AN156" s="942" t="str">
        <f>IFERROR(INDEX(#REF!,MATCH(Таблиця4[[#This Row],[BUILDING NAME]],#REF!,0),1),"")</f>
        <v/>
      </c>
      <c r="AO156" s="942" t="str">
        <f>IFERROR(INDEX(#REF!,MATCH(Таблиця4[[#This Row],[BUILDING NAME]],#REF!,0),1),"")</f>
        <v/>
      </c>
      <c r="AP156" s="942" t="str">
        <f>IFERROR(INDEX(#REF!,MATCH(Таблиця4[[#This Row],[BUILDING NAME]],#REF!,0),1),"")</f>
        <v/>
      </c>
      <c r="AQ156" s="942" t="str">
        <f>IFERROR(INDEX(#REF!,MATCH(Таблиця4[[#This Row],[BUILDING NAME]],#REF!,0),1),"")</f>
        <v/>
      </c>
      <c r="AR156" s="942" t="str">
        <f>IFERROR(INDEX(#REF!,MATCH(Таблиця4[[#This Row],[BUILDING NAME]],#REF!,0),1),"")</f>
        <v/>
      </c>
      <c r="AS156" s="942" t="str">
        <f>IFERROR(INDEX(#REF!,MATCH(Таблиця4[[#This Row],[BUILDING NAME]],#REF!,0),1),"")</f>
        <v/>
      </c>
      <c r="AT156" s="942" t="str">
        <f>IFERROR(INDEX(#REF!,MATCH(Таблиця4[[#This Row],[BUILDING NAME]],#REF!,0),1),"")</f>
        <v/>
      </c>
      <c r="AU156" s="942"/>
      <c r="AV156" s="1195" t="s">
        <v>30390</v>
      </c>
      <c r="AW156" s="1196">
        <f>IFERROR(INDEX(Аркуш4!$G$2:$G$608,MATCH(Таблиця4[[#This Row],[BUILDING NAME]],Аркуш4!$A$2:$A$608,0),1),"")</f>
        <v>0</v>
      </c>
    </row>
    <row r="157" spans="1:49" ht="16.5" thickTop="1" thickBot="1">
      <c r="A157" s="942" t="s">
        <v>10964</v>
      </c>
      <c r="B157" s="943" t="str">
        <f t="shared" si="6"/>
        <v>CD9</v>
      </c>
      <c r="C157" s="943" t="str">
        <f t="shared" si="7"/>
        <v>Mariners' Rest (tomb, C, 1)</v>
      </c>
      <c r="D157" s="942"/>
      <c r="E157" s="942"/>
      <c r="F157" s="943" t="s">
        <v>10965</v>
      </c>
      <c r="G157" s="943" t="s">
        <v>10966</v>
      </c>
      <c r="H157" s="943" t="s">
        <v>10967</v>
      </c>
      <c r="I157" s="943" t="s">
        <v>10922</v>
      </c>
      <c r="J157" s="943"/>
      <c r="K157" s="943" t="s">
        <v>10530</v>
      </c>
      <c r="L157" s="943" t="s">
        <v>10301</v>
      </c>
      <c r="M157" s="943" t="s">
        <v>10329</v>
      </c>
      <c r="N157" s="943">
        <v>1</v>
      </c>
      <c r="O157" s="943"/>
      <c r="P157" s="943"/>
      <c r="Q157" s="943"/>
      <c r="R157" s="943"/>
      <c r="S157" s="943"/>
      <c r="T15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57" s="943"/>
      <c r="V157" s="943"/>
      <c r="W157" s="943"/>
      <c r="X157" s="943"/>
      <c r="Y157" s="943"/>
      <c r="Z157" s="943" t="s">
        <v>10301</v>
      </c>
      <c r="AA157" s="943" t="s">
        <v>10968</v>
      </c>
      <c r="AB157" s="943" t="s">
        <v>10301</v>
      </c>
      <c r="AC157" s="943"/>
      <c r="AD157" s="943" t="str">
        <f>Таблиця4[[#This Row],[DESCRIPTION 3]]</f>
        <v/>
      </c>
      <c r="AE157" s="943" t="str">
        <f>Таблиця4[[#This Row],[Owner/Specific NPCs3]]</f>
        <v/>
      </c>
      <c r="AF157" s="943"/>
      <c r="AG157" s="944" t="s">
        <v>10311</v>
      </c>
      <c r="AH157" s="945"/>
      <c r="AI157" s="946"/>
      <c r="AJ157" s="943" t="s">
        <v>10301</v>
      </c>
      <c r="AK157" s="946"/>
      <c r="AL157" s="943" t="s">
        <v>10301</v>
      </c>
      <c r="AM157" s="946"/>
      <c r="AN157" s="942" t="str">
        <f>IFERROR(INDEX(#REF!,MATCH(Таблиця4[[#This Row],[BUILDING NAME]],#REF!,0),1),"")</f>
        <v/>
      </c>
      <c r="AO157" s="942" t="str">
        <f>IFERROR(INDEX(#REF!,MATCH(Таблиця4[[#This Row],[BUILDING NAME]],#REF!,0),1),"")</f>
        <v/>
      </c>
      <c r="AP157" s="942" t="str">
        <f>IFERROR(INDEX(#REF!,MATCH(Таблиця4[[#This Row],[BUILDING NAME]],#REF!,0),1),"")</f>
        <v/>
      </c>
      <c r="AQ157" s="942" t="str">
        <f>IFERROR(INDEX(#REF!,MATCH(Таблиця4[[#This Row],[BUILDING NAME]],#REF!,0),1),"")</f>
        <v/>
      </c>
      <c r="AR157" s="942" t="str">
        <f>IFERROR(INDEX(#REF!,MATCH(Таблиця4[[#This Row],[BUILDING NAME]],#REF!,0),1),"")</f>
        <v/>
      </c>
      <c r="AS157" s="942" t="str">
        <f>IFERROR(INDEX(#REF!,MATCH(Таблиця4[[#This Row],[BUILDING NAME]],#REF!,0),1),"")</f>
        <v/>
      </c>
      <c r="AT157" s="942" t="str">
        <f>IFERROR(INDEX(#REF!,MATCH(Таблиця4[[#This Row],[BUILDING NAME]],#REF!,0),1),"")</f>
        <v/>
      </c>
      <c r="AU157" s="942"/>
      <c r="AV157" s="1195" t="s">
        <v>10301</v>
      </c>
      <c r="AW157" s="1196" t="str">
        <f>IFERROR(INDEX(Аркуш4!$G$2:$G$608,MATCH(Таблиця4[[#This Row],[BUILDING NAME]],Аркуш4!$A$2:$A$608,0),1),"")</f>
        <v/>
      </c>
    </row>
    <row r="158" spans="1:49" ht="16.5" thickTop="1" thickBot="1">
      <c r="A158" s="942" t="s">
        <v>10970</v>
      </c>
      <c r="B158" s="943" t="str">
        <f t="shared" si="6"/>
        <v>CD10</v>
      </c>
      <c r="C158" s="943" t="str">
        <f t="shared" si="7"/>
        <v>Deepwinter Vault (tomb, B, 1)</v>
      </c>
      <c r="D158" s="942"/>
      <c r="E158" s="942"/>
      <c r="F158" s="943" t="s">
        <v>10971</v>
      </c>
      <c r="G158" s="943" t="s">
        <v>10972</v>
      </c>
      <c r="H158" s="943" t="s">
        <v>10921</v>
      </c>
      <c r="I158" s="943" t="s">
        <v>10922</v>
      </c>
      <c r="J158" s="943"/>
      <c r="K158" s="943" t="s">
        <v>10530</v>
      </c>
      <c r="L158" s="943" t="s">
        <v>10301</v>
      </c>
      <c r="M158" s="943" t="s">
        <v>10310</v>
      </c>
      <c r="N158" s="943">
        <v>1</v>
      </c>
      <c r="O158" s="943"/>
      <c r="P158" s="943"/>
      <c r="Q158" s="943"/>
      <c r="R158" s="943"/>
      <c r="S158" s="943"/>
      <c r="T15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58" s="943"/>
      <c r="V158" s="943"/>
      <c r="W158" s="943"/>
      <c r="X158" s="943"/>
      <c r="Y158" s="943"/>
      <c r="Z158" s="943" t="s">
        <v>10301</v>
      </c>
      <c r="AA158" s="943" t="s">
        <v>10973</v>
      </c>
      <c r="AB158" s="943" t="s">
        <v>10301</v>
      </c>
      <c r="AC158" s="943"/>
      <c r="AD158" s="943" t="str">
        <f>Таблиця4[[#This Row],[DESCRIPTION 3]]</f>
        <v/>
      </c>
      <c r="AE158" s="943" t="str">
        <f>Таблиця4[[#This Row],[Owner/Specific NPCs3]]</f>
        <v/>
      </c>
      <c r="AF158" s="943"/>
      <c r="AG158" s="944" t="s">
        <v>10974</v>
      </c>
      <c r="AH158" s="945"/>
      <c r="AI158" s="946"/>
      <c r="AJ158" s="943" t="s">
        <v>10301</v>
      </c>
      <c r="AK158" s="946"/>
      <c r="AL158" s="943" t="s">
        <v>10301</v>
      </c>
      <c r="AM158" s="946"/>
      <c r="AN158" s="942" t="str">
        <f>IFERROR(INDEX(#REF!,MATCH(Таблиця4[[#This Row],[BUILDING NAME]],#REF!,0),1),"")</f>
        <v/>
      </c>
      <c r="AO158" s="942" t="str">
        <f>IFERROR(INDEX(#REF!,MATCH(Таблиця4[[#This Row],[BUILDING NAME]],#REF!,0),1),"")</f>
        <v/>
      </c>
      <c r="AP158" s="942" t="str">
        <f>IFERROR(INDEX(#REF!,MATCH(Таблиця4[[#This Row],[BUILDING NAME]],#REF!,0),1),"")</f>
        <v/>
      </c>
      <c r="AQ158" s="942" t="str">
        <f>IFERROR(INDEX(#REF!,MATCH(Таблиця4[[#This Row],[BUILDING NAME]],#REF!,0),1),"")</f>
        <v/>
      </c>
      <c r="AR158" s="942" t="str">
        <f>IFERROR(INDEX(#REF!,MATCH(Таблиця4[[#This Row],[BUILDING NAME]],#REF!,0),1),"")</f>
        <v/>
      </c>
      <c r="AS158" s="942" t="str">
        <f>IFERROR(INDEX(#REF!,MATCH(Таблиця4[[#This Row],[BUILDING NAME]],#REF!,0),1),"")</f>
        <v/>
      </c>
      <c r="AT158" s="942" t="str">
        <f>IFERROR(INDEX(#REF!,MATCH(Таблиця4[[#This Row],[BUILDING NAME]],#REF!,0),1),"")</f>
        <v/>
      </c>
      <c r="AU158" s="942"/>
      <c r="AV158" s="1195" t="s">
        <v>10301</v>
      </c>
      <c r="AW158" s="1196" t="str">
        <f>IFERROR(INDEX(Аркуш4!$G$2:$G$608,MATCH(Таблиця4[[#This Row],[BUILDING NAME]],Аркуш4!$A$2:$A$608,0),1),"")</f>
        <v/>
      </c>
    </row>
    <row r="159" spans="1:49" ht="16.5" thickTop="1" thickBot="1">
      <c r="A159" s="942" t="s">
        <v>10975</v>
      </c>
      <c r="B159" s="943" t="str">
        <f t="shared" si="6"/>
        <v>CD11</v>
      </c>
      <c r="C159" s="943" t="str">
        <f t="shared" si="7"/>
        <v>Watchway Tower (city building, A, 4),</v>
      </c>
      <c r="D159" s="942"/>
      <c r="E159" s="942"/>
      <c r="F159" s="943" t="s">
        <v>10976</v>
      </c>
      <c r="G159" s="943" t="s">
        <v>10977</v>
      </c>
      <c r="H159" s="943" t="s">
        <v>10978</v>
      </c>
      <c r="I159" s="943" t="s">
        <v>10922</v>
      </c>
      <c r="J159" s="943"/>
      <c r="K159" s="943" t="s">
        <v>10343</v>
      </c>
      <c r="L159" s="943" t="s">
        <v>10301</v>
      </c>
      <c r="M159" s="943" t="s">
        <v>10299</v>
      </c>
      <c r="N159" s="943">
        <v>4</v>
      </c>
      <c r="O159" s="943" t="s">
        <v>10713</v>
      </c>
      <c r="P159" s="943"/>
      <c r="Q159" s="943"/>
      <c r="R159" s="943"/>
      <c r="S159" s="943"/>
      <c r="T15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59" s="943"/>
      <c r="V159" s="943"/>
      <c r="W159" s="943"/>
      <c r="X159" s="943"/>
      <c r="Y159" s="943"/>
      <c r="Z159" s="943" t="s">
        <v>10301</v>
      </c>
      <c r="AA159" s="956" t="s">
        <v>10714</v>
      </c>
      <c r="AB159" s="943" t="s">
        <v>10301</v>
      </c>
      <c r="AC159" s="943"/>
      <c r="AD159" s="943" t="str">
        <f>Таблиця4[[#This Row],[DESCRIPTION 3]]</f>
        <v/>
      </c>
      <c r="AE159" s="943" t="str">
        <f>Таблиця4[[#This Row],[Owner/Specific NPCs3]]</f>
        <v/>
      </c>
      <c r="AF159" s="943"/>
      <c r="AG159" s="944" t="s">
        <v>10974</v>
      </c>
      <c r="AH159" s="945"/>
      <c r="AI159" s="946"/>
      <c r="AJ159" s="943" t="s">
        <v>10301</v>
      </c>
      <c r="AK159" s="946"/>
      <c r="AL159" s="943" t="s">
        <v>10301</v>
      </c>
      <c r="AM159" s="946"/>
      <c r="AN159" s="942" t="str">
        <f>IFERROR(INDEX(#REF!,MATCH(Таблиця4[[#This Row],[BUILDING NAME]],#REF!,0),1),"")</f>
        <v/>
      </c>
      <c r="AO159" s="942" t="str">
        <f>IFERROR(INDEX(#REF!,MATCH(Таблиця4[[#This Row],[BUILDING NAME]],#REF!,0),1),"")</f>
        <v/>
      </c>
      <c r="AP159" s="942" t="str">
        <f>IFERROR(INDEX(#REF!,MATCH(Таблиця4[[#This Row],[BUILDING NAME]],#REF!,0),1),"")</f>
        <v/>
      </c>
      <c r="AQ159" s="942" t="str">
        <f>IFERROR(INDEX(#REF!,MATCH(Таблиця4[[#This Row],[BUILDING NAME]],#REF!,0),1),"")</f>
        <v/>
      </c>
      <c r="AR159" s="942" t="str">
        <f>IFERROR(INDEX(#REF!,MATCH(Таблиця4[[#This Row],[BUILDING NAME]],#REF!,0),1),"")</f>
        <v/>
      </c>
      <c r="AS159" s="942" t="str">
        <f>IFERROR(INDEX(#REF!,MATCH(Таблиця4[[#This Row],[BUILDING NAME]],#REF!,0),1),"")</f>
        <v/>
      </c>
      <c r="AT159" s="942" t="str">
        <f>IFERROR(INDEX(#REF!,MATCH(Таблиця4[[#This Row],[BUILDING NAME]],#REF!,0),1),"")</f>
        <v/>
      </c>
      <c r="AU159" s="942"/>
      <c r="AV159" s="1195" t="s">
        <v>10301</v>
      </c>
      <c r="AW159" s="1196" t="str">
        <f>IFERROR(INDEX(Аркуш4!$G$2:$G$608,MATCH(Таблиця4[[#This Row],[BUILDING NAME]],Аркуш4!$A$2:$A$608,0),1),"")</f>
        <v/>
      </c>
    </row>
    <row r="160" spans="1:49" ht="16.5" thickTop="1" thickBot="1">
      <c r="A160" s="942" t="s">
        <v>10979</v>
      </c>
      <c r="B160" s="943" t="str">
        <f t="shared" si="6"/>
        <v>CD12</v>
      </c>
      <c r="C160" s="943" t="str">
        <f t="shared" si="7"/>
        <v>Guard Tower (city building, A, 4)</v>
      </c>
      <c r="D160" s="942"/>
      <c r="E160" s="942"/>
      <c r="F160" s="943" t="s">
        <v>10980</v>
      </c>
      <c r="G160" s="943" t="s">
        <v>10981</v>
      </c>
      <c r="H160" s="943" t="s">
        <v>10982</v>
      </c>
      <c r="I160" s="943" t="s">
        <v>10922</v>
      </c>
      <c r="J160" s="943"/>
      <c r="K160" s="943" t="s">
        <v>10343</v>
      </c>
      <c r="L160" s="943" t="s">
        <v>10313</v>
      </c>
      <c r="M160" s="943" t="s">
        <v>10299</v>
      </c>
      <c r="N160" s="943">
        <v>4</v>
      </c>
      <c r="O160" s="943"/>
      <c r="P160" s="943"/>
      <c r="Q160" s="943"/>
      <c r="R160" s="943"/>
      <c r="S160" s="943"/>
      <c r="T16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60" s="943"/>
      <c r="V160" s="943"/>
      <c r="W160" s="943"/>
      <c r="X160" s="943"/>
      <c r="Y160" s="943"/>
      <c r="Z160" s="943" t="s">
        <v>10714</v>
      </c>
      <c r="AA160" s="956" t="s">
        <v>10714</v>
      </c>
      <c r="AB160" s="943" t="s">
        <v>10301</v>
      </c>
      <c r="AC160" s="943"/>
      <c r="AD160" s="943" t="str">
        <f>Таблиця4[[#This Row],[DESCRIPTION 3]]</f>
        <v/>
      </c>
      <c r="AE160" s="943" t="str">
        <f>Таблиця4[[#This Row],[Owner/Specific NPCs3]]</f>
        <v/>
      </c>
      <c r="AF160" s="943"/>
      <c r="AG160" s="944" t="s">
        <v>10311</v>
      </c>
      <c r="AH160" s="945"/>
      <c r="AI160" s="946"/>
      <c r="AJ160" s="943" t="s">
        <v>10301</v>
      </c>
      <c r="AK160" s="946"/>
      <c r="AL160" s="943" t="s">
        <v>10301</v>
      </c>
      <c r="AM160" s="946"/>
      <c r="AN160" s="942" t="str">
        <f>IFERROR(INDEX(#REF!,MATCH(Таблиця4[[#This Row],[BUILDING NAME]],#REF!,0),1),"")</f>
        <v/>
      </c>
      <c r="AO160" s="942" t="str">
        <f>IFERROR(INDEX(#REF!,MATCH(Таблиця4[[#This Row],[BUILDING NAME]],#REF!,0),1),"")</f>
        <v/>
      </c>
      <c r="AP160" s="942" t="str">
        <f>IFERROR(INDEX(#REF!,MATCH(Таблиця4[[#This Row],[BUILDING NAME]],#REF!,0),1),"")</f>
        <v/>
      </c>
      <c r="AQ160" s="942" t="str">
        <f>IFERROR(INDEX(#REF!,MATCH(Таблиця4[[#This Row],[BUILDING NAME]],#REF!,0),1),"")</f>
        <v/>
      </c>
      <c r="AR160" s="942" t="str">
        <f>IFERROR(INDEX(#REF!,MATCH(Таблиця4[[#This Row],[BUILDING NAME]],#REF!,0),1),"")</f>
        <v/>
      </c>
      <c r="AS160" s="942" t="str">
        <f>IFERROR(INDEX(#REF!,MATCH(Таблиця4[[#This Row],[BUILDING NAME]],#REF!,0),1),"")</f>
        <v/>
      </c>
      <c r="AT160" s="942" t="str">
        <f>IFERROR(INDEX(#REF!,MATCH(Таблиця4[[#This Row],[BUILDING NAME]],#REF!,0),1),"")</f>
        <v/>
      </c>
      <c r="AU160" s="942"/>
      <c r="AV160" s="1195" t="s">
        <v>10714</v>
      </c>
      <c r="AW160" s="1196">
        <f>IFERROR(INDEX(Аркуш4!$G$2:$G$608,MATCH(Таблиця4[[#This Row],[BUILDING NAME]],Аркуш4!$A$2:$A$608,0),1),"")</f>
        <v>0</v>
      </c>
    </row>
    <row r="161" spans="1:49" ht="16.5" thickTop="1" thickBot="1">
      <c r="A161" s="942" t="s">
        <v>10983</v>
      </c>
      <c r="B161" s="943" t="str">
        <f t="shared" si="6"/>
        <v>CD13</v>
      </c>
      <c r="C161" s="943" t="str">
        <f t="shared" si="7"/>
        <v>Beacon Tower (city building, A, 7)</v>
      </c>
      <c r="D161" s="942"/>
      <c r="E161" s="942"/>
      <c r="F161" s="943" t="s">
        <v>10984</v>
      </c>
      <c r="G161" s="943" t="s">
        <v>10985</v>
      </c>
      <c r="H161" s="943" t="s">
        <v>10986</v>
      </c>
      <c r="I161" s="943" t="s">
        <v>10922</v>
      </c>
      <c r="J161" s="943"/>
      <c r="K161" s="943" t="s">
        <v>10343</v>
      </c>
      <c r="L161" s="943" t="s">
        <v>10313</v>
      </c>
      <c r="M161" s="943" t="s">
        <v>10299</v>
      </c>
      <c r="N161" s="943">
        <v>7</v>
      </c>
      <c r="O161" s="943"/>
      <c r="P161" s="943"/>
      <c r="Q161" s="943"/>
      <c r="R161" s="943"/>
      <c r="S161" s="943"/>
      <c r="T16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61" s="943"/>
      <c r="V161" s="943"/>
      <c r="W161" s="943"/>
      <c r="X161" s="943"/>
      <c r="Y161" s="943"/>
      <c r="Z161" s="943" t="s">
        <v>10714</v>
      </c>
      <c r="AA161" s="956" t="s">
        <v>10714</v>
      </c>
      <c r="AB161" s="943" t="s">
        <v>10301</v>
      </c>
      <c r="AC161" s="943"/>
      <c r="AD161" s="943" t="str">
        <f>Таблиця4[[#This Row],[DESCRIPTION 3]]</f>
        <v/>
      </c>
      <c r="AE161" s="943" t="str">
        <f>Таблиця4[[#This Row],[Owner/Specific NPCs3]]</f>
        <v/>
      </c>
      <c r="AF161" s="943"/>
      <c r="AG161" s="944" t="s">
        <v>10974</v>
      </c>
      <c r="AH161" s="945"/>
      <c r="AI161" s="946"/>
      <c r="AJ161" s="943" t="s">
        <v>10301</v>
      </c>
      <c r="AK161" s="946"/>
      <c r="AL161" s="943" t="s">
        <v>10301</v>
      </c>
      <c r="AM161" s="946"/>
      <c r="AN161" s="942" t="str">
        <f>IFERROR(INDEX(#REF!,MATCH(Таблиця4[[#This Row],[BUILDING NAME]],#REF!,0),1),"")</f>
        <v/>
      </c>
      <c r="AO161" s="942" t="str">
        <f>IFERROR(INDEX(#REF!,MATCH(Таблиця4[[#This Row],[BUILDING NAME]],#REF!,0),1),"")</f>
        <v/>
      </c>
      <c r="AP161" s="942" t="str">
        <f>IFERROR(INDEX(#REF!,MATCH(Таблиця4[[#This Row],[BUILDING NAME]],#REF!,0),1),"")</f>
        <v/>
      </c>
      <c r="AQ161" s="942" t="str">
        <f>IFERROR(INDEX(#REF!,MATCH(Таблиця4[[#This Row],[BUILDING NAME]],#REF!,0),1),"")</f>
        <v/>
      </c>
      <c r="AR161" s="942" t="str">
        <f>IFERROR(INDEX(#REF!,MATCH(Таблиця4[[#This Row],[BUILDING NAME]],#REF!,0),1),"")</f>
        <v/>
      </c>
      <c r="AS161" s="942" t="str">
        <f>IFERROR(INDEX(#REF!,MATCH(Таблиця4[[#This Row],[BUILDING NAME]],#REF!,0),1),"")</f>
        <v/>
      </c>
      <c r="AT161" s="942" t="str">
        <f>IFERROR(INDEX(#REF!,MATCH(Таблиця4[[#This Row],[BUILDING NAME]],#REF!,0),1),"")</f>
        <v/>
      </c>
      <c r="AU161" s="942"/>
      <c r="AV161" s="1195" t="s">
        <v>10714</v>
      </c>
      <c r="AW161" s="1196">
        <f>IFERROR(INDEX(Аркуш4!$G$2:$G$608,MATCH(Таблиця4[[#This Row],[BUILDING NAME]],Аркуш4!$A$2:$A$608,0),1),"")</f>
        <v>0</v>
      </c>
    </row>
    <row r="162" spans="1:49" ht="16.5" thickTop="1" thickBot="1">
      <c r="A162" s="942" t="s">
        <v>10987</v>
      </c>
      <c r="B162" s="943" t="str">
        <f t="shared" si="6"/>
        <v>CD14</v>
      </c>
      <c r="C162" s="943" t="str">
        <f t="shared" si="7"/>
        <v>Sultlue Vault (tomb, B, 1)</v>
      </c>
      <c r="D162" s="942"/>
      <c r="E162" s="942"/>
      <c r="F162" s="943" t="s">
        <v>10988</v>
      </c>
      <c r="G162" s="943" t="s">
        <v>10989</v>
      </c>
      <c r="H162" s="943" t="s">
        <v>10990</v>
      </c>
      <c r="I162" s="943" t="s">
        <v>10922</v>
      </c>
      <c r="J162" s="943"/>
      <c r="K162" s="943" t="s">
        <v>10530</v>
      </c>
      <c r="L162" s="943">
        <v>0</v>
      </c>
      <c r="M162" s="943" t="s">
        <v>10310</v>
      </c>
      <c r="N162" s="943">
        <v>1</v>
      </c>
      <c r="O162" s="943"/>
      <c r="P162" s="943"/>
      <c r="Q162" s="943"/>
      <c r="R162" s="943"/>
      <c r="S162" s="943"/>
      <c r="T16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62" s="943"/>
      <c r="V162" s="943"/>
      <c r="W162" s="943"/>
      <c r="X162" s="943"/>
      <c r="Y162" s="943"/>
      <c r="Z162" s="943" t="s">
        <v>10991</v>
      </c>
      <c r="AA162" s="943" t="s">
        <v>10991</v>
      </c>
      <c r="AB162" s="943" t="s">
        <v>10301</v>
      </c>
      <c r="AC162" s="943"/>
      <c r="AD162" s="943" t="str">
        <f>Таблиця4[[#This Row],[DESCRIPTION 3]]</f>
        <v/>
      </c>
      <c r="AE162" s="943" t="str">
        <f>Таблиця4[[#This Row],[Owner/Specific NPCs3]]</f>
        <v/>
      </c>
      <c r="AF162" s="943"/>
      <c r="AG162" s="944" t="s">
        <v>10311</v>
      </c>
      <c r="AH162" s="945"/>
      <c r="AI162" s="946"/>
      <c r="AJ162" s="943" t="s">
        <v>10301</v>
      </c>
      <c r="AK162" s="946"/>
      <c r="AL162" s="943" t="s">
        <v>10301</v>
      </c>
      <c r="AM162" s="946"/>
      <c r="AN162" s="942" t="str">
        <f>IFERROR(INDEX(#REF!,MATCH(Таблиця4[[#This Row],[BUILDING NAME]],#REF!,0),1),"")</f>
        <v/>
      </c>
      <c r="AO162" s="942" t="str">
        <f>IFERROR(INDEX(#REF!,MATCH(Таблиця4[[#This Row],[BUILDING NAME]],#REF!,0),1),"")</f>
        <v/>
      </c>
      <c r="AP162" s="942" t="str">
        <f>IFERROR(INDEX(#REF!,MATCH(Таблиця4[[#This Row],[BUILDING NAME]],#REF!,0),1),"")</f>
        <v/>
      </c>
      <c r="AQ162" s="942" t="str">
        <f>IFERROR(INDEX(#REF!,MATCH(Таблиця4[[#This Row],[BUILDING NAME]],#REF!,0),1),"")</f>
        <v/>
      </c>
      <c r="AR162" s="942" t="str">
        <f>IFERROR(INDEX(#REF!,MATCH(Таблиця4[[#This Row],[BUILDING NAME]],#REF!,0),1),"")</f>
        <v/>
      </c>
      <c r="AS162" s="942" t="str">
        <f>IFERROR(INDEX(#REF!,MATCH(Таблиця4[[#This Row],[BUILDING NAME]],#REF!,0),1),"")</f>
        <v/>
      </c>
      <c r="AT162" s="942" t="str">
        <f>IFERROR(INDEX(#REF!,MATCH(Таблиця4[[#This Row],[BUILDING NAME]],#REF!,0),1),"")</f>
        <v/>
      </c>
      <c r="AU162" s="942"/>
      <c r="AV162" s="1195" t="s">
        <v>10991</v>
      </c>
      <c r="AW162" s="1196">
        <f>IFERROR(INDEX(Аркуш4!$G$2:$G$608,MATCH(Таблиця4[[#This Row],[BUILDING NAME]],Аркуш4!$A$2:$A$608,0),1),"")</f>
        <v>0</v>
      </c>
    </row>
    <row r="163" spans="1:49" ht="16.5" thickTop="1" thickBot="1">
      <c r="A163" s="942"/>
      <c r="B163" s="943"/>
      <c r="C163" s="943"/>
      <c r="D163" s="942"/>
      <c r="E163" s="942"/>
      <c r="F163" s="943"/>
      <c r="G163" s="943"/>
      <c r="H163" s="943" t="s">
        <v>10992</v>
      </c>
      <c r="I163" s="943" t="s">
        <v>10922</v>
      </c>
      <c r="J163" s="943"/>
      <c r="K163" s="943" t="s">
        <v>10343</v>
      </c>
      <c r="L163" s="943" t="s">
        <v>10301</v>
      </c>
      <c r="M163" s="943" t="s">
        <v>10561</v>
      </c>
      <c r="N163" s="943" t="s">
        <v>10561</v>
      </c>
      <c r="O163" s="943"/>
      <c r="P163" s="943"/>
      <c r="Q163" s="943"/>
      <c r="R163" s="943"/>
      <c r="S163" s="943"/>
      <c r="T16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63" s="943"/>
      <c r="V163" s="943"/>
      <c r="W163" s="943"/>
      <c r="X163" s="943"/>
      <c r="Y163" s="943"/>
      <c r="Z163" s="943" t="s">
        <v>10301</v>
      </c>
      <c r="AA163" s="943" t="s">
        <v>30524</v>
      </c>
      <c r="AB163" s="943" t="s">
        <v>10301</v>
      </c>
      <c r="AC163" s="943"/>
      <c r="AD163" s="943" t="str">
        <f>Таблиця4[[#This Row],[DESCRIPTION 3]]</f>
        <v/>
      </c>
      <c r="AE163" s="943" t="str">
        <f>Таблиця4[[#This Row],[Owner/Specific NPCs3]]</f>
        <v/>
      </c>
      <c r="AF163" s="943"/>
      <c r="AG163" s="944" t="s">
        <v>10993</v>
      </c>
      <c r="AH163" s="945"/>
      <c r="AI163" s="946"/>
      <c r="AJ163" s="943"/>
      <c r="AK163" s="946"/>
      <c r="AL163" s="943"/>
      <c r="AM163" s="946"/>
      <c r="AN163" s="942" t="str">
        <f>IFERROR(INDEX(#REF!,MATCH(Таблиця4[[#This Row],[BUILDING NAME]],#REF!,0),1),"")</f>
        <v/>
      </c>
      <c r="AO163" s="942" t="str">
        <f>IFERROR(INDEX(#REF!,MATCH(Таблиця4[[#This Row],[BUILDING NAME]],#REF!,0),1),"")</f>
        <v/>
      </c>
      <c r="AP163" s="942" t="str">
        <f>IFERROR(INDEX(#REF!,MATCH(Таблиця4[[#This Row],[BUILDING NAME]],#REF!,0),1),"")</f>
        <v/>
      </c>
      <c r="AQ163" s="942" t="str">
        <f>IFERROR(INDEX(#REF!,MATCH(Таблиця4[[#This Row],[BUILDING NAME]],#REF!,0),1),"")</f>
        <v/>
      </c>
      <c r="AR163" s="942" t="str">
        <f>IFERROR(INDEX(#REF!,MATCH(Таблиця4[[#This Row],[BUILDING NAME]],#REF!,0),1),"")</f>
        <v/>
      </c>
      <c r="AS163" s="942" t="str">
        <f>IFERROR(INDEX(#REF!,MATCH(Таблиця4[[#This Row],[BUILDING NAME]],#REF!,0),1),"")</f>
        <v/>
      </c>
      <c r="AT163" s="942" t="str">
        <f>IFERROR(INDEX(#REF!,MATCH(Таблиця4[[#This Row],[BUILDING NAME]],#REF!,0),1),"")</f>
        <v/>
      </c>
      <c r="AU163" s="942"/>
      <c r="AV163" s="1195" t="s">
        <v>10301</v>
      </c>
      <c r="AW163" s="1196" t="str">
        <f>IFERROR(INDEX(Аркуш4!$G$2:$G$608,MATCH(Таблиця4[[#This Row],[BUILDING NAME]],Аркуш4!$A$2:$A$608,0),1),"")</f>
        <v/>
      </c>
    </row>
    <row r="164" spans="1:49" ht="16.5" thickTop="1" thickBot="1">
      <c r="A164" s="942"/>
      <c r="B164" s="943"/>
      <c r="C164" s="943"/>
      <c r="D164" s="942"/>
      <c r="E164" s="942"/>
      <c r="F164" s="943"/>
      <c r="G164" s="943"/>
      <c r="H164" s="943" t="s">
        <v>10994</v>
      </c>
      <c r="I164" s="943" t="s">
        <v>10922</v>
      </c>
      <c r="J164" s="943"/>
      <c r="K164" s="943" t="s">
        <v>10343</v>
      </c>
      <c r="L164" s="943" t="s">
        <v>10301</v>
      </c>
      <c r="M164" s="943" t="s">
        <v>10561</v>
      </c>
      <c r="N164" s="943" t="s">
        <v>10561</v>
      </c>
      <c r="O164" s="943"/>
      <c r="P164" s="943"/>
      <c r="Q164" s="943"/>
      <c r="R164" s="943"/>
      <c r="S164" s="943"/>
      <c r="T16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64" s="943"/>
      <c r="V164" s="943"/>
      <c r="W164" s="943"/>
      <c r="X164" s="943"/>
      <c r="Y164" s="943"/>
      <c r="Z164" s="943" t="s">
        <v>10301</v>
      </c>
      <c r="AA164" s="943" t="s">
        <v>30525</v>
      </c>
      <c r="AB164" s="943" t="s">
        <v>10301</v>
      </c>
      <c r="AC164" s="943"/>
      <c r="AD164" s="943" t="str">
        <f>Таблиця4[[#This Row],[DESCRIPTION 3]]</f>
        <v/>
      </c>
      <c r="AE164" s="943" t="str">
        <f>Таблиця4[[#This Row],[Owner/Specific NPCs3]]</f>
        <v/>
      </c>
      <c r="AF164" s="943"/>
      <c r="AG164" s="944" t="s">
        <v>10995</v>
      </c>
      <c r="AH164" s="945"/>
      <c r="AI164" s="946"/>
      <c r="AJ164" s="943"/>
      <c r="AK164" s="946"/>
      <c r="AL164" s="943"/>
      <c r="AM164" s="946"/>
      <c r="AN164" s="942" t="str">
        <f>IFERROR(INDEX(#REF!,MATCH(Таблиця4[[#This Row],[BUILDING NAME]],#REF!,0),1),"")</f>
        <v/>
      </c>
      <c r="AO164" s="942" t="str">
        <f>IFERROR(INDEX(#REF!,MATCH(Таблиця4[[#This Row],[BUILDING NAME]],#REF!,0),1),"")</f>
        <v/>
      </c>
      <c r="AP164" s="942" t="str">
        <f>IFERROR(INDEX(#REF!,MATCH(Таблиця4[[#This Row],[BUILDING NAME]],#REF!,0),1),"")</f>
        <v/>
      </c>
      <c r="AQ164" s="942" t="str">
        <f>IFERROR(INDEX(#REF!,MATCH(Таблиця4[[#This Row],[BUILDING NAME]],#REF!,0),1),"")</f>
        <v/>
      </c>
      <c r="AR164" s="942" t="str">
        <f>IFERROR(INDEX(#REF!,MATCH(Таблиця4[[#This Row],[BUILDING NAME]],#REF!,0),1),"")</f>
        <v/>
      </c>
      <c r="AS164" s="942" t="str">
        <f>IFERROR(INDEX(#REF!,MATCH(Таблиця4[[#This Row],[BUILDING NAME]],#REF!,0),1),"")</f>
        <v/>
      </c>
      <c r="AT164" s="942" t="str">
        <f>IFERROR(INDEX(#REF!,MATCH(Таблиця4[[#This Row],[BUILDING NAME]],#REF!,0),1),"")</f>
        <v/>
      </c>
      <c r="AU164" s="942"/>
      <c r="AV164" s="1195" t="s">
        <v>10301</v>
      </c>
      <c r="AW164" s="1196" t="str">
        <f>IFERROR(INDEX(Аркуш4!$G$2:$G$608,MATCH(Таблиця4[[#This Row],[BUILDING NAME]],Аркуш4!$A$2:$A$608,0),1),"")</f>
        <v/>
      </c>
    </row>
    <row r="165" spans="1:49" ht="16.5" thickTop="1" thickBot="1">
      <c r="A165" s="942"/>
      <c r="B165" s="943"/>
      <c r="C165" s="943"/>
      <c r="D165" s="942"/>
      <c r="E165" s="942"/>
      <c r="F165" s="943"/>
      <c r="G165" s="943"/>
      <c r="H165" s="943" t="s">
        <v>10996</v>
      </c>
      <c r="I165" s="943" t="s">
        <v>10922</v>
      </c>
      <c r="J165" s="943"/>
      <c r="K165" s="943" t="s">
        <v>10343</v>
      </c>
      <c r="L165" s="943" t="s">
        <v>10301</v>
      </c>
      <c r="M165" s="943" t="s">
        <v>10561</v>
      </c>
      <c r="N165" s="943" t="s">
        <v>10561</v>
      </c>
      <c r="O165" s="943"/>
      <c r="P165" s="943"/>
      <c r="Q165" s="943"/>
      <c r="R165" s="943"/>
      <c r="S165" s="943"/>
      <c r="T16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65" s="943"/>
      <c r="V165" s="943"/>
      <c r="W165" s="943"/>
      <c r="X165" s="943"/>
      <c r="Y165" s="943"/>
      <c r="Z165" s="943" t="s">
        <v>10301</v>
      </c>
      <c r="AA165" s="954" t="s">
        <v>30526</v>
      </c>
      <c r="AB165" s="943" t="s">
        <v>10301</v>
      </c>
      <c r="AC165" s="943"/>
      <c r="AD165" s="943" t="str">
        <f>Таблиця4[[#This Row],[DESCRIPTION 3]]</f>
        <v/>
      </c>
      <c r="AE165" s="943" t="str">
        <f>Таблиця4[[#This Row],[Owner/Specific NPCs3]]</f>
        <v/>
      </c>
      <c r="AF165" s="943"/>
      <c r="AG165" s="944" t="s">
        <v>10997</v>
      </c>
      <c r="AH165" s="945"/>
      <c r="AI165" s="946"/>
      <c r="AJ165" s="943"/>
      <c r="AK165" s="946"/>
      <c r="AL165" s="943"/>
      <c r="AM165" s="946"/>
      <c r="AN165" s="942" t="str">
        <f>IFERROR(INDEX(#REF!,MATCH(Таблиця4[[#This Row],[BUILDING NAME]],#REF!,0),1),"")</f>
        <v/>
      </c>
      <c r="AO165" s="942" t="str">
        <f>IFERROR(INDEX(#REF!,MATCH(Таблиця4[[#This Row],[BUILDING NAME]],#REF!,0),1),"")</f>
        <v/>
      </c>
      <c r="AP165" s="942" t="str">
        <f>IFERROR(INDEX(#REF!,MATCH(Таблиця4[[#This Row],[BUILDING NAME]],#REF!,0),1),"")</f>
        <v/>
      </c>
      <c r="AQ165" s="942" t="str">
        <f>IFERROR(INDEX(#REF!,MATCH(Таблиця4[[#This Row],[BUILDING NAME]],#REF!,0),1),"")</f>
        <v/>
      </c>
      <c r="AR165" s="942" t="str">
        <f>IFERROR(INDEX(#REF!,MATCH(Таблиця4[[#This Row],[BUILDING NAME]],#REF!,0),1),"")</f>
        <v/>
      </c>
      <c r="AS165" s="942" t="str">
        <f>IFERROR(INDEX(#REF!,MATCH(Таблиця4[[#This Row],[BUILDING NAME]],#REF!,0),1),"")</f>
        <v/>
      </c>
      <c r="AT165" s="942" t="str">
        <f>IFERROR(INDEX(#REF!,MATCH(Таблиця4[[#This Row],[BUILDING NAME]],#REF!,0),1),"")</f>
        <v/>
      </c>
      <c r="AU165" s="942"/>
      <c r="AV165" s="1195" t="s">
        <v>10301</v>
      </c>
      <c r="AW165" s="1196" t="str">
        <f>IFERROR(INDEX(Аркуш4!$G$2:$G$608,MATCH(Таблиця4[[#This Row],[BUILDING NAME]],Аркуш4!$A$2:$A$608,0),1),"")</f>
        <v/>
      </c>
    </row>
    <row r="166" spans="1:49" ht="16.5" thickTop="1" thickBot="1">
      <c r="A166" s="942"/>
      <c r="B166" s="943"/>
      <c r="C166" s="943"/>
      <c r="D166" s="942"/>
      <c r="E166" s="942"/>
      <c r="F166" s="943"/>
      <c r="G166" s="943"/>
      <c r="H166" s="943" t="s">
        <v>10999</v>
      </c>
      <c r="I166" s="943" t="s">
        <v>10922</v>
      </c>
      <c r="J166" s="943"/>
      <c r="K166" s="943" t="s">
        <v>10343</v>
      </c>
      <c r="L166" s="943" t="s">
        <v>10301</v>
      </c>
      <c r="M166" s="943" t="s">
        <v>10561</v>
      </c>
      <c r="N166" s="943" t="s">
        <v>10561</v>
      </c>
      <c r="O166" s="943"/>
      <c r="P166" s="943"/>
      <c r="Q166" s="943"/>
      <c r="R166" s="943"/>
      <c r="S166" s="943"/>
      <c r="T16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66" s="943"/>
      <c r="V166" s="943"/>
      <c r="W166" s="943"/>
      <c r="X166" s="943"/>
      <c r="Y166" s="943"/>
      <c r="Z166" s="943" t="s">
        <v>10301</v>
      </c>
      <c r="AA166" s="954" t="s">
        <v>30527</v>
      </c>
      <c r="AB166" s="943" t="s">
        <v>10301</v>
      </c>
      <c r="AC166" s="943"/>
      <c r="AD166" s="943" t="str">
        <f>Таблиця4[[#This Row],[DESCRIPTION 3]]</f>
        <v/>
      </c>
      <c r="AE166" s="943" t="str">
        <f>Таблиця4[[#This Row],[Owner/Specific NPCs3]]</f>
        <v/>
      </c>
      <c r="AF166" s="943"/>
      <c r="AG166" s="944" t="s">
        <v>11000</v>
      </c>
      <c r="AH166" s="945"/>
      <c r="AI166" s="946"/>
      <c r="AJ166" s="943"/>
      <c r="AK166" s="946"/>
      <c r="AL166" s="943"/>
      <c r="AM166" s="946"/>
      <c r="AN166" s="942" t="str">
        <f>IFERROR(INDEX(#REF!,MATCH(Таблиця4[[#This Row],[BUILDING NAME]],#REF!,0),1),"")</f>
        <v/>
      </c>
      <c r="AO166" s="942" t="str">
        <f>IFERROR(INDEX(#REF!,MATCH(Таблиця4[[#This Row],[BUILDING NAME]],#REF!,0),1),"")</f>
        <v/>
      </c>
      <c r="AP166" s="942" t="str">
        <f>IFERROR(INDEX(#REF!,MATCH(Таблиця4[[#This Row],[BUILDING NAME]],#REF!,0),1),"")</f>
        <v/>
      </c>
      <c r="AQ166" s="942" t="str">
        <f>IFERROR(INDEX(#REF!,MATCH(Таблиця4[[#This Row],[BUILDING NAME]],#REF!,0),1),"")</f>
        <v/>
      </c>
      <c r="AR166" s="942" t="str">
        <f>IFERROR(INDEX(#REF!,MATCH(Таблиця4[[#This Row],[BUILDING NAME]],#REF!,0),1),"")</f>
        <v/>
      </c>
      <c r="AS166" s="942" t="str">
        <f>IFERROR(INDEX(#REF!,MATCH(Таблиця4[[#This Row],[BUILDING NAME]],#REF!,0),1),"")</f>
        <v/>
      </c>
      <c r="AT166" s="942" t="str">
        <f>IFERROR(INDEX(#REF!,MATCH(Таблиця4[[#This Row],[BUILDING NAME]],#REF!,0),1),"")</f>
        <v/>
      </c>
      <c r="AU166" s="942"/>
      <c r="AV166" s="1195" t="s">
        <v>10301</v>
      </c>
      <c r="AW166" s="1196" t="str">
        <f>IFERROR(INDEX(Аркуш4!$G$2:$G$608,MATCH(Таблиця4[[#This Row],[BUILDING NAME]],Аркуш4!$A$2:$A$608,0),1),"")</f>
        <v/>
      </c>
    </row>
    <row r="167" spans="1:49" ht="16.5" thickTop="1" thickBot="1">
      <c r="A167" s="942"/>
      <c r="B167" s="943"/>
      <c r="C167" s="943"/>
      <c r="D167" s="942"/>
      <c r="E167" s="942"/>
      <c r="F167" s="943"/>
      <c r="G167" s="943"/>
      <c r="H167" s="943" t="s">
        <v>11001</v>
      </c>
      <c r="I167" s="943" t="s">
        <v>10922</v>
      </c>
      <c r="J167" s="943"/>
      <c r="K167" s="943" t="s">
        <v>10343</v>
      </c>
      <c r="L167" s="943" t="s">
        <v>10301</v>
      </c>
      <c r="M167" s="943" t="s">
        <v>10561</v>
      </c>
      <c r="N167" s="943" t="s">
        <v>10561</v>
      </c>
      <c r="O167" s="943"/>
      <c r="P167" s="943"/>
      <c r="Q167" s="943"/>
      <c r="R167" s="943"/>
      <c r="S167" s="943"/>
      <c r="T16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67" s="943"/>
      <c r="V167" s="943"/>
      <c r="W167" s="943"/>
      <c r="X167" s="943"/>
      <c r="Y167" s="943"/>
      <c r="Z167" s="943" t="s">
        <v>10301</v>
      </c>
      <c r="AA167" s="954" t="s">
        <v>30528</v>
      </c>
      <c r="AB167" s="943" t="s">
        <v>10301</v>
      </c>
      <c r="AC167" s="943"/>
      <c r="AD167" s="943" t="str">
        <f>Таблиця4[[#This Row],[DESCRIPTION 3]]</f>
        <v/>
      </c>
      <c r="AE167" s="943" t="str">
        <f>Таблиця4[[#This Row],[Owner/Specific NPCs3]]</f>
        <v/>
      </c>
      <c r="AF167" s="943"/>
      <c r="AG167" s="944" t="s">
        <v>11002</v>
      </c>
      <c r="AH167" s="945"/>
      <c r="AI167" s="946"/>
      <c r="AJ167" s="943"/>
      <c r="AK167" s="946"/>
      <c r="AL167" s="943"/>
      <c r="AM167" s="946"/>
      <c r="AN167" s="942" t="str">
        <f>IFERROR(INDEX(#REF!,MATCH(Таблиця4[[#This Row],[BUILDING NAME]],#REF!,0),1),"")</f>
        <v/>
      </c>
      <c r="AO167" s="942" t="str">
        <f>IFERROR(INDEX(#REF!,MATCH(Таблиця4[[#This Row],[BUILDING NAME]],#REF!,0),1),"")</f>
        <v/>
      </c>
      <c r="AP167" s="942" t="str">
        <f>IFERROR(INDEX(#REF!,MATCH(Таблиця4[[#This Row],[BUILDING NAME]],#REF!,0),1),"")</f>
        <v/>
      </c>
      <c r="AQ167" s="942" t="str">
        <f>IFERROR(INDEX(#REF!,MATCH(Таблиця4[[#This Row],[BUILDING NAME]],#REF!,0),1),"")</f>
        <v/>
      </c>
      <c r="AR167" s="942" t="str">
        <f>IFERROR(INDEX(#REF!,MATCH(Таблиця4[[#This Row],[BUILDING NAME]],#REF!,0),1),"")</f>
        <v/>
      </c>
      <c r="AS167" s="942" t="str">
        <f>IFERROR(INDEX(#REF!,MATCH(Таблиця4[[#This Row],[BUILDING NAME]],#REF!,0),1),"")</f>
        <v/>
      </c>
      <c r="AT167" s="942" t="str">
        <f>IFERROR(INDEX(#REF!,MATCH(Таблиця4[[#This Row],[BUILDING NAME]],#REF!,0),1),"")</f>
        <v/>
      </c>
      <c r="AU167" s="942"/>
      <c r="AV167" s="1195" t="s">
        <v>10301</v>
      </c>
      <c r="AW167" s="1196" t="str">
        <f>IFERROR(INDEX(Аркуш4!$G$2:$G$608,MATCH(Таблиця4[[#This Row],[BUILDING NAME]],Аркуш4!$A$2:$A$608,0),1),"")</f>
        <v/>
      </c>
    </row>
    <row r="168" spans="1:49" ht="16.5" thickTop="1" thickBot="1">
      <c r="A168" s="942"/>
      <c r="B168" s="943"/>
      <c r="C168" s="943"/>
      <c r="D168" s="942"/>
      <c r="E168" s="942"/>
      <c r="F168" s="943"/>
      <c r="G168" s="943"/>
      <c r="H168" s="955" t="s">
        <v>11003</v>
      </c>
      <c r="I168" s="943" t="s">
        <v>10922</v>
      </c>
      <c r="J168" s="943"/>
      <c r="K168" s="943" t="s">
        <v>10343</v>
      </c>
      <c r="L168" s="943" t="s">
        <v>10301</v>
      </c>
      <c r="M168" s="943" t="s">
        <v>10561</v>
      </c>
      <c r="N168" s="943" t="s">
        <v>10561</v>
      </c>
      <c r="O168" s="943"/>
      <c r="P168" s="943"/>
      <c r="Q168" s="943"/>
      <c r="R168" s="943"/>
      <c r="S168" s="943"/>
      <c r="T16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68" s="943"/>
      <c r="V168" s="955"/>
      <c r="W168" s="943"/>
      <c r="X168" s="943"/>
      <c r="Y168" s="943"/>
      <c r="Z168" s="943" t="s">
        <v>10301</v>
      </c>
      <c r="AA168" s="943" t="s">
        <v>11004</v>
      </c>
      <c r="AB168" s="943" t="s">
        <v>10301</v>
      </c>
      <c r="AC168" s="943"/>
      <c r="AD168" s="943" t="str">
        <f>Таблиця4[[#This Row],[DESCRIPTION 3]]</f>
        <v/>
      </c>
      <c r="AE168" s="943" t="str">
        <f>Таблиця4[[#This Row],[Owner/Specific NPCs3]]</f>
        <v/>
      </c>
      <c r="AF168" s="943"/>
      <c r="AG168" s="944" t="s">
        <v>11005</v>
      </c>
      <c r="AH168" s="945"/>
      <c r="AI168" s="946"/>
      <c r="AJ168" s="943"/>
      <c r="AK168" s="946"/>
      <c r="AL168" s="943"/>
      <c r="AM168" s="946"/>
      <c r="AN168" s="942" t="str">
        <f>IFERROR(INDEX(#REF!,MATCH(Таблиця4[[#This Row],[BUILDING NAME]],#REF!,0),1),"")</f>
        <v/>
      </c>
      <c r="AO168" s="942" t="str">
        <f>IFERROR(INDEX(#REF!,MATCH(Таблиця4[[#This Row],[BUILDING NAME]],#REF!,0),1),"")</f>
        <v/>
      </c>
      <c r="AP168" s="942" t="str">
        <f>IFERROR(INDEX(#REF!,MATCH(Таблиця4[[#This Row],[BUILDING NAME]],#REF!,0),1),"")</f>
        <v/>
      </c>
      <c r="AQ168" s="942" t="str">
        <f>IFERROR(INDEX(#REF!,MATCH(Таблиця4[[#This Row],[BUILDING NAME]],#REF!,0),1),"")</f>
        <v/>
      </c>
      <c r="AR168" s="942" t="str">
        <f>IFERROR(INDEX(#REF!,MATCH(Таблиця4[[#This Row],[BUILDING NAME]],#REF!,0),1),"")</f>
        <v/>
      </c>
      <c r="AS168" s="942" t="str">
        <f>IFERROR(INDEX(#REF!,MATCH(Таблиця4[[#This Row],[BUILDING NAME]],#REF!,0),1),"")</f>
        <v/>
      </c>
      <c r="AT168" s="942" t="str">
        <f>IFERROR(INDEX(#REF!,MATCH(Таблиця4[[#This Row],[BUILDING NAME]],#REF!,0),1),"")</f>
        <v/>
      </c>
      <c r="AU168" s="942"/>
      <c r="AV168" s="1195" t="s">
        <v>10301</v>
      </c>
      <c r="AW168" s="1196" t="str">
        <f>IFERROR(INDEX(Аркуш4!$G$2:$G$608,MATCH(Таблиця4[[#This Row],[BUILDING NAME]],Аркуш4!$A$2:$A$608,0),1),"")</f>
        <v/>
      </c>
    </row>
    <row r="169" spans="1:49" ht="16.5" thickTop="1" thickBot="1">
      <c r="A169" s="942"/>
      <c r="B169" s="943"/>
      <c r="C169" s="943"/>
      <c r="D169" s="942"/>
      <c r="E169" s="942"/>
      <c r="F169" s="943"/>
      <c r="G169" s="943"/>
      <c r="H169" s="949" t="s">
        <v>11006</v>
      </c>
      <c r="I169" s="943" t="s">
        <v>10922</v>
      </c>
      <c r="J169" s="943"/>
      <c r="K169" s="943" t="s">
        <v>10343</v>
      </c>
      <c r="L169" s="943" t="s">
        <v>10301</v>
      </c>
      <c r="M169" s="943" t="s">
        <v>10561</v>
      </c>
      <c r="N169" s="943" t="s">
        <v>10561</v>
      </c>
      <c r="O169" s="955"/>
      <c r="P169" s="943"/>
      <c r="Q169" s="943"/>
      <c r="R169" s="943"/>
      <c r="S169" s="943"/>
      <c r="T16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69" s="943"/>
      <c r="V169" s="943"/>
      <c r="W169" s="943"/>
      <c r="X169" s="942"/>
      <c r="Y169" s="942"/>
      <c r="Z169" s="942" t="s">
        <v>10301</v>
      </c>
      <c r="AA169" s="955" t="s">
        <v>11007</v>
      </c>
      <c r="AB169" s="943" t="s">
        <v>10301</v>
      </c>
      <c r="AC169" s="943"/>
      <c r="AD169" s="943" t="str">
        <f>Таблиця4[[#This Row],[DESCRIPTION 3]]</f>
        <v/>
      </c>
      <c r="AE169" s="943" t="str">
        <f>Таблиця4[[#This Row],[Owner/Specific NPCs3]]</f>
        <v/>
      </c>
      <c r="AF169" s="943"/>
      <c r="AG169" s="959"/>
      <c r="AH169" s="945"/>
      <c r="AI169" s="946"/>
      <c r="AJ169" s="943"/>
      <c r="AK169" s="946"/>
      <c r="AL169" s="943"/>
      <c r="AM169" s="946"/>
      <c r="AN169" s="942" t="str">
        <f>IFERROR(INDEX(#REF!,MATCH(Таблиця4[[#This Row],[BUILDING NAME]],#REF!,0),1),"")</f>
        <v/>
      </c>
      <c r="AO169" s="942" t="str">
        <f>IFERROR(INDEX(#REF!,MATCH(Таблиця4[[#This Row],[BUILDING NAME]],#REF!,0),1),"")</f>
        <v/>
      </c>
      <c r="AP169" s="942" t="str">
        <f>IFERROR(INDEX(#REF!,MATCH(Таблиця4[[#This Row],[BUILDING NAME]],#REF!,0),1),"")</f>
        <v/>
      </c>
      <c r="AQ169" s="942" t="str">
        <f>IFERROR(INDEX(#REF!,MATCH(Таблиця4[[#This Row],[BUILDING NAME]],#REF!,0),1),"")</f>
        <v/>
      </c>
      <c r="AR169" s="942" t="str">
        <f>IFERROR(INDEX(#REF!,MATCH(Таблиця4[[#This Row],[BUILDING NAME]],#REF!,0),1),"")</f>
        <v/>
      </c>
      <c r="AS169" s="942" t="str">
        <f>IFERROR(INDEX(#REF!,MATCH(Таблиця4[[#This Row],[BUILDING NAME]],#REF!,0),1),"")</f>
        <v/>
      </c>
      <c r="AT169" s="942" t="str">
        <f>IFERROR(INDEX(#REF!,MATCH(Таблиця4[[#This Row],[BUILDING NAME]],#REF!,0),1),"")</f>
        <v/>
      </c>
      <c r="AU169" s="942"/>
      <c r="AV169" s="1195" t="s">
        <v>10301</v>
      </c>
      <c r="AW169" s="1196" t="str">
        <f>IFERROR(INDEX(Аркуш4!$G$2:$G$608,MATCH(Таблиця4[[#This Row],[BUILDING NAME]],Аркуш4!$A$2:$A$608,0),1),"")</f>
        <v/>
      </c>
    </row>
    <row r="170" spans="1:49" ht="16.5" thickTop="1" thickBot="1">
      <c r="A170" s="942"/>
      <c r="B170" s="943"/>
      <c r="C170" s="943"/>
      <c r="D170" s="942"/>
      <c r="E170" s="942"/>
      <c r="F170" s="943"/>
      <c r="G170" s="943"/>
      <c r="H170" s="943" t="s">
        <v>11008</v>
      </c>
      <c r="I170" s="943" t="s">
        <v>10922</v>
      </c>
      <c r="J170" s="943"/>
      <c r="K170" s="943" t="s">
        <v>10343</v>
      </c>
      <c r="L170" s="943" t="s">
        <v>10301</v>
      </c>
      <c r="M170" s="943" t="s">
        <v>10561</v>
      </c>
      <c r="N170" s="943" t="s">
        <v>10561</v>
      </c>
      <c r="O170" s="943"/>
      <c r="P170" s="943"/>
      <c r="Q170" s="943"/>
      <c r="R170" s="943"/>
      <c r="S170" s="943"/>
      <c r="T17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70" s="943"/>
      <c r="V170" s="943"/>
      <c r="W170" s="943"/>
      <c r="X170" s="943"/>
      <c r="Y170" s="943"/>
      <c r="Z170" s="943" t="s">
        <v>10301</v>
      </c>
      <c r="AA170" s="943" t="s">
        <v>30525</v>
      </c>
      <c r="AB170" s="943" t="s">
        <v>10301</v>
      </c>
      <c r="AC170" s="943"/>
      <c r="AD170" s="943" t="str">
        <f>Таблиця4[[#This Row],[DESCRIPTION 3]]</f>
        <v/>
      </c>
      <c r="AE170" s="943" t="str">
        <f>Таблиця4[[#This Row],[Owner/Specific NPCs3]]</f>
        <v/>
      </c>
      <c r="AF170" s="943"/>
      <c r="AG170" s="944"/>
      <c r="AH170" s="945"/>
      <c r="AI170" s="946"/>
      <c r="AJ170" s="943"/>
      <c r="AK170" s="946"/>
      <c r="AL170" s="943"/>
      <c r="AM170" s="946"/>
      <c r="AN170" s="942" t="str">
        <f>IFERROR(INDEX(#REF!,MATCH(Таблиця4[[#This Row],[BUILDING NAME]],#REF!,0),1),"")</f>
        <v/>
      </c>
      <c r="AO170" s="942" t="str">
        <f>IFERROR(INDEX(#REF!,MATCH(Таблиця4[[#This Row],[BUILDING NAME]],#REF!,0),1),"")</f>
        <v/>
      </c>
      <c r="AP170" s="942" t="str">
        <f>IFERROR(INDEX(#REF!,MATCH(Таблиця4[[#This Row],[BUILDING NAME]],#REF!,0),1),"")</f>
        <v/>
      </c>
      <c r="AQ170" s="942" t="str">
        <f>IFERROR(INDEX(#REF!,MATCH(Таблиця4[[#This Row],[BUILDING NAME]],#REF!,0),1),"")</f>
        <v/>
      </c>
      <c r="AR170" s="942" t="str">
        <f>IFERROR(INDEX(#REF!,MATCH(Таблиця4[[#This Row],[BUILDING NAME]],#REF!,0),1),"")</f>
        <v/>
      </c>
      <c r="AS170" s="942" t="str">
        <f>IFERROR(INDEX(#REF!,MATCH(Таблиця4[[#This Row],[BUILDING NAME]],#REF!,0),1),"")</f>
        <v/>
      </c>
      <c r="AT170" s="942" t="str">
        <f>IFERROR(INDEX(#REF!,MATCH(Таблиця4[[#This Row],[BUILDING NAME]],#REF!,0),1),"")</f>
        <v/>
      </c>
      <c r="AU170" s="942"/>
      <c r="AV170" s="1195" t="s">
        <v>10301</v>
      </c>
      <c r="AW170" s="1196" t="str">
        <f>IFERROR(INDEX(Аркуш4!$G$2:$G$608,MATCH(Таблиця4[[#This Row],[BUILDING NAME]],Аркуш4!$A$2:$A$608,0),1),"")</f>
        <v/>
      </c>
    </row>
    <row r="171" spans="1:49" ht="16.5" thickTop="1" thickBot="1">
      <c r="A171" s="942"/>
      <c r="B171" s="943"/>
      <c r="C171" s="943"/>
      <c r="D171" s="942"/>
      <c r="E171" s="942"/>
      <c r="F171" s="943"/>
      <c r="G171" s="943"/>
      <c r="H171" s="960" t="s">
        <v>11009</v>
      </c>
      <c r="I171" s="943" t="s">
        <v>20</v>
      </c>
      <c r="J171" s="943"/>
      <c r="K171" s="943" t="s">
        <v>10317</v>
      </c>
      <c r="L171" s="943" t="s">
        <v>10301</v>
      </c>
      <c r="M171" s="943" t="s">
        <v>10561</v>
      </c>
      <c r="N171" s="943" t="s">
        <v>10561</v>
      </c>
      <c r="O171" s="943"/>
      <c r="P171" s="943"/>
      <c r="Q171" s="943"/>
      <c r="R171" s="943"/>
      <c r="S171" s="943"/>
      <c r="T17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71" s="943"/>
      <c r="V171" s="943"/>
      <c r="W171" s="943"/>
      <c r="X171" s="943"/>
      <c r="Y171" s="943"/>
      <c r="Z171" s="943" t="s">
        <v>10301</v>
      </c>
      <c r="AA171" s="943" t="s">
        <v>11010</v>
      </c>
      <c r="AB171" s="943" t="s">
        <v>10301</v>
      </c>
      <c r="AC171" s="943"/>
      <c r="AD171" s="943" t="str">
        <f>Таблиця4[[#This Row],[DESCRIPTION 3]]</f>
        <v/>
      </c>
      <c r="AE171" s="943" t="str">
        <f>Таблиця4[[#This Row],[Owner/Specific NPCs3]]</f>
        <v/>
      </c>
      <c r="AF171" s="943"/>
      <c r="AG171" s="944"/>
      <c r="AH171" s="945"/>
      <c r="AI171" s="946"/>
      <c r="AJ171" s="943"/>
      <c r="AK171" s="946"/>
      <c r="AL171" s="943"/>
      <c r="AM171" s="946"/>
      <c r="AN171" s="942" t="str">
        <f>IFERROR(INDEX(#REF!,MATCH(Таблиця4[[#This Row],[BUILDING NAME]],#REF!,0),1),"")</f>
        <v/>
      </c>
      <c r="AO171" s="942" t="str">
        <f>IFERROR(INDEX(#REF!,MATCH(Таблиця4[[#This Row],[BUILDING NAME]],#REF!,0),1),"")</f>
        <v/>
      </c>
      <c r="AP171" s="942" t="str">
        <f>IFERROR(INDEX(#REF!,MATCH(Таблиця4[[#This Row],[BUILDING NAME]],#REF!,0),1),"")</f>
        <v/>
      </c>
      <c r="AQ171" s="942" t="str">
        <f>IFERROR(INDEX(#REF!,MATCH(Таблиця4[[#This Row],[BUILDING NAME]],#REF!,0),1),"")</f>
        <v/>
      </c>
      <c r="AR171" s="942" t="str">
        <f>IFERROR(INDEX(#REF!,MATCH(Таблиця4[[#This Row],[BUILDING NAME]],#REF!,0),1),"")</f>
        <v/>
      </c>
      <c r="AS171" s="942" t="str">
        <f>IFERROR(INDEX(#REF!,MATCH(Таблиця4[[#This Row],[BUILDING NAME]],#REF!,0),1),"")</f>
        <v/>
      </c>
      <c r="AT171" s="942" t="str">
        <f>IFERROR(INDEX(#REF!,MATCH(Таблиця4[[#This Row],[BUILDING NAME]],#REF!,0),1),"")</f>
        <v/>
      </c>
      <c r="AU171" s="942"/>
      <c r="AV171" s="1195" t="s">
        <v>10301</v>
      </c>
      <c r="AW171" s="1196" t="str">
        <f>IFERROR(INDEX(Аркуш4!$G$2:$G$608,MATCH(Таблиця4[[#This Row],[BUILDING NAME]],Аркуш4!$A$2:$A$608,0),1),"")</f>
        <v/>
      </c>
    </row>
    <row r="172" spans="1:49" ht="16.5" thickTop="1" thickBot="1">
      <c r="A172" s="942" t="s">
        <v>11011</v>
      </c>
      <c r="B172" s="943" t="str">
        <f t="shared" ref="B172:B178" si="8">LEFT(LEFT(A172,FIND(":",A172)),LEN(LEFT(A172,FIND(":",A172)))-1)</f>
        <v>H1</v>
      </c>
      <c r="C172" s="943" t="str">
        <f t="shared" ref="C172:C178" si="9">RIGHT(A172,LEN(A172)-FIND(":",A172)-1)</f>
        <v>Harborwatch Tower (city building, A, 4)</v>
      </c>
      <c r="D172" s="942"/>
      <c r="E172" s="942"/>
      <c r="F172" s="943" t="s">
        <v>11012</v>
      </c>
      <c r="G172" s="943" t="s">
        <v>11013</v>
      </c>
      <c r="H172" s="943" t="s">
        <v>11014</v>
      </c>
      <c r="I172" s="943" t="s">
        <v>11015</v>
      </c>
      <c r="J172" s="943"/>
      <c r="K172" s="943" t="s">
        <v>10343</v>
      </c>
      <c r="L172" s="943" t="s">
        <v>10313</v>
      </c>
      <c r="M172" s="943" t="s">
        <v>10299</v>
      </c>
      <c r="N172" s="943">
        <v>4</v>
      </c>
      <c r="O172" s="943" t="s">
        <v>10713</v>
      </c>
      <c r="P172" s="943"/>
      <c r="Q172" s="943"/>
      <c r="R172" s="943"/>
      <c r="S172" s="943"/>
      <c r="T17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72" s="943"/>
      <c r="V172" s="943"/>
      <c r="W172" s="943"/>
      <c r="X172" s="943"/>
      <c r="Y172" s="943"/>
      <c r="Z172" s="943" t="s">
        <v>10714</v>
      </c>
      <c r="AA172" s="956" t="s">
        <v>10714</v>
      </c>
      <c r="AB172" s="943" t="s">
        <v>10301</v>
      </c>
      <c r="AC172" s="943"/>
      <c r="AD172" s="943" t="str">
        <f>Таблиця4[[#This Row],[DESCRIPTION 3]]</f>
        <v/>
      </c>
      <c r="AE172" s="943" t="str">
        <f>Таблиця4[[#This Row],[Owner/Specific NPCs3]]</f>
        <v/>
      </c>
      <c r="AF172" s="943"/>
      <c r="AG172" s="944" t="s">
        <v>10311</v>
      </c>
      <c r="AH172" s="945"/>
      <c r="AI172" s="946"/>
      <c r="AJ172" s="943" t="s">
        <v>10301</v>
      </c>
      <c r="AK172" s="946"/>
      <c r="AL172" s="943" t="s">
        <v>10301</v>
      </c>
      <c r="AM172" s="946"/>
      <c r="AN172" s="942" t="str">
        <f>IFERROR(INDEX(#REF!,MATCH(Таблиця4[[#This Row],[BUILDING NAME]],#REF!,0),1),"")</f>
        <v/>
      </c>
      <c r="AO172" s="942" t="str">
        <f>IFERROR(INDEX(#REF!,MATCH(Таблиця4[[#This Row],[BUILDING NAME]],#REF!,0),1),"")</f>
        <v/>
      </c>
      <c r="AP172" s="942" t="str">
        <f>IFERROR(INDEX(#REF!,MATCH(Таблиця4[[#This Row],[BUILDING NAME]],#REF!,0),1),"")</f>
        <v/>
      </c>
      <c r="AQ172" s="942" t="str">
        <f>IFERROR(INDEX(#REF!,MATCH(Таблиця4[[#This Row],[BUILDING NAME]],#REF!,0),1),"")</f>
        <v/>
      </c>
      <c r="AR172" s="942" t="str">
        <f>IFERROR(INDEX(#REF!,MATCH(Таблиця4[[#This Row],[BUILDING NAME]],#REF!,0),1),"")</f>
        <v/>
      </c>
      <c r="AS172" s="942" t="str">
        <f>IFERROR(INDEX(#REF!,MATCH(Таблиця4[[#This Row],[BUILDING NAME]],#REF!,0),1),"")</f>
        <v/>
      </c>
      <c r="AT172" s="942" t="str">
        <f>IFERROR(INDEX(#REF!,MATCH(Таблиця4[[#This Row],[BUILDING NAME]],#REF!,0),1),"")</f>
        <v/>
      </c>
      <c r="AU172" s="942"/>
      <c r="AV172" s="1195" t="s">
        <v>10714</v>
      </c>
      <c r="AW172" s="1196">
        <f>IFERROR(INDEX(Аркуш4!$G$2:$G$608,MATCH(Таблиця4[[#This Row],[BUILDING NAME]],Аркуш4!$A$2:$A$608,0),1),"")</f>
        <v>0</v>
      </c>
    </row>
    <row r="173" spans="1:49" ht="16.5" thickTop="1" thickBot="1">
      <c r="A173" s="942" t="s">
        <v>11016</v>
      </c>
      <c r="B173" s="943" t="str">
        <f t="shared" si="8"/>
        <v>H2</v>
      </c>
      <c r="C173" s="943" t="str">
        <f t="shared" si="9"/>
        <v>Smugglers' Bane Tower (city building, A, 4)</v>
      </c>
      <c r="D173" s="942"/>
      <c r="E173" s="942"/>
      <c r="F173" s="943" t="s">
        <v>11017</v>
      </c>
      <c r="G173" s="943" t="s">
        <v>11018</v>
      </c>
      <c r="H173" s="943" t="s">
        <v>11019</v>
      </c>
      <c r="I173" s="943" t="s">
        <v>11015</v>
      </c>
      <c r="J173" s="943"/>
      <c r="K173" s="943" t="s">
        <v>10343</v>
      </c>
      <c r="L173" s="943" t="s">
        <v>10301</v>
      </c>
      <c r="M173" s="943" t="s">
        <v>10299</v>
      </c>
      <c r="N173" s="943">
        <v>4</v>
      </c>
      <c r="O173" s="943"/>
      <c r="P173" s="943"/>
      <c r="Q173" s="943"/>
      <c r="R173" s="943"/>
      <c r="S173" s="943"/>
      <c r="T17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73" s="943"/>
      <c r="V173" s="943"/>
      <c r="W173" s="943"/>
      <c r="X173" s="943"/>
      <c r="Y173" s="943"/>
      <c r="Z173" s="943" t="s">
        <v>10301</v>
      </c>
      <c r="AA173" s="956" t="s">
        <v>10714</v>
      </c>
      <c r="AB173" s="943" t="s">
        <v>10301</v>
      </c>
      <c r="AC173" s="943"/>
      <c r="AD173" s="943" t="str">
        <f>Таблиця4[[#This Row],[DESCRIPTION 3]]</f>
        <v/>
      </c>
      <c r="AE173" s="943" t="str">
        <f>Таблиця4[[#This Row],[Owner/Specific NPCs3]]</f>
        <v/>
      </c>
      <c r="AF173" s="943"/>
      <c r="AG173" s="944" t="s">
        <v>10311</v>
      </c>
      <c r="AH173" s="945"/>
      <c r="AI173" s="946"/>
      <c r="AJ173" s="943" t="s">
        <v>10301</v>
      </c>
      <c r="AK173" s="946"/>
      <c r="AL173" s="943" t="s">
        <v>10301</v>
      </c>
      <c r="AM173" s="946"/>
      <c r="AN173" s="942" t="str">
        <f>IFERROR(INDEX(#REF!,MATCH(Таблиця4[[#This Row],[BUILDING NAME]],#REF!,0),1),"")</f>
        <v/>
      </c>
      <c r="AO173" s="942" t="str">
        <f>IFERROR(INDEX(#REF!,MATCH(Таблиця4[[#This Row],[BUILDING NAME]],#REF!,0),1),"")</f>
        <v/>
      </c>
      <c r="AP173" s="942" t="str">
        <f>IFERROR(INDEX(#REF!,MATCH(Таблиця4[[#This Row],[BUILDING NAME]],#REF!,0),1),"")</f>
        <v/>
      </c>
      <c r="AQ173" s="942" t="str">
        <f>IFERROR(INDEX(#REF!,MATCH(Таблиця4[[#This Row],[BUILDING NAME]],#REF!,0),1),"")</f>
        <v/>
      </c>
      <c r="AR173" s="942" t="str">
        <f>IFERROR(INDEX(#REF!,MATCH(Таблиця4[[#This Row],[BUILDING NAME]],#REF!,0),1),"")</f>
        <v/>
      </c>
      <c r="AS173" s="942" t="str">
        <f>IFERROR(INDEX(#REF!,MATCH(Таблиця4[[#This Row],[BUILDING NAME]],#REF!,0),1),"")</f>
        <v/>
      </c>
      <c r="AT173" s="942" t="str">
        <f>IFERROR(INDEX(#REF!,MATCH(Таблиця4[[#This Row],[BUILDING NAME]],#REF!,0),1),"")</f>
        <v/>
      </c>
      <c r="AU173" s="942"/>
      <c r="AV173" s="1195" t="s">
        <v>10714</v>
      </c>
      <c r="AW173" s="1196">
        <f>IFERROR(INDEX(Аркуш4!$G$2:$G$608,MATCH(Таблиця4[[#This Row],[BUILDING NAME]],Аркуш4!$A$2:$A$608,0),1),"")</f>
        <v>0</v>
      </c>
    </row>
    <row r="174" spans="1:49" ht="16.5" thickTop="1" thickBot="1">
      <c r="A174" s="942" t="s">
        <v>11020</v>
      </c>
      <c r="B174" s="943" t="str">
        <f t="shared" si="8"/>
        <v>H3</v>
      </c>
      <c r="C174" s="943" t="str">
        <f t="shared" si="9"/>
        <v>Outer Fort (city building A, 3)</v>
      </c>
      <c r="D174" s="942"/>
      <c r="E174" s="942"/>
      <c r="F174" s="943" t="s">
        <v>11021</v>
      </c>
      <c r="G174" s="943" t="s">
        <v>11022</v>
      </c>
      <c r="H174" s="943" t="s">
        <v>11023</v>
      </c>
      <c r="I174" s="943" t="s">
        <v>11015</v>
      </c>
      <c r="J174" s="943"/>
      <c r="K174" s="943" t="s">
        <v>10343</v>
      </c>
      <c r="L174" s="943" t="s">
        <v>10313</v>
      </c>
      <c r="M174" s="943" t="s">
        <v>10299</v>
      </c>
      <c r="N174" s="943">
        <v>3</v>
      </c>
      <c r="O174" s="943"/>
      <c r="P174" s="943"/>
      <c r="Q174" s="943"/>
      <c r="R174" s="943"/>
      <c r="S174" s="943"/>
      <c r="T17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74" s="943"/>
      <c r="V174" s="943"/>
      <c r="W174" s="943"/>
      <c r="X174" s="943"/>
      <c r="Y174" s="943"/>
      <c r="Z174" s="943" t="s">
        <v>11024</v>
      </c>
      <c r="AA174" s="943" t="s">
        <v>11024</v>
      </c>
      <c r="AB174" s="943" t="s">
        <v>10301</v>
      </c>
      <c r="AC174" s="943"/>
      <c r="AD174" s="943" t="str">
        <f>Таблиця4[[#This Row],[DESCRIPTION 3]]</f>
        <v/>
      </c>
      <c r="AE174" s="943" t="str">
        <f>Таблиця4[[#This Row],[Owner/Specific NPCs3]]</f>
        <v/>
      </c>
      <c r="AF174" s="943"/>
      <c r="AG174" s="944" t="s">
        <v>10311</v>
      </c>
      <c r="AH174" s="945"/>
      <c r="AI174" s="946"/>
      <c r="AJ174" s="943" t="s">
        <v>10301</v>
      </c>
      <c r="AK174" s="946"/>
      <c r="AL174" s="943" t="s">
        <v>10301</v>
      </c>
      <c r="AM174" s="946"/>
      <c r="AN174" s="942" t="str">
        <f>IFERROR(INDEX(#REF!,MATCH(Таблиця4[[#This Row],[BUILDING NAME]],#REF!,0),1),"")</f>
        <v/>
      </c>
      <c r="AO174" s="942" t="str">
        <f>IFERROR(INDEX(#REF!,MATCH(Таблиця4[[#This Row],[BUILDING NAME]],#REF!,0),1),"")</f>
        <v/>
      </c>
      <c r="AP174" s="942" t="str">
        <f>IFERROR(INDEX(#REF!,MATCH(Таблиця4[[#This Row],[BUILDING NAME]],#REF!,0),1),"")</f>
        <v/>
      </c>
      <c r="AQ174" s="942" t="str">
        <f>IFERROR(INDEX(#REF!,MATCH(Таблиця4[[#This Row],[BUILDING NAME]],#REF!,0),1),"")</f>
        <v/>
      </c>
      <c r="AR174" s="942" t="str">
        <f>IFERROR(INDEX(#REF!,MATCH(Таблиця4[[#This Row],[BUILDING NAME]],#REF!,0),1),"")</f>
        <v/>
      </c>
      <c r="AS174" s="942" t="str">
        <f>IFERROR(INDEX(#REF!,MATCH(Таблиця4[[#This Row],[BUILDING NAME]],#REF!,0),1),"")</f>
        <v/>
      </c>
      <c r="AT174" s="942" t="str">
        <f>IFERROR(INDEX(#REF!,MATCH(Таблиця4[[#This Row],[BUILDING NAME]],#REF!,0),1),"")</f>
        <v/>
      </c>
      <c r="AU174" s="942"/>
      <c r="AV174" s="1195" t="s">
        <v>11024</v>
      </c>
      <c r="AW174" s="1196">
        <f>IFERROR(INDEX(Аркуш4!$G$2:$G$608,MATCH(Таблиця4[[#This Row],[BUILDING NAME]],Аркуш4!$A$2:$A$608,0),1),"")</f>
        <v>0</v>
      </c>
    </row>
    <row r="175" spans="1:49" ht="16.5" thickTop="1" thickBot="1">
      <c r="A175" s="942" t="s">
        <v>11025</v>
      </c>
      <c r="B175" s="943" t="str">
        <f t="shared" si="8"/>
        <v>H4</v>
      </c>
      <c r="C175" s="943" t="str">
        <f t="shared" si="9"/>
        <v>Inner Fort (city building, A, 3)</v>
      </c>
      <c r="D175" s="942"/>
      <c r="E175" s="942"/>
      <c r="F175" s="943" t="s">
        <v>11026</v>
      </c>
      <c r="G175" s="943" t="s">
        <v>11027</v>
      </c>
      <c r="H175" s="943" t="s">
        <v>11028</v>
      </c>
      <c r="I175" s="943" t="s">
        <v>11015</v>
      </c>
      <c r="J175" s="943"/>
      <c r="K175" s="943" t="s">
        <v>10343</v>
      </c>
      <c r="L175" s="943" t="s">
        <v>10313</v>
      </c>
      <c r="M175" s="943" t="s">
        <v>10299</v>
      </c>
      <c r="N175" s="943">
        <v>3</v>
      </c>
      <c r="O175" s="943"/>
      <c r="P175" s="943"/>
      <c r="Q175" s="943"/>
      <c r="R175" s="943"/>
      <c r="S175" s="943"/>
      <c r="T17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75" s="943"/>
      <c r="V175" s="943"/>
      <c r="W175" s="943"/>
      <c r="X175" s="943"/>
      <c r="Y175" s="943"/>
      <c r="Z175" s="943" t="s">
        <v>29989</v>
      </c>
      <c r="AA175" s="943"/>
      <c r="AB175" s="943" t="s">
        <v>10301</v>
      </c>
      <c r="AC175" s="943"/>
      <c r="AD175" s="943" t="str">
        <f>Таблиця4[[#This Row],[DESCRIPTION 3]]</f>
        <v/>
      </c>
      <c r="AE175" s="943" t="str">
        <f>Таблиця4[[#This Row],[Owner/Specific NPCs3]]</f>
        <v/>
      </c>
      <c r="AF175" s="943"/>
      <c r="AG175" s="944" t="s">
        <v>10311</v>
      </c>
      <c r="AH175" s="945"/>
      <c r="AI175" s="946"/>
      <c r="AJ175" s="943" t="s">
        <v>10301</v>
      </c>
      <c r="AK175" s="946"/>
      <c r="AL175" s="943" t="s">
        <v>10301</v>
      </c>
      <c r="AM175" s="946"/>
      <c r="AN175" s="942" t="str">
        <f>IFERROR(INDEX(#REF!,MATCH(Таблиця4[[#This Row],[BUILDING NAME]],#REF!,0),1),"")</f>
        <v/>
      </c>
      <c r="AO175" s="942" t="str">
        <f>IFERROR(INDEX(#REF!,MATCH(Таблиця4[[#This Row],[BUILDING NAME]],#REF!,0),1),"")</f>
        <v/>
      </c>
      <c r="AP175" s="942" t="str">
        <f>IFERROR(INDEX(#REF!,MATCH(Таблиця4[[#This Row],[BUILDING NAME]],#REF!,0),1),"")</f>
        <v/>
      </c>
      <c r="AQ175" s="942" t="str">
        <f>IFERROR(INDEX(#REF!,MATCH(Таблиця4[[#This Row],[BUILDING NAME]],#REF!,0),1),"")</f>
        <v/>
      </c>
      <c r="AR175" s="942" t="str">
        <f>IFERROR(INDEX(#REF!,MATCH(Таблиця4[[#This Row],[BUILDING NAME]],#REF!,0),1),"")</f>
        <v/>
      </c>
      <c r="AS175" s="942" t="str">
        <f>IFERROR(INDEX(#REF!,MATCH(Таблиця4[[#This Row],[BUILDING NAME]],#REF!,0),1),"")</f>
        <v/>
      </c>
      <c r="AT175" s="942" t="str">
        <f>IFERROR(INDEX(#REF!,MATCH(Таблиця4[[#This Row],[BUILDING NAME]],#REF!,0),1),"")</f>
        <v/>
      </c>
      <c r="AU175" s="942"/>
      <c r="AV175" s="1195" t="s">
        <v>29989</v>
      </c>
      <c r="AW175" s="1196">
        <f>IFERROR(INDEX(Аркуш4!$G$2:$G$608,MATCH(Таблиця4[[#This Row],[BUILDING NAME]],Аркуш4!$A$2:$A$608,0),1),"")</f>
        <v>0</v>
      </c>
    </row>
    <row r="176" spans="1:49" ht="16.5" thickTop="1" thickBot="1">
      <c r="A176" s="942" t="s">
        <v>11030</v>
      </c>
      <c r="B176" s="943" t="str">
        <f t="shared" si="8"/>
        <v>H5</v>
      </c>
      <c r="C176" s="943" t="str">
        <f t="shared" si="9"/>
        <v>The Queenspire (temple, A, 6)</v>
      </c>
      <c r="D176" s="942"/>
      <c r="E176" s="942"/>
      <c r="F176" s="943" t="s">
        <v>11031</v>
      </c>
      <c r="G176" s="943" t="s">
        <v>11032</v>
      </c>
      <c r="H176" s="943" t="s">
        <v>11033</v>
      </c>
      <c r="I176" s="943" t="s">
        <v>11015</v>
      </c>
      <c r="J176" s="943"/>
      <c r="K176" s="943" t="s">
        <v>10298</v>
      </c>
      <c r="L176" s="943" t="s">
        <v>10301</v>
      </c>
      <c r="M176" s="943" t="s">
        <v>10299</v>
      </c>
      <c r="N176" s="943">
        <v>6</v>
      </c>
      <c r="O176" s="943"/>
      <c r="P176" s="943"/>
      <c r="Q176" s="943"/>
      <c r="R176" s="943"/>
      <c r="S176" s="943"/>
      <c r="T17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76" s="943"/>
      <c r="V176" s="943"/>
      <c r="W176" s="943"/>
      <c r="X176" s="943"/>
      <c r="Y176" s="943"/>
      <c r="Z176" s="943" t="s">
        <v>10301</v>
      </c>
      <c r="AA176" s="943"/>
      <c r="AB176" s="943" t="s">
        <v>10301</v>
      </c>
      <c r="AC176" s="943"/>
      <c r="AD176" s="943" t="str">
        <f>Таблиця4[[#This Row],[DESCRIPTION 3]]</f>
        <v/>
      </c>
      <c r="AE176" s="943" t="str">
        <f>Таблиця4[[#This Row],[Owner/Specific NPCs3]]</f>
        <v/>
      </c>
      <c r="AF176" s="943"/>
      <c r="AG176" s="944" t="s">
        <v>10311</v>
      </c>
      <c r="AH176" s="945"/>
      <c r="AI176" s="946"/>
      <c r="AJ176" s="943" t="s">
        <v>10301</v>
      </c>
      <c r="AK176" s="946"/>
      <c r="AL176" s="943" t="s">
        <v>11034</v>
      </c>
      <c r="AM176" s="946"/>
      <c r="AN176" s="942" t="str">
        <f>IFERROR(INDEX(#REF!,MATCH(Таблиця4[[#This Row],[BUILDING NAME]],#REF!,0),1),"")</f>
        <v/>
      </c>
      <c r="AO176" s="942" t="str">
        <f>IFERROR(INDEX(#REF!,MATCH(Таблиця4[[#This Row],[BUILDING NAME]],#REF!,0),1),"")</f>
        <v/>
      </c>
      <c r="AP176" s="942" t="str">
        <f>IFERROR(INDEX(#REF!,MATCH(Таблиця4[[#This Row],[BUILDING NAME]],#REF!,0),1),"")</f>
        <v/>
      </c>
      <c r="AQ176" s="942" t="str">
        <f>IFERROR(INDEX(#REF!,MATCH(Таблиця4[[#This Row],[BUILDING NAME]],#REF!,0),1),"")</f>
        <v/>
      </c>
      <c r="AR176" s="942" t="str">
        <f>IFERROR(INDEX(#REF!,MATCH(Таблиця4[[#This Row],[BUILDING NAME]],#REF!,0),1),"")</f>
        <v/>
      </c>
      <c r="AS176" s="942" t="str">
        <f>IFERROR(INDEX(#REF!,MATCH(Таблиця4[[#This Row],[BUILDING NAME]],#REF!,0),1),"")</f>
        <v/>
      </c>
      <c r="AT176" s="942" t="str">
        <f>IFERROR(INDEX(#REF!,MATCH(Таблиця4[[#This Row],[BUILDING NAME]],#REF!,0),1),"")</f>
        <v/>
      </c>
      <c r="AU176" s="942"/>
      <c r="AV176" s="1195" t="s">
        <v>29994</v>
      </c>
      <c r="AW176" s="1196">
        <f>IFERROR(INDEX(Аркуш4!$G$2:$G$608,MATCH(Таблиця4[[#This Row],[BUILDING NAME]],Аркуш4!$A$2:$A$608,0),1),"")</f>
        <v>0</v>
      </c>
    </row>
    <row r="177" spans="1:49" ht="16.5" thickTop="1" thickBot="1">
      <c r="A177" s="942" t="s">
        <v>11035</v>
      </c>
      <c r="B177" s="943" t="str">
        <f t="shared" si="8"/>
        <v>H6</v>
      </c>
      <c r="C177" s="943" t="str">
        <f t="shared" si="9"/>
        <v>Sea Elf Trading Outpost (business, D, 1)</v>
      </c>
      <c r="D177" s="942"/>
      <c r="E177" s="942"/>
      <c r="F177" s="943" t="s">
        <v>11036</v>
      </c>
      <c r="G177" s="943" t="s">
        <v>11037</v>
      </c>
      <c r="H177" s="943" t="s">
        <v>11038</v>
      </c>
      <c r="I177" s="943" t="s">
        <v>11015</v>
      </c>
      <c r="J177" s="943"/>
      <c r="K177" s="943" t="s">
        <v>10388</v>
      </c>
      <c r="L177" s="943" t="s">
        <v>10301</v>
      </c>
      <c r="M177" s="943" t="s">
        <v>10542</v>
      </c>
      <c r="N177" s="943">
        <v>1</v>
      </c>
      <c r="O177" s="943"/>
      <c r="P177" s="943"/>
      <c r="Q177" s="943"/>
      <c r="R177" s="943"/>
      <c r="S177" s="943"/>
      <c r="T17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77" s="943"/>
      <c r="V177" s="943"/>
      <c r="W177" s="943"/>
      <c r="X177" s="943"/>
      <c r="Y177" s="943"/>
      <c r="Z177" s="943" t="s">
        <v>10301</v>
      </c>
      <c r="AA177" s="943"/>
      <c r="AB177" s="943" t="s">
        <v>10301</v>
      </c>
      <c r="AC177" s="943"/>
      <c r="AD177" s="943" t="str">
        <f>Таблиця4[[#This Row],[DESCRIPTION 3]]</f>
        <v/>
      </c>
      <c r="AE177" s="943" t="str">
        <f>Таблиця4[[#This Row],[Owner/Specific NPCs3]]</f>
        <v/>
      </c>
      <c r="AF177" s="943"/>
      <c r="AG177" s="944" t="s">
        <v>10311</v>
      </c>
      <c r="AH177" s="945"/>
      <c r="AI177" s="946"/>
      <c r="AJ177" s="943" t="s">
        <v>10301</v>
      </c>
      <c r="AK177" s="946"/>
      <c r="AL177" s="943" t="s">
        <v>10301</v>
      </c>
      <c r="AM177" s="946"/>
      <c r="AN177" s="942" t="str">
        <f>IFERROR(INDEX(#REF!,MATCH(Таблиця4[[#This Row],[BUILDING NAME]],#REF!,0),1),"")</f>
        <v/>
      </c>
      <c r="AO177" s="942" t="str">
        <f>IFERROR(INDEX(#REF!,MATCH(Таблиця4[[#This Row],[BUILDING NAME]],#REF!,0),1),"")</f>
        <v/>
      </c>
      <c r="AP177" s="942" t="str">
        <f>IFERROR(INDEX(#REF!,MATCH(Таблиця4[[#This Row],[BUILDING NAME]],#REF!,0),1),"")</f>
        <v/>
      </c>
      <c r="AQ177" s="942" t="str">
        <f>IFERROR(INDEX(#REF!,MATCH(Таблиця4[[#This Row],[BUILDING NAME]],#REF!,0),1),"")</f>
        <v/>
      </c>
      <c r="AR177" s="942" t="str">
        <f>IFERROR(INDEX(#REF!,MATCH(Таблиця4[[#This Row],[BUILDING NAME]],#REF!,0),1),"")</f>
        <v/>
      </c>
      <c r="AS177" s="942" t="str">
        <f>IFERROR(INDEX(#REF!,MATCH(Таблиця4[[#This Row],[BUILDING NAME]],#REF!,0),1),"")</f>
        <v/>
      </c>
      <c r="AT177" s="942" t="str">
        <f>IFERROR(INDEX(#REF!,MATCH(Таблиця4[[#This Row],[BUILDING NAME]],#REF!,0),1),"")</f>
        <v/>
      </c>
      <c r="AU177" s="942"/>
      <c r="AV177" s="1195" t="s">
        <v>10301</v>
      </c>
      <c r="AW177" s="1196" t="str">
        <f>IFERROR(INDEX(Аркуш4!$G$2:$G$608,MATCH(Таблиця4[[#This Row],[BUILDING NAME]],Аркуш4!$A$2:$A$608,0),1),"")</f>
        <v/>
      </c>
    </row>
    <row r="178" spans="1:49" ht="16.5" thickTop="1" thickBot="1">
      <c r="A178" s="942" t="s">
        <v>11039</v>
      </c>
      <c r="B178" s="943" t="str">
        <f t="shared" si="8"/>
        <v>H7</v>
      </c>
      <c r="C178" s="943" t="str">
        <f t="shared" si="9"/>
        <v>Deepwater Beacon (city building, A, 3)</v>
      </c>
      <c r="D178" s="942"/>
      <c r="E178" s="942"/>
      <c r="F178" s="943" t="s">
        <v>11040</v>
      </c>
      <c r="G178" s="943" t="s">
        <v>11041</v>
      </c>
      <c r="H178" s="943" t="s">
        <v>11042</v>
      </c>
      <c r="I178" s="943" t="s">
        <v>11015</v>
      </c>
      <c r="J178" s="943"/>
      <c r="K178" s="943" t="s">
        <v>10343</v>
      </c>
      <c r="L178" s="943">
        <v>0</v>
      </c>
      <c r="M178" s="943" t="s">
        <v>10299</v>
      </c>
      <c r="N178" s="943">
        <v>3</v>
      </c>
      <c r="O178" s="943" t="s">
        <v>11043</v>
      </c>
      <c r="P178" s="943"/>
      <c r="Q178" s="943"/>
      <c r="R178" s="943"/>
      <c r="S178" s="943"/>
      <c r="T17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78" s="943"/>
      <c r="V178" s="943"/>
      <c r="W178" s="943" t="s">
        <v>11044</v>
      </c>
      <c r="X178" s="943"/>
      <c r="Y178" s="943"/>
      <c r="Z178" s="943" t="s">
        <v>11045</v>
      </c>
      <c r="AA178" s="943" t="s">
        <v>11045</v>
      </c>
      <c r="AB178" s="943" t="s">
        <v>10301</v>
      </c>
      <c r="AC178" s="943"/>
      <c r="AD178" s="943" t="str">
        <f>Таблиця4[[#This Row],[DESCRIPTION 3]]</f>
        <v/>
      </c>
      <c r="AE178" s="943" t="str">
        <f>Таблиця4[[#This Row],[Owner/Specific NPCs3]]</f>
        <v/>
      </c>
      <c r="AF178" s="943"/>
      <c r="AG178" s="944" t="s">
        <v>10311</v>
      </c>
      <c r="AH178" s="945"/>
      <c r="AI178" s="946"/>
      <c r="AJ178" s="943" t="s">
        <v>10301</v>
      </c>
      <c r="AK178" s="946"/>
      <c r="AL178" s="943" t="s">
        <v>10301</v>
      </c>
      <c r="AM178" s="946"/>
      <c r="AN178" s="942" t="str">
        <f>IFERROR(INDEX(#REF!,MATCH(Таблиця4[[#This Row],[BUILDING NAME]],#REF!,0),1),"")</f>
        <v/>
      </c>
      <c r="AO178" s="942" t="str">
        <f>IFERROR(INDEX(#REF!,MATCH(Таблиця4[[#This Row],[BUILDING NAME]],#REF!,0),1),"")</f>
        <v/>
      </c>
      <c r="AP178" s="942" t="str">
        <f>IFERROR(INDEX(#REF!,MATCH(Таблиця4[[#This Row],[BUILDING NAME]],#REF!,0),1),"")</f>
        <v/>
      </c>
      <c r="AQ178" s="942" t="str">
        <f>IFERROR(INDEX(#REF!,MATCH(Таблиця4[[#This Row],[BUILDING NAME]],#REF!,0),1),"")</f>
        <v/>
      </c>
      <c r="AR178" s="942" t="str">
        <f>IFERROR(INDEX(#REF!,MATCH(Таблиця4[[#This Row],[BUILDING NAME]],#REF!,0),1),"")</f>
        <v/>
      </c>
      <c r="AS178" s="942" t="str">
        <f>IFERROR(INDEX(#REF!,MATCH(Таблиця4[[#This Row],[BUILDING NAME]],#REF!,0),1),"")</f>
        <v/>
      </c>
      <c r="AT178" s="942" t="str">
        <f>IFERROR(INDEX(#REF!,MATCH(Таблиця4[[#This Row],[BUILDING NAME]],#REF!,0),1),"")</f>
        <v/>
      </c>
      <c r="AU178" s="942"/>
      <c r="AV178" s="1195" t="s">
        <v>11045</v>
      </c>
      <c r="AW178" s="1196">
        <f>IFERROR(INDEX(Аркуш4!$G$2:$G$608,MATCH(Таблиця4[[#This Row],[BUILDING NAME]],Аркуш4!$A$2:$A$608,0),1),"")</f>
        <v>0</v>
      </c>
    </row>
    <row r="179" spans="1:49" ht="16.5" thickTop="1" thickBot="1">
      <c r="A179" s="942"/>
      <c r="B179" s="943"/>
      <c r="C179" s="943"/>
      <c r="D179" s="942"/>
      <c r="E179" s="942"/>
      <c r="F179" s="943"/>
      <c r="G179" s="943"/>
      <c r="H179" s="943" t="s">
        <v>11047</v>
      </c>
      <c r="I179" s="943" t="s">
        <v>26</v>
      </c>
      <c r="J179" s="943"/>
      <c r="K179" s="943" t="s">
        <v>14</v>
      </c>
      <c r="L179" s="943" t="s">
        <v>10301</v>
      </c>
      <c r="M179" s="943" t="s">
        <v>10561</v>
      </c>
      <c r="N179" s="943" t="s">
        <v>10561</v>
      </c>
      <c r="O179" s="943"/>
      <c r="P179" s="943">
        <v>1</v>
      </c>
      <c r="Q179" s="943"/>
      <c r="R179" s="943">
        <v>1</v>
      </c>
      <c r="S179" s="943"/>
      <c r="T17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1C | 1 P | </v>
      </c>
      <c r="U179" s="943"/>
      <c r="V179" s="943"/>
      <c r="W179" s="943"/>
      <c r="X179" s="943"/>
      <c r="Y179" s="943"/>
      <c r="Z179" s="943" t="s">
        <v>10301</v>
      </c>
      <c r="AA179" s="943" t="s">
        <v>11048</v>
      </c>
      <c r="AB179" s="943" t="s">
        <v>10301</v>
      </c>
      <c r="AC179" s="943"/>
      <c r="AD179" s="943" t="str">
        <f>Таблиця4[[#This Row],[DESCRIPTION 3]]</f>
        <v/>
      </c>
      <c r="AE179" s="943" t="str">
        <f>Таблиця4[[#This Row],[Owner/Specific NPCs3]]</f>
        <v/>
      </c>
      <c r="AF179" s="943"/>
      <c r="AG179" s="944"/>
      <c r="AH179" s="945"/>
      <c r="AI179" s="946"/>
      <c r="AJ179" s="943"/>
      <c r="AK179" s="946"/>
      <c r="AL179" s="943"/>
      <c r="AM179" s="946"/>
      <c r="AN179" s="942" t="str">
        <f>IFERROR(INDEX(#REF!,MATCH(Таблиця4[[#This Row],[BUILDING NAME]],#REF!,0),1),"")</f>
        <v/>
      </c>
      <c r="AO179" s="942" t="str">
        <f>IFERROR(INDEX(#REF!,MATCH(Таблиця4[[#This Row],[BUILDING NAME]],#REF!,0),1),"")</f>
        <v/>
      </c>
      <c r="AP179" s="942" t="str">
        <f>IFERROR(INDEX(#REF!,MATCH(Таблиця4[[#This Row],[BUILDING NAME]],#REF!,0),1),"")</f>
        <v/>
      </c>
      <c r="AQ179" s="942" t="str">
        <f>IFERROR(INDEX(#REF!,MATCH(Таблиця4[[#This Row],[BUILDING NAME]],#REF!,0),1),"")</f>
        <v/>
      </c>
      <c r="AR179" s="942" t="str">
        <f>IFERROR(INDEX(#REF!,MATCH(Таблиця4[[#This Row],[BUILDING NAME]],#REF!,0),1),"")</f>
        <v/>
      </c>
      <c r="AS179" s="942" t="str">
        <f>IFERROR(INDEX(#REF!,MATCH(Таблиця4[[#This Row],[BUILDING NAME]],#REF!,0),1),"")</f>
        <v/>
      </c>
      <c r="AT179" s="942" t="str">
        <f>IFERROR(INDEX(#REF!,MATCH(Таблиця4[[#This Row],[BUILDING NAME]],#REF!,0),1),"")</f>
        <v/>
      </c>
      <c r="AU179" s="942"/>
      <c r="AV179" s="1195" t="s">
        <v>10301</v>
      </c>
      <c r="AW179" s="1196" t="str">
        <f>IFERROR(INDEX(Аркуш4!$G$2:$G$608,MATCH(Таблиця4[[#This Row],[BUILDING NAME]],Аркуш4!$A$2:$A$608,0),1),"")</f>
        <v/>
      </c>
    </row>
    <row r="180" spans="1:49" s="1227" customFormat="1" ht="13.5" customHeight="1" thickTop="1" thickBot="1">
      <c r="A180" s="963"/>
      <c r="B180" s="961"/>
      <c r="C180" s="961"/>
      <c r="D180" s="963"/>
      <c r="E180" s="963"/>
      <c r="F180" s="961"/>
      <c r="G180" s="961"/>
      <c r="H180" s="961" t="s">
        <v>29385</v>
      </c>
      <c r="I180" s="961"/>
      <c r="J180" s="961"/>
      <c r="K180" s="961"/>
      <c r="L180" s="961" t="s">
        <v>10301</v>
      </c>
      <c r="M180" s="961"/>
      <c r="N180" s="961"/>
      <c r="O180" s="961"/>
      <c r="P180" s="961"/>
      <c r="Q180" s="961"/>
      <c r="R180" s="961"/>
      <c r="S180" s="961"/>
      <c r="T180" s="961"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80" s="961" t="s">
        <v>29386</v>
      </c>
      <c r="V180" s="961"/>
      <c r="W180" s="961"/>
      <c r="X180" s="961"/>
      <c r="Y180" s="961"/>
      <c r="Z180" s="961" t="s">
        <v>10301</v>
      </c>
      <c r="AA180" s="961"/>
      <c r="AB180" s="961" t="s">
        <v>10301</v>
      </c>
      <c r="AC180" s="961"/>
      <c r="AD180" s="961" t="str">
        <f>Таблиця4[[#This Row],[DESCRIPTION 3]]</f>
        <v/>
      </c>
      <c r="AE180" s="961" t="str">
        <f>Таблиця4[[#This Row],[Owner/Specific NPCs3]]</f>
        <v/>
      </c>
      <c r="AF180" s="961"/>
      <c r="AG180" s="1222"/>
      <c r="AH180" s="1223"/>
      <c r="AI180" s="1224"/>
      <c r="AJ180" s="961"/>
      <c r="AK180" s="1224"/>
      <c r="AL180" s="961"/>
      <c r="AM180" s="1224"/>
      <c r="AN180" s="963" t="str">
        <f>IFERROR(INDEX(#REF!,MATCH(Таблиця4[[#This Row],[BUILDING NAME]],#REF!,0),1),"")</f>
        <v/>
      </c>
      <c r="AO180" s="963" t="str">
        <f>IFERROR(INDEX(#REF!,MATCH(Таблиця4[[#This Row],[BUILDING NAME]],#REF!,0),1),"")</f>
        <v/>
      </c>
      <c r="AP180" s="963" t="str">
        <f>IFERROR(INDEX(#REF!,MATCH(Таблиця4[[#This Row],[BUILDING NAME]],#REF!,0),1),"")</f>
        <v/>
      </c>
      <c r="AQ180" s="963" t="str">
        <f>IFERROR(INDEX(#REF!,MATCH(Таблиця4[[#This Row],[BUILDING NAME]],#REF!,0),1),"")</f>
        <v/>
      </c>
      <c r="AR180" s="963" t="str">
        <f>IFERROR(INDEX(#REF!,MATCH(Таблиця4[[#This Row],[BUILDING NAME]],#REF!,0),1),"")</f>
        <v/>
      </c>
      <c r="AS180" s="963" t="str">
        <f>IFERROR(INDEX(#REF!,MATCH(Таблиця4[[#This Row],[BUILDING NAME]],#REF!,0),1),"")</f>
        <v/>
      </c>
      <c r="AT180" s="963" t="str">
        <f>IFERROR(INDEX(#REF!,MATCH(Таблиця4[[#This Row],[BUILDING NAME]],#REF!,0),1),"")</f>
        <v/>
      </c>
      <c r="AU180" s="963"/>
      <c r="AV180" s="1225" t="s">
        <v>10301</v>
      </c>
      <c r="AW180" s="1226" t="str">
        <f>IFERROR(INDEX(Аркуш4!$G$2:$G$608,MATCH(Таблиця4[[#This Row],[BUILDING NAME]],Аркуш4!$A$2:$A$608,0),1),"")</f>
        <v/>
      </c>
    </row>
    <row r="181" spans="1:49" ht="16.5" thickTop="1" thickBot="1">
      <c r="A181" s="942" t="s">
        <v>11049</v>
      </c>
      <c r="B181" s="943" t="str">
        <f t="shared" ref="B181:B212" si="10">LEFT(LEFT(A181,FIND(":",A181)),LEN(LEFT(A181,FIND(":",A181)))-1)</f>
        <v>D1</v>
      </c>
      <c r="C181" s="943" t="str">
        <f t="shared" ref="C181:C212" si="11">RIGHT(A181,LEN(A181)-FIND(":",A181)-1)</f>
        <v>The Gray Griffon (tavern, C, 3)</v>
      </c>
      <c r="D181" s="942"/>
      <c r="E181" s="942"/>
      <c r="F181" s="943" t="s">
        <v>270</v>
      </c>
      <c r="G181" s="943" t="s">
        <v>11050</v>
      </c>
      <c r="H181" s="943" t="s">
        <v>11051</v>
      </c>
      <c r="I181" s="943" t="s">
        <v>26</v>
      </c>
      <c r="J181" s="943"/>
      <c r="K181" s="943" t="s">
        <v>10358</v>
      </c>
      <c r="L181" s="943" t="s">
        <v>10301</v>
      </c>
      <c r="M181" s="943" t="s">
        <v>10329</v>
      </c>
      <c r="N181" s="943">
        <v>3</v>
      </c>
      <c r="O181" s="943"/>
      <c r="P181" s="943"/>
      <c r="Q181" s="943"/>
      <c r="R181" s="943"/>
      <c r="S181" s="943"/>
      <c r="T18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81" s="943"/>
      <c r="V181" s="943"/>
      <c r="W181" s="943"/>
      <c r="X181" s="943"/>
      <c r="Y181" s="943"/>
      <c r="Z181" s="943" t="s">
        <v>10301</v>
      </c>
      <c r="AA181" s="943"/>
      <c r="AB181" s="943" t="s">
        <v>10301</v>
      </c>
      <c r="AC181" s="943"/>
      <c r="AD181" s="943" t="str">
        <f>Таблиця4[[#This Row],[DESCRIPTION 3]]</f>
        <v/>
      </c>
      <c r="AE181" s="943" t="str">
        <f>Таблиця4[[#This Row],[Owner/Specific NPCs3]]</f>
        <v/>
      </c>
      <c r="AF181" s="943"/>
      <c r="AG181" s="944" t="s">
        <v>10311</v>
      </c>
      <c r="AH181" s="945"/>
      <c r="AI181" s="946"/>
      <c r="AJ181" s="943" t="s">
        <v>10301</v>
      </c>
      <c r="AK181" s="946"/>
      <c r="AL181" s="943" t="s">
        <v>10301</v>
      </c>
      <c r="AM181" s="946"/>
      <c r="AN181" s="942" t="str">
        <f>IFERROR(INDEX(#REF!,MATCH(Таблиця4[[#This Row],[BUILDING NAME]],#REF!,0),1),"")</f>
        <v/>
      </c>
      <c r="AO181" s="942" t="str">
        <f>IFERROR(INDEX(#REF!,MATCH(Таблиця4[[#This Row],[BUILDING NAME]],#REF!,0),1),"")</f>
        <v/>
      </c>
      <c r="AP181" s="942" t="str">
        <f>IFERROR(INDEX(#REF!,MATCH(Таблиця4[[#This Row],[BUILDING NAME]],#REF!,0),1),"")</f>
        <v/>
      </c>
      <c r="AQ181" s="942" t="str">
        <f>IFERROR(INDEX(#REF!,MATCH(Таблиця4[[#This Row],[BUILDING NAME]],#REF!,0),1),"")</f>
        <v/>
      </c>
      <c r="AR181" s="942" t="str">
        <f>IFERROR(INDEX(#REF!,MATCH(Таблиця4[[#This Row],[BUILDING NAME]],#REF!,0),1),"")</f>
        <v/>
      </c>
      <c r="AS181" s="942" t="str">
        <f>IFERROR(INDEX(#REF!,MATCH(Таблиця4[[#This Row],[BUILDING NAME]],#REF!,0),1),"")</f>
        <v/>
      </c>
      <c r="AT181" s="942" t="str">
        <f>IFERROR(INDEX(#REF!,MATCH(Таблиця4[[#This Row],[BUILDING NAME]],#REF!,0),1),"")</f>
        <v/>
      </c>
      <c r="AU181" s="942"/>
      <c r="AV181" s="1195" t="s">
        <v>14</v>
      </c>
      <c r="AW181" s="1196">
        <f>IFERROR(INDEX(Аркуш4!$G$2:$G$608,MATCH(Таблиця4[[#This Row],[BUILDING NAME]],Аркуш4!$A$2:$A$608,0),1),"")</f>
        <v>0</v>
      </c>
    </row>
    <row r="182" spans="1:49" ht="16.5" thickTop="1" thickBot="1">
      <c r="A182" s="942" t="s">
        <v>11052</v>
      </c>
      <c r="B182" s="943" t="str">
        <f t="shared" si="10"/>
        <v>D2</v>
      </c>
      <c r="C182" s="943" t="str">
        <f t="shared" si="11"/>
        <v>Turnstone Plumbing and Pipefitting (business, C, 2)</v>
      </c>
      <c r="D182" s="942"/>
      <c r="E182" s="942"/>
      <c r="F182" s="943" t="s">
        <v>11053</v>
      </c>
      <c r="G182" s="943" t="s">
        <v>11054</v>
      </c>
      <c r="H182" s="943" t="s">
        <v>11055</v>
      </c>
      <c r="I182" s="943" t="s">
        <v>26</v>
      </c>
      <c r="J182" s="943"/>
      <c r="K182" s="943" t="s">
        <v>10388</v>
      </c>
      <c r="L182" s="943" t="s">
        <v>1878</v>
      </c>
      <c r="M182" s="943" t="s">
        <v>10329</v>
      </c>
      <c r="N182" s="943">
        <v>2</v>
      </c>
      <c r="O182" s="943"/>
      <c r="P182" s="943"/>
      <c r="Q182" s="943"/>
      <c r="R182" s="943"/>
      <c r="S182" s="943"/>
      <c r="T18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82" s="943"/>
      <c r="V182" s="943"/>
      <c r="W182" s="943"/>
      <c r="X182" s="943"/>
      <c r="Y182" s="943"/>
      <c r="Z182" s="943" t="s">
        <v>29911</v>
      </c>
      <c r="AA182" s="943"/>
      <c r="AB182" s="943" t="s">
        <v>10301</v>
      </c>
      <c r="AC182" s="943"/>
      <c r="AD182" s="943" t="str">
        <f>Таблиця4[[#This Row],[DESCRIPTION 3]]</f>
        <v/>
      </c>
      <c r="AE182" s="943" t="str">
        <f>Таблиця4[[#This Row],[Owner/Specific NPCs3]]</f>
        <v/>
      </c>
      <c r="AF182" s="943"/>
      <c r="AG182" s="944" t="s">
        <v>10311</v>
      </c>
      <c r="AH182" s="945"/>
      <c r="AI182" s="946"/>
      <c r="AJ182" s="943" t="s">
        <v>10301</v>
      </c>
      <c r="AK182" s="946"/>
      <c r="AL182" s="943" t="s">
        <v>10301</v>
      </c>
      <c r="AM182" s="946"/>
      <c r="AN182" s="942" t="str">
        <f>IFERROR(INDEX(#REF!,MATCH(Таблиця4[[#This Row],[BUILDING NAME]],#REF!,0),1),"")</f>
        <v/>
      </c>
      <c r="AO182" s="942" t="str">
        <f>IFERROR(INDEX(#REF!,MATCH(Таблиця4[[#This Row],[BUILDING NAME]],#REF!,0),1),"")</f>
        <v/>
      </c>
      <c r="AP182" s="942" t="str">
        <f>IFERROR(INDEX(#REF!,MATCH(Таблиця4[[#This Row],[BUILDING NAME]],#REF!,0),1),"")</f>
        <v/>
      </c>
      <c r="AQ182" s="942" t="str">
        <f>IFERROR(INDEX(#REF!,MATCH(Таблиця4[[#This Row],[BUILDING NAME]],#REF!,0),1),"")</f>
        <v/>
      </c>
      <c r="AR182" s="942" t="str">
        <f>IFERROR(INDEX(#REF!,MATCH(Таблиця4[[#This Row],[BUILDING NAME]],#REF!,0),1),"")</f>
        <v/>
      </c>
      <c r="AS182" s="942" t="str">
        <f>IFERROR(INDEX(#REF!,MATCH(Таблиця4[[#This Row],[BUILDING NAME]],#REF!,0),1),"")</f>
        <v/>
      </c>
      <c r="AT182" s="942" t="str">
        <f>IFERROR(INDEX(#REF!,MATCH(Таблиця4[[#This Row],[BUILDING NAME]],#REF!,0),1),"")</f>
        <v/>
      </c>
      <c r="AU182" s="942"/>
      <c r="AV182" s="1195" t="s">
        <v>29911</v>
      </c>
      <c r="AW182" s="1196">
        <f>IFERROR(INDEX(Аркуш4!$G$2:$G$608,MATCH(Таблиця4[[#This Row],[BUILDING NAME]],Аркуш4!$A$2:$A$608,0),1),"")</f>
        <v>0</v>
      </c>
    </row>
    <row r="183" spans="1:49" ht="16.5" thickTop="1" thickBot="1">
      <c r="A183" s="942" t="s">
        <v>11057</v>
      </c>
      <c r="B183" s="943" t="str">
        <f t="shared" si="10"/>
        <v>D3</v>
      </c>
      <c r="C183" s="943" t="str">
        <f t="shared" si="11"/>
        <v>The Metal House of Wonders (guildhall, C, 2)</v>
      </c>
      <c r="D183" s="942"/>
      <c r="E183" s="942"/>
      <c r="F183" s="943" t="s">
        <v>11058</v>
      </c>
      <c r="G183" s="943" t="s">
        <v>11059</v>
      </c>
      <c r="H183" s="943" t="s">
        <v>11060</v>
      </c>
      <c r="I183" s="943" t="s">
        <v>26</v>
      </c>
      <c r="J183" s="943"/>
      <c r="K183" s="943" t="s">
        <v>10351</v>
      </c>
      <c r="L183" s="943" t="s">
        <v>93</v>
      </c>
      <c r="M183" s="943" t="s">
        <v>10329</v>
      </c>
      <c r="N183" s="943">
        <v>2</v>
      </c>
      <c r="O183" s="944" t="s">
        <v>11061</v>
      </c>
      <c r="P183" s="943"/>
      <c r="Q183" s="943"/>
      <c r="R183" s="943"/>
      <c r="S183" s="943"/>
      <c r="T18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83" s="943"/>
      <c r="V183" s="943"/>
      <c r="W183" s="943"/>
      <c r="X183" s="943"/>
      <c r="Y183" s="943"/>
      <c r="Z183" s="943" t="s">
        <v>29928</v>
      </c>
      <c r="AA183" s="943" t="s">
        <v>11062</v>
      </c>
      <c r="AB183" s="943" t="s">
        <v>10301</v>
      </c>
      <c r="AC183" s="943"/>
      <c r="AD183" s="943" t="str">
        <f>Таблиця4[[#This Row],[DESCRIPTION 3]]</f>
        <v/>
      </c>
      <c r="AE183" s="943" t="str">
        <f>Таблиця4[[#This Row],[Owner/Specific NPCs3]]</f>
        <v/>
      </c>
      <c r="AF183" s="943"/>
      <c r="AG183" s="944" t="s">
        <v>10311</v>
      </c>
      <c r="AH183" s="945"/>
      <c r="AI183" s="946"/>
      <c r="AJ183" s="943" t="s">
        <v>11061</v>
      </c>
      <c r="AK183" s="946"/>
      <c r="AL183" s="943" t="s">
        <v>10301</v>
      </c>
      <c r="AM183" s="946"/>
      <c r="AN183" s="942" t="str">
        <f>IFERROR(INDEX(#REF!,MATCH(Таблиця4[[#This Row],[BUILDING NAME]],#REF!,0),1),"")</f>
        <v/>
      </c>
      <c r="AO183" s="942" t="str">
        <f>IFERROR(INDEX(#REF!,MATCH(Таблиця4[[#This Row],[BUILDING NAME]],#REF!,0),1),"")</f>
        <v/>
      </c>
      <c r="AP183" s="942" t="str">
        <f>IFERROR(INDEX(#REF!,MATCH(Таблиця4[[#This Row],[BUILDING NAME]],#REF!,0),1),"")</f>
        <v/>
      </c>
      <c r="AQ183" s="942" t="str">
        <f>IFERROR(INDEX(#REF!,MATCH(Таблиця4[[#This Row],[BUILDING NAME]],#REF!,0),1),"")</f>
        <v/>
      </c>
      <c r="AR183" s="942" t="str">
        <f>IFERROR(INDEX(#REF!,MATCH(Таблиця4[[#This Row],[BUILDING NAME]],#REF!,0),1),"")</f>
        <v/>
      </c>
      <c r="AS183" s="942" t="str">
        <f>IFERROR(INDEX(#REF!,MATCH(Таблиця4[[#This Row],[BUILDING NAME]],#REF!,0),1),"")</f>
        <v/>
      </c>
      <c r="AT183" s="942" t="str">
        <f>IFERROR(INDEX(#REF!,MATCH(Таблиця4[[#This Row],[BUILDING NAME]],#REF!,0),1),"")</f>
        <v/>
      </c>
      <c r="AU183" s="942"/>
      <c r="AV183" s="1195" t="s">
        <v>29928</v>
      </c>
      <c r="AW183" s="1196">
        <f>IFERROR(INDEX(Аркуш4!$G$2:$G$608,MATCH(Таблиця4[[#This Row],[BUILDING NAME]],Аркуш4!$A$2:$A$608,0),1),"")</f>
        <v>0</v>
      </c>
    </row>
    <row r="184" spans="1:49" ht="16.5" thickTop="1" thickBot="1">
      <c r="A184" s="942" t="s">
        <v>11063</v>
      </c>
      <c r="B184" s="943" t="str">
        <f t="shared" si="10"/>
        <v>D4</v>
      </c>
      <c r="C184" s="943" t="str">
        <f t="shared" si="11"/>
        <v>Dhaermos Storage (warehouse, D, 5)</v>
      </c>
      <c r="D184" s="942"/>
      <c r="E184" s="942"/>
      <c r="F184" s="943" t="s">
        <v>11064</v>
      </c>
      <c r="G184" s="943" t="s">
        <v>11065</v>
      </c>
      <c r="H184" s="943" t="s">
        <v>11066</v>
      </c>
      <c r="I184" s="943" t="s">
        <v>26</v>
      </c>
      <c r="J184" s="943"/>
      <c r="K184" s="943" t="s">
        <v>10426</v>
      </c>
      <c r="L184" s="943" t="s">
        <v>10375</v>
      </c>
      <c r="M184" s="943" t="s">
        <v>10542</v>
      </c>
      <c r="N184" s="943">
        <v>5</v>
      </c>
      <c r="O184" s="943"/>
      <c r="P184" s="943"/>
      <c r="Q184" s="943"/>
      <c r="R184" s="943"/>
      <c r="S184" s="943"/>
      <c r="T18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84" s="943"/>
      <c r="V184" s="943"/>
      <c r="W184" s="943"/>
      <c r="X184" s="943"/>
      <c r="Y184" s="943"/>
      <c r="Z184" s="943" t="s">
        <v>10375</v>
      </c>
      <c r="AA184" s="943"/>
      <c r="AB184" s="943" t="s">
        <v>10301</v>
      </c>
      <c r="AC184" s="943"/>
      <c r="AD184" s="943" t="str">
        <f>Таблиця4[[#This Row],[DESCRIPTION 3]]</f>
        <v/>
      </c>
      <c r="AE184" s="943" t="str">
        <f>Таблиця4[[#This Row],[Owner/Specific NPCs3]]</f>
        <v/>
      </c>
      <c r="AF184" s="943"/>
      <c r="AG184" s="944" t="s">
        <v>10311</v>
      </c>
      <c r="AH184" s="945"/>
      <c r="AI184" s="946"/>
      <c r="AJ184" s="943" t="s">
        <v>10301</v>
      </c>
      <c r="AK184" s="946"/>
      <c r="AL184" s="943" t="s">
        <v>10301</v>
      </c>
      <c r="AM184" s="946"/>
      <c r="AN184" s="942" t="str">
        <f>IFERROR(INDEX(#REF!,MATCH(Таблиця4[[#This Row],[BUILDING NAME]],#REF!,0),1),"")</f>
        <v/>
      </c>
      <c r="AO184" s="942" t="str">
        <f>IFERROR(INDEX(#REF!,MATCH(Таблиця4[[#This Row],[BUILDING NAME]],#REF!,0),1),"")</f>
        <v/>
      </c>
      <c r="AP184" s="942" t="str">
        <f>IFERROR(INDEX(#REF!,MATCH(Таблиця4[[#This Row],[BUILDING NAME]],#REF!,0),1),"")</f>
        <v/>
      </c>
      <c r="AQ184" s="942" t="str">
        <f>IFERROR(INDEX(#REF!,MATCH(Таблиця4[[#This Row],[BUILDING NAME]],#REF!,0),1),"")</f>
        <v/>
      </c>
      <c r="AR184" s="942" t="str">
        <f>IFERROR(INDEX(#REF!,MATCH(Таблиця4[[#This Row],[BUILDING NAME]],#REF!,0),1),"")</f>
        <v/>
      </c>
      <c r="AS184" s="942" t="str">
        <f>IFERROR(INDEX(#REF!,MATCH(Таблиця4[[#This Row],[BUILDING NAME]],#REF!,0),1),"")</f>
        <v/>
      </c>
      <c r="AT184" s="942" t="str">
        <f>IFERROR(INDEX(#REF!,MATCH(Таблиця4[[#This Row],[BUILDING NAME]],#REF!,0),1),"")</f>
        <v/>
      </c>
      <c r="AU184" s="942"/>
      <c r="AV184" s="1195" t="s">
        <v>10375</v>
      </c>
      <c r="AW184" s="1196">
        <f>IFERROR(INDEX(Аркуш4!$G$2:$G$608,MATCH(Таблиця4[[#This Row],[BUILDING NAME]],Аркуш4!$A$2:$A$608,0),1),"")</f>
        <v>0</v>
      </c>
    </row>
    <row r="185" spans="1:49" ht="16.5" thickTop="1" thickBot="1">
      <c r="A185" s="942" t="s">
        <v>11067</v>
      </c>
      <c r="B185" s="943" t="str">
        <f t="shared" si="10"/>
        <v>D5</v>
      </c>
      <c r="C185" s="943" t="str">
        <f t="shared" si="11"/>
        <v>Whistling Blades (business, D, 1)</v>
      </c>
      <c r="D185" s="942"/>
      <c r="E185" s="942"/>
      <c r="F185" s="943" t="s">
        <v>11068</v>
      </c>
      <c r="G185" s="943" t="s">
        <v>11069</v>
      </c>
      <c r="H185" s="943" t="s">
        <v>11070</v>
      </c>
      <c r="I185" s="943" t="s">
        <v>26</v>
      </c>
      <c r="J185" s="943"/>
      <c r="K185" s="943" t="s">
        <v>10388</v>
      </c>
      <c r="L185" s="943" t="s">
        <v>1878</v>
      </c>
      <c r="M185" s="943" t="s">
        <v>10542</v>
      </c>
      <c r="N185" s="943">
        <v>1</v>
      </c>
      <c r="O185" s="943"/>
      <c r="P185" s="943"/>
      <c r="Q185" s="943"/>
      <c r="R185" s="943"/>
      <c r="S185" s="943"/>
      <c r="T18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85" s="943"/>
      <c r="V185" s="943"/>
      <c r="W185" s="943" t="s">
        <v>11071</v>
      </c>
      <c r="X185" s="943"/>
      <c r="Y185" s="943"/>
      <c r="Z185" s="943" t="s">
        <v>29912</v>
      </c>
      <c r="AA185" s="943" t="s">
        <v>11072</v>
      </c>
      <c r="AB185" s="943" t="s">
        <v>10301</v>
      </c>
      <c r="AC185" s="943"/>
      <c r="AD185" s="943" t="str">
        <f>Таблиця4[[#This Row],[DESCRIPTION 3]]</f>
        <v/>
      </c>
      <c r="AE185" s="943" t="str">
        <f>Таблиця4[[#This Row],[Owner/Specific NPCs3]]</f>
        <v/>
      </c>
      <c r="AF185" s="943"/>
      <c r="AG185" s="944" t="s">
        <v>10311</v>
      </c>
      <c r="AH185" s="945"/>
      <c r="AI185" s="946"/>
      <c r="AJ185" s="943" t="s">
        <v>10301</v>
      </c>
      <c r="AK185" s="946"/>
      <c r="AL185" s="943" t="s">
        <v>10301</v>
      </c>
      <c r="AM185" s="946"/>
      <c r="AN185" s="942" t="str">
        <f>IFERROR(INDEX(#REF!,MATCH(Таблиця4[[#This Row],[BUILDING NAME]],#REF!,0),1),"")</f>
        <v/>
      </c>
      <c r="AO185" s="942" t="str">
        <f>IFERROR(INDEX(#REF!,MATCH(Таблиця4[[#This Row],[BUILDING NAME]],#REF!,0),1),"")</f>
        <v/>
      </c>
      <c r="AP185" s="942" t="str">
        <f>IFERROR(INDEX(#REF!,MATCH(Таблиця4[[#This Row],[BUILDING NAME]],#REF!,0),1),"")</f>
        <v/>
      </c>
      <c r="AQ185" s="942" t="str">
        <f>IFERROR(INDEX(#REF!,MATCH(Таблиця4[[#This Row],[BUILDING NAME]],#REF!,0),1),"")</f>
        <v/>
      </c>
      <c r="AR185" s="942" t="str">
        <f>IFERROR(INDEX(#REF!,MATCH(Таблиця4[[#This Row],[BUILDING NAME]],#REF!,0),1),"")</f>
        <v/>
      </c>
      <c r="AS185" s="942" t="str">
        <f>IFERROR(INDEX(#REF!,MATCH(Таблиця4[[#This Row],[BUILDING NAME]],#REF!,0),1),"")</f>
        <v/>
      </c>
      <c r="AT185" s="942" t="str">
        <f>IFERROR(INDEX(#REF!,MATCH(Таблиця4[[#This Row],[BUILDING NAME]],#REF!,0),1),"")</f>
        <v/>
      </c>
      <c r="AU185" s="942"/>
      <c r="AV185" s="1195" t="s">
        <v>29912</v>
      </c>
      <c r="AW185" s="1196">
        <f>IFERROR(INDEX(Аркуш4!$G$2:$G$608,MATCH(Таблиця4[[#This Row],[BUILDING NAME]],Аркуш4!$A$2:$A$608,0),1),"")</f>
        <v>0</v>
      </c>
    </row>
    <row r="186" spans="1:49" ht="16.5" thickTop="1" thickBot="1">
      <c r="A186" s="942" t="s">
        <v>11073</v>
      </c>
      <c r="B186" s="943" t="str">
        <f t="shared" si="10"/>
        <v>D6</v>
      </c>
      <c r="C186" s="943" t="str">
        <f t="shared" si="11"/>
        <v>Selûne's Smile (tavern, C, 2)</v>
      </c>
      <c r="D186" s="942"/>
      <c r="E186" s="942"/>
      <c r="F186" s="943" t="s">
        <v>169</v>
      </c>
      <c r="G186" s="943" t="s">
        <v>11074</v>
      </c>
      <c r="H186" s="948" t="s">
        <v>168</v>
      </c>
      <c r="I186" s="943" t="s">
        <v>26</v>
      </c>
      <c r="J186" s="943"/>
      <c r="K186" s="943" t="s">
        <v>10358</v>
      </c>
      <c r="L186" s="943" t="s">
        <v>10301</v>
      </c>
      <c r="M186" s="943" t="s">
        <v>10329</v>
      </c>
      <c r="N186" s="943">
        <v>2</v>
      </c>
      <c r="O186" s="943"/>
      <c r="P186" s="943"/>
      <c r="Q186" s="943"/>
      <c r="R186" s="943"/>
      <c r="S186" s="943"/>
      <c r="T18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86" s="943"/>
      <c r="V186" s="962" t="s">
        <v>170</v>
      </c>
      <c r="W186" s="943"/>
      <c r="X186" s="943"/>
      <c r="Y186" s="943"/>
      <c r="Z186" s="943" t="s">
        <v>10301</v>
      </c>
      <c r="AA186" s="943" t="s">
        <v>11075</v>
      </c>
      <c r="AB186" s="943">
        <v>0</v>
      </c>
      <c r="AC186" s="943"/>
      <c r="AD186" s="943" t="str">
        <f>Таблиця4[[#This Row],[DESCRIPTION 3]]</f>
        <v/>
      </c>
      <c r="AE186" s="943" t="str">
        <f>Таблиця4[[#This Row],[Owner/Specific NPCs3]]</f>
        <v/>
      </c>
      <c r="AF186" s="943"/>
      <c r="AG186" s="945" t="s">
        <v>10311</v>
      </c>
      <c r="AH186" s="945"/>
      <c r="AI186" s="946"/>
      <c r="AJ186" s="943" t="s">
        <v>10301</v>
      </c>
      <c r="AK186" s="946"/>
      <c r="AL186" s="943" t="s">
        <v>5467</v>
      </c>
      <c r="AM186" s="946"/>
      <c r="AN186" s="942" t="str">
        <f>IFERROR(INDEX(#REF!,MATCH(Таблиця4[[#This Row],[BUILDING NAME]],#REF!,0),1),"")</f>
        <v/>
      </c>
      <c r="AO186" s="942" t="str">
        <f>IFERROR(INDEX(#REF!,MATCH(Таблиця4[[#This Row],[BUILDING NAME]],#REF!,0),1),"")</f>
        <v/>
      </c>
      <c r="AP186" s="942" t="str">
        <f>IFERROR(INDEX(#REF!,MATCH(Таблиця4[[#This Row],[BUILDING NAME]],#REF!,0),1),"")</f>
        <v/>
      </c>
      <c r="AQ186" s="942" t="str">
        <f>IFERROR(INDEX(#REF!,MATCH(Таблиця4[[#This Row],[BUILDING NAME]],#REF!,0),1),"")</f>
        <v/>
      </c>
      <c r="AR186" s="942" t="str">
        <f>IFERROR(INDEX(#REF!,MATCH(Таблиця4[[#This Row],[BUILDING NAME]],#REF!,0),1),"")</f>
        <v/>
      </c>
      <c r="AS186" s="942" t="str">
        <f>IFERROR(INDEX(#REF!,MATCH(Таблиця4[[#This Row],[BUILDING NAME]],#REF!,0),1),"")</f>
        <v/>
      </c>
      <c r="AT186" s="942" t="str">
        <f>IFERROR(INDEX(#REF!,MATCH(Таблиця4[[#This Row],[BUILDING NAME]],#REF!,0),1),"")</f>
        <v/>
      </c>
      <c r="AU186" s="942"/>
      <c r="AV186" s="1195" t="s">
        <v>10301</v>
      </c>
      <c r="AW186" s="1196" t="str">
        <f>IFERROR(INDEX(Аркуш4!$G$2:$G$608,MATCH(Таблиця4[[#This Row],[BUILDING NAME]],Аркуш4!$A$2:$A$608,0),1),"")</f>
        <v/>
      </c>
    </row>
    <row r="187" spans="1:49" ht="16.5" thickTop="1" thickBot="1">
      <c r="A187" s="942" t="s">
        <v>11076</v>
      </c>
      <c r="B187" s="943" t="str">
        <f t="shared" si="10"/>
        <v>D7</v>
      </c>
      <c r="C187" s="943" t="str">
        <f t="shared" si="11"/>
        <v>The Rearing Hippocampus (inn, C, 2)</v>
      </c>
      <c r="D187" s="942"/>
      <c r="E187" s="942"/>
      <c r="F187" s="943" t="s">
        <v>329</v>
      </c>
      <c r="G187" s="943" t="s">
        <v>11077</v>
      </c>
      <c r="H187" s="948" t="s">
        <v>328</v>
      </c>
      <c r="I187" s="943" t="s">
        <v>26</v>
      </c>
      <c r="J187" s="943"/>
      <c r="K187" s="943" t="s">
        <v>10371</v>
      </c>
      <c r="L187" s="943" t="s">
        <v>25</v>
      </c>
      <c r="M187" s="943" t="s">
        <v>10329</v>
      </c>
      <c r="N187" s="943">
        <v>2</v>
      </c>
      <c r="O187" s="943" t="s">
        <v>333</v>
      </c>
      <c r="P187" s="943">
        <v>4</v>
      </c>
      <c r="Q187" s="943"/>
      <c r="R187" s="943">
        <v>3</v>
      </c>
      <c r="S187" s="943"/>
      <c r="T18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U187" s="943"/>
      <c r="V187" s="943"/>
      <c r="W187" s="943"/>
      <c r="X187" s="943"/>
      <c r="Y187" s="943"/>
      <c r="Z187" s="943" t="s">
        <v>29933</v>
      </c>
      <c r="AA187" s="943" t="s">
        <v>331</v>
      </c>
      <c r="AB187" s="943" t="s">
        <v>17</v>
      </c>
      <c r="AC187" s="943"/>
      <c r="AD187" s="943" t="str">
        <f>Таблиця4[[#This Row],[DESCRIPTION 3]]</f>
        <v/>
      </c>
      <c r="AE187" s="943" t="str">
        <f>Таблиця4[[#This Row],[Owner/Specific NPCs3]]</f>
        <v/>
      </c>
      <c r="AF187" s="943"/>
      <c r="AG187" s="942" t="s">
        <v>334</v>
      </c>
      <c r="AH187" s="945"/>
      <c r="AI187" s="946"/>
      <c r="AJ187" s="943" t="s">
        <v>10301</v>
      </c>
      <c r="AK187" s="946"/>
      <c r="AL187" s="943" t="s">
        <v>10301</v>
      </c>
      <c r="AM187" s="946"/>
      <c r="AN187" s="942" t="str">
        <f>IFERROR(INDEX(#REF!,MATCH(Таблиця4[[#This Row],[BUILDING NAME]],#REF!,0),1),"")</f>
        <v/>
      </c>
      <c r="AO187" s="942" t="str">
        <f>IFERROR(INDEX(#REF!,MATCH(Таблиця4[[#This Row],[BUILDING NAME]],#REF!,0),1),"")</f>
        <v/>
      </c>
      <c r="AP187" s="942" t="str">
        <f>IFERROR(INDEX(#REF!,MATCH(Таблиця4[[#This Row],[BUILDING NAME]],#REF!,0),1),"")</f>
        <v/>
      </c>
      <c r="AQ187" s="942" t="str">
        <f>IFERROR(INDEX(#REF!,MATCH(Таблиця4[[#This Row],[BUILDING NAME]],#REF!,0),1),"")</f>
        <v/>
      </c>
      <c r="AR187" s="942" t="str">
        <f>IFERROR(INDEX(#REF!,MATCH(Таблиця4[[#This Row],[BUILDING NAME]],#REF!,0),1),"")</f>
        <v/>
      </c>
      <c r="AS187" s="942" t="str">
        <f>IFERROR(INDEX(#REF!,MATCH(Таблиця4[[#This Row],[BUILDING NAME]],#REF!,0),1),"")</f>
        <v/>
      </c>
      <c r="AT187" s="942" t="str">
        <f>IFERROR(INDEX(#REF!,MATCH(Таблиця4[[#This Row],[BUILDING NAME]],#REF!,0),1),"")</f>
        <v/>
      </c>
      <c r="AU187" s="942"/>
      <c r="AV187" s="1195" t="s">
        <v>29933</v>
      </c>
      <c r="AW187" s="1196">
        <f>IFERROR(INDEX(Аркуш4!$G$2:$G$608,MATCH(Таблиця4[[#This Row],[BUILDING NAME]],Аркуш4!$A$2:$A$608,0),1),"")</f>
        <v>0</v>
      </c>
    </row>
    <row r="188" spans="1:49" ht="16.5" thickTop="1" thickBot="1">
      <c r="A188" s="942" t="s">
        <v>11078</v>
      </c>
      <c r="B188" s="943" t="str">
        <f t="shared" si="10"/>
        <v>D8</v>
      </c>
      <c r="C188" s="943" t="str">
        <f t="shared" si="11"/>
        <v>The Splintered Stair (inn, C, 3)</v>
      </c>
      <c r="D188" s="942"/>
      <c r="E188" s="942"/>
      <c r="F188" s="943" t="s">
        <v>381</v>
      </c>
      <c r="G188" s="943" t="s">
        <v>11079</v>
      </c>
      <c r="H188" s="943" t="s">
        <v>11080</v>
      </c>
      <c r="I188" s="943" t="s">
        <v>26</v>
      </c>
      <c r="J188" s="943"/>
      <c r="K188" s="943" t="s">
        <v>10371</v>
      </c>
      <c r="L188" s="943" t="s">
        <v>10301</v>
      </c>
      <c r="M188" s="943" t="s">
        <v>10329</v>
      </c>
      <c r="N188" s="943">
        <v>3</v>
      </c>
      <c r="O188" s="943"/>
      <c r="P188" s="943">
        <v>3</v>
      </c>
      <c r="Q188" s="943"/>
      <c r="R188" s="943">
        <v>2</v>
      </c>
      <c r="S188" s="943"/>
      <c r="T18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2 P | </v>
      </c>
      <c r="U188" s="943"/>
      <c r="V188" s="943"/>
      <c r="W188" s="943"/>
      <c r="X188" s="942"/>
      <c r="Y188" s="942"/>
      <c r="Z188" s="942" t="s">
        <v>10301</v>
      </c>
      <c r="AA188" s="943" t="s">
        <v>11081</v>
      </c>
      <c r="AB188" s="943" t="s">
        <v>10301</v>
      </c>
      <c r="AC188" s="943"/>
      <c r="AD188" s="943" t="str">
        <f>Таблиця4[[#This Row],[DESCRIPTION 3]]</f>
        <v/>
      </c>
      <c r="AE188" s="943" t="str">
        <f>Таблиця4[[#This Row],[Owner/Specific NPCs3]]</f>
        <v/>
      </c>
      <c r="AF188" s="943"/>
      <c r="AG188" s="944" t="s">
        <v>10311</v>
      </c>
      <c r="AH188" s="945"/>
      <c r="AI188" s="946"/>
      <c r="AJ188" s="943" t="s">
        <v>10301</v>
      </c>
      <c r="AK188" s="946"/>
      <c r="AL188" s="943" t="s">
        <v>10301</v>
      </c>
      <c r="AM188" s="946"/>
      <c r="AN188" s="942" t="str">
        <f>IFERROR(INDEX(#REF!,MATCH(Таблиця4[[#This Row],[BUILDING NAME]],#REF!,0),1),"")</f>
        <v/>
      </c>
      <c r="AO188" s="942" t="str">
        <f>IFERROR(INDEX(#REF!,MATCH(Таблиця4[[#This Row],[BUILDING NAME]],#REF!,0),1),"")</f>
        <v/>
      </c>
      <c r="AP188" s="942" t="str">
        <f>IFERROR(INDEX(#REF!,MATCH(Таблиця4[[#This Row],[BUILDING NAME]],#REF!,0),1),"")</f>
        <v/>
      </c>
      <c r="AQ188" s="942" t="str">
        <f>IFERROR(INDEX(#REF!,MATCH(Таблиця4[[#This Row],[BUILDING NAME]],#REF!,0),1),"")</f>
        <v/>
      </c>
      <c r="AR188" s="942" t="str">
        <f>IFERROR(INDEX(#REF!,MATCH(Таблиця4[[#This Row],[BUILDING NAME]],#REF!,0),1),"")</f>
        <v/>
      </c>
      <c r="AS188" s="942" t="str">
        <f>IFERROR(INDEX(#REF!,MATCH(Таблиця4[[#This Row],[BUILDING NAME]],#REF!,0),1),"")</f>
        <v/>
      </c>
      <c r="AT188" s="942" t="str">
        <f>IFERROR(INDEX(#REF!,MATCH(Таблиця4[[#This Row],[BUILDING NAME]],#REF!,0),1),"")</f>
        <v/>
      </c>
      <c r="AU188" s="942"/>
      <c r="AV188" s="1195" t="s">
        <v>29936</v>
      </c>
      <c r="AW188" s="1196">
        <f>IFERROR(INDEX(Аркуш4!$G$2:$G$608,MATCH(Таблиця4[[#This Row],[BUILDING NAME]],Аркуш4!$A$2:$A$608,0),1),"")</f>
        <v>0</v>
      </c>
    </row>
    <row r="189" spans="1:49" ht="16.5" thickTop="1" thickBot="1">
      <c r="A189" s="942" t="s">
        <v>11082</v>
      </c>
      <c r="B189" s="943" t="str">
        <f t="shared" si="10"/>
        <v>D9</v>
      </c>
      <c r="C189" s="943" t="str">
        <f t="shared" si="11"/>
        <v>The Blackstar Inn (inn, C, 3)</v>
      </c>
      <c r="D189" s="942"/>
      <c r="E189" s="942"/>
      <c r="F189" s="943" t="s">
        <v>27</v>
      </c>
      <c r="G189" s="943" t="s">
        <v>11083</v>
      </c>
      <c r="H189" s="942" t="s">
        <v>24</v>
      </c>
      <c r="I189" s="943" t="s">
        <v>26</v>
      </c>
      <c r="J189" s="942"/>
      <c r="K189" s="943" t="s">
        <v>10371</v>
      </c>
      <c r="L189" s="943" t="s">
        <v>10301</v>
      </c>
      <c r="M189" s="943" t="s">
        <v>10329</v>
      </c>
      <c r="N189" s="943">
        <v>3</v>
      </c>
      <c r="O189" s="943"/>
      <c r="P189" s="943">
        <v>4</v>
      </c>
      <c r="Q189" s="943"/>
      <c r="R189" s="943">
        <v>3</v>
      </c>
      <c r="S189" s="943"/>
      <c r="T18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U189" s="943"/>
      <c r="V189" s="943"/>
      <c r="W189" s="943"/>
      <c r="X189" s="943"/>
      <c r="Y189" s="943"/>
      <c r="Z189" s="943" t="s">
        <v>10301</v>
      </c>
      <c r="AA189" s="943"/>
      <c r="AB189" s="943" t="s">
        <v>17</v>
      </c>
      <c r="AC189" s="943"/>
      <c r="AD189" s="943" t="str">
        <f>Таблиця4[[#This Row],[DESCRIPTION 3]]</f>
        <v/>
      </c>
      <c r="AE189" s="943" t="str">
        <f>Таблиця4[[#This Row],[Owner/Specific NPCs3]]</f>
        <v/>
      </c>
      <c r="AF189" s="943"/>
      <c r="AG189" s="945" t="s">
        <v>10311</v>
      </c>
      <c r="AH189" s="945"/>
      <c r="AI189" s="946"/>
      <c r="AJ189" s="943" t="s">
        <v>10301</v>
      </c>
      <c r="AK189" s="946"/>
      <c r="AL189" s="943" t="s">
        <v>10301</v>
      </c>
      <c r="AM189" s="946"/>
      <c r="AN189" s="942" t="str">
        <f>IFERROR(INDEX(#REF!,MATCH(Таблиця4[[#This Row],[BUILDING NAME]],#REF!,0),1),"")</f>
        <v/>
      </c>
      <c r="AO189" s="942" t="str">
        <f>IFERROR(INDEX(#REF!,MATCH(Таблиця4[[#This Row],[BUILDING NAME]],#REF!,0),1),"")</f>
        <v/>
      </c>
      <c r="AP189" s="942" t="str">
        <f>IFERROR(INDEX(#REF!,MATCH(Таблиця4[[#This Row],[BUILDING NAME]],#REF!,0),1),"")</f>
        <v/>
      </c>
      <c r="AQ189" s="942" t="str">
        <f>IFERROR(INDEX(#REF!,MATCH(Таблиця4[[#This Row],[BUILDING NAME]],#REF!,0),1),"")</f>
        <v/>
      </c>
      <c r="AR189" s="942" t="str">
        <f>IFERROR(INDEX(#REF!,MATCH(Таблиця4[[#This Row],[BUILDING NAME]],#REF!,0),1),"")</f>
        <v/>
      </c>
      <c r="AS189" s="942" t="str">
        <f>IFERROR(INDEX(#REF!,MATCH(Таблиця4[[#This Row],[BUILDING NAME]],#REF!,0),1),"")</f>
        <v/>
      </c>
      <c r="AT189" s="942" t="str">
        <f>IFERROR(INDEX(#REF!,MATCH(Таблиця4[[#This Row],[BUILDING NAME]],#REF!,0),1),"")</f>
        <v/>
      </c>
      <c r="AU189" s="942"/>
      <c r="AV189" s="1195" t="s">
        <v>29932</v>
      </c>
      <c r="AW189" s="1196">
        <f>IFERROR(INDEX(Аркуш4!$G$2:$G$608,MATCH(Таблиця4[[#This Row],[BUILDING NAME]],Аркуш4!$A$2:$A$608,0),1),"")</f>
        <v>0</v>
      </c>
    </row>
    <row r="190" spans="1:49" ht="16.5" thickTop="1" thickBot="1">
      <c r="A190" s="942" t="s">
        <v>11084</v>
      </c>
      <c r="B190" s="943" t="str">
        <f t="shared" si="10"/>
        <v>D10</v>
      </c>
      <c r="C190" s="943" t="str">
        <f t="shared" si="11"/>
        <v>Serpentil Books &amp; Folios (business, D, 3)</v>
      </c>
      <c r="D190" s="942"/>
      <c r="E190" s="942"/>
      <c r="F190" s="943" t="s">
        <v>11085</v>
      </c>
      <c r="G190" s="943" t="s">
        <v>11086</v>
      </c>
      <c r="H190" s="942" t="s">
        <v>11087</v>
      </c>
      <c r="I190" s="943" t="s">
        <v>26</v>
      </c>
      <c r="J190" s="942"/>
      <c r="K190" s="943" t="s">
        <v>10388</v>
      </c>
      <c r="L190" s="943" t="s">
        <v>10301</v>
      </c>
      <c r="M190" s="943" t="s">
        <v>10542</v>
      </c>
      <c r="N190" s="943">
        <v>3</v>
      </c>
      <c r="O190" s="943"/>
      <c r="P190" s="943">
        <v>4</v>
      </c>
      <c r="Q190" s="943"/>
      <c r="R190" s="943"/>
      <c r="S190" s="943"/>
      <c r="T19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190" s="943"/>
      <c r="V190" s="943"/>
      <c r="W190" s="943" t="s">
        <v>10840</v>
      </c>
      <c r="X190" s="943"/>
      <c r="Y190" s="943"/>
      <c r="Z190" s="943" t="s">
        <v>10301</v>
      </c>
      <c r="AA190" s="943" t="s">
        <v>11088</v>
      </c>
      <c r="AB190" s="943" t="s">
        <v>10301</v>
      </c>
      <c r="AC190" s="943"/>
      <c r="AD190" s="943" t="str">
        <f>Таблиця4[[#This Row],[DESCRIPTION 3]]</f>
        <v/>
      </c>
      <c r="AE190" s="943" t="str">
        <f>Таблиця4[[#This Row],[Owner/Specific NPCs3]]</f>
        <v/>
      </c>
      <c r="AF190" s="943"/>
      <c r="AG190" s="945" t="s">
        <v>10311</v>
      </c>
      <c r="AH190" s="945"/>
      <c r="AI190" s="946"/>
      <c r="AJ190" s="943" t="s">
        <v>10301</v>
      </c>
      <c r="AK190" s="946"/>
      <c r="AL190" s="943" t="s">
        <v>10301</v>
      </c>
      <c r="AM190" s="946"/>
      <c r="AN190" s="942" t="str">
        <f>IFERROR(INDEX(#REF!,MATCH(Таблиця4[[#This Row],[BUILDING NAME]],#REF!,0),1),"")</f>
        <v/>
      </c>
      <c r="AO190" s="942" t="str">
        <f>IFERROR(INDEX(#REF!,MATCH(Таблиця4[[#This Row],[BUILDING NAME]],#REF!,0),1),"")</f>
        <v/>
      </c>
      <c r="AP190" s="942" t="str">
        <f>IFERROR(INDEX(#REF!,MATCH(Таблиця4[[#This Row],[BUILDING NAME]],#REF!,0),1),"")</f>
        <v/>
      </c>
      <c r="AQ190" s="942" t="str">
        <f>IFERROR(INDEX(#REF!,MATCH(Таблиця4[[#This Row],[BUILDING NAME]],#REF!,0),1),"")</f>
        <v/>
      </c>
      <c r="AR190" s="942" t="str">
        <f>IFERROR(INDEX(#REF!,MATCH(Таблиця4[[#This Row],[BUILDING NAME]],#REF!,0),1),"")</f>
        <v/>
      </c>
      <c r="AS190" s="942" t="str">
        <f>IFERROR(INDEX(#REF!,MATCH(Таблиця4[[#This Row],[BUILDING NAME]],#REF!,0),1),"")</f>
        <v/>
      </c>
      <c r="AT190" s="942" t="str">
        <f>IFERROR(INDEX(#REF!,MATCH(Таблиця4[[#This Row],[BUILDING NAME]],#REF!,0),1),"")</f>
        <v/>
      </c>
      <c r="AU190" s="942"/>
      <c r="AV190" s="1195" t="s">
        <v>29906</v>
      </c>
      <c r="AW190" s="1196">
        <f>IFERROR(INDEX(Аркуш4!$G$2:$G$608,MATCH(Таблиця4[[#This Row],[BUILDING NAME]],Аркуш4!$A$2:$A$608,0),1),"")</f>
        <v>0</v>
      </c>
    </row>
    <row r="191" spans="1:49" ht="16.5" thickTop="1" thickBot="1">
      <c r="A191" s="942" t="s">
        <v>11089</v>
      </c>
      <c r="B191" s="943" t="str">
        <f t="shared" si="10"/>
        <v>D11</v>
      </c>
      <c r="C191" s="943" t="str">
        <f t="shared" si="11"/>
        <v>The Ship's Prow (inn, C, 4)</v>
      </c>
      <c r="D191" s="942"/>
      <c r="E191" s="942"/>
      <c r="F191" s="943" t="s">
        <v>343</v>
      </c>
      <c r="G191" s="943" t="s">
        <v>11090</v>
      </c>
      <c r="H191" s="943" t="s">
        <v>11091</v>
      </c>
      <c r="I191" s="943" t="s">
        <v>26</v>
      </c>
      <c r="J191" s="943"/>
      <c r="K191" s="943" t="s">
        <v>10371</v>
      </c>
      <c r="L191" s="943" t="s">
        <v>10301</v>
      </c>
      <c r="M191" s="943" t="s">
        <v>10329</v>
      </c>
      <c r="N191" s="943">
        <v>4</v>
      </c>
      <c r="O191" s="943"/>
      <c r="P191" s="943">
        <v>3</v>
      </c>
      <c r="Q191" s="943"/>
      <c r="R191" s="943">
        <v>5</v>
      </c>
      <c r="S191" s="943"/>
      <c r="T19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5 P | </v>
      </c>
      <c r="U191" s="943"/>
      <c r="V191" s="943"/>
      <c r="W191" s="943"/>
      <c r="X191" s="943"/>
      <c r="Y191" s="943"/>
      <c r="Z191" s="943" t="s">
        <v>10301</v>
      </c>
      <c r="AA191" s="943" t="s">
        <v>11092</v>
      </c>
      <c r="AB191" s="943" t="s">
        <v>10301</v>
      </c>
      <c r="AC191" s="943"/>
      <c r="AD191" s="943" t="s">
        <v>344</v>
      </c>
      <c r="AE191" s="943" t="str">
        <f>Таблиця4[[#This Row],[Owner/Specific NPCs3]]</f>
        <v/>
      </c>
      <c r="AF191" s="943"/>
      <c r="AG191" s="944" t="s">
        <v>10311</v>
      </c>
      <c r="AH191" s="945"/>
      <c r="AI191" s="946"/>
      <c r="AJ191" s="943" t="s">
        <v>10301</v>
      </c>
      <c r="AK191" s="946"/>
      <c r="AL191" s="943" t="s">
        <v>10301</v>
      </c>
      <c r="AM191" s="946"/>
      <c r="AN191" s="942" t="str">
        <f>IFERROR(INDEX(#REF!,MATCH(Таблиця4[[#This Row],[BUILDING NAME]],#REF!,0),1),"")</f>
        <v/>
      </c>
      <c r="AO191" s="942" t="str">
        <f>IFERROR(INDEX(#REF!,MATCH(Таблиця4[[#This Row],[BUILDING NAME]],#REF!,0),1),"")</f>
        <v/>
      </c>
      <c r="AP191" s="942" t="str">
        <f>IFERROR(INDEX(#REF!,MATCH(Таблиця4[[#This Row],[BUILDING NAME]],#REF!,0),1),"")</f>
        <v/>
      </c>
      <c r="AQ191" s="942" t="str">
        <f>IFERROR(INDEX(#REF!,MATCH(Таблиця4[[#This Row],[BUILDING NAME]],#REF!,0),1),"")</f>
        <v/>
      </c>
      <c r="AR191" s="942" t="str">
        <f>IFERROR(INDEX(#REF!,MATCH(Таблиця4[[#This Row],[BUILDING NAME]],#REF!,0),1),"")</f>
        <v/>
      </c>
      <c r="AS191" s="942" t="str">
        <f>IFERROR(INDEX(#REF!,MATCH(Таблиця4[[#This Row],[BUILDING NAME]],#REF!,0),1),"")</f>
        <v/>
      </c>
      <c r="AT191" s="942" t="str">
        <f>IFERROR(INDEX(#REF!,MATCH(Таблиця4[[#This Row],[BUILDING NAME]],#REF!,0),1),"")</f>
        <v/>
      </c>
      <c r="AU191" s="942"/>
      <c r="AV191" s="1195" t="s">
        <v>29934</v>
      </c>
      <c r="AW191" s="1196">
        <f>IFERROR(INDEX(Аркуш4!$G$2:$G$608,MATCH(Таблиця4[[#This Row],[BUILDING NAME]],Аркуш4!$A$2:$A$608,0),1),"")</f>
        <v>0</v>
      </c>
    </row>
    <row r="192" spans="1:49" ht="16.5" thickTop="1" thickBot="1">
      <c r="A192" s="942" t="s">
        <v>11093</v>
      </c>
      <c r="B192" s="943" t="str">
        <f t="shared" si="10"/>
        <v>D12</v>
      </c>
      <c r="C192" s="943" t="str">
        <f t="shared" si="11"/>
        <v>The Thirsty Sailor (tavern, D, 3)</v>
      </c>
      <c r="D192" s="942"/>
      <c r="E192" s="942"/>
      <c r="F192" s="943" t="s">
        <v>393</v>
      </c>
      <c r="G192" s="943" t="s">
        <v>11094</v>
      </c>
      <c r="H192" s="943" t="s">
        <v>11095</v>
      </c>
      <c r="I192" s="943" t="s">
        <v>26</v>
      </c>
      <c r="J192" s="943"/>
      <c r="K192" s="943" t="s">
        <v>10358</v>
      </c>
      <c r="L192" s="943" t="s">
        <v>10301</v>
      </c>
      <c r="M192" s="943" t="s">
        <v>10542</v>
      </c>
      <c r="N192" s="943">
        <v>3</v>
      </c>
      <c r="O192" s="943"/>
      <c r="P192" s="943">
        <v>3</v>
      </c>
      <c r="Q192" s="943">
        <v>1</v>
      </c>
      <c r="R192" s="943"/>
      <c r="S192" s="943"/>
      <c r="T19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1A | </v>
      </c>
      <c r="U192" s="943"/>
      <c r="V192" s="943"/>
      <c r="W192" s="943"/>
      <c r="X192" s="943"/>
      <c r="Y192" s="943"/>
      <c r="Z192" s="943" t="s">
        <v>10301</v>
      </c>
      <c r="AA192" s="943" t="s">
        <v>11096</v>
      </c>
      <c r="AB192" s="943" t="s">
        <v>10301</v>
      </c>
      <c r="AC192" s="943"/>
      <c r="AD192" s="943" t="s">
        <v>11097</v>
      </c>
      <c r="AE192" s="943" t="str">
        <f>Таблиця4[[#This Row],[Owner/Specific NPCs3]]</f>
        <v/>
      </c>
      <c r="AF192" s="943"/>
      <c r="AG192" s="944" t="s">
        <v>11098</v>
      </c>
      <c r="AH192" s="945"/>
      <c r="AI192" s="946"/>
      <c r="AJ192" s="943" t="s">
        <v>10301</v>
      </c>
      <c r="AK192" s="946"/>
      <c r="AL192" s="943" t="s">
        <v>10301</v>
      </c>
      <c r="AM192" s="946"/>
      <c r="AN192" s="942" t="str">
        <f>IFERROR(INDEX(#REF!,MATCH(Таблиця4[[#This Row],[BUILDING NAME]],#REF!,0),1),"")</f>
        <v/>
      </c>
      <c r="AO192" s="942" t="str">
        <f>IFERROR(INDEX(#REF!,MATCH(Таблиця4[[#This Row],[BUILDING NAME]],#REF!,0),1),"")</f>
        <v/>
      </c>
      <c r="AP192" s="942" t="str">
        <f>IFERROR(INDEX(#REF!,MATCH(Таблиця4[[#This Row],[BUILDING NAME]],#REF!,0),1),"")</f>
        <v/>
      </c>
      <c r="AQ192" s="942" t="str">
        <f>IFERROR(INDEX(#REF!,MATCH(Таблиця4[[#This Row],[BUILDING NAME]],#REF!,0),1),"")</f>
        <v/>
      </c>
      <c r="AR192" s="942" t="str">
        <f>IFERROR(INDEX(#REF!,MATCH(Таблиця4[[#This Row],[BUILDING NAME]],#REF!,0),1),"")</f>
        <v/>
      </c>
      <c r="AS192" s="942" t="str">
        <f>IFERROR(INDEX(#REF!,MATCH(Таблиця4[[#This Row],[BUILDING NAME]],#REF!,0),1),"")</f>
        <v/>
      </c>
      <c r="AT192" s="942" t="str">
        <f>IFERROR(INDEX(#REF!,MATCH(Таблиця4[[#This Row],[BUILDING NAME]],#REF!,0),1),"")</f>
        <v/>
      </c>
      <c r="AU192" s="942"/>
      <c r="AV192" s="1195" t="s">
        <v>29947</v>
      </c>
      <c r="AW192" s="1196">
        <f>IFERROR(INDEX(Аркуш4!$G$2:$G$608,MATCH(Таблиця4[[#This Row],[BUILDING NAME]],Аркуш4!$A$2:$A$608,0),1),"")</f>
        <v>0</v>
      </c>
    </row>
    <row r="193" spans="1:49" ht="16.5" thickTop="1" thickBot="1">
      <c r="A193" s="942" t="s">
        <v>11099</v>
      </c>
      <c r="B193" s="943" t="str">
        <f t="shared" si="10"/>
        <v>D13</v>
      </c>
      <c r="C193" s="943" t="str">
        <f t="shared" si="11"/>
        <v>The Thirsty Throat (tavern, D, 2)</v>
      </c>
      <c r="D193" s="942"/>
      <c r="E193" s="942"/>
      <c r="F193" s="943" t="s">
        <v>397</v>
      </c>
      <c r="G193" s="943" t="s">
        <v>11100</v>
      </c>
      <c r="H193" s="943" t="s">
        <v>11101</v>
      </c>
      <c r="I193" s="943" t="s">
        <v>26</v>
      </c>
      <c r="J193" s="943" t="s">
        <v>11102</v>
      </c>
      <c r="K193" s="943" t="s">
        <v>10358</v>
      </c>
      <c r="L193" s="943" t="s">
        <v>10301</v>
      </c>
      <c r="M193" s="943" t="s">
        <v>10542</v>
      </c>
      <c r="N193" s="943">
        <v>2</v>
      </c>
      <c r="O193" s="943"/>
      <c r="P193" s="943">
        <v>2</v>
      </c>
      <c r="Q193" s="943">
        <v>2</v>
      </c>
      <c r="R193" s="943">
        <v>2</v>
      </c>
      <c r="S193" s="943"/>
      <c r="T19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2A | 2 P | </v>
      </c>
      <c r="U193" s="943"/>
      <c r="V193" s="943"/>
      <c r="W193" s="943" t="s">
        <v>10845</v>
      </c>
      <c r="X193" s="942"/>
      <c r="Y193" s="942"/>
      <c r="Z193" s="942" t="s">
        <v>10301</v>
      </c>
      <c r="AA193" s="948" t="s">
        <v>30529</v>
      </c>
      <c r="AB193" s="943" t="s">
        <v>10301</v>
      </c>
      <c r="AC193" s="943"/>
      <c r="AD193" s="943" t="s">
        <v>11103</v>
      </c>
      <c r="AE193" s="943" t="str">
        <f>Таблиця4[[#This Row],[Owner/Specific NPCs3]]</f>
        <v/>
      </c>
      <c r="AF193" s="943"/>
      <c r="AG193" s="944" t="s">
        <v>11104</v>
      </c>
      <c r="AH193" s="945"/>
      <c r="AI193" s="946"/>
      <c r="AJ193" s="943" t="s">
        <v>10301</v>
      </c>
      <c r="AK193" s="946"/>
      <c r="AL193" s="943" t="s">
        <v>10301</v>
      </c>
      <c r="AM193" s="946"/>
      <c r="AN193" s="942" t="str">
        <f>IFERROR(INDEX(#REF!,MATCH(Таблиця4[[#This Row],[BUILDING NAME]],#REF!,0),1),"")</f>
        <v/>
      </c>
      <c r="AO193" s="942" t="str">
        <f>IFERROR(INDEX(#REF!,MATCH(Таблиця4[[#This Row],[BUILDING NAME]],#REF!,0),1),"")</f>
        <v/>
      </c>
      <c r="AP193" s="942" t="str">
        <f>IFERROR(INDEX(#REF!,MATCH(Таблиця4[[#This Row],[BUILDING NAME]],#REF!,0),1),"")</f>
        <v/>
      </c>
      <c r="AQ193" s="942" t="str">
        <f>IFERROR(INDEX(#REF!,MATCH(Таблиця4[[#This Row],[BUILDING NAME]],#REF!,0),1),"")</f>
        <v/>
      </c>
      <c r="AR193" s="942" t="str">
        <f>IFERROR(INDEX(#REF!,MATCH(Таблиця4[[#This Row],[BUILDING NAME]],#REF!,0),1),"")</f>
        <v/>
      </c>
      <c r="AS193" s="942" t="str">
        <f>IFERROR(INDEX(#REF!,MATCH(Таблиця4[[#This Row],[BUILDING NAME]],#REF!,0),1),"")</f>
        <v/>
      </c>
      <c r="AT193" s="942" t="str">
        <f>IFERROR(INDEX(#REF!,MATCH(Таблиця4[[#This Row],[BUILDING NAME]],#REF!,0),1),"")</f>
        <v/>
      </c>
      <c r="AU193" s="942"/>
      <c r="AV193" s="1195" t="s">
        <v>29948</v>
      </c>
      <c r="AW193" s="1196">
        <f>IFERROR(INDEX(Аркуш4!$G$2:$G$608,MATCH(Таблиця4[[#This Row],[BUILDING NAME]],Аркуш4!$A$2:$A$608,0),1),"")</f>
        <v>0</v>
      </c>
    </row>
    <row r="194" spans="1:49" ht="16.5" thickTop="1" thickBot="1">
      <c r="A194" s="942" t="s">
        <v>11105</v>
      </c>
      <c r="B194" s="943" t="str">
        <f t="shared" si="10"/>
        <v>D14</v>
      </c>
      <c r="C194" s="943" t="str">
        <f t="shared" si="11"/>
        <v>Helmstar Warehouse (warehouse, C, 2)</v>
      </c>
      <c r="D194" s="942"/>
      <c r="E194" s="942"/>
      <c r="F194" s="943" t="s">
        <v>11106</v>
      </c>
      <c r="G194" s="943" t="s">
        <v>11107</v>
      </c>
      <c r="H194" s="943" t="s">
        <v>11108</v>
      </c>
      <c r="I194" s="943" t="s">
        <v>26</v>
      </c>
      <c r="J194" s="943"/>
      <c r="K194" s="943" t="s">
        <v>10426</v>
      </c>
      <c r="L194" s="943" t="s">
        <v>10375</v>
      </c>
      <c r="M194" s="943" t="s">
        <v>10329</v>
      </c>
      <c r="N194" s="943">
        <v>2</v>
      </c>
      <c r="O194" s="943"/>
      <c r="P194" s="943"/>
      <c r="Q194" s="943"/>
      <c r="R194" s="943"/>
      <c r="S194" s="943"/>
      <c r="T19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94" s="943"/>
      <c r="V194" s="943"/>
      <c r="W194" s="943"/>
      <c r="X194" s="943"/>
      <c r="Y194" s="943"/>
      <c r="Z194" s="943" t="s">
        <v>29950</v>
      </c>
      <c r="AA194" s="943"/>
      <c r="AB194" s="943" t="s">
        <v>10301</v>
      </c>
      <c r="AC194" s="943"/>
      <c r="AD194" s="943" t="str">
        <f>Таблиця4[[#This Row],[DESCRIPTION 3]]</f>
        <v/>
      </c>
      <c r="AE194" s="943" t="str">
        <f>Таблиця4[[#This Row],[Owner/Specific NPCs3]]</f>
        <v/>
      </c>
      <c r="AF194" s="943"/>
      <c r="AG194" s="944" t="s">
        <v>10311</v>
      </c>
      <c r="AH194" s="945"/>
      <c r="AI194" s="946"/>
      <c r="AJ194" s="943" t="s">
        <v>10301</v>
      </c>
      <c r="AK194" s="946"/>
      <c r="AL194" s="943" t="s">
        <v>10301</v>
      </c>
      <c r="AM194" s="946"/>
      <c r="AN194" s="942" t="str">
        <f>IFERROR(INDEX(#REF!,MATCH(Таблиця4[[#This Row],[BUILDING NAME]],#REF!,0),1),"")</f>
        <v/>
      </c>
      <c r="AO194" s="942" t="str">
        <f>IFERROR(INDEX(#REF!,MATCH(Таблиця4[[#This Row],[BUILDING NAME]],#REF!,0),1),"")</f>
        <v/>
      </c>
      <c r="AP194" s="942" t="str">
        <f>IFERROR(INDEX(#REF!,MATCH(Таблиця4[[#This Row],[BUILDING NAME]],#REF!,0),1),"")</f>
        <v/>
      </c>
      <c r="AQ194" s="942" t="str">
        <f>IFERROR(INDEX(#REF!,MATCH(Таблиця4[[#This Row],[BUILDING NAME]],#REF!,0),1),"")</f>
        <v/>
      </c>
      <c r="AR194" s="942" t="str">
        <f>IFERROR(INDEX(#REF!,MATCH(Таблиця4[[#This Row],[BUILDING NAME]],#REF!,0),1),"")</f>
        <v/>
      </c>
      <c r="AS194" s="942" t="str">
        <f>IFERROR(INDEX(#REF!,MATCH(Таблиця4[[#This Row],[BUILDING NAME]],#REF!,0),1),"")</f>
        <v/>
      </c>
      <c r="AT194" s="942" t="str">
        <f>IFERROR(INDEX(#REF!,MATCH(Таблиця4[[#This Row],[BUILDING NAME]],#REF!,0),1),"")</f>
        <v/>
      </c>
      <c r="AU194" s="942"/>
      <c r="AV194" s="1195" t="s">
        <v>29950</v>
      </c>
      <c r="AW194" s="1196">
        <f>IFERROR(INDEX(Аркуш4!$G$2:$G$608,MATCH(Таблиця4[[#This Row],[BUILDING NAME]],Аркуш4!$A$2:$A$608,0),1),"")</f>
        <v>0</v>
      </c>
    </row>
    <row r="195" spans="1:49" ht="16.5" thickTop="1" thickBot="1">
      <c r="A195" s="942" t="s">
        <v>11109</v>
      </c>
      <c r="B195" s="943" t="str">
        <f t="shared" si="10"/>
        <v>D15</v>
      </c>
      <c r="C195" s="943" t="str">
        <f t="shared" si="11"/>
        <v>Warm Beds (inn, C, 3)</v>
      </c>
      <c r="D195" s="942"/>
      <c r="E195" s="942"/>
      <c r="F195" s="943" t="s">
        <v>429</v>
      </c>
      <c r="G195" s="943" t="s">
        <v>11110</v>
      </c>
      <c r="H195" s="943" t="s">
        <v>29937</v>
      </c>
      <c r="I195" s="943" t="s">
        <v>26</v>
      </c>
      <c r="J195" s="943"/>
      <c r="K195" s="943" t="s">
        <v>10371</v>
      </c>
      <c r="L195" s="943" t="s">
        <v>10301</v>
      </c>
      <c r="M195" s="943" t="s">
        <v>10329</v>
      </c>
      <c r="N195" s="943">
        <v>3</v>
      </c>
      <c r="O195" s="943"/>
      <c r="P195" s="943">
        <v>2</v>
      </c>
      <c r="Q195" s="943">
        <v>2</v>
      </c>
      <c r="R195" s="943"/>
      <c r="S195" s="943"/>
      <c r="T19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2A | </v>
      </c>
      <c r="U195" s="943"/>
      <c r="V195" s="943"/>
      <c r="W195" s="943"/>
      <c r="X195" s="943"/>
      <c r="Y195" s="943"/>
      <c r="Z195" s="943" t="s">
        <v>10301</v>
      </c>
      <c r="AA195" s="943" t="s">
        <v>11111</v>
      </c>
      <c r="AB195" s="943" t="s">
        <v>10301</v>
      </c>
      <c r="AC195" s="943"/>
      <c r="AD195" s="943" t="str">
        <f>Таблиця4[[#This Row],[DESCRIPTION 3]]</f>
        <v/>
      </c>
      <c r="AE195" s="943" t="str">
        <f>Таблиця4[[#This Row],[Owner/Specific NPCs3]]</f>
        <v/>
      </c>
      <c r="AF195" s="943"/>
      <c r="AG195" s="944" t="s">
        <v>10311</v>
      </c>
      <c r="AH195" s="945"/>
      <c r="AI195" s="946"/>
      <c r="AJ195" s="943" t="s">
        <v>10301</v>
      </c>
      <c r="AK195" s="946"/>
      <c r="AL195" s="943" t="s">
        <v>11112</v>
      </c>
      <c r="AM195" s="946"/>
      <c r="AN195" s="942" t="str">
        <f>IFERROR(INDEX(#REF!,MATCH(Таблиця4[[#This Row],[BUILDING NAME]],#REF!,0),1),"")</f>
        <v/>
      </c>
      <c r="AO195" s="942" t="str">
        <f>IFERROR(INDEX(#REF!,MATCH(Таблиця4[[#This Row],[BUILDING NAME]],#REF!,0),1),"")</f>
        <v/>
      </c>
      <c r="AP195" s="942" t="str">
        <f>IFERROR(INDEX(#REF!,MATCH(Таблиця4[[#This Row],[BUILDING NAME]],#REF!,0),1),"")</f>
        <v/>
      </c>
      <c r="AQ195" s="942" t="str">
        <f>IFERROR(INDEX(#REF!,MATCH(Таблиця4[[#This Row],[BUILDING NAME]],#REF!,0),1),"")</f>
        <v/>
      </c>
      <c r="AR195" s="942" t="str">
        <f>IFERROR(INDEX(#REF!,MATCH(Таблиця4[[#This Row],[BUILDING NAME]],#REF!,0),1),"")</f>
        <v/>
      </c>
      <c r="AS195" s="942" t="str">
        <f>IFERROR(INDEX(#REF!,MATCH(Таблиця4[[#This Row],[BUILDING NAME]],#REF!,0),1),"")</f>
        <v/>
      </c>
      <c r="AT195" s="942" t="str">
        <f>IFERROR(INDEX(#REF!,MATCH(Таблиця4[[#This Row],[BUILDING NAME]],#REF!,0),1),"")</f>
        <v/>
      </c>
      <c r="AU195" s="942"/>
      <c r="AV195" s="1195" t="s">
        <v>29938</v>
      </c>
      <c r="AW195" s="1196">
        <f>IFERROR(INDEX(Аркуш4!$G$2:$G$608,MATCH(Таблиця4[[#This Row],[BUILDING NAME]],Аркуш4!$A$2:$A$608,0),1),"")</f>
        <v>0</v>
      </c>
    </row>
    <row r="196" spans="1:49" ht="16.5" thickTop="1" thickBot="1">
      <c r="A196" s="942" t="s">
        <v>11113</v>
      </c>
      <c r="B196" s="943" t="str">
        <f t="shared" si="10"/>
        <v>D16</v>
      </c>
      <c r="C196" s="943" t="str">
        <f t="shared" si="11"/>
        <v>Lanternmaker Zorth Ulmaril (business, D, 2)</v>
      </c>
      <c r="D196" s="942"/>
      <c r="E196" s="942"/>
      <c r="F196" s="943" t="s">
        <v>11114</v>
      </c>
      <c r="G196" s="943" t="s">
        <v>11115</v>
      </c>
      <c r="H196" s="942" t="s">
        <v>11116</v>
      </c>
      <c r="I196" s="943" t="s">
        <v>26</v>
      </c>
      <c r="J196" s="943"/>
      <c r="K196" s="943" t="s">
        <v>10388</v>
      </c>
      <c r="L196" s="943" t="s">
        <v>1878</v>
      </c>
      <c r="M196" s="943" t="s">
        <v>10542</v>
      </c>
      <c r="N196" s="943">
        <v>2</v>
      </c>
      <c r="O196" s="943"/>
      <c r="P196" s="943"/>
      <c r="Q196" s="943"/>
      <c r="R196" s="943"/>
      <c r="S196" s="943"/>
      <c r="T19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96" s="943"/>
      <c r="V196" s="943"/>
      <c r="W196" s="943"/>
      <c r="X196" s="942"/>
      <c r="Y196" s="942"/>
      <c r="Z196" s="942" t="s">
        <v>29900</v>
      </c>
      <c r="AA196" s="942" t="s">
        <v>11117</v>
      </c>
      <c r="AB196" s="943" t="s">
        <v>10301</v>
      </c>
      <c r="AC196" s="943"/>
      <c r="AD196" s="943" t="str">
        <f>Таблиця4[[#This Row],[DESCRIPTION 3]]</f>
        <v/>
      </c>
      <c r="AE196" s="943" t="str">
        <f>Таблиця4[[#This Row],[Owner/Specific NPCs3]]</f>
        <v/>
      </c>
      <c r="AF196" s="943"/>
      <c r="AG196" s="944" t="s">
        <v>10311</v>
      </c>
      <c r="AH196" s="945"/>
      <c r="AI196" s="946"/>
      <c r="AJ196" s="943" t="s">
        <v>10301</v>
      </c>
      <c r="AK196" s="946"/>
      <c r="AL196" s="943" t="s">
        <v>10301</v>
      </c>
      <c r="AM196" s="946"/>
      <c r="AN196" s="942" t="str">
        <f>IFERROR(INDEX(#REF!,MATCH(Таблиця4[[#This Row],[BUILDING NAME]],#REF!,0),1),"")</f>
        <v/>
      </c>
      <c r="AO196" s="942" t="str">
        <f>IFERROR(INDEX(#REF!,MATCH(Таблиця4[[#This Row],[BUILDING NAME]],#REF!,0),1),"")</f>
        <v/>
      </c>
      <c r="AP196" s="942" t="str">
        <f>IFERROR(INDEX(#REF!,MATCH(Таблиця4[[#This Row],[BUILDING NAME]],#REF!,0),1),"")</f>
        <v/>
      </c>
      <c r="AQ196" s="942" t="str">
        <f>IFERROR(INDEX(#REF!,MATCH(Таблиця4[[#This Row],[BUILDING NAME]],#REF!,0),1),"")</f>
        <v/>
      </c>
      <c r="AR196" s="942" t="str">
        <f>IFERROR(INDEX(#REF!,MATCH(Таблиця4[[#This Row],[BUILDING NAME]],#REF!,0),1),"")</f>
        <v/>
      </c>
      <c r="AS196" s="942" t="str">
        <f>IFERROR(INDEX(#REF!,MATCH(Таблиця4[[#This Row],[BUILDING NAME]],#REF!,0),1),"")</f>
        <v/>
      </c>
      <c r="AT196" s="942" t="str">
        <f>IFERROR(INDEX(#REF!,MATCH(Таблиця4[[#This Row],[BUILDING NAME]],#REF!,0),1),"")</f>
        <v/>
      </c>
      <c r="AU196" s="942"/>
      <c r="AV196" s="1195" t="s">
        <v>29900</v>
      </c>
      <c r="AW196" s="1196">
        <f>IFERROR(INDEX(Аркуш4!$G$2:$G$608,MATCH(Таблиця4[[#This Row],[BUILDING NAME]],Аркуш4!$A$2:$A$608,0),1),"")</f>
        <v>0</v>
      </c>
    </row>
    <row r="197" spans="1:49" ht="16.5" thickTop="1" thickBot="1">
      <c r="A197" s="942" t="s">
        <v>11118</v>
      </c>
      <c r="B197" s="943" t="str">
        <f t="shared" si="10"/>
        <v>D17</v>
      </c>
      <c r="C197" s="943" t="str">
        <f t="shared" si="11"/>
        <v>The Bloody Fist (tavern, D, 1)</v>
      </c>
      <c r="D197" s="942"/>
      <c r="E197" s="942"/>
      <c r="F197" s="943" t="s">
        <v>204</v>
      </c>
      <c r="G197" s="943" t="s">
        <v>11119</v>
      </c>
      <c r="H197" s="943" t="s">
        <v>11120</v>
      </c>
      <c r="I197" s="943" t="s">
        <v>26</v>
      </c>
      <c r="J197" s="943"/>
      <c r="K197" s="943" t="s">
        <v>10358</v>
      </c>
      <c r="L197" s="943" t="s">
        <v>10301</v>
      </c>
      <c r="M197" s="943" t="s">
        <v>10542</v>
      </c>
      <c r="N197" s="943">
        <v>1</v>
      </c>
      <c r="O197" s="943"/>
      <c r="P197" s="943">
        <v>2</v>
      </c>
      <c r="Q197" s="943"/>
      <c r="R197" s="943">
        <v>1</v>
      </c>
      <c r="S197" s="943"/>
      <c r="T19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1 P | </v>
      </c>
      <c r="U197" s="943"/>
      <c r="V197" s="943"/>
      <c r="W197" s="943"/>
      <c r="X197" s="942"/>
      <c r="Y197" s="942"/>
      <c r="Z197" s="942" t="s">
        <v>10301</v>
      </c>
      <c r="AA197" s="942" t="s">
        <v>11121</v>
      </c>
      <c r="AB197" s="943" t="s">
        <v>10301</v>
      </c>
      <c r="AC197" s="943"/>
      <c r="AD197" s="943" t="str">
        <f>Таблиця4[[#This Row],[DESCRIPTION 3]]</f>
        <v/>
      </c>
      <c r="AE197" s="943" t="str">
        <f>Таблиця4[[#This Row],[Owner/Specific NPCs3]]</f>
        <v/>
      </c>
      <c r="AF197" s="943"/>
      <c r="AG197" s="944" t="s">
        <v>11122</v>
      </c>
      <c r="AH197" s="948" t="s">
        <v>11123</v>
      </c>
      <c r="AI197" s="946"/>
      <c r="AJ197" s="943" t="s">
        <v>10301</v>
      </c>
      <c r="AK197" s="946"/>
      <c r="AL197" s="943" t="s">
        <v>10301</v>
      </c>
      <c r="AM197" s="946"/>
      <c r="AN197" s="942" t="str">
        <f>IFERROR(INDEX(#REF!,MATCH(Таблиця4[[#This Row],[BUILDING NAME]],#REF!,0),1),"")</f>
        <v/>
      </c>
      <c r="AO197" s="942" t="str">
        <f>IFERROR(INDEX(#REF!,MATCH(Таблиця4[[#This Row],[BUILDING NAME]],#REF!,0),1),"")</f>
        <v/>
      </c>
      <c r="AP197" s="942" t="str">
        <f>IFERROR(INDEX(#REF!,MATCH(Таблиця4[[#This Row],[BUILDING NAME]],#REF!,0),1),"")</f>
        <v/>
      </c>
      <c r="AQ197" s="942" t="str">
        <f>IFERROR(INDEX(#REF!,MATCH(Таблиця4[[#This Row],[BUILDING NAME]],#REF!,0),1),"")</f>
        <v/>
      </c>
      <c r="AR197" s="942" t="str">
        <f>IFERROR(INDEX(#REF!,MATCH(Таблиця4[[#This Row],[BUILDING NAME]],#REF!,0),1),"")</f>
        <v/>
      </c>
      <c r="AS197" s="942" t="str">
        <f>IFERROR(INDEX(#REF!,MATCH(Таблиця4[[#This Row],[BUILDING NAME]],#REF!,0),1),"")</f>
        <v/>
      </c>
      <c r="AT197" s="942" t="str">
        <f>IFERROR(INDEX(#REF!,MATCH(Таблиця4[[#This Row],[BUILDING NAME]],#REF!,0),1),"")</f>
        <v/>
      </c>
      <c r="AU197" s="942"/>
      <c r="AV197" s="1195" t="s">
        <v>29942</v>
      </c>
      <c r="AW197" s="1196">
        <f>IFERROR(INDEX(Аркуш4!$G$2:$G$608,MATCH(Таблиця4[[#This Row],[BUILDING NAME]],Аркуш4!$A$2:$A$608,0),1),"")</f>
        <v>0</v>
      </c>
    </row>
    <row r="198" spans="1:49" ht="16.5" thickTop="1" thickBot="1">
      <c r="A198" s="942" t="s">
        <v>11124</v>
      </c>
      <c r="B198" s="943" t="str">
        <f t="shared" si="10"/>
        <v>D18</v>
      </c>
      <c r="C198" s="943" t="str">
        <f t="shared" si="11"/>
        <v>Three Pearls Nightclub (festhall, D, 1)</v>
      </c>
      <c r="D198" s="942"/>
      <c r="E198" s="942"/>
      <c r="F198" s="943" t="s">
        <v>11125</v>
      </c>
      <c r="G198" s="943" t="s">
        <v>11126</v>
      </c>
      <c r="H198" s="943" t="s">
        <v>414</v>
      </c>
      <c r="I198" s="943" t="s">
        <v>26</v>
      </c>
      <c r="J198" s="943"/>
      <c r="K198" s="943" t="s">
        <v>10317</v>
      </c>
      <c r="L198" s="943" t="s">
        <v>29</v>
      </c>
      <c r="M198" s="943" t="s">
        <v>10542</v>
      </c>
      <c r="N198" s="943">
        <v>1</v>
      </c>
      <c r="O198" s="955"/>
      <c r="P198" s="943">
        <v>4</v>
      </c>
      <c r="Q198" s="943"/>
      <c r="R198" s="943"/>
      <c r="S198" s="943"/>
      <c r="T19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198" s="943"/>
      <c r="V198" s="943"/>
      <c r="W198" s="943"/>
      <c r="X198" s="942"/>
      <c r="Y198" s="942"/>
      <c r="Z198" s="942" t="s">
        <v>29919</v>
      </c>
      <c r="AA198" s="942" t="s">
        <v>11127</v>
      </c>
      <c r="AB198" s="943" t="s">
        <v>17</v>
      </c>
      <c r="AC198" s="943"/>
      <c r="AD198" s="943" t="s">
        <v>11128</v>
      </c>
      <c r="AE198" s="943" t="str">
        <f>Таблиця4[[#This Row],[Owner/Specific NPCs3]]</f>
        <v/>
      </c>
      <c r="AF198" s="943"/>
      <c r="AG198" s="944" t="s">
        <v>10311</v>
      </c>
      <c r="AH198" s="945"/>
      <c r="AI198" s="946"/>
      <c r="AJ198" s="943" t="s">
        <v>10301</v>
      </c>
      <c r="AK198" s="946"/>
      <c r="AL198" s="943" t="s">
        <v>10301</v>
      </c>
      <c r="AM198" s="946"/>
      <c r="AN198" s="942" t="str">
        <f>IFERROR(INDEX(#REF!,MATCH(Таблиця4[[#This Row],[BUILDING NAME]],#REF!,0),1),"")</f>
        <v/>
      </c>
      <c r="AO198" s="942" t="str">
        <f>IFERROR(INDEX(#REF!,MATCH(Таблиця4[[#This Row],[BUILDING NAME]],#REF!,0),1),"")</f>
        <v/>
      </c>
      <c r="AP198" s="942" t="str">
        <f>IFERROR(INDEX(#REF!,MATCH(Таблиця4[[#This Row],[BUILDING NAME]],#REF!,0),1),"")</f>
        <v/>
      </c>
      <c r="AQ198" s="942" t="str">
        <f>IFERROR(INDEX(#REF!,MATCH(Таблиця4[[#This Row],[BUILDING NAME]],#REF!,0),1),"")</f>
        <v/>
      </c>
      <c r="AR198" s="942" t="str">
        <f>IFERROR(INDEX(#REF!,MATCH(Таблиця4[[#This Row],[BUILDING NAME]],#REF!,0),1),"")</f>
        <v/>
      </c>
      <c r="AS198" s="942" t="str">
        <f>IFERROR(INDEX(#REF!,MATCH(Таблиця4[[#This Row],[BUILDING NAME]],#REF!,0),1),"")</f>
        <v/>
      </c>
      <c r="AT198" s="942" t="str">
        <f>IFERROR(INDEX(#REF!,MATCH(Таблиця4[[#This Row],[BUILDING NAME]],#REF!,0),1),"")</f>
        <v/>
      </c>
      <c r="AU198" s="942"/>
      <c r="AV198" s="1195" t="s">
        <v>29919</v>
      </c>
      <c r="AW198" s="1196">
        <f>IFERROR(INDEX(Аркуш4!$G$2:$G$608,MATCH(Таблиця4[[#This Row],[BUILDING NAME]],Аркуш4!$A$2:$A$608,0),1),"")</f>
        <v>0</v>
      </c>
    </row>
    <row r="199" spans="1:49" ht="16.5" thickTop="1" thickBot="1">
      <c r="A199" s="942" t="s">
        <v>11129</v>
      </c>
      <c r="B199" s="943" t="str">
        <f t="shared" si="10"/>
        <v>D19</v>
      </c>
      <c r="C199" s="943" t="str">
        <f t="shared" si="11"/>
        <v>Shipwrights' House (guildhall, B, 2)</v>
      </c>
      <c r="D199" s="942"/>
      <c r="E199" s="942"/>
      <c r="F199" s="943" t="s">
        <v>11130</v>
      </c>
      <c r="G199" s="943" t="s">
        <v>11131</v>
      </c>
      <c r="H199" s="943" t="s">
        <v>11132</v>
      </c>
      <c r="I199" s="943" t="s">
        <v>26</v>
      </c>
      <c r="J199" s="943"/>
      <c r="K199" s="943" t="s">
        <v>10351</v>
      </c>
      <c r="L199" s="943" t="s">
        <v>93</v>
      </c>
      <c r="M199" s="943" t="s">
        <v>10310</v>
      </c>
      <c r="N199" s="943">
        <v>2</v>
      </c>
      <c r="O199" s="944" t="s">
        <v>11133</v>
      </c>
      <c r="P199" s="943"/>
      <c r="Q199" s="943"/>
      <c r="R199" s="943"/>
      <c r="S199" s="943"/>
      <c r="T19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199" s="943"/>
      <c r="V199" s="943"/>
      <c r="W199" s="943"/>
      <c r="X199" s="942"/>
      <c r="Y199" s="942"/>
      <c r="Z199" s="942" t="s">
        <v>29926</v>
      </c>
      <c r="AA199" s="942" t="s">
        <v>11133</v>
      </c>
      <c r="AB199" s="943" t="s">
        <v>10301</v>
      </c>
      <c r="AC199" s="943"/>
      <c r="AD199" s="943" t="str">
        <f>Таблиця4[[#This Row],[DESCRIPTION 3]]</f>
        <v/>
      </c>
      <c r="AE199" s="943" t="str">
        <f>Таблиця4[[#This Row],[Owner/Specific NPCs3]]</f>
        <v/>
      </c>
      <c r="AF199" s="943"/>
      <c r="AG199" s="944" t="s">
        <v>10311</v>
      </c>
      <c r="AH199" s="945"/>
      <c r="AI199" s="946"/>
      <c r="AJ199" s="943" t="s">
        <v>11133</v>
      </c>
      <c r="AK199" s="946"/>
      <c r="AL199" s="943" t="s">
        <v>10301</v>
      </c>
      <c r="AM199" s="946"/>
      <c r="AN199" s="942" t="str">
        <f>IFERROR(INDEX(#REF!,MATCH(Таблиця4[[#This Row],[BUILDING NAME]],#REF!,0),1),"")</f>
        <v/>
      </c>
      <c r="AO199" s="942" t="str">
        <f>IFERROR(INDEX(#REF!,MATCH(Таблиця4[[#This Row],[BUILDING NAME]],#REF!,0),1),"")</f>
        <v/>
      </c>
      <c r="AP199" s="942" t="str">
        <f>IFERROR(INDEX(#REF!,MATCH(Таблиця4[[#This Row],[BUILDING NAME]],#REF!,0),1),"")</f>
        <v/>
      </c>
      <c r="AQ199" s="942" t="str">
        <f>IFERROR(INDEX(#REF!,MATCH(Таблиця4[[#This Row],[BUILDING NAME]],#REF!,0),1),"")</f>
        <v/>
      </c>
      <c r="AR199" s="942" t="str">
        <f>IFERROR(INDEX(#REF!,MATCH(Таблиця4[[#This Row],[BUILDING NAME]],#REF!,0),1),"")</f>
        <v/>
      </c>
      <c r="AS199" s="942" t="str">
        <f>IFERROR(INDEX(#REF!,MATCH(Таблиця4[[#This Row],[BUILDING NAME]],#REF!,0),1),"")</f>
        <v/>
      </c>
      <c r="AT199" s="942" t="str">
        <f>IFERROR(INDEX(#REF!,MATCH(Таблиця4[[#This Row],[BUILDING NAME]],#REF!,0),1),"")</f>
        <v/>
      </c>
      <c r="AU199" s="942"/>
      <c r="AV199" s="1195" t="s">
        <v>29926</v>
      </c>
      <c r="AW199" s="1196">
        <f>IFERROR(INDEX(Аркуш4!$G$2:$G$608,MATCH(Таблиця4[[#This Row],[BUILDING NAME]],Аркуш4!$A$2:$A$608,0),1),"")</f>
        <v>0</v>
      </c>
    </row>
    <row r="200" spans="1:49" ht="16.5" thickTop="1" thickBot="1">
      <c r="A200" s="942" t="s">
        <v>11134</v>
      </c>
      <c r="B200" s="943" t="str">
        <f t="shared" si="10"/>
        <v>D20</v>
      </c>
      <c r="C200" s="943" t="str">
        <f t="shared" si="11"/>
        <v>Red Sails (warehouse, C, 2)</v>
      </c>
      <c r="D200" s="942"/>
      <c r="E200" s="942"/>
      <c r="F200" s="943" t="s">
        <v>11135</v>
      </c>
      <c r="G200" s="943" t="s">
        <v>11136</v>
      </c>
      <c r="H200" s="943" t="s">
        <v>11137</v>
      </c>
      <c r="I200" s="943" t="s">
        <v>26</v>
      </c>
      <c r="J200" s="943"/>
      <c r="K200" s="943" t="s">
        <v>10426</v>
      </c>
      <c r="L200" s="943" t="s">
        <v>10375</v>
      </c>
      <c r="M200" s="943" t="s">
        <v>10329</v>
      </c>
      <c r="N200" s="943">
        <v>2</v>
      </c>
      <c r="O200" s="943"/>
      <c r="P200" s="943">
        <v>4</v>
      </c>
      <c r="Q200" s="943"/>
      <c r="R200" s="943"/>
      <c r="S200" s="943"/>
      <c r="T20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200" s="943"/>
      <c r="V200" s="943"/>
      <c r="W200" s="943"/>
      <c r="X200" s="943"/>
      <c r="Y200" s="943"/>
      <c r="Z200" s="943" t="s">
        <v>29952</v>
      </c>
      <c r="AA200" s="943"/>
      <c r="AB200" s="943" t="s">
        <v>10301</v>
      </c>
      <c r="AC200" s="943"/>
      <c r="AD200" s="943" t="str">
        <f>Таблиця4[[#This Row],[DESCRIPTION 3]]</f>
        <v/>
      </c>
      <c r="AE200" s="943" t="str">
        <f>Таблиця4[[#This Row],[Owner/Specific NPCs3]]</f>
        <v/>
      </c>
      <c r="AF200" s="943"/>
      <c r="AG200" s="944" t="s">
        <v>10311</v>
      </c>
      <c r="AH200" s="945"/>
      <c r="AI200" s="946"/>
      <c r="AJ200" s="943" t="s">
        <v>10301</v>
      </c>
      <c r="AK200" s="946"/>
      <c r="AL200" s="943" t="s">
        <v>10301</v>
      </c>
      <c r="AM200" s="946"/>
      <c r="AN200" s="942" t="str">
        <f>IFERROR(INDEX(#REF!,MATCH(Таблиця4[[#This Row],[BUILDING NAME]],#REF!,0),1),"")</f>
        <v/>
      </c>
      <c r="AO200" s="942" t="str">
        <f>IFERROR(INDEX(#REF!,MATCH(Таблиця4[[#This Row],[BUILDING NAME]],#REF!,0),1),"")</f>
        <v/>
      </c>
      <c r="AP200" s="942" t="str">
        <f>IFERROR(INDEX(#REF!,MATCH(Таблиця4[[#This Row],[BUILDING NAME]],#REF!,0),1),"")</f>
        <v/>
      </c>
      <c r="AQ200" s="942" t="str">
        <f>IFERROR(INDEX(#REF!,MATCH(Таблиця4[[#This Row],[BUILDING NAME]],#REF!,0),1),"")</f>
        <v/>
      </c>
      <c r="AR200" s="942" t="str">
        <f>IFERROR(INDEX(#REF!,MATCH(Таблиця4[[#This Row],[BUILDING NAME]],#REF!,0),1),"")</f>
        <v/>
      </c>
      <c r="AS200" s="942" t="str">
        <f>IFERROR(INDEX(#REF!,MATCH(Таблиця4[[#This Row],[BUILDING NAME]],#REF!,0),1),"")</f>
        <v/>
      </c>
      <c r="AT200" s="942" t="str">
        <f>IFERROR(INDEX(#REF!,MATCH(Таблиця4[[#This Row],[BUILDING NAME]],#REF!,0),1),"")</f>
        <v/>
      </c>
      <c r="AU200" s="942"/>
      <c r="AV200" s="1195" t="s">
        <v>29952</v>
      </c>
      <c r="AW200" s="1196">
        <f>IFERROR(INDEX(Аркуш4!$G$2:$G$608,MATCH(Таблиця4[[#This Row],[BUILDING NAME]],Аркуш4!$A$2:$A$608,0),1),"")</f>
        <v>0</v>
      </c>
    </row>
    <row r="201" spans="1:49" ht="16.5" thickTop="1" thickBot="1">
      <c r="A201" s="942" t="s">
        <v>11138</v>
      </c>
      <c r="B201" s="943" t="str">
        <f t="shared" si="10"/>
        <v>D21</v>
      </c>
      <c r="C201" s="943" t="str">
        <f t="shared" si="11"/>
        <v>Muleskull Tavern (tavern/guild, D, 2)</v>
      </c>
      <c r="D201" s="942"/>
      <c r="E201" s="942"/>
      <c r="F201" s="943" t="s">
        <v>140</v>
      </c>
      <c r="G201" s="943" t="s">
        <v>11139</v>
      </c>
      <c r="H201" s="943" t="s">
        <v>138</v>
      </c>
      <c r="I201" s="943" t="s">
        <v>26</v>
      </c>
      <c r="J201" s="943"/>
      <c r="K201" s="943" t="s">
        <v>10504</v>
      </c>
      <c r="L201" s="943" t="s">
        <v>93</v>
      </c>
      <c r="M201" s="943" t="s">
        <v>10542</v>
      </c>
      <c r="N201" s="943">
        <v>2</v>
      </c>
      <c r="O201" s="944" t="s">
        <v>11140</v>
      </c>
      <c r="P201" s="943"/>
      <c r="Q201" s="943"/>
      <c r="R201" s="943"/>
      <c r="S201" s="943"/>
      <c r="T20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01" s="943"/>
      <c r="V201" s="943"/>
      <c r="W201" s="943"/>
      <c r="X201" s="942"/>
      <c r="Y201" s="942"/>
      <c r="Z201" s="942" t="s">
        <v>29923</v>
      </c>
      <c r="AA201" s="942" t="s">
        <v>11141</v>
      </c>
      <c r="AB201" s="943" t="s">
        <v>55</v>
      </c>
      <c r="AC201" s="943"/>
      <c r="AD201" s="943" t="str">
        <f>Таблиця4[[#This Row],[DESCRIPTION 3]]</f>
        <v/>
      </c>
      <c r="AE201" s="943" t="str">
        <f>Таблиця4[[#This Row],[Owner/Specific NPCs3]]</f>
        <v/>
      </c>
      <c r="AF201" s="943"/>
      <c r="AG201" s="944" t="s">
        <v>10311</v>
      </c>
      <c r="AH201" s="945"/>
      <c r="AI201" s="946"/>
      <c r="AJ201" s="943" t="s">
        <v>11142</v>
      </c>
      <c r="AK201" s="946"/>
      <c r="AL201" s="943" t="s">
        <v>10301</v>
      </c>
      <c r="AM201" s="946"/>
      <c r="AN201" s="942" t="str">
        <f>IFERROR(INDEX(#REF!,MATCH(Таблиця4[[#This Row],[BUILDING NAME]],#REF!,0),1),"")</f>
        <v/>
      </c>
      <c r="AO201" s="942" t="str">
        <f>IFERROR(INDEX(#REF!,MATCH(Таблиця4[[#This Row],[BUILDING NAME]],#REF!,0),1),"")</f>
        <v/>
      </c>
      <c r="AP201" s="942" t="str">
        <f>IFERROR(INDEX(#REF!,MATCH(Таблиця4[[#This Row],[BUILDING NAME]],#REF!,0),1),"")</f>
        <v/>
      </c>
      <c r="AQ201" s="942" t="str">
        <f>IFERROR(INDEX(#REF!,MATCH(Таблиця4[[#This Row],[BUILDING NAME]],#REF!,0),1),"")</f>
        <v/>
      </c>
      <c r="AR201" s="942" t="str">
        <f>IFERROR(INDEX(#REF!,MATCH(Таблиця4[[#This Row],[BUILDING NAME]],#REF!,0),1),"")</f>
        <v/>
      </c>
      <c r="AS201" s="942" t="str">
        <f>IFERROR(INDEX(#REF!,MATCH(Таблиця4[[#This Row],[BUILDING NAME]],#REF!,0),1),"")</f>
        <v/>
      </c>
      <c r="AT201" s="942" t="str">
        <f>IFERROR(INDEX(#REF!,MATCH(Таблиця4[[#This Row],[BUILDING NAME]],#REF!,0),1),"")</f>
        <v/>
      </c>
      <c r="AU201" s="942"/>
      <c r="AV201" s="1195" t="s">
        <v>29923</v>
      </c>
      <c r="AW201" s="1196">
        <f>IFERROR(INDEX(Аркуш4!$G$2:$G$608,MATCH(Таблиця4[[#This Row],[BUILDING NAME]],Аркуш4!$A$2:$A$608,0),1),"")</f>
        <v>0</v>
      </c>
    </row>
    <row r="202" spans="1:49" ht="16.5" thickTop="1" thickBot="1">
      <c r="A202" s="942" t="s">
        <v>11143</v>
      </c>
      <c r="B202" s="943" t="str">
        <f t="shared" si="10"/>
        <v>D22</v>
      </c>
      <c r="C202" s="943" t="str">
        <f t="shared" si="11"/>
        <v>The Hanging Lantern (festhall, C, 6)</v>
      </c>
      <c r="D202" s="942"/>
      <c r="E202" s="942"/>
      <c r="F202" s="943" t="s">
        <v>11144</v>
      </c>
      <c r="G202" s="943" t="s">
        <v>11145</v>
      </c>
      <c r="H202" s="943" t="s">
        <v>286</v>
      </c>
      <c r="I202" s="943" t="s">
        <v>26</v>
      </c>
      <c r="J202" s="943"/>
      <c r="K202" s="943" t="s">
        <v>10317</v>
      </c>
      <c r="L202" s="943" t="s">
        <v>29</v>
      </c>
      <c r="M202" s="943" t="s">
        <v>10329</v>
      </c>
      <c r="N202" s="943">
        <v>6</v>
      </c>
      <c r="O202" s="943"/>
      <c r="P202" s="943">
        <v>4</v>
      </c>
      <c r="Q202" s="943"/>
      <c r="R202" s="943"/>
      <c r="S202" s="943"/>
      <c r="T20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202" s="943"/>
      <c r="V202" s="943"/>
      <c r="W202" s="943"/>
      <c r="X202" s="942"/>
      <c r="Y202" s="942"/>
      <c r="Z202" s="942" t="s">
        <v>29916</v>
      </c>
      <c r="AA202" s="942" t="s">
        <v>11146</v>
      </c>
      <c r="AB202" s="943" t="s">
        <v>17</v>
      </c>
      <c r="AC202" s="943"/>
      <c r="AD202" s="943" t="s">
        <v>287</v>
      </c>
      <c r="AE202" s="943" t="str">
        <f>Таблиця4[[#This Row],[Owner/Specific NPCs3]]</f>
        <v/>
      </c>
      <c r="AF202" s="943"/>
      <c r="AG202" s="944" t="s">
        <v>10311</v>
      </c>
      <c r="AH202" s="945"/>
      <c r="AI202" s="946"/>
      <c r="AJ202" s="943" t="s">
        <v>10301</v>
      </c>
      <c r="AK202" s="946"/>
      <c r="AL202" s="943" t="s">
        <v>10301</v>
      </c>
      <c r="AM202" s="946"/>
      <c r="AN202" s="942" t="str">
        <f>IFERROR(INDEX(#REF!,MATCH(Таблиця4[[#This Row],[BUILDING NAME]],#REF!,0),1),"")</f>
        <v/>
      </c>
      <c r="AO202" s="942" t="str">
        <f>IFERROR(INDEX(#REF!,MATCH(Таблиця4[[#This Row],[BUILDING NAME]],#REF!,0),1),"")</f>
        <v/>
      </c>
      <c r="AP202" s="942" t="str">
        <f>IFERROR(INDEX(#REF!,MATCH(Таблиця4[[#This Row],[BUILDING NAME]],#REF!,0),1),"")</f>
        <v/>
      </c>
      <c r="AQ202" s="942" t="str">
        <f>IFERROR(INDEX(#REF!,MATCH(Таблиця4[[#This Row],[BUILDING NAME]],#REF!,0),1),"")</f>
        <v/>
      </c>
      <c r="AR202" s="942" t="str">
        <f>IFERROR(INDEX(#REF!,MATCH(Таблиця4[[#This Row],[BUILDING NAME]],#REF!,0),1),"")</f>
        <v/>
      </c>
      <c r="AS202" s="942" t="str">
        <f>IFERROR(INDEX(#REF!,MATCH(Таблиця4[[#This Row],[BUILDING NAME]],#REF!,0),1),"")</f>
        <v/>
      </c>
      <c r="AT202" s="942" t="str">
        <f>IFERROR(INDEX(#REF!,MATCH(Таблиця4[[#This Row],[BUILDING NAME]],#REF!,0),1),"")</f>
        <v/>
      </c>
      <c r="AU202" s="942"/>
      <c r="AV202" s="1195" t="s">
        <v>29916</v>
      </c>
      <c r="AW202" s="1196">
        <f>IFERROR(INDEX(Аркуш4!$G$2:$G$608,MATCH(Таблиця4[[#This Row],[BUILDING NAME]],Аркуш4!$A$2:$A$608,0),1),"")</f>
        <v>0</v>
      </c>
    </row>
    <row r="203" spans="1:49" ht="16.5" thickTop="1" thickBot="1">
      <c r="A203" s="942" t="s">
        <v>11147</v>
      </c>
      <c r="B203" s="943" t="str">
        <f t="shared" si="10"/>
        <v>D23</v>
      </c>
      <c r="C203" s="943" t="str">
        <f t="shared" si="11"/>
        <v>The Sleeping Wench (tavern, D, 3)</v>
      </c>
      <c r="D203" s="942"/>
      <c r="E203" s="942"/>
      <c r="F203" s="943" t="s">
        <v>370</v>
      </c>
      <c r="G203" s="943" t="s">
        <v>11148</v>
      </c>
      <c r="H203" s="943" t="s">
        <v>11149</v>
      </c>
      <c r="I203" s="943" t="s">
        <v>26</v>
      </c>
      <c r="J203" s="943"/>
      <c r="K203" s="943" t="s">
        <v>10358</v>
      </c>
      <c r="L203" s="943" t="s">
        <v>10301</v>
      </c>
      <c r="M203" s="943" t="s">
        <v>10542</v>
      </c>
      <c r="N203" s="943">
        <v>3</v>
      </c>
      <c r="O203" s="943"/>
      <c r="P203" s="943">
        <v>3</v>
      </c>
      <c r="Q203" s="943">
        <v>3</v>
      </c>
      <c r="R203" s="943"/>
      <c r="S203" s="943"/>
      <c r="T20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3A | </v>
      </c>
      <c r="U203" s="943"/>
      <c r="V203" s="943"/>
      <c r="W203" s="943"/>
      <c r="X203" s="942"/>
      <c r="Y203" s="942"/>
      <c r="Z203" s="942" t="s">
        <v>10301</v>
      </c>
      <c r="AA203" s="942" t="s">
        <v>11150</v>
      </c>
      <c r="AB203" s="943" t="s">
        <v>10301</v>
      </c>
      <c r="AC203" s="943"/>
      <c r="AD203" s="943" t="str">
        <f>Таблиця4[[#This Row],[DESCRIPTION 3]]</f>
        <v/>
      </c>
      <c r="AE203" s="943" t="str">
        <f>Таблиця4[[#This Row],[Owner/Specific NPCs3]]</f>
        <v/>
      </c>
      <c r="AF203" s="943"/>
      <c r="AG203" s="944" t="s">
        <v>10311</v>
      </c>
      <c r="AH203" s="945"/>
      <c r="AI203" s="946"/>
      <c r="AJ203" s="943" t="s">
        <v>10301</v>
      </c>
      <c r="AK203" s="946"/>
      <c r="AL203" s="943" t="s">
        <v>10301</v>
      </c>
      <c r="AM203" s="946"/>
      <c r="AN203" s="942" t="str">
        <f>IFERROR(INDEX(#REF!,MATCH(Таблиця4[[#This Row],[BUILDING NAME]],#REF!,0),1),"")</f>
        <v/>
      </c>
      <c r="AO203" s="942" t="str">
        <f>IFERROR(INDEX(#REF!,MATCH(Таблиця4[[#This Row],[BUILDING NAME]],#REF!,0),1),"")</f>
        <v/>
      </c>
      <c r="AP203" s="942" t="str">
        <f>IFERROR(INDEX(#REF!,MATCH(Таблиця4[[#This Row],[BUILDING NAME]],#REF!,0),1),"")</f>
        <v/>
      </c>
      <c r="AQ203" s="942" t="str">
        <f>IFERROR(INDEX(#REF!,MATCH(Таблиця4[[#This Row],[BUILDING NAME]],#REF!,0),1),"")</f>
        <v/>
      </c>
      <c r="AR203" s="942" t="str">
        <f>IFERROR(INDEX(#REF!,MATCH(Таблиця4[[#This Row],[BUILDING NAME]],#REF!,0),1),"")</f>
        <v/>
      </c>
      <c r="AS203" s="942" t="str">
        <f>IFERROR(INDEX(#REF!,MATCH(Таблиця4[[#This Row],[BUILDING NAME]],#REF!,0),1),"")</f>
        <v/>
      </c>
      <c r="AT203" s="942" t="str">
        <f>IFERROR(INDEX(#REF!,MATCH(Таблиця4[[#This Row],[BUILDING NAME]],#REF!,0),1),"")</f>
        <v/>
      </c>
      <c r="AU203" s="942"/>
      <c r="AV203" s="1195" t="s">
        <v>29946</v>
      </c>
      <c r="AW203" s="1196">
        <f>IFERROR(INDEX(Аркуш4!$G$2:$G$608,MATCH(Таблиця4[[#This Row],[BUILDING NAME]],Аркуш4!$A$2:$A$608,0),1),"")</f>
        <v>0</v>
      </c>
    </row>
    <row r="204" spans="1:49" ht="16.5" thickTop="1" thickBot="1">
      <c r="A204" s="942" t="s">
        <v>11151</v>
      </c>
      <c r="B204" s="943" t="str">
        <f t="shared" si="10"/>
        <v>D24</v>
      </c>
      <c r="C204" s="943" t="str">
        <f t="shared" si="11"/>
        <v>Aurora's Realms Shop, Slut Street Catalogue Counter (business, C, 3)</v>
      </c>
      <c r="D204" s="942"/>
      <c r="E204" s="942"/>
      <c r="F204" s="943" t="s">
        <v>11152</v>
      </c>
      <c r="G204" s="943" t="s">
        <v>11153</v>
      </c>
      <c r="H204" s="943" t="s">
        <v>11154</v>
      </c>
      <c r="I204" s="943" t="s">
        <v>26</v>
      </c>
      <c r="J204" s="943"/>
      <c r="K204" s="943" t="s">
        <v>10388</v>
      </c>
      <c r="L204" s="943" t="s">
        <v>1878</v>
      </c>
      <c r="M204" s="943" t="s">
        <v>10329</v>
      </c>
      <c r="N204" s="943">
        <v>3</v>
      </c>
      <c r="O204" s="943"/>
      <c r="P204" s="943"/>
      <c r="Q204" s="943"/>
      <c r="R204" s="943"/>
      <c r="S204" s="943"/>
      <c r="T20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04" s="943"/>
      <c r="V204" s="943" t="s">
        <v>10562</v>
      </c>
      <c r="W204" s="943" t="s">
        <v>10505</v>
      </c>
      <c r="X204" s="942"/>
      <c r="Y204" s="942"/>
      <c r="Z204" s="942" t="s">
        <v>10301</v>
      </c>
      <c r="AA204" s="943" t="s">
        <v>10563</v>
      </c>
      <c r="AB204" s="943" t="s">
        <v>10301</v>
      </c>
      <c r="AC204" s="943"/>
      <c r="AD204" s="943" t="str">
        <f>Таблиця4[[#This Row],[DESCRIPTION 3]]</f>
        <v/>
      </c>
      <c r="AE204" s="943" t="str">
        <f>Таблиця4[[#This Row],[Owner/Specific NPCs3]]</f>
        <v/>
      </c>
      <c r="AF204" s="943"/>
      <c r="AG204" s="944" t="s">
        <v>10311</v>
      </c>
      <c r="AH204" s="945"/>
      <c r="AI204" s="946"/>
      <c r="AJ204" s="943" t="s">
        <v>10301</v>
      </c>
      <c r="AK204" s="946"/>
      <c r="AL204" s="943" t="s">
        <v>10301</v>
      </c>
      <c r="AM204" s="946"/>
      <c r="AN204" s="942" t="str">
        <f>IFERROR(INDEX(#REF!,MATCH(Таблиця4[[#This Row],[BUILDING NAME]],#REF!,0),1),"")</f>
        <v/>
      </c>
      <c r="AO204" s="942" t="str">
        <f>IFERROR(INDEX(#REF!,MATCH(Таблиця4[[#This Row],[BUILDING NAME]],#REF!,0),1),"")</f>
        <v/>
      </c>
      <c r="AP204" s="942" t="str">
        <f>IFERROR(INDEX(#REF!,MATCH(Таблиця4[[#This Row],[BUILDING NAME]],#REF!,0),1),"")</f>
        <v/>
      </c>
      <c r="AQ204" s="942" t="str">
        <f>IFERROR(INDEX(#REF!,MATCH(Таблиця4[[#This Row],[BUILDING NAME]],#REF!,0),1),"")</f>
        <v/>
      </c>
      <c r="AR204" s="942" t="str">
        <f>IFERROR(INDEX(#REF!,MATCH(Таблиця4[[#This Row],[BUILDING NAME]],#REF!,0),1),"")</f>
        <v/>
      </c>
      <c r="AS204" s="942" t="str">
        <f>IFERROR(INDEX(#REF!,MATCH(Таблиця4[[#This Row],[BUILDING NAME]],#REF!,0),1),"")</f>
        <v/>
      </c>
      <c r="AT204" s="942" t="str">
        <f>IFERROR(INDEX(#REF!,MATCH(Таблиця4[[#This Row],[BUILDING NAME]],#REF!,0),1),"")</f>
        <v/>
      </c>
      <c r="AU204" s="942"/>
      <c r="AV204" s="1195" t="s">
        <v>10301</v>
      </c>
      <c r="AW204" s="1196" t="str">
        <f>IFERROR(INDEX(Аркуш4!$G$2:$G$608,MATCH(Таблиця4[[#This Row],[BUILDING NAME]],Аркуш4!$A$2:$A$608,0),1),"")</f>
        <v/>
      </c>
    </row>
    <row r="205" spans="1:49" ht="16.5" thickTop="1" thickBot="1">
      <c r="A205" s="942" t="s">
        <v>11155</v>
      </c>
      <c r="B205" s="943" t="str">
        <f t="shared" si="10"/>
        <v>D25</v>
      </c>
      <c r="C205" s="943" t="str">
        <f t="shared" si="11"/>
        <v>The Purple Palace (festhall, C, 4)</v>
      </c>
      <c r="D205" s="942"/>
      <c r="E205" s="942"/>
      <c r="F205" s="943" t="s">
        <v>11156</v>
      </c>
      <c r="G205" s="943" t="s">
        <v>11157</v>
      </c>
      <c r="H205" s="943" t="s">
        <v>313</v>
      </c>
      <c r="I205" s="943" t="s">
        <v>26</v>
      </c>
      <c r="J205" s="943"/>
      <c r="K205" s="943" t="s">
        <v>10317</v>
      </c>
      <c r="L205" s="943" t="s">
        <v>29</v>
      </c>
      <c r="M205" s="943" t="s">
        <v>10329</v>
      </c>
      <c r="N205" s="943">
        <v>4</v>
      </c>
      <c r="O205" s="943"/>
      <c r="P205" s="943">
        <v>4</v>
      </c>
      <c r="Q205" s="943"/>
      <c r="R205" s="943"/>
      <c r="S205" s="943"/>
      <c r="T20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205" s="943"/>
      <c r="V205" s="943"/>
      <c r="W205" s="943"/>
      <c r="X205" s="943"/>
      <c r="Y205" s="943"/>
      <c r="Z205" s="943" t="s">
        <v>29918</v>
      </c>
      <c r="AA205" s="943" t="s">
        <v>11158</v>
      </c>
      <c r="AB205" s="943" t="s">
        <v>17</v>
      </c>
      <c r="AC205" s="943"/>
      <c r="AD205" s="943" t="str">
        <f>Таблиця4[[#This Row],[DESCRIPTION 3]]</f>
        <v/>
      </c>
      <c r="AE205" s="943" t="str">
        <f>Таблиця4[[#This Row],[Owner/Specific NPCs3]]</f>
        <v/>
      </c>
      <c r="AF205" s="943"/>
      <c r="AG205" s="944" t="s">
        <v>10311</v>
      </c>
      <c r="AH205" s="945"/>
      <c r="AI205" s="946"/>
      <c r="AJ205" s="943" t="s">
        <v>10301</v>
      </c>
      <c r="AK205" s="946"/>
      <c r="AL205" s="943" t="s">
        <v>10301</v>
      </c>
      <c r="AM205" s="946"/>
      <c r="AN205" s="942" t="str">
        <f>IFERROR(INDEX(#REF!,MATCH(Таблиця4[[#This Row],[BUILDING NAME]],#REF!,0),1),"")</f>
        <v/>
      </c>
      <c r="AO205" s="942" t="str">
        <f>IFERROR(INDEX(#REF!,MATCH(Таблиця4[[#This Row],[BUILDING NAME]],#REF!,0),1),"")</f>
        <v/>
      </c>
      <c r="AP205" s="942" t="str">
        <f>IFERROR(INDEX(#REF!,MATCH(Таблиця4[[#This Row],[BUILDING NAME]],#REF!,0),1),"")</f>
        <v/>
      </c>
      <c r="AQ205" s="942" t="str">
        <f>IFERROR(INDEX(#REF!,MATCH(Таблиця4[[#This Row],[BUILDING NAME]],#REF!,0),1),"")</f>
        <v/>
      </c>
      <c r="AR205" s="942" t="str">
        <f>IFERROR(INDEX(#REF!,MATCH(Таблиця4[[#This Row],[BUILDING NAME]],#REF!,0),1),"")</f>
        <v/>
      </c>
      <c r="AS205" s="942" t="str">
        <f>IFERROR(INDEX(#REF!,MATCH(Таблиця4[[#This Row],[BUILDING NAME]],#REF!,0),1),"")</f>
        <v/>
      </c>
      <c r="AT205" s="942" t="str">
        <f>IFERROR(INDEX(#REF!,MATCH(Таблиця4[[#This Row],[BUILDING NAME]],#REF!,0),1),"")</f>
        <v/>
      </c>
      <c r="AU205" s="942"/>
      <c r="AV205" s="1195" t="s">
        <v>29918</v>
      </c>
      <c r="AW205" s="1196">
        <f>IFERROR(INDEX(Аркуш4!$G$2:$G$608,MATCH(Таблиця4[[#This Row],[BUILDING NAME]],Аркуш4!$A$2:$A$608,0),1),"")</f>
        <v>0</v>
      </c>
    </row>
    <row r="206" spans="1:49" ht="16.5" thickTop="1" thickBot="1">
      <c r="A206" s="942" t="s">
        <v>11159</v>
      </c>
      <c r="B206" s="943" t="str">
        <f t="shared" si="10"/>
        <v>D26</v>
      </c>
      <c r="C206" s="943" t="str">
        <f t="shared" si="11"/>
        <v>The Mermaid's Arms (festhall, C, 3)</v>
      </c>
      <c r="D206" s="942"/>
      <c r="E206" s="942"/>
      <c r="F206" s="943" t="s">
        <v>11160</v>
      </c>
      <c r="G206" s="943" t="s">
        <v>11161</v>
      </c>
      <c r="H206" s="943" t="s">
        <v>298</v>
      </c>
      <c r="I206" s="943" t="s">
        <v>26</v>
      </c>
      <c r="J206" s="943"/>
      <c r="K206" s="943" t="s">
        <v>10317</v>
      </c>
      <c r="L206" s="943" t="s">
        <v>29</v>
      </c>
      <c r="M206" s="943" t="s">
        <v>10329</v>
      </c>
      <c r="N206" s="943">
        <v>3</v>
      </c>
      <c r="O206" s="943"/>
      <c r="P206" s="943">
        <v>3</v>
      </c>
      <c r="Q206" s="943">
        <v>3</v>
      </c>
      <c r="R206" s="943">
        <v>3</v>
      </c>
      <c r="S206" s="943"/>
      <c r="T20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3A | 3 P | </v>
      </c>
      <c r="U206" s="943"/>
      <c r="V206" s="943" t="s">
        <v>434</v>
      </c>
      <c r="W206" s="943"/>
      <c r="X206" s="943"/>
      <c r="Y206" s="943"/>
      <c r="Z206" s="943" t="s">
        <v>29917</v>
      </c>
      <c r="AA206" s="954" t="s">
        <v>299</v>
      </c>
      <c r="AB206" s="943" t="s">
        <v>21</v>
      </c>
      <c r="AC206" s="943"/>
      <c r="AD206" s="943" t="str">
        <f>Таблиця4[[#This Row],[DESCRIPTION 3]]</f>
        <v/>
      </c>
      <c r="AE206" s="943" t="str">
        <f>Таблиця4[[#This Row],[Owner/Specific NPCs3]]</f>
        <v/>
      </c>
      <c r="AF206" s="943"/>
      <c r="AG206" s="944" t="s">
        <v>10311</v>
      </c>
      <c r="AH206" s="945"/>
      <c r="AI206" s="946"/>
      <c r="AJ206" s="943" t="s">
        <v>10301</v>
      </c>
      <c r="AK206" s="946"/>
      <c r="AL206" s="943" t="s">
        <v>10301</v>
      </c>
      <c r="AM206" s="946"/>
      <c r="AN206" s="942" t="str">
        <f>IFERROR(INDEX(#REF!,MATCH(Таблиця4[[#This Row],[BUILDING NAME]],#REF!,0),1),"")</f>
        <v/>
      </c>
      <c r="AO206" s="942" t="str">
        <f>IFERROR(INDEX(#REF!,MATCH(Таблиця4[[#This Row],[BUILDING NAME]],#REF!,0),1),"")</f>
        <v/>
      </c>
      <c r="AP206" s="942" t="str">
        <f>IFERROR(INDEX(#REF!,MATCH(Таблиця4[[#This Row],[BUILDING NAME]],#REF!,0),1),"")</f>
        <v/>
      </c>
      <c r="AQ206" s="942" t="str">
        <f>IFERROR(INDEX(#REF!,MATCH(Таблиця4[[#This Row],[BUILDING NAME]],#REF!,0),1),"")</f>
        <v/>
      </c>
      <c r="AR206" s="942" t="str">
        <f>IFERROR(INDEX(#REF!,MATCH(Таблиця4[[#This Row],[BUILDING NAME]],#REF!,0),1),"")</f>
        <v/>
      </c>
      <c r="AS206" s="942" t="str">
        <f>IFERROR(INDEX(#REF!,MATCH(Таблиця4[[#This Row],[BUILDING NAME]],#REF!,0),1),"")</f>
        <v/>
      </c>
      <c r="AT206" s="942" t="str">
        <f>IFERROR(INDEX(#REF!,MATCH(Таблиця4[[#This Row],[BUILDING NAME]],#REF!,0),1),"")</f>
        <v/>
      </c>
      <c r="AU206" s="942"/>
      <c r="AV206" s="1195" t="s">
        <v>29917</v>
      </c>
      <c r="AW206" s="1196">
        <f>IFERROR(INDEX(Аркуш4!$G$2:$G$608,MATCH(Таблиця4[[#This Row],[BUILDING NAME]],Аркуш4!$A$2:$A$608,0),1),"")</f>
        <v>0</v>
      </c>
    </row>
    <row r="207" spans="1:49" ht="16.5" thickTop="1" thickBot="1">
      <c r="A207" s="942" t="s">
        <v>11162</v>
      </c>
      <c r="B207" s="943" t="str">
        <f t="shared" si="10"/>
        <v>D27</v>
      </c>
      <c r="C207" s="943" t="str">
        <f t="shared" si="11"/>
        <v>The Blue Mermaid (tavern, D, 2)</v>
      </c>
      <c r="D207" s="942"/>
      <c r="E207" s="942"/>
      <c r="F207" s="943" t="s">
        <v>208</v>
      </c>
      <c r="G207" s="943" t="s">
        <v>11163</v>
      </c>
      <c r="H207" s="943" t="s">
        <v>11164</v>
      </c>
      <c r="I207" s="943" t="s">
        <v>26</v>
      </c>
      <c r="J207" s="943"/>
      <c r="K207" s="943" t="s">
        <v>10358</v>
      </c>
      <c r="L207" s="943" t="s">
        <v>10301</v>
      </c>
      <c r="M207" s="943" t="s">
        <v>10542</v>
      </c>
      <c r="N207" s="943">
        <v>2</v>
      </c>
      <c r="O207" s="943"/>
      <c r="P207" s="943">
        <v>3</v>
      </c>
      <c r="Q207" s="943">
        <v>2</v>
      </c>
      <c r="R207" s="943"/>
      <c r="S207" s="943"/>
      <c r="T20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2A | </v>
      </c>
      <c r="U207" s="943"/>
      <c r="V207" s="943"/>
      <c r="W207" s="943"/>
      <c r="X207" s="943"/>
      <c r="Y207" s="943"/>
      <c r="Z207" s="943" t="s">
        <v>10301</v>
      </c>
      <c r="AA207" s="954" t="s">
        <v>30530</v>
      </c>
      <c r="AB207" s="943" t="s">
        <v>10301</v>
      </c>
      <c r="AC207" s="943"/>
      <c r="AD207" s="943" t="s">
        <v>11165</v>
      </c>
      <c r="AE207" s="943" t="str">
        <f>Таблиця4[[#This Row],[Owner/Specific NPCs3]]</f>
        <v/>
      </c>
      <c r="AF207" s="943"/>
      <c r="AG207" s="944" t="s">
        <v>11166</v>
      </c>
      <c r="AH207" s="945"/>
      <c r="AI207" s="946"/>
      <c r="AJ207" s="943" t="s">
        <v>10301</v>
      </c>
      <c r="AK207" s="946"/>
      <c r="AL207" s="943" t="s">
        <v>10301</v>
      </c>
      <c r="AM207" s="946"/>
      <c r="AN207" s="942" t="str">
        <f>IFERROR(INDEX(#REF!,MATCH(Таблиця4[[#This Row],[BUILDING NAME]],#REF!,0),1),"")</f>
        <v/>
      </c>
      <c r="AO207" s="942" t="str">
        <f>IFERROR(INDEX(#REF!,MATCH(Таблиця4[[#This Row],[BUILDING NAME]],#REF!,0),1),"")</f>
        <v/>
      </c>
      <c r="AP207" s="942" t="str">
        <f>IFERROR(INDEX(#REF!,MATCH(Таблиця4[[#This Row],[BUILDING NAME]],#REF!,0),1),"")</f>
        <v/>
      </c>
      <c r="AQ207" s="942" t="str">
        <f>IFERROR(INDEX(#REF!,MATCH(Таблиця4[[#This Row],[BUILDING NAME]],#REF!,0),1),"")</f>
        <v/>
      </c>
      <c r="AR207" s="942" t="str">
        <f>IFERROR(INDEX(#REF!,MATCH(Таблиця4[[#This Row],[BUILDING NAME]],#REF!,0),1),"")</f>
        <v/>
      </c>
      <c r="AS207" s="942" t="str">
        <f>IFERROR(INDEX(#REF!,MATCH(Таблиця4[[#This Row],[BUILDING NAME]],#REF!,0),1),"")</f>
        <v/>
      </c>
      <c r="AT207" s="942" t="str">
        <f>IFERROR(INDEX(#REF!,MATCH(Таблиця4[[#This Row],[BUILDING NAME]],#REF!,0),1),"")</f>
        <v/>
      </c>
      <c r="AU207" s="942"/>
      <c r="AV207" s="1195" t="s">
        <v>29943</v>
      </c>
      <c r="AW207" s="1196">
        <f>IFERROR(INDEX(Аркуш4!$G$2:$G$608,MATCH(Таблиця4[[#This Row],[BUILDING NAME]],Аркуш4!$A$2:$A$608,0),1),"")</f>
        <v>0</v>
      </c>
    </row>
    <row r="208" spans="1:49" ht="16.5" thickTop="1" thickBot="1">
      <c r="A208" s="942" t="s">
        <v>11167</v>
      </c>
      <c r="B208" s="943" t="str">
        <f t="shared" si="10"/>
        <v>D28</v>
      </c>
      <c r="C208" s="943" t="str">
        <f t="shared" si="11"/>
        <v>Shippers' Hall (guildhall, C, 2)</v>
      </c>
      <c r="D208" s="942"/>
      <c r="E208" s="942"/>
      <c r="F208" s="943" t="s">
        <v>11168</v>
      </c>
      <c r="G208" s="943" t="s">
        <v>11169</v>
      </c>
      <c r="H208" s="943" t="s">
        <v>11170</v>
      </c>
      <c r="I208" s="943" t="s">
        <v>26</v>
      </c>
      <c r="J208" s="943"/>
      <c r="K208" s="943" t="s">
        <v>10351</v>
      </c>
      <c r="L208" s="943" t="s">
        <v>93</v>
      </c>
      <c r="M208" s="943" t="s">
        <v>10329</v>
      </c>
      <c r="N208" s="943">
        <v>2</v>
      </c>
      <c r="O208" s="944" t="s">
        <v>11171</v>
      </c>
      <c r="P208" s="943"/>
      <c r="Q208" s="943"/>
      <c r="R208" s="943"/>
      <c r="S208" s="943"/>
      <c r="T20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08" s="943"/>
      <c r="V208" s="943"/>
      <c r="W208" s="943"/>
      <c r="X208" s="943"/>
      <c r="Y208" s="943"/>
      <c r="Z208" s="943" t="s">
        <v>29925</v>
      </c>
      <c r="AA208" s="943" t="s">
        <v>11172</v>
      </c>
      <c r="AB208" s="943" t="s">
        <v>10301</v>
      </c>
      <c r="AC208" s="943"/>
      <c r="AD208" s="943" t="str">
        <f>Таблиця4[[#This Row],[DESCRIPTION 3]]</f>
        <v/>
      </c>
      <c r="AE208" s="943" t="str">
        <f>Таблиця4[[#This Row],[Owner/Specific NPCs3]]</f>
        <v/>
      </c>
      <c r="AF208" s="943"/>
      <c r="AG208" s="944" t="s">
        <v>10311</v>
      </c>
      <c r="AH208" s="945"/>
      <c r="AI208" s="946"/>
      <c r="AJ208" s="943" t="s">
        <v>11171</v>
      </c>
      <c r="AK208" s="946"/>
      <c r="AL208" s="943" t="s">
        <v>10301</v>
      </c>
      <c r="AM208" s="946"/>
      <c r="AN208" s="942" t="str">
        <f>IFERROR(INDEX(#REF!,MATCH(Таблиця4[[#This Row],[BUILDING NAME]],#REF!,0),1),"")</f>
        <v/>
      </c>
      <c r="AO208" s="942" t="str">
        <f>IFERROR(INDEX(#REF!,MATCH(Таблиця4[[#This Row],[BUILDING NAME]],#REF!,0),1),"")</f>
        <v/>
      </c>
      <c r="AP208" s="942" t="str">
        <f>IFERROR(INDEX(#REF!,MATCH(Таблиця4[[#This Row],[BUILDING NAME]],#REF!,0),1),"")</f>
        <v/>
      </c>
      <c r="AQ208" s="942" t="str">
        <f>IFERROR(INDEX(#REF!,MATCH(Таблиця4[[#This Row],[BUILDING NAME]],#REF!,0),1),"")</f>
        <v/>
      </c>
      <c r="AR208" s="942" t="str">
        <f>IFERROR(INDEX(#REF!,MATCH(Таблиця4[[#This Row],[BUILDING NAME]],#REF!,0),1),"")</f>
        <v/>
      </c>
      <c r="AS208" s="942" t="str">
        <f>IFERROR(INDEX(#REF!,MATCH(Таблиця4[[#This Row],[BUILDING NAME]],#REF!,0),1),"")</f>
        <v/>
      </c>
      <c r="AT208" s="942" t="str">
        <f>IFERROR(INDEX(#REF!,MATCH(Таблиця4[[#This Row],[BUILDING NAME]],#REF!,0),1),"")</f>
        <v/>
      </c>
      <c r="AU208" s="942"/>
      <c r="AV208" s="1195" t="s">
        <v>29925</v>
      </c>
      <c r="AW208" s="1196">
        <f>IFERROR(INDEX(Аркуш4!$G$2:$G$608,MATCH(Таблиця4[[#This Row],[BUILDING NAME]],Аркуш4!$A$2:$A$608,0),1),"")</f>
        <v>0</v>
      </c>
    </row>
    <row r="209" spans="1:49" ht="16.5" thickTop="1" thickBot="1">
      <c r="A209" s="942" t="s">
        <v>11173</v>
      </c>
      <c r="B209" s="943" t="str">
        <f t="shared" si="10"/>
        <v>D29</v>
      </c>
      <c r="C209" s="943" t="str">
        <f t="shared" si="11"/>
        <v>Shippers' Storage (warehouse, D, 3)</v>
      </c>
      <c r="D209" s="942"/>
      <c r="E209" s="942"/>
      <c r="F209" s="943" t="s">
        <v>11174</v>
      </c>
      <c r="G209" s="943" t="s">
        <v>11175</v>
      </c>
      <c r="H209" s="943" t="s">
        <v>11176</v>
      </c>
      <c r="I209" s="943" t="s">
        <v>26</v>
      </c>
      <c r="J209" s="943"/>
      <c r="K209" s="943" t="s">
        <v>10426</v>
      </c>
      <c r="L209" s="943" t="s">
        <v>10301</v>
      </c>
      <c r="M209" s="943" t="s">
        <v>10542</v>
      </c>
      <c r="N209" s="943">
        <v>3</v>
      </c>
      <c r="O209" s="943"/>
      <c r="P209" s="943"/>
      <c r="Q209" s="943"/>
      <c r="R209" s="943"/>
      <c r="S209" s="943"/>
      <c r="T20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09" s="943"/>
      <c r="V209" s="943"/>
      <c r="W209" s="943"/>
      <c r="X209" s="943"/>
      <c r="Y209" s="943"/>
      <c r="Z209" s="943" t="s">
        <v>10301</v>
      </c>
      <c r="AA209" s="943"/>
      <c r="AB209" s="943" t="s">
        <v>10301</v>
      </c>
      <c r="AC209" s="943"/>
      <c r="AD209" s="943" t="str">
        <f>Таблиця4[[#This Row],[DESCRIPTION 3]]</f>
        <v/>
      </c>
      <c r="AE209" s="943" t="str">
        <f>Таблиця4[[#This Row],[Owner/Specific NPCs3]]</f>
        <v/>
      </c>
      <c r="AF209" s="943"/>
      <c r="AG209" s="944" t="s">
        <v>10311</v>
      </c>
      <c r="AH209" s="945"/>
      <c r="AI209" s="946"/>
      <c r="AJ209" s="943" t="s">
        <v>10301</v>
      </c>
      <c r="AK209" s="946"/>
      <c r="AL209" s="943" t="s">
        <v>10301</v>
      </c>
      <c r="AM209" s="946"/>
      <c r="AN209" s="942" t="str">
        <f>IFERROR(INDEX(#REF!,MATCH(Таблиця4[[#This Row],[BUILDING NAME]],#REF!,0),1),"")</f>
        <v/>
      </c>
      <c r="AO209" s="942" t="str">
        <f>IFERROR(INDEX(#REF!,MATCH(Таблиця4[[#This Row],[BUILDING NAME]],#REF!,0),1),"")</f>
        <v/>
      </c>
      <c r="AP209" s="942" t="str">
        <f>IFERROR(INDEX(#REF!,MATCH(Таблиця4[[#This Row],[BUILDING NAME]],#REF!,0),1),"")</f>
        <v/>
      </c>
      <c r="AQ209" s="942" t="str">
        <f>IFERROR(INDEX(#REF!,MATCH(Таблиця4[[#This Row],[BUILDING NAME]],#REF!,0),1),"")</f>
        <v/>
      </c>
      <c r="AR209" s="942" t="str">
        <f>IFERROR(INDEX(#REF!,MATCH(Таблиця4[[#This Row],[BUILDING NAME]],#REF!,0),1),"")</f>
        <v/>
      </c>
      <c r="AS209" s="942" t="str">
        <f>IFERROR(INDEX(#REF!,MATCH(Таблиця4[[#This Row],[BUILDING NAME]],#REF!,0),1),"")</f>
        <v/>
      </c>
      <c r="AT209" s="942" t="str">
        <f>IFERROR(INDEX(#REF!,MATCH(Таблиця4[[#This Row],[BUILDING NAME]],#REF!,0),1),"")</f>
        <v/>
      </c>
      <c r="AU209" s="942"/>
      <c r="AV209" s="1195" t="s">
        <v>10375</v>
      </c>
      <c r="AW209" s="1196">
        <f>IFERROR(INDEX(Аркуш4!$G$2:$G$608,MATCH(Таблиця4[[#This Row],[BUILDING NAME]],Аркуш4!$A$2:$A$608,0),1),"")</f>
        <v>0</v>
      </c>
    </row>
    <row r="210" spans="1:49" ht="16.5" thickTop="1" thickBot="1">
      <c r="A210" s="942" t="s">
        <v>11177</v>
      </c>
      <c r="B210" s="943" t="str">
        <f t="shared" si="10"/>
        <v>D30</v>
      </c>
      <c r="C210" s="943" t="str">
        <f t="shared" si="11"/>
        <v>The House of Tarmagus (warehouse, D, 4)</v>
      </c>
      <c r="D210" s="942"/>
      <c r="E210" s="942"/>
      <c r="F210" s="943" t="s">
        <v>11178</v>
      </c>
      <c r="G210" s="943" t="s">
        <v>11179</v>
      </c>
      <c r="H210" s="943" t="s">
        <v>11180</v>
      </c>
      <c r="I210" s="943" t="s">
        <v>26</v>
      </c>
      <c r="J210" s="943"/>
      <c r="K210" s="943" t="s">
        <v>11181</v>
      </c>
      <c r="L210" s="943" t="s">
        <v>10301</v>
      </c>
      <c r="M210" s="943" t="s">
        <v>10542</v>
      </c>
      <c r="N210" s="943">
        <v>4</v>
      </c>
      <c r="O210" s="943"/>
      <c r="P210" s="943"/>
      <c r="Q210" s="943"/>
      <c r="R210" s="943"/>
      <c r="S210" s="943"/>
      <c r="T21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10" s="943"/>
      <c r="V210" s="943"/>
      <c r="W210" s="943"/>
      <c r="X210" s="943"/>
      <c r="Y210" s="943"/>
      <c r="Z210" s="943" t="s">
        <v>10301</v>
      </c>
      <c r="AA210" s="943" t="s">
        <v>11182</v>
      </c>
      <c r="AB210" s="943" t="s">
        <v>10301</v>
      </c>
      <c r="AC210" s="943"/>
      <c r="AD210" s="943" t="str">
        <f>Таблиця4[[#This Row],[DESCRIPTION 3]]</f>
        <v/>
      </c>
      <c r="AE210" s="943" t="str">
        <f>Таблиця4[[#This Row],[Owner/Specific NPCs3]]</f>
        <v/>
      </c>
      <c r="AF210" s="943"/>
      <c r="AG210" s="944" t="s">
        <v>10311</v>
      </c>
      <c r="AH210" s="945"/>
      <c r="AI210" s="946"/>
      <c r="AJ210" s="943" t="s">
        <v>10301</v>
      </c>
      <c r="AK210" s="946"/>
      <c r="AL210" s="943" t="s">
        <v>10301</v>
      </c>
      <c r="AM210" s="946"/>
      <c r="AN210" s="942" t="str">
        <f>IFERROR(INDEX(#REF!,MATCH(Таблиця4[[#This Row],[BUILDING NAME]],#REF!,0),1),"")</f>
        <v/>
      </c>
      <c r="AO210" s="942" t="str">
        <f>IFERROR(INDEX(#REF!,MATCH(Таблиця4[[#This Row],[BUILDING NAME]],#REF!,0),1),"")</f>
        <v/>
      </c>
      <c r="AP210" s="942" t="str">
        <f>IFERROR(INDEX(#REF!,MATCH(Таблиця4[[#This Row],[BUILDING NAME]],#REF!,0),1),"")</f>
        <v/>
      </c>
      <c r="AQ210" s="942" t="str">
        <f>IFERROR(INDEX(#REF!,MATCH(Таблиця4[[#This Row],[BUILDING NAME]],#REF!,0),1),"")</f>
        <v/>
      </c>
      <c r="AR210" s="942" t="str">
        <f>IFERROR(INDEX(#REF!,MATCH(Таблиця4[[#This Row],[BUILDING NAME]],#REF!,0),1),"")</f>
        <v/>
      </c>
      <c r="AS210" s="942" t="str">
        <f>IFERROR(INDEX(#REF!,MATCH(Таблиця4[[#This Row],[BUILDING NAME]],#REF!,0),1),"")</f>
        <v/>
      </c>
      <c r="AT210" s="942" t="str">
        <f>IFERROR(INDEX(#REF!,MATCH(Таблиця4[[#This Row],[BUILDING NAME]],#REF!,0),1),"")</f>
        <v/>
      </c>
      <c r="AU210" s="942"/>
      <c r="AV210" s="1195" t="s">
        <v>11182</v>
      </c>
      <c r="AW210" s="1196">
        <f>IFERROR(INDEX(Аркуш4!$G$2:$G$608,MATCH(Таблиця4[[#This Row],[BUILDING NAME]],Аркуш4!$A$2:$A$608,0),1),"")</f>
        <v>0</v>
      </c>
    </row>
    <row r="211" spans="1:49" ht="16.5" thickTop="1" thickBot="1">
      <c r="A211" s="942" t="s">
        <v>11183</v>
      </c>
      <c r="B211" s="943" t="str">
        <f t="shared" si="10"/>
        <v>D31</v>
      </c>
      <c r="C211" s="943" t="str">
        <f t="shared" si="11"/>
        <v>Coopers' Rest (guildhall, C, 2)</v>
      </c>
      <c r="D211" s="942"/>
      <c r="E211" s="942"/>
      <c r="F211" s="943" t="s">
        <v>11184</v>
      </c>
      <c r="G211" s="943" t="s">
        <v>11185</v>
      </c>
      <c r="H211" s="943" t="s">
        <v>11186</v>
      </c>
      <c r="I211" s="943" t="s">
        <v>26</v>
      </c>
      <c r="J211" s="943"/>
      <c r="K211" s="943" t="s">
        <v>10351</v>
      </c>
      <c r="L211" s="943" t="s">
        <v>93</v>
      </c>
      <c r="M211" s="943" t="s">
        <v>10329</v>
      </c>
      <c r="N211" s="943">
        <v>2</v>
      </c>
      <c r="O211" s="944" t="s">
        <v>11187</v>
      </c>
      <c r="P211" s="943"/>
      <c r="Q211" s="943"/>
      <c r="R211" s="943"/>
      <c r="S211" s="943"/>
      <c r="T21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11" s="943"/>
      <c r="V211" s="943"/>
      <c r="W211" s="943"/>
      <c r="X211" s="943"/>
      <c r="Y211" s="943"/>
      <c r="Z211" s="943" t="s">
        <v>29920</v>
      </c>
      <c r="AA211" s="943" t="s">
        <v>11187</v>
      </c>
      <c r="AB211" s="943" t="s">
        <v>10301</v>
      </c>
      <c r="AC211" s="943"/>
      <c r="AD211" s="943" t="str">
        <f>Таблиця4[[#This Row],[DESCRIPTION 3]]</f>
        <v/>
      </c>
      <c r="AE211" s="943" t="str">
        <f>Таблиця4[[#This Row],[Owner/Specific NPCs3]]</f>
        <v/>
      </c>
      <c r="AF211" s="943"/>
      <c r="AG211" s="944" t="s">
        <v>10311</v>
      </c>
      <c r="AH211" s="945"/>
      <c r="AI211" s="946"/>
      <c r="AJ211" s="943" t="s">
        <v>11187</v>
      </c>
      <c r="AK211" s="946"/>
      <c r="AL211" s="943" t="s">
        <v>10301</v>
      </c>
      <c r="AM211" s="946"/>
      <c r="AN211" s="942" t="str">
        <f>IFERROR(INDEX(#REF!,MATCH(Таблиця4[[#This Row],[BUILDING NAME]],#REF!,0),1),"")</f>
        <v/>
      </c>
      <c r="AO211" s="942" t="str">
        <f>IFERROR(INDEX(#REF!,MATCH(Таблиця4[[#This Row],[BUILDING NAME]],#REF!,0),1),"")</f>
        <v/>
      </c>
      <c r="AP211" s="942" t="str">
        <f>IFERROR(INDEX(#REF!,MATCH(Таблиця4[[#This Row],[BUILDING NAME]],#REF!,0),1),"")</f>
        <v/>
      </c>
      <c r="AQ211" s="942" t="str">
        <f>IFERROR(INDEX(#REF!,MATCH(Таблиця4[[#This Row],[BUILDING NAME]],#REF!,0),1),"")</f>
        <v/>
      </c>
      <c r="AR211" s="942" t="str">
        <f>IFERROR(INDEX(#REF!,MATCH(Таблиця4[[#This Row],[BUILDING NAME]],#REF!,0),1),"")</f>
        <v/>
      </c>
      <c r="AS211" s="942" t="str">
        <f>IFERROR(INDEX(#REF!,MATCH(Таблиця4[[#This Row],[BUILDING NAME]],#REF!,0),1),"")</f>
        <v/>
      </c>
      <c r="AT211" s="942" t="str">
        <f>IFERROR(INDEX(#REF!,MATCH(Таблиця4[[#This Row],[BUILDING NAME]],#REF!,0),1),"")</f>
        <v/>
      </c>
      <c r="AU211" s="942"/>
      <c r="AV211" s="1195" t="s">
        <v>29920</v>
      </c>
      <c r="AW211" s="1196">
        <f>IFERROR(INDEX(Аркуш4!$G$2:$G$608,MATCH(Таблиця4[[#This Row],[BUILDING NAME]],Аркуш4!$A$2:$A$608,0),1),"")</f>
        <v>0</v>
      </c>
    </row>
    <row r="212" spans="1:49" ht="16.5" thickTop="1" thickBot="1">
      <c r="A212" s="942" t="s">
        <v>11188</v>
      </c>
      <c r="B212" s="943" t="str">
        <f t="shared" si="10"/>
        <v>D32</v>
      </c>
      <c r="C212" s="943" t="str">
        <f t="shared" si="11"/>
        <v>The Hanged Man (tavern, D, 1)</v>
      </c>
      <c r="D212" s="942"/>
      <c r="E212" s="942"/>
      <c r="F212" s="943" t="s">
        <v>285</v>
      </c>
      <c r="G212" s="943" t="s">
        <v>11189</v>
      </c>
      <c r="H212" s="943" t="s">
        <v>11190</v>
      </c>
      <c r="I212" s="943" t="s">
        <v>26</v>
      </c>
      <c r="J212" s="943"/>
      <c r="K212" s="943" t="s">
        <v>10358</v>
      </c>
      <c r="L212" s="943" t="s">
        <v>10301</v>
      </c>
      <c r="M212" s="943" t="s">
        <v>10542</v>
      </c>
      <c r="N212" s="943">
        <v>1</v>
      </c>
      <c r="O212" s="943"/>
      <c r="P212" s="943">
        <v>3</v>
      </c>
      <c r="Q212" s="943">
        <v>4</v>
      </c>
      <c r="R212" s="943"/>
      <c r="S212" s="943"/>
      <c r="T21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4A | </v>
      </c>
      <c r="U212" s="943"/>
      <c r="V212" s="943"/>
      <c r="W212" s="943"/>
      <c r="X212" s="943"/>
      <c r="Y212" s="943"/>
      <c r="Z212" s="943" t="s">
        <v>10301</v>
      </c>
      <c r="AA212" s="943" t="s">
        <v>11191</v>
      </c>
      <c r="AB212" s="943" t="s">
        <v>10301</v>
      </c>
      <c r="AC212" s="943"/>
      <c r="AD212" s="943" t="str">
        <f>Таблиця4[[#This Row],[DESCRIPTION 3]]</f>
        <v/>
      </c>
      <c r="AE212" s="943" t="str">
        <f>Таблиця4[[#This Row],[Owner/Specific NPCs3]]</f>
        <v/>
      </c>
      <c r="AF212" s="943"/>
      <c r="AG212" s="944" t="s">
        <v>10311</v>
      </c>
      <c r="AH212" s="945"/>
      <c r="AI212" s="946"/>
      <c r="AJ212" s="943" t="s">
        <v>10301</v>
      </c>
      <c r="AK212" s="946"/>
      <c r="AL212" s="943" t="s">
        <v>10301</v>
      </c>
      <c r="AM212" s="946"/>
      <c r="AN212" s="942" t="str">
        <f>IFERROR(INDEX(#REF!,MATCH(Таблиця4[[#This Row],[BUILDING NAME]],#REF!,0),1),"")</f>
        <v/>
      </c>
      <c r="AO212" s="942" t="str">
        <f>IFERROR(INDEX(#REF!,MATCH(Таблиця4[[#This Row],[BUILDING NAME]],#REF!,0),1),"")</f>
        <v/>
      </c>
      <c r="AP212" s="942" t="str">
        <f>IFERROR(INDEX(#REF!,MATCH(Таблиця4[[#This Row],[BUILDING NAME]],#REF!,0),1),"")</f>
        <v/>
      </c>
      <c r="AQ212" s="942" t="str">
        <f>IFERROR(INDEX(#REF!,MATCH(Таблиця4[[#This Row],[BUILDING NAME]],#REF!,0),1),"")</f>
        <v/>
      </c>
      <c r="AR212" s="942" t="str">
        <f>IFERROR(INDEX(#REF!,MATCH(Таблиця4[[#This Row],[BUILDING NAME]],#REF!,0),1),"")</f>
        <v/>
      </c>
      <c r="AS212" s="942" t="str">
        <f>IFERROR(INDEX(#REF!,MATCH(Таблиця4[[#This Row],[BUILDING NAME]],#REF!,0),1),"")</f>
        <v/>
      </c>
      <c r="AT212" s="942" t="str">
        <f>IFERROR(INDEX(#REF!,MATCH(Таблиця4[[#This Row],[BUILDING NAME]],#REF!,0),1),"")</f>
        <v/>
      </c>
      <c r="AU212" s="942"/>
      <c r="AV212" s="1195" t="s">
        <v>29944</v>
      </c>
      <c r="AW212" s="1196">
        <f>IFERROR(INDEX(Аркуш4!$G$2:$G$608,MATCH(Таблиця4[[#This Row],[BUILDING NAME]],Аркуш4!$A$2:$A$608,0),1),"")</f>
        <v>0</v>
      </c>
    </row>
    <row r="213" spans="1:49" ht="16.5" thickTop="1" thickBot="1">
      <c r="A213" s="942" t="s">
        <v>11192</v>
      </c>
      <c r="B213" s="943" t="str">
        <f t="shared" ref="B213:B244" si="12">LEFT(LEFT(A213,FIND(":",A213)),LEN(LEFT(A213,FIND(":",A213)))-1)</f>
        <v>D33</v>
      </c>
      <c r="C213" s="943" t="str">
        <f t="shared" ref="C213:C244" si="13">RIGHT(A213,LEN(A213)-FIND(":",A213)-1)</f>
        <v>House of Pride Perfumes (business, C, 1)</v>
      </c>
      <c r="D213" s="942"/>
      <c r="E213" s="942"/>
      <c r="F213" s="943" t="s">
        <v>11193</v>
      </c>
      <c r="G213" s="943" t="s">
        <v>11194</v>
      </c>
      <c r="H213" s="943" t="s">
        <v>11195</v>
      </c>
      <c r="I213" s="943" t="s">
        <v>26</v>
      </c>
      <c r="J213" s="943"/>
      <c r="K213" s="943" t="s">
        <v>10388</v>
      </c>
      <c r="L213" s="943" t="s">
        <v>1878</v>
      </c>
      <c r="M213" s="943" t="s">
        <v>10329</v>
      </c>
      <c r="N213" s="943">
        <v>1</v>
      </c>
      <c r="O213" s="943"/>
      <c r="P213" s="943">
        <v>4</v>
      </c>
      <c r="Q213" s="943"/>
      <c r="R213" s="943"/>
      <c r="S213" s="943"/>
      <c r="T21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213" s="943"/>
      <c r="V213" s="943"/>
      <c r="W213" s="943" t="s">
        <v>11196</v>
      </c>
      <c r="X213" s="943"/>
      <c r="Y213" s="943"/>
      <c r="Z213" s="943" t="s">
        <v>29898</v>
      </c>
      <c r="AA213" s="943" t="s">
        <v>11197</v>
      </c>
      <c r="AB213" s="943" t="s">
        <v>10301</v>
      </c>
      <c r="AC213" s="943"/>
      <c r="AD213" s="943" t="str">
        <f>Таблиця4[[#This Row],[DESCRIPTION 3]]</f>
        <v/>
      </c>
      <c r="AE213" s="943" t="str">
        <f>Таблиця4[[#This Row],[Owner/Specific NPCs3]]</f>
        <v/>
      </c>
      <c r="AF213" s="943"/>
      <c r="AG213" s="944" t="s">
        <v>10311</v>
      </c>
      <c r="AH213" s="945"/>
      <c r="AI213" s="946"/>
      <c r="AJ213" s="943" t="s">
        <v>10301</v>
      </c>
      <c r="AK213" s="946"/>
      <c r="AL213" s="943" t="s">
        <v>10301</v>
      </c>
      <c r="AM213" s="946"/>
      <c r="AN213" s="942" t="str">
        <f>IFERROR(INDEX(#REF!,MATCH(Таблиця4[[#This Row],[BUILDING NAME]],#REF!,0),1),"")</f>
        <v/>
      </c>
      <c r="AO213" s="942" t="str">
        <f>IFERROR(INDEX(#REF!,MATCH(Таблиця4[[#This Row],[BUILDING NAME]],#REF!,0),1),"")</f>
        <v/>
      </c>
      <c r="AP213" s="942" t="str">
        <f>IFERROR(INDEX(#REF!,MATCH(Таблиця4[[#This Row],[BUILDING NAME]],#REF!,0),1),"")</f>
        <v/>
      </c>
      <c r="AQ213" s="942" t="str">
        <f>IFERROR(INDEX(#REF!,MATCH(Таблиця4[[#This Row],[BUILDING NAME]],#REF!,0),1),"")</f>
        <v/>
      </c>
      <c r="AR213" s="942" t="str">
        <f>IFERROR(INDEX(#REF!,MATCH(Таблиця4[[#This Row],[BUILDING NAME]],#REF!,0),1),"")</f>
        <v/>
      </c>
      <c r="AS213" s="942" t="str">
        <f>IFERROR(INDEX(#REF!,MATCH(Таблиця4[[#This Row],[BUILDING NAME]],#REF!,0),1),"")</f>
        <v/>
      </c>
      <c r="AT213" s="942" t="str">
        <f>IFERROR(INDEX(#REF!,MATCH(Таблиця4[[#This Row],[BUILDING NAME]],#REF!,0),1),"")</f>
        <v/>
      </c>
      <c r="AU213" s="942"/>
      <c r="AV213" s="1195" t="s">
        <v>29898</v>
      </c>
      <c r="AW213" s="1196">
        <f>IFERROR(INDEX(Аркуш4!$G$2:$G$608,MATCH(Таблиця4[[#This Row],[BUILDING NAME]],Аркуш4!$A$2:$A$608,0),1),"")</f>
        <v>0</v>
      </c>
    </row>
    <row r="214" spans="1:49" ht="16.5" thickTop="1" thickBot="1">
      <c r="A214" s="942" t="s">
        <v>11198</v>
      </c>
      <c r="B214" s="943" t="str">
        <f t="shared" si="12"/>
        <v>D34</v>
      </c>
      <c r="C214" s="943" t="str">
        <f t="shared" si="13"/>
        <v>Arnagu's the Shipwright's residence (row house, B, 3)</v>
      </c>
      <c r="D214" s="942"/>
      <c r="E214" s="942"/>
      <c r="F214" s="943" t="s">
        <v>11199</v>
      </c>
      <c r="G214" s="943" t="s">
        <v>11200</v>
      </c>
      <c r="H214" s="943" t="s">
        <v>11201</v>
      </c>
      <c r="I214" s="943" t="s">
        <v>26</v>
      </c>
      <c r="J214" s="943"/>
      <c r="K214" s="943" t="s">
        <v>10450</v>
      </c>
      <c r="L214" s="943" t="s">
        <v>10301</v>
      </c>
      <c r="M214" s="943" t="s">
        <v>10310</v>
      </c>
      <c r="N214" s="943">
        <v>3</v>
      </c>
      <c r="O214" s="943"/>
      <c r="P214" s="943"/>
      <c r="Q214" s="943"/>
      <c r="R214" s="943"/>
      <c r="S214" s="943"/>
      <c r="T21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14" s="943"/>
      <c r="V214" s="943"/>
      <c r="W214" s="943"/>
      <c r="X214" s="943"/>
      <c r="Y214" s="943"/>
      <c r="Z214" s="943" t="s">
        <v>10301</v>
      </c>
      <c r="AA214" s="943"/>
      <c r="AB214" s="943" t="s">
        <v>10301</v>
      </c>
      <c r="AC214" s="943"/>
      <c r="AD214" s="943" t="str">
        <f>Таблиця4[[#This Row],[DESCRIPTION 3]]</f>
        <v/>
      </c>
      <c r="AE214" s="943" t="str">
        <f>Таблиця4[[#This Row],[Owner/Specific NPCs3]]</f>
        <v/>
      </c>
      <c r="AF214" s="943"/>
      <c r="AG214" s="944" t="s">
        <v>10311</v>
      </c>
      <c r="AH214" s="945"/>
      <c r="AI214" s="946"/>
      <c r="AJ214" s="943" t="s">
        <v>10301</v>
      </c>
      <c r="AK214" s="946"/>
      <c r="AL214" s="943" t="s">
        <v>10301</v>
      </c>
      <c r="AM214" s="946"/>
      <c r="AN214" s="942" t="str">
        <f>IFERROR(INDEX(#REF!,MATCH(Таблиця4[[#This Row],[BUILDING NAME]],#REF!,0),1),"")</f>
        <v/>
      </c>
      <c r="AO214" s="942" t="str">
        <f>IFERROR(INDEX(#REF!,MATCH(Таблиця4[[#This Row],[BUILDING NAME]],#REF!,0),1),"")</f>
        <v/>
      </c>
      <c r="AP214" s="942" t="str">
        <f>IFERROR(INDEX(#REF!,MATCH(Таблиця4[[#This Row],[BUILDING NAME]],#REF!,0),1),"")</f>
        <v/>
      </c>
      <c r="AQ214" s="942" t="str">
        <f>IFERROR(INDEX(#REF!,MATCH(Таблиця4[[#This Row],[BUILDING NAME]],#REF!,0),1),"")</f>
        <v/>
      </c>
      <c r="AR214" s="942" t="str">
        <f>IFERROR(INDEX(#REF!,MATCH(Таблиця4[[#This Row],[BUILDING NAME]],#REF!,0),1),"")</f>
        <v/>
      </c>
      <c r="AS214" s="942" t="str">
        <f>IFERROR(INDEX(#REF!,MATCH(Таблиця4[[#This Row],[BUILDING NAME]],#REF!,0),1),"")</f>
        <v/>
      </c>
      <c r="AT214" s="942" t="str">
        <f>IFERROR(INDEX(#REF!,MATCH(Таблиця4[[#This Row],[BUILDING NAME]],#REF!,0),1),"")</f>
        <v/>
      </c>
      <c r="AU214" s="942"/>
      <c r="AV214" s="1195" t="s">
        <v>10301</v>
      </c>
      <c r="AW214" s="1196" t="str">
        <f>IFERROR(INDEX(Аркуш4!$G$2:$G$608,MATCH(Таблиця4[[#This Row],[BUILDING NAME]],Аркуш4!$A$2:$A$608,0),1),"")</f>
        <v/>
      </c>
    </row>
    <row r="215" spans="1:49" ht="16.5" thickTop="1" thickBot="1">
      <c r="A215" s="942" t="s">
        <v>11202</v>
      </c>
      <c r="B215" s="943" t="str">
        <f t="shared" si="12"/>
        <v>D35</v>
      </c>
      <c r="C215" s="943" t="str">
        <f t="shared" si="13"/>
        <v>Full Sails (tavern/guildhall, C, 3)</v>
      </c>
      <c r="D215" s="942"/>
      <c r="E215" s="942"/>
      <c r="F215" s="943" t="s">
        <v>53</v>
      </c>
      <c r="G215" s="943" t="s">
        <v>11203</v>
      </c>
      <c r="H215" s="943" t="s">
        <v>51</v>
      </c>
      <c r="I215" s="943" t="s">
        <v>26</v>
      </c>
      <c r="J215" s="943"/>
      <c r="K215" s="943" t="s">
        <v>10504</v>
      </c>
      <c r="L215" s="943" t="s">
        <v>93</v>
      </c>
      <c r="M215" s="943" t="s">
        <v>10329</v>
      </c>
      <c r="N215" s="943">
        <v>3</v>
      </c>
      <c r="O215" s="944" t="s">
        <v>11204</v>
      </c>
      <c r="P215" s="943"/>
      <c r="Q215" s="943"/>
      <c r="R215" s="943"/>
      <c r="S215" s="943"/>
      <c r="T21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15" s="943"/>
      <c r="V215" s="943"/>
      <c r="W215" s="943"/>
      <c r="X215" s="943"/>
      <c r="Y215" s="943"/>
      <c r="Z215" s="943" t="s">
        <v>29921</v>
      </c>
      <c r="AA215" s="943" t="s">
        <v>11205</v>
      </c>
      <c r="AB215" s="943" t="s">
        <v>21</v>
      </c>
      <c r="AC215" s="943"/>
      <c r="AD215" s="943" t="str">
        <f>Таблиця4[[#This Row],[DESCRIPTION 3]]</f>
        <v/>
      </c>
      <c r="AE215" s="943" t="str">
        <f>Таблиця4[[#This Row],[Owner/Specific NPCs3]]</f>
        <v/>
      </c>
      <c r="AF215" s="943"/>
      <c r="AG215" s="944" t="s">
        <v>10311</v>
      </c>
      <c r="AH215" s="945"/>
      <c r="AI215" s="946"/>
      <c r="AJ215" s="943" t="s">
        <v>11204</v>
      </c>
      <c r="AK215" s="946"/>
      <c r="AL215" s="943" t="s">
        <v>10301</v>
      </c>
      <c r="AM215" s="946"/>
      <c r="AN215" s="942" t="str">
        <f>IFERROR(INDEX(#REF!,MATCH(Таблиця4[[#This Row],[BUILDING NAME]],#REF!,0),1),"")</f>
        <v/>
      </c>
      <c r="AO215" s="942" t="str">
        <f>IFERROR(INDEX(#REF!,MATCH(Таблиця4[[#This Row],[BUILDING NAME]],#REF!,0),1),"")</f>
        <v/>
      </c>
      <c r="AP215" s="942" t="str">
        <f>IFERROR(INDEX(#REF!,MATCH(Таблиця4[[#This Row],[BUILDING NAME]],#REF!,0),1),"")</f>
        <v/>
      </c>
      <c r="AQ215" s="942" t="str">
        <f>IFERROR(INDEX(#REF!,MATCH(Таблиця4[[#This Row],[BUILDING NAME]],#REF!,0),1),"")</f>
        <v/>
      </c>
      <c r="AR215" s="942" t="str">
        <f>IFERROR(INDEX(#REF!,MATCH(Таблиця4[[#This Row],[BUILDING NAME]],#REF!,0),1),"")</f>
        <v/>
      </c>
      <c r="AS215" s="942" t="str">
        <f>IFERROR(INDEX(#REF!,MATCH(Таблиця4[[#This Row],[BUILDING NAME]],#REF!,0),1),"")</f>
        <v/>
      </c>
      <c r="AT215" s="942" t="str">
        <f>IFERROR(INDEX(#REF!,MATCH(Таблиця4[[#This Row],[BUILDING NAME]],#REF!,0),1),"")</f>
        <v/>
      </c>
      <c r="AU215" s="942"/>
      <c r="AV215" s="1195" t="s">
        <v>29921</v>
      </c>
      <c r="AW215" s="1196">
        <f>IFERROR(INDEX(Аркуш4!$G$2:$G$608,MATCH(Таблиця4[[#This Row],[BUILDING NAME]],Аркуш4!$A$2:$A$608,0),1),"")</f>
        <v>0</v>
      </c>
    </row>
    <row r="216" spans="1:49" ht="16.5" thickTop="1" thickBot="1">
      <c r="A216" s="942" t="s">
        <v>11206</v>
      </c>
      <c r="B216" s="943" t="str">
        <f t="shared" si="12"/>
        <v>D36</v>
      </c>
      <c r="C216" s="943" t="str">
        <f t="shared" si="13"/>
        <v>The Blushing Mermaid (festhall, C, 2s &amp; 3s)</v>
      </c>
      <c r="D216" s="942"/>
      <c r="E216" s="942"/>
      <c r="F216" s="943" t="s">
        <v>11207</v>
      </c>
      <c r="G216" s="943" t="s">
        <v>11208</v>
      </c>
      <c r="H216" s="942" t="s">
        <v>11209</v>
      </c>
      <c r="I216" s="943" t="s">
        <v>26</v>
      </c>
      <c r="J216" s="943"/>
      <c r="K216" s="943" t="s">
        <v>10317</v>
      </c>
      <c r="L216" s="943" t="s">
        <v>10301</v>
      </c>
      <c r="M216" s="943" t="s">
        <v>10329</v>
      </c>
      <c r="N216" s="943" t="s">
        <v>11210</v>
      </c>
      <c r="O216" s="954" t="s">
        <v>300</v>
      </c>
      <c r="P216" s="943">
        <v>4</v>
      </c>
      <c r="Q216" s="943">
        <v>3</v>
      </c>
      <c r="R216" s="943">
        <v>3</v>
      </c>
      <c r="S216" s="943"/>
      <c r="T21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3A | 3 P | </v>
      </c>
      <c r="U216" s="943"/>
      <c r="V216" s="943"/>
      <c r="W216" s="943"/>
      <c r="X216" s="943"/>
      <c r="Y216" s="943"/>
      <c r="Z216" s="943" t="s">
        <v>10301</v>
      </c>
      <c r="AA216" s="943" t="s">
        <v>11211</v>
      </c>
      <c r="AB216" s="943" t="s">
        <v>10301</v>
      </c>
      <c r="AC216" s="943"/>
      <c r="AD216" s="943" t="str">
        <f>Таблиця4[[#This Row],[DESCRIPTION 3]]</f>
        <v/>
      </c>
      <c r="AE216" s="943" t="str">
        <f>Таблиця4[[#This Row],[Owner/Specific NPCs3]]</f>
        <v/>
      </c>
      <c r="AF216" s="943"/>
      <c r="AG216" s="944" t="s">
        <v>10311</v>
      </c>
      <c r="AH216" s="945"/>
      <c r="AI216" s="946"/>
      <c r="AJ216" s="943" t="s">
        <v>10301</v>
      </c>
      <c r="AK216" s="946"/>
      <c r="AL216" s="943" t="s">
        <v>10301</v>
      </c>
      <c r="AM216" s="946"/>
      <c r="AN216" s="942" t="str">
        <f>IFERROR(INDEX(#REF!,MATCH(Таблиця4[[#This Row],[BUILDING NAME]],#REF!,0),1),"")</f>
        <v/>
      </c>
      <c r="AO216" s="942" t="str">
        <f>IFERROR(INDEX(#REF!,MATCH(Таблиця4[[#This Row],[BUILDING NAME]],#REF!,0),1),"")</f>
        <v/>
      </c>
      <c r="AP216" s="942" t="str">
        <f>IFERROR(INDEX(#REF!,MATCH(Таблиця4[[#This Row],[BUILDING NAME]],#REF!,0),1),"")</f>
        <v/>
      </c>
      <c r="AQ216" s="942" t="str">
        <f>IFERROR(INDEX(#REF!,MATCH(Таблиця4[[#This Row],[BUILDING NAME]],#REF!,0),1),"")</f>
        <v/>
      </c>
      <c r="AR216" s="942" t="str">
        <f>IFERROR(INDEX(#REF!,MATCH(Таблиця4[[#This Row],[BUILDING NAME]],#REF!,0),1),"")</f>
        <v/>
      </c>
      <c r="AS216" s="942" t="str">
        <f>IFERROR(INDEX(#REF!,MATCH(Таблиця4[[#This Row],[BUILDING NAME]],#REF!,0),1),"")</f>
        <v/>
      </c>
      <c r="AT216" s="942" t="str">
        <f>IFERROR(INDEX(#REF!,MATCH(Таблиця4[[#This Row],[BUILDING NAME]],#REF!,0),1),"")</f>
        <v/>
      </c>
      <c r="AU216" s="942"/>
      <c r="AV216" s="1195" t="s">
        <v>29914</v>
      </c>
      <c r="AW216" s="1196">
        <f>IFERROR(INDEX(Аркуш4!$G$2:$G$608,MATCH(Таблиця4[[#This Row],[BUILDING NAME]],Аркуш4!$A$2:$A$608,0),1),"")</f>
        <v>0</v>
      </c>
    </row>
    <row r="217" spans="1:49" ht="16.5" thickTop="1" thickBot="1">
      <c r="A217" s="942" t="s">
        <v>11212</v>
      </c>
      <c r="B217" s="943" t="str">
        <f t="shared" si="12"/>
        <v>D37</v>
      </c>
      <c r="C217" s="943" t="str">
        <f t="shared" si="13"/>
        <v>Felhaur's Fine Fish (business, D, 1)</v>
      </c>
      <c r="D217" s="942"/>
      <c r="E217" s="942"/>
      <c r="F217" s="943" t="s">
        <v>11213</v>
      </c>
      <c r="G217" s="943" t="s">
        <v>11214</v>
      </c>
      <c r="H217" s="943" t="s">
        <v>11215</v>
      </c>
      <c r="I217" s="943" t="s">
        <v>26</v>
      </c>
      <c r="J217" s="943"/>
      <c r="K217" s="943" t="s">
        <v>10388</v>
      </c>
      <c r="L217" s="943" t="s">
        <v>1878</v>
      </c>
      <c r="M217" s="943" t="s">
        <v>10542</v>
      </c>
      <c r="N217" s="943">
        <v>1</v>
      </c>
      <c r="O217" s="943"/>
      <c r="P217" s="943"/>
      <c r="Q217" s="943"/>
      <c r="R217" s="943"/>
      <c r="S217" s="943"/>
      <c r="T21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17" s="943"/>
      <c r="V217" s="943"/>
      <c r="W217" s="943"/>
      <c r="X217" s="943"/>
      <c r="Y217" s="943"/>
      <c r="Z217" s="943" t="s">
        <v>10998</v>
      </c>
      <c r="AA217" s="943" t="s">
        <v>11216</v>
      </c>
      <c r="AB217" s="943" t="s">
        <v>10301</v>
      </c>
      <c r="AC217" s="943"/>
      <c r="AD217" s="943" t="str">
        <f>Таблиця4[[#This Row],[DESCRIPTION 3]]</f>
        <v/>
      </c>
      <c r="AE217" s="943" t="str">
        <f>Таблиця4[[#This Row],[Owner/Specific NPCs3]]</f>
        <v/>
      </c>
      <c r="AF217" s="943"/>
      <c r="AG217" s="944" t="s">
        <v>10311</v>
      </c>
      <c r="AH217" s="945" t="s">
        <v>29893</v>
      </c>
      <c r="AI217" s="946"/>
      <c r="AJ217" s="943" t="s">
        <v>10301</v>
      </c>
      <c r="AK217" s="946"/>
      <c r="AL217" s="943" t="s">
        <v>10301</v>
      </c>
      <c r="AM217" s="946"/>
      <c r="AN217" s="942" t="str">
        <f>IFERROR(INDEX(#REF!,MATCH(Таблиця4[[#This Row],[BUILDING NAME]],#REF!,0),1),"")</f>
        <v/>
      </c>
      <c r="AO217" s="942" t="str">
        <f>IFERROR(INDEX(#REF!,MATCH(Таблиця4[[#This Row],[BUILDING NAME]],#REF!,0),1),"")</f>
        <v/>
      </c>
      <c r="AP217" s="942" t="str">
        <f>IFERROR(INDEX(#REF!,MATCH(Таблиця4[[#This Row],[BUILDING NAME]],#REF!,0),1),"")</f>
        <v/>
      </c>
      <c r="AQ217" s="942" t="str">
        <f>IFERROR(INDEX(#REF!,MATCH(Таблиця4[[#This Row],[BUILDING NAME]],#REF!,0),1),"")</f>
        <v/>
      </c>
      <c r="AR217" s="942" t="str">
        <f>IFERROR(INDEX(#REF!,MATCH(Таблиця4[[#This Row],[BUILDING NAME]],#REF!,0),1),"")</f>
        <v/>
      </c>
      <c r="AS217" s="942" t="str">
        <f>IFERROR(INDEX(#REF!,MATCH(Таблиця4[[#This Row],[BUILDING NAME]],#REF!,0),1),"")</f>
        <v/>
      </c>
      <c r="AT217" s="942" t="str">
        <f>IFERROR(INDEX(#REF!,MATCH(Таблиця4[[#This Row],[BUILDING NAME]],#REF!,0),1),"")</f>
        <v/>
      </c>
      <c r="AU217" s="942"/>
      <c r="AV217" s="1195" t="s">
        <v>10998</v>
      </c>
      <c r="AW217" s="1196" t="str">
        <f>IFERROR(INDEX(Аркуш4!$G$2:$G$608,MATCH(Таблиця4[[#This Row],[BUILDING NAME]],Аркуш4!$A$2:$A$608,0),1),"")</f>
        <v>Waterdeep and the North p.26</v>
      </c>
    </row>
    <row r="218" spans="1:49" ht="16.5" thickTop="1" thickBot="1">
      <c r="A218" s="942" t="s">
        <v>11217</v>
      </c>
      <c r="B218" s="943" t="str">
        <f t="shared" si="12"/>
        <v>D38</v>
      </c>
      <c r="C218" s="943" t="str">
        <f t="shared" si="13"/>
        <v>Khostal Hannass, Fine Nuts (business, D, 1)</v>
      </c>
      <c r="D218" s="942"/>
      <c r="E218" s="942"/>
      <c r="F218" s="943" t="s">
        <v>11218</v>
      </c>
      <c r="G218" s="943" t="s">
        <v>11219</v>
      </c>
      <c r="H218" s="943" t="s">
        <v>11220</v>
      </c>
      <c r="I218" s="943" t="s">
        <v>26</v>
      </c>
      <c r="J218" s="943"/>
      <c r="K218" s="943" t="s">
        <v>10388</v>
      </c>
      <c r="L218" s="943" t="s">
        <v>1878</v>
      </c>
      <c r="M218" s="943" t="s">
        <v>10542</v>
      </c>
      <c r="N218" s="943">
        <v>1</v>
      </c>
      <c r="O218" s="943"/>
      <c r="P218" s="943"/>
      <c r="Q218" s="943"/>
      <c r="R218" s="943"/>
      <c r="S218" s="943"/>
      <c r="T21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18" s="943"/>
      <c r="V218" s="943"/>
      <c r="W218" s="943" t="s">
        <v>10492</v>
      </c>
      <c r="X218" s="943"/>
      <c r="Y218" s="943"/>
      <c r="Z218" s="943" t="s">
        <v>29899</v>
      </c>
      <c r="AA218" s="943" t="s">
        <v>11221</v>
      </c>
      <c r="AB218" s="943" t="s">
        <v>10301</v>
      </c>
      <c r="AC218" s="943"/>
      <c r="AD218" s="943" t="str">
        <f>Таблиця4[[#This Row],[DESCRIPTION 3]]</f>
        <v/>
      </c>
      <c r="AE218" s="943" t="str">
        <f>Таблиця4[[#This Row],[Owner/Specific NPCs3]]</f>
        <v/>
      </c>
      <c r="AF218" s="943"/>
      <c r="AG218" s="944" t="s">
        <v>10311</v>
      </c>
      <c r="AH218" s="945"/>
      <c r="AI218" s="946"/>
      <c r="AJ218" s="943" t="s">
        <v>10301</v>
      </c>
      <c r="AK218" s="946"/>
      <c r="AL218" s="943" t="s">
        <v>10301</v>
      </c>
      <c r="AM218" s="946"/>
      <c r="AN218" s="942" t="str">
        <f>IFERROR(INDEX(#REF!,MATCH(Таблиця4[[#This Row],[BUILDING NAME]],#REF!,0),1),"")</f>
        <v/>
      </c>
      <c r="AO218" s="942" t="str">
        <f>IFERROR(INDEX(#REF!,MATCH(Таблиця4[[#This Row],[BUILDING NAME]],#REF!,0),1),"")</f>
        <v/>
      </c>
      <c r="AP218" s="942" t="str">
        <f>IFERROR(INDEX(#REF!,MATCH(Таблиця4[[#This Row],[BUILDING NAME]],#REF!,0),1),"")</f>
        <v/>
      </c>
      <c r="AQ218" s="942" t="str">
        <f>IFERROR(INDEX(#REF!,MATCH(Таблиця4[[#This Row],[BUILDING NAME]],#REF!,0),1),"")</f>
        <v/>
      </c>
      <c r="AR218" s="942" t="str">
        <f>IFERROR(INDEX(#REF!,MATCH(Таблиця4[[#This Row],[BUILDING NAME]],#REF!,0),1),"")</f>
        <v/>
      </c>
      <c r="AS218" s="942" t="str">
        <f>IFERROR(INDEX(#REF!,MATCH(Таблиця4[[#This Row],[BUILDING NAME]],#REF!,0),1),"")</f>
        <v/>
      </c>
      <c r="AT218" s="942" t="str">
        <f>IFERROR(INDEX(#REF!,MATCH(Таблиця4[[#This Row],[BUILDING NAME]],#REF!,0),1),"")</f>
        <v/>
      </c>
      <c r="AU218" s="942"/>
      <c r="AV218" s="1195" t="s">
        <v>29899</v>
      </c>
      <c r="AW218" s="1196">
        <f>IFERROR(INDEX(Аркуш4!$G$2:$G$608,MATCH(Таблиця4[[#This Row],[BUILDING NAME]],Аркуш4!$A$2:$A$608,0),1),"")</f>
        <v>0</v>
      </c>
    </row>
    <row r="219" spans="1:49" ht="16.5" thickTop="1" thickBot="1">
      <c r="A219" s="942" t="s">
        <v>11222</v>
      </c>
      <c r="B219" s="943" t="str">
        <f t="shared" si="12"/>
        <v>D39</v>
      </c>
      <c r="C219" s="943" t="str">
        <f t="shared" si="13"/>
        <v>Seaswealth Hall (guildhall, C, 2)</v>
      </c>
      <c r="D219" s="942"/>
      <c r="E219" s="942"/>
      <c r="F219" s="943" t="s">
        <v>11223</v>
      </c>
      <c r="G219" s="943" t="s">
        <v>11224</v>
      </c>
      <c r="H219" s="943" t="s">
        <v>11225</v>
      </c>
      <c r="I219" s="943" t="s">
        <v>26</v>
      </c>
      <c r="J219" s="943"/>
      <c r="K219" s="943" t="s">
        <v>10351</v>
      </c>
      <c r="L219" s="943" t="s">
        <v>93</v>
      </c>
      <c r="M219" s="943" t="s">
        <v>10329</v>
      </c>
      <c r="N219" s="943">
        <v>2</v>
      </c>
      <c r="O219" s="944" t="s">
        <v>11226</v>
      </c>
      <c r="P219" s="943"/>
      <c r="Q219" s="943"/>
      <c r="R219" s="943"/>
      <c r="S219" s="943"/>
      <c r="T21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19" s="943"/>
      <c r="V219" s="943"/>
      <c r="W219" s="943"/>
      <c r="X219" s="943"/>
      <c r="Y219" s="943"/>
      <c r="Z219" s="943" t="s">
        <v>29924</v>
      </c>
      <c r="AA219" s="943" t="s">
        <v>11226</v>
      </c>
      <c r="AB219" s="943" t="s">
        <v>10301</v>
      </c>
      <c r="AC219" s="943"/>
      <c r="AD219" s="943" t="str">
        <f>Таблиця4[[#This Row],[DESCRIPTION 3]]</f>
        <v/>
      </c>
      <c r="AE219" s="943" t="str">
        <f>Таблиця4[[#This Row],[Owner/Specific NPCs3]]</f>
        <v/>
      </c>
      <c r="AF219" s="943"/>
      <c r="AG219" s="944" t="s">
        <v>10311</v>
      </c>
      <c r="AH219" s="945"/>
      <c r="AI219" s="946"/>
      <c r="AJ219" s="943" t="s">
        <v>11226</v>
      </c>
      <c r="AK219" s="946"/>
      <c r="AL219" s="943" t="s">
        <v>10301</v>
      </c>
      <c r="AM219" s="946"/>
      <c r="AN219" s="942" t="str">
        <f>IFERROR(INDEX(#REF!,MATCH(Таблиця4[[#This Row],[BUILDING NAME]],#REF!,0),1),"")</f>
        <v/>
      </c>
      <c r="AO219" s="942" t="str">
        <f>IFERROR(INDEX(#REF!,MATCH(Таблиця4[[#This Row],[BUILDING NAME]],#REF!,0),1),"")</f>
        <v/>
      </c>
      <c r="AP219" s="942" t="str">
        <f>IFERROR(INDEX(#REF!,MATCH(Таблиця4[[#This Row],[BUILDING NAME]],#REF!,0),1),"")</f>
        <v/>
      </c>
      <c r="AQ219" s="942" t="str">
        <f>IFERROR(INDEX(#REF!,MATCH(Таблиця4[[#This Row],[BUILDING NAME]],#REF!,0),1),"")</f>
        <v/>
      </c>
      <c r="AR219" s="942" t="str">
        <f>IFERROR(INDEX(#REF!,MATCH(Таблиця4[[#This Row],[BUILDING NAME]],#REF!,0),1),"")</f>
        <v/>
      </c>
      <c r="AS219" s="942" t="str">
        <f>IFERROR(INDEX(#REF!,MATCH(Таблиця4[[#This Row],[BUILDING NAME]],#REF!,0),1),"")</f>
        <v/>
      </c>
      <c r="AT219" s="942" t="str">
        <f>IFERROR(INDEX(#REF!,MATCH(Таблиця4[[#This Row],[BUILDING NAME]],#REF!,0),1),"")</f>
        <v/>
      </c>
      <c r="AU219" s="942"/>
      <c r="AV219" s="1195" t="s">
        <v>29924</v>
      </c>
      <c r="AW219" s="1196">
        <f>IFERROR(INDEX(Аркуш4!$G$2:$G$608,MATCH(Таблиця4[[#This Row],[BUILDING NAME]],Аркуш4!$A$2:$A$608,0),1),"")</f>
        <v>0</v>
      </c>
    </row>
    <row r="220" spans="1:49" ht="16.5" thickTop="1" thickBot="1">
      <c r="A220" s="942" t="s">
        <v>11227</v>
      </c>
      <c r="B220" s="943" t="str">
        <f t="shared" si="12"/>
        <v>D40</v>
      </c>
      <c r="C220" s="943" t="str">
        <f t="shared" si="13"/>
        <v>Nestaur the Ropemaker (business, C, 2)</v>
      </c>
      <c r="D220" s="942"/>
      <c r="E220" s="942"/>
      <c r="F220" s="943" t="s">
        <v>11228</v>
      </c>
      <c r="G220" s="943" t="s">
        <v>11229</v>
      </c>
      <c r="H220" s="943" t="s">
        <v>11230</v>
      </c>
      <c r="I220" s="943" t="s">
        <v>26</v>
      </c>
      <c r="J220" s="943"/>
      <c r="K220" s="943" t="s">
        <v>10388</v>
      </c>
      <c r="L220" s="943" t="s">
        <v>10301</v>
      </c>
      <c r="M220" s="943" t="s">
        <v>10329</v>
      </c>
      <c r="N220" s="943">
        <v>2</v>
      </c>
      <c r="O220" s="943"/>
      <c r="P220" s="943"/>
      <c r="Q220" s="943"/>
      <c r="R220" s="943"/>
      <c r="S220" s="943"/>
      <c r="T22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20" s="943"/>
      <c r="V220" s="943"/>
      <c r="W220" s="943" t="s">
        <v>10406</v>
      </c>
      <c r="X220" s="943"/>
      <c r="Y220" s="943"/>
      <c r="Z220" s="943" t="s">
        <v>10301</v>
      </c>
      <c r="AA220" s="954" t="s">
        <v>11231</v>
      </c>
      <c r="AB220" s="943" t="s">
        <v>10301</v>
      </c>
      <c r="AC220" s="943"/>
      <c r="AD220" s="943" t="str">
        <f>Таблиця4[[#This Row],[DESCRIPTION 3]]</f>
        <v/>
      </c>
      <c r="AE220" s="943" t="str">
        <f>Таблиця4[[#This Row],[Owner/Specific NPCs3]]</f>
        <v/>
      </c>
      <c r="AF220" s="943"/>
      <c r="AG220" s="944" t="s">
        <v>10311</v>
      </c>
      <c r="AH220" s="945"/>
      <c r="AI220" s="946"/>
      <c r="AJ220" s="943" t="s">
        <v>10301</v>
      </c>
      <c r="AK220" s="946"/>
      <c r="AL220" s="943" t="s">
        <v>10301</v>
      </c>
      <c r="AM220" s="946"/>
      <c r="AN220" s="942" t="str">
        <f>IFERROR(INDEX(#REF!,MATCH(Таблиця4[[#This Row],[BUILDING NAME]],#REF!,0),1),"")</f>
        <v/>
      </c>
      <c r="AO220" s="942" t="str">
        <f>IFERROR(INDEX(#REF!,MATCH(Таблиця4[[#This Row],[BUILDING NAME]],#REF!,0),1),"")</f>
        <v/>
      </c>
      <c r="AP220" s="942" t="str">
        <f>IFERROR(INDEX(#REF!,MATCH(Таблиця4[[#This Row],[BUILDING NAME]],#REF!,0),1),"")</f>
        <v/>
      </c>
      <c r="AQ220" s="942" t="str">
        <f>IFERROR(INDEX(#REF!,MATCH(Таблиця4[[#This Row],[BUILDING NAME]],#REF!,0),1),"")</f>
        <v/>
      </c>
      <c r="AR220" s="942" t="str">
        <f>IFERROR(INDEX(#REF!,MATCH(Таблиця4[[#This Row],[BUILDING NAME]],#REF!,0),1),"")</f>
        <v/>
      </c>
      <c r="AS220" s="942" t="str">
        <f>IFERROR(INDEX(#REF!,MATCH(Таблиця4[[#This Row],[BUILDING NAME]],#REF!,0),1),"")</f>
        <v/>
      </c>
      <c r="AT220" s="942" t="str">
        <f>IFERROR(INDEX(#REF!,MATCH(Таблиця4[[#This Row],[BUILDING NAME]],#REF!,0),1),"")</f>
        <v/>
      </c>
      <c r="AU220" s="942"/>
      <c r="AV220" s="1195" t="s">
        <v>10406</v>
      </c>
      <c r="AW220" s="1196">
        <f>IFERROR(INDEX(Аркуш4!$G$2:$G$608,MATCH(Таблиця4[[#This Row],[BUILDING NAME]],Аркуш4!$A$2:$A$608,0),1),"")</f>
        <v>0</v>
      </c>
    </row>
    <row r="221" spans="1:49" ht="16.5" thickTop="1" thickBot="1">
      <c r="A221" s="942" t="s">
        <v>11232</v>
      </c>
      <c r="B221" s="943" t="str">
        <f t="shared" si="12"/>
        <v>D41</v>
      </c>
      <c r="C221" s="943" t="str">
        <f t="shared" si="13"/>
        <v>The Sleeping Snake (tavern, D, 1)</v>
      </c>
      <c r="D221" s="942"/>
      <c r="E221" s="942"/>
      <c r="F221" s="943" t="s">
        <v>366</v>
      </c>
      <c r="G221" s="943" t="s">
        <v>11233</v>
      </c>
      <c r="H221" s="943" t="s">
        <v>11234</v>
      </c>
      <c r="I221" s="943" t="s">
        <v>26</v>
      </c>
      <c r="J221" s="943"/>
      <c r="K221" s="943" t="s">
        <v>10358</v>
      </c>
      <c r="L221" s="943" t="s">
        <v>10301</v>
      </c>
      <c r="M221" s="943" t="s">
        <v>10542</v>
      </c>
      <c r="N221" s="943">
        <v>1</v>
      </c>
      <c r="O221" s="943"/>
      <c r="P221" s="943">
        <v>4</v>
      </c>
      <c r="Q221" s="943">
        <v>2</v>
      </c>
      <c r="R221" s="943"/>
      <c r="S221" s="943"/>
      <c r="T22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2A | </v>
      </c>
      <c r="U221" s="943"/>
      <c r="V221" s="943" t="s">
        <v>368</v>
      </c>
      <c r="W221" s="943"/>
      <c r="X221" s="943"/>
      <c r="Y221" s="943"/>
      <c r="Z221" s="943" t="s">
        <v>10301</v>
      </c>
      <c r="AA221" s="943" t="s">
        <v>11235</v>
      </c>
      <c r="AB221" s="943" t="s">
        <v>10301</v>
      </c>
      <c r="AC221" s="943"/>
      <c r="AD221" s="943" t="s">
        <v>11236</v>
      </c>
      <c r="AE221" s="943" t="str">
        <f>Таблиця4[[#This Row],[Owner/Specific NPCs3]]</f>
        <v/>
      </c>
      <c r="AF221" s="943"/>
      <c r="AG221" s="944" t="s">
        <v>10311</v>
      </c>
      <c r="AH221" s="945"/>
      <c r="AI221" s="946"/>
      <c r="AJ221" s="943" t="s">
        <v>10301</v>
      </c>
      <c r="AK221" s="946"/>
      <c r="AL221" s="943" t="s">
        <v>10301</v>
      </c>
      <c r="AM221" s="946"/>
      <c r="AN221" s="942" t="str">
        <f>IFERROR(INDEX(#REF!,MATCH(Таблиця4[[#This Row],[BUILDING NAME]],#REF!,0),1),"")</f>
        <v/>
      </c>
      <c r="AO221" s="942" t="str">
        <f>IFERROR(INDEX(#REF!,MATCH(Таблиця4[[#This Row],[BUILDING NAME]],#REF!,0),1),"")</f>
        <v/>
      </c>
      <c r="AP221" s="942" t="str">
        <f>IFERROR(INDEX(#REF!,MATCH(Таблиця4[[#This Row],[BUILDING NAME]],#REF!,0),1),"")</f>
        <v/>
      </c>
      <c r="AQ221" s="942" t="str">
        <f>IFERROR(INDEX(#REF!,MATCH(Таблиця4[[#This Row],[BUILDING NAME]],#REF!,0),1),"")</f>
        <v/>
      </c>
      <c r="AR221" s="942" t="str">
        <f>IFERROR(INDEX(#REF!,MATCH(Таблиця4[[#This Row],[BUILDING NAME]],#REF!,0),1),"")</f>
        <v/>
      </c>
      <c r="AS221" s="942" t="str">
        <f>IFERROR(INDEX(#REF!,MATCH(Таблиця4[[#This Row],[BUILDING NAME]],#REF!,0),1),"")</f>
        <v/>
      </c>
      <c r="AT221" s="942" t="str">
        <f>IFERROR(INDEX(#REF!,MATCH(Таблиця4[[#This Row],[BUILDING NAME]],#REF!,0),1),"")</f>
        <v/>
      </c>
      <c r="AU221" s="942"/>
      <c r="AV221" s="1195" t="s">
        <v>29945</v>
      </c>
      <c r="AW221" s="1196">
        <f>IFERROR(INDEX(Аркуш4!$G$2:$G$608,MATCH(Таблиця4[[#This Row],[BUILDING NAME]],Аркуш4!$A$2:$A$608,0),1),"")</f>
        <v>0</v>
      </c>
    </row>
    <row r="222" spans="1:49" ht="16.5" thickTop="1" thickBot="1">
      <c r="A222" s="942" t="s">
        <v>11237</v>
      </c>
      <c r="B222" s="943" t="str">
        <f t="shared" si="12"/>
        <v>D42</v>
      </c>
      <c r="C222" s="943" t="str">
        <f t="shared" si="13"/>
        <v>Shipmasters' Hall (inn, C, 3)</v>
      </c>
      <c r="D222" s="942"/>
      <c r="E222" s="942"/>
      <c r="F222" s="943" t="s">
        <v>172</v>
      </c>
      <c r="G222" s="943" t="s">
        <v>11238</v>
      </c>
      <c r="H222" s="943" t="s">
        <v>171</v>
      </c>
      <c r="I222" s="943" t="s">
        <v>26</v>
      </c>
      <c r="J222" s="943"/>
      <c r="K222" s="943" t="s">
        <v>10371</v>
      </c>
      <c r="L222" s="943" t="s">
        <v>25</v>
      </c>
      <c r="M222" s="943" t="s">
        <v>10329</v>
      </c>
      <c r="N222" s="943">
        <v>3</v>
      </c>
      <c r="O222" s="943"/>
      <c r="P222" s="943"/>
      <c r="Q222" s="943"/>
      <c r="R222" s="943"/>
      <c r="S222" s="943"/>
      <c r="T22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22" s="943"/>
      <c r="V222" s="943"/>
      <c r="W222" s="943"/>
      <c r="X222" s="943"/>
      <c r="Y222" s="943"/>
      <c r="Z222" s="943" t="s">
        <v>29931</v>
      </c>
      <c r="AA222" s="943" t="s">
        <v>173</v>
      </c>
      <c r="AB222" s="943">
        <v>0</v>
      </c>
      <c r="AC222" s="943"/>
      <c r="AD222" s="943" t="str">
        <f>Таблиця4[[#This Row],[DESCRIPTION 3]]</f>
        <v/>
      </c>
      <c r="AE222" s="943" t="str">
        <f>Таблиця4[[#This Row],[Owner/Specific NPCs3]]</f>
        <v/>
      </c>
      <c r="AF222" s="943"/>
      <c r="AG222" s="944" t="s">
        <v>10311</v>
      </c>
      <c r="AH222" s="945"/>
      <c r="AI222" s="946"/>
      <c r="AJ222" s="943" t="s">
        <v>10301</v>
      </c>
      <c r="AK222" s="946"/>
      <c r="AL222" s="943" t="s">
        <v>10301</v>
      </c>
      <c r="AM222" s="946"/>
      <c r="AN222" s="942" t="str">
        <f>IFERROR(INDEX(#REF!,MATCH(Таблиця4[[#This Row],[BUILDING NAME]],#REF!,0),1),"")</f>
        <v/>
      </c>
      <c r="AO222" s="942" t="str">
        <f>IFERROR(INDEX(#REF!,MATCH(Таблиця4[[#This Row],[BUILDING NAME]],#REF!,0),1),"")</f>
        <v/>
      </c>
      <c r="AP222" s="942" t="str">
        <f>IFERROR(INDEX(#REF!,MATCH(Таблиця4[[#This Row],[BUILDING NAME]],#REF!,0),1),"")</f>
        <v/>
      </c>
      <c r="AQ222" s="942" t="str">
        <f>IFERROR(INDEX(#REF!,MATCH(Таблиця4[[#This Row],[BUILDING NAME]],#REF!,0),1),"")</f>
        <v/>
      </c>
      <c r="AR222" s="942" t="str">
        <f>IFERROR(INDEX(#REF!,MATCH(Таблиця4[[#This Row],[BUILDING NAME]],#REF!,0),1),"")</f>
        <v/>
      </c>
      <c r="AS222" s="942" t="str">
        <f>IFERROR(INDEX(#REF!,MATCH(Таблиця4[[#This Row],[BUILDING NAME]],#REF!,0),1),"")</f>
        <v/>
      </c>
      <c r="AT222" s="942" t="str">
        <f>IFERROR(INDEX(#REF!,MATCH(Таблиця4[[#This Row],[BUILDING NAME]],#REF!,0),1),"")</f>
        <v/>
      </c>
      <c r="AU222" s="942"/>
      <c r="AV222" s="1195" t="s">
        <v>29931</v>
      </c>
      <c r="AW222" s="1196">
        <f>IFERROR(INDEX(Аркуш4!$G$2:$G$608,MATCH(Таблиця4[[#This Row],[BUILDING NAME]],Аркуш4!$A$2:$A$608,0),1),"")</f>
        <v>0</v>
      </c>
    </row>
    <row r="223" spans="1:49" ht="16.5" thickTop="1" thickBot="1">
      <c r="A223" s="942" t="s">
        <v>11239</v>
      </c>
      <c r="B223" s="943" t="str">
        <f t="shared" si="12"/>
        <v>D43</v>
      </c>
      <c r="C223" s="943" t="str">
        <f t="shared" si="13"/>
        <v>Watermens' Hall (guildhall, C, 3)</v>
      </c>
      <c r="D223" s="942"/>
      <c r="E223" s="942"/>
      <c r="F223" s="943" t="s">
        <v>11240</v>
      </c>
      <c r="G223" s="943" t="s">
        <v>11241</v>
      </c>
      <c r="H223" s="943" t="s">
        <v>11242</v>
      </c>
      <c r="I223" s="943" t="s">
        <v>26</v>
      </c>
      <c r="J223" s="943"/>
      <c r="K223" s="943" t="s">
        <v>10351</v>
      </c>
      <c r="L223" s="943" t="s">
        <v>10301</v>
      </c>
      <c r="M223" s="943" t="s">
        <v>10329</v>
      </c>
      <c r="N223" s="943">
        <v>3</v>
      </c>
      <c r="O223" s="944" t="s">
        <v>11243</v>
      </c>
      <c r="P223" s="943"/>
      <c r="Q223" s="943"/>
      <c r="R223" s="943"/>
      <c r="S223" s="943"/>
      <c r="T22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23" s="943"/>
      <c r="V223" s="943"/>
      <c r="W223" s="943"/>
      <c r="X223" s="943"/>
      <c r="Y223" s="943"/>
      <c r="Z223" s="943" t="s">
        <v>10301</v>
      </c>
      <c r="AA223" s="943" t="s">
        <v>11244</v>
      </c>
      <c r="AB223" s="943" t="s">
        <v>10301</v>
      </c>
      <c r="AC223" s="943"/>
      <c r="AD223" s="943" t="str">
        <f>Таблиця4[[#This Row],[DESCRIPTION 3]]</f>
        <v/>
      </c>
      <c r="AE223" s="943" t="str">
        <f>Таблиця4[[#This Row],[Owner/Specific NPCs3]]</f>
        <v/>
      </c>
      <c r="AF223" s="943"/>
      <c r="AG223" s="944" t="s">
        <v>10311</v>
      </c>
      <c r="AH223" s="945"/>
      <c r="AI223" s="946"/>
      <c r="AJ223" s="943" t="s">
        <v>11243</v>
      </c>
      <c r="AK223" s="946"/>
      <c r="AL223" s="943" t="s">
        <v>10301</v>
      </c>
      <c r="AM223" s="946"/>
      <c r="AN223" s="942" t="str">
        <f>IFERROR(INDEX(#REF!,MATCH(Таблиця4[[#This Row],[BUILDING NAME]],#REF!,0),1),"")</f>
        <v/>
      </c>
      <c r="AO223" s="942" t="str">
        <f>IFERROR(INDEX(#REF!,MATCH(Таблиця4[[#This Row],[BUILDING NAME]],#REF!,0),1),"")</f>
        <v/>
      </c>
      <c r="AP223" s="942" t="str">
        <f>IFERROR(INDEX(#REF!,MATCH(Таблиця4[[#This Row],[BUILDING NAME]],#REF!,0),1),"")</f>
        <v/>
      </c>
      <c r="AQ223" s="942" t="str">
        <f>IFERROR(INDEX(#REF!,MATCH(Таблиця4[[#This Row],[BUILDING NAME]],#REF!,0),1),"")</f>
        <v/>
      </c>
      <c r="AR223" s="942" t="str">
        <f>IFERROR(INDEX(#REF!,MATCH(Таблиця4[[#This Row],[BUILDING NAME]],#REF!,0),1),"")</f>
        <v/>
      </c>
      <c r="AS223" s="942" t="str">
        <f>IFERROR(INDEX(#REF!,MATCH(Таблиця4[[#This Row],[BUILDING NAME]],#REF!,0),1),"")</f>
        <v/>
      </c>
      <c r="AT223" s="942" t="str">
        <f>IFERROR(INDEX(#REF!,MATCH(Таблиця4[[#This Row],[BUILDING NAME]],#REF!,0),1),"")</f>
        <v/>
      </c>
      <c r="AU223" s="942"/>
      <c r="AV223" s="1195" t="s">
        <v>10301</v>
      </c>
      <c r="AW223" s="1196" t="str">
        <f>IFERROR(INDEX(Аркуш4!$G$2:$G$608,MATCH(Таблиця4[[#This Row],[BUILDING NAME]],Аркуш4!$A$2:$A$608,0),1),"")</f>
        <v/>
      </c>
    </row>
    <row r="224" spans="1:49" ht="16.5" thickTop="1" thickBot="1">
      <c r="A224" s="942" t="s">
        <v>11245</v>
      </c>
      <c r="B224" s="943" t="str">
        <f t="shared" si="12"/>
        <v>D44</v>
      </c>
      <c r="C224" s="943" t="str">
        <f t="shared" si="13"/>
        <v>Mariners' Hall (guildhall, B, 3)</v>
      </c>
      <c r="D224" s="942"/>
      <c r="E224" s="942"/>
      <c r="F224" s="943" t="s">
        <v>11246</v>
      </c>
      <c r="G224" s="943" t="s">
        <v>11247</v>
      </c>
      <c r="H224" s="943" t="s">
        <v>11248</v>
      </c>
      <c r="I224" s="943" t="s">
        <v>26</v>
      </c>
      <c r="J224" s="943"/>
      <c r="K224" s="943" t="s">
        <v>10351</v>
      </c>
      <c r="L224" s="943" t="s">
        <v>93</v>
      </c>
      <c r="M224" s="943" t="s">
        <v>10310</v>
      </c>
      <c r="N224" s="943">
        <v>3</v>
      </c>
      <c r="O224" s="944" t="s">
        <v>11249</v>
      </c>
      <c r="P224" s="943"/>
      <c r="Q224" s="943"/>
      <c r="R224" s="943"/>
      <c r="S224" s="943"/>
      <c r="T22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24" s="943"/>
      <c r="V224" s="943"/>
      <c r="W224" s="943"/>
      <c r="X224" s="943"/>
      <c r="Y224" s="943"/>
      <c r="Z224" s="943" t="s">
        <v>11250</v>
      </c>
      <c r="AA224" s="943" t="s">
        <v>11250</v>
      </c>
      <c r="AB224" s="943" t="s">
        <v>10301</v>
      </c>
      <c r="AC224" s="943"/>
      <c r="AD224" s="943" t="str">
        <f>Таблиця4[[#This Row],[DESCRIPTION 3]]</f>
        <v/>
      </c>
      <c r="AE224" s="943" t="str">
        <f>Таблиця4[[#This Row],[Owner/Specific NPCs3]]</f>
        <v/>
      </c>
      <c r="AF224" s="943"/>
      <c r="AG224" s="944" t="s">
        <v>10311</v>
      </c>
      <c r="AH224" s="945"/>
      <c r="AI224" s="946"/>
      <c r="AJ224" s="943" t="s">
        <v>11249</v>
      </c>
      <c r="AK224" s="946"/>
      <c r="AL224" s="943" t="s">
        <v>10301</v>
      </c>
      <c r="AM224" s="946"/>
      <c r="AN224" s="942" t="str">
        <f>IFERROR(INDEX(#REF!,MATCH(Таблиця4[[#This Row],[BUILDING NAME]],#REF!,0),1),"")</f>
        <v/>
      </c>
      <c r="AO224" s="942" t="str">
        <f>IFERROR(INDEX(#REF!,MATCH(Таблиця4[[#This Row],[BUILDING NAME]],#REF!,0),1),"")</f>
        <v/>
      </c>
      <c r="AP224" s="942" t="str">
        <f>IFERROR(INDEX(#REF!,MATCH(Таблиця4[[#This Row],[BUILDING NAME]],#REF!,0),1),"")</f>
        <v/>
      </c>
      <c r="AQ224" s="942" t="str">
        <f>IFERROR(INDEX(#REF!,MATCH(Таблиця4[[#This Row],[BUILDING NAME]],#REF!,0),1),"")</f>
        <v/>
      </c>
      <c r="AR224" s="942" t="str">
        <f>IFERROR(INDEX(#REF!,MATCH(Таблиця4[[#This Row],[BUILDING NAME]],#REF!,0),1),"")</f>
        <v/>
      </c>
      <c r="AS224" s="942" t="str">
        <f>IFERROR(INDEX(#REF!,MATCH(Таблиця4[[#This Row],[BUILDING NAME]],#REF!,0),1),"")</f>
        <v/>
      </c>
      <c r="AT224" s="942" t="str">
        <f>IFERROR(INDEX(#REF!,MATCH(Таблиця4[[#This Row],[BUILDING NAME]],#REF!,0),1),"")</f>
        <v/>
      </c>
      <c r="AU224" s="942"/>
      <c r="AV224" s="1195" t="s">
        <v>11250</v>
      </c>
      <c r="AW224" s="1196">
        <f>IFERROR(INDEX(Аркуш4!$G$2:$G$608,MATCH(Таблиця4[[#This Row],[BUILDING NAME]],Аркуш4!$A$2:$A$608,0),1),"")</f>
        <v>0</v>
      </c>
    </row>
    <row r="225" spans="1:49" ht="16.5" thickTop="1" thickBot="1">
      <c r="A225" s="942" t="s">
        <v>11251</v>
      </c>
      <c r="B225" s="943" t="str">
        <f t="shared" si="12"/>
        <v>D45</v>
      </c>
      <c r="C225" s="943" t="str">
        <f t="shared" si="13"/>
        <v>Torpus the Tanner (business, C, 2)</v>
      </c>
      <c r="D225" s="942"/>
      <c r="E225" s="942"/>
      <c r="F225" s="943" t="s">
        <v>11252</v>
      </c>
      <c r="G225" s="943" t="s">
        <v>11253</v>
      </c>
      <c r="H225" s="943" t="s">
        <v>11254</v>
      </c>
      <c r="I225" s="943" t="s">
        <v>26</v>
      </c>
      <c r="J225" s="943"/>
      <c r="K225" s="943" t="s">
        <v>10388</v>
      </c>
      <c r="L225" s="943" t="s">
        <v>10301</v>
      </c>
      <c r="M225" s="943" t="s">
        <v>10329</v>
      </c>
      <c r="N225" s="943">
        <v>2</v>
      </c>
      <c r="O225" s="943"/>
      <c r="P225" s="943"/>
      <c r="Q225" s="943"/>
      <c r="R225" s="943"/>
      <c r="S225" s="943"/>
      <c r="T22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25" s="943"/>
      <c r="V225" s="943"/>
      <c r="W225" s="943"/>
      <c r="X225" s="943"/>
      <c r="Y225" s="943"/>
      <c r="Z225" s="943" t="s">
        <v>10301</v>
      </c>
      <c r="AA225" s="943"/>
      <c r="AB225" s="943" t="s">
        <v>10301</v>
      </c>
      <c r="AC225" s="943"/>
      <c r="AD225" s="943" t="str">
        <f>Таблиця4[[#This Row],[DESCRIPTION 3]]</f>
        <v/>
      </c>
      <c r="AE225" s="943" t="str">
        <f>Таблиця4[[#This Row],[Owner/Specific NPCs3]]</f>
        <v/>
      </c>
      <c r="AF225" s="943"/>
      <c r="AG225" s="945" t="s">
        <v>10311</v>
      </c>
      <c r="AH225" s="945"/>
      <c r="AI225" s="946"/>
      <c r="AJ225" s="943" t="s">
        <v>10301</v>
      </c>
      <c r="AK225" s="946"/>
      <c r="AL225" s="943" t="s">
        <v>10301</v>
      </c>
      <c r="AM225" s="946"/>
      <c r="AN225" s="942" t="str">
        <f>IFERROR(INDEX(#REF!,MATCH(Таблиця4[[#This Row],[BUILDING NAME]],#REF!,0),1),"")</f>
        <v/>
      </c>
      <c r="AO225" s="942" t="str">
        <f>IFERROR(INDEX(#REF!,MATCH(Таблиця4[[#This Row],[BUILDING NAME]],#REF!,0),1),"")</f>
        <v/>
      </c>
      <c r="AP225" s="942" t="str">
        <f>IFERROR(INDEX(#REF!,MATCH(Таблиця4[[#This Row],[BUILDING NAME]],#REF!,0),1),"")</f>
        <v/>
      </c>
      <c r="AQ225" s="942" t="str">
        <f>IFERROR(INDEX(#REF!,MATCH(Таблиця4[[#This Row],[BUILDING NAME]],#REF!,0),1),"")</f>
        <v/>
      </c>
      <c r="AR225" s="942" t="str">
        <f>IFERROR(INDEX(#REF!,MATCH(Таблиця4[[#This Row],[BUILDING NAME]],#REF!,0),1),"")</f>
        <v/>
      </c>
      <c r="AS225" s="942" t="str">
        <f>IFERROR(INDEX(#REF!,MATCH(Таблиця4[[#This Row],[BUILDING NAME]],#REF!,0),1),"")</f>
        <v/>
      </c>
      <c r="AT225" s="942" t="str">
        <f>IFERROR(INDEX(#REF!,MATCH(Таблиця4[[#This Row],[BUILDING NAME]],#REF!,0),1),"")</f>
        <v/>
      </c>
      <c r="AU225" s="942"/>
      <c r="AV225" s="1195" t="s">
        <v>29910</v>
      </c>
      <c r="AW225" s="1196">
        <f>IFERROR(INDEX(Аркуш4!$G$2:$G$608,MATCH(Таблиця4[[#This Row],[BUILDING NAME]],Аркуш4!$A$2:$A$608,0),1),"")</f>
        <v>0</v>
      </c>
    </row>
    <row r="226" spans="1:49" ht="16.5" thickTop="1" thickBot="1">
      <c r="A226" s="942" t="s">
        <v>11255</v>
      </c>
      <c r="B226" s="943" t="str">
        <f t="shared" si="12"/>
        <v>D46</v>
      </c>
      <c r="C226" s="943" t="str">
        <f t="shared" si="13"/>
        <v>League Hall (guildhall, C, 2)</v>
      </c>
      <c r="D226" s="942"/>
      <c r="E226" s="942"/>
      <c r="F226" s="943" t="s">
        <v>11256</v>
      </c>
      <c r="G226" s="943" t="s">
        <v>11257</v>
      </c>
      <c r="H226" s="943" t="s">
        <v>11258</v>
      </c>
      <c r="I226" s="943" t="s">
        <v>26</v>
      </c>
      <c r="J226" s="943"/>
      <c r="K226" s="943" t="s">
        <v>10351</v>
      </c>
      <c r="L226" s="943" t="s">
        <v>93</v>
      </c>
      <c r="M226" s="943" t="s">
        <v>10329</v>
      </c>
      <c r="N226" s="943">
        <v>2</v>
      </c>
      <c r="O226" s="944" t="s">
        <v>11259</v>
      </c>
      <c r="P226" s="943"/>
      <c r="Q226" s="943"/>
      <c r="R226" s="943"/>
      <c r="S226" s="943"/>
      <c r="T22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26" s="943"/>
      <c r="V226" s="943"/>
      <c r="W226" s="943"/>
      <c r="X226" s="943"/>
      <c r="Y226" s="943"/>
      <c r="Z226" s="943" t="s">
        <v>11260</v>
      </c>
      <c r="AA226" s="943" t="s">
        <v>11260</v>
      </c>
      <c r="AB226" s="943" t="s">
        <v>10301</v>
      </c>
      <c r="AC226" s="943"/>
      <c r="AD226" s="943" t="str">
        <f>Таблиця4[[#This Row],[DESCRIPTION 3]]</f>
        <v/>
      </c>
      <c r="AE226" s="943" t="str">
        <f>Таблиця4[[#This Row],[Owner/Specific NPCs3]]</f>
        <v/>
      </c>
      <c r="AF226" s="943"/>
      <c r="AG226" s="944" t="s">
        <v>10311</v>
      </c>
      <c r="AH226" s="945"/>
      <c r="AI226" s="946"/>
      <c r="AJ226" s="943" t="s">
        <v>11259</v>
      </c>
      <c r="AK226" s="946"/>
      <c r="AL226" s="943" t="s">
        <v>10301</v>
      </c>
      <c r="AM226" s="946"/>
      <c r="AN226" s="942" t="str">
        <f>IFERROR(INDEX(#REF!,MATCH(Таблиця4[[#This Row],[BUILDING NAME]],#REF!,0),1),"")</f>
        <v/>
      </c>
      <c r="AO226" s="942" t="str">
        <f>IFERROR(INDEX(#REF!,MATCH(Таблиця4[[#This Row],[BUILDING NAME]],#REF!,0),1),"")</f>
        <v/>
      </c>
      <c r="AP226" s="942" t="str">
        <f>IFERROR(INDEX(#REF!,MATCH(Таблиця4[[#This Row],[BUILDING NAME]],#REF!,0),1),"")</f>
        <v/>
      </c>
      <c r="AQ226" s="942" t="str">
        <f>IFERROR(INDEX(#REF!,MATCH(Таблиця4[[#This Row],[BUILDING NAME]],#REF!,0),1),"")</f>
        <v/>
      </c>
      <c r="AR226" s="942" t="str">
        <f>IFERROR(INDEX(#REF!,MATCH(Таблиця4[[#This Row],[BUILDING NAME]],#REF!,0),1),"")</f>
        <v/>
      </c>
      <c r="AS226" s="942" t="str">
        <f>IFERROR(INDEX(#REF!,MATCH(Таблиця4[[#This Row],[BUILDING NAME]],#REF!,0),1),"")</f>
        <v/>
      </c>
      <c r="AT226" s="942" t="str">
        <f>IFERROR(INDEX(#REF!,MATCH(Таблиця4[[#This Row],[BUILDING NAME]],#REF!,0),1),"")</f>
        <v/>
      </c>
      <c r="AU226" s="942"/>
      <c r="AV226" s="1195" t="s">
        <v>11260</v>
      </c>
      <c r="AW226" s="1196">
        <f>IFERROR(INDEX(Аркуш4!$G$2:$G$608,MATCH(Таблиця4[[#This Row],[BUILDING NAME]],Аркуш4!$A$2:$A$608,0),1),"")</f>
        <v>0</v>
      </c>
    </row>
    <row r="227" spans="1:49" ht="16.5" thickTop="1" thickBot="1">
      <c r="A227" s="942" t="s">
        <v>11261</v>
      </c>
      <c r="B227" s="943" t="str">
        <f t="shared" si="12"/>
        <v>D47</v>
      </c>
      <c r="C227" s="943" t="str">
        <f t="shared" si="13"/>
        <v>The Butchers' Guildhall (guildhall, C, 2)</v>
      </c>
      <c r="D227" s="942"/>
      <c r="E227" s="942"/>
      <c r="F227" s="943" t="s">
        <v>11262</v>
      </c>
      <c r="G227" s="943" t="s">
        <v>11263</v>
      </c>
      <c r="H227" s="943" t="s">
        <v>11264</v>
      </c>
      <c r="I227" s="943" t="s">
        <v>26</v>
      </c>
      <c r="J227" s="943"/>
      <c r="K227" s="943" t="s">
        <v>10351</v>
      </c>
      <c r="L227" s="943" t="s">
        <v>93</v>
      </c>
      <c r="M227" s="943" t="s">
        <v>10329</v>
      </c>
      <c r="N227" s="943">
        <v>2</v>
      </c>
      <c r="O227" s="944" t="s">
        <v>11265</v>
      </c>
      <c r="P227" s="943"/>
      <c r="Q227" s="943"/>
      <c r="R227" s="943"/>
      <c r="S227" s="943"/>
      <c r="T22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27" s="943"/>
      <c r="V227" s="943"/>
      <c r="W227" s="943"/>
      <c r="X227" s="943"/>
      <c r="Y227" s="943"/>
      <c r="Z227" s="943" t="s">
        <v>29927</v>
      </c>
      <c r="AA227" s="943" t="s">
        <v>11266</v>
      </c>
      <c r="AB227" s="943" t="s">
        <v>10301</v>
      </c>
      <c r="AC227" s="943"/>
      <c r="AD227" s="943" t="str">
        <f>Таблиця4[[#This Row],[DESCRIPTION 3]]</f>
        <v/>
      </c>
      <c r="AE227" s="943" t="str">
        <f>Таблиця4[[#This Row],[Owner/Specific NPCs3]]</f>
        <v/>
      </c>
      <c r="AF227" s="943"/>
      <c r="AG227" s="944" t="s">
        <v>10311</v>
      </c>
      <c r="AH227" s="945"/>
      <c r="AI227" s="946"/>
      <c r="AJ227" s="943" t="s">
        <v>11265</v>
      </c>
      <c r="AK227" s="946"/>
      <c r="AL227" s="943" t="s">
        <v>10301</v>
      </c>
      <c r="AM227" s="946"/>
      <c r="AN227" s="942" t="str">
        <f>IFERROR(INDEX(#REF!,MATCH(Таблиця4[[#This Row],[BUILDING NAME]],#REF!,0),1),"")</f>
        <v/>
      </c>
      <c r="AO227" s="942" t="str">
        <f>IFERROR(INDEX(#REF!,MATCH(Таблиця4[[#This Row],[BUILDING NAME]],#REF!,0),1),"")</f>
        <v/>
      </c>
      <c r="AP227" s="942" t="str">
        <f>IFERROR(INDEX(#REF!,MATCH(Таблиця4[[#This Row],[BUILDING NAME]],#REF!,0),1),"")</f>
        <v/>
      </c>
      <c r="AQ227" s="942" t="str">
        <f>IFERROR(INDEX(#REF!,MATCH(Таблиця4[[#This Row],[BUILDING NAME]],#REF!,0),1),"")</f>
        <v/>
      </c>
      <c r="AR227" s="942" t="str">
        <f>IFERROR(INDEX(#REF!,MATCH(Таблиця4[[#This Row],[BUILDING NAME]],#REF!,0),1),"")</f>
        <v/>
      </c>
      <c r="AS227" s="942" t="str">
        <f>IFERROR(INDEX(#REF!,MATCH(Таблиця4[[#This Row],[BUILDING NAME]],#REF!,0),1),"")</f>
        <v/>
      </c>
      <c r="AT227" s="942" t="str">
        <f>IFERROR(INDEX(#REF!,MATCH(Таблиця4[[#This Row],[BUILDING NAME]],#REF!,0),1),"")</f>
        <v/>
      </c>
      <c r="AU227" s="942"/>
      <c r="AV227" s="1195" t="s">
        <v>29927</v>
      </c>
      <c r="AW227" s="1196">
        <f>IFERROR(INDEX(Аркуш4!$G$2:$G$608,MATCH(Таблиця4[[#This Row],[BUILDING NAME]],Аркуш4!$A$2:$A$608,0),1),"")</f>
        <v>0</v>
      </c>
    </row>
    <row r="228" spans="1:49" ht="16.5" thickTop="1" thickBot="1">
      <c r="A228" s="942" t="s">
        <v>11267</v>
      </c>
      <c r="B228" s="943" t="str">
        <f t="shared" si="12"/>
        <v>D48</v>
      </c>
      <c r="C228" s="943" t="str">
        <f t="shared" si="13"/>
        <v>Melgard's Fine Leathers (business, C, 1)</v>
      </c>
      <c r="D228" s="942"/>
      <c r="E228" s="942"/>
      <c r="F228" s="943" t="s">
        <v>11268</v>
      </c>
      <c r="G228" s="943" t="s">
        <v>11269</v>
      </c>
      <c r="H228" s="943" t="s">
        <v>11270</v>
      </c>
      <c r="I228" s="943" t="s">
        <v>26</v>
      </c>
      <c r="J228" s="943"/>
      <c r="K228" s="943" t="s">
        <v>10388</v>
      </c>
      <c r="L228" s="943" t="s">
        <v>1878</v>
      </c>
      <c r="M228" s="943" t="s">
        <v>10329</v>
      </c>
      <c r="N228" s="943">
        <v>1</v>
      </c>
      <c r="O228" s="943"/>
      <c r="P228" s="943"/>
      <c r="Q228" s="943"/>
      <c r="R228" s="943"/>
      <c r="S228" s="943"/>
      <c r="T22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28" s="943"/>
      <c r="V228" s="943"/>
      <c r="W228" s="943" t="s">
        <v>11271</v>
      </c>
      <c r="X228" s="943"/>
      <c r="Y228" s="943"/>
      <c r="Z228" s="943" t="s">
        <v>29901</v>
      </c>
      <c r="AA228" s="943"/>
      <c r="AB228" s="943" t="s">
        <v>10301</v>
      </c>
      <c r="AC228" s="943"/>
      <c r="AD228" s="943" t="str">
        <f>Таблиця4[[#This Row],[DESCRIPTION 3]]</f>
        <v/>
      </c>
      <c r="AE228" s="943" t="str">
        <f>Таблиця4[[#This Row],[Owner/Specific NPCs3]]</f>
        <v/>
      </c>
      <c r="AF228" s="943"/>
      <c r="AG228" s="944" t="s">
        <v>10311</v>
      </c>
      <c r="AH228" s="945"/>
      <c r="AI228" s="946"/>
      <c r="AJ228" s="943" t="s">
        <v>10301</v>
      </c>
      <c r="AK228" s="946"/>
      <c r="AL228" s="943" t="s">
        <v>10301</v>
      </c>
      <c r="AM228" s="946"/>
      <c r="AN228" s="942" t="str">
        <f>IFERROR(INDEX(#REF!,MATCH(Таблиця4[[#This Row],[BUILDING NAME]],#REF!,0),1),"")</f>
        <v/>
      </c>
      <c r="AO228" s="942" t="str">
        <f>IFERROR(INDEX(#REF!,MATCH(Таблиця4[[#This Row],[BUILDING NAME]],#REF!,0),1),"")</f>
        <v/>
      </c>
      <c r="AP228" s="942" t="str">
        <f>IFERROR(INDEX(#REF!,MATCH(Таблиця4[[#This Row],[BUILDING NAME]],#REF!,0),1),"")</f>
        <v/>
      </c>
      <c r="AQ228" s="942" t="str">
        <f>IFERROR(INDEX(#REF!,MATCH(Таблиця4[[#This Row],[BUILDING NAME]],#REF!,0),1),"")</f>
        <v/>
      </c>
      <c r="AR228" s="942" t="str">
        <f>IFERROR(INDEX(#REF!,MATCH(Таблиця4[[#This Row],[BUILDING NAME]],#REF!,0),1),"")</f>
        <v/>
      </c>
      <c r="AS228" s="942" t="str">
        <f>IFERROR(INDEX(#REF!,MATCH(Таблиця4[[#This Row],[BUILDING NAME]],#REF!,0),1),"")</f>
        <v/>
      </c>
      <c r="AT228" s="942" t="str">
        <f>IFERROR(INDEX(#REF!,MATCH(Таблиця4[[#This Row],[BUILDING NAME]],#REF!,0),1),"")</f>
        <v/>
      </c>
      <c r="AU228" s="942"/>
      <c r="AV228" s="1195" t="s">
        <v>29901</v>
      </c>
      <c r="AW228" s="1196">
        <f>IFERROR(INDEX(Аркуш4!$G$2:$G$608,MATCH(Таблиця4[[#This Row],[BUILDING NAME]],Аркуш4!$A$2:$A$608,0),1),"")</f>
        <v>0</v>
      </c>
    </row>
    <row r="229" spans="1:49" ht="16.5" thickTop="1" thickBot="1">
      <c r="A229" s="942" t="s">
        <v>11272</v>
      </c>
      <c r="B229" s="943" t="str">
        <f t="shared" si="12"/>
        <v>D49</v>
      </c>
      <c r="C229" s="943" t="str">
        <f t="shared" si="13"/>
        <v>Thomm Storage (warehouse, C, 4)</v>
      </c>
      <c r="D229" s="942"/>
      <c r="E229" s="942"/>
      <c r="F229" s="943" t="s">
        <v>11273</v>
      </c>
      <c r="G229" s="943" t="s">
        <v>11274</v>
      </c>
      <c r="H229" s="943" t="s">
        <v>11275</v>
      </c>
      <c r="I229" s="943" t="s">
        <v>26</v>
      </c>
      <c r="J229" s="943"/>
      <c r="K229" s="943" t="s">
        <v>10426</v>
      </c>
      <c r="L229" s="943" t="s">
        <v>10375</v>
      </c>
      <c r="M229" s="943" t="s">
        <v>10329</v>
      </c>
      <c r="N229" s="943">
        <v>4</v>
      </c>
      <c r="O229" s="943"/>
      <c r="P229" s="943"/>
      <c r="Q229" s="943"/>
      <c r="R229" s="943"/>
      <c r="S229" s="943"/>
      <c r="T22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29" s="943"/>
      <c r="V229" s="943"/>
      <c r="W229" s="943"/>
      <c r="X229" s="943"/>
      <c r="Y229" s="943"/>
      <c r="Z229" s="943" t="s">
        <v>10375</v>
      </c>
      <c r="AA229" s="943"/>
      <c r="AB229" s="943" t="s">
        <v>10301</v>
      </c>
      <c r="AC229" s="943"/>
      <c r="AD229" s="943" t="str">
        <f>Таблиця4[[#This Row],[DESCRIPTION 3]]</f>
        <v/>
      </c>
      <c r="AE229" s="943" t="str">
        <f>Таблиця4[[#This Row],[Owner/Specific NPCs3]]</f>
        <v/>
      </c>
      <c r="AF229" s="943"/>
      <c r="AG229" s="944" t="s">
        <v>10311</v>
      </c>
      <c r="AH229" s="945"/>
      <c r="AI229" s="946"/>
      <c r="AJ229" s="943" t="s">
        <v>10301</v>
      </c>
      <c r="AK229" s="946"/>
      <c r="AL229" s="943" t="s">
        <v>10301</v>
      </c>
      <c r="AM229" s="946"/>
      <c r="AN229" s="942" t="str">
        <f>IFERROR(INDEX(#REF!,MATCH(Таблиця4[[#This Row],[BUILDING NAME]],#REF!,0),1),"")</f>
        <v/>
      </c>
      <c r="AO229" s="942" t="str">
        <f>IFERROR(INDEX(#REF!,MATCH(Таблиця4[[#This Row],[BUILDING NAME]],#REF!,0),1),"")</f>
        <v/>
      </c>
      <c r="AP229" s="942" t="str">
        <f>IFERROR(INDEX(#REF!,MATCH(Таблиця4[[#This Row],[BUILDING NAME]],#REF!,0),1),"")</f>
        <v/>
      </c>
      <c r="AQ229" s="942" t="str">
        <f>IFERROR(INDEX(#REF!,MATCH(Таблиця4[[#This Row],[BUILDING NAME]],#REF!,0),1),"")</f>
        <v/>
      </c>
      <c r="AR229" s="942" t="str">
        <f>IFERROR(INDEX(#REF!,MATCH(Таблиця4[[#This Row],[BUILDING NAME]],#REF!,0),1),"")</f>
        <v/>
      </c>
      <c r="AS229" s="942" t="str">
        <f>IFERROR(INDEX(#REF!,MATCH(Таблиця4[[#This Row],[BUILDING NAME]],#REF!,0),1),"")</f>
        <v/>
      </c>
      <c r="AT229" s="942" t="str">
        <f>IFERROR(INDEX(#REF!,MATCH(Таблиця4[[#This Row],[BUILDING NAME]],#REF!,0),1),"")</f>
        <v/>
      </c>
      <c r="AU229" s="942"/>
      <c r="AV229" s="1195" t="s">
        <v>10375</v>
      </c>
      <c r="AW229" s="1196">
        <f>IFERROR(INDEX(Аркуш4!$G$2:$G$608,MATCH(Таблиця4[[#This Row],[BUILDING NAME]],Аркуш4!$A$2:$A$608,0),1),"")</f>
        <v>0</v>
      </c>
    </row>
    <row r="230" spans="1:49" ht="16.5" thickTop="1" thickBot="1">
      <c r="A230" s="942" t="s">
        <v>11276</v>
      </c>
      <c r="B230" s="943" t="str">
        <f t="shared" si="12"/>
        <v>D50</v>
      </c>
      <c r="C230" s="943" t="str">
        <f t="shared" si="13"/>
        <v>Telethar Leatherworks (business, D, 2)</v>
      </c>
      <c r="D230" s="942"/>
      <c r="E230" s="942"/>
      <c r="F230" s="943" t="s">
        <v>11277</v>
      </c>
      <c r="G230" s="943" t="s">
        <v>11278</v>
      </c>
      <c r="H230" s="943" t="s">
        <v>11279</v>
      </c>
      <c r="I230" s="943" t="s">
        <v>26</v>
      </c>
      <c r="J230" s="943"/>
      <c r="K230" s="943" t="s">
        <v>10388</v>
      </c>
      <c r="L230" s="943" t="s">
        <v>1878</v>
      </c>
      <c r="M230" s="943" t="s">
        <v>10542</v>
      </c>
      <c r="N230" s="943">
        <v>2</v>
      </c>
      <c r="O230" s="943"/>
      <c r="P230" s="943"/>
      <c r="Q230" s="943"/>
      <c r="R230" s="943"/>
      <c r="S230" s="943"/>
      <c r="T23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30" s="943"/>
      <c r="V230" s="943"/>
      <c r="W230" s="943"/>
      <c r="X230" s="943"/>
      <c r="Y230" s="943"/>
      <c r="Z230" s="943" t="s">
        <v>29908</v>
      </c>
      <c r="AA230" s="943"/>
      <c r="AB230" s="943" t="s">
        <v>10301</v>
      </c>
      <c r="AC230" s="943"/>
      <c r="AD230" s="943" t="str">
        <f>Таблиця4[[#This Row],[DESCRIPTION 3]]</f>
        <v/>
      </c>
      <c r="AE230" s="943" t="str">
        <f>Таблиця4[[#This Row],[Owner/Specific NPCs3]]</f>
        <v/>
      </c>
      <c r="AF230" s="943"/>
      <c r="AG230" s="944" t="s">
        <v>10311</v>
      </c>
      <c r="AH230" s="945"/>
      <c r="AI230" s="946"/>
      <c r="AJ230" s="943" t="s">
        <v>10301</v>
      </c>
      <c r="AK230" s="946"/>
      <c r="AL230" s="943" t="s">
        <v>10301</v>
      </c>
      <c r="AM230" s="946"/>
      <c r="AN230" s="942" t="str">
        <f>IFERROR(INDEX(#REF!,MATCH(Таблиця4[[#This Row],[BUILDING NAME]],#REF!,0),1),"")</f>
        <v/>
      </c>
      <c r="AO230" s="942" t="str">
        <f>IFERROR(INDEX(#REF!,MATCH(Таблиця4[[#This Row],[BUILDING NAME]],#REF!,0),1),"")</f>
        <v/>
      </c>
      <c r="AP230" s="942" t="str">
        <f>IFERROR(INDEX(#REF!,MATCH(Таблиця4[[#This Row],[BUILDING NAME]],#REF!,0),1),"")</f>
        <v/>
      </c>
      <c r="AQ230" s="942" t="str">
        <f>IFERROR(INDEX(#REF!,MATCH(Таблиця4[[#This Row],[BUILDING NAME]],#REF!,0),1),"")</f>
        <v/>
      </c>
      <c r="AR230" s="942" t="str">
        <f>IFERROR(INDEX(#REF!,MATCH(Таблиця4[[#This Row],[BUILDING NAME]],#REF!,0),1),"")</f>
        <v/>
      </c>
      <c r="AS230" s="942" t="str">
        <f>IFERROR(INDEX(#REF!,MATCH(Таблиця4[[#This Row],[BUILDING NAME]],#REF!,0),1),"")</f>
        <v/>
      </c>
      <c r="AT230" s="942" t="str">
        <f>IFERROR(INDEX(#REF!,MATCH(Таблиця4[[#This Row],[BUILDING NAME]],#REF!,0),1),"")</f>
        <v/>
      </c>
      <c r="AU230" s="942"/>
      <c r="AV230" s="1195" t="s">
        <v>29908</v>
      </c>
      <c r="AW230" s="1196">
        <f>IFERROR(INDEX(Аркуш4!$G$2:$G$608,MATCH(Таблиця4[[#This Row],[BUILDING NAME]],Аркуш4!$A$2:$A$608,0),1),"")</f>
        <v>0</v>
      </c>
    </row>
    <row r="231" spans="1:49" ht="16.5" thickTop="1" thickBot="1">
      <c r="A231" s="942" t="s">
        <v>11280</v>
      </c>
      <c r="B231" s="943" t="str">
        <f t="shared" si="12"/>
        <v>D51</v>
      </c>
      <c r="C231" s="943" t="str">
        <f t="shared" si="13"/>
        <v>Fellowship Storage (warehouse, C, 4)</v>
      </c>
      <c r="D231" s="942"/>
      <c r="E231" s="942"/>
      <c r="F231" s="943" t="s">
        <v>11281</v>
      </c>
      <c r="G231" s="943" t="s">
        <v>11282</v>
      </c>
      <c r="H231" s="943" t="s">
        <v>11283</v>
      </c>
      <c r="I231" s="943" t="s">
        <v>26</v>
      </c>
      <c r="J231" s="943"/>
      <c r="K231" s="943" t="s">
        <v>10426</v>
      </c>
      <c r="L231" s="943" t="s">
        <v>10375</v>
      </c>
      <c r="M231" s="943" t="s">
        <v>10329</v>
      </c>
      <c r="N231" s="943">
        <v>4</v>
      </c>
      <c r="O231" s="943"/>
      <c r="P231" s="943"/>
      <c r="Q231" s="943"/>
      <c r="R231" s="943"/>
      <c r="S231" s="943"/>
      <c r="T23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31" s="943"/>
      <c r="V231" s="943"/>
      <c r="W231" s="943"/>
      <c r="X231" s="943"/>
      <c r="Y231" s="943"/>
      <c r="Z231" s="943" t="s">
        <v>10375</v>
      </c>
      <c r="AA231" s="943"/>
      <c r="AB231" s="943" t="s">
        <v>10301</v>
      </c>
      <c r="AC231" s="943"/>
      <c r="AD231" s="943" t="str">
        <f>Таблиця4[[#This Row],[DESCRIPTION 3]]</f>
        <v/>
      </c>
      <c r="AE231" s="943" t="str">
        <f>Таблиця4[[#This Row],[Owner/Specific NPCs3]]</f>
        <v/>
      </c>
      <c r="AF231" s="943"/>
      <c r="AG231" s="944" t="s">
        <v>10311</v>
      </c>
      <c r="AH231" s="945"/>
      <c r="AI231" s="946"/>
      <c r="AJ231" s="943" t="s">
        <v>10301</v>
      </c>
      <c r="AK231" s="946"/>
      <c r="AL231" s="943" t="s">
        <v>10301</v>
      </c>
      <c r="AM231" s="946"/>
      <c r="AN231" s="942" t="str">
        <f>IFERROR(INDEX(#REF!,MATCH(Таблиця4[[#This Row],[BUILDING NAME]],#REF!,0),1),"")</f>
        <v/>
      </c>
      <c r="AO231" s="942" t="str">
        <f>IFERROR(INDEX(#REF!,MATCH(Таблиця4[[#This Row],[BUILDING NAME]],#REF!,0),1),"")</f>
        <v/>
      </c>
      <c r="AP231" s="942" t="str">
        <f>IFERROR(INDEX(#REF!,MATCH(Таблиця4[[#This Row],[BUILDING NAME]],#REF!,0),1),"")</f>
        <v/>
      </c>
      <c r="AQ231" s="942" t="str">
        <f>IFERROR(INDEX(#REF!,MATCH(Таблиця4[[#This Row],[BUILDING NAME]],#REF!,0),1),"")</f>
        <v/>
      </c>
      <c r="AR231" s="942" t="str">
        <f>IFERROR(INDEX(#REF!,MATCH(Таблиця4[[#This Row],[BUILDING NAME]],#REF!,0),1),"")</f>
        <v/>
      </c>
      <c r="AS231" s="942" t="str">
        <f>IFERROR(INDEX(#REF!,MATCH(Таблиця4[[#This Row],[BUILDING NAME]],#REF!,0),1),"")</f>
        <v/>
      </c>
      <c r="AT231" s="942" t="str">
        <f>IFERROR(INDEX(#REF!,MATCH(Таблиця4[[#This Row],[BUILDING NAME]],#REF!,0),1),"")</f>
        <v/>
      </c>
      <c r="AU231" s="942"/>
      <c r="AV231" s="1195" t="s">
        <v>10375</v>
      </c>
      <c r="AW231" s="1196">
        <f>IFERROR(INDEX(Аркуш4!$G$2:$G$608,MATCH(Таблиця4[[#This Row],[BUILDING NAME]],Аркуш4!$A$2:$A$608,0),1),"")</f>
        <v>0</v>
      </c>
    </row>
    <row r="232" spans="1:49" ht="16.5" thickTop="1" thickBot="1">
      <c r="A232" s="942" t="s">
        <v>11284</v>
      </c>
      <c r="B232" s="943" t="str">
        <f t="shared" si="12"/>
        <v>D52</v>
      </c>
      <c r="C232" s="943" t="str">
        <f t="shared" si="13"/>
        <v>Smokehouse (business, D, 2)</v>
      </c>
      <c r="D232" s="942"/>
      <c r="E232" s="942"/>
      <c r="F232" s="943" t="s">
        <v>11285</v>
      </c>
      <c r="G232" s="943" t="s">
        <v>11286</v>
      </c>
      <c r="H232" s="943" t="s">
        <v>11287</v>
      </c>
      <c r="I232" s="943" t="s">
        <v>26</v>
      </c>
      <c r="J232" s="943"/>
      <c r="K232" s="943" t="s">
        <v>10388</v>
      </c>
      <c r="L232" s="943" t="s">
        <v>1878</v>
      </c>
      <c r="M232" s="943" t="s">
        <v>10542</v>
      </c>
      <c r="N232" s="943">
        <v>2</v>
      </c>
      <c r="O232" s="943"/>
      <c r="P232" s="943"/>
      <c r="Q232" s="943"/>
      <c r="R232" s="943"/>
      <c r="S232" s="943"/>
      <c r="T23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32" s="943"/>
      <c r="V232" s="943"/>
      <c r="W232" s="943"/>
      <c r="X232" s="943"/>
      <c r="Y232" s="943"/>
      <c r="Z232" s="943" t="s">
        <v>29907</v>
      </c>
      <c r="AA232" s="943" t="s">
        <v>11288</v>
      </c>
      <c r="AB232" s="943" t="s">
        <v>10301</v>
      </c>
      <c r="AC232" s="943"/>
      <c r="AD232" s="943" t="str">
        <f>Таблиця4[[#This Row],[DESCRIPTION 3]]</f>
        <v/>
      </c>
      <c r="AE232" s="943" t="str">
        <f>Таблиця4[[#This Row],[Owner/Specific NPCs3]]</f>
        <v/>
      </c>
      <c r="AF232" s="943"/>
      <c r="AG232" s="944" t="s">
        <v>10311</v>
      </c>
      <c r="AH232" s="945"/>
      <c r="AI232" s="946"/>
      <c r="AJ232" s="943" t="s">
        <v>10301</v>
      </c>
      <c r="AK232" s="946"/>
      <c r="AL232" s="943" t="s">
        <v>10301</v>
      </c>
      <c r="AM232" s="946"/>
      <c r="AN232" s="942" t="str">
        <f>IFERROR(INDEX(#REF!,MATCH(Таблиця4[[#This Row],[BUILDING NAME]],#REF!,0),1),"")</f>
        <v/>
      </c>
      <c r="AO232" s="942" t="str">
        <f>IFERROR(INDEX(#REF!,MATCH(Таблиця4[[#This Row],[BUILDING NAME]],#REF!,0),1),"")</f>
        <v/>
      </c>
      <c r="AP232" s="942" t="str">
        <f>IFERROR(INDEX(#REF!,MATCH(Таблиця4[[#This Row],[BUILDING NAME]],#REF!,0),1),"")</f>
        <v/>
      </c>
      <c r="AQ232" s="942" t="str">
        <f>IFERROR(INDEX(#REF!,MATCH(Таблиця4[[#This Row],[BUILDING NAME]],#REF!,0),1),"")</f>
        <v/>
      </c>
      <c r="AR232" s="942" t="str">
        <f>IFERROR(INDEX(#REF!,MATCH(Таблиця4[[#This Row],[BUILDING NAME]],#REF!,0),1),"")</f>
        <v/>
      </c>
      <c r="AS232" s="942" t="str">
        <f>IFERROR(INDEX(#REF!,MATCH(Таблиця4[[#This Row],[BUILDING NAME]],#REF!,0),1),"")</f>
        <v/>
      </c>
      <c r="AT232" s="942" t="str">
        <f>IFERROR(INDEX(#REF!,MATCH(Таблиця4[[#This Row],[BUILDING NAME]],#REF!,0),1),"")</f>
        <v/>
      </c>
      <c r="AU232" s="942"/>
      <c r="AV232" s="1195" t="s">
        <v>29907</v>
      </c>
      <c r="AW232" s="1196">
        <f>IFERROR(INDEX(Аркуш4!$G$2:$G$608,MATCH(Таблиця4[[#This Row],[BUILDING NAME]],Аркуш4!$A$2:$A$608,0),1),"")</f>
        <v>0</v>
      </c>
    </row>
    <row r="233" spans="1:49" ht="16.5" thickTop="1" thickBot="1">
      <c r="A233" s="942" t="s">
        <v>11289</v>
      </c>
      <c r="B233" s="943" t="str">
        <f t="shared" si="12"/>
        <v>D53</v>
      </c>
      <c r="C233" s="943" t="str">
        <f t="shared" si="13"/>
        <v>Jemuril the DwarPs residence (rowhouse, C, 2)</v>
      </c>
      <c r="D233" s="942"/>
      <c r="E233" s="942"/>
      <c r="F233" s="943" t="s">
        <v>11290</v>
      </c>
      <c r="G233" s="943" t="s">
        <v>11291</v>
      </c>
      <c r="H233" s="943" t="s">
        <v>11292</v>
      </c>
      <c r="I233" s="943" t="s">
        <v>26</v>
      </c>
      <c r="J233" s="943"/>
      <c r="K233" s="943" t="s">
        <v>10450</v>
      </c>
      <c r="L233" s="943" t="s">
        <v>10301</v>
      </c>
      <c r="M233" s="943" t="s">
        <v>10329</v>
      </c>
      <c r="N233" s="943">
        <v>2</v>
      </c>
      <c r="O233" s="943"/>
      <c r="P233" s="943"/>
      <c r="Q233" s="943"/>
      <c r="R233" s="943"/>
      <c r="S233" s="943"/>
      <c r="T23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33" s="943"/>
      <c r="V233" s="943"/>
      <c r="W233" s="943"/>
      <c r="X233" s="943"/>
      <c r="Y233" s="943"/>
      <c r="Z233" s="943" t="s">
        <v>10301</v>
      </c>
      <c r="AA233" s="943"/>
      <c r="AB233" s="943" t="s">
        <v>10301</v>
      </c>
      <c r="AC233" s="943"/>
      <c r="AD233" s="943" t="str">
        <f>Таблиця4[[#This Row],[DESCRIPTION 3]]</f>
        <v/>
      </c>
      <c r="AE233" s="943" t="str">
        <f>Таблиця4[[#This Row],[Owner/Specific NPCs3]]</f>
        <v/>
      </c>
      <c r="AF233" s="943"/>
      <c r="AG233" s="944" t="s">
        <v>10311</v>
      </c>
      <c r="AH233" s="945"/>
      <c r="AI233" s="946"/>
      <c r="AJ233" s="943" t="s">
        <v>10301</v>
      </c>
      <c r="AK233" s="946"/>
      <c r="AL233" s="943" t="s">
        <v>10301</v>
      </c>
      <c r="AM233" s="946"/>
      <c r="AN233" s="942" t="str">
        <f>IFERROR(INDEX(#REF!,MATCH(Таблиця4[[#This Row],[BUILDING NAME]],#REF!,0),1),"")</f>
        <v/>
      </c>
      <c r="AO233" s="942" t="str">
        <f>IFERROR(INDEX(#REF!,MATCH(Таблиця4[[#This Row],[BUILDING NAME]],#REF!,0),1),"")</f>
        <v/>
      </c>
      <c r="AP233" s="942" t="str">
        <f>IFERROR(INDEX(#REF!,MATCH(Таблиця4[[#This Row],[BUILDING NAME]],#REF!,0),1),"")</f>
        <v/>
      </c>
      <c r="AQ233" s="942" t="str">
        <f>IFERROR(INDEX(#REF!,MATCH(Таблиця4[[#This Row],[BUILDING NAME]],#REF!,0),1),"")</f>
        <v/>
      </c>
      <c r="AR233" s="942" t="str">
        <f>IFERROR(INDEX(#REF!,MATCH(Таблиця4[[#This Row],[BUILDING NAME]],#REF!,0),1),"")</f>
        <v/>
      </c>
      <c r="AS233" s="942" t="str">
        <f>IFERROR(INDEX(#REF!,MATCH(Таблиця4[[#This Row],[BUILDING NAME]],#REF!,0),1),"")</f>
        <v/>
      </c>
      <c r="AT233" s="942" t="str">
        <f>IFERROR(INDEX(#REF!,MATCH(Таблиця4[[#This Row],[BUILDING NAME]],#REF!,0),1),"")</f>
        <v/>
      </c>
      <c r="AU233" s="942"/>
      <c r="AV233" s="1195" t="s">
        <v>10301</v>
      </c>
      <c r="AW233" s="1196" t="str">
        <f>IFERROR(INDEX(Аркуш4!$G$2:$G$608,MATCH(Таблиця4[[#This Row],[BUILDING NAME]],Аркуш4!$A$2:$A$608,0),1),"")</f>
        <v/>
      </c>
    </row>
    <row r="234" spans="1:49" ht="16.5" thickTop="1" thickBot="1">
      <c r="A234" s="942" t="s">
        <v>11293</v>
      </c>
      <c r="B234" s="943" t="str">
        <f t="shared" si="12"/>
        <v>D54</v>
      </c>
      <c r="C234" s="943" t="str">
        <f t="shared" si="13"/>
        <v>The Copper Cup (festhall, C, 4s &amp; 5s)</v>
      </c>
      <c r="D234" s="942"/>
      <c r="E234" s="942"/>
      <c r="F234" s="943" t="s">
        <v>11294</v>
      </c>
      <c r="G234" s="943" t="s">
        <v>11295</v>
      </c>
      <c r="H234" s="943" t="s">
        <v>231</v>
      </c>
      <c r="I234" s="943" t="s">
        <v>26</v>
      </c>
      <c r="J234" s="943"/>
      <c r="K234" s="943" t="s">
        <v>10317</v>
      </c>
      <c r="L234" s="943" t="s">
        <v>29</v>
      </c>
      <c r="M234" s="943" t="s">
        <v>10329</v>
      </c>
      <c r="N234" s="943" t="s">
        <v>11296</v>
      </c>
      <c r="O234" s="943"/>
      <c r="P234" s="943">
        <v>4</v>
      </c>
      <c r="Q234" s="943">
        <v>3</v>
      </c>
      <c r="R234" s="943">
        <v>2</v>
      </c>
      <c r="S234" s="943"/>
      <c r="T23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3A | 2 P | </v>
      </c>
      <c r="U234" s="943"/>
      <c r="V234" s="943"/>
      <c r="W234" s="943"/>
      <c r="X234" s="943"/>
      <c r="Y234" s="943"/>
      <c r="Z234" s="943" t="s">
        <v>29915</v>
      </c>
      <c r="AA234" s="943" t="s">
        <v>11297</v>
      </c>
      <c r="AB234" s="943">
        <v>0</v>
      </c>
      <c r="AC234" s="943"/>
      <c r="AD234" s="943" t="s">
        <v>233</v>
      </c>
      <c r="AE234" s="943" t="str">
        <f>Таблиця4[[#This Row],[Owner/Specific NPCs3]]</f>
        <v/>
      </c>
      <c r="AF234" s="943"/>
      <c r="AG234" s="944" t="s">
        <v>10311</v>
      </c>
      <c r="AH234" s="945"/>
      <c r="AI234" s="946"/>
      <c r="AJ234" s="943" t="s">
        <v>10301</v>
      </c>
      <c r="AK234" s="946"/>
      <c r="AL234" s="943" t="s">
        <v>10301</v>
      </c>
      <c r="AM234" s="946"/>
      <c r="AN234" s="942" t="str">
        <f>IFERROR(INDEX(#REF!,MATCH(Таблиця4[[#This Row],[BUILDING NAME]],#REF!,0),1),"")</f>
        <v/>
      </c>
      <c r="AO234" s="942" t="str">
        <f>IFERROR(INDEX(#REF!,MATCH(Таблиця4[[#This Row],[BUILDING NAME]],#REF!,0),1),"")</f>
        <v/>
      </c>
      <c r="AP234" s="942" t="str">
        <f>IFERROR(INDEX(#REF!,MATCH(Таблиця4[[#This Row],[BUILDING NAME]],#REF!,0),1),"")</f>
        <v/>
      </c>
      <c r="AQ234" s="942" t="str">
        <f>IFERROR(INDEX(#REF!,MATCH(Таблиця4[[#This Row],[BUILDING NAME]],#REF!,0),1),"")</f>
        <v/>
      </c>
      <c r="AR234" s="942" t="str">
        <f>IFERROR(INDEX(#REF!,MATCH(Таблиця4[[#This Row],[BUILDING NAME]],#REF!,0),1),"")</f>
        <v/>
      </c>
      <c r="AS234" s="942" t="str">
        <f>IFERROR(INDEX(#REF!,MATCH(Таблиця4[[#This Row],[BUILDING NAME]],#REF!,0),1),"")</f>
        <v/>
      </c>
      <c r="AT234" s="942" t="str">
        <f>IFERROR(INDEX(#REF!,MATCH(Таблиця4[[#This Row],[BUILDING NAME]],#REF!,0),1),"")</f>
        <v/>
      </c>
      <c r="AU234" s="942"/>
      <c r="AV234" s="1195" t="s">
        <v>29915</v>
      </c>
      <c r="AW234" s="1196">
        <f>IFERROR(INDEX(Аркуш4!$G$2:$G$608,MATCH(Таблиця4[[#This Row],[BUILDING NAME]],Аркуш4!$A$2:$A$608,0),1),"")</f>
        <v>0</v>
      </c>
    </row>
    <row r="235" spans="1:49" ht="16.5" thickTop="1" thickBot="1">
      <c r="A235" s="942" t="s">
        <v>11298</v>
      </c>
      <c r="B235" s="943" t="str">
        <f t="shared" si="12"/>
        <v>D55</v>
      </c>
      <c r="C235" s="943" t="str">
        <f t="shared" si="13"/>
        <v>Gelfuril the Trader (business, C, 1)</v>
      </c>
      <c r="D235" s="942"/>
      <c r="E235" s="942"/>
      <c r="F235" s="943" t="s">
        <v>11299</v>
      </c>
      <c r="G235" s="943" t="s">
        <v>11300</v>
      </c>
      <c r="H235" s="943" t="s">
        <v>11301</v>
      </c>
      <c r="I235" s="943" t="s">
        <v>26</v>
      </c>
      <c r="J235" s="943"/>
      <c r="K235" s="943" t="s">
        <v>10388</v>
      </c>
      <c r="L235" s="943" t="s">
        <v>10301</v>
      </c>
      <c r="M235" s="943" t="s">
        <v>10329</v>
      </c>
      <c r="N235" s="943">
        <v>1</v>
      </c>
      <c r="O235" s="943"/>
      <c r="P235" s="943">
        <v>3</v>
      </c>
      <c r="Q235" s="943"/>
      <c r="R235" s="943"/>
      <c r="S235" s="943"/>
      <c r="T23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U235" s="943"/>
      <c r="V235" s="943"/>
      <c r="W235" s="943" t="s">
        <v>11302</v>
      </c>
      <c r="X235" s="943"/>
      <c r="Y235" s="943"/>
      <c r="Z235" s="943" t="s">
        <v>10301</v>
      </c>
      <c r="AA235" s="943" t="s">
        <v>11303</v>
      </c>
      <c r="AB235" s="943" t="s">
        <v>10301</v>
      </c>
      <c r="AC235" s="943"/>
      <c r="AD235" s="943" t="str">
        <f>Таблиця4[[#This Row],[DESCRIPTION 3]]</f>
        <v/>
      </c>
      <c r="AE235" s="943" t="str">
        <f>Таблиця4[[#This Row],[Owner/Specific NPCs3]]</f>
        <v/>
      </c>
      <c r="AF235" s="943"/>
      <c r="AG235" s="944" t="s">
        <v>10311</v>
      </c>
      <c r="AH235" s="1196" t="str">
        <f>IFERROR(INDEX(Аркуш4!$G$2:$G$608,MATCH(Таблиця4[[#This Row],[BUILDING NAME]],Аркуш4!$A$2:$A$608,0),1),"")</f>
        <v>Volo's Guide To Waterdeep p.199-200
City of Splendors p. 55</v>
      </c>
      <c r="AI235" s="946"/>
      <c r="AJ235" s="943" t="s">
        <v>10301</v>
      </c>
      <c r="AK235" s="946"/>
      <c r="AL235" s="943" t="s">
        <v>10301</v>
      </c>
      <c r="AM235" s="946"/>
      <c r="AN235" s="942" t="str">
        <f>IFERROR(INDEX(#REF!,MATCH(Таблиця4[[#This Row],[BUILDING NAME]],#REF!,0),1),"")</f>
        <v/>
      </c>
      <c r="AO235" s="942" t="str">
        <f>IFERROR(INDEX(#REF!,MATCH(Таблиця4[[#This Row],[BUILDING NAME]],#REF!,0),1),"")</f>
        <v/>
      </c>
      <c r="AP235" s="942" t="str">
        <f>IFERROR(INDEX(#REF!,MATCH(Таблиця4[[#This Row],[BUILDING NAME]],#REF!,0),1),"")</f>
        <v/>
      </c>
      <c r="AQ235" s="942" t="str">
        <f>IFERROR(INDEX(#REF!,MATCH(Таблиця4[[#This Row],[BUILDING NAME]],#REF!,0),1),"")</f>
        <v/>
      </c>
      <c r="AR235" s="942" t="str">
        <f>IFERROR(INDEX(#REF!,MATCH(Таблиця4[[#This Row],[BUILDING NAME]],#REF!,0),1),"")</f>
        <v/>
      </c>
      <c r="AS235" s="942" t="str">
        <f>IFERROR(INDEX(#REF!,MATCH(Таблиця4[[#This Row],[BUILDING NAME]],#REF!,0),1),"")</f>
        <v/>
      </c>
      <c r="AT235" s="942" t="str">
        <f>IFERROR(INDEX(#REF!,MATCH(Таблиця4[[#This Row],[BUILDING NAME]],#REF!,0),1),"")</f>
        <v/>
      </c>
      <c r="AU235" s="942"/>
      <c r="AV235" s="1195" t="s">
        <v>29894</v>
      </c>
      <c r="AW235" s="1196" t="str">
        <f>IFERROR(INDEX(Аркуш4!$G$2:$G$608,MATCH(Таблиця4[[#This Row],[BUILDING NAME]],Аркуш4!$A$2:$A$608,0),1),"")</f>
        <v>Volo's Guide To Waterdeep p.199-200
City of Splendors p. 55</v>
      </c>
    </row>
    <row r="236" spans="1:49" ht="16.5" thickTop="1" thickBot="1">
      <c r="A236" s="942" t="s">
        <v>11304</v>
      </c>
      <c r="B236" s="943" t="str">
        <f t="shared" si="12"/>
        <v>D56</v>
      </c>
      <c r="C236" s="943" t="str">
        <f t="shared" si="13"/>
        <v>Guard Barracks (city building, C, 3)</v>
      </c>
      <c r="D236" s="942"/>
      <c r="E236" s="942"/>
      <c r="F236" s="943" t="s">
        <v>11305</v>
      </c>
      <c r="G236" s="943" t="s">
        <v>11306</v>
      </c>
      <c r="H236" s="943" t="s">
        <v>11307</v>
      </c>
      <c r="I236" s="943" t="s">
        <v>26</v>
      </c>
      <c r="J236" s="943"/>
      <c r="K236" s="943" t="s">
        <v>10343</v>
      </c>
      <c r="L236" s="943" t="s">
        <v>10313</v>
      </c>
      <c r="M236" s="943" t="s">
        <v>10329</v>
      </c>
      <c r="N236" s="943">
        <v>3</v>
      </c>
      <c r="O236" s="943"/>
      <c r="P236" s="943"/>
      <c r="Q236" s="943"/>
      <c r="R236" s="943"/>
      <c r="S236" s="943"/>
      <c r="T23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36" s="943"/>
      <c r="V236" s="943"/>
      <c r="W236" s="943"/>
      <c r="X236" s="942"/>
      <c r="Y236" s="942"/>
      <c r="Z236" s="942" t="s">
        <v>10435</v>
      </c>
      <c r="AA236" s="942" t="s">
        <v>10435</v>
      </c>
      <c r="AB236" s="943" t="s">
        <v>10301</v>
      </c>
      <c r="AC236" s="943"/>
      <c r="AD236" s="943" t="str">
        <f>Таблиця4[[#This Row],[DESCRIPTION 3]]</f>
        <v/>
      </c>
      <c r="AE236" s="943" t="str">
        <f>Таблиця4[[#This Row],[Owner/Specific NPCs3]]</f>
        <v/>
      </c>
      <c r="AF236" s="943"/>
      <c r="AG236" s="944" t="s">
        <v>10311</v>
      </c>
      <c r="AH236" s="945"/>
      <c r="AI236" s="946"/>
      <c r="AJ236" s="943" t="s">
        <v>10301</v>
      </c>
      <c r="AK236" s="946"/>
      <c r="AL236" s="943" t="s">
        <v>10301</v>
      </c>
      <c r="AM236" s="946"/>
      <c r="AN236" s="942" t="str">
        <f>IFERROR(INDEX(#REF!,MATCH(Таблиця4[[#This Row],[BUILDING NAME]],#REF!,0),1),"")</f>
        <v/>
      </c>
      <c r="AO236" s="942" t="str">
        <f>IFERROR(INDEX(#REF!,MATCH(Таблиця4[[#This Row],[BUILDING NAME]],#REF!,0),1),"")</f>
        <v/>
      </c>
      <c r="AP236" s="942" t="str">
        <f>IFERROR(INDEX(#REF!,MATCH(Таблиця4[[#This Row],[BUILDING NAME]],#REF!,0),1),"")</f>
        <v/>
      </c>
      <c r="AQ236" s="942" t="str">
        <f>IFERROR(INDEX(#REF!,MATCH(Таблиця4[[#This Row],[BUILDING NAME]],#REF!,0),1),"")</f>
        <v/>
      </c>
      <c r="AR236" s="942" t="str">
        <f>IFERROR(INDEX(#REF!,MATCH(Таблиця4[[#This Row],[BUILDING NAME]],#REF!,0),1),"")</f>
        <v/>
      </c>
      <c r="AS236" s="942" t="str">
        <f>IFERROR(INDEX(#REF!,MATCH(Таблиця4[[#This Row],[BUILDING NAME]],#REF!,0),1),"")</f>
        <v/>
      </c>
      <c r="AT236" s="942" t="str">
        <f>IFERROR(INDEX(#REF!,MATCH(Таблиця4[[#This Row],[BUILDING NAME]],#REF!,0),1),"")</f>
        <v/>
      </c>
      <c r="AU236" s="942"/>
      <c r="AV236" s="1195" t="s">
        <v>10435</v>
      </c>
      <c r="AW236" s="1196">
        <f>IFERROR(INDEX(Аркуш4!$G$2:$G$608,MATCH(Таблиця4[[#This Row],[BUILDING NAME]],Аркуш4!$A$2:$A$608,0),1),"")</f>
        <v>0</v>
      </c>
    </row>
    <row r="237" spans="1:49" ht="16.5" thickTop="1" thickBot="1">
      <c r="A237" s="942" t="s">
        <v>11308</v>
      </c>
      <c r="B237" s="943" t="str">
        <f t="shared" si="12"/>
        <v>D57</v>
      </c>
      <c r="C237" s="943" t="str">
        <f t="shared" si="13"/>
        <v>Cookhouse Hall (city building, C, 2)</v>
      </c>
      <c r="D237" s="942"/>
      <c r="E237" s="942"/>
      <c r="F237" s="943" t="s">
        <v>33</v>
      </c>
      <c r="G237" s="943" t="s">
        <v>11309</v>
      </c>
      <c r="H237" s="943" t="s">
        <v>32</v>
      </c>
      <c r="I237" s="943" t="s">
        <v>26</v>
      </c>
      <c r="J237" s="943"/>
      <c r="K237" s="943" t="s">
        <v>10343</v>
      </c>
      <c r="L237" s="943" t="s">
        <v>10313</v>
      </c>
      <c r="M237" s="943" t="s">
        <v>10329</v>
      </c>
      <c r="N237" s="943">
        <v>2</v>
      </c>
      <c r="O237" s="943" t="s">
        <v>11310</v>
      </c>
      <c r="P237" s="943"/>
      <c r="Q237" s="943"/>
      <c r="R237" s="943"/>
      <c r="S237" s="943"/>
      <c r="T23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37" s="943"/>
      <c r="V237" s="943"/>
      <c r="W237" s="943"/>
      <c r="X237" s="943"/>
      <c r="Y237" s="943"/>
      <c r="Z237" s="943" t="s">
        <v>29913</v>
      </c>
      <c r="AA237" s="943" t="s">
        <v>11311</v>
      </c>
      <c r="AB237" s="943">
        <v>0</v>
      </c>
      <c r="AC237" s="943"/>
      <c r="AD237" s="943" t="str">
        <f>Таблиця4[[#This Row],[DESCRIPTION 3]]</f>
        <v/>
      </c>
      <c r="AE237" s="943" t="str">
        <f>Таблиця4[[#This Row],[Owner/Specific NPCs3]]</f>
        <v/>
      </c>
      <c r="AF237" s="943"/>
      <c r="AG237" s="944" t="s">
        <v>10311</v>
      </c>
      <c r="AH237" s="945"/>
      <c r="AI237" s="946"/>
      <c r="AJ237" s="943" t="s">
        <v>10301</v>
      </c>
      <c r="AK237" s="946"/>
      <c r="AL237" s="943" t="s">
        <v>10301</v>
      </c>
      <c r="AM237" s="946"/>
      <c r="AN237" s="942" t="str">
        <f>IFERROR(INDEX(#REF!,MATCH(Таблиця4[[#This Row],[BUILDING NAME]],#REF!,0),1),"")</f>
        <v/>
      </c>
      <c r="AO237" s="942" t="str">
        <f>IFERROR(INDEX(#REF!,MATCH(Таблиця4[[#This Row],[BUILDING NAME]],#REF!,0),1),"")</f>
        <v/>
      </c>
      <c r="AP237" s="942" t="str">
        <f>IFERROR(INDEX(#REF!,MATCH(Таблиця4[[#This Row],[BUILDING NAME]],#REF!,0),1),"")</f>
        <v/>
      </c>
      <c r="AQ237" s="942" t="str">
        <f>IFERROR(INDEX(#REF!,MATCH(Таблиця4[[#This Row],[BUILDING NAME]],#REF!,0),1),"")</f>
        <v/>
      </c>
      <c r="AR237" s="942" t="str">
        <f>IFERROR(INDEX(#REF!,MATCH(Таблиця4[[#This Row],[BUILDING NAME]],#REF!,0),1),"")</f>
        <v/>
      </c>
      <c r="AS237" s="942" t="str">
        <f>IFERROR(INDEX(#REF!,MATCH(Таблиця4[[#This Row],[BUILDING NAME]],#REF!,0),1),"")</f>
        <v/>
      </c>
      <c r="AT237" s="942" t="str">
        <f>IFERROR(INDEX(#REF!,MATCH(Таблиця4[[#This Row],[BUILDING NAME]],#REF!,0),1),"")</f>
        <v/>
      </c>
      <c r="AU237" s="942"/>
      <c r="AV237" s="1195" t="s">
        <v>29913</v>
      </c>
      <c r="AW237" s="1196">
        <f>IFERROR(INDEX(Аркуш4!$G$2:$G$608,MATCH(Таблиця4[[#This Row],[BUILDING NAME]],Аркуш4!$A$2:$A$608,0),1),"")</f>
        <v>0</v>
      </c>
    </row>
    <row r="238" spans="1:49" ht="16.5" thickTop="1" thickBot="1">
      <c r="A238" s="942" t="s">
        <v>11312</v>
      </c>
      <c r="B238" s="943" t="str">
        <f t="shared" si="12"/>
        <v>D58</v>
      </c>
      <c r="C238" s="943" t="str">
        <f t="shared" si="13"/>
        <v>The Pickled Fisherman (tavern, D, 2)</v>
      </c>
      <c r="D238" s="942"/>
      <c r="E238" s="942"/>
      <c r="F238" s="943" t="s">
        <v>309</v>
      </c>
      <c r="G238" s="943" t="s">
        <v>11313</v>
      </c>
      <c r="H238" s="943" t="s">
        <v>11314</v>
      </c>
      <c r="I238" s="943" t="s">
        <v>26</v>
      </c>
      <c r="J238" s="943"/>
      <c r="K238" s="943" t="s">
        <v>10358</v>
      </c>
      <c r="L238" s="943" t="s">
        <v>10301</v>
      </c>
      <c r="M238" s="943" t="s">
        <v>10542</v>
      </c>
      <c r="N238" s="943">
        <v>2</v>
      </c>
      <c r="O238" s="943"/>
      <c r="P238" s="943"/>
      <c r="Q238" s="943"/>
      <c r="R238" s="943"/>
      <c r="S238" s="943"/>
      <c r="T23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38" s="943"/>
      <c r="V238" s="943"/>
      <c r="W238" s="943"/>
      <c r="X238" s="943"/>
      <c r="Y238" s="943"/>
      <c r="Z238" s="943" t="s">
        <v>10301</v>
      </c>
      <c r="AA238" s="943"/>
      <c r="AB238" s="943" t="s">
        <v>10301</v>
      </c>
      <c r="AC238" s="943"/>
      <c r="AD238" s="943" t="str">
        <f>Таблиця4[[#This Row],[DESCRIPTION 3]]</f>
        <v/>
      </c>
      <c r="AE238" s="943" t="str">
        <f>Таблиця4[[#This Row],[Owner/Specific NPCs3]]</f>
        <v/>
      </c>
      <c r="AF238" s="943"/>
      <c r="AG238" s="944" t="s">
        <v>10311</v>
      </c>
      <c r="AH238" s="945"/>
      <c r="AI238" s="946"/>
      <c r="AJ238" s="943" t="s">
        <v>10301</v>
      </c>
      <c r="AK238" s="946"/>
      <c r="AL238" s="943" t="s">
        <v>10301</v>
      </c>
      <c r="AM238" s="946"/>
      <c r="AN238" s="942" t="str">
        <f>IFERROR(INDEX(#REF!,MATCH(Таблиця4[[#This Row],[BUILDING NAME]],#REF!,0),1),"")</f>
        <v/>
      </c>
      <c r="AO238" s="942" t="str">
        <f>IFERROR(INDEX(#REF!,MATCH(Таблиця4[[#This Row],[BUILDING NAME]],#REF!,0),1),"")</f>
        <v/>
      </c>
      <c r="AP238" s="942" t="str">
        <f>IFERROR(INDEX(#REF!,MATCH(Таблиця4[[#This Row],[BUILDING NAME]],#REF!,0),1),"")</f>
        <v/>
      </c>
      <c r="AQ238" s="942" t="str">
        <f>IFERROR(INDEX(#REF!,MATCH(Таблиця4[[#This Row],[BUILDING NAME]],#REF!,0),1),"")</f>
        <v/>
      </c>
      <c r="AR238" s="942" t="str">
        <f>IFERROR(INDEX(#REF!,MATCH(Таблиця4[[#This Row],[BUILDING NAME]],#REF!,0),1),"")</f>
        <v/>
      </c>
      <c r="AS238" s="942" t="str">
        <f>IFERROR(INDEX(#REF!,MATCH(Таблиця4[[#This Row],[BUILDING NAME]],#REF!,0),1),"")</f>
        <v/>
      </c>
      <c r="AT238" s="942" t="str">
        <f>IFERROR(INDEX(#REF!,MATCH(Таблиця4[[#This Row],[BUILDING NAME]],#REF!,0),1),"")</f>
        <v/>
      </c>
      <c r="AU238" s="942"/>
      <c r="AV238" s="1195" t="s">
        <v>14</v>
      </c>
      <c r="AW238" s="1196">
        <f>IFERROR(INDEX(Аркуш4!$G$2:$G$608,MATCH(Таблиця4[[#This Row],[BUILDING NAME]],Аркуш4!$A$2:$A$608,0),1),"")</f>
        <v>0</v>
      </c>
    </row>
    <row r="239" spans="1:49" ht="16.5" thickTop="1" thickBot="1">
      <c r="A239" s="942" t="s">
        <v>11315</v>
      </c>
      <c r="B239" s="943" t="str">
        <f t="shared" si="12"/>
        <v>D59</v>
      </c>
      <c r="C239" s="943" t="str">
        <f t="shared" si="13"/>
        <v>The Soaring Pegasus (tavern, C, 2)</v>
      </c>
      <c r="D239" s="942"/>
      <c r="E239" s="942"/>
      <c r="F239" s="943" t="s">
        <v>379</v>
      </c>
      <c r="G239" s="943" t="s">
        <v>11316</v>
      </c>
      <c r="H239" s="943" t="s">
        <v>11317</v>
      </c>
      <c r="I239" s="943" t="s">
        <v>26</v>
      </c>
      <c r="J239" s="943"/>
      <c r="K239" s="943" t="s">
        <v>10358</v>
      </c>
      <c r="L239" s="943" t="s">
        <v>10301</v>
      </c>
      <c r="M239" s="943" t="s">
        <v>10329</v>
      </c>
      <c r="N239" s="943">
        <v>2</v>
      </c>
      <c r="O239" s="943"/>
      <c r="P239" s="943"/>
      <c r="Q239" s="943"/>
      <c r="R239" s="943"/>
      <c r="S239" s="943"/>
      <c r="T23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39" s="943"/>
      <c r="V239" s="943"/>
      <c r="W239" s="943"/>
      <c r="X239" s="943"/>
      <c r="Y239" s="943"/>
      <c r="Z239" s="943" t="s">
        <v>10301</v>
      </c>
      <c r="AA239" s="943"/>
      <c r="AB239" s="943" t="s">
        <v>10301</v>
      </c>
      <c r="AC239" s="943"/>
      <c r="AD239" s="943" t="str">
        <f>Таблиця4[[#This Row],[DESCRIPTION 3]]</f>
        <v/>
      </c>
      <c r="AE239" s="943" t="str">
        <f>Таблиця4[[#This Row],[Owner/Specific NPCs3]]</f>
        <v/>
      </c>
      <c r="AF239" s="943"/>
      <c r="AG239" s="944" t="s">
        <v>10311</v>
      </c>
      <c r="AH239" s="945"/>
      <c r="AI239" s="946"/>
      <c r="AJ239" s="943" t="s">
        <v>10301</v>
      </c>
      <c r="AK239" s="946"/>
      <c r="AL239" s="943" t="s">
        <v>10301</v>
      </c>
      <c r="AM239" s="946"/>
      <c r="AN239" s="942" t="str">
        <f>IFERROR(INDEX(#REF!,MATCH(Таблиця4[[#This Row],[BUILDING NAME]],#REF!,0),1),"")</f>
        <v/>
      </c>
      <c r="AO239" s="942" t="str">
        <f>IFERROR(INDEX(#REF!,MATCH(Таблиця4[[#This Row],[BUILDING NAME]],#REF!,0),1),"")</f>
        <v/>
      </c>
      <c r="AP239" s="942" t="str">
        <f>IFERROR(INDEX(#REF!,MATCH(Таблиця4[[#This Row],[BUILDING NAME]],#REF!,0),1),"")</f>
        <v/>
      </c>
      <c r="AQ239" s="942" t="str">
        <f>IFERROR(INDEX(#REF!,MATCH(Таблиця4[[#This Row],[BUILDING NAME]],#REF!,0),1),"")</f>
        <v/>
      </c>
      <c r="AR239" s="942" t="str">
        <f>IFERROR(INDEX(#REF!,MATCH(Таблиця4[[#This Row],[BUILDING NAME]],#REF!,0),1),"")</f>
        <v/>
      </c>
      <c r="AS239" s="942" t="str">
        <f>IFERROR(INDEX(#REF!,MATCH(Таблиця4[[#This Row],[BUILDING NAME]],#REF!,0),1),"")</f>
        <v/>
      </c>
      <c r="AT239" s="942" t="str">
        <f>IFERROR(INDEX(#REF!,MATCH(Таблиця4[[#This Row],[BUILDING NAME]],#REF!,0),1),"")</f>
        <v/>
      </c>
      <c r="AU239" s="942"/>
      <c r="AV239" s="1195" t="s">
        <v>14</v>
      </c>
      <c r="AW239" s="1196">
        <f>IFERROR(INDEX(Аркуш4!$G$2:$G$608,MATCH(Таблиця4[[#This Row],[BUILDING NAME]],Аркуш4!$A$2:$A$608,0),1),"")</f>
        <v>0</v>
      </c>
    </row>
    <row r="240" spans="1:49" ht="16.5" thickTop="1" thickBot="1">
      <c r="A240" s="942" t="s">
        <v>11318</v>
      </c>
      <c r="B240" s="943" t="str">
        <f t="shared" si="12"/>
        <v>D60</v>
      </c>
      <c r="C240" s="943" t="str">
        <f t="shared" si="13"/>
        <v>The Fishscale Smithy (business, C, 2)</v>
      </c>
      <c r="D240" s="942"/>
      <c r="E240" s="942"/>
      <c r="F240" s="943" t="s">
        <v>11319</v>
      </c>
      <c r="G240" s="943" t="s">
        <v>11320</v>
      </c>
      <c r="H240" s="943" t="s">
        <v>11321</v>
      </c>
      <c r="I240" s="943" t="s">
        <v>26</v>
      </c>
      <c r="J240" s="943"/>
      <c r="K240" s="943" t="s">
        <v>10388</v>
      </c>
      <c r="L240" s="943" t="s">
        <v>10301</v>
      </c>
      <c r="M240" s="943" t="s">
        <v>10329</v>
      </c>
      <c r="N240" s="943">
        <v>2</v>
      </c>
      <c r="O240" s="943"/>
      <c r="P240" s="943"/>
      <c r="Q240" s="943"/>
      <c r="R240" s="943"/>
      <c r="S240" s="943"/>
      <c r="T24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40" s="943"/>
      <c r="V240" s="943"/>
      <c r="W240" s="943" t="s">
        <v>10406</v>
      </c>
      <c r="X240" s="943"/>
      <c r="Y240" s="943"/>
      <c r="Z240" s="943" t="s">
        <v>10301</v>
      </c>
      <c r="AA240" s="943" t="s">
        <v>11322</v>
      </c>
      <c r="AB240" s="943" t="s">
        <v>10301</v>
      </c>
      <c r="AC240" s="943"/>
      <c r="AD240" s="943" t="str">
        <f>Таблиця4[[#This Row],[DESCRIPTION 3]]</f>
        <v/>
      </c>
      <c r="AE240" s="943" t="str">
        <f>Таблиця4[[#This Row],[Owner/Specific NPCs3]]</f>
        <v/>
      </c>
      <c r="AF240" s="943"/>
      <c r="AG240" s="944" t="s">
        <v>10311</v>
      </c>
      <c r="AH240" s="945"/>
      <c r="AI240" s="946"/>
      <c r="AJ240" s="943" t="s">
        <v>10301</v>
      </c>
      <c r="AK240" s="946"/>
      <c r="AL240" s="943" t="s">
        <v>10301</v>
      </c>
      <c r="AM240" s="946"/>
      <c r="AN240" s="942" t="str">
        <f>IFERROR(INDEX(#REF!,MATCH(Таблиця4[[#This Row],[BUILDING NAME]],#REF!,0),1),"")</f>
        <v/>
      </c>
      <c r="AO240" s="942" t="str">
        <f>IFERROR(INDEX(#REF!,MATCH(Таблиця4[[#This Row],[BUILDING NAME]],#REF!,0),1),"")</f>
        <v/>
      </c>
      <c r="AP240" s="942" t="str">
        <f>IFERROR(INDEX(#REF!,MATCH(Таблиця4[[#This Row],[BUILDING NAME]],#REF!,0),1),"")</f>
        <v/>
      </c>
      <c r="AQ240" s="942" t="str">
        <f>IFERROR(INDEX(#REF!,MATCH(Таблиця4[[#This Row],[BUILDING NAME]],#REF!,0),1),"")</f>
        <v/>
      </c>
      <c r="AR240" s="942" t="str">
        <f>IFERROR(INDEX(#REF!,MATCH(Таблиця4[[#This Row],[BUILDING NAME]],#REF!,0),1),"")</f>
        <v/>
      </c>
      <c r="AS240" s="942" t="str">
        <f>IFERROR(INDEX(#REF!,MATCH(Таблиця4[[#This Row],[BUILDING NAME]],#REF!,0),1),"")</f>
        <v/>
      </c>
      <c r="AT240" s="942" t="str">
        <f>IFERROR(INDEX(#REF!,MATCH(Таблиця4[[#This Row],[BUILDING NAME]],#REF!,0),1),"")</f>
        <v/>
      </c>
      <c r="AU240" s="942"/>
      <c r="AV240" s="1195" t="s">
        <v>10406</v>
      </c>
      <c r="AW240" s="1196">
        <f>IFERROR(INDEX(Аркуш4!$G$2:$G$608,MATCH(Таблиця4[[#This Row],[BUILDING NAME]],Аркуш4!$A$2:$A$608,0),1),"")</f>
        <v>0</v>
      </c>
    </row>
    <row r="241" spans="1:50" ht="16.5" thickTop="1" thickBot="1">
      <c r="A241" s="942" t="s">
        <v>11323</v>
      </c>
      <c r="B241" s="943" t="str">
        <f t="shared" si="12"/>
        <v>D61</v>
      </c>
      <c r="C241" s="943" t="str">
        <f t="shared" si="13"/>
        <v>Jester's Clubhouse (guildhall, D, 1)</v>
      </c>
      <c r="D241" s="942"/>
      <c r="E241" s="942"/>
      <c r="F241" s="943" t="s">
        <v>11324</v>
      </c>
      <c r="G241" s="943" t="s">
        <v>11325</v>
      </c>
      <c r="H241" s="943" t="s">
        <v>11326</v>
      </c>
      <c r="I241" s="943" t="s">
        <v>26</v>
      </c>
      <c r="J241" s="943"/>
      <c r="K241" s="943" t="s">
        <v>10351</v>
      </c>
      <c r="L241" s="943" t="s">
        <v>10301</v>
      </c>
      <c r="M241" s="943" t="s">
        <v>10542</v>
      </c>
      <c r="N241" s="943">
        <v>1</v>
      </c>
      <c r="O241" s="943"/>
      <c r="P241" s="943"/>
      <c r="Q241" s="943"/>
      <c r="R241" s="943"/>
      <c r="S241" s="943"/>
      <c r="T24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41" s="943"/>
      <c r="V241" s="943"/>
      <c r="W241" s="943"/>
      <c r="X241" s="943"/>
      <c r="Y241" s="943"/>
      <c r="Z241" s="943" t="s">
        <v>10301</v>
      </c>
      <c r="AA241" s="943" t="s">
        <v>11327</v>
      </c>
      <c r="AB241" s="943" t="s">
        <v>10301</v>
      </c>
      <c r="AC241" s="943"/>
      <c r="AD241" s="943" t="str">
        <f>Таблиця4[[#This Row],[DESCRIPTION 3]]</f>
        <v/>
      </c>
      <c r="AE241" s="943" t="str">
        <f>Таблиця4[[#This Row],[Owner/Specific NPCs3]]</f>
        <v/>
      </c>
      <c r="AF241" s="943"/>
      <c r="AG241" s="944" t="s">
        <v>10311</v>
      </c>
      <c r="AH241" s="945"/>
      <c r="AI241" s="946"/>
      <c r="AJ241" s="943" t="s">
        <v>10301</v>
      </c>
      <c r="AK241" s="946"/>
      <c r="AL241" s="943" t="s">
        <v>10301</v>
      </c>
      <c r="AM241" s="946"/>
      <c r="AN241" s="942" t="str">
        <f>IFERROR(INDEX(#REF!,MATCH(Таблиця4[[#This Row],[BUILDING NAME]],#REF!,0),1),"")</f>
        <v/>
      </c>
      <c r="AO241" s="942" t="str">
        <f>IFERROR(INDEX(#REF!,MATCH(Таблиця4[[#This Row],[BUILDING NAME]],#REF!,0),1),"")</f>
        <v/>
      </c>
      <c r="AP241" s="942" t="str">
        <f>IFERROR(INDEX(#REF!,MATCH(Таблиця4[[#This Row],[BUILDING NAME]],#REF!,0),1),"")</f>
        <v/>
      </c>
      <c r="AQ241" s="942" t="str">
        <f>IFERROR(INDEX(#REF!,MATCH(Таблиця4[[#This Row],[BUILDING NAME]],#REF!,0),1),"")</f>
        <v/>
      </c>
      <c r="AR241" s="942" t="str">
        <f>IFERROR(INDEX(#REF!,MATCH(Таблиця4[[#This Row],[BUILDING NAME]],#REF!,0),1),"")</f>
        <v/>
      </c>
      <c r="AS241" s="942" t="str">
        <f>IFERROR(INDEX(#REF!,MATCH(Таблиця4[[#This Row],[BUILDING NAME]],#REF!,0),1),"")</f>
        <v/>
      </c>
      <c r="AT241" s="942" t="str">
        <f>IFERROR(INDEX(#REF!,MATCH(Таблиця4[[#This Row],[BUILDING NAME]],#REF!,0),1),"")</f>
        <v/>
      </c>
      <c r="AU241" s="942"/>
      <c r="AV241" s="1195" t="s">
        <v>29922</v>
      </c>
      <c r="AW241" s="1196">
        <f>IFERROR(INDEX(Аркуш4!$G$2:$G$608,MATCH(Таблиця4[[#This Row],[BUILDING NAME]],Аркуш4!$A$2:$A$608,0),1),"")</f>
        <v>0</v>
      </c>
    </row>
    <row r="242" spans="1:50" ht="16.5" thickTop="1" thickBot="1">
      <c r="A242" s="942" t="s">
        <v>11328</v>
      </c>
      <c r="B242" s="943" t="str">
        <f t="shared" si="12"/>
        <v>D62</v>
      </c>
      <c r="C242" s="943" t="str">
        <f t="shared" si="13"/>
        <v>Horizon's Sails (business, B, 2)</v>
      </c>
      <c r="D242" s="942"/>
      <c r="E242" s="942"/>
      <c r="F242" s="943" t="s">
        <v>11329</v>
      </c>
      <c r="G242" s="943" t="s">
        <v>11330</v>
      </c>
      <c r="H242" s="943" t="s">
        <v>11331</v>
      </c>
      <c r="I242" s="943" t="s">
        <v>26</v>
      </c>
      <c r="J242" s="943"/>
      <c r="K242" s="943" t="s">
        <v>10388</v>
      </c>
      <c r="L242" s="943" t="s">
        <v>1878</v>
      </c>
      <c r="M242" s="943" t="s">
        <v>10310</v>
      </c>
      <c r="N242" s="943">
        <v>2</v>
      </c>
      <c r="O242" s="943"/>
      <c r="P242" s="943"/>
      <c r="Q242" s="943"/>
      <c r="R242" s="943"/>
      <c r="S242" s="943"/>
      <c r="T24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42" s="943"/>
      <c r="V242" s="943"/>
      <c r="W242" s="943" t="s">
        <v>11332</v>
      </c>
      <c r="X242" s="943"/>
      <c r="Y242" s="943"/>
      <c r="Z242" s="943" t="s">
        <v>29896</v>
      </c>
      <c r="AA242" s="943" t="s">
        <v>11333</v>
      </c>
      <c r="AB242" s="943" t="s">
        <v>10301</v>
      </c>
      <c r="AC242" s="943"/>
      <c r="AD242" s="943" t="str">
        <f>Таблиця4[[#This Row],[DESCRIPTION 3]]</f>
        <v/>
      </c>
      <c r="AE242" s="943" t="str">
        <f>Таблиця4[[#This Row],[Owner/Specific NPCs3]]</f>
        <v/>
      </c>
      <c r="AF242" s="943"/>
      <c r="AG242" s="944" t="s">
        <v>10311</v>
      </c>
      <c r="AH242" s="945" t="s">
        <v>29897</v>
      </c>
      <c r="AI242" s="946"/>
      <c r="AJ242" s="943" t="s">
        <v>10301</v>
      </c>
      <c r="AK242" s="946"/>
      <c r="AL242" s="943" t="s">
        <v>10301</v>
      </c>
      <c r="AM242" s="946"/>
      <c r="AN242" s="942" t="str">
        <f>IFERROR(INDEX(#REF!,MATCH(Таблиця4[[#This Row],[BUILDING NAME]],#REF!,0),1),"")</f>
        <v/>
      </c>
      <c r="AO242" s="942" t="str">
        <f>IFERROR(INDEX(#REF!,MATCH(Таблиця4[[#This Row],[BUILDING NAME]],#REF!,0),1),"")</f>
        <v/>
      </c>
      <c r="AP242" s="942" t="str">
        <f>IFERROR(INDEX(#REF!,MATCH(Таблиця4[[#This Row],[BUILDING NAME]],#REF!,0),1),"")</f>
        <v/>
      </c>
      <c r="AQ242" s="942" t="str">
        <f>IFERROR(INDEX(#REF!,MATCH(Таблиця4[[#This Row],[BUILDING NAME]],#REF!,0),1),"")</f>
        <v/>
      </c>
      <c r="AR242" s="942" t="str">
        <f>IFERROR(INDEX(#REF!,MATCH(Таблиця4[[#This Row],[BUILDING NAME]],#REF!,0),1),"")</f>
        <v/>
      </c>
      <c r="AS242" s="942" t="str">
        <f>IFERROR(INDEX(#REF!,MATCH(Таблиця4[[#This Row],[BUILDING NAME]],#REF!,0),1),"")</f>
        <v/>
      </c>
      <c r="AT242" s="942" t="str">
        <f>IFERROR(INDEX(#REF!,MATCH(Таблиця4[[#This Row],[BUILDING NAME]],#REF!,0),1),"")</f>
        <v/>
      </c>
      <c r="AU242" s="942"/>
      <c r="AV242" s="1195" t="s">
        <v>29896</v>
      </c>
      <c r="AW242" s="1196" t="str">
        <f>IFERROR(INDEX(Аркуш4!$G$2:$G$608,MATCH(Таблиця4[[#This Row],[BUILDING NAME]],Аркуш4!$A$2:$A$608,0),1),"")</f>
        <v>City of Splendors: Waterdeep p. 60, 76, 106</v>
      </c>
    </row>
    <row r="243" spans="1:50" ht="16.5" thickTop="1" thickBot="1">
      <c r="A243" s="942" t="s">
        <v>11334</v>
      </c>
      <c r="B243" s="943" t="str">
        <f t="shared" si="12"/>
        <v>D63</v>
      </c>
      <c r="C243" s="943" t="str">
        <f t="shared" si="13"/>
        <v>Mother Jatha's (business, D, 1)</v>
      </c>
      <c r="D243" s="942"/>
      <c r="E243" s="942"/>
      <c r="F243" s="943" t="s">
        <v>132</v>
      </c>
      <c r="G243" s="943" t="s">
        <v>11335</v>
      </c>
      <c r="H243" s="943" t="s">
        <v>131</v>
      </c>
      <c r="I243" s="943" t="s">
        <v>26</v>
      </c>
      <c r="J243" s="943"/>
      <c r="K243" s="943" t="s">
        <v>10317</v>
      </c>
      <c r="L243" s="943" t="s">
        <v>1878</v>
      </c>
      <c r="M243" s="943" t="s">
        <v>10542</v>
      </c>
      <c r="N243" s="943">
        <v>1</v>
      </c>
      <c r="O243" s="943"/>
      <c r="P243" s="943"/>
      <c r="Q243" s="943"/>
      <c r="R243" s="943"/>
      <c r="S243" s="943"/>
      <c r="T24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43" s="943"/>
      <c r="V243" s="943"/>
      <c r="W243" s="943"/>
      <c r="X243" s="943"/>
      <c r="Y243" s="943"/>
      <c r="Z243" s="943" t="s">
        <v>29903</v>
      </c>
      <c r="AA243" s="943" t="s">
        <v>11336</v>
      </c>
      <c r="AB243" s="943">
        <v>0</v>
      </c>
      <c r="AC243" s="943"/>
      <c r="AD243" s="943" t="str">
        <f>Таблиця4[[#This Row],[DESCRIPTION 3]]</f>
        <v/>
      </c>
      <c r="AE243" s="943" t="str">
        <f>Таблиця4[[#This Row],[Owner/Specific NPCs3]]</f>
        <v/>
      </c>
      <c r="AF243" s="943"/>
      <c r="AG243" s="943" t="s">
        <v>11337</v>
      </c>
      <c r="AH243" s="945"/>
      <c r="AI243" s="946"/>
      <c r="AJ243" s="943" t="s">
        <v>10301</v>
      </c>
      <c r="AK243" s="946"/>
      <c r="AL243" s="943" t="s">
        <v>10301</v>
      </c>
      <c r="AM243" s="946"/>
      <c r="AN243" s="942" t="str">
        <f>IFERROR(INDEX(#REF!,MATCH(Таблиця4[[#This Row],[BUILDING NAME]],#REF!,0),1),"")</f>
        <v/>
      </c>
      <c r="AO243" s="942" t="str">
        <f>IFERROR(INDEX(#REF!,MATCH(Таблиця4[[#This Row],[BUILDING NAME]],#REF!,0),1),"")</f>
        <v/>
      </c>
      <c r="AP243" s="942" t="str">
        <f>IFERROR(INDEX(#REF!,MATCH(Таблиця4[[#This Row],[BUILDING NAME]],#REF!,0),1),"")</f>
        <v/>
      </c>
      <c r="AQ243" s="942" t="str">
        <f>IFERROR(INDEX(#REF!,MATCH(Таблиця4[[#This Row],[BUILDING NAME]],#REF!,0),1),"")</f>
        <v/>
      </c>
      <c r="AR243" s="942" t="str">
        <f>IFERROR(INDEX(#REF!,MATCH(Таблиця4[[#This Row],[BUILDING NAME]],#REF!,0),1),"")</f>
        <v/>
      </c>
      <c r="AS243" s="942" t="str">
        <f>IFERROR(INDEX(#REF!,MATCH(Таблиця4[[#This Row],[BUILDING NAME]],#REF!,0),1),"")</f>
        <v/>
      </c>
      <c r="AT243" s="942" t="str">
        <f>IFERROR(INDEX(#REF!,MATCH(Таблиця4[[#This Row],[BUILDING NAME]],#REF!,0),1),"")</f>
        <v/>
      </c>
      <c r="AU243" s="942"/>
      <c r="AV243" s="1195" t="s">
        <v>29903</v>
      </c>
      <c r="AW243" s="1196">
        <f>IFERROR(INDEX(Аркуш4!$G$2:$G$608,MATCH(Таблиця4[[#This Row],[BUILDING NAME]],Аркуш4!$A$2:$A$608,0),1),"")</f>
        <v>0</v>
      </c>
    </row>
    <row r="244" spans="1:50" ht="16.5" thickTop="1" thickBot="1">
      <c r="A244" s="942" t="s">
        <v>11338</v>
      </c>
      <c r="B244" s="943" t="str">
        <f t="shared" si="12"/>
        <v>D64</v>
      </c>
      <c r="C244" s="943" t="str">
        <f t="shared" si="13"/>
        <v>Talnu's Ropeworks (business, D, 2)</v>
      </c>
      <c r="D244" s="942"/>
      <c r="E244" s="942"/>
      <c r="F244" s="943" t="s">
        <v>11339</v>
      </c>
      <c r="G244" s="943" t="s">
        <v>11340</v>
      </c>
      <c r="H244" s="943" t="s">
        <v>11341</v>
      </c>
      <c r="I244" s="943" t="s">
        <v>26</v>
      </c>
      <c r="J244" s="953" t="s">
        <v>11342</v>
      </c>
      <c r="K244" s="943" t="s">
        <v>10388</v>
      </c>
      <c r="L244" s="943" t="s">
        <v>1878</v>
      </c>
      <c r="M244" s="943" t="s">
        <v>10542</v>
      </c>
      <c r="N244" s="943">
        <v>2</v>
      </c>
      <c r="O244" s="943" t="s">
        <v>11343</v>
      </c>
      <c r="P244" s="943"/>
      <c r="Q244" s="943"/>
      <c r="R244" s="943"/>
      <c r="S244" s="943"/>
      <c r="T24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44" s="943"/>
      <c r="V244" s="943"/>
      <c r="W244" s="943" t="s">
        <v>11344</v>
      </c>
      <c r="X244" s="943"/>
      <c r="Y244" s="943"/>
      <c r="Z244" s="943" t="s">
        <v>10406</v>
      </c>
      <c r="AA244" s="943" t="s">
        <v>11345</v>
      </c>
      <c r="AB244" s="943" t="s">
        <v>10301</v>
      </c>
      <c r="AC244" s="943"/>
      <c r="AD244" s="943" t="str">
        <f>Таблиця4[[#This Row],[DESCRIPTION 3]]</f>
        <v/>
      </c>
      <c r="AE244" s="943" t="str">
        <f>Таблиця4[[#This Row],[Owner/Specific NPCs3]]</f>
        <v/>
      </c>
      <c r="AF244" s="943"/>
      <c r="AG244" s="944" t="s">
        <v>10311</v>
      </c>
      <c r="AH244" s="945"/>
      <c r="AI244" s="946"/>
      <c r="AJ244" s="943" t="s">
        <v>10301</v>
      </c>
      <c r="AK244" s="946"/>
      <c r="AL244" s="943" t="s">
        <v>10301</v>
      </c>
      <c r="AM244" s="946"/>
      <c r="AN244" s="942" t="str">
        <f>IFERROR(INDEX(#REF!,MATCH(Таблиця4[[#This Row],[BUILDING NAME]],#REF!,0),1),"")</f>
        <v/>
      </c>
      <c r="AO244" s="942" t="str">
        <f>IFERROR(INDEX(#REF!,MATCH(Таблиця4[[#This Row],[BUILDING NAME]],#REF!,0),1),"")</f>
        <v/>
      </c>
      <c r="AP244" s="942" t="str">
        <f>IFERROR(INDEX(#REF!,MATCH(Таблиця4[[#This Row],[BUILDING NAME]],#REF!,0),1),"")</f>
        <v/>
      </c>
      <c r="AQ244" s="942" t="str">
        <f>IFERROR(INDEX(#REF!,MATCH(Таблиця4[[#This Row],[BUILDING NAME]],#REF!,0),1),"")</f>
        <v/>
      </c>
      <c r="AR244" s="942" t="str">
        <f>IFERROR(INDEX(#REF!,MATCH(Таблиця4[[#This Row],[BUILDING NAME]],#REF!,0),1),"")</f>
        <v/>
      </c>
      <c r="AS244" s="942" t="str">
        <f>IFERROR(INDEX(#REF!,MATCH(Таблиця4[[#This Row],[BUILDING NAME]],#REF!,0),1),"")</f>
        <v/>
      </c>
      <c r="AT244" s="942" t="str">
        <f>IFERROR(INDEX(#REF!,MATCH(Таблиця4[[#This Row],[BUILDING NAME]],#REF!,0),1),"")</f>
        <v/>
      </c>
      <c r="AU244" s="942"/>
      <c r="AV244" s="1195" t="s">
        <v>10406</v>
      </c>
      <c r="AW244" s="1196">
        <f>IFERROR(INDEX(Аркуш4!$G$2:$G$608,MATCH(Таблиця4[[#This Row],[BUILDING NAME]],Аркуш4!$A$2:$A$608,0),1),"")</f>
        <v>0</v>
      </c>
    </row>
    <row r="245" spans="1:50" ht="16.5" thickTop="1" thickBot="1">
      <c r="A245" s="942" t="s">
        <v>11346</v>
      </c>
      <c r="B245" s="943" t="str">
        <f t="shared" ref="B245:B254" si="14">LEFT(LEFT(A245,FIND(":",A245)),LEN(LEFT(A245,FIND(":",A245)))-1)</f>
        <v>D65</v>
      </c>
      <c r="C245" s="943" t="str">
        <f t="shared" ref="C245:C254" si="15">RIGHT(A245,LEN(A245)-FIND(":",A245)-1)</f>
        <v>Merlook Nets &amp; Knotware (business, D, 1)</v>
      </c>
      <c r="D245" s="942"/>
      <c r="E245" s="942"/>
      <c r="F245" s="943" t="s">
        <v>11347</v>
      </c>
      <c r="G245" s="943" t="s">
        <v>11348</v>
      </c>
      <c r="H245" s="943" t="s">
        <v>11349</v>
      </c>
      <c r="I245" s="943" t="s">
        <v>26</v>
      </c>
      <c r="J245" s="953" t="s">
        <v>11350</v>
      </c>
      <c r="K245" s="943" t="s">
        <v>10388</v>
      </c>
      <c r="L245" s="943" t="s">
        <v>1878</v>
      </c>
      <c r="M245" s="943" t="s">
        <v>10542</v>
      </c>
      <c r="N245" s="943">
        <v>1</v>
      </c>
      <c r="O245" s="942" t="s">
        <v>30531</v>
      </c>
      <c r="P245" s="943"/>
      <c r="Q245" s="943"/>
      <c r="R245" s="943"/>
      <c r="S245" s="943"/>
      <c r="T24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45" s="943"/>
      <c r="V245" s="943"/>
      <c r="W245" s="943" t="s">
        <v>11351</v>
      </c>
      <c r="X245" s="943"/>
      <c r="Y245" s="943"/>
      <c r="Z245" s="943" t="s">
        <v>29902</v>
      </c>
      <c r="AA245" s="943" t="s">
        <v>11352</v>
      </c>
      <c r="AB245" s="943" t="s">
        <v>10301</v>
      </c>
      <c r="AC245" s="943"/>
      <c r="AD245" s="943" t="str">
        <f>Таблиця4[[#This Row],[DESCRIPTION 3]]</f>
        <v/>
      </c>
      <c r="AE245" s="943" t="str">
        <f>Таблиця4[[#This Row],[Owner/Specific NPCs3]]</f>
        <v/>
      </c>
      <c r="AF245" s="943"/>
      <c r="AG245" s="944" t="s">
        <v>10311</v>
      </c>
      <c r="AH245" s="945"/>
      <c r="AI245" s="946"/>
      <c r="AJ245" s="943" t="s">
        <v>10301</v>
      </c>
      <c r="AK245" s="946"/>
      <c r="AL245" s="943" t="s">
        <v>10301</v>
      </c>
      <c r="AM245" s="946"/>
      <c r="AN245" s="942" t="str">
        <f>IFERROR(INDEX(#REF!,MATCH(Таблиця4[[#This Row],[BUILDING NAME]],#REF!,0),1),"")</f>
        <v/>
      </c>
      <c r="AO245" s="942" t="str">
        <f>IFERROR(INDEX(#REF!,MATCH(Таблиця4[[#This Row],[BUILDING NAME]],#REF!,0),1),"")</f>
        <v/>
      </c>
      <c r="AP245" s="942" t="str">
        <f>IFERROR(INDEX(#REF!,MATCH(Таблиця4[[#This Row],[BUILDING NAME]],#REF!,0),1),"")</f>
        <v/>
      </c>
      <c r="AQ245" s="942" t="str">
        <f>IFERROR(INDEX(#REF!,MATCH(Таблиця4[[#This Row],[BUILDING NAME]],#REF!,0),1),"")</f>
        <v/>
      </c>
      <c r="AR245" s="942" t="str">
        <f>IFERROR(INDEX(#REF!,MATCH(Таблиця4[[#This Row],[BUILDING NAME]],#REF!,0),1),"")</f>
        <v/>
      </c>
      <c r="AS245" s="942" t="str">
        <f>IFERROR(INDEX(#REF!,MATCH(Таблиця4[[#This Row],[BUILDING NAME]],#REF!,0),1),"")</f>
        <v/>
      </c>
      <c r="AT245" s="942" t="str">
        <f>IFERROR(INDEX(#REF!,MATCH(Таблиця4[[#This Row],[BUILDING NAME]],#REF!,0),1),"")</f>
        <v/>
      </c>
      <c r="AU245" s="942"/>
      <c r="AV245" s="1195" t="s">
        <v>29902</v>
      </c>
      <c r="AW245" s="1196">
        <f>IFERROR(INDEX(Аркуш4!$G$2:$G$608,MATCH(Таблиця4[[#This Row],[BUILDING NAME]],Аркуш4!$A$2:$A$608,0),1),"")</f>
        <v>0</v>
      </c>
    </row>
    <row r="246" spans="1:50" ht="16.5" thickTop="1" thickBot="1">
      <c r="A246" s="942" t="s">
        <v>11353</v>
      </c>
      <c r="B246" s="943" t="str">
        <f t="shared" si="14"/>
        <v>D66</v>
      </c>
      <c r="C246" s="943" t="str">
        <f t="shared" si="15"/>
        <v>Ralagut's Wheelhouse (business, D, 1)</v>
      </c>
      <c r="D246" s="942"/>
      <c r="E246" s="942"/>
      <c r="F246" s="943" t="s">
        <v>11354</v>
      </c>
      <c r="G246" s="943" t="s">
        <v>11355</v>
      </c>
      <c r="H246" s="943" t="s">
        <v>11356</v>
      </c>
      <c r="I246" s="943" t="s">
        <v>26</v>
      </c>
      <c r="J246" s="943"/>
      <c r="K246" s="943" t="s">
        <v>10388</v>
      </c>
      <c r="L246" s="943" t="s">
        <v>1878</v>
      </c>
      <c r="M246" s="943" t="s">
        <v>10542</v>
      </c>
      <c r="N246" s="943">
        <v>1</v>
      </c>
      <c r="O246" s="943"/>
      <c r="P246" s="943"/>
      <c r="Q246" s="943"/>
      <c r="R246" s="943"/>
      <c r="S246" s="943"/>
      <c r="T24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46" s="943"/>
      <c r="V246" s="943"/>
      <c r="W246" s="943" t="s">
        <v>11357</v>
      </c>
      <c r="X246" s="943"/>
      <c r="Y246" s="943"/>
      <c r="Z246" s="943" t="s">
        <v>29905</v>
      </c>
      <c r="AA246" s="943" t="s">
        <v>11358</v>
      </c>
      <c r="AB246" s="943" t="s">
        <v>10301</v>
      </c>
      <c r="AC246" s="943"/>
      <c r="AD246" s="943" t="str">
        <f>Таблиця4[[#This Row],[DESCRIPTION 3]]</f>
        <v/>
      </c>
      <c r="AE246" s="943" t="str">
        <f>Таблиця4[[#This Row],[Owner/Specific NPCs3]]</f>
        <v/>
      </c>
      <c r="AF246" s="943"/>
      <c r="AG246" s="944" t="s">
        <v>10311</v>
      </c>
      <c r="AH246" s="945"/>
      <c r="AI246" s="946"/>
      <c r="AJ246" s="943" t="s">
        <v>10301</v>
      </c>
      <c r="AK246" s="946"/>
      <c r="AL246" s="943" t="s">
        <v>10301</v>
      </c>
      <c r="AM246" s="946"/>
      <c r="AN246" s="942" t="str">
        <f>IFERROR(INDEX(#REF!,MATCH(Таблиця4[[#This Row],[BUILDING NAME]],#REF!,0),1),"")</f>
        <v/>
      </c>
      <c r="AO246" s="942" t="str">
        <f>IFERROR(INDEX(#REF!,MATCH(Таблиця4[[#This Row],[BUILDING NAME]],#REF!,0),1),"")</f>
        <v/>
      </c>
      <c r="AP246" s="942" t="str">
        <f>IFERROR(INDEX(#REF!,MATCH(Таблиця4[[#This Row],[BUILDING NAME]],#REF!,0),1),"")</f>
        <v/>
      </c>
      <c r="AQ246" s="942" t="str">
        <f>IFERROR(INDEX(#REF!,MATCH(Таблиця4[[#This Row],[BUILDING NAME]],#REF!,0),1),"")</f>
        <v/>
      </c>
      <c r="AR246" s="942" t="str">
        <f>IFERROR(INDEX(#REF!,MATCH(Таблиця4[[#This Row],[BUILDING NAME]],#REF!,0),1),"")</f>
        <v/>
      </c>
      <c r="AS246" s="942" t="str">
        <f>IFERROR(INDEX(#REF!,MATCH(Таблиця4[[#This Row],[BUILDING NAME]],#REF!,0),1),"")</f>
        <v/>
      </c>
      <c r="AT246" s="942" t="str">
        <f>IFERROR(INDEX(#REF!,MATCH(Таблиця4[[#This Row],[BUILDING NAME]],#REF!,0),1),"")</f>
        <v/>
      </c>
      <c r="AU246" s="942"/>
      <c r="AV246" s="1195" t="s">
        <v>29905</v>
      </c>
      <c r="AW246" s="1196">
        <f>IFERROR(INDEX(Аркуш4!$G$2:$G$608,MATCH(Таблиця4[[#This Row],[BUILDING NAME]],Аркуш4!$A$2:$A$608,0),1),"")</f>
        <v>0</v>
      </c>
    </row>
    <row r="247" spans="1:50" ht="16.5" thickTop="1" thickBot="1">
      <c r="A247" s="942" t="s">
        <v>11359</v>
      </c>
      <c r="B247" s="943" t="str">
        <f t="shared" si="14"/>
        <v>D67</v>
      </c>
      <c r="C247" s="943" t="str">
        <f t="shared" si="15"/>
        <v>The Angry Coxswain (tavern, D, 1)</v>
      </c>
      <c r="D247" s="942"/>
      <c r="E247" s="942"/>
      <c r="F247" s="943" t="s">
        <v>193</v>
      </c>
      <c r="G247" s="943" t="s">
        <v>11360</v>
      </c>
      <c r="H247" s="943" t="s">
        <v>11361</v>
      </c>
      <c r="I247" s="943" t="s">
        <v>26</v>
      </c>
      <c r="J247" s="943"/>
      <c r="K247" s="943" t="s">
        <v>10358</v>
      </c>
      <c r="L247" s="943" t="s">
        <v>10301</v>
      </c>
      <c r="M247" s="943" t="s">
        <v>10542</v>
      </c>
      <c r="N247" s="943">
        <v>1</v>
      </c>
      <c r="O247" s="943"/>
      <c r="P247" s="943"/>
      <c r="Q247" s="943"/>
      <c r="R247" s="943"/>
      <c r="S247" s="943"/>
      <c r="T24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47" s="943"/>
      <c r="V247" s="943"/>
      <c r="W247" s="943"/>
      <c r="X247" s="943"/>
      <c r="Y247" s="943"/>
      <c r="Z247" s="943" t="s">
        <v>10301</v>
      </c>
      <c r="AA247" s="943"/>
      <c r="AB247" s="943" t="s">
        <v>10301</v>
      </c>
      <c r="AC247" s="943"/>
      <c r="AD247" s="943" t="str">
        <f>Таблиця4[[#This Row],[DESCRIPTION 3]]</f>
        <v/>
      </c>
      <c r="AE247" s="943" t="str">
        <f>Таблиця4[[#This Row],[Owner/Specific NPCs3]]</f>
        <v/>
      </c>
      <c r="AF247" s="943"/>
      <c r="AG247" s="944" t="s">
        <v>10311</v>
      </c>
      <c r="AH247" s="945"/>
      <c r="AI247" s="946"/>
      <c r="AJ247" s="943" t="s">
        <v>10301</v>
      </c>
      <c r="AK247" s="946"/>
      <c r="AL247" s="943" t="s">
        <v>10301</v>
      </c>
      <c r="AM247" s="946"/>
      <c r="AN247" s="942" t="str">
        <f>IFERROR(INDEX(#REF!,MATCH(Таблиця4[[#This Row],[BUILDING NAME]],#REF!,0),1),"")</f>
        <v/>
      </c>
      <c r="AO247" s="942" t="str">
        <f>IFERROR(INDEX(#REF!,MATCH(Таблиця4[[#This Row],[BUILDING NAME]],#REF!,0),1),"")</f>
        <v/>
      </c>
      <c r="AP247" s="942" t="str">
        <f>IFERROR(INDEX(#REF!,MATCH(Таблиця4[[#This Row],[BUILDING NAME]],#REF!,0),1),"")</f>
        <v/>
      </c>
      <c r="AQ247" s="942" t="str">
        <f>IFERROR(INDEX(#REF!,MATCH(Таблиця4[[#This Row],[BUILDING NAME]],#REF!,0),1),"")</f>
        <v/>
      </c>
      <c r="AR247" s="942" t="str">
        <f>IFERROR(INDEX(#REF!,MATCH(Таблиця4[[#This Row],[BUILDING NAME]],#REF!,0),1),"")</f>
        <v/>
      </c>
      <c r="AS247" s="942" t="str">
        <f>IFERROR(INDEX(#REF!,MATCH(Таблиця4[[#This Row],[BUILDING NAME]],#REF!,0),1),"")</f>
        <v/>
      </c>
      <c r="AT247" s="942" t="str">
        <f>IFERROR(INDEX(#REF!,MATCH(Таблиця4[[#This Row],[BUILDING NAME]],#REF!,0),1),"")</f>
        <v/>
      </c>
      <c r="AU247" s="942"/>
      <c r="AV247" s="1195" t="s">
        <v>29941</v>
      </c>
      <c r="AW247" s="1196">
        <f>IFERROR(INDEX(Аркуш4!$G$2:$G$608,MATCH(Таблиця4[[#This Row],[BUILDING NAME]],Аркуш4!$A$2:$A$608,0),1),"")</f>
        <v>0</v>
      </c>
    </row>
    <row r="248" spans="1:50" ht="16.5" thickTop="1" thickBot="1">
      <c r="A248" s="942" t="s">
        <v>11362</v>
      </c>
      <c r="B248" s="943" t="str">
        <f t="shared" si="14"/>
        <v>D68</v>
      </c>
      <c r="C248" s="943" t="str">
        <f t="shared" si="15"/>
        <v>Gathgaer Milomynt's residence (row house, D, 2)</v>
      </c>
      <c r="D248" s="942"/>
      <c r="E248" s="942"/>
      <c r="F248" s="943" t="s">
        <v>11363</v>
      </c>
      <c r="G248" s="943" t="s">
        <v>11364</v>
      </c>
      <c r="H248" s="943" t="s">
        <v>11365</v>
      </c>
      <c r="I248" s="943" t="s">
        <v>26</v>
      </c>
      <c r="J248" s="943"/>
      <c r="K248" s="943" t="s">
        <v>10450</v>
      </c>
      <c r="L248" s="943" t="s">
        <v>10301</v>
      </c>
      <c r="M248" s="943" t="s">
        <v>10542</v>
      </c>
      <c r="N248" s="943">
        <v>2</v>
      </c>
      <c r="O248" s="943"/>
      <c r="P248" s="943"/>
      <c r="Q248" s="943"/>
      <c r="R248" s="943"/>
      <c r="S248" s="943"/>
      <c r="T24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48" s="943"/>
      <c r="V248" s="943"/>
      <c r="W248" s="943"/>
      <c r="X248" s="943"/>
      <c r="Y248" s="943"/>
      <c r="Z248" s="943" t="s">
        <v>10301</v>
      </c>
      <c r="AA248" s="943"/>
      <c r="AB248" s="943" t="s">
        <v>10301</v>
      </c>
      <c r="AC248" s="943"/>
      <c r="AD248" s="943" t="str">
        <f>Таблиця4[[#This Row],[DESCRIPTION 3]]</f>
        <v/>
      </c>
      <c r="AE248" s="943" t="str">
        <f>Таблиця4[[#This Row],[Owner/Specific NPCs3]]</f>
        <v/>
      </c>
      <c r="AF248" s="943"/>
      <c r="AG248" s="944" t="s">
        <v>10311</v>
      </c>
      <c r="AH248" s="945"/>
      <c r="AI248" s="946"/>
      <c r="AJ248" s="943" t="s">
        <v>10301</v>
      </c>
      <c r="AK248" s="946"/>
      <c r="AL248" s="943" t="s">
        <v>10301</v>
      </c>
      <c r="AM248" s="946"/>
      <c r="AN248" s="942" t="str">
        <f>IFERROR(INDEX(#REF!,MATCH(Таблиця4[[#This Row],[BUILDING NAME]],#REF!,0),1),"")</f>
        <v/>
      </c>
      <c r="AO248" s="942" t="str">
        <f>IFERROR(INDEX(#REF!,MATCH(Таблиця4[[#This Row],[BUILDING NAME]],#REF!,0),1),"")</f>
        <v/>
      </c>
      <c r="AP248" s="942" t="str">
        <f>IFERROR(INDEX(#REF!,MATCH(Таблиця4[[#This Row],[BUILDING NAME]],#REF!,0),1),"")</f>
        <v/>
      </c>
      <c r="AQ248" s="942" t="str">
        <f>IFERROR(INDEX(#REF!,MATCH(Таблиця4[[#This Row],[BUILDING NAME]],#REF!,0),1),"")</f>
        <v/>
      </c>
      <c r="AR248" s="942" t="str">
        <f>IFERROR(INDEX(#REF!,MATCH(Таблиця4[[#This Row],[BUILDING NAME]],#REF!,0),1),"")</f>
        <v/>
      </c>
      <c r="AS248" s="942" t="str">
        <f>IFERROR(INDEX(#REF!,MATCH(Таблиця4[[#This Row],[BUILDING NAME]],#REF!,0),1),"")</f>
        <v/>
      </c>
      <c r="AT248" s="942" t="str">
        <f>IFERROR(INDEX(#REF!,MATCH(Таблиця4[[#This Row],[BUILDING NAME]],#REF!,0),1),"")</f>
        <v/>
      </c>
      <c r="AU248" s="942"/>
      <c r="AV248" s="1195" t="s">
        <v>10301</v>
      </c>
      <c r="AW248" s="1196" t="str">
        <f>IFERROR(INDEX(Аркуш4!$G$2:$G$608,MATCH(Таблиця4[[#This Row],[BUILDING NAME]],Аркуш4!$A$2:$A$608,0),1),"")</f>
        <v/>
      </c>
    </row>
    <row r="249" spans="1:50" ht="16.5" thickTop="1" thickBot="1">
      <c r="A249" s="942" t="s">
        <v>11366</v>
      </c>
      <c r="B249" s="943" t="str">
        <f t="shared" si="14"/>
        <v>D69</v>
      </c>
      <c r="C249" s="943" t="str">
        <f t="shared" si="15"/>
        <v>Maernath Storage (warehouse, D, 2)</v>
      </c>
      <c r="D249" s="942"/>
      <c r="E249" s="942"/>
      <c r="F249" s="943" t="s">
        <v>11367</v>
      </c>
      <c r="G249" s="943" t="s">
        <v>11368</v>
      </c>
      <c r="H249" s="943" t="s">
        <v>11369</v>
      </c>
      <c r="I249" s="943" t="s">
        <v>26</v>
      </c>
      <c r="J249" s="943"/>
      <c r="K249" s="943" t="s">
        <v>10426</v>
      </c>
      <c r="L249" s="943" t="s">
        <v>10375</v>
      </c>
      <c r="M249" s="943" t="s">
        <v>10542</v>
      </c>
      <c r="N249" s="943">
        <v>2</v>
      </c>
      <c r="O249" s="943"/>
      <c r="P249" s="943"/>
      <c r="Q249" s="943"/>
      <c r="R249" s="943"/>
      <c r="S249" s="943"/>
      <c r="T24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49" s="943"/>
      <c r="V249" s="943"/>
      <c r="W249" s="943"/>
      <c r="X249" s="943"/>
      <c r="Y249" s="943"/>
      <c r="Z249" s="943" t="s">
        <v>29951</v>
      </c>
      <c r="AA249" s="943"/>
      <c r="AB249" s="943" t="s">
        <v>10301</v>
      </c>
      <c r="AC249" s="943"/>
      <c r="AD249" s="943" t="str">
        <f>Таблиця4[[#This Row],[DESCRIPTION 3]]</f>
        <v/>
      </c>
      <c r="AE249" s="943" t="str">
        <f>Таблиця4[[#This Row],[Owner/Specific NPCs3]]</f>
        <v/>
      </c>
      <c r="AF249" s="943"/>
      <c r="AG249" s="944" t="s">
        <v>10311</v>
      </c>
      <c r="AH249" s="945"/>
      <c r="AI249" s="946"/>
      <c r="AJ249" s="943" t="s">
        <v>10301</v>
      </c>
      <c r="AK249" s="946"/>
      <c r="AL249" s="943" t="s">
        <v>10301</v>
      </c>
      <c r="AM249" s="946"/>
      <c r="AN249" s="942" t="str">
        <f>IFERROR(INDEX(#REF!,MATCH(Таблиця4[[#This Row],[BUILDING NAME]],#REF!,0),1),"")</f>
        <v/>
      </c>
      <c r="AO249" s="942" t="str">
        <f>IFERROR(INDEX(#REF!,MATCH(Таблиця4[[#This Row],[BUILDING NAME]],#REF!,0),1),"")</f>
        <v/>
      </c>
      <c r="AP249" s="942" t="str">
        <f>IFERROR(INDEX(#REF!,MATCH(Таблиця4[[#This Row],[BUILDING NAME]],#REF!,0),1),"")</f>
        <v/>
      </c>
      <c r="AQ249" s="942" t="str">
        <f>IFERROR(INDEX(#REF!,MATCH(Таблиця4[[#This Row],[BUILDING NAME]],#REF!,0),1),"")</f>
        <v/>
      </c>
      <c r="AR249" s="942" t="str">
        <f>IFERROR(INDEX(#REF!,MATCH(Таблиця4[[#This Row],[BUILDING NAME]],#REF!,0),1),"")</f>
        <v/>
      </c>
      <c r="AS249" s="942" t="str">
        <f>IFERROR(INDEX(#REF!,MATCH(Таблиця4[[#This Row],[BUILDING NAME]],#REF!,0),1),"")</f>
        <v/>
      </c>
      <c r="AT249" s="942" t="str">
        <f>IFERROR(INDEX(#REF!,MATCH(Таблиця4[[#This Row],[BUILDING NAME]],#REF!,0),1),"")</f>
        <v/>
      </c>
      <c r="AU249" s="942"/>
      <c r="AV249" s="1195" t="s">
        <v>29951</v>
      </c>
      <c r="AW249" s="1196">
        <f>IFERROR(INDEX(Аркуш4!$G$2:$G$608,MATCH(Таблиця4[[#This Row],[BUILDING NAME]],Аркуш4!$A$2:$A$608,0),1),"")</f>
        <v>0</v>
      </c>
    </row>
    <row r="250" spans="1:50" ht="16.5" thickTop="1" thickBot="1">
      <c r="A250" s="942" t="s">
        <v>11370</v>
      </c>
      <c r="B250" s="943" t="str">
        <f t="shared" si="14"/>
        <v>D70</v>
      </c>
      <c r="C250" s="943" t="str">
        <f t="shared" si="15"/>
        <v>Alex Lenter's Storage (warehouse, D, 2)</v>
      </c>
      <c r="D250" s="942"/>
      <c r="E250" s="942"/>
      <c r="F250" s="943" t="s">
        <v>11371</v>
      </c>
      <c r="G250" s="943" t="s">
        <v>11372</v>
      </c>
      <c r="H250" s="943" t="s">
        <v>11373</v>
      </c>
      <c r="I250" s="943" t="s">
        <v>26</v>
      </c>
      <c r="J250" s="943"/>
      <c r="K250" s="943" t="s">
        <v>10426</v>
      </c>
      <c r="L250" s="943" t="s">
        <v>10301</v>
      </c>
      <c r="M250" s="943" t="s">
        <v>10542</v>
      </c>
      <c r="N250" s="943">
        <v>2</v>
      </c>
      <c r="O250" s="943"/>
      <c r="P250" s="943"/>
      <c r="Q250" s="943"/>
      <c r="R250" s="943"/>
      <c r="S250" s="943"/>
      <c r="T25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50" s="943"/>
      <c r="V250" s="943"/>
      <c r="W250" s="943"/>
      <c r="X250" s="943"/>
      <c r="Y250" s="943"/>
      <c r="Z250" s="943" t="s">
        <v>10301</v>
      </c>
      <c r="AA250" s="943" t="s">
        <v>11374</v>
      </c>
      <c r="AB250" s="943" t="s">
        <v>10301</v>
      </c>
      <c r="AC250" s="943"/>
      <c r="AD250" s="943" t="str">
        <f>Таблиця4[[#This Row],[DESCRIPTION 3]]</f>
        <v/>
      </c>
      <c r="AE250" s="943" t="str">
        <f>Таблиця4[[#This Row],[Owner/Specific NPCs3]]</f>
        <v/>
      </c>
      <c r="AF250" s="943"/>
      <c r="AG250" s="944" t="s">
        <v>10311</v>
      </c>
      <c r="AH250" s="945"/>
      <c r="AI250" s="946"/>
      <c r="AJ250" s="943" t="s">
        <v>10301</v>
      </c>
      <c r="AK250" s="946"/>
      <c r="AL250" s="943" t="s">
        <v>10301</v>
      </c>
      <c r="AM250" s="946"/>
      <c r="AN250" s="942" t="str">
        <f>IFERROR(INDEX(#REF!,MATCH(Таблиця4[[#This Row],[BUILDING NAME]],#REF!,0),1),"")</f>
        <v/>
      </c>
      <c r="AO250" s="942" t="str">
        <f>IFERROR(INDEX(#REF!,MATCH(Таблиця4[[#This Row],[BUILDING NAME]],#REF!,0),1),"")</f>
        <v/>
      </c>
      <c r="AP250" s="942" t="str">
        <f>IFERROR(INDEX(#REF!,MATCH(Таблиця4[[#This Row],[BUILDING NAME]],#REF!,0),1),"")</f>
        <v/>
      </c>
      <c r="AQ250" s="942" t="str">
        <f>IFERROR(INDEX(#REF!,MATCH(Таблиця4[[#This Row],[BUILDING NAME]],#REF!,0),1),"")</f>
        <v/>
      </c>
      <c r="AR250" s="942" t="str">
        <f>IFERROR(INDEX(#REF!,MATCH(Таблиця4[[#This Row],[BUILDING NAME]],#REF!,0),1),"")</f>
        <v/>
      </c>
      <c r="AS250" s="942" t="str">
        <f>IFERROR(INDEX(#REF!,MATCH(Таблиця4[[#This Row],[BUILDING NAME]],#REF!,0),1),"")</f>
        <v/>
      </c>
      <c r="AT250" s="942" t="str">
        <f>IFERROR(INDEX(#REF!,MATCH(Таблиця4[[#This Row],[BUILDING NAME]],#REF!,0),1),"")</f>
        <v/>
      </c>
      <c r="AU250" s="942"/>
      <c r="AV250" s="1195" t="s">
        <v>29949</v>
      </c>
      <c r="AW250" s="1196">
        <f>IFERROR(INDEX(Аркуш4!$G$2:$G$608,MATCH(Таблиця4[[#This Row],[BUILDING NAME]],Аркуш4!$A$2:$A$608,0),1),"")</f>
        <v>0</v>
      </c>
    </row>
    <row r="251" spans="1:50" s="1036" customFormat="1" ht="16.5" thickTop="1" thickBot="1">
      <c r="A251" s="942" t="s">
        <v>11375</v>
      </c>
      <c r="B251" s="943" t="str">
        <f t="shared" si="14"/>
        <v>D71</v>
      </c>
      <c r="C251" s="943" t="str">
        <f t="shared" si="15"/>
        <v>Old Xoblob Shop (business, B, 3)</v>
      </c>
      <c r="D251" s="942"/>
      <c r="E251" s="942"/>
      <c r="F251" s="943" t="s">
        <v>11376</v>
      </c>
      <c r="G251" s="943" t="s">
        <v>11377</v>
      </c>
      <c r="H251" s="943" t="s">
        <v>11378</v>
      </c>
      <c r="I251" s="943" t="s">
        <v>26</v>
      </c>
      <c r="J251" s="943"/>
      <c r="K251" s="943" t="s">
        <v>10388</v>
      </c>
      <c r="L251" s="943" t="s">
        <v>1878</v>
      </c>
      <c r="M251" s="943" t="s">
        <v>10310</v>
      </c>
      <c r="N251" s="943">
        <v>3</v>
      </c>
      <c r="O251" s="943"/>
      <c r="P251" s="943">
        <v>4</v>
      </c>
      <c r="Q251" s="943"/>
      <c r="R251" s="943"/>
      <c r="S251" s="943"/>
      <c r="T25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251" s="943"/>
      <c r="V251" s="943"/>
      <c r="W251" s="943" t="s">
        <v>11379</v>
      </c>
      <c r="X251" s="943"/>
      <c r="Y251" s="943"/>
      <c r="Z251" s="943" t="s">
        <v>29904</v>
      </c>
      <c r="AA251" s="943" t="s">
        <v>11380</v>
      </c>
      <c r="AB251" s="943" t="s">
        <v>10301</v>
      </c>
      <c r="AC251" s="943"/>
      <c r="AD251" s="943" t="str">
        <f>Таблиця4[[#This Row],[DESCRIPTION 3]]</f>
        <v/>
      </c>
      <c r="AE251" s="943" t="str">
        <f>Таблиця4[[#This Row],[Owner/Specific NPCs3]]</f>
        <v/>
      </c>
      <c r="AF251" s="943"/>
      <c r="AG251" s="944" t="s">
        <v>10311</v>
      </c>
      <c r="AH251" s="945"/>
      <c r="AI251" s="946"/>
      <c r="AJ251" s="943" t="s">
        <v>10301</v>
      </c>
      <c r="AK251" s="946"/>
      <c r="AL251" s="943" t="s">
        <v>10301</v>
      </c>
      <c r="AM251" s="946"/>
      <c r="AN251" s="942" t="str">
        <f>IFERROR(INDEX(#REF!,MATCH(Таблиця4[[#This Row],[BUILDING NAME]],#REF!,0),1),"")</f>
        <v/>
      </c>
      <c r="AO251" s="942" t="str">
        <f>IFERROR(INDEX(#REF!,MATCH(Таблиця4[[#This Row],[BUILDING NAME]],#REF!,0),1),"")</f>
        <v/>
      </c>
      <c r="AP251" s="942" t="str">
        <f>IFERROR(INDEX(#REF!,MATCH(Таблиця4[[#This Row],[BUILDING NAME]],#REF!,0),1),"")</f>
        <v/>
      </c>
      <c r="AQ251" s="942" t="str">
        <f>IFERROR(INDEX(#REF!,MATCH(Таблиця4[[#This Row],[BUILDING NAME]],#REF!,0),1),"")</f>
        <v/>
      </c>
      <c r="AR251" s="942" t="str">
        <f>IFERROR(INDEX(#REF!,MATCH(Таблиця4[[#This Row],[BUILDING NAME]],#REF!,0),1),"")</f>
        <v/>
      </c>
      <c r="AS251" s="942" t="str">
        <f>IFERROR(INDEX(#REF!,MATCH(Таблиця4[[#This Row],[BUILDING NAME]],#REF!,0),1),"")</f>
        <v/>
      </c>
      <c r="AT251" s="942" t="str">
        <f>IFERROR(INDEX(#REF!,MATCH(Таблиця4[[#This Row],[BUILDING NAME]],#REF!,0),1),"")</f>
        <v/>
      </c>
      <c r="AU251" s="942"/>
      <c r="AV251" s="1195" t="s">
        <v>29904</v>
      </c>
      <c r="AW251" s="1196">
        <f>IFERROR(INDEX(Аркуш4!$G$2:$G$608,MATCH(Таблиця4[[#This Row],[BUILDING NAME]],Аркуш4!$A$2:$A$608,0),1),"")</f>
        <v>0</v>
      </c>
      <c r="AX251" s="1033"/>
    </row>
    <row r="252" spans="1:50" ht="16.5" thickTop="1" thickBot="1">
      <c r="A252" s="942" t="s">
        <v>11381</v>
      </c>
      <c r="B252" s="943" t="str">
        <f t="shared" si="14"/>
        <v>D72</v>
      </c>
      <c r="C252" s="943" t="str">
        <f t="shared" si="15"/>
        <v>The Pavilion of Paving Stones (guildhall, C, 3)</v>
      </c>
      <c r="D252" s="942"/>
      <c r="E252" s="942"/>
      <c r="F252" s="943" t="s">
        <v>11382</v>
      </c>
      <c r="G252" s="943" t="s">
        <v>11383</v>
      </c>
      <c r="H252" s="943" t="s">
        <v>11384</v>
      </c>
      <c r="I252" s="943" t="s">
        <v>26</v>
      </c>
      <c r="J252" s="943"/>
      <c r="K252" s="943" t="s">
        <v>10351</v>
      </c>
      <c r="L252" s="943" t="s">
        <v>93</v>
      </c>
      <c r="M252" s="943" t="s">
        <v>10329</v>
      </c>
      <c r="N252" s="943">
        <v>3</v>
      </c>
      <c r="O252" s="944" t="s">
        <v>11385</v>
      </c>
      <c r="P252" s="943"/>
      <c r="Q252" s="943"/>
      <c r="R252" s="943"/>
      <c r="S252" s="943"/>
      <c r="T25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52" s="943"/>
      <c r="V252" s="943"/>
      <c r="W252" s="943"/>
      <c r="X252" s="943"/>
      <c r="Y252" s="943"/>
      <c r="Z252" s="943" t="s">
        <v>29929</v>
      </c>
      <c r="AA252" s="943" t="s">
        <v>11385</v>
      </c>
      <c r="AB252" s="943" t="s">
        <v>10301</v>
      </c>
      <c r="AC252" s="943"/>
      <c r="AD252" s="943" t="str">
        <f>Таблиця4[[#This Row],[DESCRIPTION 3]]</f>
        <v/>
      </c>
      <c r="AE252" s="943" t="str">
        <f>Таблиця4[[#This Row],[Owner/Specific NPCs3]]</f>
        <v/>
      </c>
      <c r="AF252" s="943"/>
      <c r="AG252" s="944" t="s">
        <v>10311</v>
      </c>
      <c r="AH252" s="945"/>
      <c r="AI252" s="946"/>
      <c r="AJ252" s="943" t="s">
        <v>10301</v>
      </c>
      <c r="AK252" s="946"/>
      <c r="AL252" s="943" t="s">
        <v>10301</v>
      </c>
      <c r="AM252" s="946"/>
      <c r="AN252" s="942" t="str">
        <f>IFERROR(INDEX(#REF!,MATCH(Таблиця4[[#This Row],[BUILDING NAME]],#REF!,0),1),"")</f>
        <v/>
      </c>
      <c r="AO252" s="942" t="str">
        <f>IFERROR(INDEX(#REF!,MATCH(Таблиця4[[#This Row],[BUILDING NAME]],#REF!,0),1),"")</f>
        <v/>
      </c>
      <c r="AP252" s="942" t="str">
        <f>IFERROR(INDEX(#REF!,MATCH(Таблиця4[[#This Row],[BUILDING NAME]],#REF!,0),1),"")</f>
        <v/>
      </c>
      <c r="AQ252" s="942" t="str">
        <f>IFERROR(INDEX(#REF!,MATCH(Таблиця4[[#This Row],[BUILDING NAME]],#REF!,0),1),"")</f>
        <v/>
      </c>
      <c r="AR252" s="942" t="str">
        <f>IFERROR(INDEX(#REF!,MATCH(Таблиця4[[#This Row],[BUILDING NAME]],#REF!,0),1),"")</f>
        <v/>
      </c>
      <c r="AS252" s="942" t="str">
        <f>IFERROR(INDEX(#REF!,MATCH(Таблиця4[[#This Row],[BUILDING NAME]],#REF!,0),1),"")</f>
        <v/>
      </c>
      <c r="AT252" s="942" t="str">
        <f>IFERROR(INDEX(#REF!,MATCH(Таблиця4[[#This Row],[BUILDING NAME]],#REF!,0),1),"")</f>
        <v/>
      </c>
      <c r="AU252" s="942"/>
      <c r="AV252" s="1195" t="s">
        <v>29929</v>
      </c>
      <c r="AW252" s="1196">
        <f>IFERROR(INDEX(Аркуш4!$G$2:$G$608,MATCH(Таблиця4[[#This Row],[BUILDING NAME]],Аркуш4!$A$2:$A$608,0),1),"")</f>
        <v>0</v>
      </c>
    </row>
    <row r="253" spans="1:50" ht="16.5" thickTop="1" thickBot="1">
      <c r="A253" s="942" t="s">
        <v>11386</v>
      </c>
      <c r="B253" s="943" t="str">
        <f t="shared" si="14"/>
        <v>D73</v>
      </c>
      <c r="C253" s="943" t="str">
        <f t="shared" si="15"/>
        <v>Sailor's Corner (inn, D, 2)</v>
      </c>
      <c r="D253" s="942"/>
      <c r="E253" s="942"/>
      <c r="F253" s="943" t="s">
        <v>153</v>
      </c>
      <c r="G253" s="943" t="s">
        <v>11387</v>
      </c>
      <c r="H253" s="943" t="s">
        <v>152</v>
      </c>
      <c r="I253" s="943" t="s">
        <v>26</v>
      </c>
      <c r="J253" s="943"/>
      <c r="K253" s="943" t="s">
        <v>10371</v>
      </c>
      <c r="L253" s="943" t="s">
        <v>25</v>
      </c>
      <c r="M253" s="943" t="s">
        <v>10542</v>
      </c>
      <c r="N253" s="943">
        <v>2</v>
      </c>
      <c r="O253" s="943"/>
      <c r="P253" s="943"/>
      <c r="Q253" s="943"/>
      <c r="R253" s="943"/>
      <c r="S253" s="943"/>
      <c r="T25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53" s="943"/>
      <c r="V253" s="943"/>
      <c r="W253" s="943"/>
      <c r="X253" s="943"/>
      <c r="Y253" s="943"/>
      <c r="Z253" s="943" t="s">
        <v>25</v>
      </c>
      <c r="AA253" s="943"/>
      <c r="AB253" s="943">
        <v>0</v>
      </c>
      <c r="AC253" s="943"/>
      <c r="AD253" s="943" t="str">
        <f>Таблиця4[[#This Row],[DESCRIPTION 3]]</f>
        <v/>
      </c>
      <c r="AE253" s="943" t="str">
        <f>Таблиця4[[#This Row],[Owner/Specific NPCs3]]</f>
        <v/>
      </c>
      <c r="AF253" s="943"/>
      <c r="AG253" s="944" t="s">
        <v>10311</v>
      </c>
      <c r="AH253" s="945"/>
      <c r="AI253" s="946"/>
      <c r="AJ253" s="943" t="s">
        <v>10301</v>
      </c>
      <c r="AK253" s="946"/>
      <c r="AL253" s="943" t="s">
        <v>10301</v>
      </c>
      <c r="AM253" s="946"/>
      <c r="AN253" s="942" t="str">
        <f>IFERROR(INDEX(#REF!,MATCH(Таблиця4[[#This Row],[BUILDING NAME]],#REF!,0),1),"")</f>
        <v/>
      </c>
      <c r="AO253" s="942" t="str">
        <f>IFERROR(INDEX(#REF!,MATCH(Таблиця4[[#This Row],[BUILDING NAME]],#REF!,0),1),"")</f>
        <v/>
      </c>
      <c r="AP253" s="942" t="str">
        <f>IFERROR(INDEX(#REF!,MATCH(Таблиця4[[#This Row],[BUILDING NAME]],#REF!,0),1),"")</f>
        <v/>
      </c>
      <c r="AQ253" s="942" t="str">
        <f>IFERROR(INDEX(#REF!,MATCH(Таблиця4[[#This Row],[BUILDING NAME]],#REF!,0),1),"")</f>
        <v/>
      </c>
      <c r="AR253" s="942" t="str">
        <f>IFERROR(INDEX(#REF!,MATCH(Таблиця4[[#This Row],[BUILDING NAME]],#REF!,0),1),"")</f>
        <v/>
      </c>
      <c r="AS253" s="942" t="str">
        <f>IFERROR(INDEX(#REF!,MATCH(Таблиця4[[#This Row],[BUILDING NAME]],#REF!,0),1),"")</f>
        <v/>
      </c>
      <c r="AT253" s="942" t="str">
        <f>IFERROR(INDEX(#REF!,MATCH(Таблиця4[[#This Row],[BUILDING NAME]],#REF!,0),1),"")</f>
        <v/>
      </c>
      <c r="AU253" s="942"/>
      <c r="AV253" s="1195" t="s">
        <v>25</v>
      </c>
      <c r="AW253" s="1196">
        <f>IFERROR(INDEX(Аркуш4!$G$2:$G$608,MATCH(Таблиця4[[#This Row],[BUILDING NAME]],Аркуш4!$A$2:$A$608,0),1),"")</f>
        <v>0</v>
      </c>
    </row>
    <row r="254" spans="1:50" ht="16.5" thickTop="1" thickBot="1">
      <c r="A254" s="942" t="s">
        <v>11388</v>
      </c>
      <c r="B254" s="943" t="str">
        <f t="shared" si="14"/>
        <v>D74</v>
      </c>
      <c r="C254" s="943" t="str">
        <f t="shared" si="15"/>
        <v>Darth's Dolphyntyde (tavern, D, 1)</v>
      </c>
      <c r="D254" s="942"/>
      <c r="E254" s="942"/>
      <c r="F254" s="943" t="s">
        <v>40</v>
      </c>
      <c r="G254" s="943" t="s">
        <v>11389</v>
      </c>
      <c r="H254" s="942" t="s">
        <v>11390</v>
      </c>
      <c r="I254" s="943" t="s">
        <v>26</v>
      </c>
      <c r="J254" s="943"/>
      <c r="K254" s="943" t="s">
        <v>10358</v>
      </c>
      <c r="L254" s="943" t="s">
        <v>14</v>
      </c>
      <c r="M254" s="943" t="s">
        <v>10542</v>
      </c>
      <c r="N254" s="943">
        <v>1</v>
      </c>
      <c r="O254" s="943"/>
      <c r="P254" s="943">
        <v>1</v>
      </c>
      <c r="Q254" s="943"/>
      <c r="R254" s="943">
        <v>2</v>
      </c>
      <c r="S254" s="943"/>
      <c r="T25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1C | 2 P | </v>
      </c>
      <c r="U254" s="943"/>
      <c r="V254" s="943"/>
      <c r="W254" s="943"/>
      <c r="X254" s="943"/>
      <c r="Y254" s="943"/>
      <c r="Z254" s="943" t="s">
        <v>41</v>
      </c>
      <c r="AA254" s="943" t="s">
        <v>41</v>
      </c>
      <c r="AB254" s="943" t="s">
        <v>10301</v>
      </c>
      <c r="AC254" s="943"/>
      <c r="AD254" s="943" t="str">
        <f>Таблиця4[[#This Row],[DESCRIPTION 3]]</f>
        <v/>
      </c>
      <c r="AE254" s="943" t="str">
        <f>Таблиця4[[#This Row],[Owner/Specific NPCs3]]</f>
        <v/>
      </c>
      <c r="AF254" s="943"/>
      <c r="AG254" s="944" t="s">
        <v>10311</v>
      </c>
      <c r="AH254" s="945"/>
      <c r="AI254" s="946"/>
      <c r="AJ254" s="943" t="s">
        <v>10301</v>
      </c>
      <c r="AK254" s="946"/>
      <c r="AL254" s="943" t="s">
        <v>10301</v>
      </c>
      <c r="AM254" s="946"/>
      <c r="AN254" s="942" t="str">
        <f>IFERROR(INDEX(#REF!,MATCH(Таблиця4[[#This Row],[BUILDING NAME]],#REF!,0),1),"")</f>
        <v/>
      </c>
      <c r="AO254" s="942" t="str">
        <f>IFERROR(INDEX(#REF!,MATCH(Таблиця4[[#This Row],[BUILDING NAME]],#REF!,0),1),"")</f>
        <v/>
      </c>
      <c r="AP254" s="942" t="str">
        <f>IFERROR(INDEX(#REF!,MATCH(Таблиця4[[#This Row],[BUILDING NAME]],#REF!,0),1),"")</f>
        <v/>
      </c>
      <c r="AQ254" s="942" t="str">
        <f>IFERROR(INDEX(#REF!,MATCH(Таблиця4[[#This Row],[BUILDING NAME]],#REF!,0),1),"")</f>
        <v/>
      </c>
      <c r="AR254" s="942" t="str">
        <f>IFERROR(INDEX(#REF!,MATCH(Таблиця4[[#This Row],[BUILDING NAME]],#REF!,0),1),"")</f>
        <v/>
      </c>
      <c r="AS254" s="942" t="str">
        <f>IFERROR(INDEX(#REF!,MATCH(Таблиця4[[#This Row],[BUILDING NAME]],#REF!,0),1),"")</f>
        <v/>
      </c>
      <c r="AT254" s="942" t="str">
        <f>IFERROR(INDEX(#REF!,MATCH(Таблиця4[[#This Row],[BUILDING NAME]],#REF!,0),1),"")</f>
        <v/>
      </c>
      <c r="AU254" s="942"/>
      <c r="AV254" s="1195" t="s">
        <v>41</v>
      </c>
      <c r="AW254" s="1196">
        <f>IFERROR(INDEX(Аркуш4!$G$2:$G$608,MATCH(Таблиця4[[#This Row],[BUILDING NAME]],Аркуш4!$A$2:$A$608,0),1),"")</f>
        <v>0</v>
      </c>
    </row>
    <row r="255" spans="1:50" ht="16.5" thickTop="1" thickBot="1">
      <c r="A255" s="942"/>
      <c r="B255" s="943"/>
      <c r="C255" s="943"/>
      <c r="D255" s="942"/>
      <c r="E255" s="942"/>
      <c r="F255" s="943"/>
      <c r="G255" s="943"/>
      <c r="H255" s="943" t="s">
        <v>11391</v>
      </c>
      <c r="I255" s="943" t="s">
        <v>26</v>
      </c>
      <c r="J255" s="943"/>
      <c r="K255" s="943" t="s">
        <v>10358</v>
      </c>
      <c r="L255" s="943" t="s">
        <v>10301</v>
      </c>
      <c r="M255" s="943" t="s">
        <v>10561</v>
      </c>
      <c r="N255" s="943" t="s">
        <v>10561</v>
      </c>
      <c r="O255" s="943"/>
      <c r="P255" s="943"/>
      <c r="Q255" s="943"/>
      <c r="R255" s="943"/>
      <c r="S255" s="943"/>
      <c r="T25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55" s="943"/>
      <c r="V255" s="943"/>
      <c r="W255" s="943"/>
      <c r="X255" s="943"/>
      <c r="Y255" s="943"/>
      <c r="Z255" s="943" t="s">
        <v>10301</v>
      </c>
      <c r="AA255" s="943" t="s">
        <v>11392</v>
      </c>
      <c r="AB255" s="943" t="s">
        <v>10301</v>
      </c>
      <c r="AC255" s="943"/>
      <c r="AD255" s="943" t="str">
        <f>Таблиця4[[#This Row],[DESCRIPTION 3]]</f>
        <v/>
      </c>
      <c r="AE255" s="943" t="str">
        <f>Таблиця4[[#This Row],[Owner/Specific NPCs3]]</f>
        <v/>
      </c>
      <c r="AF255" s="943"/>
      <c r="AG255" s="944" t="s">
        <v>11393</v>
      </c>
      <c r="AH255" s="945"/>
      <c r="AI255" s="946"/>
      <c r="AJ255" s="943"/>
      <c r="AK255" s="946"/>
      <c r="AL255" s="943"/>
      <c r="AM255" s="946"/>
      <c r="AN255" s="942" t="str">
        <f>IFERROR(INDEX(#REF!,MATCH(Таблиця4[[#This Row],[BUILDING NAME]],#REF!,0),1),"")</f>
        <v/>
      </c>
      <c r="AO255" s="942" t="str">
        <f>IFERROR(INDEX(#REF!,MATCH(Таблиця4[[#This Row],[BUILDING NAME]],#REF!,0),1),"")</f>
        <v/>
      </c>
      <c r="AP255" s="942" t="str">
        <f>IFERROR(INDEX(#REF!,MATCH(Таблиця4[[#This Row],[BUILDING NAME]],#REF!,0),1),"")</f>
        <v/>
      </c>
      <c r="AQ255" s="942" t="str">
        <f>IFERROR(INDEX(#REF!,MATCH(Таблиця4[[#This Row],[BUILDING NAME]],#REF!,0),1),"")</f>
        <v/>
      </c>
      <c r="AR255" s="942" t="str">
        <f>IFERROR(INDEX(#REF!,MATCH(Таблиця4[[#This Row],[BUILDING NAME]],#REF!,0),1),"")</f>
        <v/>
      </c>
      <c r="AS255" s="942" t="str">
        <f>IFERROR(INDEX(#REF!,MATCH(Таблиця4[[#This Row],[BUILDING NAME]],#REF!,0),1),"")</f>
        <v/>
      </c>
      <c r="AT255" s="942" t="str">
        <f>IFERROR(INDEX(#REF!,MATCH(Таблиця4[[#This Row],[BUILDING NAME]],#REF!,0),1),"")</f>
        <v/>
      </c>
      <c r="AU255" s="942"/>
      <c r="AV255" s="1195" t="s">
        <v>10301</v>
      </c>
      <c r="AW255" s="1196" t="str">
        <f>IFERROR(INDEX(Аркуш4!$G$2:$G$608,MATCH(Таблиця4[[#This Row],[BUILDING NAME]],Аркуш4!$A$2:$A$608,0),1),"")</f>
        <v/>
      </c>
    </row>
    <row r="256" spans="1:50" ht="16.5" thickTop="1" thickBot="1">
      <c r="A256" s="942"/>
      <c r="B256" s="943"/>
      <c r="C256" s="943"/>
      <c r="D256" s="942"/>
      <c r="E256" s="942"/>
      <c r="F256" s="943"/>
      <c r="G256" s="943"/>
      <c r="H256" s="943" t="s">
        <v>11394</v>
      </c>
      <c r="I256" s="943" t="s">
        <v>26</v>
      </c>
      <c r="J256" s="943"/>
      <c r="K256" s="943" t="s">
        <v>10388</v>
      </c>
      <c r="L256" s="943" t="s">
        <v>10301</v>
      </c>
      <c r="M256" s="943" t="s">
        <v>10561</v>
      </c>
      <c r="N256" s="943" t="s">
        <v>10561</v>
      </c>
      <c r="O256" s="943"/>
      <c r="P256" s="943"/>
      <c r="Q256" s="943"/>
      <c r="R256" s="943"/>
      <c r="S256" s="943"/>
      <c r="T25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56" s="943"/>
      <c r="V256" s="943"/>
      <c r="W256" s="943"/>
      <c r="X256" s="943"/>
      <c r="Y256" s="943"/>
      <c r="Z256" s="943" t="s">
        <v>10301</v>
      </c>
      <c r="AA256" s="943" t="s">
        <v>30532</v>
      </c>
      <c r="AB256" s="943" t="s">
        <v>10301</v>
      </c>
      <c r="AC256" s="943"/>
      <c r="AD256" s="943" t="str">
        <f>Таблиця4[[#This Row],[DESCRIPTION 3]]</f>
        <v/>
      </c>
      <c r="AE256" s="943" t="str">
        <f>Таблиця4[[#This Row],[Owner/Specific NPCs3]]</f>
        <v/>
      </c>
      <c r="AF256" s="943"/>
      <c r="AG256" s="944" t="s">
        <v>11395</v>
      </c>
      <c r="AH256" s="945"/>
      <c r="AI256" s="946"/>
      <c r="AJ256" s="943"/>
      <c r="AK256" s="946"/>
      <c r="AL256" s="943"/>
      <c r="AM256" s="946"/>
      <c r="AN256" s="942" t="str">
        <f>IFERROR(INDEX(#REF!,MATCH(Таблиця4[[#This Row],[BUILDING NAME]],#REF!,0),1),"")</f>
        <v/>
      </c>
      <c r="AO256" s="942" t="str">
        <f>IFERROR(INDEX(#REF!,MATCH(Таблиця4[[#This Row],[BUILDING NAME]],#REF!,0),1),"")</f>
        <v/>
      </c>
      <c r="AP256" s="942" t="str">
        <f>IFERROR(INDEX(#REF!,MATCH(Таблиця4[[#This Row],[BUILDING NAME]],#REF!,0),1),"")</f>
        <v/>
      </c>
      <c r="AQ256" s="942" t="str">
        <f>IFERROR(INDEX(#REF!,MATCH(Таблиця4[[#This Row],[BUILDING NAME]],#REF!,0),1),"")</f>
        <v/>
      </c>
      <c r="AR256" s="942" t="str">
        <f>IFERROR(INDEX(#REF!,MATCH(Таблиця4[[#This Row],[BUILDING NAME]],#REF!,0),1),"")</f>
        <v/>
      </c>
      <c r="AS256" s="942" t="str">
        <f>IFERROR(INDEX(#REF!,MATCH(Таблиця4[[#This Row],[BUILDING NAME]],#REF!,0),1),"")</f>
        <v/>
      </c>
      <c r="AT256" s="942" t="str">
        <f>IFERROR(INDEX(#REF!,MATCH(Таблиця4[[#This Row],[BUILDING NAME]],#REF!,0),1),"")</f>
        <v/>
      </c>
      <c r="AU256" s="942"/>
      <c r="AV256" s="1195" t="s">
        <v>10301</v>
      </c>
      <c r="AW256" s="1196" t="str">
        <f>IFERROR(INDEX(Аркуш4!$G$2:$G$608,MATCH(Таблиця4[[#This Row],[BUILDING NAME]],Аркуш4!$A$2:$A$608,0),1),"")</f>
        <v/>
      </c>
    </row>
    <row r="257" spans="1:49" ht="16.5" thickTop="1" thickBot="1">
      <c r="A257" s="942"/>
      <c r="B257" s="943"/>
      <c r="C257" s="943"/>
      <c r="D257" s="942"/>
      <c r="E257" s="942"/>
      <c r="F257" s="943"/>
      <c r="G257" s="943"/>
      <c r="H257" s="942" t="s">
        <v>11396</v>
      </c>
      <c r="I257" s="943" t="s">
        <v>26</v>
      </c>
      <c r="J257" s="943"/>
      <c r="K257" s="943" t="s">
        <v>10358</v>
      </c>
      <c r="L257" s="943" t="s">
        <v>10301</v>
      </c>
      <c r="M257" s="943" t="s">
        <v>10561</v>
      </c>
      <c r="N257" s="943" t="s">
        <v>10561</v>
      </c>
      <c r="O257" s="943"/>
      <c r="P257" s="943"/>
      <c r="Q257" s="943"/>
      <c r="R257" s="943"/>
      <c r="S257" s="943"/>
      <c r="T25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57" s="943"/>
      <c r="V257" s="943"/>
      <c r="W257" s="943"/>
      <c r="X257" s="943"/>
      <c r="Y257" s="943"/>
      <c r="Z257" s="943" t="s">
        <v>10301</v>
      </c>
      <c r="AA257" s="954" t="s">
        <v>30533</v>
      </c>
      <c r="AB257" s="943" t="s">
        <v>10301</v>
      </c>
      <c r="AC257" s="943" t="s">
        <v>11397</v>
      </c>
      <c r="AD257" s="943" t="s">
        <v>11398</v>
      </c>
      <c r="AE257" s="943" t="str">
        <f>Таблиця4[[#This Row],[Owner/Specific NPCs3]]</f>
        <v/>
      </c>
      <c r="AF257" s="943" t="s">
        <v>11398</v>
      </c>
      <c r="AG257" s="944" t="s">
        <v>10311</v>
      </c>
      <c r="AH257" s="945"/>
      <c r="AI257" s="946"/>
      <c r="AJ257" s="943"/>
      <c r="AK257" s="946"/>
      <c r="AL257" s="943"/>
      <c r="AM257" s="946"/>
      <c r="AN257" s="942" t="str">
        <f>IFERROR(INDEX(#REF!,MATCH(Таблиця4[[#This Row],[BUILDING NAME]],#REF!,0),1),"")</f>
        <v/>
      </c>
      <c r="AO257" s="942" t="str">
        <f>IFERROR(INDEX(#REF!,MATCH(Таблиця4[[#This Row],[BUILDING NAME]],#REF!,0),1),"")</f>
        <v/>
      </c>
      <c r="AP257" s="942" t="str">
        <f>IFERROR(INDEX(#REF!,MATCH(Таблиця4[[#This Row],[BUILDING NAME]],#REF!,0),1),"")</f>
        <v/>
      </c>
      <c r="AQ257" s="942" t="str">
        <f>IFERROR(INDEX(#REF!,MATCH(Таблиця4[[#This Row],[BUILDING NAME]],#REF!,0),1),"")</f>
        <v/>
      </c>
      <c r="AR257" s="942" t="str">
        <f>IFERROR(INDEX(#REF!,MATCH(Таблиця4[[#This Row],[BUILDING NAME]],#REF!,0),1),"")</f>
        <v/>
      </c>
      <c r="AS257" s="942" t="str">
        <f>IFERROR(INDEX(#REF!,MATCH(Таблиця4[[#This Row],[BUILDING NAME]],#REF!,0),1),"")</f>
        <v/>
      </c>
      <c r="AT257" s="942" t="str">
        <f>IFERROR(INDEX(#REF!,MATCH(Таблиця4[[#This Row],[BUILDING NAME]],#REF!,0),1),"")</f>
        <v/>
      </c>
      <c r="AU257" s="942"/>
      <c r="AV257" s="1195" t="s">
        <v>29887</v>
      </c>
      <c r="AW257" s="1196">
        <f>IFERROR(INDEX(Аркуш4!$G$2:$G$608,MATCH(Таблиця4[[#This Row],[BUILDING NAME]],Аркуш4!$A$2:$A$608,0),1),"")</f>
        <v>0</v>
      </c>
    </row>
    <row r="258" spans="1:49" ht="16.5" thickTop="1" thickBot="1">
      <c r="A258" s="942"/>
      <c r="B258" s="943"/>
      <c r="C258" s="943"/>
      <c r="D258" s="942"/>
      <c r="E258" s="942"/>
      <c r="F258" s="943"/>
      <c r="G258" s="943"/>
      <c r="H258" s="943" t="s">
        <v>11399</v>
      </c>
      <c r="I258" s="943" t="s">
        <v>26</v>
      </c>
      <c r="J258" s="943"/>
      <c r="K258" s="943" t="s">
        <v>10358</v>
      </c>
      <c r="L258" s="943" t="s">
        <v>10301</v>
      </c>
      <c r="M258" s="943" t="s">
        <v>10561</v>
      </c>
      <c r="N258" s="943" t="s">
        <v>10561</v>
      </c>
      <c r="O258" s="943"/>
      <c r="P258" s="943"/>
      <c r="Q258" s="943"/>
      <c r="R258" s="943"/>
      <c r="S258" s="943"/>
      <c r="T25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58" s="943"/>
      <c r="V258" s="943"/>
      <c r="W258" s="943"/>
      <c r="X258" s="943"/>
      <c r="Y258" s="943"/>
      <c r="Z258" s="943" t="s">
        <v>10301</v>
      </c>
      <c r="AA258" s="954" t="s">
        <v>30533</v>
      </c>
      <c r="AB258" s="943" t="s">
        <v>10301</v>
      </c>
      <c r="AC258" s="943"/>
      <c r="AD258" s="943" t="str">
        <f>Таблиця4[[#This Row],[DESCRIPTION 3]]</f>
        <v/>
      </c>
      <c r="AE258" s="943" t="str">
        <f>Таблиця4[[#This Row],[Owner/Specific NPCs3]]</f>
        <v/>
      </c>
      <c r="AF258" s="943"/>
      <c r="AG258" s="944" t="s">
        <v>11400</v>
      </c>
      <c r="AH258" s="945"/>
      <c r="AI258" s="946"/>
      <c r="AJ258" s="943"/>
      <c r="AK258" s="946"/>
      <c r="AL258" s="943"/>
      <c r="AM258" s="946"/>
      <c r="AN258" s="942" t="str">
        <f>IFERROR(INDEX(#REF!,MATCH(Таблиця4[[#This Row],[BUILDING NAME]],#REF!,0),1),"")</f>
        <v/>
      </c>
      <c r="AO258" s="942" t="str">
        <f>IFERROR(INDEX(#REF!,MATCH(Таблиця4[[#This Row],[BUILDING NAME]],#REF!,0),1),"")</f>
        <v/>
      </c>
      <c r="AP258" s="942" t="str">
        <f>IFERROR(INDEX(#REF!,MATCH(Таблиця4[[#This Row],[BUILDING NAME]],#REF!,0),1),"")</f>
        <v/>
      </c>
      <c r="AQ258" s="942" t="str">
        <f>IFERROR(INDEX(#REF!,MATCH(Таблиця4[[#This Row],[BUILDING NAME]],#REF!,0),1),"")</f>
        <v/>
      </c>
      <c r="AR258" s="942" t="str">
        <f>IFERROR(INDEX(#REF!,MATCH(Таблиця4[[#This Row],[BUILDING NAME]],#REF!,0),1),"")</f>
        <v/>
      </c>
      <c r="AS258" s="942" t="str">
        <f>IFERROR(INDEX(#REF!,MATCH(Таблиця4[[#This Row],[BUILDING NAME]],#REF!,0),1),"")</f>
        <v/>
      </c>
      <c r="AT258" s="942" t="str">
        <f>IFERROR(INDEX(#REF!,MATCH(Таблиця4[[#This Row],[BUILDING NAME]],#REF!,0),1),"")</f>
        <v/>
      </c>
      <c r="AU258" s="942"/>
      <c r="AV258" s="1195" t="s">
        <v>10301</v>
      </c>
      <c r="AW258" s="1196" t="str">
        <f>IFERROR(INDEX(Аркуш4!$G$2:$G$608,MATCH(Таблиця4[[#This Row],[BUILDING NAME]],Аркуш4!$A$2:$A$608,0),1),"")</f>
        <v/>
      </c>
    </row>
    <row r="259" spans="1:49" ht="16.5" thickTop="1" thickBot="1">
      <c r="A259" s="942"/>
      <c r="B259" s="943"/>
      <c r="C259" s="943"/>
      <c r="D259" s="942"/>
      <c r="E259" s="942"/>
      <c r="F259" s="943"/>
      <c r="G259" s="943"/>
      <c r="H259" s="943" t="s">
        <v>11401</v>
      </c>
      <c r="I259" s="943" t="s">
        <v>26</v>
      </c>
      <c r="J259" s="943"/>
      <c r="K259" s="943" t="s">
        <v>10388</v>
      </c>
      <c r="L259" s="943" t="s">
        <v>10301</v>
      </c>
      <c r="M259" s="943" t="s">
        <v>10561</v>
      </c>
      <c r="N259" s="943" t="s">
        <v>10561</v>
      </c>
      <c r="O259" s="943"/>
      <c r="P259" s="943"/>
      <c r="Q259" s="943"/>
      <c r="R259" s="943"/>
      <c r="S259" s="943"/>
      <c r="T25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59" s="943"/>
      <c r="V259" s="943"/>
      <c r="W259" s="943"/>
      <c r="X259" s="943"/>
      <c r="Y259" s="943"/>
      <c r="Z259" s="943" t="s">
        <v>10301</v>
      </c>
      <c r="AA259" s="954" t="s">
        <v>30534</v>
      </c>
      <c r="AB259" s="943" t="s">
        <v>10301</v>
      </c>
      <c r="AC259" s="943"/>
      <c r="AD259" s="943" t="str">
        <f>Таблиця4[[#This Row],[DESCRIPTION 3]]</f>
        <v/>
      </c>
      <c r="AE259" s="943" t="str">
        <f>Таблиця4[[#This Row],[Owner/Specific NPCs3]]</f>
        <v/>
      </c>
      <c r="AF259" s="943"/>
      <c r="AG259" s="944" t="s">
        <v>11402</v>
      </c>
      <c r="AH259" s="945"/>
      <c r="AI259" s="946"/>
      <c r="AJ259" s="943"/>
      <c r="AK259" s="946"/>
      <c r="AL259" s="943"/>
      <c r="AM259" s="946"/>
      <c r="AN259" s="942" t="str">
        <f>IFERROR(INDEX(#REF!,MATCH(Таблиця4[[#This Row],[BUILDING NAME]],#REF!,0),1),"")</f>
        <v/>
      </c>
      <c r="AO259" s="942" t="str">
        <f>IFERROR(INDEX(#REF!,MATCH(Таблиця4[[#This Row],[BUILDING NAME]],#REF!,0),1),"")</f>
        <v/>
      </c>
      <c r="AP259" s="942" t="str">
        <f>IFERROR(INDEX(#REF!,MATCH(Таблиця4[[#This Row],[BUILDING NAME]],#REF!,0),1),"")</f>
        <v/>
      </c>
      <c r="AQ259" s="942" t="str">
        <f>IFERROR(INDEX(#REF!,MATCH(Таблиця4[[#This Row],[BUILDING NAME]],#REF!,0),1),"")</f>
        <v/>
      </c>
      <c r="AR259" s="942" t="str">
        <f>IFERROR(INDEX(#REF!,MATCH(Таблиця4[[#This Row],[BUILDING NAME]],#REF!,0),1),"")</f>
        <v/>
      </c>
      <c r="AS259" s="942" t="str">
        <f>IFERROR(INDEX(#REF!,MATCH(Таблиця4[[#This Row],[BUILDING NAME]],#REF!,0),1),"")</f>
        <v/>
      </c>
      <c r="AT259" s="942" t="str">
        <f>IFERROR(INDEX(#REF!,MATCH(Таблиця4[[#This Row],[BUILDING NAME]],#REF!,0),1),"")</f>
        <v/>
      </c>
      <c r="AU259" s="942"/>
      <c r="AV259" s="1195" t="s">
        <v>10301</v>
      </c>
      <c r="AW259" s="1196" t="str">
        <f>IFERROR(INDEX(Аркуш4!$G$2:$G$608,MATCH(Таблиця4[[#This Row],[BUILDING NAME]],Аркуш4!$A$2:$A$608,0),1),"")</f>
        <v/>
      </c>
    </row>
    <row r="260" spans="1:49" ht="16.5" thickTop="1" thickBot="1">
      <c r="A260" s="942"/>
      <c r="B260" s="943"/>
      <c r="C260" s="943"/>
      <c r="D260" s="942"/>
      <c r="E260" s="942"/>
      <c r="F260" s="943"/>
      <c r="G260" s="943"/>
      <c r="H260" s="943" t="s">
        <v>11403</v>
      </c>
      <c r="I260" s="943" t="s">
        <v>26</v>
      </c>
      <c r="J260" s="943"/>
      <c r="K260" s="943" t="s">
        <v>10509</v>
      </c>
      <c r="L260" s="943" t="s">
        <v>10301</v>
      </c>
      <c r="M260" s="943" t="s">
        <v>10329</v>
      </c>
      <c r="N260" s="943">
        <v>2</v>
      </c>
      <c r="O260" s="943"/>
      <c r="P260" s="943">
        <v>2</v>
      </c>
      <c r="Q260" s="943">
        <v>1</v>
      </c>
      <c r="R260" s="943">
        <v>1</v>
      </c>
      <c r="S260" s="943"/>
      <c r="T26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1A | 1 P | </v>
      </c>
      <c r="U260" s="943"/>
      <c r="V260" s="943"/>
      <c r="W260" s="943"/>
      <c r="X260" s="943"/>
      <c r="Y260" s="943"/>
      <c r="Z260" s="943" t="s">
        <v>10301</v>
      </c>
      <c r="AA260" s="954" t="s">
        <v>30535</v>
      </c>
      <c r="AB260" s="943" t="s">
        <v>10301</v>
      </c>
      <c r="AC260" s="943"/>
      <c r="AD260" s="943" t="str">
        <f>Таблиця4[[#This Row],[DESCRIPTION 3]]</f>
        <v/>
      </c>
      <c r="AE260" s="943" t="str">
        <f>Таблиця4[[#This Row],[Owner/Specific NPCs3]]</f>
        <v/>
      </c>
      <c r="AF260" s="943"/>
      <c r="AG260" s="944" t="s">
        <v>10311</v>
      </c>
      <c r="AH260" s="945"/>
      <c r="AI260" s="946"/>
      <c r="AJ260" s="943"/>
      <c r="AK260" s="946"/>
      <c r="AL260" s="943"/>
      <c r="AM260" s="946"/>
      <c r="AN260" s="942" t="str">
        <f>IFERROR(INDEX(#REF!,MATCH(Таблиця4[[#This Row],[BUILDING NAME]],#REF!,0),1),"")</f>
        <v/>
      </c>
      <c r="AO260" s="942" t="str">
        <f>IFERROR(INDEX(#REF!,MATCH(Таблиця4[[#This Row],[BUILDING NAME]],#REF!,0),1),"")</f>
        <v/>
      </c>
      <c r="AP260" s="942" t="str">
        <f>IFERROR(INDEX(#REF!,MATCH(Таблиця4[[#This Row],[BUILDING NAME]],#REF!,0),1),"")</f>
        <v/>
      </c>
      <c r="AQ260" s="942" t="str">
        <f>IFERROR(INDEX(#REF!,MATCH(Таблиця4[[#This Row],[BUILDING NAME]],#REF!,0),1),"")</f>
        <v/>
      </c>
      <c r="AR260" s="942" t="str">
        <f>IFERROR(INDEX(#REF!,MATCH(Таблиця4[[#This Row],[BUILDING NAME]],#REF!,0),1),"")</f>
        <v/>
      </c>
      <c r="AS260" s="942" t="str">
        <f>IFERROR(INDEX(#REF!,MATCH(Таблиця4[[#This Row],[BUILDING NAME]],#REF!,0),1),"")</f>
        <v/>
      </c>
      <c r="AT260" s="942" t="str">
        <f>IFERROR(INDEX(#REF!,MATCH(Таблиця4[[#This Row],[BUILDING NAME]],#REF!,0),1),"")</f>
        <v/>
      </c>
      <c r="AU260" s="942"/>
      <c r="AV260" s="1195" t="s">
        <v>29935</v>
      </c>
      <c r="AW260" s="1196">
        <f>IFERROR(INDEX(Аркуш4!$G$2:$G$608,MATCH(Таблиця4[[#This Row],[BUILDING NAME]],Аркуш4!$A$2:$A$608,0),1),"")</f>
        <v>0</v>
      </c>
    </row>
    <row r="261" spans="1:49" ht="16.5" thickTop="1" thickBot="1">
      <c r="A261" s="942"/>
      <c r="B261" s="943"/>
      <c r="C261" s="943"/>
      <c r="D261" s="942"/>
      <c r="E261" s="942"/>
      <c r="F261" s="943"/>
      <c r="G261" s="943"/>
      <c r="H261" s="942" t="s">
        <v>11404</v>
      </c>
      <c r="I261" s="943" t="s">
        <v>26</v>
      </c>
      <c r="J261" s="943"/>
      <c r="K261" s="943" t="s">
        <v>10317</v>
      </c>
      <c r="L261" s="943" t="s">
        <v>10301</v>
      </c>
      <c r="M261" s="943" t="s">
        <v>10561</v>
      </c>
      <c r="N261" s="943" t="s">
        <v>10561</v>
      </c>
      <c r="O261" s="943"/>
      <c r="P261" s="943"/>
      <c r="Q261" s="943"/>
      <c r="R261" s="943"/>
      <c r="S261" s="943"/>
      <c r="T26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61" s="943"/>
      <c r="V261" s="943"/>
      <c r="W261" s="943"/>
      <c r="X261" s="943"/>
      <c r="Y261" s="943"/>
      <c r="Z261" s="943" t="s">
        <v>10301</v>
      </c>
      <c r="AA261" s="943" t="s">
        <v>11405</v>
      </c>
      <c r="AB261" s="943" t="s">
        <v>10301</v>
      </c>
      <c r="AC261" s="943"/>
      <c r="AD261" s="943" t="str">
        <f>Таблиця4[[#This Row],[DESCRIPTION 3]]</f>
        <v/>
      </c>
      <c r="AE261" s="943" t="str">
        <f>Таблиця4[[#This Row],[Owner/Specific NPCs3]]</f>
        <v/>
      </c>
      <c r="AF261" s="943"/>
      <c r="AG261" s="944" t="s">
        <v>11406</v>
      </c>
      <c r="AH261" s="945"/>
      <c r="AI261" s="946"/>
      <c r="AJ261" s="943"/>
      <c r="AK261" s="946"/>
      <c r="AL261" s="943"/>
      <c r="AM261" s="946"/>
      <c r="AN261" s="942" t="str">
        <f>IFERROR(INDEX(#REF!,MATCH(Таблиця4[[#This Row],[BUILDING NAME]],#REF!,0),1),"")</f>
        <v/>
      </c>
      <c r="AO261" s="942" t="str">
        <f>IFERROR(INDEX(#REF!,MATCH(Таблиця4[[#This Row],[BUILDING NAME]],#REF!,0),1),"")</f>
        <v/>
      </c>
      <c r="AP261" s="942" t="str">
        <f>IFERROR(INDEX(#REF!,MATCH(Таблиця4[[#This Row],[BUILDING NAME]],#REF!,0),1),"")</f>
        <v/>
      </c>
      <c r="AQ261" s="942" t="str">
        <f>IFERROR(INDEX(#REF!,MATCH(Таблиця4[[#This Row],[BUILDING NAME]],#REF!,0),1),"")</f>
        <v/>
      </c>
      <c r="AR261" s="942" t="str">
        <f>IFERROR(INDEX(#REF!,MATCH(Таблиця4[[#This Row],[BUILDING NAME]],#REF!,0),1),"")</f>
        <v/>
      </c>
      <c r="AS261" s="942" t="str">
        <f>IFERROR(INDEX(#REF!,MATCH(Таблиця4[[#This Row],[BUILDING NAME]],#REF!,0),1),"")</f>
        <v/>
      </c>
      <c r="AT261" s="942" t="str">
        <f>IFERROR(INDEX(#REF!,MATCH(Таблиця4[[#This Row],[BUILDING NAME]],#REF!,0),1),"")</f>
        <v/>
      </c>
      <c r="AU261" s="942"/>
      <c r="AV261" s="1195" t="s">
        <v>10301</v>
      </c>
      <c r="AW261" s="1196" t="str">
        <f>IFERROR(INDEX(Аркуш4!$G$2:$G$608,MATCH(Таблиця4[[#This Row],[BUILDING NAME]],Аркуш4!$A$2:$A$608,0),1),"")</f>
        <v/>
      </c>
    </row>
    <row r="262" spans="1:49" ht="16.5" thickTop="1" thickBot="1">
      <c r="A262" s="942"/>
      <c r="B262" s="943"/>
      <c r="C262" s="943"/>
      <c r="D262" s="942"/>
      <c r="E262" s="942"/>
      <c r="F262" s="943"/>
      <c r="G262" s="943"/>
      <c r="H262" s="943" t="s">
        <v>11407</v>
      </c>
      <c r="I262" s="943" t="s">
        <v>26</v>
      </c>
      <c r="J262" s="943"/>
      <c r="K262" s="943" t="s">
        <v>10450</v>
      </c>
      <c r="L262" s="943" t="s">
        <v>10301</v>
      </c>
      <c r="M262" s="943" t="s">
        <v>10561</v>
      </c>
      <c r="N262" s="943" t="s">
        <v>10561</v>
      </c>
      <c r="O262" s="943"/>
      <c r="P262" s="943"/>
      <c r="Q262" s="943"/>
      <c r="R262" s="943"/>
      <c r="S262" s="943"/>
      <c r="T26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62" s="943"/>
      <c r="V262" s="943"/>
      <c r="W262" s="943"/>
      <c r="X262" s="943"/>
      <c r="Y262" s="943"/>
      <c r="Z262" s="943" t="s">
        <v>10301</v>
      </c>
      <c r="AA262" s="943" t="s">
        <v>11408</v>
      </c>
      <c r="AB262" s="943" t="s">
        <v>10301</v>
      </c>
      <c r="AC262" s="943"/>
      <c r="AD262" s="943" t="str">
        <f>Таблиця4[[#This Row],[DESCRIPTION 3]]</f>
        <v/>
      </c>
      <c r="AE262" s="943" t="str">
        <f>Таблиця4[[#This Row],[Owner/Specific NPCs3]]</f>
        <v/>
      </c>
      <c r="AF262" s="943"/>
      <c r="AG262" s="944" t="s">
        <v>11409</v>
      </c>
      <c r="AH262" s="945"/>
      <c r="AI262" s="946"/>
      <c r="AJ262" s="943"/>
      <c r="AK262" s="946"/>
      <c r="AL262" s="943"/>
      <c r="AM262" s="946"/>
      <c r="AN262" s="942" t="str">
        <f>IFERROR(INDEX(#REF!,MATCH(Таблиця4[[#This Row],[BUILDING NAME]],#REF!,0),1),"")</f>
        <v/>
      </c>
      <c r="AO262" s="942" t="str">
        <f>IFERROR(INDEX(#REF!,MATCH(Таблиця4[[#This Row],[BUILDING NAME]],#REF!,0),1),"")</f>
        <v/>
      </c>
      <c r="AP262" s="942" t="str">
        <f>IFERROR(INDEX(#REF!,MATCH(Таблиця4[[#This Row],[BUILDING NAME]],#REF!,0),1),"")</f>
        <v/>
      </c>
      <c r="AQ262" s="942" t="str">
        <f>IFERROR(INDEX(#REF!,MATCH(Таблиця4[[#This Row],[BUILDING NAME]],#REF!,0),1),"")</f>
        <v/>
      </c>
      <c r="AR262" s="942" t="str">
        <f>IFERROR(INDEX(#REF!,MATCH(Таблиця4[[#This Row],[BUILDING NAME]],#REF!,0),1),"")</f>
        <v/>
      </c>
      <c r="AS262" s="942" t="str">
        <f>IFERROR(INDEX(#REF!,MATCH(Таблиця4[[#This Row],[BUILDING NAME]],#REF!,0),1),"")</f>
        <v/>
      </c>
      <c r="AT262" s="942" t="str">
        <f>IFERROR(INDEX(#REF!,MATCH(Таблиця4[[#This Row],[BUILDING NAME]],#REF!,0),1),"")</f>
        <v/>
      </c>
      <c r="AU262" s="942"/>
      <c r="AV262" s="1195" t="s">
        <v>10301</v>
      </c>
      <c r="AW262" s="1196" t="str">
        <f>IFERROR(INDEX(Аркуш4!$G$2:$G$608,MATCH(Таблиця4[[#This Row],[BUILDING NAME]],Аркуш4!$A$2:$A$608,0),1),"")</f>
        <v/>
      </c>
    </row>
    <row r="263" spans="1:49" ht="16.5" thickTop="1" thickBot="1">
      <c r="A263" s="942"/>
      <c r="B263" s="943"/>
      <c r="C263" s="943"/>
      <c r="D263" s="942"/>
      <c r="E263" s="942"/>
      <c r="F263" s="943"/>
      <c r="G263" s="943"/>
      <c r="H263" s="943" t="s">
        <v>11410</v>
      </c>
      <c r="I263" s="943" t="s">
        <v>26</v>
      </c>
      <c r="J263" s="943"/>
      <c r="K263" s="943" t="s">
        <v>10388</v>
      </c>
      <c r="L263" s="943" t="s">
        <v>10301</v>
      </c>
      <c r="M263" s="943" t="s">
        <v>10561</v>
      </c>
      <c r="N263" s="943" t="s">
        <v>10561</v>
      </c>
      <c r="O263" s="943"/>
      <c r="P263" s="943"/>
      <c r="Q263" s="943"/>
      <c r="R263" s="943"/>
      <c r="S263" s="943"/>
      <c r="T26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63" s="943"/>
      <c r="V263" s="943"/>
      <c r="W263" s="943"/>
      <c r="X263" s="943"/>
      <c r="Y263" s="943"/>
      <c r="Z263" s="943" t="s">
        <v>10301</v>
      </c>
      <c r="AA263" s="954" t="s">
        <v>30536</v>
      </c>
      <c r="AB263" s="943" t="s">
        <v>10301</v>
      </c>
      <c r="AC263" s="943"/>
      <c r="AD263" s="943" t="str">
        <f>Таблиця4[[#This Row],[DESCRIPTION 3]]</f>
        <v/>
      </c>
      <c r="AE263" s="943" t="str">
        <f>Таблиця4[[#This Row],[Owner/Specific NPCs3]]</f>
        <v/>
      </c>
      <c r="AF263" s="943"/>
      <c r="AG263" s="944" t="s">
        <v>11411</v>
      </c>
      <c r="AH263" s="945"/>
      <c r="AI263" s="946"/>
      <c r="AJ263" s="943"/>
      <c r="AK263" s="946"/>
      <c r="AL263" s="943"/>
      <c r="AM263" s="946"/>
      <c r="AN263" s="942" t="str">
        <f>IFERROR(INDEX(#REF!,MATCH(Таблиця4[[#This Row],[BUILDING NAME]],#REF!,0),1),"")</f>
        <v/>
      </c>
      <c r="AO263" s="942" t="str">
        <f>IFERROR(INDEX(#REF!,MATCH(Таблиця4[[#This Row],[BUILDING NAME]],#REF!,0),1),"")</f>
        <v/>
      </c>
      <c r="AP263" s="942" t="str">
        <f>IFERROR(INDEX(#REF!,MATCH(Таблиця4[[#This Row],[BUILDING NAME]],#REF!,0),1),"")</f>
        <v/>
      </c>
      <c r="AQ263" s="942" t="str">
        <f>IFERROR(INDEX(#REF!,MATCH(Таблиця4[[#This Row],[BUILDING NAME]],#REF!,0),1),"")</f>
        <v/>
      </c>
      <c r="AR263" s="942" t="str">
        <f>IFERROR(INDEX(#REF!,MATCH(Таблиця4[[#This Row],[BUILDING NAME]],#REF!,0),1),"")</f>
        <v/>
      </c>
      <c r="AS263" s="942" t="str">
        <f>IFERROR(INDEX(#REF!,MATCH(Таблиця4[[#This Row],[BUILDING NAME]],#REF!,0),1),"")</f>
        <v/>
      </c>
      <c r="AT263" s="942" t="str">
        <f>IFERROR(INDEX(#REF!,MATCH(Таблиця4[[#This Row],[BUILDING NAME]],#REF!,0),1),"")</f>
        <v/>
      </c>
      <c r="AU263" s="942"/>
      <c r="AV263" s="1195" t="s">
        <v>10301</v>
      </c>
      <c r="AW263" s="1196" t="str">
        <f>IFERROR(INDEX(Аркуш4!$G$2:$G$608,MATCH(Таблиця4[[#This Row],[BUILDING NAME]],Аркуш4!$A$2:$A$608,0),1),"")</f>
        <v/>
      </c>
    </row>
    <row r="264" spans="1:49" ht="16.5" thickTop="1" thickBot="1">
      <c r="A264" s="942"/>
      <c r="B264" s="943"/>
      <c r="C264" s="943"/>
      <c r="D264" s="942"/>
      <c r="E264" s="942"/>
      <c r="F264" s="943"/>
      <c r="G264" s="943"/>
      <c r="H264" s="942" t="s">
        <v>11412</v>
      </c>
      <c r="I264" s="943" t="s">
        <v>26</v>
      </c>
      <c r="J264" s="943"/>
      <c r="K264" s="943" t="s">
        <v>10358</v>
      </c>
      <c r="L264" s="943" t="s">
        <v>10301</v>
      </c>
      <c r="M264" s="943" t="s">
        <v>10561</v>
      </c>
      <c r="N264" s="943" t="s">
        <v>10561</v>
      </c>
      <c r="O264" s="943"/>
      <c r="P264" s="943"/>
      <c r="Q264" s="943"/>
      <c r="R264" s="943"/>
      <c r="S264" s="943"/>
      <c r="T26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64" s="943"/>
      <c r="V264" s="943"/>
      <c r="W264" s="943"/>
      <c r="X264" s="943"/>
      <c r="Y264" s="943"/>
      <c r="Z264" s="943" t="s">
        <v>10301</v>
      </c>
      <c r="AA264" s="943" t="s">
        <v>30537</v>
      </c>
      <c r="AB264" s="943" t="s">
        <v>10301</v>
      </c>
      <c r="AC264" s="943"/>
      <c r="AD264" s="943" t="str">
        <f>Таблиця4[[#This Row],[DESCRIPTION 3]]</f>
        <v/>
      </c>
      <c r="AE264" s="943" t="str">
        <f>Таблиця4[[#This Row],[Owner/Specific NPCs3]]</f>
        <v/>
      </c>
      <c r="AF264" s="943"/>
      <c r="AG264" s="944"/>
      <c r="AH264" s="942" t="s">
        <v>11413</v>
      </c>
      <c r="AI264" s="946"/>
      <c r="AJ264" s="943"/>
      <c r="AK264" s="946"/>
      <c r="AL264" s="943"/>
      <c r="AM264" s="946"/>
      <c r="AN264" s="942" t="str">
        <f>IFERROR(INDEX(#REF!,MATCH(Таблиця4[[#This Row],[BUILDING NAME]],#REF!,0),1),"")</f>
        <v/>
      </c>
      <c r="AO264" s="942" t="str">
        <f>IFERROR(INDEX(#REF!,MATCH(Таблиця4[[#This Row],[BUILDING NAME]],#REF!,0),1),"")</f>
        <v/>
      </c>
      <c r="AP264" s="942" t="str">
        <f>IFERROR(INDEX(#REF!,MATCH(Таблиця4[[#This Row],[BUILDING NAME]],#REF!,0),1),"")</f>
        <v/>
      </c>
      <c r="AQ264" s="942" t="str">
        <f>IFERROR(INDEX(#REF!,MATCH(Таблиця4[[#This Row],[BUILDING NAME]],#REF!,0),1),"")</f>
        <v/>
      </c>
      <c r="AR264" s="942" t="str">
        <f>IFERROR(INDEX(#REF!,MATCH(Таблиця4[[#This Row],[BUILDING NAME]],#REF!,0),1),"")</f>
        <v/>
      </c>
      <c r="AS264" s="942" t="str">
        <f>IFERROR(INDEX(#REF!,MATCH(Таблиця4[[#This Row],[BUILDING NAME]],#REF!,0),1),"")</f>
        <v/>
      </c>
      <c r="AT264" s="942" t="str">
        <f>IFERROR(INDEX(#REF!,MATCH(Таблиця4[[#This Row],[BUILDING NAME]],#REF!,0),1),"")</f>
        <v/>
      </c>
      <c r="AU264" s="942"/>
      <c r="AV264" s="1195" t="s">
        <v>10301</v>
      </c>
      <c r="AW264" s="1196" t="str">
        <f>IFERROR(INDEX(Аркуш4!$G$2:$G$608,MATCH(Таблиця4[[#This Row],[BUILDING NAME]],Аркуш4!$A$2:$A$608,0),1),"")</f>
        <v/>
      </c>
    </row>
    <row r="265" spans="1:49" ht="16.5" thickTop="1" thickBot="1">
      <c r="A265" s="942"/>
      <c r="B265" s="943"/>
      <c r="C265" s="943"/>
      <c r="D265" s="942"/>
      <c r="E265" s="942"/>
      <c r="F265" s="943"/>
      <c r="G265" s="943"/>
      <c r="H265" s="943" t="s">
        <v>11414</v>
      </c>
      <c r="I265" s="943" t="s">
        <v>26</v>
      </c>
      <c r="J265" s="943"/>
      <c r="K265" s="943" t="s">
        <v>10358</v>
      </c>
      <c r="L265" s="943" t="s">
        <v>10301</v>
      </c>
      <c r="M265" s="943" t="s">
        <v>10561</v>
      </c>
      <c r="N265" s="943" t="s">
        <v>10561</v>
      </c>
      <c r="O265" s="943"/>
      <c r="P265" s="943"/>
      <c r="Q265" s="943"/>
      <c r="R265" s="943"/>
      <c r="S265" s="943"/>
      <c r="T26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65" s="943"/>
      <c r="V265" s="943"/>
      <c r="W265" s="943"/>
      <c r="X265" s="943"/>
      <c r="Y265" s="943"/>
      <c r="Z265" s="943" t="s">
        <v>10301</v>
      </c>
      <c r="AA265" s="943" t="s">
        <v>11415</v>
      </c>
      <c r="AB265" s="943" t="s">
        <v>10301</v>
      </c>
      <c r="AC265" s="943"/>
      <c r="AD265" s="943" t="str">
        <f>Таблиця4[[#This Row],[DESCRIPTION 3]]</f>
        <v/>
      </c>
      <c r="AE265" s="943" t="str">
        <f>Таблиця4[[#This Row],[Owner/Specific NPCs3]]</f>
        <v/>
      </c>
      <c r="AF265" s="943"/>
      <c r="AG265" s="944" t="s">
        <v>11415</v>
      </c>
      <c r="AH265" s="942"/>
      <c r="AI265" s="946"/>
      <c r="AJ265" s="943"/>
      <c r="AK265" s="946"/>
      <c r="AL265" s="943"/>
      <c r="AM265" s="946"/>
      <c r="AN265" s="942" t="str">
        <f>IFERROR(INDEX(#REF!,MATCH(Таблиця4[[#This Row],[BUILDING NAME]],#REF!,0),1),"")</f>
        <v/>
      </c>
      <c r="AO265" s="942" t="str">
        <f>IFERROR(INDEX(#REF!,MATCH(Таблиця4[[#This Row],[BUILDING NAME]],#REF!,0),1),"")</f>
        <v/>
      </c>
      <c r="AP265" s="942" t="str">
        <f>IFERROR(INDEX(#REF!,MATCH(Таблиця4[[#This Row],[BUILDING NAME]],#REF!,0),1),"")</f>
        <v/>
      </c>
      <c r="AQ265" s="942" t="str">
        <f>IFERROR(INDEX(#REF!,MATCH(Таблиця4[[#This Row],[BUILDING NAME]],#REF!,0),1),"")</f>
        <v/>
      </c>
      <c r="AR265" s="942" t="str">
        <f>IFERROR(INDEX(#REF!,MATCH(Таблиця4[[#This Row],[BUILDING NAME]],#REF!,0),1),"")</f>
        <v/>
      </c>
      <c r="AS265" s="942" t="str">
        <f>IFERROR(INDEX(#REF!,MATCH(Таблиця4[[#This Row],[BUILDING NAME]],#REF!,0),1),"")</f>
        <v/>
      </c>
      <c r="AT265" s="942" t="str">
        <f>IFERROR(INDEX(#REF!,MATCH(Таблиця4[[#This Row],[BUILDING NAME]],#REF!,0),1),"")</f>
        <v/>
      </c>
      <c r="AU265" s="942"/>
      <c r="AV265" s="1195" t="s">
        <v>10301</v>
      </c>
      <c r="AW265" s="1196" t="str">
        <f>IFERROR(INDEX(Аркуш4!$G$2:$G$608,MATCH(Таблиця4[[#This Row],[BUILDING NAME]],Аркуш4!$A$2:$A$608,0),1),"")</f>
        <v/>
      </c>
    </row>
    <row r="266" spans="1:49" ht="16.5" thickTop="1" thickBot="1">
      <c r="A266" s="942"/>
      <c r="B266" s="943"/>
      <c r="C266" s="943"/>
      <c r="D266" s="942"/>
      <c r="E266" s="942"/>
      <c r="F266" s="943"/>
      <c r="G266" s="943"/>
      <c r="H266" s="943" t="s">
        <v>11416</v>
      </c>
      <c r="I266" s="943" t="s">
        <v>26</v>
      </c>
      <c r="J266" s="943"/>
      <c r="K266" s="943" t="s">
        <v>10317</v>
      </c>
      <c r="L266" s="943" t="s">
        <v>10301</v>
      </c>
      <c r="M266" s="943" t="s">
        <v>10561</v>
      </c>
      <c r="N266" s="943" t="s">
        <v>10561</v>
      </c>
      <c r="O266" s="943"/>
      <c r="P266" s="943"/>
      <c r="Q266" s="943"/>
      <c r="R266" s="943"/>
      <c r="S266" s="943"/>
      <c r="T26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66" s="943" t="s">
        <v>29387</v>
      </c>
      <c r="V266" s="943"/>
      <c r="W266" s="943"/>
      <c r="X266" s="943"/>
      <c r="Y266" s="943"/>
      <c r="Z266" s="943" t="s">
        <v>10301</v>
      </c>
      <c r="AA266" s="954" t="s">
        <v>30538</v>
      </c>
      <c r="AB266" s="943" t="s">
        <v>10301</v>
      </c>
      <c r="AC266" s="943"/>
      <c r="AD266" s="943" t="str">
        <f>Таблиця4[[#This Row],[DESCRIPTION 3]]</f>
        <v/>
      </c>
      <c r="AE266" s="943" t="str">
        <f>Таблиця4[[#This Row],[Owner/Specific NPCs3]]</f>
        <v/>
      </c>
      <c r="AF266" s="943"/>
      <c r="AG266" s="944" t="s">
        <v>10311</v>
      </c>
      <c r="AH266" s="945"/>
      <c r="AI266" s="946"/>
      <c r="AJ266" s="943"/>
      <c r="AK266" s="946"/>
      <c r="AL266" s="943"/>
      <c r="AM266" s="946"/>
      <c r="AN266" s="942" t="str">
        <f>IFERROR(INDEX(#REF!,MATCH(Таблиця4[[#This Row],[BUILDING NAME]],#REF!,0),1),"")</f>
        <v/>
      </c>
      <c r="AO266" s="942" t="str">
        <f>IFERROR(INDEX(#REF!,MATCH(Таблиця4[[#This Row],[BUILDING NAME]],#REF!,0),1),"")</f>
        <v/>
      </c>
      <c r="AP266" s="942" t="str">
        <f>IFERROR(INDEX(#REF!,MATCH(Таблиця4[[#This Row],[BUILDING NAME]],#REF!,0),1),"")</f>
        <v/>
      </c>
      <c r="AQ266" s="942" t="str">
        <f>IFERROR(INDEX(#REF!,MATCH(Таблиця4[[#This Row],[BUILDING NAME]],#REF!,0),1),"")</f>
        <v/>
      </c>
      <c r="AR266" s="942" t="str">
        <f>IFERROR(INDEX(#REF!,MATCH(Таблиця4[[#This Row],[BUILDING NAME]],#REF!,0),1),"")</f>
        <v/>
      </c>
      <c r="AS266" s="942" t="str">
        <f>IFERROR(INDEX(#REF!,MATCH(Таблиця4[[#This Row],[BUILDING NAME]],#REF!,0),1),"")</f>
        <v/>
      </c>
      <c r="AT266" s="942" t="str">
        <f>IFERROR(INDEX(#REF!,MATCH(Таблиця4[[#This Row],[BUILDING NAME]],#REF!,0),1),"")</f>
        <v/>
      </c>
      <c r="AU266" s="942"/>
      <c r="AV266" s="1195" t="s">
        <v>10301</v>
      </c>
      <c r="AW266" s="1196" t="str">
        <f>IFERROR(INDEX(Аркуш4!$G$2:$G$608,MATCH(Таблиця4[[#This Row],[BUILDING NAME]],Аркуш4!$A$2:$A$608,0),1),"")</f>
        <v/>
      </c>
    </row>
    <row r="267" spans="1:49" ht="16.5" thickTop="1" thickBot="1">
      <c r="A267" s="942"/>
      <c r="B267" s="943"/>
      <c r="C267" s="943"/>
      <c r="D267" s="942"/>
      <c r="E267" s="942"/>
      <c r="F267" s="943"/>
      <c r="G267" s="943"/>
      <c r="H267" s="943" t="s">
        <v>11417</v>
      </c>
      <c r="I267" s="943" t="s">
        <v>26</v>
      </c>
      <c r="J267" s="943"/>
      <c r="K267" s="943" t="s">
        <v>10388</v>
      </c>
      <c r="L267" s="943" t="s">
        <v>10301</v>
      </c>
      <c r="M267" s="943" t="s">
        <v>10561</v>
      </c>
      <c r="N267" s="943" t="s">
        <v>10561</v>
      </c>
      <c r="O267" s="943"/>
      <c r="P267" s="943"/>
      <c r="Q267" s="943"/>
      <c r="R267" s="943"/>
      <c r="S267" s="943"/>
      <c r="T26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67" s="943"/>
      <c r="V267" s="943"/>
      <c r="W267" s="943"/>
      <c r="X267" s="943"/>
      <c r="Y267" s="943"/>
      <c r="Z267" s="943" t="s">
        <v>10301</v>
      </c>
      <c r="AA267" s="943" t="s">
        <v>30539</v>
      </c>
      <c r="AB267" s="943" t="s">
        <v>10301</v>
      </c>
      <c r="AC267" s="943"/>
      <c r="AD267" s="943" t="str">
        <f>Таблиця4[[#This Row],[DESCRIPTION 3]]</f>
        <v/>
      </c>
      <c r="AE267" s="943" t="str">
        <f>Таблиця4[[#This Row],[Owner/Specific NPCs3]]</f>
        <v/>
      </c>
      <c r="AF267" s="943"/>
      <c r="AG267" s="944" t="s">
        <v>11418</v>
      </c>
      <c r="AH267" s="945"/>
      <c r="AI267" s="946"/>
      <c r="AJ267" s="943"/>
      <c r="AK267" s="946"/>
      <c r="AL267" s="943"/>
      <c r="AM267" s="946"/>
      <c r="AN267" s="942" t="str">
        <f>IFERROR(INDEX(#REF!,MATCH(Таблиця4[[#This Row],[BUILDING NAME]],#REF!,0),1),"")</f>
        <v/>
      </c>
      <c r="AO267" s="942" t="str">
        <f>IFERROR(INDEX(#REF!,MATCH(Таблиця4[[#This Row],[BUILDING NAME]],#REF!,0),1),"")</f>
        <v/>
      </c>
      <c r="AP267" s="942" t="str">
        <f>IFERROR(INDEX(#REF!,MATCH(Таблиця4[[#This Row],[BUILDING NAME]],#REF!,0),1),"")</f>
        <v/>
      </c>
      <c r="AQ267" s="942" t="str">
        <f>IFERROR(INDEX(#REF!,MATCH(Таблиця4[[#This Row],[BUILDING NAME]],#REF!,0),1),"")</f>
        <v/>
      </c>
      <c r="AR267" s="942" t="str">
        <f>IFERROR(INDEX(#REF!,MATCH(Таблиця4[[#This Row],[BUILDING NAME]],#REF!,0),1),"")</f>
        <v/>
      </c>
      <c r="AS267" s="942" t="str">
        <f>IFERROR(INDEX(#REF!,MATCH(Таблиця4[[#This Row],[BUILDING NAME]],#REF!,0),1),"")</f>
        <v/>
      </c>
      <c r="AT267" s="942" t="str">
        <f>IFERROR(INDEX(#REF!,MATCH(Таблиця4[[#This Row],[BUILDING NAME]],#REF!,0),1),"")</f>
        <v/>
      </c>
      <c r="AU267" s="942"/>
      <c r="AV267" s="1195" t="s">
        <v>10301</v>
      </c>
      <c r="AW267" s="1196" t="str">
        <f>IFERROR(INDEX(Аркуш4!$G$2:$G$608,MATCH(Таблиця4[[#This Row],[BUILDING NAME]],Аркуш4!$A$2:$A$608,0),1),"")</f>
        <v/>
      </c>
    </row>
    <row r="268" spans="1:49" ht="16.5" thickTop="1" thickBot="1">
      <c r="A268" s="942"/>
      <c r="B268" s="943"/>
      <c r="C268" s="943"/>
      <c r="D268" s="942"/>
      <c r="E268" s="942"/>
      <c r="F268" s="943"/>
      <c r="G268" s="943"/>
      <c r="H268" s="943" t="s">
        <v>11419</v>
      </c>
      <c r="I268" s="943" t="s">
        <v>26</v>
      </c>
      <c r="J268" s="943"/>
      <c r="K268" s="943" t="s">
        <v>10450</v>
      </c>
      <c r="L268" s="943" t="s">
        <v>10301</v>
      </c>
      <c r="M268" s="943" t="s">
        <v>10561</v>
      </c>
      <c r="N268" s="943" t="s">
        <v>10561</v>
      </c>
      <c r="O268" s="943"/>
      <c r="P268" s="943"/>
      <c r="Q268" s="943"/>
      <c r="R268" s="943"/>
      <c r="S268" s="943"/>
      <c r="T26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68" s="943"/>
      <c r="V268" s="943"/>
      <c r="W268" s="943"/>
      <c r="X268" s="943"/>
      <c r="Y268" s="943"/>
      <c r="Z268" s="943" t="s">
        <v>10301</v>
      </c>
      <c r="AA268" s="943" t="s">
        <v>30540</v>
      </c>
      <c r="AB268" s="943" t="s">
        <v>10301</v>
      </c>
      <c r="AC268" s="943"/>
      <c r="AD268" s="943" t="str">
        <f>Таблиця4[[#This Row],[DESCRIPTION 3]]</f>
        <v/>
      </c>
      <c r="AE268" s="943" t="str">
        <f>Таблиця4[[#This Row],[Owner/Specific NPCs3]]</f>
        <v/>
      </c>
      <c r="AF268" s="943"/>
      <c r="AG268" s="944" t="s">
        <v>11420</v>
      </c>
      <c r="AH268" s="945"/>
      <c r="AI268" s="946"/>
      <c r="AJ268" s="943"/>
      <c r="AK268" s="946"/>
      <c r="AL268" s="943"/>
      <c r="AM268" s="946"/>
      <c r="AN268" s="942" t="str">
        <f>IFERROR(INDEX(#REF!,MATCH(Таблиця4[[#This Row],[BUILDING NAME]],#REF!,0),1),"")</f>
        <v/>
      </c>
      <c r="AO268" s="942" t="str">
        <f>IFERROR(INDEX(#REF!,MATCH(Таблиця4[[#This Row],[BUILDING NAME]],#REF!,0),1),"")</f>
        <v/>
      </c>
      <c r="AP268" s="942" t="str">
        <f>IFERROR(INDEX(#REF!,MATCH(Таблиця4[[#This Row],[BUILDING NAME]],#REF!,0),1),"")</f>
        <v/>
      </c>
      <c r="AQ268" s="942" t="str">
        <f>IFERROR(INDEX(#REF!,MATCH(Таблиця4[[#This Row],[BUILDING NAME]],#REF!,0),1),"")</f>
        <v/>
      </c>
      <c r="AR268" s="942" t="str">
        <f>IFERROR(INDEX(#REF!,MATCH(Таблиця4[[#This Row],[BUILDING NAME]],#REF!,0),1),"")</f>
        <v/>
      </c>
      <c r="AS268" s="942" t="str">
        <f>IFERROR(INDEX(#REF!,MATCH(Таблиця4[[#This Row],[BUILDING NAME]],#REF!,0),1),"")</f>
        <v/>
      </c>
      <c r="AT268" s="942" t="str">
        <f>IFERROR(INDEX(#REF!,MATCH(Таблиця4[[#This Row],[BUILDING NAME]],#REF!,0),1),"")</f>
        <v/>
      </c>
      <c r="AU268" s="942"/>
      <c r="AV268" s="1195" t="s">
        <v>10301</v>
      </c>
      <c r="AW268" s="1196" t="str">
        <f>IFERROR(INDEX(Аркуш4!$G$2:$G$608,MATCH(Таблиця4[[#This Row],[BUILDING NAME]],Аркуш4!$A$2:$A$608,0),1),"")</f>
        <v/>
      </c>
    </row>
    <row r="269" spans="1:49" ht="16.5" thickTop="1" thickBot="1">
      <c r="A269" s="942"/>
      <c r="B269" s="943"/>
      <c r="C269" s="943"/>
      <c r="D269" s="942"/>
      <c r="E269" s="942"/>
      <c r="F269" s="943"/>
      <c r="G269" s="943"/>
      <c r="H269" s="943" t="s">
        <v>11421</v>
      </c>
      <c r="I269" s="943" t="s">
        <v>26</v>
      </c>
      <c r="J269" s="943"/>
      <c r="K269" s="943" t="s">
        <v>10388</v>
      </c>
      <c r="L269" s="943" t="s">
        <v>10301</v>
      </c>
      <c r="M269" s="943" t="s">
        <v>10561</v>
      </c>
      <c r="N269" s="943" t="s">
        <v>10561</v>
      </c>
      <c r="O269" s="943"/>
      <c r="P269" s="943"/>
      <c r="Q269" s="943"/>
      <c r="R269" s="943"/>
      <c r="S269" s="943"/>
      <c r="T26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69" s="943"/>
      <c r="V269" s="943"/>
      <c r="W269" s="943" t="s">
        <v>10840</v>
      </c>
      <c r="X269" s="943"/>
      <c r="Y269" s="943"/>
      <c r="Z269" s="943" t="s">
        <v>10301</v>
      </c>
      <c r="AA269" s="954" t="s">
        <v>30541</v>
      </c>
      <c r="AB269" s="943" t="s">
        <v>10301</v>
      </c>
      <c r="AC269" s="943"/>
      <c r="AD269" s="943" t="str">
        <f>Таблиця4[[#This Row],[DESCRIPTION 3]]</f>
        <v/>
      </c>
      <c r="AE269" s="943" t="str">
        <f>Таблиця4[[#This Row],[Owner/Specific NPCs3]]</f>
        <v/>
      </c>
      <c r="AF269" s="943"/>
      <c r="AG269" s="944" t="s">
        <v>11422</v>
      </c>
      <c r="AH269" s="945"/>
      <c r="AI269" s="946"/>
      <c r="AJ269" s="943"/>
      <c r="AK269" s="946"/>
      <c r="AL269" s="943"/>
      <c r="AM269" s="946"/>
      <c r="AN269" s="942" t="str">
        <f>IFERROR(INDEX(#REF!,MATCH(Таблиця4[[#This Row],[BUILDING NAME]],#REF!,0),1),"")</f>
        <v/>
      </c>
      <c r="AO269" s="942" t="str">
        <f>IFERROR(INDEX(#REF!,MATCH(Таблиця4[[#This Row],[BUILDING NAME]],#REF!,0),1),"")</f>
        <v/>
      </c>
      <c r="AP269" s="942" t="str">
        <f>IFERROR(INDEX(#REF!,MATCH(Таблиця4[[#This Row],[BUILDING NAME]],#REF!,0),1),"")</f>
        <v/>
      </c>
      <c r="AQ269" s="942" t="str">
        <f>IFERROR(INDEX(#REF!,MATCH(Таблиця4[[#This Row],[BUILDING NAME]],#REF!,0),1),"")</f>
        <v/>
      </c>
      <c r="AR269" s="942" t="str">
        <f>IFERROR(INDEX(#REF!,MATCH(Таблиця4[[#This Row],[BUILDING NAME]],#REF!,0),1),"")</f>
        <v/>
      </c>
      <c r="AS269" s="942" t="str">
        <f>IFERROR(INDEX(#REF!,MATCH(Таблиця4[[#This Row],[BUILDING NAME]],#REF!,0),1),"")</f>
        <v/>
      </c>
      <c r="AT269" s="942" t="str">
        <f>IFERROR(INDEX(#REF!,MATCH(Таблиця4[[#This Row],[BUILDING NAME]],#REF!,0),1),"")</f>
        <v/>
      </c>
      <c r="AU269" s="942"/>
      <c r="AV269" s="1195" t="s">
        <v>10301</v>
      </c>
      <c r="AW269" s="1196" t="str">
        <f>IFERROR(INDEX(Аркуш4!$G$2:$G$608,MATCH(Таблиця4[[#This Row],[BUILDING NAME]],Аркуш4!$A$2:$A$608,0),1),"")</f>
        <v/>
      </c>
    </row>
    <row r="270" spans="1:49" ht="16.5" thickTop="1" thickBot="1">
      <c r="A270" s="942"/>
      <c r="B270" s="943"/>
      <c r="C270" s="943"/>
      <c r="D270" s="942"/>
      <c r="E270" s="942"/>
      <c r="F270" s="943"/>
      <c r="G270" s="943"/>
      <c r="H270" s="943" t="s">
        <v>11423</v>
      </c>
      <c r="I270" s="943" t="s">
        <v>26</v>
      </c>
      <c r="J270" s="943"/>
      <c r="K270" s="943" t="s">
        <v>10358</v>
      </c>
      <c r="L270" s="943" t="s">
        <v>10301</v>
      </c>
      <c r="M270" s="943" t="s">
        <v>10561</v>
      </c>
      <c r="N270" s="943" t="s">
        <v>10561</v>
      </c>
      <c r="O270" s="943"/>
      <c r="P270" s="943"/>
      <c r="Q270" s="943"/>
      <c r="R270" s="943"/>
      <c r="S270" s="943"/>
      <c r="T27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70" s="943"/>
      <c r="V270" s="943"/>
      <c r="W270" s="943"/>
      <c r="X270" s="943"/>
      <c r="Y270" s="943"/>
      <c r="Z270" s="943" t="s">
        <v>10301</v>
      </c>
      <c r="AA270" s="954" t="s">
        <v>30542</v>
      </c>
      <c r="AB270" s="943" t="s">
        <v>10301</v>
      </c>
      <c r="AC270" s="943"/>
      <c r="AD270" s="943" t="str">
        <f>Таблиця4[[#This Row],[DESCRIPTION 3]]</f>
        <v/>
      </c>
      <c r="AE270" s="943" t="str">
        <f>Таблиця4[[#This Row],[Owner/Specific NPCs3]]</f>
        <v/>
      </c>
      <c r="AF270" s="943"/>
      <c r="AG270" s="944" t="s">
        <v>10311</v>
      </c>
      <c r="AH270" s="945"/>
      <c r="AI270" s="946"/>
      <c r="AJ270" s="943"/>
      <c r="AK270" s="946"/>
      <c r="AL270" s="943"/>
      <c r="AM270" s="946"/>
      <c r="AN270" s="942" t="str">
        <f>IFERROR(INDEX(#REF!,MATCH(Таблиця4[[#This Row],[BUILDING NAME]],#REF!,0),1),"")</f>
        <v/>
      </c>
      <c r="AO270" s="942" t="str">
        <f>IFERROR(INDEX(#REF!,MATCH(Таблиця4[[#This Row],[BUILDING NAME]],#REF!,0),1),"")</f>
        <v/>
      </c>
      <c r="AP270" s="942" t="str">
        <f>IFERROR(INDEX(#REF!,MATCH(Таблиця4[[#This Row],[BUILDING NAME]],#REF!,0),1),"")</f>
        <v/>
      </c>
      <c r="AQ270" s="942" t="str">
        <f>IFERROR(INDEX(#REF!,MATCH(Таблиця4[[#This Row],[BUILDING NAME]],#REF!,0),1),"")</f>
        <v/>
      </c>
      <c r="AR270" s="942" t="str">
        <f>IFERROR(INDEX(#REF!,MATCH(Таблиця4[[#This Row],[BUILDING NAME]],#REF!,0),1),"")</f>
        <v/>
      </c>
      <c r="AS270" s="942" t="str">
        <f>IFERROR(INDEX(#REF!,MATCH(Таблиця4[[#This Row],[BUILDING NAME]],#REF!,0),1),"")</f>
        <v/>
      </c>
      <c r="AT270" s="942" t="str">
        <f>IFERROR(INDEX(#REF!,MATCH(Таблиця4[[#This Row],[BUILDING NAME]],#REF!,0),1),"")</f>
        <v/>
      </c>
      <c r="AU270" s="942"/>
      <c r="AV270" s="1195" t="s">
        <v>10301</v>
      </c>
      <c r="AW270" s="1196" t="str">
        <f>IFERROR(INDEX(Аркуш4!$G$2:$G$608,MATCH(Таблиця4[[#This Row],[BUILDING NAME]],Аркуш4!$A$2:$A$608,0),1),"")</f>
        <v/>
      </c>
    </row>
    <row r="271" spans="1:49" ht="16.5" thickTop="1" thickBot="1">
      <c r="A271" s="942"/>
      <c r="B271" s="943"/>
      <c r="C271" s="943"/>
      <c r="D271" s="942"/>
      <c r="E271" s="942"/>
      <c r="F271" s="943"/>
      <c r="G271" s="943"/>
      <c r="H271" s="943" t="s">
        <v>11424</v>
      </c>
      <c r="I271" s="943" t="s">
        <v>26</v>
      </c>
      <c r="J271" s="943"/>
      <c r="K271" s="943" t="s">
        <v>10358</v>
      </c>
      <c r="L271" s="943" t="s">
        <v>10301</v>
      </c>
      <c r="M271" s="943" t="s">
        <v>10561</v>
      </c>
      <c r="N271" s="943" t="s">
        <v>10561</v>
      </c>
      <c r="O271" s="943"/>
      <c r="P271" s="943"/>
      <c r="Q271" s="943"/>
      <c r="R271" s="943"/>
      <c r="S271" s="943"/>
      <c r="T27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71" s="943"/>
      <c r="V271" s="943"/>
      <c r="W271" s="943"/>
      <c r="X271" s="943"/>
      <c r="Y271" s="943"/>
      <c r="Z271" s="943" t="s">
        <v>10301</v>
      </c>
      <c r="AA271" s="943" t="s">
        <v>30543</v>
      </c>
      <c r="AB271" s="943" t="s">
        <v>10301</v>
      </c>
      <c r="AC271" s="943"/>
      <c r="AD271" s="943" t="str">
        <f>Таблиця4[[#This Row],[DESCRIPTION 3]]</f>
        <v/>
      </c>
      <c r="AE271" s="943" t="str">
        <f>Таблиця4[[#This Row],[Owner/Specific NPCs3]]</f>
        <v/>
      </c>
      <c r="AF271" s="943"/>
      <c r="AG271" s="944" t="s">
        <v>10311</v>
      </c>
      <c r="AH271" s="945"/>
      <c r="AI271" s="946"/>
      <c r="AJ271" s="943"/>
      <c r="AK271" s="946"/>
      <c r="AL271" s="943"/>
      <c r="AM271" s="946"/>
      <c r="AN271" s="942" t="str">
        <f>IFERROR(INDEX(#REF!,MATCH(Таблиця4[[#This Row],[BUILDING NAME]],#REF!,0),1),"")</f>
        <v/>
      </c>
      <c r="AO271" s="942" t="str">
        <f>IFERROR(INDEX(#REF!,MATCH(Таблиця4[[#This Row],[BUILDING NAME]],#REF!,0),1),"")</f>
        <v/>
      </c>
      <c r="AP271" s="942" t="str">
        <f>IFERROR(INDEX(#REF!,MATCH(Таблиця4[[#This Row],[BUILDING NAME]],#REF!,0),1),"")</f>
        <v/>
      </c>
      <c r="AQ271" s="942" t="str">
        <f>IFERROR(INDEX(#REF!,MATCH(Таблиця4[[#This Row],[BUILDING NAME]],#REF!,0),1),"")</f>
        <v/>
      </c>
      <c r="AR271" s="942" t="str">
        <f>IFERROR(INDEX(#REF!,MATCH(Таблиця4[[#This Row],[BUILDING NAME]],#REF!,0),1),"")</f>
        <v/>
      </c>
      <c r="AS271" s="942" t="str">
        <f>IFERROR(INDEX(#REF!,MATCH(Таблиця4[[#This Row],[BUILDING NAME]],#REF!,0),1),"")</f>
        <v/>
      </c>
      <c r="AT271" s="942" t="str">
        <f>IFERROR(INDEX(#REF!,MATCH(Таблиця4[[#This Row],[BUILDING NAME]],#REF!,0),1),"")</f>
        <v/>
      </c>
      <c r="AU271" s="942"/>
      <c r="AV271" s="1195" t="s">
        <v>10301</v>
      </c>
      <c r="AW271" s="1196" t="str">
        <f>IFERROR(INDEX(Аркуш4!$G$2:$G$608,MATCH(Таблиця4[[#This Row],[BUILDING NAME]],Аркуш4!$A$2:$A$608,0),1),"")</f>
        <v/>
      </c>
    </row>
    <row r="272" spans="1:49" ht="16.5" thickTop="1" thickBot="1">
      <c r="A272" s="942"/>
      <c r="B272" s="943"/>
      <c r="C272" s="943"/>
      <c r="D272" s="942"/>
      <c r="E272" s="942"/>
      <c r="F272" s="943"/>
      <c r="G272" s="943"/>
      <c r="H272" s="1033" t="s">
        <v>29290</v>
      </c>
      <c r="I272" s="943" t="s">
        <v>16</v>
      </c>
      <c r="J272" s="943"/>
      <c r="K272" s="943" t="s">
        <v>10426</v>
      </c>
      <c r="L272" s="943" t="s">
        <v>10301</v>
      </c>
      <c r="M272" s="943"/>
      <c r="N272" s="943"/>
      <c r="O272" s="943"/>
      <c r="P272" s="943"/>
      <c r="Q272" s="943"/>
      <c r="R272" s="943"/>
      <c r="S272" s="943"/>
      <c r="T27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72" s="943"/>
      <c r="V272" s="943"/>
      <c r="W272" s="943"/>
      <c r="X272" s="943"/>
      <c r="Y272" s="943"/>
      <c r="Z272" s="943" t="s">
        <v>10301</v>
      </c>
      <c r="AA272" s="943"/>
      <c r="AB272" s="943">
        <v>0</v>
      </c>
      <c r="AC272" s="943"/>
      <c r="AD272" s="943" t="str">
        <f>Таблиця4[[#This Row],[DESCRIPTION 3]]</f>
        <v/>
      </c>
      <c r="AE272" s="943" t="str">
        <f>Таблиця4[[#This Row],[Owner/Specific NPCs3]]</f>
        <v/>
      </c>
      <c r="AF272" s="943"/>
      <c r="AG272" s="944" t="s">
        <v>10311</v>
      </c>
      <c r="AH272" s="945"/>
      <c r="AI272" s="946"/>
      <c r="AJ272" s="943"/>
      <c r="AK272" s="946"/>
      <c r="AL272" s="943"/>
      <c r="AM272" s="946"/>
      <c r="AN272" s="942" t="str">
        <f>IFERROR(INDEX(#REF!,MATCH(Таблиця4[[#This Row],[BUILDING NAME]],#REF!,0),1),"")</f>
        <v/>
      </c>
      <c r="AO272" s="942" t="str">
        <f>IFERROR(INDEX(#REF!,MATCH(Таблиця4[[#This Row],[BUILDING NAME]],#REF!,0),1),"")</f>
        <v/>
      </c>
      <c r="AP272" s="942" t="str">
        <f>IFERROR(INDEX(#REF!,MATCH(Таблиця4[[#This Row],[BUILDING NAME]],#REF!,0),1),"")</f>
        <v/>
      </c>
      <c r="AQ272" s="942" t="str">
        <f>IFERROR(INDEX(#REF!,MATCH(Таблиця4[[#This Row],[BUILDING NAME]],#REF!,0),1),"")</f>
        <v/>
      </c>
      <c r="AR272" s="942" t="str">
        <f>IFERROR(INDEX(#REF!,MATCH(Таблиця4[[#This Row],[BUILDING NAME]],#REF!,0),1),"")</f>
        <v/>
      </c>
      <c r="AS272" s="942" t="str">
        <f>IFERROR(INDEX(#REF!,MATCH(Таблиця4[[#This Row],[BUILDING NAME]],#REF!,0),1),"")</f>
        <v/>
      </c>
      <c r="AT272" s="942" t="str">
        <f>IFERROR(INDEX(#REF!,MATCH(Таблиця4[[#This Row],[BUILDING NAME]],#REF!,0),1),"")</f>
        <v/>
      </c>
      <c r="AU272" s="942"/>
      <c r="AV272" s="1195" t="s">
        <v>10301</v>
      </c>
      <c r="AW272" s="1196" t="str">
        <f>IFERROR(INDEX(Аркуш4!$G$2:$G$608,MATCH(Таблиця4[[#This Row],[BUILDING NAME]],Аркуш4!$A$2:$A$608,0),1),"")</f>
        <v/>
      </c>
    </row>
    <row r="273" spans="1:49" ht="16.5" thickTop="1" thickBot="1">
      <c r="A273" s="942"/>
      <c r="B273" s="943"/>
      <c r="C273" s="943"/>
      <c r="D273" s="942"/>
      <c r="E273" s="942"/>
      <c r="F273" s="943"/>
      <c r="G273" s="943"/>
      <c r="H273" s="943" t="s">
        <v>11425</v>
      </c>
      <c r="I273" s="943" t="s">
        <v>102</v>
      </c>
      <c r="J273" s="943"/>
      <c r="K273" s="943" t="s">
        <v>10343</v>
      </c>
      <c r="L273" s="943" t="s">
        <v>10313</v>
      </c>
      <c r="M273" s="943" t="s">
        <v>10561</v>
      </c>
      <c r="N273" s="943" t="s">
        <v>10561</v>
      </c>
      <c r="O273" s="943"/>
      <c r="P273" s="943"/>
      <c r="Q273" s="943"/>
      <c r="R273" s="943"/>
      <c r="S273" s="943"/>
      <c r="T27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73" s="943"/>
      <c r="V273" s="943"/>
      <c r="W273" s="943"/>
      <c r="X273" s="943"/>
      <c r="Y273" s="943"/>
      <c r="Z273" s="943" t="s">
        <v>11426</v>
      </c>
      <c r="AA273" s="943" t="s">
        <v>11426</v>
      </c>
      <c r="AB273" s="943" t="s">
        <v>10301</v>
      </c>
      <c r="AC273" s="943"/>
      <c r="AD273" s="943" t="str">
        <f>Таблиця4[[#This Row],[DESCRIPTION 3]]</f>
        <v/>
      </c>
      <c r="AE273" s="943" t="str">
        <f>Таблиця4[[#This Row],[Owner/Specific NPCs3]]</f>
        <v/>
      </c>
      <c r="AF273" s="943"/>
      <c r="AG273" s="944" t="s">
        <v>10311</v>
      </c>
      <c r="AH273" s="945"/>
      <c r="AI273" s="946"/>
      <c r="AJ273" s="943"/>
      <c r="AK273" s="946"/>
      <c r="AL273" s="943"/>
      <c r="AM273" s="946"/>
      <c r="AN273" s="942" t="str">
        <f>IFERROR(INDEX(#REF!,MATCH(Таблиця4[[#This Row],[BUILDING NAME]],#REF!,0),1),"")</f>
        <v/>
      </c>
      <c r="AO273" s="942" t="str">
        <f>IFERROR(INDEX(#REF!,MATCH(Таблиця4[[#This Row],[BUILDING NAME]],#REF!,0),1),"")</f>
        <v/>
      </c>
      <c r="AP273" s="942" t="str">
        <f>IFERROR(INDEX(#REF!,MATCH(Таблиця4[[#This Row],[BUILDING NAME]],#REF!,0),1),"")</f>
        <v/>
      </c>
      <c r="AQ273" s="942" t="str">
        <f>IFERROR(INDEX(#REF!,MATCH(Таблиця4[[#This Row],[BUILDING NAME]],#REF!,0),1),"")</f>
        <v/>
      </c>
      <c r="AR273" s="942" t="str">
        <f>IFERROR(INDEX(#REF!,MATCH(Таблиця4[[#This Row],[BUILDING NAME]],#REF!,0),1),"")</f>
        <v/>
      </c>
      <c r="AS273" s="942" t="str">
        <f>IFERROR(INDEX(#REF!,MATCH(Таблиця4[[#This Row],[BUILDING NAME]],#REF!,0),1),"")</f>
        <v/>
      </c>
      <c r="AT273" s="942" t="str">
        <f>IFERROR(INDEX(#REF!,MATCH(Таблиця4[[#This Row],[BUILDING NAME]],#REF!,0),1),"")</f>
        <v/>
      </c>
      <c r="AU273" s="942"/>
      <c r="AV273" s="1195" t="s">
        <v>11426</v>
      </c>
      <c r="AW273" s="1196">
        <f>IFERROR(INDEX(Аркуш4!$G$2:$G$608,MATCH(Таблиця4[[#This Row],[BUILDING NAME]],Аркуш4!$A$2:$A$608,0),1),"")</f>
        <v>0</v>
      </c>
    </row>
    <row r="274" spans="1:49" ht="16.5" thickTop="1" thickBot="1">
      <c r="A274" s="942"/>
      <c r="B274" s="943"/>
      <c r="C274" s="943"/>
      <c r="D274" s="942"/>
      <c r="E274" s="942"/>
      <c r="F274" s="943"/>
      <c r="G274" s="943"/>
      <c r="H274" s="943" t="s">
        <v>11427</v>
      </c>
      <c r="I274" s="943" t="s">
        <v>26</v>
      </c>
      <c r="J274" s="943"/>
      <c r="K274" s="943" t="s">
        <v>10367</v>
      </c>
      <c r="L274" s="943" t="s">
        <v>10367</v>
      </c>
      <c r="M274" s="943" t="s">
        <v>10561</v>
      </c>
      <c r="N274" s="943" t="s">
        <v>10561</v>
      </c>
      <c r="O274" s="943"/>
      <c r="P274" s="943"/>
      <c r="Q274" s="943"/>
      <c r="R274" s="943"/>
      <c r="S274" s="943"/>
      <c r="T27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74" s="943"/>
      <c r="V274" s="943"/>
      <c r="W274" s="943"/>
      <c r="X274" s="943"/>
      <c r="Y274" s="943"/>
      <c r="Z274" s="943" t="s">
        <v>11428</v>
      </c>
      <c r="AA274" s="943" t="s">
        <v>11428</v>
      </c>
      <c r="AB274" s="943" t="s">
        <v>10301</v>
      </c>
      <c r="AC274" s="943"/>
      <c r="AD274" s="943" t="str">
        <f>Таблиця4[[#This Row],[DESCRIPTION 3]]</f>
        <v/>
      </c>
      <c r="AE274" s="943" t="str">
        <f>Таблиця4[[#This Row],[Owner/Specific NPCs3]]</f>
        <v/>
      </c>
      <c r="AF274" s="943"/>
      <c r="AG274" s="944" t="s">
        <v>11429</v>
      </c>
      <c r="AH274" s="945"/>
      <c r="AI274" s="946"/>
      <c r="AJ274" s="943"/>
      <c r="AK274" s="946"/>
      <c r="AL274" s="943"/>
      <c r="AM274" s="946"/>
      <c r="AN274" s="942" t="str">
        <f>IFERROR(INDEX(#REF!,MATCH(Таблиця4[[#This Row],[BUILDING NAME]],#REF!,0),1),"")</f>
        <v/>
      </c>
      <c r="AO274" s="942" t="str">
        <f>IFERROR(INDEX(#REF!,MATCH(Таблиця4[[#This Row],[BUILDING NAME]],#REF!,0),1),"")</f>
        <v/>
      </c>
      <c r="AP274" s="942" t="str">
        <f>IFERROR(INDEX(#REF!,MATCH(Таблиця4[[#This Row],[BUILDING NAME]],#REF!,0),1),"")</f>
        <v/>
      </c>
      <c r="AQ274" s="942" t="str">
        <f>IFERROR(INDEX(#REF!,MATCH(Таблиця4[[#This Row],[BUILDING NAME]],#REF!,0),1),"")</f>
        <v/>
      </c>
      <c r="AR274" s="942" t="str">
        <f>IFERROR(INDEX(#REF!,MATCH(Таблиця4[[#This Row],[BUILDING NAME]],#REF!,0),1),"")</f>
        <v/>
      </c>
      <c r="AS274" s="942" t="str">
        <f>IFERROR(INDEX(#REF!,MATCH(Таблиця4[[#This Row],[BUILDING NAME]],#REF!,0),1),"")</f>
        <v/>
      </c>
      <c r="AT274" s="942" t="str">
        <f>IFERROR(INDEX(#REF!,MATCH(Таблиця4[[#This Row],[BUILDING NAME]],#REF!,0),1),"")</f>
        <v/>
      </c>
      <c r="AU274" s="942"/>
      <c r="AV274" s="1195" t="s">
        <v>11428</v>
      </c>
      <c r="AW274" s="1196">
        <f>IFERROR(INDEX(Аркуш4!$G$2:$G$608,MATCH(Таблиця4[[#This Row],[BUILDING NAME]],Аркуш4!$A$2:$A$608,0),1),"")</f>
        <v>0</v>
      </c>
    </row>
    <row r="275" spans="1:49" ht="16.5" customHeight="1" thickTop="1" thickBot="1">
      <c r="A275" s="942"/>
      <c r="B275" s="943"/>
      <c r="C275" s="943"/>
      <c r="D275" s="942"/>
      <c r="E275" s="942"/>
      <c r="F275" s="943"/>
      <c r="G275" s="943"/>
      <c r="H275" s="943" t="s">
        <v>11430</v>
      </c>
      <c r="I275" s="943" t="s">
        <v>26</v>
      </c>
      <c r="J275" s="943"/>
      <c r="K275" s="943" t="s">
        <v>10358</v>
      </c>
      <c r="L275" s="943" t="s">
        <v>1878</v>
      </c>
      <c r="M275" s="943" t="s">
        <v>10561</v>
      </c>
      <c r="N275" s="943" t="s">
        <v>10561</v>
      </c>
      <c r="O275" s="943"/>
      <c r="P275" s="943">
        <v>3</v>
      </c>
      <c r="Q275" s="943">
        <v>3</v>
      </c>
      <c r="R275" s="943"/>
      <c r="S275" s="943"/>
      <c r="T27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3A | </v>
      </c>
      <c r="U275" s="943"/>
      <c r="V275" s="943"/>
      <c r="W275" s="943"/>
      <c r="X275" s="943"/>
      <c r="Y275" s="943"/>
      <c r="Z275" s="943" t="s">
        <v>29909</v>
      </c>
      <c r="AA275" s="943" t="s">
        <v>11431</v>
      </c>
      <c r="AB275" s="943" t="s">
        <v>10301</v>
      </c>
      <c r="AC275" s="943"/>
      <c r="AD275" s="943" t="str">
        <f>Таблиця4[[#This Row],[DESCRIPTION 3]]</f>
        <v/>
      </c>
      <c r="AE275" s="943" t="str">
        <f>Таблиця4[[#This Row],[Owner/Specific NPCs3]]</f>
        <v/>
      </c>
      <c r="AF275" s="943"/>
      <c r="AG275" s="944"/>
      <c r="AH275" s="945"/>
      <c r="AI275" s="946"/>
      <c r="AJ275" s="943"/>
      <c r="AK275" s="946"/>
      <c r="AL275" s="943"/>
      <c r="AM275" s="946"/>
      <c r="AN275" s="942" t="str">
        <f>IFERROR(INDEX(#REF!,MATCH(Таблиця4[[#This Row],[BUILDING NAME]],#REF!,0),1),"")</f>
        <v/>
      </c>
      <c r="AO275" s="942" t="str">
        <f>IFERROR(INDEX(#REF!,MATCH(Таблиця4[[#This Row],[BUILDING NAME]],#REF!,0),1),"")</f>
        <v/>
      </c>
      <c r="AP275" s="942" t="str">
        <f>IFERROR(INDEX(#REF!,MATCH(Таблиця4[[#This Row],[BUILDING NAME]],#REF!,0),1),"")</f>
        <v/>
      </c>
      <c r="AQ275" s="942" t="str">
        <f>IFERROR(INDEX(#REF!,MATCH(Таблиця4[[#This Row],[BUILDING NAME]],#REF!,0),1),"")</f>
        <v/>
      </c>
      <c r="AR275" s="942" t="str">
        <f>IFERROR(INDEX(#REF!,MATCH(Таблиця4[[#This Row],[BUILDING NAME]],#REF!,0),1),"")</f>
        <v/>
      </c>
      <c r="AS275" s="942" t="str">
        <f>IFERROR(INDEX(#REF!,MATCH(Таблиця4[[#This Row],[BUILDING NAME]],#REF!,0),1),"")</f>
        <v/>
      </c>
      <c r="AT275" s="942" t="str">
        <f>IFERROR(INDEX(#REF!,MATCH(Таблиця4[[#This Row],[BUILDING NAME]],#REF!,0),1),"")</f>
        <v/>
      </c>
      <c r="AU275" s="942"/>
      <c r="AV275" s="1195" t="s">
        <v>29909</v>
      </c>
      <c r="AW275" s="1196">
        <f>IFERROR(INDEX(Аркуш4!$G$2:$G$608,MATCH(Таблиця4[[#This Row],[BUILDING NAME]],Аркуш4!$A$2:$A$608,0),1),"")</f>
        <v>0</v>
      </c>
    </row>
    <row r="276" spans="1:49" ht="16.5" customHeight="1" thickTop="1" thickBot="1">
      <c r="A276" s="942"/>
      <c r="B276" s="943"/>
      <c r="C276" s="943"/>
      <c r="D276" s="942"/>
      <c r="E276" s="942"/>
      <c r="F276" s="943"/>
      <c r="G276" s="943"/>
      <c r="H276" s="943" t="s">
        <v>11432</v>
      </c>
      <c r="I276" s="943" t="s">
        <v>26</v>
      </c>
      <c r="J276" s="943"/>
      <c r="K276" s="943" t="s">
        <v>10358</v>
      </c>
      <c r="L276" s="943" t="s">
        <v>10301</v>
      </c>
      <c r="M276" s="943" t="s">
        <v>10561</v>
      </c>
      <c r="N276" s="943" t="s">
        <v>10561</v>
      </c>
      <c r="O276" s="943"/>
      <c r="P276" s="943"/>
      <c r="Q276" s="943"/>
      <c r="R276" s="943"/>
      <c r="S276" s="943"/>
      <c r="T27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76" s="943"/>
      <c r="V276" s="943" t="s">
        <v>401</v>
      </c>
      <c r="W276" s="943"/>
      <c r="X276" s="943"/>
      <c r="Y276" s="943"/>
      <c r="Z276" s="943" t="s">
        <v>10301</v>
      </c>
      <c r="AA276" s="943" t="s">
        <v>11433</v>
      </c>
      <c r="AB276" s="943" t="s">
        <v>10301</v>
      </c>
      <c r="AC276" s="943"/>
      <c r="AD276" s="943" t="str">
        <f>Таблиця4[[#This Row],[DESCRIPTION 3]]</f>
        <v/>
      </c>
      <c r="AE276" s="943" t="str">
        <f>Таблиця4[[#This Row],[Owner/Specific NPCs3]]</f>
        <v/>
      </c>
      <c r="AF276" s="943"/>
      <c r="AG276" s="944"/>
      <c r="AH276" s="945"/>
      <c r="AI276" s="946"/>
      <c r="AJ276" s="943"/>
      <c r="AK276" s="946"/>
      <c r="AL276" s="943"/>
      <c r="AM276" s="946"/>
      <c r="AN276" s="942" t="str">
        <f>IFERROR(INDEX(#REF!,MATCH(Таблиця4[[#This Row],[BUILDING NAME]],#REF!,0),1),"")</f>
        <v/>
      </c>
      <c r="AO276" s="942" t="str">
        <f>IFERROR(INDEX(#REF!,MATCH(Таблиця4[[#This Row],[BUILDING NAME]],#REF!,0),1),"")</f>
        <v/>
      </c>
      <c r="AP276" s="942" t="str">
        <f>IFERROR(INDEX(#REF!,MATCH(Таблиця4[[#This Row],[BUILDING NAME]],#REF!,0),1),"")</f>
        <v/>
      </c>
      <c r="AQ276" s="942" t="str">
        <f>IFERROR(INDEX(#REF!,MATCH(Таблиця4[[#This Row],[BUILDING NAME]],#REF!,0),1),"")</f>
        <v/>
      </c>
      <c r="AR276" s="942" t="str">
        <f>IFERROR(INDEX(#REF!,MATCH(Таблиця4[[#This Row],[BUILDING NAME]],#REF!,0),1),"")</f>
        <v/>
      </c>
      <c r="AS276" s="942" t="str">
        <f>IFERROR(INDEX(#REF!,MATCH(Таблиця4[[#This Row],[BUILDING NAME]],#REF!,0),1),"")</f>
        <v/>
      </c>
      <c r="AT276" s="942" t="str">
        <f>IFERROR(INDEX(#REF!,MATCH(Таблиця4[[#This Row],[BUILDING NAME]],#REF!,0),1),"")</f>
        <v/>
      </c>
      <c r="AU276" s="942"/>
      <c r="AV276" s="1195" t="s">
        <v>10301</v>
      </c>
      <c r="AW276" s="1196" t="str">
        <f>IFERROR(INDEX(Аркуш4!$G$2:$G$608,MATCH(Таблиця4[[#This Row],[BUILDING NAME]],Аркуш4!$A$2:$A$608,0),1),"")</f>
        <v/>
      </c>
    </row>
    <row r="277" spans="1:49" ht="16.5" customHeight="1" thickTop="1" thickBot="1">
      <c r="A277" s="942"/>
      <c r="B277" s="943"/>
      <c r="C277" s="943"/>
      <c r="D277" s="942"/>
      <c r="E277" s="942"/>
      <c r="F277" s="943"/>
      <c r="G277" s="943"/>
      <c r="H277" s="1033" t="s">
        <v>29291</v>
      </c>
      <c r="I277" s="943" t="s">
        <v>16</v>
      </c>
      <c r="J277" s="943"/>
      <c r="K277" s="943" t="s">
        <v>10436</v>
      </c>
      <c r="L277" s="943" t="s">
        <v>10301</v>
      </c>
      <c r="M277" s="943"/>
      <c r="N277" s="943"/>
      <c r="O277" s="943"/>
      <c r="P277" s="943"/>
      <c r="Q277" s="943"/>
      <c r="R277" s="943"/>
      <c r="S277" s="943"/>
      <c r="T27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77" s="943"/>
      <c r="V277" s="943"/>
      <c r="W277" s="943"/>
      <c r="X277" s="943"/>
      <c r="Y277" s="943"/>
      <c r="Z277" s="943" t="s">
        <v>10301</v>
      </c>
      <c r="AA277" s="943"/>
      <c r="AB277" s="943" t="s">
        <v>10301</v>
      </c>
      <c r="AC277" s="943"/>
      <c r="AD277" s="943" t="str">
        <f>Таблиця4[[#This Row],[DESCRIPTION 3]]</f>
        <v/>
      </c>
      <c r="AE277" s="943" t="str">
        <f>Таблиця4[[#This Row],[Owner/Specific NPCs3]]</f>
        <v/>
      </c>
      <c r="AF277" s="943"/>
      <c r="AG277" s="944"/>
      <c r="AH277" s="945"/>
      <c r="AI277" s="946"/>
      <c r="AJ277" s="943"/>
      <c r="AK277" s="946"/>
      <c r="AL277" s="943"/>
      <c r="AM277" s="946"/>
      <c r="AN277" s="942" t="str">
        <f>IFERROR(INDEX(#REF!,MATCH(Таблиця4[[#This Row],[BUILDING NAME]],#REF!,0),1),"")</f>
        <v/>
      </c>
      <c r="AO277" s="942" t="str">
        <f>IFERROR(INDEX(#REF!,MATCH(Таблиця4[[#This Row],[BUILDING NAME]],#REF!,0),1),"")</f>
        <v/>
      </c>
      <c r="AP277" s="942" t="str">
        <f>IFERROR(INDEX(#REF!,MATCH(Таблиця4[[#This Row],[BUILDING NAME]],#REF!,0),1),"")</f>
        <v/>
      </c>
      <c r="AQ277" s="942" t="str">
        <f>IFERROR(INDEX(#REF!,MATCH(Таблиця4[[#This Row],[BUILDING NAME]],#REF!,0),1),"")</f>
        <v/>
      </c>
      <c r="AR277" s="942" t="str">
        <f>IFERROR(INDEX(#REF!,MATCH(Таблиця4[[#This Row],[BUILDING NAME]],#REF!,0),1),"")</f>
        <v/>
      </c>
      <c r="AS277" s="942" t="str">
        <f>IFERROR(INDEX(#REF!,MATCH(Таблиця4[[#This Row],[BUILDING NAME]],#REF!,0),1),"")</f>
        <v/>
      </c>
      <c r="AT277" s="942" t="str">
        <f>IFERROR(INDEX(#REF!,MATCH(Таблиця4[[#This Row],[BUILDING NAME]],#REF!,0),1),"")</f>
        <v/>
      </c>
      <c r="AU277" s="942"/>
      <c r="AV277" s="1195" t="s">
        <v>10301</v>
      </c>
      <c r="AW277" s="1196" t="str">
        <f>IFERROR(INDEX(Аркуш4!$G$2:$G$608,MATCH(Таблиця4[[#This Row],[BUILDING NAME]],Аркуш4!$A$2:$A$608,0),1),"")</f>
        <v/>
      </c>
    </row>
    <row r="278" spans="1:49" ht="16.5" customHeight="1" thickTop="1" thickBot="1">
      <c r="A278" s="942"/>
      <c r="B278" s="943"/>
      <c r="C278" s="943"/>
      <c r="D278" s="942"/>
      <c r="E278" s="942"/>
      <c r="F278" s="943"/>
      <c r="G278" s="943"/>
      <c r="H278" s="1033" t="s">
        <v>29292</v>
      </c>
      <c r="I278" s="943" t="s">
        <v>16</v>
      </c>
      <c r="J278" s="943"/>
      <c r="K278" s="943" t="s">
        <v>10428</v>
      </c>
      <c r="L278" s="943" t="s">
        <v>10301</v>
      </c>
      <c r="M278" s="943"/>
      <c r="N278" s="943"/>
      <c r="O278" s="943" t="s">
        <v>29380</v>
      </c>
      <c r="P278" s="943"/>
      <c r="Q278" s="943"/>
      <c r="R278" s="943"/>
      <c r="S278" s="943"/>
      <c r="T27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78" s="943"/>
      <c r="V278" s="943"/>
      <c r="W278" s="943"/>
      <c r="X278" s="943"/>
      <c r="Y278" s="943"/>
      <c r="Z278" s="943" t="s">
        <v>10301</v>
      </c>
      <c r="AA278" s="943"/>
      <c r="AB278" s="943" t="s">
        <v>10301</v>
      </c>
      <c r="AC278" s="943"/>
      <c r="AD278" s="943" t="str">
        <f>Таблиця4[[#This Row],[DESCRIPTION 3]]</f>
        <v/>
      </c>
      <c r="AE278" s="943" t="str">
        <f>Таблиця4[[#This Row],[Owner/Specific NPCs3]]</f>
        <v/>
      </c>
      <c r="AF278" s="943"/>
      <c r="AG278" s="944"/>
      <c r="AH278" s="945"/>
      <c r="AI278" s="946"/>
      <c r="AJ278" s="943"/>
      <c r="AK278" s="946"/>
      <c r="AL278" s="943"/>
      <c r="AM278" s="946"/>
      <c r="AN278" s="942" t="str">
        <f>IFERROR(INDEX(#REF!,MATCH(Таблиця4[[#This Row],[BUILDING NAME]],#REF!,0),1),"")</f>
        <v/>
      </c>
      <c r="AO278" s="942" t="str">
        <f>IFERROR(INDEX(#REF!,MATCH(Таблиця4[[#This Row],[BUILDING NAME]],#REF!,0),1),"")</f>
        <v/>
      </c>
      <c r="AP278" s="942" t="str">
        <f>IFERROR(INDEX(#REF!,MATCH(Таблиця4[[#This Row],[BUILDING NAME]],#REF!,0),1),"")</f>
        <v/>
      </c>
      <c r="AQ278" s="942" t="str">
        <f>IFERROR(INDEX(#REF!,MATCH(Таблиця4[[#This Row],[BUILDING NAME]],#REF!,0),1),"")</f>
        <v/>
      </c>
      <c r="AR278" s="942" t="str">
        <f>IFERROR(INDEX(#REF!,MATCH(Таблиця4[[#This Row],[BUILDING NAME]],#REF!,0),1),"")</f>
        <v/>
      </c>
      <c r="AS278" s="942" t="str">
        <f>IFERROR(INDEX(#REF!,MATCH(Таблиця4[[#This Row],[BUILDING NAME]],#REF!,0),1),"")</f>
        <v/>
      </c>
      <c r="AT278" s="942" t="str">
        <f>IFERROR(INDEX(#REF!,MATCH(Таблиця4[[#This Row],[BUILDING NAME]],#REF!,0),1),"")</f>
        <v/>
      </c>
      <c r="AU278" s="942"/>
      <c r="AV278" s="1195" t="s">
        <v>10301</v>
      </c>
      <c r="AW278" s="1196" t="str">
        <f>IFERROR(INDEX(Аркуш4!$G$2:$G$608,MATCH(Таблиця4[[#This Row],[BUILDING NAME]],Аркуш4!$A$2:$A$608,0),1),"")</f>
        <v/>
      </c>
    </row>
    <row r="279" spans="1:49" ht="16.5" customHeight="1" thickTop="1" thickBot="1">
      <c r="A279" s="942"/>
      <c r="B279" s="943"/>
      <c r="C279" s="943"/>
      <c r="D279" s="942"/>
      <c r="E279" s="942"/>
      <c r="F279" s="943"/>
      <c r="G279" s="943"/>
      <c r="H279" s="943" t="s">
        <v>11434</v>
      </c>
      <c r="I279" s="943" t="s">
        <v>26</v>
      </c>
      <c r="J279" s="943"/>
      <c r="K279" s="943" t="s">
        <v>1878</v>
      </c>
      <c r="L279" s="943" t="s">
        <v>10301</v>
      </c>
      <c r="M279" s="943" t="s">
        <v>10561</v>
      </c>
      <c r="N279" s="943" t="s">
        <v>10561</v>
      </c>
      <c r="O279" s="943"/>
      <c r="P279" s="943"/>
      <c r="Q279" s="943"/>
      <c r="R279" s="943"/>
      <c r="S279" s="943"/>
      <c r="T27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79" s="943"/>
      <c r="V279" s="943"/>
      <c r="W279" s="943" t="s">
        <v>11435</v>
      </c>
      <c r="X279" s="942"/>
      <c r="Y279" s="942"/>
      <c r="Z279" s="942" t="s">
        <v>10301</v>
      </c>
      <c r="AA279" s="942" t="s">
        <v>11436</v>
      </c>
      <c r="AB279" s="943" t="s">
        <v>10301</v>
      </c>
      <c r="AC279" s="943"/>
      <c r="AD279" s="943" t="str">
        <f>Таблиця4[[#This Row],[DESCRIPTION 3]]</f>
        <v/>
      </c>
      <c r="AE279" s="943" t="str">
        <f>Таблиця4[[#This Row],[Owner/Specific NPCs3]]</f>
        <v/>
      </c>
      <c r="AF279" s="943"/>
      <c r="AG279" s="944"/>
      <c r="AH279" s="945"/>
      <c r="AI279" s="946"/>
      <c r="AJ279" s="943"/>
      <c r="AK279" s="946"/>
      <c r="AL279" s="943"/>
      <c r="AM279" s="946"/>
      <c r="AN279" s="942" t="str">
        <f>IFERROR(INDEX(#REF!,MATCH(Таблиця4[[#This Row],[BUILDING NAME]],#REF!,0),1),"")</f>
        <v/>
      </c>
      <c r="AO279" s="942" t="str">
        <f>IFERROR(INDEX(#REF!,MATCH(Таблиця4[[#This Row],[BUILDING NAME]],#REF!,0),1),"")</f>
        <v/>
      </c>
      <c r="AP279" s="942" t="str">
        <f>IFERROR(INDEX(#REF!,MATCH(Таблиця4[[#This Row],[BUILDING NAME]],#REF!,0),1),"")</f>
        <v/>
      </c>
      <c r="AQ279" s="942" t="str">
        <f>IFERROR(INDEX(#REF!,MATCH(Таблиця4[[#This Row],[BUILDING NAME]],#REF!,0),1),"")</f>
        <v/>
      </c>
      <c r="AR279" s="942" t="str">
        <f>IFERROR(INDEX(#REF!,MATCH(Таблиця4[[#This Row],[BUILDING NAME]],#REF!,0),1),"")</f>
        <v/>
      </c>
      <c r="AS279" s="942" t="str">
        <f>IFERROR(INDEX(#REF!,MATCH(Таблиця4[[#This Row],[BUILDING NAME]],#REF!,0),1),"")</f>
        <v/>
      </c>
      <c r="AT279" s="942" t="str">
        <f>IFERROR(INDEX(#REF!,MATCH(Таблиця4[[#This Row],[BUILDING NAME]],#REF!,0),1),"")</f>
        <v/>
      </c>
      <c r="AU279" s="942"/>
      <c r="AV279" s="1195" t="s">
        <v>10301</v>
      </c>
      <c r="AW279" s="1196" t="str">
        <f>IFERROR(INDEX(Аркуш4!$G$2:$G$608,MATCH(Таблиця4[[#This Row],[BUILDING NAME]],Аркуш4!$A$2:$A$608,0),1),"")</f>
        <v/>
      </c>
    </row>
    <row r="280" spans="1:49" ht="16.5" customHeight="1" thickTop="1" thickBot="1">
      <c r="A280" s="942"/>
      <c r="B280" s="943"/>
      <c r="C280" s="943"/>
      <c r="D280" s="942"/>
      <c r="E280" s="942"/>
      <c r="F280" s="943"/>
      <c r="G280" s="943"/>
      <c r="H280" s="943" t="s">
        <v>11437</v>
      </c>
      <c r="I280" s="943" t="s">
        <v>26</v>
      </c>
      <c r="J280" s="943"/>
      <c r="K280" s="943" t="s">
        <v>10375</v>
      </c>
      <c r="L280" s="943" t="s">
        <v>1878</v>
      </c>
      <c r="M280" s="943" t="s">
        <v>10561</v>
      </c>
      <c r="N280" s="943" t="s">
        <v>10561</v>
      </c>
      <c r="O280" s="943"/>
      <c r="P280" s="943"/>
      <c r="Q280" s="943"/>
      <c r="R280" s="943"/>
      <c r="S280" s="943"/>
      <c r="T28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80" s="943"/>
      <c r="V280" s="943"/>
      <c r="W280" s="943"/>
      <c r="X280" s="943"/>
      <c r="Y280" s="943"/>
      <c r="Z280" s="943" t="s">
        <v>11438</v>
      </c>
      <c r="AA280" s="943" t="s">
        <v>11438</v>
      </c>
      <c r="AB280" s="943" t="s">
        <v>10301</v>
      </c>
      <c r="AC280" s="943"/>
      <c r="AD280" s="943" t="str">
        <f>Таблиця4[[#This Row],[DESCRIPTION 3]]</f>
        <v/>
      </c>
      <c r="AE280" s="943" t="str">
        <f>Таблиця4[[#This Row],[Owner/Specific NPCs3]]</f>
        <v/>
      </c>
      <c r="AF280" s="943"/>
      <c r="AG280" s="944"/>
      <c r="AH280" s="945"/>
      <c r="AI280" s="946"/>
      <c r="AJ280" s="943"/>
      <c r="AK280" s="946"/>
      <c r="AL280" s="943"/>
      <c r="AM280" s="946"/>
      <c r="AN280" s="942" t="str">
        <f>IFERROR(INDEX(#REF!,MATCH(Таблиця4[[#This Row],[BUILDING NAME]],#REF!,0),1),"")</f>
        <v/>
      </c>
      <c r="AO280" s="942" t="str">
        <f>IFERROR(INDEX(#REF!,MATCH(Таблиця4[[#This Row],[BUILDING NAME]],#REF!,0),1),"")</f>
        <v/>
      </c>
      <c r="AP280" s="942" t="str">
        <f>IFERROR(INDEX(#REF!,MATCH(Таблиця4[[#This Row],[BUILDING NAME]],#REF!,0),1),"")</f>
        <v/>
      </c>
      <c r="AQ280" s="942" t="str">
        <f>IFERROR(INDEX(#REF!,MATCH(Таблиця4[[#This Row],[BUILDING NAME]],#REF!,0),1),"")</f>
        <v/>
      </c>
      <c r="AR280" s="942" t="str">
        <f>IFERROR(INDEX(#REF!,MATCH(Таблиця4[[#This Row],[BUILDING NAME]],#REF!,0),1),"")</f>
        <v/>
      </c>
      <c r="AS280" s="942" t="str">
        <f>IFERROR(INDEX(#REF!,MATCH(Таблиця4[[#This Row],[BUILDING NAME]],#REF!,0),1),"")</f>
        <v/>
      </c>
      <c r="AT280" s="942" t="str">
        <f>IFERROR(INDEX(#REF!,MATCH(Таблиця4[[#This Row],[BUILDING NAME]],#REF!,0),1),"")</f>
        <v/>
      </c>
      <c r="AU280" s="942"/>
      <c r="AV280" s="1195" t="s">
        <v>11438</v>
      </c>
      <c r="AW280" s="1196">
        <f>IFERROR(INDEX(Аркуш4!$G$2:$G$608,MATCH(Таблиця4[[#This Row],[BUILDING NAME]],Аркуш4!$A$2:$A$608,0),1),"")</f>
        <v>0</v>
      </c>
    </row>
    <row r="281" spans="1:49" ht="16.5" customHeight="1" thickTop="1" thickBot="1">
      <c r="A281" s="942"/>
      <c r="B281" s="943"/>
      <c r="C281" s="943"/>
      <c r="D281" s="942"/>
      <c r="E281" s="942"/>
      <c r="F281" s="943"/>
      <c r="G281" s="943"/>
      <c r="H281" s="1033" t="s">
        <v>29282</v>
      </c>
      <c r="I281" s="943" t="s">
        <v>16</v>
      </c>
      <c r="J281" s="943"/>
      <c r="K281" s="943" t="s">
        <v>10388</v>
      </c>
      <c r="L281" s="943" t="s">
        <v>10301</v>
      </c>
      <c r="M281" s="943"/>
      <c r="N281" s="943"/>
      <c r="O281" s="943"/>
      <c r="P281" s="943"/>
      <c r="Q281" s="943"/>
      <c r="R281" s="943"/>
      <c r="S281" s="943"/>
      <c r="T28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81" s="943"/>
      <c r="V281" s="943"/>
      <c r="W281" s="943"/>
      <c r="X281" s="943"/>
      <c r="Y281" s="943"/>
      <c r="Z281" s="943" t="s">
        <v>10301</v>
      </c>
      <c r="AA281" s="943"/>
      <c r="AB281" s="943" t="s">
        <v>11439</v>
      </c>
      <c r="AC281" s="943"/>
      <c r="AD281" s="943" t="str">
        <f>Таблиця4[[#This Row],[DESCRIPTION 3]]</f>
        <v/>
      </c>
      <c r="AE281" s="943" t="str">
        <f>Таблиця4[[#This Row],[Owner/Specific NPCs3]]</f>
        <v/>
      </c>
      <c r="AF281" s="943"/>
      <c r="AG281" s="944"/>
      <c r="AH281" s="945"/>
      <c r="AI281" s="946"/>
      <c r="AJ281" s="943"/>
      <c r="AK281" s="946"/>
      <c r="AL281" s="943"/>
      <c r="AM281" s="946"/>
      <c r="AN281" s="942" t="str">
        <f>IFERROR(INDEX(#REF!,MATCH(Таблиця4[[#This Row],[BUILDING NAME]],#REF!,0),1),"")</f>
        <v/>
      </c>
      <c r="AO281" s="942" t="str">
        <f>IFERROR(INDEX(#REF!,MATCH(Таблиця4[[#This Row],[BUILDING NAME]],#REF!,0),1),"")</f>
        <v/>
      </c>
      <c r="AP281" s="942" t="str">
        <f>IFERROR(INDEX(#REF!,MATCH(Таблиця4[[#This Row],[BUILDING NAME]],#REF!,0),1),"")</f>
        <v/>
      </c>
      <c r="AQ281" s="942" t="str">
        <f>IFERROR(INDEX(#REF!,MATCH(Таблиця4[[#This Row],[BUILDING NAME]],#REF!,0),1),"")</f>
        <v/>
      </c>
      <c r="AR281" s="942" t="str">
        <f>IFERROR(INDEX(#REF!,MATCH(Таблиця4[[#This Row],[BUILDING NAME]],#REF!,0),1),"")</f>
        <v/>
      </c>
      <c r="AS281" s="942" t="str">
        <f>IFERROR(INDEX(#REF!,MATCH(Таблиця4[[#This Row],[BUILDING NAME]],#REF!,0),1),"")</f>
        <v/>
      </c>
      <c r="AT281" s="942" t="str">
        <f>IFERROR(INDEX(#REF!,MATCH(Таблиця4[[#This Row],[BUILDING NAME]],#REF!,0),1),"")</f>
        <v/>
      </c>
      <c r="AU281" s="942"/>
      <c r="AV281" s="1195" t="s">
        <v>10301</v>
      </c>
      <c r="AW281" s="1196" t="str">
        <f>IFERROR(INDEX(Аркуш4!$G$2:$G$608,MATCH(Таблиця4[[#This Row],[BUILDING NAME]],Аркуш4!$A$2:$A$608,0),1),"")</f>
        <v/>
      </c>
    </row>
    <row r="282" spans="1:49" ht="16.5" customHeight="1" thickTop="1" thickBot="1">
      <c r="A282" s="942"/>
      <c r="B282" s="943"/>
      <c r="C282" s="943"/>
      <c r="D282" s="942"/>
      <c r="E282" s="942"/>
      <c r="F282" s="943"/>
      <c r="G282" s="943"/>
      <c r="H282" s="1033" t="s">
        <v>29283</v>
      </c>
      <c r="I282" s="943" t="s">
        <v>16</v>
      </c>
      <c r="J282" s="943"/>
      <c r="K282" s="943" t="s">
        <v>10388</v>
      </c>
      <c r="L282" s="943" t="s">
        <v>10301</v>
      </c>
      <c r="M282" s="943"/>
      <c r="N282" s="943"/>
      <c r="O282" s="943"/>
      <c r="P282" s="943"/>
      <c r="Q282" s="943"/>
      <c r="R282" s="943"/>
      <c r="S282" s="943"/>
      <c r="T28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82" s="943"/>
      <c r="V282" s="943"/>
      <c r="W282" s="943"/>
      <c r="X282" s="943"/>
      <c r="Y282" s="943"/>
      <c r="Z282" s="943" t="s">
        <v>10301</v>
      </c>
      <c r="AA282" s="943"/>
      <c r="AB282" s="943" t="s">
        <v>10301</v>
      </c>
      <c r="AC282" s="943"/>
      <c r="AD282" s="943" t="str">
        <f>Таблиця4[[#This Row],[DESCRIPTION 3]]</f>
        <v/>
      </c>
      <c r="AE282" s="943" t="str">
        <f>Таблиця4[[#This Row],[Owner/Specific NPCs3]]</f>
        <v/>
      </c>
      <c r="AF282" s="943"/>
      <c r="AG282" s="944"/>
      <c r="AH282" s="945"/>
      <c r="AI282" s="946"/>
      <c r="AJ282" s="943"/>
      <c r="AK282" s="946"/>
      <c r="AL282" s="943"/>
      <c r="AM282" s="946"/>
      <c r="AN282" s="942" t="str">
        <f>IFERROR(INDEX(#REF!,MATCH(Таблиця4[[#This Row],[BUILDING NAME]],#REF!,0),1),"")</f>
        <v/>
      </c>
      <c r="AO282" s="942" t="str">
        <f>IFERROR(INDEX(#REF!,MATCH(Таблиця4[[#This Row],[BUILDING NAME]],#REF!,0),1),"")</f>
        <v/>
      </c>
      <c r="AP282" s="942" t="str">
        <f>IFERROR(INDEX(#REF!,MATCH(Таблиця4[[#This Row],[BUILDING NAME]],#REF!,0),1),"")</f>
        <v/>
      </c>
      <c r="AQ282" s="942" t="str">
        <f>IFERROR(INDEX(#REF!,MATCH(Таблиця4[[#This Row],[BUILDING NAME]],#REF!,0),1),"")</f>
        <v/>
      </c>
      <c r="AR282" s="942" t="str">
        <f>IFERROR(INDEX(#REF!,MATCH(Таблиця4[[#This Row],[BUILDING NAME]],#REF!,0),1),"")</f>
        <v/>
      </c>
      <c r="AS282" s="942" t="str">
        <f>IFERROR(INDEX(#REF!,MATCH(Таблиця4[[#This Row],[BUILDING NAME]],#REF!,0),1),"")</f>
        <v/>
      </c>
      <c r="AT282" s="942" t="str">
        <f>IFERROR(INDEX(#REF!,MATCH(Таблиця4[[#This Row],[BUILDING NAME]],#REF!,0),1),"")</f>
        <v/>
      </c>
      <c r="AU282" s="942"/>
      <c r="AV282" s="1195" t="s">
        <v>10301</v>
      </c>
      <c r="AW282" s="1196" t="str">
        <f>IFERROR(INDEX(Аркуш4!$G$2:$G$608,MATCH(Таблиця4[[#This Row],[BUILDING NAME]],Аркуш4!$A$2:$A$608,0),1),"")</f>
        <v/>
      </c>
    </row>
    <row r="283" spans="1:49" ht="16.5" customHeight="1" thickTop="1" thickBot="1">
      <c r="A283" s="942"/>
      <c r="B283" s="943"/>
      <c r="C283" s="943"/>
      <c r="D283" s="942"/>
      <c r="E283" s="942"/>
      <c r="F283" s="943"/>
      <c r="G283" s="943"/>
      <c r="H283" s="1229" t="s">
        <v>29284</v>
      </c>
      <c r="I283" s="943" t="s">
        <v>16</v>
      </c>
      <c r="J283" s="943"/>
      <c r="K283" s="943" t="s">
        <v>10436</v>
      </c>
      <c r="L283" s="943" t="s">
        <v>10301</v>
      </c>
      <c r="M283" s="943"/>
      <c r="N283" s="943"/>
      <c r="O283" s="943"/>
      <c r="P283" s="943"/>
      <c r="Q283" s="943"/>
      <c r="R283" s="943"/>
      <c r="S283" s="943"/>
      <c r="T28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83" s="943"/>
      <c r="V283" s="943"/>
      <c r="W283" s="943"/>
      <c r="X283" s="943"/>
      <c r="Y283" s="943"/>
      <c r="Z283" s="943" t="s">
        <v>10301</v>
      </c>
      <c r="AA283" s="943"/>
      <c r="AB283" s="943" t="s">
        <v>10301</v>
      </c>
      <c r="AC283" s="943"/>
      <c r="AD283" s="943" t="str">
        <f>Таблиця4[[#This Row],[DESCRIPTION 3]]</f>
        <v/>
      </c>
      <c r="AE283" s="943" t="str">
        <f>Таблиця4[[#This Row],[Owner/Specific NPCs3]]</f>
        <v/>
      </c>
      <c r="AF283" s="943"/>
      <c r="AG283" s="944"/>
      <c r="AH283" s="945"/>
      <c r="AI283" s="946"/>
      <c r="AJ283" s="943"/>
      <c r="AK283" s="946"/>
      <c r="AL283" s="943"/>
      <c r="AM283" s="946"/>
      <c r="AN283" s="942" t="str">
        <f>IFERROR(INDEX(#REF!,MATCH(Таблиця4[[#This Row],[BUILDING NAME]],#REF!,0),1),"")</f>
        <v/>
      </c>
      <c r="AO283" s="942" t="str">
        <f>IFERROR(INDEX(#REF!,MATCH(Таблиця4[[#This Row],[BUILDING NAME]],#REF!,0),1),"")</f>
        <v/>
      </c>
      <c r="AP283" s="942" t="str">
        <f>IFERROR(INDEX(#REF!,MATCH(Таблиця4[[#This Row],[BUILDING NAME]],#REF!,0),1),"")</f>
        <v/>
      </c>
      <c r="AQ283" s="942" t="str">
        <f>IFERROR(INDEX(#REF!,MATCH(Таблиця4[[#This Row],[BUILDING NAME]],#REF!,0),1),"")</f>
        <v/>
      </c>
      <c r="AR283" s="942" t="str">
        <f>IFERROR(INDEX(#REF!,MATCH(Таблиця4[[#This Row],[BUILDING NAME]],#REF!,0),1),"")</f>
        <v/>
      </c>
      <c r="AS283" s="942" t="str">
        <f>IFERROR(INDEX(#REF!,MATCH(Таблиця4[[#This Row],[BUILDING NAME]],#REF!,0),1),"")</f>
        <v/>
      </c>
      <c r="AT283" s="942" t="str">
        <f>IFERROR(INDEX(#REF!,MATCH(Таблиця4[[#This Row],[BUILDING NAME]],#REF!,0),1),"")</f>
        <v/>
      </c>
      <c r="AU283" s="942"/>
      <c r="AV283" s="1195" t="s">
        <v>10301</v>
      </c>
      <c r="AW283" s="1196" t="str">
        <f>IFERROR(INDEX(Аркуш4!$G$2:$G$608,MATCH(Таблиця4[[#This Row],[BUILDING NAME]],Аркуш4!$A$2:$A$608,0),1),"")</f>
        <v/>
      </c>
    </row>
    <row r="284" spans="1:49" ht="16.5" customHeight="1" thickTop="1" thickBot="1">
      <c r="A284" s="942"/>
      <c r="B284" s="943"/>
      <c r="C284" s="943"/>
      <c r="D284" s="942"/>
      <c r="E284" s="942"/>
      <c r="F284" s="943"/>
      <c r="G284" s="943"/>
      <c r="H284" s="943" t="s">
        <v>129</v>
      </c>
      <c r="I284" s="943" t="s">
        <v>26</v>
      </c>
      <c r="J284" s="943"/>
      <c r="K284" s="943" t="s">
        <v>10317</v>
      </c>
      <c r="L284" s="943" t="s">
        <v>10301</v>
      </c>
      <c r="M284" s="943" t="s">
        <v>10561</v>
      </c>
      <c r="N284" s="943" t="s">
        <v>10561</v>
      </c>
      <c r="O284" s="943"/>
      <c r="P284" s="943">
        <v>2</v>
      </c>
      <c r="Q284" s="943">
        <v>2</v>
      </c>
      <c r="R284" s="943">
        <v>3</v>
      </c>
      <c r="S284" s="943"/>
      <c r="T28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2A | 3 P | </v>
      </c>
      <c r="U284" s="943"/>
      <c r="V284" s="943"/>
      <c r="W284" s="943"/>
      <c r="X284" s="943"/>
      <c r="Y284" s="943"/>
      <c r="Z284" s="943" t="s">
        <v>10301</v>
      </c>
      <c r="AA284" s="943" t="s">
        <v>11440</v>
      </c>
      <c r="AB284" s="943" t="s">
        <v>55</v>
      </c>
      <c r="AC284" s="943"/>
      <c r="AD284" s="943" t="str">
        <f>Таблиця4[[#This Row],[DESCRIPTION 3]]</f>
        <v/>
      </c>
      <c r="AE284" s="943" t="str">
        <f>Таблиця4[[#This Row],[Owner/Specific NPCs3]]</f>
        <v/>
      </c>
      <c r="AF284" s="943"/>
      <c r="AG284" s="944"/>
      <c r="AH284" s="945"/>
      <c r="AI284" s="946"/>
      <c r="AJ284" s="943"/>
      <c r="AK284" s="946"/>
      <c r="AL284" s="943"/>
      <c r="AM284" s="946"/>
      <c r="AN284" s="942" t="str">
        <f>IFERROR(INDEX(#REF!,MATCH(Таблиця4[[#This Row],[BUILDING NAME]],#REF!,0),1),"")</f>
        <v/>
      </c>
      <c r="AO284" s="942" t="str">
        <f>IFERROR(INDEX(#REF!,MATCH(Таблиця4[[#This Row],[BUILDING NAME]],#REF!,0),1),"")</f>
        <v/>
      </c>
      <c r="AP284" s="942" t="str">
        <f>IFERROR(INDEX(#REF!,MATCH(Таблиця4[[#This Row],[BUILDING NAME]],#REF!,0),1),"")</f>
        <v/>
      </c>
      <c r="AQ284" s="942" t="str">
        <f>IFERROR(INDEX(#REF!,MATCH(Таблиця4[[#This Row],[BUILDING NAME]],#REF!,0),1),"")</f>
        <v/>
      </c>
      <c r="AR284" s="942" t="str">
        <f>IFERROR(INDEX(#REF!,MATCH(Таблиця4[[#This Row],[BUILDING NAME]],#REF!,0),1),"")</f>
        <v/>
      </c>
      <c r="AS284" s="942" t="str">
        <f>IFERROR(INDEX(#REF!,MATCH(Таблиця4[[#This Row],[BUILDING NAME]],#REF!,0),1),"")</f>
        <v/>
      </c>
      <c r="AT284" s="942" t="str">
        <f>IFERROR(INDEX(#REF!,MATCH(Таблиця4[[#This Row],[BUILDING NAME]],#REF!,0),1),"")</f>
        <v/>
      </c>
      <c r="AU284" s="942"/>
      <c r="AV284" s="1195" t="s">
        <v>10301</v>
      </c>
      <c r="AW284" s="1196" t="str">
        <f>IFERROR(INDEX(Аркуш4!$G$2:$G$608,MATCH(Таблиця4[[#This Row],[BUILDING NAME]],Аркуш4!$A$2:$A$608,0),1),"")</f>
        <v/>
      </c>
    </row>
    <row r="285" spans="1:49" ht="16.5" customHeight="1" thickTop="1" thickBot="1">
      <c r="A285" s="942"/>
      <c r="B285" s="943"/>
      <c r="C285" s="943"/>
      <c r="D285" s="942"/>
      <c r="E285" s="942"/>
      <c r="F285" s="943"/>
      <c r="G285" s="943"/>
      <c r="H285" s="1229" t="s">
        <v>29285</v>
      </c>
      <c r="I285" s="943" t="s">
        <v>16</v>
      </c>
      <c r="J285" s="943"/>
      <c r="K285" s="943" t="s">
        <v>10388</v>
      </c>
      <c r="L285" s="943" t="s">
        <v>10301</v>
      </c>
      <c r="M285" s="943"/>
      <c r="N285" s="943"/>
      <c r="O285" s="943"/>
      <c r="P285" s="943"/>
      <c r="Q285" s="943"/>
      <c r="R285" s="943"/>
      <c r="S285" s="943"/>
      <c r="T28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85" s="943"/>
      <c r="V285" s="943"/>
      <c r="W285" s="943"/>
      <c r="X285" s="943"/>
      <c r="Y285" s="943"/>
      <c r="Z285" s="943" t="s">
        <v>10301</v>
      </c>
      <c r="AA285" s="943"/>
      <c r="AB285" s="943" t="s">
        <v>10301</v>
      </c>
      <c r="AC285" s="943"/>
      <c r="AD285" s="943" t="str">
        <f>Таблиця4[[#This Row],[DESCRIPTION 3]]</f>
        <v/>
      </c>
      <c r="AE285" s="943" t="str">
        <f>Таблиця4[[#This Row],[Owner/Specific NPCs3]]</f>
        <v/>
      </c>
      <c r="AF285" s="943"/>
      <c r="AG285" s="944"/>
      <c r="AH285" s="945"/>
      <c r="AI285" s="946"/>
      <c r="AJ285" s="943"/>
      <c r="AK285" s="946"/>
      <c r="AL285" s="943"/>
      <c r="AM285" s="946"/>
      <c r="AN285" s="942" t="str">
        <f>IFERROR(INDEX(#REF!,MATCH(Таблиця4[[#This Row],[BUILDING NAME]],#REF!,0),1),"")</f>
        <v/>
      </c>
      <c r="AO285" s="942" t="str">
        <f>IFERROR(INDEX(#REF!,MATCH(Таблиця4[[#This Row],[BUILDING NAME]],#REF!,0),1),"")</f>
        <v/>
      </c>
      <c r="AP285" s="942" t="str">
        <f>IFERROR(INDEX(#REF!,MATCH(Таблиця4[[#This Row],[BUILDING NAME]],#REF!,0),1),"")</f>
        <v/>
      </c>
      <c r="AQ285" s="942" t="str">
        <f>IFERROR(INDEX(#REF!,MATCH(Таблиця4[[#This Row],[BUILDING NAME]],#REF!,0),1),"")</f>
        <v/>
      </c>
      <c r="AR285" s="942" t="str">
        <f>IFERROR(INDEX(#REF!,MATCH(Таблиця4[[#This Row],[BUILDING NAME]],#REF!,0),1),"")</f>
        <v/>
      </c>
      <c r="AS285" s="942" t="str">
        <f>IFERROR(INDEX(#REF!,MATCH(Таблиця4[[#This Row],[BUILDING NAME]],#REF!,0),1),"")</f>
        <v/>
      </c>
      <c r="AT285" s="942" t="str">
        <f>IFERROR(INDEX(#REF!,MATCH(Таблиця4[[#This Row],[BUILDING NAME]],#REF!,0),1),"")</f>
        <v/>
      </c>
      <c r="AU285" s="942"/>
      <c r="AV285" s="1195" t="s">
        <v>10301</v>
      </c>
      <c r="AW285" s="1196" t="str">
        <f>IFERROR(INDEX(Аркуш4!$G$2:$G$608,MATCH(Таблиця4[[#This Row],[BUILDING NAME]],Аркуш4!$A$2:$A$608,0),1),"")</f>
        <v/>
      </c>
    </row>
    <row r="286" spans="1:49" ht="16.5" thickTop="1" thickBot="1">
      <c r="A286" s="942"/>
      <c r="B286" s="943"/>
      <c r="C286" s="943"/>
      <c r="D286" s="942"/>
      <c r="E286" s="942"/>
      <c r="F286" s="943"/>
      <c r="G286" s="943"/>
      <c r="H286" s="1229" t="s">
        <v>29286</v>
      </c>
      <c r="I286" s="943" t="s">
        <v>16</v>
      </c>
      <c r="J286" s="943"/>
      <c r="K286" s="943" t="s">
        <v>10436</v>
      </c>
      <c r="L286" s="943" t="s">
        <v>10301</v>
      </c>
      <c r="M286" s="943"/>
      <c r="N286" s="943"/>
      <c r="O286" s="943"/>
      <c r="P286" s="943"/>
      <c r="Q286" s="943"/>
      <c r="R286" s="943"/>
      <c r="S286" s="943"/>
      <c r="T28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86" s="943"/>
      <c r="V286" s="943"/>
      <c r="W286" s="943"/>
      <c r="X286" s="943"/>
      <c r="Y286" s="943"/>
      <c r="Z286" s="943" t="s">
        <v>10301</v>
      </c>
      <c r="AA286" s="943"/>
      <c r="AB286" s="943" t="s">
        <v>10301</v>
      </c>
      <c r="AC286" s="943"/>
      <c r="AD286" s="943" t="str">
        <f>Таблиця4[[#This Row],[DESCRIPTION 3]]</f>
        <v/>
      </c>
      <c r="AE286" s="943" t="str">
        <f>Таблиця4[[#This Row],[Owner/Specific NPCs3]]</f>
        <v/>
      </c>
      <c r="AF286" s="943"/>
      <c r="AG286" s="944"/>
      <c r="AH286" s="945"/>
      <c r="AI286" s="946"/>
      <c r="AJ286" s="943"/>
      <c r="AK286" s="946"/>
      <c r="AL286" s="943"/>
      <c r="AM286" s="946"/>
      <c r="AN286" s="942" t="str">
        <f>IFERROR(INDEX(#REF!,MATCH(Таблиця4[[#This Row],[BUILDING NAME]],#REF!,0),1),"")</f>
        <v/>
      </c>
      <c r="AO286" s="942" t="str">
        <f>IFERROR(INDEX(#REF!,MATCH(Таблиця4[[#This Row],[BUILDING NAME]],#REF!,0),1),"")</f>
        <v/>
      </c>
      <c r="AP286" s="942" t="str">
        <f>IFERROR(INDEX(#REF!,MATCH(Таблиця4[[#This Row],[BUILDING NAME]],#REF!,0),1),"")</f>
        <v/>
      </c>
      <c r="AQ286" s="942" t="str">
        <f>IFERROR(INDEX(#REF!,MATCH(Таблиця4[[#This Row],[BUILDING NAME]],#REF!,0),1),"")</f>
        <v/>
      </c>
      <c r="AR286" s="942" t="str">
        <f>IFERROR(INDEX(#REF!,MATCH(Таблиця4[[#This Row],[BUILDING NAME]],#REF!,0),1),"")</f>
        <v/>
      </c>
      <c r="AS286" s="942" t="str">
        <f>IFERROR(INDEX(#REF!,MATCH(Таблиця4[[#This Row],[BUILDING NAME]],#REF!,0),1),"")</f>
        <v/>
      </c>
      <c r="AT286" s="942" t="str">
        <f>IFERROR(INDEX(#REF!,MATCH(Таблиця4[[#This Row],[BUILDING NAME]],#REF!,0),1),"")</f>
        <v/>
      </c>
      <c r="AU286" s="942"/>
      <c r="AV286" s="1195" t="s">
        <v>10301</v>
      </c>
      <c r="AW286" s="1196" t="str">
        <f>IFERROR(INDEX(Аркуш4!$G$2:$G$608,MATCH(Таблиця4[[#This Row],[BUILDING NAME]],Аркуш4!$A$2:$A$608,0),1),"")</f>
        <v/>
      </c>
    </row>
    <row r="287" spans="1:49" ht="16.5" thickTop="1" thickBot="1">
      <c r="A287" s="942"/>
      <c r="B287" s="943"/>
      <c r="C287" s="943"/>
      <c r="D287" s="942"/>
      <c r="E287" s="942"/>
      <c r="F287" s="943"/>
      <c r="G287" s="943"/>
      <c r="H287" s="942" t="s">
        <v>11441</v>
      </c>
      <c r="I287" s="943" t="s">
        <v>26</v>
      </c>
      <c r="J287" s="943"/>
      <c r="K287" s="943" t="s">
        <v>10388</v>
      </c>
      <c r="L287" s="943" t="s">
        <v>10301</v>
      </c>
      <c r="M287" s="943" t="s">
        <v>10561</v>
      </c>
      <c r="N287" s="943" t="s">
        <v>10561</v>
      </c>
      <c r="O287" s="943"/>
      <c r="P287" s="943"/>
      <c r="Q287" s="943"/>
      <c r="R287" s="943"/>
      <c r="S287" s="943"/>
      <c r="T28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87" s="943"/>
      <c r="V287" s="943"/>
      <c r="W287" s="943"/>
      <c r="X287" s="943"/>
      <c r="Y287" s="943"/>
      <c r="Z287" s="943" t="s">
        <v>10301</v>
      </c>
      <c r="AA287" s="943" t="s">
        <v>11442</v>
      </c>
      <c r="AB287" s="943" t="s">
        <v>10301</v>
      </c>
      <c r="AC287" s="943"/>
      <c r="AD287" s="943" t="str">
        <f>Таблиця4[[#This Row],[DESCRIPTION 3]]</f>
        <v/>
      </c>
      <c r="AE287" s="943" t="str">
        <f>Таблиця4[[#This Row],[Owner/Specific NPCs3]]</f>
        <v/>
      </c>
      <c r="AF287" s="943"/>
      <c r="AG287" s="944"/>
      <c r="AH287" s="945"/>
      <c r="AI287" s="946"/>
      <c r="AJ287" s="943"/>
      <c r="AK287" s="946"/>
      <c r="AL287" s="943"/>
      <c r="AM287" s="946"/>
      <c r="AN287" s="942" t="str">
        <f>IFERROR(INDEX(#REF!,MATCH(Таблиця4[[#This Row],[BUILDING NAME]],#REF!,0),1),"")</f>
        <v/>
      </c>
      <c r="AO287" s="942" t="str">
        <f>IFERROR(INDEX(#REF!,MATCH(Таблиця4[[#This Row],[BUILDING NAME]],#REF!,0),1),"")</f>
        <v/>
      </c>
      <c r="AP287" s="942" t="str">
        <f>IFERROR(INDEX(#REF!,MATCH(Таблиця4[[#This Row],[BUILDING NAME]],#REF!,0),1),"")</f>
        <v/>
      </c>
      <c r="AQ287" s="942" t="str">
        <f>IFERROR(INDEX(#REF!,MATCH(Таблиця4[[#This Row],[BUILDING NAME]],#REF!,0),1),"")</f>
        <v/>
      </c>
      <c r="AR287" s="942" t="str">
        <f>IFERROR(INDEX(#REF!,MATCH(Таблиця4[[#This Row],[BUILDING NAME]],#REF!,0),1),"")</f>
        <v/>
      </c>
      <c r="AS287" s="942" t="str">
        <f>IFERROR(INDEX(#REF!,MATCH(Таблиця4[[#This Row],[BUILDING NAME]],#REF!,0),1),"")</f>
        <v/>
      </c>
      <c r="AT287" s="942" t="str">
        <f>IFERROR(INDEX(#REF!,MATCH(Таблиця4[[#This Row],[BUILDING NAME]],#REF!,0),1),"")</f>
        <v/>
      </c>
      <c r="AU287" s="942"/>
      <c r="AV287" s="1195" t="s">
        <v>10301</v>
      </c>
      <c r="AW287" s="1196" t="str">
        <f>IFERROR(INDEX(Аркуш4!$G$2:$G$608,MATCH(Таблиця4[[#This Row],[BUILDING NAME]],Аркуш4!$A$2:$A$608,0),1),"")</f>
        <v/>
      </c>
    </row>
    <row r="288" spans="1:49" ht="16.5" thickTop="1" thickBot="1">
      <c r="A288" s="942"/>
      <c r="B288" s="943"/>
      <c r="C288" s="943"/>
      <c r="D288" s="942"/>
      <c r="E288" s="942"/>
      <c r="F288" s="943"/>
      <c r="G288" s="943"/>
      <c r="H288" s="1229" t="s">
        <v>29287</v>
      </c>
      <c r="I288" s="943" t="s">
        <v>16</v>
      </c>
      <c r="J288" s="943"/>
      <c r="K288" s="943" t="s">
        <v>10428</v>
      </c>
      <c r="L288" s="943" t="s">
        <v>10301</v>
      </c>
      <c r="M288" s="943"/>
      <c r="N288" s="943"/>
      <c r="O288" s="943"/>
      <c r="P288" s="943"/>
      <c r="Q288" s="943"/>
      <c r="R288" s="943"/>
      <c r="S288" s="943"/>
      <c r="T28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88" s="943"/>
      <c r="V288" s="943"/>
      <c r="W288" s="943"/>
      <c r="X288" s="943"/>
      <c r="Y288" s="943"/>
      <c r="Z288" s="943" t="s">
        <v>10301</v>
      </c>
      <c r="AA288" s="943"/>
      <c r="AB288" s="943" t="s">
        <v>10301</v>
      </c>
      <c r="AC288" s="943"/>
      <c r="AD288" s="943" t="str">
        <f>Таблиця4[[#This Row],[DESCRIPTION 3]]</f>
        <v/>
      </c>
      <c r="AE288" s="943" t="str">
        <f>Таблиця4[[#This Row],[Owner/Specific NPCs3]]</f>
        <v/>
      </c>
      <c r="AF288" s="943"/>
      <c r="AG288" s="944"/>
      <c r="AH288" s="945"/>
      <c r="AI288" s="946"/>
      <c r="AJ288" s="943"/>
      <c r="AK288" s="946"/>
      <c r="AL288" s="943"/>
      <c r="AM288" s="946"/>
      <c r="AN288" s="942" t="str">
        <f>IFERROR(INDEX(#REF!,MATCH(Таблиця4[[#This Row],[BUILDING NAME]],#REF!,0),1),"")</f>
        <v/>
      </c>
      <c r="AO288" s="942" t="str">
        <f>IFERROR(INDEX(#REF!,MATCH(Таблиця4[[#This Row],[BUILDING NAME]],#REF!,0),1),"")</f>
        <v/>
      </c>
      <c r="AP288" s="942" t="str">
        <f>IFERROR(INDEX(#REF!,MATCH(Таблиця4[[#This Row],[BUILDING NAME]],#REF!,0),1),"")</f>
        <v/>
      </c>
      <c r="AQ288" s="942" t="str">
        <f>IFERROR(INDEX(#REF!,MATCH(Таблиця4[[#This Row],[BUILDING NAME]],#REF!,0),1),"")</f>
        <v/>
      </c>
      <c r="AR288" s="942" t="str">
        <f>IFERROR(INDEX(#REF!,MATCH(Таблиця4[[#This Row],[BUILDING NAME]],#REF!,0),1),"")</f>
        <v/>
      </c>
      <c r="AS288" s="942" t="str">
        <f>IFERROR(INDEX(#REF!,MATCH(Таблиця4[[#This Row],[BUILDING NAME]],#REF!,0),1),"")</f>
        <v/>
      </c>
      <c r="AT288" s="942" t="str">
        <f>IFERROR(INDEX(#REF!,MATCH(Таблиця4[[#This Row],[BUILDING NAME]],#REF!,0),1),"")</f>
        <v/>
      </c>
      <c r="AU288" s="942"/>
      <c r="AV288" s="1195" t="s">
        <v>10301</v>
      </c>
      <c r="AW288" s="1196" t="str">
        <f>IFERROR(INDEX(Аркуш4!$G$2:$G$608,MATCH(Таблиця4[[#This Row],[BUILDING NAME]],Аркуш4!$A$2:$A$608,0),1),"")</f>
        <v/>
      </c>
    </row>
    <row r="289" spans="1:50" ht="16.5" thickTop="1" thickBot="1">
      <c r="A289" s="942"/>
      <c r="B289" s="943"/>
      <c r="C289" s="943"/>
      <c r="D289" s="942"/>
      <c r="E289" s="942"/>
      <c r="F289" s="943"/>
      <c r="G289" s="943"/>
      <c r="H289" s="943" t="s">
        <v>11443</v>
      </c>
      <c r="I289" s="943" t="s">
        <v>26</v>
      </c>
      <c r="J289" s="943"/>
      <c r="K289" s="943" t="s">
        <v>10388</v>
      </c>
      <c r="L289" s="943" t="s">
        <v>10301</v>
      </c>
      <c r="M289" s="943" t="s">
        <v>10561</v>
      </c>
      <c r="N289" s="943" t="s">
        <v>10561</v>
      </c>
      <c r="O289" s="943"/>
      <c r="P289" s="943"/>
      <c r="Q289" s="943"/>
      <c r="R289" s="943"/>
      <c r="S289" s="943"/>
      <c r="T28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89" s="943"/>
      <c r="V289" s="943"/>
      <c r="W289" s="943"/>
      <c r="X289" s="943"/>
      <c r="Y289" s="943"/>
      <c r="Z289" s="943" t="s">
        <v>10301</v>
      </c>
      <c r="AA289" s="943" t="s">
        <v>11444</v>
      </c>
      <c r="AB289" s="943" t="s">
        <v>10301</v>
      </c>
      <c r="AC289" s="943"/>
      <c r="AD289" s="943" t="str">
        <f>Таблиця4[[#This Row],[DESCRIPTION 3]]</f>
        <v/>
      </c>
      <c r="AE289" s="943" t="str">
        <f>Таблиця4[[#This Row],[Owner/Specific NPCs3]]</f>
        <v/>
      </c>
      <c r="AF289" s="943"/>
      <c r="AG289" s="944"/>
      <c r="AH289" s="945"/>
      <c r="AI289" s="946"/>
      <c r="AJ289" s="943"/>
      <c r="AK289" s="946"/>
      <c r="AL289" s="943"/>
      <c r="AM289" s="946"/>
      <c r="AN289" s="942" t="str">
        <f>IFERROR(INDEX(#REF!,MATCH(Таблиця4[[#This Row],[BUILDING NAME]],#REF!,0),1),"")</f>
        <v/>
      </c>
      <c r="AO289" s="942" t="str">
        <f>IFERROR(INDEX(#REF!,MATCH(Таблиця4[[#This Row],[BUILDING NAME]],#REF!,0),1),"")</f>
        <v/>
      </c>
      <c r="AP289" s="942" t="str">
        <f>IFERROR(INDEX(#REF!,MATCH(Таблиця4[[#This Row],[BUILDING NAME]],#REF!,0),1),"")</f>
        <v/>
      </c>
      <c r="AQ289" s="942" t="str">
        <f>IFERROR(INDEX(#REF!,MATCH(Таблиця4[[#This Row],[BUILDING NAME]],#REF!,0),1),"")</f>
        <v/>
      </c>
      <c r="AR289" s="942" t="str">
        <f>IFERROR(INDEX(#REF!,MATCH(Таблиця4[[#This Row],[BUILDING NAME]],#REF!,0),1),"")</f>
        <v/>
      </c>
      <c r="AS289" s="942" t="str">
        <f>IFERROR(INDEX(#REF!,MATCH(Таблиця4[[#This Row],[BUILDING NAME]],#REF!,0),1),"")</f>
        <v/>
      </c>
      <c r="AT289" s="942" t="str">
        <f>IFERROR(INDEX(#REF!,MATCH(Таблиця4[[#This Row],[BUILDING NAME]],#REF!,0),1),"")</f>
        <v/>
      </c>
      <c r="AU289" s="942"/>
      <c r="AV289" s="1195" t="s">
        <v>10301</v>
      </c>
      <c r="AW289" s="1196" t="str">
        <f>IFERROR(INDEX(Аркуш4!$G$2:$G$608,MATCH(Таблиця4[[#This Row],[BUILDING NAME]],Аркуш4!$A$2:$A$608,0),1),"")</f>
        <v/>
      </c>
    </row>
    <row r="290" spans="1:50" ht="16.5" thickTop="1" thickBot="1">
      <c r="A290" s="942"/>
      <c r="B290" s="943"/>
      <c r="C290" s="943"/>
      <c r="D290" s="942"/>
      <c r="E290" s="942"/>
      <c r="F290" s="943"/>
      <c r="G290" s="943"/>
      <c r="H290" s="1033" t="s">
        <v>29288</v>
      </c>
      <c r="I290" s="943" t="s">
        <v>16</v>
      </c>
      <c r="J290" s="943"/>
      <c r="K290" s="943" t="s">
        <v>10428</v>
      </c>
      <c r="L290" s="943" t="s">
        <v>10301</v>
      </c>
      <c r="M290" s="943"/>
      <c r="N290" s="943"/>
      <c r="O290" s="943" t="s">
        <v>29379</v>
      </c>
      <c r="P290" s="943"/>
      <c r="Q290" s="943"/>
      <c r="R290" s="943"/>
      <c r="S290" s="943"/>
      <c r="T29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90" s="943"/>
      <c r="V290" s="943"/>
      <c r="W290" s="943"/>
      <c r="X290" s="943"/>
      <c r="Y290" s="943"/>
      <c r="Z290" s="943" t="s">
        <v>10301</v>
      </c>
      <c r="AA290" s="954"/>
      <c r="AB290" s="943" t="s">
        <v>10301</v>
      </c>
      <c r="AC290" s="943"/>
      <c r="AD290" s="943" t="str">
        <f>Таблиця4[[#This Row],[DESCRIPTION 3]]</f>
        <v/>
      </c>
      <c r="AE290" s="943" t="str">
        <f>Таблиця4[[#This Row],[Owner/Specific NPCs3]]</f>
        <v/>
      </c>
      <c r="AF290" s="943"/>
      <c r="AG290" s="944"/>
      <c r="AH290" s="945"/>
      <c r="AI290" s="946"/>
      <c r="AJ290" s="943"/>
      <c r="AK290" s="946"/>
      <c r="AL290" s="943"/>
      <c r="AM290" s="946"/>
      <c r="AN290" s="942" t="str">
        <f>IFERROR(INDEX(#REF!,MATCH(Таблиця4[[#This Row],[BUILDING NAME]],#REF!,0),1),"")</f>
        <v/>
      </c>
      <c r="AO290" s="942" t="str">
        <f>IFERROR(INDEX(#REF!,MATCH(Таблиця4[[#This Row],[BUILDING NAME]],#REF!,0),1),"")</f>
        <v/>
      </c>
      <c r="AP290" s="942" t="str">
        <f>IFERROR(INDEX(#REF!,MATCH(Таблиця4[[#This Row],[BUILDING NAME]],#REF!,0),1),"")</f>
        <v/>
      </c>
      <c r="AQ290" s="942" t="str">
        <f>IFERROR(INDEX(#REF!,MATCH(Таблиця4[[#This Row],[BUILDING NAME]],#REF!,0),1),"")</f>
        <v/>
      </c>
      <c r="AR290" s="942" t="str">
        <f>IFERROR(INDEX(#REF!,MATCH(Таблиця4[[#This Row],[BUILDING NAME]],#REF!,0),1),"")</f>
        <v/>
      </c>
      <c r="AS290" s="942" t="str">
        <f>IFERROR(INDEX(#REF!,MATCH(Таблиця4[[#This Row],[BUILDING NAME]],#REF!,0),1),"")</f>
        <v/>
      </c>
      <c r="AT290" s="942" t="str">
        <f>IFERROR(INDEX(#REF!,MATCH(Таблиця4[[#This Row],[BUILDING NAME]],#REF!,0),1),"")</f>
        <v/>
      </c>
      <c r="AU290" s="942"/>
      <c r="AV290" s="1195" t="s">
        <v>10301</v>
      </c>
      <c r="AW290" s="1196" t="str">
        <f>IFERROR(INDEX(Аркуш4!$G$2:$G$608,MATCH(Таблиця4[[#This Row],[BUILDING NAME]],Аркуш4!$A$2:$A$608,0),1),"")</f>
        <v/>
      </c>
    </row>
    <row r="291" spans="1:50" ht="16.5" thickTop="1" thickBot="1">
      <c r="A291" s="942"/>
      <c r="B291" s="943"/>
      <c r="C291" s="943"/>
      <c r="D291" s="942"/>
      <c r="E291" s="942"/>
      <c r="F291" s="943"/>
      <c r="G291" s="943"/>
      <c r="H291" s="1033" t="s">
        <v>29289</v>
      </c>
      <c r="I291" s="943" t="s">
        <v>16</v>
      </c>
      <c r="J291" s="943"/>
      <c r="K291" s="943" t="s">
        <v>10426</v>
      </c>
      <c r="L291" s="943" t="s">
        <v>10301</v>
      </c>
      <c r="M291" s="943"/>
      <c r="N291" s="943"/>
      <c r="O291" s="943" t="s">
        <v>29378</v>
      </c>
      <c r="P291" s="943"/>
      <c r="Q291" s="943"/>
      <c r="R291" s="943"/>
      <c r="S291" s="943"/>
      <c r="T29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91" s="943"/>
      <c r="V291" s="943"/>
      <c r="W291" s="943"/>
      <c r="X291" s="943"/>
      <c r="Y291" s="943"/>
      <c r="Z291" s="943" t="s">
        <v>10301</v>
      </c>
      <c r="AA291" s="943"/>
      <c r="AB291" s="943" t="s">
        <v>10301</v>
      </c>
      <c r="AC291" s="943"/>
      <c r="AD291" s="943" t="str">
        <f>Таблиця4[[#This Row],[DESCRIPTION 3]]</f>
        <v/>
      </c>
      <c r="AE291" s="943" t="str">
        <f>Таблиця4[[#This Row],[Owner/Specific NPCs3]]</f>
        <v/>
      </c>
      <c r="AF291" s="943"/>
      <c r="AG291" s="944"/>
      <c r="AH291" s="945"/>
      <c r="AI291" s="946"/>
      <c r="AJ291" s="943"/>
      <c r="AK291" s="946"/>
      <c r="AL291" s="943"/>
      <c r="AM291" s="946"/>
      <c r="AN291" s="942" t="str">
        <f>IFERROR(INDEX(#REF!,MATCH(Таблиця4[[#This Row],[BUILDING NAME]],#REF!,0),1),"")</f>
        <v/>
      </c>
      <c r="AO291" s="942" t="str">
        <f>IFERROR(INDEX(#REF!,MATCH(Таблиця4[[#This Row],[BUILDING NAME]],#REF!,0),1),"")</f>
        <v/>
      </c>
      <c r="AP291" s="942" t="str">
        <f>IFERROR(INDEX(#REF!,MATCH(Таблиця4[[#This Row],[BUILDING NAME]],#REF!,0),1),"")</f>
        <v/>
      </c>
      <c r="AQ291" s="942" t="str">
        <f>IFERROR(INDEX(#REF!,MATCH(Таблиця4[[#This Row],[BUILDING NAME]],#REF!,0),1),"")</f>
        <v/>
      </c>
      <c r="AR291" s="942" t="str">
        <f>IFERROR(INDEX(#REF!,MATCH(Таблиця4[[#This Row],[BUILDING NAME]],#REF!,0),1),"")</f>
        <v/>
      </c>
      <c r="AS291" s="942" t="str">
        <f>IFERROR(INDEX(#REF!,MATCH(Таблиця4[[#This Row],[BUILDING NAME]],#REF!,0),1),"")</f>
        <v/>
      </c>
      <c r="AT291" s="942" t="str">
        <f>IFERROR(INDEX(#REF!,MATCH(Таблиця4[[#This Row],[BUILDING NAME]],#REF!,0),1),"")</f>
        <v/>
      </c>
      <c r="AU291" s="942"/>
      <c r="AV291" s="1195" t="s">
        <v>10301</v>
      </c>
      <c r="AW291" s="1196" t="str">
        <f>IFERROR(INDEX(Аркуш4!$G$2:$G$608,MATCH(Таблиця4[[#This Row],[BUILDING NAME]],Аркуш4!$A$2:$A$608,0),1),"")</f>
        <v/>
      </c>
    </row>
    <row r="292" spans="1:50" ht="16.5" thickTop="1" thickBot="1">
      <c r="A292" s="942"/>
      <c r="B292" s="943"/>
      <c r="C292" s="943"/>
      <c r="D292" s="942"/>
      <c r="E292" s="942"/>
      <c r="F292" s="943"/>
      <c r="G292" s="943"/>
      <c r="H292" s="943" t="s">
        <v>11445</v>
      </c>
      <c r="I292" s="943" t="s">
        <v>26</v>
      </c>
      <c r="J292" s="943"/>
      <c r="K292" s="943" t="s">
        <v>10388</v>
      </c>
      <c r="L292" s="943" t="s">
        <v>10301</v>
      </c>
      <c r="M292" s="943" t="s">
        <v>10561</v>
      </c>
      <c r="N292" s="943" t="s">
        <v>10561</v>
      </c>
      <c r="O292" s="943"/>
      <c r="P292" s="943"/>
      <c r="Q292" s="943"/>
      <c r="R292" s="943"/>
      <c r="S292" s="943"/>
      <c r="T29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92" s="943"/>
      <c r="V292" s="943"/>
      <c r="W292" s="943"/>
      <c r="X292" s="943"/>
      <c r="Y292" s="943"/>
      <c r="Z292" s="943" t="s">
        <v>10301</v>
      </c>
      <c r="AA292" s="943" t="s">
        <v>11446</v>
      </c>
      <c r="AB292" s="943" t="s">
        <v>10301</v>
      </c>
      <c r="AC292" s="943"/>
      <c r="AD292" s="943" t="str">
        <f>Таблиця4[[#This Row],[DESCRIPTION 3]]</f>
        <v/>
      </c>
      <c r="AE292" s="943" t="str">
        <f>Таблиця4[[#This Row],[Owner/Specific NPCs3]]</f>
        <v/>
      </c>
      <c r="AF292" s="943"/>
      <c r="AG292" s="944"/>
      <c r="AH292" s="945"/>
      <c r="AI292" s="946"/>
      <c r="AJ292" s="943"/>
      <c r="AK292" s="946"/>
      <c r="AL292" s="943"/>
      <c r="AM292" s="946"/>
      <c r="AN292" s="942" t="str">
        <f>IFERROR(INDEX(#REF!,MATCH(Таблиця4[[#This Row],[BUILDING NAME]],#REF!,0),1),"")</f>
        <v/>
      </c>
      <c r="AO292" s="942" t="str">
        <f>IFERROR(INDEX(#REF!,MATCH(Таблиця4[[#This Row],[BUILDING NAME]],#REF!,0),1),"")</f>
        <v/>
      </c>
      <c r="AP292" s="942" t="str">
        <f>IFERROR(INDEX(#REF!,MATCH(Таблиця4[[#This Row],[BUILDING NAME]],#REF!,0),1),"")</f>
        <v/>
      </c>
      <c r="AQ292" s="942" t="str">
        <f>IFERROR(INDEX(#REF!,MATCH(Таблиця4[[#This Row],[BUILDING NAME]],#REF!,0),1),"")</f>
        <v/>
      </c>
      <c r="AR292" s="942" t="str">
        <f>IFERROR(INDEX(#REF!,MATCH(Таблиця4[[#This Row],[BUILDING NAME]],#REF!,0),1),"")</f>
        <v/>
      </c>
      <c r="AS292" s="942" t="str">
        <f>IFERROR(INDEX(#REF!,MATCH(Таблиця4[[#This Row],[BUILDING NAME]],#REF!,0),1),"")</f>
        <v/>
      </c>
      <c r="AT292" s="942" t="str">
        <f>IFERROR(INDEX(#REF!,MATCH(Таблиця4[[#This Row],[BUILDING NAME]],#REF!,0),1),"")</f>
        <v/>
      </c>
      <c r="AU292" s="942"/>
      <c r="AV292" s="1195" t="s">
        <v>10301</v>
      </c>
      <c r="AW292" s="1196" t="str">
        <f>IFERROR(INDEX(Аркуш4!$G$2:$G$608,MATCH(Таблиця4[[#This Row],[BUILDING NAME]],Аркуш4!$A$2:$A$608,0),1),"")</f>
        <v/>
      </c>
    </row>
    <row r="293" spans="1:50" ht="16.5" thickTop="1" thickBot="1">
      <c r="A293" s="942"/>
      <c r="B293" s="943"/>
      <c r="C293" s="943"/>
      <c r="D293" s="942"/>
      <c r="E293" s="942"/>
      <c r="F293" s="943"/>
      <c r="G293" s="943"/>
      <c r="H293" s="943" t="s">
        <v>11447</v>
      </c>
      <c r="I293" s="943" t="s">
        <v>26</v>
      </c>
      <c r="J293" s="943"/>
      <c r="K293" s="943" t="s">
        <v>10388</v>
      </c>
      <c r="L293" s="943" t="s">
        <v>10301</v>
      </c>
      <c r="M293" s="943" t="s">
        <v>10561</v>
      </c>
      <c r="N293" s="943" t="s">
        <v>10561</v>
      </c>
      <c r="O293" s="943"/>
      <c r="P293" s="943"/>
      <c r="Q293" s="943"/>
      <c r="R293" s="943"/>
      <c r="S293" s="943"/>
      <c r="T29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93" s="943"/>
      <c r="V293" s="943"/>
      <c r="W293" s="943"/>
      <c r="X293" s="943"/>
      <c r="Y293" s="943"/>
      <c r="Z293" s="943" t="s">
        <v>10301</v>
      </c>
      <c r="AA293" s="943" t="s">
        <v>11448</v>
      </c>
      <c r="AB293" s="943" t="s">
        <v>10301</v>
      </c>
      <c r="AC293" s="943"/>
      <c r="AD293" s="943" t="str">
        <f>Таблиця4[[#This Row],[DESCRIPTION 3]]</f>
        <v/>
      </c>
      <c r="AE293" s="943" t="str">
        <f>Таблиця4[[#This Row],[Owner/Specific NPCs3]]</f>
        <v/>
      </c>
      <c r="AF293" s="943"/>
      <c r="AG293" s="944"/>
      <c r="AH293" s="945"/>
      <c r="AI293" s="946"/>
      <c r="AJ293" s="943"/>
      <c r="AK293" s="946"/>
      <c r="AL293" s="943"/>
      <c r="AM293" s="946"/>
      <c r="AN293" s="942" t="str">
        <f>IFERROR(INDEX(#REF!,MATCH(Таблиця4[[#This Row],[BUILDING NAME]],#REF!,0),1),"")</f>
        <v/>
      </c>
      <c r="AO293" s="942" t="str">
        <f>IFERROR(INDEX(#REF!,MATCH(Таблиця4[[#This Row],[BUILDING NAME]],#REF!,0),1),"")</f>
        <v/>
      </c>
      <c r="AP293" s="942" t="str">
        <f>IFERROR(INDEX(#REF!,MATCH(Таблиця4[[#This Row],[BUILDING NAME]],#REF!,0),1),"")</f>
        <v/>
      </c>
      <c r="AQ293" s="942" t="str">
        <f>IFERROR(INDEX(#REF!,MATCH(Таблиця4[[#This Row],[BUILDING NAME]],#REF!,0),1),"")</f>
        <v/>
      </c>
      <c r="AR293" s="942" t="str">
        <f>IFERROR(INDEX(#REF!,MATCH(Таблиця4[[#This Row],[BUILDING NAME]],#REF!,0),1),"")</f>
        <v/>
      </c>
      <c r="AS293" s="942" t="str">
        <f>IFERROR(INDEX(#REF!,MATCH(Таблиця4[[#This Row],[BUILDING NAME]],#REF!,0),1),"")</f>
        <v/>
      </c>
      <c r="AT293" s="942" t="str">
        <f>IFERROR(INDEX(#REF!,MATCH(Таблиця4[[#This Row],[BUILDING NAME]],#REF!,0),1),"")</f>
        <v/>
      </c>
      <c r="AU293" s="942"/>
      <c r="AV293" s="1195" t="s">
        <v>10301</v>
      </c>
      <c r="AW293" s="1196" t="str">
        <f>IFERROR(INDEX(Аркуш4!$G$2:$G$608,MATCH(Таблиця4[[#This Row],[BUILDING NAME]],Аркуш4!$A$2:$A$608,0),1),"")</f>
        <v/>
      </c>
    </row>
    <row r="294" spans="1:50" ht="14.1" customHeight="1" thickTop="1" thickBot="1">
      <c r="A294" s="942"/>
      <c r="B294" s="943"/>
      <c r="C294" s="943"/>
      <c r="D294" s="942"/>
      <c r="E294" s="942"/>
      <c r="F294" s="943"/>
      <c r="G294" s="943"/>
      <c r="H294" s="943" t="s">
        <v>11449</v>
      </c>
      <c r="I294" s="943" t="s">
        <v>11450</v>
      </c>
      <c r="J294" s="943"/>
      <c r="K294" s="943" t="s">
        <v>10317</v>
      </c>
      <c r="L294" s="943" t="s">
        <v>10301</v>
      </c>
      <c r="M294" s="943"/>
      <c r="N294" s="943"/>
      <c r="O294" s="943"/>
      <c r="P294" s="943"/>
      <c r="Q294" s="943"/>
      <c r="R294" s="943"/>
      <c r="S294" s="943"/>
      <c r="T29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94" s="943"/>
      <c r="V294" s="943"/>
      <c r="W294" s="943"/>
      <c r="X294" s="943"/>
      <c r="Y294" s="943"/>
      <c r="Z294" s="943" t="s">
        <v>10301</v>
      </c>
      <c r="AA294" s="961" t="s">
        <v>11451</v>
      </c>
      <c r="AB294" s="943" t="s">
        <v>10301</v>
      </c>
      <c r="AC294" s="943"/>
      <c r="AD294" s="943" t="str">
        <f>Таблиця4[[#This Row],[DESCRIPTION 3]]</f>
        <v/>
      </c>
      <c r="AE294" s="943" t="str">
        <f>Таблиця4[[#This Row],[Owner/Specific NPCs3]]</f>
        <v/>
      </c>
      <c r="AF294" s="943"/>
      <c r="AG294" s="944"/>
      <c r="AH294" s="945"/>
      <c r="AI294" s="946"/>
      <c r="AJ294" s="943"/>
      <c r="AK294" s="946"/>
      <c r="AL294" s="943"/>
      <c r="AM294" s="946"/>
      <c r="AN294" s="942" t="str">
        <f>IFERROR(INDEX(#REF!,MATCH(Таблиця4[[#This Row],[BUILDING NAME]],#REF!,0),1),"")</f>
        <v/>
      </c>
      <c r="AO294" s="942" t="str">
        <f>IFERROR(INDEX(#REF!,MATCH(Таблиця4[[#This Row],[BUILDING NAME]],#REF!,0),1),"")</f>
        <v/>
      </c>
      <c r="AP294" s="942" t="str">
        <f>IFERROR(INDEX(#REF!,MATCH(Таблиця4[[#This Row],[BUILDING NAME]],#REF!,0),1),"")</f>
        <v/>
      </c>
      <c r="AQ294" s="942" t="str">
        <f>IFERROR(INDEX(#REF!,MATCH(Таблиця4[[#This Row],[BUILDING NAME]],#REF!,0),1),"")</f>
        <v/>
      </c>
      <c r="AR294" s="942" t="str">
        <f>IFERROR(INDEX(#REF!,MATCH(Таблиця4[[#This Row],[BUILDING NAME]],#REF!,0),1),"")</f>
        <v/>
      </c>
      <c r="AS294" s="942" t="str">
        <f>IFERROR(INDEX(#REF!,MATCH(Таблиця4[[#This Row],[BUILDING NAME]],#REF!,0),1),"")</f>
        <v/>
      </c>
      <c r="AT294" s="942" t="str">
        <f>IFERROR(INDEX(#REF!,MATCH(Таблиця4[[#This Row],[BUILDING NAME]],#REF!,0),1),"")</f>
        <v/>
      </c>
      <c r="AU294" s="942"/>
      <c r="AV294" s="1195" t="s">
        <v>10301</v>
      </c>
      <c r="AW294" s="1196" t="str">
        <f>IFERROR(INDEX(Аркуш4!$G$2:$G$608,MATCH(Таблиця4[[#This Row],[BUILDING NAME]],Аркуш4!$A$2:$A$608,0),1),"")</f>
        <v/>
      </c>
    </row>
    <row r="295" spans="1:50" ht="16.5" thickTop="1" thickBot="1">
      <c r="A295" s="942"/>
      <c r="B295" s="943"/>
      <c r="C295" s="943"/>
      <c r="D295" s="942"/>
      <c r="E295" s="942"/>
      <c r="F295" s="943"/>
      <c r="G295" s="943"/>
      <c r="H295" s="942" t="s">
        <v>11452</v>
      </c>
      <c r="I295" s="943" t="s">
        <v>26</v>
      </c>
      <c r="J295" s="943"/>
      <c r="K295" s="943" t="s">
        <v>10388</v>
      </c>
      <c r="L295" s="943" t="s">
        <v>10301</v>
      </c>
      <c r="M295" s="943" t="s">
        <v>10561</v>
      </c>
      <c r="N295" s="943" t="s">
        <v>10561</v>
      </c>
      <c r="O295" s="943"/>
      <c r="P295" s="943"/>
      <c r="Q295" s="943"/>
      <c r="R295" s="943"/>
      <c r="S295" s="943"/>
      <c r="T29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95" s="943"/>
      <c r="V295" s="943"/>
      <c r="W295" s="943"/>
      <c r="X295" s="943"/>
      <c r="Y295" s="943"/>
      <c r="Z295" s="943" t="s">
        <v>10301</v>
      </c>
      <c r="AA295" s="943" t="s">
        <v>11453</v>
      </c>
      <c r="AB295" s="943" t="s">
        <v>10301</v>
      </c>
      <c r="AC295" s="943"/>
      <c r="AD295" s="943" t="str">
        <f>Таблиця4[[#This Row],[DESCRIPTION 3]]</f>
        <v/>
      </c>
      <c r="AE295" s="943" t="str">
        <f>Таблиця4[[#This Row],[Owner/Specific NPCs3]]</f>
        <v/>
      </c>
      <c r="AF295" s="943"/>
      <c r="AG295" s="944"/>
      <c r="AH295" s="945"/>
      <c r="AI295" s="946"/>
      <c r="AJ295" s="943"/>
      <c r="AK295" s="946"/>
      <c r="AL295" s="943"/>
      <c r="AM295" s="946"/>
      <c r="AN295" s="942" t="str">
        <f>IFERROR(INDEX(#REF!,MATCH(Таблиця4[[#This Row],[BUILDING NAME]],#REF!,0),1),"")</f>
        <v/>
      </c>
      <c r="AO295" s="942" t="str">
        <f>IFERROR(INDEX(#REF!,MATCH(Таблиця4[[#This Row],[BUILDING NAME]],#REF!,0),1),"")</f>
        <v/>
      </c>
      <c r="AP295" s="942" t="str">
        <f>IFERROR(INDEX(#REF!,MATCH(Таблиця4[[#This Row],[BUILDING NAME]],#REF!,0),1),"")</f>
        <v/>
      </c>
      <c r="AQ295" s="942" t="str">
        <f>IFERROR(INDEX(#REF!,MATCH(Таблиця4[[#This Row],[BUILDING NAME]],#REF!,0),1),"")</f>
        <v/>
      </c>
      <c r="AR295" s="942" t="str">
        <f>IFERROR(INDEX(#REF!,MATCH(Таблиця4[[#This Row],[BUILDING NAME]],#REF!,0),1),"")</f>
        <v/>
      </c>
      <c r="AS295" s="942" t="str">
        <f>IFERROR(INDEX(#REF!,MATCH(Таблиця4[[#This Row],[BUILDING NAME]],#REF!,0),1),"")</f>
        <v/>
      </c>
      <c r="AT295" s="942" t="str">
        <f>IFERROR(INDEX(#REF!,MATCH(Таблиця4[[#This Row],[BUILDING NAME]],#REF!,0),1),"")</f>
        <v/>
      </c>
      <c r="AU295" s="942"/>
      <c r="AV295" s="1195" t="s">
        <v>10301</v>
      </c>
      <c r="AW295" s="1196" t="str">
        <f>IFERROR(INDEX(Аркуш4!$G$2:$G$608,MATCH(Таблиця4[[#This Row],[BUILDING NAME]],Аркуш4!$A$2:$A$608,0),1),"")</f>
        <v/>
      </c>
    </row>
    <row r="296" spans="1:50" s="1036" customFormat="1" ht="16.5" thickTop="1" thickBot="1">
      <c r="A296" s="942"/>
      <c r="B296" s="943"/>
      <c r="C296" s="943"/>
      <c r="D296" s="942"/>
      <c r="E296" s="942"/>
      <c r="F296" s="943"/>
      <c r="G296" s="943"/>
      <c r="H296" s="943" t="s">
        <v>11454</v>
      </c>
      <c r="I296" s="943" t="s">
        <v>11455</v>
      </c>
      <c r="J296" s="943"/>
      <c r="K296" s="943"/>
      <c r="L296" s="943" t="s">
        <v>10301</v>
      </c>
      <c r="M296" s="943"/>
      <c r="N296" s="943"/>
      <c r="O296" s="943"/>
      <c r="P296" s="943"/>
      <c r="Q296" s="943"/>
      <c r="R296" s="943"/>
      <c r="S296" s="943"/>
      <c r="T29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96" s="943"/>
      <c r="V296" s="943"/>
      <c r="W296" s="943"/>
      <c r="X296" s="943"/>
      <c r="Y296" s="943"/>
      <c r="Z296" s="943" t="s">
        <v>10301</v>
      </c>
      <c r="AA296" s="943" t="s">
        <v>11456</v>
      </c>
      <c r="AB296" s="943" t="s">
        <v>10301</v>
      </c>
      <c r="AC296" s="943"/>
      <c r="AD296" s="943" t="str">
        <f>Таблиця4[[#This Row],[DESCRIPTION 3]]</f>
        <v/>
      </c>
      <c r="AE296" s="943" t="str">
        <f>Таблиця4[[#This Row],[Owner/Specific NPCs3]]</f>
        <v/>
      </c>
      <c r="AF296" s="943"/>
      <c r="AG296" s="944"/>
      <c r="AH296" s="945"/>
      <c r="AI296" s="946"/>
      <c r="AJ296" s="943"/>
      <c r="AK296" s="946"/>
      <c r="AL296" s="943"/>
      <c r="AM296" s="946"/>
      <c r="AN296" s="942" t="str">
        <f>IFERROR(INDEX(#REF!,MATCH(Таблиця4[[#This Row],[BUILDING NAME]],#REF!,0),1),"")</f>
        <v/>
      </c>
      <c r="AO296" s="942" t="str">
        <f>IFERROR(INDEX(#REF!,MATCH(Таблиця4[[#This Row],[BUILDING NAME]],#REF!,0),1),"")</f>
        <v/>
      </c>
      <c r="AP296" s="942" t="str">
        <f>IFERROR(INDEX(#REF!,MATCH(Таблиця4[[#This Row],[BUILDING NAME]],#REF!,0),1),"")</f>
        <v/>
      </c>
      <c r="AQ296" s="942" t="str">
        <f>IFERROR(INDEX(#REF!,MATCH(Таблиця4[[#This Row],[BUILDING NAME]],#REF!,0),1),"")</f>
        <v/>
      </c>
      <c r="AR296" s="942" t="str">
        <f>IFERROR(INDEX(#REF!,MATCH(Таблиця4[[#This Row],[BUILDING NAME]],#REF!,0),1),"")</f>
        <v/>
      </c>
      <c r="AS296" s="942" t="str">
        <f>IFERROR(INDEX(#REF!,MATCH(Таблиця4[[#This Row],[BUILDING NAME]],#REF!,0),1),"")</f>
        <v/>
      </c>
      <c r="AT296" s="942" t="str">
        <f>IFERROR(INDEX(#REF!,MATCH(Таблиця4[[#This Row],[BUILDING NAME]],#REF!,0),1),"")</f>
        <v/>
      </c>
      <c r="AU296" s="942"/>
      <c r="AV296" s="1195" t="s">
        <v>10301</v>
      </c>
      <c r="AW296" s="1196" t="str">
        <f>IFERROR(INDEX(Аркуш4!$G$2:$G$608,MATCH(Таблиця4[[#This Row],[BUILDING NAME]],Аркуш4!$A$2:$A$608,0),1),"")</f>
        <v/>
      </c>
      <c r="AX296" s="1033"/>
    </row>
    <row r="297" spans="1:50" ht="15.95" customHeight="1" thickTop="1" thickBot="1">
      <c r="A297" s="942"/>
      <c r="B297" s="943"/>
      <c r="C297" s="943"/>
      <c r="D297" s="942"/>
      <c r="E297" s="942"/>
      <c r="F297" s="943"/>
      <c r="G297" s="943"/>
      <c r="H297" s="943" t="s">
        <v>11457</v>
      </c>
      <c r="I297" s="943" t="s">
        <v>11458</v>
      </c>
      <c r="J297" s="943"/>
      <c r="K297" s="943" t="s">
        <v>10371</v>
      </c>
      <c r="L297" s="943" t="s">
        <v>10301</v>
      </c>
      <c r="M297" s="943"/>
      <c r="N297" s="943"/>
      <c r="O297" s="943"/>
      <c r="P297" s="943"/>
      <c r="Q297" s="943"/>
      <c r="R297" s="943"/>
      <c r="S297" s="943"/>
      <c r="T29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97" s="943"/>
      <c r="V297" s="943"/>
      <c r="W297" s="943"/>
      <c r="X297" s="942"/>
      <c r="Y297" s="942"/>
      <c r="Z297" s="942" t="s">
        <v>10301</v>
      </c>
      <c r="AA297" s="963" t="s">
        <v>11459</v>
      </c>
      <c r="AB297" s="943" t="s">
        <v>10301</v>
      </c>
      <c r="AC297" s="943"/>
      <c r="AD297" s="943" t="str">
        <f>Таблиця4[[#This Row],[DESCRIPTION 3]]</f>
        <v/>
      </c>
      <c r="AE297" s="943" t="str">
        <f>Таблиця4[[#This Row],[Owner/Specific NPCs3]]</f>
        <v/>
      </c>
      <c r="AF297" s="943"/>
      <c r="AG297" s="944"/>
      <c r="AH297" s="945"/>
      <c r="AI297" s="946"/>
      <c r="AJ297" s="943"/>
      <c r="AK297" s="946"/>
      <c r="AL297" s="943"/>
      <c r="AM297" s="946"/>
      <c r="AN297" s="942" t="str">
        <f>IFERROR(INDEX(#REF!,MATCH(Таблиця4[[#This Row],[BUILDING NAME]],#REF!,0),1),"")</f>
        <v/>
      </c>
      <c r="AO297" s="942" t="str">
        <f>IFERROR(INDEX(#REF!,MATCH(Таблиця4[[#This Row],[BUILDING NAME]],#REF!,0),1),"")</f>
        <v/>
      </c>
      <c r="AP297" s="942" t="str">
        <f>IFERROR(INDEX(#REF!,MATCH(Таблиця4[[#This Row],[BUILDING NAME]],#REF!,0),1),"")</f>
        <v/>
      </c>
      <c r="AQ297" s="942" t="str">
        <f>IFERROR(INDEX(#REF!,MATCH(Таблиця4[[#This Row],[BUILDING NAME]],#REF!,0),1),"")</f>
        <v/>
      </c>
      <c r="AR297" s="942" t="str">
        <f>IFERROR(INDEX(#REF!,MATCH(Таблиця4[[#This Row],[BUILDING NAME]],#REF!,0),1),"")</f>
        <v/>
      </c>
      <c r="AS297" s="942" t="str">
        <f>IFERROR(INDEX(#REF!,MATCH(Таблиця4[[#This Row],[BUILDING NAME]],#REF!,0),1),"")</f>
        <v/>
      </c>
      <c r="AT297" s="942" t="str">
        <f>IFERROR(INDEX(#REF!,MATCH(Таблиця4[[#This Row],[BUILDING NAME]],#REF!,0),1),"")</f>
        <v/>
      </c>
      <c r="AU297" s="942"/>
      <c r="AV297" s="1195" t="s">
        <v>10301</v>
      </c>
      <c r="AW297" s="1196" t="str">
        <f>IFERROR(INDEX(Аркуш4!$G$2:$G$608,MATCH(Таблиця4[[#This Row],[BUILDING NAME]],Аркуш4!$A$2:$A$608,0),1),"")</f>
        <v/>
      </c>
    </row>
    <row r="298" spans="1:50" ht="16.5" thickTop="1" thickBot="1">
      <c r="A298" s="942"/>
      <c r="B298" s="943"/>
      <c r="C298" s="943"/>
      <c r="D298" s="942"/>
      <c r="E298" s="942"/>
      <c r="F298" s="943"/>
      <c r="G298" s="943"/>
      <c r="H298" s="943" t="s">
        <v>183</v>
      </c>
      <c r="I298" s="943" t="s">
        <v>26</v>
      </c>
      <c r="J298" s="943"/>
      <c r="K298" s="943" t="s">
        <v>25</v>
      </c>
      <c r="L298" s="943" t="s">
        <v>10301</v>
      </c>
      <c r="M298" s="943" t="s">
        <v>10329</v>
      </c>
      <c r="N298" s="943">
        <v>3</v>
      </c>
      <c r="O298" s="943"/>
      <c r="P298" s="943">
        <v>1</v>
      </c>
      <c r="Q298" s="943">
        <v>1</v>
      </c>
      <c r="R298" s="943">
        <v>1</v>
      </c>
      <c r="S298" s="943"/>
      <c r="T29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1C | 1A | 1 P | </v>
      </c>
      <c r="U298" s="943"/>
      <c r="V298" s="943" t="s">
        <v>185</v>
      </c>
      <c r="W298" s="943"/>
      <c r="X298" s="943"/>
      <c r="Y298" s="943"/>
      <c r="Z298" s="943" t="s">
        <v>10301</v>
      </c>
      <c r="AA298" s="943" t="s">
        <v>11460</v>
      </c>
      <c r="AB298" s="943" t="s">
        <v>39</v>
      </c>
      <c r="AC298" s="943"/>
      <c r="AD298" s="943" t="str">
        <f>Таблиця4[[#This Row],[DESCRIPTION 3]]</f>
        <v/>
      </c>
      <c r="AE298" s="943" t="str">
        <f>Таблиця4[[#This Row],[Owner/Specific NPCs3]]</f>
        <v/>
      </c>
      <c r="AF298" s="943"/>
      <c r="AG298" s="944"/>
      <c r="AH298" s="945"/>
      <c r="AI298" s="946"/>
      <c r="AJ298" s="943"/>
      <c r="AK298" s="946"/>
      <c r="AL298" s="943"/>
      <c r="AM298" s="946"/>
      <c r="AN298" s="942" t="str">
        <f>IFERROR(INDEX(#REF!,MATCH(Таблиця4[[#This Row],[BUILDING NAME]],#REF!,0),1),"")</f>
        <v/>
      </c>
      <c r="AO298" s="942" t="str">
        <f>IFERROR(INDEX(#REF!,MATCH(Таблиця4[[#This Row],[BUILDING NAME]],#REF!,0),1),"")</f>
        <v/>
      </c>
      <c r="AP298" s="942" t="str">
        <f>IFERROR(INDEX(#REF!,MATCH(Таблиця4[[#This Row],[BUILDING NAME]],#REF!,0),1),"")</f>
        <v/>
      </c>
      <c r="AQ298" s="942" t="str">
        <f>IFERROR(INDEX(#REF!,MATCH(Таблиця4[[#This Row],[BUILDING NAME]],#REF!,0),1),"")</f>
        <v/>
      </c>
      <c r="AR298" s="942" t="str">
        <f>IFERROR(INDEX(#REF!,MATCH(Таблиця4[[#This Row],[BUILDING NAME]],#REF!,0),1),"")</f>
        <v/>
      </c>
      <c r="AS298" s="942" t="str">
        <f>IFERROR(INDEX(#REF!,MATCH(Таблиця4[[#This Row],[BUILDING NAME]],#REF!,0),1),"")</f>
        <v/>
      </c>
      <c r="AT298" s="942" t="str">
        <f>IFERROR(INDEX(#REF!,MATCH(Таблиця4[[#This Row],[BUILDING NAME]],#REF!,0),1),"")</f>
        <v/>
      </c>
      <c r="AU298" s="942"/>
      <c r="AV298" s="1195" t="s">
        <v>10301</v>
      </c>
      <c r="AW298" s="1196" t="str">
        <f>IFERROR(INDEX(Аркуш4!$G$2:$G$608,MATCH(Таблиця4[[#This Row],[BUILDING NAME]],Аркуш4!$A$2:$A$608,0),1),"")</f>
        <v/>
      </c>
    </row>
    <row r="299" spans="1:50" ht="16.5" thickTop="1" thickBot="1">
      <c r="A299" s="942"/>
      <c r="B299" s="943"/>
      <c r="C299" s="943"/>
      <c r="D299" s="942"/>
      <c r="E299" s="942"/>
      <c r="F299" s="943"/>
      <c r="G299" s="943"/>
      <c r="H299" s="943" t="s">
        <v>11461</v>
      </c>
      <c r="I299" s="943" t="s">
        <v>26</v>
      </c>
      <c r="J299" s="943"/>
      <c r="K299" s="943" t="s">
        <v>10343</v>
      </c>
      <c r="L299" s="943" t="s">
        <v>10301</v>
      </c>
      <c r="M299" s="943" t="s">
        <v>10561</v>
      </c>
      <c r="N299" s="943" t="s">
        <v>10561</v>
      </c>
      <c r="O299" s="943"/>
      <c r="P299" s="943"/>
      <c r="Q299" s="943"/>
      <c r="R299" s="943"/>
      <c r="S299" s="943"/>
      <c r="T29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299" s="943"/>
      <c r="V299" s="943"/>
      <c r="W299" s="943"/>
      <c r="X299" s="943"/>
      <c r="Y299" s="943"/>
      <c r="Z299" s="943" t="s">
        <v>10301</v>
      </c>
      <c r="AA299" s="943" t="s">
        <v>11462</v>
      </c>
      <c r="AB299" s="943" t="s">
        <v>10301</v>
      </c>
      <c r="AC299" s="943"/>
      <c r="AD299" s="943" t="str">
        <f>Таблиця4[[#This Row],[DESCRIPTION 3]]</f>
        <v/>
      </c>
      <c r="AE299" s="943" t="str">
        <f>Таблиця4[[#This Row],[Owner/Specific NPCs3]]</f>
        <v/>
      </c>
      <c r="AF299" s="943"/>
      <c r="AG299" s="944"/>
      <c r="AH299" s="945"/>
      <c r="AI299" s="946"/>
      <c r="AJ299" s="943"/>
      <c r="AK299" s="946"/>
      <c r="AL299" s="943"/>
      <c r="AM299" s="946"/>
      <c r="AN299" s="942" t="str">
        <f>IFERROR(INDEX(#REF!,MATCH(Таблиця4[[#This Row],[BUILDING NAME]],#REF!,0),1),"")</f>
        <v/>
      </c>
      <c r="AO299" s="942" t="str">
        <f>IFERROR(INDEX(#REF!,MATCH(Таблиця4[[#This Row],[BUILDING NAME]],#REF!,0),1),"")</f>
        <v/>
      </c>
      <c r="AP299" s="942" t="str">
        <f>IFERROR(INDEX(#REF!,MATCH(Таблиця4[[#This Row],[BUILDING NAME]],#REF!,0),1),"")</f>
        <v/>
      </c>
      <c r="AQ299" s="942" t="str">
        <f>IFERROR(INDEX(#REF!,MATCH(Таблиця4[[#This Row],[BUILDING NAME]],#REF!,0),1),"")</f>
        <v/>
      </c>
      <c r="AR299" s="942" t="str">
        <f>IFERROR(INDEX(#REF!,MATCH(Таблиця4[[#This Row],[BUILDING NAME]],#REF!,0),1),"")</f>
        <v/>
      </c>
      <c r="AS299" s="942" t="str">
        <f>IFERROR(INDEX(#REF!,MATCH(Таблиця4[[#This Row],[BUILDING NAME]],#REF!,0),1),"")</f>
        <v/>
      </c>
      <c r="AT299" s="942" t="str">
        <f>IFERROR(INDEX(#REF!,MATCH(Таблиця4[[#This Row],[BUILDING NAME]],#REF!,0),1),"")</f>
        <v/>
      </c>
      <c r="AU299" s="942"/>
      <c r="AV299" s="1195" t="s">
        <v>10301</v>
      </c>
      <c r="AW299" s="1196" t="str">
        <f>IFERROR(INDEX(Аркуш4!$G$2:$G$608,MATCH(Таблиця4[[#This Row],[BUILDING NAME]],Аркуш4!$A$2:$A$608,0),1),"")</f>
        <v/>
      </c>
    </row>
    <row r="300" spans="1:50" ht="16.5" thickTop="1" thickBot="1">
      <c r="A300" s="942"/>
      <c r="B300" s="943"/>
      <c r="C300" s="943"/>
      <c r="D300" s="942"/>
      <c r="E300" s="942"/>
      <c r="F300" s="943"/>
      <c r="G300" s="943"/>
      <c r="H300" s="943" t="s">
        <v>11463</v>
      </c>
      <c r="I300" s="943" t="s">
        <v>26</v>
      </c>
      <c r="J300" s="943" t="s">
        <v>11464</v>
      </c>
      <c r="K300" s="943" t="s">
        <v>11465</v>
      </c>
      <c r="L300" s="943" t="s">
        <v>10301</v>
      </c>
      <c r="M300" s="943" t="s">
        <v>10561</v>
      </c>
      <c r="N300" s="943" t="s">
        <v>10561</v>
      </c>
      <c r="O300" s="943"/>
      <c r="P300" s="943"/>
      <c r="Q300" s="943"/>
      <c r="R300" s="943"/>
      <c r="S300" s="943"/>
      <c r="T30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00" s="943"/>
      <c r="V300" s="943"/>
      <c r="W300" s="943"/>
      <c r="X300" s="942"/>
      <c r="Y300" s="942"/>
      <c r="Z300" s="942" t="s">
        <v>10301</v>
      </c>
      <c r="AA300" s="942" t="s">
        <v>11466</v>
      </c>
      <c r="AB300" s="943" t="s">
        <v>10301</v>
      </c>
      <c r="AC300" s="943"/>
      <c r="AD300" s="943" t="str">
        <f>Таблиця4[[#This Row],[DESCRIPTION 3]]</f>
        <v/>
      </c>
      <c r="AE300" s="943" t="str">
        <f>Таблиця4[[#This Row],[Owner/Specific NPCs3]]</f>
        <v/>
      </c>
      <c r="AF300" s="943"/>
      <c r="AG300" s="944"/>
      <c r="AH300" s="945"/>
      <c r="AI300" s="946"/>
      <c r="AJ300" s="943"/>
      <c r="AK300" s="946"/>
      <c r="AL300" s="943"/>
      <c r="AM300" s="946"/>
      <c r="AN300" s="942" t="str">
        <f>IFERROR(INDEX(#REF!,MATCH(Таблиця4[[#This Row],[BUILDING NAME]],#REF!,0),1),"")</f>
        <v/>
      </c>
      <c r="AO300" s="942" t="str">
        <f>IFERROR(INDEX(#REF!,MATCH(Таблиця4[[#This Row],[BUILDING NAME]],#REF!,0),1),"")</f>
        <v/>
      </c>
      <c r="AP300" s="942" t="str">
        <f>IFERROR(INDEX(#REF!,MATCH(Таблиця4[[#This Row],[BUILDING NAME]],#REF!,0),1),"")</f>
        <v/>
      </c>
      <c r="AQ300" s="942" t="str">
        <f>IFERROR(INDEX(#REF!,MATCH(Таблиця4[[#This Row],[BUILDING NAME]],#REF!,0),1),"")</f>
        <v/>
      </c>
      <c r="AR300" s="942" t="str">
        <f>IFERROR(INDEX(#REF!,MATCH(Таблиця4[[#This Row],[BUILDING NAME]],#REF!,0),1),"")</f>
        <v/>
      </c>
      <c r="AS300" s="942" t="str">
        <f>IFERROR(INDEX(#REF!,MATCH(Таблиця4[[#This Row],[BUILDING NAME]],#REF!,0),1),"")</f>
        <v/>
      </c>
      <c r="AT300" s="942" t="str">
        <f>IFERROR(INDEX(#REF!,MATCH(Таблиця4[[#This Row],[BUILDING NAME]],#REF!,0),1),"")</f>
        <v/>
      </c>
      <c r="AU300" s="942"/>
      <c r="AV300" s="1195" t="s">
        <v>10301</v>
      </c>
      <c r="AW300" s="1196" t="str">
        <f>IFERROR(INDEX(Аркуш4!$G$2:$G$608,MATCH(Таблиця4[[#This Row],[BUILDING NAME]],Аркуш4!$A$2:$A$608,0),1),"")</f>
        <v/>
      </c>
    </row>
    <row r="301" spans="1:50" ht="16.5" thickTop="1" thickBot="1">
      <c r="A301" s="942"/>
      <c r="B301" s="943"/>
      <c r="C301" s="943"/>
      <c r="D301" s="942"/>
      <c r="E301" s="942"/>
      <c r="F301" s="943"/>
      <c r="G301" s="943"/>
      <c r="H301" s="943" t="s">
        <v>11467</v>
      </c>
      <c r="I301" s="943" t="s">
        <v>26</v>
      </c>
      <c r="J301" s="943" t="s">
        <v>11468</v>
      </c>
      <c r="K301" s="943" t="s">
        <v>11469</v>
      </c>
      <c r="L301" s="943" t="s">
        <v>10301</v>
      </c>
      <c r="M301" s="943" t="s">
        <v>10561</v>
      </c>
      <c r="N301" s="943" t="s">
        <v>10561</v>
      </c>
      <c r="O301" s="943" t="s">
        <v>11470</v>
      </c>
      <c r="P301" s="943"/>
      <c r="Q301" s="943"/>
      <c r="R301" s="943"/>
      <c r="S301" s="943"/>
      <c r="T30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01" s="943"/>
      <c r="V301" s="943"/>
      <c r="W301" s="943"/>
      <c r="X301" s="943"/>
      <c r="Y301" s="943"/>
      <c r="Z301" s="943" t="s">
        <v>10301</v>
      </c>
      <c r="AA301" s="943" t="s">
        <v>11471</v>
      </c>
      <c r="AB301" s="943" t="s">
        <v>10301</v>
      </c>
      <c r="AC301" s="943"/>
      <c r="AD301" s="943" t="str">
        <f>Таблиця4[[#This Row],[DESCRIPTION 3]]</f>
        <v/>
      </c>
      <c r="AE301" s="943" t="str">
        <f>Таблиця4[[#This Row],[Owner/Specific NPCs3]]</f>
        <v/>
      </c>
      <c r="AF301" s="943"/>
      <c r="AG301" s="944"/>
      <c r="AH301" s="945"/>
      <c r="AI301" s="946"/>
      <c r="AJ301" s="943"/>
      <c r="AK301" s="946"/>
      <c r="AL301" s="943"/>
      <c r="AM301" s="946"/>
      <c r="AN301" s="942" t="str">
        <f>IFERROR(INDEX(#REF!,MATCH(Таблиця4[[#This Row],[BUILDING NAME]],#REF!,0),1),"")</f>
        <v/>
      </c>
      <c r="AO301" s="942" t="str">
        <f>IFERROR(INDEX(#REF!,MATCH(Таблиця4[[#This Row],[BUILDING NAME]],#REF!,0),1),"")</f>
        <v/>
      </c>
      <c r="AP301" s="942" t="str">
        <f>IFERROR(INDEX(#REF!,MATCH(Таблиця4[[#This Row],[BUILDING NAME]],#REF!,0),1),"")</f>
        <v/>
      </c>
      <c r="AQ301" s="942" t="str">
        <f>IFERROR(INDEX(#REF!,MATCH(Таблиця4[[#This Row],[BUILDING NAME]],#REF!,0),1),"")</f>
        <v/>
      </c>
      <c r="AR301" s="942" t="str">
        <f>IFERROR(INDEX(#REF!,MATCH(Таблиця4[[#This Row],[BUILDING NAME]],#REF!,0),1),"")</f>
        <v/>
      </c>
      <c r="AS301" s="942" t="str">
        <f>IFERROR(INDEX(#REF!,MATCH(Таблиця4[[#This Row],[BUILDING NAME]],#REF!,0),1),"")</f>
        <v/>
      </c>
      <c r="AT301" s="942" t="str">
        <f>IFERROR(INDEX(#REF!,MATCH(Таблиця4[[#This Row],[BUILDING NAME]],#REF!,0),1),"")</f>
        <v/>
      </c>
      <c r="AU301" s="942"/>
      <c r="AV301" s="1195" t="s">
        <v>10301</v>
      </c>
      <c r="AW301" s="1196" t="str">
        <f>IFERROR(INDEX(Аркуш4!$G$2:$G$608,MATCH(Таблиця4[[#This Row],[BUILDING NAME]],Аркуш4!$A$2:$A$608,0),1),"")</f>
        <v/>
      </c>
    </row>
    <row r="302" spans="1:50" ht="16.5" thickTop="1" thickBot="1">
      <c r="A302" s="942"/>
      <c r="B302" s="943"/>
      <c r="C302" s="943"/>
      <c r="D302" s="942"/>
      <c r="E302" s="942"/>
      <c r="F302" s="943"/>
      <c r="G302" s="943"/>
      <c r="H302" s="943" t="s">
        <v>11472</v>
      </c>
      <c r="I302" s="943" t="s">
        <v>11458</v>
      </c>
      <c r="J302" s="943"/>
      <c r="K302" s="943" t="s">
        <v>14</v>
      </c>
      <c r="L302" s="943" t="s">
        <v>10301</v>
      </c>
      <c r="M302" s="943"/>
      <c r="N302" s="943"/>
      <c r="O302" s="943"/>
      <c r="P302" s="943"/>
      <c r="Q302" s="943"/>
      <c r="R302" s="943"/>
      <c r="S302" s="943"/>
      <c r="T30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02" s="943"/>
      <c r="V302" s="943"/>
      <c r="W302" s="943"/>
      <c r="X302" s="942"/>
      <c r="Y302" s="942"/>
      <c r="Z302" s="942" t="s">
        <v>10301</v>
      </c>
      <c r="AA302" s="942" t="s">
        <v>11473</v>
      </c>
      <c r="AB302" s="943" t="s">
        <v>10301</v>
      </c>
      <c r="AC302" s="943"/>
      <c r="AD302" s="943" t="str">
        <f>Таблиця4[[#This Row],[DESCRIPTION 3]]</f>
        <v/>
      </c>
      <c r="AE302" s="943" t="str">
        <f>Таблиця4[[#This Row],[Owner/Specific NPCs3]]</f>
        <v/>
      </c>
      <c r="AF302" s="943"/>
      <c r="AG302" s="944"/>
      <c r="AH302" s="945"/>
      <c r="AI302" s="946"/>
      <c r="AJ302" s="943"/>
      <c r="AK302" s="946"/>
      <c r="AL302" s="943"/>
      <c r="AM302" s="946"/>
      <c r="AN302" s="942" t="str">
        <f>IFERROR(INDEX(#REF!,MATCH(Таблиця4[[#This Row],[BUILDING NAME]],#REF!,0),1),"")</f>
        <v/>
      </c>
      <c r="AO302" s="942" t="str">
        <f>IFERROR(INDEX(#REF!,MATCH(Таблиця4[[#This Row],[BUILDING NAME]],#REF!,0),1),"")</f>
        <v/>
      </c>
      <c r="AP302" s="942" t="str">
        <f>IFERROR(INDEX(#REF!,MATCH(Таблиця4[[#This Row],[BUILDING NAME]],#REF!,0),1),"")</f>
        <v/>
      </c>
      <c r="AQ302" s="942" t="str">
        <f>IFERROR(INDEX(#REF!,MATCH(Таблиця4[[#This Row],[BUILDING NAME]],#REF!,0),1),"")</f>
        <v/>
      </c>
      <c r="AR302" s="942" t="str">
        <f>IFERROR(INDEX(#REF!,MATCH(Таблиця4[[#This Row],[BUILDING NAME]],#REF!,0),1),"")</f>
        <v/>
      </c>
      <c r="AS302" s="942" t="str">
        <f>IFERROR(INDEX(#REF!,MATCH(Таблиця4[[#This Row],[BUILDING NAME]],#REF!,0),1),"")</f>
        <v/>
      </c>
      <c r="AT302" s="942" t="str">
        <f>IFERROR(INDEX(#REF!,MATCH(Таблиця4[[#This Row],[BUILDING NAME]],#REF!,0),1),"")</f>
        <v/>
      </c>
      <c r="AU302" s="942"/>
      <c r="AV302" s="1195" t="s">
        <v>10301</v>
      </c>
      <c r="AW302" s="1196" t="str">
        <f>IFERROR(INDEX(Аркуш4!$G$2:$G$608,MATCH(Таблиця4[[#This Row],[BUILDING NAME]],Аркуш4!$A$2:$A$608,0),1),"")</f>
        <v/>
      </c>
    </row>
    <row r="303" spans="1:50" ht="16.5" thickTop="1" thickBot="1">
      <c r="A303" s="942"/>
      <c r="B303" s="943"/>
      <c r="C303" s="943"/>
      <c r="D303" s="942"/>
      <c r="E303" s="942"/>
      <c r="F303" s="943"/>
      <c r="G303" s="943"/>
      <c r="H303" s="943" t="s">
        <v>11474</v>
      </c>
      <c r="I303" s="943" t="s">
        <v>26</v>
      </c>
      <c r="J303" s="943" t="s">
        <v>11475</v>
      </c>
      <c r="K303" s="943" t="s">
        <v>14</v>
      </c>
      <c r="L303" s="943" t="s">
        <v>10301</v>
      </c>
      <c r="M303" s="943" t="s">
        <v>10561</v>
      </c>
      <c r="N303" s="943" t="s">
        <v>10561</v>
      </c>
      <c r="O303" s="943"/>
      <c r="P303" s="943"/>
      <c r="Q303" s="943"/>
      <c r="R303" s="943"/>
      <c r="S303" s="943"/>
      <c r="T30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03" s="943"/>
      <c r="V303" s="943"/>
      <c r="W303" s="943"/>
      <c r="X303" s="942"/>
      <c r="Y303" s="942"/>
      <c r="Z303" s="942" t="s">
        <v>10301</v>
      </c>
      <c r="AA303" s="942" t="s">
        <v>11476</v>
      </c>
      <c r="AB303" s="943" t="s">
        <v>10301</v>
      </c>
      <c r="AC303" s="943"/>
      <c r="AD303" s="943" t="str">
        <f>Таблиця4[[#This Row],[DESCRIPTION 3]]</f>
        <v/>
      </c>
      <c r="AE303" s="943" t="str">
        <f>Таблиця4[[#This Row],[Owner/Specific NPCs3]]</f>
        <v/>
      </c>
      <c r="AF303" s="943"/>
      <c r="AG303" s="944"/>
      <c r="AH303" s="945"/>
      <c r="AI303" s="946"/>
      <c r="AJ303" s="943"/>
      <c r="AK303" s="946"/>
      <c r="AL303" s="943"/>
      <c r="AM303" s="946"/>
      <c r="AN303" s="942" t="str">
        <f>IFERROR(INDEX(#REF!,MATCH(Таблиця4[[#This Row],[BUILDING NAME]],#REF!,0),1),"")</f>
        <v/>
      </c>
      <c r="AO303" s="942" t="str">
        <f>IFERROR(INDEX(#REF!,MATCH(Таблиця4[[#This Row],[BUILDING NAME]],#REF!,0),1),"")</f>
        <v/>
      </c>
      <c r="AP303" s="942" t="str">
        <f>IFERROR(INDEX(#REF!,MATCH(Таблиця4[[#This Row],[BUILDING NAME]],#REF!,0),1),"")</f>
        <v/>
      </c>
      <c r="AQ303" s="942" t="str">
        <f>IFERROR(INDEX(#REF!,MATCH(Таблиця4[[#This Row],[BUILDING NAME]],#REF!,0),1),"")</f>
        <v/>
      </c>
      <c r="AR303" s="942" t="str">
        <f>IFERROR(INDEX(#REF!,MATCH(Таблиця4[[#This Row],[BUILDING NAME]],#REF!,0),1),"")</f>
        <v/>
      </c>
      <c r="AS303" s="942" t="str">
        <f>IFERROR(INDEX(#REF!,MATCH(Таблиця4[[#This Row],[BUILDING NAME]],#REF!,0),1),"")</f>
        <v/>
      </c>
      <c r="AT303" s="942" t="str">
        <f>IFERROR(INDEX(#REF!,MATCH(Таблиця4[[#This Row],[BUILDING NAME]],#REF!,0),1),"")</f>
        <v/>
      </c>
      <c r="AU303" s="942"/>
      <c r="AV303" s="1195" t="s">
        <v>10301</v>
      </c>
      <c r="AW303" s="1196" t="str">
        <f>IFERROR(INDEX(Аркуш4!$G$2:$G$608,MATCH(Таблиця4[[#This Row],[BUILDING NAME]],Аркуш4!$A$2:$A$608,0),1),"")</f>
        <v/>
      </c>
    </row>
    <row r="304" spans="1:50" ht="16.5" thickTop="1" thickBot="1">
      <c r="A304" s="942"/>
      <c r="B304" s="943"/>
      <c r="C304" s="943"/>
      <c r="D304" s="942"/>
      <c r="E304" s="942"/>
      <c r="F304" s="943"/>
      <c r="G304" s="943"/>
      <c r="H304" s="943" t="s">
        <v>11477</v>
      </c>
      <c r="I304" s="943" t="s">
        <v>26</v>
      </c>
      <c r="J304" s="943" t="s">
        <v>11475</v>
      </c>
      <c r="K304" s="943" t="s">
        <v>14</v>
      </c>
      <c r="L304" s="943" t="s">
        <v>10301</v>
      </c>
      <c r="M304" s="943" t="s">
        <v>10561</v>
      </c>
      <c r="N304" s="943" t="s">
        <v>10561</v>
      </c>
      <c r="O304" s="943"/>
      <c r="P304" s="943"/>
      <c r="Q304" s="943"/>
      <c r="R304" s="943"/>
      <c r="S304" s="943"/>
      <c r="T30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04" s="943"/>
      <c r="V304" s="943"/>
      <c r="W304" s="943"/>
      <c r="X304" s="942"/>
      <c r="Y304" s="942"/>
      <c r="Z304" s="942" t="s">
        <v>10301</v>
      </c>
      <c r="AA304" s="942" t="s">
        <v>11476</v>
      </c>
      <c r="AB304" s="943" t="str">
        <f>Таблиця4[[#This Row],[WEALTH]]</f>
        <v/>
      </c>
      <c r="AC304" s="943"/>
      <c r="AD304" s="943" t="str">
        <f>Таблиця4[[#This Row],[DESCRIPTION 3]]</f>
        <v/>
      </c>
      <c r="AE304" s="943" t="str">
        <f>Таблиця4[[#This Row],[Owner/Specific NPCs3]]</f>
        <v/>
      </c>
      <c r="AF304" s="943"/>
      <c r="AG304" s="944"/>
      <c r="AH304" s="945"/>
      <c r="AI304" s="946"/>
      <c r="AJ304" s="943"/>
      <c r="AK304" s="946"/>
      <c r="AL304" s="943"/>
      <c r="AM304" s="946"/>
      <c r="AN304" s="942" t="str">
        <f>IFERROR(INDEX(#REF!,MATCH(Таблиця4[[#This Row],[BUILDING NAME]],#REF!,0),1),"")</f>
        <v/>
      </c>
      <c r="AO304" s="942" t="str">
        <f>IFERROR(INDEX(#REF!,MATCH(Таблиця4[[#This Row],[BUILDING NAME]],#REF!,0),1),"")</f>
        <v/>
      </c>
      <c r="AP304" s="942" t="str">
        <f>IFERROR(INDEX(#REF!,MATCH(Таблиця4[[#This Row],[BUILDING NAME]],#REF!,0),1),"")</f>
        <v/>
      </c>
      <c r="AQ304" s="942" t="str">
        <f>IFERROR(INDEX(#REF!,MATCH(Таблиця4[[#This Row],[BUILDING NAME]],#REF!,0),1),"")</f>
        <v/>
      </c>
      <c r="AR304" s="942" t="str">
        <f>IFERROR(INDEX(#REF!,MATCH(Таблиця4[[#This Row],[BUILDING NAME]],#REF!,0),1),"")</f>
        <v/>
      </c>
      <c r="AS304" s="942" t="str">
        <f>IFERROR(INDEX(#REF!,MATCH(Таблиця4[[#This Row],[BUILDING NAME]],#REF!,0),1),"")</f>
        <v/>
      </c>
      <c r="AT304" s="942" t="str">
        <f>IFERROR(INDEX(#REF!,MATCH(Таблиця4[[#This Row],[BUILDING NAME]],#REF!,0),1),"")</f>
        <v/>
      </c>
      <c r="AU304" s="942"/>
      <c r="AV304" s="1195" t="s">
        <v>10301</v>
      </c>
      <c r="AW304" s="1196" t="str">
        <f>IFERROR(INDEX(Аркуш4!$G$2:$G$608,MATCH(Таблиця4[[#This Row],[BUILDING NAME]],Аркуш4!$A$2:$A$608,0),1),"")</f>
        <v/>
      </c>
    </row>
    <row r="305" spans="1:49" ht="16.5" thickTop="1" thickBot="1">
      <c r="A305" s="942"/>
      <c r="B305" s="943"/>
      <c r="C305" s="943"/>
      <c r="D305" s="942"/>
      <c r="E305" s="942"/>
      <c r="F305" s="943"/>
      <c r="G305" s="943"/>
      <c r="H305" s="954" t="s">
        <v>295</v>
      </c>
      <c r="I305" s="943" t="s">
        <v>26</v>
      </c>
      <c r="J305" s="943"/>
      <c r="K305" s="943" t="s">
        <v>10358</v>
      </c>
      <c r="L305" s="943" t="s">
        <v>10301</v>
      </c>
      <c r="M305" s="943" t="s">
        <v>10561</v>
      </c>
      <c r="N305" s="943" t="s">
        <v>10561</v>
      </c>
      <c r="O305" s="943"/>
      <c r="P305" s="943"/>
      <c r="Q305" s="943"/>
      <c r="R305" s="943"/>
      <c r="S305" s="943"/>
      <c r="T30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05" s="943"/>
      <c r="V305" s="943" t="s">
        <v>297</v>
      </c>
      <c r="W305" s="943"/>
      <c r="X305" s="942"/>
      <c r="Y305" s="942"/>
      <c r="Z305" s="942" t="s">
        <v>10301</v>
      </c>
      <c r="AA305" s="942"/>
      <c r="AB305" s="943" t="s">
        <v>21</v>
      </c>
      <c r="AC305" s="943"/>
      <c r="AD305" s="943" t="str">
        <f>Таблиця4[[#This Row],[DESCRIPTION 3]]</f>
        <v/>
      </c>
      <c r="AE305" s="943" t="str">
        <f>Таблиця4[[#This Row],[Owner/Specific NPCs3]]</f>
        <v/>
      </c>
      <c r="AF305" s="943"/>
      <c r="AG305" s="944" t="s">
        <v>10311</v>
      </c>
      <c r="AH305" s="945"/>
      <c r="AI305" s="946"/>
      <c r="AJ305" s="943"/>
      <c r="AK305" s="946"/>
      <c r="AL305" s="943"/>
      <c r="AM305" s="946"/>
      <c r="AN305" s="942" t="str">
        <f>IFERROR(INDEX(#REF!,MATCH(Таблиця4[[#This Row],[BUILDING NAME]],#REF!,0),1),"")</f>
        <v/>
      </c>
      <c r="AO305" s="942" t="str">
        <f>IFERROR(INDEX(#REF!,MATCH(Таблиця4[[#This Row],[BUILDING NAME]],#REF!,0),1),"")</f>
        <v/>
      </c>
      <c r="AP305" s="942" t="str">
        <f>IFERROR(INDEX(#REF!,MATCH(Таблиця4[[#This Row],[BUILDING NAME]],#REF!,0),1),"")</f>
        <v/>
      </c>
      <c r="AQ305" s="942" t="str">
        <f>IFERROR(INDEX(#REF!,MATCH(Таблиця4[[#This Row],[BUILDING NAME]],#REF!,0),1),"")</f>
        <v/>
      </c>
      <c r="AR305" s="942" t="str">
        <f>IFERROR(INDEX(#REF!,MATCH(Таблиця4[[#This Row],[BUILDING NAME]],#REF!,0),1),"")</f>
        <v/>
      </c>
      <c r="AS305" s="942" t="str">
        <f>IFERROR(INDEX(#REF!,MATCH(Таблиця4[[#This Row],[BUILDING NAME]],#REF!,0),1),"")</f>
        <v/>
      </c>
      <c r="AT305" s="942" t="str">
        <f>IFERROR(INDEX(#REF!,MATCH(Таблиця4[[#This Row],[BUILDING NAME]],#REF!,0),1),"")</f>
        <v/>
      </c>
      <c r="AU305" s="942"/>
      <c r="AV305" s="1195" t="s">
        <v>10301</v>
      </c>
      <c r="AW305" s="1196" t="str">
        <f>IFERROR(INDEX(Аркуш4!$G$2:$G$608,MATCH(Таблиця4[[#This Row],[BUILDING NAME]],Аркуш4!$A$2:$A$608,0),1),"")</f>
        <v/>
      </c>
    </row>
    <row r="306" spans="1:49" ht="16.5" thickTop="1" thickBot="1">
      <c r="A306" s="942"/>
      <c r="B306" s="943"/>
      <c r="C306" s="943"/>
      <c r="D306" s="942"/>
      <c r="E306" s="942"/>
      <c r="F306" s="943"/>
      <c r="G306" s="943"/>
      <c r="H306" s="956" t="s">
        <v>11478</v>
      </c>
      <c r="I306" s="943" t="s">
        <v>102</v>
      </c>
      <c r="J306" s="943"/>
      <c r="K306" s="943" t="s">
        <v>10343</v>
      </c>
      <c r="L306" s="943" t="s">
        <v>10313</v>
      </c>
      <c r="M306" s="943" t="s">
        <v>10561</v>
      </c>
      <c r="N306" s="943" t="s">
        <v>10561</v>
      </c>
      <c r="O306" s="943"/>
      <c r="P306" s="943"/>
      <c r="Q306" s="943"/>
      <c r="R306" s="943"/>
      <c r="S306" s="943"/>
      <c r="T30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06" s="943"/>
      <c r="V306" s="943"/>
      <c r="W306" s="943"/>
      <c r="X306" s="942"/>
      <c r="Y306" s="942"/>
      <c r="Z306" s="942" t="s">
        <v>10714</v>
      </c>
      <c r="AA306" s="942" t="s">
        <v>10714</v>
      </c>
      <c r="AB306" s="943" t="s">
        <v>10301</v>
      </c>
      <c r="AC306" s="943"/>
      <c r="AD306" s="943" t="str">
        <f>Таблиця4[[#This Row],[DESCRIPTION 3]]</f>
        <v/>
      </c>
      <c r="AE306" s="943" t="str">
        <f>Таблиця4[[#This Row],[Owner/Specific NPCs3]]</f>
        <v/>
      </c>
      <c r="AF306" s="943"/>
      <c r="AG306" s="944"/>
      <c r="AH306" s="945"/>
      <c r="AI306" s="946"/>
      <c r="AJ306" s="943"/>
      <c r="AK306" s="946"/>
      <c r="AL306" s="943"/>
      <c r="AM306" s="946"/>
      <c r="AN306" s="942" t="str">
        <f>IFERROR(INDEX(#REF!,MATCH(Таблиця4[[#This Row],[BUILDING NAME]],#REF!,0),1),"")</f>
        <v/>
      </c>
      <c r="AO306" s="942" t="str">
        <f>IFERROR(INDEX(#REF!,MATCH(Таблиця4[[#This Row],[BUILDING NAME]],#REF!,0),1),"")</f>
        <v/>
      </c>
      <c r="AP306" s="942" t="str">
        <f>IFERROR(INDEX(#REF!,MATCH(Таблиця4[[#This Row],[BUILDING NAME]],#REF!,0),1),"")</f>
        <v/>
      </c>
      <c r="AQ306" s="942" t="str">
        <f>IFERROR(INDEX(#REF!,MATCH(Таблиця4[[#This Row],[BUILDING NAME]],#REF!,0),1),"")</f>
        <v/>
      </c>
      <c r="AR306" s="942" t="str">
        <f>IFERROR(INDEX(#REF!,MATCH(Таблиця4[[#This Row],[BUILDING NAME]],#REF!,0),1),"")</f>
        <v/>
      </c>
      <c r="AS306" s="942" t="str">
        <f>IFERROR(INDEX(#REF!,MATCH(Таблиця4[[#This Row],[BUILDING NAME]],#REF!,0),1),"")</f>
        <v/>
      </c>
      <c r="AT306" s="942" t="str">
        <f>IFERROR(INDEX(#REF!,MATCH(Таблиця4[[#This Row],[BUILDING NAME]],#REF!,0),1),"")</f>
        <v/>
      </c>
      <c r="AU306" s="942"/>
      <c r="AV306" s="1195" t="s">
        <v>10714</v>
      </c>
      <c r="AW306" s="1196">
        <f>IFERROR(INDEX(Аркуш4!$G$2:$G$608,MATCH(Таблиця4[[#This Row],[BUILDING NAME]],Аркуш4!$A$2:$A$608,0),1),"")</f>
        <v>0</v>
      </c>
    </row>
    <row r="307" spans="1:49" ht="16.5" thickTop="1" thickBot="1">
      <c r="A307" s="942"/>
      <c r="B307" s="943"/>
      <c r="C307" s="943"/>
      <c r="D307" s="942"/>
      <c r="E307" s="942"/>
      <c r="F307" s="943"/>
      <c r="G307" s="943"/>
      <c r="H307" s="943" t="s">
        <v>11479</v>
      </c>
      <c r="I307" s="943" t="s">
        <v>11480</v>
      </c>
      <c r="J307" s="943"/>
      <c r="K307" s="943" t="s">
        <v>10561</v>
      </c>
      <c r="L307" s="943" t="s">
        <v>10301</v>
      </c>
      <c r="M307" s="943" t="s">
        <v>10561</v>
      </c>
      <c r="N307" s="943" t="s">
        <v>10561</v>
      </c>
      <c r="O307" s="943"/>
      <c r="P307" s="943"/>
      <c r="Q307" s="943"/>
      <c r="R307" s="943"/>
      <c r="S307" s="943"/>
      <c r="T30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07" s="943"/>
      <c r="V307" s="943"/>
      <c r="W307" s="943"/>
      <c r="X307" s="943"/>
      <c r="Y307" s="943"/>
      <c r="Z307" s="943" t="s">
        <v>10301</v>
      </c>
      <c r="AA307" s="943" t="s">
        <v>11481</v>
      </c>
      <c r="AB307" s="943" t="s">
        <v>10301</v>
      </c>
      <c r="AC307" s="943"/>
      <c r="AD307" s="943" t="str">
        <f>Таблиця4[[#This Row],[DESCRIPTION 3]]</f>
        <v/>
      </c>
      <c r="AE307" s="943" t="str">
        <f>Таблиця4[[#This Row],[Owner/Specific NPCs3]]</f>
        <v/>
      </c>
      <c r="AF307" s="943"/>
      <c r="AG307" s="944" t="s">
        <v>11482</v>
      </c>
      <c r="AH307" s="945"/>
      <c r="AI307" s="946"/>
      <c r="AJ307" s="943"/>
      <c r="AK307" s="946"/>
      <c r="AL307" s="943"/>
      <c r="AM307" s="946"/>
      <c r="AN307" s="942" t="str">
        <f>IFERROR(INDEX(#REF!,MATCH(Таблиця4[[#This Row],[BUILDING NAME]],#REF!,0),1),"")</f>
        <v/>
      </c>
      <c r="AO307" s="942" t="str">
        <f>IFERROR(INDEX(#REF!,MATCH(Таблиця4[[#This Row],[BUILDING NAME]],#REF!,0),1),"")</f>
        <v/>
      </c>
      <c r="AP307" s="942" t="str">
        <f>IFERROR(INDEX(#REF!,MATCH(Таблиця4[[#This Row],[BUILDING NAME]],#REF!,0),1),"")</f>
        <v/>
      </c>
      <c r="AQ307" s="942" t="str">
        <f>IFERROR(INDEX(#REF!,MATCH(Таблиця4[[#This Row],[BUILDING NAME]],#REF!,0),1),"")</f>
        <v/>
      </c>
      <c r="AR307" s="942" t="str">
        <f>IFERROR(INDEX(#REF!,MATCH(Таблиця4[[#This Row],[BUILDING NAME]],#REF!,0),1),"")</f>
        <v/>
      </c>
      <c r="AS307" s="942" t="str">
        <f>IFERROR(INDEX(#REF!,MATCH(Таблиця4[[#This Row],[BUILDING NAME]],#REF!,0),1),"")</f>
        <v/>
      </c>
      <c r="AT307" s="942" t="str">
        <f>IFERROR(INDEX(#REF!,MATCH(Таблиця4[[#This Row],[BUILDING NAME]],#REF!,0),1),"")</f>
        <v/>
      </c>
      <c r="AU307" s="942"/>
      <c r="AV307" s="1195" t="s">
        <v>10301</v>
      </c>
      <c r="AW307" s="1196" t="str">
        <f>IFERROR(INDEX(Аркуш4!$G$2:$G$608,MATCH(Таблиця4[[#This Row],[BUILDING NAME]],Аркуш4!$A$2:$A$608,0),1),"")</f>
        <v/>
      </c>
    </row>
    <row r="308" spans="1:49" ht="16.5" thickTop="1" thickBot="1">
      <c r="A308" s="942"/>
      <c r="B308" s="943"/>
      <c r="C308" s="943"/>
      <c r="D308" s="942"/>
      <c r="E308" s="942"/>
      <c r="F308" s="943"/>
      <c r="G308" s="943"/>
      <c r="H308" s="943" t="s">
        <v>11483</v>
      </c>
      <c r="I308" s="943" t="s">
        <v>11480</v>
      </c>
      <c r="J308" s="943"/>
      <c r="K308" s="943" t="s">
        <v>10561</v>
      </c>
      <c r="L308" s="943" t="s">
        <v>10301</v>
      </c>
      <c r="M308" s="943" t="s">
        <v>10561</v>
      </c>
      <c r="N308" s="943" t="s">
        <v>10561</v>
      </c>
      <c r="O308" s="943"/>
      <c r="P308" s="943"/>
      <c r="Q308" s="943"/>
      <c r="R308" s="943"/>
      <c r="S308" s="943"/>
      <c r="T30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08" s="943"/>
      <c r="V308" s="943"/>
      <c r="W308" s="943"/>
      <c r="X308" s="943"/>
      <c r="Y308" s="943"/>
      <c r="Z308" s="943" t="s">
        <v>10301</v>
      </c>
      <c r="AA308" s="943" t="s">
        <v>30544</v>
      </c>
      <c r="AB308" s="943" t="s">
        <v>10301</v>
      </c>
      <c r="AC308" s="943"/>
      <c r="AD308" s="943" t="str">
        <f>Таблиця4[[#This Row],[DESCRIPTION 3]]</f>
        <v/>
      </c>
      <c r="AE308" s="943" t="str">
        <f>Таблиця4[[#This Row],[Owner/Specific NPCs3]]</f>
        <v/>
      </c>
      <c r="AF308" s="943"/>
      <c r="AG308" s="944" t="s">
        <v>11484</v>
      </c>
      <c r="AH308" s="945"/>
      <c r="AI308" s="946"/>
      <c r="AJ308" s="943"/>
      <c r="AK308" s="946"/>
      <c r="AL308" s="943"/>
      <c r="AM308" s="946"/>
      <c r="AN308" s="942" t="str">
        <f>IFERROR(INDEX(#REF!,MATCH(Таблиця4[[#This Row],[BUILDING NAME]],#REF!,0),1),"")</f>
        <v/>
      </c>
      <c r="AO308" s="942" t="str">
        <f>IFERROR(INDEX(#REF!,MATCH(Таблиця4[[#This Row],[BUILDING NAME]],#REF!,0),1),"")</f>
        <v/>
      </c>
      <c r="AP308" s="942" t="str">
        <f>IFERROR(INDEX(#REF!,MATCH(Таблиця4[[#This Row],[BUILDING NAME]],#REF!,0),1),"")</f>
        <v/>
      </c>
      <c r="AQ308" s="942" t="str">
        <f>IFERROR(INDEX(#REF!,MATCH(Таблиця4[[#This Row],[BUILDING NAME]],#REF!,0),1),"")</f>
        <v/>
      </c>
      <c r="AR308" s="942" t="str">
        <f>IFERROR(INDEX(#REF!,MATCH(Таблиця4[[#This Row],[BUILDING NAME]],#REF!,0),1),"")</f>
        <v/>
      </c>
      <c r="AS308" s="942" t="str">
        <f>IFERROR(INDEX(#REF!,MATCH(Таблиця4[[#This Row],[BUILDING NAME]],#REF!,0),1),"")</f>
        <v/>
      </c>
      <c r="AT308" s="942" t="str">
        <f>IFERROR(INDEX(#REF!,MATCH(Таблиця4[[#This Row],[BUILDING NAME]],#REF!,0),1),"")</f>
        <v/>
      </c>
      <c r="AU308" s="942"/>
      <c r="AV308" s="1195" t="s">
        <v>10301</v>
      </c>
      <c r="AW308" s="1196" t="str">
        <f>IFERROR(INDEX(Аркуш4!$G$2:$G$608,MATCH(Таблиця4[[#This Row],[BUILDING NAME]],Аркуш4!$A$2:$A$608,0),1),"")</f>
        <v/>
      </c>
    </row>
    <row r="309" spans="1:49" ht="16.5" thickTop="1" thickBot="1">
      <c r="A309" s="942"/>
      <c r="B309" s="943"/>
      <c r="C309" s="943"/>
      <c r="D309" s="942"/>
      <c r="E309" s="942"/>
      <c r="F309" s="943"/>
      <c r="G309" s="943"/>
      <c r="H309" s="943" t="s">
        <v>11485</v>
      </c>
      <c r="I309" s="943" t="s">
        <v>11480</v>
      </c>
      <c r="J309" s="943"/>
      <c r="K309" s="943" t="s">
        <v>10561</v>
      </c>
      <c r="L309" s="943" t="s">
        <v>10301</v>
      </c>
      <c r="M309" s="943" t="s">
        <v>10561</v>
      </c>
      <c r="N309" s="943" t="s">
        <v>10561</v>
      </c>
      <c r="O309" s="943"/>
      <c r="P309" s="943"/>
      <c r="Q309" s="943"/>
      <c r="R309" s="943"/>
      <c r="S309" s="943"/>
      <c r="T30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09" s="943"/>
      <c r="V309" s="943"/>
      <c r="W309" s="943"/>
      <c r="X309" s="942"/>
      <c r="Y309" s="942"/>
      <c r="Z309" s="942" t="s">
        <v>10301</v>
      </c>
      <c r="AA309" s="942" t="s">
        <v>11486</v>
      </c>
      <c r="AB309" s="943" t="s">
        <v>10301</v>
      </c>
      <c r="AC309" s="943"/>
      <c r="AD309" s="943" t="str">
        <f>Таблиця4[[#This Row],[DESCRIPTION 3]]</f>
        <v/>
      </c>
      <c r="AE309" s="943" t="str">
        <f>Таблиця4[[#This Row],[Owner/Specific NPCs3]]</f>
        <v/>
      </c>
      <c r="AF309" s="943"/>
      <c r="AG309" s="944" t="s">
        <v>11487</v>
      </c>
      <c r="AH309" s="945"/>
      <c r="AI309" s="946"/>
      <c r="AJ309" s="943"/>
      <c r="AK309" s="946"/>
      <c r="AL309" s="943"/>
      <c r="AM309" s="946"/>
      <c r="AN309" s="942" t="str">
        <f>IFERROR(INDEX(#REF!,MATCH(Таблиця4[[#This Row],[BUILDING NAME]],#REF!,0),1),"")</f>
        <v/>
      </c>
      <c r="AO309" s="942" t="str">
        <f>IFERROR(INDEX(#REF!,MATCH(Таблиця4[[#This Row],[BUILDING NAME]],#REF!,0),1),"")</f>
        <v/>
      </c>
      <c r="AP309" s="942" t="str">
        <f>IFERROR(INDEX(#REF!,MATCH(Таблиця4[[#This Row],[BUILDING NAME]],#REF!,0),1),"")</f>
        <v/>
      </c>
      <c r="AQ309" s="942" t="str">
        <f>IFERROR(INDEX(#REF!,MATCH(Таблиця4[[#This Row],[BUILDING NAME]],#REF!,0),1),"")</f>
        <v/>
      </c>
      <c r="AR309" s="942" t="str">
        <f>IFERROR(INDEX(#REF!,MATCH(Таблиця4[[#This Row],[BUILDING NAME]],#REF!,0),1),"")</f>
        <v/>
      </c>
      <c r="AS309" s="942" t="str">
        <f>IFERROR(INDEX(#REF!,MATCH(Таблиця4[[#This Row],[BUILDING NAME]],#REF!,0),1),"")</f>
        <v/>
      </c>
      <c r="AT309" s="942" t="str">
        <f>IFERROR(INDEX(#REF!,MATCH(Таблиця4[[#This Row],[BUILDING NAME]],#REF!,0),1),"")</f>
        <v/>
      </c>
      <c r="AU309" s="942"/>
      <c r="AV309" s="1195" t="s">
        <v>10301</v>
      </c>
      <c r="AW309" s="1196" t="str">
        <f>IFERROR(INDEX(Аркуш4!$G$2:$G$608,MATCH(Таблиця4[[#This Row],[BUILDING NAME]],Аркуш4!$A$2:$A$608,0),1),"")</f>
        <v/>
      </c>
    </row>
    <row r="310" spans="1:49" ht="16.5" thickTop="1" thickBot="1">
      <c r="A310" s="942"/>
      <c r="B310" s="943"/>
      <c r="C310" s="943"/>
      <c r="D310" s="942"/>
      <c r="E310" s="942"/>
      <c r="F310" s="943"/>
      <c r="G310" s="943"/>
      <c r="H310" s="943" t="s">
        <v>11488</v>
      </c>
      <c r="I310" s="943" t="s">
        <v>11480</v>
      </c>
      <c r="J310" s="943"/>
      <c r="K310" s="943" t="s">
        <v>10896</v>
      </c>
      <c r="L310" s="943" t="s">
        <v>10301</v>
      </c>
      <c r="M310" s="943" t="s">
        <v>10561</v>
      </c>
      <c r="N310" s="943" t="s">
        <v>10561</v>
      </c>
      <c r="O310" s="943"/>
      <c r="P310" s="943"/>
      <c r="Q310" s="943"/>
      <c r="R310" s="943"/>
      <c r="S310" s="943"/>
      <c r="T31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10" s="943"/>
      <c r="V310" s="943"/>
      <c r="W310" s="943"/>
      <c r="X310" s="942"/>
      <c r="Y310" s="942"/>
      <c r="Z310" s="942" t="s">
        <v>10301</v>
      </c>
      <c r="AA310" s="942" t="s">
        <v>11489</v>
      </c>
      <c r="AB310" s="943" t="s">
        <v>10301</v>
      </c>
      <c r="AC310" s="943"/>
      <c r="AD310" s="943" t="str">
        <f>Таблиця4[[#This Row],[DESCRIPTION 3]]</f>
        <v/>
      </c>
      <c r="AE310" s="943" t="str">
        <f>Таблиця4[[#This Row],[Owner/Specific NPCs3]]</f>
        <v/>
      </c>
      <c r="AF310" s="943"/>
      <c r="AG310" s="944" t="s">
        <v>11490</v>
      </c>
      <c r="AH310" s="945"/>
      <c r="AI310" s="946"/>
      <c r="AJ310" s="943"/>
      <c r="AK310" s="946"/>
      <c r="AL310" s="943"/>
      <c r="AM310" s="946"/>
      <c r="AN310" s="942" t="str">
        <f>IFERROR(INDEX(#REF!,MATCH(Таблиця4[[#This Row],[BUILDING NAME]],#REF!,0),1),"")</f>
        <v/>
      </c>
      <c r="AO310" s="942" t="str">
        <f>IFERROR(INDEX(#REF!,MATCH(Таблиця4[[#This Row],[BUILDING NAME]],#REF!,0),1),"")</f>
        <v/>
      </c>
      <c r="AP310" s="942" t="str">
        <f>IFERROR(INDEX(#REF!,MATCH(Таблиця4[[#This Row],[BUILDING NAME]],#REF!,0),1),"")</f>
        <v/>
      </c>
      <c r="AQ310" s="942" t="str">
        <f>IFERROR(INDEX(#REF!,MATCH(Таблиця4[[#This Row],[BUILDING NAME]],#REF!,0),1),"")</f>
        <v/>
      </c>
      <c r="AR310" s="942" t="str">
        <f>IFERROR(INDEX(#REF!,MATCH(Таблиця4[[#This Row],[BUILDING NAME]],#REF!,0),1),"")</f>
        <v/>
      </c>
      <c r="AS310" s="942" t="str">
        <f>IFERROR(INDEX(#REF!,MATCH(Таблиця4[[#This Row],[BUILDING NAME]],#REF!,0),1),"")</f>
        <v/>
      </c>
      <c r="AT310" s="942" t="str">
        <f>IFERROR(INDEX(#REF!,MATCH(Таблиця4[[#This Row],[BUILDING NAME]],#REF!,0),1),"")</f>
        <v/>
      </c>
      <c r="AU310" s="942"/>
      <c r="AV310" s="1195" t="s">
        <v>10301</v>
      </c>
      <c r="AW310" s="1196" t="str">
        <f>IFERROR(INDEX(Аркуш4!$G$2:$G$608,MATCH(Таблиця4[[#This Row],[BUILDING NAME]],Аркуш4!$A$2:$A$608,0),1),"")</f>
        <v/>
      </c>
    </row>
    <row r="311" spans="1:49" ht="16.5" thickTop="1" thickBot="1">
      <c r="A311" s="942"/>
      <c r="B311" s="943"/>
      <c r="C311" s="943"/>
      <c r="D311" s="942"/>
      <c r="E311" s="942"/>
      <c r="F311" s="943"/>
      <c r="G311" s="943"/>
      <c r="H311" s="943" t="s">
        <v>11491</v>
      </c>
      <c r="I311" s="943" t="s">
        <v>11480</v>
      </c>
      <c r="J311" s="943"/>
      <c r="K311" s="943" t="s">
        <v>10343</v>
      </c>
      <c r="L311" s="943" t="s">
        <v>10301</v>
      </c>
      <c r="M311" s="943" t="s">
        <v>10561</v>
      </c>
      <c r="N311" s="943" t="s">
        <v>10561</v>
      </c>
      <c r="O311" s="943"/>
      <c r="P311" s="943"/>
      <c r="Q311" s="943"/>
      <c r="R311" s="943"/>
      <c r="S311" s="943"/>
      <c r="T31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11" s="943"/>
      <c r="V311" s="943"/>
      <c r="W311" s="943"/>
      <c r="X311" s="943"/>
      <c r="Y311" s="943"/>
      <c r="Z311" s="943" t="s">
        <v>10301</v>
      </c>
      <c r="AA311" s="954" t="s">
        <v>30545</v>
      </c>
      <c r="AB311" s="943" t="s">
        <v>10301</v>
      </c>
      <c r="AC311" s="943"/>
      <c r="AD311" s="943" t="str">
        <f>Таблиця4[[#This Row],[DESCRIPTION 3]]</f>
        <v/>
      </c>
      <c r="AE311" s="943" t="str">
        <f>Таблиця4[[#This Row],[Owner/Specific NPCs3]]</f>
        <v/>
      </c>
      <c r="AF311" s="943"/>
      <c r="AG311" s="944" t="s">
        <v>11492</v>
      </c>
      <c r="AH311" s="945"/>
      <c r="AI311" s="946"/>
      <c r="AJ311" s="943"/>
      <c r="AK311" s="946"/>
      <c r="AL311" s="943"/>
      <c r="AM311" s="946"/>
      <c r="AN311" s="942" t="str">
        <f>IFERROR(INDEX(#REF!,MATCH(Таблиця4[[#This Row],[BUILDING NAME]],#REF!,0),1),"")</f>
        <v/>
      </c>
      <c r="AO311" s="942" t="str">
        <f>IFERROR(INDEX(#REF!,MATCH(Таблиця4[[#This Row],[BUILDING NAME]],#REF!,0),1),"")</f>
        <v/>
      </c>
      <c r="AP311" s="942" t="str">
        <f>IFERROR(INDEX(#REF!,MATCH(Таблиця4[[#This Row],[BUILDING NAME]],#REF!,0),1),"")</f>
        <v/>
      </c>
      <c r="AQ311" s="942" t="str">
        <f>IFERROR(INDEX(#REF!,MATCH(Таблиця4[[#This Row],[BUILDING NAME]],#REF!,0),1),"")</f>
        <v/>
      </c>
      <c r="AR311" s="942" t="str">
        <f>IFERROR(INDEX(#REF!,MATCH(Таблиця4[[#This Row],[BUILDING NAME]],#REF!,0),1),"")</f>
        <v/>
      </c>
      <c r="AS311" s="942" t="str">
        <f>IFERROR(INDEX(#REF!,MATCH(Таблиця4[[#This Row],[BUILDING NAME]],#REF!,0),1),"")</f>
        <v/>
      </c>
      <c r="AT311" s="942" t="str">
        <f>IFERROR(INDEX(#REF!,MATCH(Таблиця4[[#This Row],[BUILDING NAME]],#REF!,0),1),"")</f>
        <v/>
      </c>
      <c r="AU311" s="942"/>
      <c r="AV311" s="1195" t="s">
        <v>10301</v>
      </c>
      <c r="AW311" s="1196" t="str">
        <f>IFERROR(INDEX(Аркуш4!$G$2:$G$608,MATCH(Таблиця4[[#This Row],[BUILDING NAME]],Аркуш4!$A$2:$A$608,0),1),"")</f>
        <v/>
      </c>
    </row>
    <row r="312" spans="1:49" ht="16.5" thickTop="1" thickBot="1">
      <c r="A312" s="942"/>
      <c r="B312" s="943"/>
      <c r="C312" s="943"/>
      <c r="D312" s="942"/>
      <c r="E312" s="942"/>
      <c r="F312" s="943"/>
      <c r="G312" s="943"/>
      <c r="H312" s="942" t="s">
        <v>11493</v>
      </c>
      <c r="I312" s="943" t="s">
        <v>11480</v>
      </c>
      <c r="J312" s="943"/>
      <c r="K312" s="943" t="s">
        <v>10343</v>
      </c>
      <c r="L312" s="943" t="s">
        <v>10301</v>
      </c>
      <c r="M312" s="943" t="s">
        <v>10561</v>
      </c>
      <c r="N312" s="943" t="s">
        <v>10561</v>
      </c>
      <c r="O312" s="943"/>
      <c r="P312" s="943"/>
      <c r="Q312" s="943"/>
      <c r="R312" s="943"/>
      <c r="S312" s="943"/>
      <c r="T31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12" s="943"/>
      <c r="V312" s="943"/>
      <c r="W312" s="943"/>
      <c r="X312" s="943"/>
      <c r="Y312" s="943"/>
      <c r="Z312" s="943" t="s">
        <v>10301</v>
      </c>
      <c r="AA312" s="943" t="s">
        <v>11494</v>
      </c>
      <c r="AB312" s="943" t="s">
        <v>10301</v>
      </c>
      <c r="AC312" s="943"/>
      <c r="AD312" s="943" t="str">
        <f>Таблиця4[[#This Row],[DESCRIPTION 3]]</f>
        <v/>
      </c>
      <c r="AE312" s="943" t="str">
        <f>Таблиця4[[#This Row],[Owner/Specific NPCs3]]</f>
        <v/>
      </c>
      <c r="AF312" s="943"/>
      <c r="AG312" s="944" t="s">
        <v>11495</v>
      </c>
      <c r="AH312" s="945"/>
      <c r="AI312" s="946"/>
      <c r="AJ312" s="943"/>
      <c r="AK312" s="946"/>
      <c r="AL312" s="943"/>
      <c r="AM312" s="946"/>
      <c r="AN312" s="942" t="str">
        <f>IFERROR(INDEX(#REF!,MATCH(Таблиця4[[#This Row],[BUILDING NAME]],#REF!,0),1),"")</f>
        <v/>
      </c>
      <c r="AO312" s="942" t="str">
        <f>IFERROR(INDEX(#REF!,MATCH(Таблиця4[[#This Row],[BUILDING NAME]],#REF!,0),1),"")</f>
        <v/>
      </c>
      <c r="AP312" s="942" t="str">
        <f>IFERROR(INDEX(#REF!,MATCH(Таблиця4[[#This Row],[BUILDING NAME]],#REF!,0),1),"")</f>
        <v/>
      </c>
      <c r="AQ312" s="942" t="str">
        <f>IFERROR(INDEX(#REF!,MATCH(Таблиця4[[#This Row],[BUILDING NAME]],#REF!,0),1),"")</f>
        <v/>
      </c>
      <c r="AR312" s="942" t="str">
        <f>IFERROR(INDEX(#REF!,MATCH(Таблиця4[[#This Row],[BUILDING NAME]],#REF!,0),1),"")</f>
        <v/>
      </c>
      <c r="AS312" s="942" t="str">
        <f>IFERROR(INDEX(#REF!,MATCH(Таблиця4[[#This Row],[BUILDING NAME]],#REF!,0),1),"")</f>
        <v/>
      </c>
      <c r="AT312" s="942" t="str">
        <f>IFERROR(INDEX(#REF!,MATCH(Таблиця4[[#This Row],[BUILDING NAME]],#REF!,0),1),"")</f>
        <v/>
      </c>
      <c r="AU312" s="942"/>
      <c r="AV312" s="1195" t="s">
        <v>10301</v>
      </c>
      <c r="AW312" s="1196" t="str">
        <f>IFERROR(INDEX(Аркуш4!$G$2:$G$608,MATCH(Таблиця4[[#This Row],[BUILDING NAME]],Аркуш4!$A$2:$A$608,0),1),"")</f>
        <v/>
      </c>
    </row>
    <row r="313" spans="1:49" ht="16.5" thickTop="1" thickBot="1">
      <c r="A313" s="942"/>
      <c r="B313" s="943"/>
      <c r="C313" s="943"/>
      <c r="D313" s="942"/>
      <c r="E313" s="942"/>
      <c r="F313" s="943"/>
      <c r="G313" s="943"/>
      <c r="H313" s="942" t="s">
        <v>11496</v>
      </c>
      <c r="I313" s="943" t="s">
        <v>11480</v>
      </c>
      <c r="J313" s="943"/>
      <c r="K313" s="943" t="s">
        <v>10343</v>
      </c>
      <c r="L313" s="943" t="s">
        <v>10301</v>
      </c>
      <c r="M313" s="943" t="s">
        <v>10561</v>
      </c>
      <c r="N313" s="943" t="s">
        <v>10561</v>
      </c>
      <c r="O313" s="943"/>
      <c r="P313" s="943"/>
      <c r="Q313" s="943"/>
      <c r="R313" s="943"/>
      <c r="S313" s="943"/>
      <c r="T31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13" s="943"/>
      <c r="V313" s="943"/>
      <c r="W313" s="943"/>
      <c r="X313" s="942"/>
      <c r="Y313" s="942"/>
      <c r="Z313" s="942" t="s">
        <v>10301</v>
      </c>
      <c r="AA313" s="948" t="s">
        <v>30546</v>
      </c>
      <c r="AB313" s="943" t="s">
        <v>10301</v>
      </c>
      <c r="AC313" s="943"/>
      <c r="AD313" s="943" t="str">
        <f>Таблиця4[[#This Row],[DESCRIPTION 3]]</f>
        <v/>
      </c>
      <c r="AE313" s="943" t="str">
        <f>Таблиця4[[#This Row],[Owner/Specific NPCs3]]</f>
        <v/>
      </c>
      <c r="AF313" s="943"/>
      <c r="AG313" s="944" t="s">
        <v>11497</v>
      </c>
      <c r="AH313" s="945"/>
      <c r="AI313" s="946"/>
      <c r="AJ313" s="943"/>
      <c r="AK313" s="946"/>
      <c r="AL313" s="943"/>
      <c r="AM313" s="946"/>
      <c r="AN313" s="942" t="str">
        <f>IFERROR(INDEX(#REF!,MATCH(Таблиця4[[#This Row],[BUILDING NAME]],#REF!,0),1),"")</f>
        <v/>
      </c>
      <c r="AO313" s="942" t="str">
        <f>IFERROR(INDEX(#REF!,MATCH(Таблиця4[[#This Row],[BUILDING NAME]],#REF!,0),1),"")</f>
        <v/>
      </c>
      <c r="AP313" s="942" t="str">
        <f>IFERROR(INDEX(#REF!,MATCH(Таблиця4[[#This Row],[BUILDING NAME]],#REF!,0),1),"")</f>
        <v/>
      </c>
      <c r="AQ313" s="942" t="str">
        <f>IFERROR(INDEX(#REF!,MATCH(Таблиця4[[#This Row],[BUILDING NAME]],#REF!,0),1),"")</f>
        <v/>
      </c>
      <c r="AR313" s="942" t="str">
        <f>IFERROR(INDEX(#REF!,MATCH(Таблиця4[[#This Row],[BUILDING NAME]],#REF!,0),1),"")</f>
        <v/>
      </c>
      <c r="AS313" s="942" t="str">
        <f>IFERROR(INDEX(#REF!,MATCH(Таблиця4[[#This Row],[BUILDING NAME]],#REF!,0),1),"")</f>
        <v/>
      </c>
      <c r="AT313" s="942" t="str">
        <f>IFERROR(INDEX(#REF!,MATCH(Таблиця4[[#This Row],[BUILDING NAME]],#REF!,0),1),"")</f>
        <v/>
      </c>
      <c r="AU313" s="942"/>
      <c r="AV313" s="1195" t="s">
        <v>10301</v>
      </c>
      <c r="AW313" s="1196" t="str">
        <f>IFERROR(INDEX(Аркуш4!$G$2:$G$608,MATCH(Таблиця4[[#This Row],[BUILDING NAME]],Аркуш4!$A$2:$A$608,0),1),"")</f>
        <v/>
      </c>
    </row>
    <row r="314" spans="1:49" ht="16.5" thickTop="1" thickBot="1">
      <c r="A314" s="942"/>
      <c r="B314" s="943"/>
      <c r="C314" s="943"/>
      <c r="D314" s="942"/>
      <c r="E314" s="942"/>
      <c r="F314" s="943"/>
      <c r="G314" s="943"/>
      <c r="H314" s="1228" t="s">
        <v>30135</v>
      </c>
      <c r="I314" s="943" t="s">
        <v>16</v>
      </c>
      <c r="J314" s="943"/>
      <c r="K314" s="943" t="s">
        <v>10420</v>
      </c>
      <c r="L314" s="943" t="s">
        <v>10301</v>
      </c>
      <c r="M314" s="943" t="s">
        <v>10561</v>
      </c>
      <c r="N314" s="943" t="s">
        <v>10561</v>
      </c>
      <c r="O314" s="943"/>
      <c r="P314" s="943"/>
      <c r="Q314" s="943"/>
      <c r="R314" s="943"/>
      <c r="S314" s="943"/>
      <c r="T31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14" s="943"/>
      <c r="V314" s="943"/>
      <c r="W314" s="943"/>
      <c r="X314" s="943"/>
      <c r="Y314" s="943"/>
      <c r="Z314" s="943" t="s">
        <v>10301</v>
      </c>
      <c r="AA314" s="1228" t="s">
        <v>30136</v>
      </c>
      <c r="AB314" s="943" t="s">
        <v>10301</v>
      </c>
      <c r="AC314" s="943"/>
      <c r="AD314" s="943" t="str">
        <f>Таблиця4[[#This Row],[DESCRIPTION 3]]</f>
        <v/>
      </c>
      <c r="AE314" s="943" t="str">
        <f>Таблиця4[[#This Row],[Owner/Specific NPCs3]]</f>
        <v/>
      </c>
      <c r="AF314" s="943"/>
      <c r="AG314" s="944" t="s">
        <v>11498</v>
      </c>
      <c r="AH314" s="945"/>
      <c r="AI314" s="946"/>
      <c r="AJ314" s="943"/>
      <c r="AK314" s="946"/>
      <c r="AL314" s="943"/>
      <c r="AM314" s="946"/>
      <c r="AN314" s="942" t="str">
        <f>IFERROR(INDEX(#REF!,MATCH(Таблиця4[[#This Row],[BUILDING NAME]],#REF!,0),1),"")</f>
        <v/>
      </c>
      <c r="AO314" s="942" t="str">
        <f>IFERROR(INDEX(#REF!,MATCH(Таблиця4[[#This Row],[BUILDING NAME]],#REF!,0),1),"")</f>
        <v/>
      </c>
      <c r="AP314" s="942" t="str">
        <f>IFERROR(INDEX(#REF!,MATCH(Таблиця4[[#This Row],[BUILDING NAME]],#REF!,0),1),"")</f>
        <v/>
      </c>
      <c r="AQ314" s="942" t="str">
        <f>IFERROR(INDEX(#REF!,MATCH(Таблиця4[[#This Row],[BUILDING NAME]],#REF!,0),1),"")</f>
        <v/>
      </c>
      <c r="AR314" s="942" t="str">
        <f>IFERROR(INDEX(#REF!,MATCH(Таблиця4[[#This Row],[BUILDING NAME]],#REF!,0),1),"")</f>
        <v/>
      </c>
      <c r="AS314" s="942" t="str">
        <f>IFERROR(INDEX(#REF!,MATCH(Таблиця4[[#This Row],[BUILDING NAME]],#REF!,0),1),"")</f>
        <v/>
      </c>
      <c r="AT314" s="942" t="str">
        <f>IFERROR(INDEX(#REF!,MATCH(Таблиця4[[#This Row],[BUILDING NAME]],#REF!,0),1),"")</f>
        <v/>
      </c>
      <c r="AU314" s="942"/>
      <c r="AV314" s="1195" t="s">
        <v>30136</v>
      </c>
      <c r="AW314" s="1196">
        <f>IFERROR(INDEX(Аркуш4!$G$2:$G$608,MATCH(Таблиця4[[#This Row],[BUILDING NAME]],Аркуш4!$A$2:$A$608,0),1),"")</f>
        <v>0</v>
      </c>
    </row>
    <row r="315" spans="1:49" ht="16.5" thickTop="1" thickBot="1">
      <c r="A315" s="942"/>
      <c r="B315" s="943"/>
      <c r="C315" s="943"/>
      <c r="D315" s="942"/>
      <c r="E315" s="942"/>
      <c r="F315" s="943"/>
      <c r="G315" s="943"/>
      <c r="H315" s="943" t="s">
        <v>30137</v>
      </c>
      <c r="I315" s="943" t="s">
        <v>16</v>
      </c>
      <c r="J315" s="943"/>
      <c r="K315" s="943" t="s">
        <v>10420</v>
      </c>
      <c r="L315" s="943" t="s">
        <v>10301</v>
      </c>
      <c r="M315" s="943" t="s">
        <v>10561</v>
      </c>
      <c r="N315" s="943" t="s">
        <v>10561</v>
      </c>
      <c r="O315" s="943"/>
      <c r="P315" s="943"/>
      <c r="Q315" s="943"/>
      <c r="R315" s="943"/>
      <c r="S315" s="943"/>
      <c r="T31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15" s="943"/>
      <c r="V315" s="943"/>
      <c r="W315" s="943"/>
      <c r="X315" s="943"/>
      <c r="Y315" s="943"/>
      <c r="Z315" s="943" t="s">
        <v>10301</v>
      </c>
      <c r="AA315" s="1228" t="s">
        <v>30138</v>
      </c>
      <c r="AB315" s="943" t="s">
        <v>10301</v>
      </c>
      <c r="AC315" s="943"/>
      <c r="AD315" s="943" t="str">
        <f>Таблиця4[[#This Row],[DESCRIPTION 3]]</f>
        <v/>
      </c>
      <c r="AE315" s="943" t="str">
        <f>Таблиця4[[#This Row],[Owner/Specific NPCs3]]</f>
        <v/>
      </c>
      <c r="AF315" s="943"/>
      <c r="AG315" s="944" t="s">
        <v>11499</v>
      </c>
      <c r="AH315" s="945"/>
      <c r="AI315" s="946"/>
      <c r="AJ315" s="943"/>
      <c r="AK315" s="946"/>
      <c r="AL315" s="943"/>
      <c r="AM315" s="946"/>
      <c r="AN315" s="942" t="str">
        <f>IFERROR(INDEX(#REF!,MATCH(Таблиця4[[#This Row],[BUILDING NAME]],#REF!,0),1),"")</f>
        <v/>
      </c>
      <c r="AO315" s="942" t="str">
        <f>IFERROR(INDEX(#REF!,MATCH(Таблиця4[[#This Row],[BUILDING NAME]],#REF!,0),1),"")</f>
        <v/>
      </c>
      <c r="AP315" s="942" t="str">
        <f>IFERROR(INDEX(#REF!,MATCH(Таблиця4[[#This Row],[BUILDING NAME]],#REF!,0),1),"")</f>
        <v/>
      </c>
      <c r="AQ315" s="942" t="str">
        <f>IFERROR(INDEX(#REF!,MATCH(Таблиця4[[#This Row],[BUILDING NAME]],#REF!,0),1),"")</f>
        <v/>
      </c>
      <c r="AR315" s="942" t="str">
        <f>IFERROR(INDEX(#REF!,MATCH(Таблиця4[[#This Row],[BUILDING NAME]],#REF!,0),1),"")</f>
        <v/>
      </c>
      <c r="AS315" s="942" t="str">
        <f>IFERROR(INDEX(#REF!,MATCH(Таблиця4[[#This Row],[BUILDING NAME]],#REF!,0),1),"")</f>
        <v/>
      </c>
      <c r="AT315" s="942" t="str">
        <f>IFERROR(INDEX(#REF!,MATCH(Таблиця4[[#This Row],[BUILDING NAME]],#REF!,0),1),"")</f>
        <v/>
      </c>
      <c r="AU315" s="942"/>
      <c r="AV315" s="1195" t="s">
        <v>30138</v>
      </c>
      <c r="AW315" s="1196">
        <f>IFERROR(INDEX(Аркуш4!$G$2:$G$608,MATCH(Таблиця4[[#This Row],[BUILDING NAME]],Аркуш4!$A$2:$A$608,0),1),"")</f>
        <v>0</v>
      </c>
    </row>
    <row r="316" spans="1:49" ht="16.5" thickTop="1" thickBot="1">
      <c r="A316" s="942"/>
      <c r="B316" s="943"/>
      <c r="C316" s="943"/>
      <c r="D316" s="942"/>
      <c r="E316" s="942"/>
      <c r="F316" s="943"/>
      <c r="G316" s="943"/>
      <c r="H316" s="943" t="s">
        <v>11500</v>
      </c>
      <c r="I316" s="943" t="s">
        <v>43</v>
      </c>
      <c r="J316" s="943"/>
      <c r="K316" s="943" t="s">
        <v>10343</v>
      </c>
      <c r="L316" s="943" t="s">
        <v>10301</v>
      </c>
      <c r="M316" s="943" t="s">
        <v>10561</v>
      </c>
      <c r="N316" s="943" t="s">
        <v>10561</v>
      </c>
      <c r="O316" s="943"/>
      <c r="P316" s="943"/>
      <c r="Q316" s="943"/>
      <c r="R316" s="943"/>
      <c r="S316" s="943"/>
      <c r="T31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16" s="943"/>
      <c r="V316" s="943"/>
      <c r="W316" s="943"/>
      <c r="X316" s="942"/>
      <c r="Y316" s="942"/>
      <c r="Z316" s="942" t="s">
        <v>10301</v>
      </c>
      <c r="AA316" s="942" t="s">
        <v>11501</v>
      </c>
      <c r="AB316" s="943" t="s">
        <v>10301</v>
      </c>
      <c r="AC316" s="943"/>
      <c r="AD316" s="943" t="str">
        <f>Таблиця4[[#This Row],[DESCRIPTION 3]]</f>
        <v/>
      </c>
      <c r="AE316" s="943" t="str">
        <f>Таблиця4[[#This Row],[Owner/Specific NPCs3]]</f>
        <v/>
      </c>
      <c r="AF316" s="943"/>
      <c r="AG316" s="944"/>
      <c r="AH316" s="945"/>
      <c r="AI316" s="946"/>
      <c r="AJ316" s="943"/>
      <c r="AK316" s="946"/>
      <c r="AL316" s="943"/>
      <c r="AM316" s="946"/>
      <c r="AN316" s="942" t="str">
        <f>IFERROR(INDEX(#REF!,MATCH(Таблиця4[[#This Row],[BUILDING NAME]],#REF!,0),1),"")</f>
        <v/>
      </c>
      <c r="AO316" s="942" t="str">
        <f>IFERROR(INDEX(#REF!,MATCH(Таблиця4[[#This Row],[BUILDING NAME]],#REF!,0),1),"")</f>
        <v/>
      </c>
      <c r="AP316" s="942" t="str">
        <f>IFERROR(INDEX(#REF!,MATCH(Таблиця4[[#This Row],[BUILDING NAME]],#REF!,0),1),"")</f>
        <v/>
      </c>
      <c r="AQ316" s="942" t="str">
        <f>IFERROR(INDEX(#REF!,MATCH(Таблиця4[[#This Row],[BUILDING NAME]],#REF!,0),1),"")</f>
        <v/>
      </c>
      <c r="AR316" s="942" t="str">
        <f>IFERROR(INDEX(#REF!,MATCH(Таблиця4[[#This Row],[BUILDING NAME]],#REF!,0),1),"")</f>
        <v/>
      </c>
      <c r="AS316" s="942" t="str">
        <f>IFERROR(INDEX(#REF!,MATCH(Таблиця4[[#This Row],[BUILDING NAME]],#REF!,0),1),"")</f>
        <v/>
      </c>
      <c r="AT316" s="942" t="str">
        <f>IFERROR(INDEX(#REF!,MATCH(Таблиця4[[#This Row],[BUILDING NAME]],#REF!,0),1),"")</f>
        <v/>
      </c>
      <c r="AU316" s="942"/>
      <c r="AV316" s="1195" t="s">
        <v>10301</v>
      </c>
      <c r="AW316" s="1196" t="str">
        <f>IFERROR(INDEX(Аркуш4!$G$2:$G$608,MATCH(Таблиця4[[#This Row],[BUILDING NAME]],Аркуш4!$A$2:$A$608,0),1),"")</f>
        <v/>
      </c>
    </row>
    <row r="317" spans="1:49" ht="16.5" thickTop="1" thickBot="1">
      <c r="A317" s="942"/>
      <c r="B317" s="943"/>
      <c r="C317" s="943"/>
      <c r="D317" s="942"/>
      <c r="E317" s="942"/>
      <c r="F317" s="943"/>
      <c r="G317" s="943"/>
      <c r="H317" s="943" t="s">
        <v>11502</v>
      </c>
      <c r="I317" s="943" t="s">
        <v>43</v>
      </c>
      <c r="J317" s="943"/>
      <c r="K317" s="943" t="s">
        <v>10388</v>
      </c>
      <c r="L317" s="943" t="s">
        <v>10301</v>
      </c>
      <c r="M317" s="943" t="s">
        <v>10561</v>
      </c>
      <c r="N317" s="943" t="s">
        <v>10561</v>
      </c>
      <c r="O317" s="943"/>
      <c r="P317" s="943"/>
      <c r="Q317" s="943"/>
      <c r="R317" s="943"/>
      <c r="S317" s="943"/>
      <c r="T31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17" s="943"/>
      <c r="V317" s="943"/>
      <c r="W317" s="943"/>
      <c r="X317" s="943"/>
      <c r="Y317" s="943"/>
      <c r="Z317" s="943" t="s">
        <v>10301</v>
      </c>
      <c r="AA317" s="943" t="s">
        <v>11503</v>
      </c>
      <c r="AB317" s="943" t="s">
        <v>10301</v>
      </c>
      <c r="AC317" s="943"/>
      <c r="AD317" s="943" t="str">
        <f>Таблиця4[[#This Row],[DESCRIPTION 3]]</f>
        <v/>
      </c>
      <c r="AE317" s="943" t="str">
        <f>Таблиця4[[#This Row],[Owner/Specific NPCs3]]</f>
        <v/>
      </c>
      <c r="AF317" s="943"/>
      <c r="AG317" s="944" t="s">
        <v>11504</v>
      </c>
      <c r="AH317" s="945"/>
      <c r="AI317" s="946"/>
      <c r="AJ317" s="943"/>
      <c r="AK317" s="946"/>
      <c r="AL317" s="943"/>
      <c r="AM317" s="946"/>
      <c r="AN317" s="942" t="str">
        <f>IFERROR(INDEX(#REF!,MATCH(Таблиця4[[#This Row],[BUILDING NAME]],#REF!,0),1),"")</f>
        <v/>
      </c>
      <c r="AO317" s="942" t="str">
        <f>IFERROR(INDEX(#REF!,MATCH(Таблиця4[[#This Row],[BUILDING NAME]],#REF!,0),1),"")</f>
        <v/>
      </c>
      <c r="AP317" s="942" t="str">
        <f>IFERROR(INDEX(#REF!,MATCH(Таблиця4[[#This Row],[BUILDING NAME]],#REF!,0),1),"")</f>
        <v/>
      </c>
      <c r="AQ317" s="942" t="str">
        <f>IFERROR(INDEX(#REF!,MATCH(Таблиця4[[#This Row],[BUILDING NAME]],#REF!,0),1),"")</f>
        <v/>
      </c>
      <c r="AR317" s="942" t="str">
        <f>IFERROR(INDEX(#REF!,MATCH(Таблиця4[[#This Row],[BUILDING NAME]],#REF!,0),1),"")</f>
        <v/>
      </c>
      <c r="AS317" s="942" t="str">
        <f>IFERROR(INDEX(#REF!,MATCH(Таблиця4[[#This Row],[BUILDING NAME]],#REF!,0),1),"")</f>
        <v/>
      </c>
      <c r="AT317" s="942" t="str">
        <f>IFERROR(INDEX(#REF!,MATCH(Таблиця4[[#This Row],[BUILDING NAME]],#REF!,0),1),"")</f>
        <v/>
      </c>
      <c r="AU317" s="942"/>
      <c r="AV317" s="1195" t="s">
        <v>10301</v>
      </c>
      <c r="AW317" s="1196" t="str">
        <f>IFERROR(INDEX(Аркуш4!$G$2:$G$608,MATCH(Таблиця4[[#This Row],[BUILDING NAME]],Аркуш4!$A$2:$A$608,0),1),"")</f>
        <v/>
      </c>
    </row>
    <row r="318" spans="1:49" ht="16.5" thickTop="1" thickBot="1">
      <c r="A318" s="942"/>
      <c r="B318" s="943"/>
      <c r="C318" s="943"/>
      <c r="D318" s="942"/>
      <c r="E318" s="942"/>
      <c r="F318" s="943"/>
      <c r="G318" s="943"/>
      <c r="H318" s="943" t="s">
        <v>11505</v>
      </c>
      <c r="I318" s="943" t="s">
        <v>43</v>
      </c>
      <c r="J318" s="943"/>
      <c r="K318" s="943" t="s">
        <v>10561</v>
      </c>
      <c r="L318" s="943" t="s">
        <v>10301</v>
      </c>
      <c r="M318" s="943" t="s">
        <v>10561</v>
      </c>
      <c r="N318" s="943" t="s">
        <v>10561</v>
      </c>
      <c r="O318" s="943"/>
      <c r="P318" s="943"/>
      <c r="Q318" s="943"/>
      <c r="R318" s="943"/>
      <c r="S318" s="943"/>
      <c r="T31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18" s="943"/>
      <c r="V318" s="943"/>
      <c r="W318" s="943"/>
      <c r="X318" s="942"/>
      <c r="Y318" s="942"/>
      <c r="Z318" s="942" t="s">
        <v>10301</v>
      </c>
      <c r="AA318" s="942" t="s">
        <v>11506</v>
      </c>
      <c r="AB318" s="943" t="s">
        <v>10301</v>
      </c>
      <c r="AC318" s="943"/>
      <c r="AD318" s="943" t="str">
        <f>Таблиця4[[#This Row],[DESCRIPTION 3]]</f>
        <v/>
      </c>
      <c r="AE318" s="943" t="str">
        <f>Таблиця4[[#This Row],[Owner/Specific NPCs3]]</f>
        <v/>
      </c>
      <c r="AF318" s="943"/>
      <c r="AG318" s="944" t="s">
        <v>11507</v>
      </c>
      <c r="AH318" s="945" t="s">
        <v>11508</v>
      </c>
      <c r="AI318" s="946"/>
      <c r="AJ318" s="943"/>
      <c r="AK318" s="946"/>
      <c r="AL318" s="943"/>
      <c r="AM318" s="946"/>
      <c r="AN318" s="942" t="str">
        <f>IFERROR(INDEX(#REF!,MATCH(Таблиця4[[#This Row],[BUILDING NAME]],#REF!,0),1),"")</f>
        <v/>
      </c>
      <c r="AO318" s="942" t="str">
        <f>IFERROR(INDEX(#REF!,MATCH(Таблиця4[[#This Row],[BUILDING NAME]],#REF!,0),1),"")</f>
        <v/>
      </c>
      <c r="AP318" s="942" t="str">
        <f>IFERROR(INDEX(#REF!,MATCH(Таблиця4[[#This Row],[BUILDING NAME]],#REF!,0),1),"")</f>
        <v/>
      </c>
      <c r="AQ318" s="942" t="str">
        <f>IFERROR(INDEX(#REF!,MATCH(Таблиця4[[#This Row],[BUILDING NAME]],#REF!,0),1),"")</f>
        <v/>
      </c>
      <c r="AR318" s="942" t="str">
        <f>IFERROR(INDEX(#REF!,MATCH(Таблиця4[[#This Row],[BUILDING NAME]],#REF!,0),1),"")</f>
        <v/>
      </c>
      <c r="AS318" s="942" t="str">
        <f>IFERROR(INDEX(#REF!,MATCH(Таблиця4[[#This Row],[BUILDING NAME]],#REF!,0),1),"")</f>
        <v/>
      </c>
      <c r="AT318" s="942" t="str">
        <f>IFERROR(INDEX(#REF!,MATCH(Таблиця4[[#This Row],[BUILDING NAME]],#REF!,0),1),"")</f>
        <v/>
      </c>
      <c r="AU318" s="942"/>
      <c r="AV318" s="1195" t="s">
        <v>10301</v>
      </c>
      <c r="AW318" s="1196" t="str">
        <f>IFERROR(INDEX(Аркуш4!$G$2:$G$608,MATCH(Таблиця4[[#This Row],[BUILDING NAME]],Аркуш4!$A$2:$A$608,0),1),"")</f>
        <v/>
      </c>
    </row>
    <row r="319" spans="1:49" ht="16.5" thickTop="1" thickBot="1">
      <c r="A319" s="942" t="s">
        <v>11509</v>
      </c>
      <c r="B319" s="943" t="str">
        <f>LEFT(LEFT(A319,FIND(":",A319)),LEN(LEFT(A319,FIND(":",A319)))-1)</f>
        <v>N78</v>
      </c>
      <c r="C319" s="943" t="str">
        <f>RIGHT(A319,LEN(A319)-FIND(":",A319)-1)</f>
        <v>Northgate (city building, A, 4)</v>
      </c>
      <c r="D319" s="942"/>
      <c r="E319" s="942"/>
      <c r="F319" s="943" t="s">
        <v>11510</v>
      </c>
      <c r="G319" s="943" t="s">
        <v>11511</v>
      </c>
      <c r="H319" s="943" t="s">
        <v>11512</v>
      </c>
      <c r="I319" s="943" t="s">
        <v>43</v>
      </c>
      <c r="J319" s="943"/>
      <c r="K319" s="943" t="s">
        <v>10343</v>
      </c>
      <c r="L319" s="943" t="s">
        <v>10301</v>
      </c>
      <c r="M319" s="943" t="s">
        <v>10299</v>
      </c>
      <c r="N319" s="943">
        <v>4</v>
      </c>
      <c r="O319" s="943"/>
      <c r="P319" s="943"/>
      <c r="Q319" s="943"/>
      <c r="R319" s="943"/>
      <c r="S319" s="943"/>
      <c r="T31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19" s="943"/>
      <c r="V319" s="943"/>
      <c r="W319" s="943"/>
      <c r="X319" s="943"/>
      <c r="Y319" s="943"/>
      <c r="Z319" s="943" t="s">
        <v>10301</v>
      </c>
      <c r="AA319" s="943" t="s">
        <v>11513</v>
      </c>
      <c r="AB319" s="943" t="s">
        <v>10301</v>
      </c>
      <c r="AC319" s="943"/>
      <c r="AD319" s="943" t="str">
        <f>Таблиця4[[#This Row],[DESCRIPTION 3]]</f>
        <v/>
      </c>
      <c r="AE319" s="943" t="str">
        <f>Таблиця4[[#This Row],[Owner/Specific NPCs3]]</f>
        <v/>
      </c>
      <c r="AF319" s="943"/>
      <c r="AG319" s="944" t="s">
        <v>10311</v>
      </c>
      <c r="AH319" s="945"/>
      <c r="AI319" s="946"/>
      <c r="AJ319" s="943" t="s">
        <v>10301</v>
      </c>
      <c r="AK319" s="946"/>
      <c r="AL319" s="943" t="s">
        <v>10301</v>
      </c>
      <c r="AM319" s="946"/>
      <c r="AN319" s="942" t="str">
        <f>IFERROR(INDEX(#REF!,MATCH(Таблиця4[[#This Row],[BUILDING NAME]],#REF!,0),1),"")</f>
        <v/>
      </c>
      <c r="AO319" s="942" t="str">
        <f>IFERROR(INDEX(#REF!,MATCH(Таблиця4[[#This Row],[BUILDING NAME]],#REF!,0),1),"")</f>
        <v/>
      </c>
      <c r="AP319" s="942" t="str">
        <f>IFERROR(INDEX(#REF!,MATCH(Таблиця4[[#This Row],[BUILDING NAME]],#REF!,0),1),"")</f>
        <v/>
      </c>
      <c r="AQ319" s="942" t="str">
        <f>IFERROR(INDEX(#REF!,MATCH(Таблиця4[[#This Row],[BUILDING NAME]],#REF!,0),1),"")</f>
        <v/>
      </c>
      <c r="AR319" s="942" t="str">
        <f>IFERROR(INDEX(#REF!,MATCH(Таблиця4[[#This Row],[BUILDING NAME]],#REF!,0),1),"")</f>
        <v/>
      </c>
      <c r="AS319" s="942" t="str">
        <f>IFERROR(INDEX(#REF!,MATCH(Таблиця4[[#This Row],[BUILDING NAME]],#REF!,0),1),"")</f>
        <v/>
      </c>
      <c r="AT319" s="942" t="str">
        <f>IFERROR(INDEX(#REF!,MATCH(Таблиця4[[#This Row],[BUILDING NAME]],#REF!,0),1),"")</f>
        <v/>
      </c>
      <c r="AU319" s="942"/>
      <c r="AV319" s="1195" t="s">
        <v>10301</v>
      </c>
      <c r="AW319" s="1196" t="str">
        <f>IFERROR(INDEX(Аркуш4!$G$2:$G$608,MATCH(Таблиця4[[#This Row],[BUILDING NAME]],Аркуш4!$A$2:$A$608,0),1),"")</f>
        <v/>
      </c>
    </row>
    <row r="320" spans="1:49" ht="16.5" thickTop="1" thickBot="1">
      <c r="A320" s="942"/>
      <c r="B320" s="943"/>
      <c r="C320" s="943"/>
      <c r="D320" s="942"/>
      <c r="E320" s="942"/>
      <c r="F320" s="943"/>
      <c r="G320" s="943"/>
      <c r="H320" s="943" t="s">
        <v>42</v>
      </c>
      <c r="I320" s="943" t="s">
        <v>43</v>
      </c>
      <c r="J320" s="943"/>
      <c r="K320" s="943" t="s">
        <v>10358</v>
      </c>
      <c r="L320" s="943" t="s">
        <v>14</v>
      </c>
      <c r="M320" s="943" t="s">
        <v>10561</v>
      </c>
      <c r="N320" s="943" t="s">
        <v>10561</v>
      </c>
      <c r="O320" s="943"/>
      <c r="P320" s="943"/>
      <c r="Q320" s="943"/>
      <c r="R320" s="943"/>
      <c r="S320" s="943"/>
      <c r="T32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20" s="943"/>
      <c r="V320" s="943"/>
      <c r="W320" s="943"/>
      <c r="X320" s="943"/>
      <c r="Y320" s="943"/>
      <c r="Z320" s="943" t="s">
        <v>11514</v>
      </c>
      <c r="AA320" s="943" t="s">
        <v>11514</v>
      </c>
      <c r="AB320" s="943">
        <v>0</v>
      </c>
      <c r="AC320" s="943"/>
      <c r="AD320" s="943" t="str">
        <f>Таблиця4[[#This Row],[DESCRIPTION 3]]</f>
        <v/>
      </c>
      <c r="AE320" s="943" t="str">
        <f>Таблиця4[[#This Row],[Owner/Specific NPCs3]]</f>
        <v/>
      </c>
      <c r="AF320" s="943"/>
      <c r="AG320" s="944"/>
      <c r="AH320" s="945"/>
      <c r="AI320" s="946"/>
      <c r="AJ320" s="943"/>
      <c r="AK320" s="946"/>
      <c r="AL320" s="943"/>
      <c r="AM320" s="946"/>
      <c r="AN320" s="942" t="str">
        <f>IFERROR(INDEX(#REF!,MATCH(Таблиця4[[#This Row],[BUILDING NAME]],#REF!,0),1),"")</f>
        <v/>
      </c>
      <c r="AO320" s="942" t="str">
        <f>IFERROR(INDEX(#REF!,MATCH(Таблиця4[[#This Row],[BUILDING NAME]],#REF!,0),1),"")</f>
        <v/>
      </c>
      <c r="AP320" s="942" t="str">
        <f>IFERROR(INDEX(#REF!,MATCH(Таблиця4[[#This Row],[BUILDING NAME]],#REF!,0),1),"")</f>
        <v/>
      </c>
      <c r="AQ320" s="942" t="str">
        <f>IFERROR(INDEX(#REF!,MATCH(Таблиця4[[#This Row],[BUILDING NAME]],#REF!,0),1),"")</f>
        <v/>
      </c>
      <c r="AR320" s="942" t="str">
        <f>IFERROR(INDEX(#REF!,MATCH(Таблиця4[[#This Row],[BUILDING NAME]],#REF!,0),1),"")</f>
        <v/>
      </c>
      <c r="AS320" s="942" t="str">
        <f>IFERROR(INDEX(#REF!,MATCH(Таблиця4[[#This Row],[BUILDING NAME]],#REF!,0),1),"")</f>
        <v/>
      </c>
      <c r="AT320" s="942" t="str">
        <f>IFERROR(INDEX(#REF!,MATCH(Таблиця4[[#This Row],[BUILDING NAME]],#REF!,0),1),"")</f>
        <v/>
      </c>
      <c r="AU320" s="942"/>
      <c r="AV320" s="1195" t="s">
        <v>11514</v>
      </c>
      <c r="AW320" s="1196">
        <f>IFERROR(INDEX(Аркуш4!$G$2:$G$608,MATCH(Таблиця4[[#This Row],[BUILDING NAME]],Аркуш4!$A$2:$A$608,0),1),"")</f>
        <v>0</v>
      </c>
    </row>
    <row r="321" spans="1:49" ht="16.5" thickTop="1" thickBot="1">
      <c r="A321" s="942"/>
      <c r="B321" s="943"/>
      <c r="C321" s="943"/>
      <c r="D321" s="942"/>
      <c r="E321" s="942"/>
      <c r="F321" s="943"/>
      <c r="G321" s="943"/>
      <c r="H321" s="943" t="s">
        <v>11515</v>
      </c>
      <c r="I321" s="943" t="s">
        <v>36</v>
      </c>
      <c r="J321" s="943"/>
      <c r="K321" s="943" t="s">
        <v>10561</v>
      </c>
      <c r="L321" s="943" t="s">
        <v>10301</v>
      </c>
      <c r="M321" s="943" t="s">
        <v>10561</v>
      </c>
      <c r="N321" s="943" t="s">
        <v>10561</v>
      </c>
      <c r="O321" s="943"/>
      <c r="P321" s="943"/>
      <c r="Q321" s="943"/>
      <c r="R321" s="943"/>
      <c r="S321" s="943"/>
      <c r="T32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21" s="943"/>
      <c r="V321" s="943"/>
      <c r="W321" s="943"/>
      <c r="X321" s="943"/>
      <c r="Y321" s="943"/>
      <c r="Z321" s="943" t="s">
        <v>10301</v>
      </c>
      <c r="AA321" s="943"/>
      <c r="AB321" s="943" t="s">
        <v>10301</v>
      </c>
      <c r="AC321" s="943"/>
      <c r="AD321" s="943" t="str">
        <f>Таблиця4[[#This Row],[DESCRIPTION 3]]</f>
        <v/>
      </c>
      <c r="AE321" s="943" t="str">
        <f>Таблиця4[[#This Row],[Owner/Specific NPCs3]]</f>
        <v/>
      </c>
      <c r="AF321" s="943"/>
      <c r="AG321" s="944"/>
      <c r="AH321" s="945"/>
      <c r="AI321" s="946"/>
      <c r="AJ321" s="943"/>
      <c r="AK321" s="946"/>
      <c r="AL321" s="943"/>
      <c r="AM321" s="946"/>
      <c r="AN321" s="942" t="str">
        <f>IFERROR(INDEX(#REF!,MATCH(Таблиця4[[#This Row],[BUILDING NAME]],#REF!,0),1),"")</f>
        <v/>
      </c>
      <c r="AO321" s="942" t="str">
        <f>IFERROR(INDEX(#REF!,MATCH(Таблиця4[[#This Row],[BUILDING NAME]],#REF!,0),1),"")</f>
        <v/>
      </c>
      <c r="AP321" s="942" t="str">
        <f>IFERROR(INDEX(#REF!,MATCH(Таблиця4[[#This Row],[BUILDING NAME]],#REF!,0),1),"")</f>
        <v/>
      </c>
      <c r="AQ321" s="942" t="str">
        <f>IFERROR(INDEX(#REF!,MATCH(Таблиця4[[#This Row],[BUILDING NAME]],#REF!,0),1),"")</f>
        <v/>
      </c>
      <c r="AR321" s="942" t="str">
        <f>IFERROR(INDEX(#REF!,MATCH(Таблиця4[[#This Row],[BUILDING NAME]],#REF!,0),1),"")</f>
        <v/>
      </c>
      <c r="AS321" s="942" t="str">
        <f>IFERROR(INDEX(#REF!,MATCH(Таблиця4[[#This Row],[BUILDING NAME]],#REF!,0),1),"")</f>
        <v/>
      </c>
      <c r="AT321" s="942" t="str">
        <f>IFERROR(INDEX(#REF!,MATCH(Таблиця4[[#This Row],[BUILDING NAME]],#REF!,0),1),"")</f>
        <v/>
      </c>
      <c r="AU321" s="942"/>
      <c r="AV321" s="1195" t="s">
        <v>10301</v>
      </c>
      <c r="AW321" s="1196" t="str">
        <f>IFERROR(INDEX(Аркуш4!$G$2:$G$608,MATCH(Таблиця4[[#This Row],[BUILDING NAME]],Аркуш4!$A$2:$A$608,0),1),"")</f>
        <v/>
      </c>
    </row>
    <row r="322" spans="1:49" ht="16.5" thickTop="1" thickBot="1">
      <c r="A322" s="942"/>
      <c r="B322" s="943"/>
      <c r="C322" s="943"/>
      <c r="D322" s="942"/>
      <c r="E322" s="942"/>
      <c r="F322" s="943"/>
      <c r="G322" s="943"/>
      <c r="H322" s="943" t="s">
        <v>11516</v>
      </c>
      <c r="I322" s="943" t="s">
        <v>11517</v>
      </c>
      <c r="J322" s="943"/>
      <c r="K322" s="943" t="s">
        <v>10561</v>
      </c>
      <c r="L322" s="943" t="s">
        <v>10301</v>
      </c>
      <c r="M322" s="943" t="s">
        <v>10561</v>
      </c>
      <c r="N322" s="943" t="s">
        <v>10561</v>
      </c>
      <c r="O322" s="943"/>
      <c r="P322" s="943"/>
      <c r="Q322" s="943"/>
      <c r="R322" s="943"/>
      <c r="S322" s="943"/>
      <c r="T32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22" s="943"/>
      <c r="V322" s="943"/>
      <c r="W322" s="943"/>
      <c r="X322" s="942"/>
      <c r="Y322" s="942"/>
      <c r="Z322" s="942" t="s">
        <v>10301</v>
      </c>
      <c r="AA322" s="942" t="s">
        <v>11518</v>
      </c>
      <c r="AB322" s="943" t="s">
        <v>10301</v>
      </c>
      <c r="AC322" s="943"/>
      <c r="AD322" s="943" t="str">
        <f>Таблиця4[[#This Row],[DESCRIPTION 3]]</f>
        <v/>
      </c>
      <c r="AE322" s="943" t="str">
        <f>Таблиця4[[#This Row],[Owner/Specific NPCs3]]</f>
        <v/>
      </c>
      <c r="AF322" s="943"/>
      <c r="AG322" s="944" t="s">
        <v>11519</v>
      </c>
      <c r="AH322" s="945"/>
      <c r="AI322" s="946"/>
      <c r="AJ322" s="943"/>
      <c r="AK322" s="946"/>
      <c r="AL322" s="943"/>
      <c r="AM322" s="946"/>
      <c r="AN322" s="942" t="str">
        <f>IFERROR(INDEX(#REF!,MATCH(Таблиця4[[#This Row],[BUILDING NAME]],#REF!,0),1),"")</f>
        <v/>
      </c>
      <c r="AO322" s="942" t="str">
        <f>IFERROR(INDEX(#REF!,MATCH(Таблиця4[[#This Row],[BUILDING NAME]],#REF!,0),1),"")</f>
        <v/>
      </c>
      <c r="AP322" s="942" t="str">
        <f>IFERROR(INDEX(#REF!,MATCH(Таблиця4[[#This Row],[BUILDING NAME]],#REF!,0),1),"")</f>
        <v/>
      </c>
      <c r="AQ322" s="942" t="str">
        <f>IFERROR(INDEX(#REF!,MATCH(Таблиця4[[#This Row],[BUILDING NAME]],#REF!,0),1),"")</f>
        <v/>
      </c>
      <c r="AR322" s="942" t="str">
        <f>IFERROR(INDEX(#REF!,MATCH(Таблиця4[[#This Row],[BUILDING NAME]],#REF!,0),1),"")</f>
        <v/>
      </c>
      <c r="AS322" s="942" t="str">
        <f>IFERROR(INDEX(#REF!,MATCH(Таблиця4[[#This Row],[BUILDING NAME]],#REF!,0),1),"")</f>
        <v/>
      </c>
      <c r="AT322" s="942" t="str">
        <f>IFERROR(INDEX(#REF!,MATCH(Таблиця4[[#This Row],[BUILDING NAME]],#REF!,0),1),"")</f>
        <v/>
      </c>
      <c r="AU322" s="942"/>
      <c r="AV322" s="1195" t="s">
        <v>10301</v>
      </c>
      <c r="AW322" s="1196" t="str">
        <f>IFERROR(INDEX(Аркуш4!$G$2:$G$608,MATCH(Таблиця4[[#This Row],[BUILDING NAME]],Аркуш4!$A$2:$A$608,0),1),"")</f>
        <v/>
      </c>
    </row>
    <row r="323" spans="1:49" ht="16.5" thickTop="1" thickBot="1">
      <c r="A323" s="942"/>
      <c r="B323" s="943"/>
      <c r="C323" s="943"/>
      <c r="D323" s="942"/>
      <c r="E323" s="942"/>
      <c r="F323" s="943"/>
      <c r="G323" s="943"/>
      <c r="H323" s="943" t="s">
        <v>11520</v>
      </c>
      <c r="I323" s="943" t="s">
        <v>11517</v>
      </c>
      <c r="J323" s="943"/>
      <c r="K323" s="943" t="s">
        <v>10561</v>
      </c>
      <c r="L323" s="943" t="s">
        <v>10301</v>
      </c>
      <c r="M323" s="943" t="s">
        <v>10561</v>
      </c>
      <c r="N323" s="943" t="s">
        <v>10561</v>
      </c>
      <c r="O323" s="943"/>
      <c r="P323" s="943"/>
      <c r="Q323" s="943"/>
      <c r="R323" s="943"/>
      <c r="S323" s="943"/>
      <c r="T32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23" s="943"/>
      <c r="V323" s="943"/>
      <c r="W323" s="943"/>
      <c r="X323" s="943"/>
      <c r="Y323" s="943"/>
      <c r="Z323" s="943" t="s">
        <v>10301</v>
      </c>
      <c r="AA323" s="943" t="s">
        <v>30547</v>
      </c>
      <c r="AB323" s="943" t="s">
        <v>10301</v>
      </c>
      <c r="AC323" s="943"/>
      <c r="AD323" s="943" t="str">
        <f>Таблиця4[[#This Row],[DESCRIPTION 3]]</f>
        <v/>
      </c>
      <c r="AE323" s="943" t="str">
        <f>Таблиця4[[#This Row],[Owner/Specific NPCs3]]</f>
        <v/>
      </c>
      <c r="AF323" s="943"/>
      <c r="AG323" s="944" t="s">
        <v>11521</v>
      </c>
      <c r="AH323" s="945"/>
      <c r="AI323" s="946"/>
      <c r="AJ323" s="943"/>
      <c r="AK323" s="946"/>
      <c r="AL323" s="943"/>
      <c r="AM323" s="946"/>
      <c r="AN323" s="942" t="str">
        <f>IFERROR(INDEX(#REF!,MATCH(Таблиця4[[#This Row],[BUILDING NAME]],#REF!,0),1),"")</f>
        <v/>
      </c>
      <c r="AO323" s="942" t="str">
        <f>IFERROR(INDEX(#REF!,MATCH(Таблиця4[[#This Row],[BUILDING NAME]],#REF!,0),1),"")</f>
        <v/>
      </c>
      <c r="AP323" s="942" t="str">
        <f>IFERROR(INDEX(#REF!,MATCH(Таблиця4[[#This Row],[BUILDING NAME]],#REF!,0),1),"")</f>
        <v/>
      </c>
      <c r="AQ323" s="942" t="str">
        <f>IFERROR(INDEX(#REF!,MATCH(Таблиця4[[#This Row],[BUILDING NAME]],#REF!,0),1),"")</f>
        <v/>
      </c>
      <c r="AR323" s="942" t="str">
        <f>IFERROR(INDEX(#REF!,MATCH(Таблиця4[[#This Row],[BUILDING NAME]],#REF!,0),1),"")</f>
        <v/>
      </c>
      <c r="AS323" s="942" t="str">
        <f>IFERROR(INDEX(#REF!,MATCH(Таблиця4[[#This Row],[BUILDING NAME]],#REF!,0),1),"")</f>
        <v/>
      </c>
      <c r="AT323" s="942" t="str">
        <f>IFERROR(INDEX(#REF!,MATCH(Таблиця4[[#This Row],[BUILDING NAME]],#REF!,0),1),"")</f>
        <v/>
      </c>
      <c r="AU323" s="942"/>
      <c r="AV323" s="1195" t="s">
        <v>10301</v>
      </c>
      <c r="AW323" s="1196" t="str">
        <f>IFERROR(INDEX(Аркуш4!$G$2:$G$608,MATCH(Таблиця4[[#This Row],[BUILDING NAME]],Аркуш4!$A$2:$A$608,0),1),"")</f>
        <v/>
      </c>
    </row>
    <row r="324" spans="1:49" ht="16.5" thickTop="1" thickBot="1">
      <c r="A324" s="942"/>
      <c r="B324" s="943"/>
      <c r="C324" s="943"/>
      <c r="D324" s="942"/>
      <c r="E324" s="942"/>
      <c r="F324" s="943"/>
      <c r="G324" s="943"/>
      <c r="H324" s="943" t="s">
        <v>11522</v>
      </c>
      <c r="I324" s="943" t="s">
        <v>11517</v>
      </c>
      <c r="J324" s="943"/>
      <c r="K324" s="943" t="s">
        <v>10428</v>
      </c>
      <c r="L324" s="943" t="s">
        <v>10301</v>
      </c>
      <c r="M324" s="943" t="s">
        <v>10561</v>
      </c>
      <c r="N324" s="943" t="s">
        <v>10561</v>
      </c>
      <c r="O324" s="943"/>
      <c r="P324" s="943"/>
      <c r="Q324" s="943"/>
      <c r="R324" s="943"/>
      <c r="S324" s="943"/>
      <c r="T32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24" s="943"/>
      <c r="V324" s="943"/>
      <c r="W324" s="943"/>
      <c r="X324" s="943"/>
      <c r="Y324" s="943"/>
      <c r="Z324" s="943" t="s">
        <v>10301</v>
      </c>
      <c r="AA324" s="943" t="s">
        <v>11523</v>
      </c>
      <c r="AB324" s="943" t="s">
        <v>10301</v>
      </c>
      <c r="AC324" s="943"/>
      <c r="AD324" s="943" t="str">
        <f>Таблиця4[[#This Row],[DESCRIPTION 3]]</f>
        <v/>
      </c>
      <c r="AE324" s="943" t="str">
        <f>Таблиця4[[#This Row],[Owner/Specific NPCs3]]</f>
        <v/>
      </c>
      <c r="AF324" s="943"/>
      <c r="AG324" s="944" t="s">
        <v>11524</v>
      </c>
      <c r="AH324" s="945"/>
      <c r="AI324" s="946"/>
      <c r="AJ324" s="943"/>
      <c r="AK324" s="946"/>
      <c r="AL324" s="943"/>
      <c r="AM324" s="946"/>
      <c r="AN324" s="942" t="str">
        <f>IFERROR(INDEX(#REF!,MATCH(Таблиця4[[#This Row],[BUILDING NAME]],#REF!,0),1),"")</f>
        <v/>
      </c>
      <c r="AO324" s="942" t="str">
        <f>IFERROR(INDEX(#REF!,MATCH(Таблиця4[[#This Row],[BUILDING NAME]],#REF!,0),1),"")</f>
        <v/>
      </c>
      <c r="AP324" s="942" t="str">
        <f>IFERROR(INDEX(#REF!,MATCH(Таблиця4[[#This Row],[BUILDING NAME]],#REF!,0),1),"")</f>
        <v/>
      </c>
      <c r="AQ324" s="942" t="str">
        <f>IFERROR(INDEX(#REF!,MATCH(Таблиця4[[#This Row],[BUILDING NAME]],#REF!,0),1),"")</f>
        <v/>
      </c>
      <c r="AR324" s="942" t="str">
        <f>IFERROR(INDEX(#REF!,MATCH(Таблиця4[[#This Row],[BUILDING NAME]],#REF!,0),1),"")</f>
        <v/>
      </c>
      <c r="AS324" s="942" t="str">
        <f>IFERROR(INDEX(#REF!,MATCH(Таблиця4[[#This Row],[BUILDING NAME]],#REF!,0),1),"")</f>
        <v/>
      </c>
      <c r="AT324" s="942" t="str">
        <f>IFERROR(INDEX(#REF!,MATCH(Таблиця4[[#This Row],[BUILDING NAME]],#REF!,0),1),"")</f>
        <v/>
      </c>
      <c r="AU324" s="942"/>
      <c r="AV324" s="1195" t="s">
        <v>10301</v>
      </c>
      <c r="AW324" s="1196" t="str">
        <f>IFERROR(INDEX(Аркуш4!$G$2:$G$608,MATCH(Таблиця4[[#This Row],[BUILDING NAME]],Аркуш4!$A$2:$A$608,0),1),"")</f>
        <v/>
      </c>
    </row>
    <row r="325" spans="1:49" ht="16.5" thickTop="1" thickBot="1">
      <c r="A325" s="942"/>
      <c r="B325" s="943"/>
      <c r="C325" s="943"/>
      <c r="D325" s="942"/>
      <c r="E325" s="942"/>
      <c r="F325" s="943"/>
      <c r="G325" s="943"/>
      <c r="H325" s="943" t="s">
        <v>11525</v>
      </c>
      <c r="I325" s="943" t="s">
        <v>11517</v>
      </c>
      <c r="J325" s="943"/>
      <c r="K325" s="943" t="s">
        <v>10561</v>
      </c>
      <c r="L325" s="943" t="s">
        <v>10301</v>
      </c>
      <c r="M325" s="943" t="s">
        <v>10561</v>
      </c>
      <c r="N325" s="943" t="s">
        <v>10561</v>
      </c>
      <c r="O325" s="943"/>
      <c r="P325" s="943"/>
      <c r="Q325" s="943"/>
      <c r="R325" s="943"/>
      <c r="S325" s="943"/>
      <c r="T32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25" s="943"/>
      <c r="V325" s="943"/>
      <c r="W325" s="943"/>
      <c r="X325" s="942"/>
      <c r="Y325" s="942"/>
      <c r="Z325" s="942" t="s">
        <v>10301</v>
      </c>
      <c r="AA325" s="948" t="s">
        <v>30548</v>
      </c>
      <c r="AB325" s="943" t="s">
        <v>10301</v>
      </c>
      <c r="AC325" s="943"/>
      <c r="AD325" s="943" t="str">
        <f>Таблиця4[[#This Row],[DESCRIPTION 3]]</f>
        <v/>
      </c>
      <c r="AE325" s="943" t="str">
        <f>Таблиця4[[#This Row],[Owner/Specific NPCs3]]</f>
        <v/>
      </c>
      <c r="AF325" s="943"/>
      <c r="AG325" s="944" t="s">
        <v>11526</v>
      </c>
      <c r="AH325" s="945"/>
      <c r="AI325" s="946"/>
      <c r="AJ325" s="943"/>
      <c r="AK325" s="946"/>
      <c r="AL325" s="943"/>
      <c r="AM325" s="946"/>
      <c r="AN325" s="942" t="str">
        <f>IFERROR(INDEX(#REF!,MATCH(Таблиця4[[#This Row],[BUILDING NAME]],#REF!,0),1),"")</f>
        <v/>
      </c>
      <c r="AO325" s="942" t="str">
        <f>IFERROR(INDEX(#REF!,MATCH(Таблиця4[[#This Row],[BUILDING NAME]],#REF!,0),1),"")</f>
        <v/>
      </c>
      <c r="AP325" s="942" t="str">
        <f>IFERROR(INDEX(#REF!,MATCH(Таблиця4[[#This Row],[BUILDING NAME]],#REF!,0),1),"")</f>
        <v/>
      </c>
      <c r="AQ325" s="942" t="str">
        <f>IFERROR(INDEX(#REF!,MATCH(Таблиця4[[#This Row],[BUILDING NAME]],#REF!,0),1),"")</f>
        <v/>
      </c>
      <c r="AR325" s="942" t="str">
        <f>IFERROR(INDEX(#REF!,MATCH(Таблиця4[[#This Row],[BUILDING NAME]],#REF!,0),1),"")</f>
        <v/>
      </c>
      <c r="AS325" s="942" t="str">
        <f>IFERROR(INDEX(#REF!,MATCH(Таблиця4[[#This Row],[BUILDING NAME]],#REF!,0),1),"")</f>
        <v/>
      </c>
      <c r="AT325" s="942" t="str">
        <f>IFERROR(INDEX(#REF!,MATCH(Таблиця4[[#This Row],[BUILDING NAME]],#REF!,0),1),"")</f>
        <v/>
      </c>
      <c r="AU325" s="942"/>
      <c r="AV325" s="1195" t="s">
        <v>10301</v>
      </c>
      <c r="AW325" s="1196" t="str">
        <f>IFERROR(INDEX(Аркуш4!$G$2:$G$608,MATCH(Таблиця4[[#This Row],[BUILDING NAME]],Аркуш4!$A$2:$A$608,0),1),"")</f>
        <v/>
      </c>
    </row>
    <row r="326" spans="1:49" ht="16.5" thickTop="1" thickBot="1">
      <c r="A326" s="942"/>
      <c r="B326" s="943"/>
      <c r="C326" s="943"/>
      <c r="D326" s="942"/>
      <c r="E326" s="942"/>
      <c r="F326" s="943"/>
      <c r="G326" s="943"/>
      <c r="H326" s="943" t="s">
        <v>11527</v>
      </c>
      <c r="I326" s="943" t="s">
        <v>11517</v>
      </c>
      <c r="J326" s="943"/>
      <c r="K326" s="943" t="s">
        <v>10343</v>
      </c>
      <c r="L326" s="943" t="s">
        <v>10301</v>
      </c>
      <c r="M326" s="943" t="s">
        <v>10561</v>
      </c>
      <c r="N326" s="943" t="s">
        <v>10561</v>
      </c>
      <c r="O326" s="943"/>
      <c r="P326" s="943"/>
      <c r="Q326" s="943"/>
      <c r="R326" s="943"/>
      <c r="S326" s="943"/>
      <c r="T32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26" s="943"/>
      <c r="V326" s="943"/>
      <c r="W326" s="943"/>
      <c r="X326" s="943"/>
      <c r="Y326" s="943"/>
      <c r="Z326" s="943" t="s">
        <v>10301</v>
      </c>
      <c r="AA326" s="943" t="s">
        <v>30549</v>
      </c>
      <c r="AB326" s="943" t="s">
        <v>10301</v>
      </c>
      <c r="AC326" s="943"/>
      <c r="AD326" s="943" t="str">
        <f>Таблиця4[[#This Row],[DESCRIPTION 3]]</f>
        <v/>
      </c>
      <c r="AE326" s="943" t="str">
        <f>Таблиця4[[#This Row],[Owner/Specific NPCs3]]</f>
        <v/>
      </c>
      <c r="AF326" s="943"/>
      <c r="AG326" s="944" t="s">
        <v>11528</v>
      </c>
      <c r="AH326" s="945"/>
      <c r="AI326" s="946"/>
      <c r="AJ326" s="943"/>
      <c r="AK326" s="946"/>
      <c r="AL326" s="943"/>
      <c r="AM326" s="946"/>
      <c r="AN326" s="942" t="str">
        <f>IFERROR(INDEX(#REF!,MATCH(Таблиця4[[#This Row],[BUILDING NAME]],#REF!,0),1),"")</f>
        <v/>
      </c>
      <c r="AO326" s="942" t="str">
        <f>IFERROR(INDEX(#REF!,MATCH(Таблиця4[[#This Row],[BUILDING NAME]],#REF!,0),1),"")</f>
        <v/>
      </c>
      <c r="AP326" s="942" t="str">
        <f>IFERROR(INDEX(#REF!,MATCH(Таблиця4[[#This Row],[BUILDING NAME]],#REF!,0),1),"")</f>
        <v/>
      </c>
      <c r="AQ326" s="942" t="str">
        <f>IFERROR(INDEX(#REF!,MATCH(Таблиця4[[#This Row],[BUILDING NAME]],#REF!,0),1),"")</f>
        <v/>
      </c>
      <c r="AR326" s="942" t="str">
        <f>IFERROR(INDEX(#REF!,MATCH(Таблиця4[[#This Row],[BUILDING NAME]],#REF!,0),1),"")</f>
        <v/>
      </c>
      <c r="AS326" s="942" t="str">
        <f>IFERROR(INDEX(#REF!,MATCH(Таблиця4[[#This Row],[BUILDING NAME]],#REF!,0),1),"")</f>
        <v/>
      </c>
      <c r="AT326" s="942" t="str">
        <f>IFERROR(INDEX(#REF!,MATCH(Таблиця4[[#This Row],[BUILDING NAME]],#REF!,0),1),"")</f>
        <v/>
      </c>
      <c r="AU326" s="942"/>
      <c r="AV326" s="1195" t="s">
        <v>10301</v>
      </c>
      <c r="AW326" s="1196" t="str">
        <f>IFERROR(INDEX(Аркуш4!$G$2:$G$608,MATCH(Таблиця4[[#This Row],[BUILDING NAME]],Аркуш4!$A$2:$A$608,0),1),"")</f>
        <v/>
      </c>
    </row>
    <row r="327" spans="1:49" ht="16.5" thickTop="1" thickBot="1">
      <c r="A327" s="942" t="s">
        <v>11529</v>
      </c>
      <c r="B327" s="943" t="str">
        <f t="shared" ref="B327:B358" si="16">LEFT(LEFT(A327,FIND(":",A327)),LEN(LEFT(A327,FIND(":",A327)))-1)</f>
        <v>N1</v>
      </c>
      <c r="C327" s="943" t="str">
        <f t="shared" ref="C327:C358" si="17">RIGHT(A327,LEN(A327)-FIND(":",A327)-1)</f>
        <v>Guard Barracks (city building, C, 3)</v>
      </c>
      <c r="D327" s="942"/>
      <c r="E327" s="942"/>
      <c r="F327" s="943" t="s">
        <v>11530</v>
      </c>
      <c r="G327" s="943" t="s">
        <v>11306</v>
      </c>
      <c r="H327" s="943" t="s">
        <v>10433</v>
      </c>
      <c r="I327" s="943" t="s">
        <v>16</v>
      </c>
      <c r="J327" s="943"/>
      <c r="K327" s="943" t="s">
        <v>10343</v>
      </c>
      <c r="L327" s="943" t="s">
        <v>10301</v>
      </c>
      <c r="M327" s="943" t="s">
        <v>10329</v>
      </c>
      <c r="N327" s="943">
        <v>3</v>
      </c>
      <c r="O327" s="943"/>
      <c r="P327" s="943"/>
      <c r="Q327" s="943"/>
      <c r="R327" s="943"/>
      <c r="S327" s="943"/>
      <c r="T32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27" s="943"/>
      <c r="V327" s="943"/>
      <c r="W327" s="943"/>
      <c r="X327" s="943"/>
      <c r="Y327" s="943"/>
      <c r="Z327" s="943" t="s">
        <v>10301</v>
      </c>
      <c r="AA327" s="943"/>
      <c r="AB327" s="943" t="s">
        <v>10301</v>
      </c>
      <c r="AC327" s="943" t="str">
        <f>Таблиця4[[#This Row],[DM NOTES LW]]</f>
        <v/>
      </c>
      <c r="AD327" s="943" t="str">
        <f>Таблиця4[[#This Row],[DESCRIPTION 3]]</f>
        <v/>
      </c>
      <c r="AE327" s="943" t="str">
        <f>Таблиця4[[#This Row],[Owner/Specific NPCs3]]</f>
        <v/>
      </c>
      <c r="AF327" s="943" t="str">
        <f>Таблиця4[[#This Row],[Additional Notes4]]</f>
        <v/>
      </c>
      <c r="AG327" s="944" t="s">
        <v>10311</v>
      </c>
      <c r="AH327" s="945"/>
      <c r="AI327" s="946"/>
      <c r="AJ327" s="943" t="s">
        <v>10301</v>
      </c>
      <c r="AK327" s="946"/>
      <c r="AL327" s="943" t="s">
        <v>10301</v>
      </c>
      <c r="AM327" s="946"/>
      <c r="AN327" s="942" t="str">
        <f>IFERROR(INDEX(#REF!,MATCH(Таблиця4[[#This Row],[BUILDING NAME]],#REF!,0),1),"")</f>
        <v/>
      </c>
      <c r="AO327" s="942" t="str">
        <f>IFERROR(INDEX(#REF!,MATCH(Таблиця4[[#This Row],[BUILDING NAME]],#REF!,0),1),"")</f>
        <v/>
      </c>
      <c r="AP327" s="942" t="str">
        <f>IFERROR(INDEX(#REF!,MATCH(Таблиця4[[#This Row],[BUILDING NAME]],#REF!,0),1),"")</f>
        <v/>
      </c>
      <c r="AQ327" s="942" t="str">
        <f>IFERROR(INDEX(#REF!,MATCH(Таблиця4[[#This Row],[BUILDING NAME]],#REF!,0),1),"")</f>
        <v/>
      </c>
      <c r="AR327" s="942" t="str">
        <f>IFERROR(INDEX(#REF!,MATCH(Таблиця4[[#This Row],[BUILDING NAME]],#REF!,0),1),"")</f>
        <v/>
      </c>
      <c r="AS327" s="942" t="str">
        <f>IFERROR(INDEX(#REF!,MATCH(Таблиця4[[#This Row],[BUILDING NAME]],#REF!,0),1),"")</f>
        <v/>
      </c>
      <c r="AT327" s="942" t="str">
        <f>IFERROR(INDEX(#REF!,MATCH(Таблиця4[[#This Row],[BUILDING NAME]],#REF!,0),1),"")</f>
        <v/>
      </c>
      <c r="AU327" s="942"/>
      <c r="AV327" s="1195" t="s">
        <v>10301</v>
      </c>
      <c r="AW327" s="1196" t="str">
        <f>IFERROR(INDEX(Аркуш4!$G$2:$G$608,MATCH(Таблиця4[[#This Row],[BUILDING NAME]],Аркуш4!$A$2:$A$608,0),1),"")</f>
        <v/>
      </c>
    </row>
    <row r="328" spans="1:49" ht="16.5" thickTop="1" thickBot="1">
      <c r="A328" s="942" t="s">
        <v>11532</v>
      </c>
      <c r="B328" s="943" t="str">
        <f t="shared" si="16"/>
        <v>N2</v>
      </c>
      <c r="C328" s="943" t="str">
        <f t="shared" si="17"/>
        <v>Brossfeather Villa (noble villa, A, 2s &amp; 3s)</v>
      </c>
      <c r="D328" s="942"/>
      <c r="E328" s="942"/>
      <c r="F328" s="943" t="s">
        <v>631</v>
      </c>
      <c r="G328" s="943" t="s">
        <v>11533</v>
      </c>
      <c r="H328" s="943" t="s">
        <v>11534</v>
      </c>
      <c r="I328" s="943" t="s">
        <v>16</v>
      </c>
      <c r="J328" s="943"/>
      <c r="K328" s="943" t="s">
        <v>10420</v>
      </c>
      <c r="L328" s="943" t="s">
        <v>10301</v>
      </c>
      <c r="M328" s="943" t="s">
        <v>10299</v>
      </c>
      <c r="N328" s="943" t="s">
        <v>11210</v>
      </c>
      <c r="O328" s="964" t="s">
        <v>11535</v>
      </c>
      <c r="P328" s="964"/>
      <c r="Q328" s="964"/>
      <c r="R328" s="964"/>
      <c r="S328" s="964"/>
      <c r="T32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28" s="943"/>
      <c r="V328" s="943"/>
      <c r="W328" s="943"/>
      <c r="X328" s="943"/>
      <c r="Y328" s="943"/>
      <c r="Z328" s="943" t="s">
        <v>10301</v>
      </c>
      <c r="AA328" s="943"/>
      <c r="AB328" s="943" t="s">
        <v>10301</v>
      </c>
      <c r="AC328" s="943"/>
      <c r="AD328" s="943" t="str">
        <f>Таблиця4[[#This Row],[DESCRIPTION 3]]</f>
        <v/>
      </c>
      <c r="AE328" s="943" t="str">
        <f>Таблиця4[[#This Row],[Owner/Specific NPCs3]]</f>
        <v/>
      </c>
      <c r="AF328" s="943"/>
      <c r="AG328" s="944" t="s">
        <v>10311</v>
      </c>
      <c r="AH328" s="945"/>
      <c r="AI328" s="946"/>
      <c r="AJ328" s="943" t="s">
        <v>10301</v>
      </c>
      <c r="AK328" s="946"/>
      <c r="AL328" s="943" t="s">
        <v>10301</v>
      </c>
      <c r="AM328" s="946"/>
      <c r="AN328" s="942" t="str">
        <f>IFERROR(INDEX(#REF!,MATCH(Таблиця4[[#This Row],[BUILDING NAME]],#REF!,0),1),"")</f>
        <v/>
      </c>
      <c r="AO328" s="942" t="str">
        <f>IFERROR(INDEX(#REF!,MATCH(Таблиця4[[#This Row],[BUILDING NAME]],#REF!,0),1),"")</f>
        <v/>
      </c>
      <c r="AP328" s="942" t="str">
        <f>IFERROR(INDEX(#REF!,MATCH(Таблиця4[[#This Row],[BUILDING NAME]],#REF!,0),1),"")</f>
        <v/>
      </c>
      <c r="AQ328" s="942" t="str">
        <f>IFERROR(INDEX(#REF!,MATCH(Таблиця4[[#This Row],[BUILDING NAME]],#REF!,0),1),"")</f>
        <v/>
      </c>
      <c r="AR328" s="942" t="str">
        <f>IFERROR(INDEX(#REF!,MATCH(Таблиця4[[#This Row],[BUILDING NAME]],#REF!,0),1),"")</f>
        <v/>
      </c>
      <c r="AS328" s="942" t="str">
        <f>IFERROR(INDEX(#REF!,MATCH(Таблиця4[[#This Row],[BUILDING NAME]],#REF!,0),1),"")</f>
        <v/>
      </c>
      <c r="AT328" s="942" t="str">
        <f>IFERROR(INDEX(#REF!,MATCH(Таблиця4[[#This Row],[BUILDING NAME]],#REF!,0),1),"")</f>
        <v/>
      </c>
      <c r="AU328" s="942"/>
      <c r="AV328" s="1195" t="s">
        <v>10301</v>
      </c>
      <c r="AW328" s="1196" t="str">
        <f>IFERROR(INDEX(Аркуш4!$G$2:$G$608,MATCH(Таблиця4[[#This Row],[BUILDING NAME]],Аркуш4!$A$2:$A$608,0),1),"")</f>
        <v/>
      </c>
    </row>
    <row r="329" spans="1:49" ht="16.5" thickTop="1" thickBot="1">
      <c r="A329" s="942" t="s">
        <v>11536</v>
      </c>
      <c r="B329" s="943" t="str">
        <f t="shared" si="16"/>
        <v>N3</v>
      </c>
      <c r="C329" s="943" t="str">
        <f t="shared" si="17"/>
        <v>Anteos Villa (noble villa, A, 1s &amp; 2s)</v>
      </c>
      <c r="D329" s="942"/>
      <c r="E329" s="942"/>
      <c r="F329" s="943" t="s">
        <v>584</v>
      </c>
      <c r="G329" s="943" t="s">
        <v>11537</v>
      </c>
      <c r="H329" s="943" t="s">
        <v>11538</v>
      </c>
      <c r="I329" s="943" t="s">
        <v>16</v>
      </c>
      <c r="J329" s="943"/>
      <c r="K329" s="943" t="s">
        <v>10420</v>
      </c>
      <c r="L329" s="943" t="s">
        <v>10301</v>
      </c>
      <c r="M329" s="943" t="s">
        <v>10299</v>
      </c>
      <c r="N329" s="943" t="s">
        <v>11539</v>
      </c>
      <c r="O329" s="943"/>
      <c r="P329" s="943"/>
      <c r="Q329" s="943"/>
      <c r="R329" s="943"/>
      <c r="S329" s="943"/>
      <c r="T32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29" s="943"/>
      <c r="V329" s="943"/>
      <c r="W329" s="943"/>
      <c r="X329" s="943"/>
      <c r="Y329" s="943"/>
      <c r="Z329" s="943" t="s">
        <v>10301</v>
      </c>
      <c r="AA329" s="965"/>
      <c r="AB329" s="943" t="s">
        <v>10301</v>
      </c>
      <c r="AC329" s="943"/>
      <c r="AD329" s="943" t="str">
        <f>Таблиця4[[#This Row],[DESCRIPTION 3]]</f>
        <v/>
      </c>
      <c r="AE329" s="943" t="str">
        <f>Таблиця4[[#This Row],[Owner/Specific NPCs3]]</f>
        <v/>
      </c>
      <c r="AF329" s="943"/>
      <c r="AG329" s="944" t="s">
        <v>10311</v>
      </c>
      <c r="AH329" s="945"/>
      <c r="AI329" s="946"/>
      <c r="AJ329" s="943" t="s">
        <v>10301</v>
      </c>
      <c r="AK329" s="946"/>
      <c r="AL329" s="943" t="s">
        <v>10301</v>
      </c>
      <c r="AM329" s="946"/>
      <c r="AN329" s="942" t="str">
        <f>IFERROR(INDEX(#REF!,MATCH(Таблиця4[[#This Row],[BUILDING NAME]],#REF!,0),1),"")</f>
        <v/>
      </c>
      <c r="AO329" s="942" t="str">
        <f>IFERROR(INDEX(#REF!,MATCH(Таблиця4[[#This Row],[BUILDING NAME]],#REF!,0),1),"")</f>
        <v/>
      </c>
      <c r="AP329" s="942" t="str">
        <f>IFERROR(INDEX(#REF!,MATCH(Таблиця4[[#This Row],[BUILDING NAME]],#REF!,0),1),"")</f>
        <v/>
      </c>
      <c r="AQ329" s="942" t="str">
        <f>IFERROR(INDEX(#REF!,MATCH(Таблиця4[[#This Row],[BUILDING NAME]],#REF!,0),1),"")</f>
        <v/>
      </c>
      <c r="AR329" s="942" t="str">
        <f>IFERROR(INDEX(#REF!,MATCH(Таблиця4[[#This Row],[BUILDING NAME]],#REF!,0),1),"")</f>
        <v/>
      </c>
      <c r="AS329" s="942" t="str">
        <f>IFERROR(INDEX(#REF!,MATCH(Таблиця4[[#This Row],[BUILDING NAME]],#REF!,0),1),"")</f>
        <v/>
      </c>
      <c r="AT329" s="942" t="str">
        <f>IFERROR(INDEX(#REF!,MATCH(Таблиця4[[#This Row],[BUILDING NAME]],#REF!,0),1),"")</f>
        <v/>
      </c>
      <c r="AU329" s="942"/>
      <c r="AV329" s="1195" t="s">
        <v>10301</v>
      </c>
      <c r="AW329" s="1196" t="str">
        <f>IFERROR(INDEX(Аркуш4!$G$2:$G$608,MATCH(Таблиця4[[#This Row],[BUILDING NAME]],Аркуш4!$A$2:$A$608,0),1),"")</f>
        <v/>
      </c>
    </row>
    <row r="330" spans="1:49" ht="16.5" thickTop="1" thickBot="1">
      <c r="A330" s="942" t="s">
        <v>11540</v>
      </c>
      <c r="B330" s="943" t="str">
        <f t="shared" si="16"/>
        <v>N4</v>
      </c>
      <c r="C330" s="943" t="str">
        <f t="shared" si="17"/>
        <v>Phull Villa (noble villa, A, 1s &amp; 3s)</v>
      </c>
      <c r="D330" s="942"/>
      <c r="E330" s="942"/>
      <c r="F330" s="943" t="s">
        <v>11541</v>
      </c>
      <c r="G330" s="943" t="s">
        <v>11542</v>
      </c>
      <c r="H330" s="943" t="s">
        <v>11543</v>
      </c>
      <c r="I330" s="943" t="s">
        <v>16</v>
      </c>
      <c r="J330" s="943"/>
      <c r="K330" s="943" t="s">
        <v>10420</v>
      </c>
      <c r="L330" s="943" t="s">
        <v>10301</v>
      </c>
      <c r="M330" s="943" t="s">
        <v>10299</v>
      </c>
      <c r="N330" s="943" t="s">
        <v>11544</v>
      </c>
      <c r="O330" s="943" t="s">
        <v>11545</v>
      </c>
      <c r="P330" s="943"/>
      <c r="Q330" s="943"/>
      <c r="R330" s="943"/>
      <c r="S330" s="943"/>
      <c r="T33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30" s="943"/>
      <c r="V330" s="943"/>
      <c r="W330" s="943"/>
      <c r="X330" s="943"/>
      <c r="Y330" s="943"/>
      <c r="Z330" s="943" t="s">
        <v>10301</v>
      </c>
      <c r="AA330" s="943"/>
      <c r="AB330" s="943" t="s">
        <v>10301</v>
      </c>
      <c r="AC330" s="943"/>
      <c r="AD330" s="943" t="str">
        <f>Таблиця4[[#This Row],[DESCRIPTION 3]]</f>
        <v/>
      </c>
      <c r="AE330" s="943" t="str">
        <f>Таблиця4[[#This Row],[Owner/Specific NPCs3]]</f>
        <v/>
      </c>
      <c r="AF330" s="943"/>
      <c r="AG330" s="944" t="s">
        <v>10311</v>
      </c>
      <c r="AH330" s="945"/>
      <c r="AI330" s="946"/>
      <c r="AJ330" s="943" t="s">
        <v>10301</v>
      </c>
      <c r="AK330" s="946"/>
      <c r="AL330" s="943" t="s">
        <v>10301</v>
      </c>
      <c r="AM330" s="946"/>
      <c r="AN330" s="942" t="str">
        <f>IFERROR(INDEX(#REF!,MATCH(Таблиця4[[#This Row],[BUILDING NAME]],#REF!,0),1),"")</f>
        <v/>
      </c>
      <c r="AO330" s="942" t="str">
        <f>IFERROR(INDEX(#REF!,MATCH(Таблиця4[[#This Row],[BUILDING NAME]],#REF!,0),1),"")</f>
        <v/>
      </c>
      <c r="AP330" s="942" t="str">
        <f>IFERROR(INDEX(#REF!,MATCH(Таблиця4[[#This Row],[BUILDING NAME]],#REF!,0),1),"")</f>
        <v/>
      </c>
      <c r="AQ330" s="942" t="str">
        <f>IFERROR(INDEX(#REF!,MATCH(Таблиця4[[#This Row],[BUILDING NAME]],#REF!,0),1),"")</f>
        <v/>
      </c>
      <c r="AR330" s="942" t="str">
        <f>IFERROR(INDEX(#REF!,MATCH(Таблиця4[[#This Row],[BUILDING NAME]],#REF!,0),1),"")</f>
        <v/>
      </c>
      <c r="AS330" s="942" t="str">
        <f>IFERROR(INDEX(#REF!,MATCH(Таблиця4[[#This Row],[BUILDING NAME]],#REF!,0),1),"")</f>
        <v/>
      </c>
      <c r="AT330" s="942" t="str">
        <f>IFERROR(INDEX(#REF!,MATCH(Таблиця4[[#This Row],[BUILDING NAME]],#REF!,0),1),"")</f>
        <v/>
      </c>
      <c r="AU330" s="942"/>
      <c r="AV330" s="1195" t="s">
        <v>10301</v>
      </c>
      <c r="AW330" s="1196" t="str">
        <f>IFERROR(INDEX(Аркуш4!$G$2:$G$608,MATCH(Таблиця4[[#This Row],[BUILDING NAME]],Аркуш4!$A$2:$A$608,0),1),"")</f>
        <v/>
      </c>
    </row>
    <row r="331" spans="1:49" ht="16.5" thickTop="1" thickBot="1">
      <c r="A331" s="942" t="s">
        <v>11546</v>
      </c>
      <c r="B331" s="943" t="str">
        <f t="shared" si="16"/>
        <v>N5</v>
      </c>
      <c r="C331" s="943" t="str">
        <f t="shared" si="17"/>
        <v>Snome Villa (noble villa, A, 2s)</v>
      </c>
      <c r="D331" s="942"/>
      <c r="E331" s="942"/>
      <c r="F331" s="943" t="s">
        <v>979</v>
      </c>
      <c r="G331" s="943" t="s">
        <v>11547</v>
      </c>
      <c r="H331" s="943" t="s">
        <v>11548</v>
      </c>
      <c r="I331" s="943" t="s">
        <v>16</v>
      </c>
      <c r="J331" s="943"/>
      <c r="K331" s="943" t="s">
        <v>10420</v>
      </c>
      <c r="L331" s="943" t="s">
        <v>10301</v>
      </c>
      <c r="M331" s="943" t="s">
        <v>10299</v>
      </c>
      <c r="N331" s="943" t="s">
        <v>11549</v>
      </c>
      <c r="O331" s="943"/>
      <c r="P331" s="943"/>
      <c r="Q331" s="943"/>
      <c r="R331" s="943"/>
      <c r="S331" s="943"/>
      <c r="T33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31" s="943"/>
      <c r="V331" s="943"/>
      <c r="W331" s="943"/>
      <c r="X331" s="943"/>
      <c r="Y331" s="943"/>
      <c r="Z331" s="943" t="s">
        <v>10301</v>
      </c>
      <c r="AA331" s="965"/>
      <c r="AB331" s="943" t="s">
        <v>10301</v>
      </c>
      <c r="AC331" s="943"/>
      <c r="AD331" s="943" t="str">
        <f>Таблиця4[[#This Row],[DESCRIPTION 3]]</f>
        <v/>
      </c>
      <c r="AE331" s="943" t="str">
        <f>Таблиця4[[#This Row],[Owner/Specific NPCs3]]</f>
        <v/>
      </c>
      <c r="AF331" s="943"/>
      <c r="AG331" s="944" t="s">
        <v>10311</v>
      </c>
      <c r="AH331" s="945"/>
      <c r="AI331" s="946"/>
      <c r="AJ331" s="943" t="s">
        <v>10301</v>
      </c>
      <c r="AK331" s="946"/>
      <c r="AL331" s="943" t="s">
        <v>10301</v>
      </c>
      <c r="AM331" s="946"/>
      <c r="AN331" s="942" t="str">
        <f>IFERROR(INDEX(#REF!,MATCH(Таблиця4[[#This Row],[BUILDING NAME]],#REF!,0),1),"")</f>
        <v/>
      </c>
      <c r="AO331" s="942" t="str">
        <f>IFERROR(INDEX(#REF!,MATCH(Таблиця4[[#This Row],[BUILDING NAME]],#REF!,0),1),"")</f>
        <v/>
      </c>
      <c r="AP331" s="942" t="str">
        <f>IFERROR(INDEX(#REF!,MATCH(Таблиця4[[#This Row],[BUILDING NAME]],#REF!,0),1),"")</f>
        <v/>
      </c>
      <c r="AQ331" s="942" t="str">
        <f>IFERROR(INDEX(#REF!,MATCH(Таблиця4[[#This Row],[BUILDING NAME]],#REF!,0),1),"")</f>
        <v/>
      </c>
      <c r="AR331" s="942" t="str">
        <f>IFERROR(INDEX(#REF!,MATCH(Таблиця4[[#This Row],[BUILDING NAME]],#REF!,0),1),"")</f>
        <v/>
      </c>
      <c r="AS331" s="942" t="str">
        <f>IFERROR(INDEX(#REF!,MATCH(Таблиця4[[#This Row],[BUILDING NAME]],#REF!,0),1),"")</f>
        <v/>
      </c>
      <c r="AT331" s="942" t="str">
        <f>IFERROR(INDEX(#REF!,MATCH(Таблиця4[[#This Row],[BUILDING NAME]],#REF!,0),1),"")</f>
        <v/>
      </c>
      <c r="AU331" s="942"/>
      <c r="AV331" s="1195" t="s">
        <v>10301</v>
      </c>
      <c r="AW331" s="1196" t="str">
        <f>IFERROR(INDEX(Аркуш4!$G$2:$G$608,MATCH(Таблиця4[[#This Row],[BUILDING NAME]],Аркуш4!$A$2:$A$608,0),1),"")</f>
        <v/>
      </c>
    </row>
    <row r="332" spans="1:49" ht="16.5" thickTop="1" thickBot="1">
      <c r="A332" s="942" t="s">
        <v>11550</v>
      </c>
      <c r="B332" s="943" t="str">
        <f t="shared" si="16"/>
        <v>N6</v>
      </c>
      <c r="C332" s="943" t="str">
        <f t="shared" si="17"/>
        <v>Crommor Villa (noble villa, A, 2s)</v>
      </c>
      <c r="D332" s="942"/>
      <c r="E332" s="942"/>
      <c r="F332" s="943" t="s">
        <v>11551</v>
      </c>
      <c r="G332" s="943" t="s">
        <v>11552</v>
      </c>
      <c r="H332" s="943" t="s">
        <v>11553</v>
      </c>
      <c r="I332" s="943" t="s">
        <v>16</v>
      </c>
      <c r="J332" s="943"/>
      <c r="K332" s="943" t="s">
        <v>10420</v>
      </c>
      <c r="L332" s="943" t="s">
        <v>10301</v>
      </c>
      <c r="M332" s="943" t="s">
        <v>10299</v>
      </c>
      <c r="N332" s="943" t="s">
        <v>11549</v>
      </c>
      <c r="O332" s="943"/>
      <c r="P332" s="943"/>
      <c r="Q332" s="943"/>
      <c r="R332" s="943"/>
      <c r="S332" s="943"/>
      <c r="T33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32" s="943"/>
      <c r="V332" s="943"/>
      <c r="W332" s="943"/>
      <c r="X332" s="943"/>
      <c r="Y332" s="943"/>
      <c r="Z332" s="943" t="s">
        <v>10301</v>
      </c>
      <c r="AA332" s="943"/>
      <c r="AB332" s="943" t="s">
        <v>10301</v>
      </c>
      <c r="AC332" s="943"/>
      <c r="AD332" s="943" t="str">
        <f>Таблиця4[[#This Row],[DESCRIPTION 3]]</f>
        <v/>
      </c>
      <c r="AE332" s="943" t="str">
        <f>Таблиця4[[#This Row],[Owner/Specific NPCs3]]</f>
        <v/>
      </c>
      <c r="AF332" s="943"/>
      <c r="AG332" s="944" t="s">
        <v>10311</v>
      </c>
      <c r="AH332" s="945"/>
      <c r="AI332" s="946"/>
      <c r="AJ332" s="943" t="s">
        <v>10301</v>
      </c>
      <c r="AK332" s="946"/>
      <c r="AL332" s="943" t="s">
        <v>10301</v>
      </c>
      <c r="AM332" s="946"/>
      <c r="AN332" s="942" t="str">
        <f>IFERROR(INDEX(#REF!,MATCH(Таблиця4[[#This Row],[BUILDING NAME]],#REF!,0),1),"")</f>
        <v/>
      </c>
      <c r="AO332" s="942" t="str">
        <f>IFERROR(INDEX(#REF!,MATCH(Таблиця4[[#This Row],[BUILDING NAME]],#REF!,0),1),"")</f>
        <v/>
      </c>
      <c r="AP332" s="942" t="str">
        <f>IFERROR(INDEX(#REF!,MATCH(Таблиця4[[#This Row],[BUILDING NAME]],#REF!,0),1),"")</f>
        <v/>
      </c>
      <c r="AQ332" s="942" t="str">
        <f>IFERROR(INDEX(#REF!,MATCH(Таблиця4[[#This Row],[BUILDING NAME]],#REF!,0),1),"")</f>
        <v/>
      </c>
      <c r="AR332" s="942" t="str">
        <f>IFERROR(INDEX(#REF!,MATCH(Таблиця4[[#This Row],[BUILDING NAME]],#REF!,0),1),"")</f>
        <v/>
      </c>
      <c r="AS332" s="942" t="str">
        <f>IFERROR(INDEX(#REF!,MATCH(Таблиця4[[#This Row],[BUILDING NAME]],#REF!,0),1),"")</f>
        <v/>
      </c>
      <c r="AT332" s="942" t="str">
        <f>IFERROR(INDEX(#REF!,MATCH(Таблиця4[[#This Row],[BUILDING NAME]],#REF!,0),1),"")</f>
        <v/>
      </c>
      <c r="AU332" s="942"/>
      <c r="AV332" s="1195" t="s">
        <v>10301</v>
      </c>
      <c r="AW332" s="1196" t="str">
        <f>IFERROR(INDEX(Аркуш4!$G$2:$G$608,MATCH(Таблиця4[[#This Row],[BUILDING NAME]],Аркуш4!$A$2:$A$608,0),1),"")</f>
        <v/>
      </c>
    </row>
    <row r="333" spans="1:49" ht="16.5" thickTop="1" thickBot="1">
      <c r="A333" s="942" t="s">
        <v>11554</v>
      </c>
      <c r="B333" s="943" t="str">
        <f t="shared" si="16"/>
        <v>N7</v>
      </c>
      <c r="C333" s="943" t="str">
        <f t="shared" si="17"/>
        <v>Piiradost Villa (noble villa, A, 1s &amp; 2s)</v>
      </c>
      <c r="D333" s="942"/>
      <c r="E333" s="942"/>
      <c r="F333" s="943" t="s">
        <v>937</v>
      </c>
      <c r="G333" s="943" t="s">
        <v>11555</v>
      </c>
      <c r="H333" s="943" t="s">
        <v>11556</v>
      </c>
      <c r="I333" s="943" t="s">
        <v>16</v>
      </c>
      <c r="J333" s="943"/>
      <c r="K333" s="943" t="s">
        <v>10420</v>
      </c>
      <c r="L333" s="943" t="s">
        <v>10301</v>
      </c>
      <c r="M333" s="943" t="s">
        <v>10299</v>
      </c>
      <c r="N333" s="943" t="s">
        <v>11539</v>
      </c>
      <c r="O333" s="943"/>
      <c r="P333" s="943"/>
      <c r="Q333" s="943"/>
      <c r="R333" s="943"/>
      <c r="S333" s="943"/>
      <c r="T33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33" s="943"/>
      <c r="V333" s="943"/>
      <c r="W333" s="943"/>
      <c r="X333" s="943"/>
      <c r="Y333" s="943"/>
      <c r="Z333" s="943" t="s">
        <v>10301</v>
      </c>
      <c r="AA333" s="943"/>
      <c r="AB333" s="943" t="s">
        <v>10301</v>
      </c>
      <c r="AC333" s="943"/>
      <c r="AD333" s="943" t="str">
        <f>Таблиця4[[#This Row],[DESCRIPTION 3]]</f>
        <v/>
      </c>
      <c r="AE333" s="943" t="str">
        <f>Таблиця4[[#This Row],[Owner/Specific NPCs3]]</f>
        <v/>
      </c>
      <c r="AF333" s="943"/>
      <c r="AG333" s="944" t="s">
        <v>10311</v>
      </c>
      <c r="AH333" s="945"/>
      <c r="AI333" s="946"/>
      <c r="AJ333" s="943" t="s">
        <v>10301</v>
      </c>
      <c r="AK333" s="946"/>
      <c r="AL333" s="943" t="s">
        <v>10301</v>
      </c>
      <c r="AM333" s="946"/>
      <c r="AN333" s="942" t="str">
        <f>IFERROR(INDEX(#REF!,MATCH(Таблиця4[[#This Row],[BUILDING NAME]],#REF!,0),1),"")</f>
        <v/>
      </c>
      <c r="AO333" s="942" t="str">
        <f>IFERROR(INDEX(#REF!,MATCH(Таблиця4[[#This Row],[BUILDING NAME]],#REF!,0),1),"")</f>
        <v/>
      </c>
      <c r="AP333" s="942" t="str">
        <f>IFERROR(INDEX(#REF!,MATCH(Таблиця4[[#This Row],[BUILDING NAME]],#REF!,0),1),"")</f>
        <v/>
      </c>
      <c r="AQ333" s="942" t="str">
        <f>IFERROR(INDEX(#REF!,MATCH(Таблиця4[[#This Row],[BUILDING NAME]],#REF!,0),1),"")</f>
        <v/>
      </c>
      <c r="AR333" s="942" t="str">
        <f>IFERROR(INDEX(#REF!,MATCH(Таблиця4[[#This Row],[BUILDING NAME]],#REF!,0),1),"")</f>
        <v/>
      </c>
      <c r="AS333" s="942" t="str">
        <f>IFERROR(INDEX(#REF!,MATCH(Таблиця4[[#This Row],[BUILDING NAME]],#REF!,0),1),"")</f>
        <v/>
      </c>
      <c r="AT333" s="942" t="str">
        <f>IFERROR(INDEX(#REF!,MATCH(Таблиця4[[#This Row],[BUILDING NAME]],#REF!,0),1),"")</f>
        <v/>
      </c>
      <c r="AU333" s="942"/>
      <c r="AV333" s="1195" t="s">
        <v>10301</v>
      </c>
      <c r="AW333" s="1196" t="str">
        <f>IFERROR(INDEX(Аркуш4!$G$2:$G$608,MATCH(Таблиця4[[#This Row],[BUILDING NAME]],Аркуш4!$A$2:$A$608,0),1),"")</f>
        <v/>
      </c>
    </row>
    <row r="334" spans="1:49" ht="16.5" thickTop="1" thickBot="1">
      <c r="A334" s="942" t="s">
        <v>11557</v>
      </c>
      <c r="B334" s="943" t="str">
        <f t="shared" si="16"/>
        <v>N8</v>
      </c>
      <c r="C334" s="943" t="str">
        <f t="shared" si="17"/>
        <v>Thunderstaff Villa (noble villa, A, 2s &amp; 4s)</v>
      </c>
      <c r="D334" s="942"/>
      <c r="E334" s="942"/>
      <c r="F334" s="943" t="s">
        <v>1049</v>
      </c>
      <c r="G334" s="943" t="s">
        <v>11558</v>
      </c>
      <c r="H334" s="955" t="s">
        <v>11559</v>
      </c>
      <c r="I334" s="943" t="s">
        <v>16</v>
      </c>
      <c r="J334" s="943"/>
      <c r="K334" s="943" t="s">
        <v>10420</v>
      </c>
      <c r="L334" s="943" t="s">
        <v>10301</v>
      </c>
      <c r="M334" s="943" t="s">
        <v>10299</v>
      </c>
      <c r="N334" s="943" t="s">
        <v>11560</v>
      </c>
      <c r="O334" s="955" t="s">
        <v>11535</v>
      </c>
      <c r="P334" s="943"/>
      <c r="Q334" s="943"/>
      <c r="R334" s="943"/>
      <c r="S334" s="943"/>
      <c r="T33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34" s="943"/>
      <c r="V334" s="943"/>
      <c r="W334" s="943"/>
      <c r="X334" s="943"/>
      <c r="Y334" s="943"/>
      <c r="Z334" s="943" t="s">
        <v>10301</v>
      </c>
      <c r="AA334" s="943"/>
      <c r="AB334" s="943" t="s">
        <v>10301</v>
      </c>
      <c r="AC334" s="943"/>
      <c r="AD334" s="943" t="str">
        <f>Таблиця4[[#This Row],[DESCRIPTION 3]]</f>
        <v/>
      </c>
      <c r="AE334" s="943" t="str">
        <f>Таблиця4[[#This Row],[Owner/Specific NPCs3]]</f>
        <v/>
      </c>
      <c r="AF334" s="943"/>
      <c r="AG334" s="944" t="s">
        <v>10311</v>
      </c>
      <c r="AH334" s="945"/>
      <c r="AI334" s="946"/>
      <c r="AJ334" s="943" t="s">
        <v>10301</v>
      </c>
      <c r="AK334" s="946"/>
      <c r="AL334" s="943" t="s">
        <v>10301</v>
      </c>
      <c r="AM334" s="946"/>
      <c r="AN334" s="942" t="str">
        <f>IFERROR(INDEX(#REF!,MATCH(Таблиця4[[#This Row],[BUILDING NAME]],#REF!,0),1),"")</f>
        <v/>
      </c>
      <c r="AO334" s="942" t="str">
        <f>IFERROR(INDEX(#REF!,MATCH(Таблиця4[[#This Row],[BUILDING NAME]],#REF!,0),1),"")</f>
        <v/>
      </c>
      <c r="AP334" s="942" t="str">
        <f>IFERROR(INDEX(#REF!,MATCH(Таблиця4[[#This Row],[BUILDING NAME]],#REF!,0),1),"")</f>
        <v/>
      </c>
      <c r="AQ334" s="942" t="str">
        <f>IFERROR(INDEX(#REF!,MATCH(Таблиця4[[#This Row],[BUILDING NAME]],#REF!,0),1),"")</f>
        <v/>
      </c>
      <c r="AR334" s="942" t="str">
        <f>IFERROR(INDEX(#REF!,MATCH(Таблиця4[[#This Row],[BUILDING NAME]],#REF!,0),1),"")</f>
        <v/>
      </c>
      <c r="AS334" s="942" t="str">
        <f>IFERROR(INDEX(#REF!,MATCH(Таблиця4[[#This Row],[BUILDING NAME]],#REF!,0),1),"")</f>
        <v/>
      </c>
      <c r="AT334" s="942" t="str">
        <f>IFERROR(INDEX(#REF!,MATCH(Таблиця4[[#This Row],[BUILDING NAME]],#REF!,0),1),"")</f>
        <v/>
      </c>
      <c r="AU334" s="942"/>
      <c r="AV334" s="1195" t="s">
        <v>10301</v>
      </c>
      <c r="AW334" s="1196" t="str">
        <f>IFERROR(INDEX(Аркуш4!$G$2:$G$608,MATCH(Таблиця4[[#This Row],[BUILDING NAME]],Аркуш4!$A$2:$A$608,0),1),"")</f>
        <v/>
      </c>
    </row>
    <row r="335" spans="1:49" ht="16.5" thickTop="1" thickBot="1">
      <c r="A335" s="942" t="s">
        <v>11561</v>
      </c>
      <c r="B335" s="943" t="str">
        <f t="shared" si="16"/>
        <v>N9</v>
      </c>
      <c r="C335" s="943" t="str">
        <f t="shared" si="17"/>
        <v>Talmost Villa (noble villa, A, 2s &amp; 3s)</v>
      </c>
      <c r="D335" s="942"/>
      <c r="E335" s="942"/>
      <c r="F335" s="943" t="s">
        <v>11562</v>
      </c>
      <c r="G335" s="943" t="s">
        <v>11563</v>
      </c>
      <c r="H335" s="943" t="s">
        <v>11564</v>
      </c>
      <c r="I335" s="943" t="s">
        <v>16</v>
      </c>
      <c r="J335" s="943"/>
      <c r="K335" s="943" t="s">
        <v>10420</v>
      </c>
      <c r="L335" s="943" t="s">
        <v>10301</v>
      </c>
      <c r="M335" s="943" t="s">
        <v>10299</v>
      </c>
      <c r="N335" s="943" t="s">
        <v>11210</v>
      </c>
      <c r="O335" s="943"/>
      <c r="P335" s="943"/>
      <c r="Q335" s="943"/>
      <c r="R335" s="943"/>
      <c r="S335" s="943"/>
      <c r="T33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35" s="943"/>
      <c r="V335" s="943"/>
      <c r="W335" s="943"/>
      <c r="X335" s="943"/>
      <c r="Y335" s="943"/>
      <c r="Z335" s="943" t="s">
        <v>10301</v>
      </c>
      <c r="AA335" s="965"/>
      <c r="AB335" s="943" t="s">
        <v>10301</v>
      </c>
      <c r="AC335" s="943"/>
      <c r="AD335" s="943" t="str">
        <f>Таблиця4[[#This Row],[DESCRIPTION 3]]</f>
        <v/>
      </c>
      <c r="AE335" s="943" t="str">
        <f>Таблиця4[[#This Row],[Owner/Specific NPCs3]]</f>
        <v/>
      </c>
      <c r="AF335" s="943"/>
      <c r="AG335" s="944" t="s">
        <v>10311</v>
      </c>
      <c r="AH335" s="945"/>
      <c r="AI335" s="946"/>
      <c r="AJ335" s="943" t="s">
        <v>10301</v>
      </c>
      <c r="AK335" s="946"/>
      <c r="AL335" s="943" t="s">
        <v>10301</v>
      </c>
      <c r="AM335" s="946"/>
      <c r="AN335" s="942" t="str">
        <f>IFERROR(INDEX(#REF!,MATCH(Таблиця4[[#This Row],[BUILDING NAME]],#REF!,0),1),"")</f>
        <v/>
      </c>
      <c r="AO335" s="942" t="str">
        <f>IFERROR(INDEX(#REF!,MATCH(Таблиця4[[#This Row],[BUILDING NAME]],#REF!,0),1),"")</f>
        <v/>
      </c>
      <c r="AP335" s="942" t="str">
        <f>IFERROR(INDEX(#REF!,MATCH(Таблиця4[[#This Row],[BUILDING NAME]],#REF!,0),1),"")</f>
        <v/>
      </c>
      <c r="AQ335" s="942" t="str">
        <f>IFERROR(INDEX(#REF!,MATCH(Таблиця4[[#This Row],[BUILDING NAME]],#REF!,0),1),"")</f>
        <v/>
      </c>
      <c r="AR335" s="942" t="str">
        <f>IFERROR(INDEX(#REF!,MATCH(Таблиця4[[#This Row],[BUILDING NAME]],#REF!,0),1),"")</f>
        <v/>
      </c>
      <c r="AS335" s="942" t="str">
        <f>IFERROR(INDEX(#REF!,MATCH(Таблиця4[[#This Row],[BUILDING NAME]],#REF!,0),1),"")</f>
        <v/>
      </c>
      <c r="AT335" s="942" t="str">
        <f>IFERROR(INDEX(#REF!,MATCH(Таблиця4[[#This Row],[BUILDING NAME]],#REF!,0),1),"")</f>
        <v/>
      </c>
      <c r="AU335" s="942"/>
      <c r="AV335" s="1195" t="s">
        <v>10301</v>
      </c>
      <c r="AW335" s="1196" t="str">
        <f>IFERROR(INDEX(Аркуш4!$G$2:$G$608,MATCH(Таблиця4[[#This Row],[BUILDING NAME]],Аркуш4!$A$2:$A$608,0),1),"")</f>
        <v/>
      </c>
    </row>
    <row r="336" spans="1:49" ht="16.5" thickTop="1" thickBot="1">
      <c r="A336" s="942" t="s">
        <v>11565</v>
      </c>
      <c r="B336" s="943" t="str">
        <f t="shared" si="16"/>
        <v>N10</v>
      </c>
      <c r="C336" s="943" t="str">
        <f t="shared" si="17"/>
        <v>Thann Villa (noble villa, A, 3s)</v>
      </c>
      <c r="D336" s="942"/>
      <c r="E336" s="942"/>
      <c r="F336" s="943" t="s">
        <v>11566</v>
      </c>
      <c r="G336" s="943" t="s">
        <v>11567</v>
      </c>
      <c r="H336" s="943" t="s">
        <v>11568</v>
      </c>
      <c r="I336" s="943" t="s">
        <v>16</v>
      </c>
      <c r="J336" s="943"/>
      <c r="K336" s="943" t="s">
        <v>10420</v>
      </c>
      <c r="L336" s="943" t="s">
        <v>10301</v>
      </c>
      <c r="M336" s="943" t="s">
        <v>10299</v>
      </c>
      <c r="N336" s="943" t="s">
        <v>11569</v>
      </c>
      <c r="O336" s="943"/>
      <c r="P336" s="943"/>
      <c r="Q336" s="943"/>
      <c r="R336" s="943"/>
      <c r="S336" s="943"/>
      <c r="T33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36" s="943"/>
      <c r="V336" s="943"/>
      <c r="W336" s="943"/>
      <c r="X336" s="943"/>
      <c r="Y336" s="943"/>
      <c r="Z336" s="943" t="s">
        <v>10301</v>
      </c>
      <c r="AA336" s="943"/>
      <c r="AB336" s="943" t="s">
        <v>10301</v>
      </c>
      <c r="AC336" s="943"/>
      <c r="AD336" s="943" t="str">
        <f>Таблиця4[[#This Row],[DESCRIPTION 3]]</f>
        <v/>
      </c>
      <c r="AE336" s="943" t="str">
        <f>Таблиця4[[#This Row],[Owner/Specific NPCs3]]</f>
        <v/>
      </c>
      <c r="AF336" s="943"/>
      <c r="AG336" s="944" t="s">
        <v>10311</v>
      </c>
      <c r="AH336" s="945"/>
      <c r="AI336" s="946"/>
      <c r="AJ336" s="943" t="s">
        <v>10301</v>
      </c>
      <c r="AK336" s="946"/>
      <c r="AL336" s="943" t="s">
        <v>10301</v>
      </c>
      <c r="AM336" s="946"/>
      <c r="AN336" s="942" t="str">
        <f>IFERROR(INDEX(#REF!,MATCH(Таблиця4[[#This Row],[BUILDING NAME]],#REF!,0),1),"")</f>
        <v/>
      </c>
      <c r="AO336" s="942" t="str">
        <f>IFERROR(INDEX(#REF!,MATCH(Таблиця4[[#This Row],[BUILDING NAME]],#REF!,0),1),"")</f>
        <v/>
      </c>
      <c r="AP336" s="942" t="str">
        <f>IFERROR(INDEX(#REF!,MATCH(Таблиця4[[#This Row],[BUILDING NAME]],#REF!,0),1),"")</f>
        <v/>
      </c>
      <c r="AQ336" s="942" t="str">
        <f>IFERROR(INDEX(#REF!,MATCH(Таблиця4[[#This Row],[BUILDING NAME]],#REF!,0),1),"")</f>
        <v/>
      </c>
      <c r="AR336" s="942" t="str">
        <f>IFERROR(INDEX(#REF!,MATCH(Таблиця4[[#This Row],[BUILDING NAME]],#REF!,0),1),"")</f>
        <v/>
      </c>
      <c r="AS336" s="942" t="str">
        <f>IFERROR(INDEX(#REF!,MATCH(Таблиця4[[#This Row],[BUILDING NAME]],#REF!,0),1),"")</f>
        <v/>
      </c>
      <c r="AT336" s="942" t="str">
        <f>IFERROR(INDEX(#REF!,MATCH(Таблиця4[[#This Row],[BUILDING NAME]],#REF!,0),1),"")</f>
        <v/>
      </c>
      <c r="AU336" s="942"/>
      <c r="AV336" s="1195" t="s">
        <v>10301</v>
      </c>
      <c r="AW336" s="1196" t="str">
        <f>IFERROR(INDEX(Аркуш4!$G$2:$G$608,MATCH(Таблиця4[[#This Row],[BUILDING NAME]],Аркуш4!$A$2:$A$608,0),1),"")</f>
        <v/>
      </c>
    </row>
    <row r="337" spans="1:49" ht="16.5" thickTop="1" thickBot="1">
      <c r="A337" s="942" t="s">
        <v>11570</v>
      </c>
      <c r="B337" s="943" t="str">
        <f t="shared" si="16"/>
        <v>N11</v>
      </c>
      <c r="C337" s="943" t="str">
        <f t="shared" si="17"/>
        <v>Hawkwinter Villa (noble villa, A, 3s &amp; 4s)</v>
      </c>
      <c r="D337" s="942"/>
      <c r="E337" s="942"/>
      <c r="F337" s="943" t="s">
        <v>747</v>
      </c>
      <c r="G337" s="943" t="s">
        <v>11571</v>
      </c>
      <c r="H337" s="943" t="s">
        <v>11572</v>
      </c>
      <c r="I337" s="943" t="s">
        <v>16</v>
      </c>
      <c r="J337" s="943"/>
      <c r="K337" s="943" t="s">
        <v>10420</v>
      </c>
      <c r="L337" s="943" t="s">
        <v>10301</v>
      </c>
      <c r="M337" s="943" t="s">
        <v>10299</v>
      </c>
      <c r="N337" s="943" t="s">
        <v>11573</v>
      </c>
      <c r="O337" s="943"/>
      <c r="P337" s="943"/>
      <c r="Q337" s="943"/>
      <c r="R337" s="943"/>
      <c r="S337" s="943"/>
      <c r="T33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37" s="943"/>
      <c r="V337" s="943"/>
      <c r="W337" s="943"/>
      <c r="X337" s="942"/>
      <c r="Y337" s="942"/>
      <c r="Z337" s="942" t="s">
        <v>10301</v>
      </c>
      <c r="AA337" s="942"/>
      <c r="AB337" s="943" t="s">
        <v>10301</v>
      </c>
      <c r="AC337" s="943"/>
      <c r="AD337" s="943" t="str">
        <f>Таблиця4[[#This Row],[DESCRIPTION 3]]</f>
        <v/>
      </c>
      <c r="AE337" s="943" t="str">
        <f>Таблиця4[[#This Row],[Owner/Specific NPCs3]]</f>
        <v/>
      </c>
      <c r="AF337" s="943"/>
      <c r="AG337" s="944" t="s">
        <v>10311</v>
      </c>
      <c r="AH337" s="945"/>
      <c r="AI337" s="946"/>
      <c r="AJ337" s="943" t="s">
        <v>10301</v>
      </c>
      <c r="AK337" s="946"/>
      <c r="AL337" s="943" t="s">
        <v>10301</v>
      </c>
      <c r="AM337" s="946"/>
      <c r="AN337" s="942" t="str">
        <f>IFERROR(INDEX(#REF!,MATCH(Таблиця4[[#This Row],[BUILDING NAME]],#REF!,0),1),"")</f>
        <v/>
      </c>
      <c r="AO337" s="942" t="str">
        <f>IFERROR(INDEX(#REF!,MATCH(Таблиця4[[#This Row],[BUILDING NAME]],#REF!,0),1),"")</f>
        <v/>
      </c>
      <c r="AP337" s="942" t="str">
        <f>IFERROR(INDEX(#REF!,MATCH(Таблиця4[[#This Row],[BUILDING NAME]],#REF!,0),1),"")</f>
        <v/>
      </c>
      <c r="AQ337" s="942" t="str">
        <f>IFERROR(INDEX(#REF!,MATCH(Таблиця4[[#This Row],[BUILDING NAME]],#REF!,0),1),"")</f>
        <v/>
      </c>
      <c r="AR337" s="942" t="str">
        <f>IFERROR(INDEX(#REF!,MATCH(Таблиця4[[#This Row],[BUILDING NAME]],#REF!,0),1),"")</f>
        <v/>
      </c>
      <c r="AS337" s="942" t="str">
        <f>IFERROR(INDEX(#REF!,MATCH(Таблиця4[[#This Row],[BUILDING NAME]],#REF!,0),1),"")</f>
        <v/>
      </c>
      <c r="AT337" s="942" t="str">
        <f>IFERROR(INDEX(#REF!,MATCH(Таблиця4[[#This Row],[BUILDING NAME]],#REF!,0),1),"")</f>
        <v/>
      </c>
      <c r="AU337" s="942"/>
      <c r="AV337" s="1195" t="s">
        <v>10301</v>
      </c>
      <c r="AW337" s="1196" t="str">
        <f>IFERROR(INDEX(Аркуш4!$G$2:$G$608,MATCH(Таблиця4[[#This Row],[BUILDING NAME]],Аркуш4!$A$2:$A$608,0),1),"")</f>
        <v/>
      </c>
    </row>
    <row r="338" spans="1:49" ht="16.5" thickTop="1" thickBot="1">
      <c r="A338" s="942" t="s">
        <v>11575</v>
      </c>
      <c r="B338" s="943" t="str">
        <f t="shared" si="16"/>
        <v>N12</v>
      </c>
      <c r="C338" s="943" t="str">
        <f t="shared" si="17"/>
        <v>Sultlue Villa (noble villa, A, 2s)</v>
      </c>
      <c r="D338" s="942"/>
      <c r="E338" s="942"/>
      <c r="F338" s="943" t="s">
        <v>11576</v>
      </c>
      <c r="G338" s="943" t="s">
        <v>11577</v>
      </c>
      <c r="H338" s="943" t="s">
        <v>11578</v>
      </c>
      <c r="I338" s="943" t="s">
        <v>16</v>
      </c>
      <c r="J338" s="943"/>
      <c r="K338" s="943" t="s">
        <v>10420</v>
      </c>
      <c r="L338" s="943" t="s">
        <v>10301</v>
      </c>
      <c r="M338" s="943" t="s">
        <v>10299</v>
      </c>
      <c r="N338" s="943" t="s">
        <v>11549</v>
      </c>
      <c r="O338" s="943"/>
      <c r="P338" s="943"/>
      <c r="Q338" s="943"/>
      <c r="R338" s="943"/>
      <c r="S338" s="943"/>
      <c r="T33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38" s="943"/>
      <c r="V338" s="943"/>
      <c r="W338" s="943"/>
      <c r="X338" s="943"/>
      <c r="Y338" s="943"/>
      <c r="Z338" s="943" t="s">
        <v>10301</v>
      </c>
      <c r="AA338" s="965"/>
      <c r="AB338" s="943" t="s">
        <v>10301</v>
      </c>
      <c r="AC338" s="943"/>
      <c r="AD338" s="943" t="str">
        <f>Таблиця4[[#This Row],[DESCRIPTION 3]]</f>
        <v/>
      </c>
      <c r="AE338" s="943" t="str">
        <f>Таблиця4[[#This Row],[Owner/Specific NPCs3]]</f>
        <v/>
      </c>
      <c r="AF338" s="943"/>
      <c r="AG338" s="944" t="s">
        <v>10311</v>
      </c>
      <c r="AH338" s="945"/>
      <c r="AI338" s="946"/>
      <c r="AJ338" s="943" t="s">
        <v>10301</v>
      </c>
      <c r="AK338" s="946"/>
      <c r="AL338" s="943" t="s">
        <v>10301</v>
      </c>
      <c r="AM338" s="946"/>
      <c r="AN338" s="942" t="str">
        <f>IFERROR(INDEX(#REF!,MATCH(Таблиця4[[#This Row],[BUILDING NAME]],#REF!,0),1),"")</f>
        <v/>
      </c>
      <c r="AO338" s="942" t="str">
        <f>IFERROR(INDEX(#REF!,MATCH(Таблиця4[[#This Row],[BUILDING NAME]],#REF!,0),1),"")</f>
        <v/>
      </c>
      <c r="AP338" s="942" t="str">
        <f>IFERROR(INDEX(#REF!,MATCH(Таблиця4[[#This Row],[BUILDING NAME]],#REF!,0),1),"")</f>
        <v/>
      </c>
      <c r="AQ338" s="942" t="str">
        <f>IFERROR(INDEX(#REF!,MATCH(Таблиця4[[#This Row],[BUILDING NAME]],#REF!,0),1),"")</f>
        <v/>
      </c>
      <c r="AR338" s="942" t="str">
        <f>IFERROR(INDEX(#REF!,MATCH(Таблиця4[[#This Row],[BUILDING NAME]],#REF!,0),1),"")</f>
        <v/>
      </c>
      <c r="AS338" s="942" t="str">
        <f>IFERROR(INDEX(#REF!,MATCH(Таблиця4[[#This Row],[BUILDING NAME]],#REF!,0),1),"")</f>
        <v/>
      </c>
      <c r="AT338" s="942" t="str">
        <f>IFERROR(INDEX(#REF!,MATCH(Таблиця4[[#This Row],[BUILDING NAME]],#REF!,0),1),"")</f>
        <v/>
      </c>
      <c r="AU338" s="942"/>
      <c r="AV338" s="1195" t="s">
        <v>10301</v>
      </c>
      <c r="AW338" s="1196" t="str">
        <f>IFERROR(INDEX(Аркуш4!$G$2:$G$608,MATCH(Таблиця4[[#This Row],[BUILDING NAME]],Аркуш4!$A$2:$A$608,0),1),"")</f>
        <v/>
      </c>
    </row>
    <row r="339" spans="1:49" ht="16.5" thickTop="1" thickBot="1">
      <c r="A339" s="942" t="s">
        <v>11579</v>
      </c>
      <c r="B339" s="943" t="str">
        <f t="shared" si="16"/>
        <v>N13</v>
      </c>
      <c r="C339" s="943" t="str">
        <f t="shared" si="17"/>
        <v>Cragsmere Villa (noble villa, A, 2s &amp; 3s)</v>
      </c>
      <c r="D339" s="942"/>
      <c r="E339" s="942"/>
      <c r="F339" s="943" t="s">
        <v>646</v>
      </c>
      <c r="G339" s="943" t="s">
        <v>11580</v>
      </c>
      <c r="H339" s="943" t="s">
        <v>11581</v>
      </c>
      <c r="I339" s="943" t="s">
        <v>16</v>
      </c>
      <c r="J339" s="943"/>
      <c r="K339" s="943" t="s">
        <v>10420</v>
      </c>
      <c r="L339" s="943" t="s">
        <v>10301</v>
      </c>
      <c r="M339" s="943" t="s">
        <v>10299</v>
      </c>
      <c r="N339" s="943" t="s">
        <v>11210</v>
      </c>
      <c r="O339" s="943"/>
      <c r="P339" s="943"/>
      <c r="Q339" s="943"/>
      <c r="R339" s="943"/>
      <c r="S339" s="943"/>
      <c r="T33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39" s="943"/>
      <c r="V339" s="943"/>
      <c r="W339" s="943"/>
      <c r="X339" s="943"/>
      <c r="Y339" s="943"/>
      <c r="Z339" s="943" t="s">
        <v>10301</v>
      </c>
      <c r="AA339" s="943"/>
      <c r="AB339" s="943" t="s">
        <v>10301</v>
      </c>
      <c r="AC339" s="943"/>
      <c r="AD339" s="943" t="str">
        <f>Таблиця4[[#This Row],[DESCRIPTION 3]]</f>
        <v/>
      </c>
      <c r="AE339" s="943" t="str">
        <f>Таблиця4[[#This Row],[Owner/Specific NPCs3]]</f>
        <v/>
      </c>
      <c r="AF339" s="943"/>
      <c r="AG339" s="944" t="s">
        <v>10311</v>
      </c>
      <c r="AH339" s="945"/>
      <c r="AI339" s="946"/>
      <c r="AJ339" s="943" t="s">
        <v>10301</v>
      </c>
      <c r="AK339" s="946"/>
      <c r="AL339" s="943" t="s">
        <v>10301</v>
      </c>
      <c r="AM339" s="946"/>
      <c r="AN339" s="942" t="str">
        <f>IFERROR(INDEX(#REF!,MATCH(Таблиця4[[#This Row],[BUILDING NAME]],#REF!,0),1),"")</f>
        <v/>
      </c>
      <c r="AO339" s="942" t="str">
        <f>IFERROR(INDEX(#REF!,MATCH(Таблиця4[[#This Row],[BUILDING NAME]],#REF!,0),1),"")</f>
        <v/>
      </c>
      <c r="AP339" s="942" t="str">
        <f>IFERROR(INDEX(#REF!,MATCH(Таблиця4[[#This Row],[BUILDING NAME]],#REF!,0),1),"")</f>
        <v/>
      </c>
      <c r="AQ339" s="942" t="str">
        <f>IFERROR(INDEX(#REF!,MATCH(Таблиця4[[#This Row],[BUILDING NAME]],#REF!,0),1),"")</f>
        <v/>
      </c>
      <c r="AR339" s="942" t="str">
        <f>IFERROR(INDEX(#REF!,MATCH(Таблиця4[[#This Row],[BUILDING NAME]],#REF!,0),1),"")</f>
        <v/>
      </c>
      <c r="AS339" s="942" t="str">
        <f>IFERROR(INDEX(#REF!,MATCH(Таблиця4[[#This Row],[BUILDING NAME]],#REF!,0),1),"")</f>
        <v/>
      </c>
      <c r="AT339" s="942" t="str">
        <f>IFERROR(INDEX(#REF!,MATCH(Таблиця4[[#This Row],[BUILDING NAME]],#REF!,0),1),"")</f>
        <v/>
      </c>
      <c r="AU339" s="942"/>
      <c r="AV339" s="1195" t="s">
        <v>10301</v>
      </c>
      <c r="AW339" s="1196" t="str">
        <f>IFERROR(INDEX(Аркуш4!$G$2:$G$608,MATCH(Таблиця4[[#This Row],[BUILDING NAME]],Аркуш4!$A$2:$A$608,0),1),"")</f>
        <v/>
      </c>
    </row>
    <row r="340" spans="1:49" ht="16.5" thickTop="1" thickBot="1">
      <c r="A340" s="942" t="s">
        <v>11582</v>
      </c>
      <c r="B340" s="943" t="str">
        <f t="shared" si="16"/>
        <v>N14</v>
      </c>
      <c r="C340" s="943" t="str">
        <f t="shared" si="17"/>
        <v>Massalan Villa (noble villa, A, 1s &amp; 2s) '</v>
      </c>
      <c r="D340" s="942"/>
      <c r="E340" s="942"/>
      <c r="F340" s="943" t="s">
        <v>887</v>
      </c>
      <c r="G340" s="943" t="s">
        <v>11583</v>
      </c>
      <c r="H340" s="955" t="s">
        <v>11584</v>
      </c>
      <c r="I340" s="943" t="s">
        <v>16</v>
      </c>
      <c r="J340" s="943"/>
      <c r="K340" s="943" t="s">
        <v>10420</v>
      </c>
      <c r="L340" s="943" t="s">
        <v>10301</v>
      </c>
      <c r="M340" s="943" t="s">
        <v>10299</v>
      </c>
      <c r="N340" s="943" t="s">
        <v>11539</v>
      </c>
      <c r="O340" s="943"/>
      <c r="P340" s="943"/>
      <c r="Q340" s="943"/>
      <c r="R340" s="943"/>
      <c r="S340" s="943"/>
      <c r="T34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40" s="943"/>
      <c r="V340" s="943"/>
      <c r="W340" s="943"/>
      <c r="X340" s="943"/>
      <c r="Y340" s="943"/>
      <c r="Z340" s="943" t="s">
        <v>10301</v>
      </c>
      <c r="AA340" s="943"/>
      <c r="AB340" s="943" t="s">
        <v>10301</v>
      </c>
      <c r="AC340" s="943"/>
      <c r="AD340" s="943" t="str">
        <f>Таблиця4[[#This Row],[DESCRIPTION 3]]</f>
        <v/>
      </c>
      <c r="AE340" s="943" t="str">
        <f>Таблиця4[[#This Row],[Owner/Specific NPCs3]]</f>
        <v/>
      </c>
      <c r="AF340" s="943"/>
      <c r="AG340" s="944" t="s">
        <v>10311</v>
      </c>
      <c r="AH340" s="945"/>
      <c r="AI340" s="946"/>
      <c r="AJ340" s="943" t="s">
        <v>10301</v>
      </c>
      <c r="AK340" s="946"/>
      <c r="AL340" s="943" t="s">
        <v>10301</v>
      </c>
      <c r="AM340" s="946"/>
      <c r="AN340" s="942" t="str">
        <f>IFERROR(INDEX(#REF!,MATCH(Таблиця4[[#This Row],[BUILDING NAME]],#REF!,0),1),"")</f>
        <v/>
      </c>
      <c r="AO340" s="942" t="str">
        <f>IFERROR(INDEX(#REF!,MATCH(Таблиця4[[#This Row],[BUILDING NAME]],#REF!,0),1),"")</f>
        <v/>
      </c>
      <c r="AP340" s="942" t="str">
        <f>IFERROR(INDEX(#REF!,MATCH(Таблиця4[[#This Row],[BUILDING NAME]],#REF!,0),1),"")</f>
        <v/>
      </c>
      <c r="AQ340" s="942" t="str">
        <f>IFERROR(INDEX(#REF!,MATCH(Таблиця4[[#This Row],[BUILDING NAME]],#REF!,0),1),"")</f>
        <v/>
      </c>
      <c r="AR340" s="942" t="str">
        <f>IFERROR(INDEX(#REF!,MATCH(Таблиця4[[#This Row],[BUILDING NAME]],#REF!,0),1),"")</f>
        <v/>
      </c>
      <c r="AS340" s="942" t="str">
        <f>IFERROR(INDEX(#REF!,MATCH(Таблиця4[[#This Row],[BUILDING NAME]],#REF!,0),1),"")</f>
        <v/>
      </c>
      <c r="AT340" s="942" t="str">
        <f>IFERROR(INDEX(#REF!,MATCH(Таблиця4[[#This Row],[BUILDING NAME]],#REF!,0),1),"")</f>
        <v/>
      </c>
      <c r="AU340" s="942"/>
      <c r="AV340" s="1195" t="s">
        <v>10301</v>
      </c>
      <c r="AW340" s="1196" t="str">
        <f>IFERROR(INDEX(Аркуш4!$G$2:$G$608,MATCH(Таблиця4[[#This Row],[BUILDING NAME]],Аркуш4!$A$2:$A$608,0),1),"")</f>
        <v/>
      </c>
    </row>
    <row r="341" spans="1:49" ht="16.5" thickTop="1" thickBot="1">
      <c r="A341" s="942" t="s">
        <v>11585</v>
      </c>
      <c r="B341" s="943" t="str">
        <f t="shared" si="16"/>
        <v>N15</v>
      </c>
      <c r="C341" s="943" t="str">
        <f t="shared" si="17"/>
        <v>Kothont Villa (noble villa, A, 1s &amp; 2s)</v>
      </c>
      <c r="D341" s="942"/>
      <c r="E341" s="942"/>
      <c r="F341" s="943" t="s">
        <v>836</v>
      </c>
      <c r="G341" s="943" t="s">
        <v>11586</v>
      </c>
      <c r="H341" s="943" t="s">
        <v>11587</v>
      </c>
      <c r="I341" s="943" t="s">
        <v>16</v>
      </c>
      <c r="J341" s="943"/>
      <c r="K341" s="943" t="s">
        <v>10420</v>
      </c>
      <c r="L341" s="943" t="s">
        <v>10301</v>
      </c>
      <c r="M341" s="943" t="s">
        <v>10299</v>
      </c>
      <c r="N341" s="943" t="s">
        <v>11539</v>
      </c>
      <c r="O341" s="943"/>
      <c r="P341" s="943"/>
      <c r="Q341" s="943"/>
      <c r="R341" s="943"/>
      <c r="S341" s="943"/>
      <c r="T34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41" s="943"/>
      <c r="V341" s="943"/>
      <c r="W341" s="943"/>
      <c r="X341" s="943"/>
      <c r="Y341" s="943"/>
      <c r="Z341" s="943" t="s">
        <v>10301</v>
      </c>
      <c r="AA341" s="943"/>
      <c r="AB341" s="943" t="s">
        <v>10301</v>
      </c>
      <c r="AC341" s="943"/>
      <c r="AD341" s="943" t="str">
        <f>Таблиця4[[#This Row],[DESCRIPTION 3]]</f>
        <v/>
      </c>
      <c r="AE341" s="943" t="str">
        <f>Таблиця4[[#This Row],[Owner/Specific NPCs3]]</f>
        <v/>
      </c>
      <c r="AF341" s="943"/>
      <c r="AG341" s="944" t="s">
        <v>10311</v>
      </c>
      <c r="AH341" s="945"/>
      <c r="AI341" s="946"/>
      <c r="AJ341" s="943" t="s">
        <v>10301</v>
      </c>
      <c r="AK341" s="946"/>
      <c r="AL341" s="943" t="s">
        <v>10301</v>
      </c>
      <c r="AM341" s="946"/>
      <c r="AN341" s="942" t="str">
        <f>IFERROR(INDEX(#REF!,MATCH(Таблиця4[[#This Row],[BUILDING NAME]],#REF!,0),1),"")</f>
        <v/>
      </c>
      <c r="AO341" s="942" t="str">
        <f>IFERROR(INDEX(#REF!,MATCH(Таблиця4[[#This Row],[BUILDING NAME]],#REF!,0),1),"")</f>
        <v/>
      </c>
      <c r="AP341" s="942" t="str">
        <f>IFERROR(INDEX(#REF!,MATCH(Таблиця4[[#This Row],[BUILDING NAME]],#REF!,0),1),"")</f>
        <v/>
      </c>
      <c r="AQ341" s="942" t="str">
        <f>IFERROR(INDEX(#REF!,MATCH(Таблиця4[[#This Row],[BUILDING NAME]],#REF!,0),1),"")</f>
        <v/>
      </c>
      <c r="AR341" s="942" t="str">
        <f>IFERROR(INDEX(#REF!,MATCH(Таблиця4[[#This Row],[BUILDING NAME]],#REF!,0),1),"")</f>
        <v/>
      </c>
      <c r="AS341" s="942" t="str">
        <f>IFERROR(INDEX(#REF!,MATCH(Таблиця4[[#This Row],[BUILDING NAME]],#REF!,0),1),"")</f>
        <v/>
      </c>
      <c r="AT341" s="942" t="str">
        <f>IFERROR(INDEX(#REF!,MATCH(Таблиця4[[#This Row],[BUILDING NAME]],#REF!,0),1),"")</f>
        <v/>
      </c>
      <c r="AU341" s="942"/>
      <c r="AV341" s="1195" t="s">
        <v>10301</v>
      </c>
      <c r="AW341" s="1196" t="str">
        <f>IFERROR(INDEX(Аркуш4!$G$2:$G$608,MATCH(Таблиця4[[#This Row],[BUILDING NAME]],Аркуш4!$A$2:$A$608,0),1),"")</f>
        <v/>
      </c>
    </row>
    <row r="342" spans="1:49" ht="16.5" thickTop="1" thickBot="1">
      <c r="A342" s="942" t="s">
        <v>11588</v>
      </c>
      <c r="B342" s="943" t="str">
        <f t="shared" si="16"/>
        <v>N16</v>
      </c>
      <c r="C342" s="943" t="str">
        <f t="shared" si="17"/>
        <v>Holyhands House (inn/temple of many faiths/former noble villa, A, 3s &amp; 4s)</v>
      </c>
      <c r="D342" s="942"/>
      <c r="E342" s="942"/>
      <c r="F342" s="943" t="s">
        <v>11589</v>
      </c>
      <c r="G342" s="943" t="s">
        <v>11590</v>
      </c>
      <c r="H342" s="943" t="s">
        <v>1856</v>
      </c>
      <c r="I342" s="943" t="s">
        <v>16</v>
      </c>
      <c r="J342" s="943"/>
      <c r="K342" s="943" t="s">
        <v>10298</v>
      </c>
      <c r="L342" s="943" t="s">
        <v>10367</v>
      </c>
      <c r="M342" s="943" t="s">
        <v>10299</v>
      </c>
      <c r="N342" s="943" t="s">
        <v>11573</v>
      </c>
      <c r="O342" s="947"/>
      <c r="P342" s="943"/>
      <c r="Q342" s="943"/>
      <c r="R342" s="943"/>
      <c r="S342" s="943"/>
      <c r="T34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42" s="943"/>
      <c r="V342" s="943"/>
      <c r="W342" s="943"/>
      <c r="X342" s="943"/>
      <c r="Y342" s="943"/>
      <c r="Z342" s="943" t="s">
        <v>29986</v>
      </c>
      <c r="AA342" s="943" t="s">
        <v>11591</v>
      </c>
      <c r="AB342" s="943" t="s">
        <v>10301</v>
      </c>
      <c r="AC342" s="943"/>
      <c r="AD342" s="943" t="str">
        <f>Таблиця4[[#This Row],[DESCRIPTION 3]]</f>
        <v/>
      </c>
      <c r="AE342" s="943" t="str">
        <f>Таблиця4[[#This Row],[Owner/Specific NPCs3]]</f>
        <v/>
      </c>
      <c r="AF342" s="943"/>
      <c r="AG342" s="944" t="s">
        <v>10311</v>
      </c>
      <c r="AH342" s="945"/>
      <c r="AI342" s="946"/>
      <c r="AJ342" s="943" t="s">
        <v>10301</v>
      </c>
      <c r="AK342" s="946"/>
      <c r="AL342" s="943" t="s">
        <v>10301</v>
      </c>
      <c r="AM342" s="946"/>
      <c r="AN342" s="942" t="str">
        <f>IFERROR(INDEX(#REF!,MATCH(Таблиця4[[#This Row],[BUILDING NAME]],#REF!,0),1),"")</f>
        <v/>
      </c>
      <c r="AO342" s="942" t="str">
        <f>IFERROR(INDEX(#REF!,MATCH(Таблиця4[[#This Row],[BUILDING NAME]],#REF!,0),1),"")</f>
        <v/>
      </c>
      <c r="AP342" s="942" t="str">
        <f>IFERROR(INDEX(#REF!,MATCH(Таблиця4[[#This Row],[BUILDING NAME]],#REF!,0),1),"")</f>
        <v/>
      </c>
      <c r="AQ342" s="942" t="str">
        <f>IFERROR(INDEX(#REF!,MATCH(Таблиця4[[#This Row],[BUILDING NAME]],#REF!,0),1),"")</f>
        <v/>
      </c>
      <c r="AR342" s="942" t="str">
        <f>IFERROR(INDEX(#REF!,MATCH(Таблиця4[[#This Row],[BUILDING NAME]],#REF!,0),1),"")</f>
        <v/>
      </c>
      <c r="AS342" s="942" t="str">
        <f>IFERROR(INDEX(#REF!,MATCH(Таблиця4[[#This Row],[BUILDING NAME]],#REF!,0),1),"")</f>
        <v/>
      </c>
      <c r="AT342" s="942" t="str">
        <f>IFERROR(INDEX(#REF!,MATCH(Таблиця4[[#This Row],[BUILDING NAME]],#REF!,0),1),"")</f>
        <v/>
      </c>
      <c r="AU342" s="942"/>
      <c r="AV342" s="1195" t="s">
        <v>29986</v>
      </c>
      <c r="AW342" s="1196">
        <f>IFERROR(INDEX(Аркуш4!$G$2:$G$608,MATCH(Таблиця4[[#This Row],[BUILDING NAME]],Аркуш4!$A$2:$A$608,0),1),"")</f>
        <v>0</v>
      </c>
    </row>
    <row r="343" spans="1:49" ht="16.5" thickTop="1" thickBot="1">
      <c r="A343" s="942" t="s">
        <v>11592</v>
      </c>
      <c r="B343" s="943" t="str">
        <f t="shared" si="16"/>
        <v>N17</v>
      </c>
      <c r="C343" s="943" t="str">
        <f t="shared" si="17"/>
        <v>Lanngolyn Villa (noble villa, A, 1s &amp; 3s)</v>
      </c>
      <c r="D343" s="942"/>
      <c r="E343" s="942"/>
      <c r="F343" s="943" t="s">
        <v>844</v>
      </c>
      <c r="G343" s="943" t="s">
        <v>11593</v>
      </c>
      <c r="H343" s="943" t="s">
        <v>11594</v>
      </c>
      <c r="I343" s="943" t="s">
        <v>16</v>
      </c>
      <c r="J343" s="943"/>
      <c r="K343" s="943" t="s">
        <v>10420</v>
      </c>
      <c r="L343" s="943" t="s">
        <v>10301</v>
      </c>
      <c r="M343" s="943" t="s">
        <v>10299</v>
      </c>
      <c r="N343" s="943" t="s">
        <v>11544</v>
      </c>
      <c r="O343" s="943"/>
      <c r="P343" s="943"/>
      <c r="Q343" s="943"/>
      <c r="R343" s="943"/>
      <c r="S343" s="943"/>
      <c r="T34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43" s="943"/>
      <c r="V343" s="943"/>
      <c r="W343" s="943"/>
      <c r="X343" s="943"/>
      <c r="Y343" s="943"/>
      <c r="Z343" s="943" t="s">
        <v>10301</v>
      </c>
      <c r="AA343" s="943"/>
      <c r="AB343" s="943" t="s">
        <v>10301</v>
      </c>
      <c r="AC343" s="943"/>
      <c r="AD343" s="943" t="str">
        <f>Таблиця4[[#This Row],[DESCRIPTION 3]]</f>
        <v/>
      </c>
      <c r="AE343" s="943" t="str">
        <f>Таблиця4[[#This Row],[Owner/Specific NPCs3]]</f>
        <v/>
      </c>
      <c r="AF343" s="943"/>
      <c r="AG343" s="944" t="s">
        <v>10311</v>
      </c>
      <c r="AH343" s="945"/>
      <c r="AI343" s="946"/>
      <c r="AJ343" s="943" t="s">
        <v>10301</v>
      </c>
      <c r="AK343" s="946"/>
      <c r="AL343" s="943" t="s">
        <v>10301</v>
      </c>
      <c r="AM343" s="946"/>
      <c r="AN343" s="942" t="str">
        <f>IFERROR(INDEX(#REF!,MATCH(Таблиця4[[#This Row],[BUILDING NAME]],#REF!,0),1),"")</f>
        <v/>
      </c>
      <c r="AO343" s="942" t="str">
        <f>IFERROR(INDEX(#REF!,MATCH(Таблиця4[[#This Row],[BUILDING NAME]],#REF!,0),1),"")</f>
        <v/>
      </c>
      <c r="AP343" s="942" t="str">
        <f>IFERROR(INDEX(#REF!,MATCH(Таблиця4[[#This Row],[BUILDING NAME]],#REF!,0),1),"")</f>
        <v/>
      </c>
      <c r="AQ343" s="942" t="str">
        <f>IFERROR(INDEX(#REF!,MATCH(Таблиця4[[#This Row],[BUILDING NAME]],#REF!,0),1),"")</f>
        <v/>
      </c>
      <c r="AR343" s="942" t="str">
        <f>IFERROR(INDEX(#REF!,MATCH(Таблиця4[[#This Row],[BUILDING NAME]],#REF!,0),1),"")</f>
        <v/>
      </c>
      <c r="AS343" s="942" t="str">
        <f>IFERROR(INDEX(#REF!,MATCH(Таблиця4[[#This Row],[BUILDING NAME]],#REF!,0),1),"")</f>
        <v/>
      </c>
      <c r="AT343" s="942" t="str">
        <f>IFERROR(INDEX(#REF!,MATCH(Таблиця4[[#This Row],[BUILDING NAME]],#REF!,0),1),"")</f>
        <v/>
      </c>
      <c r="AU343" s="942"/>
      <c r="AV343" s="1195" t="s">
        <v>10301</v>
      </c>
      <c r="AW343" s="1196" t="str">
        <f>IFERROR(INDEX(Аркуш4!$G$2:$G$608,MATCH(Таблиця4[[#This Row],[BUILDING NAME]],Аркуш4!$A$2:$A$608,0),1),"")</f>
        <v/>
      </c>
    </row>
    <row r="344" spans="1:49" ht="16.5" thickTop="1" thickBot="1">
      <c r="A344" s="942" t="s">
        <v>11595</v>
      </c>
      <c r="B344" s="943" t="str">
        <f t="shared" si="16"/>
        <v>N18</v>
      </c>
      <c r="C344" s="943" t="str">
        <f t="shared" si="17"/>
        <v>Ulbrinter Villa (noble villa, A, 2s &amp; 3s)</v>
      </c>
      <c r="D344" s="942"/>
      <c r="E344" s="942"/>
      <c r="F344" s="943" t="s">
        <v>1055</v>
      </c>
      <c r="G344" s="943" t="s">
        <v>11596</v>
      </c>
      <c r="H344" s="943" t="s">
        <v>11597</v>
      </c>
      <c r="I344" s="943" t="s">
        <v>16</v>
      </c>
      <c r="J344" s="943"/>
      <c r="K344" s="943" t="s">
        <v>10420</v>
      </c>
      <c r="L344" s="943">
        <v>0</v>
      </c>
      <c r="M344" s="943" t="s">
        <v>10299</v>
      </c>
      <c r="N344" s="943" t="s">
        <v>11210</v>
      </c>
      <c r="O344" s="943" t="s">
        <v>11545</v>
      </c>
      <c r="P344" s="943"/>
      <c r="Q344" s="943"/>
      <c r="R344" s="943"/>
      <c r="S344" s="943"/>
      <c r="T34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44" s="943"/>
      <c r="V344" s="943"/>
      <c r="W344" s="943"/>
      <c r="X344" s="943"/>
      <c r="Y344" s="943"/>
      <c r="Z344" s="943" t="s">
        <v>30132</v>
      </c>
      <c r="AA344" s="943"/>
      <c r="AB344" s="943" t="s">
        <v>10301</v>
      </c>
      <c r="AC344" s="943"/>
      <c r="AD344" s="943" t="str">
        <f>Таблиця4[[#This Row],[DESCRIPTION 3]]</f>
        <v/>
      </c>
      <c r="AE344" s="943" t="str">
        <f>Таблиця4[[#This Row],[Owner/Specific NPCs3]]</f>
        <v/>
      </c>
      <c r="AF344" s="943"/>
      <c r="AG344" s="944" t="s">
        <v>11598</v>
      </c>
      <c r="AH344" s="945"/>
      <c r="AI344" s="946"/>
      <c r="AJ344" s="943" t="s">
        <v>10301</v>
      </c>
      <c r="AK344" s="946"/>
      <c r="AL344" s="943" t="s">
        <v>10301</v>
      </c>
      <c r="AM344" s="946"/>
      <c r="AN344" s="942" t="str">
        <f>IFERROR(INDEX(#REF!,MATCH(Таблиця4[[#This Row],[BUILDING NAME]],#REF!,0),1),"")</f>
        <v/>
      </c>
      <c r="AO344" s="942" t="str">
        <f>IFERROR(INDEX(#REF!,MATCH(Таблиця4[[#This Row],[BUILDING NAME]],#REF!,0),1),"")</f>
        <v/>
      </c>
      <c r="AP344" s="942" t="str">
        <f>IFERROR(INDEX(#REF!,MATCH(Таблиця4[[#This Row],[BUILDING NAME]],#REF!,0),1),"")</f>
        <v/>
      </c>
      <c r="AQ344" s="942" t="str">
        <f>IFERROR(INDEX(#REF!,MATCH(Таблиця4[[#This Row],[BUILDING NAME]],#REF!,0),1),"")</f>
        <v/>
      </c>
      <c r="AR344" s="942" t="str">
        <f>IFERROR(INDEX(#REF!,MATCH(Таблиця4[[#This Row],[BUILDING NAME]],#REF!,0),1),"")</f>
        <v/>
      </c>
      <c r="AS344" s="942" t="str">
        <f>IFERROR(INDEX(#REF!,MATCH(Таблиця4[[#This Row],[BUILDING NAME]],#REF!,0),1),"")</f>
        <v/>
      </c>
      <c r="AT344" s="942" t="str">
        <f>IFERROR(INDEX(#REF!,MATCH(Таблиця4[[#This Row],[BUILDING NAME]],#REF!,0),1),"")</f>
        <v/>
      </c>
      <c r="AU344" s="942"/>
      <c r="AV344" s="1195" t="s">
        <v>30132</v>
      </c>
      <c r="AW344" s="1196">
        <f>IFERROR(INDEX(Аркуш4!$G$2:$G$608,MATCH(Таблиця4[[#This Row],[BUILDING NAME]],Аркуш4!$A$2:$A$608,0),1),"")</f>
        <v>0</v>
      </c>
    </row>
    <row r="345" spans="1:49" ht="16.5" thickTop="1" thickBot="1">
      <c r="A345" s="942" t="s">
        <v>11599</v>
      </c>
      <c r="B345" s="943" t="str">
        <f t="shared" si="16"/>
        <v>N19</v>
      </c>
      <c r="C345" s="943" t="str">
        <f t="shared" si="17"/>
        <v>Jardeth Villa (noble villa, A, 2s)</v>
      </c>
      <c r="D345" s="942"/>
      <c r="E345" s="942"/>
      <c r="F345" s="943" t="s">
        <v>11600</v>
      </c>
      <c r="G345" s="943" t="s">
        <v>11601</v>
      </c>
      <c r="H345" s="955" t="s">
        <v>11602</v>
      </c>
      <c r="I345" s="943" t="s">
        <v>16</v>
      </c>
      <c r="J345" s="943"/>
      <c r="K345" s="943" t="s">
        <v>10420</v>
      </c>
      <c r="L345" s="943" t="s">
        <v>10301</v>
      </c>
      <c r="M345" s="943" t="s">
        <v>10299</v>
      </c>
      <c r="N345" s="943" t="s">
        <v>11549</v>
      </c>
      <c r="O345" s="943"/>
      <c r="P345" s="943"/>
      <c r="Q345" s="943"/>
      <c r="R345" s="943"/>
      <c r="S345" s="943"/>
      <c r="T34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45" s="943"/>
      <c r="V345" s="943"/>
      <c r="W345" s="943"/>
      <c r="X345" s="943"/>
      <c r="Y345" s="943"/>
      <c r="Z345" s="943" t="s">
        <v>10301</v>
      </c>
      <c r="AA345" s="943"/>
      <c r="AB345" s="943" t="s">
        <v>10301</v>
      </c>
      <c r="AC345" s="943"/>
      <c r="AD345" s="943" t="str">
        <f>Таблиця4[[#This Row],[DESCRIPTION 3]]</f>
        <v/>
      </c>
      <c r="AE345" s="943" t="str">
        <f>Таблиця4[[#This Row],[Owner/Specific NPCs3]]</f>
        <v/>
      </c>
      <c r="AF345" s="943"/>
      <c r="AG345" s="944" t="s">
        <v>10311</v>
      </c>
      <c r="AH345" s="945"/>
      <c r="AI345" s="946"/>
      <c r="AJ345" s="943" t="s">
        <v>10301</v>
      </c>
      <c r="AK345" s="946"/>
      <c r="AL345" s="943" t="s">
        <v>10301</v>
      </c>
      <c r="AM345" s="946"/>
      <c r="AN345" s="942" t="str">
        <f>IFERROR(INDEX(#REF!,MATCH(Таблиця4[[#This Row],[BUILDING NAME]],#REF!,0),1),"")</f>
        <v/>
      </c>
      <c r="AO345" s="942" t="str">
        <f>IFERROR(INDEX(#REF!,MATCH(Таблиця4[[#This Row],[BUILDING NAME]],#REF!,0),1),"")</f>
        <v/>
      </c>
      <c r="AP345" s="942" t="str">
        <f>IFERROR(INDEX(#REF!,MATCH(Таблиця4[[#This Row],[BUILDING NAME]],#REF!,0),1),"")</f>
        <v/>
      </c>
      <c r="AQ345" s="942" t="str">
        <f>IFERROR(INDEX(#REF!,MATCH(Таблиця4[[#This Row],[BUILDING NAME]],#REF!,0),1),"")</f>
        <v/>
      </c>
      <c r="AR345" s="942" t="str">
        <f>IFERROR(INDEX(#REF!,MATCH(Таблиця4[[#This Row],[BUILDING NAME]],#REF!,0),1),"")</f>
        <v/>
      </c>
      <c r="AS345" s="942" t="str">
        <f>IFERROR(INDEX(#REF!,MATCH(Таблиця4[[#This Row],[BUILDING NAME]],#REF!,0),1),"")</f>
        <v/>
      </c>
      <c r="AT345" s="942" t="str">
        <f>IFERROR(INDEX(#REF!,MATCH(Таблиця4[[#This Row],[BUILDING NAME]],#REF!,0),1),"")</f>
        <v/>
      </c>
      <c r="AU345" s="942"/>
      <c r="AV345" s="1195" t="s">
        <v>10301</v>
      </c>
      <c r="AW345" s="1196" t="str">
        <f>IFERROR(INDEX(Аркуш4!$G$2:$G$608,MATCH(Таблиця4[[#This Row],[BUILDING NAME]],Аркуш4!$A$2:$A$608,0),1),"")</f>
        <v/>
      </c>
    </row>
    <row r="346" spans="1:49" ht="16.5" thickTop="1" thickBot="1">
      <c r="A346" s="942" t="s">
        <v>11603</v>
      </c>
      <c r="B346" s="943" t="str">
        <f t="shared" si="16"/>
        <v>N20</v>
      </c>
      <c r="C346" s="943" t="str">
        <f t="shared" si="17"/>
        <v>Gralhund Villa (noble villa, A, 3s)</v>
      </c>
      <c r="D346" s="942"/>
      <c r="E346" s="942"/>
      <c r="F346" s="943" t="s">
        <v>731</v>
      </c>
      <c r="G346" s="943" t="s">
        <v>11604</v>
      </c>
      <c r="H346" s="943" t="s">
        <v>11605</v>
      </c>
      <c r="I346" s="943" t="s">
        <v>16</v>
      </c>
      <c r="J346" s="943"/>
      <c r="K346" s="943" t="s">
        <v>10420</v>
      </c>
      <c r="L346" s="943">
        <v>0</v>
      </c>
      <c r="M346" s="943" t="s">
        <v>10299</v>
      </c>
      <c r="N346" s="943" t="s">
        <v>11569</v>
      </c>
      <c r="O346" s="943"/>
      <c r="P346" s="943"/>
      <c r="Q346" s="943"/>
      <c r="R346" s="943"/>
      <c r="S346" s="943"/>
      <c r="T34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46" s="943"/>
      <c r="V346" s="943"/>
      <c r="W346" s="943"/>
      <c r="X346" s="943"/>
      <c r="Y346" s="943"/>
      <c r="Z346" s="943" t="s">
        <v>30132</v>
      </c>
      <c r="AA346" s="943"/>
      <c r="AB346" s="943" t="s">
        <v>10301</v>
      </c>
      <c r="AC346" s="943"/>
      <c r="AD346" s="943" t="str">
        <f>Таблиця4[[#This Row],[DESCRIPTION 3]]</f>
        <v/>
      </c>
      <c r="AE346" s="943" t="str">
        <f>Таблиця4[[#This Row],[Owner/Specific NPCs3]]</f>
        <v/>
      </c>
      <c r="AF346" s="943"/>
      <c r="AG346" s="944" t="s">
        <v>10311</v>
      </c>
      <c r="AH346" s="945"/>
      <c r="AI346" s="946"/>
      <c r="AJ346" s="943" t="s">
        <v>10301</v>
      </c>
      <c r="AK346" s="946"/>
      <c r="AL346" s="943" t="s">
        <v>10301</v>
      </c>
      <c r="AM346" s="946"/>
      <c r="AN346" s="942" t="str">
        <f>IFERROR(INDEX(#REF!,MATCH(Таблиця4[[#This Row],[BUILDING NAME]],#REF!,0),1),"")</f>
        <v/>
      </c>
      <c r="AO346" s="942" t="str">
        <f>IFERROR(INDEX(#REF!,MATCH(Таблиця4[[#This Row],[BUILDING NAME]],#REF!,0),1),"")</f>
        <v/>
      </c>
      <c r="AP346" s="942" t="str">
        <f>IFERROR(INDEX(#REF!,MATCH(Таблиця4[[#This Row],[BUILDING NAME]],#REF!,0),1),"")</f>
        <v/>
      </c>
      <c r="AQ346" s="942" t="str">
        <f>IFERROR(INDEX(#REF!,MATCH(Таблиця4[[#This Row],[BUILDING NAME]],#REF!,0),1),"")</f>
        <v/>
      </c>
      <c r="AR346" s="942" t="str">
        <f>IFERROR(INDEX(#REF!,MATCH(Таблиця4[[#This Row],[BUILDING NAME]],#REF!,0),1),"")</f>
        <v/>
      </c>
      <c r="AS346" s="942" t="str">
        <f>IFERROR(INDEX(#REF!,MATCH(Таблиця4[[#This Row],[BUILDING NAME]],#REF!,0),1),"")</f>
        <v/>
      </c>
      <c r="AT346" s="942" t="str">
        <f>IFERROR(INDEX(#REF!,MATCH(Таблиця4[[#This Row],[BUILDING NAME]],#REF!,0),1),"")</f>
        <v/>
      </c>
      <c r="AU346" s="942"/>
      <c r="AV346" s="1195" t="s">
        <v>30132</v>
      </c>
      <c r="AW346" s="1196">
        <f>IFERROR(INDEX(Аркуш4!$G$2:$G$608,MATCH(Таблиця4[[#This Row],[BUILDING NAME]],Аркуш4!$A$2:$A$608,0),1),"")</f>
        <v>0</v>
      </c>
    </row>
    <row r="347" spans="1:49" ht="16.5" thickTop="1" thickBot="1">
      <c r="A347" s="942" t="s">
        <v>11606</v>
      </c>
      <c r="B347" s="943" t="str">
        <f t="shared" si="16"/>
        <v>N21</v>
      </c>
      <c r="C347" s="943" t="str">
        <f t="shared" si="17"/>
        <v>The Raging Lion (inn, B, 3)</v>
      </c>
      <c r="D347" s="942"/>
      <c r="E347" s="942"/>
      <c r="F347" s="943" t="s">
        <v>322</v>
      </c>
      <c r="G347" s="943" t="s">
        <v>11607</v>
      </c>
      <c r="H347" s="954" t="s">
        <v>321</v>
      </c>
      <c r="I347" s="943" t="s">
        <v>16</v>
      </c>
      <c r="J347" s="943"/>
      <c r="K347" s="943" t="s">
        <v>10371</v>
      </c>
      <c r="L347" s="943" t="s">
        <v>25</v>
      </c>
      <c r="M347" s="943" t="s">
        <v>10310</v>
      </c>
      <c r="N347" s="943">
        <v>3</v>
      </c>
      <c r="O347" s="954" t="s">
        <v>326</v>
      </c>
      <c r="P347" s="943">
        <v>4</v>
      </c>
      <c r="Q347" s="943">
        <v>4</v>
      </c>
      <c r="R347" s="943"/>
      <c r="S347" s="943"/>
      <c r="T34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4A | </v>
      </c>
      <c r="U347" s="943"/>
      <c r="V347" s="943"/>
      <c r="W347" s="943"/>
      <c r="X347" s="942"/>
      <c r="Y347" s="942"/>
      <c r="Z347" s="942" t="s">
        <v>29980</v>
      </c>
      <c r="AA347" s="942" t="s">
        <v>11608</v>
      </c>
      <c r="AB347" s="943" t="s">
        <v>17</v>
      </c>
      <c r="AC347" s="943"/>
      <c r="AD347" s="943" t="str">
        <f>Таблиця4[[#This Row],[DESCRIPTION 3]]</f>
        <v/>
      </c>
      <c r="AE347" s="943" t="str">
        <f>Таблиця4[[#This Row],[Owner/Specific NPCs3]]</f>
        <v/>
      </c>
      <c r="AF347" s="943"/>
      <c r="AG347" s="944" t="s">
        <v>10311</v>
      </c>
      <c r="AH347" s="945"/>
      <c r="AI347" s="946"/>
      <c r="AJ347" s="943" t="s">
        <v>10301</v>
      </c>
      <c r="AK347" s="946"/>
      <c r="AL347" s="943" t="s">
        <v>10301</v>
      </c>
      <c r="AM347" s="946"/>
      <c r="AN347" s="942" t="str">
        <f>IFERROR(INDEX(#REF!,MATCH(Таблиця4[[#This Row],[BUILDING NAME]],#REF!,0),1),"")</f>
        <v/>
      </c>
      <c r="AO347" s="942" t="str">
        <f>IFERROR(INDEX(#REF!,MATCH(Таблиця4[[#This Row],[BUILDING NAME]],#REF!,0),1),"")</f>
        <v/>
      </c>
      <c r="AP347" s="942" t="str">
        <f>IFERROR(INDEX(#REF!,MATCH(Таблиця4[[#This Row],[BUILDING NAME]],#REF!,0),1),"")</f>
        <v/>
      </c>
      <c r="AQ347" s="942" t="str">
        <f>IFERROR(INDEX(#REF!,MATCH(Таблиця4[[#This Row],[BUILDING NAME]],#REF!,0),1),"")</f>
        <v/>
      </c>
      <c r="AR347" s="942" t="str">
        <f>IFERROR(INDEX(#REF!,MATCH(Таблиця4[[#This Row],[BUILDING NAME]],#REF!,0),1),"")</f>
        <v/>
      </c>
      <c r="AS347" s="942" t="str">
        <f>IFERROR(INDEX(#REF!,MATCH(Таблиця4[[#This Row],[BUILDING NAME]],#REF!,0),1),"")</f>
        <v/>
      </c>
      <c r="AT347" s="942" t="str">
        <f>IFERROR(INDEX(#REF!,MATCH(Таблиця4[[#This Row],[BUILDING NAME]],#REF!,0),1),"")</f>
        <v/>
      </c>
      <c r="AU347" s="942"/>
      <c r="AV347" s="1195" t="s">
        <v>29980</v>
      </c>
      <c r="AW347" s="1196">
        <f>IFERROR(INDEX(Аркуш4!$G$2:$G$608,MATCH(Таблиця4[[#This Row],[BUILDING NAME]],Аркуш4!$A$2:$A$608,0),1),"")</f>
        <v>0</v>
      </c>
    </row>
    <row r="348" spans="1:49" ht="16.5" thickTop="1" thickBot="1">
      <c r="A348" s="942" t="s">
        <v>11609</v>
      </c>
      <c r="B348" s="943" t="str">
        <f t="shared" si="16"/>
        <v>N22</v>
      </c>
      <c r="C348" s="943" t="str">
        <f t="shared" si="17"/>
        <v>Maerklos Villa (noble villa, A, 1s, 2s, &amp; 4s)</v>
      </c>
      <c r="D348" s="942"/>
      <c r="E348" s="942"/>
      <c r="F348" s="943" t="s">
        <v>861</v>
      </c>
      <c r="G348" s="943" t="s">
        <v>11610</v>
      </c>
      <c r="H348" s="943" t="s">
        <v>11611</v>
      </c>
      <c r="I348" s="943" t="s">
        <v>16</v>
      </c>
      <c r="J348" s="943"/>
      <c r="K348" s="943" t="s">
        <v>10420</v>
      </c>
      <c r="L348" s="943" t="s">
        <v>10301</v>
      </c>
      <c r="M348" s="943" t="s">
        <v>10299</v>
      </c>
      <c r="N348" s="943" t="s">
        <v>11612</v>
      </c>
      <c r="O348" s="943"/>
      <c r="P348" s="943"/>
      <c r="Q348" s="943"/>
      <c r="R348" s="943"/>
      <c r="S348" s="943"/>
      <c r="T34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48" s="943"/>
      <c r="V348" s="943"/>
      <c r="W348" s="943"/>
      <c r="X348" s="943"/>
      <c r="Y348" s="943"/>
      <c r="Z348" s="943" t="s">
        <v>10301</v>
      </c>
      <c r="AA348" s="943"/>
      <c r="AB348" s="943" t="s">
        <v>10301</v>
      </c>
      <c r="AC348" s="943"/>
      <c r="AD348" s="943" t="str">
        <f>Таблиця4[[#This Row],[DESCRIPTION 3]]</f>
        <v/>
      </c>
      <c r="AE348" s="943" t="str">
        <f>Таблиця4[[#This Row],[Owner/Specific NPCs3]]</f>
        <v/>
      </c>
      <c r="AF348" s="943"/>
      <c r="AG348" s="944" t="s">
        <v>10311</v>
      </c>
      <c r="AH348" s="945"/>
      <c r="AI348" s="946"/>
      <c r="AJ348" s="943" t="s">
        <v>10301</v>
      </c>
      <c r="AK348" s="946"/>
      <c r="AL348" s="943" t="s">
        <v>10301</v>
      </c>
      <c r="AM348" s="946"/>
      <c r="AN348" s="942" t="str">
        <f>IFERROR(INDEX(#REF!,MATCH(Таблиця4[[#This Row],[BUILDING NAME]],#REF!,0),1),"")</f>
        <v/>
      </c>
      <c r="AO348" s="942" t="str">
        <f>IFERROR(INDEX(#REF!,MATCH(Таблиця4[[#This Row],[BUILDING NAME]],#REF!,0),1),"")</f>
        <v/>
      </c>
      <c r="AP348" s="942" t="str">
        <f>IFERROR(INDEX(#REF!,MATCH(Таблиця4[[#This Row],[BUILDING NAME]],#REF!,0),1),"")</f>
        <v/>
      </c>
      <c r="AQ348" s="942" t="str">
        <f>IFERROR(INDEX(#REF!,MATCH(Таблиця4[[#This Row],[BUILDING NAME]],#REF!,0),1),"")</f>
        <v/>
      </c>
      <c r="AR348" s="942" t="str">
        <f>IFERROR(INDEX(#REF!,MATCH(Таблиця4[[#This Row],[BUILDING NAME]],#REF!,0),1),"")</f>
        <v/>
      </c>
      <c r="AS348" s="942" t="str">
        <f>IFERROR(INDEX(#REF!,MATCH(Таблиця4[[#This Row],[BUILDING NAME]],#REF!,0),1),"")</f>
        <v/>
      </c>
      <c r="AT348" s="942" t="str">
        <f>IFERROR(INDEX(#REF!,MATCH(Таблиця4[[#This Row],[BUILDING NAME]],#REF!,0),1),"")</f>
        <v/>
      </c>
      <c r="AU348" s="942"/>
      <c r="AV348" s="1195" t="s">
        <v>10301</v>
      </c>
      <c r="AW348" s="1196" t="str">
        <f>IFERROR(INDEX(Аркуш4!$G$2:$G$608,MATCH(Таблиця4[[#This Row],[BUILDING NAME]],Аркуш4!$A$2:$A$608,0),1),"")</f>
        <v/>
      </c>
    </row>
    <row r="349" spans="1:49" ht="16.5" thickTop="1" thickBot="1">
      <c r="A349" s="942" t="s">
        <v>11613</v>
      </c>
      <c r="B349" s="943" t="str">
        <f t="shared" si="16"/>
        <v>N23</v>
      </c>
      <c r="C349" s="943" t="str">
        <f t="shared" si="17"/>
        <v>Nandar Villa (noble villa, A, 2s &amp; 3s)</v>
      </c>
      <c r="D349" s="942"/>
      <c r="E349" s="942"/>
      <c r="F349" s="943" t="s">
        <v>910</v>
      </c>
      <c r="G349" s="943" t="s">
        <v>11614</v>
      </c>
      <c r="H349" s="943" t="s">
        <v>11615</v>
      </c>
      <c r="I349" s="943" t="s">
        <v>16</v>
      </c>
      <c r="J349" s="943"/>
      <c r="K349" s="943" t="s">
        <v>10420</v>
      </c>
      <c r="L349" s="943" t="s">
        <v>10301</v>
      </c>
      <c r="M349" s="943" t="s">
        <v>10299</v>
      </c>
      <c r="N349" s="943" t="s">
        <v>11210</v>
      </c>
      <c r="O349" s="943"/>
      <c r="P349" s="943"/>
      <c r="Q349" s="943"/>
      <c r="R349" s="943"/>
      <c r="S349" s="943"/>
      <c r="T34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49" s="943"/>
      <c r="V349" s="943"/>
      <c r="W349" s="943"/>
      <c r="X349" s="943"/>
      <c r="Y349" s="943"/>
      <c r="Z349" s="943" t="s">
        <v>10301</v>
      </c>
      <c r="AA349" s="943"/>
      <c r="AB349" s="943" t="s">
        <v>10301</v>
      </c>
      <c r="AC349" s="943"/>
      <c r="AD349" s="943" t="str">
        <f>Таблиця4[[#This Row],[DESCRIPTION 3]]</f>
        <v/>
      </c>
      <c r="AE349" s="943" t="str">
        <f>Таблиця4[[#This Row],[Owner/Specific NPCs3]]</f>
        <v/>
      </c>
      <c r="AF349" s="943"/>
      <c r="AG349" s="944" t="s">
        <v>10311</v>
      </c>
      <c r="AH349" s="945"/>
      <c r="AI349" s="946"/>
      <c r="AJ349" s="943" t="s">
        <v>10301</v>
      </c>
      <c r="AK349" s="946"/>
      <c r="AL349" s="943" t="s">
        <v>10301</v>
      </c>
      <c r="AM349" s="946"/>
      <c r="AN349" s="942" t="str">
        <f>IFERROR(INDEX(#REF!,MATCH(Таблиця4[[#This Row],[BUILDING NAME]],#REF!,0),1),"")</f>
        <v/>
      </c>
      <c r="AO349" s="942" t="str">
        <f>IFERROR(INDEX(#REF!,MATCH(Таблиця4[[#This Row],[BUILDING NAME]],#REF!,0),1),"")</f>
        <v/>
      </c>
      <c r="AP349" s="942" t="str">
        <f>IFERROR(INDEX(#REF!,MATCH(Таблиця4[[#This Row],[BUILDING NAME]],#REF!,0),1),"")</f>
        <v/>
      </c>
      <c r="AQ349" s="942" t="str">
        <f>IFERROR(INDEX(#REF!,MATCH(Таблиця4[[#This Row],[BUILDING NAME]],#REF!,0),1),"")</f>
        <v/>
      </c>
      <c r="AR349" s="942" t="str">
        <f>IFERROR(INDEX(#REF!,MATCH(Таблиця4[[#This Row],[BUILDING NAME]],#REF!,0),1),"")</f>
        <v/>
      </c>
      <c r="AS349" s="942" t="str">
        <f>IFERROR(INDEX(#REF!,MATCH(Таблиця4[[#This Row],[BUILDING NAME]],#REF!,0),1),"")</f>
        <v/>
      </c>
      <c r="AT349" s="942" t="str">
        <f>IFERROR(INDEX(#REF!,MATCH(Таблиця4[[#This Row],[BUILDING NAME]],#REF!,0),1),"")</f>
        <v/>
      </c>
      <c r="AU349" s="942"/>
      <c r="AV349" s="1195" t="s">
        <v>10301</v>
      </c>
      <c r="AW349" s="1196" t="str">
        <f>IFERROR(INDEX(Аркуш4!$G$2:$G$608,MATCH(Таблиця4[[#This Row],[BUILDING NAME]],Аркуш4!$A$2:$A$608,0),1),"")</f>
        <v/>
      </c>
    </row>
    <row r="350" spans="1:49" ht="16.5" thickTop="1" thickBot="1">
      <c r="A350" s="942" t="s">
        <v>11616</v>
      </c>
      <c r="B350" s="943" t="str">
        <f t="shared" si="16"/>
        <v>N24</v>
      </c>
      <c r="C350" s="943" t="str">
        <f t="shared" si="17"/>
        <v>Stormweather Villa (noble villa, A, 2s &amp; 5s)</v>
      </c>
      <c r="D350" s="942"/>
      <c r="E350" s="942"/>
      <c r="F350" s="943" t="s">
        <v>986</v>
      </c>
      <c r="G350" s="943" t="s">
        <v>11617</v>
      </c>
      <c r="H350" s="943" t="s">
        <v>11618</v>
      </c>
      <c r="I350" s="943" t="s">
        <v>16</v>
      </c>
      <c r="J350" s="943"/>
      <c r="K350" s="943" t="s">
        <v>10420</v>
      </c>
      <c r="L350" s="943" t="s">
        <v>10301</v>
      </c>
      <c r="M350" s="943" t="s">
        <v>10299</v>
      </c>
      <c r="N350" s="943" t="s">
        <v>11549</v>
      </c>
      <c r="O350" s="943"/>
      <c r="P350" s="943"/>
      <c r="Q350" s="943"/>
      <c r="R350" s="943"/>
      <c r="S350" s="943"/>
      <c r="T35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50" s="943"/>
      <c r="V350" s="943"/>
      <c r="W350" s="943"/>
      <c r="X350" s="943"/>
      <c r="Y350" s="943"/>
      <c r="Z350" s="943" t="s">
        <v>10301</v>
      </c>
      <c r="AA350" s="965"/>
      <c r="AB350" s="943" t="s">
        <v>10301</v>
      </c>
      <c r="AC350" s="943"/>
      <c r="AD350" s="943" t="str">
        <f>Таблиця4[[#This Row],[DESCRIPTION 3]]</f>
        <v/>
      </c>
      <c r="AE350" s="943" t="str">
        <f>Таблиця4[[#This Row],[Owner/Specific NPCs3]]</f>
        <v/>
      </c>
      <c r="AF350" s="943"/>
      <c r="AG350" s="944" t="s">
        <v>10311</v>
      </c>
      <c r="AH350" s="945"/>
      <c r="AI350" s="946"/>
      <c r="AJ350" s="943" t="s">
        <v>10301</v>
      </c>
      <c r="AK350" s="946"/>
      <c r="AL350" s="943" t="s">
        <v>10301</v>
      </c>
      <c r="AM350" s="946"/>
      <c r="AN350" s="942" t="str">
        <f>IFERROR(INDEX(#REF!,MATCH(Таблиця4[[#This Row],[BUILDING NAME]],#REF!,0),1),"")</f>
        <v/>
      </c>
      <c r="AO350" s="942" t="str">
        <f>IFERROR(INDEX(#REF!,MATCH(Таблиця4[[#This Row],[BUILDING NAME]],#REF!,0),1),"")</f>
        <v/>
      </c>
      <c r="AP350" s="942" t="str">
        <f>IFERROR(INDEX(#REF!,MATCH(Таблиця4[[#This Row],[BUILDING NAME]],#REF!,0),1),"")</f>
        <v/>
      </c>
      <c r="AQ350" s="942" t="str">
        <f>IFERROR(INDEX(#REF!,MATCH(Таблиця4[[#This Row],[BUILDING NAME]],#REF!,0),1),"")</f>
        <v/>
      </c>
      <c r="AR350" s="942" t="str">
        <f>IFERROR(INDEX(#REF!,MATCH(Таблиця4[[#This Row],[BUILDING NAME]],#REF!,0),1),"")</f>
        <v/>
      </c>
      <c r="AS350" s="942" t="str">
        <f>IFERROR(INDEX(#REF!,MATCH(Таблиця4[[#This Row],[BUILDING NAME]],#REF!,0),1),"")</f>
        <v/>
      </c>
      <c r="AT350" s="942" t="str">
        <f>IFERROR(INDEX(#REF!,MATCH(Таблиця4[[#This Row],[BUILDING NAME]],#REF!,0),1),"")</f>
        <v/>
      </c>
      <c r="AU350" s="942"/>
      <c r="AV350" s="1195" t="s">
        <v>10301</v>
      </c>
      <c r="AW350" s="1196" t="str">
        <f>IFERROR(INDEX(Аркуш4!$G$2:$G$608,MATCH(Таблиця4[[#This Row],[BUILDING NAME]],Аркуш4!$A$2:$A$608,0),1),"")</f>
        <v/>
      </c>
    </row>
    <row r="351" spans="1:49" ht="16.5" thickTop="1" thickBot="1">
      <c r="A351" s="942" t="s">
        <v>11619</v>
      </c>
      <c r="B351" s="943" t="str">
        <f t="shared" si="16"/>
        <v>N25</v>
      </c>
      <c r="C351" s="943" t="str">
        <f t="shared" si="17"/>
        <v>A Maiden's Tears (tavern, B, 1)</v>
      </c>
      <c r="D351" s="942"/>
      <c r="E351" s="942"/>
      <c r="F351" s="943" t="s">
        <v>18</v>
      </c>
      <c r="G351" s="943" t="s">
        <v>11620</v>
      </c>
      <c r="H351" s="943" t="s">
        <v>13</v>
      </c>
      <c r="I351" s="943" t="s">
        <v>16</v>
      </c>
      <c r="J351" s="943"/>
      <c r="K351" s="943" t="s">
        <v>10358</v>
      </c>
      <c r="L351" s="943" t="s">
        <v>14</v>
      </c>
      <c r="M351" s="943" t="s">
        <v>10310</v>
      </c>
      <c r="N351" s="943">
        <v>1</v>
      </c>
      <c r="O351" s="943"/>
      <c r="P351" s="943">
        <v>4</v>
      </c>
      <c r="Q351" s="943"/>
      <c r="R351" s="943">
        <v>4</v>
      </c>
      <c r="S351" s="943"/>
      <c r="T35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U351" s="943"/>
      <c r="V351" s="943"/>
      <c r="W351" s="943"/>
      <c r="X351" s="943"/>
      <c r="Y351" s="943"/>
      <c r="Z351" s="943" t="s">
        <v>29982</v>
      </c>
      <c r="AA351" s="943"/>
      <c r="AB351" s="943" t="s">
        <v>17</v>
      </c>
      <c r="AC351" s="943"/>
      <c r="AD351" s="943" t="str">
        <f>Таблиця4[[#This Row],[DESCRIPTION 3]]</f>
        <v/>
      </c>
      <c r="AE351" s="943" t="str">
        <f>Таблиця4[[#This Row],[Owner/Specific NPCs3]]</f>
        <v/>
      </c>
      <c r="AF351" s="943"/>
      <c r="AG351" s="944" t="s">
        <v>10311</v>
      </c>
      <c r="AH351" s="945"/>
      <c r="AI351" s="946"/>
      <c r="AJ351" s="943" t="s">
        <v>10301</v>
      </c>
      <c r="AK351" s="946"/>
      <c r="AL351" s="943" t="s">
        <v>10301</v>
      </c>
      <c r="AM351" s="946"/>
      <c r="AN351" s="942" t="str">
        <f>IFERROR(INDEX(#REF!,MATCH(Таблиця4[[#This Row],[BUILDING NAME]],#REF!,0),1),"")</f>
        <v/>
      </c>
      <c r="AO351" s="942" t="str">
        <f>IFERROR(INDEX(#REF!,MATCH(Таблиця4[[#This Row],[BUILDING NAME]],#REF!,0),1),"")</f>
        <v/>
      </c>
      <c r="AP351" s="942" t="str">
        <f>IFERROR(INDEX(#REF!,MATCH(Таблиця4[[#This Row],[BUILDING NAME]],#REF!,0),1),"")</f>
        <v/>
      </c>
      <c r="AQ351" s="942" t="str">
        <f>IFERROR(INDEX(#REF!,MATCH(Таблиця4[[#This Row],[BUILDING NAME]],#REF!,0),1),"")</f>
        <v/>
      </c>
      <c r="AR351" s="942" t="str">
        <f>IFERROR(INDEX(#REF!,MATCH(Таблиця4[[#This Row],[BUILDING NAME]],#REF!,0),1),"")</f>
        <v/>
      </c>
      <c r="AS351" s="942" t="str">
        <f>IFERROR(INDEX(#REF!,MATCH(Таблиця4[[#This Row],[BUILDING NAME]],#REF!,0),1),"")</f>
        <v/>
      </c>
      <c r="AT351" s="942" t="str">
        <f>IFERROR(INDEX(#REF!,MATCH(Таблиця4[[#This Row],[BUILDING NAME]],#REF!,0),1),"")</f>
        <v/>
      </c>
      <c r="AU351" s="942"/>
      <c r="AV351" s="1195" t="s">
        <v>29982</v>
      </c>
      <c r="AW351" s="1196">
        <f>IFERROR(INDEX(Аркуш4!$G$2:$G$608,MATCH(Таблиця4[[#This Row],[BUILDING NAME]],Аркуш4!$A$2:$A$608,0),1),"")</f>
        <v>0</v>
      </c>
    </row>
    <row r="352" spans="1:49" ht="16.5" thickTop="1" thickBot="1">
      <c r="A352" s="942" t="s">
        <v>11621</v>
      </c>
      <c r="B352" s="943" t="str">
        <f t="shared" si="16"/>
        <v>N26</v>
      </c>
      <c r="C352" s="943" t="str">
        <f t="shared" si="17"/>
        <v>Twilight Hunters (tavern, C, 2)</v>
      </c>
      <c r="D352" s="942"/>
      <c r="E352" s="942"/>
      <c r="F352" s="943" t="s">
        <v>419</v>
      </c>
      <c r="G352" s="943" t="s">
        <v>11622</v>
      </c>
      <c r="H352" s="943" t="s">
        <v>418</v>
      </c>
      <c r="I352" s="943" t="s">
        <v>16</v>
      </c>
      <c r="J352" s="943"/>
      <c r="K352" s="943" t="s">
        <v>10358</v>
      </c>
      <c r="L352" s="943" t="s">
        <v>14</v>
      </c>
      <c r="M352" s="943" t="s">
        <v>10329</v>
      </c>
      <c r="N352" s="943">
        <v>2</v>
      </c>
      <c r="O352" s="943"/>
      <c r="P352" s="943"/>
      <c r="Q352" s="943"/>
      <c r="R352" s="943"/>
      <c r="S352" s="943"/>
      <c r="T35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52" s="943"/>
      <c r="V352" s="943"/>
      <c r="W352" s="943"/>
      <c r="X352" s="943"/>
      <c r="Y352" s="943"/>
      <c r="Z352" s="943" t="s">
        <v>29985</v>
      </c>
      <c r="AA352" s="943" t="s">
        <v>11623</v>
      </c>
      <c r="AB352" s="943">
        <v>0</v>
      </c>
      <c r="AC352" s="943"/>
      <c r="AD352" s="943" t="str">
        <f>Таблиця4[[#This Row],[DESCRIPTION 3]]</f>
        <v/>
      </c>
      <c r="AE352" s="943" t="str">
        <f>Таблиця4[[#This Row],[Owner/Specific NPCs3]]</f>
        <v/>
      </c>
      <c r="AF352" s="943"/>
      <c r="AG352" s="944" t="s">
        <v>10311</v>
      </c>
      <c r="AH352" s="945"/>
      <c r="AI352" s="946"/>
      <c r="AJ352" s="943" t="s">
        <v>10301</v>
      </c>
      <c r="AK352" s="946"/>
      <c r="AL352" s="943" t="s">
        <v>10301</v>
      </c>
      <c r="AM352" s="946"/>
      <c r="AN352" s="942" t="str">
        <f>IFERROR(INDEX(#REF!,MATCH(Таблиця4[[#This Row],[BUILDING NAME]],#REF!,0),1),"")</f>
        <v/>
      </c>
      <c r="AO352" s="942" t="str">
        <f>IFERROR(INDEX(#REF!,MATCH(Таблиця4[[#This Row],[BUILDING NAME]],#REF!,0),1),"")</f>
        <v/>
      </c>
      <c r="AP352" s="942" t="str">
        <f>IFERROR(INDEX(#REF!,MATCH(Таблиця4[[#This Row],[BUILDING NAME]],#REF!,0),1),"")</f>
        <v/>
      </c>
      <c r="AQ352" s="942" t="str">
        <f>IFERROR(INDEX(#REF!,MATCH(Таблиця4[[#This Row],[BUILDING NAME]],#REF!,0),1),"")</f>
        <v/>
      </c>
      <c r="AR352" s="942" t="str">
        <f>IFERROR(INDEX(#REF!,MATCH(Таблиця4[[#This Row],[BUILDING NAME]],#REF!,0),1),"")</f>
        <v/>
      </c>
      <c r="AS352" s="942" t="str">
        <f>IFERROR(INDEX(#REF!,MATCH(Таблиця4[[#This Row],[BUILDING NAME]],#REF!,0),1),"")</f>
        <v/>
      </c>
      <c r="AT352" s="942" t="str">
        <f>IFERROR(INDEX(#REF!,MATCH(Таблиця4[[#This Row],[BUILDING NAME]],#REF!,0),1),"")</f>
        <v/>
      </c>
      <c r="AU352" s="942"/>
      <c r="AV352" s="1195" t="s">
        <v>29985</v>
      </c>
      <c r="AW352" s="1196">
        <f>IFERROR(INDEX(Аркуш4!$G$2:$G$608,MATCH(Таблиця4[[#This Row],[BUILDING NAME]],Аркуш4!$A$2:$A$608,0),1),"")</f>
        <v>0</v>
      </c>
    </row>
    <row r="353" spans="1:49" ht="16.5" thickTop="1" thickBot="1">
      <c r="A353" s="942" t="s">
        <v>11624</v>
      </c>
      <c r="B353" s="943" t="str">
        <f t="shared" si="16"/>
        <v>N27</v>
      </c>
      <c r="C353" s="943" t="str">
        <f t="shared" si="17"/>
        <v>The Gentle Mermaid (festhall, B, 4)</v>
      </c>
      <c r="D353" s="942"/>
      <c r="E353" s="942"/>
      <c r="F353" s="943" t="s">
        <v>11625</v>
      </c>
      <c r="G353" s="943" t="s">
        <v>11626</v>
      </c>
      <c r="H353" s="954" t="s">
        <v>265</v>
      </c>
      <c r="I353" s="943" t="s">
        <v>16</v>
      </c>
      <c r="J353" s="943"/>
      <c r="K353" s="943" t="s">
        <v>10317</v>
      </c>
      <c r="L353" s="943" t="s">
        <v>29</v>
      </c>
      <c r="M353" s="943" t="s">
        <v>10310</v>
      </c>
      <c r="N353" s="943">
        <v>4</v>
      </c>
      <c r="O353" s="943"/>
      <c r="P353" s="943">
        <v>4</v>
      </c>
      <c r="Q353" s="943"/>
      <c r="R353" s="943">
        <v>4</v>
      </c>
      <c r="S353" s="943"/>
      <c r="T35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U353" s="943"/>
      <c r="V353" s="943"/>
      <c r="W353" s="943"/>
      <c r="X353" s="943"/>
      <c r="Y353" s="943"/>
      <c r="Z353" s="943" t="s">
        <v>29974</v>
      </c>
      <c r="AA353" s="943" t="s">
        <v>11627</v>
      </c>
      <c r="AB353" s="943" t="s">
        <v>17</v>
      </c>
      <c r="AC353" s="943"/>
      <c r="AD353" s="943" t="s">
        <v>266</v>
      </c>
      <c r="AE353" s="943" t="str">
        <f>Таблиця4[[#This Row],[Owner/Specific NPCs3]]</f>
        <v/>
      </c>
      <c r="AF353" s="943"/>
      <c r="AG353" s="944" t="s">
        <v>10311</v>
      </c>
      <c r="AH353" s="945"/>
      <c r="AI353" s="946"/>
      <c r="AJ353" s="943" t="s">
        <v>10301</v>
      </c>
      <c r="AK353" s="946"/>
      <c r="AL353" s="943" t="s">
        <v>10301</v>
      </c>
      <c r="AM353" s="946"/>
      <c r="AN353" s="942" t="str">
        <f>IFERROR(INDEX(#REF!,MATCH(Таблиця4[[#This Row],[BUILDING NAME]],#REF!,0),1),"")</f>
        <v/>
      </c>
      <c r="AO353" s="942" t="str">
        <f>IFERROR(INDEX(#REF!,MATCH(Таблиця4[[#This Row],[BUILDING NAME]],#REF!,0),1),"")</f>
        <v/>
      </c>
      <c r="AP353" s="942" t="str">
        <f>IFERROR(INDEX(#REF!,MATCH(Таблиця4[[#This Row],[BUILDING NAME]],#REF!,0),1),"")</f>
        <v/>
      </c>
      <c r="AQ353" s="942" t="str">
        <f>IFERROR(INDEX(#REF!,MATCH(Таблиця4[[#This Row],[BUILDING NAME]],#REF!,0),1),"")</f>
        <v/>
      </c>
      <c r="AR353" s="942" t="str">
        <f>IFERROR(INDEX(#REF!,MATCH(Таблиця4[[#This Row],[BUILDING NAME]],#REF!,0),1),"")</f>
        <v/>
      </c>
      <c r="AS353" s="942" t="str">
        <f>IFERROR(INDEX(#REF!,MATCH(Таблиця4[[#This Row],[BUILDING NAME]],#REF!,0),1),"")</f>
        <v/>
      </c>
      <c r="AT353" s="942" t="str">
        <f>IFERROR(INDEX(#REF!,MATCH(Таблиця4[[#This Row],[BUILDING NAME]],#REF!,0),1),"")</f>
        <v/>
      </c>
      <c r="AU353" s="942"/>
      <c r="AV353" s="1195" t="s">
        <v>29974</v>
      </c>
      <c r="AW353" s="1196">
        <f>IFERROR(INDEX(Аркуш4!$G$2:$G$608,MATCH(Таблиця4[[#This Row],[BUILDING NAME]],Аркуш4!$A$2:$A$608,0),1),"")</f>
        <v>0</v>
      </c>
    </row>
    <row r="354" spans="1:49" ht="16.5" thickTop="1" thickBot="1">
      <c r="A354" s="942" t="s">
        <v>11629</v>
      </c>
      <c r="B354" s="943" t="str">
        <f t="shared" si="16"/>
        <v>N28</v>
      </c>
      <c r="C354" s="943" t="str">
        <f t="shared" si="17"/>
        <v>Durinbold Villa (noble villa, A, 3s &amp; 4s)</v>
      </c>
      <c r="D354" s="942"/>
      <c r="E354" s="942"/>
      <c r="F354" s="943" t="s">
        <v>671</v>
      </c>
      <c r="G354" s="943" t="s">
        <v>11630</v>
      </c>
      <c r="H354" s="943" t="s">
        <v>11631</v>
      </c>
      <c r="I354" s="943" t="s">
        <v>16</v>
      </c>
      <c r="J354" s="943"/>
      <c r="K354" s="943" t="s">
        <v>10420</v>
      </c>
      <c r="L354" s="943" t="s">
        <v>10301</v>
      </c>
      <c r="M354" s="943" t="s">
        <v>10299</v>
      </c>
      <c r="N354" s="943" t="s">
        <v>11573</v>
      </c>
      <c r="O354" s="943"/>
      <c r="P354" s="943"/>
      <c r="Q354" s="943"/>
      <c r="R354" s="943"/>
      <c r="S354" s="943"/>
      <c r="T35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54" s="943"/>
      <c r="V354" s="943"/>
      <c r="W354" s="943"/>
      <c r="X354" s="943"/>
      <c r="Y354" s="943"/>
      <c r="Z354" s="943" t="s">
        <v>10301</v>
      </c>
      <c r="AA354" s="943"/>
      <c r="AB354" s="943" t="s">
        <v>10301</v>
      </c>
      <c r="AC354" s="943"/>
      <c r="AD354" s="943" t="str">
        <f>Таблиця4[[#This Row],[DESCRIPTION 3]]</f>
        <v/>
      </c>
      <c r="AE354" s="943" t="str">
        <f>Таблиця4[[#This Row],[Owner/Specific NPCs3]]</f>
        <v/>
      </c>
      <c r="AF354" s="943"/>
      <c r="AG354" s="944" t="s">
        <v>10311</v>
      </c>
      <c r="AH354" s="945"/>
      <c r="AI354" s="946"/>
      <c r="AJ354" s="943" t="s">
        <v>10301</v>
      </c>
      <c r="AK354" s="946"/>
      <c r="AL354" s="943" t="s">
        <v>10301</v>
      </c>
      <c r="AM354" s="946"/>
      <c r="AN354" s="942" t="str">
        <f>IFERROR(INDEX(#REF!,MATCH(Таблиця4[[#This Row],[BUILDING NAME]],#REF!,0),1),"")</f>
        <v/>
      </c>
      <c r="AO354" s="942" t="str">
        <f>IFERROR(INDEX(#REF!,MATCH(Таблиця4[[#This Row],[BUILDING NAME]],#REF!,0),1),"")</f>
        <v/>
      </c>
      <c r="AP354" s="942" t="str">
        <f>IFERROR(INDEX(#REF!,MATCH(Таблиця4[[#This Row],[BUILDING NAME]],#REF!,0),1),"")</f>
        <v/>
      </c>
      <c r="AQ354" s="942" t="str">
        <f>IFERROR(INDEX(#REF!,MATCH(Таблиця4[[#This Row],[BUILDING NAME]],#REF!,0),1),"")</f>
        <v/>
      </c>
      <c r="AR354" s="942" t="str">
        <f>IFERROR(INDEX(#REF!,MATCH(Таблиця4[[#This Row],[BUILDING NAME]],#REF!,0),1),"")</f>
        <v/>
      </c>
      <c r="AS354" s="942" t="str">
        <f>IFERROR(INDEX(#REF!,MATCH(Таблиця4[[#This Row],[BUILDING NAME]],#REF!,0),1),"")</f>
        <v/>
      </c>
      <c r="AT354" s="942" t="str">
        <f>IFERROR(INDEX(#REF!,MATCH(Таблиця4[[#This Row],[BUILDING NAME]],#REF!,0),1),"")</f>
        <v/>
      </c>
      <c r="AU354" s="942"/>
      <c r="AV354" s="1195" t="s">
        <v>10301</v>
      </c>
      <c r="AW354" s="1196" t="str">
        <f>IFERROR(INDEX(Аркуш4!$G$2:$G$608,MATCH(Таблиця4[[#This Row],[BUILDING NAME]],Аркуш4!$A$2:$A$608,0),1),"")</f>
        <v/>
      </c>
    </row>
    <row r="355" spans="1:49" ht="16.5" thickTop="1" thickBot="1">
      <c r="A355" s="942" t="s">
        <v>11632</v>
      </c>
      <c r="B355" s="943" t="str">
        <f t="shared" si="16"/>
        <v>N29</v>
      </c>
      <c r="C355" s="943" t="str">
        <f t="shared" si="17"/>
        <v>Estelmer Villa (noble villa, A, 2s &amp; 3s)</v>
      </c>
      <c r="D355" s="942"/>
      <c r="E355" s="942"/>
      <c r="F355" s="943" t="s">
        <v>710</v>
      </c>
      <c r="G355" s="943" t="s">
        <v>11633</v>
      </c>
      <c r="H355" s="942" t="s">
        <v>11634</v>
      </c>
      <c r="I355" s="943" t="s">
        <v>16</v>
      </c>
      <c r="J355" s="943"/>
      <c r="K355" s="943" t="s">
        <v>10420</v>
      </c>
      <c r="L355" s="943" t="s">
        <v>10301</v>
      </c>
      <c r="M355" s="943" t="s">
        <v>10299</v>
      </c>
      <c r="N355" s="943" t="s">
        <v>11210</v>
      </c>
      <c r="O355" s="944" t="s">
        <v>11635</v>
      </c>
      <c r="P355" s="943"/>
      <c r="Q355" s="943"/>
      <c r="R355" s="943"/>
      <c r="S355" s="943"/>
      <c r="T35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55" s="943"/>
      <c r="V355" s="943"/>
      <c r="W355" s="943"/>
      <c r="X355" s="943"/>
      <c r="Y355" s="943"/>
      <c r="Z355" s="943" t="s">
        <v>10301</v>
      </c>
      <c r="AA355" s="943"/>
      <c r="AB355" s="943" t="s">
        <v>10301</v>
      </c>
      <c r="AC355" s="943"/>
      <c r="AD355" s="943" t="str">
        <f>Таблиця4[[#This Row],[DESCRIPTION 3]]</f>
        <v/>
      </c>
      <c r="AE355" s="943" t="str">
        <f>Таблиця4[[#This Row],[Owner/Specific NPCs3]]</f>
        <v/>
      </c>
      <c r="AF355" s="943"/>
      <c r="AG355" s="944" t="s">
        <v>10311</v>
      </c>
      <c r="AH355" s="945"/>
      <c r="AI355" s="946"/>
      <c r="AJ355" s="943" t="s">
        <v>10301</v>
      </c>
      <c r="AK355" s="946"/>
      <c r="AL355" s="943" t="s">
        <v>10301</v>
      </c>
      <c r="AM355" s="946"/>
      <c r="AN355" s="942" t="str">
        <f>IFERROR(INDEX(#REF!,MATCH(Таблиця4[[#This Row],[BUILDING NAME]],#REF!,0),1),"")</f>
        <v/>
      </c>
      <c r="AO355" s="942" t="str">
        <f>IFERROR(INDEX(#REF!,MATCH(Таблиця4[[#This Row],[BUILDING NAME]],#REF!,0),1),"")</f>
        <v/>
      </c>
      <c r="AP355" s="942" t="str">
        <f>IFERROR(INDEX(#REF!,MATCH(Таблиця4[[#This Row],[BUILDING NAME]],#REF!,0),1),"")</f>
        <v/>
      </c>
      <c r="AQ355" s="942" t="str">
        <f>IFERROR(INDEX(#REF!,MATCH(Таблиця4[[#This Row],[BUILDING NAME]],#REF!,0),1),"")</f>
        <v/>
      </c>
      <c r="AR355" s="942" t="str">
        <f>IFERROR(INDEX(#REF!,MATCH(Таблиця4[[#This Row],[BUILDING NAME]],#REF!,0),1),"")</f>
        <v/>
      </c>
      <c r="AS355" s="942" t="str">
        <f>IFERROR(INDEX(#REF!,MATCH(Таблиця4[[#This Row],[BUILDING NAME]],#REF!,0),1),"")</f>
        <v/>
      </c>
      <c r="AT355" s="942" t="str">
        <f>IFERROR(INDEX(#REF!,MATCH(Таблиця4[[#This Row],[BUILDING NAME]],#REF!,0),1),"")</f>
        <v/>
      </c>
      <c r="AU355" s="942"/>
      <c r="AV355" s="1195" t="s">
        <v>10301</v>
      </c>
      <c r="AW355" s="1196" t="str">
        <f>IFERROR(INDEX(Аркуш4!$G$2:$G$608,MATCH(Таблиця4[[#This Row],[BUILDING NAME]],Аркуш4!$A$2:$A$608,0),1),"")</f>
        <v/>
      </c>
    </row>
    <row r="356" spans="1:49" ht="16.5" thickTop="1" thickBot="1">
      <c r="A356" s="942" t="s">
        <v>11636</v>
      </c>
      <c r="B356" s="943" t="str">
        <f t="shared" si="16"/>
        <v>N30</v>
      </c>
      <c r="C356" s="943" t="str">
        <f t="shared" si="17"/>
        <v>Tarm Villa (noble villa, A, 3s)</v>
      </c>
      <c r="D356" s="942"/>
      <c r="E356" s="942"/>
      <c r="F356" s="943" t="s">
        <v>11637</v>
      </c>
      <c r="G356" s="943" t="s">
        <v>11638</v>
      </c>
      <c r="H356" s="943" t="s">
        <v>11639</v>
      </c>
      <c r="I356" s="943" t="s">
        <v>16</v>
      </c>
      <c r="J356" s="943"/>
      <c r="K356" s="943" t="s">
        <v>10420</v>
      </c>
      <c r="L356" s="943" t="s">
        <v>10301</v>
      </c>
      <c r="M356" s="943" t="s">
        <v>10299</v>
      </c>
      <c r="N356" s="943" t="s">
        <v>11569</v>
      </c>
      <c r="O356" s="943"/>
      <c r="P356" s="943"/>
      <c r="Q356" s="943"/>
      <c r="R356" s="943"/>
      <c r="S356" s="943"/>
      <c r="T35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56" s="943"/>
      <c r="V356" s="943"/>
      <c r="W356" s="943"/>
      <c r="X356" s="943"/>
      <c r="Y356" s="943"/>
      <c r="Z356" s="943" t="s">
        <v>10301</v>
      </c>
      <c r="AA356" s="943"/>
      <c r="AB356" s="943" t="s">
        <v>10301</v>
      </c>
      <c r="AC356" s="943"/>
      <c r="AD356" s="943" t="str">
        <f>Таблиця4[[#This Row],[DESCRIPTION 3]]</f>
        <v/>
      </c>
      <c r="AE356" s="943" t="str">
        <f>Таблиця4[[#This Row],[Owner/Specific NPCs3]]</f>
        <v/>
      </c>
      <c r="AF356" s="943"/>
      <c r="AG356" s="944" t="s">
        <v>10311</v>
      </c>
      <c r="AH356" s="945"/>
      <c r="AI356" s="946"/>
      <c r="AJ356" s="943" t="s">
        <v>10301</v>
      </c>
      <c r="AK356" s="946"/>
      <c r="AL356" s="943" t="s">
        <v>10301</v>
      </c>
      <c r="AM356" s="946"/>
      <c r="AN356" s="942" t="str">
        <f>IFERROR(INDEX(#REF!,MATCH(Таблиця4[[#This Row],[BUILDING NAME]],#REF!,0),1),"")</f>
        <v/>
      </c>
      <c r="AO356" s="942" t="str">
        <f>IFERROR(INDEX(#REF!,MATCH(Таблиця4[[#This Row],[BUILDING NAME]],#REF!,0),1),"")</f>
        <v/>
      </c>
      <c r="AP356" s="942" t="str">
        <f>IFERROR(INDEX(#REF!,MATCH(Таблиця4[[#This Row],[BUILDING NAME]],#REF!,0),1),"")</f>
        <v/>
      </c>
      <c r="AQ356" s="942" t="str">
        <f>IFERROR(INDEX(#REF!,MATCH(Таблиця4[[#This Row],[BUILDING NAME]],#REF!,0),1),"")</f>
        <v/>
      </c>
      <c r="AR356" s="942" t="str">
        <f>IFERROR(INDEX(#REF!,MATCH(Таблиця4[[#This Row],[BUILDING NAME]],#REF!,0),1),"")</f>
        <v/>
      </c>
      <c r="AS356" s="942" t="str">
        <f>IFERROR(INDEX(#REF!,MATCH(Таблиця4[[#This Row],[BUILDING NAME]],#REF!,0),1),"")</f>
        <v/>
      </c>
      <c r="AT356" s="942" t="str">
        <f>IFERROR(INDEX(#REF!,MATCH(Таблиця4[[#This Row],[BUILDING NAME]],#REF!,0),1),"")</f>
        <v/>
      </c>
      <c r="AU356" s="942"/>
      <c r="AV356" s="1195" t="s">
        <v>10301</v>
      </c>
      <c r="AW356" s="1196" t="str">
        <f>IFERROR(INDEX(Аркуш4!$G$2:$G$608,MATCH(Таблиця4[[#This Row],[BUILDING NAME]],Аркуш4!$A$2:$A$608,0),1),"")</f>
        <v/>
      </c>
    </row>
    <row r="357" spans="1:49" ht="16.5" thickTop="1" thickBot="1">
      <c r="A357" s="942" t="s">
        <v>11640</v>
      </c>
      <c r="B357" s="943" t="str">
        <f t="shared" si="16"/>
        <v>N31</v>
      </c>
      <c r="C357" s="943" t="str">
        <f t="shared" si="17"/>
        <v>Majarra Villa (noble villa, A, 3s &amp; 4s)</v>
      </c>
      <c r="D357" s="942"/>
      <c r="E357" s="942"/>
      <c r="F357" s="943" t="s">
        <v>11641</v>
      </c>
      <c r="G357" s="943" t="s">
        <v>11642</v>
      </c>
      <c r="H357" s="942" t="s">
        <v>11643</v>
      </c>
      <c r="I357" s="943" t="s">
        <v>16</v>
      </c>
      <c r="J357" s="943"/>
      <c r="K357" s="943" t="s">
        <v>10420</v>
      </c>
      <c r="L357" s="943" t="s">
        <v>10301</v>
      </c>
      <c r="M357" s="943" t="s">
        <v>10299</v>
      </c>
      <c r="N357" s="943" t="s">
        <v>11573</v>
      </c>
      <c r="O357" s="943"/>
      <c r="P357" s="943"/>
      <c r="Q357" s="943"/>
      <c r="R357" s="943"/>
      <c r="S357" s="943"/>
      <c r="T35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57" s="943"/>
      <c r="V357" s="943"/>
      <c r="W357" s="943"/>
      <c r="X357" s="943"/>
      <c r="Y357" s="943"/>
      <c r="Z357" s="943" t="s">
        <v>10301</v>
      </c>
      <c r="AA357" s="943"/>
      <c r="AB357" s="943" t="s">
        <v>10301</v>
      </c>
      <c r="AC357" s="943"/>
      <c r="AD357" s="943" t="str">
        <f>Таблиця4[[#This Row],[DESCRIPTION 3]]</f>
        <v/>
      </c>
      <c r="AE357" s="943" t="str">
        <f>Таблиця4[[#This Row],[Owner/Specific NPCs3]]</f>
        <v/>
      </c>
      <c r="AF357" s="943"/>
      <c r="AG357" s="944" t="s">
        <v>10311</v>
      </c>
      <c r="AH357" s="945"/>
      <c r="AI357" s="946"/>
      <c r="AJ357" s="943" t="s">
        <v>10301</v>
      </c>
      <c r="AK357" s="946"/>
      <c r="AL357" s="943" t="s">
        <v>10301</v>
      </c>
      <c r="AM357" s="946"/>
      <c r="AN357" s="942" t="str">
        <f>IFERROR(INDEX(#REF!,MATCH(Таблиця4[[#This Row],[BUILDING NAME]],#REF!,0),1),"")</f>
        <v/>
      </c>
      <c r="AO357" s="942" t="str">
        <f>IFERROR(INDEX(#REF!,MATCH(Таблиця4[[#This Row],[BUILDING NAME]],#REF!,0),1),"")</f>
        <v/>
      </c>
      <c r="AP357" s="942" t="str">
        <f>IFERROR(INDEX(#REF!,MATCH(Таблиця4[[#This Row],[BUILDING NAME]],#REF!,0),1),"")</f>
        <v/>
      </c>
      <c r="AQ357" s="942" t="str">
        <f>IFERROR(INDEX(#REF!,MATCH(Таблиця4[[#This Row],[BUILDING NAME]],#REF!,0),1),"")</f>
        <v/>
      </c>
      <c r="AR357" s="942" t="str">
        <f>IFERROR(INDEX(#REF!,MATCH(Таблиця4[[#This Row],[BUILDING NAME]],#REF!,0),1),"")</f>
        <v/>
      </c>
      <c r="AS357" s="942" t="str">
        <f>IFERROR(INDEX(#REF!,MATCH(Таблиця4[[#This Row],[BUILDING NAME]],#REF!,0),1),"")</f>
        <v/>
      </c>
      <c r="AT357" s="942" t="str">
        <f>IFERROR(INDEX(#REF!,MATCH(Таблиця4[[#This Row],[BUILDING NAME]],#REF!,0),1),"")</f>
        <v/>
      </c>
      <c r="AU357" s="942"/>
      <c r="AV357" s="1195" t="s">
        <v>10301</v>
      </c>
      <c r="AW357" s="1196" t="str">
        <f>IFERROR(INDEX(Аркуш4!$G$2:$G$608,MATCH(Таблиця4[[#This Row],[BUILDING NAME]],Аркуш4!$A$2:$A$608,0),1),"")</f>
        <v/>
      </c>
    </row>
    <row r="358" spans="1:49" ht="16.5" thickTop="1" thickBot="1">
      <c r="A358" s="942" t="s">
        <v>11645</v>
      </c>
      <c r="B358" s="943" t="str">
        <f t="shared" si="16"/>
        <v>N32</v>
      </c>
      <c r="C358" s="943" t="str">
        <f t="shared" si="17"/>
        <v>The Misty Beard (tavern, C, 4)</v>
      </c>
      <c r="D358" s="942"/>
      <c r="E358" s="942"/>
      <c r="F358" s="943" t="s">
        <v>302</v>
      </c>
      <c r="G358" s="943" t="s">
        <v>11646</v>
      </c>
      <c r="H358" s="954" t="s">
        <v>301</v>
      </c>
      <c r="I358" s="943" t="s">
        <v>16</v>
      </c>
      <c r="J358" s="943"/>
      <c r="K358" s="943" t="s">
        <v>10358</v>
      </c>
      <c r="L358" s="943" t="s">
        <v>14</v>
      </c>
      <c r="M358" s="943" t="s">
        <v>10329</v>
      </c>
      <c r="N358" s="943">
        <v>4</v>
      </c>
      <c r="O358" s="943" t="s">
        <v>11647</v>
      </c>
      <c r="P358" s="943">
        <v>4</v>
      </c>
      <c r="Q358" s="943"/>
      <c r="R358" s="943">
        <v>4</v>
      </c>
      <c r="S358" s="943"/>
      <c r="T35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U358" s="943"/>
      <c r="V358" s="943"/>
      <c r="W358" s="943"/>
      <c r="X358" s="943"/>
      <c r="Y358" s="943"/>
      <c r="Z358" s="943" t="s">
        <v>29984</v>
      </c>
      <c r="AA358" s="943" t="s">
        <v>11648</v>
      </c>
      <c r="AB358" s="943" t="s">
        <v>17</v>
      </c>
      <c r="AC358" s="943"/>
      <c r="AD358" s="943" t="s">
        <v>11649</v>
      </c>
      <c r="AE358" s="943" t="str">
        <f>Таблиця4[[#This Row],[Owner/Specific NPCs3]]</f>
        <v/>
      </c>
      <c r="AF358" s="943"/>
      <c r="AG358" s="944" t="s">
        <v>10311</v>
      </c>
      <c r="AH358" s="945"/>
      <c r="AI358" s="946"/>
      <c r="AJ358" s="943" t="s">
        <v>10301</v>
      </c>
      <c r="AK358" s="946"/>
      <c r="AL358" s="943" t="s">
        <v>10301</v>
      </c>
      <c r="AM358" s="946"/>
      <c r="AN358" s="942" t="str">
        <f>IFERROR(INDEX(#REF!,MATCH(Таблиця4[[#This Row],[BUILDING NAME]],#REF!,0),1),"")</f>
        <v/>
      </c>
      <c r="AO358" s="942" t="str">
        <f>IFERROR(INDEX(#REF!,MATCH(Таблиця4[[#This Row],[BUILDING NAME]],#REF!,0),1),"")</f>
        <v/>
      </c>
      <c r="AP358" s="942" t="str">
        <f>IFERROR(INDEX(#REF!,MATCH(Таблиця4[[#This Row],[BUILDING NAME]],#REF!,0),1),"")</f>
        <v/>
      </c>
      <c r="AQ358" s="942" t="str">
        <f>IFERROR(INDEX(#REF!,MATCH(Таблиця4[[#This Row],[BUILDING NAME]],#REF!,0),1),"")</f>
        <v/>
      </c>
      <c r="AR358" s="942" t="str">
        <f>IFERROR(INDEX(#REF!,MATCH(Таблиця4[[#This Row],[BUILDING NAME]],#REF!,0),1),"")</f>
        <v/>
      </c>
      <c r="AS358" s="942" t="str">
        <f>IFERROR(INDEX(#REF!,MATCH(Таблиця4[[#This Row],[BUILDING NAME]],#REF!,0),1),"")</f>
        <v/>
      </c>
      <c r="AT358" s="942" t="str">
        <f>IFERROR(INDEX(#REF!,MATCH(Таблиця4[[#This Row],[BUILDING NAME]],#REF!,0),1),"")</f>
        <v/>
      </c>
      <c r="AU358" s="942"/>
      <c r="AV358" s="1195" t="s">
        <v>29984</v>
      </c>
      <c r="AW358" s="1196">
        <f>IFERROR(INDEX(Аркуш4!$G$2:$G$608,MATCH(Таблиця4[[#This Row],[BUILDING NAME]],Аркуш4!$A$2:$A$608,0),1),"")</f>
        <v>0</v>
      </c>
    </row>
    <row r="359" spans="1:49" ht="16.5" thickTop="1" thickBot="1">
      <c r="A359" s="942" t="s">
        <v>11650</v>
      </c>
      <c r="B359" s="943" t="str">
        <f t="shared" ref="B359:B390" si="18">LEFT(LEFT(A359,FIND(":",A359)),LEN(LEFT(A359,FIND(":",A359)))-1)</f>
        <v>N33</v>
      </c>
      <c r="C359" s="943" t="str">
        <f t="shared" ref="C359:C390" si="19">RIGHT(A359,LEN(A359)-FIND(":",A359)-1)</f>
        <v>Agundar Villa (noble villa, A, 1s &amp; 3s)</v>
      </c>
      <c r="D359" s="942"/>
      <c r="E359" s="942"/>
      <c r="F359" s="943" t="s">
        <v>559</v>
      </c>
      <c r="G359" s="943" t="s">
        <v>11651</v>
      </c>
      <c r="H359" s="943" t="s">
        <v>11652</v>
      </c>
      <c r="I359" s="943" t="s">
        <v>16</v>
      </c>
      <c r="J359" s="943"/>
      <c r="K359" s="943" t="s">
        <v>10420</v>
      </c>
      <c r="L359" s="943" t="s">
        <v>10301</v>
      </c>
      <c r="M359" s="943" t="s">
        <v>10299</v>
      </c>
      <c r="N359" s="943" t="s">
        <v>11544</v>
      </c>
      <c r="O359" s="943"/>
      <c r="P359" s="943"/>
      <c r="Q359" s="943"/>
      <c r="R359" s="943"/>
      <c r="S359" s="943"/>
      <c r="T35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59" s="943"/>
      <c r="V359" s="943"/>
      <c r="W359" s="943"/>
      <c r="X359" s="943"/>
      <c r="Y359" s="943"/>
      <c r="Z359" s="943" t="s">
        <v>10301</v>
      </c>
      <c r="AA359" s="943"/>
      <c r="AB359" s="943" t="s">
        <v>10301</v>
      </c>
      <c r="AC359" s="943"/>
      <c r="AD359" s="943" t="str">
        <f>Таблиця4[[#This Row],[DESCRIPTION 3]]</f>
        <v/>
      </c>
      <c r="AE359" s="943" t="str">
        <f>Таблиця4[[#This Row],[Owner/Specific NPCs3]]</f>
        <v/>
      </c>
      <c r="AF359" s="943"/>
      <c r="AG359" s="944" t="s">
        <v>10311</v>
      </c>
      <c r="AH359" s="945"/>
      <c r="AI359" s="946"/>
      <c r="AJ359" s="943" t="s">
        <v>10301</v>
      </c>
      <c r="AK359" s="946"/>
      <c r="AL359" s="943" t="s">
        <v>10301</v>
      </c>
      <c r="AM359" s="946"/>
      <c r="AN359" s="942" t="str">
        <f>IFERROR(INDEX(#REF!,MATCH(Таблиця4[[#This Row],[BUILDING NAME]],#REF!,0),1),"")</f>
        <v/>
      </c>
      <c r="AO359" s="942" t="str">
        <f>IFERROR(INDEX(#REF!,MATCH(Таблиця4[[#This Row],[BUILDING NAME]],#REF!,0),1),"")</f>
        <v/>
      </c>
      <c r="AP359" s="942" t="str">
        <f>IFERROR(INDEX(#REF!,MATCH(Таблиця4[[#This Row],[BUILDING NAME]],#REF!,0),1),"")</f>
        <v/>
      </c>
      <c r="AQ359" s="942" t="str">
        <f>IFERROR(INDEX(#REF!,MATCH(Таблиця4[[#This Row],[BUILDING NAME]],#REF!,0),1),"")</f>
        <v/>
      </c>
      <c r="AR359" s="942" t="str">
        <f>IFERROR(INDEX(#REF!,MATCH(Таблиця4[[#This Row],[BUILDING NAME]],#REF!,0),1),"")</f>
        <v/>
      </c>
      <c r="AS359" s="942" t="str">
        <f>IFERROR(INDEX(#REF!,MATCH(Таблиця4[[#This Row],[BUILDING NAME]],#REF!,0),1),"")</f>
        <v/>
      </c>
      <c r="AT359" s="942" t="str">
        <f>IFERROR(INDEX(#REF!,MATCH(Таблиця4[[#This Row],[BUILDING NAME]],#REF!,0),1),"")</f>
        <v/>
      </c>
      <c r="AU359" s="942"/>
      <c r="AV359" s="1195" t="s">
        <v>10301</v>
      </c>
      <c r="AW359" s="1196" t="str">
        <f>IFERROR(INDEX(Аркуш4!$G$2:$G$608,MATCH(Таблиця4[[#This Row],[BUILDING NAME]],Аркуш4!$A$2:$A$608,0),1),"")</f>
        <v/>
      </c>
    </row>
    <row r="360" spans="1:49" ht="16.5" thickTop="1" thickBot="1">
      <c r="A360" s="942" t="s">
        <v>11653</v>
      </c>
      <c r="B360" s="943" t="str">
        <f t="shared" si="18"/>
        <v>N34</v>
      </c>
      <c r="C360" s="943" t="str">
        <f t="shared" si="19"/>
        <v>Amcathra Villa (noble villa, A, 2s &amp; 4s)</v>
      </c>
      <c r="D360" s="942"/>
      <c r="E360" s="942"/>
      <c r="F360" s="943" t="s">
        <v>11654</v>
      </c>
      <c r="G360" s="943" t="s">
        <v>11655</v>
      </c>
      <c r="H360" s="955" t="s">
        <v>11656</v>
      </c>
      <c r="I360" s="943" t="s">
        <v>16</v>
      </c>
      <c r="J360" s="943"/>
      <c r="K360" s="943" t="s">
        <v>10420</v>
      </c>
      <c r="L360" s="943" t="s">
        <v>10301</v>
      </c>
      <c r="M360" s="943" t="s">
        <v>10299</v>
      </c>
      <c r="N360" s="943" t="s">
        <v>11560</v>
      </c>
      <c r="O360" s="943"/>
      <c r="P360" s="943"/>
      <c r="Q360" s="943"/>
      <c r="R360" s="943"/>
      <c r="S360" s="943"/>
      <c r="T36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60" s="943"/>
      <c r="V360" s="943"/>
      <c r="W360" s="943"/>
      <c r="X360" s="942"/>
      <c r="Y360" s="942"/>
      <c r="Z360" s="942" t="s">
        <v>10301</v>
      </c>
      <c r="AA360" s="966"/>
      <c r="AB360" s="943" t="s">
        <v>10301</v>
      </c>
      <c r="AC360" s="943"/>
      <c r="AD360" s="943" t="str">
        <f>Таблиця4[[#This Row],[DESCRIPTION 3]]</f>
        <v/>
      </c>
      <c r="AE360" s="943" t="str">
        <f>Таблиця4[[#This Row],[Owner/Specific NPCs3]]</f>
        <v/>
      </c>
      <c r="AF360" s="943"/>
      <c r="AG360" s="944" t="s">
        <v>10311</v>
      </c>
      <c r="AH360" s="945"/>
      <c r="AI360" s="946"/>
      <c r="AJ360" s="943" t="s">
        <v>10301</v>
      </c>
      <c r="AK360" s="946"/>
      <c r="AL360" s="943" t="s">
        <v>11657</v>
      </c>
      <c r="AM360" s="946"/>
      <c r="AN360" s="942" t="str">
        <f>IFERROR(INDEX(#REF!,MATCH(Таблиця4[[#This Row],[BUILDING NAME]],#REF!,0),1),"")</f>
        <v/>
      </c>
      <c r="AO360" s="942" t="str">
        <f>IFERROR(INDEX(#REF!,MATCH(Таблиця4[[#This Row],[BUILDING NAME]],#REF!,0),1),"")</f>
        <v/>
      </c>
      <c r="AP360" s="942" t="str">
        <f>IFERROR(INDEX(#REF!,MATCH(Таблиця4[[#This Row],[BUILDING NAME]],#REF!,0),1),"")</f>
        <v/>
      </c>
      <c r="AQ360" s="942" t="str">
        <f>IFERROR(INDEX(#REF!,MATCH(Таблиця4[[#This Row],[BUILDING NAME]],#REF!,0),1),"")</f>
        <v/>
      </c>
      <c r="AR360" s="942" t="str">
        <f>IFERROR(INDEX(#REF!,MATCH(Таблиця4[[#This Row],[BUILDING NAME]],#REF!,0),1),"")</f>
        <v/>
      </c>
      <c r="AS360" s="942" t="str">
        <f>IFERROR(INDEX(#REF!,MATCH(Таблиця4[[#This Row],[BUILDING NAME]],#REF!,0),1),"")</f>
        <v/>
      </c>
      <c r="AT360" s="942" t="str">
        <f>IFERROR(INDEX(#REF!,MATCH(Таблиця4[[#This Row],[BUILDING NAME]],#REF!,0),1),"")</f>
        <v/>
      </c>
      <c r="AU360" s="942"/>
      <c r="AV360" s="1195" t="s">
        <v>30131</v>
      </c>
      <c r="AW360" s="1196">
        <f>IFERROR(INDEX(Аркуш4!$G$2:$G$608,MATCH(Таблиця4[[#This Row],[BUILDING NAME]],Аркуш4!$A$2:$A$608,0),1),"")</f>
        <v>0</v>
      </c>
    </row>
    <row r="361" spans="1:49" ht="16.5" thickTop="1" thickBot="1">
      <c r="A361" s="942" t="s">
        <v>11658</v>
      </c>
      <c r="B361" s="943" t="str">
        <f t="shared" si="18"/>
        <v>N35</v>
      </c>
      <c r="C361" s="943" t="str">
        <f t="shared" si="19"/>
        <v>Hunabar Villa (noble villa, A, 2s)</v>
      </c>
      <c r="D361" s="942"/>
      <c r="E361" s="942"/>
      <c r="F361" s="943" t="s">
        <v>777</v>
      </c>
      <c r="G361" s="943" t="s">
        <v>11659</v>
      </c>
      <c r="H361" s="943" t="s">
        <v>11660</v>
      </c>
      <c r="I361" s="943" t="s">
        <v>16</v>
      </c>
      <c r="J361" s="943"/>
      <c r="K361" s="943" t="s">
        <v>10420</v>
      </c>
      <c r="L361" s="943" t="s">
        <v>10301</v>
      </c>
      <c r="M361" s="943" t="s">
        <v>10299</v>
      </c>
      <c r="N361" s="943" t="s">
        <v>11549</v>
      </c>
      <c r="O361" s="943"/>
      <c r="P361" s="943"/>
      <c r="Q361" s="943"/>
      <c r="R361" s="943"/>
      <c r="S361" s="943"/>
      <c r="T36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61" s="943"/>
      <c r="V361" s="943"/>
      <c r="W361" s="943"/>
      <c r="X361" s="943"/>
      <c r="Y361" s="943"/>
      <c r="Z361" s="943" t="s">
        <v>10301</v>
      </c>
      <c r="AA361" s="943"/>
      <c r="AB361" s="943" t="s">
        <v>10301</v>
      </c>
      <c r="AC361" s="943"/>
      <c r="AD361" s="943" t="str">
        <f>Таблиця4[[#This Row],[DESCRIPTION 3]]</f>
        <v/>
      </c>
      <c r="AE361" s="943" t="str">
        <f>Таблиця4[[#This Row],[Owner/Specific NPCs3]]</f>
        <v/>
      </c>
      <c r="AF361" s="943"/>
      <c r="AG361" s="944" t="s">
        <v>10311</v>
      </c>
      <c r="AH361" s="945"/>
      <c r="AI361" s="946"/>
      <c r="AJ361" s="943" t="s">
        <v>10301</v>
      </c>
      <c r="AK361" s="946"/>
      <c r="AL361" s="943" t="s">
        <v>10301</v>
      </c>
      <c r="AM361" s="946"/>
      <c r="AN361" s="942" t="str">
        <f>IFERROR(INDEX(#REF!,MATCH(Таблиця4[[#This Row],[BUILDING NAME]],#REF!,0),1),"")</f>
        <v/>
      </c>
      <c r="AO361" s="942" t="str">
        <f>IFERROR(INDEX(#REF!,MATCH(Таблиця4[[#This Row],[BUILDING NAME]],#REF!,0),1),"")</f>
        <v/>
      </c>
      <c r="AP361" s="942" t="str">
        <f>IFERROR(INDEX(#REF!,MATCH(Таблиця4[[#This Row],[BUILDING NAME]],#REF!,0),1),"")</f>
        <v/>
      </c>
      <c r="AQ361" s="942" t="str">
        <f>IFERROR(INDEX(#REF!,MATCH(Таблиця4[[#This Row],[BUILDING NAME]],#REF!,0),1),"")</f>
        <v/>
      </c>
      <c r="AR361" s="942" t="str">
        <f>IFERROR(INDEX(#REF!,MATCH(Таблиця4[[#This Row],[BUILDING NAME]],#REF!,0),1),"")</f>
        <v/>
      </c>
      <c r="AS361" s="942" t="str">
        <f>IFERROR(INDEX(#REF!,MATCH(Таблиця4[[#This Row],[BUILDING NAME]],#REF!,0),1),"")</f>
        <v/>
      </c>
      <c r="AT361" s="942" t="str">
        <f>IFERROR(INDEX(#REF!,MATCH(Таблиця4[[#This Row],[BUILDING NAME]],#REF!,0),1),"")</f>
        <v/>
      </c>
      <c r="AU361" s="942"/>
      <c r="AV361" s="1195" t="s">
        <v>10301</v>
      </c>
      <c r="AW361" s="1196" t="str">
        <f>IFERROR(INDEX(Аркуш4!$G$2:$G$608,MATCH(Таблиця4[[#This Row],[BUILDING NAME]],Аркуш4!$A$2:$A$608,0),1),"")</f>
        <v/>
      </c>
    </row>
    <row r="362" spans="1:49" ht="16.5" thickTop="1" thickBot="1">
      <c r="A362" s="942" t="s">
        <v>11661</v>
      </c>
      <c r="B362" s="943" t="str">
        <f t="shared" si="18"/>
        <v>N36</v>
      </c>
      <c r="C362" s="943" t="str">
        <f t="shared" si="19"/>
        <v>Thorp Villa (noble villa, A, 3s)</v>
      </c>
      <c r="D362" s="942"/>
      <c r="E362" s="942"/>
      <c r="F362" s="943" t="s">
        <v>1042</v>
      </c>
      <c r="G362" s="943" t="s">
        <v>11662</v>
      </c>
      <c r="H362" s="943" t="s">
        <v>11663</v>
      </c>
      <c r="I362" s="943" t="s">
        <v>16</v>
      </c>
      <c r="J362" s="943"/>
      <c r="K362" s="943" t="s">
        <v>10420</v>
      </c>
      <c r="L362" s="943" t="s">
        <v>10301</v>
      </c>
      <c r="M362" s="943" t="s">
        <v>10299</v>
      </c>
      <c r="N362" s="943" t="s">
        <v>11664</v>
      </c>
      <c r="O362" s="943"/>
      <c r="P362" s="943"/>
      <c r="Q362" s="943"/>
      <c r="R362" s="943"/>
      <c r="S362" s="943"/>
      <c r="T36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62" s="943"/>
      <c r="V362" s="943"/>
      <c r="W362" s="943"/>
      <c r="X362" s="943"/>
      <c r="Y362" s="943"/>
      <c r="Z362" s="943" t="s">
        <v>10301</v>
      </c>
      <c r="AA362" s="943"/>
      <c r="AB362" s="943" t="s">
        <v>10301</v>
      </c>
      <c r="AC362" s="943"/>
      <c r="AD362" s="943" t="str">
        <f>Таблиця4[[#This Row],[DESCRIPTION 3]]</f>
        <v/>
      </c>
      <c r="AE362" s="943" t="str">
        <f>Таблиця4[[#This Row],[Owner/Specific NPCs3]]</f>
        <v/>
      </c>
      <c r="AF362" s="943"/>
      <c r="AG362" s="944" t="s">
        <v>10311</v>
      </c>
      <c r="AH362" s="945"/>
      <c r="AI362" s="946"/>
      <c r="AJ362" s="943" t="s">
        <v>10301</v>
      </c>
      <c r="AK362" s="946"/>
      <c r="AL362" s="943" t="s">
        <v>10301</v>
      </c>
      <c r="AM362" s="946"/>
      <c r="AN362" s="942" t="str">
        <f>IFERROR(INDEX(#REF!,MATCH(Таблиця4[[#This Row],[BUILDING NAME]],#REF!,0),1),"")</f>
        <v/>
      </c>
      <c r="AO362" s="942" t="str">
        <f>IFERROR(INDEX(#REF!,MATCH(Таблиця4[[#This Row],[BUILDING NAME]],#REF!,0),1),"")</f>
        <v/>
      </c>
      <c r="AP362" s="942" t="str">
        <f>IFERROR(INDEX(#REF!,MATCH(Таблиця4[[#This Row],[BUILDING NAME]],#REF!,0),1),"")</f>
        <v/>
      </c>
      <c r="AQ362" s="942" t="str">
        <f>IFERROR(INDEX(#REF!,MATCH(Таблиця4[[#This Row],[BUILDING NAME]],#REF!,0),1),"")</f>
        <v/>
      </c>
      <c r="AR362" s="942" t="str">
        <f>IFERROR(INDEX(#REF!,MATCH(Таблиця4[[#This Row],[BUILDING NAME]],#REF!,0),1),"")</f>
        <v/>
      </c>
      <c r="AS362" s="942" t="str">
        <f>IFERROR(INDEX(#REF!,MATCH(Таблиця4[[#This Row],[BUILDING NAME]],#REF!,0),1),"")</f>
        <v/>
      </c>
      <c r="AT362" s="942" t="str">
        <f>IFERROR(INDEX(#REF!,MATCH(Таблиця4[[#This Row],[BUILDING NAME]],#REF!,0),1),"")</f>
        <v/>
      </c>
      <c r="AU362" s="942"/>
      <c r="AV362" s="1195" t="s">
        <v>10301</v>
      </c>
      <c r="AW362" s="1196" t="str">
        <f>IFERROR(INDEX(Аркуш4!$G$2:$G$608,MATCH(Таблиця4[[#This Row],[BUILDING NAME]],Аркуш4!$A$2:$A$608,0),1),"")</f>
        <v/>
      </c>
    </row>
    <row r="363" spans="1:49" ht="16.5" thickTop="1" thickBot="1">
      <c r="A363" s="942" t="s">
        <v>11665</v>
      </c>
      <c r="B363" s="943" t="str">
        <f t="shared" si="18"/>
        <v>N37</v>
      </c>
      <c r="C363" s="943" t="str">
        <f t="shared" si="19"/>
        <v>Lathkule Villa (noble villa, A, 3s)</v>
      </c>
      <c r="D363" s="942"/>
      <c r="E363" s="942"/>
      <c r="F363" s="943" t="s">
        <v>852</v>
      </c>
      <c r="G363" s="943" t="s">
        <v>11666</v>
      </c>
      <c r="H363" s="943" t="s">
        <v>11667</v>
      </c>
      <c r="I363" s="943" t="s">
        <v>16</v>
      </c>
      <c r="J363" s="943"/>
      <c r="K363" s="943" t="s">
        <v>10420</v>
      </c>
      <c r="L363" s="943" t="s">
        <v>10301</v>
      </c>
      <c r="M363" s="943" t="s">
        <v>10299</v>
      </c>
      <c r="N363" s="943" t="s">
        <v>11664</v>
      </c>
      <c r="O363" s="943"/>
      <c r="P363" s="943"/>
      <c r="Q363" s="943"/>
      <c r="R363" s="943"/>
      <c r="S363" s="943"/>
      <c r="T36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63" s="943"/>
      <c r="V363" s="943"/>
      <c r="W363" s="943"/>
      <c r="X363" s="943"/>
      <c r="Y363" s="943"/>
      <c r="Z363" s="943" t="s">
        <v>10301</v>
      </c>
      <c r="AA363" s="943"/>
      <c r="AB363" s="943" t="s">
        <v>10301</v>
      </c>
      <c r="AC363" s="943"/>
      <c r="AD363" s="943" t="str">
        <f>Таблиця4[[#This Row],[DESCRIPTION 3]]</f>
        <v/>
      </c>
      <c r="AE363" s="943" t="str">
        <f>Таблиця4[[#This Row],[Owner/Specific NPCs3]]</f>
        <v/>
      </c>
      <c r="AF363" s="943"/>
      <c r="AG363" s="944" t="s">
        <v>10311</v>
      </c>
      <c r="AH363" s="945"/>
      <c r="AI363" s="946"/>
      <c r="AJ363" s="943" t="s">
        <v>10301</v>
      </c>
      <c r="AK363" s="946"/>
      <c r="AL363" s="943" t="s">
        <v>10301</v>
      </c>
      <c r="AM363" s="946"/>
      <c r="AN363" s="942" t="str">
        <f>IFERROR(INDEX(#REF!,MATCH(Таблиця4[[#This Row],[BUILDING NAME]],#REF!,0),1),"")</f>
        <v/>
      </c>
      <c r="AO363" s="942" t="str">
        <f>IFERROR(INDEX(#REF!,MATCH(Таблиця4[[#This Row],[BUILDING NAME]],#REF!,0),1),"")</f>
        <v/>
      </c>
      <c r="AP363" s="942" t="str">
        <f>IFERROR(INDEX(#REF!,MATCH(Таблиця4[[#This Row],[BUILDING NAME]],#REF!,0),1),"")</f>
        <v/>
      </c>
      <c r="AQ363" s="942" t="str">
        <f>IFERROR(INDEX(#REF!,MATCH(Таблиця4[[#This Row],[BUILDING NAME]],#REF!,0),1),"")</f>
        <v/>
      </c>
      <c r="AR363" s="942" t="str">
        <f>IFERROR(INDEX(#REF!,MATCH(Таблиця4[[#This Row],[BUILDING NAME]],#REF!,0),1),"")</f>
        <v/>
      </c>
      <c r="AS363" s="942" t="str">
        <f>IFERROR(INDEX(#REF!,MATCH(Таблиця4[[#This Row],[BUILDING NAME]],#REF!,0),1),"")</f>
        <v/>
      </c>
      <c r="AT363" s="942" t="str">
        <f>IFERROR(INDEX(#REF!,MATCH(Таблиця4[[#This Row],[BUILDING NAME]],#REF!,0),1),"")</f>
        <v/>
      </c>
      <c r="AU363" s="942"/>
      <c r="AV363" s="1195" t="s">
        <v>10301</v>
      </c>
      <c r="AW363" s="1196" t="str">
        <f>IFERROR(INDEX(Аркуш4!$G$2:$G$608,MATCH(Таблиця4[[#This Row],[BUILDING NAME]],Аркуш4!$A$2:$A$608,0),1),"")</f>
        <v/>
      </c>
    </row>
    <row r="364" spans="1:49" ht="16.5" thickTop="1" thickBot="1">
      <c r="A364" s="942" t="s">
        <v>11668</v>
      </c>
      <c r="B364" s="943" t="str">
        <f t="shared" si="18"/>
        <v>N38</v>
      </c>
      <c r="C364" s="943" t="str">
        <f t="shared" si="19"/>
        <v>Kormallis Villa (noble villa, A, 1s &amp; 2s)</v>
      </c>
      <c r="D364" s="942"/>
      <c r="E364" s="942"/>
      <c r="F364" s="943" t="s">
        <v>830</v>
      </c>
      <c r="G364" s="943" t="s">
        <v>11669</v>
      </c>
      <c r="H364" s="943" t="s">
        <v>11670</v>
      </c>
      <c r="I364" s="943" t="s">
        <v>16</v>
      </c>
      <c r="J364" s="943"/>
      <c r="K364" s="943" t="s">
        <v>10420</v>
      </c>
      <c r="L364" s="943" t="s">
        <v>10301</v>
      </c>
      <c r="M364" s="943" t="s">
        <v>10299</v>
      </c>
      <c r="N364" s="943" t="s">
        <v>11539</v>
      </c>
      <c r="O364" s="943"/>
      <c r="P364" s="943"/>
      <c r="Q364" s="943"/>
      <c r="R364" s="943"/>
      <c r="S364" s="943"/>
      <c r="T36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64" s="943"/>
      <c r="V364" s="943"/>
      <c r="W364" s="943"/>
      <c r="X364" s="943"/>
      <c r="Y364" s="943"/>
      <c r="Z364" s="943" t="s">
        <v>10301</v>
      </c>
      <c r="AA364" s="943"/>
      <c r="AB364" s="943" t="s">
        <v>10301</v>
      </c>
      <c r="AC364" s="943"/>
      <c r="AD364" s="943" t="str">
        <f>Таблиця4[[#This Row],[DESCRIPTION 3]]</f>
        <v/>
      </c>
      <c r="AE364" s="943" t="str">
        <f>Таблиця4[[#This Row],[Owner/Specific NPCs3]]</f>
        <v/>
      </c>
      <c r="AF364" s="943"/>
      <c r="AG364" s="944" t="s">
        <v>10311</v>
      </c>
      <c r="AH364" s="945"/>
      <c r="AI364" s="946"/>
      <c r="AJ364" s="943" t="s">
        <v>10301</v>
      </c>
      <c r="AK364" s="946"/>
      <c r="AL364" s="943" t="s">
        <v>10301</v>
      </c>
      <c r="AM364" s="946"/>
      <c r="AN364" s="942" t="str">
        <f>IFERROR(INDEX(#REF!,MATCH(Таблиця4[[#This Row],[BUILDING NAME]],#REF!,0),1),"")</f>
        <v/>
      </c>
      <c r="AO364" s="942" t="str">
        <f>IFERROR(INDEX(#REF!,MATCH(Таблиця4[[#This Row],[BUILDING NAME]],#REF!,0),1),"")</f>
        <v/>
      </c>
      <c r="AP364" s="942" t="str">
        <f>IFERROR(INDEX(#REF!,MATCH(Таблиця4[[#This Row],[BUILDING NAME]],#REF!,0),1),"")</f>
        <v/>
      </c>
      <c r="AQ364" s="942" t="str">
        <f>IFERROR(INDEX(#REF!,MATCH(Таблиця4[[#This Row],[BUILDING NAME]],#REF!,0),1),"")</f>
        <v/>
      </c>
      <c r="AR364" s="942" t="str">
        <f>IFERROR(INDEX(#REF!,MATCH(Таблиця4[[#This Row],[BUILDING NAME]],#REF!,0),1),"")</f>
        <v/>
      </c>
      <c r="AS364" s="942" t="str">
        <f>IFERROR(INDEX(#REF!,MATCH(Таблиця4[[#This Row],[BUILDING NAME]],#REF!,0),1),"")</f>
        <v/>
      </c>
      <c r="AT364" s="942" t="str">
        <f>IFERROR(INDEX(#REF!,MATCH(Таблиця4[[#This Row],[BUILDING NAME]],#REF!,0),1),"")</f>
        <v/>
      </c>
      <c r="AU364" s="942"/>
      <c r="AV364" s="1195" t="s">
        <v>10301</v>
      </c>
      <c r="AW364" s="1196" t="str">
        <f>IFERROR(INDEX(Аркуш4!$G$2:$G$608,MATCH(Таблиця4[[#This Row],[BUILDING NAME]],Аркуш4!$A$2:$A$608,0),1),"")</f>
        <v/>
      </c>
    </row>
    <row r="365" spans="1:49" ht="16.5" thickTop="1" thickBot="1">
      <c r="A365" s="942" t="s">
        <v>11671</v>
      </c>
      <c r="B365" s="943" t="str">
        <f t="shared" si="18"/>
        <v>N39</v>
      </c>
      <c r="C365" s="943" t="str">
        <f t="shared" si="19"/>
        <v>Adarbrent Villa (noble villa, A, 3s &amp; 4s)</v>
      </c>
      <c r="D365" s="942"/>
      <c r="E365" s="942"/>
      <c r="F365" s="943" t="s">
        <v>11672</v>
      </c>
      <c r="G365" s="943" t="s">
        <v>11673</v>
      </c>
      <c r="H365" s="943" t="s">
        <v>11674</v>
      </c>
      <c r="I365" s="943" t="s">
        <v>16</v>
      </c>
      <c r="J365" s="943"/>
      <c r="K365" s="943" t="s">
        <v>10420</v>
      </c>
      <c r="L365" s="943">
        <v>0</v>
      </c>
      <c r="M365" s="943" t="s">
        <v>10299</v>
      </c>
      <c r="N365" s="943" t="s">
        <v>11573</v>
      </c>
      <c r="O365" s="943"/>
      <c r="P365" s="943"/>
      <c r="Q365" s="943"/>
      <c r="R365" s="943"/>
      <c r="S365" s="943"/>
      <c r="T36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65" s="943"/>
      <c r="V365" s="943"/>
      <c r="W365" s="943"/>
      <c r="X365" s="943"/>
      <c r="Y365" s="943"/>
      <c r="Z365" s="943" t="s">
        <v>30130</v>
      </c>
      <c r="AA365" s="943"/>
      <c r="AB365" s="943" t="s">
        <v>10301</v>
      </c>
      <c r="AC365" s="943"/>
      <c r="AD365" s="943" t="str">
        <f>Таблиця4[[#This Row],[DESCRIPTION 3]]</f>
        <v/>
      </c>
      <c r="AE365" s="943" t="str">
        <f>Таблиця4[[#This Row],[Owner/Specific NPCs3]]</f>
        <v/>
      </c>
      <c r="AF365" s="943"/>
      <c r="AG365" s="944" t="s">
        <v>11675</v>
      </c>
      <c r="AH365" s="945" t="s">
        <v>11676</v>
      </c>
      <c r="AI365" s="946"/>
      <c r="AJ365" s="943" t="s">
        <v>10301</v>
      </c>
      <c r="AK365" s="946"/>
      <c r="AL365" s="943" t="s">
        <v>10301</v>
      </c>
      <c r="AM365" s="946"/>
      <c r="AN365" s="942" t="str">
        <f>IFERROR(INDEX(#REF!,MATCH(Таблиця4[[#This Row],[BUILDING NAME]],#REF!,0),1),"")</f>
        <v/>
      </c>
      <c r="AO365" s="942" t="str">
        <f>IFERROR(INDEX(#REF!,MATCH(Таблиця4[[#This Row],[BUILDING NAME]],#REF!,0),1),"")</f>
        <v/>
      </c>
      <c r="AP365" s="942" t="str">
        <f>IFERROR(INDEX(#REF!,MATCH(Таблиця4[[#This Row],[BUILDING NAME]],#REF!,0),1),"")</f>
        <v/>
      </c>
      <c r="AQ365" s="942" t="str">
        <f>IFERROR(INDEX(#REF!,MATCH(Таблиця4[[#This Row],[BUILDING NAME]],#REF!,0),1),"")</f>
        <v/>
      </c>
      <c r="AR365" s="942" t="str">
        <f>IFERROR(INDEX(#REF!,MATCH(Таблиця4[[#This Row],[BUILDING NAME]],#REF!,0),1),"")</f>
        <v/>
      </c>
      <c r="AS365" s="942" t="str">
        <f>IFERROR(INDEX(#REF!,MATCH(Таблиця4[[#This Row],[BUILDING NAME]],#REF!,0),1),"")</f>
        <v/>
      </c>
      <c r="AT365" s="942" t="str">
        <f>IFERROR(INDEX(#REF!,MATCH(Таблиця4[[#This Row],[BUILDING NAME]],#REF!,0),1),"")</f>
        <v/>
      </c>
      <c r="AU365" s="942"/>
      <c r="AV365" s="1195" t="s">
        <v>30130</v>
      </c>
      <c r="AW365" s="1196">
        <f>IFERROR(INDEX(Аркуш4!$G$2:$G$608,MATCH(Таблиця4[[#This Row],[BUILDING NAME]],Аркуш4!$A$2:$A$608,0),1),"")</f>
        <v>0</v>
      </c>
    </row>
    <row r="366" spans="1:49" ht="16.5" thickTop="1" thickBot="1">
      <c r="A366" s="942" t="s">
        <v>11677</v>
      </c>
      <c r="B366" s="943" t="str">
        <f t="shared" si="18"/>
        <v>N40</v>
      </c>
      <c r="C366" s="943" t="str">
        <f t="shared" si="19"/>
        <v>Phylund Villa (noble villa, A, 2s &amp; 3s)</v>
      </c>
      <c r="D366" s="942"/>
      <c r="E366" s="942"/>
      <c r="F366" s="943" t="s">
        <v>11678</v>
      </c>
      <c r="G366" s="943" t="s">
        <v>11679</v>
      </c>
      <c r="H366" s="943" t="s">
        <v>11680</v>
      </c>
      <c r="I366" s="943" t="s">
        <v>16</v>
      </c>
      <c r="J366" s="943"/>
      <c r="K366" s="943" t="s">
        <v>10420</v>
      </c>
      <c r="L366" s="943">
        <v>0</v>
      </c>
      <c r="M366" s="943" t="s">
        <v>10299</v>
      </c>
      <c r="N366" s="943" t="s">
        <v>11210</v>
      </c>
      <c r="O366" s="943" t="s">
        <v>11681</v>
      </c>
      <c r="P366" s="943"/>
      <c r="Q366" s="943"/>
      <c r="R366" s="943"/>
      <c r="S366" s="943"/>
      <c r="T36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66" s="943"/>
      <c r="V366" s="943"/>
      <c r="W366" s="943"/>
      <c r="X366" s="943"/>
      <c r="Y366" s="943"/>
      <c r="Z366" s="943" t="s">
        <v>30134</v>
      </c>
      <c r="AA366" s="943"/>
      <c r="AB366" s="943" t="s">
        <v>10301</v>
      </c>
      <c r="AC366" s="943"/>
      <c r="AD366" s="943" t="str">
        <f>Таблиця4[[#This Row],[DESCRIPTION 3]]</f>
        <v/>
      </c>
      <c r="AE366" s="943" t="str">
        <f>Таблиця4[[#This Row],[Owner/Specific NPCs3]]</f>
        <v/>
      </c>
      <c r="AF366" s="943"/>
      <c r="AG366" s="944" t="s">
        <v>10311</v>
      </c>
      <c r="AH366" s="945"/>
      <c r="AI366" s="946"/>
      <c r="AJ366" s="943" t="s">
        <v>10301</v>
      </c>
      <c r="AK366" s="946"/>
      <c r="AL366" s="943" t="s">
        <v>10301</v>
      </c>
      <c r="AM366" s="946"/>
      <c r="AN366" s="942" t="str">
        <f>IFERROR(INDEX(#REF!,MATCH(Таблиця4[[#This Row],[BUILDING NAME]],#REF!,0),1),"")</f>
        <v/>
      </c>
      <c r="AO366" s="942" t="str">
        <f>IFERROR(INDEX(#REF!,MATCH(Таблиця4[[#This Row],[BUILDING NAME]],#REF!,0),1),"")</f>
        <v/>
      </c>
      <c r="AP366" s="942" t="str">
        <f>IFERROR(INDEX(#REF!,MATCH(Таблиця4[[#This Row],[BUILDING NAME]],#REF!,0),1),"")</f>
        <v/>
      </c>
      <c r="AQ366" s="942" t="str">
        <f>IFERROR(INDEX(#REF!,MATCH(Таблиця4[[#This Row],[BUILDING NAME]],#REF!,0),1),"")</f>
        <v/>
      </c>
      <c r="AR366" s="942" t="str">
        <f>IFERROR(INDEX(#REF!,MATCH(Таблиця4[[#This Row],[BUILDING NAME]],#REF!,0),1),"")</f>
        <v/>
      </c>
      <c r="AS366" s="942" t="str">
        <f>IFERROR(INDEX(#REF!,MATCH(Таблиця4[[#This Row],[BUILDING NAME]],#REF!,0),1),"")</f>
        <v/>
      </c>
      <c r="AT366" s="942" t="str">
        <f>IFERROR(INDEX(#REF!,MATCH(Таблиця4[[#This Row],[BUILDING NAME]],#REF!,0),1),"")</f>
        <v/>
      </c>
      <c r="AU366" s="942"/>
      <c r="AV366" s="1195" t="s">
        <v>30134</v>
      </c>
      <c r="AW366" s="1196">
        <f>IFERROR(INDEX(Аркуш4!$G$2:$G$608,MATCH(Таблиця4[[#This Row],[BUILDING NAME]],Аркуш4!$A$2:$A$608,0),1),"")</f>
        <v>0</v>
      </c>
    </row>
    <row r="367" spans="1:49" ht="16.5" thickTop="1" thickBot="1">
      <c r="A367" s="942" t="s">
        <v>11682</v>
      </c>
      <c r="B367" s="943" t="str">
        <f t="shared" si="18"/>
        <v>N4i</v>
      </c>
      <c r="C367" s="943" t="str">
        <f t="shared" si="19"/>
        <v>Margaster Villa (noble villa, A, 2s)</v>
      </c>
      <c r="D367" s="942"/>
      <c r="E367" s="942"/>
      <c r="F367" s="943" t="s">
        <v>11683</v>
      </c>
      <c r="G367" s="943" t="s">
        <v>11684</v>
      </c>
      <c r="H367" s="943" t="s">
        <v>11685</v>
      </c>
      <c r="I367" s="943" t="s">
        <v>16</v>
      </c>
      <c r="J367" s="943"/>
      <c r="K367" s="943" t="s">
        <v>10420</v>
      </c>
      <c r="L367" s="943">
        <v>0</v>
      </c>
      <c r="M367" s="943" t="s">
        <v>10299</v>
      </c>
      <c r="N367" s="943" t="s">
        <v>11549</v>
      </c>
      <c r="O367" s="943"/>
      <c r="P367" s="943"/>
      <c r="Q367" s="943"/>
      <c r="R367" s="943"/>
      <c r="S367" s="943"/>
      <c r="T36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67" s="943"/>
      <c r="V367" s="943"/>
      <c r="W367" s="943"/>
      <c r="X367" s="942"/>
      <c r="Y367" s="942"/>
      <c r="Z367" s="942" t="s">
        <v>30133</v>
      </c>
      <c r="AA367" s="942"/>
      <c r="AB367" s="943" t="s">
        <v>10301</v>
      </c>
      <c r="AC367" s="943"/>
      <c r="AD367" s="943" t="str">
        <f>Таблиця4[[#This Row],[DESCRIPTION 3]]</f>
        <v/>
      </c>
      <c r="AE367" s="943" t="str">
        <f>Таблиця4[[#This Row],[Owner/Specific NPCs3]]</f>
        <v/>
      </c>
      <c r="AF367" s="943"/>
      <c r="AG367" s="944" t="s">
        <v>10311</v>
      </c>
      <c r="AH367" s="945"/>
      <c r="AI367" s="946"/>
      <c r="AJ367" s="943" t="s">
        <v>10301</v>
      </c>
      <c r="AK367" s="946"/>
      <c r="AL367" s="943" t="s">
        <v>10301</v>
      </c>
      <c r="AM367" s="946"/>
      <c r="AN367" s="942" t="str">
        <f>IFERROR(INDEX(#REF!,MATCH(Таблиця4[[#This Row],[BUILDING NAME]],#REF!,0),1),"")</f>
        <v/>
      </c>
      <c r="AO367" s="942" t="str">
        <f>IFERROR(INDEX(#REF!,MATCH(Таблиця4[[#This Row],[BUILDING NAME]],#REF!,0),1),"")</f>
        <v/>
      </c>
      <c r="AP367" s="942" t="str">
        <f>IFERROR(INDEX(#REF!,MATCH(Таблиця4[[#This Row],[BUILDING NAME]],#REF!,0),1),"")</f>
        <v/>
      </c>
      <c r="AQ367" s="942" t="str">
        <f>IFERROR(INDEX(#REF!,MATCH(Таблиця4[[#This Row],[BUILDING NAME]],#REF!,0),1),"")</f>
        <v/>
      </c>
      <c r="AR367" s="942" t="str">
        <f>IFERROR(INDEX(#REF!,MATCH(Таблиця4[[#This Row],[BUILDING NAME]],#REF!,0),1),"")</f>
        <v/>
      </c>
      <c r="AS367" s="942" t="str">
        <f>IFERROR(INDEX(#REF!,MATCH(Таблиця4[[#This Row],[BUILDING NAME]],#REF!,0),1),"")</f>
        <v/>
      </c>
      <c r="AT367" s="942" t="str">
        <f>IFERROR(INDEX(#REF!,MATCH(Таблиця4[[#This Row],[BUILDING NAME]],#REF!,0),1),"")</f>
        <v/>
      </c>
      <c r="AU367" s="942"/>
      <c r="AV367" s="1195" t="s">
        <v>30133</v>
      </c>
      <c r="AW367" s="1196">
        <f>IFERROR(INDEX(Аркуш4!$G$2:$G$608,MATCH(Таблиця4[[#This Row],[BUILDING NAME]],Аркуш4!$A$2:$A$608,0),1),"")</f>
        <v>0</v>
      </c>
    </row>
    <row r="368" spans="1:49" ht="16.5" thickTop="1" thickBot="1">
      <c r="A368" s="942" t="s">
        <v>11686</v>
      </c>
      <c r="B368" s="943" t="str">
        <f t="shared" si="18"/>
        <v>N42</v>
      </c>
      <c r="C368" s="943" t="str">
        <f t="shared" si="19"/>
        <v>Roaringhorn Villa, "The High House of Roaririghorn" (noble villa, C, 4 [formerly A, 4})</v>
      </c>
      <c r="D368" s="942"/>
      <c r="E368" s="942"/>
      <c r="F368" s="943" t="s">
        <v>11687</v>
      </c>
      <c r="G368" s="943" t="s">
        <v>11688</v>
      </c>
      <c r="H368" s="942" t="s">
        <v>11689</v>
      </c>
      <c r="I368" s="943" t="s">
        <v>16</v>
      </c>
      <c r="J368" s="943"/>
      <c r="K368" s="943" t="s">
        <v>10420</v>
      </c>
      <c r="L368" s="943" t="s">
        <v>10301</v>
      </c>
      <c r="M368" s="943" t="s">
        <v>10329</v>
      </c>
      <c r="N368" s="943">
        <v>4</v>
      </c>
      <c r="O368" s="943"/>
      <c r="P368" s="943"/>
      <c r="Q368" s="943"/>
      <c r="R368" s="943"/>
      <c r="S368" s="943"/>
      <c r="T36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68" s="943"/>
      <c r="V368" s="943"/>
      <c r="W368" s="943"/>
      <c r="X368" s="943"/>
      <c r="Y368" s="943"/>
      <c r="Z368" s="943" t="s">
        <v>10301</v>
      </c>
      <c r="AA368" s="943"/>
      <c r="AB368" s="943" t="s">
        <v>10301</v>
      </c>
      <c r="AC368" s="943"/>
      <c r="AD368" s="943" t="str">
        <f>Таблиця4[[#This Row],[DESCRIPTION 3]]</f>
        <v/>
      </c>
      <c r="AE368" s="943" t="str">
        <f>Таблиця4[[#This Row],[Owner/Specific NPCs3]]</f>
        <v/>
      </c>
      <c r="AF368" s="943"/>
      <c r="AG368" s="944"/>
      <c r="AH368" s="945" t="s">
        <v>11690</v>
      </c>
      <c r="AI368" s="946"/>
      <c r="AJ368" s="943" t="s">
        <v>10301</v>
      </c>
      <c r="AK368" s="946"/>
      <c r="AL368" s="943" t="s">
        <v>10301</v>
      </c>
      <c r="AM368" s="946"/>
      <c r="AN368" s="942" t="str">
        <f>IFERROR(INDEX(#REF!,MATCH(Таблиця4[[#This Row],[BUILDING NAME]],#REF!,0),1),"")</f>
        <v/>
      </c>
      <c r="AO368" s="942" t="str">
        <f>IFERROR(INDEX(#REF!,MATCH(Таблиця4[[#This Row],[BUILDING NAME]],#REF!,0),1),"")</f>
        <v/>
      </c>
      <c r="AP368" s="942" t="str">
        <f>IFERROR(INDEX(#REF!,MATCH(Таблиця4[[#This Row],[BUILDING NAME]],#REF!,0),1),"")</f>
        <v/>
      </c>
      <c r="AQ368" s="942" t="str">
        <f>IFERROR(INDEX(#REF!,MATCH(Таблиця4[[#This Row],[BUILDING NAME]],#REF!,0),1),"")</f>
        <v/>
      </c>
      <c r="AR368" s="942" t="str">
        <f>IFERROR(INDEX(#REF!,MATCH(Таблиця4[[#This Row],[BUILDING NAME]],#REF!,0),1),"")</f>
        <v/>
      </c>
      <c r="AS368" s="942" t="str">
        <f>IFERROR(INDEX(#REF!,MATCH(Таблиця4[[#This Row],[BUILDING NAME]],#REF!,0),1),"")</f>
        <v/>
      </c>
      <c r="AT368" s="942" t="str">
        <f>IFERROR(INDEX(#REF!,MATCH(Таблиця4[[#This Row],[BUILDING NAME]],#REF!,0),1),"")</f>
        <v/>
      </c>
      <c r="AU368" s="942"/>
      <c r="AV368" s="1195" t="s">
        <v>10301</v>
      </c>
      <c r="AW368" s="1196" t="str">
        <f>IFERROR(INDEX(Аркуш4!$G$2:$G$608,MATCH(Таблиця4[[#This Row],[BUILDING NAME]],Аркуш4!$A$2:$A$608,0),1),"")</f>
        <v/>
      </c>
    </row>
    <row r="369" spans="1:49" ht="16.5" thickTop="1" thickBot="1">
      <c r="A369" s="942" t="s">
        <v>11691</v>
      </c>
      <c r="B369" s="943" t="str">
        <f t="shared" si="18"/>
        <v>N43</v>
      </c>
      <c r="C369" s="943" t="str">
        <f t="shared" si="19"/>
        <v>Ragathan Furriers (business, C, 2)</v>
      </c>
      <c r="D369" s="942"/>
      <c r="E369" s="942"/>
      <c r="F369" s="943" t="s">
        <v>11692</v>
      </c>
      <c r="G369" s="943" t="s">
        <v>11693</v>
      </c>
      <c r="H369" s="955" t="s">
        <v>11694</v>
      </c>
      <c r="I369" s="943" t="s">
        <v>16</v>
      </c>
      <c r="J369" s="943" t="s">
        <v>11695</v>
      </c>
      <c r="K369" s="942" t="s">
        <v>10388</v>
      </c>
      <c r="L369" s="942" t="s">
        <v>1878</v>
      </c>
      <c r="M369" s="943" t="s">
        <v>10329</v>
      </c>
      <c r="N369" s="943">
        <v>2</v>
      </c>
      <c r="O369" s="943"/>
      <c r="P369" s="943"/>
      <c r="Q369" s="943"/>
      <c r="R369" s="943"/>
      <c r="S369" s="943"/>
      <c r="T36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69" s="943"/>
      <c r="V369" s="943"/>
      <c r="W369" s="942" t="s">
        <v>11696</v>
      </c>
      <c r="X369" s="942"/>
      <c r="Y369" s="942"/>
      <c r="Z369" s="942" t="s">
        <v>29965</v>
      </c>
      <c r="AA369" s="942"/>
      <c r="AB369" s="943" t="s">
        <v>10301</v>
      </c>
      <c r="AC369" s="943"/>
      <c r="AD369" s="943" t="str">
        <f>Таблиця4[[#This Row],[DESCRIPTION 3]]</f>
        <v/>
      </c>
      <c r="AE369" s="943" t="str">
        <f>Таблиця4[[#This Row],[Owner/Specific NPCs3]]</f>
        <v/>
      </c>
      <c r="AF369" s="943"/>
      <c r="AG369" s="944" t="s">
        <v>10311</v>
      </c>
      <c r="AH369" s="945"/>
      <c r="AI369" s="946"/>
      <c r="AJ369" s="943" t="s">
        <v>10301</v>
      </c>
      <c r="AK369" s="946"/>
      <c r="AL369" s="943" t="s">
        <v>10301</v>
      </c>
      <c r="AM369" s="946"/>
      <c r="AN369" s="942" t="str">
        <f>IFERROR(INDEX(#REF!,MATCH(Таблиця4[[#This Row],[BUILDING NAME]],#REF!,0),1),"")</f>
        <v/>
      </c>
      <c r="AO369" s="942" t="str">
        <f>IFERROR(INDEX(#REF!,MATCH(Таблиця4[[#This Row],[BUILDING NAME]],#REF!,0),1),"")</f>
        <v/>
      </c>
      <c r="AP369" s="942" t="str">
        <f>IFERROR(INDEX(#REF!,MATCH(Таблиця4[[#This Row],[BUILDING NAME]],#REF!,0),1),"")</f>
        <v/>
      </c>
      <c r="AQ369" s="942" t="str">
        <f>IFERROR(INDEX(#REF!,MATCH(Таблиця4[[#This Row],[BUILDING NAME]],#REF!,0),1),"")</f>
        <v/>
      </c>
      <c r="AR369" s="942" t="str">
        <f>IFERROR(INDEX(#REF!,MATCH(Таблиця4[[#This Row],[BUILDING NAME]],#REF!,0),1),"")</f>
        <v/>
      </c>
      <c r="AS369" s="942" t="str">
        <f>IFERROR(INDEX(#REF!,MATCH(Таблиця4[[#This Row],[BUILDING NAME]],#REF!,0),1),"")</f>
        <v/>
      </c>
      <c r="AT369" s="942" t="str">
        <f>IFERROR(INDEX(#REF!,MATCH(Таблиця4[[#This Row],[BUILDING NAME]],#REF!,0),1),"")</f>
        <v/>
      </c>
      <c r="AU369" s="942"/>
      <c r="AV369" s="1195" t="s">
        <v>29965</v>
      </c>
      <c r="AW369" s="1196">
        <f>IFERROR(INDEX(Аркуш4!$G$2:$G$608,MATCH(Таблиця4[[#This Row],[BUILDING NAME]],Аркуш4!$A$2:$A$608,0),1),"")</f>
        <v>0</v>
      </c>
    </row>
    <row r="370" spans="1:49" ht="16.5" customHeight="1" thickTop="1" thickBot="1">
      <c r="A370" s="942" t="s">
        <v>11697</v>
      </c>
      <c r="B370" s="943" t="str">
        <f t="shared" si="18"/>
        <v>N44</v>
      </c>
      <c r="C370" s="943" t="str">
        <f t="shared" si="19"/>
        <v>Zun Villa (noble villa, A, 2s &amp; 4s)</v>
      </c>
      <c r="D370" s="942"/>
      <c r="E370" s="942"/>
      <c r="F370" s="943" t="s">
        <v>1088</v>
      </c>
      <c r="G370" s="943" t="s">
        <v>11698</v>
      </c>
      <c r="H370" s="943" t="s">
        <v>11699</v>
      </c>
      <c r="I370" s="943" t="s">
        <v>16</v>
      </c>
      <c r="J370" s="943"/>
      <c r="K370" s="943" t="s">
        <v>10420</v>
      </c>
      <c r="L370" s="943" t="s">
        <v>10301</v>
      </c>
      <c r="M370" s="943" t="s">
        <v>10299</v>
      </c>
      <c r="N370" s="943" t="s">
        <v>11560</v>
      </c>
      <c r="O370" s="943"/>
      <c r="P370" s="943"/>
      <c r="Q370" s="943"/>
      <c r="R370" s="943"/>
      <c r="S370" s="943"/>
      <c r="T37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70" s="943"/>
      <c r="V370" s="943"/>
      <c r="W370" s="943"/>
      <c r="X370" s="942"/>
      <c r="Y370" s="942"/>
      <c r="Z370" s="942" t="s">
        <v>10301</v>
      </c>
      <c r="AA370" s="942"/>
      <c r="AB370" s="943" t="s">
        <v>10301</v>
      </c>
      <c r="AC370" s="943"/>
      <c r="AD370" s="943" t="str">
        <f>Таблиця4[[#This Row],[DESCRIPTION 3]]</f>
        <v/>
      </c>
      <c r="AE370" s="943" t="str">
        <f>Таблиця4[[#This Row],[Owner/Specific NPCs3]]</f>
        <v/>
      </c>
      <c r="AF370" s="943"/>
      <c r="AG370" s="944" t="s">
        <v>10311</v>
      </c>
      <c r="AH370" s="945"/>
      <c r="AI370" s="946"/>
      <c r="AJ370" s="943" t="s">
        <v>10301</v>
      </c>
      <c r="AK370" s="946"/>
      <c r="AL370" s="943" t="s">
        <v>10301</v>
      </c>
      <c r="AM370" s="946"/>
      <c r="AN370" s="942" t="str">
        <f>IFERROR(INDEX(#REF!,MATCH(Таблиця4[[#This Row],[BUILDING NAME]],#REF!,0),1),"")</f>
        <v/>
      </c>
      <c r="AO370" s="942" t="str">
        <f>IFERROR(INDEX(#REF!,MATCH(Таблиця4[[#This Row],[BUILDING NAME]],#REF!,0),1),"")</f>
        <v/>
      </c>
      <c r="AP370" s="942" t="str">
        <f>IFERROR(INDEX(#REF!,MATCH(Таблиця4[[#This Row],[BUILDING NAME]],#REF!,0),1),"")</f>
        <v/>
      </c>
      <c r="AQ370" s="942" t="str">
        <f>IFERROR(INDEX(#REF!,MATCH(Таблиця4[[#This Row],[BUILDING NAME]],#REF!,0),1),"")</f>
        <v/>
      </c>
      <c r="AR370" s="942" t="str">
        <f>IFERROR(INDEX(#REF!,MATCH(Таблиця4[[#This Row],[BUILDING NAME]],#REF!,0),1),"")</f>
        <v/>
      </c>
      <c r="AS370" s="942" t="str">
        <f>IFERROR(INDEX(#REF!,MATCH(Таблиця4[[#This Row],[BUILDING NAME]],#REF!,0),1),"")</f>
        <v/>
      </c>
      <c r="AT370" s="942" t="str">
        <f>IFERROR(INDEX(#REF!,MATCH(Таблиця4[[#This Row],[BUILDING NAME]],#REF!,0),1),"")</f>
        <v/>
      </c>
      <c r="AU370" s="942"/>
      <c r="AV370" s="1195" t="s">
        <v>10301</v>
      </c>
      <c r="AW370" s="1196" t="str">
        <f>IFERROR(INDEX(Аркуш4!$G$2:$G$608,MATCH(Таблиця4[[#This Row],[BUILDING NAME]],Аркуш4!$A$2:$A$608,0),1),"")</f>
        <v/>
      </c>
    </row>
    <row r="371" spans="1:49" ht="16.5" thickTop="1" thickBot="1">
      <c r="A371" s="942" t="s">
        <v>11700</v>
      </c>
      <c r="B371" s="943" t="str">
        <f t="shared" si="18"/>
        <v>N45</v>
      </c>
      <c r="C371" s="943" t="str">
        <f t="shared" si="19"/>
        <v>House of Crystal Storage (warehouse, C, 4)</v>
      </c>
      <c r="D371" s="942"/>
      <c r="E371" s="942"/>
      <c r="F371" s="943" t="s">
        <v>11701</v>
      </c>
      <c r="G371" s="943" t="s">
        <v>11702</v>
      </c>
      <c r="H371" s="943" t="s">
        <v>11703</v>
      </c>
      <c r="I371" s="943" t="s">
        <v>16</v>
      </c>
      <c r="J371" s="943"/>
      <c r="K371" s="943" t="s">
        <v>10426</v>
      </c>
      <c r="L371" s="943" t="s">
        <v>10375</v>
      </c>
      <c r="M371" s="943" t="s">
        <v>10329</v>
      </c>
      <c r="N371" s="943">
        <v>4</v>
      </c>
      <c r="O371" s="943"/>
      <c r="P371" s="943"/>
      <c r="Q371" s="943"/>
      <c r="R371" s="943"/>
      <c r="S371" s="943"/>
      <c r="T37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71" s="943"/>
      <c r="V371" s="943"/>
      <c r="W371" s="943"/>
      <c r="X371" s="942"/>
      <c r="Y371" s="942"/>
      <c r="Z371" s="942" t="s">
        <v>10375</v>
      </c>
      <c r="AA371" s="942"/>
      <c r="AB371" s="943" t="s">
        <v>10301</v>
      </c>
      <c r="AC371" s="943"/>
      <c r="AD371" s="943" t="str">
        <f>Таблиця4[[#This Row],[DESCRIPTION 3]]</f>
        <v/>
      </c>
      <c r="AE371" s="943" t="str">
        <f>Таблиця4[[#This Row],[Owner/Specific NPCs3]]</f>
        <v/>
      </c>
      <c r="AF371" s="943"/>
      <c r="AG371" s="944" t="s">
        <v>10311</v>
      </c>
      <c r="AH371" s="945"/>
      <c r="AI371" s="946"/>
      <c r="AJ371" s="943" t="s">
        <v>10301</v>
      </c>
      <c r="AK371" s="946"/>
      <c r="AL371" s="943" t="s">
        <v>10301</v>
      </c>
      <c r="AM371" s="946"/>
      <c r="AN371" s="942" t="str">
        <f>IFERROR(INDEX(#REF!,MATCH(Таблиця4[[#This Row],[BUILDING NAME]],#REF!,0),1),"")</f>
        <v/>
      </c>
      <c r="AO371" s="942" t="str">
        <f>IFERROR(INDEX(#REF!,MATCH(Таблиця4[[#This Row],[BUILDING NAME]],#REF!,0),1),"")</f>
        <v/>
      </c>
      <c r="AP371" s="942" t="str">
        <f>IFERROR(INDEX(#REF!,MATCH(Таблиця4[[#This Row],[BUILDING NAME]],#REF!,0),1),"")</f>
        <v/>
      </c>
      <c r="AQ371" s="942" t="str">
        <f>IFERROR(INDEX(#REF!,MATCH(Таблиця4[[#This Row],[BUILDING NAME]],#REF!,0),1),"")</f>
        <v/>
      </c>
      <c r="AR371" s="942" t="str">
        <f>IFERROR(INDEX(#REF!,MATCH(Таблиця4[[#This Row],[BUILDING NAME]],#REF!,0),1),"")</f>
        <v/>
      </c>
      <c r="AS371" s="942" t="str">
        <f>IFERROR(INDEX(#REF!,MATCH(Таблиця4[[#This Row],[BUILDING NAME]],#REF!,0),1),"")</f>
        <v/>
      </c>
      <c r="AT371" s="942" t="str">
        <f>IFERROR(INDEX(#REF!,MATCH(Таблиця4[[#This Row],[BUILDING NAME]],#REF!,0),1),"")</f>
        <v/>
      </c>
      <c r="AU371" s="942"/>
      <c r="AV371" s="1195" t="s">
        <v>10375</v>
      </c>
      <c r="AW371" s="1196">
        <f>IFERROR(INDEX(Аркуш4!$G$2:$G$608,MATCH(Таблиця4[[#This Row],[BUILDING NAME]],Аркуш4!$A$2:$A$608,0),1),"")</f>
        <v>0</v>
      </c>
    </row>
    <row r="372" spans="1:49" ht="16.5" thickTop="1" thickBot="1">
      <c r="A372" s="942" t="s">
        <v>11704</v>
      </c>
      <c r="B372" s="943" t="str">
        <f t="shared" si="18"/>
        <v>N46</v>
      </c>
      <c r="C372" s="943" t="str">
        <f t="shared" si="19"/>
        <v>The House of Crystal (guildhall, B, 2)</v>
      </c>
      <c r="D372" s="942"/>
      <c r="E372" s="942"/>
      <c r="F372" s="943" t="s">
        <v>96</v>
      </c>
      <c r="G372" s="943" t="s">
        <v>11705</v>
      </c>
      <c r="H372" s="943" t="s">
        <v>92</v>
      </c>
      <c r="I372" s="943" t="s">
        <v>16</v>
      </c>
      <c r="J372" s="943"/>
      <c r="K372" s="943" t="s">
        <v>10351</v>
      </c>
      <c r="L372" s="943" t="s">
        <v>10301</v>
      </c>
      <c r="M372" s="943" t="s">
        <v>10310</v>
      </c>
      <c r="N372" s="943">
        <v>2</v>
      </c>
      <c r="O372" s="944" t="s">
        <v>11706</v>
      </c>
      <c r="P372" s="943"/>
      <c r="Q372" s="943"/>
      <c r="R372" s="943"/>
      <c r="S372" s="943"/>
      <c r="T37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72" s="943"/>
      <c r="V372" s="943"/>
      <c r="W372" s="943"/>
      <c r="X372" s="942"/>
      <c r="Y372" s="942"/>
      <c r="Z372" s="942" t="s">
        <v>10301</v>
      </c>
      <c r="AA372" s="942" t="s">
        <v>11707</v>
      </c>
      <c r="AB372" s="943" t="s">
        <v>95</v>
      </c>
      <c r="AC372" s="943"/>
      <c r="AD372" s="943" t="str">
        <f>Таблиця4[[#This Row],[DESCRIPTION 3]]</f>
        <v/>
      </c>
      <c r="AE372" s="943" t="str">
        <f>Таблиця4[[#This Row],[Owner/Specific NPCs3]]</f>
        <v/>
      </c>
      <c r="AF372" s="943"/>
      <c r="AG372" s="944" t="s">
        <v>10311</v>
      </c>
      <c r="AH372" s="945"/>
      <c r="AI372" s="946"/>
      <c r="AJ372" s="943" t="s">
        <v>11706</v>
      </c>
      <c r="AK372" s="946"/>
      <c r="AL372" s="943" t="s">
        <v>10301</v>
      </c>
      <c r="AM372" s="946"/>
      <c r="AN372" s="942" t="str">
        <f>IFERROR(INDEX(#REF!,MATCH(Таблиця4[[#This Row],[BUILDING NAME]],#REF!,0),1),"")</f>
        <v/>
      </c>
      <c r="AO372" s="942" t="str">
        <f>IFERROR(INDEX(#REF!,MATCH(Таблиця4[[#This Row],[BUILDING NAME]],#REF!,0),1),"")</f>
        <v/>
      </c>
      <c r="AP372" s="942" t="str">
        <f>IFERROR(INDEX(#REF!,MATCH(Таблиця4[[#This Row],[BUILDING NAME]],#REF!,0),1),"")</f>
        <v/>
      </c>
      <c r="AQ372" s="942" t="str">
        <f>IFERROR(INDEX(#REF!,MATCH(Таблиця4[[#This Row],[BUILDING NAME]],#REF!,0),1),"")</f>
        <v/>
      </c>
      <c r="AR372" s="942" t="str">
        <f>IFERROR(INDEX(#REF!,MATCH(Таблиця4[[#This Row],[BUILDING NAME]],#REF!,0),1),"")</f>
        <v/>
      </c>
      <c r="AS372" s="942" t="str">
        <f>IFERROR(INDEX(#REF!,MATCH(Таблиця4[[#This Row],[BUILDING NAME]],#REF!,0),1),"")</f>
        <v/>
      </c>
      <c r="AT372" s="942" t="str">
        <f>IFERROR(INDEX(#REF!,MATCH(Таблиця4[[#This Row],[BUILDING NAME]],#REF!,0),1),"")</f>
        <v/>
      </c>
      <c r="AU372" s="942"/>
      <c r="AV372" s="1195" t="s">
        <v>29976</v>
      </c>
      <c r="AW372" s="1196">
        <f>IFERROR(INDEX(Аркуш4!$G$2:$G$608,MATCH(Таблиця4[[#This Row],[BUILDING NAME]],Аркуш4!$A$2:$A$608,0),1),"")</f>
        <v>0</v>
      </c>
    </row>
    <row r="373" spans="1:49" ht="16.5" thickTop="1" thickBot="1">
      <c r="A373" s="942" t="s">
        <v>11708</v>
      </c>
      <c r="B373" s="943" t="str">
        <f t="shared" si="18"/>
        <v>N47</v>
      </c>
      <c r="C373" s="943" t="str">
        <f t="shared" si="19"/>
        <v>The Galloping Minotaur (inn, B, 2s &amp; 3s)</v>
      </c>
      <c r="D373" s="942"/>
      <c r="E373" s="942"/>
      <c r="F373" s="943" t="s">
        <v>263</v>
      </c>
      <c r="G373" s="943" t="s">
        <v>11709</v>
      </c>
      <c r="H373" s="954" t="s">
        <v>262</v>
      </c>
      <c r="I373" s="943" t="s">
        <v>16</v>
      </c>
      <c r="J373" s="943"/>
      <c r="K373" s="943" t="s">
        <v>10371</v>
      </c>
      <c r="L373" s="943" t="s">
        <v>25</v>
      </c>
      <c r="M373" s="943" t="s">
        <v>10310</v>
      </c>
      <c r="N373" s="943" t="s">
        <v>11210</v>
      </c>
      <c r="O373" s="943"/>
      <c r="P373" s="943"/>
      <c r="Q373" s="943"/>
      <c r="R373" s="943"/>
      <c r="S373" s="943"/>
      <c r="T37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73" s="943"/>
      <c r="V373" s="943"/>
      <c r="W373" s="943"/>
      <c r="X373" s="942"/>
      <c r="Y373" s="942"/>
      <c r="Z373" s="942" t="s">
        <v>29979</v>
      </c>
      <c r="AA373" s="948" t="s">
        <v>264</v>
      </c>
      <c r="AB373" s="943" t="s">
        <v>17</v>
      </c>
      <c r="AC373" s="943"/>
      <c r="AD373" s="943" t="s">
        <v>264</v>
      </c>
      <c r="AE373" s="943" t="str">
        <f>Таблиця4[[#This Row],[Owner/Specific NPCs3]]</f>
        <v/>
      </c>
      <c r="AF373" s="943"/>
      <c r="AG373" s="944" t="s">
        <v>10311</v>
      </c>
      <c r="AH373" s="945"/>
      <c r="AI373" s="946"/>
      <c r="AJ373" s="943" t="s">
        <v>10301</v>
      </c>
      <c r="AK373" s="946"/>
      <c r="AL373" s="943" t="s">
        <v>10301</v>
      </c>
      <c r="AM373" s="946"/>
      <c r="AN373" s="942" t="str">
        <f>IFERROR(INDEX(#REF!,MATCH(Таблиця4[[#This Row],[BUILDING NAME]],#REF!,0),1),"")</f>
        <v/>
      </c>
      <c r="AO373" s="942" t="str">
        <f>IFERROR(INDEX(#REF!,MATCH(Таблиця4[[#This Row],[BUILDING NAME]],#REF!,0),1),"")</f>
        <v/>
      </c>
      <c r="AP373" s="942" t="str">
        <f>IFERROR(INDEX(#REF!,MATCH(Таблиця4[[#This Row],[BUILDING NAME]],#REF!,0),1),"")</f>
        <v/>
      </c>
      <c r="AQ373" s="942" t="str">
        <f>IFERROR(INDEX(#REF!,MATCH(Таблиця4[[#This Row],[BUILDING NAME]],#REF!,0),1),"")</f>
        <v/>
      </c>
      <c r="AR373" s="942" t="str">
        <f>IFERROR(INDEX(#REF!,MATCH(Таблиця4[[#This Row],[BUILDING NAME]],#REF!,0),1),"")</f>
        <v/>
      </c>
      <c r="AS373" s="942" t="str">
        <f>IFERROR(INDEX(#REF!,MATCH(Таблиця4[[#This Row],[BUILDING NAME]],#REF!,0),1),"")</f>
        <v/>
      </c>
      <c r="AT373" s="942" t="str">
        <f>IFERROR(INDEX(#REF!,MATCH(Таблиця4[[#This Row],[BUILDING NAME]],#REF!,0),1),"")</f>
        <v/>
      </c>
      <c r="AU373" s="942"/>
      <c r="AV373" s="1195" t="s">
        <v>29979</v>
      </c>
      <c r="AW373" s="1196">
        <f>IFERROR(INDEX(Аркуш4!$G$2:$G$608,MATCH(Таблиця4[[#This Row],[BUILDING NAME]],Аркуш4!$A$2:$A$608,0),1),"")</f>
        <v>0</v>
      </c>
    </row>
    <row r="374" spans="1:49" ht="16.5" thickTop="1" thickBot="1">
      <c r="A374" s="942" t="s">
        <v>11710</v>
      </c>
      <c r="B374" s="943" t="str">
        <f t="shared" si="18"/>
        <v>N48</v>
      </c>
      <c r="C374" s="943" t="str">
        <f t="shared" si="19"/>
        <v>Meraedos Fine Furs (business, C, 2)</v>
      </c>
      <c r="D374" s="942"/>
      <c r="E374" s="942"/>
      <c r="F374" s="943" t="s">
        <v>11711</v>
      </c>
      <c r="G374" s="943" t="s">
        <v>11712</v>
      </c>
      <c r="H374" s="942" t="s">
        <v>11713</v>
      </c>
      <c r="I374" s="943" t="s">
        <v>16</v>
      </c>
      <c r="J374" s="943"/>
      <c r="K374" s="943" t="s">
        <v>10388</v>
      </c>
      <c r="L374" s="943" t="s">
        <v>10301</v>
      </c>
      <c r="M374" s="943" t="s">
        <v>10329</v>
      </c>
      <c r="N374" s="943">
        <v>2</v>
      </c>
      <c r="O374" s="943"/>
      <c r="P374" s="943">
        <v>4</v>
      </c>
      <c r="Q374" s="943"/>
      <c r="R374" s="943"/>
      <c r="S374" s="943"/>
      <c r="T37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374" s="943"/>
      <c r="V374" s="943"/>
      <c r="W374" s="942" t="s">
        <v>11696</v>
      </c>
      <c r="X374" s="943"/>
      <c r="Y374" s="943"/>
      <c r="Z374" s="943" t="s">
        <v>10301</v>
      </c>
      <c r="AA374" s="943" t="s">
        <v>11714</v>
      </c>
      <c r="AB374" s="943" t="s">
        <v>10301</v>
      </c>
      <c r="AC374" s="943"/>
      <c r="AD374" s="943" t="str">
        <f>Таблиця4[[#This Row],[DESCRIPTION 3]]</f>
        <v/>
      </c>
      <c r="AE374" s="943" t="str">
        <f>Таблиця4[[#This Row],[Owner/Specific NPCs3]]</f>
        <v/>
      </c>
      <c r="AF374" s="943"/>
      <c r="AG374" s="945" t="s">
        <v>10311</v>
      </c>
      <c r="AH374" s="945"/>
      <c r="AI374" s="946"/>
      <c r="AJ374" s="943" t="s">
        <v>10301</v>
      </c>
      <c r="AK374" s="946"/>
      <c r="AL374" s="943" t="s">
        <v>10301</v>
      </c>
      <c r="AM374" s="946"/>
      <c r="AN374" s="942" t="str">
        <f>IFERROR(INDEX(#REF!,MATCH(Таблиця4[[#This Row],[BUILDING NAME]],#REF!,0),1),"")</f>
        <v/>
      </c>
      <c r="AO374" s="942" t="str">
        <f>IFERROR(INDEX(#REF!,MATCH(Таблиця4[[#This Row],[BUILDING NAME]],#REF!,0),1),"")</f>
        <v/>
      </c>
      <c r="AP374" s="942" t="str">
        <f>IFERROR(INDEX(#REF!,MATCH(Таблиця4[[#This Row],[BUILDING NAME]],#REF!,0),1),"")</f>
        <v/>
      </c>
      <c r="AQ374" s="942" t="str">
        <f>IFERROR(INDEX(#REF!,MATCH(Таблиця4[[#This Row],[BUILDING NAME]],#REF!,0),1),"")</f>
        <v/>
      </c>
      <c r="AR374" s="942" t="str">
        <f>IFERROR(INDEX(#REF!,MATCH(Таблиця4[[#This Row],[BUILDING NAME]],#REF!,0),1),"")</f>
        <v/>
      </c>
      <c r="AS374" s="942" t="str">
        <f>IFERROR(INDEX(#REF!,MATCH(Таблиця4[[#This Row],[BUILDING NAME]],#REF!,0),1),"")</f>
        <v/>
      </c>
      <c r="AT374" s="942" t="str">
        <f>IFERROR(INDEX(#REF!,MATCH(Таблиця4[[#This Row],[BUILDING NAME]],#REF!,0),1),"")</f>
        <v/>
      </c>
      <c r="AU374" s="942"/>
      <c r="AV374" s="1195" t="s">
        <v>29962</v>
      </c>
      <c r="AW374" s="1196">
        <f>IFERROR(INDEX(Аркуш4!$G$2:$G$608,MATCH(Таблиця4[[#This Row],[BUILDING NAME]],Аркуш4!$A$2:$A$608,0),1),"")</f>
        <v>0</v>
      </c>
    </row>
    <row r="375" spans="1:49" ht="16.5" thickTop="1" thickBot="1">
      <c r="A375" s="942" t="s">
        <v>11715</v>
      </c>
      <c r="B375" s="943" t="str">
        <f t="shared" si="18"/>
        <v>N49</v>
      </c>
      <c r="C375" s="943" t="str">
        <f t="shared" si="19"/>
        <v>Sulmest's Splendid Shoes &amp; Boots (business, C, 1)</v>
      </c>
      <c r="D375" s="942"/>
      <c r="E375" s="942"/>
      <c r="F375" s="943" t="s">
        <v>11716</v>
      </c>
      <c r="G375" s="943" t="s">
        <v>11717</v>
      </c>
      <c r="H375" s="943" t="s">
        <v>11718</v>
      </c>
      <c r="I375" s="943" t="s">
        <v>16</v>
      </c>
      <c r="J375" s="943"/>
      <c r="K375" s="943" t="s">
        <v>10388</v>
      </c>
      <c r="L375" s="943" t="s">
        <v>1878</v>
      </c>
      <c r="M375" s="943" t="s">
        <v>10329</v>
      </c>
      <c r="N375" s="943">
        <v>1</v>
      </c>
      <c r="O375" s="943"/>
      <c r="P375" s="943">
        <v>5</v>
      </c>
      <c r="Q375" s="943"/>
      <c r="R375" s="943"/>
      <c r="S375" s="943"/>
      <c r="T37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U375" s="943"/>
      <c r="V375" s="943"/>
      <c r="W375" s="943" t="s">
        <v>11719</v>
      </c>
      <c r="X375" s="942"/>
      <c r="Y375" s="942"/>
      <c r="Z375" s="942" t="s">
        <v>29968</v>
      </c>
      <c r="AA375" s="942" t="s">
        <v>11720</v>
      </c>
      <c r="AB375" s="943" t="s">
        <v>10301</v>
      </c>
      <c r="AC375" s="943"/>
      <c r="AD375" s="943" t="str">
        <f>Таблиця4[[#This Row],[DESCRIPTION 3]]</f>
        <v/>
      </c>
      <c r="AE375" s="943" t="str">
        <f>Таблиця4[[#This Row],[Owner/Specific NPCs3]]</f>
        <v/>
      </c>
      <c r="AF375" s="943"/>
      <c r="AG375" s="944" t="s">
        <v>10311</v>
      </c>
      <c r="AH375" s="945"/>
      <c r="AI375" s="946"/>
      <c r="AJ375" s="943" t="s">
        <v>10301</v>
      </c>
      <c r="AK375" s="946"/>
      <c r="AL375" s="943" t="s">
        <v>10301</v>
      </c>
      <c r="AM375" s="946"/>
      <c r="AN375" s="942" t="str">
        <f>IFERROR(INDEX(#REF!,MATCH(Таблиця4[[#This Row],[BUILDING NAME]],#REF!,0),1),"")</f>
        <v/>
      </c>
      <c r="AO375" s="942" t="str">
        <f>IFERROR(INDEX(#REF!,MATCH(Таблиця4[[#This Row],[BUILDING NAME]],#REF!,0),1),"")</f>
        <v/>
      </c>
      <c r="AP375" s="942" t="str">
        <f>IFERROR(INDEX(#REF!,MATCH(Таблиця4[[#This Row],[BUILDING NAME]],#REF!,0),1),"")</f>
        <v/>
      </c>
      <c r="AQ375" s="942" t="str">
        <f>IFERROR(INDEX(#REF!,MATCH(Таблиця4[[#This Row],[BUILDING NAME]],#REF!,0),1),"")</f>
        <v/>
      </c>
      <c r="AR375" s="942" t="str">
        <f>IFERROR(INDEX(#REF!,MATCH(Таблиця4[[#This Row],[BUILDING NAME]],#REF!,0),1),"")</f>
        <v/>
      </c>
      <c r="AS375" s="942" t="str">
        <f>IFERROR(INDEX(#REF!,MATCH(Таблиця4[[#This Row],[BUILDING NAME]],#REF!,0),1),"")</f>
        <v/>
      </c>
      <c r="AT375" s="942" t="str">
        <f>IFERROR(INDEX(#REF!,MATCH(Таблиця4[[#This Row],[BUILDING NAME]],#REF!,0),1),"")</f>
        <v/>
      </c>
      <c r="AU375" s="942"/>
      <c r="AV375" s="1195" t="s">
        <v>29968</v>
      </c>
      <c r="AW375" s="1196">
        <f>IFERROR(INDEX(Аркуш4!$G$2:$G$608,MATCH(Таблиця4[[#This Row],[BUILDING NAME]],Аркуш4!$A$2:$A$608,0),1),"")</f>
        <v>0</v>
      </c>
    </row>
    <row r="376" spans="1:49" ht="16.5" thickTop="1" thickBot="1">
      <c r="A376" s="942" t="s">
        <v>11721</v>
      </c>
      <c r="B376" s="943" t="str">
        <f t="shared" si="18"/>
        <v>N50</v>
      </c>
      <c r="C376" s="943" t="str">
        <f t="shared" si="19"/>
        <v>Aurora's Realms Shop, High Road Catalogue Counter (business, C, 1)</v>
      </c>
      <c r="D376" s="942"/>
      <c r="E376" s="942"/>
      <c r="F376" s="943" t="s">
        <v>11722</v>
      </c>
      <c r="G376" s="943" t="s">
        <v>11723</v>
      </c>
      <c r="H376" s="943" t="s">
        <v>11724</v>
      </c>
      <c r="I376" s="943" t="s">
        <v>16</v>
      </c>
      <c r="J376" s="943"/>
      <c r="K376" s="943" t="s">
        <v>10388</v>
      </c>
      <c r="L376" s="943" t="s">
        <v>1878</v>
      </c>
      <c r="M376" s="943" t="s">
        <v>10329</v>
      </c>
      <c r="N376" s="943">
        <v>1</v>
      </c>
      <c r="O376" s="943"/>
      <c r="P376" s="943"/>
      <c r="Q376" s="943"/>
      <c r="R376" s="943"/>
      <c r="S376" s="943"/>
      <c r="T37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76" s="943"/>
      <c r="V376" s="943" t="s">
        <v>10562</v>
      </c>
      <c r="W376" s="943" t="s">
        <v>10505</v>
      </c>
      <c r="X376" s="943"/>
      <c r="Y376" s="943"/>
      <c r="Z376" s="943" t="s">
        <v>10301</v>
      </c>
      <c r="AA376" s="943" t="s">
        <v>10563</v>
      </c>
      <c r="AB376" s="943" t="s">
        <v>10301</v>
      </c>
      <c r="AC376" s="943"/>
      <c r="AD376" s="943" t="str">
        <f>Таблиця4[[#This Row],[DESCRIPTION 3]]</f>
        <v/>
      </c>
      <c r="AE376" s="943" t="str">
        <f>Таблиця4[[#This Row],[Owner/Specific NPCs3]]</f>
        <v/>
      </c>
      <c r="AF376" s="943"/>
      <c r="AG376" s="944" t="s">
        <v>10311</v>
      </c>
      <c r="AH376" s="945"/>
      <c r="AI376" s="946"/>
      <c r="AJ376" s="943" t="s">
        <v>10301</v>
      </c>
      <c r="AK376" s="946"/>
      <c r="AL376" s="943" t="s">
        <v>10301</v>
      </c>
      <c r="AM376" s="946"/>
      <c r="AN376" s="942" t="str">
        <f>IFERROR(INDEX(#REF!,MATCH(Таблиця4[[#This Row],[BUILDING NAME]],#REF!,0),1),"")</f>
        <v/>
      </c>
      <c r="AO376" s="942" t="str">
        <f>IFERROR(INDEX(#REF!,MATCH(Таблиця4[[#This Row],[BUILDING NAME]],#REF!,0),1),"")</f>
        <v/>
      </c>
      <c r="AP376" s="942" t="str">
        <f>IFERROR(INDEX(#REF!,MATCH(Таблиця4[[#This Row],[BUILDING NAME]],#REF!,0),1),"")</f>
        <v/>
      </c>
      <c r="AQ376" s="942" t="str">
        <f>IFERROR(INDEX(#REF!,MATCH(Таблиця4[[#This Row],[BUILDING NAME]],#REF!,0),1),"")</f>
        <v/>
      </c>
      <c r="AR376" s="942" t="str">
        <f>IFERROR(INDEX(#REF!,MATCH(Таблиця4[[#This Row],[BUILDING NAME]],#REF!,0),1),"")</f>
        <v/>
      </c>
      <c r="AS376" s="942" t="str">
        <f>IFERROR(INDEX(#REF!,MATCH(Таблиця4[[#This Row],[BUILDING NAME]],#REF!,0),1),"")</f>
        <v/>
      </c>
      <c r="AT376" s="942" t="str">
        <f>IFERROR(INDEX(#REF!,MATCH(Таблиця4[[#This Row],[BUILDING NAME]],#REF!,0),1),"")</f>
        <v/>
      </c>
      <c r="AU376" s="942"/>
      <c r="AV376" s="1195" t="s">
        <v>10301</v>
      </c>
      <c r="AW376" s="1196" t="str">
        <f>IFERROR(INDEX(Аркуш4!$G$2:$G$608,MATCH(Таблиця4[[#This Row],[BUILDING NAME]],Аркуш4!$A$2:$A$608,0),1),"")</f>
        <v/>
      </c>
    </row>
    <row r="377" spans="1:49" ht="16.5" thickTop="1" thickBot="1">
      <c r="A377" s="942" t="s">
        <v>11725</v>
      </c>
      <c r="B377" s="943" t="str">
        <f t="shared" si="18"/>
        <v>N51</v>
      </c>
      <c r="C377" s="943" t="str">
        <f t="shared" si="19"/>
        <v>The House of Healing (guildhall, C, 3)</v>
      </c>
      <c r="D377" s="942"/>
      <c r="E377" s="942"/>
      <c r="F377" s="943" t="s">
        <v>11726</v>
      </c>
      <c r="G377" s="943" t="s">
        <v>11727</v>
      </c>
      <c r="H377" s="943" t="s">
        <v>11728</v>
      </c>
      <c r="I377" s="943" t="s">
        <v>16</v>
      </c>
      <c r="J377" s="942"/>
      <c r="K377" s="943" t="s">
        <v>10351</v>
      </c>
      <c r="L377" s="943" t="s">
        <v>10301</v>
      </c>
      <c r="M377" s="943" t="s">
        <v>10329</v>
      </c>
      <c r="N377" s="943">
        <v>3</v>
      </c>
      <c r="O377" s="944" t="s">
        <v>11729</v>
      </c>
      <c r="P377" s="943"/>
      <c r="Q377" s="943"/>
      <c r="R377" s="943"/>
      <c r="S377" s="943"/>
      <c r="T37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77" s="943"/>
      <c r="V377" s="943"/>
      <c r="W377" s="943"/>
      <c r="X377" s="943"/>
      <c r="Y377" s="943"/>
      <c r="Z377" s="943" t="s">
        <v>10301</v>
      </c>
      <c r="AA377" s="943" t="s">
        <v>11730</v>
      </c>
      <c r="AB377" s="943" t="s">
        <v>10301</v>
      </c>
      <c r="AC377" s="943"/>
      <c r="AD377" s="943" t="str">
        <f>Таблиця4[[#This Row],[DESCRIPTION 3]]</f>
        <v/>
      </c>
      <c r="AE377" s="943" t="str">
        <f>Таблиця4[[#This Row],[Owner/Specific NPCs3]]</f>
        <v/>
      </c>
      <c r="AF377" s="943"/>
      <c r="AG377" s="944" t="s">
        <v>10311</v>
      </c>
      <c r="AH377" s="945"/>
      <c r="AI377" s="946"/>
      <c r="AJ377" s="943" t="s">
        <v>11729</v>
      </c>
      <c r="AK377" s="946"/>
      <c r="AL377" s="943" t="s">
        <v>10301</v>
      </c>
      <c r="AM377" s="946"/>
      <c r="AN377" s="942" t="str">
        <f>IFERROR(INDEX(#REF!,MATCH(Таблиця4[[#This Row],[BUILDING NAME]],#REF!,0),1),"")</f>
        <v/>
      </c>
      <c r="AO377" s="942" t="str">
        <f>IFERROR(INDEX(#REF!,MATCH(Таблиця4[[#This Row],[BUILDING NAME]],#REF!,0),1),"")</f>
        <v/>
      </c>
      <c r="AP377" s="942" t="str">
        <f>IFERROR(INDEX(#REF!,MATCH(Таблиця4[[#This Row],[BUILDING NAME]],#REF!,0),1),"")</f>
        <v/>
      </c>
      <c r="AQ377" s="942" t="str">
        <f>IFERROR(INDEX(#REF!,MATCH(Таблиця4[[#This Row],[BUILDING NAME]],#REF!,0),1),"")</f>
        <v/>
      </c>
      <c r="AR377" s="942" t="str">
        <f>IFERROR(INDEX(#REF!,MATCH(Таблиця4[[#This Row],[BUILDING NAME]],#REF!,0),1),"")</f>
        <v/>
      </c>
      <c r="AS377" s="942" t="str">
        <f>IFERROR(INDEX(#REF!,MATCH(Таблиця4[[#This Row],[BUILDING NAME]],#REF!,0),1),"")</f>
        <v/>
      </c>
      <c r="AT377" s="942" t="str">
        <f>IFERROR(INDEX(#REF!,MATCH(Таблиця4[[#This Row],[BUILDING NAME]],#REF!,0),1),"")</f>
        <v/>
      </c>
      <c r="AU377" s="942"/>
      <c r="AV377" s="1195" t="s">
        <v>29977</v>
      </c>
      <c r="AW377" s="1196">
        <f>IFERROR(INDEX(Аркуш4!$G$2:$G$608,MATCH(Таблиця4[[#This Row],[BUILDING NAME]],Аркуш4!$A$2:$A$608,0),1),"")</f>
        <v>0</v>
      </c>
    </row>
    <row r="378" spans="1:49" ht="16.5" thickTop="1" thickBot="1">
      <c r="A378" s="942" t="s">
        <v>11731</v>
      </c>
      <c r="B378" s="943" t="str">
        <f t="shared" si="18"/>
        <v>N52</v>
      </c>
      <c r="C378" s="943" t="str">
        <f t="shared" si="19"/>
        <v>Hothemer Villa (noble villa, A, 3s)</v>
      </c>
      <c r="D378" s="942"/>
      <c r="E378" s="942"/>
      <c r="F378" s="943" t="s">
        <v>769</v>
      </c>
      <c r="G378" s="943" t="s">
        <v>11732</v>
      </c>
      <c r="H378" s="942" t="s">
        <v>11733</v>
      </c>
      <c r="I378" s="943" t="s">
        <v>16</v>
      </c>
      <c r="J378" s="942"/>
      <c r="K378" s="943" t="s">
        <v>10420</v>
      </c>
      <c r="L378" s="943" t="s">
        <v>10301</v>
      </c>
      <c r="M378" s="943" t="s">
        <v>10299</v>
      </c>
      <c r="N378" s="943" t="s">
        <v>11569</v>
      </c>
      <c r="O378" s="943"/>
      <c r="P378" s="943"/>
      <c r="Q378" s="943"/>
      <c r="R378" s="943"/>
      <c r="S378" s="943"/>
      <c r="T37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78" s="943"/>
      <c r="V378" s="943"/>
      <c r="W378" s="943"/>
      <c r="X378" s="943"/>
      <c r="Y378" s="943"/>
      <c r="Z378" s="943" t="s">
        <v>10301</v>
      </c>
      <c r="AA378" s="943"/>
      <c r="AB378" s="943" t="s">
        <v>10301</v>
      </c>
      <c r="AC378" s="943"/>
      <c r="AD378" s="943" t="str">
        <f>Таблиця4[[#This Row],[DESCRIPTION 3]]</f>
        <v/>
      </c>
      <c r="AE378" s="943" t="str">
        <f>Таблиця4[[#This Row],[Owner/Specific NPCs3]]</f>
        <v/>
      </c>
      <c r="AF378" s="943"/>
      <c r="AG378" s="944" t="s">
        <v>10311</v>
      </c>
      <c r="AH378" s="945"/>
      <c r="AI378" s="946"/>
      <c r="AJ378" s="943" t="s">
        <v>10301</v>
      </c>
      <c r="AK378" s="946"/>
      <c r="AL378" s="943" t="s">
        <v>10301</v>
      </c>
      <c r="AM378" s="946"/>
      <c r="AN378" s="942" t="str">
        <f>IFERROR(INDEX(#REF!,MATCH(Таблиця4[[#This Row],[BUILDING NAME]],#REF!,0),1),"")</f>
        <v/>
      </c>
      <c r="AO378" s="942" t="str">
        <f>IFERROR(INDEX(#REF!,MATCH(Таблиця4[[#This Row],[BUILDING NAME]],#REF!,0),1),"")</f>
        <v/>
      </c>
      <c r="AP378" s="942" t="str">
        <f>IFERROR(INDEX(#REF!,MATCH(Таблиця4[[#This Row],[BUILDING NAME]],#REF!,0),1),"")</f>
        <v/>
      </c>
      <c r="AQ378" s="942" t="str">
        <f>IFERROR(INDEX(#REF!,MATCH(Таблиця4[[#This Row],[BUILDING NAME]],#REF!,0),1),"")</f>
        <v/>
      </c>
      <c r="AR378" s="942" t="str">
        <f>IFERROR(INDEX(#REF!,MATCH(Таблиця4[[#This Row],[BUILDING NAME]],#REF!,0),1),"")</f>
        <v/>
      </c>
      <c r="AS378" s="942" t="str">
        <f>IFERROR(INDEX(#REF!,MATCH(Таблиця4[[#This Row],[BUILDING NAME]],#REF!,0),1),"")</f>
        <v/>
      </c>
      <c r="AT378" s="942" t="str">
        <f>IFERROR(INDEX(#REF!,MATCH(Таблиця4[[#This Row],[BUILDING NAME]],#REF!,0),1),"")</f>
        <v/>
      </c>
      <c r="AU378" s="942"/>
      <c r="AV378" s="1195" t="s">
        <v>10301</v>
      </c>
      <c r="AW378" s="1196" t="str">
        <f>IFERROR(INDEX(Аркуш4!$G$2:$G$608,MATCH(Таблиця4[[#This Row],[BUILDING NAME]],Аркуш4!$A$2:$A$608,0),1),"")</f>
        <v/>
      </c>
    </row>
    <row r="379" spans="1:49" ht="16.5" thickTop="1" thickBot="1">
      <c r="A379" s="942" t="s">
        <v>11734</v>
      </c>
      <c r="B379" s="943" t="str">
        <f t="shared" si="18"/>
        <v>N53</v>
      </c>
      <c r="C379" s="943" t="str">
        <f t="shared" si="19"/>
        <v>Ilvastarr Villa (noble villa, A, 2s &amp; 3s)</v>
      </c>
      <c r="D379" s="942"/>
      <c r="E379" s="942"/>
      <c r="F379" s="943" t="s">
        <v>795</v>
      </c>
      <c r="G379" s="943" t="s">
        <v>11735</v>
      </c>
      <c r="H379" s="943" t="s">
        <v>11736</v>
      </c>
      <c r="I379" s="943" t="s">
        <v>16</v>
      </c>
      <c r="J379" s="943"/>
      <c r="K379" s="943" t="s">
        <v>10420</v>
      </c>
      <c r="L379" s="943" t="s">
        <v>10301</v>
      </c>
      <c r="M379" s="943" t="s">
        <v>10299</v>
      </c>
      <c r="N379" s="943" t="s">
        <v>11210</v>
      </c>
      <c r="O379" s="943"/>
      <c r="P379" s="943"/>
      <c r="Q379" s="943"/>
      <c r="R379" s="943"/>
      <c r="S379" s="943"/>
      <c r="T37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79" s="943"/>
      <c r="V379" s="943"/>
      <c r="W379" s="943"/>
      <c r="X379" s="943"/>
      <c r="Y379" s="943"/>
      <c r="Z379" s="943" t="s">
        <v>10301</v>
      </c>
      <c r="AA379" s="943"/>
      <c r="AB379" s="943" t="s">
        <v>10301</v>
      </c>
      <c r="AC379" s="943"/>
      <c r="AD379" s="943" t="str">
        <f>Таблиця4[[#This Row],[DESCRIPTION 3]]</f>
        <v/>
      </c>
      <c r="AE379" s="943" t="str">
        <f>Таблиця4[[#This Row],[Owner/Specific NPCs3]]</f>
        <v/>
      </c>
      <c r="AF379" s="943"/>
      <c r="AG379" s="944" t="s">
        <v>10311</v>
      </c>
      <c r="AH379" s="945"/>
      <c r="AI379" s="946"/>
      <c r="AJ379" s="943" t="s">
        <v>10301</v>
      </c>
      <c r="AK379" s="946"/>
      <c r="AL379" s="943" t="s">
        <v>10301</v>
      </c>
      <c r="AM379" s="946"/>
      <c r="AN379" s="942" t="str">
        <f>IFERROR(INDEX(#REF!,MATCH(Таблиця4[[#This Row],[BUILDING NAME]],#REF!,0),1),"")</f>
        <v/>
      </c>
      <c r="AO379" s="942" t="str">
        <f>IFERROR(INDEX(#REF!,MATCH(Таблиця4[[#This Row],[BUILDING NAME]],#REF!,0),1),"")</f>
        <v/>
      </c>
      <c r="AP379" s="942" t="str">
        <f>IFERROR(INDEX(#REF!,MATCH(Таблиця4[[#This Row],[BUILDING NAME]],#REF!,0),1),"")</f>
        <v/>
      </c>
      <c r="AQ379" s="942" t="str">
        <f>IFERROR(INDEX(#REF!,MATCH(Таблиця4[[#This Row],[BUILDING NAME]],#REF!,0),1),"")</f>
        <v/>
      </c>
      <c r="AR379" s="942" t="str">
        <f>IFERROR(INDEX(#REF!,MATCH(Таблиця4[[#This Row],[BUILDING NAME]],#REF!,0),1),"")</f>
        <v/>
      </c>
      <c r="AS379" s="942" t="str">
        <f>IFERROR(INDEX(#REF!,MATCH(Таблиця4[[#This Row],[BUILDING NAME]],#REF!,0),1),"")</f>
        <v/>
      </c>
      <c r="AT379" s="942" t="str">
        <f>IFERROR(INDEX(#REF!,MATCH(Таблиця4[[#This Row],[BUILDING NAME]],#REF!,0),1),"")</f>
        <v/>
      </c>
      <c r="AU379" s="942"/>
      <c r="AV379" s="1195" t="s">
        <v>10301</v>
      </c>
      <c r="AW379" s="1196" t="str">
        <f>IFERROR(INDEX(Аркуш4!$G$2:$G$608,MATCH(Таблиця4[[#This Row],[BUILDING NAME]],Аркуш4!$A$2:$A$608,0),1),"")</f>
        <v/>
      </c>
    </row>
    <row r="380" spans="1:49" ht="16.5" thickTop="1" thickBot="1">
      <c r="A380" s="942" t="s">
        <v>11737</v>
      </c>
      <c r="B380" s="943" t="str">
        <f t="shared" si="18"/>
        <v>N54</v>
      </c>
      <c r="C380" s="943" t="str">
        <f t="shared" si="19"/>
        <v>Fallen Stars Fish (business, C, 1)</v>
      </c>
      <c r="D380" s="942"/>
      <c r="E380" s="942"/>
      <c r="F380" s="943" t="s">
        <v>11738</v>
      </c>
      <c r="G380" s="943" t="s">
        <v>11739</v>
      </c>
      <c r="H380" s="943" t="s">
        <v>11740</v>
      </c>
      <c r="I380" s="943" t="s">
        <v>16</v>
      </c>
      <c r="J380" s="943"/>
      <c r="K380" s="943" t="s">
        <v>10388</v>
      </c>
      <c r="L380" s="943" t="s">
        <v>1878</v>
      </c>
      <c r="M380" s="943" t="s">
        <v>10329</v>
      </c>
      <c r="N380" s="943">
        <v>1</v>
      </c>
      <c r="O380" s="943"/>
      <c r="P380" s="943"/>
      <c r="Q380" s="943"/>
      <c r="R380" s="943"/>
      <c r="S380" s="943"/>
      <c r="T38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80" s="943"/>
      <c r="V380" s="943"/>
      <c r="W380" s="943" t="s">
        <v>11741</v>
      </c>
      <c r="X380" s="943"/>
      <c r="Y380" s="943"/>
      <c r="Z380" s="943" t="s">
        <v>29959</v>
      </c>
      <c r="AA380" s="943" t="s">
        <v>11742</v>
      </c>
      <c r="AB380" s="943" t="s">
        <v>10301</v>
      </c>
      <c r="AC380" s="943"/>
      <c r="AD380" s="943" t="str">
        <f>Таблиця4[[#This Row],[DESCRIPTION 3]]</f>
        <v/>
      </c>
      <c r="AE380" s="943" t="str">
        <f>Таблиця4[[#This Row],[Owner/Specific NPCs3]]</f>
        <v/>
      </c>
      <c r="AF380" s="943"/>
      <c r="AG380" s="944" t="s">
        <v>10311</v>
      </c>
      <c r="AH380" s="945"/>
      <c r="AI380" s="946"/>
      <c r="AJ380" s="943" t="s">
        <v>10301</v>
      </c>
      <c r="AK380" s="946"/>
      <c r="AL380" s="943" t="s">
        <v>10301</v>
      </c>
      <c r="AM380" s="946"/>
      <c r="AN380" s="942" t="str">
        <f>IFERROR(INDEX(#REF!,MATCH(Таблиця4[[#This Row],[BUILDING NAME]],#REF!,0),1),"")</f>
        <v/>
      </c>
      <c r="AO380" s="942" t="str">
        <f>IFERROR(INDEX(#REF!,MATCH(Таблиця4[[#This Row],[BUILDING NAME]],#REF!,0),1),"")</f>
        <v/>
      </c>
      <c r="AP380" s="942" t="str">
        <f>IFERROR(INDEX(#REF!,MATCH(Таблиця4[[#This Row],[BUILDING NAME]],#REF!,0),1),"")</f>
        <v/>
      </c>
      <c r="AQ380" s="942" t="str">
        <f>IFERROR(INDEX(#REF!,MATCH(Таблиця4[[#This Row],[BUILDING NAME]],#REF!,0),1),"")</f>
        <v/>
      </c>
      <c r="AR380" s="942" t="str">
        <f>IFERROR(INDEX(#REF!,MATCH(Таблиця4[[#This Row],[BUILDING NAME]],#REF!,0),1),"")</f>
        <v/>
      </c>
      <c r="AS380" s="942" t="str">
        <f>IFERROR(INDEX(#REF!,MATCH(Таблиця4[[#This Row],[BUILDING NAME]],#REF!,0),1),"")</f>
        <v/>
      </c>
      <c r="AT380" s="942" t="str">
        <f>IFERROR(INDEX(#REF!,MATCH(Таблиця4[[#This Row],[BUILDING NAME]],#REF!,0),1),"")</f>
        <v/>
      </c>
      <c r="AU380" s="942"/>
      <c r="AV380" s="1195" t="s">
        <v>29959</v>
      </c>
      <c r="AW380" s="1196">
        <f>IFERROR(INDEX(Аркуш4!$G$2:$G$608,MATCH(Таблиця4[[#This Row],[BUILDING NAME]],Аркуш4!$A$2:$A$608,0),1),"")</f>
        <v>0</v>
      </c>
    </row>
    <row r="381" spans="1:49" ht="16.5" thickTop="1" thickBot="1">
      <c r="A381" s="942" t="s">
        <v>11743</v>
      </c>
      <c r="B381" s="943" t="str">
        <f t="shared" si="18"/>
        <v>N55</v>
      </c>
      <c r="C381" s="943" t="str">
        <f t="shared" si="19"/>
        <v>Wands Villa (noble villa, A, 3s &amp; 5s)</v>
      </c>
      <c r="D381" s="942"/>
      <c r="E381" s="942"/>
      <c r="F381" s="943" t="s">
        <v>11744</v>
      </c>
      <c r="G381" s="943" t="s">
        <v>11745</v>
      </c>
      <c r="H381" s="943" t="s">
        <v>11746</v>
      </c>
      <c r="I381" s="943" t="s">
        <v>16</v>
      </c>
      <c r="J381" s="943"/>
      <c r="K381" s="943" t="s">
        <v>10420</v>
      </c>
      <c r="L381" s="943" t="s">
        <v>10301</v>
      </c>
      <c r="M381" s="943" t="s">
        <v>10299</v>
      </c>
      <c r="N381" s="943" t="s">
        <v>11569</v>
      </c>
      <c r="O381" s="943" t="s">
        <v>1063</v>
      </c>
      <c r="P381" s="943"/>
      <c r="Q381" s="943"/>
      <c r="R381" s="943"/>
      <c r="S381" s="943"/>
      <c r="T38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81" s="943"/>
      <c r="V381" s="943"/>
      <c r="W381" s="943"/>
      <c r="X381" s="943"/>
      <c r="Y381" s="943"/>
      <c r="Z381" s="943" t="s">
        <v>10301</v>
      </c>
      <c r="AA381" s="943"/>
      <c r="AB381" s="943" t="s">
        <v>10301</v>
      </c>
      <c r="AC381" s="943"/>
      <c r="AD381" s="943" t="str">
        <f>Таблиця4[[#This Row],[DESCRIPTION 3]]</f>
        <v/>
      </c>
      <c r="AE381" s="943" t="str">
        <f>Таблиця4[[#This Row],[Owner/Specific NPCs3]]</f>
        <v/>
      </c>
      <c r="AF381" s="943"/>
      <c r="AG381" s="944" t="s">
        <v>10311</v>
      </c>
      <c r="AH381" s="945"/>
      <c r="AI381" s="946"/>
      <c r="AJ381" s="943" t="s">
        <v>10301</v>
      </c>
      <c r="AK381" s="946"/>
      <c r="AL381" s="943" t="s">
        <v>10301</v>
      </c>
      <c r="AM381" s="946"/>
      <c r="AN381" s="942" t="str">
        <f>IFERROR(INDEX(#REF!,MATCH(Таблиця4[[#This Row],[BUILDING NAME]],#REF!,0),1),"")</f>
        <v/>
      </c>
      <c r="AO381" s="942" t="str">
        <f>IFERROR(INDEX(#REF!,MATCH(Таблиця4[[#This Row],[BUILDING NAME]],#REF!,0),1),"")</f>
        <v/>
      </c>
      <c r="AP381" s="942" t="str">
        <f>IFERROR(INDEX(#REF!,MATCH(Таблиця4[[#This Row],[BUILDING NAME]],#REF!,0),1),"")</f>
        <v/>
      </c>
      <c r="AQ381" s="942" t="str">
        <f>IFERROR(INDEX(#REF!,MATCH(Таблиця4[[#This Row],[BUILDING NAME]],#REF!,0),1),"")</f>
        <v/>
      </c>
      <c r="AR381" s="942" t="str">
        <f>IFERROR(INDEX(#REF!,MATCH(Таблиця4[[#This Row],[BUILDING NAME]],#REF!,0),1),"")</f>
        <v/>
      </c>
      <c r="AS381" s="942" t="str">
        <f>IFERROR(INDEX(#REF!,MATCH(Таблиця4[[#This Row],[BUILDING NAME]],#REF!,0),1),"")</f>
        <v/>
      </c>
      <c r="AT381" s="942" t="str">
        <f>IFERROR(INDEX(#REF!,MATCH(Таблиця4[[#This Row],[BUILDING NAME]],#REF!,0),1),"")</f>
        <v/>
      </c>
      <c r="AU381" s="942"/>
      <c r="AV381" s="1195" t="s">
        <v>10301</v>
      </c>
      <c r="AW381" s="1196" t="str">
        <f>IFERROR(INDEX(Аркуш4!$G$2:$G$608,MATCH(Таблиця4[[#This Row],[BUILDING NAME]],Аркуш4!$A$2:$A$608,0),1),"")</f>
        <v/>
      </c>
    </row>
    <row r="382" spans="1:49" ht="16.5" thickTop="1" thickBot="1">
      <c r="A382" s="942" t="s">
        <v>11747</v>
      </c>
      <c r="B382" s="943" t="str">
        <f t="shared" si="18"/>
        <v>N56</v>
      </c>
      <c r="C382" s="943" t="str">
        <f t="shared" si="19"/>
        <v>The Grinning Lion (tavern, C, 1)</v>
      </c>
      <c r="D382" s="942"/>
      <c r="E382" s="942"/>
      <c r="F382" s="943" t="s">
        <v>274</v>
      </c>
      <c r="G382" s="943" t="s">
        <v>11748</v>
      </c>
      <c r="H382" s="954" t="s">
        <v>273</v>
      </c>
      <c r="I382" s="943" t="s">
        <v>16</v>
      </c>
      <c r="J382" s="943"/>
      <c r="K382" s="943" t="s">
        <v>10358</v>
      </c>
      <c r="L382" s="943" t="s">
        <v>14</v>
      </c>
      <c r="M382" s="943" t="s">
        <v>10329</v>
      </c>
      <c r="N382" s="943">
        <v>1</v>
      </c>
      <c r="O382" s="943" t="s">
        <v>11749</v>
      </c>
      <c r="P382" s="943">
        <v>4</v>
      </c>
      <c r="Q382" s="943"/>
      <c r="R382" s="943">
        <v>2</v>
      </c>
      <c r="S382" s="943"/>
      <c r="T38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2 P | </v>
      </c>
      <c r="U382" s="943" t="s">
        <v>279</v>
      </c>
      <c r="V382" s="943" t="s">
        <v>280</v>
      </c>
      <c r="W382" s="943"/>
      <c r="X382" s="943"/>
      <c r="Y382" s="943"/>
      <c r="Z382" s="943" t="s">
        <v>29983</v>
      </c>
      <c r="AA382" s="954" t="s">
        <v>30550</v>
      </c>
      <c r="AB382" s="943" t="s">
        <v>21</v>
      </c>
      <c r="AC382" s="943"/>
      <c r="AD382" s="943" t="s">
        <v>11750</v>
      </c>
      <c r="AE382" s="943" t="str">
        <f>Таблиця4[[#This Row],[Owner/Specific NPCs3]]</f>
        <v/>
      </c>
      <c r="AF382" s="943"/>
      <c r="AG382" s="944" t="s">
        <v>11751</v>
      </c>
      <c r="AH382" s="945" t="s">
        <v>11752</v>
      </c>
      <c r="AI382" s="946"/>
      <c r="AJ382" s="943" t="s">
        <v>10301</v>
      </c>
      <c r="AK382" s="946"/>
      <c r="AL382" s="943" t="s">
        <v>11753</v>
      </c>
      <c r="AM382" s="946"/>
      <c r="AN382" s="942" t="str">
        <f>IFERROR(INDEX(#REF!,MATCH(Таблиця4[[#This Row],[BUILDING NAME]],#REF!,0),1),"")</f>
        <v/>
      </c>
      <c r="AO382" s="942" t="str">
        <f>IFERROR(INDEX(#REF!,MATCH(Таблиця4[[#This Row],[BUILDING NAME]],#REF!,0),1),"")</f>
        <v/>
      </c>
      <c r="AP382" s="942" t="str">
        <f>IFERROR(INDEX(#REF!,MATCH(Таблиця4[[#This Row],[BUILDING NAME]],#REF!,0),1),"")</f>
        <v/>
      </c>
      <c r="AQ382" s="942" t="str">
        <f>IFERROR(INDEX(#REF!,MATCH(Таблиця4[[#This Row],[BUILDING NAME]],#REF!,0),1),"")</f>
        <v/>
      </c>
      <c r="AR382" s="942" t="str">
        <f>IFERROR(INDEX(#REF!,MATCH(Таблиця4[[#This Row],[BUILDING NAME]],#REF!,0),1),"")</f>
        <v/>
      </c>
      <c r="AS382" s="942" t="str">
        <f>IFERROR(INDEX(#REF!,MATCH(Таблиця4[[#This Row],[BUILDING NAME]],#REF!,0),1),"")</f>
        <v/>
      </c>
      <c r="AT382" s="942" t="str">
        <f>IFERROR(INDEX(#REF!,MATCH(Таблиця4[[#This Row],[BUILDING NAME]],#REF!,0),1),"")</f>
        <v/>
      </c>
      <c r="AU382" s="942"/>
      <c r="AV382" s="1195" t="s">
        <v>29983</v>
      </c>
      <c r="AW382" s="1196">
        <f>IFERROR(INDEX(Аркуш4!$G$2:$G$608,MATCH(Таблиця4[[#This Row],[BUILDING NAME]],Аркуш4!$A$2:$A$608,0),1),"")</f>
        <v>0</v>
      </c>
    </row>
    <row r="383" spans="1:49" ht="16.5" thickTop="1" thickBot="1">
      <c r="A383" s="942" t="s">
        <v>11754</v>
      </c>
      <c r="B383" s="943" t="str">
        <f t="shared" si="18"/>
        <v>N57</v>
      </c>
      <c r="C383" s="943" t="str">
        <f t="shared" si="19"/>
        <v>Gost Villa (noble villa, A, 3s &amp; 4s)</v>
      </c>
      <c r="D383" s="942"/>
      <c r="E383" s="942"/>
      <c r="F383" s="943" t="s">
        <v>723</v>
      </c>
      <c r="G383" s="943" t="s">
        <v>11755</v>
      </c>
      <c r="H383" s="943" t="s">
        <v>11756</v>
      </c>
      <c r="I383" s="943" t="s">
        <v>16</v>
      </c>
      <c r="J383" s="943"/>
      <c r="K383" s="943" t="s">
        <v>10420</v>
      </c>
      <c r="L383" s="943" t="s">
        <v>10301</v>
      </c>
      <c r="M383" s="943" t="s">
        <v>10299</v>
      </c>
      <c r="N383" s="943" t="s">
        <v>11573</v>
      </c>
      <c r="O383" s="943" t="s">
        <v>11757</v>
      </c>
      <c r="P383" s="943"/>
      <c r="Q383" s="943"/>
      <c r="R383" s="943"/>
      <c r="S383" s="943"/>
      <c r="T38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83" s="943"/>
      <c r="V383" s="943"/>
      <c r="W383" s="943"/>
      <c r="X383" s="943"/>
      <c r="Y383" s="943"/>
      <c r="Z383" s="943" t="s">
        <v>10301</v>
      </c>
      <c r="AA383" s="943"/>
      <c r="AB383" s="943" t="s">
        <v>10301</v>
      </c>
      <c r="AC383" s="943"/>
      <c r="AD383" s="943" t="str">
        <f>Таблиця4[[#This Row],[DESCRIPTION 3]]</f>
        <v/>
      </c>
      <c r="AE383" s="943" t="str">
        <f>Таблиця4[[#This Row],[Owner/Specific NPCs3]]</f>
        <v/>
      </c>
      <c r="AF383" s="943"/>
      <c r="AG383" s="944" t="s">
        <v>10311</v>
      </c>
      <c r="AH383" s="945"/>
      <c r="AI383" s="946"/>
      <c r="AJ383" s="943" t="s">
        <v>10301</v>
      </c>
      <c r="AK383" s="946"/>
      <c r="AL383" s="943" t="s">
        <v>10301</v>
      </c>
      <c r="AM383" s="946"/>
      <c r="AN383" s="942" t="str">
        <f>IFERROR(INDEX(#REF!,MATCH(Таблиця4[[#This Row],[BUILDING NAME]],#REF!,0),1),"")</f>
        <v/>
      </c>
      <c r="AO383" s="942" t="str">
        <f>IFERROR(INDEX(#REF!,MATCH(Таблиця4[[#This Row],[BUILDING NAME]],#REF!,0),1),"")</f>
        <v/>
      </c>
      <c r="AP383" s="942" t="str">
        <f>IFERROR(INDEX(#REF!,MATCH(Таблиця4[[#This Row],[BUILDING NAME]],#REF!,0),1),"")</f>
        <v/>
      </c>
      <c r="AQ383" s="942" t="str">
        <f>IFERROR(INDEX(#REF!,MATCH(Таблиця4[[#This Row],[BUILDING NAME]],#REF!,0),1),"")</f>
        <v/>
      </c>
      <c r="AR383" s="942" t="str">
        <f>IFERROR(INDEX(#REF!,MATCH(Таблиця4[[#This Row],[BUILDING NAME]],#REF!,0),1),"")</f>
        <v/>
      </c>
      <c r="AS383" s="942" t="str">
        <f>IFERROR(INDEX(#REF!,MATCH(Таблиця4[[#This Row],[BUILDING NAME]],#REF!,0),1),"")</f>
        <v/>
      </c>
      <c r="AT383" s="942" t="str">
        <f>IFERROR(INDEX(#REF!,MATCH(Таблиця4[[#This Row],[BUILDING NAME]],#REF!,0),1),"")</f>
        <v/>
      </c>
      <c r="AU383" s="942"/>
      <c r="AV383" s="1195" t="s">
        <v>10301</v>
      </c>
      <c r="AW383" s="1196" t="str">
        <f>IFERROR(INDEX(Аркуш4!$G$2:$G$608,MATCH(Таблиця4[[#This Row],[BUILDING NAME]],Аркуш4!$A$2:$A$608,0),1),"")</f>
        <v/>
      </c>
    </row>
    <row r="384" spans="1:49" ht="16.5" thickTop="1" thickBot="1">
      <c r="A384" s="942" t="s">
        <v>11758</v>
      </c>
      <c r="B384" s="943" t="str">
        <f t="shared" si="18"/>
        <v>N58</v>
      </c>
      <c r="C384" s="943" t="str">
        <f t="shared" si="19"/>
        <v>Helmfast Villa (noble villa, A, 3s)</v>
      </c>
      <c r="D384" s="942"/>
      <c r="E384" s="942"/>
      <c r="F384" s="943" t="s">
        <v>11759</v>
      </c>
      <c r="G384" s="943" t="s">
        <v>11760</v>
      </c>
      <c r="H384" s="943" t="s">
        <v>11761</v>
      </c>
      <c r="I384" s="943" t="s">
        <v>16</v>
      </c>
      <c r="J384" s="943"/>
      <c r="K384" s="943" t="s">
        <v>10420</v>
      </c>
      <c r="L384" s="943" t="s">
        <v>10301</v>
      </c>
      <c r="M384" s="943" t="s">
        <v>10299</v>
      </c>
      <c r="N384" s="943" t="s">
        <v>11569</v>
      </c>
      <c r="O384" s="955"/>
      <c r="P384" s="943"/>
      <c r="Q384" s="943"/>
      <c r="R384" s="943"/>
      <c r="S384" s="943"/>
      <c r="T38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84" s="943"/>
      <c r="V384" s="943"/>
      <c r="W384" s="943"/>
      <c r="X384" s="942"/>
      <c r="Y384" s="942"/>
      <c r="Z384" s="942" t="s">
        <v>10301</v>
      </c>
      <c r="AA384" s="955"/>
      <c r="AB384" s="943" t="s">
        <v>10301</v>
      </c>
      <c r="AC384" s="943"/>
      <c r="AD384" s="943" t="str">
        <f>Таблиця4[[#This Row],[DESCRIPTION 3]]</f>
        <v/>
      </c>
      <c r="AE384" s="943" t="str">
        <f>Таблиця4[[#This Row],[Owner/Specific NPCs3]]</f>
        <v/>
      </c>
      <c r="AF384" s="943"/>
      <c r="AG384" s="944" t="s">
        <v>10311</v>
      </c>
      <c r="AH384" s="945"/>
      <c r="AI384" s="946"/>
      <c r="AJ384" s="943" t="s">
        <v>10301</v>
      </c>
      <c r="AK384" s="946"/>
      <c r="AL384" s="943" t="s">
        <v>10301</v>
      </c>
      <c r="AM384" s="946"/>
      <c r="AN384" s="942" t="str">
        <f>IFERROR(INDEX(#REF!,MATCH(Таблиця4[[#This Row],[BUILDING NAME]],#REF!,0),1),"")</f>
        <v/>
      </c>
      <c r="AO384" s="942" t="str">
        <f>IFERROR(INDEX(#REF!,MATCH(Таблиця4[[#This Row],[BUILDING NAME]],#REF!,0),1),"")</f>
        <v/>
      </c>
      <c r="AP384" s="942" t="str">
        <f>IFERROR(INDEX(#REF!,MATCH(Таблиця4[[#This Row],[BUILDING NAME]],#REF!,0),1),"")</f>
        <v/>
      </c>
      <c r="AQ384" s="942" t="str">
        <f>IFERROR(INDEX(#REF!,MATCH(Таблиця4[[#This Row],[BUILDING NAME]],#REF!,0),1),"")</f>
        <v/>
      </c>
      <c r="AR384" s="942" t="str">
        <f>IFERROR(INDEX(#REF!,MATCH(Таблиця4[[#This Row],[BUILDING NAME]],#REF!,0),1),"")</f>
        <v/>
      </c>
      <c r="AS384" s="942" t="str">
        <f>IFERROR(INDEX(#REF!,MATCH(Таблиця4[[#This Row],[BUILDING NAME]],#REF!,0),1),"")</f>
        <v/>
      </c>
      <c r="AT384" s="942" t="str">
        <f>IFERROR(INDEX(#REF!,MATCH(Таблиця4[[#This Row],[BUILDING NAME]],#REF!,0),1),"")</f>
        <v/>
      </c>
      <c r="AU384" s="942"/>
      <c r="AV384" s="1195" t="s">
        <v>10301</v>
      </c>
      <c r="AW384" s="1196" t="str">
        <f>IFERROR(INDEX(Аркуш4!$G$2:$G$608,MATCH(Таблиця4[[#This Row],[BUILDING NAME]],Аркуш4!$A$2:$A$608,0),1),"")</f>
        <v/>
      </c>
    </row>
    <row r="385" spans="1:49" ht="16.5" thickTop="1" thickBot="1">
      <c r="A385" s="942" t="s">
        <v>11762</v>
      </c>
      <c r="B385" s="943" t="str">
        <f t="shared" si="18"/>
        <v>N59</v>
      </c>
      <c r="C385" s="943" t="str">
        <f t="shared" si="19"/>
        <v>Orlpar Husteem's residence (row house, B, 3)</v>
      </c>
      <c r="D385" s="942"/>
      <c r="E385" s="942"/>
      <c r="F385" s="943" t="s">
        <v>11763</v>
      </c>
      <c r="G385" s="943" t="s">
        <v>11764</v>
      </c>
      <c r="H385" s="943" t="s">
        <v>11765</v>
      </c>
      <c r="I385" s="943" t="s">
        <v>16</v>
      </c>
      <c r="J385" s="943"/>
      <c r="K385" s="943" t="s">
        <v>10450</v>
      </c>
      <c r="L385" s="943" t="s">
        <v>10301</v>
      </c>
      <c r="M385" s="943" t="s">
        <v>10310</v>
      </c>
      <c r="N385" s="943">
        <v>3</v>
      </c>
      <c r="O385" s="943"/>
      <c r="P385" s="943"/>
      <c r="Q385" s="943"/>
      <c r="R385" s="943"/>
      <c r="S385" s="943"/>
      <c r="T38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85" s="943"/>
      <c r="V385" s="943"/>
      <c r="W385" s="943"/>
      <c r="X385" s="943"/>
      <c r="Y385" s="943"/>
      <c r="Z385" s="943" t="s">
        <v>10301</v>
      </c>
      <c r="AA385" s="943"/>
      <c r="AB385" s="943" t="s">
        <v>10301</v>
      </c>
      <c r="AC385" s="943"/>
      <c r="AD385" s="943" t="str">
        <f>Таблиця4[[#This Row],[DESCRIPTION 3]]</f>
        <v/>
      </c>
      <c r="AE385" s="943" t="str">
        <f>Таблиця4[[#This Row],[Owner/Specific NPCs3]]</f>
        <v/>
      </c>
      <c r="AF385" s="943"/>
      <c r="AG385" s="944" t="s">
        <v>10311</v>
      </c>
      <c r="AH385" s="945"/>
      <c r="AI385" s="946"/>
      <c r="AJ385" s="943" t="s">
        <v>10301</v>
      </c>
      <c r="AK385" s="946"/>
      <c r="AL385" s="943" t="s">
        <v>10301</v>
      </c>
      <c r="AM385" s="946"/>
      <c r="AN385" s="942" t="str">
        <f>IFERROR(INDEX(#REF!,MATCH(Таблиця4[[#This Row],[BUILDING NAME]],#REF!,0),1),"")</f>
        <v/>
      </c>
      <c r="AO385" s="942" t="str">
        <f>IFERROR(INDEX(#REF!,MATCH(Таблиця4[[#This Row],[BUILDING NAME]],#REF!,0),1),"")</f>
        <v/>
      </c>
      <c r="AP385" s="942" t="str">
        <f>IFERROR(INDEX(#REF!,MATCH(Таблиця4[[#This Row],[BUILDING NAME]],#REF!,0),1),"")</f>
        <v/>
      </c>
      <c r="AQ385" s="942" t="str">
        <f>IFERROR(INDEX(#REF!,MATCH(Таблиця4[[#This Row],[BUILDING NAME]],#REF!,0),1),"")</f>
        <v/>
      </c>
      <c r="AR385" s="942" t="str">
        <f>IFERROR(INDEX(#REF!,MATCH(Таблиця4[[#This Row],[BUILDING NAME]],#REF!,0),1),"")</f>
        <v/>
      </c>
      <c r="AS385" s="942" t="str">
        <f>IFERROR(INDEX(#REF!,MATCH(Таблиця4[[#This Row],[BUILDING NAME]],#REF!,0),1),"")</f>
        <v/>
      </c>
      <c r="AT385" s="942" t="str">
        <f>IFERROR(INDEX(#REF!,MATCH(Таблиця4[[#This Row],[BUILDING NAME]],#REF!,0),1),"")</f>
        <v/>
      </c>
      <c r="AU385" s="942"/>
      <c r="AV385" s="1195" t="s">
        <v>10301</v>
      </c>
      <c r="AW385" s="1196" t="str">
        <f>IFERROR(INDEX(Аркуш4!$G$2:$G$608,MATCH(Таблиця4[[#This Row],[BUILDING NAME]],Аркуш4!$A$2:$A$608,0),1),"")</f>
        <v/>
      </c>
    </row>
    <row r="386" spans="1:49" ht="16.5" thickTop="1" thickBot="1">
      <c r="A386" s="942" t="s">
        <v>11766</v>
      </c>
      <c r="B386" s="943" t="str">
        <f t="shared" si="18"/>
        <v>N60</v>
      </c>
      <c r="C386" s="943" t="str">
        <f t="shared" si="19"/>
        <v>Downybeard Tobacconist (business, B, 2)</v>
      </c>
      <c r="D386" s="942"/>
      <c r="E386" s="942"/>
      <c r="F386" s="943" t="s">
        <v>11767</v>
      </c>
      <c r="G386" s="943" t="s">
        <v>11768</v>
      </c>
      <c r="H386" s="943" t="s">
        <v>11769</v>
      </c>
      <c r="I386" s="943" t="s">
        <v>16</v>
      </c>
      <c r="J386" s="943"/>
      <c r="K386" s="943" t="s">
        <v>10388</v>
      </c>
      <c r="L386" s="943" t="s">
        <v>1878</v>
      </c>
      <c r="M386" s="943" t="s">
        <v>10310</v>
      </c>
      <c r="N386" s="943">
        <v>2</v>
      </c>
      <c r="O386" s="943"/>
      <c r="P386" s="943"/>
      <c r="Q386" s="943"/>
      <c r="R386" s="943"/>
      <c r="S386" s="943"/>
      <c r="T38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86" s="943"/>
      <c r="V386" s="943"/>
      <c r="W386" s="943" t="s">
        <v>11770</v>
      </c>
      <c r="X386" s="943"/>
      <c r="Y386" s="943"/>
      <c r="Z386" s="943" t="s">
        <v>29958</v>
      </c>
      <c r="AA386" s="943" t="s">
        <v>11771</v>
      </c>
      <c r="AB386" s="943" t="s">
        <v>10301</v>
      </c>
      <c r="AC386" s="943"/>
      <c r="AD386" s="943" t="str">
        <f>Таблиця4[[#This Row],[DESCRIPTION 3]]</f>
        <v/>
      </c>
      <c r="AE386" s="943" t="str">
        <f>Таблиця4[[#This Row],[Owner/Specific NPCs3]]</f>
        <v/>
      </c>
      <c r="AF386" s="943"/>
      <c r="AG386" s="944" t="s">
        <v>10311</v>
      </c>
      <c r="AH386" s="945"/>
      <c r="AI386" s="946"/>
      <c r="AJ386" s="943" t="s">
        <v>10301</v>
      </c>
      <c r="AK386" s="946"/>
      <c r="AL386" s="943" t="s">
        <v>10301</v>
      </c>
      <c r="AM386" s="946"/>
      <c r="AN386" s="942" t="str">
        <f>IFERROR(INDEX(#REF!,MATCH(Таблиця4[[#This Row],[BUILDING NAME]],#REF!,0),1),"")</f>
        <v/>
      </c>
      <c r="AO386" s="942" t="str">
        <f>IFERROR(INDEX(#REF!,MATCH(Таблиця4[[#This Row],[BUILDING NAME]],#REF!,0),1),"")</f>
        <v/>
      </c>
      <c r="AP386" s="942" t="str">
        <f>IFERROR(INDEX(#REF!,MATCH(Таблиця4[[#This Row],[BUILDING NAME]],#REF!,0),1),"")</f>
        <v/>
      </c>
      <c r="AQ386" s="942" t="str">
        <f>IFERROR(INDEX(#REF!,MATCH(Таблиця4[[#This Row],[BUILDING NAME]],#REF!,0),1),"")</f>
        <v/>
      </c>
      <c r="AR386" s="942" t="str">
        <f>IFERROR(INDEX(#REF!,MATCH(Таблиця4[[#This Row],[BUILDING NAME]],#REF!,0),1),"")</f>
        <v/>
      </c>
      <c r="AS386" s="942" t="str">
        <f>IFERROR(INDEX(#REF!,MATCH(Таблиця4[[#This Row],[BUILDING NAME]],#REF!,0),1),"")</f>
        <v/>
      </c>
      <c r="AT386" s="942" t="str">
        <f>IFERROR(INDEX(#REF!,MATCH(Таблиця4[[#This Row],[BUILDING NAME]],#REF!,0),1),"")</f>
        <v/>
      </c>
      <c r="AU386" s="942"/>
      <c r="AV386" s="1195" t="s">
        <v>29958</v>
      </c>
      <c r="AW386" s="1196">
        <f>IFERROR(INDEX(Аркуш4!$G$2:$G$608,MATCH(Таблиця4[[#This Row],[BUILDING NAME]],Аркуш4!$A$2:$A$608,0),1),"")</f>
        <v>0</v>
      </c>
    </row>
    <row r="387" spans="1:49" ht="16.5" thickTop="1" thickBot="1">
      <c r="A387" s="942" t="s">
        <v>11772</v>
      </c>
      <c r="B387" s="943" t="str">
        <f t="shared" si="18"/>
        <v>N61</v>
      </c>
      <c r="C387" s="943" t="str">
        <f t="shared" si="19"/>
        <v>Hriiat Fine Pastries (business, C, 2)</v>
      </c>
      <c r="D387" s="942"/>
      <c r="E387" s="942"/>
      <c r="F387" s="943" t="s">
        <v>11773</v>
      </c>
      <c r="G387" s="943" t="s">
        <v>11774</v>
      </c>
      <c r="H387" s="943" t="s">
        <v>11775</v>
      </c>
      <c r="I387" s="943" t="s">
        <v>16</v>
      </c>
      <c r="J387" s="943"/>
      <c r="K387" s="943" t="s">
        <v>10388</v>
      </c>
      <c r="L387" s="943" t="s">
        <v>1878</v>
      </c>
      <c r="M387" s="943" t="s">
        <v>10329</v>
      </c>
      <c r="N387" s="943">
        <v>2</v>
      </c>
      <c r="O387" s="943"/>
      <c r="P387" s="943">
        <v>3</v>
      </c>
      <c r="Q387" s="943"/>
      <c r="R387" s="943"/>
      <c r="S387" s="943"/>
      <c r="T38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U387" s="943"/>
      <c r="V387" s="943"/>
      <c r="W387" s="943" t="s">
        <v>11776</v>
      </c>
      <c r="X387" s="943"/>
      <c r="Y387" s="943"/>
      <c r="Z387" s="943" t="s">
        <v>29960</v>
      </c>
      <c r="AA387" s="943" t="s">
        <v>11777</v>
      </c>
      <c r="AB387" s="943" t="s">
        <v>10301</v>
      </c>
      <c r="AC387" s="943"/>
      <c r="AD387" s="943" t="str">
        <f>Таблиця4[[#This Row],[DESCRIPTION 3]]</f>
        <v/>
      </c>
      <c r="AE387" s="943" t="str">
        <f>Таблиця4[[#This Row],[Owner/Specific NPCs3]]</f>
        <v/>
      </c>
      <c r="AF387" s="943"/>
      <c r="AG387" s="944" t="s">
        <v>10311</v>
      </c>
      <c r="AH387" s="945"/>
      <c r="AI387" s="946"/>
      <c r="AJ387" s="943" t="s">
        <v>10301</v>
      </c>
      <c r="AK387" s="946"/>
      <c r="AL387" s="943" t="s">
        <v>10301</v>
      </c>
      <c r="AM387" s="946"/>
      <c r="AN387" s="942" t="str">
        <f>IFERROR(INDEX(#REF!,MATCH(Таблиця4[[#This Row],[BUILDING NAME]],#REF!,0),1),"")</f>
        <v/>
      </c>
      <c r="AO387" s="942" t="str">
        <f>IFERROR(INDEX(#REF!,MATCH(Таблиця4[[#This Row],[BUILDING NAME]],#REF!,0),1),"")</f>
        <v/>
      </c>
      <c r="AP387" s="942" t="str">
        <f>IFERROR(INDEX(#REF!,MATCH(Таблиця4[[#This Row],[BUILDING NAME]],#REF!,0),1),"")</f>
        <v/>
      </c>
      <c r="AQ387" s="942" t="str">
        <f>IFERROR(INDEX(#REF!,MATCH(Таблиця4[[#This Row],[BUILDING NAME]],#REF!,0),1),"")</f>
        <v/>
      </c>
      <c r="AR387" s="942" t="str">
        <f>IFERROR(INDEX(#REF!,MATCH(Таблиця4[[#This Row],[BUILDING NAME]],#REF!,0),1),"")</f>
        <v/>
      </c>
      <c r="AS387" s="942" t="str">
        <f>IFERROR(INDEX(#REF!,MATCH(Таблиця4[[#This Row],[BUILDING NAME]],#REF!,0),1),"")</f>
        <v/>
      </c>
      <c r="AT387" s="942" t="str">
        <f>IFERROR(INDEX(#REF!,MATCH(Таблиця4[[#This Row],[BUILDING NAME]],#REF!,0),1),"")</f>
        <v/>
      </c>
      <c r="AU387" s="942"/>
      <c r="AV387" s="1195" t="s">
        <v>29960</v>
      </c>
      <c r="AW387" s="1196">
        <f>IFERROR(INDEX(Аркуш4!$G$2:$G$608,MATCH(Таблиця4[[#This Row],[BUILDING NAME]],Аркуш4!$A$2:$A$608,0),1),"")</f>
        <v>0</v>
      </c>
    </row>
    <row r="388" spans="1:49" ht="16.5" thickTop="1" thickBot="1">
      <c r="A388" s="942" t="s">
        <v>11778</v>
      </c>
      <c r="B388" s="943" t="str">
        <f t="shared" si="18"/>
        <v>N62</v>
      </c>
      <c r="C388" s="943" t="str">
        <f t="shared" si="19"/>
        <v>Irbryth Authamaun's residence (business/row house, B, 2)</v>
      </c>
      <c r="D388" s="942"/>
      <c r="E388" s="942"/>
      <c r="F388" s="943" t="s">
        <v>11779</v>
      </c>
      <c r="G388" s="943" t="s">
        <v>11780</v>
      </c>
      <c r="H388" s="943" t="s">
        <v>11781</v>
      </c>
      <c r="I388" s="943" t="s">
        <v>16</v>
      </c>
      <c r="J388" s="943"/>
      <c r="K388" s="943" t="s">
        <v>11782</v>
      </c>
      <c r="L388" s="943" t="s">
        <v>1878</v>
      </c>
      <c r="M388" s="943" t="s">
        <v>10310</v>
      </c>
      <c r="N388" s="943">
        <v>2</v>
      </c>
      <c r="O388" s="943"/>
      <c r="P388" s="943"/>
      <c r="Q388" s="943"/>
      <c r="R388" s="943"/>
      <c r="S388" s="943"/>
      <c r="T38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88" s="943"/>
      <c r="V388" s="943"/>
      <c r="W388" s="943"/>
      <c r="X388" s="943"/>
      <c r="Y388" s="943"/>
      <c r="Z388" s="943" t="s">
        <v>29961</v>
      </c>
      <c r="AA388" s="943"/>
      <c r="AB388" s="943" t="s">
        <v>10301</v>
      </c>
      <c r="AC388" s="943"/>
      <c r="AD388" s="943" t="str">
        <f>Таблиця4[[#This Row],[DESCRIPTION 3]]</f>
        <v/>
      </c>
      <c r="AE388" s="943" t="str">
        <f>Таблиця4[[#This Row],[Owner/Specific NPCs3]]</f>
        <v/>
      </c>
      <c r="AF388" s="943"/>
      <c r="AG388" s="944" t="s">
        <v>10311</v>
      </c>
      <c r="AH388" s="945"/>
      <c r="AI388" s="946"/>
      <c r="AJ388" s="943" t="s">
        <v>10301</v>
      </c>
      <c r="AK388" s="946"/>
      <c r="AL388" s="943" t="s">
        <v>11783</v>
      </c>
      <c r="AM388" s="946"/>
      <c r="AN388" s="942" t="str">
        <f>IFERROR(INDEX(#REF!,MATCH(Таблиця4[[#This Row],[BUILDING NAME]],#REF!,0),1),"")</f>
        <v/>
      </c>
      <c r="AO388" s="942" t="str">
        <f>IFERROR(INDEX(#REF!,MATCH(Таблиця4[[#This Row],[BUILDING NAME]],#REF!,0),1),"")</f>
        <v/>
      </c>
      <c r="AP388" s="942" t="str">
        <f>IFERROR(INDEX(#REF!,MATCH(Таблиця4[[#This Row],[BUILDING NAME]],#REF!,0),1),"")</f>
        <v/>
      </c>
      <c r="AQ388" s="942" t="str">
        <f>IFERROR(INDEX(#REF!,MATCH(Таблиця4[[#This Row],[BUILDING NAME]],#REF!,0),1),"")</f>
        <v/>
      </c>
      <c r="AR388" s="942" t="str">
        <f>IFERROR(INDEX(#REF!,MATCH(Таблиця4[[#This Row],[BUILDING NAME]],#REF!,0),1),"")</f>
        <v/>
      </c>
      <c r="AS388" s="942" t="str">
        <f>IFERROR(INDEX(#REF!,MATCH(Таблиця4[[#This Row],[BUILDING NAME]],#REF!,0),1),"")</f>
        <v/>
      </c>
      <c r="AT388" s="942" t="str">
        <f>IFERROR(INDEX(#REF!,MATCH(Таблиця4[[#This Row],[BUILDING NAME]],#REF!,0),1),"")</f>
        <v/>
      </c>
      <c r="AU388" s="942"/>
      <c r="AV388" s="1195" t="s">
        <v>29961</v>
      </c>
      <c r="AW388" s="1196">
        <f>IFERROR(INDEX(Аркуш4!$G$2:$G$608,MATCH(Таблиця4[[#This Row],[BUILDING NAME]],Аркуш4!$A$2:$A$608,0),1),"")</f>
        <v>0</v>
      </c>
    </row>
    <row r="389" spans="1:49" ht="16.5" thickTop="1" thickBot="1">
      <c r="A389" s="942" t="s">
        <v>11784</v>
      </c>
      <c r="B389" s="943" t="str">
        <f t="shared" si="18"/>
        <v>N63</v>
      </c>
      <c r="C389" s="943" t="str">
        <f t="shared" si="19"/>
        <v>Danilo Thann's residence (row house, A, 3)</v>
      </c>
      <c r="D389" s="942"/>
      <c r="E389" s="942"/>
      <c r="F389" s="943" t="s">
        <v>11785</v>
      </c>
      <c r="G389" s="943" t="s">
        <v>11786</v>
      </c>
      <c r="H389" s="943" t="s">
        <v>11787</v>
      </c>
      <c r="I389" s="943" t="s">
        <v>16</v>
      </c>
      <c r="J389" s="943"/>
      <c r="K389" s="943" t="s">
        <v>10450</v>
      </c>
      <c r="L389" s="943" t="s">
        <v>10301</v>
      </c>
      <c r="M389" s="943" t="s">
        <v>10299</v>
      </c>
      <c r="N389" s="943">
        <v>3</v>
      </c>
      <c r="O389" s="943"/>
      <c r="P389" s="943"/>
      <c r="Q389" s="943"/>
      <c r="R389" s="943"/>
      <c r="S389" s="943"/>
      <c r="T38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89" s="943"/>
      <c r="V389" s="943"/>
      <c r="W389" s="943"/>
      <c r="X389" s="943"/>
      <c r="Y389" s="943"/>
      <c r="Z389" s="943" t="s">
        <v>10301</v>
      </c>
      <c r="AA389" s="943"/>
      <c r="AB389" s="943" t="s">
        <v>10301</v>
      </c>
      <c r="AC389" s="943"/>
      <c r="AD389" s="943" t="str">
        <f>Таблиця4[[#This Row],[DESCRIPTION 3]]</f>
        <v/>
      </c>
      <c r="AE389" s="943" t="str">
        <f>Таблиця4[[#This Row],[Owner/Specific NPCs3]]</f>
        <v/>
      </c>
      <c r="AF389" s="943"/>
      <c r="AG389" s="944" t="s">
        <v>10311</v>
      </c>
      <c r="AH389" s="945"/>
      <c r="AI389" s="946"/>
      <c r="AJ389" s="943" t="s">
        <v>10301</v>
      </c>
      <c r="AK389" s="946"/>
      <c r="AL389" s="943" t="s">
        <v>10301</v>
      </c>
      <c r="AM389" s="946"/>
      <c r="AN389" s="942" t="str">
        <f>IFERROR(INDEX(#REF!,MATCH(Таблиця4[[#This Row],[BUILDING NAME]],#REF!,0),1),"")</f>
        <v/>
      </c>
      <c r="AO389" s="942" t="str">
        <f>IFERROR(INDEX(#REF!,MATCH(Таблиця4[[#This Row],[BUILDING NAME]],#REF!,0),1),"")</f>
        <v/>
      </c>
      <c r="AP389" s="942" t="str">
        <f>IFERROR(INDEX(#REF!,MATCH(Таблиця4[[#This Row],[BUILDING NAME]],#REF!,0),1),"")</f>
        <v/>
      </c>
      <c r="AQ389" s="942" t="str">
        <f>IFERROR(INDEX(#REF!,MATCH(Таблиця4[[#This Row],[BUILDING NAME]],#REF!,0),1),"")</f>
        <v/>
      </c>
      <c r="AR389" s="942" t="str">
        <f>IFERROR(INDEX(#REF!,MATCH(Таблиця4[[#This Row],[BUILDING NAME]],#REF!,0),1),"")</f>
        <v/>
      </c>
      <c r="AS389" s="942" t="str">
        <f>IFERROR(INDEX(#REF!,MATCH(Таблиця4[[#This Row],[BUILDING NAME]],#REF!,0),1),"")</f>
        <v/>
      </c>
      <c r="AT389" s="942" t="str">
        <f>IFERROR(INDEX(#REF!,MATCH(Таблиця4[[#This Row],[BUILDING NAME]],#REF!,0),1),"")</f>
        <v/>
      </c>
      <c r="AU389" s="942"/>
      <c r="AV389" s="1195" t="s">
        <v>10301</v>
      </c>
      <c r="AW389" s="1196" t="str">
        <f>IFERROR(INDEX(Аркуш4!$G$2:$G$608,MATCH(Таблиця4[[#This Row],[BUILDING NAME]],Аркуш4!$A$2:$A$608,0),1),"")</f>
        <v/>
      </c>
    </row>
    <row r="390" spans="1:49" ht="16.5" thickTop="1" thickBot="1">
      <c r="A390" s="942" t="s">
        <v>11788</v>
      </c>
      <c r="B390" s="943" t="str">
        <f t="shared" si="18"/>
        <v>N64</v>
      </c>
      <c r="C390" s="943" t="str">
        <f t="shared" si="19"/>
        <v>Maerik Thaelcloak's residence (row house, A, 2)</v>
      </c>
      <c r="D390" s="942"/>
      <c r="E390" s="942"/>
      <c r="F390" s="943" t="s">
        <v>11789</v>
      </c>
      <c r="G390" s="943" t="s">
        <v>11790</v>
      </c>
      <c r="H390" s="943" t="s">
        <v>11791</v>
      </c>
      <c r="I390" s="943" t="s">
        <v>16</v>
      </c>
      <c r="J390" s="943"/>
      <c r="K390" s="943" t="s">
        <v>10450</v>
      </c>
      <c r="L390" s="943" t="s">
        <v>10301</v>
      </c>
      <c r="M390" s="943" t="s">
        <v>10299</v>
      </c>
      <c r="N390" s="943">
        <v>2</v>
      </c>
      <c r="O390" s="943"/>
      <c r="P390" s="943"/>
      <c r="Q390" s="943"/>
      <c r="R390" s="943"/>
      <c r="S390" s="943"/>
      <c r="T39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90" s="943"/>
      <c r="V390" s="943"/>
      <c r="W390" s="943"/>
      <c r="X390" s="943"/>
      <c r="Y390" s="943"/>
      <c r="Z390" s="943" t="s">
        <v>10301</v>
      </c>
      <c r="AA390" s="943"/>
      <c r="AB390" s="943" t="s">
        <v>10301</v>
      </c>
      <c r="AC390" s="943"/>
      <c r="AD390" s="943" t="str">
        <f>Таблиця4[[#This Row],[DESCRIPTION 3]]</f>
        <v/>
      </c>
      <c r="AE390" s="943" t="str">
        <f>Таблиця4[[#This Row],[Owner/Specific NPCs3]]</f>
        <v/>
      </c>
      <c r="AF390" s="943"/>
      <c r="AG390" s="944" t="s">
        <v>10311</v>
      </c>
      <c r="AH390" s="945"/>
      <c r="AI390" s="946"/>
      <c r="AJ390" s="943" t="s">
        <v>10301</v>
      </c>
      <c r="AK390" s="946"/>
      <c r="AL390" s="943" t="s">
        <v>10301</v>
      </c>
      <c r="AM390" s="946"/>
      <c r="AN390" s="942" t="str">
        <f>IFERROR(INDEX(#REF!,MATCH(Таблиця4[[#This Row],[BUILDING NAME]],#REF!,0),1),"")</f>
        <v/>
      </c>
      <c r="AO390" s="942" t="str">
        <f>IFERROR(INDEX(#REF!,MATCH(Таблиця4[[#This Row],[BUILDING NAME]],#REF!,0),1),"")</f>
        <v/>
      </c>
      <c r="AP390" s="942" t="str">
        <f>IFERROR(INDEX(#REF!,MATCH(Таблиця4[[#This Row],[BUILDING NAME]],#REF!,0),1),"")</f>
        <v/>
      </c>
      <c r="AQ390" s="942" t="str">
        <f>IFERROR(INDEX(#REF!,MATCH(Таблиця4[[#This Row],[BUILDING NAME]],#REF!,0),1),"")</f>
        <v/>
      </c>
      <c r="AR390" s="942" t="str">
        <f>IFERROR(INDEX(#REF!,MATCH(Таблиця4[[#This Row],[BUILDING NAME]],#REF!,0),1),"")</f>
        <v/>
      </c>
      <c r="AS390" s="942" t="str">
        <f>IFERROR(INDEX(#REF!,MATCH(Таблиця4[[#This Row],[BUILDING NAME]],#REF!,0),1),"")</f>
        <v/>
      </c>
      <c r="AT390" s="942" t="str">
        <f>IFERROR(INDEX(#REF!,MATCH(Таблиця4[[#This Row],[BUILDING NAME]],#REF!,0),1),"")</f>
        <v/>
      </c>
      <c r="AU390" s="942"/>
      <c r="AV390" s="1195" t="s">
        <v>10301</v>
      </c>
      <c r="AW390" s="1196" t="str">
        <f>IFERROR(INDEX(Аркуш4!$G$2:$G$608,MATCH(Таблиця4[[#This Row],[BUILDING NAME]],Аркуш4!$A$2:$A$608,0),1),"")</f>
        <v/>
      </c>
    </row>
    <row r="391" spans="1:49" ht="16.5" thickTop="1" thickBot="1">
      <c r="A391" s="942" t="s">
        <v>11792</v>
      </c>
      <c r="B391" s="943" t="str">
        <f t="shared" ref="B391:B407" si="20">LEFT(LEFT(A391,FIND(":",A391)),LEN(LEFT(A391,FIND(":",A391)))-1)</f>
        <v>N65</v>
      </c>
      <c r="C391" s="943" t="str">
        <f t="shared" ref="C391:C407" si="21">RIGHT(A391,LEN(A391)-FIND(":",A391)-1)</f>
        <v>Silent Shield (inn/storage, B, 4)</v>
      </c>
      <c r="D391" s="942"/>
      <c r="E391" s="942"/>
      <c r="F391" s="943" t="s">
        <v>178</v>
      </c>
      <c r="G391" s="943" t="s">
        <v>11793</v>
      </c>
      <c r="H391" s="943" t="s">
        <v>176</v>
      </c>
      <c r="I391" s="943" t="s">
        <v>16</v>
      </c>
      <c r="J391" s="943"/>
      <c r="K391" s="943" t="s">
        <v>11794</v>
      </c>
      <c r="L391" s="943" t="s">
        <v>25</v>
      </c>
      <c r="M391" s="943" t="s">
        <v>10310</v>
      </c>
      <c r="N391" s="943">
        <v>4</v>
      </c>
      <c r="O391" s="943"/>
      <c r="P391" s="943"/>
      <c r="Q391" s="943"/>
      <c r="R391" s="943"/>
      <c r="S391" s="943"/>
      <c r="T39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91" s="943"/>
      <c r="V391" s="943"/>
      <c r="W391" s="943"/>
      <c r="X391" s="943"/>
      <c r="Y391" s="943"/>
      <c r="Z391" s="943" t="s">
        <v>10703</v>
      </c>
      <c r="AA391" s="943" t="s">
        <v>10703</v>
      </c>
      <c r="AB391" s="943">
        <v>0</v>
      </c>
      <c r="AC391" s="943"/>
      <c r="AD391" s="943" t="str">
        <f>Таблиця4[[#This Row],[DESCRIPTION 3]]</f>
        <v/>
      </c>
      <c r="AE391" s="943" t="str">
        <f>Таблиця4[[#This Row],[Owner/Specific NPCs3]]</f>
        <v/>
      </c>
      <c r="AF391" s="943"/>
      <c r="AG391" s="944" t="s">
        <v>10311</v>
      </c>
      <c r="AH391" s="945"/>
      <c r="AI391" s="946"/>
      <c r="AJ391" s="943" t="s">
        <v>10301</v>
      </c>
      <c r="AK391" s="946"/>
      <c r="AL391" s="943" t="s">
        <v>10301</v>
      </c>
      <c r="AM391" s="946"/>
      <c r="AN391" s="942" t="str">
        <f>IFERROR(INDEX(#REF!,MATCH(Таблиця4[[#This Row],[BUILDING NAME]],#REF!,0),1),"")</f>
        <v/>
      </c>
      <c r="AO391" s="942" t="str">
        <f>IFERROR(INDEX(#REF!,MATCH(Таблиця4[[#This Row],[BUILDING NAME]],#REF!,0),1),"")</f>
        <v/>
      </c>
      <c r="AP391" s="942" t="str">
        <f>IFERROR(INDEX(#REF!,MATCH(Таблиця4[[#This Row],[BUILDING NAME]],#REF!,0),1),"")</f>
        <v/>
      </c>
      <c r="AQ391" s="942" t="str">
        <f>IFERROR(INDEX(#REF!,MATCH(Таблиця4[[#This Row],[BUILDING NAME]],#REF!,0),1),"")</f>
        <v/>
      </c>
      <c r="AR391" s="942" t="str">
        <f>IFERROR(INDEX(#REF!,MATCH(Таблиця4[[#This Row],[BUILDING NAME]],#REF!,0),1),"")</f>
        <v/>
      </c>
      <c r="AS391" s="942" t="str">
        <f>IFERROR(INDEX(#REF!,MATCH(Таблиця4[[#This Row],[BUILDING NAME]],#REF!,0),1),"")</f>
        <v/>
      </c>
      <c r="AT391" s="942" t="str">
        <f>IFERROR(INDEX(#REF!,MATCH(Таблиця4[[#This Row],[BUILDING NAME]],#REF!,0),1),"")</f>
        <v/>
      </c>
      <c r="AU391" s="942"/>
      <c r="AV391" s="1195" t="s">
        <v>10703</v>
      </c>
      <c r="AW391" s="1196">
        <f>IFERROR(INDEX(Аркуш4!$G$2:$G$608,MATCH(Таблиця4[[#This Row],[BUILDING NAME]],Аркуш4!$A$2:$A$608,0),1),"")</f>
        <v>0</v>
      </c>
    </row>
    <row r="392" spans="1:49" ht="16.5" thickTop="1" thickBot="1">
      <c r="A392" s="942" t="s">
        <v>11795</v>
      </c>
      <c r="B392" s="943" t="str">
        <f t="shared" si="20"/>
        <v>N66</v>
      </c>
      <c r="C392" s="943" t="str">
        <f t="shared" si="21"/>
        <v>Taurntyrith Adornments (business, A, 2)</v>
      </c>
      <c r="D392" s="942"/>
      <c r="E392" s="942"/>
      <c r="F392" s="943" t="s">
        <v>11796</v>
      </c>
      <c r="G392" s="943" t="s">
        <v>11797</v>
      </c>
      <c r="H392" s="943" t="s">
        <v>11798</v>
      </c>
      <c r="I392" s="943" t="s">
        <v>16</v>
      </c>
      <c r="J392" s="943"/>
      <c r="K392" s="943" t="s">
        <v>10388</v>
      </c>
      <c r="L392" s="943" t="s">
        <v>1878</v>
      </c>
      <c r="M392" s="943" t="s">
        <v>10299</v>
      </c>
      <c r="N392" s="943">
        <v>2</v>
      </c>
      <c r="O392" s="943"/>
      <c r="P392" s="943">
        <v>4</v>
      </c>
      <c r="Q392" s="943"/>
      <c r="R392" s="943"/>
      <c r="S392" s="943"/>
      <c r="T39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392" s="943"/>
      <c r="V392" s="943"/>
      <c r="W392" s="943" t="s">
        <v>11799</v>
      </c>
      <c r="X392" s="942"/>
      <c r="Y392" s="942"/>
      <c r="Z392" s="942" t="s">
        <v>29969</v>
      </c>
      <c r="AA392" s="942"/>
      <c r="AB392" s="943" t="s">
        <v>10301</v>
      </c>
      <c r="AC392" s="943"/>
      <c r="AD392" s="943" t="str">
        <f>Таблиця4[[#This Row],[DESCRIPTION 3]]</f>
        <v/>
      </c>
      <c r="AE392" s="943" t="str">
        <f>Таблиця4[[#This Row],[Owner/Specific NPCs3]]</f>
        <v/>
      </c>
      <c r="AF392" s="943"/>
      <c r="AG392" s="944" t="s">
        <v>10311</v>
      </c>
      <c r="AH392" s="945"/>
      <c r="AI392" s="946"/>
      <c r="AJ392" s="943" t="s">
        <v>10301</v>
      </c>
      <c r="AK392" s="946"/>
      <c r="AL392" s="943" t="s">
        <v>10301</v>
      </c>
      <c r="AM392" s="946"/>
      <c r="AN392" s="942" t="str">
        <f>IFERROR(INDEX(#REF!,MATCH(Таблиця4[[#This Row],[BUILDING NAME]],#REF!,0),1),"")</f>
        <v/>
      </c>
      <c r="AO392" s="942" t="str">
        <f>IFERROR(INDEX(#REF!,MATCH(Таблиця4[[#This Row],[BUILDING NAME]],#REF!,0),1),"")</f>
        <v/>
      </c>
      <c r="AP392" s="942" t="str">
        <f>IFERROR(INDEX(#REF!,MATCH(Таблиця4[[#This Row],[BUILDING NAME]],#REF!,0),1),"")</f>
        <v/>
      </c>
      <c r="AQ392" s="942" t="str">
        <f>IFERROR(INDEX(#REF!,MATCH(Таблиця4[[#This Row],[BUILDING NAME]],#REF!,0),1),"")</f>
        <v/>
      </c>
      <c r="AR392" s="942" t="str">
        <f>IFERROR(INDEX(#REF!,MATCH(Таблиця4[[#This Row],[BUILDING NAME]],#REF!,0),1),"")</f>
        <v/>
      </c>
      <c r="AS392" s="942" t="str">
        <f>IFERROR(INDEX(#REF!,MATCH(Таблиця4[[#This Row],[BUILDING NAME]],#REF!,0),1),"")</f>
        <v/>
      </c>
      <c r="AT392" s="942" t="str">
        <f>IFERROR(INDEX(#REF!,MATCH(Таблиця4[[#This Row],[BUILDING NAME]],#REF!,0),1),"")</f>
        <v/>
      </c>
      <c r="AU392" s="942"/>
      <c r="AV392" s="1195" t="s">
        <v>29969</v>
      </c>
      <c r="AW392" s="1196">
        <f>IFERROR(INDEX(Аркуш4!$G$2:$G$608,MATCH(Таблиця4[[#This Row],[BUILDING NAME]],Аркуш4!$A$2:$A$608,0),1),"")</f>
        <v>0</v>
      </c>
    </row>
    <row r="393" spans="1:49" ht="16.5" thickTop="1" thickBot="1">
      <c r="A393" s="942" t="s">
        <v>11800</v>
      </c>
      <c r="B393" s="943" t="str">
        <f t="shared" si="20"/>
        <v>N67</v>
      </c>
      <c r="C393" s="943" t="str">
        <f t="shared" si="21"/>
        <v>Bhephel's Bottles/Exotic Wines and Cordials (business, A, 2)</v>
      </c>
      <c r="D393" s="942"/>
      <c r="E393" s="942"/>
      <c r="F393" s="943" t="s">
        <v>11801</v>
      </c>
      <c r="G393" s="943" t="s">
        <v>11802</v>
      </c>
      <c r="H393" s="943" t="s">
        <v>11803</v>
      </c>
      <c r="I393" s="943" t="s">
        <v>16</v>
      </c>
      <c r="J393" s="943"/>
      <c r="K393" s="943" t="s">
        <v>10388</v>
      </c>
      <c r="L393" s="943" t="s">
        <v>1878</v>
      </c>
      <c r="M393" s="943" t="s">
        <v>10299</v>
      </c>
      <c r="N393" s="943">
        <v>2</v>
      </c>
      <c r="O393" s="943"/>
      <c r="P393" s="943">
        <v>5</v>
      </c>
      <c r="Q393" s="943"/>
      <c r="R393" s="943"/>
      <c r="S393" s="943"/>
      <c r="T39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U393" s="943"/>
      <c r="V393" s="943"/>
      <c r="W393" s="943" t="s">
        <v>11804</v>
      </c>
      <c r="X393" s="942"/>
      <c r="Y393" s="942"/>
      <c r="Z393" s="942" t="s">
        <v>29955</v>
      </c>
      <c r="AA393" s="942" t="s">
        <v>11805</v>
      </c>
      <c r="AB393" s="943" t="s">
        <v>10301</v>
      </c>
      <c r="AC393" s="943"/>
      <c r="AD393" s="943" t="str">
        <f>Таблиця4[[#This Row],[DESCRIPTION 3]]</f>
        <v/>
      </c>
      <c r="AE393" s="943" t="str">
        <f>Таблиця4[[#This Row],[Owner/Specific NPCs3]]</f>
        <v/>
      </c>
      <c r="AF393" s="943"/>
      <c r="AG393" s="944" t="s">
        <v>10311</v>
      </c>
      <c r="AH393" s="945"/>
      <c r="AI393" s="946"/>
      <c r="AJ393" s="943" t="s">
        <v>10301</v>
      </c>
      <c r="AK393" s="946"/>
      <c r="AL393" s="943" t="s">
        <v>10301</v>
      </c>
      <c r="AM393" s="946"/>
      <c r="AN393" s="942" t="str">
        <f>IFERROR(INDEX(#REF!,MATCH(Таблиця4[[#This Row],[BUILDING NAME]],#REF!,0),1),"")</f>
        <v/>
      </c>
      <c r="AO393" s="942" t="str">
        <f>IFERROR(INDEX(#REF!,MATCH(Таблиця4[[#This Row],[BUILDING NAME]],#REF!,0),1),"")</f>
        <v/>
      </c>
      <c r="AP393" s="942" t="str">
        <f>IFERROR(INDEX(#REF!,MATCH(Таблиця4[[#This Row],[BUILDING NAME]],#REF!,0),1),"")</f>
        <v/>
      </c>
      <c r="AQ393" s="942" t="str">
        <f>IFERROR(INDEX(#REF!,MATCH(Таблиця4[[#This Row],[BUILDING NAME]],#REF!,0),1),"")</f>
        <v/>
      </c>
      <c r="AR393" s="942" t="str">
        <f>IFERROR(INDEX(#REF!,MATCH(Таблиця4[[#This Row],[BUILDING NAME]],#REF!,0),1),"")</f>
        <v/>
      </c>
      <c r="AS393" s="942" t="str">
        <f>IFERROR(INDEX(#REF!,MATCH(Таблиця4[[#This Row],[BUILDING NAME]],#REF!,0),1),"")</f>
        <v/>
      </c>
      <c r="AT393" s="942" t="str">
        <f>IFERROR(INDEX(#REF!,MATCH(Таблиця4[[#This Row],[BUILDING NAME]],#REF!,0),1),"")</f>
        <v/>
      </c>
      <c r="AU393" s="942"/>
      <c r="AV393" s="1195" t="s">
        <v>29955</v>
      </c>
      <c r="AW393" s="1196">
        <f>IFERROR(INDEX(Аркуш4!$G$2:$G$608,MATCH(Таблиця4[[#This Row],[BUILDING NAME]],Аркуш4!$A$2:$A$608,0),1),"")</f>
        <v>0</v>
      </c>
    </row>
    <row r="394" spans="1:49" ht="16.5" thickTop="1" thickBot="1">
      <c r="A394" s="942" t="s">
        <v>11806</v>
      </c>
      <c r="B394" s="943" t="str">
        <f t="shared" si="20"/>
        <v>N68</v>
      </c>
      <c r="C394" s="943" t="str">
        <f t="shared" si="21"/>
        <v>Sarsantyr's Tapestries &amp; Draperies (business, B, 2)</v>
      </c>
      <c r="D394" s="942"/>
      <c r="E394" s="942"/>
      <c r="F394" s="943" t="s">
        <v>11807</v>
      </c>
      <c r="G394" s="943" t="s">
        <v>11808</v>
      </c>
      <c r="H394" s="955" t="s">
        <v>11809</v>
      </c>
      <c r="I394" s="943" t="s">
        <v>16</v>
      </c>
      <c r="J394" s="943"/>
      <c r="K394" s="943" t="s">
        <v>10388</v>
      </c>
      <c r="L394" s="943" t="s">
        <v>1878</v>
      </c>
      <c r="M394" s="943" t="s">
        <v>10310</v>
      </c>
      <c r="N394" s="943">
        <v>2</v>
      </c>
      <c r="O394" s="943"/>
      <c r="P394" s="943">
        <v>4</v>
      </c>
      <c r="Q394" s="943"/>
      <c r="R394" s="943"/>
      <c r="S394" s="943"/>
      <c r="T39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394" s="943"/>
      <c r="V394" s="943"/>
      <c r="W394" s="943" t="s">
        <v>11810</v>
      </c>
      <c r="X394" s="942"/>
      <c r="Y394" s="942"/>
      <c r="Z394" s="942" t="s">
        <v>29966</v>
      </c>
      <c r="AA394" s="942"/>
      <c r="AB394" s="943" t="s">
        <v>10301</v>
      </c>
      <c r="AC394" s="943"/>
      <c r="AD394" s="943" t="str">
        <f>Таблиця4[[#This Row],[DESCRIPTION 3]]</f>
        <v/>
      </c>
      <c r="AE394" s="943" t="str">
        <f>Таблиця4[[#This Row],[Owner/Specific NPCs3]]</f>
        <v/>
      </c>
      <c r="AF394" s="943"/>
      <c r="AG394" s="944" t="s">
        <v>10311</v>
      </c>
      <c r="AH394" s="945"/>
      <c r="AI394" s="946"/>
      <c r="AJ394" s="943" t="s">
        <v>10301</v>
      </c>
      <c r="AK394" s="946"/>
      <c r="AL394" s="943" t="s">
        <v>10301</v>
      </c>
      <c r="AM394" s="946"/>
      <c r="AN394" s="942" t="str">
        <f>IFERROR(INDEX(#REF!,MATCH(Таблиця4[[#This Row],[BUILDING NAME]],#REF!,0),1),"")</f>
        <v/>
      </c>
      <c r="AO394" s="942" t="str">
        <f>IFERROR(INDEX(#REF!,MATCH(Таблиця4[[#This Row],[BUILDING NAME]],#REF!,0),1),"")</f>
        <v/>
      </c>
      <c r="AP394" s="942" t="str">
        <f>IFERROR(INDEX(#REF!,MATCH(Таблиця4[[#This Row],[BUILDING NAME]],#REF!,0),1),"")</f>
        <v/>
      </c>
      <c r="AQ394" s="942" t="str">
        <f>IFERROR(INDEX(#REF!,MATCH(Таблиця4[[#This Row],[BUILDING NAME]],#REF!,0),1),"")</f>
        <v/>
      </c>
      <c r="AR394" s="942" t="str">
        <f>IFERROR(INDEX(#REF!,MATCH(Таблиця4[[#This Row],[BUILDING NAME]],#REF!,0),1),"")</f>
        <v/>
      </c>
      <c r="AS394" s="942" t="str">
        <f>IFERROR(INDEX(#REF!,MATCH(Таблиця4[[#This Row],[BUILDING NAME]],#REF!,0),1),"")</f>
        <v/>
      </c>
      <c r="AT394" s="942" t="str">
        <f>IFERROR(INDEX(#REF!,MATCH(Таблиця4[[#This Row],[BUILDING NAME]],#REF!,0),1),"")</f>
        <v/>
      </c>
      <c r="AU394" s="942"/>
      <c r="AV394" s="1195" t="s">
        <v>29966</v>
      </c>
      <c r="AW394" s="1196">
        <f>IFERROR(INDEX(Аркуш4!$G$2:$G$608,MATCH(Таблиця4[[#This Row],[BUILDING NAME]],Аркуш4!$A$2:$A$608,0),1),"")</f>
        <v>0</v>
      </c>
    </row>
    <row r="395" spans="1:49" ht="16.5" thickTop="1" thickBot="1">
      <c r="A395" s="942" t="s">
        <v>11811</v>
      </c>
      <c r="B395" s="943" t="str">
        <f t="shared" si="20"/>
        <v>N69</v>
      </c>
      <c r="C395" s="943" t="str">
        <f t="shared" si="21"/>
        <v>Tirelessly Turning Wheel/Caravan Curios From All Far Faerûn (business, B, 3)</v>
      </c>
      <c r="D395" s="942"/>
      <c r="E395" s="942"/>
      <c r="F395" s="943" t="s">
        <v>11812</v>
      </c>
      <c r="G395" s="943" t="s">
        <v>11813</v>
      </c>
      <c r="H395" s="943" t="s">
        <v>11814</v>
      </c>
      <c r="I395" s="943" t="s">
        <v>16</v>
      </c>
      <c r="J395" s="943"/>
      <c r="K395" s="943" t="s">
        <v>10388</v>
      </c>
      <c r="L395" s="943" t="s">
        <v>10301</v>
      </c>
      <c r="M395" s="943" t="s">
        <v>10310</v>
      </c>
      <c r="N395" s="943">
        <v>3</v>
      </c>
      <c r="O395" s="943"/>
      <c r="P395" s="943">
        <v>4</v>
      </c>
      <c r="Q395" s="943"/>
      <c r="R395" s="943"/>
      <c r="S395" s="943"/>
      <c r="T39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395" s="943"/>
      <c r="V395" s="943"/>
      <c r="W395" s="943" t="s">
        <v>11815</v>
      </c>
      <c r="X395" s="942"/>
      <c r="Y395" s="942"/>
      <c r="Z395" s="942" t="s">
        <v>10301</v>
      </c>
      <c r="AA395" s="942" t="s">
        <v>11816</v>
      </c>
      <c r="AB395" s="943" t="s">
        <v>10301</v>
      </c>
      <c r="AC395" s="943"/>
      <c r="AD395" s="943" t="str">
        <f>Таблиця4[[#This Row],[DESCRIPTION 3]]</f>
        <v/>
      </c>
      <c r="AE395" s="943" t="str">
        <f>Таблиця4[[#This Row],[Owner/Specific NPCs3]]</f>
        <v/>
      </c>
      <c r="AF395" s="943"/>
      <c r="AG395" s="944" t="s">
        <v>10311</v>
      </c>
      <c r="AH395" s="945"/>
      <c r="AI395" s="946"/>
      <c r="AJ395" s="943" t="s">
        <v>10301</v>
      </c>
      <c r="AK395" s="946"/>
      <c r="AL395" s="943" t="s">
        <v>10301</v>
      </c>
      <c r="AM395" s="946"/>
      <c r="AN395" s="942" t="str">
        <f>IFERROR(INDEX(#REF!,MATCH(Таблиця4[[#This Row],[BUILDING NAME]],#REF!,0),1),"")</f>
        <v/>
      </c>
      <c r="AO395" s="942" t="str">
        <f>IFERROR(INDEX(#REF!,MATCH(Таблиця4[[#This Row],[BUILDING NAME]],#REF!,0),1),"")</f>
        <v/>
      </c>
      <c r="AP395" s="942" t="str">
        <f>IFERROR(INDEX(#REF!,MATCH(Таблиця4[[#This Row],[BUILDING NAME]],#REF!,0),1),"")</f>
        <v/>
      </c>
      <c r="AQ395" s="942" t="str">
        <f>IFERROR(INDEX(#REF!,MATCH(Таблиця4[[#This Row],[BUILDING NAME]],#REF!,0),1),"")</f>
        <v/>
      </c>
      <c r="AR395" s="942" t="str">
        <f>IFERROR(INDEX(#REF!,MATCH(Таблиця4[[#This Row],[BUILDING NAME]],#REF!,0),1),"")</f>
        <v/>
      </c>
      <c r="AS395" s="942" t="str">
        <f>IFERROR(INDEX(#REF!,MATCH(Таблиця4[[#This Row],[BUILDING NAME]],#REF!,0),1),"")</f>
        <v/>
      </c>
      <c r="AT395" s="942" t="str">
        <f>IFERROR(INDEX(#REF!,MATCH(Таблиця4[[#This Row],[BUILDING NAME]],#REF!,0),1),"")</f>
        <v/>
      </c>
      <c r="AU395" s="942"/>
      <c r="AV395" s="1195" t="s">
        <v>29972</v>
      </c>
      <c r="AW395" s="1196">
        <f>IFERROR(INDEX(Аркуш4!$G$2:$G$608,MATCH(Таблиця4[[#This Row],[BUILDING NAME]],Аркуш4!$A$2:$A$608,0),1),"")</f>
        <v>0</v>
      </c>
    </row>
    <row r="396" spans="1:49" ht="16.5" thickTop="1" thickBot="1">
      <c r="A396" s="942" t="s">
        <v>11817</v>
      </c>
      <c r="B396" s="943" t="str">
        <f t="shared" si="20"/>
        <v>N70</v>
      </c>
      <c r="C396" s="943" t="str">
        <f t="shared" si="21"/>
        <v>Millomyr Harps (business, A, 2)</v>
      </c>
      <c r="D396" s="942"/>
      <c r="E396" s="942"/>
      <c r="F396" s="943" t="s">
        <v>11818</v>
      </c>
      <c r="G396" s="943" t="s">
        <v>11819</v>
      </c>
      <c r="H396" s="942" t="s">
        <v>11820</v>
      </c>
      <c r="I396" s="943" t="s">
        <v>16</v>
      </c>
      <c r="J396" s="943"/>
      <c r="K396" s="943" t="s">
        <v>10388</v>
      </c>
      <c r="L396" s="943" t="s">
        <v>1878</v>
      </c>
      <c r="M396" s="943" t="s">
        <v>10299</v>
      </c>
      <c r="N396" s="943">
        <v>2</v>
      </c>
      <c r="O396" s="943"/>
      <c r="P396" s="943"/>
      <c r="Q396" s="943"/>
      <c r="R396" s="943"/>
      <c r="S396" s="943"/>
      <c r="T39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96" s="943"/>
      <c r="V396" s="943"/>
      <c r="W396" s="943" t="s">
        <v>10475</v>
      </c>
      <c r="X396" s="942"/>
      <c r="Y396" s="942"/>
      <c r="Z396" s="942" t="s">
        <v>29963</v>
      </c>
      <c r="AA396" s="942"/>
      <c r="AB396" s="943" t="s">
        <v>10301</v>
      </c>
      <c r="AC396" s="943"/>
      <c r="AD396" s="943" t="str">
        <f>Таблиця4[[#This Row],[DESCRIPTION 3]]</f>
        <v/>
      </c>
      <c r="AE396" s="943" t="str">
        <f>Таблиця4[[#This Row],[Owner/Specific NPCs3]]</f>
        <v/>
      </c>
      <c r="AF396" s="943"/>
      <c r="AG396" s="944" t="s">
        <v>10311</v>
      </c>
      <c r="AH396" s="945"/>
      <c r="AI396" s="946"/>
      <c r="AJ396" s="943" t="s">
        <v>10301</v>
      </c>
      <c r="AK396" s="946"/>
      <c r="AL396" s="943" t="s">
        <v>10301</v>
      </c>
      <c r="AM396" s="946"/>
      <c r="AN396" s="942" t="str">
        <f>IFERROR(INDEX(#REF!,MATCH(Таблиця4[[#This Row],[BUILDING NAME]],#REF!,0),1),"")</f>
        <v/>
      </c>
      <c r="AO396" s="942" t="str">
        <f>IFERROR(INDEX(#REF!,MATCH(Таблиця4[[#This Row],[BUILDING NAME]],#REF!,0),1),"")</f>
        <v/>
      </c>
      <c r="AP396" s="942" t="str">
        <f>IFERROR(INDEX(#REF!,MATCH(Таблиця4[[#This Row],[BUILDING NAME]],#REF!,0),1),"")</f>
        <v/>
      </c>
      <c r="AQ396" s="942" t="str">
        <f>IFERROR(INDEX(#REF!,MATCH(Таблиця4[[#This Row],[BUILDING NAME]],#REF!,0),1),"")</f>
        <v/>
      </c>
      <c r="AR396" s="942" t="str">
        <f>IFERROR(INDEX(#REF!,MATCH(Таблиця4[[#This Row],[BUILDING NAME]],#REF!,0),1),"")</f>
        <v/>
      </c>
      <c r="AS396" s="942" t="str">
        <f>IFERROR(INDEX(#REF!,MATCH(Таблиця4[[#This Row],[BUILDING NAME]],#REF!,0),1),"")</f>
        <v/>
      </c>
      <c r="AT396" s="942" t="str">
        <f>IFERROR(INDEX(#REF!,MATCH(Таблиця4[[#This Row],[BUILDING NAME]],#REF!,0),1),"")</f>
        <v/>
      </c>
      <c r="AU396" s="942"/>
      <c r="AV396" s="1195" t="s">
        <v>29963</v>
      </c>
      <c r="AW396" s="1196">
        <f>IFERROR(INDEX(Аркуш4!$G$2:$G$608,MATCH(Таблиця4[[#This Row],[BUILDING NAME]],Аркуш4!$A$2:$A$608,0),1),"")</f>
        <v>0</v>
      </c>
    </row>
    <row r="397" spans="1:49" ht="16.5" thickTop="1" thickBot="1">
      <c r="A397" s="942" t="s">
        <v>11821</v>
      </c>
      <c r="B397" s="943" t="str">
        <f t="shared" si="20"/>
        <v>N71</v>
      </c>
      <c r="C397" s="943" t="str">
        <f t="shared" si="21"/>
        <v>Greenglade Tower (rooming house, A, J)</v>
      </c>
      <c r="D397" s="942"/>
      <c r="E397" s="942"/>
      <c r="F397" s="943" t="s">
        <v>83</v>
      </c>
      <c r="G397" s="943" t="s">
        <v>11822</v>
      </c>
      <c r="H397" s="943" t="s">
        <v>80</v>
      </c>
      <c r="I397" s="943" t="s">
        <v>16</v>
      </c>
      <c r="J397" s="943"/>
      <c r="K397" s="943" t="s">
        <v>10436</v>
      </c>
      <c r="L397" s="943" t="s">
        <v>10301</v>
      </c>
      <c r="M397" s="943" t="s">
        <v>10299</v>
      </c>
      <c r="N397" s="943">
        <v>5</v>
      </c>
      <c r="O397" s="954" t="s">
        <v>86</v>
      </c>
      <c r="P397" s="943"/>
      <c r="Q397" s="943"/>
      <c r="R397" s="943"/>
      <c r="S397" s="943"/>
      <c r="T39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97" s="943"/>
      <c r="V397" s="943"/>
      <c r="W397" s="943"/>
      <c r="X397" s="942"/>
      <c r="Y397" s="942"/>
      <c r="Z397" s="942" t="s">
        <v>10301</v>
      </c>
      <c r="AA397" s="948" t="s">
        <v>84</v>
      </c>
      <c r="AB397" s="943" t="s">
        <v>17</v>
      </c>
      <c r="AC397" s="943"/>
      <c r="AD397" s="943" t="str">
        <f>Таблиця4[[#This Row],[DESCRIPTION 3]]</f>
        <v/>
      </c>
      <c r="AE397" s="943" t="str">
        <f>Таблиця4[[#This Row],[Owner/Specific NPCs3]]</f>
        <v/>
      </c>
      <c r="AF397" s="943"/>
      <c r="AG397" s="944" t="s">
        <v>10311</v>
      </c>
      <c r="AH397" s="945"/>
      <c r="AI397" s="946"/>
      <c r="AJ397" s="943" t="s">
        <v>10301</v>
      </c>
      <c r="AK397" s="946"/>
      <c r="AL397" s="943" t="s">
        <v>10301</v>
      </c>
      <c r="AM397" s="946"/>
      <c r="AN397" s="942" t="str">
        <f>IFERROR(INDEX(#REF!,MATCH(Таблиця4[[#This Row],[BUILDING NAME]],#REF!,0),1),"")</f>
        <v/>
      </c>
      <c r="AO397" s="942" t="str">
        <f>IFERROR(INDEX(#REF!,MATCH(Таблиця4[[#This Row],[BUILDING NAME]],#REF!,0),1),"")</f>
        <v/>
      </c>
      <c r="AP397" s="942" t="str">
        <f>IFERROR(INDEX(#REF!,MATCH(Таблиця4[[#This Row],[BUILDING NAME]],#REF!,0),1),"")</f>
        <v/>
      </c>
      <c r="AQ397" s="942" t="str">
        <f>IFERROR(INDEX(#REF!,MATCH(Таблиця4[[#This Row],[BUILDING NAME]],#REF!,0),1),"")</f>
        <v/>
      </c>
      <c r="AR397" s="942" t="str">
        <f>IFERROR(INDEX(#REF!,MATCH(Таблиця4[[#This Row],[BUILDING NAME]],#REF!,0),1),"")</f>
        <v/>
      </c>
      <c r="AS397" s="942" t="str">
        <f>IFERROR(INDEX(#REF!,MATCH(Таблиця4[[#This Row],[BUILDING NAME]],#REF!,0),1),"")</f>
        <v/>
      </c>
      <c r="AT397" s="942" t="str">
        <f>IFERROR(INDEX(#REF!,MATCH(Таблиця4[[#This Row],[BUILDING NAME]],#REF!,0),1),"")</f>
        <v/>
      </c>
      <c r="AU397" s="942"/>
      <c r="AV397" s="1195" t="s">
        <v>10301</v>
      </c>
      <c r="AW397" s="1196" t="str">
        <f>IFERROR(INDEX(Аркуш4!$G$2:$G$608,MATCH(Таблиця4[[#This Row],[BUILDING NAME]],Аркуш4!$A$2:$A$608,0),1),"")</f>
        <v/>
      </c>
    </row>
    <row r="398" spans="1:49" ht="16.5" thickTop="1" thickBot="1">
      <c r="A398" s="942" t="s">
        <v>11823</v>
      </c>
      <c r="B398" s="943" t="str">
        <f t="shared" si="20"/>
        <v>N72</v>
      </c>
      <c r="C398" s="943" t="str">
        <f t="shared" si="21"/>
        <v>Obelos "The Only" Braeril's residence (business/row house, A, 3)</v>
      </c>
      <c r="D398" s="942"/>
      <c r="E398" s="942"/>
      <c r="F398" s="943" t="s">
        <v>11824</v>
      </c>
      <c r="G398" s="943" t="s">
        <v>11825</v>
      </c>
      <c r="H398" s="943" t="s">
        <v>11826</v>
      </c>
      <c r="I398" s="943" t="s">
        <v>16</v>
      </c>
      <c r="J398" s="943"/>
      <c r="K398" s="943" t="s">
        <v>11782</v>
      </c>
      <c r="L398" s="943" t="s">
        <v>10301</v>
      </c>
      <c r="M398" s="943" t="s">
        <v>10299</v>
      </c>
      <c r="N398" s="943">
        <v>3</v>
      </c>
      <c r="O398" s="943"/>
      <c r="P398" s="943"/>
      <c r="Q398" s="943"/>
      <c r="R398" s="943"/>
      <c r="S398" s="943"/>
      <c r="T39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98" s="943"/>
      <c r="V398" s="943"/>
      <c r="W398" s="943"/>
      <c r="X398" s="942"/>
      <c r="Y398" s="942"/>
      <c r="Z398" s="942" t="s">
        <v>10301</v>
      </c>
      <c r="AA398" s="942"/>
      <c r="AB398" s="943" t="s">
        <v>10301</v>
      </c>
      <c r="AC398" s="943"/>
      <c r="AD398" s="943" t="str">
        <f>Таблиця4[[#This Row],[DESCRIPTION 3]]</f>
        <v/>
      </c>
      <c r="AE398" s="943" t="str">
        <f>Таблиця4[[#This Row],[Owner/Specific NPCs3]]</f>
        <v/>
      </c>
      <c r="AF398" s="943"/>
      <c r="AG398" s="944" t="s">
        <v>10311</v>
      </c>
      <c r="AH398" s="945"/>
      <c r="AI398" s="946"/>
      <c r="AJ398" s="943" t="s">
        <v>10301</v>
      </c>
      <c r="AK398" s="946"/>
      <c r="AL398" s="943" t="s">
        <v>10301</v>
      </c>
      <c r="AM398" s="946"/>
      <c r="AN398" s="942" t="str">
        <f>IFERROR(INDEX(#REF!,MATCH(Таблиця4[[#This Row],[BUILDING NAME]],#REF!,0),1),"")</f>
        <v/>
      </c>
      <c r="AO398" s="942" t="str">
        <f>IFERROR(INDEX(#REF!,MATCH(Таблиця4[[#This Row],[BUILDING NAME]],#REF!,0),1),"")</f>
        <v/>
      </c>
      <c r="AP398" s="942" t="str">
        <f>IFERROR(INDEX(#REF!,MATCH(Таблиця4[[#This Row],[BUILDING NAME]],#REF!,0),1),"")</f>
        <v/>
      </c>
      <c r="AQ398" s="942" t="str">
        <f>IFERROR(INDEX(#REF!,MATCH(Таблиця4[[#This Row],[BUILDING NAME]],#REF!,0),1),"")</f>
        <v/>
      </c>
      <c r="AR398" s="942" t="str">
        <f>IFERROR(INDEX(#REF!,MATCH(Таблиця4[[#This Row],[BUILDING NAME]],#REF!,0),1),"")</f>
        <v/>
      </c>
      <c r="AS398" s="942" t="str">
        <f>IFERROR(INDEX(#REF!,MATCH(Таблиця4[[#This Row],[BUILDING NAME]],#REF!,0),1),"")</f>
        <v/>
      </c>
      <c r="AT398" s="942" t="str">
        <f>IFERROR(INDEX(#REF!,MATCH(Таблиця4[[#This Row],[BUILDING NAME]],#REF!,0),1),"")</f>
        <v/>
      </c>
      <c r="AU398" s="942"/>
      <c r="AV398" s="1195" t="s">
        <v>29964</v>
      </c>
      <c r="AW398" s="1196">
        <f>IFERROR(INDEX(Аркуш4!$G$2:$G$608,MATCH(Таблиця4[[#This Row],[BUILDING NAME]],Аркуш4!$A$2:$A$608,0),1),"")</f>
        <v>0</v>
      </c>
    </row>
    <row r="399" spans="1:49" ht="16.5" thickTop="1" thickBot="1">
      <c r="A399" s="942" t="s">
        <v>11827</v>
      </c>
      <c r="B399" s="943" t="str">
        <f t="shared" si="20"/>
        <v>N73</v>
      </c>
      <c r="C399" s="943" t="str">
        <f t="shared" si="21"/>
        <v>Hospice of St. Laupsenn (temple, A, 3)</v>
      </c>
      <c r="D399" s="942"/>
      <c r="E399" s="942"/>
      <c r="F399" s="943" t="s">
        <v>11828</v>
      </c>
      <c r="G399" s="943" t="s">
        <v>11829</v>
      </c>
      <c r="H399" s="943" t="s">
        <v>1859</v>
      </c>
      <c r="I399" s="943" t="s">
        <v>16</v>
      </c>
      <c r="J399" s="943"/>
      <c r="K399" s="943" t="s">
        <v>10298</v>
      </c>
      <c r="L399" s="943" t="s">
        <v>10367</v>
      </c>
      <c r="M399" s="943" t="s">
        <v>10299</v>
      </c>
      <c r="N399" s="943">
        <v>3</v>
      </c>
      <c r="O399" s="943"/>
      <c r="P399" s="943"/>
      <c r="Q399" s="943"/>
      <c r="R399" s="943"/>
      <c r="S399" s="943"/>
      <c r="T39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399" s="943"/>
      <c r="V399" s="943"/>
      <c r="W399" s="943"/>
      <c r="X399" s="943"/>
      <c r="Y399" s="943"/>
      <c r="Z399" s="943" t="s">
        <v>29987</v>
      </c>
      <c r="AA399" s="943" t="s">
        <v>11830</v>
      </c>
      <c r="AB399" s="943" t="s">
        <v>10301</v>
      </c>
      <c r="AC399" s="943"/>
      <c r="AD399" s="943" t="str">
        <f>Таблиця4[[#This Row],[DESCRIPTION 3]]</f>
        <v/>
      </c>
      <c r="AE399" s="943" t="str">
        <f>Таблиця4[[#This Row],[Owner/Specific NPCs3]]</f>
        <v/>
      </c>
      <c r="AF399" s="943"/>
      <c r="AG399" s="944" t="s">
        <v>10311</v>
      </c>
      <c r="AH399" s="945"/>
      <c r="AI399" s="946"/>
      <c r="AJ399" s="943" t="s">
        <v>10301</v>
      </c>
      <c r="AK399" s="946"/>
      <c r="AL399" s="943" t="s">
        <v>10301</v>
      </c>
      <c r="AM399" s="946"/>
      <c r="AN399" s="942" t="str">
        <f>IFERROR(INDEX(#REF!,MATCH(Таблиця4[[#This Row],[BUILDING NAME]],#REF!,0),1),"")</f>
        <v/>
      </c>
      <c r="AO399" s="942" t="str">
        <f>IFERROR(INDEX(#REF!,MATCH(Таблиця4[[#This Row],[BUILDING NAME]],#REF!,0),1),"")</f>
        <v/>
      </c>
      <c r="AP399" s="942" t="str">
        <f>IFERROR(INDEX(#REF!,MATCH(Таблиця4[[#This Row],[BUILDING NAME]],#REF!,0),1),"")</f>
        <v/>
      </c>
      <c r="AQ399" s="942" t="str">
        <f>IFERROR(INDEX(#REF!,MATCH(Таблиця4[[#This Row],[BUILDING NAME]],#REF!,0),1),"")</f>
        <v/>
      </c>
      <c r="AR399" s="942" t="str">
        <f>IFERROR(INDEX(#REF!,MATCH(Таблиця4[[#This Row],[BUILDING NAME]],#REF!,0),1),"")</f>
        <v/>
      </c>
      <c r="AS399" s="942" t="str">
        <f>IFERROR(INDEX(#REF!,MATCH(Таблиця4[[#This Row],[BUILDING NAME]],#REF!,0),1),"")</f>
        <v/>
      </c>
      <c r="AT399" s="942" t="str">
        <f>IFERROR(INDEX(#REF!,MATCH(Таблиця4[[#This Row],[BUILDING NAME]],#REF!,0),1),"")</f>
        <v/>
      </c>
      <c r="AU399" s="942"/>
      <c r="AV399" s="1195" t="s">
        <v>29987</v>
      </c>
      <c r="AW399" s="1196">
        <f>IFERROR(INDEX(Аркуш4!$G$2:$G$608,MATCH(Таблиця4[[#This Row],[BUILDING NAME]],Аркуш4!$A$2:$A$608,0),1),"")</f>
        <v>0</v>
      </c>
    </row>
    <row r="400" spans="1:49" ht="16.5" thickTop="1" thickBot="1">
      <c r="A400" s="942" t="s">
        <v>11831</v>
      </c>
      <c r="B400" s="943" t="str">
        <f t="shared" si="20"/>
        <v>N74</v>
      </c>
      <c r="C400" s="943" t="str">
        <f t="shared" si="21"/>
        <v>Simon Ilzimmer's residence (row house, A, 4)</v>
      </c>
      <c r="D400" s="942"/>
      <c r="E400" s="942"/>
      <c r="F400" s="943" t="s">
        <v>11832</v>
      </c>
      <c r="G400" s="943" t="s">
        <v>11833</v>
      </c>
      <c r="H400" s="943" t="s">
        <v>11834</v>
      </c>
      <c r="I400" s="943" t="s">
        <v>16</v>
      </c>
      <c r="J400" s="943"/>
      <c r="K400" s="943" t="s">
        <v>10450</v>
      </c>
      <c r="L400" s="943" t="s">
        <v>10301</v>
      </c>
      <c r="M400" s="943" t="s">
        <v>10299</v>
      </c>
      <c r="N400" s="943">
        <v>4</v>
      </c>
      <c r="O400" s="943"/>
      <c r="P400" s="943"/>
      <c r="Q400" s="943"/>
      <c r="R400" s="943"/>
      <c r="S400" s="943"/>
      <c r="T40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00" s="943"/>
      <c r="V400" s="943"/>
      <c r="W400" s="943"/>
      <c r="X400" s="943"/>
      <c r="Y400" s="943"/>
      <c r="Z400" s="943" t="s">
        <v>10301</v>
      </c>
      <c r="AA400" s="943"/>
      <c r="AB400" s="943" t="s">
        <v>10301</v>
      </c>
      <c r="AC400" s="943"/>
      <c r="AD400" s="943" t="str">
        <f>Таблиця4[[#This Row],[DESCRIPTION 3]]</f>
        <v/>
      </c>
      <c r="AE400" s="943" t="str">
        <f>Таблиця4[[#This Row],[Owner/Specific NPCs3]]</f>
        <v/>
      </c>
      <c r="AF400" s="943"/>
      <c r="AG400" s="944" t="s">
        <v>10311</v>
      </c>
      <c r="AH400" s="945"/>
      <c r="AI400" s="946"/>
      <c r="AJ400" s="943" t="s">
        <v>10301</v>
      </c>
      <c r="AK400" s="946"/>
      <c r="AL400" s="943" t="s">
        <v>10301</v>
      </c>
      <c r="AM400" s="946"/>
      <c r="AN400" s="942" t="str">
        <f>IFERROR(INDEX(#REF!,MATCH(Таблиця4[[#This Row],[BUILDING NAME]],#REF!,0),1),"")</f>
        <v/>
      </c>
      <c r="AO400" s="942" t="str">
        <f>IFERROR(INDEX(#REF!,MATCH(Таблиця4[[#This Row],[BUILDING NAME]],#REF!,0),1),"")</f>
        <v/>
      </c>
      <c r="AP400" s="942" t="str">
        <f>IFERROR(INDEX(#REF!,MATCH(Таблиця4[[#This Row],[BUILDING NAME]],#REF!,0),1),"")</f>
        <v/>
      </c>
      <c r="AQ400" s="942" t="str">
        <f>IFERROR(INDEX(#REF!,MATCH(Таблиця4[[#This Row],[BUILDING NAME]],#REF!,0),1),"")</f>
        <v/>
      </c>
      <c r="AR400" s="942" t="str">
        <f>IFERROR(INDEX(#REF!,MATCH(Таблиця4[[#This Row],[BUILDING NAME]],#REF!,0),1),"")</f>
        <v/>
      </c>
      <c r="AS400" s="942" t="str">
        <f>IFERROR(INDEX(#REF!,MATCH(Таблиця4[[#This Row],[BUILDING NAME]],#REF!,0),1),"")</f>
        <v/>
      </c>
      <c r="AT400" s="942" t="str">
        <f>IFERROR(INDEX(#REF!,MATCH(Таблиця4[[#This Row],[BUILDING NAME]],#REF!,0),1),"")</f>
        <v/>
      </c>
      <c r="AU400" s="942"/>
      <c r="AV400" s="1195" t="s">
        <v>10301</v>
      </c>
      <c r="AW400" s="1196" t="str">
        <f>IFERROR(INDEX(Аркуш4!$G$2:$G$608,MATCH(Таблиця4[[#This Row],[BUILDING NAME]],Аркуш4!$A$2:$A$608,0),1),"")</f>
        <v/>
      </c>
    </row>
    <row r="401" spans="1:49" ht="16.5" thickTop="1" thickBot="1">
      <c r="A401" s="942" t="s">
        <v>11835</v>
      </c>
      <c r="B401" s="943" t="str">
        <f t="shared" si="20"/>
        <v>N75</v>
      </c>
      <c r="C401" s="943" t="str">
        <f t="shared" si="21"/>
        <v>Brianne's Tower (residence, A, 6)</v>
      </c>
      <c r="D401" s="942"/>
      <c r="E401" s="942"/>
      <c r="F401" s="943" t="s">
        <v>11836</v>
      </c>
      <c r="G401" s="943" t="s">
        <v>11837</v>
      </c>
      <c r="H401" s="943" t="s">
        <v>11838</v>
      </c>
      <c r="I401" s="943" t="s">
        <v>16</v>
      </c>
      <c r="J401" s="943"/>
      <c r="K401" s="943" t="s">
        <v>10428</v>
      </c>
      <c r="L401" s="943" t="s">
        <v>10301</v>
      </c>
      <c r="M401" s="943" t="s">
        <v>10299</v>
      </c>
      <c r="N401" s="943">
        <v>6</v>
      </c>
      <c r="O401" s="943"/>
      <c r="P401" s="943"/>
      <c r="Q401" s="943"/>
      <c r="R401" s="943"/>
      <c r="S401" s="943"/>
      <c r="T40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01" s="943"/>
      <c r="V401" s="943"/>
      <c r="W401" s="943"/>
      <c r="X401" s="943"/>
      <c r="Y401" s="943"/>
      <c r="Z401" s="943" t="s">
        <v>10301</v>
      </c>
      <c r="AA401" s="943"/>
      <c r="AB401" s="943" t="s">
        <v>10301</v>
      </c>
      <c r="AC401" s="943"/>
      <c r="AD401" s="943" t="str">
        <f>Таблиця4[[#This Row],[DESCRIPTION 3]]</f>
        <v/>
      </c>
      <c r="AE401" s="943" t="str">
        <f>Таблиця4[[#This Row],[Owner/Specific NPCs3]]</f>
        <v/>
      </c>
      <c r="AF401" s="943"/>
      <c r="AG401" s="944" t="s">
        <v>10311</v>
      </c>
      <c r="AH401" s="945"/>
      <c r="AI401" s="946"/>
      <c r="AJ401" s="943" t="s">
        <v>10301</v>
      </c>
      <c r="AK401" s="946"/>
      <c r="AL401" s="943" t="s">
        <v>10301</v>
      </c>
      <c r="AM401" s="946"/>
      <c r="AN401" s="942" t="str">
        <f>IFERROR(INDEX(#REF!,MATCH(Таблиця4[[#This Row],[BUILDING NAME]],#REF!,0),1),"")</f>
        <v/>
      </c>
      <c r="AO401" s="942" t="str">
        <f>IFERROR(INDEX(#REF!,MATCH(Таблиця4[[#This Row],[BUILDING NAME]],#REF!,0),1),"")</f>
        <v/>
      </c>
      <c r="AP401" s="942" t="str">
        <f>IFERROR(INDEX(#REF!,MATCH(Таблиця4[[#This Row],[BUILDING NAME]],#REF!,0),1),"")</f>
        <v/>
      </c>
      <c r="AQ401" s="942" t="str">
        <f>IFERROR(INDEX(#REF!,MATCH(Таблиця4[[#This Row],[BUILDING NAME]],#REF!,0),1),"")</f>
        <v/>
      </c>
      <c r="AR401" s="942" t="str">
        <f>IFERROR(INDEX(#REF!,MATCH(Таблиця4[[#This Row],[BUILDING NAME]],#REF!,0),1),"")</f>
        <v/>
      </c>
      <c r="AS401" s="942" t="str">
        <f>IFERROR(INDEX(#REF!,MATCH(Таблиця4[[#This Row],[BUILDING NAME]],#REF!,0),1),"")</f>
        <v/>
      </c>
      <c r="AT401" s="942" t="str">
        <f>IFERROR(INDEX(#REF!,MATCH(Таблиця4[[#This Row],[BUILDING NAME]],#REF!,0),1),"")</f>
        <v/>
      </c>
      <c r="AU401" s="942"/>
      <c r="AV401" s="1195" t="s">
        <v>10301</v>
      </c>
      <c r="AW401" s="1196" t="str">
        <f>IFERROR(INDEX(Аркуш4!$G$2:$G$608,MATCH(Таблиця4[[#This Row],[BUILDING NAME]],Аркуш4!$A$2:$A$608,0),1),"")</f>
        <v/>
      </c>
    </row>
    <row r="402" spans="1:49" ht="16.5" thickTop="1" thickBot="1">
      <c r="A402" s="942" t="s">
        <v>11839</v>
      </c>
      <c r="B402" s="943" t="str">
        <f t="shared" si="20"/>
        <v>N76</v>
      </c>
      <c r="C402" s="943" t="str">
        <f t="shared" si="21"/>
        <v>Firesong Villa (villa, A, 4)</v>
      </c>
      <c r="D402" s="942"/>
      <c r="E402" s="942"/>
      <c r="F402" s="943" t="s">
        <v>11840</v>
      </c>
      <c r="G402" s="943" t="s">
        <v>11841</v>
      </c>
      <c r="H402" s="943" t="s">
        <v>11842</v>
      </c>
      <c r="I402" s="943" t="s">
        <v>16</v>
      </c>
      <c r="J402" s="943"/>
      <c r="K402" s="943" t="s">
        <v>10546</v>
      </c>
      <c r="L402" s="943" t="s">
        <v>10301</v>
      </c>
      <c r="M402" s="943" t="s">
        <v>10299</v>
      </c>
      <c r="N402" s="943">
        <v>4</v>
      </c>
      <c r="O402" s="943"/>
      <c r="P402" s="943"/>
      <c r="Q402" s="943"/>
      <c r="R402" s="943"/>
      <c r="S402" s="943"/>
      <c r="T40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02" s="943"/>
      <c r="V402" s="943"/>
      <c r="W402" s="943"/>
      <c r="X402" s="943"/>
      <c r="Y402" s="943"/>
      <c r="Z402" s="943" t="s">
        <v>10301</v>
      </c>
      <c r="AA402" s="943" t="s">
        <v>11843</v>
      </c>
      <c r="AB402" s="943" t="s">
        <v>10301</v>
      </c>
      <c r="AC402" s="943"/>
      <c r="AD402" s="943" t="str">
        <f>Таблиця4[[#This Row],[DESCRIPTION 3]]</f>
        <v/>
      </c>
      <c r="AE402" s="943" t="str">
        <f>Таблиця4[[#This Row],[Owner/Specific NPCs3]]</f>
        <v/>
      </c>
      <c r="AF402" s="943"/>
      <c r="AG402" s="944"/>
      <c r="AH402" s="945"/>
      <c r="AI402" s="946"/>
      <c r="AJ402" s="943" t="s">
        <v>10301</v>
      </c>
      <c r="AK402" s="946"/>
      <c r="AL402" s="943" t="s">
        <v>10301</v>
      </c>
      <c r="AM402" s="946"/>
      <c r="AN402" s="942" t="str">
        <f>IFERROR(INDEX(#REF!,MATCH(Таблиця4[[#This Row],[BUILDING NAME]],#REF!,0),1),"")</f>
        <v/>
      </c>
      <c r="AO402" s="942" t="str">
        <f>IFERROR(INDEX(#REF!,MATCH(Таблиця4[[#This Row],[BUILDING NAME]],#REF!,0),1),"")</f>
        <v/>
      </c>
      <c r="AP402" s="942" t="str">
        <f>IFERROR(INDEX(#REF!,MATCH(Таблиця4[[#This Row],[BUILDING NAME]],#REF!,0),1),"")</f>
        <v/>
      </c>
      <c r="AQ402" s="942" t="str">
        <f>IFERROR(INDEX(#REF!,MATCH(Таблиця4[[#This Row],[BUILDING NAME]],#REF!,0),1),"")</f>
        <v/>
      </c>
      <c r="AR402" s="942" t="str">
        <f>IFERROR(INDEX(#REF!,MATCH(Таблиця4[[#This Row],[BUILDING NAME]],#REF!,0),1),"")</f>
        <v/>
      </c>
      <c r="AS402" s="942" t="str">
        <f>IFERROR(INDEX(#REF!,MATCH(Таблиця4[[#This Row],[BUILDING NAME]],#REF!,0),1),"")</f>
        <v/>
      </c>
      <c r="AT402" s="942" t="str">
        <f>IFERROR(INDEX(#REF!,MATCH(Таблиця4[[#This Row],[BUILDING NAME]],#REF!,0),1),"")</f>
        <v/>
      </c>
      <c r="AU402" s="942"/>
      <c r="AV402" s="1195" t="s">
        <v>10301</v>
      </c>
      <c r="AW402" s="1196" t="str">
        <f>IFERROR(INDEX(Аркуш4!$G$2:$G$608,MATCH(Таблиця4[[#This Row],[BUILDING NAME]],Аркуш4!$A$2:$A$608,0),1),"")</f>
        <v/>
      </c>
    </row>
    <row r="403" spans="1:49" ht="16.5" thickTop="1" thickBot="1">
      <c r="A403" s="942" t="s">
        <v>11844</v>
      </c>
      <c r="B403" s="943" t="str">
        <f t="shared" si="20"/>
        <v>N77</v>
      </c>
      <c r="C403" s="943" t="str">
        <f t="shared" si="21"/>
        <v>The Bent Nail (business, B, 3)</v>
      </c>
      <c r="D403" s="942"/>
      <c r="E403" s="942"/>
      <c r="F403" s="943" t="s">
        <v>11845</v>
      </c>
      <c r="G403" s="943" t="s">
        <v>11846</v>
      </c>
      <c r="H403" s="943" t="s">
        <v>11847</v>
      </c>
      <c r="I403" s="943" t="s">
        <v>16</v>
      </c>
      <c r="J403" s="943" t="s">
        <v>11848</v>
      </c>
      <c r="K403" s="943" t="s">
        <v>10388</v>
      </c>
      <c r="L403" s="943" t="s">
        <v>10301</v>
      </c>
      <c r="M403" s="943" t="s">
        <v>10310</v>
      </c>
      <c r="N403" s="943">
        <v>3</v>
      </c>
      <c r="O403" s="943"/>
      <c r="P403" s="943"/>
      <c r="Q403" s="943"/>
      <c r="R403" s="943"/>
      <c r="S403" s="943"/>
      <c r="T40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03" s="943" t="s">
        <v>11849</v>
      </c>
      <c r="V403" s="943"/>
      <c r="W403" s="943"/>
      <c r="X403" s="943"/>
      <c r="Y403" s="943"/>
      <c r="Z403" s="943" t="s">
        <v>10301</v>
      </c>
      <c r="AA403" s="943" t="s">
        <v>11850</v>
      </c>
      <c r="AB403" s="943" t="s">
        <v>10301</v>
      </c>
      <c r="AC403" s="943"/>
      <c r="AD403" s="943" t="str">
        <f>Таблиця4[[#This Row],[DESCRIPTION 3]]</f>
        <v/>
      </c>
      <c r="AE403" s="943" t="str">
        <f>Таблиця4[[#This Row],[Owner/Specific NPCs3]]</f>
        <v/>
      </c>
      <c r="AF403" s="943"/>
      <c r="AG403" s="944" t="s">
        <v>10311</v>
      </c>
      <c r="AH403" s="945"/>
      <c r="AI403" s="946"/>
      <c r="AJ403" s="943" t="s">
        <v>10301</v>
      </c>
      <c r="AK403" s="946"/>
      <c r="AL403" s="943" t="s">
        <v>10301</v>
      </c>
      <c r="AM403" s="946"/>
      <c r="AN403" s="942" t="str">
        <f>IFERROR(INDEX(#REF!,MATCH(Таблиця4[[#This Row],[BUILDING NAME]],#REF!,0),1),"")</f>
        <v/>
      </c>
      <c r="AO403" s="942" t="str">
        <f>IFERROR(INDEX(#REF!,MATCH(Таблиця4[[#This Row],[BUILDING NAME]],#REF!,0),1),"")</f>
        <v/>
      </c>
      <c r="AP403" s="942" t="str">
        <f>IFERROR(INDEX(#REF!,MATCH(Таблиця4[[#This Row],[BUILDING NAME]],#REF!,0),1),"")</f>
        <v/>
      </c>
      <c r="AQ403" s="942" t="str">
        <f>IFERROR(INDEX(#REF!,MATCH(Таблиця4[[#This Row],[BUILDING NAME]],#REF!,0),1),"")</f>
        <v/>
      </c>
      <c r="AR403" s="942" t="str">
        <f>IFERROR(INDEX(#REF!,MATCH(Таблиця4[[#This Row],[BUILDING NAME]],#REF!,0),1),"")</f>
        <v/>
      </c>
      <c r="AS403" s="942" t="str">
        <f>IFERROR(INDEX(#REF!,MATCH(Таблиця4[[#This Row],[BUILDING NAME]],#REF!,0),1),"")</f>
        <v/>
      </c>
      <c r="AT403" s="942" t="str">
        <f>IFERROR(INDEX(#REF!,MATCH(Таблиця4[[#This Row],[BUILDING NAME]],#REF!,0),1),"")</f>
        <v/>
      </c>
      <c r="AU403" s="942"/>
      <c r="AV403" s="1195" t="s">
        <v>29970</v>
      </c>
      <c r="AW403" s="1196">
        <f>IFERROR(INDEX(Аркуш4!$G$2:$G$608,MATCH(Таблиця4[[#This Row],[BUILDING NAME]],Аркуш4!$A$2:$A$608,0),1),"")</f>
        <v>0</v>
      </c>
    </row>
    <row r="404" spans="1:49" ht="16.5" thickTop="1" thickBot="1">
      <c r="A404" s="942" t="s">
        <v>11851</v>
      </c>
      <c r="B404" s="943" t="str">
        <f t="shared" si="20"/>
        <v>N79</v>
      </c>
      <c r="C404" s="943" t="str">
        <f t="shared" si="21"/>
        <v>Farwatch Tower (city building, A, 5)</v>
      </c>
      <c r="D404" s="942"/>
      <c r="E404" s="942"/>
      <c r="F404" s="943" t="s">
        <v>11852</v>
      </c>
      <c r="G404" s="943" t="s">
        <v>11853</v>
      </c>
      <c r="H404" s="943" t="s">
        <v>11854</v>
      </c>
      <c r="I404" s="943" t="s">
        <v>16</v>
      </c>
      <c r="J404" s="943"/>
      <c r="K404" s="943" t="s">
        <v>10343</v>
      </c>
      <c r="L404" s="943" t="s">
        <v>10313</v>
      </c>
      <c r="M404" s="943" t="s">
        <v>10299</v>
      </c>
      <c r="N404" s="943">
        <v>5</v>
      </c>
      <c r="O404" s="943" t="s">
        <v>10713</v>
      </c>
      <c r="P404" s="943"/>
      <c r="Q404" s="943"/>
      <c r="R404" s="943"/>
      <c r="S404" s="943"/>
      <c r="T40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04" s="943"/>
      <c r="V404" s="943"/>
      <c r="W404" s="943"/>
      <c r="X404" s="943"/>
      <c r="Y404" s="943"/>
      <c r="Z404" s="943" t="s">
        <v>10714</v>
      </c>
      <c r="AA404" s="956" t="s">
        <v>10714</v>
      </c>
      <c r="AB404" s="943" t="s">
        <v>10301</v>
      </c>
      <c r="AC404" s="943"/>
      <c r="AD404" s="943" t="str">
        <f>Таблиця4[[#This Row],[DESCRIPTION 3]]</f>
        <v/>
      </c>
      <c r="AE404" s="943" t="str">
        <f>Таблиця4[[#This Row],[Owner/Specific NPCs3]]</f>
        <v/>
      </c>
      <c r="AF404" s="943"/>
      <c r="AG404" s="944" t="s">
        <v>10311</v>
      </c>
      <c r="AH404" s="945"/>
      <c r="AI404" s="946"/>
      <c r="AJ404" s="943" t="s">
        <v>10301</v>
      </c>
      <c r="AK404" s="946"/>
      <c r="AL404" s="943" t="s">
        <v>10301</v>
      </c>
      <c r="AM404" s="946"/>
      <c r="AN404" s="942" t="str">
        <f>IFERROR(INDEX(#REF!,MATCH(Таблиця4[[#This Row],[BUILDING NAME]],#REF!,0),1),"")</f>
        <v/>
      </c>
      <c r="AO404" s="942" t="str">
        <f>IFERROR(INDEX(#REF!,MATCH(Таблиця4[[#This Row],[BUILDING NAME]],#REF!,0),1),"")</f>
        <v/>
      </c>
      <c r="AP404" s="942" t="str">
        <f>IFERROR(INDEX(#REF!,MATCH(Таблиця4[[#This Row],[BUILDING NAME]],#REF!,0),1),"")</f>
        <v/>
      </c>
      <c r="AQ404" s="942" t="str">
        <f>IFERROR(INDEX(#REF!,MATCH(Таблиця4[[#This Row],[BUILDING NAME]],#REF!,0),1),"")</f>
        <v/>
      </c>
      <c r="AR404" s="942" t="str">
        <f>IFERROR(INDEX(#REF!,MATCH(Таблиця4[[#This Row],[BUILDING NAME]],#REF!,0),1),"")</f>
        <v/>
      </c>
      <c r="AS404" s="942" t="str">
        <f>IFERROR(INDEX(#REF!,MATCH(Таблиця4[[#This Row],[BUILDING NAME]],#REF!,0),1),"")</f>
        <v/>
      </c>
      <c r="AT404" s="942" t="str">
        <f>IFERROR(INDEX(#REF!,MATCH(Таблиця4[[#This Row],[BUILDING NAME]],#REF!,0),1),"")</f>
        <v/>
      </c>
      <c r="AU404" s="942"/>
      <c r="AV404" s="1195" t="s">
        <v>10714</v>
      </c>
      <c r="AW404" s="1196">
        <f>IFERROR(INDEX(Аркуш4!$G$2:$G$608,MATCH(Таблиця4[[#This Row],[BUILDING NAME]],Аркуш4!$A$2:$A$608,0),1),"")</f>
        <v>0</v>
      </c>
    </row>
    <row r="405" spans="1:49" ht="16.5" thickTop="1" thickBot="1">
      <c r="A405" s="942" t="s">
        <v>11855</v>
      </c>
      <c r="B405" s="943" t="str">
        <f t="shared" si="20"/>
        <v>N80</v>
      </c>
      <c r="C405" s="943" t="str">
        <f t="shared" si="21"/>
        <v>Endcliff Tower (city building, A, 3)</v>
      </c>
      <c r="D405" s="942"/>
      <c r="E405" s="942"/>
      <c r="F405" s="943" t="s">
        <v>11856</v>
      </c>
      <c r="G405" s="943" t="s">
        <v>11857</v>
      </c>
      <c r="H405" s="943" t="s">
        <v>11858</v>
      </c>
      <c r="I405" s="943" t="s">
        <v>16</v>
      </c>
      <c r="J405" s="943"/>
      <c r="K405" s="943" t="s">
        <v>10343</v>
      </c>
      <c r="L405" s="943" t="s">
        <v>10313</v>
      </c>
      <c r="M405" s="943" t="s">
        <v>10299</v>
      </c>
      <c r="N405" s="943">
        <v>3</v>
      </c>
      <c r="O405" s="943"/>
      <c r="P405" s="943"/>
      <c r="Q405" s="943"/>
      <c r="R405" s="943"/>
      <c r="S405" s="943"/>
      <c r="T40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05" s="943"/>
      <c r="V405" s="943"/>
      <c r="W405" s="943"/>
      <c r="X405" s="943"/>
      <c r="Y405" s="943"/>
      <c r="Z405" s="943" t="s">
        <v>10714</v>
      </c>
      <c r="AA405" s="956" t="s">
        <v>10714</v>
      </c>
      <c r="AB405" s="943" t="s">
        <v>10301</v>
      </c>
      <c r="AC405" s="943"/>
      <c r="AD405" s="943" t="str">
        <f>Таблиця4[[#This Row],[DESCRIPTION 3]]</f>
        <v/>
      </c>
      <c r="AE405" s="943" t="str">
        <f>Таблиця4[[#This Row],[Owner/Specific NPCs3]]</f>
        <v/>
      </c>
      <c r="AF405" s="943"/>
      <c r="AG405" s="944" t="s">
        <v>10311</v>
      </c>
      <c r="AH405" s="945"/>
      <c r="AI405" s="946"/>
      <c r="AJ405" s="943" t="s">
        <v>10301</v>
      </c>
      <c r="AK405" s="946"/>
      <c r="AL405" s="943" t="s">
        <v>10301</v>
      </c>
      <c r="AM405" s="946"/>
      <c r="AN405" s="942" t="str">
        <f>IFERROR(INDEX(#REF!,MATCH(Таблиця4[[#This Row],[BUILDING NAME]],#REF!,0),1),"")</f>
        <v/>
      </c>
      <c r="AO405" s="942" t="str">
        <f>IFERROR(INDEX(#REF!,MATCH(Таблиця4[[#This Row],[BUILDING NAME]],#REF!,0),1),"")</f>
        <v/>
      </c>
      <c r="AP405" s="942" t="str">
        <f>IFERROR(INDEX(#REF!,MATCH(Таблиця4[[#This Row],[BUILDING NAME]],#REF!,0),1),"")</f>
        <v/>
      </c>
      <c r="AQ405" s="942" t="str">
        <f>IFERROR(INDEX(#REF!,MATCH(Таблиця4[[#This Row],[BUILDING NAME]],#REF!,0),1),"")</f>
        <v/>
      </c>
      <c r="AR405" s="942" t="str">
        <f>IFERROR(INDEX(#REF!,MATCH(Таблиця4[[#This Row],[BUILDING NAME]],#REF!,0),1),"")</f>
        <v/>
      </c>
      <c r="AS405" s="942" t="str">
        <f>IFERROR(INDEX(#REF!,MATCH(Таблиця4[[#This Row],[BUILDING NAME]],#REF!,0),1),"")</f>
        <v/>
      </c>
      <c r="AT405" s="942" t="str">
        <f>IFERROR(INDEX(#REF!,MATCH(Таблиця4[[#This Row],[BUILDING NAME]],#REF!,0),1),"")</f>
        <v/>
      </c>
      <c r="AU405" s="942"/>
      <c r="AV405" s="1195" t="s">
        <v>10714</v>
      </c>
      <c r="AW405" s="1196">
        <f>IFERROR(INDEX(Аркуш4!$G$2:$G$608,MATCH(Таблиця4[[#This Row],[BUILDING NAME]],Аркуш4!$A$2:$A$608,0),1),"")</f>
        <v>0</v>
      </c>
    </row>
    <row r="406" spans="1:49" ht="16.5" thickTop="1" thickBot="1">
      <c r="A406" s="942" t="s">
        <v>11859</v>
      </c>
      <c r="B406" s="943" t="str">
        <f t="shared" si="20"/>
        <v>N81</v>
      </c>
      <c r="C406" s="943" t="str">
        <f t="shared" si="21"/>
        <v>Cliffwatch Ruins (ruined inn, n/a)</v>
      </c>
      <c r="D406" s="942"/>
      <c r="E406" s="942"/>
      <c r="F406" s="943" t="s">
        <v>11860</v>
      </c>
      <c r="G406" s="943" t="s">
        <v>11861</v>
      </c>
      <c r="H406" s="954" t="s">
        <v>227</v>
      </c>
      <c r="I406" s="943" t="s">
        <v>16</v>
      </c>
      <c r="J406" s="943"/>
      <c r="K406" s="943" t="s">
        <v>10371</v>
      </c>
      <c r="L406" s="943" t="s">
        <v>10301</v>
      </c>
      <c r="M406" s="943" t="s">
        <v>10310</v>
      </c>
      <c r="N406" s="943">
        <v>3</v>
      </c>
      <c r="O406" s="943"/>
      <c r="P406" s="943">
        <v>3</v>
      </c>
      <c r="Q406" s="943">
        <v>3</v>
      </c>
      <c r="R406" s="943"/>
      <c r="S406" s="943"/>
      <c r="T40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3A | </v>
      </c>
      <c r="U406" s="943"/>
      <c r="V406" s="943" t="s">
        <v>230</v>
      </c>
      <c r="W406" s="943"/>
      <c r="X406" s="943"/>
      <c r="Y406" s="943"/>
      <c r="Z406" s="943" t="s">
        <v>10301</v>
      </c>
      <c r="AA406" s="943" t="s">
        <v>11862</v>
      </c>
      <c r="AB406" s="943" t="s">
        <v>228</v>
      </c>
      <c r="AC406" s="943"/>
      <c r="AD406" s="943" t="str">
        <f>Таблиця4[[#This Row],[DESCRIPTION 3]]</f>
        <v/>
      </c>
      <c r="AE406" s="943" t="str">
        <f>Таблиця4[[#This Row],[Owner/Specific NPCs3]]</f>
        <v/>
      </c>
      <c r="AF406" s="943"/>
      <c r="AG406" s="944" t="s">
        <v>10311</v>
      </c>
      <c r="AH406" s="945"/>
      <c r="AI406" s="946"/>
      <c r="AJ406" s="943" t="s">
        <v>10301</v>
      </c>
      <c r="AK406" s="946"/>
      <c r="AL406" s="943" t="s">
        <v>10301</v>
      </c>
      <c r="AM406" s="946"/>
      <c r="AN406" s="942" t="str">
        <f>IFERROR(INDEX(#REF!,MATCH(Таблиця4[[#This Row],[BUILDING NAME]],#REF!,0),1),"")</f>
        <v/>
      </c>
      <c r="AO406" s="942" t="str">
        <f>IFERROR(INDEX(#REF!,MATCH(Таблиця4[[#This Row],[BUILDING NAME]],#REF!,0),1),"")</f>
        <v/>
      </c>
      <c r="AP406" s="942" t="str">
        <f>IFERROR(INDEX(#REF!,MATCH(Таблиця4[[#This Row],[BUILDING NAME]],#REF!,0),1),"")</f>
        <v/>
      </c>
      <c r="AQ406" s="942" t="str">
        <f>IFERROR(INDEX(#REF!,MATCH(Таблиця4[[#This Row],[BUILDING NAME]],#REF!,0),1),"")</f>
        <v/>
      </c>
      <c r="AR406" s="942" t="str">
        <f>IFERROR(INDEX(#REF!,MATCH(Таблиця4[[#This Row],[BUILDING NAME]],#REF!,0),1),"")</f>
        <v/>
      </c>
      <c r="AS406" s="942" t="str">
        <f>IFERROR(INDEX(#REF!,MATCH(Таблиця4[[#This Row],[BUILDING NAME]],#REF!,0),1),"")</f>
        <v/>
      </c>
      <c r="AT406" s="942" t="str">
        <f>IFERROR(INDEX(#REF!,MATCH(Таблиця4[[#This Row],[BUILDING NAME]],#REF!,0),1),"")</f>
        <v/>
      </c>
      <c r="AU406" s="942"/>
      <c r="AV406" s="1195" t="s">
        <v>10301</v>
      </c>
      <c r="AW406" s="1196" t="str">
        <f>IFERROR(INDEX(Аркуш4!$G$2:$G$608,MATCH(Таблиця4[[#This Row],[BUILDING NAME]],Аркуш4!$A$2:$A$608,0),1),"")</f>
        <v/>
      </c>
    </row>
    <row r="407" spans="1:49" ht="16.5" thickTop="1" thickBot="1">
      <c r="A407" s="942" t="s">
        <v>11863</v>
      </c>
      <c r="B407" s="943" t="str">
        <f t="shared" si="20"/>
        <v>N82</v>
      </c>
      <c r="C407" s="943" t="str">
        <f t="shared" si="21"/>
        <v>Upper Towers (city building, A, 4)</v>
      </c>
      <c r="D407" s="942"/>
      <c r="E407" s="942"/>
      <c r="F407" s="943" t="s">
        <v>11864</v>
      </c>
      <c r="G407" s="943" t="s">
        <v>11865</v>
      </c>
      <c r="H407" s="943" t="s">
        <v>11866</v>
      </c>
      <c r="I407" s="943" t="s">
        <v>16</v>
      </c>
      <c r="J407" s="943"/>
      <c r="K407" s="943" t="s">
        <v>10343</v>
      </c>
      <c r="L407" s="943" t="s">
        <v>10313</v>
      </c>
      <c r="M407" s="943" t="s">
        <v>10299</v>
      </c>
      <c r="N407" s="943">
        <v>4</v>
      </c>
      <c r="O407" s="943"/>
      <c r="P407" s="943"/>
      <c r="Q407" s="943"/>
      <c r="R407" s="943"/>
      <c r="S407" s="943"/>
      <c r="T40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07" s="943"/>
      <c r="V407" s="943"/>
      <c r="W407" s="943"/>
      <c r="X407" s="943"/>
      <c r="Y407" s="943"/>
      <c r="Z407" s="943" t="s">
        <v>10714</v>
      </c>
      <c r="AA407" s="956" t="s">
        <v>10714</v>
      </c>
      <c r="AB407" s="943" t="s">
        <v>10301</v>
      </c>
      <c r="AC407" s="943"/>
      <c r="AD407" s="943" t="str">
        <f>Таблиця4[[#This Row],[DESCRIPTION 3]]</f>
        <v/>
      </c>
      <c r="AE407" s="943" t="str">
        <f>Таблиця4[[#This Row],[Owner/Specific NPCs3]]</f>
        <v/>
      </c>
      <c r="AF407" s="943"/>
      <c r="AG407" s="944" t="s">
        <v>10311</v>
      </c>
      <c r="AH407" s="945"/>
      <c r="AI407" s="946"/>
      <c r="AJ407" s="943" t="s">
        <v>10301</v>
      </c>
      <c r="AK407" s="946"/>
      <c r="AL407" s="943" t="s">
        <v>10301</v>
      </c>
      <c r="AM407" s="946"/>
      <c r="AN407" s="942" t="str">
        <f>IFERROR(INDEX(#REF!,MATCH(Таблиця4[[#This Row],[BUILDING NAME]],#REF!,0),1),"")</f>
        <v/>
      </c>
      <c r="AO407" s="942" t="str">
        <f>IFERROR(INDEX(#REF!,MATCH(Таблиця4[[#This Row],[BUILDING NAME]],#REF!,0),1),"")</f>
        <v/>
      </c>
      <c r="AP407" s="942" t="str">
        <f>IFERROR(INDEX(#REF!,MATCH(Таблиця4[[#This Row],[BUILDING NAME]],#REF!,0),1),"")</f>
        <v/>
      </c>
      <c r="AQ407" s="942" t="str">
        <f>IFERROR(INDEX(#REF!,MATCH(Таблиця4[[#This Row],[BUILDING NAME]],#REF!,0),1),"")</f>
        <v/>
      </c>
      <c r="AR407" s="942" t="str">
        <f>IFERROR(INDEX(#REF!,MATCH(Таблиця4[[#This Row],[BUILDING NAME]],#REF!,0),1),"")</f>
        <v/>
      </c>
      <c r="AS407" s="942" t="str">
        <f>IFERROR(INDEX(#REF!,MATCH(Таблиця4[[#This Row],[BUILDING NAME]],#REF!,0),1),"")</f>
        <v/>
      </c>
      <c r="AT407" s="942" t="str">
        <f>IFERROR(INDEX(#REF!,MATCH(Таблиця4[[#This Row],[BUILDING NAME]],#REF!,0),1),"")</f>
        <v/>
      </c>
      <c r="AU407" s="942"/>
      <c r="AV407" s="1195" t="s">
        <v>10714</v>
      </c>
      <c r="AW407" s="1196">
        <f>IFERROR(INDEX(Аркуш4!$G$2:$G$608,MATCH(Таблиця4[[#This Row],[BUILDING NAME]],Аркуш4!$A$2:$A$608,0),1),"")</f>
        <v>0</v>
      </c>
    </row>
    <row r="408" spans="1:49" ht="16.5" thickTop="1" thickBot="1">
      <c r="A408" s="942"/>
      <c r="B408" s="943"/>
      <c r="C408" s="943"/>
      <c r="D408" s="942"/>
      <c r="E408" s="942"/>
      <c r="F408" s="943"/>
      <c r="G408" s="943"/>
      <c r="H408" s="943" t="s">
        <v>11867</v>
      </c>
      <c r="I408" s="943" t="s">
        <v>16</v>
      </c>
      <c r="J408" s="943"/>
      <c r="K408" s="943" t="s">
        <v>10420</v>
      </c>
      <c r="L408" s="943" t="s">
        <v>10301</v>
      </c>
      <c r="M408" s="943" t="s">
        <v>10561</v>
      </c>
      <c r="N408" s="943" t="s">
        <v>10561</v>
      </c>
      <c r="O408" s="943"/>
      <c r="P408" s="943"/>
      <c r="Q408" s="943"/>
      <c r="R408" s="943"/>
      <c r="S408" s="943"/>
      <c r="T40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08" s="943"/>
      <c r="V408" s="943"/>
      <c r="W408" s="943"/>
      <c r="X408" s="943"/>
      <c r="Y408" s="943"/>
      <c r="Z408" s="943" t="s">
        <v>10301</v>
      </c>
      <c r="AA408" s="943" t="s">
        <v>11868</v>
      </c>
      <c r="AB408" s="943" t="s">
        <v>10301</v>
      </c>
      <c r="AC408" s="943"/>
      <c r="AD408" s="943" t="str">
        <f>Таблиця4[[#This Row],[DESCRIPTION 3]]</f>
        <v/>
      </c>
      <c r="AE408" s="943" t="str">
        <f>Таблиця4[[#This Row],[Owner/Specific NPCs3]]</f>
        <v/>
      </c>
      <c r="AF408" s="943"/>
      <c r="AG408" s="944" t="s">
        <v>11869</v>
      </c>
      <c r="AH408" s="945"/>
      <c r="AI408" s="946"/>
      <c r="AJ408" s="943"/>
      <c r="AK408" s="946"/>
      <c r="AL408" s="943"/>
      <c r="AM408" s="946"/>
      <c r="AN408" s="942" t="str">
        <f>IFERROR(INDEX(#REF!,MATCH(Таблиця4[[#This Row],[BUILDING NAME]],#REF!,0),1),"")</f>
        <v/>
      </c>
      <c r="AO408" s="942" t="str">
        <f>IFERROR(INDEX(#REF!,MATCH(Таблиця4[[#This Row],[BUILDING NAME]],#REF!,0),1),"")</f>
        <v/>
      </c>
      <c r="AP408" s="942" t="str">
        <f>IFERROR(INDEX(#REF!,MATCH(Таблиця4[[#This Row],[BUILDING NAME]],#REF!,0),1),"")</f>
        <v/>
      </c>
      <c r="AQ408" s="942" t="str">
        <f>IFERROR(INDEX(#REF!,MATCH(Таблиця4[[#This Row],[BUILDING NAME]],#REF!,0),1),"")</f>
        <v/>
      </c>
      <c r="AR408" s="942" t="str">
        <f>IFERROR(INDEX(#REF!,MATCH(Таблиця4[[#This Row],[BUILDING NAME]],#REF!,0),1),"")</f>
        <v/>
      </c>
      <c r="AS408" s="942" t="str">
        <f>IFERROR(INDEX(#REF!,MATCH(Таблиця4[[#This Row],[BUILDING NAME]],#REF!,0),1),"")</f>
        <v/>
      </c>
      <c r="AT408" s="942" t="str">
        <f>IFERROR(INDEX(#REF!,MATCH(Таблиця4[[#This Row],[BUILDING NAME]],#REF!,0),1),"")</f>
        <v/>
      </c>
      <c r="AU408" s="942"/>
      <c r="AV408" s="1195" t="s">
        <v>10301</v>
      </c>
      <c r="AW408" s="1196" t="str">
        <f>IFERROR(INDEX(Аркуш4!$G$2:$G$608,MATCH(Таблиця4[[#This Row],[BUILDING NAME]],Аркуш4!$A$2:$A$608,0),1),"")</f>
        <v/>
      </c>
    </row>
    <row r="409" spans="1:49" ht="16.5" thickTop="1" thickBot="1">
      <c r="A409" s="942"/>
      <c r="B409" s="943"/>
      <c r="C409" s="943"/>
      <c r="D409" s="942"/>
      <c r="E409" s="942"/>
      <c r="F409" s="943"/>
      <c r="G409" s="943"/>
      <c r="H409" s="943" t="s">
        <v>11870</v>
      </c>
      <c r="I409" s="943" t="s">
        <v>16</v>
      </c>
      <c r="J409" s="943"/>
      <c r="K409" s="943" t="s">
        <v>10371</v>
      </c>
      <c r="L409" s="943" t="s">
        <v>10301</v>
      </c>
      <c r="M409" s="943" t="s">
        <v>10561</v>
      </c>
      <c r="N409" s="943" t="s">
        <v>10561</v>
      </c>
      <c r="O409" s="942"/>
      <c r="P409" s="943"/>
      <c r="Q409" s="943"/>
      <c r="R409" s="943"/>
      <c r="S409" s="943"/>
      <c r="T40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09" s="943"/>
      <c r="V409" s="955"/>
      <c r="W409" s="943"/>
      <c r="X409" s="943"/>
      <c r="Y409" s="943"/>
      <c r="Z409" s="943" t="s">
        <v>10301</v>
      </c>
      <c r="AA409" s="954" t="s">
        <v>30551</v>
      </c>
      <c r="AB409" s="943" t="s">
        <v>10301</v>
      </c>
      <c r="AC409" s="943"/>
      <c r="AD409" s="943" t="str">
        <f>Таблиця4[[#This Row],[DESCRIPTION 3]]</f>
        <v/>
      </c>
      <c r="AE409" s="943" t="str">
        <f>Таблиця4[[#This Row],[Owner/Specific NPCs3]]</f>
        <v/>
      </c>
      <c r="AF409" s="943"/>
      <c r="AG409" s="944" t="s">
        <v>11871</v>
      </c>
      <c r="AH409" s="945"/>
      <c r="AI409" s="946"/>
      <c r="AJ409" s="943"/>
      <c r="AK409" s="946"/>
      <c r="AL409" s="943"/>
      <c r="AM409" s="946"/>
      <c r="AN409" s="942" t="str">
        <f>IFERROR(INDEX(#REF!,MATCH(Таблиця4[[#This Row],[BUILDING NAME]],#REF!,0),1),"")</f>
        <v/>
      </c>
      <c r="AO409" s="942" t="str">
        <f>IFERROR(INDEX(#REF!,MATCH(Таблиця4[[#This Row],[BUILDING NAME]],#REF!,0),1),"")</f>
        <v/>
      </c>
      <c r="AP409" s="942" t="str">
        <f>IFERROR(INDEX(#REF!,MATCH(Таблиця4[[#This Row],[BUILDING NAME]],#REF!,0),1),"")</f>
        <v/>
      </c>
      <c r="AQ409" s="942" t="str">
        <f>IFERROR(INDEX(#REF!,MATCH(Таблиця4[[#This Row],[BUILDING NAME]],#REF!,0),1),"")</f>
        <v/>
      </c>
      <c r="AR409" s="942" t="str">
        <f>IFERROR(INDEX(#REF!,MATCH(Таблиця4[[#This Row],[BUILDING NAME]],#REF!,0),1),"")</f>
        <v/>
      </c>
      <c r="AS409" s="942" t="str">
        <f>IFERROR(INDEX(#REF!,MATCH(Таблиця4[[#This Row],[BUILDING NAME]],#REF!,0),1),"")</f>
        <v/>
      </c>
      <c r="AT409" s="942" t="str">
        <f>IFERROR(INDEX(#REF!,MATCH(Таблиця4[[#This Row],[BUILDING NAME]],#REF!,0),1),"")</f>
        <v/>
      </c>
      <c r="AU409" s="942"/>
      <c r="AV409" s="1195" t="s">
        <v>10301</v>
      </c>
      <c r="AW409" s="1196" t="str">
        <f>IFERROR(INDEX(Аркуш4!$G$2:$G$608,MATCH(Таблиця4[[#This Row],[BUILDING NAME]],Аркуш4!$A$2:$A$608,0),1),"")</f>
        <v/>
      </c>
    </row>
    <row r="410" spans="1:49" ht="16.5" thickTop="1" thickBot="1">
      <c r="A410" s="942"/>
      <c r="B410" s="943"/>
      <c r="C410" s="943"/>
      <c r="D410" s="942"/>
      <c r="E410" s="942"/>
      <c r="F410" s="943"/>
      <c r="G410" s="943"/>
      <c r="H410" s="943" t="s">
        <v>11872</v>
      </c>
      <c r="I410" s="943" t="s">
        <v>16</v>
      </c>
      <c r="J410" s="943"/>
      <c r="K410" s="943" t="s">
        <v>10388</v>
      </c>
      <c r="L410" s="943" t="s">
        <v>10301</v>
      </c>
      <c r="M410" s="943" t="s">
        <v>10561</v>
      </c>
      <c r="N410" s="943" t="s">
        <v>10561</v>
      </c>
      <c r="O410" s="943"/>
      <c r="P410" s="943"/>
      <c r="Q410" s="943"/>
      <c r="R410" s="943"/>
      <c r="S410" s="943"/>
      <c r="T41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10" s="943"/>
      <c r="V410" s="943"/>
      <c r="W410" s="943"/>
      <c r="X410" s="943"/>
      <c r="Y410" s="943"/>
      <c r="Z410" s="943" t="s">
        <v>10301</v>
      </c>
      <c r="AA410" s="943" t="s">
        <v>11873</v>
      </c>
      <c r="AB410" s="943" t="s">
        <v>10301</v>
      </c>
      <c r="AC410" s="943"/>
      <c r="AD410" s="943" t="str">
        <f>Таблиця4[[#This Row],[DESCRIPTION 3]]</f>
        <v/>
      </c>
      <c r="AE410" s="943" t="str">
        <f>Таблиця4[[#This Row],[Owner/Specific NPCs3]]</f>
        <v/>
      </c>
      <c r="AF410" s="943"/>
      <c r="AG410" s="944" t="s">
        <v>11874</v>
      </c>
      <c r="AH410" s="945"/>
      <c r="AI410" s="946"/>
      <c r="AJ410" s="943"/>
      <c r="AK410" s="946"/>
      <c r="AL410" s="943"/>
      <c r="AM410" s="946"/>
      <c r="AN410" s="942" t="str">
        <f>IFERROR(INDEX(#REF!,MATCH(Таблиця4[[#This Row],[BUILDING NAME]],#REF!,0),1),"")</f>
        <v/>
      </c>
      <c r="AO410" s="942" t="str">
        <f>IFERROR(INDEX(#REF!,MATCH(Таблиця4[[#This Row],[BUILDING NAME]],#REF!,0),1),"")</f>
        <v/>
      </c>
      <c r="AP410" s="942" t="str">
        <f>IFERROR(INDEX(#REF!,MATCH(Таблиця4[[#This Row],[BUILDING NAME]],#REF!,0),1),"")</f>
        <v/>
      </c>
      <c r="AQ410" s="942" t="str">
        <f>IFERROR(INDEX(#REF!,MATCH(Таблиця4[[#This Row],[BUILDING NAME]],#REF!,0),1),"")</f>
        <v/>
      </c>
      <c r="AR410" s="942" t="str">
        <f>IFERROR(INDEX(#REF!,MATCH(Таблиця4[[#This Row],[BUILDING NAME]],#REF!,0),1),"")</f>
        <v/>
      </c>
      <c r="AS410" s="942" t="str">
        <f>IFERROR(INDEX(#REF!,MATCH(Таблиця4[[#This Row],[BUILDING NAME]],#REF!,0),1),"")</f>
        <v/>
      </c>
      <c r="AT410" s="942" t="str">
        <f>IFERROR(INDEX(#REF!,MATCH(Таблиця4[[#This Row],[BUILDING NAME]],#REF!,0),1),"")</f>
        <v/>
      </c>
      <c r="AU410" s="942"/>
      <c r="AV410" s="1195" t="s">
        <v>10301</v>
      </c>
      <c r="AW410" s="1196" t="str">
        <f>IFERROR(INDEX(Аркуш4!$G$2:$G$608,MATCH(Таблиця4[[#This Row],[BUILDING NAME]],Аркуш4!$A$2:$A$608,0),1),"")</f>
        <v/>
      </c>
    </row>
    <row r="411" spans="1:49" ht="16.5" thickTop="1" thickBot="1">
      <c r="A411" s="942"/>
      <c r="B411" s="943"/>
      <c r="C411" s="943"/>
      <c r="D411" s="942"/>
      <c r="E411" s="942"/>
      <c r="F411" s="943"/>
      <c r="G411" s="943"/>
      <c r="H411" s="943" t="s">
        <v>11875</v>
      </c>
      <c r="I411" s="943" t="s">
        <v>16</v>
      </c>
      <c r="J411" s="943"/>
      <c r="K411" s="943" t="s">
        <v>10428</v>
      </c>
      <c r="L411" s="943" t="s">
        <v>10301</v>
      </c>
      <c r="M411" s="943" t="s">
        <v>10561</v>
      </c>
      <c r="N411" s="943" t="s">
        <v>10561</v>
      </c>
      <c r="O411" s="943"/>
      <c r="P411" s="943"/>
      <c r="Q411" s="943"/>
      <c r="R411" s="943"/>
      <c r="S411" s="943"/>
      <c r="T41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11" s="943"/>
      <c r="V411" s="943"/>
      <c r="W411" s="943"/>
      <c r="X411" s="943"/>
      <c r="Y411" s="943"/>
      <c r="Z411" s="943" t="s">
        <v>10301</v>
      </c>
      <c r="AA411" s="943" t="s">
        <v>11876</v>
      </c>
      <c r="AB411" s="943" t="s">
        <v>10301</v>
      </c>
      <c r="AC411" s="943"/>
      <c r="AD411" s="943" t="str">
        <f>Таблиця4[[#This Row],[DESCRIPTION 3]]</f>
        <v/>
      </c>
      <c r="AE411" s="943" t="str">
        <f>Таблиця4[[#This Row],[Owner/Specific NPCs3]]</f>
        <v/>
      </c>
      <c r="AF411" s="943"/>
      <c r="AG411" s="944" t="s">
        <v>11877</v>
      </c>
      <c r="AH411" s="945"/>
      <c r="AI411" s="946"/>
      <c r="AJ411" s="943"/>
      <c r="AK411" s="946"/>
      <c r="AL411" s="943"/>
      <c r="AM411" s="946"/>
      <c r="AN411" s="942" t="str">
        <f>IFERROR(INDEX(#REF!,MATCH(Таблиця4[[#This Row],[BUILDING NAME]],#REF!,0),1),"")</f>
        <v/>
      </c>
      <c r="AO411" s="942" t="str">
        <f>IFERROR(INDEX(#REF!,MATCH(Таблиця4[[#This Row],[BUILDING NAME]],#REF!,0),1),"")</f>
        <v/>
      </c>
      <c r="AP411" s="942" t="str">
        <f>IFERROR(INDEX(#REF!,MATCH(Таблиця4[[#This Row],[BUILDING NAME]],#REF!,0),1),"")</f>
        <v/>
      </c>
      <c r="AQ411" s="942" t="str">
        <f>IFERROR(INDEX(#REF!,MATCH(Таблиця4[[#This Row],[BUILDING NAME]],#REF!,0),1),"")</f>
        <v/>
      </c>
      <c r="AR411" s="942" t="str">
        <f>IFERROR(INDEX(#REF!,MATCH(Таблиця4[[#This Row],[BUILDING NAME]],#REF!,0),1),"")</f>
        <v/>
      </c>
      <c r="AS411" s="942" t="str">
        <f>IFERROR(INDEX(#REF!,MATCH(Таблиця4[[#This Row],[BUILDING NAME]],#REF!,0),1),"")</f>
        <v/>
      </c>
      <c r="AT411" s="942" t="str">
        <f>IFERROR(INDEX(#REF!,MATCH(Таблиця4[[#This Row],[BUILDING NAME]],#REF!,0),1),"")</f>
        <v/>
      </c>
      <c r="AU411" s="942"/>
      <c r="AV411" s="1195" t="s">
        <v>10301</v>
      </c>
      <c r="AW411" s="1196" t="str">
        <f>IFERROR(INDEX(Аркуш4!$G$2:$G$608,MATCH(Таблиця4[[#This Row],[BUILDING NAME]],Аркуш4!$A$2:$A$608,0),1),"")</f>
        <v/>
      </c>
    </row>
    <row r="412" spans="1:49" ht="16.5" thickTop="1" thickBot="1">
      <c r="A412" s="942"/>
      <c r="B412" s="943"/>
      <c r="C412" s="943"/>
      <c r="D412" s="942"/>
      <c r="E412" s="942"/>
      <c r="F412" s="943"/>
      <c r="G412" s="943"/>
      <c r="H412" s="943" t="s">
        <v>11878</v>
      </c>
      <c r="I412" s="943" t="s">
        <v>16</v>
      </c>
      <c r="J412" s="943"/>
      <c r="K412" s="943" t="s">
        <v>10317</v>
      </c>
      <c r="L412" s="943" t="s">
        <v>10301</v>
      </c>
      <c r="M412" s="943" t="s">
        <v>10561</v>
      </c>
      <c r="N412" s="943" t="s">
        <v>10561</v>
      </c>
      <c r="O412" s="943"/>
      <c r="P412" s="943"/>
      <c r="Q412" s="943"/>
      <c r="R412" s="943"/>
      <c r="S412" s="943"/>
      <c r="T41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12" s="943"/>
      <c r="V412" s="943"/>
      <c r="W412" s="943"/>
      <c r="X412" s="942"/>
      <c r="Y412" s="942"/>
      <c r="Z412" s="942" t="s">
        <v>10301</v>
      </c>
      <c r="AA412" s="948" t="s">
        <v>30552</v>
      </c>
      <c r="AB412" s="943" t="s">
        <v>10301</v>
      </c>
      <c r="AC412" s="943"/>
      <c r="AD412" s="943" t="str">
        <f>Таблиця4[[#This Row],[DESCRIPTION 3]]</f>
        <v/>
      </c>
      <c r="AE412" s="943" t="str">
        <f>Таблиця4[[#This Row],[Owner/Specific NPCs3]]</f>
        <v/>
      </c>
      <c r="AF412" s="943"/>
      <c r="AG412" s="944" t="s">
        <v>11879</v>
      </c>
      <c r="AH412" s="945"/>
      <c r="AI412" s="946"/>
      <c r="AJ412" s="943"/>
      <c r="AK412" s="946"/>
      <c r="AL412" s="943"/>
      <c r="AM412" s="946"/>
      <c r="AN412" s="942" t="str">
        <f>IFERROR(INDEX(#REF!,MATCH(Таблиця4[[#This Row],[BUILDING NAME]],#REF!,0),1),"")</f>
        <v/>
      </c>
      <c r="AO412" s="942" t="str">
        <f>IFERROR(INDEX(#REF!,MATCH(Таблиця4[[#This Row],[BUILDING NAME]],#REF!,0),1),"")</f>
        <v/>
      </c>
      <c r="AP412" s="942" t="str">
        <f>IFERROR(INDEX(#REF!,MATCH(Таблиця4[[#This Row],[BUILDING NAME]],#REF!,0),1),"")</f>
        <v/>
      </c>
      <c r="AQ412" s="942" t="str">
        <f>IFERROR(INDEX(#REF!,MATCH(Таблиця4[[#This Row],[BUILDING NAME]],#REF!,0),1),"")</f>
        <v/>
      </c>
      <c r="AR412" s="942" t="str">
        <f>IFERROR(INDEX(#REF!,MATCH(Таблиця4[[#This Row],[BUILDING NAME]],#REF!,0),1),"")</f>
        <v/>
      </c>
      <c r="AS412" s="942" t="str">
        <f>IFERROR(INDEX(#REF!,MATCH(Таблиця4[[#This Row],[BUILDING NAME]],#REF!,0),1),"")</f>
        <v/>
      </c>
      <c r="AT412" s="942" t="str">
        <f>IFERROR(INDEX(#REF!,MATCH(Таблиця4[[#This Row],[BUILDING NAME]],#REF!,0),1),"")</f>
        <v/>
      </c>
      <c r="AU412" s="942"/>
      <c r="AV412" s="1195" t="s">
        <v>10301</v>
      </c>
      <c r="AW412" s="1196" t="str">
        <f>IFERROR(INDEX(Аркуш4!$G$2:$G$608,MATCH(Таблиця4[[#This Row],[BUILDING NAME]],Аркуш4!$A$2:$A$608,0),1),"")</f>
        <v/>
      </c>
    </row>
    <row r="413" spans="1:49" ht="16.5" thickTop="1" thickBot="1">
      <c r="A413" s="942"/>
      <c r="B413" s="943"/>
      <c r="C413" s="943"/>
      <c r="D413" s="942"/>
      <c r="E413" s="942"/>
      <c r="F413" s="943"/>
      <c r="G413" s="943"/>
      <c r="H413" s="943" t="s">
        <v>11880</v>
      </c>
      <c r="I413" s="943" t="s">
        <v>16</v>
      </c>
      <c r="J413" s="943" t="s">
        <v>11881</v>
      </c>
      <c r="K413" s="943" t="s">
        <v>10388</v>
      </c>
      <c r="L413" s="943" t="s">
        <v>10301</v>
      </c>
      <c r="M413" s="943" t="s">
        <v>10561</v>
      </c>
      <c r="N413" s="943" t="s">
        <v>10561</v>
      </c>
      <c r="O413" s="943"/>
      <c r="P413" s="943"/>
      <c r="Q413" s="943"/>
      <c r="R413" s="943"/>
      <c r="S413" s="943"/>
      <c r="T41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13" s="943"/>
      <c r="V413" s="943"/>
      <c r="W413" s="943"/>
      <c r="X413" s="943"/>
      <c r="Y413" s="943"/>
      <c r="Z413" s="943" t="s">
        <v>10301</v>
      </c>
      <c r="AA413" s="943" t="s">
        <v>30553</v>
      </c>
      <c r="AB413" s="943" t="s">
        <v>10301</v>
      </c>
      <c r="AC413" s="943"/>
      <c r="AD413" s="943" t="str">
        <f>Таблиця4[[#This Row],[DESCRIPTION 3]]</f>
        <v/>
      </c>
      <c r="AE413" s="943" t="str">
        <f>Таблиця4[[#This Row],[Owner/Specific NPCs3]]</f>
        <v/>
      </c>
      <c r="AF413" s="943"/>
      <c r="AG413" s="944" t="s">
        <v>11882</v>
      </c>
      <c r="AH413" s="945"/>
      <c r="AI413" s="946"/>
      <c r="AJ413" s="943"/>
      <c r="AK413" s="946"/>
      <c r="AL413" s="943"/>
      <c r="AM413" s="946"/>
      <c r="AN413" s="942" t="str">
        <f>IFERROR(INDEX(#REF!,MATCH(Таблиця4[[#This Row],[BUILDING NAME]],#REF!,0),1),"")</f>
        <v/>
      </c>
      <c r="AO413" s="942" t="str">
        <f>IFERROR(INDEX(#REF!,MATCH(Таблиця4[[#This Row],[BUILDING NAME]],#REF!,0),1),"")</f>
        <v/>
      </c>
      <c r="AP413" s="942" t="str">
        <f>IFERROR(INDEX(#REF!,MATCH(Таблиця4[[#This Row],[BUILDING NAME]],#REF!,0),1),"")</f>
        <v/>
      </c>
      <c r="AQ413" s="942" t="str">
        <f>IFERROR(INDEX(#REF!,MATCH(Таблиця4[[#This Row],[BUILDING NAME]],#REF!,0),1),"")</f>
        <v/>
      </c>
      <c r="AR413" s="942" t="str">
        <f>IFERROR(INDEX(#REF!,MATCH(Таблиця4[[#This Row],[BUILDING NAME]],#REF!,0),1),"")</f>
        <v/>
      </c>
      <c r="AS413" s="942" t="str">
        <f>IFERROR(INDEX(#REF!,MATCH(Таблиця4[[#This Row],[BUILDING NAME]],#REF!,0),1),"")</f>
        <v/>
      </c>
      <c r="AT413" s="942" t="str">
        <f>IFERROR(INDEX(#REF!,MATCH(Таблиця4[[#This Row],[BUILDING NAME]],#REF!,0),1),"")</f>
        <v/>
      </c>
      <c r="AU413" s="942"/>
      <c r="AV413" s="1195" t="s">
        <v>10301</v>
      </c>
      <c r="AW413" s="1196" t="str">
        <f>IFERROR(INDEX(Аркуш4!$G$2:$G$608,MATCH(Таблиця4[[#This Row],[BUILDING NAME]],Аркуш4!$A$2:$A$608,0),1),"")</f>
        <v/>
      </c>
    </row>
    <row r="414" spans="1:49" ht="16.5" thickTop="1" thickBot="1">
      <c r="A414" s="942"/>
      <c r="B414" s="943"/>
      <c r="C414" s="943"/>
      <c r="D414" s="942"/>
      <c r="E414" s="942"/>
      <c r="F414" s="943"/>
      <c r="G414" s="943"/>
      <c r="H414" s="943" t="s">
        <v>11883</v>
      </c>
      <c r="I414" s="943" t="s">
        <v>16</v>
      </c>
      <c r="J414" s="943"/>
      <c r="K414" s="943" t="s">
        <v>10388</v>
      </c>
      <c r="L414" s="943" t="s">
        <v>10301</v>
      </c>
      <c r="M414" s="943" t="s">
        <v>10561</v>
      </c>
      <c r="N414" s="943" t="s">
        <v>10561</v>
      </c>
      <c r="O414" s="943"/>
      <c r="P414" s="943"/>
      <c r="Q414" s="943"/>
      <c r="R414" s="943"/>
      <c r="S414" s="943"/>
      <c r="T41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14" s="943"/>
      <c r="V414" s="943"/>
      <c r="W414" s="943"/>
      <c r="X414" s="943"/>
      <c r="Y414" s="943"/>
      <c r="Z414" s="943" t="s">
        <v>10301</v>
      </c>
      <c r="AA414" s="943" t="s">
        <v>30554</v>
      </c>
      <c r="AB414" s="943" t="s">
        <v>10301</v>
      </c>
      <c r="AC414" s="943"/>
      <c r="AD414" s="943" t="str">
        <f>Таблиця4[[#This Row],[DESCRIPTION 3]]</f>
        <v/>
      </c>
      <c r="AE414" s="943" t="str">
        <f>Таблиця4[[#This Row],[Owner/Specific NPCs3]]</f>
        <v/>
      </c>
      <c r="AF414" s="943"/>
      <c r="AG414" s="944" t="s">
        <v>11884</v>
      </c>
      <c r="AH414" s="945"/>
      <c r="AI414" s="946"/>
      <c r="AJ414" s="943"/>
      <c r="AK414" s="946"/>
      <c r="AL414" s="943"/>
      <c r="AM414" s="946"/>
      <c r="AN414" s="942" t="str">
        <f>IFERROR(INDEX(#REF!,MATCH(Таблиця4[[#This Row],[BUILDING NAME]],#REF!,0),1),"")</f>
        <v/>
      </c>
      <c r="AO414" s="942" t="str">
        <f>IFERROR(INDEX(#REF!,MATCH(Таблиця4[[#This Row],[BUILDING NAME]],#REF!,0),1),"")</f>
        <v/>
      </c>
      <c r="AP414" s="942" t="str">
        <f>IFERROR(INDEX(#REF!,MATCH(Таблиця4[[#This Row],[BUILDING NAME]],#REF!,0),1),"")</f>
        <v/>
      </c>
      <c r="AQ414" s="942" t="str">
        <f>IFERROR(INDEX(#REF!,MATCH(Таблиця4[[#This Row],[BUILDING NAME]],#REF!,0),1),"")</f>
        <v/>
      </c>
      <c r="AR414" s="942" t="str">
        <f>IFERROR(INDEX(#REF!,MATCH(Таблиця4[[#This Row],[BUILDING NAME]],#REF!,0),1),"")</f>
        <v/>
      </c>
      <c r="AS414" s="942" t="str">
        <f>IFERROR(INDEX(#REF!,MATCH(Таблиця4[[#This Row],[BUILDING NAME]],#REF!,0),1),"")</f>
        <v/>
      </c>
      <c r="AT414" s="942" t="str">
        <f>IFERROR(INDEX(#REF!,MATCH(Таблиця4[[#This Row],[BUILDING NAME]],#REF!,0),1),"")</f>
        <v/>
      </c>
      <c r="AU414" s="942"/>
      <c r="AV414" s="1195" t="s">
        <v>10301</v>
      </c>
      <c r="AW414" s="1196" t="str">
        <f>IFERROR(INDEX(Аркуш4!$G$2:$G$608,MATCH(Таблиця4[[#This Row],[BUILDING NAME]],Аркуш4!$A$2:$A$608,0),1),"")</f>
        <v/>
      </c>
    </row>
    <row r="415" spans="1:49" ht="16.5" thickTop="1" thickBot="1">
      <c r="A415" s="942"/>
      <c r="B415" s="943"/>
      <c r="C415" s="943"/>
      <c r="D415" s="942"/>
      <c r="E415" s="942"/>
      <c r="F415" s="943"/>
      <c r="G415" s="943"/>
      <c r="H415" s="943" t="s">
        <v>11885</v>
      </c>
      <c r="I415" s="943" t="s">
        <v>16</v>
      </c>
      <c r="J415" s="943"/>
      <c r="K415" s="943" t="s">
        <v>11886</v>
      </c>
      <c r="L415" s="943" t="s">
        <v>10301</v>
      </c>
      <c r="M415" s="943" t="s">
        <v>10561</v>
      </c>
      <c r="N415" s="943" t="s">
        <v>10561</v>
      </c>
      <c r="O415" s="943"/>
      <c r="P415" s="943"/>
      <c r="Q415" s="943"/>
      <c r="R415" s="943"/>
      <c r="S415" s="943"/>
      <c r="T41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15" s="943"/>
      <c r="V415" s="943"/>
      <c r="W415" s="943"/>
      <c r="X415" s="943"/>
      <c r="Y415" s="943"/>
      <c r="Z415" s="943" t="s">
        <v>10301</v>
      </c>
      <c r="AA415" s="943" t="s">
        <v>11887</v>
      </c>
      <c r="AB415" s="943" t="s">
        <v>10301</v>
      </c>
      <c r="AC415" s="943"/>
      <c r="AD415" s="943" t="s">
        <v>11888</v>
      </c>
      <c r="AE415" s="943" t="str">
        <f>Таблиця4[[#This Row],[Owner/Specific NPCs3]]</f>
        <v/>
      </c>
      <c r="AF415" s="943" t="s">
        <v>11888</v>
      </c>
      <c r="AG415" s="944" t="s">
        <v>11889</v>
      </c>
      <c r="AH415" s="945"/>
      <c r="AI415" s="946"/>
      <c r="AJ415" s="943"/>
      <c r="AK415" s="946"/>
      <c r="AL415" s="943"/>
      <c r="AM415" s="946"/>
      <c r="AN415" s="942" t="str">
        <f>IFERROR(INDEX(#REF!,MATCH(Таблиця4[[#This Row],[BUILDING NAME]],#REF!,0),1),"")</f>
        <v/>
      </c>
      <c r="AO415" s="942" t="str">
        <f>IFERROR(INDEX(#REF!,MATCH(Таблиця4[[#This Row],[BUILDING NAME]],#REF!,0),1),"")</f>
        <v/>
      </c>
      <c r="AP415" s="942" t="str">
        <f>IFERROR(INDEX(#REF!,MATCH(Таблиця4[[#This Row],[BUILDING NAME]],#REF!,0),1),"")</f>
        <v/>
      </c>
      <c r="AQ415" s="942" t="str">
        <f>IFERROR(INDEX(#REF!,MATCH(Таблиця4[[#This Row],[BUILDING NAME]],#REF!,0),1),"")</f>
        <v/>
      </c>
      <c r="AR415" s="942" t="str">
        <f>IFERROR(INDEX(#REF!,MATCH(Таблиця4[[#This Row],[BUILDING NAME]],#REF!,0),1),"")</f>
        <v/>
      </c>
      <c r="AS415" s="942" t="str">
        <f>IFERROR(INDEX(#REF!,MATCH(Таблиця4[[#This Row],[BUILDING NAME]],#REF!,0),1),"")</f>
        <v/>
      </c>
      <c r="AT415" s="942" t="str">
        <f>IFERROR(INDEX(#REF!,MATCH(Таблиця4[[#This Row],[BUILDING NAME]],#REF!,0),1),"")</f>
        <v/>
      </c>
      <c r="AU415" s="942"/>
      <c r="AV415" s="1195" t="s">
        <v>10301</v>
      </c>
      <c r="AW415" s="1196" t="str">
        <f>IFERROR(INDEX(Аркуш4!$G$2:$G$608,MATCH(Таблиця4[[#This Row],[BUILDING NAME]],Аркуш4!$A$2:$A$608,0),1),"")</f>
        <v/>
      </c>
    </row>
    <row r="416" spans="1:49" ht="16.5" thickTop="1" thickBot="1">
      <c r="A416" s="942"/>
      <c r="B416" s="943"/>
      <c r="C416" s="943"/>
      <c r="D416" s="942"/>
      <c r="E416" s="942"/>
      <c r="F416" s="943"/>
      <c r="G416" s="943"/>
      <c r="H416" s="943" t="s">
        <v>11890</v>
      </c>
      <c r="I416" s="943" t="s">
        <v>16</v>
      </c>
      <c r="J416" s="943"/>
      <c r="K416" s="943" t="s">
        <v>10428</v>
      </c>
      <c r="L416" s="943" t="s">
        <v>10301</v>
      </c>
      <c r="M416" s="943" t="s">
        <v>10561</v>
      </c>
      <c r="N416" s="943" t="s">
        <v>10561</v>
      </c>
      <c r="O416" s="943"/>
      <c r="P416" s="943"/>
      <c r="Q416" s="943"/>
      <c r="R416" s="943"/>
      <c r="S416" s="943"/>
      <c r="T41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16" s="943"/>
      <c r="V416" s="943"/>
      <c r="W416" s="943"/>
      <c r="X416" s="943"/>
      <c r="Y416" s="943"/>
      <c r="Z416" s="943" t="s">
        <v>10301</v>
      </c>
      <c r="AA416" s="943" t="s">
        <v>11891</v>
      </c>
      <c r="AB416" s="943" t="s">
        <v>10301</v>
      </c>
      <c r="AC416" s="943"/>
      <c r="AD416" s="943" t="str">
        <f>Таблиця4[[#This Row],[DESCRIPTION 3]]</f>
        <v/>
      </c>
      <c r="AE416" s="943" t="str">
        <f>Таблиця4[[#This Row],[Owner/Specific NPCs3]]</f>
        <v/>
      </c>
      <c r="AF416" s="943"/>
      <c r="AG416" s="944" t="s">
        <v>11892</v>
      </c>
      <c r="AH416" s="945"/>
      <c r="AI416" s="946"/>
      <c r="AJ416" s="943"/>
      <c r="AK416" s="946"/>
      <c r="AL416" s="943"/>
      <c r="AM416" s="946"/>
      <c r="AN416" s="942" t="str">
        <f>IFERROR(INDEX(#REF!,MATCH(Таблиця4[[#This Row],[BUILDING NAME]],#REF!,0),1),"")</f>
        <v/>
      </c>
      <c r="AO416" s="942" t="str">
        <f>IFERROR(INDEX(#REF!,MATCH(Таблиця4[[#This Row],[BUILDING NAME]],#REF!,0),1),"")</f>
        <v/>
      </c>
      <c r="AP416" s="942" t="str">
        <f>IFERROR(INDEX(#REF!,MATCH(Таблиця4[[#This Row],[BUILDING NAME]],#REF!,0),1),"")</f>
        <v/>
      </c>
      <c r="AQ416" s="942" t="str">
        <f>IFERROR(INDEX(#REF!,MATCH(Таблиця4[[#This Row],[BUILDING NAME]],#REF!,0),1),"")</f>
        <v/>
      </c>
      <c r="AR416" s="942" t="str">
        <f>IFERROR(INDEX(#REF!,MATCH(Таблиця4[[#This Row],[BUILDING NAME]],#REF!,0),1),"")</f>
        <v/>
      </c>
      <c r="AS416" s="942" t="str">
        <f>IFERROR(INDEX(#REF!,MATCH(Таблиця4[[#This Row],[BUILDING NAME]],#REF!,0),1),"")</f>
        <v/>
      </c>
      <c r="AT416" s="942" t="str">
        <f>IFERROR(INDEX(#REF!,MATCH(Таблиця4[[#This Row],[BUILDING NAME]],#REF!,0),1),"")</f>
        <v/>
      </c>
      <c r="AU416" s="942"/>
      <c r="AV416" s="1195" t="s">
        <v>10301</v>
      </c>
      <c r="AW416" s="1196" t="str">
        <f>IFERROR(INDEX(Аркуш4!$G$2:$G$608,MATCH(Таблиця4[[#This Row],[BUILDING NAME]],Аркуш4!$A$2:$A$608,0),1),"")</f>
        <v/>
      </c>
    </row>
    <row r="417" spans="1:49" ht="16.5" thickTop="1" thickBot="1">
      <c r="A417" s="942"/>
      <c r="B417" s="943"/>
      <c r="C417" s="943"/>
      <c r="D417" s="942"/>
      <c r="E417" s="942"/>
      <c r="F417" s="943"/>
      <c r="G417" s="943"/>
      <c r="H417" s="943" t="s">
        <v>11893</v>
      </c>
      <c r="I417" s="943" t="s">
        <v>16</v>
      </c>
      <c r="J417" s="943"/>
      <c r="K417" s="943" t="s">
        <v>10428</v>
      </c>
      <c r="L417" s="943" t="s">
        <v>10301</v>
      </c>
      <c r="M417" s="943" t="s">
        <v>10561</v>
      </c>
      <c r="N417" s="943" t="s">
        <v>10561</v>
      </c>
      <c r="O417" s="943"/>
      <c r="P417" s="943"/>
      <c r="Q417" s="943"/>
      <c r="R417" s="943"/>
      <c r="S417" s="943"/>
      <c r="T41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17" s="943"/>
      <c r="V417" s="943"/>
      <c r="W417" s="943"/>
      <c r="X417" s="943"/>
      <c r="Y417" s="943"/>
      <c r="Z417" s="943" t="s">
        <v>10301</v>
      </c>
      <c r="AA417" s="943" t="s">
        <v>11894</v>
      </c>
      <c r="AB417" s="943" t="s">
        <v>10301</v>
      </c>
      <c r="AC417" s="943"/>
      <c r="AD417" s="943" t="str">
        <f>Таблиця4[[#This Row],[DESCRIPTION 3]]</f>
        <v/>
      </c>
      <c r="AE417" s="943" t="str">
        <f>Таблиця4[[#This Row],[Owner/Specific NPCs3]]</f>
        <v/>
      </c>
      <c r="AF417" s="943"/>
      <c r="AG417" s="944" t="s">
        <v>11895</v>
      </c>
      <c r="AH417" s="945"/>
      <c r="AI417" s="946"/>
      <c r="AJ417" s="943"/>
      <c r="AK417" s="946"/>
      <c r="AL417" s="943"/>
      <c r="AM417" s="946"/>
      <c r="AN417" s="942" t="str">
        <f>IFERROR(INDEX(#REF!,MATCH(Таблиця4[[#This Row],[BUILDING NAME]],#REF!,0),1),"")</f>
        <v/>
      </c>
      <c r="AO417" s="942" t="str">
        <f>IFERROR(INDEX(#REF!,MATCH(Таблиця4[[#This Row],[BUILDING NAME]],#REF!,0),1),"")</f>
        <v/>
      </c>
      <c r="AP417" s="942" t="str">
        <f>IFERROR(INDEX(#REF!,MATCH(Таблиця4[[#This Row],[BUILDING NAME]],#REF!,0),1),"")</f>
        <v/>
      </c>
      <c r="AQ417" s="942" t="str">
        <f>IFERROR(INDEX(#REF!,MATCH(Таблиця4[[#This Row],[BUILDING NAME]],#REF!,0),1),"")</f>
        <v/>
      </c>
      <c r="AR417" s="942" t="str">
        <f>IFERROR(INDEX(#REF!,MATCH(Таблиця4[[#This Row],[BUILDING NAME]],#REF!,0),1),"")</f>
        <v/>
      </c>
      <c r="AS417" s="942" t="str">
        <f>IFERROR(INDEX(#REF!,MATCH(Таблиця4[[#This Row],[BUILDING NAME]],#REF!,0),1),"")</f>
        <v/>
      </c>
      <c r="AT417" s="942" t="str">
        <f>IFERROR(INDEX(#REF!,MATCH(Таблиця4[[#This Row],[BUILDING NAME]],#REF!,0),1),"")</f>
        <v/>
      </c>
      <c r="AU417" s="942"/>
      <c r="AV417" s="1195" t="s">
        <v>10301</v>
      </c>
      <c r="AW417" s="1196" t="str">
        <f>IFERROR(INDEX(Аркуш4!$G$2:$G$608,MATCH(Таблиця4[[#This Row],[BUILDING NAME]],Аркуш4!$A$2:$A$608,0),1),"")</f>
        <v/>
      </c>
    </row>
    <row r="418" spans="1:49" ht="16.5" thickTop="1" thickBot="1">
      <c r="A418" s="942"/>
      <c r="B418" s="943"/>
      <c r="C418" s="943"/>
      <c r="D418" s="942"/>
      <c r="E418" s="942"/>
      <c r="F418" s="943"/>
      <c r="G418" s="943"/>
      <c r="H418" s="943" t="s">
        <v>11896</v>
      </c>
      <c r="I418" s="943" t="s">
        <v>16</v>
      </c>
      <c r="J418" s="943"/>
      <c r="K418" s="943" t="s">
        <v>10388</v>
      </c>
      <c r="L418" s="943" t="s">
        <v>10301</v>
      </c>
      <c r="M418" s="943" t="s">
        <v>10561</v>
      </c>
      <c r="N418" s="943" t="s">
        <v>10561</v>
      </c>
      <c r="O418" s="943"/>
      <c r="P418" s="943"/>
      <c r="Q418" s="943"/>
      <c r="R418" s="943"/>
      <c r="S418" s="943"/>
      <c r="T41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18" s="943"/>
      <c r="V418" s="943"/>
      <c r="W418" s="943"/>
      <c r="X418" s="943"/>
      <c r="Y418" s="943"/>
      <c r="Z418" s="943" t="s">
        <v>10301</v>
      </c>
      <c r="AA418" s="954" t="s">
        <v>30555</v>
      </c>
      <c r="AB418" s="943" t="s">
        <v>10301</v>
      </c>
      <c r="AC418" s="943"/>
      <c r="AD418" s="943" t="str">
        <f>Таблиця4[[#This Row],[DESCRIPTION 3]]</f>
        <v/>
      </c>
      <c r="AE418" s="943" t="str">
        <f>Таблиця4[[#This Row],[Owner/Specific NPCs3]]</f>
        <v/>
      </c>
      <c r="AF418" s="943"/>
      <c r="AG418" s="944" t="s">
        <v>11897</v>
      </c>
      <c r="AH418" s="945"/>
      <c r="AI418" s="946"/>
      <c r="AJ418" s="943"/>
      <c r="AK418" s="946"/>
      <c r="AL418" s="943"/>
      <c r="AM418" s="946"/>
      <c r="AN418" s="942" t="str">
        <f>IFERROR(INDEX(#REF!,MATCH(Таблиця4[[#This Row],[BUILDING NAME]],#REF!,0),1),"")</f>
        <v/>
      </c>
      <c r="AO418" s="942" t="str">
        <f>IFERROR(INDEX(#REF!,MATCH(Таблиця4[[#This Row],[BUILDING NAME]],#REF!,0),1),"")</f>
        <v/>
      </c>
      <c r="AP418" s="942" t="str">
        <f>IFERROR(INDEX(#REF!,MATCH(Таблиця4[[#This Row],[BUILDING NAME]],#REF!,0),1),"")</f>
        <v/>
      </c>
      <c r="AQ418" s="942" t="str">
        <f>IFERROR(INDEX(#REF!,MATCH(Таблиця4[[#This Row],[BUILDING NAME]],#REF!,0),1),"")</f>
        <v/>
      </c>
      <c r="AR418" s="942" t="str">
        <f>IFERROR(INDEX(#REF!,MATCH(Таблиця4[[#This Row],[BUILDING NAME]],#REF!,0),1),"")</f>
        <v/>
      </c>
      <c r="AS418" s="942" t="str">
        <f>IFERROR(INDEX(#REF!,MATCH(Таблиця4[[#This Row],[BUILDING NAME]],#REF!,0),1),"")</f>
        <v/>
      </c>
      <c r="AT418" s="942" t="str">
        <f>IFERROR(INDEX(#REF!,MATCH(Таблиця4[[#This Row],[BUILDING NAME]],#REF!,0),1),"")</f>
        <v/>
      </c>
      <c r="AU418" s="942"/>
      <c r="AV418" s="1195" t="s">
        <v>10301</v>
      </c>
      <c r="AW418" s="1196" t="str">
        <f>IFERROR(INDEX(Аркуш4!$G$2:$G$608,MATCH(Таблиця4[[#This Row],[BUILDING NAME]],Аркуш4!$A$2:$A$608,0),1),"")</f>
        <v/>
      </c>
    </row>
    <row r="419" spans="1:49" ht="16.5" thickTop="1" thickBot="1">
      <c r="A419" s="942"/>
      <c r="B419" s="943"/>
      <c r="C419" s="943"/>
      <c r="D419" s="942"/>
      <c r="E419" s="942"/>
      <c r="F419" s="943"/>
      <c r="G419" s="943"/>
      <c r="H419" s="943" t="s">
        <v>11898</v>
      </c>
      <c r="I419" s="943" t="s">
        <v>16</v>
      </c>
      <c r="J419" s="943"/>
      <c r="K419" s="943" t="s">
        <v>10371</v>
      </c>
      <c r="L419" s="943" t="s">
        <v>10301</v>
      </c>
      <c r="M419" s="943" t="s">
        <v>10561</v>
      </c>
      <c r="N419" s="943" t="s">
        <v>10561</v>
      </c>
      <c r="O419" s="943"/>
      <c r="P419" s="943"/>
      <c r="Q419" s="943"/>
      <c r="R419" s="943"/>
      <c r="S419" s="943"/>
      <c r="T41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19" s="943"/>
      <c r="V419" s="943"/>
      <c r="W419" s="943"/>
      <c r="X419" s="943"/>
      <c r="Y419" s="943"/>
      <c r="Z419" s="943" t="s">
        <v>10301</v>
      </c>
      <c r="AA419" s="943" t="s">
        <v>11899</v>
      </c>
      <c r="AB419" s="943" t="s">
        <v>10301</v>
      </c>
      <c r="AC419" s="943"/>
      <c r="AD419" s="943" t="str">
        <f>Таблиця4[[#This Row],[DESCRIPTION 3]]</f>
        <v/>
      </c>
      <c r="AE419" s="943" t="str">
        <f>Таблиця4[[#This Row],[Owner/Specific NPCs3]]</f>
        <v/>
      </c>
      <c r="AF419" s="943"/>
      <c r="AG419" s="944" t="s">
        <v>11900</v>
      </c>
      <c r="AH419" s="945"/>
      <c r="AI419" s="946"/>
      <c r="AJ419" s="943"/>
      <c r="AK419" s="946"/>
      <c r="AL419" s="943"/>
      <c r="AM419" s="946"/>
      <c r="AN419" s="942" t="str">
        <f>IFERROR(INDEX(#REF!,MATCH(Таблиця4[[#This Row],[BUILDING NAME]],#REF!,0),1),"")</f>
        <v/>
      </c>
      <c r="AO419" s="942" t="str">
        <f>IFERROR(INDEX(#REF!,MATCH(Таблиця4[[#This Row],[BUILDING NAME]],#REF!,0),1),"")</f>
        <v/>
      </c>
      <c r="AP419" s="942" t="str">
        <f>IFERROR(INDEX(#REF!,MATCH(Таблиця4[[#This Row],[BUILDING NAME]],#REF!,0),1),"")</f>
        <v/>
      </c>
      <c r="AQ419" s="942" t="str">
        <f>IFERROR(INDEX(#REF!,MATCH(Таблиця4[[#This Row],[BUILDING NAME]],#REF!,0),1),"")</f>
        <v/>
      </c>
      <c r="AR419" s="942" t="str">
        <f>IFERROR(INDEX(#REF!,MATCH(Таблиця4[[#This Row],[BUILDING NAME]],#REF!,0),1),"")</f>
        <v/>
      </c>
      <c r="AS419" s="942" t="str">
        <f>IFERROR(INDEX(#REF!,MATCH(Таблиця4[[#This Row],[BUILDING NAME]],#REF!,0),1),"")</f>
        <v/>
      </c>
      <c r="AT419" s="942" t="str">
        <f>IFERROR(INDEX(#REF!,MATCH(Таблиця4[[#This Row],[BUILDING NAME]],#REF!,0),1),"")</f>
        <v/>
      </c>
      <c r="AU419" s="942"/>
      <c r="AV419" s="1195" t="s">
        <v>10301</v>
      </c>
      <c r="AW419" s="1196" t="str">
        <f>IFERROR(INDEX(Аркуш4!$G$2:$G$608,MATCH(Таблиця4[[#This Row],[BUILDING NAME]],Аркуш4!$A$2:$A$608,0),1),"")</f>
        <v/>
      </c>
    </row>
    <row r="420" spans="1:49" ht="16.5" thickTop="1" thickBot="1">
      <c r="A420" s="942"/>
      <c r="B420" s="943"/>
      <c r="C420" s="943"/>
      <c r="D420" s="942"/>
      <c r="E420" s="942"/>
      <c r="F420" s="943"/>
      <c r="G420" s="943"/>
      <c r="H420" s="943" t="s">
        <v>11901</v>
      </c>
      <c r="I420" s="943" t="s">
        <v>16</v>
      </c>
      <c r="J420" s="943"/>
      <c r="K420" s="943" t="s">
        <v>10388</v>
      </c>
      <c r="L420" s="943" t="s">
        <v>10301</v>
      </c>
      <c r="M420" s="943" t="s">
        <v>10561</v>
      </c>
      <c r="N420" s="943" t="s">
        <v>10561</v>
      </c>
      <c r="O420" s="943"/>
      <c r="P420" s="943"/>
      <c r="Q420" s="943"/>
      <c r="R420" s="943"/>
      <c r="S420" s="943"/>
      <c r="T42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20" s="943"/>
      <c r="V420" s="943"/>
      <c r="W420" s="943"/>
      <c r="X420" s="943"/>
      <c r="Y420" s="943"/>
      <c r="Z420" s="943" t="s">
        <v>10301</v>
      </c>
      <c r="AA420" s="954" t="s">
        <v>30556</v>
      </c>
      <c r="AB420" s="943" t="s">
        <v>10301</v>
      </c>
      <c r="AC420" s="943"/>
      <c r="AD420" s="943" t="str">
        <f>Таблиця4[[#This Row],[DESCRIPTION 3]]</f>
        <v/>
      </c>
      <c r="AE420" s="943" t="str">
        <f>Таблиця4[[#This Row],[Owner/Specific NPCs3]]</f>
        <v/>
      </c>
      <c r="AF420" s="943"/>
      <c r="AG420" s="944" t="s">
        <v>11902</v>
      </c>
      <c r="AH420" s="945"/>
      <c r="AI420" s="946"/>
      <c r="AJ420" s="943"/>
      <c r="AK420" s="946"/>
      <c r="AL420" s="943"/>
      <c r="AM420" s="946"/>
      <c r="AN420" s="942" t="str">
        <f>IFERROR(INDEX(#REF!,MATCH(Таблиця4[[#This Row],[BUILDING NAME]],#REF!,0),1),"")</f>
        <v/>
      </c>
      <c r="AO420" s="942" t="str">
        <f>IFERROR(INDEX(#REF!,MATCH(Таблиця4[[#This Row],[BUILDING NAME]],#REF!,0),1),"")</f>
        <v/>
      </c>
      <c r="AP420" s="942" t="str">
        <f>IFERROR(INDEX(#REF!,MATCH(Таблиця4[[#This Row],[BUILDING NAME]],#REF!,0),1),"")</f>
        <v/>
      </c>
      <c r="AQ420" s="942" t="str">
        <f>IFERROR(INDEX(#REF!,MATCH(Таблиця4[[#This Row],[BUILDING NAME]],#REF!,0),1),"")</f>
        <v/>
      </c>
      <c r="AR420" s="942" t="str">
        <f>IFERROR(INDEX(#REF!,MATCH(Таблиця4[[#This Row],[BUILDING NAME]],#REF!,0),1),"")</f>
        <v/>
      </c>
      <c r="AS420" s="942" t="str">
        <f>IFERROR(INDEX(#REF!,MATCH(Таблиця4[[#This Row],[BUILDING NAME]],#REF!,0),1),"")</f>
        <v/>
      </c>
      <c r="AT420" s="942" t="str">
        <f>IFERROR(INDEX(#REF!,MATCH(Таблиця4[[#This Row],[BUILDING NAME]],#REF!,0),1),"")</f>
        <v/>
      </c>
      <c r="AU420" s="942"/>
      <c r="AV420" s="1195" t="s">
        <v>10301</v>
      </c>
      <c r="AW420" s="1196" t="str">
        <f>IFERROR(INDEX(Аркуш4!$G$2:$G$608,MATCH(Таблиця4[[#This Row],[BUILDING NAME]],Аркуш4!$A$2:$A$608,0),1),"")</f>
        <v/>
      </c>
    </row>
    <row r="421" spans="1:49" ht="16.5" thickTop="1" thickBot="1">
      <c r="A421" s="942"/>
      <c r="B421" s="943"/>
      <c r="C421" s="943"/>
      <c r="D421" s="942"/>
      <c r="E421" s="942"/>
      <c r="F421" s="943"/>
      <c r="G421" s="943"/>
      <c r="H421" s="943" t="s">
        <v>424</v>
      </c>
      <c r="I421" s="943" t="s">
        <v>16</v>
      </c>
      <c r="J421" s="943"/>
      <c r="K421" s="943" t="s">
        <v>10317</v>
      </c>
      <c r="L421" s="943" t="s">
        <v>29</v>
      </c>
      <c r="M421" s="943" t="s">
        <v>10561</v>
      </c>
      <c r="N421" s="943" t="s">
        <v>10561</v>
      </c>
      <c r="O421" s="943" t="s">
        <v>11903</v>
      </c>
      <c r="P421" s="943"/>
      <c r="Q421" s="943"/>
      <c r="R421" s="943"/>
      <c r="S421" s="943"/>
      <c r="T42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21" s="943"/>
      <c r="V421" s="967" t="s">
        <v>427</v>
      </c>
      <c r="W421" s="943"/>
      <c r="X421" s="943"/>
      <c r="Y421" s="943"/>
      <c r="Z421" s="943" t="s">
        <v>29975</v>
      </c>
      <c r="AA421" s="943" t="s">
        <v>11904</v>
      </c>
      <c r="AB421" s="943">
        <v>0</v>
      </c>
      <c r="AC421" s="943"/>
      <c r="AD421" s="943" t="str">
        <f>Таблиця4[[#This Row],[DESCRIPTION 3]]</f>
        <v/>
      </c>
      <c r="AE421" s="943" t="str">
        <f>Таблиця4[[#This Row],[Owner/Specific NPCs3]]</f>
        <v/>
      </c>
      <c r="AF421" s="943"/>
      <c r="AG421" s="944" t="s">
        <v>427</v>
      </c>
      <c r="AH421" s="945"/>
      <c r="AI421" s="946"/>
      <c r="AJ421" s="943"/>
      <c r="AK421" s="946"/>
      <c r="AL421" s="943"/>
      <c r="AM421" s="946"/>
      <c r="AN421" s="942" t="str">
        <f>IFERROR(INDEX(#REF!,MATCH(Таблиця4[[#This Row],[BUILDING NAME]],#REF!,0),1),"")</f>
        <v/>
      </c>
      <c r="AO421" s="942" t="str">
        <f>IFERROR(INDEX(#REF!,MATCH(Таблиця4[[#This Row],[BUILDING NAME]],#REF!,0),1),"")</f>
        <v/>
      </c>
      <c r="AP421" s="942" t="str">
        <f>IFERROR(INDEX(#REF!,MATCH(Таблиця4[[#This Row],[BUILDING NAME]],#REF!,0),1),"")</f>
        <v/>
      </c>
      <c r="AQ421" s="942" t="str">
        <f>IFERROR(INDEX(#REF!,MATCH(Таблиця4[[#This Row],[BUILDING NAME]],#REF!,0),1),"")</f>
        <v/>
      </c>
      <c r="AR421" s="942" t="str">
        <f>IFERROR(INDEX(#REF!,MATCH(Таблиця4[[#This Row],[BUILDING NAME]],#REF!,0),1),"")</f>
        <v/>
      </c>
      <c r="AS421" s="942" t="str">
        <f>IFERROR(INDEX(#REF!,MATCH(Таблиця4[[#This Row],[BUILDING NAME]],#REF!,0),1),"")</f>
        <v/>
      </c>
      <c r="AT421" s="942" t="str">
        <f>IFERROR(INDEX(#REF!,MATCH(Таблиця4[[#This Row],[BUILDING NAME]],#REF!,0),1),"")</f>
        <v/>
      </c>
      <c r="AU421" s="942"/>
      <c r="AV421" s="1195" t="s">
        <v>29975</v>
      </c>
      <c r="AW421" s="1196">
        <f>IFERROR(INDEX(Аркуш4!$G$2:$G$608,MATCH(Таблиця4[[#This Row],[BUILDING NAME]],Аркуш4!$A$2:$A$608,0),1),"")</f>
        <v>0</v>
      </c>
    </row>
    <row r="422" spans="1:49" ht="16.5" thickTop="1" thickBot="1">
      <c r="A422" s="942"/>
      <c r="B422" s="943"/>
      <c r="C422" s="943"/>
      <c r="D422" s="942"/>
      <c r="E422" s="942"/>
      <c r="F422" s="943"/>
      <c r="G422" s="943"/>
      <c r="H422" s="943" t="s">
        <v>11905</v>
      </c>
      <c r="I422" s="943" t="s">
        <v>16</v>
      </c>
      <c r="J422" s="943"/>
      <c r="K422" s="943" t="s">
        <v>10388</v>
      </c>
      <c r="L422" s="943" t="s">
        <v>10301</v>
      </c>
      <c r="M422" s="943" t="s">
        <v>10561</v>
      </c>
      <c r="N422" s="943" t="s">
        <v>10561</v>
      </c>
      <c r="O422" s="943"/>
      <c r="P422" s="943"/>
      <c r="Q422" s="943"/>
      <c r="R422" s="943"/>
      <c r="S422" s="943"/>
      <c r="T42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22" s="943"/>
      <c r="V422" s="943"/>
      <c r="W422" s="943"/>
      <c r="X422" s="943"/>
      <c r="Y422" s="943"/>
      <c r="Z422" s="943" t="s">
        <v>10301</v>
      </c>
      <c r="AA422" s="943" t="s">
        <v>11906</v>
      </c>
      <c r="AB422" s="943" t="s">
        <v>10301</v>
      </c>
      <c r="AC422" s="943"/>
      <c r="AD422" s="943" t="str">
        <f>Таблиця4[[#This Row],[DESCRIPTION 3]]</f>
        <v/>
      </c>
      <c r="AE422" s="943" t="str">
        <f>Таблиця4[[#This Row],[Owner/Specific NPCs3]]</f>
        <v/>
      </c>
      <c r="AF422" s="943"/>
      <c r="AG422" s="944" t="s">
        <v>11907</v>
      </c>
      <c r="AH422" s="945"/>
      <c r="AI422" s="946"/>
      <c r="AJ422" s="943"/>
      <c r="AK422" s="946"/>
      <c r="AL422" s="943"/>
      <c r="AM422" s="946"/>
      <c r="AN422" s="942" t="str">
        <f>IFERROR(INDEX(#REF!,MATCH(Таблиця4[[#This Row],[BUILDING NAME]],#REF!,0),1),"")</f>
        <v/>
      </c>
      <c r="AO422" s="942" t="str">
        <f>IFERROR(INDEX(#REF!,MATCH(Таблиця4[[#This Row],[BUILDING NAME]],#REF!,0),1),"")</f>
        <v/>
      </c>
      <c r="AP422" s="942" t="str">
        <f>IFERROR(INDEX(#REF!,MATCH(Таблиця4[[#This Row],[BUILDING NAME]],#REF!,0),1),"")</f>
        <v/>
      </c>
      <c r="AQ422" s="942" t="str">
        <f>IFERROR(INDEX(#REF!,MATCH(Таблиця4[[#This Row],[BUILDING NAME]],#REF!,0),1),"")</f>
        <v/>
      </c>
      <c r="AR422" s="942" t="str">
        <f>IFERROR(INDEX(#REF!,MATCH(Таблиця4[[#This Row],[BUILDING NAME]],#REF!,0),1),"")</f>
        <v/>
      </c>
      <c r="AS422" s="942" t="str">
        <f>IFERROR(INDEX(#REF!,MATCH(Таблиця4[[#This Row],[BUILDING NAME]],#REF!,0),1),"")</f>
        <v/>
      </c>
      <c r="AT422" s="942" t="str">
        <f>IFERROR(INDEX(#REF!,MATCH(Таблиця4[[#This Row],[BUILDING NAME]],#REF!,0),1),"")</f>
        <v/>
      </c>
      <c r="AU422" s="942"/>
      <c r="AV422" s="1195" t="s">
        <v>10301</v>
      </c>
      <c r="AW422" s="1196" t="str">
        <f>IFERROR(INDEX(Аркуш4!$G$2:$G$608,MATCH(Таблиця4[[#This Row],[BUILDING NAME]],Аркуш4!$A$2:$A$608,0),1),"")</f>
        <v/>
      </c>
    </row>
    <row r="423" spans="1:49" ht="16.5" thickTop="1" thickBot="1">
      <c r="A423" s="942"/>
      <c r="B423" s="943"/>
      <c r="C423" s="943"/>
      <c r="D423" s="942"/>
      <c r="E423" s="942"/>
      <c r="F423" s="943"/>
      <c r="G423" s="943"/>
      <c r="H423" s="943" t="s">
        <v>11842</v>
      </c>
      <c r="I423" s="943" t="s">
        <v>16</v>
      </c>
      <c r="J423" s="943"/>
      <c r="K423" s="943" t="s">
        <v>10309</v>
      </c>
      <c r="L423" s="943" t="s">
        <v>10301</v>
      </c>
      <c r="M423" s="943" t="s">
        <v>10561</v>
      </c>
      <c r="N423" s="943" t="s">
        <v>10561</v>
      </c>
      <c r="O423" s="955"/>
      <c r="P423" s="943"/>
      <c r="Q423" s="943"/>
      <c r="R423" s="943"/>
      <c r="S423" s="943"/>
      <c r="T42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23" s="943"/>
      <c r="V423" s="943"/>
      <c r="W423" s="943"/>
      <c r="X423" s="942"/>
      <c r="Y423" s="942"/>
      <c r="Z423" s="942" t="s">
        <v>10301</v>
      </c>
      <c r="AA423" s="955"/>
      <c r="AB423" s="943" t="s">
        <v>10301</v>
      </c>
      <c r="AC423" s="943"/>
      <c r="AD423" s="943" t="str">
        <f>Таблиця4[[#This Row],[DESCRIPTION 3]]</f>
        <v/>
      </c>
      <c r="AE423" s="943" t="str">
        <f>Таблиця4[[#This Row],[Owner/Specific NPCs3]]</f>
        <v/>
      </c>
      <c r="AF423" s="943"/>
      <c r="AG423" s="944"/>
      <c r="AH423" s="945"/>
      <c r="AI423" s="946"/>
      <c r="AJ423" s="943"/>
      <c r="AK423" s="946"/>
      <c r="AL423" s="943"/>
      <c r="AM423" s="946"/>
      <c r="AN423" s="942" t="str">
        <f>IFERROR(INDEX(#REF!,MATCH(Таблиця4[[#This Row],[BUILDING NAME]],#REF!,0),1),"")</f>
        <v/>
      </c>
      <c r="AO423" s="942" t="str">
        <f>IFERROR(INDEX(#REF!,MATCH(Таблиця4[[#This Row],[BUILDING NAME]],#REF!,0),1),"")</f>
        <v/>
      </c>
      <c r="AP423" s="942" t="str">
        <f>IFERROR(INDEX(#REF!,MATCH(Таблиця4[[#This Row],[BUILDING NAME]],#REF!,0),1),"")</f>
        <v/>
      </c>
      <c r="AQ423" s="942" t="str">
        <f>IFERROR(INDEX(#REF!,MATCH(Таблиця4[[#This Row],[BUILDING NAME]],#REF!,0),1),"")</f>
        <v/>
      </c>
      <c r="AR423" s="942" t="str">
        <f>IFERROR(INDEX(#REF!,MATCH(Таблиця4[[#This Row],[BUILDING NAME]],#REF!,0),1),"")</f>
        <v/>
      </c>
      <c r="AS423" s="942" t="str">
        <f>IFERROR(INDEX(#REF!,MATCH(Таблиця4[[#This Row],[BUILDING NAME]],#REF!,0),1),"")</f>
        <v/>
      </c>
      <c r="AT423" s="942" t="str">
        <f>IFERROR(INDEX(#REF!,MATCH(Таблиця4[[#This Row],[BUILDING NAME]],#REF!,0),1),"")</f>
        <v/>
      </c>
      <c r="AU423" s="942"/>
      <c r="AV423" s="1195" t="s">
        <v>10301</v>
      </c>
      <c r="AW423" s="1196" t="str">
        <f>IFERROR(INDEX(Аркуш4!$G$2:$G$608,MATCH(Таблиця4[[#This Row],[BUILDING NAME]],Аркуш4!$A$2:$A$608,0),1),"")</f>
        <v/>
      </c>
    </row>
    <row r="424" spans="1:49" ht="16.5" thickTop="1" thickBot="1">
      <c r="A424" s="942"/>
      <c r="B424" s="943"/>
      <c r="C424" s="943"/>
      <c r="D424" s="942"/>
      <c r="E424" s="942"/>
      <c r="F424" s="943"/>
      <c r="G424" s="943"/>
      <c r="H424" s="943" t="s">
        <v>11908</v>
      </c>
      <c r="I424" s="943" t="s">
        <v>16</v>
      </c>
      <c r="J424" s="943" t="s">
        <v>11909</v>
      </c>
      <c r="K424" s="943" t="s">
        <v>10388</v>
      </c>
      <c r="L424" s="943" t="s">
        <v>1878</v>
      </c>
      <c r="M424" s="943" t="s">
        <v>10561</v>
      </c>
      <c r="N424" s="943" t="s">
        <v>10561</v>
      </c>
      <c r="O424" s="943"/>
      <c r="P424" s="943"/>
      <c r="Q424" s="943"/>
      <c r="R424" s="943"/>
      <c r="S424" s="943"/>
      <c r="T42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24" s="943"/>
      <c r="V424" s="943"/>
      <c r="W424" s="942" t="s">
        <v>11044</v>
      </c>
      <c r="X424" s="942"/>
      <c r="Y424" s="942"/>
      <c r="Z424" s="942" t="s">
        <v>29967</v>
      </c>
      <c r="AA424" s="943" t="s">
        <v>11910</v>
      </c>
      <c r="AB424" s="943" t="s">
        <v>10301</v>
      </c>
      <c r="AC424" s="943"/>
      <c r="AD424" s="943" t="str">
        <f>Таблиця4[[#This Row],[DESCRIPTION 3]]</f>
        <v/>
      </c>
      <c r="AE424" s="943" t="str">
        <f>Таблиця4[[#This Row],[Owner/Specific NPCs3]]</f>
        <v/>
      </c>
      <c r="AF424" s="943"/>
      <c r="AG424" s="944"/>
      <c r="AH424" s="945"/>
      <c r="AI424" s="946"/>
      <c r="AJ424" s="943"/>
      <c r="AK424" s="946"/>
      <c r="AL424" s="943"/>
      <c r="AM424" s="946"/>
      <c r="AN424" s="942" t="str">
        <f>IFERROR(INDEX(#REF!,MATCH(Таблиця4[[#This Row],[BUILDING NAME]],#REF!,0),1),"")</f>
        <v/>
      </c>
      <c r="AO424" s="942" t="str">
        <f>IFERROR(INDEX(#REF!,MATCH(Таблиця4[[#This Row],[BUILDING NAME]],#REF!,0),1),"")</f>
        <v/>
      </c>
      <c r="AP424" s="942" t="str">
        <f>IFERROR(INDEX(#REF!,MATCH(Таблиця4[[#This Row],[BUILDING NAME]],#REF!,0),1),"")</f>
        <v/>
      </c>
      <c r="AQ424" s="942" t="str">
        <f>IFERROR(INDEX(#REF!,MATCH(Таблиця4[[#This Row],[BUILDING NAME]],#REF!,0),1),"")</f>
        <v/>
      </c>
      <c r="AR424" s="942" t="str">
        <f>IFERROR(INDEX(#REF!,MATCH(Таблиця4[[#This Row],[BUILDING NAME]],#REF!,0),1),"")</f>
        <v/>
      </c>
      <c r="AS424" s="942" t="str">
        <f>IFERROR(INDEX(#REF!,MATCH(Таблиця4[[#This Row],[BUILDING NAME]],#REF!,0),1),"")</f>
        <v/>
      </c>
      <c r="AT424" s="942" t="str">
        <f>IFERROR(INDEX(#REF!,MATCH(Таблиця4[[#This Row],[BUILDING NAME]],#REF!,0),1),"")</f>
        <v/>
      </c>
      <c r="AU424" s="942"/>
      <c r="AV424" s="1195" t="s">
        <v>29967</v>
      </c>
      <c r="AW424" s="1196">
        <f>IFERROR(INDEX(Аркуш4!$G$2:$G$608,MATCH(Таблиця4[[#This Row],[BUILDING NAME]],Аркуш4!$A$2:$A$608,0),1),"")</f>
        <v>0</v>
      </c>
    </row>
    <row r="425" spans="1:49" ht="16.5" thickTop="1" thickBot="1">
      <c r="A425" s="942"/>
      <c r="B425" s="943"/>
      <c r="C425" s="943"/>
      <c r="D425" s="942"/>
      <c r="E425" s="942"/>
      <c r="F425" s="943"/>
      <c r="G425" s="943"/>
      <c r="H425" s="943" t="s">
        <v>11911</v>
      </c>
      <c r="I425" s="943" t="s">
        <v>16</v>
      </c>
      <c r="J425" s="943" t="s">
        <v>11912</v>
      </c>
      <c r="K425" s="943" t="s">
        <v>10388</v>
      </c>
      <c r="L425" s="943" t="s">
        <v>10301</v>
      </c>
      <c r="M425" s="943" t="s">
        <v>10561</v>
      </c>
      <c r="N425" s="943" t="s">
        <v>10561</v>
      </c>
      <c r="O425" s="943"/>
      <c r="P425" s="943"/>
      <c r="Q425" s="943"/>
      <c r="R425" s="943"/>
      <c r="S425" s="943"/>
      <c r="T42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25" s="943"/>
      <c r="V425" s="943"/>
      <c r="W425" s="943" t="s">
        <v>10531</v>
      </c>
      <c r="X425" s="943"/>
      <c r="Y425" s="943"/>
      <c r="Z425" s="943" t="s">
        <v>10301</v>
      </c>
      <c r="AA425" s="943" t="s">
        <v>11913</v>
      </c>
      <c r="AB425" s="943" t="s">
        <v>10301</v>
      </c>
      <c r="AC425" s="943"/>
      <c r="AD425" s="943" t="str">
        <f>Таблиця4[[#This Row],[DESCRIPTION 3]]</f>
        <v/>
      </c>
      <c r="AE425" s="943" t="str">
        <f>Таблиця4[[#This Row],[Owner/Specific NPCs3]]</f>
        <v/>
      </c>
      <c r="AF425" s="943"/>
      <c r="AG425" s="944"/>
      <c r="AH425" s="945"/>
      <c r="AI425" s="946"/>
      <c r="AJ425" s="943"/>
      <c r="AK425" s="946"/>
      <c r="AL425" s="943"/>
      <c r="AM425" s="946"/>
      <c r="AN425" s="942" t="str">
        <f>IFERROR(INDEX(#REF!,MATCH(Таблиця4[[#This Row],[BUILDING NAME]],#REF!,0),1),"")</f>
        <v/>
      </c>
      <c r="AO425" s="942" t="str">
        <f>IFERROR(INDEX(#REF!,MATCH(Таблиця4[[#This Row],[BUILDING NAME]],#REF!,0),1),"")</f>
        <v/>
      </c>
      <c r="AP425" s="942" t="str">
        <f>IFERROR(INDEX(#REF!,MATCH(Таблиця4[[#This Row],[BUILDING NAME]],#REF!,0),1),"")</f>
        <v/>
      </c>
      <c r="AQ425" s="942" t="str">
        <f>IFERROR(INDEX(#REF!,MATCH(Таблиця4[[#This Row],[BUILDING NAME]],#REF!,0),1),"")</f>
        <v/>
      </c>
      <c r="AR425" s="942" t="str">
        <f>IFERROR(INDEX(#REF!,MATCH(Таблиця4[[#This Row],[BUILDING NAME]],#REF!,0),1),"")</f>
        <v/>
      </c>
      <c r="AS425" s="942" t="str">
        <f>IFERROR(INDEX(#REF!,MATCH(Таблиця4[[#This Row],[BUILDING NAME]],#REF!,0),1),"")</f>
        <v/>
      </c>
      <c r="AT425" s="942" t="str">
        <f>IFERROR(INDEX(#REF!,MATCH(Таблиця4[[#This Row],[BUILDING NAME]],#REF!,0),1),"")</f>
        <v/>
      </c>
      <c r="AU425" s="942"/>
      <c r="AV425" s="1195" t="s">
        <v>29957</v>
      </c>
      <c r="AW425" s="1196">
        <f>IFERROR(INDEX(Аркуш4!$G$2:$G$608,MATCH(Таблиця4[[#This Row],[BUILDING NAME]],Аркуш4!$A$2:$A$608,0),1),"")</f>
        <v>0</v>
      </c>
    </row>
    <row r="426" spans="1:49" ht="16.5" thickTop="1" thickBot="1">
      <c r="A426" s="942"/>
      <c r="B426" s="943"/>
      <c r="C426" s="943"/>
      <c r="D426" s="942"/>
      <c r="E426" s="942"/>
      <c r="F426" s="943"/>
      <c r="G426" s="943"/>
      <c r="H426" s="943" t="s">
        <v>11914</v>
      </c>
      <c r="I426" s="943" t="s">
        <v>16</v>
      </c>
      <c r="J426" s="943" t="s">
        <v>11915</v>
      </c>
      <c r="K426" s="943" t="s">
        <v>10388</v>
      </c>
      <c r="L426" s="943" t="s">
        <v>10301</v>
      </c>
      <c r="M426" s="943" t="s">
        <v>10561</v>
      </c>
      <c r="N426" s="943" t="s">
        <v>10561</v>
      </c>
      <c r="O426" s="943"/>
      <c r="P426" s="943"/>
      <c r="Q426" s="943"/>
      <c r="R426" s="943"/>
      <c r="S426" s="943"/>
      <c r="T42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26" s="943"/>
      <c r="V426" s="943"/>
      <c r="W426" s="943"/>
      <c r="X426" s="942"/>
      <c r="Y426" s="942"/>
      <c r="Z426" s="942" t="s">
        <v>10301</v>
      </c>
      <c r="AA426" s="942" t="s">
        <v>11916</v>
      </c>
      <c r="AB426" s="943" t="s">
        <v>10301</v>
      </c>
      <c r="AC426" s="943"/>
      <c r="AD426" s="943" t="str">
        <f>Таблиця4[[#This Row],[DESCRIPTION 3]]</f>
        <v/>
      </c>
      <c r="AE426" s="943" t="str">
        <f>Таблиця4[[#This Row],[Owner/Specific NPCs3]]</f>
        <v/>
      </c>
      <c r="AF426" s="943"/>
      <c r="AG426" s="944"/>
      <c r="AH426" s="945"/>
      <c r="AI426" s="946"/>
      <c r="AJ426" s="943"/>
      <c r="AK426" s="946"/>
      <c r="AL426" s="943"/>
      <c r="AM426" s="946"/>
      <c r="AN426" s="942" t="str">
        <f>IFERROR(INDEX(#REF!,MATCH(Таблиця4[[#This Row],[BUILDING NAME]],#REF!,0),1),"")</f>
        <v/>
      </c>
      <c r="AO426" s="942" t="str">
        <f>IFERROR(INDEX(#REF!,MATCH(Таблиця4[[#This Row],[BUILDING NAME]],#REF!,0),1),"")</f>
        <v/>
      </c>
      <c r="AP426" s="942" t="str">
        <f>IFERROR(INDEX(#REF!,MATCH(Таблиця4[[#This Row],[BUILDING NAME]],#REF!,0),1),"")</f>
        <v/>
      </c>
      <c r="AQ426" s="942" t="str">
        <f>IFERROR(INDEX(#REF!,MATCH(Таблиця4[[#This Row],[BUILDING NAME]],#REF!,0),1),"")</f>
        <v/>
      </c>
      <c r="AR426" s="942" t="str">
        <f>IFERROR(INDEX(#REF!,MATCH(Таблиця4[[#This Row],[BUILDING NAME]],#REF!,0),1),"")</f>
        <v/>
      </c>
      <c r="AS426" s="942" t="str">
        <f>IFERROR(INDEX(#REF!,MATCH(Таблиця4[[#This Row],[BUILDING NAME]],#REF!,0),1),"")</f>
        <v/>
      </c>
      <c r="AT426" s="942" t="str">
        <f>IFERROR(INDEX(#REF!,MATCH(Таблиця4[[#This Row],[BUILDING NAME]],#REF!,0),1),"")</f>
        <v/>
      </c>
      <c r="AU426" s="942"/>
      <c r="AV426" s="1195" t="s">
        <v>29971</v>
      </c>
      <c r="AW426" s="1196">
        <f>IFERROR(INDEX(Аркуш4!$G$2:$G$608,MATCH(Таблиця4[[#This Row],[BUILDING NAME]],Аркуш4!$A$2:$A$608,0),1),"")</f>
        <v>0</v>
      </c>
    </row>
    <row r="427" spans="1:49" ht="16.5" thickTop="1" thickBot="1">
      <c r="A427" s="942"/>
      <c r="B427" s="943"/>
      <c r="C427" s="943"/>
      <c r="D427" s="942"/>
      <c r="E427" s="942"/>
      <c r="F427" s="943"/>
      <c r="G427" s="943"/>
      <c r="H427" s="943" t="s">
        <v>11917</v>
      </c>
      <c r="I427" s="943" t="s">
        <v>16</v>
      </c>
      <c r="J427" s="943" t="s">
        <v>11918</v>
      </c>
      <c r="K427" s="943" t="s">
        <v>10388</v>
      </c>
      <c r="L427" s="943" t="s">
        <v>10301</v>
      </c>
      <c r="M427" s="943" t="s">
        <v>10561</v>
      </c>
      <c r="N427" s="943" t="s">
        <v>10561</v>
      </c>
      <c r="O427" s="943"/>
      <c r="P427" s="943"/>
      <c r="Q427" s="943"/>
      <c r="R427" s="943"/>
      <c r="S427" s="943"/>
      <c r="T42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27" s="943"/>
      <c r="V427" s="943"/>
      <c r="W427" s="943"/>
      <c r="X427" s="943"/>
      <c r="Y427" s="943"/>
      <c r="Z427" s="943" t="s">
        <v>10301</v>
      </c>
      <c r="AA427" s="943" t="s">
        <v>11919</v>
      </c>
      <c r="AB427" s="943" t="s">
        <v>10301</v>
      </c>
      <c r="AC427" s="943"/>
      <c r="AD427" s="943" t="str">
        <f>Таблиця4[[#This Row],[DESCRIPTION 3]]</f>
        <v/>
      </c>
      <c r="AE427" s="943" t="str">
        <f>Таблиця4[[#This Row],[Owner/Specific NPCs3]]</f>
        <v/>
      </c>
      <c r="AF427" s="943"/>
      <c r="AG427" s="944"/>
      <c r="AH427" s="945"/>
      <c r="AI427" s="946"/>
      <c r="AJ427" s="943"/>
      <c r="AK427" s="946"/>
      <c r="AL427" s="943"/>
      <c r="AM427" s="946"/>
      <c r="AN427" s="942" t="str">
        <f>IFERROR(INDEX(#REF!,MATCH(Таблиця4[[#This Row],[BUILDING NAME]],#REF!,0),1),"")</f>
        <v/>
      </c>
      <c r="AO427" s="942" t="str">
        <f>IFERROR(INDEX(#REF!,MATCH(Таблиця4[[#This Row],[BUILDING NAME]],#REF!,0),1),"")</f>
        <v/>
      </c>
      <c r="AP427" s="942" t="str">
        <f>IFERROR(INDEX(#REF!,MATCH(Таблиця4[[#This Row],[BUILDING NAME]],#REF!,0),1),"")</f>
        <v/>
      </c>
      <c r="AQ427" s="942" t="str">
        <f>IFERROR(INDEX(#REF!,MATCH(Таблиця4[[#This Row],[BUILDING NAME]],#REF!,0),1),"")</f>
        <v/>
      </c>
      <c r="AR427" s="942" t="str">
        <f>IFERROR(INDEX(#REF!,MATCH(Таблиця4[[#This Row],[BUILDING NAME]],#REF!,0),1),"")</f>
        <v/>
      </c>
      <c r="AS427" s="942" t="str">
        <f>IFERROR(INDEX(#REF!,MATCH(Таблиця4[[#This Row],[BUILDING NAME]],#REF!,0),1),"")</f>
        <v/>
      </c>
      <c r="AT427" s="942" t="str">
        <f>IFERROR(INDEX(#REF!,MATCH(Таблиця4[[#This Row],[BUILDING NAME]],#REF!,0),1),"")</f>
        <v/>
      </c>
      <c r="AU427" s="942"/>
      <c r="AV427" s="1195" t="s">
        <v>29956</v>
      </c>
      <c r="AW427" s="1196">
        <f>IFERROR(INDEX(Аркуш4!$G$2:$G$608,MATCH(Таблиця4[[#This Row],[BUILDING NAME]],Аркуш4!$A$2:$A$608,0),1),"")</f>
        <v>0</v>
      </c>
    </row>
    <row r="428" spans="1:49" ht="16.5" thickTop="1" thickBot="1">
      <c r="A428" s="942"/>
      <c r="B428" s="943"/>
      <c r="C428" s="943"/>
      <c r="D428" s="942"/>
      <c r="E428" s="942"/>
      <c r="F428" s="943"/>
      <c r="G428" s="943"/>
      <c r="H428" s="943" t="s">
        <v>11920</v>
      </c>
      <c r="I428" s="943" t="s">
        <v>16</v>
      </c>
      <c r="J428" s="943" t="s">
        <v>11921</v>
      </c>
      <c r="K428" s="943" t="s">
        <v>10358</v>
      </c>
      <c r="L428" s="943" t="s">
        <v>25</v>
      </c>
      <c r="M428" s="943" t="s">
        <v>10561</v>
      </c>
      <c r="N428" s="943" t="s">
        <v>10561</v>
      </c>
      <c r="O428" s="943"/>
      <c r="P428" s="943"/>
      <c r="Q428" s="943"/>
      <c r="R428" s="943"/>
      <c r="S428" s="943"/>
      <c r="T42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28" s="943"/>
      <c r="V428" s="943"/>
      <c r="W428" s="943"/>
      <c r="X428" s="943"/>
      <c r="Y428" s="943"/>
      <c r="Z428" s="943" t="s">
        <v>29981</v>
      </c>
      <c r="AA428" s="943"/>
      <c r="AB428" s="943" t="s">
        <v>10301</v>
      </c>
      <c r="AC428" s="943"/>
      <c r="AD428" s="943" t="str">
        <f>Таблиця4[[#This Row],[DESCRIPTION 3]]</f>
        <v/>
      </c>
      <c r="AE428" s="943" t="str">
        <f>Таблиця4[[#This Row],[Owner/Specific NPCs3]]</f>
        <v/>
      </c>
      <c r="AF428" s="943"/>
      <c r="AG428" s="944"/>
      <c r="AH428" s="945"/>
      <c r="AI428" s="946"/>
      <c r="AJ428" s="943"/>
      <c r="AK428" s="946"/>
      <c r="AL428" s="943"/>
      <c r="AM428" s="946"/>
      <c r="AN428" s="942" t="str">
        <f>IFERROR(INDEX(#REF!,MATCH(Таблиця4[[#This Row],[BUILDING NAME]],#REF!,0),1),"")</f>
        <v/>
      </c>
      <c r="AO428" s="942" t="str">
        <f>IFERROR(INDEX(#REF!,MATCH(Таблиця4[[#This Row],[BUILDING NAME]],#REF!,0),1),"")</f>
        <v/>
      </c>
      <c r="AP428" s="942" t="str">
        <f>IFERROR(INDEX(#REF!,MATCH(Таблиця4[[#This Row],[BUILDING NAME]],#REF!,0),1),"")</f>
        <v/>
      </c>
      <c r="AQ428" s="942" t="str">
        <f>IFERROR(INDEX(#REF!,MATCH(Таблиця4[[#This Row],[BUILDING NAME]],#REF!,0),1),"")</f>
        <v/>
      </c>
      <c r="AR428" s="942" t="str">
        <f>IFERROR(INDEX(#REF!,MATCH(Таблиця4[[#This Row],[BUILDING NAME]],#REF!,0),1),"")</f>
        <v/>
      </c>
      <c r="AS428" s="942" t="str">
        <f>IFERROR(INDEX(#REF!,MATCH(Таблиця4[[#This Row],[BUILDING NAME]],#REF!,0),1),"")</f>
        <v/>
      </c>
      <c r="AT428" s="942" t="str">
        <f>IFERROR(INDEX(#REF!,MATCH(Таблиця4[[#This Row],[BUILDING NAME]],#REF!,0),1),"")</f>
        <v/>
      </c>
      <c r="AU428" s="942"/>
      <c r="AV428" s="1195" t="s">
        <v>29981</v>
      </c>
      <c r="AW428" s="1196">
        <f>IFERROR(INDEX(Аркуш4!$G$2:$G$608,MATCH(Таблиця4[[#This Row],[BUILDING NAME]],Аркуш4!$A$2:$A$608,0),1),"")</f>
        <v>0</v>
      </c>
    </row>
    <row r="429" spans="1:49" ht="16.5" thickTop="1" thickBot="1">
      <c r="A429" s="942"/>
      <c r="B429" s="943"/>
      <c r="C429" s="943"/>
      <c r="D429" s="942"/>
      <c r="E429" s="942"/>
      <c r="F429" s="943"/>
      <c r="G429" s="943"/>
      <c r="H429" s="943" t="s">
        <v>11922</v>
      </c>
      <c r="I429" s="943" t="s">
        <v>16</v>
      </c>
      <c r="J429" s="943"/>
      <c r="K429" s="943" t="s">
        <v>10896</v>
      </c>
      <c r="L429" s="943" t="s">
        <v>10301</v>
      </c>
      <c r="M429" s="943" t="s">
        <v>10561</v>
      </c>
      <c r="N429" s="943" t="s">
        <v>10561</v>
      </c>
      <c r="O429" s="943" t="str">
        <f>Folk!B510</f>
        <v xml:space="preserve">Vincent Trench </v>
      </c>
      <c r="P429" s="943"/>
      <c r="Q429" s="943"/>
      <c r="R429" s="943"/>
      <c r="S429" s="943"/>
      <c r="T42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29" s="943" t="s">
        <v>11923</v>
      </c>
      <c r="V429" s="943"/>
      <c r="W429" s="943"/>
      <c r="X429" s="943"/>
      <c r="Y429" s="943"/>
      <c r="Z429" s="943" t="s">
        <v>10301</v>
      </c>
      <c r="AA429" s="943" t="s">
        <v>11924</v>
      </c>
      <c r="AB429" s="943" t="s">
        <v>10301</v>
      </c>
      <c r="AC429" s="943"/>
      <c r="AD429" s="943" t="str">
        <f>Таблиця4[[#This Row],[DESCRIPTION 3]]</f>
        <v/>
      </c>
      <c r="AE429" s="943" t="str">
        <f>Таблиця4[[#This Row],[Owner/Specific NPCs3]]</f>
        <v/>
      </c>
      <c r="AF429" s="943"/>
      <c r="AG429" s="944"/>
      <c r="AH429" s="945"/>
      <c r="AI429" s="946"/>
      <c r="AJ429" s="943"/>
      <c r="AK429" s="946"/>
      <c r="AL429" s="943"/>
      <c r="AM429" s="946"/>
      <c r="AN429" s="942" t="str">
        <f>IFERROR(INDEX(#REF!,MATCH(Таблиця4[[#This Row],[BUILDING NAME]],#REF!,0),1),"")</f>
        <v/>
      </c>
      <c r="AO429" s="942" t="str">
        <f>IFERROR(INDEX(#REF!,MATCH(Таблиця4[[#This Row],[BUILDING NAME]],#REF!,0),1),"")</f>
        <v/>
      </c>
      <c r="AP429" s="942" t="str">
        <f>IFERROR(INDEX(#REF!,MATCH(Таблиця4[[#This Row],[BUILDING NAME]],#REF!,0),1),"")</f>
        <v/>
      </c>
      <c r="AQ429" s="942" t="str">
        <f>IFERROR(INDEX(#REF!,MATCH(Таблиця4[[#This Row],[BUILDING NAME]],#REF!,0),1),"")</f>
        <v/>
      </c>
      <c r="AR429" s="942" t="str">
        <f>IFERROR(INDEX(#REF!,MATCH(Таблиця4[[#This Row],[BUILDING NAME]],#REF!,0),1),"")</f>
        <v/>
      </c>
      <c r="AS429" s="942" t="str">
        <f>IFERROR(INDEX(#REF!,MATCH(Таблиця4[[#This Row],[BUILDING NAME]],#REF!,0),1),"")</f>
        <v/>
      </c>
      <c r="AT429" s="942" t="str">
        <f>IFERROR(INDEX(#REF!,MATCH(Таблиця4[[#This Row],[BUILDING NAME]],#REF!,0),1),"")</f>
        <v/>
      </c>
      <c r="AU429" s="942"/>
      <c r="AV429" s="1195" t="s">
        <v>30127</v>
      </c>
      <c r="AW429" s="1196">
        <f>IFERROR(INDEX(Аркуш4!$G$2:$G$608,MATCH(Таблиця4[[#This Row],[BUILDING NAME]],Аркуш4!$A$2:$A$608,0),1),"")</f>
        <v>0</v>
      </c>
    </row>
    <row r="430" spans="1:49" ht="16.5" thickTop="1" thickBot="1">
      <c r="A430" s="942"/>
      <c r="B430" s="943"/>
      <c r="C430" s="943"/>
      <c r="D430" s="942"/>
      <c r="E430" s="942"/>
      <c r="F430" s="943"/>
      <c r="G430" s="943"/>
      <c r="H430" s="943" t="s">
        <v>11925</v>
      </c>
      <c r="I430" s="943" t="s">
        <v>16</v>
      </c>
      <c r="J430" s="943" t="s">
        <v>11926</v>
      </c>
      <c r="K430" s="943" t="s">
        <v>10317</v>
      </c>
      <c r="L430" s="943" t="s">
        <v>10301</v>
      </c>
      <c r="M430" s="943" t="s">
        <v>10561</v>
      </c>
      <c r="N430" s="943" t="s">
        <v>10561</v>
      </c>
      <c r="O430" s="943"/>
      <c r="P430" s="943"/>
      <c r="Q430" s="943"/>
      <c r="R430" s="943"/>
      <c r="S430" s="943"/>
      <c r="T43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30" s="943"/>
      <c r="V430" s="943"/>
      <c r="W430" s="943"/>
      <c r="X430" s="943"/>
      <c r="Y430" s="943"/>
      <c r="Z430" s="943" t="s">
        <v>10301</v>
      </c>
      <c r="AA430" s="943" t="s">
        <v>11927</v>
      </c>
      <c r="AB430" s="943" t="s">
        <v>10301</v>
      </c>
      <c r="AC430" s="943"/>
      <c r="AD430" s="943" t="str">
        <f>Таблиця4[[#This Row],[DESCRIPTION 3]]</f>
        <v/>
      </c>
      <c r="AE430" s="943" t="str">
        <f>Таблиця4[[#This Row],[Owner/Specific NPCs3]]</f>
        <v/>
      </c>
      <c r="AF430" s="943"/>
      <c r="AG430" s="944"/>
      <c r="AH430" s="945"/>
      <c r="AI430" s="946"/>
      <c r="AJ430" s="943"/>
      <c r="AK430" s="946"/>
      <c r="AL430" s="943"/>
      <c r="AM430" s="946"/>
      <c r="AN430" s="942" t="str">
        <f>IFERROR(INDEX(#REF!,MATCH(Таблиця4[[#This Row],[BUILDING NAME]],#REF!,0),1),"")</f>
        <v/>
      </c>
      <c r="AO430" s="942" t="str">
        <f>IFERROR(INDEX(#REF!,MATCH(Таблиця4[[#This Row],[BUILDING NAME]],#REF!,0),1),"")</f>
        <v/>
      </c>
      <c r="AP430" s="942" t="str">
        <f>IFERROR(INDEX(#REF!,MATCH(Таблиця4[[#This Row],[BUILDING NAME]],#REF!,0),1),"")</f>
        <v/>
      </c>
      <c r="AQ430" s="942" t="str">
        <f>IFERROR(INDEX(#REF!,MATCH(Таблиця4[[#This Row],[BUILDING NAME]],#REF!,0),1),"")</f>
        <v/>
      </c>
      <c r="AR430" s="942" t="str">
        <f>IFERROR(INDEX(#REF!,MATCH(Таблиця4[[#This Row],[BUILDING NAME]],#REF!,0),1),"")</f>
        <v/>
      </c>
      <c r="AS430" s="942" t="str">
        <f>IFERROR(INDEX(#REF!,MATCH(Таблиця4[[#This Row],[BUILDING NAME]],#REF!,0),1),"")</f>
        <v/>
      </c>
      <c r="AT430" s="942" t="str">
        <f>IFERROR(INDEX(#REF!,MATCH(Таблиця4[[#This Row],[BUILDING NAME]],#REF!,0),1),"")</f>
        <v/>
      </c>
      <c r="AU430" s="942"/>
      <c r="AV430" s="1195" t="s">
        <v>10301</v>
      </c>
      <c r="AW430" s="1196" t="str">
        <f>IFERROR(INDEX(Аркуш4!$G$2:$G$608,MATCH(Таблиця4[[#This Row],[BUILDING NAME]],Аркуш4!$A$2:$A$608,0),1),"")</f>
        <v/>
      </c>
    </row>
    <row r="431" spans="1:49" ht="16.5" thickTop="1" thickBot="1">
      <c r="A431" s="942"/>
      <c r="B431" s="943"/>
      <c r="C431" s="943"/>
      <c r="D431" s="942"/>
      <c r="E431" s="942"/>
      <c r="F431" s="943"/>
      <c r="G431" s="943"/>
      <c r="H431" s="943" t="s">
        <v>11928</v>
      </c>
      <c r="I431" s="943" t="s">
        <v>16</v>
      </c>
      <c r="J431" s="943" t="s">
        <v>11929</v>
      </c>
      <c r="K431" s="943" t="s">
        <v>10367</v>
      </c>
      <c r="L431" s="943" t="s">
        <v>10301</v>
      </c>
      <c r="M431" s="943" t="s">
        <v>10561</v>
      </c>
      <c r="N431" s="943" t="s">
        <v>10561</v>
      </c>
      <c r="O431" s="943"/>
      <c r="P431" s="943"/>
      <c r="Q431" s="943"/>
      <c r="R431" s="943"/>
      <c r="S431" s="943"/>
      <c r="T43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31" s="943"/>
      <c r="V431" s="943"/>
      <c r="W431" s="943"/>
      <c r="X431" s="943"/>
      <c r="Y431" s="943"/>
      <c r="Z431" s="943" t="s">
        <v>10301</v>
      </c>
      <c r="AA431" s="943" t="s">
        <v>11930</v>
      </c>
      <c r="AB431" s="943" t="s">
        <v>10301</v>
      </c>
      <c r="AC431" s="943"/>
      <c r="AD431" s="943" t="str">
        <f>Таблиця4[[#This Row],[DESCRIPTION 3]]</f>
        <v/>
      </c>
      <c r="AE431" s="943" t="str">
        <f>Таблиця4[[#This Row],[Owner/Specific NPCs3]]</f>
        <v/>
      </c>
      <c r="AF431" s="943"/>
      <c r="AG431" s="944"/>
      <c r="AH431" s="945"/>
      <c r="AI431" s="946"/>
      <c r="AJ431" s="943"/>
      <c r="AK431" s="946"/>
      <c r="AL431" s="943"/>
      <c r="AM431" s="946"/>
      <c r="AN431" s="942" t="str">
        <f>IFERROR(INDEX(#REF!,MATCH(Таблиця4[[#This Row],[BUILDING NAME]],#REF!,0),1),"")</f>
        <v/>
      </c>
      <c r="AO431" s="942" t="str">
        <f>IFERROR(INDEX(#REF!,MATCH(Таблиця4[[#This Row],[BUILDING NAME]],#REF!,0),1),"")</f>
        <v/>
      </c>
      <c r="AP431" s="942" t="str">
        <f>IFERROR(INDEX(#REF!,MATCH(Таблиця4[[#This Row],[BUILDING NAME]],#REF!,0),1),"")</f>
        <v/>
      </c>
      <c r="AQ431" s="942" t="str">
        <f>IFERROR(INDEX(#REF!,MATCH(Таблиця4[[#This Row],[BUILDING NAME]],#REF!,0),1),"")</f>
        <v/>
      </c>
      <c r="AR431" s="942" t="str">
        <f>IFERROR(INDEX(#REF!,MATCH(Таблиця4[[#This Row],[BUILDING NAME]],#REF!,0),1),"")</f>
        <v/>
      </c>
      <c r="AS431" s="942" t="str">
        <f>IFERROR(INDEX(#REF!,MATCH(Таблиця4[[#This Row],[BUILDING NAME]],#REF!,0),1),"")</f>
        <v/>
      </c>
      <c r="AT431" s="942" t="str">
        <f>IFERROR(INDEX(#REF!,MATCH(Таблиця4[[#This Row],[BUILDING NAME]],#REF!,0),1),"")</f>
        <v/>
      </c>
      <c r="AU431" s="942"/>
      <c r="AV431" s="1195" t="s">
        <v>10301</v>
      </c>
      <c r="AW431" s="1196" t="str">
        <f>IFERROR(INDEX(Аркуш4!$G$2:$G$608,MATCH(Таблиця4[[#This Row],[BUILDING NAME]],Аркуш4!$A$2:$A$608,0),1),"")</f>
        <v/>
      </c>
    </row>
    <row r="432" spans="1:49" ht="16.5" thickTop="1" thickBot="1">
      <c r="A432" s="942"/>
      <c r="B432" s="943"/>
      <c r="C432" s="943"/>
      <c r="D432" s="942"/>
      <c r="E432" s="942"/>
      <c r="F432" s="943"/>
      <c r="G432" s="943"/>
      <c r="H432" s="956" t="s">
        <v>11931</v>
      </c>
      <c r="I432" s="943" t="s">
        <v>11932</v>
      </c>
      <c r="J432" s="943"/>
      <c r="K432" s="943" t="s">
        <v>10388</v>
      </c>
      <c r="L432" s="943" t="s">
        <v>1878</v>
      </c>
      <c r="M432" s="943" t="s">
        <v>10561</v>
      </c>
      <c r="N432" s="943" t="s">
        <v>10561</v>
      </c>
      <c r="O432" s="943"/>
      <c r="P432" s="943"/>
      <c r="Q432" s="943"/>
      <c r="R432" s="943"/>
      <c r="S432" s="943"/>
      <c r="T43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32" s="943"/>
      <c r="V432" s="943"/>
      <c r="W432" s="943"/>
      <c r="X432" s="943"/>
      <c r="Y432" s="943"/>
      <c r="Z432" s="943" t="s">
        <v>11933</v>
      </c>
      <c r="AA432" s="943" t="s">
        <v>11933</v>
      </c>
      <c r="AB432" s="943" t="s">
        <v>10301</v>
      </c>
      <c r="AC432" s="943"/>
      <c r="AD432" s="943" t="str">
        <f>Таблиця4[[#This Row],[DESCRIPTION 3]]</f>
        <v/>
      </c>
      <c r="AE432" s="943" t="str">
        <f>Таблиця4[[#This Row],[Owner/Specific NPCs3]]</f>
        <v/>
      </c>
      <c r="AF432" s="943"/>
      <c r="AG432" s="944"/>
      <c r="AH432" s="945"/>
      <c r="AI432" s="946"/>
      <c r="AJ432" s="943"/>
      <c r="AK432" s="946"/>
      <c r="AL432" s="943"/>
      <c r="AM432" s="946"/>
      <c r="AN432" s="942" t="str">
        <f>IFERROR(INDEX(#REF!,MATCH(Таблиця4[[#This Row],[BUILDING NAME]],#REF!,0),1),"")</f>
        <v/>
      </c>
      <c r="AO432" s="942" t="str">
        <f>IFERROR(INDEX(#REF!,MATCH(Таблиця4[[#This Row],[BUILDING NAME]],#REF!,0),1),"")</f>
        <v/>
      </c>
      <c r="AP432" s="942" t="str">
        <f>IFERROR(INDEX(#REF!,MATCH(Таблиця4[[#This Row],[BUILDING NAME]],#REF!,0),1),"")</f>
        <v/>
      </c>
      <c r="AQ432" s="942" t="str">
        <f>IFERROR(INDEX(#REF!,MATCH(Таблиця4[[#This Row],[BUILDING NAME]],#REF!,0),1),"")</f>
        <v/>
      </c>
      <c r="AR432" s="942" t="str">
        <f>IFERROR(INDEX(#REF!,MATCH(Таблиця4[[#This Row],[BUILDING NAME]],#REF!,0),1),"")</f>
        <v/>
      </c>
      <c r="AS432" s="942" t="str">
        <f>IFERROR(INDEX(#REF!,MATCH(Таблиця4[[#This Row],[BUILDING NAME]],#REF!,0),1),"")</f>
        <v/>
      </c>
      <c r="AT432" s="942" t="str">
        <f>IFERROR(INDEX(#REF!,MATCH(Таблиця4[[#This Row],[BUILDING NAME]],#REF!,0),1),"")</f>
        <v/>
      </c>
      <c r="AU432" s="942"/>
      <c r="AV432" s="1195" t="s">
        <v>11933</v>
      </c>
      <c r="AW432" s="1196">
        <f>IFERROR(INDEX(Аркуш4!$G$2:$G$608,MATCH(Таблиця4[[#This Row],[BUILDING NAME]],Аркуш4!$A$2:$A$608,0),1),"")</f>
        <v>0</v>
      </c>
    </row>
    <row r="433" spans="1:49" ht="16.5" thickTop="1" thickBot="1">
      <c r="A433" s="942"/>
      <c r="B433" s="943"/>
      <c r="C433" s="943"/>
      <c r="D433" s="942"/>
      <c r="E433" s="942"/>
      <c r="F433" s="943"/>
      <c r="G433" s="943"/>
      <c r="H433" s="943" t="s">
        <v>11934</v>
      </c>
      <c r="I433" s="943" t="s">
        <v>16</v>
      </c>
      <c r="J433" s="943"/>
      <c r="K433" s="943" t="s">
        <v>10388</v>
      </c>
      <c r="L433" s="943" t="s">
        <v>10301</v>
      </c>
      <c r="M433" s="943" t="s">
        <v>10561</v>
      </c>
      <c r="N433" s="943" t="s">
        <v>10561</v>
      </c>
      <c r="O433" s="943"/>
      <c r="P433" s="943"/>
      <c r="Q433" s="943"/>
      <c r="R433" s="943"/>
      <c r="S433" s="943"/>
      <c r="T43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33" s="943"/>
      <c r="V433" s="943"/>
      <c r="W433" s="943"/>
      <c r="X433" s="943"/>
      <c r="Y433" s="943"/>
      <c r="Z433" s="943" t="s">
        <v>10301</v>
      </c>
      <c r="AA433" s="943" t="s">
        <v>11935</v>
      </c>
      <c r="AB433" s="943" t="s">
        <v>10301</v>
      </c>
      <c r="AC433" s="943"/>
      <c r="AD433" s="943" t="str">
        <f>Таблиця4[[#This Row],[DESCRIPTION 3]]</f>
        <v/>
      </c>
      <c r="AE433" s="943" t="str">
        <f>Таблиця4[[#This Row],[Owner/Specific NPCs3]]</f>
        <v/>
      </c>
      <c r="AF433" s="943"/>
      <c r="AG433" s="943" t="s">
        <v>11936</v>
      </c>
      <c r="AH433" s="942" t="s">
        <v>11937</v>
      </c>
      <c r="AI433" s="946"/>
      <c r="AJ433" s="943"/>
      <c r="AK433" s="946"/>
      <c r="AL433" s="943"/>
      <c r="AM433" s="946"/>
      <c r="AN433" s="942" t="str">
        <f>IFERROR(INDEX(#REF!,MATCH(Таблиця4[[#This Row],[BUILDING NAME]],#REF!,0),1),"")</f>
        <v/>
      </c>
      <c r="AO433" s="942" t="str">
        <f>IFERROR(INDEX(#REF!,MATCH(Таблиця4[[#This Row],[BUILDING NAME]],#REF!,0),1),"")</f>
        <v/>
      </c>
      <c r="AP433" s="942" t="str">
        <f>IFERROR(INDEX(#REF!,MATCH(Таблиця4[[#This Row],[BUILDING NAME]],#REF!,0),1),"")</f>
        <v/>
      </c>
      <c r="AQ433" s="942" t="str">
        <f>IFERROR(INDEX(#REF!,MATCH(Таблиця4[[#This Row],[BUILDING NAME]],#REF!,0),1),"")</f>
        <v/>
      </c>
      <c r="AR433" s="942" t="str">
        <f>IFERROR(INDEX(#REF!,MATCH(Таблиця4[[#This Row],[BUILDING NAME]],#REF!,0),1),"")</f>
        <v/>
      </c>
      <c r="AS433" s="942" t="str">
        <f>IFERROR(INDEX(#REF!,MATCH(Таблиця4[[#This Row],[BUILDING NAME]],#REF!,0),1),"")</f>
        <v/>
      </c>
      <c r="AT433" s="942" t="str">
        <f>IFERROR(INDEX(#REF!,MATCH(Таблиця4[[#This Row],[BUILDING NAME]],#REF!,0),1),"")</f>
        <v/>
      </c>
      <c r="AU433" s="942"/>
      <c r="AV433" s="1195" t="s">
        <v>10301</v>
      </c>
      <c r="AW433" s="1196" t="str">
        <f>IFERROR(INDEX(Аркуш4!$G$2:$G$608,MATCH(Таблиця4[[#This Row],[BUILDING NAME]],Аркуш4!$A$2:$A$608,0),1),"")</f>
        <v/>
      </c>
    </row>
    <row r="434" spans="1:49" ht="16.5" thickTop="1" thickBot="1">
      <c r="A434" s="942"/>
      <c r="B434" s="943"/>
      <c r="C434" s="943"/>
      <c r="D434" s="942"/>
      <c r="E434" s="942"/>
      <c r="F434" s="943"/>
      <c r="G434" s="943"/>
      <c r="H434" s="943" t="s">
        <v>11938</v>
      </c>
      <c r="I434" s="943" t="s">
        <v>16</v>
      </c>
      <c r="J434" s="943"/>
      <c r="K434" s="943" t="s">
        <v>1878</v>
      </c>
      <c r="L434" s="943" t="s">
        <v>10301</v>
      </c>
      <c r="M434" s="943" t="s">
        <v>10561</v>
      </c>
      <c r="N434" s="943" t="s">
        <v>10561</v>
      </c>
      <c r="O434" s="943"/>
      <c r="P434" s="943"/>
      <c r="Q434" s="943"/>
      <c r="R434" s="943"/>
      <c r="S434" s="943"/>
      <c r="T43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34" s="943"/>
      <c r="V434" s="943"/>
      <c r="W434" s="943" t="s">
        <v>11939</v>
      </c>
      <c r="X434" s="943"/>
      <c r="Y434" s="943"/>
      <c r="Z434" s="943" t="s">
        <v>10301</v>
      </c>
      <c r="AA434" s="943" t="s">
        <v>11940</v>
      </c>
      <c r="AB434" s="943" t="s">
        <v>10301</v>
      </c>
      <c r="AC434" s="943"/>
      <c r="AD434" s="943" t="str">
        <f>Таблиця4[[#This Row],[DESCRIPTION 3]]</f>
        <v/>
      </c>
      <c r="AE434" s="943" t="str">
        <f>Таблиця4[[#This Row],[Owner/Specific NPCs3]]</f>
        <v/>
      </c>
      <c r="AF434" s="943"/>
      <c r="AG434" s="944"/>
      <c r="AH434" s="945"/>
      <c r="AI434" s="946"/>
      <c r="AJ434" s="943"/>
      <c r="AK434" s="946"/>
      <c r="AL434" s="943"/>
      <c r="AM434" s="946"/>
      <c r="AN434" s="942" t="str">
        <f>IFERROR(INDEX(#REF!,MATCH(Таблиця4[[#This Row],[BUILDING NAME]],#REF!,0),1),"")</f>
        <v/>
      </c>
      <c r="AO434" s="942" t="str">
        <f>IFERROR(INDEX(#REF!,MATCH(Таблиця4[[#This Row],[BUILDING NAME]],#REF!,0),1),"")</f>
        <v/>
      </c>
      <c r="AP434" s="942" t="str">
        <f>IFERROR(INDEX(#REF!,MATCH(Таблиця4[[#This Row],[BUILDING NAME]],#REF!,0),1),"")</f>
        <v/>
      </c>
      <c r="AQ434" s="942" t="str">
        <f>IFERROR(INDEX(#REF!,MATCH(Таблиця4[[#This Row],[BUILDING NAME]],#REF!,0),1),"")</f>
        <v/>
      </c>
      <c r="AR434" s="942" t="str">
        <f>IFERROR(INDEX(#REF!,MATCH(Таблиця4[[#This Row],[BUILDING NAME]],#REF!,0),1),"")</f>
        <v/>
      </c>
      <c r="AS434" s="942" t="str">
        <f>IFERROR(INDEX(#REF!,MATCH(Таблиця4[[#This Row],[BUILDING NAME]],#REF!,0),1),"")</f>
        <v/>
      </c>
      <c r="AT434" s="942" t="str">
        <f>IFERROR(INDEX(#REF!,MATCH(Таблиця4[[#This Row],[BUILDING NAME]],#REF!,0),1),"")</f>
        <v/>
      </c>
      <c r="AU434" s="942"/>
      <c r="AV434" s="1195" t="s">
        <v>10301</v>
      </c>
      <c r="AW434" s="1196" t="str">
        <f>IFERROR(INDEX(Аркуш4!$G$2:$G$608,MATCH(Таблиця4[[#This Row],[BUILDING NAME]],Аркуш4!$A$2:$A$608,0),1),"")</f>
        <v/>
      </c>
    </row>
    <row r="435" spans="1:49" ht="16.5" customHeight="1" thickTop="1" thickBot="1">
      <c r="A435" s="942"/>
      <c r="B435" s="943"/>
      <c r="C435" s="943"/>
      <c r="D435" s="942"/>
      <c r="E435" s="942"/>
      <c r="F435" s="943"/>
      <c r="G435" s="943"/>
      <c r="H435" s="942" t="s">
        <v>11941</v>
      </c>
      <c r="I435" s="943" t="s">
        <v>16</v>
      </c>
      <c r="J435" s="943" t="s">
        <v>11942</v>
      </c>
      <c r="K435" s="943" t="s">
        <v>10388</v>
      </c>
      <c r="L435" s="943" t="s">
        <v>10301</v>
      </c>
      <c r="M435" s="943" t="s">
        <v>10561</v>
      </c>
      <c r="N435" s="943" t="s">
        <v>10561</v>
      </c>
      <c r="O435" s="943"/>
      <c r="P435" s="943"/>
      <c r="Q435" s="943"/>
      <c r="R435" s="943"/>
      <c r="S435" s="943"/>
      <c r="T43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35" s="943"/>
      <c r="V435" s="943" t="s">
        <v>11943</v>
      </c>
      <c r="W435" s="943"/>
      <c r="X435" s="942"/>
      <c r="Y435" s="942"/>
      <c r="Z435" s="942" t="s">
        <v>10301</v>
      </c>
      <c r="AA435" s="968" t="s">
        <v>11944</v>
      </c>
      <c r="AB435" s="943" t="s">
        <v>10301</v>
      </c>
      <c r="AC435" s="943"/>
      <c r="AD435" s="943" t="str">
        <f>Таблиця4[[#This Row],[DESCRIPTION 3]]</f>
        <v/>
      </c>
      <c r="AE435" s="943" t="str">
        <f>Таблиця4[[#This Row],[Owner/Specific NPCs3]]</f>
        <v/>
      </c>
      <c r="AF435" s="943"/>
      <c r="AG435" s="944"/>
      <c r="AH435" s="945"/>
      <c r="AI435" s="946"/>
      <c r="AJ435" s="943"/>
      <c r="AK435" s="946"/>
      <c r="AL435" s="943"/>
      <c r="AM435" s="946"/>
      <c r="AN435" s="942" t="str">
        <f>IFERROR(INDEX(#REF!,MATCH(Таблиця4[[#This Row],[BUILDING NAME]],#REF!,0),1),"")</f>
        <v/>
      </c>
      <c r="AO435" s="942" t="str">
        <f>IFERROR(INDEX(#REF!,MATCH(Таблиця4[[#This Row],[BUILDING NAME]],#REF!,0),1),"")</f>
        <v/>
      </c>
      <c r="AP435" s="942" t="str">
        <f>IFERROR(INDEX(#REF!,MATCH(Таблиця4[[#This Row],[BUILDING NAME]],#REF!,0),1),"")</f>
        <v/>
      </c>
      <c r="AQ435" s="942" t="str">
        <f>IFERROR(INDEX(#REF!,MATCH(Таблиця4[[#This Row],[BUILDING NAME]],#REF!,0),1),"")</f>
        <v/>
      </c>
      <c r="AR435" s="942" t="str">
        <f>IFERROR(INDEX(#REF!,MATCH(Таблиця4[[#This Row],[BUILDING NAME]],#REF!,0),1),"")</f>
        <v/>
      </c>
      <c r="AS435" s="942" t="str">
        <f>IFERROR(INDEX(#REF!,MATCH(Таблиця4[[#This Row],[BUILDING NAME]],#REF!,0),1),"")</f>
        <v/>
      </c>
      <c r="AT435" s="942" t="str">
        <f>IFERROR(INDEX(#REF!,MATCH(Таблиця4[[#This Row],[BUILDING NAME]],#REF!,0),1),"")</f>
        <v/>
      </c>
      <c r="AU435" s="942"/>
      <c r="AV435" s="1195" t="s">
        <v>10301</v>
      </c>
      <c r="AW435" s="1196" t="str">
        <f>IFERROR(INDEX(Аркуш4!$G$2:$G$608,MATCH(Таблиця4[[#This Row],[BUILDING NAME]],Аркуш4!$A$2:$A$608,0),1),"")</f>
        <v/>
      </c>
    </row>
    <row r="436" spans="1:49" ht="16.5" thickTop="1" thickBot="1">
      <c r="A436" s="942"/>
      <c r="B436" s="943"/>
      <c r="C436" s="943"/>
      <c r="D436" s="942"/>
      <c r="E436" s="942"/>
      <c r="F436" s="943"/>
      <c r="G436" s="943"/>
      <c r="H436" s="954" t="s">
        <v>29383</v>
      </c>
      <c r="I436" s="943" t="s">
        <v>13004</v>
      </c>
      <c r="J436" s="943"/>
      <c r="K436" s="943" t="s">
        <v>10561</v>
      </c>
      <c r="L436" s="943" t="s">
        <v>10301</v>
      </c>
      <c r="M436" s="943" t="s">
        <v>10561</v>
      </c>
      <c r="N436" s="943" t="s">
        <v>10561</v>
      </c>
      <c r="O436" s="943"/>
      <c r="P436" s="943"/>
      <c r="Q436" s="943"/>
      <c r="R436" s="943"/>
      <c r="S436" s="943"/>
      <c r="T43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36" s="943"/>
      <c r="V436" s="943"/>
      <c r="W436" s="943"/>
      <c r="X436" s="943"/>
      <c r="Y436" s="943"/>
      <c r="Z436" s="969" t="s">
        <v>10301</v>
      </c>
      <c r="AA436" s="942" t="s">
        <v>11946</v>
      </c>
      <c r="AB436" s="943" t="s">
        <v>10301</v>
      </c>
      <c r="AC436" s="943"/>
      <c r="AD436" s="943" t="str">
        <f>Таблиця4[[#This Row],[DESCRIPTION 3]]</f>
        <v/>
      </c>
      <c r="AE436" s="943" t="str">
        <f>Таблиця4[[#This Row],[Owner/Specific NPCs3]]</f>
        <v/>
      </c>
      <c r="AF436" s="943"/>
      <c r="AG436" s="944"/>
      <c r="AH436" s="945"/>
      <c r="AI436" s="946"/>
      <c r="AJ436" s="943"/>
      <c r="AK436" s="946"/>
      <c r="AL436" s="943"/>
      <c r="AM436" s="946"/>
      <c r="AN436" s="942" t="str">
        <f>IFERROR(INDEX(#REF!,MATCH(Таблиця4[[#This Row],[BUILDING NAME]],#REF!,0),1),"")</f>
        <v/>
      </c>
      <c r="AO436" s="942" t="str">
        <f>IFERROR(INDEX(#REF!,MATCH(Таблиця4[[#This Row],[BUILDING NAME]],#REF!,0),1),"")</f>
        <v/>
      </c>
      <c r="AP436" s="942" t="str">
        <f>IFERROR(INDEX(#REF!,MATCH(Таблиця4[[#This Row],[BUILDING NAME]],#REF!,0),1),"")</f>
        <v/>
      </c>
      <c r="AQ436" s="942" t="str">
        <f>IFERROR(INDEX(#REF!,MATCH(Таблиця4[[#This Row],[BUILDING NAME]],#REF!,0),1),"")</f>
        <v/>
      </c>
      <c r="AR436" s="942" t="str">
        <f>IFERROR(INDEX(#REF!,MATCH(Таблиця4[[#This Row],[BUILDING NAME]],#REF!,0),1),"")</f>
        <v/>
      </c>
      <c r="AS436" s="942" t="str">
        <f>IFERROR(INDEX(#REF!,MATCH(Таблиця4[[#This Row],[BUILDING NAME]],#REF!,0),1),"")</f>
        <v/>
      </c>
      <c r="AT436" s="942" t="str">
        <f>IFERROR(INDEX(#REF!,MATCH(Таблиця4[[#This Row],[BUILDING NAME]],#REF!,0),1),"")</f>
        <v/>
      </c>
      <c r="AU436" s="942"/>
      <c r="AV436" s="1195" t="s">
        <v>10301</v>
      </c>
      <c r="AW436" s="1196" t="str">
        <f>IFERROR(INDEX(Аркуш4!$G$2:$G$608,MATCH(Таблиця4[[#This Row],[BUILDING NAME]],Аркуш4!$A$2:$A$608,0),1),"")</f>
        <v/>
      </c>
    </row>
    <row r="437" spans="1:49" ht="16.5" thickTop="1" thickBot="1">
      <c r="A437" s="942"/>
      <c r="B437" s="943"/>
      <c r="C437" s="943"/>
      <c r="D437" s="942"/>
      <c r="E437" s="942"/>
      <c r="F437" s="943"/>
      <c r="G437" s="943"/>
      <c r="H437" s="943" t="s">
        <v>11947</v>
      </c>
      <c r="I437" s="943" t="s">
        <v>13004</v>
      </c>
      <c r="J437" s="943"/>
      <c r="K437" s="943" t="s">
        <v>10561</v>
      </c>
      <c r="L437" s="943" t="s">
        <v>10301</v>
      </c>
      <c r="M437" s="943" t="s">
        <v>10561</v>
      </c>
      <c r="N437" s="943" t="s">
        <v>10561</v>
      </c>
      <c r="O437" s="943"/>
      <c r="P437" s="943"/>
      <c r="Q437" s="943"/>
      <c r="R437" s="943"/>
      <c r="S437" s="943"/>
      <c r="T43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37" s="943"/>
      <c r="V437" s="943"/>
      <c r="W437" s="943"/>
      <c r="X437" s="943"/>
      <c r="Y437" s="943"/>
      <c r="Z437" s="969" t="s">
        <v>10301</v>
      </c>
      <c r="AA437" s="942" t="s">
        <v>11948</v>
      </c>
      <c r="AB437" s="943" t="s">
        <v>10301</v>
      </c>
      <c r="AC437" s="943"/>
      <c r="AD437" s="943" t="str">
        <f>Таблиця4[[#This Row],[DESCRIPTION 3]]</f>
        <v/>
      </c>
      <c r="AE437" s="943" t="str">
        <f>Таблиця4[[#This Row],[Owner/Specific NPCs3]]</f>
        <v/>
      </c>
      <c r="AF437" s="943"/>
      <c r="AG437" s="944"/>
      <c r="AH437" s="945"/>
      <c r="AI437" s="946"/>
      <c r="AJ437" s="943"/>
      <c r="AK437" s="946"/>
      <c r="AL437" s="943"/>
      <c r="AM437" s="946"/>
      <c r="AN437" s="942" t="str">
        <f>IFERROR(INDEX(#REF!,MATCH(Таблиця4[[#This Row],[BUILDING NAME]],#REF!,0),1),"")</f>
        <v/>
      </c>
      <c r="AO437" s="942" t="str">
        <f>IFERROR(INDEX(#REF!,MATCH(Таблиця4[[#This Row],[BUILDING NAME]],#REF!,0),1),"")</f>
        <v/>
      </c>
      <c r="AP437" s="942" t="str">
        <f>IFERROR(INDEX(#REF!,MATCH(Таблиця4[[#This Row],[BUILDING NAME]],#REF!,0),1),"")</f>
        <v/>
      </c>
      <c r="AQ437" s="942" t="str">
        <f>IFERROR(INDEX(#REF!,MATCH(Таблиця4[[#This Row],[BUILDING NAME]],#REF!,0),1),"")</f>
        <v/>
      </c>
      <c r="AR437" s="942" t="str">
        <f>IFERROR(INDEX(#REF!,MATCH(Таблиця4[[#This Row],[BUILDING NAME]],#REF!,0),1),"")</f>
        <v/>
      </c>
      <c r="AS437" s="942" t="str">
        <f>IFERROR(INDEX(#REF!,MATCH(Таблиця4[[#This Row],[BUILDING NAME]],#REF!,0),1),"")</f>
        <v/>
      </c>
      <c r="AT437" s="942" t="str">
        <f>IFERROR(INDEX(#REF!,MATCH(Таблиця4[[#This Row],[BUILDING NAME]],#REF!,0),1),"")</f>
        <v/>
      </c>
      <c r="AU437" s="942"/>
      <c r="AV437" s="1195" t="s">
        <v>10301</v>
      </c>
      <c r="AW437" s="1196" t="str">
        <f>IFERROR(INDEX(Аркуш4!$G$2:$G$608,MATCH(Таблиця4[[#This Row],[BUILDING NAME]],Аркуш4!$A$2:$A$608,0),1),"")</f>
        <v/>
      </c>
    </row>
    <row r="438" spans="1:49" ht="16.5" thickTop="1" thickBot="1">
      <c r="A438" s="942"/>
      <c r="B438" s="943"/>
      <c r="C438" s="943"/>
      <c r="D438" s="942"/>
      <c r="E438" s="942"/>
      <c r="F438" s="943"/>
      <c r="G438" s="943"/>
      <c r="H438" s="943" t="s">
        <v>11949</v>
      </c>
      <c r="I438" s="943" t="s">
        <v>13004</v>
      </c>
      <c r="J438" s="943"/>
      <c r="K438" s="943" t="s">
        <v>10561</v>
      </c>
      <c r="L438" s="943" t="s">
        <v>10301</v>
      </c>
      <c r="M438" s="943" t="s">
        <v>10561</v>
      </c>
      <c r="N438" s="943" t="s">
        <v>10561</v>
      </c>
      <c r="O438" s="943"/>
      <c r="P438" s="943"/>
      <c r="Q438" s="943"/>
      <c r="R438" s="943"/>
      <c r="S438" s="943"/>
      <c r="T43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38" s="943"/>
      <c r="V438" s="943"/>
      <c r="W438" s="943"/>
      <c r="X438" s="943"/>
      <c r="Y438" s="943"/>
      <c r="Z438" s="969" t="s">
        <v>10301</v>
      </c>
      <c r="AA438" s="942" t="s">
        <v>11950</v>
      </c>
      <c r="AB438" s="943" t="s">
        <v>10301</v>
      </c>
      <c r="AC438" s="943"/>
      <c r="AD438" s="943" t="str">
        <f>Таблиця4[[#This Row],[DESCRIPTION 3]]</f>
        <v/>
      </c>
      <c r="AE438" s="943" t="str">
        <f>Таблиця4[[#This Row],[Owner/Specific NPCs3]]</f>
        <v/>
      </c>
      <c r="AF438" s="943"/>
      <c r="AG438" s="944"/>
      <c r="AH438" s="945"/>
      <c r="AI438" s="946"/>
      <c r="AJ438" s="943"/>
      <c r="AK438" s="946"/>
      <c r="AL438" s="943"/>
      <c r="AM438" s="946"/>
      <c r="AN438" s="942" t="str">
        <f>IFERROR(INDEX(#REF!,MATCH(Таблиця4[[#This Row],[BUILDING NAME]],#REF!,0),1),"")</f>
        <v/>
      </c>
      <c r="AO438" s="942" t="str">
        <f>IFERROR(INDEX(#REF!,MATCH(Таблиця4[[#This Row],[BUILDING NAME]],#REF!,0),1),"")</f>
        <v/>
      </c>
      <c r="AP438" s="942" t="str">
        <f>IFERROR(INDEX(#REF!,MATCH(Таблиця4[[#This Row],[BUILDING NAME]],#REF!,0),1),"")</f>
        <v/>
      </c>
      <c r="AQ438" s="942" t="str">
        <f>IFERROR(INDEX(#REF!,MATCH(Таблиця4[[#This Row],[BUILDING NAME]],#REF!,0),1),"")</f>
        <v/>
      </c>
      <c r="AR438" s="942" t="str">
        <f>IFERROR(INDEX(#REF!,MATCH(Таблиця4[[#This Row],[BUILDING NAME]],#REF!,0),1),"")</f>
        <v/>
      </c>
      <c r="AS438" s="942" t="str">
        <f>IFERROR(INDEX(#REF!,MATCH(Таблиця4[[#This Row],[BUILDING NAME]],#REF!,0),1),"")</f>
        <v/>
      </c>
      <c r="AT438" s="942" t="str">
        <f>IFERROR(INDEX(#REF!,MATCH(Таблиця4[[#This Row],[BUILDING NAME]],#REF!,0),1),"")</f>
        <v/>
      </c>
      <c r="AU438" s="942"/>
      <c r="AV438" s="1195" t="s">
        <v>10301</v>
      </c>
      <c r="AW438" s="1196" t="str">
        <f>IFERROR(INDEX(Аркуш4!$G$2:$G$608,MATCH(Таблиця4[[#This Row],[BUILDING NAME]],Аркуш4!$A$2:$A$608,0),1),"")</f>
        <v/>
      </c>
    </row>
    <row r="439" spans="1:49" ht="16.5" thickTop="1" thickBot="1">
      <c r="A439" s="942"/>
      <c r="B439" s="943"/>
      <c r="C439" s="943"/>
      <c r="D439" s="942"/>
      <c r="E439" s="942"/>
      <c r="F439" s="943"/>
      <c r="G439" s="943"/>
      <c r="H439" s="942" t="s">
        <v>11951</v>
      </c>
      <c r="I439" s="943" t="s">
        <v>13004</v>
      </c>
      <c r="J439" s="943"/>
      <c r="K439" s="943" t="s">
        <v>10561</v>
      </c>
      <c r="L439" s="943" t="s">
        <v>10301</v>
      </c>
      <c r="M439" s="943" t="s">
        <v>10561</v>
      </c>
      <c r="N439" s="943" t="s">
        <v>10561</v>
      </c>
      <c r="O439" s="943"/>
      <c r="P439" s="943"/>
      <c r="Q439" s="943"/>
      <c r="R439" s="943"/>
      <c r="S439" s="943"/>
      <c r="T43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39" s="943"/>
      <c r="V439" s="943"/>
      <c r="W439" s="943"/>
      <c r="X439" s="943"/>
      <c r="Y439" s="943"/>
      <c r="Z439" s="943" t="s">
        <v>10301</v>
      </c>
      <c r="AA439" s="943"/>
      <c r="AB439" s="943" t="s">
        <v>10301</v>
      </c>
      <c r="AC439" s="943"/>
      <c r="AD439" s="943" t="str">
        <f>Таблиця4[[#This Row],[DESCRIPTION 3]]</f>
        <v/>
      </c>
      <c r="AE439" s="943" t="str">
        <f>Таблиця4[[#This Row],[Owner/Specific NPCs3]]</f>
        <v/>
      </c>
      <c r="AF439" s="943"/>
      <c r="AG439" s="944"/>
      <c r="AH439" s="945"/>
      <c r="AI439" s="946"/>
      <c r="AJ439" s="943"/>
      <c r="AK439" s="946"/>
      <c r="AL439" s="943"/>
      <c r="AM439" s="946"/>
      <c r="AN439" s="942" t="str">
        <f>IFERROR(INDEX(#REF!,MATCH(Таблиця4[[#This Row],[BUILDING NAME]],#REF!,0),1),"")</f>
        <v/>
      </c>
      <c r="AO439" s="942" t="str">
        <f>IFERROR(INDEX(#REF!,MATCH(Таблиця4[[#This Row],[BUILDING NAME]],#REF!,0),1),"")</f>
        <v/>
      </c>
      <c r="AP439" s="942" t="str">
        <f>IFERROR(INDEX(#REF!,MATCH(Таблиця4[[#This Row],[BUILDING NAME]],#REF!,0),1),"")</f>
        <v/>
      </c>
      <c r="AQ439" s="942" t="str">
        <f>IFERROR(INDEX(#REF!,MATCH(Таблиця4[[#This Row],[BUILDING NAME]],#REF!,0),1),"")</f>
        <v/>
      </c>
      <c r="AR439" s="942" t="str">
        <f>IFERROR(INDEX(#REF!,MATCH(Таблиця4[[#This Row],[BUILDING NAME]],#REF!,0),1),"")</f>
        <v/>
      </c>
      <c r="AS439" s="942" t="str">
        <f>IFERROR(INDEX(#REF!,MATCH(Таблиця4[[#This Row],[BUILDING NAME]],#REF!,0),1),"")</f>
        <v/>
      </c>
      <c r="AT439" s="942" t="str">
        <f>IFERROR(INDEX(#REF!,MATCH(Таблиця4[[#This Row],[BUILDING NAME]],#REF!,0),1),"")</f>
        <v/>
      </c>
      <c r="AU439" s="942"/>
      <c r="AV439" s="1195" t="s">
        <v>10301</v>
      </c>
      <c r="AW439" s="1196" t="str">
        <f>IFERROR(INDEX(Аркуш4!$G$2:$G$608,MATCH(Таблиця4[[#This Row],[BUILDING NAME]],Аркуш4!$A$2:$A$608,0),1),"")</f>
        <v/>
      </c>
    </row>
    <row r="440" spans="1:49" ht="16.5" thickTop="1" thickBot="1">
      <c r="A440" s="942"/>
      <c r="B440" s="943"/>
      <c r="C440" s="943"/>
      <c r="D440" s="942"/>
      <c r="E440" s="942"/>
      <c r="F440" s="943"/>
      <c r="G440" s="943"/>
      <c r="H440" s="956" t="s">
        <v>11952</v>
      </c>
      <c r="I440" s="943" t="s">
        <v>36</v>
      </c>
      <c r="J440" s="943"/>
      <c r="K440" s="943" t="s">
        <v>10388</v>
      </c>
      <c r="L440" s="943" t="s">
        <v>10301</v>
      </c>
      <c r="M440" s="943" t="s">
        <v>10561</v>
      </c>
      <c r="N440" s="943" t="s">
        <v>10561</v>
      </c>
      <c r="O440" s="943"/>
      <c r="P440" s="943"/>
      <c r="Q440" s="943"/>
      <c r="R440" s="943"/>
      <c r="S440" s="943"/>
      <c r="T44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40" s="943"/>
      <c r="V440" s="943"/>
      <c r="W440" s="943"/>
      <c r="X440" s="943"/>
      <c r="Y440" s="943"/>
      <c r="Z440" s="943" t="s">
        <v>10301</v>
      </c>
      <c r="AA440" s="943" t="s">
        <v>11953</v>
      </c>
      <c r="AB440" s="943" t="s">
        <v>10301</v>
      </c>
      <c r="AC440" s="943"/>
      <c r="AD440" s="943" t="str">
        <f>Таблиця4[[#This Row],[DESCRIPTION 3]]</f>
        <v/>
      </c>
      <c r="AE440" s="943" t="str">
        <f>Таблиця4[[#This Row],[Owner/Specific NPCs3]]</f>
        <v/>
      </c>
      <c r="AF440" s="943"/>
      <c r="AG440" s="944"/>
      <c r="AH440" s="945"/>
      <c r="AI440" s="946"/>
      <c r="AJ440" s="943"/>
      <c r="AK440" s="946"/>
      <c r="AL440" s="943"/>
      <c r="AM440" s="946"/>
      <c r="AN440" s="942" t="str">
        <f>IFERROR(INDEX(#REF!,MATCH(Таблиця4[[#This Row],[BUILDING NAME]],#REF!,0),1),"")</f>
        <v/>
      </c>
      <c r="AO440" s="942" t="str">
        <f>IFERROR(INDEX(#REF!,MATCH(Таблиця4[[#This Row],[BUILDING NAME]],#REF!,0),1),"")</f>
        <v/>
      </c>
      <c r="AP440" s="942" t="str">
        <f>IFERROR(INDEX(#REF!,MATCH(Таблиця4[[#This Row],[BUILDING NAME]],#REF!,0),1),"")</f>
        <v/>
      </c>
      <c r="AQ440" s="942" t="str">
        <f>IFERROR(INDEX(#REF!,MATCH(Таблиця4[[#This Row],[BUILDING NAME]],#REF!,0),1),"")</f>
        <v/>
      </c>
      <c r="AR440" s="942" t="str">
        <f>IFERROR(INDEX(#REF!,MATCH(Таблиця4[[#This Row],[BUILDING NAME]],#REF!,0),1),"")</f>
        <v/>
      </c>
      <c r="AS440" s="942" t="str">
        <f>IFERROR(INDEX(#REF!,MATCH(Таблиця4[[#This Row],[BUILDING NAME]],#REF!,0),1),"")</f>
        <v/>
      </c>
      <c r="AT440" s="942" t="str">
        <f>IFERROR(INDEX(#REF!,MATCH(Таблиця4[[#This Row],[BUILDING NAME]],#REF!,0),1),"")</f>
        <v/>
      </c>
      <c r="AU440" s="942"/>
      <c r="AV440" s="1195" t="s">
        <v>11953</v>
      </c>
      <c r="AW440" s="1196">
        <f>IFERROR(INDEX(Аркуш4!$G$2:$G$608,MATCH(Таблиця4[[#This Row],[BUILDING NAME]],Аркуш4!$A$2:$A$608,0),1),"")</f>
        <v>0</v>
      </c>
    </row>
    <row r="441" spans="1:49" ht="16.5" thickTop="1" thickBot="1">
      <c r="A441" s="942" t="s">
        <v>11954</v>
      </c>
      <c r="B441" s="943" t="str">
        <f t="shared" ref="B441:B472" si="22">LEFT(LEFT(A441,FIND(":",A441)),LEN(LEFT(A441,FIND(":",A441)))-1)</f>
        <v>$1</v>
      </c>
      <c r="C441" s="943" t="str">
        <f t="shared" ref="C441:C472" si="23">RIGHT(A441,LEN(A441)-FIND(":",A441)-1)</f>
        <v>Sated Satyr (tavern, C, 2)</v>
      </c>
      <c r="D441" s="942"/>
      <c r="E441" s="942"/>
      <c r="F441" s="943" t="s">
        <v>167</v>
      </c>
      <c r="G441" s="943" t="s">
        <v>11955</v>
      </c>
      <c r="H441" s="943" t="s">
        <v>166</v>
      </c>
      <c r="I441" s="943" t="s">
        <v>36</v>
      </c>
      <c r="J441" s="943"/>
      <c r="K441" s="943" t="s">
        <v>10358</v>
      </c>
      <c r="L441" s="943" t="s">
        <v>14</v>
      </c>
      <c r="M441" s="943" t="s">
        <v>10329</v>
      </c>
      <c r="N441" s="943">
        <v>2</v>
      </c>
      <c r="O441" s="943"/>
      <c r="P441" s="943">
        <v>3</v>
      </c>
      <c r="Q441" s="943"/>
      <c r="R441" s="943">
        <v>3</v>
      </c>
      <c r="S441" s="943"/>
      <c r="T44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 P | </v>
      </c>
      <c r="U441" s="943"/>
      <c r="V441" s="943"/>
      <c r="W441" s="943"/>
      <c r="X441" s="943"/>
      <c r="Y441" s="943"/>
      <c r="Z441" s="943" t="s">
        <v>14</v>
      </c>
      <c r="AA441" s="943"/>
      <c r="AB441" s="943" t="s">
        <v>21</v>
      </c>
      <c r="AC441" s="943"/>
      <c r="AD441" s="943" t="str">
        <f>Таблиця4[[#This Row],[DESCRIPTION 3]]</f>
        <v/>
      </c>
      <c r="AE441" s="943" t="str">
        <f>Таблиця4[[#This Row],[Owner/Specific NPCs3]]</f>
        <v/>
      </c>
      <c r="AF441" s="943"/>
      <c r="AG441" s="944" t="s">
        <v>10311</v>
      </c>
      <c r="AH441" s="945"/>
      <c r="AI441" s="946"/>
      <c r="AJ441" s="943" t="s">
        <v>10301</v>
      </c>
      <c r="AK441" s="946"/>
      <c r="AL441" s="943" t="s">
        <v>10301</v>
      </c>
      <c r="AM441" s="946"/>
      <c r="AN441" s="942" t="str">
        <f>IFERROR(INDEX(#REF!,MATCH(Таблиця4[[#This Row],[BUILDING NAME]],#REF!,0),1),"")</f>
        <v/>
      </c>
      <c r="AO441" s="942" t="str">
        <f>IFERROR(INDEX(#REF!,MATCH(Таблиця4[[#This Row],[BUILDING NAME]],#REF!,0),1),"")</f>
        <v/>
      </c>
      <c r="AP441" s="942" t="str">
        <f>IFERROR(INDEX(#REF!,MATCH(Таблиця4[[#This Row],[BUILDING NAME]],#REF!,0),1),"")</f>
        <v/>
      </c>
      <c r="AQ441" s="942" t="str">
        <f>IFERROR(INDEX(#REF!,MATCH(Таблиця4[[#This Row],[BUILDING NAME]],#REF!,0),1),"")</f>
        <v/>
      </c>
      <c r="AR441" s="942" t="str">
        <f>IFERROR(INDEX(#REF!,MATCH(Таблиця4[[#This Row],[BUILDING NAME]],#REF!,0),1),"")</f>
        <v/>
      </c>
      <c r="AS441" s="942" t="str">
        <f>IFERROR(INDEX(#REF!,MATCH(Таблиця4[[#This Row],[BUILDING NAME]],#REF!,0),1),"")</f>
        <v/>
      </c>
      <c r="AT441" s="942" t="str">
        <f>IFERROR(INDEX(#REF!,MATCH(Таблиця4[[#This Row],[BUILDING NAME]],#REF!,0),1),"")</f>
        <v/>
      </c>
      <c r="AU441" s="942"/>
      <c r="AV441" s="1195" t="s">
        <v>14</v>
      </c>
      <c r="AW441" s="1196">
        <f>IFERROR(INDEX(Аркуш4!$G$2:$G$608,MATCH(Таблиця4[[#This Row],[BUILDING NAME]],Аркуш4!$A$2:$A$608,0),1),"")</f>
        <v>0</v>
      </c>
    </row>
    <row r="442" spans="1:49" ht="16.5" thickTop="1" thickBot="1">
      <c r="A442" s="942" t="s">
        <v>11956</v>
      </c>
      <c r="B442" s="943" t="str">
        <f t="shared" si="22"/>
        <v>$2</v>
      </c>
      <c r="C442" s="943" t="str">
        <f t="shared" si="23"/>
        <v>Wyvern's Rest (inn, C, 2)</v>
      </c>
      <c r="D442" s="942"/>
      <c r="E442" s="942"/>
      <c r="F442" s="943" t="s">
        <v>443</v>
      </c>
      <c r="G442" s="943" t="s">
        <v>11957</v>
      </c>
      <c r="H442" s="943" t="s">
        <v>442</v>
      </c>
      <c r="I442" s="943" t="s">
        <v>36</v>
      </c>
      <c r="J442" s="943"/>
      <c r="K442" s="943" t="s">
        <v>10358</v>
      </c>
      <c r="L442" s="943" t="s">
        <v>25</v>
      </c>
      <c r="M442" s="943" t="s">
        <v>10329</v>
      </c>
      <c r="N442" s="943">
        <v>2</v>
      </c>
      <c r="O442" s="943"/>
      <c r="P442" s="943">
        <v>2</v>
      </c>
      <c r="Q442" s="943"/>
      <c r="R442" s="943">
        <v>4</v>
      </c>
      <c r="S442" s="943"/>
      <c r="T44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4 P | </v>
      </c>
      <c r="U442" s="943"/>
      <c r="V442" s="943"/>
      <c r="W442" s="943" t="s">
        <v>10845</v>
      </c>
      <c r="X442" s="943"/>
      <c r="Y442" s="943"/>
      <c r="Z442" s="943" t="s">
        <v>30007</v>
      </c>
      <c r="AA442" s="943" t="s">
        <v>11958</v>
      </c>
      <c r="AB442" s="943" t="s">
        <v>55</v>
      </c>
      <c r="AC442" s="943"/>
      <c r="AD442" s="943" t="str">
        <f>Таблиця4[[#This Row],[DESCRIPTION 3]]</f>
        <v/>
      </c>
      <c r="AE442" s="943" t="str">
        <f>Таблиця4[[#This Row],[Owner/Specific NPCs3]]</f>
        <v/>
      </c>
      <c r="AF442" s="943"/>
      <c r="AG442" s="944" t="s">
        <v>10311</v>
      </c>
      <c r="AH442" s="945"/>
      <c r="AI442" s="946"/>
      <c r="AJ442" s="943" t="s">
        <v>10301</v>
      </c>
      <c r="AK442" s="946"/>
      <c r="AL442" s="943" t="s">
        <v>10301</v>
      </c>
      <c r="AM442" s="946"/>
      <c r="AN442" s="942" t="str">
        <f>IFERROR(INDEX(#REF!,MATCH(Таблиця4[[#This Row],[BUILDING NAME]],#REF!,0),1),"")</f>
        <v/>
      </c>
      <c r="AO442" s="942" t="str">
        <f>IFERROR(INDEX(#REF!,MATCH(Таблиця4[[#This Row],[BUILDING NAME]],#REF!,0),1),"")</f>
        <v/>
      </c>
      <c r="AP442" s="942" t="str">
        <f>IFERROR(INDEX(#REF!,MATCH(Таблиця4[[#This Row],[BUILDING NAME]],#REF!,0),1),"")</f>
        <v/>
      </c>
      <c r="AQ442" s="942" t="str">
        <f>IFERROR(INDEX(#REF!,MATCH(Таблиця4[[#This Row],[BUILDING NAME]],#REF!,0),1),"")</f>
        <v/>
      </c>
      <c r="AR442" s="942" t="str">
        <f>IFERROR(INDEX(#REF!,MATCH(Таблиця4[[#This Row],[BUILDING NAME]],#REF!,0),1),"")</f>
        <v/>
      </c>
      <c r="AS442" s="942" t="str">
        <f>IFERROR(INDEX(#REF!,MATCH(Таблиця4[[#This Row],[BUILDING NAME]],#REF!,0),1),"")</f>
        <v/>
      </c>
      <c r="AT442" s="942" t="str">
        <f>IFERROR(INDEX(#REF!,MATCH(Таблиця4[[#This Row],[BUILDING NAME]],#REF!,0),1),"")</f>
        <v/>
      </c>
      <c r="AU442" s="942"/>
      <c r="AV442" s="1195" t="s">
        <v>30007</v>
      </c>
      <c r="AW442" s="1196">
        <f>IFERROR(INDEX(Аркуш4!$G$2:$G$608,MATCH(Таблиця4[[#This Row],[BUILDING NAME]],Аркуш4!$A$2:$A$608,0),1),"")</f>
        <v>0</v>
      </c>
    </row>
    <row r="443" spans="1:49" ht="16.5" customHeight="1" thickTop="1" thickBot="1">
      <c r="A443" s="942" t="s">
        <v>11959</v>
      </c>
      <c r="B443" s="943" t="str">
        <f t="shared" si="22"/>
        <v>$3</v>
      </c>
      <c r="C443" s="943" t="str">
        <f t="shared" si="23"/>
        <v>Selchoun's Sundries (business, B, 2)</v>
      </c>
      <c r="D443" s="942"/>
      <c r="E443" s="942"/>
      <c r="F443" s="943" t="s">
        <v>11960</v>
      </c>
      <c r="G443" s="943" t="s">
        <v>11961</v>
      </c>
      <c r="H443" s="943" t="s">
        <v>11962</v>
      </c>
      <c r="I443" s="943" t="s">
        <v>36</v>
      </c>
      <c r="J443" s="943"/>
      <c r="K443" s="943" t="s">
        <v>10388</v>
      </c>
      <c r="L443" s="943" t="s">
        <v>1878</v>
      </c>
      <c r="M443" s="943" t="s">
        <v>10310</v>
      </c>
      <c r="N443" s="943">
        <v>2</v>
      </c>
      <c r="O443" s="943"/>
      <c r="P443" s="943">
        <v>4</v>
      </c>
      <c r="Q443" s="943"/>
      <c r="R443" s="943"/>
      <c r="S443" s="943"/>
      <c r="T44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443" s="943"/>
      <c r="V443" s="943"/>
      <c r="W443" s="943" t="s">
        <v>11963</v>
      </c>
      <c r="X443" s="943"/>
      <c r="Y443" s="943"/>
      <c r="Z443" s="943" t="s">
        <v>29999</v>
      </c>
      <c r="AA443" s="943" t="s">
        <v>11964</v>
      </c>
      <c r="AB443" s="943" t="s">
        <v>10301</v>
      </c>
      <c r="AC443" s="943"/>
      <c r="AD443" s="943" t="str">
        <f>Таблиця4[[#This Row],[DESCRIPTION 3]]</f>
        <v/>
      </c>
      <c r="AE443" s="943" t="str">
        <f>Таблиця4[[#This Row],[Owner/Specific NPCs3]]</f>
        <v/>
      </c>
      <c r="AF443" s="943"/>
      <c r="AG443" s="944" t="s">
        <v>10311</v>
      </c>
      <c r="AH443" s="945"/>
      <c r="AI443" s="946"/>
      <c r="AJ443" s="943" t="s">
        <v>10301</v>
      </c>
      <c r="AK443" s="946"/>
      <c r="AL443" s="943" t="s">
        <v>10301</v>
      </c>
      <c r="AM443" s="946"/>
      <c r="AN443" s="942" t="str">
        <f>IFERROR(INDEX(#REF!,MATCH(Таблиця4[[#This Row],[BUILDING NAME]],#REF!,0),1),"")</f>
        <v/>
      </c>
      <c r="AO443" s="942" t="str">
        <f>IFERROR(INDEX(#REF!,MATCH(Таблиця4[[#This Row],[BUILDING NAME]],#REF!,0),1),"")</f>
        <v/>
      </c>
      <c r="AP443" s="942" t="str">
        <f>IFERROR(INDEX(#REF!,MATCH(Таблиця4[[#This Row],[BUILDING NAME]],#REF!,0),1),"")</f>
        <v/>
      </c>
      <c r="AQ443" s="942" t="str">
        <f>IFERROR(INDEX(#REF!,MATCH(Таблиця4[[#This Row],[BUILDING NAME]],#REF!,0),1),"")</f>
        <v/>
      </c>
      <c r="AR443" s="942" t="str">
        <f>IFERROR(INDEX(#REF!,MATCH(Таблиця4[[#This Row],[BUILDING NAME]],#REF!,0),1),"")</f>
        <v/>
      </c>
      <c r="AS443" s="942" t="str">
        <f>IFERROR(INDEX(#REF!,MATCH(Таблиця4[[#This Row],[BUILDING NAME]],#REF!,0),1),"")</f>
        <v/>
      </c>
      <c r="AT443" s="942" t="str">
        <f>IFERROR(INDEX(#REF!,MATCH(Таблиця4[[#This Row],[BUILDING NAME]],#REF!,0),1),"")</f>
        <v/>
      </c>
      <c r="AU443" s="942"/>
      <c r="AV443" s="1195" t="s">
        <v>29999</v>
      </c>
      <c r="AW443" s="1196">
        <f>IFERROR(INDEX(Аркуш4!$G$2:$G$608,MATCH(Таблиця4[[#This Row],[BUILDING NAME]],Аркуш4!$A$2:$A$608,0),1),"")</f>
        <v>0</v>
      </c>
    </row>
    <row r="444" spans="1:49" ht="16.5" thickTop="1" thickBot="1">
      <c r="A444" s="942" t="s">
        <v>11965</v>
      </c>
      <c r="B444" s="943" t="str">
        <f t="shared" si="22"/>
        <v>$4</v>
      </c>
      <c r="C444" s="943" t="str">
        <f t="shared" si="23"/>
        <v>Golden Harp Inn (inn, B, 2)</v>
      </c>
      <c r="D444" s="942"/>
      <c r="E444" s="942"/>
      <c r="F444" s="943" t="s">
        <v>59</v>
      </c>
      <c r="G444" s="943" t="s">
        <v>11966</v>
      </c>
      <c r="H444" s="943" t="s">
        <v>57</v>
      </c>
      <c r="I444" s="943" t="s">
        <v>36</v>
      </c>
      <c r="J444" s="943"/>
      <c r="K444" s="943" t="s">
        <v>10371</v>
      </c>
      <c r="L444" s="943" t="s">
        <v>25</v>
      </c>
      <c r="M444" s="943" t="s">
        <v>10310</v>
      </c>
      <c r="N444" s="943">
        <v>2</v>
      </c>
      <c r="O444" s="954" t="s">
        <v>63</v>
      </c>
      <c r="P444" s="943"/>
      <c r="Q444" s="943"/>
      <c r="R444" s="943"/>
      <c r="S444" s="943"/>
      <c r="T44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44" s="943"/>
      <c r="V444" s="943"/>
      <c r="W444" s="943"/>
      <c r="X444" s="943"/>
      <c r="Y444" s="943"/>
      <c r="Z444" s="943" t="s">
        <v>16888</v>
      </c>
      <c r="AA444" s="954" t="s">
        <v>61</v>
      </c>
      <c r="AB444" s="943" t="s">
        <v>21</v>
      </c>
      <c r="AC444" s="943"/>
      <c r="AD444" s="943" t="str">
        <f>Таблиця4[[#This Row],[DESCRIPTION 3]]</f>
        <v/>
      </c>
      <c r="AE444" s="943" t="str">
        <f>Таблиця4[[#This Row],[Owner/Specific NPCs3]]</f>
        <v/>
      </c>
      <c r="AF444" s="943"/>
      <c r="AG444" s="944" t="s">
        <v>10311</v>
      </c>
      <c r="AH444" s="945"/>
      <c r="AI444" s="946"/>
      <c r="AJ444" s="943" t="s">
        <v>10301</v>
      </c>
      <c r="AK444" s="946"/>
      <c r="AL444" s="943" t="s">
        <v>10301</v>
      </c>
      <c r="AM444" s="946"/>
      <c r="AN444" s="942" t="str">
        <f>IFERROR(INDEX(#REF!,MATCH(Таблиця4[[#This Row],[BUILDING NAME]],#REF!,0),1),"")</f>
        <v/>
      </c>
      <c r="AO444" s="942" t="str">
        <f>IFERROR(INDEX(#REF!,MATCH(Таблиця4[[#This Row],[BUILDING NAME]],#REF!,0),1),"")</f>
        <v/>
      </c>
      <c r="AP444" s="942" t="str">
        <f>IFERROR(INDEX(#REF!,MATCH(Таблиця4[[#This Row],[BUILDING NAME]],#REF!,0),1),"")</f>
        <v/>
      </c>
      <c r="AQ444" s="942" t="str">
        <f>IFERROR(INDEX(#REF!,MATCH(Таблиця4[[#This Row],[BUILDING NAME]],#REF!,0),1),"")</f>
        <v/>
      </c>
      <c r="AR444" s="942" t="str">
        <f>IFERROR(INDEX(#REF!,MATCH(Таблиця4[[#This Row],[BUILDING NAME]],#REF!,0),1),"")</f>
        <v/>
      </c>
      <c r="AS444" s="942" t="str">
        <f>IFERROR(INDEX(#REF!,MATCH(Таблиця4[[#This Row],[BUILDING NAME]],#REF!,0),1),"")</f>
        <v/>
      </c>
      <c r="AT444" s="942" t="str">
        <f>IFERROR(INDEX(#REF!,MATCH(Таблиця4[[#This Row],[BUILDING NAME]],#REF!,0),1),"")</f>
        <v/>
      </c>
      <c r="AU444" s="942"/>
      <c r="AV444" s="1195" t="s">
        <v>16888</v>
      </c>
      <c r="AW444" s="1196">
        <f>IFERROR(INDEX(Аркуш4!$G$2:$G$608,MATCH(Таблиця4[[#This Row],[BUILDING NAME]],Аркуш4!$A$2:$A$608,0),1),"")</f>
        <v>0</v>
      </c>
    </row>
    <row r="445" spans="1:49" ht="16.5" thickTop="1" thickBot="1">
      <c r="A445" s="942" t="s">
        <v>11967</v>
      </c>
      <c r="B445" s="943" t="str">
        <f t="shared" si="22"/>
        <v>$5</v>
      </c>
      <c r="C445" s="943" t="str">
        <f t="shared" si="23"/>
        <v>The Shrines of Nature (temple, B, 2s)</v>
      </c>
      <c r="D445" s="942"/>
      <c r="E445" s="942"/>
      <c r="F445" s="943" t="s">
        <v>11968</v>
      </c>
      <c r="G445" s="943" t="s">
        <v>11969</v>
      </c>
      <c r="H445" s="943" t="s">
        <v>1863</v>
      </c>
      <c r="I445" s="943" t="s">
        <v>36</v>
      </c>
      <c r="J445" s="943"/>
      <c r="K445" s="943" t="s">
        <v>10298</v>
      </c>
      <c r="L445" s="943" t="s">
        <v>10367</v>
      </c>
      <c r="M445" s="943" t="s">
        <v>10310</v>
      </c>
      <c r="N445" s="943" t="s">
        <v>11549</v>
      </c>
      <c r="O445" s="943"/>
      <c r="P445" s="943"/>
      <c r="Q445" s="943"/>
      <c r="R445" s="943"/>
      <c r="S445" s="943"/>
      <c r="T44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45" s="943"/>
      <c r="V445" s="943"/>
      <c r="W445" s="943"/>
      <c r="X445" s="943"/>
      <c r="Y445" s="943"/>
      <c r="Z445" s="943" t="s">
        <v>30155</v>
      </c>
      <c r="AA445" s="943" t="s">
        <v>11970</v>
      </c>
      <c r="AB445" s="943" t="s">
        <v>10301</v>
      </c>
      <c r="AC445" s="943"/>
      <c r="AD445" s="943" t="str">
        <f>Таблиця4[[#This Row],[DESCRIPTION 3]]</f>
        <v/>
      </c>
      <c r="AE445" s="943" t="str">
        <f>Таблиця4[[#This Row],[Owner/Specific NPCs3]]</f>
        <v/>
      </c>
      <c r="AF445" s="943"/>
      <c r="AG445" s="944" t="s">
        <v>10311</v>
      </c>
      <c r="AH445" s="945"/>
      <c r="AI445" s="946"/>
      <c r="AJ445" s="943" t="s">
        <v>10301</v>
      </c>
      <c r="AK445" s="946"/>
      <c r="AL445" s="943" t="s">
        <v>11971</v>
      </c>
      <c r="AM445" s="946"/>
      <c r="AN445" s="942" t="str">
        <f>IFERROR(INDEX(#REF!,MATCH(Таблиця4[[#This Row],[BUILDING NAME]],#REF!,0),1),"")</f>
        <v/>
      </c>
      <c r="AO445" s="942" t="str">
        <f>IFERROR(INDEX(#REF!,MATCH(Таблиця4[[#This Row],[BUILDING NAME]],#REF!,0),1),"")</f>
        <v/>
      </c>
      <c r="AP445" s="942" t="str">
        <f>IFERROR(INDEX(#REF!,MATCH(Таблиця4[[#This Row],[BUILDING NAME]],#REF!,0),1),"")</f>
        <v/>
      </c>
      <c r="AQ445" s="942" t="str">
        <f>IFERROR(INDEX(#REF!,MATCH(Таблиця4[[#This Row],[BUILDING NAME]],#REF!,0),1),"")</f>
        <v/>
      </c>
      <c r="AR445" s="942" t="str">
        <f>IFERROR(INDEX(#REF!,MATCH(Таблиця4[[#This Row],[BUILDING NAME]],#REF!,0),1),"")</f>
        <v/>
      </c>
      <c r="AS445" s="942" t="str">
        <f>IFERROR(INDEX(#REF!,MATCH(Таблиця4[[#This Row],[BUILDING NAME]],#REF!,0),1),"")</f>
        <v/>
      </c>
      <c r="AT445" s="942" t="str">
        <f>IFERROR(INDEX(#REF!,MATCH(Таблиця4[[#This Row],[BUILDING NAME]],#REF!,0),1),"")</f>
        <v/>
      </c>
      <c r="AU445" s="942"/>
      <c r="AV445" s="1195" t="s">
        <v>30155</v>
      </c>
      <c r="AW445" s="1196">
        <f>IFERROR(INDEX(Аркуш4!$G$2:$G$608,MATCH(Таблиця4[[#This Row],[BUILDING NAME]],Аркуш4!$A$2:$A$608,0),1),"")</f>
        <v>0</v>
      </c>
    </row>
    <row r="446" spans="1:49" ht="16.5" thickTop="1" thickBot="1">
      <c r="A446" s="942" t="s">
        <v>11972</v>
      </c>
      <c r="B446" s="943" t="str">
        <f t="shared" si="22"/>
        <v>$6</v>
      </c>
      <c r="C446" s="943" t="str">
        <f t="shared" si="23"/>
        <v>Emveolstone Villa (noble villa, A, 2s &amp; 3s)</v>
      </c>
      <c r="D446" s="942"/>
      <c r="E446" s="942"/>
      <c r="F446" s="943" t="s">
        <v>11973</v>
      </c>
      <c r="G446" s="943" t="s">
        <v>11974</v>
      </c>
      <c r="H446" s="943" t="s">
        <v>11975</v>
      </c>
      <c r="I446" s="943" t="s">
        <v>36</v>
      </c>
      <c r="J446" s="943"/>
      <c r="K446" s="943" t="s">
        <v>10420</v>
      </c>
      <c r="L446" s="943" t="s">
        <v>10301</v>
      </c>
      <c r="M446" s="943" t="s">
        <v>10299</v>
      </c>
      <c r="N446" s="943" t="s">
        <v>11210</v>
      </c>
      <c r="O446" s="943"/>
      <c r="P446" s="943"/>
      <c r="Q446" s="943"/>
      <c r="R446" s="943"/>
      <c r="S446" s="943"/>
      <c r="T44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46" s="943"/>
      <c r="V446" s="943"/>
      <c r="W446" s="943"/>
      <c r="X446" s="943"/>
      <c r="Y446" s="943"/>
      <c r="Z446" s="943" t="s">
        <v>10301</v>
      </c>
      <c r="AA446" s="943"/>
      <c r="AB446" s="943" t="s">
        <v>10301</v>
      </c>
      <c r="AC446" s="943"/>
      <c r="AD446" s="943" t="str">
        <f>Таблиця4[[#This Row],[DESCRIPTION 3]]</f>
        <v/>
      </c>
      <c r="AE446" s="943" t="str">
        <f>Таблиця4[[#This Row],[Owner/Specific NPCs3]]</f>
        <v/>
      </c>
      <c r="AF446" s="943"/>
      <c r="AG446" s="944" t="s">
        <v>10311</v>
      </c>
      <c r="AH446" s="945"/>
      <c r="AI446" s="946"/>
      <c r="AJ446" s="943" t="s">
        <v>10301</v>
      </c>
      <c r="AK446" s="946"/>
      <c r="AL446" s="943" t="s">
        <v>10301</v>
      </c>
      <c r="AM446" s="946"/>
      <c r="AN446" s="942" t="str">
        <f>IFERROR(INDEX(#REF!,MATCH(Таблиця4[[#This Row],[BUILDING NAME]],#REF!,0),1),"")</f>
        <v/>
      </c>
      <c r="AO446" s="942" t="str">
        <f>IFERROR(INDEX(#REF!,MATCH(Таблиця4[[#This Row],[BUILDING NAME]],#REF!,0),1),"")</f>
        <v/>
      </c>
      <c r="AP446" s="942" t="str">
        <f>IFERROR(INDEX(#REF!,MATCH(Таблиця4[[#This Row],[BUILDING NAME]],#REF!,0),1),"")</f>
        <v/>
      </c>
      <c r="AQ446" s="942" t="str">
        <f>IFERROR(INDEX(#REF!,MATCH(Таблиця4[[#This Row],[BUILDING NAME]],#REF!,0),1),"")</f>
        <v/>
      </c>
      <c r="AR446" s="942" t="str">
        <f>IFERROR(INDEX(#REF!,MATCH(Таблиця4[[#This Row],[BUILDING NAME]],#REF!,0),1),"")</f>
        <v/>
      </c>
      <c r="AS446" s="942" t="str">
        <f>IFERROR(INDEX(#REF!,MATCH(Таблиця4[[#This Row],[BUILDING NAME]],#REF!,0),1),"")</f>
        <v/>
      </c>
      <c r="AT446" s="942" t="str">
        <f>IFERROR(INDEX(#REF!,MATCH(Таблиця4[[#This Row],[BUILDING NAME]],#REF!,0),1),"")</f>
        <v/>
      </c>
      <c r="AU446" s="942"/>
      <c r="AV446" s="1195" t="s">
        <v>10301</v>
      </c>
      <c r="AW446" s="1196" t="str">
        <f>IFERROR(INDEX(Аркуш4!$G$2:$G$608,MATCH(Таблиця4[[#This Row],[BUILDING NAME]],Аркуш4!$A$2:$A$608,0),1),"")</f>
        <v/>
      </c>
    </row>
    <row r="447" spans="1:49" ht="16.5" thickTop="1" thickBot="1">
      <c r="A447" s="942" t="s">
        <v>11976</v>
      </c>
      <c r="B447" s="943" t="str">
        <f t="shared" si="22"/>
        <v>$7</v>
      </c>
      <c r="C447" s="943" t="str">
        <f t="shared" si="23"/>
        <v>Hiilgauntlet Villa (noble villa, A, 3s)</v>
      </c>
      <c r="D447" s="942"/>
      <c r="E447" s="942"/>
      <c r="F447" s="943" t="s">
        <v>11977</v>
      </c>
      <c r="G447" s="943" t="s">
        <v>11978</v>
      </c>
      <c r="H447" s="942" t="s">
        <v>11979</v>
      </c>
      <c r="I447" s="943" t="s">
        <v>36</v>
      </c>
      <c r="J447" s="943"/>
      <c r="K447" s="943" t="s">
        <v>10420</v>
      </c>
      <c r="L447" s="943" t="s">
        <v>10301</v>
      </c>
      <c r="M447" s="943" t="s">
        <v>10299</v>
      </c>
      <c r="N447" s="943" t="s">
        <v>11569</v>
      </c>
      <c r="O447" s="943"/>
      <c r="P447" s="943"/>
      <c r="Q447" s="943"/>
      <c r="R447" s="943"/>
      <c r="S447" s="943"/>
      <c r="T44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47" s="943"/>
      <c r="V447" s="943"/>
      <c r="W447" s="943"/>
      <c r="X447" s="943"/>
      <c r="Y447" s="943"/>
      <c r="Z447" s="943" t="s">
        <v>10301</v>
      </c>
      <c r="AA447" s="943"/>
      <c r="AB447" s="943" t="s">
        <v>10301</v>
      </c>
      <c r="AC447" s="943"/>
      <c r="AD447" s="943" t="str">
        <f>Таблиця4[[#This Row],[DESCRIPTION 3]]</f>
        <v/>
      </c>
      <c r="AE447" s="943" t="str">
        <f>Таблиця4[[#This Row],[Owner/Specific NPCs3]]</f>
        <v/>
      </c>
      <c r="AF447" s="943"/>
      <c r="AG447" s="944" t="s">
        <v>10311</v>
      </c>
      <c r="AH447" s="945"/>
      <c r="AI447" s="946"/>
      <c r="AJ447" s="943" t="s">
        <v>10301</v>
      </c>
      <c r="AK447" s="946"/>
      <c r="AL447" s="943" t="s">
        <v>10301</v>
      </c>
      <c r="AM447" s="946"/>
      <c r="AN447" s="942" t="str">
        <f>IFERROR(INDEX(#REF!,MATCH(Таблиця4[[#This Row],[BUILDING NAME]],#REF!,0),1),"")</f>
        <v/>
      </c>
      <c r="AO447" s="942" t="str">
        <f>IFERROR(INDEX(#REF!,MATCH(Таблиця4[[#This Row],[BUILDING NAME]],#REF!,0),1),"")</f>
        <v/>
      </c>
      <c r="AP447" s="942" t="str">
        <f>IFERROR(INDEX(#REF!,MATCH(Таблиця4[[#This Row],[BUILDING NAME]],#REF!,0),1),"")</f>
        <v/>
      </c>
      <c r="AQ447" s="942" t="str">
        <f>IFERROR(INDEX(#REF!,MATCH(Таблиця4[[#This Row],[BUILDING NAME]],#REF!,0),1),"")</f>
        <v/>
      </c>
      <c r="AR447" s="942" t="str">
        <f>IFERROR(INDEX(#REF!,MATCH(Таблиця4[[#This Row],[BUILDING NAME]],#REF!,0),1),"")</f>
        <v/>
      </c>
      <c r="AS447" s="942" t="str">
        <f>IFERROR(INDEX(#REF!,MATCH(Таблиця4[[#This Row],[BUILDING NAME]],#REF!,0),1),"")</f>
        <v/>
      </c>
      <c r="AT447" s="942" t="str">
        <f>IFERROR(INDEX(#REF!,MATCH(Таблиця4[[#This Row],[BUILDING NAME]],#REF!,0),1),"")</f>
        <v/>
      </c>
      <c r="AU447" s="942"/>
      <c r="AV447" s="1195" t="s">
        <v>10301</v>
      </c>
      <c r="AW447" s="1196" t="str">
        <f>IFERROR(INDEX(Аркуш4!$G$2:$G$608,MATCH(Таблиця4[[#This Row],[BUILDING NAME]],Аркуш4!$A$2:$A$608,0),1),"")</f>
        <v/>
      </c>
    </row>
    <row r="448" spans="1:49" ht="16.5" thickTop="1" thickBot="1">
      <c r="A448" s="942" t="s">
        <v>11980</v>
      </c>
      <c r="B448" s="943" t="str">
        <f t="shared" si="22"/>
        <v>$8</v>
      </c>
      <c r="C448" s="943" t="str">
        <f t="shared" si="23"/>
        <v>The Blue Alley (wizard's domicile, C, 1)</v>
      </c>
      <c r="D448" s="942"/>
      <c r="E448" s="942"/>
      <c r="F448" s="943" t="s">
        <v>11981</v>
      </c>
      <c r="G448" s="943" t="s">
        <v>11982</v>
      </c>
      <c r="H448" s="942" t="s">
        <v>11983</v>
      </c>
      <c r="I448" s="943" t="s">
        <v>36</v>
      </c>
      <c r="J448" s="943"/>
      <c r="K448" s="943" t="s">
        <v>10336</v>
      </c>
      <c r="L448" s="943" t="s">
        <v>10301</v>
      </c>
      <c r="M448" s="943" t="s">
        <v>10329</v>
      </c>
      <c r="N448" s="943">
        <v>1</v>
      </c>
      <c r="O448" s="943"/>
      <c r="P448" s="943"/>
      <c r="Q448" s="943"/>
      <c r="R448" s="943"/>
      <c r="S448" s="943"/>
      <c r="T44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48" s="943"/>
      <c r="V448" s="943"/>
      <c r="W448" s="943"/>
      <c r="X448" s="943"/>
      <c r="Y448" s="943"/>
      <c r="Z448" s="943" t="s">
        <v>10301</v>
      </c>
      <c r="AA448" s="943" t="s">
        <v>11984</v>
      </c>
      <c r="AB448" s="943" t="s">
        <v>10301</v>
      </c>
      <c r="AC448" s="943"/>
      <c r="AD448" s="943" t="str">
        <f>Таблиця4[[#This Row],[DESCRIPTION 3]]</f>
        <v/>
      </c>
      <c r="AE448" s="943" t="str">
        <f>Таблиця4[[#This Row],[Owner/Specific NPCs3]]</f>
        <v/>
      </c>
      <c r="AF448" s="943"/>
      <c r="AG448" s="944" t="s">
        <v>10311</v>
      </c>
      <c r="AH448" s="945"/>
      <c r="AI448" s="946"/>
      <c r="AJ448" s="943" t="s">
        <v>10301</v>
      </c>
      <c r="AK448" s="946"/>
      <c r="AL448" s="943" t="s">
        <v>10301</v>
      </c>
      <c r="AM448" s="946"/>
      <c r="AN448" s="942" t="str">
        <f>IFERROR(INDEX(#REF!,MATCH(Таблиця4[[#This Row],[BUILDING NAME]],#REF!,0),1),"")</f>
        <v/>
      </c>
      <c r="AO448" s="942" t="str">
        <f>IFERROR(INDEX(#REF!,MATCH(Таблиця4[[#This Row],[BUILDING NAME]],#REF!,0),1),"")</f>
        <v/>
      </c>
      <c r="AP448" s="942" t="str">
        <f>IFERROR(INDEX(#REF!,MATCH(Таблиця4[[#This Row],[BUILDING NAME]],#REF!,0),1),"")</f>
        <v/>
      </c>
      <c r="AQ448" s="942" t="str">
        <f>IFERROR(INDEX(#REF!,MATCH(Таблиця4[[#This Row],[BUILDING NAME]],#REF!,0),1),"")</f>
        <v/>
      </c>
      <c r="AR448" s="942" t="str">
        <f>IFERROR(INDEX(#REF!,MATCH(Таблиця4[[#This Row],[BUILDING NAME]],#REF!,0),1),"")</f>
        <v/>
      </c>
      <c r="AS448" s="942" t="str">
        <f>IFERROR(INDEX(#REF!,MATCH(Таблиця4[[#This Row],[BUILDING NAME]],#REF!,0),1),"")</f>
        <v/>
      </c>
      <c r="AT448" s="942" t="str">
        <f>IFERROR(INDEX(#REF!,MATCH(Таблиця4[[#This Row],[BUILDING NAME]],#REF!,0),1),"")</f>
        <v/>
      </c>
      <c r="AU448" s="942"/>
      <c r="AV448" s="1195" t="s">
        <v>10301</v>
      </c>
      <c r="AW448" s="1196" t="str">
        <f>IFERROR(INDEX(Аркуш4!$G$2:$G$608,MATCH(Таблиця4[[#This Row],[BUILDING NAME]],Аркуш4!$A$2:$A$608,0),1),"")</f>
        <v/>
      </c>
    </row>
    <row r="449" spans="1:49" ht="16.5" thickTop="1" thickBot="1">
      <c r="A449" s="942" t="s">
        <v>11985</v>
      </c>
      <c r="B449" s="943" t="str">
        <f t="shared" si="22"/>
        <v>$9</v>
      </c>
      <c r="C449" s="943" t="str">
        <f t="shared" si="23"/>
        <v>Gauntyl Villa (noble villa, A, 1s &amp; 2s)</v>
      </c>
      <c r="D449" s="942"/>
      <c r="E449" s="942"/>
      <c r="F449" s="943" t="s">
        <v>11986</v>
      </c>
      <c r="G449" s="943" t="s">
        <v>11987</v>
      </c>
      <c r="H449" s="943" t="s">
        <v>11988</v>
      </c>
      <c r="I449" s="943" t="s">
        <v>36</v>
      </c>
      <c r="J449" s="943"/>
      <c r="K449" s="943" t="s">
        <v>10420</v>
      </c>
      <c r="L449" s="943" t="s">
        <v>10301</v>
      </c>
      <c r="M449" s="943" t="s">
        <v>10299</v>
      </c>
      <c r="N449" s="943" t="s">
        <v>11539</v>
      </c>
      <c r="O449" s="943"/>
      <c r="P449" s="943"/>
      <c r="Q449" s="943"/>
      <c r="R449" s="943"/>
      <c r="S449" s="943"/>
      <c r="T44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49" s="943"/>
      <c r="V449" s="943"/>
      <c r="W449" s="943"/>
      <c r="X449" s="943"/>
      <c r="Y449" s="943"/>
      <c r="Z449" s="943" t="s">
        <v>10301</v>
      </c>
      <c r="AA449" s="943"/>
      <c r="AB449" s="943" t="s">
        <v>10301</v>
      </c>
      <c r="AC449" s="943"/>
      <c r="AD449" s="943" t="str">
        <f>Таблиця4[[#This Row],[DESCRIPTION 3]]</f>
        <v/>
      </c>
      <c r="AE449" s="943" t="str">
        <f>Таблиця4[[#This Row],[Owner/Specific NPCs3]]</f>
        <v/>
      </c>
      <c r="AF449" s="943"/>
      <c r="AG449" s="944" t="s">
        <v>10311</v>
      </c>
      <c r="AH449" s="945"/>
      <c r="AI449" s="946"/>
      <c r="AJ449" s="943" t="s">
        <v>10301</v>
      </c>
      <c r="AK449" s="946"/>
      <c r="AL449" s="943" t="s">
        <v>10301</v>
      </c>
      <c r="AM449" s="946"/>
      <c r="AN449" s="942" t="str">
        <f>IFERROR(INDEX(#REF!,MATCH(Таблиця4[[#This Row],[BUILDING NAME]],#REF!,0),1),"")</f>
        <v/>
      </c>
      <c r="AO449" s="942" t="str">
        <f>IFERROR(INDEX(#REF!,MATCH(Таблиця4[[#This Row],[BUILDING NAME]],#REF!,0),1),"")</f>
        <v/>
      </c>
      <c r="AP449" s="942" t="str">
        <f>IFERROR(INDEX(#REF!,MATCH(Таблиця4[[#This Row],[BUILDING NAME]],#REF!,0),1),"")</f>
        <v/>
      </c>
      <c r="AQ449" s="942" t="str">
        <f>IFERROR(INDEX(#REF!,MATCH(Таблиця4[[#This Row],[BUILDING NAME]],#REF!,0),1),"")</f>
        <v/>
      </c>
      <c r="AR449" s="942" t="str">
        <f>IFERROR(INDEX(#REF!,MATCH(Таблиця4[[#This Row],[BUILDING NAME]],#REF!,0),1),"")</f>
        <v/>
      </c>
      <c r="AS449" s="942" t="str">
        <f>IFERROR(INDEX(#REF!,MATCH(Таблиця4[[#This Row],[BUILDING NAME]],#REF!,0),1),"")</f>
        <v/>
      </c>
      <c r="AT449" s="942" t="str">
        <f>IFERROR(INDEX(#REF!,MATCH(Таблиця4[[#This Row],[BUILDING NAME]],#REF!,0),1),"")</f>
        <v/>
      </c>
      <c r="AU449" s="942"/>
      <c r="AV449" s="1195" t="s">
        <v>10301</v>
      </c>
      <c r="AW449" s="1196" t="str">
        <f>IFERROR(INDEX(Аркуш4!$G$2:$G$608,MATCH(Таблиця4[[#This Row],[BUILDING NAME]],Аркуш4!$A$2:$A$608,0),1),"")</f>
        <v/>
      </c>
    </row>
    <row r="450" spans="1:49" ht="16.5" thickTop="1" thickBot="1">
      <c r="A450" s="942" t="s">
        <v>11989</v>
      </c>
      <c r="B450" s="943" t="str">
        <f t="shared" si="22"/>
        <v>$10</v>
      </c>
      <c r="C450" s="943" t="str">
        <f t="shared" si="23"/>
        <v>The Temple of Beauty (temple, A, 3)</v>
      </c>
      <c r="D450" s="942"/>
      <c r="E450" s="942"/>
      <c r="F450" s="943" t="s">
        <v>11990</v>
      </c>
      <c r="G450" s="943" t="s">
        <v>11991</v>
      </c>
      <c r="H450" s="942" t="s">
        <v>1867</v>
      </c>
      <c r="I450" s="943" t="s">
        <v>36</v>
      </c>
      <c r="J450" s="943"/>
      <c r="K450" s="943" t="s">
        <v>10298</v>
      </c>
      <c r="L450" s="943" t="s">
        <v>10367</v>
      </c>
      <c r="M450" s="943" t="s">
        <v>10299</v>
      </c>
      <c r="N450" s="943">
        <v>3</v>
      </c>
      <c r="O450" s="943"/>
      <c r="P450" s="943"/>
      <c r="Q450" s="943"/>
      <c r="R450" s="943"/>
      <c r="S450" s="943"/>
      <c r="T45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50" s="943"/>
      <c r="V450" s="943"/>
      <c r="W450" s="943"/>
      <c r="X450" s="943"/>
      <c r="Y450" s="943"/>
      <c r="Z450" s="943" t="s">
        <v>30017</v>
      </c>
      <c r="AA450" s="943" t="s">
        <v>11992</v>
      </c>
      <c r="AB450" s="943" t="s">
        <v>10301</v>
      </c>
      <c r="AC450" s="943"/>
      <c r="AD450" s="943" t="str">
        <f>Таблиця4[[#This Row],[DESCRIPTION 3]]</f>
        <v/>
      </c>
      <c r="AE450" s="943" t="str">
        <f>Таблиця4[[#This Row],[Owner/Specific NPCs3]]</f>
        <v/>
      </c>
      <c r="AF450" s="943"/>
      <c r="AG450" s="944" t="s">
        <v>10311</v>
      </c>
      <c r="AH450" s="945"/>
      <c r="AI450" s="946"/>
      <c r="AJ450" s="943" t="s">
        <v>10301</v>
      </c>
      <c r="AK450" s="946"/>
      <c r="AL450" s="943" t="s">
        <v>10301</v>
      </c>
      <c r="AM450" s="946"/>
      <c r="AN450" s="942" t="str">
        <f>IFERROR(INDEX(#REF!,MATCH(Таблиця4[[#This Row],[BUILDING NAME]],#REF!,0),1),"")</f>
        <v/>
      </c>
      <c r="AO450" s="942" t="str">
        <f>IFERROR(INDEX(#REF!,MATCH(Таблиця4[[#This Row],[BUILDING NAME]],#REF!,0),1),"")</f>
        <v/>
      </c>
      <c r="AP450" s="942" t="str">
        <f>IFERROR(INDEX(#REF!,MATCH(Таблиця4[[#This Row],[BUILDING NAME]],#REF!,0),1),"")</f>
        <v/>
      </c>
      <c r="AQ450" s="942" t="str">
        <f>IFERROR(INDEX(#REF!,MATCH(Таблиця4[[#This Row],[BUILDING NAME]],#REF!,0),1),"")</f>
        <v/>
      </c>
      <c r="AR450" s="942" t="str">
        <f>IFERROR(INDEX(#REF!,MATCH(Таблиця4[[#This Row],[BUILDING NAME]],#REF!,0),1),"")</f>
        <v/>
      </c>
      <c r="AS450" s="942" t="str">
        <f>IFERROR(INDEX(#REF!,MATCH(Таблиця4[[#This Row],[BUILDING NAME]],#REF!,0),1),"")</f>
        <v/>
      </c>
      <c r="AT450" s="942" t="str">
        <f>IFERROR(INDEX(#REF!,MATCH(Таблиця4[[#This Row],[BUILDING NAME]],#REF!,0),1),"")</f>
        <v/>
      </c>
      <c r="AU450" s="942"/>
      <c r="AV450" s="1195" t="s">
        <v>30017</v>
      </c>
      <c r="AW450" s="1196">
        <f>IFERROR(INDEX(Аркуш4!$G$2:$G$608,MATCH(Таблиця4[[#This Row],[BUILDING NAME]],Аркуш4!$A$2:$A$608,0),1),"")</f>
        <v>0</v>
      </c>
    </row>
    <row r="451" spans="1:49" ht="16.5" thickTop="1" thickBot="1">
      <c r="A451" s="942" t="s">
        <v>11993</v>
      </c>
      <c r="B451" s="943" t="str">
        <f t="shared" si="22"/>
        <v>$11</v>
      </c>
      <c r="C451" s="943" t="str">
        <f t="shared" si="23"/>
        <v>Brokengulf Villa (noble villa, A, 4s &amp; 3s)</v>
      </c>
      <c r="D451" s="942"/>
      <c r="E451" s="942"/>
      <c r="F451" s="943" t="s">
        <v>11994</v>
      </c>
      <c r="G451" s="943" t="s">
        <v>11995</v>
      </c>
      <c r="H451" s="942" t="s">
        <v>11996</v>
      </c>
      <c r="I451" s="943" t="s">
        <v>36</v>
      </c>
      <c r="J451" s="943"/>
      <c r="K451" s="943" t="s">
        <v>10420</v>
      </c>
      <c r="L451" s="943" t="s">
        <v>10301</v>
      </c>
      <c r="M451" s="943" t="s">
        <v>10299</v>
      </c>
      <c r="N451" s="943" t="s">
        <v>11997</v>
      </c>
      <c r="O451" s="943" t="s">
        <v>11998</v>
      </c>
      <c r="P451" s="943"/>
      <c r="Q451" s="943"/>
      <c r="R451" s="943"/>
      <c r="S451" s="943"/>
      <c r="T45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51" s="943"/>
      <c r="V451" s="943"/>
      <c r="W451" s="943"/>
      <c r="X451" s="943"/>
      <c r="Y451" s="943"/>
      <c r="Z451" s="943" t="s">
        <v>10301</v>
      </c>
      <c r="AA451" s="943"/>
      <c r="AB451" s="943" t="s">
        <v>10301</v>
      </c>
      <c r="AC451" s="943"/>
      <c r="AD451" s="943" t="str">
        <f>Таблиця4[[#This Row],[DESCRIPTION 3]]</f>
        <v/>
      </c>
      <c r="AE451" s="943" t="str">
        <f>Таблиця4[[#This Row],[Owner/Specific NPCs3]]</f>
        <v/>
      </c>
      <c r="AF451" s="943"/>
      <c r="AG451" s="944" t="s">
        <v>10311</v>
      </c>
      <c r="AH451" s="945"/>
      <c r="AI451" s="946"/>
      <c r="AJ451" s="943" t="s">
        <v>10301</v>
      </c>
      <c r="AK451" s="946"/>
      <c r="AL451" s="943" t="s">
        <v>10301</v>
      </c>
      <c r="AM451" s="946"/>
      <c r="AN451" s="942" t="str">
        <f>IFERROR(INDEX(#REF!,MATCH(Таблиця4[[#This Row],[BUILDING NAME]],#REF!,0),1),"")</f>
        <v/>
      </c>
      <c r="AO451" s="942" t="str">
        <f>IFERROR(INDEX(#REF!,MATCH(Таблиця4[[#This Row],[BUILDING NAME]],#REF!,0),1),"")</f>
        <v/>
      </c>
      <c r="AP451" s="942" t="str">
        <f>IFERROR(INDEX(#REF!,MATCH(Таблиця4[[#This Row],[BUILDING NAME]],#REF!,0),1),"")</f>
        <v/>
      </c>
      <c r="AQ451" s="942" t="str">
        <f>IFERROR(INDEX(#REF!,MATCH(Таблиця4[[#This Row],[BUILDING NAME]],#REF!,0),1),"")</f>
        <v/>
      </c>
      <c r="AR451" s="942" t="str">
        <f>IFERROR(INDEX(#REF!,MATCH(Таблиця4[[#This Row],[BUILDING NAME]],#REF!,0),1),"")</f>
        <v/>
      </c>
      <c r="AS451" s="942" t="str">
        <f>IFERROR(INDEX(#REF!,MATCH(Таблиця4[[#This Row],[BUILDING NAME]],#REF!,0),1),"")</f>
        <v/>
      </c>
      <c r="AT451" s="942" t="str">
        <f>IFERROR(INDEX(#REF!,MATCH(Таблиця4[[#This Row],[BUILDING NAME]],#REF!,0),1),"")</f>
        <v/>
      </c>
      <c r="AU451" s="942"/>
      <c r="AV451" s="1195" t="s">
        <v>10301</v>
      </c>
      <c r="AW451" s="1196" t="str">
        <f>IFERROR(INDEX(Аркуш4!$G$2:$G$608,MATCH(Таблиця4[[#This Row],[BUILDING NAME]],Аркуш4!$A$2:$A$608,0),1),"")</f>
        <v/>
      </c>
    </row>
    <row r="452" spans="1:49" ht="16.5" thickTop="1" thickBot="1">
      <c r="A452" s="942" t="s">
        <v>11999</v>
      </c>
      <c r="B452" s="943" t="str">
        <f t="shared" si="22"/>
        <v>$12</v>
      </c>
      <c r="C452" s="943" t="str">
        <f t="shared" si="23"/>
        <v>Raventree Villa (noble villa, A, 3s &amp; 2s)</v>
      </c>
      <c r="D452" s="942"/>
      <c r="E452" s="942"/>
      <c r="F452" s="943" t="s">
        <v>12000</v>
      </c>
      <c r="G452" s="943" t="s">
        <v>12001</v>
      </c>
      <c r="H452" s="943" t="s">
        <v>12002</v>
      </c>
      <c r="I452" s="943" t="s">
        <v>36</v>
      </c>
      <c r="J452" s="943"/>
      <c r="K452" s="943" t="s">
        <v>10420</v>
      </c>
      <c r="L452" s="943" t="s">
        <v>10301</v>
      </c>
      <c r="M452" s="943" t="s">
        <v>10299</v>
      </c>
      <c r="N452" s="943" t="s">
        <v>11549</v>
      </c>
      <c r="O452" s="943"/>
      <c r="P452" s="943"/>
      <c r="Q452" s="943"/>
      <c r="R452" s="943"/>
      <c r="S452" s="943"/>
      <c r="T45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52" s="943"/>
      <c r="V452" s="943"/>
      <c r="W452" s="943"/>
      <c r="X452" s="943"/>
      <c r="Y452" s="943"/>
      <c r="Z452" s="943" t="s">
        <v>10301</v>
      </c>
      <c r="AA452" s="943"/>
      <c r="AB452" s="943" t="s">
        <v>10301</v>
      </c>
      <c r="AC452" s="943"/>
      <c r="AD452" s="943" t="str">
        <f>Таблиця4[[#This Row],[DESCRIPTION 3]]</f>
        <v/>
      </c>
      <c r="AE452" s="943" t="str">
        <f>Таблиця4[[#This Row],[Owner/Specific NPCs3]]</f>
        <v/>
      </c>
      <c r="AF452" s="943"/>
      <c r="AG452" s="944" t="s">
        <v>10311</v>
      </c>
      <c r="AH452" s="945"/>
      <c r="AI452" s="946"/>
      <c r="AJ452" s="943" t="s">
        <v>10301</v>
      </c>
      <c r="AK452" s="946"/>
      <c r="AL452" s="943" t="s">
        <v>10301</v>
      </c>
      <c r="AM452" s="946"/>
      <c r="AN452" s="942" t="str">
        <f>IFERROR(INDEX(#REF!,MATCH(Таблиця4[[#This Row],[BUILDING NAME]],#REF!,0),1),"")</f>
        <v/>
      </c>
      <c r="AO452" s="942" t="str">
        <f>IFERROR(INDEX(#REF!,MATCH(Таблиця4[[#This Row],[BUILDING NAME]],#REF!,0),1),"")</f>
        <v/>
      </c>
      <c r="AP452" s="942" t="str">
        <f>IFERROR(INDEX(#REF!,MATCH(Таблиця4[[#This Row],[BUILDING NAME]],#REF!,0),1),"")</f>
        <v/>
      </c>
      <c r="AQ452" s="942" t="str">
        <f>IFERROR(INDEX(#REF!,MATCH(Таблиця4[[#This Row],[BUILDING NAME]],#REF!,0),1),"")</f>
        <v/>
      </c>
      <c r="AR452" s="942" t="str">
        <f>IFERROR(INDEX(#REF!,MATCH(Таблиця4[[#This Row],[BUILDING NAME]],#REF!,0),1),"")</f>
        <v/>
      </c>
      <c r="AS452" s="942" t="str">
        <f>IFERROR(INDEX(#REF!,MATCH(Таблиця4[[#This Row],[BUILDING NAME]],#REF!,0),1),"")</f>
        <v/>
      </c>
      <c r="AT452" s="942" t="str">
        <f>IFERROR(INDEX(#REF!,MATCH(Таблиця4[[#This Row],[BUILDING NAME]],#REF!,0),1),"")</f>
        <v/>
      </c>
      <c r="AU452" s="942"/>
      <c r="AV452" s="1195" t="s">
        <v>10301</v>
      </c>
      <c r="AW452" s="1196" t="str">
        <f>IFERROR(INDEX(Аркуш4!$G$2:$G$608,MATCH(Таблиця4[[#This Row],[BUILDING NAME]],Аркуш4!$A$2:$A$608,0),1),"")</f>
        <v/>
      </c>
    </row>
    <row r="453" spans="1:49" ht="16.5" thickTop="1" thickBot="1">
      <c r="A453" s="942" t="s">
        <v>12003</v>
      </c>
      <c r="B453" s="943" t="str">
        <f t="shared" si="22"/>
        <v>$13</v>
      </c>
      <c r="C453" s="943" t="str">
        <f t="shared" si="23"/>
        <v>Rosznar Villa (noble villa, A, 5s &amp; 2s)</v>
      </c>
      <c r="D453" s="942"/>
      <c r="E453" s="942"/>
      <c r="F453" s="943" t="s">
        <v>12004</v>
      </c>
      <c r="G453" s="943" t="s">
        <v>12005</v>
      </c>
      <c r="H453" s="943" t="s">
        <v>12006</v>
      </c>
      <c r="I453" s="943" t="s">
        <v>36</v>
      </c>
      <c r="J453" s="943"/>
      <c r="K453" s="943" t="s">
        <v>10420</v>
      </c>
      <c r="L453" s="943">
        <v>0</v>
      </c>
      <c r="M453" s="943" t="s">
        <v>10299</v>
      </c>
      <c r="N453" s="943" t="s">
        <v>11549</v>
      </c>
      <c r="O453" s="943"/>
      <c r="P453" s="943"/>
      <c r="Q453" s="943"/>
      <c r="R453" s="943"/>
      <c r="S453" s="943"/>
      <c r="T45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53" s="943"/>
      <c r="V453" s="943"/>
      <c r="W453" s="943"/>
      <c r="X453" s="943"/>
      <c r="Y453" s="943"/>
      <c r="Z453" s="943" t="s">
        <v>30141</v>
      </c>
      <c r="AA453" s="943"/>
      <c r="AB453" s="943" t="s">
        <v>10301</v>
      </c>
      <c r="AC453" s="943"/>
      <c r="AD453" s="943" t="str">
        <f>Таблиця4[[#This Row],[DESCRIPTION 3]]</f>
        <v/>
      </c>
      <c r="AE453" s="943" t="str">
        <f>Таблиця4[[#This Row],[Owner/Specific NPCs3]]</f>
        <v/>
      </c>
      <c r="AF453" s="943"/>
      <c r="AG453" s="944" t="s">
        <v>10311</v>
      </c>
      <c r="AH453" s="945"/>
      <c r="AI453" s="946"/>
      <c r="AJ453" s="943" t="s">
        <v>10301</v>
      </c>
      <c r="AK453" s="946"/>
      <c r="AL453" s="943" t="s">
        <v>10301</v>
      </c>
      <c r="AM453" s="946"/>
      <c r="AN453" s="942" t="str">
        <f>IFERROR(INDEX(#REF!,MATCH(Таблиця4[[#This Row],[BUILDING NAME]],#REF!,0),1),"")</f>
        <v/>
      </c>
      <c r="AO453" s="942" t="str">
        <f>IFERROR(INDEX(#REF!,MATCH(Таблиця4[[#This Row],[BUILDING NAME]],#REF!,0),1),"")</f>
        <v/>
      </c>
      <c r="AP453" s="942" t="str">
        <f>IFERROR(INDEX(#REF!,MATCH(Таблиця4[[#This Row],[BUILDING NAME]],#REF!,0),1),"")</f>
        <v/>
      </c>
      <c r="AQ453" s="942" t="str">
        <f>IFERROR(INDEX(#REF!,MATCH(Таблиця4[[#This Row],[BUILDING NAME]],#REF!,0),1),"")</f>
        <v/>
      </c>
      <c r="AR453" s="942" t="str">
        <f>IFERROR(INDEX(#REF!,MATCH(Таблиця4[[#This Row],[BUILDING NAME]],#REF!,0),1),"")</f>
        <v/>
      </c>
      <c r="AS453" s="942" t="str">
        <f>IFERROR(INDEX(#REF!,MATCH(Таблиця4[[#This Row],[BUILDING NAME]],#REF!,0),1),"")</f>
        <v/>
      </c>
      <c r="AT453" s="942" t="str">
        <f>IFERROR(INDEX(#REF!,MATCH(Таблиця4[[#This Row],[BUILDING NAME]],#REF!,0),1),"")</f>
        <v/>
      </c>
      <c r="AU453" s="942"/>
      <c r="AV453" s="1195" t="s">
        <v>30141</v>
      </c>
      <c r="AW453" s="1196">
        <f>IFERROR(INDEX(Аркуш4!$G$2:$G$608,MATCH(Таблиця4[[#This Row],[BUILDING NAME]],Аркуш4!$A$2:$A$608,0),1),"")</f>
        <v>0</v>
      </c>
    </row>
    <row r="454" spans="1:49" ht="16.5" thickTop="1" thickBot="1">
      <c r="A454" s="942" t="s">
        <v>12007</v>
      </c>
      <c r="B454" s="943" t="str">
        <f t="shared" si="22"/>
        <v>$14</v>
      </c>
      <c r="C454" s="943" t="str">
        <f t="shared" si="23"/>
        <v>Jhansczil Villa (noble villa, A, 1s &amp; 3s)</v>
      </c>
      <c r="D454" s="942"/>
      <c r="E454" s="942"/>
      <c r="F454" s="943" t="s">
        <v>12008</v>
      </c>
      <c r="G454" s="943" t="s">
        <v>12009</v>
      </c>
      <c r="H454" s="943" t="s">
        <v>12010</v>
      </c>
      <c r="I454" s="943" t="s">
        <v>36</v>
      </c>
      <c r="J454" s="943"/>
      <c r="K454" s="943" t="s">
        <v>10420</v>
      </c>
      <c r="L454" s="943" t="s">
        <v>10301</v>
      </c>
      <c r="M454" s="943" t="s">
        <v>10299</v>
      </c>
      <c r="N454" s="943" t="s">
        <v>11544</v>
      </c>
      <c r="O454" s="943"/>
      <c r="P454" s="943"/>
      <c r="Q454" s="943"/>
      <c r="R454" s="943"/>
      <c r="S454" s="943"/>
      <c r="T45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54" s="943"/>
      <c r="V454" s="943"/>
      <c r="W454" s="943"/>
      <c r="X454" s="943"/>
      <c r="Y454" s="943"/>
      <c r="Z454" s="943" t="s">
        <v>10301</v>
      </c>
      <c r="AA454" s="943"/>
      <c r="AB454" s="943" t="s">
        <v>10301</v>
      </c>
      <c r="AC454" s="943"/>
      <c r="AD454" s="943" t="str">
        <f>Таблиця4[[#This Row],[DESCRIPTION 3]]</f>
        <v/>
      </c>
      <c r="AE454" s="943" t="str">
        <f>Таблиця4[[#This Row],[Owner/Specific NPCs3]]</f>
        <v/>
      </c>
      <c r="AF454" s="943"/>
      <c r="AG454" s="944" t="s">
        <v>10311</v>
      </c>
      <c r="AH454" s="945"/>
      <c r="AI454" s="946"/>
      <c r="AJ454" s="943" t="s">
        <v>10301</v>
      </c>
      <c r="AK454" s="946"/>
      <c r="AL454" s="943" t="s">
        <v>10301</v>
      </c>
      <c r="AM454" s="946"/>
      <c r="AN454" s="942" t="str">
        <f>IFERROR(INDEX(#REF!,MATCH(Таблиця4[[#This Row],[BUILDING NAME]],#REF!,0),1),"")</f>
        <v/>
      </c>
      <c r="AO454" s="942" t="str">
        <f>IFERROR(INDEX(#REF!,MATCH(Таблиця4[[#This Row],[BUILDING NAME]],#REF!,0),1),"")</f>
        <v/>
      </c>
      <c r="AP454" s="942" t="str">
        <f>IFERROR(INDEX(#REF!,MATCH(Таблиця4[[#This Row],[BUILDING NAME]],#REF!,0),1),"")</f>
        <v/>
      </c>
      <c r="AQ454" s="942" t="str">
        <f>IFERROR(INDEX(#REF!,MATCH(Таблиця4[[#This Row],[BUILDING NAME]],#REF!,0),1),"")</f>
        <v/>
      </c>
      <c r="AR454" s="942" t="str">
        <f>IFERROR(INDEX(#REF!,MATCH(Таблиця4[[#This Row],[BUILDING NAME]],#REF!,0),1),"")</f>
        <v/>
      </c>
      <c r="AS454" s="942" t="str">
        <f>IFERROR(INDEX(#REF!,MATCH(Таблиця4[[#This Row],[BUILDING NAME]],#REF!,0),1),"")</f>
        <v/>
      </c>
      <c r="AT454" s="942" t="str">
        <f>IFERROR(INDEX(#REF!,MATCH(Таблиця4[[#This Row],[BUILDING NAME]],#REF!,0),1),"")</f>
        <v/>
      </c>
      <c r="AU454" s="942"/>
      <c r="AV454" s="1195" t="s">
        <v>10301</v>
      </c>
      <c r="AW454" s="1196" t="str">
        <f>IFERROR(INDEX(Аркуш4!$G$2:$G$608,MATCH(Таблиця4[[#This Row],[BUILDING NAME]],Аркуш4!$A$2:$A$608,0),1),"")</f>
        <v/>
      </c>
    </row>
    <row r="455" spans="1:49" ht="16.5" thickTop="1" thickBot="1">
      <c r="A455" s="942" t="s">
        <v>12011</v>
      </c>
      <c r="B455" s="943" t="str">
        <f t="shared" si="22"/>
        <v>$15</v>
      </c>
      <c r="C455" s="943" t="str">
        <f t="shared" si="23"/>
        <v>Naingate (wizard's domicile, B, 4)</v>
      </c>
      <c r="D455" s="942"/>
      <c r="E455" s="942"/>
      <c r="F455" s="943" t="s">
        <v>12012</v>
      </c>
      <c r="G455" s="943" t="s">
        <v>12013</v>
      </c>
      <c r="H455" s="943" t="s">
        <v>12014</v>
      </c>
      <c r="I455" s="943" t="s">
        <v>36</v>
      </c>
      <c r="J455" s="943"/>
      <c r="K455" s="943" t="s">
        <v>10336</v>
      </c>
      <c r="L455" s="943" t="s">
        <v>10301</v>
      </c>
      <c r="M455" s="943" t="s">
        <v>10310</v>
      </c>
      <c r="N455" s="943">
        <v>4</v>
      </c>
      <c r="O455" s="943"/>
      <c r="P455" s="943"/>
      <c r="Q455" s="943"/>
      <c r="R455" s="943"/>
      <c r="S455" s="943"/>
      <c r="T45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55" s="943"/>
      <c r="V455" s="943" t="s">
        <v>12015</v>
      </c>
      <c r="W455" s="943"/>
      <c r="X455" s="943"/>
      <c r="Y455" s="943"/>
      <c r="Z455" s="943" t="s">
        <v>10301</v>
      </c>
      <c r="AA455" s="943" t="s">
        <v>12016</v>
      </c>
      <c r="AB455" s="943" t="s">
        <v>10301</v>
      </c>
      <c r="AC455" s="943"/>
      <c r="AD455" s="943" t="str">
        <f>Таблиця4[[#This Row],[DESCRIPTION 3]]</f>
        <v/>
      </c>
      <c r="AE455" s="943" t="str">
        <f>Таблиця4[[#This Row],[Owner/Specific NPCs3]]</f>
        <v/>
      </c>
      <c r="AF455" s="943"/>
      <c r="AG455" s="944" t="s">
        <v>10311</v>
      </c>
      <c r="AH455" s="945"/>
      <c r="AI455" s="946"/>
      <c r="AJ455" s="943" t="s">
        <v>10301</v>
      </c>
      <c r="AK455" s="946"/>
      <c r="AL455" s="943" t="s">
        <v>10301</v>
      </c>
      <c r="AM455" s="946"/>
      <c r="AN455" s="942" t="str">
        <f>IFERROR(INDEX(#REF!,MATCH(Таблиця4[[#This Row],[BUILDING NAME]],#REF!,0),1),"")</f>
        <v/>
      </c>
      <c r="AO455" s="942" t="str">
        <f>IFERROR(INDEX(#REF!,MATCH(Таблиця4[[#This Row],[BUILDING NAME]],#REF!,0),1),"")</f>
        <v/>
      </c>
      <c r="AP455" s="942" t="str">
        <f>IFERROR(INDEX(#REF!,MATCH(Таблиця4[[#This Row],[BUILDING NAME]],#REF!,0),1),"")</f>
        <v/>
      </c>
      <c r="AQ455" s="942" t="str">
        <f>IFERROR(INDEX(#REF!,MATCH(Таблиця4[[#This Row],[BUILDING NAME]],#REF!,0),1),"")</f>
        <v/>
      </c>
      <c r="AR455" s="942" t="str">
        <f>IFERROR(INDEX(#REF!,MATCH(Таблиця4[[#This Row],[BUILDING NAME]],#REF!,0),1),"")</f>
        <v/>
      </c>
      <c r="AS455" s="942" t="str">
        <f>IFERROR(INDEX(#REF!,MATCH(Таблиця4[[#This Row],[BUILDING NAME]],#REF!,0),1),"")</f>
        <v/>
      </c>
      <c r="AT455" s="942" t="str">
        <f>IFERROR(INDEX(#REF!,MATCH(Таблиця4[[#This Row],[BUILDING NAME]],#REF!,0),1),"")</f>
        <v/>
      </c>
      <c r="AU455" s="942"/>
      <c r="AV455" s="1195" t="s">
        <v>10301</v>
      </c>
      <c r="AW455" s="1196" t="str">
        <f>IFERROR(INDEX(Аркуш4!$G$2:$G$608,MATCH(Таблиця4[[#This Row],[BUILDING NAME]],Аркуш4!$A$2:$A$608,0),1),"")</f>
        <v/>
      </c>
    </row>
    <row r="456" spans="1:49" ht="16.5" thickTop="1" thickBot="1">
      <c r="A456" s="942" t="s">
        <v>12017</v>
      </c>
      <c r="B456" s="943" t="str">
        <f t="shared" si="22"/>
        <v>$16</v>
      </c>
      <c r="C456" s="943" t="str">
        <f t="shared" si="23"/>
        <v>Melshimber' Villa (noble villa, A, 4s &amp; 5s)</v>
      </c>
      <c r="D456" s="942"/>
      <c r="E456" s="942"/>
      <c r="F456" s="943" t="s">
        <v>12018</v>
      </c>
      <c r="G456" s="943" t="s">
        <v>12019</v>
      </c>
      <c r="H456" s="943" t="s">
        <v>12020</v>
      </c>
      <c r="I456" s="943" t="s">
        <v>36</v>
      </c>
      <c r="J456" s="943"/>
      <c r="K456" s="943" t="s">
        <v>10420</v>
      </c>
      <c r="L456" s="943" t="s">
        <v>10301</v>
      </c>
      <c r="M456" s="943" t="s">
        <v>10299</v>
      </c>
      <c r="N456" s="943" t="s">
        <v>11296</v>
      </c>
      <c r="O456" s="943"/>
      <c r="P456" s="943"/>
      <c r="Q456" s="943"/>
      <c r="R456" s="943"/>
      <c r="S456" s="943"/>
      <c r="T45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56" s="943"/>
      <c r="V456" s="943"/>
      <c r="W456" s="943"/>
      <c r="X456" s="943"/>
      <c r="Y456" s="943"/>
      <c r="Z456" s="943" t="s">
        <v>10301</v>
      </c>
      <c r="AA456" s="965"/>
      <c r="AB456" s="943" t="s">
        <v>10301</v>
      </c>
      <c r="AC456" s="943"/>
      <c r="AD456" s="943" t="str">
        <f>Таблиця4[[#This Row],[DESCRIPTION 3]]</f>
        <v/>
      </c>
      <c r="AE456" s="943" t="str">
        <f>Таблиця4[[#This Row],[Owner/Specific NPCs3]]</f>
        <v/>
      </c>
      <c r="AF456" s="943"/>
      <c r="AG456" s="944" t="s">
        <v>10311</v>
      </c>
      <c r="AH456" s="945"/>
      <c r="AI456" s="946"/>
      <c r="AJ456" s="943" t="s">
        <v>10301</v>
      </c>
      <c r="AK456" s="946"/>
      <c r="AL456" s="943" t="s">
        <v>12021</v>
      </c>
      <c r="AM456" s="946"/>
      <c r="AN456" s="942" t="str">
        <f>IFERROR(INDEX(#REF!,MATCH(Таблиця4[[#This Row],[BUILDING NAME]],#REF!,0),1),"")</f>
        <v/>
      </c>
      <c r="AO456" s="942" t="str">
        <f>IFERROR(INDEX(#REF!,MATCH(Таблиця4[[#This Row],[BUILDING NAME]],#REF!,0),1),"")</f>
        <v/>
      </c>
      <c r="AP456" s="942" t="str">
        <f>IFERROR(INDEX(#REF!,MATCH(Таблиця4[[#This Row],[BUILDING NAME]],#REF!,0),1),"")</f>
        <v/>
      </c>
      <c r="AQ456" s="942" t="str">
        <f>IFERROR(INDEX(#REF!,MATCH(Таблиця4[[#This Row],[BUILDING NAME]],#REF!,0),1),"")</f>
        <v/>
      </c>
      <c r="AR456" s="942" t="str">
        <f>IFERROR(INDEX(#REF!,MATCH(Таблиця4[[#This Row],[BUILDING NAME]],#REF!,0),1),"")</f>
        <v/>
      </c>
      <c r="AS456" s="942" t="str">
        <f>IFERROR(INDEX(#REF!,MATCH(Таблиця4[[#This Row],[BUILDING NAME]],#REF!,0),1),"")</f>
        <v/>
      </c>
      <c r="AT456" s="942" t="str">
        <f>IFERROR(INDEX(#REF!,MATCH(Таблиця4[[#This Row],[BUILDING NAME]],#REF!,0),1),"")</f>
        <v/>
      </c>
      <c r="AU456" s="942"/>
      <c r="AV456" s="1195" t="s">
        <v>10301</v>
      </c>
      <c r="AW456" s="1196" t="str">
        <f>IFERROR(INDEX(Аркуш4!$G$2:$G$608,MATCH(Таблиця4[[#This Row],[BUILDING NAME]],Аркуш4!$A$2:$A$608,0),1),"")</f>
        <v/>
      </c>
    </row>
    <row r="457" spans="1:49" ht="16.5" thickTop="1" thickBot="1">
      <c r="A457" s="942" t="s">
        <v>12022</v>
      </c>
      <c r="B457" s="943" t="str">
        <f t="shared" si="22"/>
        <v>$17</v>
      </c>
      <c r="C457" s="943" t="str">
        <f t="shared" si="23"/>
        <v>Ilitul Villa (noble villa, A, 2s)</v>
      </c>
      <c r="D457" s="942"/>
      <c r="E457" s="942"/>
      <c r="F457" s="943" t="s">
        <v>12023</v>
      </c>
      <c r="G457" s="943" t="s">
        <v>12024</v>
      </c>
      <c r="H457" s="943" t="s">
        <v>12025</v>
      </c>
      <c r="I457" s="943" t="s">
        <v>36</v>
      </c>
      <c r="J457" s="943"/>
      <c r="K457" s="943" t="s">
        <v>10420</v>
      </c>
      <c r="L457" s="943" t="s">
        <v>10301</v>
      </c>
      <c r="M457" s="943" t="s">
        <v>10299</v>
      </c>
      <c r="N457" s="943" t="s">
        <v>11549</v>
      </c>
      <c r="O457" s="943"/>
      <c r="P457" s="943"/>
      <c r="Q457" s="943"/>
      <c r="R457" s="943"/>
      <c r="S457" s="943"/>
      <c r="T45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57" s="943"/>
      <c r="V457" s="943"/>
      <c r="W457" s="943"/>
      <c r="X457" s="943"/>
      <c r="Y457" s="943"/>
      <c r="Z457" s="943" t="s">
        <v>10301</v>
      </c>
      <c r="AA457" s="943"/>
      <c r="AB457" s="943" t="s">
        <v>10301</v>
      </c>
      <c r="AC457" s="943"/>
      <c r="AD457" s="943" t="str">
        <f>Таблиця4[[#This Row],[DESCRIPTION 3]]</f>
        <v/>
      </c>
      <c r="AE457" s="943" t="str">
        <f>Таблиця4[[#This Row],[Owner/Specific NPCs3]]</f>
        <v/>
      </c>
      <c r="AF457" s="943"/>
      <c r="AG457" s="944" t="s">
        <v>10311</v>
      </c>
      <c r="AH457" s="945"/>
      <c r="AI457" s="946"/>
      <c r="AJ457" s="943" t="s">
        <v>10301</v>
      </c>
      <c r="AK457" s="946"/>
      <c r="AL457" s="943" t="s">
        <v>10301</v>
      </c>
      <c r="AM457" s="946"/>
      <c r="AN457" s="942" t="str">
        <f>IFERROR(INDEX(#REF!,MATCH(Таблиця4[[#This Row],[BUILDING NAME]],#REF!,0),1),"")</f>
        <v/>
      </c>
      <c r="AO457" s="942" t="str">
        <f>IFERROR(INDEX(#REF!,MATCH(Таблиця4[[#This Row],[BUILDING NAME]],#REF!,0),1),"")</f>
        <v/>
      </c>
      <c r="AP457" s="942" t="str">
        <f>IFERROR(INDEX(#REF!,MATCH(Таблиця4[[#This Row],[BUILDING NAME]],#REF!,0),1),"")</f>
        <v/>
      </c>
      <c r="AQ457" s="942" t="str">
        <f>IFERROR(INDEX(#REF!,MATCH(Таблиця4[[#This Row],[BUILDING NAME]],#REF!,0),1),"")</f>
        <v/>
      </c>
      <c r="AR457" s="942" t="str">
        <f>IFERROR(INDEX(#REF!,MATCH(Таблиця4[[#This Row],[BUILDING NAME]],#REF!,0),1),"")</f>
        <v/>
      </c>
      <c r="AS457" s="942" t="str">
        <f>IFERROR(INDEX(#REF!,MATCH(Таблиця4[[#This Row],[BUILDING NAME]],#REF!,0),1),"")</f>
        <v/>
      </c>
      <c r="AT457" s="942" t="str">
        <f>IFERROR(INDEX(#REF!,MATCH(Таблиця4[[#This Row],[BUILDING NAME]],#REF!,0),1),"")</f>
        <v/>
      </c>
      <c r="AU457" s="942"/>
      <c r="AV457" s="1195" t="s">
        <v>10301</v>
      </c>
      <c r="AW457" s="1196" t="str">
        <f>IFERROR(INDEX(Аркуш4!$G$2:$G$608,MATCH(Таблиця4[[#This Row],[BUILDING NAME]],Аркуш4!$A$2:$A$608,0),1),"")</f>
        <v/>
      </c>
    </row>
    <row r="458" spans="1:49" ht="16.5" thickTop="1" thickBot="1">
      <c r="A458" s="942" t="s">
        <v>12026</v>
      </c>
      <c r="B458" s="943" t="str">
        <f t="shared" si="22"/>
        <v>$18</v>
      </c>
      <c r="C458" s="943" t="str">
        <f t="shared" si="23"/>
        <v>Aurora's Realms Shop, Singing Dolphin Catalog Counter (business, B, 1)</v>
      </c>
      <c r="D458" s="942"/>
      <c r="E458" s="942"/>
      <c r="F458" s="943" t="s">
        <v>12027</v>
      </c>
      <c r="G458" s="943" t="s">
        <v>12028</v>
      </c>
      <c r="H458" s="943" t="s">
        <v>12029</v>
      </c>
      <c r="I458" s="943" t="s">
        <v>36</v>
      </c>
      <c r="J458" s="943"/>
      <c r="K458" s="943" t="s">
        <v>10388</v>
      </c>
      <c r="L458" s="943" t="s">
        <v>1878</v>
      </c>
      <c r="M458" s="943" t="s">
        <v>10310</v>
      </c>
      <c r="N458" s="943">
        <v>1</v>
      </c>
      <c r="O458" s="943"/>
      <c r="P458" s="943"/>
      <c r="Q458" s="943"/>
      <c r="R458" s="943"/>
      <c r="S458" s="943"/>
      <c r="T45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58" s="943"/>
      <c r="V458" s="943" t="s">
        <v>10562</v>
      </c>
      <c r="W458" s="943" t="s">
        <v>10505</v>
      </c>
      <c r="X458" s="943"/>
      <c r="Y458" s="943"/>
      <c r="Z458" s="943" t="s">
        <v>10301</v>
      </c>
      <c r="AA458" s="943" t="s">
        <v>10563</v>
      </c>
      <c r="AB458" s="943" t="s">
        <v>10301</v>
      </c>
      <c r="AC458" s="943"/>
      <c r="AD458" s="943" t="str">
        <f>Таблиця4[[#This Row],[DESCRIPTION 3]]</f>
        <v/>
      </c>
      <c r="AE458" s="943" t="str">
        <f>Таблиця4[[#This Row],[Owner/Specific NPCs3]]</f>
        <v/>
      </c>
      <c r="AF458" s="943"/>
      <c r="AG458" s="944" t="s">
        <v>10311</v>
      </c>
      <c r="AH458" s="945"/>
      <c r="AI458" s="946"/>
      <c r="AJ458" s="943" t="s">
        <v>10301</v>
      </c>
      <c r="AK458" s="946"/>
      <c r="AL458" s="943" t="s">
        <v>10301</v>
      </c>
      <c r="AM458" s="946"/>
      <c r="AN458" s="942" t="str">
        <f>IFERROR(INDEX(#REF!,MATCH(Таблиця4[[#This Row],[BUILDING NAME]],#REF!,0),1),"")</f>
        <v/>
      </c>
      <c r="AO458" s="942" t="str">
        <f>IFERROR(INDEX(#REF!,MATCH(Таблиця4[[#This Row],[BUILDING NAME]],#REF!,0),1),"")</f>
        <v/>
      </c>
      <c r="AP458" s="942" t="str">
        <f>IFERROR(INDEX(#REF!,MATCH(Таблиця4[[#This Row],[BUILDING NAME]],#REF!,0),1),"")</f>
        <v/>
      </c>
      <c r="AQ458" s="942" t="str">
        <f>IFERROR(INDEX(#REF!,MATCH(Таблиця4[[#This Row],[BUILDING NAME]],#REF!,0),1),"")</f>
        <v/>
      </c>
      <c r="AR458" s="942" t="str">
        <f>IFERROR(INDEX(#REF!,MATCH(Таблиця4[[#This Row],[BUILDING NAME]],#REF!,0),1),"")</f>
        <v/>
      </c>
      <c r="AS458" s="942" t="str">
        <f>IFERROR(INDEX(#REF!,MATCH(Таблиця4[[#This Row],[BUILDING NAME]],#REF!,0),1),"")</f>
        <v/>
      </c>
      <c r="AT458" s="942" t="str">
        <f>IFERROR(INDEX(#REF!,MATCH(Таблиця4[[#This Row],[BUILDING NAME]],#REF!,0),1),"")</f>
        <v/>
      </c>
      <c r="AU458" s="942"/>
      <c r="AV458" s="1195" t="s">
        <v>29853</v>
      </c>
      <c r="AW458" s="1196">
        <f>IFERROR(INDEX(Аркуш4!$G$2:$G$608,MATCH(Таблиця4[[#This Row],[BUILDING NAME]],Аркуш4!$A$2:$A$608,0),1),"")</f>
        <v>0</v>
      </c>
    </row>
    <row r="459" spans="1:49" ht="16.5" thickTop="1" thickBot="1">
      <c r="A459" s="942" t="s">
        <v>12030</v>
      </c>
      <c r="B459" s="943" t="str">
        <f t="shared" si="22"/>
        <v>$19</v>
      </c>
      <c r="C459" s="943" t="str">
        <f t="shared" si="23"/>
        <v>The Tower of Luck (temple, A, 2s &amp; 3s)</v>
      </c>
      <c r="D459" s="942"/>
      <c r="E459" s="942"/>
      <c r="F459" s="943" t="s">
        <v>12031</v>
      </c>
      <c r="G459" s="943" t="s">
        <v>12032</v>
      </c>
      <c r="H459" s="943" t="s">
        <v>1853</v>
      </c>
      <c r="I459" s="943" t="s">
        <v>36</v>
      </c>
      <c r="J459" s="943"/>
      <c r="K459" s="943" t="s">
        <v>10298</v>
      </c>
      <c r="L459" s="943" t="s">
        <v>10367</v>
      </c>
      <c r="M459" s="943" t="s">
        <v>10299</v>
      </c>
      <c r="N459" s="943" t="s">
        <v>11210</v>
      </c>
      <c r="O459" s="943"/>
      <c r="P459" s="943"/>
      <c r="Q459" s="943"/>
      <c r="R459" s="943"/>
      <c r="S459" s="943"/>
      <c r="T45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59" s="943"/>
      <c r="V459" s="943"/>
      <c r="W459" s="943"/>
      <c r="X459" s="943"/>
      <c r="Y459" s="943"/>
      <c r="Z459" s="943" t="s">
        <v>30018</v>
      </c>
      <c r="AA459" s="943" t="s">
        <v>12033</v>
      </c>
      <c r="AB459" s="943" t="s">
        <v>10301</v>
      </c>
      <c r="AC459" s="943"/>
      <c r="AD459" s="943" t="str">
        <f>Таблиця4[[#This Row],[DESCRIPTION 3]]</f>
        <v/>
      </c>
      <c r="AE459" s="943" t="str">
        <f>Таблиця4[[#This Row],[Owner/Specific NPCs3]]</f>
        <v/>
      </c>
      <c r="AF459" s="943"/>
      <c r="AG459" s="944" t="s">
        <v>10311</v>
      </c>
      <c r="AH459" s="945"/>
      <c r="AI459" s="946"/>
      <c r="AJ459" s="943" t="s">
        <v>10301</v>
      </c>
      <c r="AK459" s="946"/>
      <c r="AL459" s="943" t="s">
        <v>10301</v>
      </c>
      <c r="AM459" s="946"/>
      <c r="AN459" s="942" t="str">
        <f>IFERROR(INDEX(#REF!,MATCH(Таблиця4[[#This Row],[BUILDING NAME]],#REF!,0),1),"")</f>
        <v/>
      </c>
      <c r="AO459" s="942" t="str">
        <f>IFERROR(INDEX(#REF!,MATCH(Таблиця4[[#This Row],[BUILDING NAME]],#REF!,0),1),"")</f>
        <v/>
      </c>
      <c r="AP459" s="942" t="str">
        <f>IFERROR(INDEX(#REF!,MATCH(Таблиця4[[#This Row],[BUILDING NAME]],#REF!,0),1),"")</f>
        <v/>
      </c>
      <c r="AQ459" s="942" t="str">
        <f>IFERROR(INDEX(#REF!,MATCH(Таблиця4[[#This Row],[BUILDING NAME]],#REF!,0),1),"")</f>
        <v/>
      </c>
      <c r="AR459" s="942" t="str">
        <f>IFERROR(INDEX(#REF!,MATCH(Таблиця4[[#This Row],[BUILDING NAME]],#REF!,0),1),"")</f>
        <v/>
      </c>
      <c r="AS459" s="942" t="str">
        <f>IFERROR(INDEX(#REF!,MATCH(Таблиця4[[#This Row],[BUILDING NAME]],#REF!,0),1),"")</f>
        <v/>
      </c>
      <c r="AT459" s="942" t="str">
        <f>IFERROR(INDEX(#REF!,MATCH(Таблиця4[[#This Row],[BUILDING NAME]],#REF!,0),1),"")</f>
        <v/>
      </c>
      <c r="AU459" s="942"/>
      <c r="AV459" s="1195" t="s">
        <v>30018</v>
      </c>
      <c r="AW459" s="1196">
        <f>IFERROR(INDEX(Аркуш4!$G$2:$G$608,MATCH(Таблиця4[[#This Row],[BUILDING NAME]],Аркуш4!$A$2:$A$608,0),1),"")</f>
        <v>0</v>
      </c>
    </row>
    <row r="460" spans="1:49" ht="16.5" thickTop="1" thickBot="1">
      <c r="A460" s="942" t="s">
        <v>12034</v>
      </c>
      <c r="B460" s="943" t="str">
        <f t="shared" si="22"/>
        <v>$20</v>
      </c>
      <c r="C460" s="943" t="str">
        <f t="shared" si="23"/>
        <v>Wavesilver Villa (noble villa, A, 2s &amp; 4s)</v>
      </c>
      <c r="D460" s="942"/>
      <c r="E460" s="942"/>
      <c r="F460" s="943" t="s">
        <v>12035</v>
      </c>
      <c r="G460" s="943" t="s">
        <v>12036</v>
      </c>
      <c r="H460" s="943" t="s">
        <v>12037</v>
      </c>
      <c r="I460" s="943" t="s">
        <v>36</v>
      </c>
      <c r="J460" s="943"/>
      <c r="K460" s="943" t="s">
        <v>10420</v>
      </c>
      <c r="L460" s="943" t="s">
        <v>10301</v>
      </c>
      <c r="M460" s="943" t="s">
        <v>10299</v>
      </c>
      <c r="N460" s="943" t="s">
        <v>11560</v>
      </c>
      <c r="O460" s="943"/>
      <c r="P460" s="943"/>
      <c r="Q460" s="943"/>
      <c r="R460" s="943"/>
      <c r="S460" s="943"/>
      <c r="T46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60" s="943"/>
      <c r="V460" s="943"/>
      <c r="W460" s="943"/>
      <c r="X460" s="943"/>
      <c r="Y460" s="943"/>
      <c r="Z460" s="943" t="s">
        <v>10301</v>
      </c>
      <c r="AA460" s="943"/>
      <c r="AB460" s="943" t="s">
        <v>10301</v>
      </c>
      <c r="AC460" s="943"/>
      <c r="AD460" s="943" t="str">
        <f>Таблиця4[[#This Row],[DESCRIPTION 3]]</f>
        <v/>
      </c>
      <c r="AE460" s="943" t="str">
        <f>Таблиця4[[#This Row],[Owner/Specific NPCs3]]</f>
        <v/>
      </c>
      <c r="AF460" s="943"/>
      <c r="AG460" s="944" t="s">
        <v>10311</v>
      </c>
      <c r="AH460" s="945"/>
      <c r="AI460" s="946"/>
      <c r="AJ460" s="943" t="s">
        <v>10301</v>
      </c>
      <c r="AK460" s="946"/>
      <c r="AL460" s="943" t="s">
        <v>10301</v>
      </c>
      <c r="AM460" s="946"/>
      <c r="AN460" s="942" t="str">
        <f>IFERROR(INDEX(#REF!,MATCH(Таблиця4[[#This Row],[BUILDING NAME]],#REF!,0),1),"")</f>
        <v/>
      </c>
      <c r="AO460" s="942" t="str">
        <f>IFERROR(INDEX(#REF!,MATCH(Таблиця4[[#This Row],[BUILDING NAME]],#REF!,0),1),"")</f>
        <v/>
      </c>
      <c r="AP460" s="942" t="str">
        <f>IFERROR(INDEX(#REF!,MATCH(Таблиця4[[#This Row],[BUILDING NAME]],#REF!,0),1),"")</f>
        <v/>
      </c>
      <c r="AQ460" s="942" t="str">
        <f>IFERROR(INDEX(#REF!,MATCH(Таблиця4[[#This Row],[BUILDING NAME]],#REF!,0),1),"")</f>
        <v/>
      </c>
      <c r="AR460" s="942" t="str">
        <f>IFERROR(INDEX(#REF!,MATCH(Таблиця4[[#This Row],[BUILDING NAME]],#REF!,0),1),"")</f>
        <v/>
      </c>
      <c r="AS460" s="942" t="str">
        <f>IFERROR(INDEX(#REF!,MATCH(Таблиця4[[#This Row],[BUILDING NAME]],#REF!,0),1),"")</f>
        <v/>
      </c>
      <c r="AT460" s="942" t="str">
        <f>IFERROR(INDEX(#REF!,MATCH(Таблиця4[[#This Row],[BUILDING NAME]],#REF!,0),1),"")</f>
        <v/>
      </c>
      <c r="AU460" s="942"/>
      <c r="AV460" s="1195" t="s">
        <v>10301</v>
      </c>
      <c r="AW460" s="1196" t="str">
        <f>IFERROR(INDEX(Аркуш4!$G$2:$G$608,MATCH(Таблиця4[[#This Row],[BUILDING NAME]],Аркуш4!$A$2:$A$608,0),1),"")</f>
        <v/>
      </c>
    </row>
    <row r="461" spans="1:49" ht="16.5" thickTop="1" thickBot="1">
      <c r="A461" s="942" t="s">
        <v>12038</v>
      </c>
      <c r="B461" s="943" t="str">
        <f t="shared" si="22"/>
        <v>$21</v>
      </c>
      <c r="C461" s="943" t="str">
        <f t="shared" si="23"/>
        <v>The House of Wonder (temple, A, 5s)</v>
      </c>
      <c r="D461" s="942"/>
      <c r="E461" s="942"/>
      <c r="F461" s="943" t="s">
        <v>12039</v>
      </c>
      <c r="G461" s="943" t="s">
        <v>12040</v>
      </c>
      <c r="H461" s="943" t="s">
        <v>12041</v>
      </c>
      <c r="I461" s="943" t="s">
        <v>36</v>
      </c>
      <c r="J461" s="943"/>
      <c r="K461" s="943" t="s">
        <v>10298</v>
      </c>
      <c r="L461" s="943" t="s">
        <v>10301</v>
      </c>
      <c r="M461" s="943" t="s">
        <v>10299</v>
      </c>
      <c r="N461" s="943">
        <v>5</v>
      </c>
      <c r="O461" s="943"/>
      <c r="P461" s="943"/>
      <c r="Q461" s="943"/>
      <c r="R461" s="943"/>
      <c r="S461" s="943"/>
      <c r="T46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61" s="943"/>
      <c r="V461" s="943"/>
      <c r="W461" s="943"/>
      <c r="X461" s="943"/>
      <c r="Y461" s="943"/>
      <c r="Z461" s="943" t="s">
        <v>10301</v>
      </c>
      <c r="AA461" s="943" t="s">
        <v>12042</v>
      </c>
      <c r="AB461" s="943" t="s">
        <v>10301</v>
      </c>
      <c r="AC461" s="943"/>
      <c r="AD461" s="943" t="str">
        <f>Таблиця4[[#This Row],[DESCRIPTION 3]]</f>
        <v/>
      </c>
      <c r="AE461" s="943" t="str">
        <f>Таблиця4[[#This Row],[Owner/Specific NPCs3]]</f>
        <v/>
      </c>
      <c r="AF461" s="943"/>
      <c r="AG461" s="944" t="s">
        <v>12043</v>
      </c>
      <c r="AH461" s="945"/>
      <c r="AI461" s="946"/>
      <c r="AJ461" s="943" t="s">
        <v>10301</v>
      </c>
      <c r="AK461" s="946"/>
      <c r="AL461" s="943">
        <v>0</v>
      </c>
      <c r="AM461" s="946"/>
      <c r="AN461" s="942" t="str">
        <f>IFERROR(INDEX(#REF!,MATCH(Таблиця4[[#This Row],[BUILDING NAME]],#REF!,0),1),"")</f>
        <v/>
      </c>
      <c r="AO461" s="942" t="str">
        <f>IFERROR(INDEX(#REF!,MATCH(Таблиця4[[#This Row],[BUILDING NAME]],#REF!,0),1),"")</f>
        <v/>
      </c>
      <c r="AP461" s="942" t="str">
        <f>IFERROR(INDEX(#REF!,MATCH(Таблиця4[[#This Row],[BUILDING NAME]],#REF!,0),1),"")</f>
        <v/>
      </c>
      <c r="AQ461" s="942" t="str">
        <f>IFERROR(INDEX(#REF!,MATCH(Таблиця4[[#This Row],[BUILDING NAME]],#REF!,0),1),"")</f>
        <v/>
      </c>
      <c r="AR461" s="942" t="str">
        <f>IFERROR(INDEX(#REF!,MATCH(Таблиця4[[#This Row],[BUILDING NAME]],#REF!,0),1),"")</f>
        <v/>
      </c>
      <c r="AS461" s="942" t="str">
        <f>IFERROR(INDEX(#REF!,MATCH(Таблиця4[[#This Row],[BUILDING NAME]],#REF!,0),1),"")</f>
        <v/>
      </c>
      <c r="AT461" s="942" t="str">
        <f>IFERROR(INDEX(#REF!,MATCH(Таблиця4[[#This Row],[BUILDING NAME]],#REF!,0),1),"")</f>
        <v/>
      </c>
      <c r="AU461" s="942"/>
      <c r="AV461" s="1195" t="s">
        <v>30016</v>
      </c>
      <c r="AW461" s="1196">
        <f>IFERROR(INDEX(Аркуш4!$G$2:$G$608,MATCH(Таблиця4[[#This Row],[BUILDING NAME]],Аркуш4!$A$2:$A$608,0),1),"")</f>
        <v>0</v>
      </c>
    </row>
    <row r="462" spans="1:49" ht="16.5" thickTop="1" thickBot="1">
      <c r="A462" s="942" t="s">
        <v>12044</v>
      </c>
      <c r="B462" s="943" t="str">
        <f t="shared" si="22"/>
        <v>$22</v>
      </c>
      <c r="C462" s="943" t="str">
        <f t="shared" si="23"/>
        <v>Eltorchul Villa (noble villa, A, 1s &amp; 3s)</v>
      </c>
      <c r="D462" s="942"/>
      <c r="E462" s="942"/>
      <c r="F462" s="943" t="s">
        <v>12045</v>
      </c>
      <c r="G462" s="943" t="s">
        <v>12046</v>
      </c>
      <c r="H462" s="943" t="s">
        <v>12047</v>
      </c>
      <c r="I462" s="943" t="s">
        <v>36</v>
      </c>
      <c r="J462" s="943"/>
      <c r="K462" s="943" t="s">
        <v>10420</v>
      </c>
      <c r="L462" s="943" t="s">
        <v>10301</v>
      </c>
      <c r="M462" s="943" t="s">
        <v>10299</v>
      </c>
      <c r="N462" s="943" t="s">
        <v>11544</v>
      </c>
      <c r="O462" s="955" t="s">
        <v>11681</v>
      </c>
      <c r="P462" s="943"/>
      <c r="Q462" s="943"/>
      <c r="R462" s="943"/>
      <c r="S462" s="943"/>
      <c r="T46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62" s="943"/>
      <c r="V462" s="943"/>
      <c r="W462" s="943"/>
      <c r="X462" s="942"/>
      <c r="Y462" s="942"/>
      <c r="Z462" s="942" t="s">
        <v>10301</v>
      </c>
      <c r="AA462" s="955"/>
      <c r="AB462" s="943" t="s">
        <v>10301</v>
      </c>
      <c r="AC462" s="955"/>
      <c r="AD462" s="943" t="str">
        <f>Таблиця4[[#This Row],[DESCRIPTION 3]]</f>
        <v/>
      </c>
      <c r="AE462" s="943" t="str">
        <f>Таблиця4[[#This Row],[Owner/Specific NPCs3]]</f>
        <v/>
      </c>
      <c r="AF462" s="943"/>
      <c r="AG462" s="944" t="s">
        <v>10311</v>
      </c>
      <c r="AH462" s="945"/>
      <c r="AI462" s="946"/>
      <c r="AJ462" s="943" t="s">
        <v>10301</v>
      </c>
      <c r="AK462" s="946"/>
      <c r="AL462" s="943" t="s">
        <v>10301</v>
      </c>
      <c r="AM462" s="946"/>
      <c r="AN462" s="942" t="str">
        <f>IFERROR(INDEX(#REF!,MATCH(Таблиця4[[#This Row],[BUILDING NAME]],#REF!,0),1),"")</f>
        <v/>
      </c>
      <c r="AO462" s="942" t="str">
        <f>IFERROR(INDEX(#REF!,MATCH(Таблиця4[[#This Row],[BUILDING NAME]],#REF!,0),1),"")</f>
        <v/>
      </c>
      <c r="AP462" s="942" t="str">
        <f>IFERROR(INDEX(#REF!,MATCH(Таблиця4[[#This Row],[BUILDING NAME]],#REF!,0),1),"")</f>
        <v/>
      </c>
      <c r="AQ462" s="942" t="str">
        <f>IFERROR(INDEX(#REF!,MATCH(Таблиця4[[#This Row],[BUILDING NAME]],#REF!,0),1),"")</f>
        <v/>
      </c>
      <c r="AR462" s="942" t="str">
        <f>IFERROR(INDEX(#REF!,MATCH(Таблиця4[[#This Row],[BUILDING NAME]],#REF!,0),1),"")</f>
        <v/>
      </c>
      <c r="AS462" s="942" t="str">
        <f>IFERROR(INDEX(#REF!,MATCH(Таблиця4[[#This Row],[BUILDING NAME]],#REF!,0),1),"")</f>
        <v/>
      </c>
      <c r="AT462" s="942" t="str">
        <f>IFERROR(INDEX(#REF!,MATCH(Таблиця4[[#This Row],[BUILDING NAME]],#REF!,0),1),"")</f>
        <v/>
      </c>
      <c r="AU462" s="942"/>
      <c r="AV462" s="1195" t="s">
        <v>10301</v>
      </c>
      <c r="AW462" s="1196" t="str">
        <f>IFERROR(INDEX(Аркуш4!$G$2:$G$608,MATCH(Таблиця4[[#This Row],[BUILDING NAME]],Аркуш4!$A$2:$A$608,0),1),"")</f>
        <v/>
      </c>
    </row>
    <row r="463" spans="1:49" ht="16.5" thickTop="1" thickBot="1">
      <c r="A463" s="942" t="s">
        <v>12048</v>
      </c>
      <c r="B463" s="943" t="str">
        <f t="shared" si="22"/>
        <v>$23</v>
      </c>
      <c r="C463" s="943" t="str">
        <f t="shared" si="23"/>
        <v>Nesher Villa (noble villa, A, 1s &amp; 2s)</v>
      </c>
      <c r="D463" s="942"/>
      <c r="E463" s="942"/>
      <c r="F463" s="943" t="s">
        <v>12049</v>
      </c>
      <c r="G463" s="943" t="s">
        <v>12050</v>
      </c>
      <c r="H463" s="942" t="s">
        <v>12051</v>
      </c>
      <c r="I463" s="943" t="s">
        <v>36</v>
      </c>
      <c r="J463" s="943"/>
      <c r="K463" s="943" t="s">
        <v>10420</v>
      </c>
      <c r="L463" s="943" t="s">
        <v>10301</v>
      </c>
      <c r="M463" s="943" t="s">
        <v>10299</v>
      </c>
      <c r="N463" s="943" t="s">
        <v>11539</v>
      </c>
      <c r="O463" s="943"/>
      <c r="P463" s="943"/>
      <c r="Q463" s="943"/>
      <c r="R463" s="943"/>
      <c r="S463" s="943"/>
      <c r="T46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63" s="943"/>
      <c r="V463" s="943"/>
      <c r="W463" s="943"/>
      <c r="X463" s="942"/>
      <c r="Y463" s="942"/>
      <c r="Z463" s="942" t="s">
        <v>10301</v>
      </c>
      <c r="AA463" s="942"/>
      <c r="AB463" s="943" t="s">
        <v>10301</v>
      </c>
      <c r="AC463" s="943"/>
      <c r="AD463" s="943" t="str">
        <f>Таблиця4[[#This Row],[DESCRIPTION 3]]</f>
        <v/>
      </c>
      <c r="AE463" s="943" t="str">
        <f>Таблиця4[[#This Row],[Owner/Specific NPCs3]]</f>
        <v/>
      </c>
      <c r="AF463" s="943"/>
      <c r="AG463" s="944" t="s">
        <v>10311</v>
      </c>
      <c r="AH463" s="945"/>
      <c r="AI463" s="946"/>
      <c r="AJ463" s="943" t="s">
        <v>10301</v>
      </c>
      <c r="AK463" s="946"/>
      <c r="AL463" s="943" t="s">
        <v>10301</v>
      </c>
      <c r="AM463" s="946"/>
      <c r="AN463" s="942" t="str">
        <f>IFERROR(INDEX(#REF!,MATCH(Таблиця4[[#This Row],[BUILDING NAME]],#REF!,0),1),"")</f>
        <v/>
      </c>
      <c r="AO463" s="942" t="str">
        <f>IFERROR(INDEX(#REF!,MATCH(Таблиця4[[#This Row],[BUILDING NAME]],#REF!,0),1),"")</f>
        <v/>
      </c>
      <c r="AP463" s="942" t="str">
        <f>IFERROR(INDEX(#REF!,MATCH(Таблиця4[[#This Row],[BUILDING NAME]],#REF!,0),1),"")</f>
        <v/>
      </c>
      <c r="AQ463" s="942" t="str">
        <f>IFERROR(INDEX(#REF!,MATCH(Таблиця4[[#This Row],[BUILDING NAME]],#REF!,0),1),"")</f>
        <v/>
      </c>
      <c r="AR463" s="942" t="str">
        <f>IFERROR(INDEX(#REF!,MATCH(Таблиця4[[#This Row],[BUILDING NAME]],#REF!,0),1),"")</f>
        <v/>
      </c>
      <c r="AS463" s="942" t="str">
        <f>IFERROR(INDEX(#REF!,MATCH(Таблиця4[[#This Row],[BUILDING NAME]],#REF!,0),1),"")</f>
        <v/>
      </c>
      <c r="AT463" s="942" t="str">
        <f>IFERROR(INDEX(#REF!,MATCH(Таблиця4[[#This Row],[BUILDING NAME]],#REF!,0),1),"")</f>
        <v/>
      </c>
      <c r="AU463" s="942"/>
      <c r="AV463" s="1195" t="s">
        <v>10301</v>
      </c>
      <c r="AW463" s="1196" t="str">
        <f>IFERROR(INDEX(Аркуш4!$G$2:$G$608,MATCH(Таблиця4[[#This Row],[BUILDING NAME]],Аркуш4!$A$2:$A$608,0),1),"")</f>
        <v/>
      </c>
    </row>
    <row r="464" spans="1:49" ht="16.5" thickTop="1" thickBot="1">
      <c r="A464" s="942" t="s">
        <v>12052</v>
      </c>
      <c r="B464" s="943" t="str">
        <f t="shared" si="22"/>
        <v>$24</v>
      </c>
      <c r="C464" s="943" t="str">
        <f t="shared" si="23"/>
        <v>Gundwynd Villa (noble villa, A, 2s &amp; 3s)</v>
      </c>
      <c r="D464" s="942"/>
      <c r="E464" s="942"/>
      <c r="F464" s="943" t="s">
        <v>12053</v>
      </c>
      <c r="G464" s="943" t="s">
        <v>12054</v>
      </c>
      <c r="H464" s="943" t="s">
        <v>12055</v>
      </c>
      <c r="I464" s="943" t="s">
        <v>36</v>
      </c>
      <c r="J464" s="943"/>
      <c r="K464" s="943" t="s">
        <v>10420</v>
      </c>
      <c r="L464" s="943" t="s">
        <v>10301</v>
      </c>
      <c r="M464" s="943" t="s">
        <v>10299</v>
      </c>
      <c r="N464" s="943" t="s">
        <v>11210</v>
      </c>
      <c r="O464" s="943" t="s">
        <v>11998</v>
      </c>
      <c r="P464" s="943"/>
      <c r="Q464" s="943"/>
      <c r="R464" s="943"/>
      <c r="S464" s="943"/>
      <c r="T46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64" s="943"/>
      <c r="V464" s="943"/>
      <c r="W464" s="943"/>
      <c r="X464" s="943"/>
      <c r="Y464" s="943"/>
      <c r="Z464" s="943" t="s">
        <v>10301</v>
      </c>
      <c r="AA464" s="943"/>
      <c r="AB464" s="943" t="s">
        <v>10301</v>
      </c>
      <c r="AC464" s="943"/>
      <c r="AD464" s="943" t="str">
        <f>Таблиця4[[#This Row],[DESCRIPTION 3]]</f>
        <v/>
      </c>
      <c r="AE464" s="943" t="str">
        <f>Таблиця4[[#This Row],[Owner/Specific NPCs3]]</f>
        <v/>
      </c>
      <c r="AF464" s="943"/>
      <c r="AG464" s="944" t="s">
        <v>10311</v>
      </c>
      <c r="AH464" s="945"/>
      <c r="AI464" s="946"/>
      <c r="AJ464" s="943" t="s">
        <v>10301</v>
      </c>
      <c r="AK464" s="946"/>
      <c r="AL464" s="943" t="s">
        <v>10301</v>
      </c>
      <c r="AM464" s="946"/>
      <c r="AN464" s="942" t="str">
        <f>IFERROR(INDEX(#REF!,MATCH(Таблиця4[[#This Row],[BUILDING NAME]],#REF!,0),1),"")</f>
        <v/>
      </c>
      <c r="AO464" s="942" t="str">
        <f>IFERROR(INDEX(#REF!,MATCH(Таблиця4[[#This Row],[BUILDING NAME]],#REF!,0),1),"")</f>
        <v/>
      </c>
      <c r="AP464" s="942" t="str">
        <f>IFERROR(INDEX(#REF!,MATCH(Таблиця4[[#This Row],[BUILDING NAME]],#REF!,0),1),"")</f>
        <v/>
      </c>
      <c r="AQ464" s="942" t="str">
        <f>IFERROR(INDEX(#REF!,MATCH(Таблиця4[[#This Row],[BUILDING NAME]],#REF!,0),1),"")</f>
        <v/>
      </c>
      <c r="AR464" s="942" t="str">
        <f>IFERROR(INDEX(#REF!,MATCH(Таблиця4[[#This Row],[BUILDING NAME]],#REF!,0),1),"")</f>
        <v/>
      </c>
      <c r="AS464" s="942" t="str">
        <f>IFERROR(INDEX(#REF!,MATCH(Таблиця4[[#This Row],[BUILDING NAME]],#REF!,0),1),"")</f>
        <v/>
      </c>
      <c r="AT464" s="942" t="str">
        <f>IFERROR(INDEX(#REF!,MATCH(Таблиця4[[#This Row],[BUILDING NAME]],#REF!,0),1),"")</f>
        <v/>
      </c>
      <c r="AU464" s="942"/>
      <c r="AV464" s="1195" t="s">
        <v>10301</v>
      </c>
      <c r="AW464" s="1196" t="str">
        <f>IFERROR(INDEX(Аркуш4!$G$2:$G$608,MATCH(Таблиця4[[#This Row],[BUILDING NAME]],Аркуш4!$A$2:$A$608,0),1),"")</f>
        <v/>
      </c>
    </row>
    <row r="465" spans="1:49" ht="16.5" thickTop="1" thickBot="1">
      <c r="A465" s="942" t="s">
        <v>12056</v>
      </c>
      <c r="B465" s="943" t="str">
        <f t="shared" si="22"/>
        <v>$25</v>
      </c>
      <c r="C465" s="943" t="str">
        <f t="shared" si="23"/>
        <v>Tessalar's Tower (wizard's domicile, B, 4s)</v>
      </c>
      <c r="D465" s="942"/>
      <c r="E465" s="942"/>
      <c r="F465" s="943" t="s">
        <v>12057</v>
      </c>
      <c r="G465" s="943" t="s">
        <v>12058</v>
      </c>
      <c r="H465" s="943" t="s">
        <v>12059</v>
      </c>
      <c r="I465" s="943" t="s">
        <v>36</v>
      </c>
      <c r="J465" s="943"/>
      <c r="K465" s="943" t="s">
        <v>10336</v>
      </c>
      <c r="L465" s="943" t="s">
        <v>10301</v>
      </c>
      <c r="M465" s="943" t="s">
        <v>10310</v>
      </c>
      <c r="N465" s="943" t="s">
        <v>12060</v>
      </c>
      <c r="O465" s="943"/>
      <c r="P465" s="943"/>
      <c r="Q465" s="943"/>
      <c r="R465" s="943"/>
      <c r="S465" s="943"/>
      <c r="T46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65" s="943"/>
      <c r="V465" s="943"/>
      <c r="W465" s="943"/>
      <c r="X465" s="943"/>
      <c r="Y465" s="943"/>
      <c r="Z465" s="943" t="s">
        <v>10301</v>
      </c>
      <c r="AA465" s="943" t="s">
        <v>12061</v>
      </c>
      <c r="AB465" s="943" t="s">
        <v>10301</v>
      </c>
      <c r="AC465" s="943"/>
      <c r="AD465" s="943" t="str">
        <f>Таблиця4[[#This Row],[DESCRIPTION 3]]</f>
        <v/>
      </c>
      <c r="AE465" s="943" t="str">
        <f>Таблиця4[[#This Row],[Owner/Specific NPCs3]]</f>
        <v/>
      </c>
      <c r="AF465" s="943"/>
      <c r="AG465" s="944" t="s">
        <v>10311</v>
      </c>
      <c r="AH465" s="945"/>
      <c r="AI465" s="946"/>
      <c r="AJ465" s="943" t="s">
        <v>10301</v>
      </c>
      <c r="AK465" s="946"/>
      <c r="AL465" s="943" t="s">
        <v>10301</v>
      </c>
      <c r="AM465" s="946"/>
      <c r="AN465" s="942" t="str">
        <f>IFERROR(INDEX(#REF!,MATCH(Таблиця4[[#This Row],[BUILDING NAME]],#REF!,0),1),"")</f>
        <v/>
      </c>
      <c r="AO465" s="942" t="str">
        <f>IFERROR(INDEX(#REF!,MATCH(Таблиця4[[#This Row],[BUILDING NAME]],#REF!,0),1),"")</f>
        <v/>
      </c>
      <c r="AP465" s="942" t="str">
        <f>IFERROR(INDEX(#REF!,MATCH(Таблиця4[[#This Row],[BUILDING NAME]],#REF!,0),1),"")</f>
        <v/>
      </c>
      <c r="AQ465" s="942" t="str">
        <f>IFERROR(INDEX(#REF!,MATCH(Таблиця4[[#This Row],[BUILDING NAME]],#REF!,0),1),"")</f>
        <v/>
      </c>
      <c r="AR465" s="942" t="str">
        <f>IFERROR(INDEX(#REF!,MATCH(Таблиця4[[#This Row],[BUILDING NAME]],#REF!,0),1),"")</f>
        <v/>
      </c>
      <c r="AS465" s="942" t="str">
        <f>IFERROR(INDEX(#REF!,MATCH(Таблиця4[[#This Row],[BUILDING NAME]],#REF!,0),1),"")</f>
        <v/>
      </c>
      <c r="AT465" s="942" t="str">
        <f>IFERROR(INDEX(#REF!,MATCH(Таблиця4[[#This Row],[BUILDING NAME]],#REF!,0),1),"")</f>
        <v/>
      </c>
      <c r="AU465" s="942"/>
      <c r="AV465" s="1195" t="s">
        <v>10301</v>
      </c>
      <c r="AW465" s="1196" t="str">
        <f>IFERROR(INDEX(Аркуш4!$G$2:$G$608,MATCH(Таблиця4[[#This Row],[BUILDING NAME]],Аркуш4!$A$2:$A$608,0),1),"")</f>
        <v/>
      </c>
    </row>
    <row r="466" spans="1:49" ht="16.5" thickTop="1" thickBot="1">
      <c r="A466" s="942" t="s">
        <v>12062</v>
      </c>
      <c r="B466" s="943" t="str">
        <f t="shared" si="22"/>
        <v>$26</v>
      </c>
      <c r="C466" s="943" t="str">
        <f t="shared" si="23"/>
        <v>Artemel Villa (noble villa, A, 2s)</v>
      </c>
      <c r="D466" s="942"/>
      <c r="E466" s="942"/>
      <c r="F466" s="943" t="s">
        <v>12063</v>
      </c>
      <c r="G466" s="943" t="s">
        <v>12064</v>
      </c>
      <c r="H466" s="942" t="s">
        <v>12065</v>
      </c>
      <c r="I466" s="943" t="s">
        <v>36</v>
      </c>
      <c r="J466" s="943"/>
      <c r="K466" s="943" t="s">
        <v>10420</v>
      </c>
      <c r="L466" s="943" t="s">
        <v>10301</v>
      </c>
      <c r="M466" s="943" t="s">
        <v>10299</v>
      </c>
      <c r="N466" s="943" t="s">
        <v>11549</v>
      </c>
      <c r="O466" s="943"/>
      <c r="P466" s="943"/>
      <c r="Q466" s="943"/>
      <c r="R466" s="943"/>
      <c r="S466" s="943"/>
      <c r="T46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66" s="943"/>
      <c r="V466" s="943"/>
      <c r="W466" s="943"/>
      <c r="X466" s="943"/>
      <c r="Y466" s="943"/>
      <c r="Z466" s="943" t="s">
        <v>10301</v>
      </c>
      <c r="AA466" s="943"/>
      <c r="AB466" s="943" t="s">
        <v>10301</v>
      </c>
      <c r="AC466" s="943"/>
      <c r="AD466" s="943" t="str">
        <f>Таблиця4[[#This Row],[DESCRIPTION 3]]</f>
        <v/>
      </c>
      <c r="AE466" s="943" t="str">
        <f>Таблиця4[[#This Row],[Owner/Specific NPCs3]]</f>
        <v/>
      </c>
      <c r="AF466" s="943"/>
      <c r="AG466" s="944" t="s">
        <v>10311</v>
      </c>
      <c r="AH466" s="945"/>
      <c r="AI466" s="946"/>
      <c r="AJ466" s="943" t="s">
        <v>10301</v>
      </c>
      <c r="AK466" s="946"/>
      <c r="AL466" s="943" t="s">
        <v>10301</v>
      </c>
      <c r="AM466" s="946"/>
      <c r="AN466" s="942" t="str">
        <f>IFERROR(INDEX(#REF!,MATCH(Таблиця4[[#This Row],[BUILDING NAME]],#REF!,0),1),"")</f>
        <v/>
      </c>
      <c r="AO466" s="942" t="str">
        <f>IFERROR(INDEX(#REF!,MATCH(Таблиця4[[#This Row],[BUILDING NAME]],#REF!,0),1),"")</f>
        <v/>
      </c>
      <c r="AP466" s="942" t="str">
        <f>IFERROR(INDEX(#REF!,MATCH(Таблиця4[[#This Row],[BUILDING NAME]],#REF!,0),1),"")</f>
        <v/>
      </c>
      <c r="AQ466" s="942" t="str">
        <f>IFERROR(INDEX(#REF!,MATCH(Таблиця4[[#This Row],[BUILDING NAME]],#REF!,0),1),"")</f>
        <v/>
      </c>
      <c r="AR466" s="942" t="str">
        <f>IFERROR(INDEX(#REF!,MATCH(Таблиця4[[#This Row],[BUILDING NAME]],#REF!,0),1),"")</f>
        <v/>
      </c>
      <c r="AS466" s="942" t="str">
        <f>IFERROR(INDEX(#REF!,MATCH(Таблиця4[[#This Row],[BUILDING NAME]],#REF!,0),1),"")</f>
        <v/>
      </c>
      <c r="AT466" s="942" t="str">
        <f>IFERROR(INDEX(#REF!,MATCH(Таблиця4[[#This Row],[BUILDING NAME]],#REF!,0),1),"")</f>
        <v/>
      </c>
      <c r="AU466" s="942"/>
      <c r="AV466" s="1195" t="s">
        <v>10301</v>
      </c>
      <c r="AW466" s="1196" t="str">
        <f>IFERROR(INDEX(Аркуш4!$G$2:$G$608,MATCH(Таблиця4[[#This Row],[BUILDING NAME]],Аркуш4!$A$2:$A$608,0),1),"")</f>
        <v/>
      </c>
    </row>
    <row r="467" spans="1:49" ht="16.5" thickTop="1" thickBot="1">
      <c r="A467" s="942" t="s">
        <v>12066</v>
      </c>
      <c r="B467" s="943" t="str">
        <f t="shared" si="22"/>
        <v>$27</v>
      </c>
      <c r="C467" s="943" t="str">
        <f t="shared" si="23"/>
        <v>Ammakyl Villa (noble villa, A, 1s &amp; 2s)</v>
      </c>
      <c r="D467" s="942"/>
      <c r="E467" s="942"/>
      <c r="F467" s="943" t="s">
        <v>12067</v>
      </c>
      <c r="G467" s="943" t="s">
        <v>12068</v>
      </c>
      <c r="H467" s="943" t="s">
        <v>12069</v>
      </c>
      <c r="I467" s="943" t="s">
        <v>36</v>
      </c>
      <c r="J467" s="943"/>
      <c r="K467" s="943" t="s">
        <v>10420</v>
      </c>
      <c r="L467" s="943" t="s">
        <v>10301</v>
      </c>
      <c r="M467" s="943" t="s">
        <v>10299</v>
      </c>
      <c r="N467" s="943" t="s">
        <v>11539</v>
      </c>
      <c r="O467" s="943"/>
      <c r="P467" s="943"/>
      <c r="Q467" s="943"/>
      <c r="R467" s="943"/>
      <c r="S467" s="943"/>
      <c r="T46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67" s="943"/>
      <c r="V467" s="943"/>
      <c r="W467" s="943"/>
      <c r="X467" s="943"/>
      <c r="Y467" s="943"/>
      <c r="Z467" s="943" t="s">
        <v>10301</v>
      </c>
      <c r="AA467" s="943"/>
      <c r="AB467" s="943" t="s">
        <v>10301</v>
      </c>
      <c r="AC467" s="943"/>
      <c r="AD467" s="943" t="str">
        <f>Таблиця4[[#This Row],[DESCRIPTION 3]]</f>
        <v/>
      </c>
      <c r="AE467" s="943" t="str">
        <f>Таблиця4[[#This Row],[Owner/Specific NPCs3]]</f>
        <v/>
      </c>
      <c r="AF467" s="943"/>
      <c r="AG467" s="944" t="s">
        <v>10311</v>
      </c>
      <c r="AH467" s="945"/>
      <c r="AI467" s="946"/>
      <c r="AJ467" s="943" t="s">
        <v>10301</v>
      </c>
      <c r="AK467" s="946"/>
      <c r="AL467" s="943" t="s">
        <v>10301</v>
      </c>
      <c r="AM467" s="946"/>
      <c r="AN467" s="942" t="str">
        <f>IFERROR(INDEX(#REF!,MATCH(Таблиця4[[#This Row],[BUILDING NAME]],#REF!,0),1),"")</f>
        <v/>
      </c>
      <c r="AO467" s="942" t="str">
        <f>IFERROR(INDEX(#REF!,MATCH(Таблиця4[[#This Row],[BUILDING NAME]],#REF!,0),1),"")</f>
        <v/>
      </c>
      <c r="AP467" s="942" t="str">
        <f>IFERROR(INDEX(#REF!,MATCH(Таблиця4[[#This Row],[BUILDING NAME]],#REF!,0),1),"")</f>
        <v/>
      </c>
      <c r="AQ467" s="942" t="str">
        <f>IFERROR(INDEX(#REF!,MATCH(Таблиця4[[#This Row],[BUILDING NAME]],#REF!,0),1),"")</f>
        <v/>
      </c>
      <c r="AR467" s="942" t="str">
        <f>IFERROR(INDEX(#REF!,MATCH(Таблиця4[[#This Row],[BUILDING NAME]],#REF!,0),1),"")</f>
        <v/>
      </c>
      <c r="AS467" s="942" t="str">
        <f>IFERROR(INDEX(#REF!,MATCH(Таблиця4[[#This Row],[BUILDING NAME]],#REF!,0),1),"")</f>
        <v/>
      </c>
      <c r="AT467" s="942" t="str">
        <f>IFERROR(INDEX(#REF!,MATCH(Таблиця4[[#This Row],[BUILDING NAME]],#REF!,0),1),"")</f>
        <v/>
      </c>
      <c r="AU467" s="942"/>
      <c r="AV467" s="1195" t="s">
        <v>10301</v>
      </c>
      <c r="AW467" s="1196" t="str">
        <f>IFERROR(INDEX(Аркуш4!$G$2:$G$608,MATCH(Таблиця4[[#This Row],[BUILDING NAME]],Аркуш4!$A$2:$A$608,0),1),"")</f>
        <v/>
      </c>
    </row>
    <row r="468" spans="1:49" ht="16.5" thickTop="1" thickBot="1">
      <c r="A468" s="942" t="s">
        <v>12070</v>
      </c>
      <c r="B468" s="943" t="str">
        <f t="shared" si="22"/>
        <v>$28</v>
      </c>
      <c r="C468" s="943" t="str">
        <f t="shared" si="23"/>
        <v>Silmerhelve Villa (noble villa, A, 3s)</v>
      </c>
      <c r="D468" s="942"/>
      <c r="E468" s="942"/>
      <c r="F468" s="943" t="s">
        <v>12071</v>
      </c>
      <c r="G468" s="943" t="s">
        <v>12072</v>
      </c>
      <c r="H468" s="942" t="s">
        <v>12073</v>
      </c>
      <c r="I468" s="943" t="s">
        <v>36</v>
      </c>
      <c r="J468" s="943"/>
      <c r="K468" s="943" t="s">
        <v>10420</v>
      </c>
      <c r="L468" s="943" t="s">
        <v>10301</v>
      </c>
      <c r="M468" s="943" t="s">
        <v>10299</v>
      </c>
      <c r="N468" s="943" t="s">
        <v>11569</v>
      </c>
      <c r="O468" s="943" t="s">
        <v>12074</v>
      </c>
      <c r="P468" s="943"/>
      <c r="Q468" s="943"/>
      <c r="R468" s="943"/>
      <c r="S468" s="943"/>
      <c r="T46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68" s="943"/>
      <c r="V468" s="943"/>
      <c r="W468" s="943"/>
      <c r="X468" s="942"/>
      <c r="Y468" s="942"/>
      <c r="Z468" s="942" t="s">
        <v>10301</v>
      </c>
      <c r="AA468" s="942"/>
      <c r="AB468" s="943" t="s">
        <v>10301</v>
      </c>
      <c r="AC468" s="943"/>
      <c r="AD468" s="943" t="str">
        <f>Таблиця4[[#This Row],[DESCRIPTION 3]]</f>
        <v/>
      </c>
      <c r="AE468" s="943" t="str">
        <f>Таблиця4[[#This Row],[Owner/Specific NPCs3]]</f>
        <v/>
      </c>
      <c r="AF468" s="943"/>
      <c r="AG468" s="944" t="s">
        <v>10311</v>
      </c>
      <c r="AH468" s="945"/>
      <c r="AI468" s="946"/>
      <c r="AJ468" s="943" t="s">
        <v>10301</v>
      </c>
      <c r="AK468" s="946"/>
      <c r="AL468" s="943" t="s">
        <v>10301</v>
      </c>
      <c r="AM468" s="946"/>
      <c r="AN468" s="942" t="str">
        <f>IFERROR(INDEX(#REF!,MATCH(Таблиця4[[#This Row],[BUILDING NAME]],#REF!,0),1),"")</f>
        <v/>
      </c>
      <c r="AO468" s="942" t="str">
        <f>IFERROR(INDEX(#REF!,MATCH(Таблиця4[[#This Row],[BUILDING NAME]],#REF!,0),1),"")</f>
        <v/>
      </c>
      <c r="AP468" s="942" t="str">
        <f>IFERROR(INDEX(#REF!,MATCH(Таблиця4[[#This Row],[BUILDING NAME]],#REF!,0),1),"")</f>
        <v/>
      </c>
      <c r="AQ468" s="942" t="str">
        <f>IFERROR(INDEX(#REF!,MATCH(Таблиця4[[#This Row],[BUILDING NAME]],#REF!,0),1),"")</f>
        <v/>
      </c>
      <c r="AR468" s="942" t="str">
        <f>IFERROR(INDEX(#REF!,MATCH(Таблиця4[[#This Row],[BUILDING NAME]],#REF!,0),1),"")</f>
        <v/>
      </c>
      <c r="AS468" s="942" t="str">
        <f>IFERROR(INDEX(#REF!,MATCH(Таблиця4[[#This Row],[BUILDING NAME]],#REF!,0),1),"")</f>
        <v/>
      </c>
      <c r="AT468" s="942" t="str">
        <f>IFERROR(INDEX(#REF!,MATCH(Таблиця4[[#This Row],[BUILDING NAME]],#REF!,0),1),"")</f>
        <v/>
      </c>
      <c r="AU468" s="942"/>
      <c r="AV468" s="1195" t="s">
        <v>10301</v>
      </c>
      <c r="AW468" s="1196" t="str">
        <f>IFERROR(INDEX(Аркуш4!$G$2:$G$608,MATCH(Таблиця4[[#This Row],[BUILDING NAME]],Аркуш4!$A$2:$A$608,0),1),"")</f>
        <v/>
      </c>
    </row>
    <row r="469" spans="1:49" ht="16.5" thickTop="1" thickBot="1">
      <c r="A469" s="942" t="s">
        <v>12075</v>
      </c>
      <c r="B469" s="943" t="str">
        <f t="shared" si="22"/>
        <v>$29</v>
      </c>
      <c r="C469" s="943" t="str">
        <f t="shared" si="23"/>
        <v>Ruldegost Villa (noble villa, A, 3s &amp; 4s)</v>
      </c>
      <c r="D469" s="942"/>
      <c r="E469" s="942"/>
      <c r="F469" s="943" t="s">
        <v>12076</v>
      </c>
      <c r="G469" s="943" t="s">
        <v>12077</v>
      </c>
      <c r="H469" s="943" t="s">
        <v>12078</v>
      </c>
      <c r="I469" s="943" t="s">
        <v>36</v>
      </c>
      <c r="J469" s="943"/>
      <c r="K469" s="943" t="s">
        <v>10420</v>
      </c>
      <c r="L469" s="943" t="s">
        <v>10301</v>
      </c>
      <c r="M469" s="943" t="s">
        <v>10299</v>
      </c>
      <c r="N469" s="943" t="s">
        <v>11573</v>
      </c>
      <c r="O469" s="943" t="s">
        <v>12079</v>
      </c>
      <c r="P469" s="943"/>
      <c r="Q469" s="943"/>
      <c r="R469" s="943"/>
      <c r="S469" s="943"/>
      <c r="T46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69" s="943"/>
      <c r="V469" s="943"/>
      <c r="W469" s="943"/>
      <c r="X469" s="943"/>
      <c r="Y469" s="943"/>
      <c r="Z469" s="943" t="s">
        <v>10301</v>
      </c>
      <c r="AA469" s="943"/>
      <c r="AB469" s="943" t="s">
        <v>10301</v>
      </c>
      <c r="AC469" s="943"/>
      <c r="AD469" s="943" t="str">
        <f>Таблиця4[[#This Row],[DESCRIPTION 3]]</f>
        <v/>
      </c>
      <c r="AE469" s="943" t="str">
        <f>Таблиця4[[#This Row],[Owner/Specific NPCs3]]</f>
        <v/>
      </c>
      <c r="AF469" s="943"/>
      <c r="AG469" s="944" t="s">
        <v>10311</v>
      </c>
      <c r="AH469" s="945"/>
      <c r="AI469" s="946"/>
      <c r="AJ469" s="943" t="s">
        <v>10301</v>
      </c>
      <c r="AK469" s="946"/>
      <c r="AL469" s="943" t="s">
        <v>12080</v>
      </c>
      <c r="AM469" s="946"/>
      <c r="AN469" s="942" t="str">
        <f>IFERROR(INDEX(#REF!,MATCH(Таблиця4[[#This Row],[BUILDING NAME]],#REF!,0),1),"")</f>
        <v/>
      </c>
      <c r="AO469" s="942" t="str">
        <f>IFERROR(INDEX(#REF!,MATCH(Таблиця4[[#This Row],[BUILDING NAME]],#REF!,0),1),"")</f>
        <v/>
      </c>
      <c r="AP469" s="942" t="str">
        <f>IFERROR(INDEX(#REF!,MATCH(Таблиця4[[#This Row],[BUILDING NAME]],#REF!,0),1),"")</f>
        <v/>
      </c>
      <c r="AQ469" s="942" t="str">
        <f>IFERROR(INDEX(#REF!,MATCH(Таблиця4[[#This Row],[BUILDING NAME]],#REF!,0),1),"")</f>
        <v/>
      </c>
      <c r="AR469" s="942" t="str">
        <f>IFERROR(INDEX(#REF!,MATCH(Таблиця4[[#This Row],[BUILDING NAME]],#REF!,0),1),"")</f>
        <v/>
      </c>
      <c r="AS469" s="942" t="str">
        <f>IFERROR(INDEX(#REF!,MATCH(Таблиця4[[#This Row],[BUILDING NAME]],#REF!,0),1),"")</f>
        <v/>
      </c>
      <c r="AT469" s="942" t="str">
        <f>IFERROR(INDEX(#REF!,MATCH(Таблиця4[[#This Row],[BUILDING NAME]],#REF!,0),1),"")</f>
        <v/>
      </c>
      <c r="AU469" s="942"/>
      <c r="AV469" s="1195" t="s">
        <v>10301</v>
      </c>
      <c r="AW469" s="1196" t="str">
        <f>IFERROR(INDEX(Аркуш4!$G$2:$G$608,MATCH(Таблиця4[[#This Row],[BUILDING NAME]],Аркуш4!$A$2:$A$608,0),1),"")</f>
        <v/>
      </c>
    </row>
    <row r="470" spans="1:49" ht="16.5" thickTop="1" thickBot="1">
      <c r="A470" s="942" t="s">
        <v>12081</v>
      </c>
      <c r="B470" s="943" t="str">
        <f t="shared" si="22"/>
        <v>$30</v>
      </c>
      <c r="C470" s="943" t="str">
        <f t="shared" si="23"/>
        <v>The Dragon Tower of Maaril (wizard's domicile, A, 4s)</v>
      </c>
      <c r="D470" s="942"/>
      <c r="E470" s="942"/>
      <c r="F470" s="943" t="s">
        <v>12082</v>
      </c>
      <c r="G470" s="943" t="s">
        <v>12083</v>
      </c>
      <c r="H470" s="943" t="s">
        <v>12084</v>
      </c>
      <c r="I470" s="943" t="s">
        <v>36</v>
      </c>
      <c r="J470" s="943"/>
      <c r="K470" s="943" t="s">
        <v>10336</v>
      </c>
      <c r="L470" s="943" t="s">
        <v>10301</v>
      </c>
      <c r="M470" s="943" t="s">
        <v>10299</v>
      </c>
      <c r="N470" s="943">
        <v>4</v>
      </c>
      <c r="O470" s="943"/>
      <c r="P470" s="943"/>
      <c r="Q470" s="943"/>
      <c r="R470" s="943"/>
      <c r="S470" s="943"/>
      <c r="T47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70" s="943"/>
      <c r="V470" s="943"/>
      <c r="W470" s="943"/>
      <c r="X470" s="943"/>
      <c r="Y470" s="943"/>
      <c r="Z470" s="943" t="s">
        <v>10301</v>
      </c>
      <c r="AA470" s="943" t="s">
        <v>12085</v>
      </c>
      <c r="AB470" s="943" t="s">
        <v>10301</v>
      </c>
      <c r="AC470" s="943"/>
      <c r="AD470" s="943" t="str">
        <f>Таблиця4[[#This Row],[DESCRIPTION 3]]</f>
        <v/>
      </c>
      <c r="AE470" s="943" t="str">
        <f>Таблиця4[[#This Row],[Owner/Specific NPCs3]]</f>
        <v/>
      </c>
      <c r="AF470" s="943"/>
      <c r="AG470" s="944" t="s">
        <v>10311</v>
      </c>
      <c r="AH470" s="945"/>
      <c r="AI470" s="946"/>
      <c r="AJ470" s="943" t="s">
        <v>10301</v>
      </c>
      <c r="AK470" s="946"/>
      <c r="AL470" s="943" t="s">
        <v>10301</v>
      </c>
      <c r="AM470" s="946"/>
      <c r="AN470" s="942" t="str">
        <f>IFERROR(INDEX(#REF!,MATCH(Таблиця4[[#This Row],[BUILDING NAME]],#REF!,0),1),"")</f>
        <v/>
      </c>
      <c r="AO470" s="942" t="str">
        <f>IFERROR(INDEX(#REF!,MATCH(Таблиця4[[#This Row],[BUILDING NAME]],#REF!,0),1),"")</f>
        <v/>
      </c>
      <c r="AP470" s="942" t="str">
        <f>IFERROR(INDEX(#REF!,MATCH(Таблиця4[[#This Row],[BUILDING NAME]],#REF!,0),1),"")</f>
        <v/>
      </c>
      <c r="AQ470" s="942" t="str">
        <f>IFERROR(INDEX(#REF!,MATCH(Таблиця4[[#This Row],[BUILDING NAME]],#REF!,0),1),"")</f>
        <v/>
      </c>
      <c r="AR470" s="942" t="str">
        <f>IFERROR(INDEX(#REF!,MATCH(Таблиця4[[#This Row],[BUILDING NAME]],#REF!,0),1),"")</f>
        <v/>
      </c>
      <c r="AS470" s="942" t="str">
        <f>IFERROR(INDEX(#REF!,MATCH(Таблиця4[[#This Row],[BUILDING NAME]],#REF!,0),1),"")</f>
        <v/>
      </c>
      <c r="AT470" s="942" t="str">
        <f>IFERROR(INDEX(#REF!,MATCH(Таблиця4[[#This Row],[BUILDING NAME]],#REF!,0),1),"")</f>
        <v/>
      </c>
      <c r="AU470" s="942"/>
      <c r="AV470" s="1195" t="s">
        <v>10301</v>
      </c>
      <c r="AW470" s="1196" t="str">
        <f>IFERROR(INDEX(Аркуш4!$G$2:$G$608,MATCH(Таблиця4[[#This Row],[BUILDING NAME]],Аркуш4!$A$2:$A$608,0),1),"")</f>
        <v/>
      </c>
    </row>
    <row r="471" spans="1:49" ht="16.5" thickTop="1" thickBot="1">
      <c r="A471" s="942" t="s">
        <v>12086</v>
      </c>
      <c r="B471" s="943" t="str">
        <f t="shared" si="22"/>
        <v>$31</v>
      </c>
      <c r="C471" s="943" t="str">
        <f t="shared" si="23"/>
        <v>Husteem Villa (noble villa, A, 3s &amp; 4s)</v>
      </c>
      <c r="D471" s="942"/>
      <c r="E471" s="942"/>
      <c r="F471" s="943" t="s">
        <v>12087</v>
      </c>
      <c r="G471" s="943" t="s">
        <v>12088</v>
      </c>
      <c r="H471" s="942" t="s">
        <v>12089</v>
      </c>
      <c r="I471" s="943" t="s">
        <v>36</v>
      </c>
      <c r="J471" s="943"/>
      <c r="K471" s="943" t="s">
        <v>10420</v>
      </c>
      <c r="L471" s="943" t="s">
        <v>10301</v>
      </c>
      <c r="M471" s="943" t="s">
        <v>10299</v>
      </c>
      <c r="N471" s="943" t="s">
        <v>11573</v>
      </c>
      <c r="O471" s="943" t="s">
        <v>12090</v>
      </c>
      <c r="P471" s="943"/>
      <c r="Q471" s="943"/>
      <c r="R471" s="943"/>
      <c r="S471" s="943"/>
      <c r="T47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71" s="943"/>
      <c r="V471" s="943"/>
      <c r="W471" s="943"/>
      <c r="X471" s="942"/>
      <c r="Y471" s="942"/>
      <c r="Z471" s="942" t="s">
        <v>10301</v>
      </c>
      <c r="AA471" s="942"/>
      <c r="AB471" s="943" t="s">
        <v>10301</v>
      </c>
      <c r="AC471" s="943"/>
      <c r="AD471" s="943" t="str">
        <f>Таблиця4[[#This Row],[DESCRIPTION 3]]</f>
        <v/>
      </c>
      <c r="AE471" s="943" t="str">
        <f>Таблиця4[[#This Row],[Owner/Specific NPCs3]]</f>
        <v/>
      </c>
      <c r="AF471" s="943"/>
      <c r="AG471" s="944" t="s">
        <v>10311</v>
      </c>
      <c r="AH471" s="945"/>
      <c r="AI471" s="946"/>
      <c r="AJ471" s="943" t="s">
        <v>10301</v>
      </c>
      <c r="AK471" s="946"/>
      <c r="AL471" s="943" t="s">
        <v>10301</v>
      </c>
      <c r="AM471" s="946"/>
      <c r="AN471" s="942" t="str">
        <f>IFERROR(INDEX(#REF!,MATCH(Таблиця4[[#This Row],[BUILDING NAME]],#REF!,0),1),"")</f>
        <v/>
      </c>
      <c r="AO471" s="942" t="str">
        <f>IFERROR(INDEX(#REF!,MATCH(Таблиця4[[#This Row],[BUILDING NAME]],#REF!,0),1),"")</f>
        <v/>
      </c>
      <c r="AP471" s="942" t="str">
        <f>IFERROR(INDEX(#REF!,MATCH(Таблиця4[[#This Row],[BUILDING NAME]],#REF!,0),1),"")</f>
        <v/>
      </c>
      <c r="AQ471" s="942" t="str">
        <f>IFERROR(INDEX(#REF!,MATCH(Таблиця4[[#This Row],[BUILDING NAME]],#REF!,0),1),"")</f>
        <v/>
      </c>
      <c r="AR471" s="942" t="str">
        <f>IFERROR(INDEX(#REF!,MATCH(Таблиця4[[#This Row],[BUILDING NAME]],#REF!,0),1),"")</f>
        <v/>
      </c>
      <c r="AS471" s="942" t="str">
        <f>IFERROR(INDEX(#REF!,MATCH(Таблиця4[[#This Row],[BUILDING NAME]],#REF!,0),1),"")</f>
        <v/>
      </c>
      <c r="AT471" s="942" t="str">
        <f>IFERROR(INDEX(#REF!,MATCH(Таблиця4[[#This Row],[BUILDING NAME]],#REF!,0),1),"")</f>
        <v/>
      </c>
      <c r="AU471" s="942"/>
      <c r="AV471" s="1195" t="s">
        <v>10301</v>
      </c>
      <c r="AW471" s="1196" t="str">
        <f>IFERROR(INDEX(Аркуш4!$G$2:$G$608,MATCH(Таблиця4[[#This Row],[BUILDING NAME]],Аркуш4!$A$2:$A$608,0),1),"")</f>
        <v/>
      </c>
    </row>
    <row r="472" spans="1:49" ht="16.5" thickTop="1" thickBot="1">
      <c r="A472" s="942" t="s">
        <v>12091</v>
      </c>
      <c r="B472" s="943" t="str">
        <f t="shared" si="22"/>
        <v>$32</v>
      </c>
      <c r="C472" s="943" t="str">
        <f t="shared" si="23"/>
        <v>Zulpair Villa (noble villa, A, 3s)</v>
      </c>
      <c r="D472" s="942"/>
      <c r="E472" s="942"/>
      <c r="F472" s="943" t="s">
        <v>12092</v>
      </c>
      <c r="G472" s="943" t="s">
        <v>12093</v>
      </c>
      <c r="H472" s="943" t="s">
        <v>12094</v>
      </c>
      <c r="I472" s="943" t="s">
        <v>36</v>
      </c>
      <c r="J472" s="943"/>
      <c r="K472" s="943" t="s">
        <v>10420</v>
      </c>
      <c r="L472" s="943" t="s">
        <v>10301</v>
      </c>
      <c r="M472" s="943" t="s">
        <v>10299</v>
      </c>
      <c r="N472" s="943" t="s">
        <v>11569</v>
      </c>
      <c r="O472" s="943" t="s">
        <v>12095</v>
      </c>
      <c r="P472" s="943"/>
      <c r="Q472" s="943"/>
      <c r="R472" s="943"/>
      <c r="S472" s="943"/>
      <c r="T47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72" s="943"/>
      <c r="V472" s="943"/>
      <c r="W472" s="943"/>
      <c r="X472" s="943"/>
      <c r="Y472" s="943"/>
      <c r="Z472" s="943" t="s">
        <v>10301</v>
      </c>
      <c r="AA472" s="943"/>
      <c r="AB472" s="943" t="s">
        <v>10301</v>
      </c>
      <c r="AC472" s="943"/>
      <c r="AD472" s="943" t="str">
        <f>Таблиця4[[#This Row],[DESCRIPTION 3]]</f>
        <v/>
      </c>
      <c r="AE472" s="943" t="str">
        <f>Таблиця4[[#This Row],[Owner/Specific NPCs3]]</f>
        <v/>
      </c>
      <c r="AF472" s="943"/>
      <c r="AG472" s="944" t="s">
        <v>10311</v>
      </c>
      <c r="AH472" s="945"/>
      <c r="AI472" s="946"/>
      <c r="AJ472" s="943" t="s">
        <v>10301</v>
      </c>
      <c r="AK472" s="946"/>
      <c r="AL472" s="943" t="s">
        <v>10301</v>
      </c>
      <c r="AM472" s="946"/>
      <c r="AN472" s="942" t="str">
        <f>IFERROR(INDEX(#REF!,MATCH(Таблиця4[[#This Row],[BUILDING NAME]],#REF!,0),1),"")</f>
        <v/>
      </c>
      <c r="AO472" s="942" t="str">
        <f>IFERROR(INDEX(#REF!,MATCH(Таблиця4[[#This Row],[BUILDING NAME]],#REF!,0),1),"")</f>
        <v/>
      </c>
      <c r="AP472" s="942" t="str">
        <f>IFERROR(INDEX(#REF!,MATCH(Таблиця4[[#This Row],[BUILDING NAME]],#REF!,0),1),"")</f>
        <v/>
      </c>
      <c r="AQ472" s="942" t="str">
        <f>IFERROR(INDEX(#REF!,MATCH(Таблиця4[[#This Row],[BUILDING NAME]],#REF!,0),1),"")</f>
        <v/>
      </c>
      <c r="AR472" s="942" t="str">
        <f>IFERROR(INDEX(#REF!,MATCH(Таблиця4[[#This Row],[BUILDING NAME]],#REF!,0),1),"")</f>
        <v/>
      </c>
      <c r="AS472" s="942" t="str">
        <f>IFERROR(INDEX(#REF!,MATCH(Таблиця4[[#This Row],[BUILDING NAME]],#REF!,0),1),"")</f>
        <v/>
      </c>
      <c r="AT472" s="942" t="str">
        <f>IFERROR(INDEX(#REF!,MATCH(Таблиця4[[#This Row],[BUILDING NAME]],#REF!,0),1),"")</f>
        <v/>
      </c>
      <c r="AU472" s="942"/>
      <c r="AV472" s="1195" t="s">
        <v>10301</v>
      </c>
      <c r="AW472" s="1196" t="str">
        <f>IFERROR(INDEX(Аркуш4!$G$2:$G$608,MATCH(Таблиця4[[#This Row],[BUILDING NAME]],Аркуш4!$A$2:$A$608,0),1),"")</f>
        <v/>
      </c>
    </row>
    <row r="473" spans="1:49" ht="16.5" thickTop="1" thickBot="1">
      <c r="A473" s="942" t="s">
        <v>12096</v>
      </c>
      <c r="B473" s="943" t="str">
        <f t="shared" ref="B473:B504" si="24">LEFT(LEFT(A473,FIND(":",A473)),LEN(LEFT(A473,FIND(":",A473)))-1)</f>
        <v>$33</v>
      </c>
      <c r="C473" s="943" t="str">
        <f t="shared" ref="C473:C504" si="25">RIGHT(A473,LEN(A473)-FIND(":",A473)-1)</f>
        <v>Eirontalar Villa (noble villa, A, 2s)</v>
      </c>
      <c r="D473" s="942"/>
      <c r="E473" s="942"/>
      <c r="F473" s="943" t="s">
        <v>12097</v>
      </c>
      <c r="G473" s="943" t="s">
        <v>12098</v>
      </c>
      <c r="H473" s="943" t="s">
        <v>12099</v>
      </c>
      <c r="I473" s="943" t="s">
        <v>36</v>
      </c>
      <c r="J473" s="943"/>
      <c r="K473" s="943" t="s">
        <v>10420</v>
      </c>
      <c r="L473" s="943" t="s">
        <v>10301</v>
      </c>
      <c r="M473" s="943" t="s">
        <v>10299</v>
      </c>
      <c r="N473" s="943" t="s">
        <v>11549</v>
      </c>
      <c r="O473" s="943"/>
      <c r="P473" s="943"/>
      <c r="Q473" s="943"/>
      <c r="R473" s="943"/>
      <c r="S473" s="943"/>
      <c r="T47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73" s="943"/>
      <c r="V473" s="943"/>
      <c r="W473" s="943"/>
      <c r="X473" s="943"/>
      <c r="Y473" s="943"/>
      <c r="Z473" s="943" t="s">
        <v>10301</v>
      </c>
      <c r="AA473" s="943"/>
      <c r="AB473" s="943" t="s">
        <v>10301</v>
      </c>
      <c r="AC473" s="943"/>
      <c r="AD473" s="943" t="str">
        <f>Таблиця4[[#This Row],[DESCRIPTION 3]]</f>
        <v/>
      </c>
      <c r="AE473" s="943" t="str">
        <f>Таблиця4[[#This Row],[Owner/Specific NPCs3]]</f>
        <v/>
      </c>
      <c r="AF473" s="943"/>
      <c r="AG473" s="944" t="s">
        <v>10311</v>
      </c>
      <c r="AH473" s="945"/>
      <c r="AI473" s="946"/>
      <c r="AJ473" s="943" t="s">
        <v>10301</v>
      </c>
      <c r="AK473" s="946"/>
      <c r="AL473" s="943" t="s">
        <v>10301</v>
      </c>
      <c r="AM473" s="946"/>
      <c r="AN473" s="942" t="str">
        <f>IFERROR(INDEX(#REF!,MATCH(Таблиця4[[#This Row],[BUILDING NAME]],#REF!,0),1),"")</f>
        <v/>
      </c>
      <c r="AO473" s="942" t="str">
        <f>IFERROR(INDEX(#REF!,MATCH(Таблиця4[[#This Row],[BUILDING NAME]],#REF!,0),1),"")</f>
        <v/>
      </c>
      <c r="AP473" s="942" t="str">
        <f>IFERROR(INDEX(#REF!,MATCH(Таблиця4[[#This Row],[BUILDING NAME]],#REF!,0),1),"")</f>
        <v/>
      </c>
      <c r="AQ473" s="942" t="str">
        <f>IFERROR(INDEX(#REF!,MATCH(Таблиця4[[#This Row],[BUILDING NAME]],#REF!,0),1),"")</f>
        <v/>
      </c>
      <c r="AR473" s="942" t="str">
        <f>IFERROR(INDEX(#REF!,MATCH(Таблиця4[[#This Row],[BUILDING NAME]],#REF!,0),1),"")</f>
        <v/>
      </c>
      <c r="AS473" s="942" t="str">
        <f>IFERROR(INDEX(#REF!,MATCH(Таблиця4[[#This Row],[BUILDING NAME]],#REF!,0),1),"")</f>
        <v/>
      </c>
      <c r="AT473" s="942" t="str">
        <f>IFERROR(INDEX(#REF!,MATCH(Таблиця4[[#This Row],[BUILDING NAME]],#REF!,0),1),"")</f>
        <v/>
      </c>
      <c r="AU473" s="942"/>
      <c r="AV473" s="1195" t="s">
        <v>10301</v>
      </c>
      <c r="AW473" s="1196" t="str">
        <f>IFERROR(INDEX(Аркуш4!$G$2:$G$608,MATCH(Таблиця4[[#This Row],[BUILDING NAME]],Аркуш4!$A$2:$A$608,0),1),"")</f>
        <v/>
      </c>
    </row>
    <row r="474" spans="1:49" ht="16.5" thickTop="1" thickBot="1">
      <c r="A474" s="942" t="s">
        <v>12100</v>
      </c>
      <c r="B474" s="943" t="str">
        <f t="shared" si="24"/>
        <v>$34</v>
      </c>
      <c r="C474" s="943" t="str">
        <f t="shared" si="25"/>
        <v>Tesper Villa, "Tespergates" (noble villa, A, 2s &amp; 3s)</v>
      </c>
      <c r="D474" s="942"/>
      <c r="E474" s="942"/>
      <c r="F474" s="943" t="s">
        <v>12101</v>
      </c>
      <c r="G474" s="943" t="s">
        <v>12102</v>
      </c>
      <c r="H474" s="943" t="s">
        <v>12103</v>
      </c>
      <c r="I474" s="943" t="s">
        <v>36</v>
      </c>
      <c r="J474" s="943"/>
      <c r="K474" s="943" t="s">
        <v>10420</v>
      </c>
      <c r="L474" s="943" t="s">
        <v>10301</v>
      </c>
      <c r="M474" s="943" t="s">
        <v>10299</v>
      </c>
      <c r="N474" s="943" t="s">
        <v>11210</v>
      </c>
      <c r="O474" s="955"/>
      <c r="P474" s="943"/>
      <c r="Q474" s="943"/>
      <c r="R474" s="943"/>
      <c r="S474" s="943"/>
      <c r="T47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74" s="943"/>
      <c r="V474" s="943"/>
      <c r="W474" s="943"/>
      <c r="X474" s="942"/>
      <c r="Y474" s="942"/>
      <c r="Z474" s="942" t="s">
        <v>10301</v>
      </c>
      <c r="AA474" s="955" t="s">
        <v>12104</v>
      </c>
      <c r="AB474" s="943" t="s">
        <v>10301</v>
      </c>
      <c r="AC474" s="955"/>
      <c r="AD474" s="943" t="str">
        <f>Таблиця4[[#This Row],[DESCRIPTION 3]]</f>
        <v/>
      </c>
      <c r="AE474" s="943" t="str">
        <f>Таблиця4[[#This Row],[Owner/Specific NPCs3]]</f>
        <v/>
      </c>
      <c r="AF474" s="943"/>
      <c r="AG474" s="944" t="s">
        <v>12105</v>
      </c>
      <c r="AH474" s="945"/>
      <c r="AI474" s="946"/>
      <c r="AJ474" s="943" t="s">
        <v>10301</v>
      </c>
      <c r="AK474" s="946"/>
      <c r="AL474" s="943" t="s">
        <v>10301</v>
      </c>
      <c r="AM474" s="946"/>
      <c r="AN474" s="942" t="str">
        <f>IFERROR(INDEX(#REF!,MATCH(Таблиця4[[#This Row],[BUILDING NAME]],#REF!,0),1),"")</f>
        <v/>
      </c>
      <c r="AO474" s="942" t="str">
        <f>IFERROR(INDEX(#REF!,MATCH(Таблиця4[[#This Row],[BUILDING NAME]],#REF!,0),1),"")</f>
        <v/>
      </c>
      <c r="AP474" s="942" t="str">
        <f>IFERROR(INDEX(#REF!,MATCH(Таблиця4[[#This Row],[BUILDING NAME]],#REF!,0),1),"")</f>
        <v/>
      </c>
      <c r="AQ474" s="942" t="str">
        <f>IFERROR(INDEX(#REF!,MATCH(Таблиця4[[#This Row],[BUILDING NAME]],#REF!,0),1),"")</f>
        <v/>
      </c>
      <c r="AR474" s="942" t="str">
        <f>IFERROR(INDEX(#REF!,MATCH(Таблиця4[[#This Row],[BUILDING NAME]],#REF!,0),1),"")</f>
        <v/>
      </c>
      <c r="AS474" s="942" t="str">
        <f>IFERROR(INDEX(#REF!,MATCH(Таблиця4[[#This Row],[BUILDING NAME]],#REF!,0),1),"")</f>
        <v/>
      </c>
      <c r="AT474" s="942" t="str">
        <f>IFERROR(INDEX(#REF!,MATCH(Таблиця4[[#This Row],[BUILDING NAME]],#REF!,0),1),"")</f>
        <v/>
      </c>
      <c r="AU474" s="942"/>
      <c r="AV474" s="1195" t="s">
        <v>10301</v>
      </c>
      <c r="AW474" s="1196" t="str">
        <f>IFERROR(INDEX(Аркуш4!$G$2:$G$608,MATCH(Таблиця4[[#This Row],[BUILDING NAME]],Аркуш4!$A$2:$A$608,0),1),"")</f>
        <v/>
      </c>
    </row>
    <row r="475" spans="1:49" ht="16.5" thickTop="1" thickBot="1">
      <c r="A475" s="942" t="s">
        <v>12106</v>
      </c>
      <c r="B475" s="943" t="str">
        <f t="shared" si="24"/>
        <v>$35</v>
      </c>
      <c r="C475" s="943" t="str">
        <f t="shared" si="25"/>
        <v>Irlingstar Villa (noble villa, A, 3s &amp; 4s)</v>
      </c>
      <c r="D475" s="942"/>
      <c r="E475" s="942"/>
      <c r="F475" s="943" t="s">
        <v>12107</v>
      </c>
      <c r="G475" s="943" t="s">
        <v>12108</v>
      </c>
      <c r="H475" s="943" t="s">
        <v>12109</v>
      </c>
      <c r="I475" s="943" t="s">
        <v>36</v>
      </c>
      <c r="J475" s="943"/>
      <c r="K475" s="943" t="s">
        <v>10420</v>
      </c>
      <c r="L475" s="943" t="s">
        <v>10301</v>
      </c>
      <c r="M475" s="943" t="s">
        <v>10299</v>
      </c>
      <c r="N475" s="943" t="s">
        <v>11573</v>
      </c>
      <c r="O475" s="943"/>
      <c r="P475" s="943"/>
      <c r="Q475" s="943"/>
      <c r="R475" s="943"/>
      <c r="S475" s="943"/>
      <c r="T47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75" s="943"/>
      <c r="V475" s="943"/>
      <c r="W475" s="943"/>
      <c r="X475" s="942"/>
      <c r="Y475" s="942"/>
      <c r="Z475" s="942" t="s">
        <v>10301</v>
      </c>
      <c r="AA475" s="942"/>
      <c r="AB475" s="943" t="s">
        <v>10301</v>
      </c>
      <c r="AC475" s="943"/>
      <c r="AD475" s="943" t="str">
        <f>Таблиця4[[#This Row],[DESCRIPTION 3]]</f>
        <v/>
      </c>
      <c r="AE475" s="943" t="str">
        <f>Таблиця4[[#This Row],[Owner/Specific NPCs3]]</f>
        <v/>
      </c>
      <c r="AF475" s="943"/>
      <c r="AG475" s="944" t="s">
        <v>10311</v>
      </c>
      <c r="AH475" s="945"/>
      <c r="AI475" s="946"/>
      <c r="AJ475" s="943" t="s">
        <v>10301</v>
      </c>
      <c r="AK475" s="946"/>
      <c r="AL475" s="943" t="s">
        <v>10301</v>
      </c>
      <c r="AM475" s="946"/>
      <c r="AN475" s="942" t="str">
        <f>IFERROR(INDEX(#REF!,MATCH(Таблиця4[[#This Row],[BUILDING NAME]],#REF!,0),1),"")</f>
        <v/>
      </c>
      <c r="AO475" s="942" t="str">
        <f>IFERROR(INDEX(#REF!,MATCH(Таблиця4[[#This Row],[BUILDING NAME]],#REF!,0),1),"")</f>
        <v/>
      </c>
      <c r="AP475" s="942" t="str">
        <f>IFERROR(INDEX(#REF!,MATCH(Таблиця4[[#This Row],[BUILDING NAME]],#REF!,0),1),"")</f>
        <v/>
      </c>
      <c r="AQ475" s="942" t="str">
        <f>IFERROR(INDEX(#REF!,MATCH(Таблиця4[[#This Row],[BUILDING NAME]],#REF!,0),1),"")</f>
        <v/>
      </c>
      <c r="AR475" s="942" t="str">
        <f>IFERROR(INDEX(#REF!,MATCH(Таблиця4[[#This Row],[BUILDING NAME]],#REF!,0),1),"")</f>
        <v/>
      </c>
      <c r="AS475" s="942" t="str">
        <f>IFERROR(INDEX(#REF!,MATCH(Таблиця4[[#This Row],[BUILDING NAME]],#REF!,0),1),"")</f>
        <v/>
      </c>
      <c r="AT475" s="942" t="str">
        <f>IFERROR(INDEX(#REF!,MATCH(Таблиця4[[#This Row],[BUILDING NAME]],#REF!,0),1),"")</f>
        <v/>
      </c>
      <c r="AU475" s="942"/>
      <c r="AV475" s="1195" t="s">
        <v>10301</v>
      </c>
      <c r="AW475" s="1196" t="str">
        <f>IFERROR(INDEX(Аркуш4!$G$2:$G$608,MATCH(Таблиця4[[#This Row],[BUILDING NAME]],Аркуш4!$A$2:$A$608,0),1),"")</f>
        <v/>
      </c>
    </row>
    <row r="476" spans="1:49" ht="16.5" thickTop="1" thickBot="1">
      <c r="A476" s="942" t="s">
        <v>12110</v>
      </c>
      <c r="B476" s="943" t="str">
        <f t="shared" si="24"/>
        <v>$36</v>
      </c>
      <c r="C476" s="943" t="str">
        <f t="shared" si="25"/>
        <v>Manthar Villa (noble villa, A, 1s &amp; 3s)</v>
      </c>
      <c r="D476" s="942"/>
      <c r="E476" s="942"/>
      <c r="F476" s="943" t="s">
        <v>12111</v>
      </c>
      <c r="G476" s="943" t="s">
        <v>12112</v>
      </c>
      <c r="H476" s="943" t="s">
        <v>12113</v>
      </c>
      <c r="I476" s="943" t="s">
        <v>36</v>
      </c>
      <c r="J476" s="943"/>
      <c r="K476" s="943" t="s">
        <v>10420</v>
      </c>
      <c r="L476" s="943" t="s">
        <v>10301</v>
      </c>
      <c r="M476" s="943" t="s">
        <v>10299</v>
      </c>
      <c r="N476" s="943" t="s">
        <v>11544</v>
      </c>
      <c r="O476" s="943"/>
      <c r="P476" s="943"/>
      <c r="Q476" s="943"/>
      <c r="R476" s="943"/>
      <c r="S476" s="943"/>
      <c r="T47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76" s="943"/>
      <c r="V476" s="943"/>
      <c r="W476" s="943"/>
      <c r="X476" s="942"/>
      <c r="Y476" s="942"/>
      <c r="Z476" s="942" t="s">
        <v>10301</v>
      </c>
      <c r="AA476" s="942"/>
      <c r="AB476" s="943" t="s">
        <v>10301</v>
      </c>
      <c r="AC476" s="943"/>
      <c r="AD476" s="943" t="str">
        <f>Таблиця4[[#This Row],[DESCRIPTION 3]]</f>
        <v/>
      </c>
      <c r="AE476" s="943" t="str">
        <f>Таблиця4[[#This Row],[Owner/Specific NPCs3]]</f>
        <v/>
      </c>
      <c r="AF476" s="943"/>
      <c r="AG476" s="944" t="s">
        <v>10311</v>
      </c>
      <c r="AH476" s="945"/>
      <c r="AI476" s="946"/>
      <c r="AJ476" s="943" t="s">
        <v>10301</v>
      </c>
      <c r="AK476" s="946"/>
      <c r="AL476" s="943" t="s">
        <v>10301</v>
      </c>
      <c r="AM476" s="946"/>
      <c r="AN476" s="942" t="str">
        <f>IFERROR(INDEX(#REF!,MATCH(Таблиця4[[#This Row],[BUILDING NAME]],#REF!,0),1),"")</f>
        <v/>
      </c>
      <c r="AO476" s="942" t="str">
        <f>IFERROR(INDEX(#REF!,MATCH(Таблиця4[[#This Row],[BUILDING NAME]],#REF!,0),1),"")</f>
        <v/>
      </c>
      <c r="AP476" s="942" t="str">
        <f>IFERROR(INDEX(#REF!,MATCH(Таблиця4[[#This Row],[BUILDING NAME]],#REF!,0),1),"")</f>
        <v/>
      </c>
      <c r="AQ476" s="942" t="str">
        <f>IFERROR(INDEX(#REF!,MATCH(Таблиця4[[#This Row],[BUILDING NAME]],#REF!,0),1),"")</f>
        <v/>
      </c>
      <c r="AR476" s="942" t="str">
        <f>IFERROR(INDEX(#REF!,MATCH(Таблиця4[[#This Row],[BUILDING NAME]],#REF!,0),1),"")</f>
        <v/>
      </c>
      <c r="AS476" s="942" t="str">
        <f>IFERROR(INDEX(#REF!,MATCH(Таблиця4[[#This Row],[BUILDING NAME]],#REF!,0),1),"")</f>
        <v/>
      </c>
      <c r="AT476" s="942" t="str">
        <f>IFERROR(INDEX(#REF!,MATCH(Таблиця4[[#This Row],[BUILDING NAME]],#REF!,0),1),"")</f>
        <v/>
      </c>
      <c r="AU476" s="942"/>
      <c r="AV476" s="1195" t="s">
        <v>10301</v>
      </c>
      <c r="AW476" s="1196" t="str">
        <f>IFERROR(INDEX(Аркуш4!$G$2:$G$608,MATCH(Таблиця4[[#This Row],[BUILDING NAME]],Аркуш4!$A$2:$A$608,0),1),"")</f>
        <v/>
      </c>
    </row>
    <row r="477" spans="1:49" ht="16.5" thickTop="1" thickBot="1">
      <c r="A477" s="942" t="s">
        <v>12114</v>
      </c>
      <c r="B477" s="943" t="str">
        <f t="shared" si="24"/>
        <v>$37</v>
      </c>
      <c r="C477" s="943" t="str">
        <f t="shared" si="25"/>
        <v>The Fiery Flagon (tavern, B, 1s)</v>
      </c>
      <c r="D477" s="942"/>
      <c r="E477" s="942"/>
      <c r="F477" s="943" t="s">
        <v>258</v>
      </c>
      <c r="G477" s="943" t="s">
        <v>12115</v>
      </c>
      <c r="H477" s="943" t="s">
        <v>12116</v>
      </c>
      <c r="I477" s="943" t="s">
        <v>36</v>
      </c>
      <c r="J477" s="943"/>
      <c r="K477" s="943" t="s">
        <v>10358</v>
      </c>
      <c r="L477" s="943" t="s">
        <v>10301</v>
      </c>
      <c r="M477" s="943" t="s">
        <v>10310</v>
      </c>
      <c r="N477" s="943" t="s">
        <v>12117</v>
      </c>
      <c r="O477" s="943"/>
      <c r="P477" s="943">
        <v>4</v>
      </c>
      <c r="Q477" s="943">
        <v>3</v>
      </c>
      <c r="R477" s="943">
        <v>3</v>
      </c>
      <c r="S477" s="943"/>
      <c r="T47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3A | 3 P | </v>
      </c>
      <c r="U477" s="943"/>
      <c r="V477" s="943"/>
      <c r="W477" s="943"/>
      <c r="X477" s="942"/>
      <c r="Y477" s="942"/>
      <c r="Z477" s="942" t="s">
        <v>10301</v>
      </c>
      <c r="AA477" s="942" t="s">
        <v>259</v>
      </c>
      <c r="AB477" s="943" t="s">
        <v>10301</v>
      </c>
      <c r="AC477" s="943"/>
      <c r="AD477" s="943" t="str">
        <f>Таблиця4[[#This Row],[DESCRIPTION 3]]</f>
        <v/>
      </c>
      <c r="AE477" s="943" t="str">
        <f>Таблиця4[[#This Row],[Owner/Specific NPCs3]]</f>
        <v/>
      </c>
      <c r="AF477" s="943"/>
      <c r="AG477" s="944" t="s">
        <v>10311</v>
      </c>
      <c r="AH477" s="945"/>
      <c r="AI477" s="946"/>
      <c r="AJ477" s="943" t="s">
        <v>10301</v>
      </c>
      <c r="AK477" s="946"/>
      <c r="AL477" s="943" t="s">
        <v>10301</v>
      </c>
      <c r="AM477" s="946"/>
      <c r="AN477" s="942" t="str">
        <f>IFERROR(INDEX(#REF!,MATCH(Таблиця4[[#This Row],[BUILDING NAME]],#REF!,0),1),"")</f>
        <v/>
      </c>
      <c r="AO477" s="942" t="str">
        <f>IFERROR(INDEX(#REF!,MATCH(Таблиця4[[#This Row],[BUILDING NAME]],#REF!,0),1),"")</f>
        <v/>
      </c>
      <c r="AP477" s="942" t="str">
        <f>IFERROR(INDEX(#REF!,MATCH(Таблиця4[[#This Row],[BUILDING NAME]],#REF!,0),1),"")</f>
        <v/>
      </c>
      <c r="AQ477" s="942" t="str">
        <f>IFERROR(INDEX(#REF!,MATCH(Таблиця4[[#This Row],[BUILDING NAME]],#REF!,0),1),"")</f>
        <v/>
      </c>
      <c r="AR477" s="942" t="str">
        <f>IFERROR(INDEX(#REF!,MATCH(Таблиця4[[#This Row],[BUILDING NAME]],#REF!,0),1),"")</f>
        <v/>
      </c>
      <c r="AS477" s="942" t="str">
        <f>IFERROR(INDEX(#REF!,MATCH(Таблиця4[[#This Row],[BUILDING NAME]],#REF!,0),1),"")</f>
        <v/>
      </c>
      <c r="AT477" s="942" t="str">
        <f>IFERROR(INDEX(#REF!,MATCH(Таблиця4[[#This Row],[BUILDING NAME]],#REF!,0),1),"")</f>
        <v/>
      </c>
      <c r="AU477" s="942"/>
      <c r="AV477" s="1195" t="s">
        <v>30010</v>
      </c>
      <c r="AW477" s="1196">
        <f>IFERROR(INDEX(Аркуш4!$G$2:$G$608,MATCH(Таблиця4[[#This Row],[BUILDING NAME]],Аркуш4!$A$2:$A$608,0),1),"")</f>
        <v>0</v>
      </c>
    </row>
    <row r="478" spans="1:49" ht="16.5" thickTop="1" thickBot="1">
      <c r="A478" s="942" t="s">
        <v>12118</v>
      </c>
      <c r="B478" s="943" t="str">
        <f t="shared" si="24"/>
        <v>$38</v>
      </c>
      <c r="C478" s="943" t="str">
        <f t="shared" si="25"/>
        <v>The House of Inspired Hands (temple, B, 3s)</v>
      </c>
      <c r="D478" s="942"/>
      <c r="E478" s="942"/>
      <c r="F478" s="943" t="s">
        <v>12119</v>
      </c>
      <c r="G478" s="943" t="s">
        <v>12120</v>
      </c>
      <c r="H478" s="955" t="s">
        <v>1860</v>
      </c>
      <c r="I478" s="943" t="s">
        <v>36</v>
      </c>
      <c r="J478" s="943"/>
      <c r="K478" s="943" t="s">
        <v>10298</v>
      </c>
      <c r="L478" s="943" t="s">
        <v>10367</v>
      </c>
      <c r="M478" s="943" t="s">
        <v>10310</v>
      </c>
      <c r="N478" s="943" t="s">
        <v>11569</v>
      </c>
      <c r="O478" s="943"/>
      <c r="P478" s="943"/>
      <c r="Q478" s="943"/>
      <c r="R478" s="943"/>
      <c r="S478" s="943"/>
      <c r="T47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78" s="943"/>
      <c r="V478" s="943"/>
      <c r="W478" s="943"/>
      <c r="X478" s="942"/>
      <c r="Y478" s="942"/>
      <c r="Z478" s="942" t="s">
        <v>30014</v>
      </c>
      <c r="AA478" s="942" t="s">
        <v>12121</v>
      </c>
      <c r="AB478" s="943" t="s">
        <v>10301</v>
      </c>
      <c r="AC478" s="943"/>
      <c r="AD478" s="943" t="str">
        <f>Таблиця4[[#This Row],[DESCRIPTION 3]]</f>
        <v/>
      </c>
      <c r="AE478" s="943" t="str">
        <f>Таблиця4[[#This Row],[Owner/Specific NPCs3]]</f>
        <v/>
      </c>
      <c r="AF478" s="943"/>
      <c r="AG478" s="944" t="s">
        <v>10311</v>
      </c>
      <c r="AH478" s="945"/>
      <c r="AI478" s="946"/>
      <c r="AJ478" s="943" t="s">
        <v>10301</v>
      </c>
      <c r="AK478" s="946"/>
      <c r="AL478" s="943" t="s">
        <v>10301</v>
      </c>
      <c r="AM478" s="946"/>
      <c r="AN478" s="942" t="str">
        <f>IFERROR(INDEX(#REF!,MATCH(Таблиця4[[#This Row],[BUILDING NAME]],#REF!,0),1),"")</f>
        <v/>
      </c>
      <c r="AO478" s="942" t="str">
        <f>IFERROR(INDEX(#REF!,MATCH(Таблиця4[[#This Row],[BUILDING NAME]],#REF!,0),1),"")</f>
        <v/>
      </c>
      <c r="AP478" s="942" t="str">
        <f>IFERROR(INDEX(#REF!,MATCH(Таблиця4[[#This Row],[BUILDING NAME]],#REF!,0),1),"")</f>
        <v/>
      </c>
      <c r="AQ478" s="942" t="str">
        <f>IFERROR(INDEX(#REF!,MATCH(Таблиця4[[#This Row],[BUILDING NAME]],#REF!,0),1),"")</f>
        <v/>
      </c>
      <c r="AR478" s="942" t="str">
        <f>IFERROR(INDEX(#REF!,MATCH(Таблиця4[[#This Row],[BUILDING NAME]],#REF!,0),1),"")</f>
        <v/>
      </c>
      <c r="AS478" s="942" t="str">
        <f>IFERROR(INDEX(#REF!,MATCH(Таблиця4[[#This Row],[BUILDING NAME]],#REF!,0),1),"")</f>
        <v/>
      </c>
      <c r="AT478" s="942" t="str">
        <f>IFERROR(INDEX(#REF!,MATCH(Таблиця4[[#This Row],[BUILDING NAME]],#REF!,0),1),"")</f>
        <v/>
      </c>
      <c r="AU478" s="942"/>
      <c r="AV478" s="1195" t="s">
        <v>30014</v>
      </c>
      <c r="AW478" s="1196">
        <f>IFERROR(INDEX(Аркуш4!$G$2:$G$608,MATCH(Таблиця4[[#This Row],[BUILDING NAME]],Аркуш4!$A$2:$A$608,0),1),"")</f>
        <v>0</v>
      </c>
    </row>
    <row r="479" spans="1:49" ht="16.5" thickTop="1" thickBot="1">
      <c r="A479" s="942" t="s">
        <v>12122</v>
      </c>
      <c r="B479" s="943" t="str">
        <f t="shared" si="24"/>
        <v>$39</v>
      </c>
      <c r="C479" s="943" t="str">
        <f t="shared" si="25"/>
        <v>Dacer's Inn (inn, B, 3s)</v>
      </c>
      <c r="D479" s="942"/>
      <c r="E479" s="942"/>
      <c r="F479" s="943" t="s">
        <v>37</v>
      </c>
      <c r="G479" s="943" t="s">
        <v>12123</v>
      </c>
      <c r="H479" s="943" t="s">
        <v>35</v>
      </c>
      <c r="I479" s="943" t="s">
        <v>36</v>
      </c>
      <c r="J479" s="943"/>
      <c r="K479" s="943" t="s">
        <v>10371</v>
      </c>
      <c r="L479" s="943" t="s">
        <v>25</v>
      </c>
      <c r="M479" s="943" t="s">
        <v>10310</v>
      </c>
      <c r="N479" s="943" t="s">
        <v>11569</v>
      </c>
      <c r="O479" s="943"/>
      <c r="P479" s="943"/>
      <c r="Q479" s="943"/>
      <c r="R479" s="943"/>
      <c r="S479" s="943"/>
      <c r="T47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79" s="943"/>
      <c r="V479" s="943"/>
      <c r="W479" s="943"/>
      <c r="X479" s="942"/>
      <c r="Y479" s="942"/>
      <c r="Z479" s="942" t="s">
        <v>30003</v>
      </c>
      <c r="AA479" s="942"/>
      <c r="AB479" s="943" t="s">
        <v>17</v>
      </c>
      <c r="AC479" s="943"/>
      <c r="AD479" s="943" t="str">
        <f>Таблиця4[[#This Row],[DESCRIPTION 3]]</f>
        <v/>
      </c>
      <c r="AE479" s="943" t="str">
        <f>Таблиця4[[#This Row],[Owner/Specific NPCs3]]</f>
        <v/>
      </c>
      <c r="AF479" s="943"/>
      <c r="AG479" s="944" t="s">
        <v>10311</v>
      </c>
      <c r="AH479" s="945"/>
      <c r="AI479" s="946"/>
      <c r="AJ479" s="943" t="s">
        <v>10301</v>
      </c>
      <c r="AK479" s="946"/>
      <c r="AL479" s="943" t="s">
        <v>10301</v>
      </c>
      <c r="AM479" s="946"/>
      <c r="AN479" s="942" t="str">
        <f>IFERROR(INDEX(#REF!,MATCH(Таблиця4[[#This Row],[BUILDING NAME]],#REF!,0),1),"")</f>
        <v/>
      </c>
      <c r="AO479" s="942" t="str">
        <f>IFERROR(INDEX(#REF!,MATCH(Таблиця4[[#This Row],[BUILDING NAME]],#REF!,0),1),"")</f>
        <v/>
      </c>
      <c r="AP479" s="942" t="str">
        <f>IFERROR(INDEX(#REF!,MATCH(Таблиця4[[#This Row],[BUILDING NAME]],#REF!,0),1),"")</f>
        <v/>
      </c>
      <c r="AQ479" s="942" t="str">
        <f>IFERROR(INDEX(#REF!,MATCH(Таблиця4[[#This Row],[BUILDING NAME]],#REF!,0),1),"")</f>
        <v/>
      </c>
      <c r="AR479" s="942" t="str">
        <f>IFERROR(INDEX(#REF!,MATCH(Таблиця4[[#This Row],[BUILDING NAME]],#REF!,0),1),"")</f>
        <v/>
      </c>
      <c r="AS479" s="942" t="str">
        <f>IFERROR(INDEX(#REF!,MATCH(Таблиця4[[#This Row],[BUILDING NAME]],#REF!,0),1),"")</f>
        <v/>
      </c>
      <c r="AT479" s="942" t="str">
        <f>IFERROR(INDEX(#REF!,MATCH(Таблиця4[[#This Row],[BUILDING NAME]],#REF!,0),1),"")</f>
        <v/>
      </c>
      <c r="AU479" s="942"/>
      <c r="AV479" s="1195" t="s">
        <v>30003</v>
      </c>
      <c r="AW479" s="1196">
        <f>IFERROR(INDEX(Аркуш4!$G$2:$G$608,MATCH(Таблиця4[[#This Row],[BUILDING NAME]],Аркуш4!$A$2:$A$608,0),1),"")</f>
        <v>0</v>
      </c>
    </row>
    <row r="480" spans="1:49" ht="16.5" thickTop="1" thickBot="1">
      <c r="A480" s="942" t="s">
        <v>12124</v>
      </c>
      <c r="B480" s="943" t="str">
        <f t="shared" si="24"/>
        <v>$40</v>
      </c>
      <c r="C480" s="943" t="str">
        <f t="shared" si="25"/>
        <v>Ilzimmer (noble villa, A, 1s &amp; 2s)</v>
      </c>
      <c r="D480" s="942"/>
      <c r="E480" s="942"/>
      <c r="F480" s="943" t="s">
        <v>12125</v>
      </c>
      <c r="G480" s="943" t="s">
        <v>12126</v>
      </c>
      <c r="H480" s="943" t="s">
        <v>12127</v>
      </c>
      <c r="I480" s="943" t="s">
        <v>36</v>
      </c>
      <c r="J480" s="943"/>
      <c r="K480" s="943" t="s">
        <v>10420</v>
      </c>
      <c r="L480" s="943" t="s">
        <v>10301</v>
      </c>
      <c r="M480" s="943" t="s">
        <v>10299</v>
      </c>
      <c r="N480" s="943" t="s">
        <v>11539</v>
      </c>
      <c r="O480" s="943"/>
      <c r="P480" s="943"/>
      <c r="Q480" s="943"/>
      <c r="R480" s="943"/>
      <c r="S480" s="943"/>
      <c r="T48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80" s="943"/>
      <c r="V480" s="943"/>
      <c r="W480" s="943"/>
      <c r="X480" s="943"/>
      <c r="Y480" s="943"/>
      <c r="Z480" s="943" t="s">
        <v>10301</v>
      </c>
      <c r="AA480" s="943"/>
      <c r="AB480" s="943" t="s">
        <v>10301</v>
      </c>
      <c r="AC480" s="943"/>
      <c r="AD480" s="943" t="str">
        <f>Таблиця4[[#This Row],[DESCRIPTION 3]]</f>
        <v/>
      </c>
      <c r="AE480" s="943" t="str">
        <f>Таблиця4[[#This Row],[Owner/Specific NPCs3]]</f>
        <v/>
      </c>
      <c r="AF480" s="943"/>
      <c r="AG480" s="944" t="s">
        <v>10311</v>
      </c>
      <c r="AH480" s="945"/>
      <c r="AI480" s="946"/>
      <c r="AJ480" s="943" t="s">
        <v>10301</v>
      </c>
      <c r="AK480" s="946"/>
      <c r="AL480" s="943" t="s">
        <v>10301</v>
      </c>
      <c r="AM480" s="946"/>
      <c r="AN480" s="942" t="str">
        <f>IFERROR(INDEX(#REF!,MATCH(Таблиця4[[#This Row],[BUILDING NAME]],#REF!,0),1),"")</f>
        <v/>
      </c>
      <c r="AO480" s="942" t="str">
        <f>IFERROR(INDEX(#REF!,MATCH(Таблиця4[[#This Row],[BUILDING NAME]],#REF!,0),1),"")</f>
        <v/>
      </c>
      <c r="AP480" s="942" t="str">
        <f>IFERROR(INDEX(#REF!,MATCH(Таблиця4[[#This Row],[BUILDING NAME]],#REF!,0),1),"")</f>
        <v/>
      </c>
      <c r="AQ480" s="942" t="str">
        <f>IFERROR(INDEX(#REF!,MATCH(Таблиця4[[#This Row],[BUILDING NAME]],#REF!,0),1),"")</f>
        <v/>
      </c>
      <c r="AR480" s="942" t="str">
        <f>IFERROR(INDEX(#REF!,MATCH(Таблиця4[[#This Row],[BUILDING NAME]],#REF!,0),1),"")</f>
        <v/>
      </c>
      <c r="AS480" s="942" t="str">
        <f>IFERROR(INDEX(#REF!,MATCH(Таблиця4[[#This Row],[BUILDING NAME]],#REF!,0),1),"")</f>
        <v/>
      </c>
      <c r="AT480" s="942" t="str">
        <f>IFERROR(INDEX(#REF!,MATCH(Таблиця4[[#This Row],[BUILDING NAME]],#REF!,0),1),"")</f>
        <v/>
      </c>
      <c r="AU480" s="942"/>
      <c r="AV480" s="1195" t="s">
        <v>10301</v>
      </c>
      <c r="AW480" s="1196" t="str">
        <f>IFERROR(INDEX(Аркуш4!$G$2:$G$608,MATCH(Таблиця4[[#This Row],[BUILDING NAME]],Аркуш4!$A$2:$A$608,0),1),"")</f>
        <v/>
      </c>
    </row>
    <row r="481" spans="1:49" ht="16.5" thickTop="1" thickBot="1">
      <c r="A481" s="942" t="s">
        <v>12128</v>
      </c>
      <c r="B481" s="943" t="str">
        <f t="shared" si="24"/>
        <v>$41</v>
      </c>
      <c r="C481" s="943" t="str">
        <f t="shared" si="25"/>
        <v>The Ship's Wheel (tavern, C, 2)</v>
      </c>
      <c r="D481" s="942"/>
      <c r="E481" s="942"/>
      <c r="F481" s="943" t="s">
        <v>346</v>
      </c>
      <c r="G481" s="943" t="s">
        <v>12129</v>
      </c>
      <c r="H481" s="943" t="s">
        <v>12130</v>
      </c>
      <c r="I481" s="943" t="s">
        <v>36</v>
      </c>
      <c r="J481" s="943"/>
      <c r="K481" s="943" t="s">
        <v>10358</v>
      </c>
      <c r="L481" s="943" t="s">
        <v>10301</v>
      </c>
      <c r="M481" s="943" t="s">
        <v>10329</v>
      </c>
      <c r="N481" s="943">
        <v>2</v>
      </c>
      <c r="O481" s="943"/>
      <c r="P481" s="943">
        <v>4</v>
      </c>
      <c r="Q481" s="943"/>
      <c r="R481" s="943">
        <v>3</v>
      </c>
      <c r="S481" s="943"/>
      <c r="T48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U481" s="943"/>
      <c r="V481" s="943"/>
      <c r="W481" s="943"/>
      <c r="X481" s="943"/>
      <c r="Y481" s="943"/>
      <c r="Z481" s="943" t="s">
        <v>10301</v>
      </c>
      <c r="AA481" s="943"/>
      <c r="AB481" s="943" t="s">
        <v>10301</v>
      </c>
      <c r="AC481" s="943"/>
      <c r="AD481" s="943" t="str">
        <f>Таблиця4[[#This Row],[DESCRIPTION 3]]</f>
        <v/>
      </c>
      <c r="AE481" s="943" t="str">
        <f>Таблиця4[[#This Row],[Owner/Specific NPCs3]]</f>
        <v/>
      </c>
      <c r="AF481" s="943"/>
      <c r="AG481" s="944" t="s">
        <v>10311</v>
      </c>
      <c r="AH481" s="945"/>
      <c r="AI481" s="946"/>
      <c r="AJ481" s="943" t="s">
        <v>10301</v>
      </c>
      <c r="AK481" s="946"/>
      <c r="AL481" s="943" t="s">
        <v>10301</v>
      </c>
      <c r="AM481" s="946"/>
      <c r="AN481" s="942" t="str">
        <f>IFERROR(INDEX(#REF!,MATCH(Таблиця4[[#This Row],[BUILDING NAME]],#REF!,0),1),"")</f>
        <v/>
      </c>
      <c r="AO481" s="942" t="str">
        <f>IFERROR(INDEX(#REF!,MATCH(Таблиця4[[#This Row],[BUILDING NAME]],#REF!,0),1),"")</f>
        <v/>
      </c>
      <c r="AP481" s="942" t="str">
        <f>IFERROR(INDEX(#REF!,MATCH(Таблиця4[[#This Row],[BUILDING NAME]],#REF!,0),1),"")</f>
        <v/>
      </c>
      <c r="AQ481" s="942" t="str">
        <f>IFERROR(INDEX(#REF!,MATCH(Таблиця4[[#This Row],[BUILDING NAME]],#REF!,0),1),"")</f>
        <v/>
      </c>
      <c r="AR481" s="942" t="str">
        <f>IFERROR(INDEX(#REF!,MATCH(Таблиця4[[#This Row],[BUILDING NAME]],#REF!,0),1),"")</f>
        <v/>
      </c>
      <c r="AS481" s="942" t="str">
        <f>IFERROR(INDEX(#REF!,MATCH(Таблиця4[[#This Row],[BUILDING NAME]],#REF!,0),1),"")</f>
        <v/>
      </c>
      <c r="AT481" s="942" t="str">
        <f>IFERROR(INDEX(#REF!,MATCH(Таблиця4[[#This Row],[BUILDING NAME]],#REF!,0),1),"")</f>
        <v/>
      </c>
      <c r="AU481" s="942"/>
      <c r="AV481" s="1195" t="s">
        <v>30011</v>
      </c>
      <c r="AW481" s="1196">
        <f>IFERROR(INDEX(Аркуш4!$G$2:$G$608,MATCH(Таблиця4[[#This Row],[BUILDING NAME]],Аркуш4!$A$2:$A$608,0),1),"")</f>
        <v>0</v>
      </c>
    </row>
    <row r="482" spans="1:49" ht="16.5" thickTop="1" thickBot="1">
      <c r="A482" s="942" t="s">
        <v>12131</v>
      </c>
      <c r="B482" s="943" t="str">
        <f t="shared" si="24"/>
        <v>$42</v>
      </c>
      <c r="C482" s="943" t="str">
        <f t="shared" si="25"/>
        <v>The Pilgrim's Rest (inn, B, 3)</v>
      </c>
      <c r="D482" s="942"/>
      <c r="E482" s="942"/>
      <c r="F482" s="943" t="s">
        <v>311</v>
      </c>
      <c r="G482" s="943" t="s">
        <v>12132</v>
      </c>
      <c r="H482" s="943" t="s">
        <v>12133</v>
      </c>
      <c r="I482" s="943" t="s">
        <v>36</v>
      </c>
      <c r="J482" s="943"/>
      <c r="K482" s="943" t="s">
        <v>10371</v>
      </c>
      <c r="L482" s="943" t="s">
        <v>10301</v>
      </c>
      <c r="M482" s="943" t="s">
        <v>10310</v>
      </c>
      <c r="N482" s="943">
        <v>3</v>
      </c>
      <c r="O482" s="943" t="s">
        <v>31036</v>
      </c>
      <c r="P482" s="943">
        <v>4</v>
      </c>
      <c r="Q482" s="943">
        <v>4</v>
      </c>
      <c r="R482" s="943"/>
      <c r="S482" s="943"/>
      <c r="T48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4A | </v>
      </c>
      <c r="U482" s="943"/>
      <c r="V482" s="943"/>
      <c r="W482" s="943"/>
      <c r="X482" s="942"/>
      <c r="Y482" s="942"/>
      <c r="Z482" s="942" t="s">
        <v>10301</v>
      </c>
      <c r="AA482" s="942" t="s">
        <v>312</v>
      </c>
      <c r="AB482" s="943" t="s">
        <v>10301</v>
      </c>
      <c r="AC482" s="943"/>
      <c r="AD482" s="943" t="str">
        <f>Таблиця4[[#This Row],[DESCRIPTION 3]]</f>
        <v/>
      </c>
      <c r="AE482" s="943" t="str">
        <f>Таблиця4[[#This Row],[Owner/Specific NPCs3]]</f>
        <v/>
      </c>
      <c r="AF482" s="943"/>
      <c r="AG482" s="944" t="s">
        <v>10311</v>
      </c>
      <c r="AH482" s="945"/>
      <c r="AI482" s="946"/>
      <c r="AJ482" s="943" t="s">
        <v>10301</v>
      </c>
      <c r="AK482" s="946"/>
      <c r="AL482" s="943" t="s">
        <v>10301</v>
      </c>
      <c r="AM482" s="946"/>
      <c r="AN482" s="942" t="str">
        <f>IFERROR(INDEX(#REF!,MATCH(Таблиця4[[#This Row],[BUILDING NAME]],#REF!,0),1),"")</f>
        <v/>
      </c>
      <c r="AO482" s="942" t="str">
        <f>IFERROR(INDEX(#REF!,MATCH(Таблиця4[[#This Row],[BUILDING NAME]],#REF!,0),1),"")</f>
        <v/>
      </c>
      <c r="AP482" s="942" t="str">
        <f>IFERROR(INDEX(#REF!,MATCH(Таблиця4[[#This Row],[BUILDING NAME]],#REF!,0),1),"")</f>
        <v/>
      </c>
      <c r="AQ482" s="942" t="str">
        <f>IFERROR(INDEX(#REF!,MATCH(Таблиця4[[#This Row],[BUILDING NAME]],#REF!,0),1),"")</f>
        <v/>
      </c>
      <c r="AR482" s="942" t="str">
        <f>IFERROR(INDEX(#REF!,MATCH(Таблиця4[[#This Row],[BUILDING NAME]],#REF!,0),1),"")</f>
        <v/>
      </c>
      <c r="AS482" s="942" t="str">
        <f>IFERROR(INDEX(#REF!,MATCH(Таблиця4[[#This Row],[BUILDING NAME]],#REF!,0),1),"")</f>
        <v/>
      </c>
      <c r="AT482" s="942" t="str">
        <f>IFERROR(INDEX(#REF!,MATCH(Таблиця4[[#This Row],[BUILDING NAME]],#REF!,0),1),"")</f>
        <v/>
      </c>
      <c r="AU482" s="942"/>
      <c r="AV482" s="1195" t="s">
        <v>30005</v>
      </c>
      <c r="AW482" s="1196">
        <f>IFERROR(INDEX(Аркуш4!$G$2:$G$608,MATCH(Таблиця4[[#This Row],[BUILDING NAME]],Аркуш4!$A$2:$A$608,0),1),"")</f>
        <v>0</v>
      </c>
    </row>
    <row r="483" spans="1:49" ht="16.5" thickTop="1" thickBot="1">
      <c r="A483" s="942" t="s">
        <v>12134</v>
      </c>
      <c r="B483" s="943" t="str">
        <f t="shared" si="24"/>
        <v>$43</v>
      </c>
      <c r="C483" s="943" t="str">
        <f t="shared" si="25"/>
        <v>The Wandering Wemic (inn, B, 3)</v>
      </c>
      <c r="D483" s="942"/>
      <c r="E483" s="942"/>
      <c r="F483" s="943" t="s">
        <v>410</v>
      </c>
      <c r="G483" s="943" t="s">
        <v>12135</v>
      </c>
      <c r="H483" s="942" t="s">
        <v>12136</v>
      </c>
      <c r="I483" s="943" t="s">
        <v>36</v>
      </c>
      <c r="J483" s="943"/>
      <c r="K483" s="943" t="s">
        <v>10371</v>
      </c>
      <c r="L483" s="943" t="s">
        <v>10301</v>
      </c>
      <c r="M483" s="943" t="s">
        <v>10310</v>
      </c>
      <c r="N483" s="943">
        <v>3</v>
      </c>
      <c r="O483" s="954" t="s">
        <v>413</v>
      </c>
      <c r="P483" s="943">
        <v>4</v>
      </c>
      <c r="Q483" s="943">
        <v>0</v>
      </c>
      <c r="R483" s="943">
        <v>4</v>
      </c>
      <c r="S483" s="943"/>
      <c r="T48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0A | 4 P | </v>
      </c>
      <c r="U483" s="943"/>
      <c r="V483" s="943"/>
      <c r="W483" s="943"/>
      <c r="X483" s="942"/>
      <c r="Y483" s="942"/>
      <c r="Z483" s="942" t="s">
        <v>10301</v>
      </c>
      <c r="AA483" s="948" t="s">
        <v>412</v>
      </c>
      <c r="AB483" s="943" t="s">
        <v>10301</v>
      </c>
      <c r="AC483" s="954" t="s">
        <v>411</v>
      </c>
      <c r="AD483" s="943" t="str">
        <f>Таблиця4[[#This Row],[DESCRIPTION 3]]</f>
        <v/>
      </c>
      <c r="AE483" s="943" t="str">
        <f>Таблиця4[[#This Row],[Owner/Specific NPCs3]]</f>
        <v/>
      </c>
      <c r="AF483" s="943"/>
      <c r="AG483" s="944" t="s">
        <v>10311</v>
      </c>
      <c r="AH483" s="945"/>
      <c r="AI483" s="946"/>
      <c r="AJ483" s="943" t="s">
        <v>10301</v>
      </c>
      <c r="AK483" s="946"/>
      <c r="AL483" s="943" t="s">
        <v>10301</v>
      </c>
      <c r="AM483" s="946"/>
      <c r="AN483" s="942" t="str">
        <f>IFERROR(INDEX(#REF!,MATCH(Таблиця4[[#This Row],[BUILDING NAME]],#REF!,0),1),"")</f>
        <v/>
      </c>
      <c r="AO483" s="942" t="str">
        <f>IFERROR(INDEX(#REF!,MATCH(Таблиця4[[#This Row],[BUILDING NAME]],#REF!,0),1),"")</f>
        <v/>
      </c>
      <c r="AP483" s="942" t="str">
        <f>IFERROR(INDEX(#REF!,MATCH(Таблиця4[[#This Row],[BUILDING NAME]],#REF!,0),1),"")</f>
        <v/>
      </c>
      <c r="AQ483" s="942" t="str">
        <f>IFERROR(INDEX(#REF!,MATCH(Таблиця4[[#This Row],[BUILDING NAME]],#REF!,0),1),"")</f>
        <v/>
      </c>
      <c r="AR483" s="942" t="str">
        <f>IFERROR(INDEX(#REF!,MATCH(Таблиця4[[#This Row],[BUILDING NAME]],#REF!,0),1),"")</f>
        <v/>
      </c>
      <c r="AS483" s="942" t="str">
        <f>IFERROR(INDEX(#REF!,MATCH(Таблиця4[[#This Row],[BUILDING NAME]],#REF!,0),1),"")</f>
        <v/>
      </c>
      <c r="AT483" s="942" t="str">
        <f>IFERROR(INDEX(#REF!,MATCH(Таблиця4[[#This Row],[BUILDING NAME]],#REF!,0),1),"")</f>
        <v/>
      </c>
      <c r="AU483" s="942"/>
      <c r="AV483" s="1195" t="s">
        <v>30006</v>
      </c>
      <c r="AW483" s="1196">
        <f>IFERROR(INDEX(Аркуш4!$G$2:$G$608,MATCH(Таблиця4[[#This Row],[BUILDING NAME]],Аркуш4!$A$2:$A$608,0),1),"")</f>
        <v>0</v>
      </c>
    </row>
    <row r="484" spans="1:49" ht="16.5" thickTop="1" thickBot="1">
      <c r="A484" s="942" t="s">
        <v>12137</v>
      </c>
      <c r="B484" s="943" t="str">
        <f t="shared" si="24"/>
        <v>$44</v>
      </c>
      <c r="C484" s="943" t="str">
        <f t="shared" si="25"/>
        <v>Tchazzam Villa (noble villa, A, 1s &amp; 2s)</v>
      </c>
      <c r="D484" s="942"/>
      <c r="E484" s="942"/>
      <c r="F484" s="943" t="s">
        <v>12138</v>
      </c>
      <c r="G484" s="943" t="s">
        <v>12139</v>
      </c>
      <c r="H484" s="942" t="s">
        <v>12140</v>
      </c>
      <c r="I484" s="943" t="s">
        <v>36</v>
      </c>
      <c r="J484" s="943"/>
      <c r="K484" s="943" t="s">
        <v>10420</v>
      </c>
      <c r="L484" s="943" t="s">
        <v>10301</v>
      </c>
      <c r="M484" s="943" t="s">
        <v>10299</v>
      </c>
      <c r="N484" s="943" t="s">
        <v>11539</v>
      </c>
      <c r="O484" s="943"/>
      <c r="P484" s="943"/>
      <c r="Q484" s="943"/>
      <c r="R484" s="943"/>
      <c r="S484" s="943"/>
      <c r="T48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84" s="943"/>
      <c r="V484" s="943"/>
      <c r="W484" s="943"/>
      <c r="X484" s="943"/>
      <c r="Y484" s="943"/>
      <c r="Z484" s="943" t="s">
        <v>10301</v>
      </c>
      <c r="AA484" s="965"/>
      <c r="AB484" s="943" t="s">
        <v>10301</v>
      </c>
      <c r="AC484" s="943"/>
      <c r="AD484" s="943" t="str">
        <f>Таблиця4[[#This Row],[DESCRIPTION 3]]</f>
        <v/>
      </c>
      <c r="AE484" s="943" t="str">
        <f>Таблиця4[[#This Row],[Owner/Specific NPCs3]]</f>
        <v/>
      </c>
      <c r="AF484" s="943"/>
      <c r="AG484" s="944" t="s">
        <v>10311</v>
      </c>
      <c r="AH484" s="945"/>
      <c r="AI484" s="946"/>
      <c r="AJ484" s="943" t="s">
        <v>10301</v>
      </c>
      <c r="AK484" s="946"/>
      <c r="AL484" s="943" t="s">
        <v>10301</v>
      </c>
      <c r="AM484" s="946"/>
      <c r="AN484" s="942" t="str">
        <f>IFERROR(INDEX(#REF!,MATCH(Таблиця4[[#This Row],[BUILDING NAME]],#REF!,0),1),"")</f>
        <v/>
      </c>
      <c r="AO484" s="942" t="str">
        <f>IFERROR(INDEX(#REF!,MATCH(Таблиця4[[#This Row],[BUILDING NAME]],#REF!,0),1),"")</f>
        <v/>
      </c>
      <c r="AP484" s="942" t="str">
        <f>IFERROR(INDEX(#REF!,MATCH(Таблиця4[[#This Row],[BUILDING NAME]],#REF!,0),1),"")</f>
        <v/>
      </c>
      <c r="AQ484" s="942" t="str">
        <f>IFERROR(INDEX(#REF!,MATCH(Таблиця4[[#This Row],[BUILDING NAME]],#REF!,0),1),"")</f>
        <v/>
      </c>
      <c r="AR484" s="942" t="str">
        <f>IFERROR(INDEX(#REF!,MATCH(Таблиця4[[#This Row],[BUILDING NAME]],#REF!,0),1),"")</f>
        <v/>
      </c>
      <c r="AS484" s="942" t="str">
        <f>IFERROR(INDEX(#REF!,MATCH(Таблиця4[[#This Row],[BUILDING NAME]],#REF!,0),1),"")</f>
        <v/>
      </c>
      <c r="AT484" s="942" t="str">
        <f>IFERROR(INDEX(#REF!,MATCH(Таблиця4[[#This Row],[BUILDING NAME]],#REF!,0),1),"")</f>
        <v/>
      </c>
      <c r="AU484" s="942"/>
      <c r="AV484" s="1195" t="s">
        <v>10301</v>
      </c>
      <c r="AW484" s="1196" t="str">
        <f>IFERROR(INDEX(Аркуш4!$G$2:$G$608,MATCH(Таблиця4[[#This Row],[BUILDING NAME]],Аркуш4!$A$2:$A$608,0),1),"")</f>
        <v/>
      </c>
    </row>
    <row r="485" spans="1:49" ht="16.5" thickTop="1" thickBot="1">
      <c r="A485" s="942" t="s">
        <v>12141</v>
      </c>
      <c r="B485" s="943" t="str">
        <f t="shared" si="24"/>
        <v>$45"</v>
      </c>
      <c r="C485" s="943" t="str">
        <f t="shared" si="25"/>
        <v>Maerghoun's Inn (inn, B, 3)</v>
      </c>
      <c r="D485" s="942"/>
      <c r="E485" s="942"/>
      <c r="F485" s="943" t="s">
        <v>12142</v>
      </c>
      <c r="G485" s="943" t="s">
        <v>12143</v>
      </c>
      <c r="H485" s="943" t="s">
        <v>119</v>
      </c>
      <c r="I485" s="943" t="s">
        <v>36</v>
      </c>
      <c r="J485" s="943"/>
      <c r="K485" s="943" t="s">
        <v>10371</v>
      </c>
      <c r="L485" s="943" t="s">
        <v>25</v>
      </c>
      <c r="M485" s="943" t="s">
        <v>10310</v>
      </c>
      <c r="N485" s="943">
        <v>3</v>
      </c>
      <c r="O485" s="943"/>
      <c r="P485" s="943"/>
      <c r="Q485" s="943"/>
      <c r="R485" s="943"/>
      <c r="S485" s="943"/>
      <c r="T48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85" s="943"/>
      <c r="V485" s="943"/>
      <c r="W485" s="943"/>
      <c r="X485" s="942"/>
      <c r="Y485" s="942"/>
      <c r="Z485" s="942" t="s">
        <v>30004</v>
      </c>
      <c r="AA485" s="942"/>
      <c r="AB485" s="943" t="s">
        <v>17</v>
      </c>
      <c r="AC485" s="943"/>
      <c r="AD485" s="943" t="str">
        <f>Таблиця4[[#This Row],[DESCRIPTION 3]]</f>
        <v/>
      </c>
      <c r="AE485" s="943" t="str">
        <f>Таблиця4[[#This Row],[Owner/Specific NPCs3]]</f>
        <v/>
      </c>
      <c r="AF485" s="943"/>
      <c r="AG485" s="944" t="s">
        <v>10311</v>
      </c>
      <c r="AH485" s="945"/>
      <c r="AI485" s="946"/>
      <c r="AJ485" s="943" t="s">
        <v>10301</v>
      </c>
      <c r="AK485" s="946"/>
      <c r="AL485" s="943" t="s">
        <v>10301</v>
      </c>
      <c r="AM485" s="946"/>
      <c r="AN485" s="942" t="str">
        <f>IFERROR(INDEX(#REF!,MATCH(Таблиця4[[#This Row],[BUILDING NAME]],#REF!,0),1),"")</f>
        <v/>
      </c>
      <c r="AO485" s="942" t="str">
        <f>IFERROR(INDEX(#REF!,MATCH(Таблиця4[[#This Row],[BUILDING NAME]],#REF!,0),1),"")</f>
        <v/>
      </c>
      <c r="AP485" s="942" t="str">
        <f>IFERROR(INDEX(#REF!,MATCH(Таблиця4[[#This Row],[BUILDING NAME]],#REF!,0),1),"")</f>
        <v/>
      </c>
      <c r="AQ485" s="942" t="str">
        <f>IFERROR(INDEX(#REF!,MATCH(Таблиця4[[#This Row],[BUILDING NAME]],#REF!,0),1),"")</f>
        <v/>
      </c>
      <c r="AR485" s="942" t="str">
        <f>IFERROR(INDEX(#REF!,MATCH(Таблиця4[[#This Row],[BUILDING NAME]],#REF!,0),1),"")</f>
        <v/>
      </c>
      <c r="AS485" s="942" t="str">
        <f>IFERROR(INDEX(#REF!,MATCH(Таблиця4[[#This Row],[BUILDING NAME]],#REF!,0),1),"")</f>
        <v/>
      </c>
      <c r="AT485" s="942" t="str">
        <f>IFERROR(INDEX(#REF!,MATCH(Таблиця4[[#This Row],[BUILDING NAME]],#REF!,0),1),"")</f>
        <v/>
      </c>
      <c r="AU485" s="942"/>
      <c r="AV485" s="1195" t="s">
        <v>30004</v>
      </c>
      <c r="AW485" s="1196">
        <f>IFERROR(INDEX(Аркуш4!$G$2:$G$608,MATCH(Таблиця4[[#This Row],[BUILDING NAME]],Аркуш4!$A$2:$A$608,0),1),"")</f>
        <v>0</v>
      </c>
    </row>
    <row r="486" spans="1:49" ht="16.5" thickTop="1" thickBot="1">
      <c r="A486" s="942" t="s">
        <v>12144</v>
      </c>
      <c r="B486" s="943" t="str">
        <f t="shared" si="24"/>
        <v>$46</v>
      </c>
      <c r="C486" s="943" t="str">
        <f t="shared" si="25"/>
        <v>Urmbrusk Villa (noble villa, A, 2s &amp; 3s)</v>
      </c>
      <c r="D486" s="942"/>
      <c r="E486" s="942"/>
      <c r="F486" s="943" t="s">
        <v>12145</v>
      </c>
      <c r="G486" s="943" t="s">
        <v>12146</v>
      </c>
      <c r="H486" s="943" t="s">
        <v>12147</v>
      </c>
      <c r="I486" s="943" t="s">
        <v>36</v>
      </c>
      <c r="J486" s="943"/>
      <c r="K486" s="943" t="s">
        <v>10420</v>
      </c>
      <c r="L486" s="943" t="s">
        <v>10301</v>
      </c>
      <c r="M486" s="943" t="s">
        <v>10299</v>
      </c>
      <c r="N486" s="943" t="s">
        <v>11210</v>
      </c>
      <c r="O486" s="943"/>
      <c r="P486" s="943"/>
      <c r="Q486" s="943"/>
      <c r="R486" s="943"/>
      <c r="S486" s="943"/>
      <c r="T48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86" s="943"/>
      <c r="V486" s="943"/>
      <c r="W486" s="943"/>
      <c r="X486" s="942"/>
      <c r="Y486" s="942"/>
      <c r="Z486" s="942" t="s">
        <v>10301</v>
      </c>
      <c r="AA486" s="942"/>
      <c r="AB486" s="943" t="s">
        <v>10301</v>
      </c>
      <c r="AC486" s="943"/>
      <c r="AD486" s="943" t="str">
        <f>Таблиця4[[#This Row],[DESCRIPTION 3]]</f>
        <v/>
      </c>
      <c r="AE486" s="943" t="str">
        <f>Таблиця4[[#This Row],[Owner/Specific NPCs3]]</f>
        <v/>
      </c>
      <c r="AF486" s="943"/>
      <c r="AG486" s="944" t="s">
        <v>10311</v>
      </c>
      <c r="AH486" s="945"/>
      <c r="AI486" s="946"/>
      <c r="AJ486" s="943" t="s">
        <v>10301</v>
      </c>
      <c r="AK486" s="946"/>
      <c r="AL486" s="943" t="s">
        <v>10301</v>
      </c>
      <c r="AM486" s="946"/>
      <c r="AN486" s="942" t="str">
        <f>IFERROR(INDEX(#REF!,MATCH(Таблиця4[[#This Row],[BUILDING NAME]],#REF!,0),1),"")</f>
        <v/>
      </c>
      <c r="AO486" s="942" t="str">
        <f>IFERROR(INDEX(#REF!,MATCH(Таблиця4[[#This Row],[BUILDING NAME]],#REF!,0),1),"")</f>
        <v/>
      </c>
      <c r="AP486" s="942" t="str">
        <f>IFERROR(INDEX(#REF!,MATCH(Таблиця4[[#This Row],[BUILDING NAME]],#REF!,0),1),"")</f>
        <v/>
      </c>
      <c r="AQ486" s="942" t="str">
        <f>IFERROR(INDEX(#REF!,MATCH(Таблиця4[[#This Row],[BUILDING NAME]],#REF!,0),1),"")</f>
        <v/>
      </c>
      <c r="AR486" s="942" t="str">
        <f>IFERROR(INDEX(#REF!,MATCH(Таблиця4[[#This Row],[BUILDING NAME]],#REF!,0),1),"")</f>
        <v/>
      </c>
      <c r="AS486" s="942" t="str">
        <f>IFERROR(INDEX(#REF!,MATCH(Таблиця4[[#This Row],[BUILDING NAME]],#REF!,0),1),"")</f>
        <v/>
      </c>
      <c r="AT486" s="942" t="str">
        <f>IFERROR(INDEX(#REF!,MATCH(Таблиця4[[#This Row],[BUILDING NAME]],#REF!,0),1),"")</f>
        <v/>
      </c>
      <c r="AU486" s="942"/>
      <c r="AV486" s="1195" t="s">
        <v>10301</v>
      </c>
      <c r="AW486" s="1196" t="str">
        <f>IFERROR(INDEX(Аркуш4!$G$2:$G$608,MATCH(Таблиця4[[#This Row],[BUILDING NAME]],Аркуш4!$A$2:$A$608,0),1),"")</f>
        <v/>
      </c>
    </row>
    <row r="487" spans="1:49" ht="16.5" thickTop="1" thickBot="1">
      <c r="A487" s="942" t="s">
        <v>12148</v>
      </c>
      <c r="B487" s="943" t="str">
        <f t="shared" si="24"/>
        <v>$47</v>
      </c>
      <c r="C487" s="943" t="str">
        <f t="shared" si="25"/>
        <v>Assumbar Villa (noble villa, A, Is &amp; 3s)</v>
      </c>
      <c r="D487" s="942"/>
      <c r="E487" s="942"/>
      <c r="F487" s="943" t="s">
        <v>12149</v>
      </c>
      <c r="G487" s="943" t="s">
        <v>12150</v>
      </c>
      <c r="H487" s="943" t="s">
        <v>12151</v>
      </c>
      <c r="I487" s="943" t="s">
        <v>36</v>
      </c>
      <c r="J487" s="943"/>
      <c r="K487" s="943" t="s">
        <v>10420</v>
      </c>
      <c r="L487" s="943" t="s">
        <v>10301</v>
      </c>
      <c r="M487" s="943" t="s">
        <v>10299</v>
      </c>
      <c r="N487" s="943" t="s">
        <v>11569</v>
      </c>
      <c r="O487" s="943"/>
      <c r="P487" s="943"/>
      <c r="Q487" s="943"/>
      <c r="R487" s="943"/>
      <c r="S487" s="943"/>
      <c r="T48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87" s="943"/>
      <c r="V487" s="943"/>
      <c r="W487" s="943"/>
      <c r="X487" s="942"/>
      <c r="Y487" s="942"/>
      <c r="Z487" s="942" t="s">
        <v>10301</v>
      </c>
      <c r="AA487" s="942"/>
      <c r="AB487" s="943" t="s">
        <v>10301</v>
      </c>
      <c r="AC487" s="943"/>
      <c r="AD487" s="943" t="str">
        <f>Таблиця4[[#This Row],[DESCRIPTION 3]]</f>
        <v/>
      </c>
      <c r="AE487" s="943" t="str">
        <f>Таблиця4[[#This Row],[Owner/Specific NPCs3]]</f>
        <v/>
      </c>
      <c r="AF487" s="943"/>
      <c r="AG487" s="944" t="s">
        <v>10311</v>
      </c>
      <c r="AH487" s="945"/>
      <c r="AI487" s="946"/>
      <c r="AJ487" s="943" t="s">
        <v>10301</v>
      </c>
      <c r="AK487" s="946"/>
      <c r="AL487" s="943" t="s">
        <v>10301</v>
      </c>
      <c r="AM487" s="946"/>
      <c r="AN487" s="942" t="str">
        <f>IFERROR(INDEX(#REF!,MATCH(Таблиця4[[#This Row],[BUILDING NAME]],#REF!,0),1),"")</f>
        <v/>
      </c>
      <c r="AO487" s="942" t="str">
        <f>IFERROR(INDEX(#REF!,MATCH(Таблиця4[[#This Row],[BUILDING NAME]],#REF!,0),1),"")</f>
        <v/>
      </c>
      <c r="AP487" s="942" t="str">
        <f>IFERROR(INDEX(#REF!,MATCH(Таблиця4[[#This Row],[BUILDING NAME]],#REF!,0),1),"")</f>
        <v/>
      </c>
      <c r="AQ487" s="942" t="str">
        <f>IFERROR(INDEX(#REF!,MATCH(Таблиця4[[#This Row],[BUILDING NAME]],#REF!,0),1),"")</f>
        <v/>
      </c>
      <c r="AR487" s="942" t="str">
        <f>IFERROR(INDEX(#REF!,MATCH(Таблиця4[[#This Row],[BUILDING NAME]],#REF!,0),1),"")</f>
        <v/>
      </c>
      <c r="AS487" s="942" t="str">
        <f>IFERROR(INDEX(#REF!,MATCH(Таблиця4[[#This Row],[BUILDING NAME]],#REF!,0),1),"")</f>
        <v/>
      </c>
      <c r="AT487" s="942" t="str">
        <f>IFERROR(INDEX(#REF!,MATCH(Таблиця4[[#This Row],[BUILDING NAME]],#REF!,0),1),"")</f>
        <v/>
      </c>
      <c r="AU487" s="942"/>
      <c r="AV487" s="1195" t="s">
        <v>10301</v>
      </c>
      <c r="AW487" s="1196" t="str">
        <f>IFERROR(INDEX(Аркуш4!$G$2:$G$608,MATCH(Таблиця4[[#This Row],[BUILDING NAME]],Аркуш4!$A$2:$A$608,0),1),"")</f>
        <v/>
      </c>
    </row>
    <row r="488" spans="1:49" ht="16.5" thickTop="1" thickBot="1">
      <c r="A488" s="942" t="s">
        <v>12152</v>
      </c>
      <c r="B488" s="943" t="str">
        <f t="shared" si="24"/>
        <v>$48</v>
      </c>
      <c r="C488" s="943" t="str">
        <f t="shared" si="25"/>
        <v>Cassalanter-Villa (noble villa, A, 3s &amp; 4s)</v>
      </c>
      <c r="D488" s="942"/>
      <c r="E488" s="942"/>
      <c r="F488" s="943" t="s">
        <v>12153</v>
      </c>
      <c r="G488" s="943" t="s">
        <v>12154</v>
      </c>
      <c r="H488" s="943" t="s">
        <v>30139</v>
      </c>
      <c r="I488" s="943" t="s">
        <v>36</v>
      </c>
      <c r="J488" s="943"/>
      <c r="K488" s="943" t="s">
        <v>10420</v>
      </c>
      <c r="L488" s="943" t="s">
        <v>10301</v>
      </c>
      <c r="M488" s="943" t="s">
        <v>10299</v>
      </c>
      <c r="N488" s="943" t="s">
        <v>11573</v>
      </c>
      <c r="O488" s="943" t="s">
        <v>10727</v>
      </c>
      <c r="P488" s="943"/>
      <c r="Q488" s="943"/>
      <c r="R488" s="943"/>
      <c r="S488" s="943"/>
      <c r="T48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88" s="943"/>
      <c r="V488" s="943"/>
      <c r="W488" s="943"/>
      <c r="X488" s="942"/>
      <c r="Y488" s="942"/>
      <c r="Z488" s="942" t="s">
        <v>10301</v>
      </c>
      <c r="AA488" s="942"/>
      <c r="AB488" s="943" t="s">
        <v>10301</v>
      </c>
      <c r="AC488" s="943"/>
      <c r="AD488" s="943" t="str">
        <f>Таблиця4[[#This Row],[DESCRIPTION 3]]</f>
        <v/>
      </c>
      <c r="AE488" s="943" t="str">
        <f>Таблиця4[[#This Row],[Owner/Specific NPCs3]]</f>
        <v/>
      </c>
      <c r="AF488" s="943"/>
      <c r="AG488" s="944" t="s">
        <v>10311</v>
      </c>
      <c r="AH488" s="945"/>
      <c r="AI488" s="946"/>
      <c r="AJ488" s="943" t="s">
        <v>10301</v>
      </c>
      <c r="AK488" s="946"/>
      <c r="AL488" s="943" t="s">
        <v>632</v>
      </c>
      <c r="AM488" s="946"/>
      <c r="AN488" s="942" t="str">
        <f>IFERROR(INDEX(#REF!,MATCH(Таблиця4[[#This Row],[BUILDING NAME]],#REF!,0),1),"")</f>
        <v/>
      </c>
      <c r="AO488" s="942" t="str">
        <f>IFERROR(INDEX(#REF!,MATCH(Таблиця4[[#This Row],[BUILDING NAME]],#REF!,0),1),"")</f>
        <v/>
      </c>
      <c r="AP488" s="942" t="str">
        <f>IFERROR(INDEX(#REF!,MATCH(Таблиця4[[#This Row],[BUILDING NAME]],#REF!,0),1),"")</f>
        <v/>
      </c>
      <c r="AQ488" s="942" t="str">
        <f>IFERROR(INDEX(#REF!,MATCH(Таблиця4[[#This Row],[BUILDING NAME]],#REF!,0),1),"")</f>
        <v/>
      </c>
      <c r="AR488" s="942" t="str">
        <f>IFERROR(INDEX(#REF!,MATCH(Таблиця4[[#This Row],[BUILDING NAME]],#REF!,0),1),"")</f>
        <v/>
      </c>
      <c r="AS488" s="942" t="str">
        <f>IFERROR(INDEX(#REF!,MATCH(Таблиця4[[#This Row],[BUILDING NAME]],#REF!,0),1),"")</f>
        <v/>
      </c>
      <c r="AT488" s="942" t="str">
        <f>IFERROR(INDEX(#REF!,MATCH(Таблиця4[[#This Row],[BUILDING NAME]],#REF!,0),1),"")</f>
        <v/>
      </c>
      <c r="AU488" s="942"/>
      <c r="AV488" s="1195" t="s">
        <v>30132</v>
      </c>
      <c r="AW488" s="1196">
        <f>IFERROR(INDEX(Аркуш4!$G$2:$G$608,MATCH(Таблиця4[[#This Row],[BUILDING NAME]],Аркуш4!$A$2:$A$608,0),1),"")</f>
        <v>0</v>
      </c>
    </row>
    <row r="489" spans="1:49" ht="16.5" thickTop="1" thickBot="1">
      <c r="A489" s="942" t="s">
        <v>12155</v>
      </c>
      <c r="B489" s="943" t="str">
        <f t="shared" si="24"/>
        <v>$49</v>
      </c>
      <c r="C489" s="943" t="str">
        <f t="shared" si="25"/>
        <v>Thongolir Villa (noble villa, A, 1s &amp; 2s)</v>
      </c>
      <c r="D489" s="942"/>
      <c r="E489" s="942"/>
      <c r="F489" s="943" t="s">
        <v>12156</v>
      </c>
      <c r="G489" s="943" t="s">
        <v>12157</v>
      </c>
      <c r="H489" s="943" t="s">
        <v>12158</v>
      </c>
      <c r="I489" s="943" t="s">
        <v>36</v>
      </c>
      <c r="J489" s="943"/>
      <c r="K489" s="943" t="s">
        <v>10420</v>
      </c>
      <c r="L489" s="943" t="s">
        <v>10301</v>
      </c>
      <c r="M489" s="943" t="s">
        <v>10299</v>
      </c>
      <c r="N489" s="943" t="s">
        <v>11539</v>
      </c>
      <c r="O489" s="943"/>
      <c r="P489" s="943"/>
      <c r="Q489" s="943"/>
      <c r="R489" s="943"/>
      <c r="S489" s="943"/>
      <c r="T48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89" s="943"/>
      <c r="V489" s="943"/>
      <c r="W489" s="943"/>
      <c r="X489" s="942"/>
      <c r="Y489" s="942"/>
      <c r="Z489" s="942" t="s">
        <v>10301</v>
      </c>
      <c r="AA489" s="960"/>
      <c r="AB489" s="943" t="s">
        <v>10301</v>
      </c>
      <c r="AC489" s="943"/>
      <c r="AD489" s="943" t="str">
        <f>Таблиця4[[#This Row],[DESCRIPTION 3]]</f>
        <v/>
      </c>
      <c r="AE489" s="943" t="str">
        <f>Таблиця4[[#This Row],[Owner/Specific NPCs3]]</f>
        <v/>
      </c>
      <c r="AF489" s="943"/>
      <c r="AG489" s="944" t="s">
        <v>10311</v>
      </c>
      <c r="AH489" s="945"/>
      <c r="AI489" s="946"/>
      <c r="AJ489" s="943" t="s">
        <v>10301</v>
      </c>
      <c r="AK489" s="946"/>
      <c r="AL489" s="943" t="s">
        <v>12159</v>
      </c>
      <c r="AM489" s="946"/>
      <c r="AN489" s="942" t="str">
        <f>IFERROR(INDEX(#REF!,MATCH(Таблиця4[[#This Row],[BUILDING NAME]],#REF!,0),1),"")</f>
        <v/>
      </c>
      <c r="AO489" s="942" t="str">
        <f>IFERROR(INDEX(#REF!,MATCH(Таблиця4[[#This Row],[BUILDING NAME]],#REF!,0),1),"")</f>
        <v/>
      </c>
      <c r="AP489" s="942" t="str">
        <f>IFERROR(INDEX(#REF!,MATCH(Таблиця4[[#This Row],[BUILDING NAME]],#REF!,0),1),"")</f>
        <v/>
      </c>
      <c r="AQ489" s="942" t="str">
        <f>IFERROR(INDEX(#REF!,MATCH(Таблиця4[[#This Row],[BUILDING NAME]],#REF!,0),1),"")</f>
        <v/>
      </c>
      <c r="AR489" s="942" t="str">
        <f>IFERROR(INDEX(#REF!,MATCH(Таблиця4[[#This Row],[BUILDING NAME]],#REF!,0),1),"")</f>
        <v/>
      </c>
      <c r="AS489" s="942" t="str">
        <f>IFERROR(INDEX(#REF!,MATCH(Таблиця4[[#This Row],[BUILDING NAME]],#REF!,0),1),"")</f>
        <v/>
      </c>
      <c r="AT489" s="942" t="str">
        <f>IFERROR(INDEX(#REF!,MATCH(Таблиця4[[#This Row],[BUILDING NAME]],#REF!,0),1),"")</f>
        <v/>
      </c>
      <c r="AU489" s="942"/>
      <c r="AV489" s="1195" t="s">
        <v>10301</v>
      </c>
      <c r="AW489" s="1196" t="str">
        <f>IFERROR(INDEX(Аркуш4!$G$2:$G$608,MATCH(Таблиця4[[#This Row],[BUILDING NAME]],Аркуш4!$A$2:$A$608,0),1),"")</f>
        <v/>
      </c>
    </row>
    <row r="490" spans="1:49" ht="16.5" thickTop="1" thickBot="1">
      <c r="A490" s="942" t="s">
        <v>12160</v>
      </c>
      <c r="B490" s="943" t="str">
        <f t="shared" si="24"/>
        <v>$50</v>
      </c>
      <c r="C490" s="943" t="str">
        <f t="shared" si="25"/>
        <v>Eagleshield Villa (noble villa, A, 2s &amp; 4s)</v>
      </c>
      <c r="D490" s="942"/>
      <c r="E490" s="942"/>
      <c r="F490" s="943" t="s">
        <v>12161</v>
      </c>
      <c r="G490" s="943" t="s">
        <v>12162</v>
      </c>
      <c r="H490" s="943" t="s">
        <v>12163</v>
      </c>
      <c r="I490" s="943" t="s">
        <v>36</v>
      </c>
      <c r="J490" s="943"/>
      <c r="K490" s="943" t="s">
        <v>10420</v>
      </c>
      <c r="L490" s="943" t="s">
        <v>10301</v>
      </c>
      <c r="M490" s="943" t="s">
        <v>10299</v>
      </c>
      <c r="N490" s="943" t="s">
        <v>11560</v>
      </c>
      <c r="O490" s="943"/>
      <c r="P490" s="943"/>
      <c r="Q490" s="943"/>
      <c r="R490" s="943"/>
      <c r="S490" s="943"/>
      <c r="T49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90" s="943"/>
      <c r="V490" s="943"/>
      <c r="W490" s="943"/>
      <c r="X490" s="942"/>
      <c r="Y490" s="942"/>
      <c r="Z490" s="942" t="s">
        <v>10301</v>
      </c>
      <c r="AA490" s="942"/>
      <c r="AB490" s="943" t="s">
        <v>10301</v>
      </c>
      <c r="AC490" s="943"/>
      <c r="AD490" s="943" t="str">
        <f>Таблиця4[[#This Row],[DESCRIPTION 3]]</f>
        <v/>
      </c>
      <c r="AE490" s="943" t="str">
        <f>Таблиця4[[#This Row],[Owner/Specific NPCs3]]</f>
        <v/>
      </c>
      <c r="AF490" s="943"/>
      <c r="AG490" s="944" t="s">
        <v>10311</v>
      </c>
      <c r="AH490" s="945"/>
      <c r="AI490" s="946"/>
      <c r="AJ490" s="943" t="s">
        <v>10301</v>
      </c>
      <c r="AK490" s="946"/>
      <c r="AL490" s="943" t="s">
        <v>10301</v>
      </c>
      <c r="AM490" s="946"/>
      <c r="AN490" s="942" t="str">
        <f>IFERROR(INDEX(#REF!,MATCH(Таблиця4[[#This Row],[BUILDING NAME]],#REF!,0),1),"")</f>
        <v/>
      </c>
      <c r="AO490" s="942" t="str">
        <f>IFERROR(INDEX(#REF!,MATCH(Таблиця4[[#This Row],[BUILDING NAME]],#REF!,0),1),"")</f>
        <v/>
      </c>
      <c r="AP490" s="942" t="str">
        <f>IFERROR(INDEX(#REF!,MATCH(Таблиця4[[#This Row],[BUILDING NAME]],#REF!,0),1),"")</f>
        <v/>
      </c>
      <c r="AQ490" s="942" t="str">
        <f>IFERROR(INDEX(#REF!,MATCH(Таблиця4[[#This Row],[BUILDING NAME]],#REF!,0),1),"")</f>
        <v/>
      </c>
      <c r="AR490" s="942" t="str">
        <f>IFERROR(INDEX(#REF!,MATCH(Таблиця4[[#This Row],[BUILDING NAME]],#REF!,0),1),"")</f>
        <v/>
      </c>
      <c r="AS490" s="942" t="str">
        <f>IFERROR(INDEX(#REF!,MATCH(Таблиця4[[#This Row],[BUILDING NAME]],#REF!,0),1),"")</f>
        <v/>
      </c>
      <c r="AT490" s="942" t="str">
        <f>IFERROR(INDEX(#REF!,MATCH(Таблиця4[[#This Row],[BUILDING NAME]],#REF!,0),1),"")</f>
        <v/>
      </c>
      <c r="AU490" s="942"/>
      <c r="AV490" s="1195" t="s">
        <v>10301</v>
      </c>
      <c r="AW490" s="1196" t="str">
        <f>IFERROR(INDEX(Аркуш4!$G$2:$G$608,MATCH(Таблиця4[[#This Row],[BUILDING NAME]],Аркуш4!$A$2:$A$608,0),1),"")</f>
        <v/>
      </c>
    </row>
    <row r="491" spans="1:49" ht="16.5" thickTop="1" thickBot="1">
      <c r="A491" s="942" t="s">
        <v>12164</v>
      </c>
      <c r="B491" s="943" t="str">
        <f t="shared" si="24"/>
        <v>$51</v>
      </c>
      <c r="C491" s="943" t="str">
        <f t="shared" si="25"/>
        <v>Dezlentyr Villa (noble villa, A, 2s &amp; 4s)</v>
      </c>
      <c r="D491" s="942"/>
      <c r="E491" s="942"/>
      <c r="F491" s="943" t="s">
        <v>12165</v>
      </c>
      <c r="G491" s="943" t="s">
        <v>12166</v>
      </c>
      <c r="H491" s="943" t="s">
        <v>12167</v>
      </c>
      <c r="I491" s="943" t="s">
        <v>36</v>
      </c>
      <c r="J491" s="943"/>
      <c r="K491" s="943" t="s">
        <v>10420</v>
      </c>
      <c r="L491" s="943" t="s">
        <v>10301</v>
      </c>
      <c r="M491" s="943" t="s">
        <v>10299</v>
      </c>
      <c r="N491" s="943" t="s">
        <v>11560</v>
      </c>
      <c r="O491" s="943"/>
      <c r="P491" s="943"/>
      <c r="Q491" s="943"/>
      <c r="R491" s="943"/>
      <c r="S491" s="943"/>
      <c r="T49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91" s="943"/>
      <c r="V491" s="943"/>
      <c r="W491" s="943"/>
      <c r="X491" s="943"/>
      <c r="Y491" s="943"/>
      <c r="Z491" s="943" t="s">
        <v>10301</v>
      </c>
      <c r="AA491" s="943"/>
      <c r="AB491" s="943" t="s">
        <v>10301</v>
      </c>
      <c r="AC491" s="943"/>
      <c r="AD491" s="943" t="str">
        <f>Таблиця4[[#This Row],[DESCRIPTION 3]]</f>
        <v/>
      </c>
      <c r="AE491" s="943" t="str">
        <f>Таблиця4[[#This Row],[Owner/Specific NPCs3]]</f>
        <v/>
      </c>
      <c r="AF491" s="943"/>
      <c r="AG491" s="944" t="s">
        <v>10311</v>
      </c>
      <c r="AH491" s="945"/>
      <c r="AI491" s="946"/>
      <c r="AJ491" s="943" t="s">
        <v>10301</v>
      </c>
      <c r="AK491" s="946"/>
      <c r="AL491" s="943" t="s">
        <v>10301</v>
      </c>
      <c r="AM491" s="946"/>
      <c r="AN491" s="942" t="str">
        <f>IFERROR(INDEX(#REF!,MATCH(Таблиця4[[#This Row],[BUILDING NAME]],#REF!,0),1),"")</f>
        <v/>
      </c>
      <c r="AO491" s="942" t="str">
        <f>IFERROR(INDEX(#REF!,MATCH(Таблиця4[[#This Row],[BUILDING NAME]],#REF!,0),1),"")</f>
        <v/>
      </c>
      <c r="AP491" s="942" t="str">
        <f>IFERROR(INDEX(#REF!,MATCH(Таблиця4[[#This Row],[BUILDING NAME]],#REF!,0),1),"")</f>
        <v/>
      </c>
      <c r="AQ491" s="942" t="str">
        <f>IFERROR(INDEX(#REF!,MATCH(Таблиця4[[#This Row],[BUILDING NAME]],#REF!,0),1),"")</f>
        <v/>
      </c>
      <c r="AR491" s="942" t="str">
        <f>IFERROR(INDEX(#REF!,MATCH(Таблиця4[[#This Row],[BUILDING NAME]],#REF!,0),1),"")</f>
        <v/>
      </c>
      <c r="AS491" s="942" t="str">
        <f>IFERROR(INDEX(#REF!,MATCH(Таблиця4[[#This Row],[BUILDING NAME]],#REF!,0),1),"")</f>
        <v/>
      </c>
      <c r="AT491" s="942" t="str">
        <f>IFERROR(INDEX(#REF!,MATCH(Таблиця4[[#This Row],[BUILDING NAME]],#REF!,0),1),"")</f>
        <v/>
      </c>
      <c r="AU491" s="942"/>
      <c r="AV491" s="1195" t="s">
        <v>10301</v>
      </c>
      <c r="AW491" s="1196" t="str">
        <f>IFERROR(INDEX(Аркуш4!$G$2:$G$608,MATCH(Таблиця4[[#This Row],[BUILDING NAME]],Аркуш4!$A$2:$A$608,0),1),"")</f>
        <v/>
      </c>
    </row>
    <row r="492" spans="1:49" ht="16.5" thickTop="1" thickBot="1">
      <c r="A492" s="942" t="s">
        <v>12168</v>
      </c>
      <c r="B492" s="943" t="str">
        <f t="shared" si="24"/>
        <v>$52</v>
      </c>
      <c r="C492" s="943" t="str">
        <f t="shared" si="25"/>
        <v>Belabranta Villa (noble villa;, A, 3s &amp; 5s)</v>
      </c>
      <c r="D492" s="942"/>
      <c r="E492" s="942"/>
      <c r="F492" s="943" t="s">
        <v>12169</v>
      </c>
      <c r="G492" s="943" t="s">
        <v>12170</v>
      </c>
      <c r="H492" s="943" t="s">
        <v>12171</v>
      </c>
      <c r="I492" s="943" t="s">
        <v>36</v>
      </c>
      <c r="J492" s="943"/>
      <c r="K492" s="943" t="s">
        <v>10420</v>
      </c>
      <c r="L492" s="943" t="s">
        <v>10301</v>
      </c>
      <c r="M492" s="943" t="s">
        <v>10299</v>
      </c>
      <c r="N492" s="943" t="s">
        <v>11569</v>
      </c>
      <c r="O492" s="943"/>
      <c r="P492" s="943"/>
      <c r="Q492" s="943"/>
      <c r="R492" s="943"/>
      <c r="S492" s="943"/>
      <c r="T49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92" s="943"/>
      <c r="V492" s="943"/>
      <c r="W492" s="943"/>
      <c r="X492" s="942"/>
      <c r="Y492" s="942"/>
      <c r="Z492" s="942" t="s">
        <v>10301</v>
      </c>
      <c r="AA492" s="960"/>
      <c r="AB492" s="943" t="s">
        <v>10301</v>
      </c>
      <c r="AC492" s="943"/>
      <c r="AD492" s="943" t="str">
        <f>Таблиця4[[#This Row],[DESCRIPTION 3]]</f>
        <v/>
      </c>
      <c r="AE492" s="943" t="str">
        <f>Таблиця4[[#This Row],[Owner/Specific NPCs3]]</f>
        <v/>
      </c>
      <c r="AF492" s="943"/>
      <c r="AG492" s="944" t="s">
        <v>10311</v>
      </c>
      <c r="AH492" s="945"/>
      <c r="AI492" s="946"/>
      <c r="AJ492" s="943" t="s">
        <v>10301</v>
      </c>
      <c r="AK492" s="946"/>
      <c r="AL492" s="943" t="s">
        <v>10301</v>
      </c>
      <c r="AM492" s="946"/>
      <c r="AN492" s="942" t="str">
        <f>IFERROR(INDEX(#REF!,MATCH(Таблиця4[[#This Row],[BUILDING NAME]],#REF!,0),1),"")</f>
        <v/>
      </c>
      <c r="AO492" s="942" t="str">
        <f>IFERROR(INDEX(#REF!,MATCH(Таблиця4[[#This Row],[BUILDING NAME]],#REF!,0),1),"")</f>
        <v/>
      </c>
      <c r="AP492" s="942" t="str">
        <f>IFERROR(INDEX(#REF!,MATCH(Таблиця4[[#This Row],[BUILDING NAME]],#REF!,0),1),"")</f>
        <v/>
      </c>
      <c r="AQ492" s="942" t="str">
        <f>IFERROR(INDEX(#REF!,MATCH(Таблиця4[[#This Row],[BUILDING NAME]],#REF!,0),1),"")</f>
        <v/>
      </c>
      <c r="AR492" s="942" t="str">
        <f>IFERROR(INDEX(#REF!,MATCH(Таблиця4[[#This Row],[BUILDING NAME]],#REF!,0),1),"")</f>
        <v/>
      </c>
      <c r="AS492" s="942" t="str">
        <f>IFERROR(INDEX(#REF!,MATCH(Таблиця4[[#This Row],[BUILDING NAME]],#REF!,0),1),"")</f>
        <v/>
      </c>
      <c r="AT492" s="942" t="str">
        <f>IFERROR(INDEX(#REF!,MATCH(Таблиця4[[#This Row],[BUILDING NAME]],#REF!,0),1),"")</f>
        <v/>
      </c>
      <c r="AU492" s="942"/>
      <c r="AV492" s="1195" t="s">
        <v>10301</v>
      </c>
      <c r="AW492" s="1196" t="str">
        <f>IFERROR(INDEX(Аркуш4!$G$2:$G$608,MATCH(Таблиця4[[#This Row],[BUILDING NAME]],Аркуш4!$A$2:$A$608,0),1),"")</f>
        <v/>
      </c>
    </row>
    <row r="493" spans="1:49" ht="16.5" thickTop="1" thickBot="1">
      <c r="A493" s="942" t="s">
        <v>12172</v>
      </c>
      <c r="B493" s="943" t="str">
        <f t="shared" si="24"/>
        <v>$53</v>
      </c>
      <c r="C493" s="943" t="str">
        <f t="shared" si="25"/>
        <v>Bladesemmer Villa (noble villa, A, 1s &amp; 3s)</v>
      </c>
      <c r="D493" s="942"/>
      <c r="E493" s="942"/>
      <c r="F493" s="943" t="s">
        <v>12173</v>
      </c>
      <c r="G493" s="943" t="s">
        <v>12174</v>
      </c>
      <c r="H493" s="943" t="s">
        <v>12175</v>
      </c>
      <c r="I493" s="943" t="s">
        <v>36</v>
      </c>
      <c r="J493" s="943"/>
      <c r="K493" s="943" t="s">
        <v>10420</v>
      </c>
      <c r="L493" s="943" t="s">
        <v>10301</v>
      </c>
      <c r="M493" s="943" t="s">
        <v>10299</v>
      </c>
      <c r="N493" s="943" t="s">
        <v>11544</v>
      </c>
      <c r="O493" s="943" t="s">
        <v>12176</v>
      </c>
      <c r="P493" s="943"/>
      <c r="Q493" s="943"/>
      <c r="R493" s="943"/>
      <c r="S493" s="943"/>
      <c r="T49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93" s="943"/>
      <c r="V493" s="943"/>
      <c r="W493" s="943"/>
      <c r="X493" s="943"/>
      <c r="Y493" s="943"/>
      <c r="Z493" s="943" t="s">
        <v>10301</v>
      </c>
      <c r="AA493" s="943"/>
      <c r="AB493" s="943" t="s">
        <v>10301</v>
      </c>
      <c r="AC493" s="943"/>
      <c r="AD493" s="943" t="str">
        <f>Таблиця4[[#This Row],[DESCRIPTION 3]]</f>
        <v/>
      </c>
      <c r="AE493" s="943" t="str">
        <f>Таблиця4[[#This Row],[Owner/Specific NPCs3]]</f>
        <v/>
      </c>
      <c r="AF493" s="943"/>
      <c r="AG493" s="944" t="s">
        <v>10311</v>
      </c>
      <c r="AH493" s="945"/>
      <c r="AI493" s="946"/>
      <c r="AJ493" s="943" t="s">
        <v>10301</v>
      </c>
      <c r="AK493" s="946"/>
      <c r="AL493" s="943" t="s">
        <v>10301</v>
      </c>
      <c r="AM493" s="946"/>
      <c r="AN493" s="942" t="str">
        <f>IFERROR(INDEX(#REF!,MATCH(Таблиця4[[#This Row],[BUILDING NAME]],#REF!,0),1),"")</f>
        <v/>
      </c>
      <c r="AO493" s="942" t="str">
        <f>IFERROR(INDEX(#REF!,MATCH(Таблиця4[[#This Row],[BUILDING NAME]],#REF!,0),1),"")</f>
        <v/>
      </c>
      <c r="AP493" s="942" t="str">
        <f>IFERROR(INDEX(#REF!,MATCH(Таблиця4[[#This Row],[BUILDING NAME]],#REF!,0),1),"")</f>
        <v/>
      </c>
      <c r="AQ493" s="942" t="str">
        <f>IFERROR(INDEX(#REF!,MATCH(Таблиця4[[#This Row],[BUILDING NAME]],#REF!,0),1),"")</f>
        <v/>
      </c>
      <c r="AR493" s="942" t="str">
        <f>IFERROR(INDEX(#REF!,MATCH(Таблиця4[[#This Row],[BUILDING NAME]],#REF!,0),1),"")</f>
        <v/>
      </c>
      <c r="AS493" s="942" t="str">
        <f>IFERROR(INDEX(#REF!,MATCH(Таблиця4[[#This Row],[BUILDING NAME]],#REF!,0),1),"")</f>
        <v/>
      </c>
      <c r="AT493" s="942" t="str">
        <f>IFERROR(INDEX(#REF!,MATCH(Таблиця4[[#This Row],[BUILDING NAME]],#REF!,0),1),"")</f>
        <v/>
      </c>
      <c r="AU493" s="942"/>
      <c r="AV493" s="1195" t="s">
        <v>10301</v>
      </c>
      <c r="AW493" s="1196" t="str">
        <f>IFERROR(INDEX(Аркуш4!$G$2:$G$608,MATCH(Таблиця4[[#This Row],[BUILDING NAME]],Аркуш4!$A$2:$A$608,0),1),"")</f>
        <v/>
      </c>
    </row>
    <row r="494" spans="1:49" ht="16.5" thickTop="1" thickBot="1">
      <c r="A494" s="942" t="s">
        <v>12177</v>
      </c>
      <c r="B494" s="943" t="str">
        <f t="shared" si="24"/>
        <v>$54</v>
      </c>
      <c r="C494" s="943" t="str">
        <f t="shared" si="25"/>
        <v>The House of Purple Silks (festhall, B, 4)</v>
      </c>
      <c r="D494" s="942"/>
      <c r="E494" s="942"/>
      <c r="F494" s="943" t="s">
        <v>12178</v>
      </c>
      <c r="G494" s="943" t="s">
        <v>12179</v>
      </c>
      <c r="H494" s="943" t="s">
        <v>12180</v>
      </c>
      <c r="I494" s="943" t="s">
        <v>36</v>
      </c>
      <c r="J494" s="943"/>
      <c r="K494" s="943" t="s">
        <v>10317</v>
      </c>
      <c r="L494" s="943" t="s">
        <v>10301</v>
      </c>
      <c r="M494" s="943" t="s">
        <v>10310</v>
      </c>
      <c r="N494" s="943">
        <v>4</v>
      </c>
      <c r="O494" s="943"/>
      <c r="P494" s="943">
        <v>5</v>
      </c>
      <c r="Q494" s="943"/>
      <c r="R494" s="943"/>
      <c r="S494" s="943"/>
      <c r="T49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U494" s="943"/>
      <c r="V494" s="943"/>
      <c r="W494" s="943" t="s">
        <v>10969</v>
      </c>
      <c r="X494" s="943"/>
      <c r="Y494" s="943"/>
      <c r="Z494" s="943" t="s">
        <v>10301</v>
      </c>
      <c r="AA494" s="943"/>
      <c r="AB494" s="943" t="s">
        <v>10301</v>
      </c>
      <c r="AC494" s="943"/>
      <c r="AD494" s="943" t="str">
        <f>Таблиця4[[#This Row],[DESCRIPTION 3]]</f>
        <v/>
      </c>
      <c r="AE494" s="943" t="str">
        <f>Таблиця4[[#This Row],[Owner/Specific NPCs3]]</f>
        <v/>
      </c>
      <c r="AF494" s="943"/>
      <c r="AG494" s="944" t="s">
        <v>10311</v>
      </c>
      <c r="AH494" s="945"/>
      <c r="AI494" s="946"/>
      <c r="AJ494" s="943" t="s">
        <v>10301</v>
      </c>
      <c r="AK494" s="946"/>
      <c r="AL494" s="943" t="s">
        <v>10301</v>
      </c>
      <c r="AM494" s="946"/>
      <c r="AN494" s="942" t="str">
        <f>IFERROR(INDEX(#REF!,MATCH(Таблиця4[[#This Row],[BUILDING NAME]],#REF!,0),1),"")</f>
        <v/>
      </c>
      <c r="AO494" s="942" t="str">
        <f>IFERROR(INDEX(#REF!,MATCH(Таблиця4[[#This Row],[BUILDING NAME]],#REF!,0),1),"")</f>
        <v/>
      </c>
      <c r="AP494" s="942" t="str">
        <f>IFERROR(INDEX(#REF!,MATCH(Таблиця4[[#This Row],[BUILDING NAME]],#REF!,0),1),"")</f>
        <v/>
      </c>
      <c r="AQ494" s="942" t="str">
        <f>IFERROR(INDEX(#REF!,MATCH(Таблиця4[[#This Row],[BUILDING NAME]],#REF!,0),1),"")</f>
        <v/>
      </c>
      <c r="AR494" s="942" t="str">
        <f>IFERROR(INDEX(#REF!,MATCH(Таблиця4[[#This Row],[BUILDING NAME]],#REF!,0),1),"")</f>
        <v/>
      </c>
      <c r="AS494" s="942" t="str">
        <f>IFERROR(INDEX(#REF!,MATCH(Таблиця4[[#This Row],[BUILDING NAME]],#REF!,0),1),"")</f>
        <v/>
      </c>
      <c r="AT494" s="942" t="str">
        <f>IFERROR(INDEX(#REF!,MATCH(Таблиця4[[#This Row],[BUILDING NAME]],#REF!,0),1),"")</f>
        <v/>
      </c>
      <c r="AU494" s="942"/>
      <c r="AV494" s="1195" t="s">
        <v>30002</v>
      </c>
      <c r="AW494" s="1196">
        <f>IFERROR(INDEX(Аркуш4!$G$2:$G$608,MATCH(Таблиця4[[#This Row],[BUILDING NAME]],Аркуш4!$A$2:$A$608,0),1),"")</f>
        <v>0</v>
      </c>
    </row>
    <row r="495" spans="1:49" ht="16.5" thickTop="1" thickBot="1">
      <c r="A495" s="942" t="s">
        <v>12181</v>
      </c>
      <c r="B495" s="943" t="str">
        <f t="shared" si="24"/>
        <v>$55</v>
      </c>
      <c r="C495" s="943" t="str">
        <f t="shared" si="25"/>
        <v>Gounar's Tavern (tavern, B, 2)</v>
      </c>
      <c r="D495" s="942"/>
      <c r="E495" s="942"/>
      <c r="F495" s="943" t="s">
        <v>71</v>
      </c>
      <c r="G495" s="943" t="s">
        <v>12182</v>
      </c>
      <c r="H495" s="943" t="s">
        <v>70</v>
      </c>
      <c r="I495" s="943" t="s">
        <v>36</v>
      </c>
      <c r="J495" s="943"/>
      <c r="K495" s="943" t="s">
        <v>10358</v>
      </c>
      <c r="L495" s="943" t="s">
        <v>14</v>
      </c>
      <c r="M495" s="943" t="s">
        <v>10310</v>
      </c>
      <c r="N495" s="943">
        <v>2</v>
      </c>
      <c r="O495" s="954" t="s">
        <v>75</v>
      </c>
      <c r="P495" s="943"/>
      <c r="Q495" s="943"/>
      <c r="R495" s="943"/>
      <c r="S495" s="943"/>
      <c r="T49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95" s="943"/>
      <c r="V495" s="943"/>
      <c r="W495" s="943"/>
      <c r="X495" s="943"/>
      <c r="Y495" s="943"/>
      <c r="Z495" s="943" t="s">
        <v>30008</v>
      </c>
      <c r="AA495" s="954" t="s">
        <v>73</v>
      </c>
      <c r="AB495" s="943" t="s">
        <v>17</v>
      </c>
      <c r="AC495" s="954" t="s">
        <v>76</v>
      </c>
      <c r="AD495" s="943" t="str">
        <f>Таблиця4[[#This Row],[DESCRIPTION 3]]</f>
        <v/>
      </c>
      <c r="AE495" s="943" t="str">
        <f>Таблиця4[[#This Row],[Owner/Specific NPCs3]]</f>
        <v/>
      </c>
      <c r="AF495" s="943"/>
      <c r="AG495" s="944" t="s">
        <v>10311</v>
      </c>
      <c r="AH495" s="945"/>
      <c r="AI495" s="946"/>
      <c r="AJ495" s="943" t="s">
        <v>10301</v>
      </c>
      <c r="AK495" s="946"/>
      <c r="AL495" s="943" t="s">
        <v>10301</v>
      </c>
      <c r="AM495" s="946"/>
      <c r="AN495" s="942" t="str">
        <f>IFERROR(INDEX(#REF!,MATCH(Таблиця4[[#This Row],[BUILDING NAME]],#REF!,0),1),"")</f>
        <v/>
      </c>
      <c r="AO495" s="942" t="str">
        <f>IFERROR(INDEX(#REF!,MATCH(Таблиця4[[#This Row],[BUILDING NAME]],#REF!,0),1),"")</f>
        <v/>
      </c>
      <c r="AP495" s="942" t="str">
        <f>IFERROR(INDEX(#REF!,MATCH(Таблиця4[[#This Row],[BUILDING NAME]],#REF!,0),1),"")</f>
        <v/>
      </c>
      <c r="AQ495" s="942" t="str">
        <f>IFERROR(INDEX(#REF!,MATCH(Таблиця4[[#This Row],[BUILDING NAME]],#REF!,0),1),"")</f>
        <v/>
      </c>
      <c r="AR495" s="942" t="str">
        <f>IFERROR(INDEX(#REF!,MATCH(Таблиця4[[#This Row],[BUILDING NAME]],#REF!,0),1),"")</f>
        <v/>
      </c>
      <c r="AS495" s="942" t="str">
        <f>IFERROR(INDEX(#REF!,MATCH(Таблиця4[[#This Row],[BUILDING NAME]],#REF!,0),1),"")</f>
        <v/>
      </c>
      <c r="AT495" s="942" t="str">
        <f>IFERROR(INDEX(#REF!,MATCH(Таблиця4[[#This Row],[BUILDING NAME]],#REF!,0),1),"")</f>
        <v/>
      </c>
      <c r="AU495" s="942"/>
      <c r="AV495" s="1195" t="s">
        <v>30008</v>
      </c>
      <c r="AW495" s="1196">
        <f>IFERROR(INDEX(Аркуш4!$G$2:$G$608,MATCH(Таблиця4[[#This Row],[BUILDING NAME]],Аркуш4!$A$2:$A$608,0),1),"")</f>
        <v>0</v>
      </c>
    </row>
    <row r="496" spans="1:49" ht="16.5" thickTop="1" thickBot="1">
      <c r="A496" s="942" t="s">
        <v>12183</v>
      </c>
      <c r="B496" s="943" t="str">
        <f t="shared" si="24"/>
        <v>$56</v>
      </c>
      <c r="C496" s="943" t="str">
        <f t="shared" si="25"/>
        <v>The House of the Moon (temple, A, 4)</v>
      </c>
      <c r="D496" s="942"/>
      <c r="E496" s="942"/>
      <c r="F496" s="943" t="s">
        <v>12184</v>
      </c>
      <c r="G496" s="943" t="s">
        <v>12185</v>
      </c>
      <c r="H496" s="943" t="s">
        <v>12186</v>
      </c>
      <c r="I496" s="943" t="s">
        <v>36</v>
      </c>
      <c r="J496" s="943"/>
      <c r="K496" s="943" t="s">
        <v>10298</v>
      </c>
      <c r="L496" s="943" t="s">
        <v>10301</v>
      </c>
      <c r="M496" s="943" t="s">
        <v>10299</v>
      </c>
      <c r="N496" s="943">
        <v>4</v>
      </c>
      <c r="O496" s="943"/>
      <c r="P496" s="943"/>
      <c r="Q496" s="943"/>
      <c r="R496" s="943"/>
      <c r="S496" s="943"/>
      <c r="T49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96" s="943"/>
      <c r="V496" s="943"/>
      <c r="W496" s="943"/>
      <c r="X496" s="943"/>
      <c r="Y496" s="943"/>
      <c r="Z496" s="943" t="s">
        <v>10301</v>
      </c>
      <c r="AA496" s="943" t="s">
        <v>12187</v>
      </c>
      <c r="AB496" s="943" t="s">
        <v>10301</v>
      </c>
      <c r="AC496" s="943"/>
      <c r="AD496" s="943" t="str">
        <f>Таблиця4[[#This Row],[DESCRIPTION 3]]</f>
        <v/>
      </c>
      <c r="AE496" s="943" t="str">
        <f>Таблиця4[[#This Row],[Owner/Specific NPCs3]]</f>
        <v/>
      </c>
      <c r="AF496" s="943"/>
      <c r="AG496" s="944" t="s">
        <v>12188</v>
      </c>
      <c r="AH496" s="945"/>
      <c r="AI496" s="946"/>
      <c r="AJ496" s="943" t="s">
        <v>10301</v>
      </c>
      <c r="AK496" s="946"/>
      <c r="AL496" s="943" t="s">
        <v>10301</v>
      </c>
      <c r="AM496" s="946"/>
      <c r="AN496" s="942" t="str">
        <f>IFERROR(INDEX(#REF!,MATCH(Таблиця4[[#This Row],[BUILDING NAME]],#REF!,0),1),"")</f>
        <v/>
      </c>
      <c r="AO496" s="942" t="str">
        <f>IFERROR(INDEX(#REF!,MATCH(Таблиця4[[#This Row],[BUILDING NAME]],#REF!,0),1),"")</f>
        <v/>
      </c>
      <c r="AP496" s="942" t="str">
        <f>IFERROR(INDEX(#REF!,MATCH(Таблиця4[[#This Row],[BUILDING NAME]],#REF!,0),1),"")</f>
        <v/>
      </c>
      <c r="AQ496" s="942" t="str">
        <f>IFERROR(INDEX(#REF!,MATCH(Таблиця4[[#This Row],[BUILDING NAME]],#REF!,0),1),"")</f>
        <v/>
      </c>
      <c r="AR496" s="942" t="str">
        <f>IFERROR(INDEX(#REF!,MATCH(Таблиця4[[#This Row],[BUILDING NAME]],#REF!,0),1),"")</f>
        <v/>
      </c>
      <c r="AS496" s="942" t="str">
        <f>IFERROR(INDEX(#REF!,MATCH(Таблиця4[[#This Row],[BUILDING NAME]],#REF!,0),1),"")</f>
        <v/>
      </c>
      <c r="AT496" s="942" t="str">
        <f>IFERROR(INDEX(#REF!,MATCH(Таблиця4[[#This Row],[BUILDING NAME]],#REF!,0),1),"")</f>
        <v/>
      </c>
      <c r="AU496" s="942"/>
      <c r="AV496" s="1195" t="s">
        <v>30015</v>
      </c>
      <c r="AW496" s="1196">
        <f>IFERROR(INDEX(Аркуш4!$G$2:$G$608,MATCH(Таблиця4[[#This Row],[BUILDING NAME]],Аркуш4!$A$2:$A$608,0),1),"")</f>
        <v>0</v>
      </c>
    </row>
    <row r="497" spans="1:49" ht="16.5" thickTop="1" thickBot="1">
      <c r="A497" s="942" t="s">
        <v>12189</v>
      </c>
      <c r="B497" s="943" t="str">
        <f t="shared" si="24"/>
        <v>$57</v>
      </c>
      <c r="C497" s="943" t="str">
        <f t="shared" si="25"/>
        <v>Moonstar Villa (noble villa, A, 2s &amp; 4s)</v>
      </c>
      <c r="D497" s="942"/>
      <c r="E497" s="942"/>
      <c r="F497" s="943" t="s">
        <v>12190</v>
      </c>
      <c r="G497" s="943" t="s">
        <v>12191</v>
      </c>
      <c r="H497" s="943" t="s">
        <v>12192</v>
      </c>
      <c r="I497" s="943" t="s">
        <v>36</v>
      </c>
      <c r="J497" s="943"/>
      <c r="K497" s="943" t="s">
        <v>10420</v>
      </c>
      <c r="L497" s="943" t="s">
        <v>10301</v>
      </c>
      <c r="M497" s="943" t="s">
        <v>10299</v>
      </c>
      <c r="N497" s="943" t="s">
        <v>11560</v>
      </c>
      <c r="O497" s="943"/>
      <c r="P497" s="943"/>
      <c r="Q497" s="943"/>
      <c r="R497" s="943"/>
      <c r="S497" s="943"/>
      <c r="T49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97" s="943"/>
      <c r="V497" s="943"/>
      <c r="W497" s="943"/>
      <c r="X497" s="943"/>
      <c r="Y497" s="943"/>
      <c r="Z497" s="943" t="s">
        <v>10301</v>
      </c>
      <c r="AA497" s="943" t="s">
        <v>12193</v>
      </c>
      <c r="AB497" s="943" t="s">
        <v>10301</v>
      </c>
      <c r="AC497" s="943"/>
      <c r="AD497" s="943" t="str">
        <f>Таблиця4[[#This Row],[DESCRIPTION 3]]</f>
        <v/>
      </c>
      <c r="AE497" s="943" t="str">
        <f>Таблиця4[[#This Row],[Owner/Specific NPCs3]]</f>
        <v/>
      </c>
      <c r="AF497" s="943"/>
      <c r="AG497" s="944" t="s">
        <v>12194</v>
      </c>
      <c r="AH497" s="945"/>
      <c r="AI497" s="946"/>
      <c r="AJ497" s="943" t="s">
        <v>10301</v>
      </c>
      <c r="AK497" s="946"/>
      <c r="AL497" s="943" t="s">
        <v>10301</v>
      </c>
      <c r="AM497" s="946"/>
      <c r="AN497" s="942" t="str">
        <f>IFERROR(INDEX(#REF!,MATCH(Таблиця4[[#This Row],[BUILDING NAME]],#REF!,0),1),"")</f>
        <v/>
      </c>
      <c r="AO497" s="942" t="str">
        <f>IFERROR(INDEX(#REF!,MATCH(Таблиця4[[#This Row],[BUILDING NAME]],#REF!,0),1),"")</f>
        <v/>
      </c>
      <c r="AP497" s="942" t="str">
        <f>IFERROR(INDEX(#REF!,MATCH(Таблиця4[[#This Row],[BUILDING NAME]],#REF!,0),1),"")</f>
        <v/>
      </c>
      <c r="AQ497" s="942" t="str">
        <f>IFERROR(INDEX(#REF!,MATCH(Таблиця4[[#This Row],[BUILDING NAME]],#REF!,0),1),"")</f>
        <v/>
      </c>
      <c r="AR497" s="942" t="str">
        <f>IFERROR(INDEX(#REF!,MATCH(Таблиця4[[#This Row],[BUILDING NAME]],#REF!,0),1),"")</f>
        <v/>
      </c>
      <c r="AS497" s="942" t="str">
        <f>IFERROR(INDEX(#REF!,MATCH(Таблиця4[[#This Row],[BUILDING NAME]],#REF!,0),1),"")</f>
        <v/>
      </c>
      <c r="AT497" s="942" t="str">
        <f>IFERROR(INDEX(#REF!,MATCH(Таблиця4[[#This Row],[BUILDING NAME]],#REF!,0),1),"")</f>
        <v/>
      </c>
      <c r="AU497" s="942"/>
      <c r="AV497" s="1195" t="s">
        <v>30140</v>
      </c>
      <c r="AW497" s="1196">
        <f>IFERROR(INDEX(Аркуш4!$G$2:$G$608,MATCH(Таблиця4[[#This Row],[BUILDING NAME]],Аркуш4!$A$2:$A$608,0),1),"")</f>
        <v>0</v>
      </c>
    </row>
    <row r="498" spans="1:49" ht="16.5" thickTop="1" thickBot="1">
      <c r="A498" s="942" t="s">
        <v>12195</v>
      </c>
      <c r="B498" s="943" t="str">
        <f t="shared" si="24"/>
        <v>$58</v>
      </c>
      <c r="C498" s="943" t="str">
        <f t="shared" si="25"/>
        <v>The House of Heroes (temple, A, 3)</v>
      </c>
      <c r="D498" s="942"/>
      <c r="E498" s="942"/>
      <c r="F498" s="943" t="s">
        <v>12196</v>
      </c>
      <c r="G498" s="943" t="s">
        <v>12197</v>
      </c>
      <c r="H498" s="943" t="s">
        <v>1868</v>
      </c>
      <c r="I498" s="943" t="s">
        <v>36</v>
      </c>
      <c r="J498" s="943"/>
      <c r="K498" s="943" t="s">
        <v>10298</v>
      </c>
      <c r="L498" s="943" t="s">
        <v>10367</v>
      </c>
      <c r="M498" s="943" t="s">
        <v>10299</v>
      </c>
      <c r="N498" s="943">
        <v>3</v>
      </c>
      <c r="O498" s="943"/>
      <c r="P498" s="943"/>
      <c r="Q498" s="943"/>
      <c r="R498" s="943"/>
      <c r="S498" s="943"/>
      <c r="T49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98" s="943"/>
      <c r="V498" s="943"/>
      <c r="W498" s="943" t="s">
        <v>11044</v>
      </c>
      <c r="X498" s="943"/>
      <c r="Y498" s="943"/>
      <c r="Z498" s="943" t="s">
        <v>30013</v>
      </c>
      <c r="AA498" s="943" t="s">
        <v>12198</v>
      </c>
      <c r="AB498" s="943" t="s">
        <v>10301</v>
      </c>
      <c r="AC498" s="943"/>
      <c r="AD498" s="943" t="str">
        <f>Таблиця4[[#This Row],[DESCRIPTION 3]]</f>
        <v/>
      </c>
      <c r="AE498" s="943" t="str">
        <f>Таблиця4[[#This Row],[Owner/Specific NPCs3]]</f>
        <v/>
      </c>
      <c r="AF498" s="943"/>
      <c r="AG498" s="944" t="s">
        <v>10311</v>
      </c>
      <c r="AH498" s="945"/>
      <c r="AI498" s="946"/>
      <c r="AJ498" s="943" t="s">
        <v>10301</v>
      </c>
      <c r="AK498" s="946"/>
      <c r="AL498" s="943" t="s">
        <v>10301</v>
      </c>
      <c r="AM498" s="946"/>
      <c r="AN498" s="942" t="str">
        <f>IFERROR(INDEX(#REF!,MATCH(Таблиця4[[#This Row],[BUILDING NAME]],#REF!,0),1),"")</f>
        <v/>
      </c>
      <c r="AO498" s="942" t="str">
        <f>IFERROR(INDEX(#REF!,MATCH(Таблиця4[[#This Row],[BUILDING NAME]],#REF!,0),1),"")</f>
        <v/>
      </c>
      <c r="AP498" s="942" t="str">
        <f>IFERROR(INDEX(#REF!,MATCH(Таблиця4[[#This Row],[BUILDING NAME]],#REF!,0),1),"")</f>
        <v/>
      </c>
      <c r="AQ498" s="942" t="str">
        <f>IFERROR(INDEX(#REF!,MATCH(Таблиця4[[#This Row],[BUILDING NAME]],#REF!,0),1),"")</f>
        <v/>
      </c>
      <c r="AR498" s="942" t="str">
        <f>IFERROR(INDEX(#REF!,MATCH(Таблиця4[[#This Row],[BUILDING NAME]],#REF!,0),1),"")</f>
        <v/>
      </c>
      <c r="AS498" s="942" t="str">
        <f>IFERROR(INDEX(#REF!,MATCH(Таблиця4[[#This Row],[BUILDING NAME]],#REF!,0),1),"")</f>
        <v/>
      </c>
      <c r="AT498" s="942" t="str">
        <f>IFERROR(INDEX(#REF!,MATCH(Таблиця4[[#This Row],[BUILDING NAME]],#REF!,0),1),"")</f>
        <v/>
      </c>
      <c r="AU498" s="942"/>
      <c r="AV498" s="1195" t="s">
        <v>30013</v>
      </c>
      <c r="AW498" s="1196">
        <f>IFERROR(INDEX(Аркуш4!$G$2:$G$608,MATCH(Таблиця4[[#This Row],[BUILDING NAME]],Аркуш4!$A$2:$A$608,0),1),"")</f>
        <v>0</v>
      </c>
    </row>
    <row r="499" spans="1:49" ht="16.5" thickTop="1" thickBot="1">
      <c r="A499" s="942" t="s">
        <v>12200</v>
      </c>
      <c r="B499" s="943" t="str">
        <f t="shared" si="24"/>
        <v>$59</v>
      </c>
      <c r="C499" s="943" t="str">
        <f t="shared" si="25"/>
        <v>The Broken Lance (tavern, C, 1)</v>
      </c>
      <c r="D499" s="942"/>
      <c r="E499" s="942"/>
      <c r="F499" s="943" t="s">
        <v>222</v>
      </c>
      <c r="G499" s="943" t="s">
        <v>12201</v>
      </c>
      <c r="H499" s="954" t="s">
        <v>220</v>
      </c>
      <c r="I499" s="943" t="s">
        <v>36</v>
      </c>
      <c r="J499" s="943"/>
      <c r="K499" s="943" t="s">
        <v>10358</v>
      </c>
      <c r="L499" s="943" t="s">
        <v>14</v>
      </c>
      <c r="M499" s="943" t="s">
        <v>10329</v>
      </c>
      <c r="N499" s="943">
        <v>1</v>
      </c>
      <c r="O499" s="943"/>
      <c r="P499" s="943"/>
      <c r="Q499" s="943"/>
      <c r="R499" s="943"/>
      <c r="S499" s="943"/>
      <c r="T49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499" s="943"/>
      <c r="V499" s="943" t="s">
        <v>226</v>
      </c>
      <c r="W499" s="943" t="s">
        <v>10845</v>
      </c>
      <c r="X499" s="943"/>
      <c r="Y499" s="943"/>
      <c r="Z499" s="943" t="s">
        <v>30009</v>
      </c>
      <c r="AA499" s="943" t="s">
        <v>12202</v>
      </c>
      <c r="AB499" s="943" t="s">
        <v>55</v>
      </c>
      <c r="AC499" s="943" t="s">
        <v>12203</v>
      </c>
      <c r="AD499" s="943" t="str">
        <f>Таблиця4[[#This Row],[DESCRIPTION 3]]</f>
        <v/>
      </c>
      <c r="AE499" s="943" t="str">
        <f>Таблиця4[[#This Row],[Owner/Specific NPCs3]]</f>
        <v/>
      </c>
      <c r="AF499" s="943"/>
      <c r="AG499" s="944" t="s">
        <v>10311</v>
      </c>
      <c r="AH499" s="945"/>
      <c r="AI499" s="946"/>
      <c r="AJ499" s="943" t="s">
        <v>10301</v>
      </c>
      <c r="AK499" s="946"/>
      <c r="AL499" s="943" t="s">
        <v>10301</v>
      </c>
      <c r="AM499" s="946"/>
      <c r="AN499" s="942" t="str">
        <f>IFERROR(INDEX(#REF!,MATCH(Таблиця4[[#This Row],[BUILDING NAME]],#REF!,0),1),"")</f>
        <v/>
      </c>
      <c r="AO499" s="942" t="str">
        <f>IFERROR(INDEX(#REF!,MATCH(Таблиця4[[#This Row],[BUILDING NAME]],#REF!,0),1),"")</f>
        <v/>
      </c>
      <c r="AP499" s="942" t="str">
        <f>IFERROR(INDEX(#REF!,MATCH(Таблиця4[[#This Row],[BUILDING NAME]],#REF!,0),1),"")</f>
        <v/>
      </c>
      <c r="AQ499" s="942" t="str">
        <f>IFERROR(INDEX(#REF!,MATCH(Таблиця4[[#This Row],[BUILDING NAME]],#REF!,0),1),"")</f>
        <v/>
      </c>
      <c r="AR499" s="942" t="str">
        <f>IFERROR(INDEX(#REF!,MATCH(Таблиця4[[#This Row],[BUILDING NAME]],#REF!,0),1),"")</f>
        <v/>
      </c>
      <c r="AS499" s="942" t="str">
        <f>IFERROR(INDEX(#REF!,MATCH(Таблиця4[[#This Row],[BUILDING NAME]],#REF!,0),1),"")</f>
        <v/>
      </c>
      <c r="AT499" s="942" t="str">
        <f>IFERROR(INDEX(#REF!,MATCH(Таблиця4[[#This Row],[BUILDING NAME]],#REF!,0),1),"")</f>
        <v/>
      </c>
      <c r="AU499" s="942"/>
      <c r="AV499" s="1195" t="s">
        <v>30009</v>
      </c>
      <c r="AW499" s="1196">
        <f>IFERROR(INDEX(Аркуш4!$G$2:$G$608,MATCH(Таблиця4[[#This Row],[BUILDING NAME]],Аркуш4!$A$2:$A$608,0),1),"")</f>
        <v>0</v>
      </c>
    </row>
    <row r="500" spans="1:49" ht="16.5" thickTop="1" thickBot="1">
      <c r="A500" s="942" t="s">
        <v>12204</v>
      </c>
      <c r="B500" s="943" t="str">
        <f t="shared" si="24"/>
        <v>$60</v>
      </c>
      <c r="C500" s="943" t="str">
        <f t="shared" si="25"/>
        <v>Halazar's Fine Gems (business, B, 2)</v>
      </c>
      <c r="D500" s="942"/>
      <c r="E500" s="942"/>
      <c r="F500" s="943" t="s">
        <v>12205</v>
      </c>
      <c r="G500" s="943" t="s">
        <v>12206</v>
      </c>
      <c r="H500" s="943" t="s">
        <v>12207</v>
      </c>
      <c r="I500" s="943" t="s">
        <v>36</v>
      </c>
      <c r="J500" s="943"/>
      <c r="K500" s="943" t="s">
        <v>10388</v>
      </c>
      <c r="L500" s="943" t="s">
        <v>1878</v>
      </c>
      <c r="M500" s="943" t="s">
        <v>10310</v>
      </c>
      <c r="N500" s="943">
        <v>2</v>
      </c>
      <c r="O500" s="943" t="s">
        <v>29381</v>
      </c>
      <c r="P500" s="943">
        <v>5</v>
      </c>
      <c r="Q500" s="943"/>
      <c r="R500" s="943"/>
      <c r="S500" s="943"/>
      <c r="T50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U500" s="943"/>
      <c r="V500" s="943"/>
      <c r="W500" s="943" t="s">
        <v>12208</v>
      </c>
      <c r="X500" s="943"/>
      <c r="Y500" s="943"/>
      <c r="Z500" s="943" t="s">
        <v>29996</v>
      </c>
      <c r="AA500" s="943" t="s">
        <v>12209</v>
      </c>
      <c r="AB500" s="943" t="s">
        <v>10301</v>
      </c>
      <c r="AC500" s="943"/>
      <c r="AD500" s="943" t="str">
        <f>Таблиця4[[#This Row],[DESCRIPTION 3]]</f>
        <v/>
      </c>
      <c r="AE500" s="943" t="str">
        <f>Таблиця4[[#This Row],[Owner/Specific NPCs3]]</f>
        <v/>
      </c>
      <c r="AF500" s="943"/>
      <c r="AG500" s="944" t="s">
        <v>10311</v>
      </c>
      <c r="AH500" s="945"/>
      <c r="AI500" s="946"/>
      <c r="AJ500" s="943" t="s">
        <v>10301</v>
      </c>
      <c r="AK500" s="946"/>
      <c r="AL500" s="943" t="s">
        <v>10301</v>
      </c>
      <c r="AM500" s="946"/>
      <c r="AN500" s="942" t="str">
        <f>IFERROR(INDEX(#REF!,MATCH(Таблиця4[[#This Row],[BUILDING NAME]],#REF!,0),1),"")</f>
        <v/>
      </c>
      <c r="AO500" s="942" t="str">
        <f>IFERROR(INDEX(#REF!,MATCH(Таблиця4[[#This Row],[BUILDING NAME]],#REF!,0),1),"")</f>
        <v/>
      </c>
      <c r="AP500" s="942" t="str">
        <f>IFERROR(INDEX(#REF!,MATCH(Таблиця4[[#This Row],[BUILDING NAME]],#REF!,0),1),"")</f>
        <v/>
      </c>
      <c r="AQ500" s="942" t="str">
        <f>IFERROR(INDEX(#REF!,MATCH(Таблиця4[[#This Row],[BUILDING NAME]],#REF!,0),1),"")</f>
        <v/>
      </c>
      <c r="AR500" s="942" t="str">
        <f>IFERROR(INDEX(#REF!,MATCH(Таблиця4[[#This Row],[BUILDING NAME]],#REF!,0),1),"")</f>
        <v/>
      </c>
      <c r="AS500" s="942" t="str">
        <f>IFERROR(INDEX(#REF!,MATCH(Таблиця4[[#This Row],[BUILDING NAME]],#REF!,0),1),"")</f>
        <v/>
      </c>
      <c r="AT500" s="942" t="str">
        <f>IFERROR(INDEX(#REF!,MATCH(Таблиця4[[#This Row],[BUILDING NAME]],#REF!,0),1),"")</f>
        <v/>
      </c>
      <c r="AU500" s="942"/>
      <c r="AV500" s="1195" t="s">
        <v>29996</v>
      </c>
      <c r="AW500" s="1196">
        <f>IFERROR(INDEX(Аркуш4!$G$2:$G$608,MATCH(Таблиця4[[#This Row],[BUILDING NAME]],Аркуш4!$A$2:$A$608,0),1),"")</f>
        <v>0</v>
      </c>
    </row>
    <row r="501" spans="1:49" ht="16.5" thickTop="1" thickBot="1">
      <c r="A501" s="942" t="s">
        <v>12211</v>
      </c>
      <c r="B501" s="943" t="str">
        <f t="shared" si="24"/>
        <v>$61</v>
      </c>
      <c r="C501" s="943" t="str">
        <f t="shared" si="25"/>
        <v>The Silken Slyph (tavern/inn, A, 4)</v>
      </c>
      <c r="D501" s="942"/>
      <c r="E501" s="942"/>
      <c r="F501" s="943" t="s">
        <v>349</v>
      </c>
      <c r="G501" s="943" t="s">
        <v>12212</v>
      </c>
      <c r="H501" s="943" t="s">
        <v>12213</v>
      </c>
      <c r="I501" s="943" t="s">
        <v>36</v>
      </c>
      <c r="J501" s="943"/>
      <c r="K501" s="943" t="s">
        <v>10509</v>
      </c>
      <c r="L501" s="943" t="s">
        <v>14</v>
      </c>
      <c r="M501" s="943" t="s">
        <v>10299</v>
      </c>
      <c r="N501" s="943">
        <v>4</v>
      </c>
      <c r="O501" s="943"/>
      <c r="P501" s="943">
        <v>5</v>
      </c>
      <c r="Q501" s="943">
        <v>4</v>
      </c>
      <c r="R501" s="943"/>
      <c r="S501" s="943"/>
      <c r="T50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4A | </v>
      </c>
      <c r="U501" s="943"/>
      <c r="V501" s="943"/>
      <c r="W501" s="943"/>
      <c r="X501" s="943"/>
      <c r="Y501" s="943"/>
      <c r="Z501" s="943" t="s">
        <v>30012</v>
      </c>
      <c r="AA501" s="943" t="s">
        <v>12214</v>
      </c>
      <c r="AB501" s="943" t="s">
        <v>10301</v>
      </c>
      <c r="AC501" s="943"/>
      <c r="AD501" s="943" t="str">
        <f>Таблиця4[[#This Row],[DESCRIPTION 3]]</f>
        <v/>
      </c>
      <c r="AE501" s="943" t="str">
        <f>Таблиця4[[#This Row],[Owner/Specific NPCs3]]</f>
        <v/>
      </c>
      <c r="AF501" s="943"/>
      <c r="AG501" s="944" t="s">
        <v>10311</v>
      </c>
      <c r="AH501" s="945"/>
      <c r="AI501" s="946"/>
      <c r="AJ501" s="943" t="s">
        <v>10301</v>
      </c>
      <c r="AK501" s="946"/>
      <c r="AL501" s="943" t="s">
        <v>10301</v>
      </c>
      <c r="AM501" s="946"/>
      <c r="AN501" s="942" t="str">
        <f>IFERROR(INDEX(#REF!,MATCH(Таблиця4[[#This Row],[BUILDING NAME]],#REF!,0),1),"")</f>
        <v/>
      </c>
      <c r="AO501" s="942" t="str">
        <f>IFERROR(INDEX(#REF!,MATCH(Таблиця4[[#This Row],[BUILDING NAME]],#REF!,0),1),"")</f>
        <v/>
      </c>
      <c r="AP501" s="942" t="str">
        <f>IFERROR(INDEX(#REF!,MATCH(Таблиця4[[#This Row],[BUILDING NAME]],#REF!,0),1),"")</f>
        <v/>
      </c>
      <c r="AQ501" s="942" t="str">
        <f>IFERROR(INDEX(#REF!,MATCH(Таблиця4[[#This Row],[BUILDING NAME]],#REF!,0),1),"")</f>
        <v/>
      </c>
      <c r="AR501" s="942" t="str">
        <f>IFERROR(INDEX(#REF!,MATCH(Таблиця4[[#This Row],[BUILDING NAME]],#REF!,0),1),"")</f>
        <v/>
      </c>
      <c r="AS501" s="942" t="str">
        <f>IFERROR(INDEX(#REF!,MATCH(Таблиця4[[#This Row],[BUILDING NAME]],#REF!,0),1),"")</f>
        <v/>
      </c>
      <c r="AT501" s="942" t="str">
        <f>IFERROR(INDEX(#REF!,MATCH(Таблиця4[[#This Row],[BUILDING NAME]],#REF!,0),1),"")</f>
        <v/>
      </c>
      <c r="AU501" s="942"/>
      <c r="AV501" s="1195" t="s">
        <v>30012</v>
      </c>
      <c r="AW501" s="1196">
        <f>IFERROR(INDEX(Аркуш4!$G$2:$G$608,MATCH(Таблиця4[[#This Row],[BUILDING NAME]],Аркуш4!$A$2:$A$608,0),1),"")</f>
        <v>0</v>
      </c>
    </row>
    <row r="502" spans="1:49" ht="16.5" thickTop="1" thickBot="1">
      <c r="A502" s="942" t="s">
        <v>12216</v>
      </c>
      <c r="B502" s="943" t="str">
        <f t="shared" si="24"/>
        <v>$62</v>
      </c>
      <c r="C502" s="943" t="str">
        <f t="shared" si="25"/>
        <v>Gerin's Breads (business, B, 2)</v>
      </c>
      <c r="D502" s="942"/>
      <c r="E502" s="942"/>
      <c r="F502" s="943" t="s">
        <v>12217</v>
      </c>
      <c r="G502" s="943" t="s">
        <v>12218</v>
      </c>
      <c r="H502" s="942" t="s">
        <v>12219</v>
      </c>
      <c r="I502" s="943" t="s">
        <v>36</v>
      </c>
      <c r="J502" s="943"/>
      <c r="K502" s="943" t="s">
        <v>10388</v>
      </c>
      <c r="L502" s="943" t="s">
        <v>1878</v>
      </c>
      <c r="M502" s="943" t="s">
        <v>10310</v>
      </c>
      <c r="N502" s="943">
        <v>2</v>
      </c>
      <c r="O502" s="943"/>
      <c r="P502" s="943"/>
      <c r="Q502" s="943"/>
      <c r="R502" s="943"/>
      <c r="S502" s="943"/>
      <c r="T50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02" s="943"/>
      <c r="V502" s="943"/>
      <c r="W502" s="943" t="s">
        <v>12220</v>
      </c>
      <c r="X502" s="943"/>
      <c r="Y502" s="943"/>
      <c r="Z502" s="943" t="s">
        <v>29995</v>
      </c>
      <c r="AA502" s="943"/>
      <c r="AB502" s="943" t="s">
        <v>10301</v>
      </c>
      <c r="AC502" s="943"/>
      <c r="AD502" s="943" t="str">
        <f>Таблиця4[[#This Row],[DESCRIPTION 3]]</f>
        <v/>
      </c>
      <c r="AE502" s="943" t="str">
        <f>Таблиця4[[#This Row],[Owner/Specific NPCs3]]</f>
        <v/>
      </c>
      <c r="AF502" s="943"/>
      <c r="AG502" s="944" t="s">
        <v>10311</v>
      </c>
      <c r="AH502" s="945"/>
      <c r="AI502" s="946"/>
      <c r="AJ502" s="943" t="s">
        <v>10301</v>
      </c>
      <c r="AK502" s="946"/>
      <c r="AL502" s="943" t="s">
        <v>10301</v>
      </c>
      <c r="AM502" s="946"/>
      <c r="AN502" s="942" t="str">
        <f>IFERROR(INDEX(#REF!,MATCH(Таблиця4[[#This Row],[BUILDING NAME]],#REF!,0),1),"")</f>
        <v/>
      </c>
      <c r="AO502" s="942" t="str">
        <f>IFERROR(INDEX(#REF!,MATCH(Таблиця4[[#This Row],[BUILDING NAME]],#REF!,0),1),"")</f>
        <v/>
      </c>
      <c r="AP502" s="942" t="str">
        <f>IFERROR(INDEX(#REF!,MATCH(Таблиця4[[#This Row],[BUILDING NAME]],#REF!,0),1),"")</f>
        <v/>
      </c>
      <c r="AQ502" s="942" t="str">
        <f>IFERROR(INDEX(#REF!,MATCH(Таблиця4[[#This Row],[BUILDING NAME]],#REF!,0),1),"")</f>
        <v/>
      </c>
      <c r="AR502" s="942" t="str">
        <f>IFERROR(INDEX(#REF!,MATCH(Таблиця4[[#This Row],[BUILDING NAME]],#REF!,0),1),"")</f>
        <v/>
      </c>
      <c r="AS502" s="942" t="str">
        <f>IFERROR(INDEX(#REF!,MATCH(Таблиця4[[#This Row],[BUILDING NAME]],#REF!,0),1),"")</f>
        <v/>
      </c>
      <c r="AT502" s="942" t="str">
        <f>IFERROR(INDEX(#REF!,MATCH(Таблиця4[[#This Row],[BUILDING NAME]],#REF!,0),1),"")</f>
        <v/>
      </c>
      <c r="AU502" s="942"/>
      <c r="AV502" s="1195" t="s">
        <v>29995</v>
      </c>
      <c r="AW502" s="1196">
        <f>IFERROR(INDEX(Аркуш4!$G$2:$G$608,MATCH(Таблиця4[[#This Row],[BUILDING NAME]],Аркуш4!$A$2:$A$608,0),1),"")</f>
        <v>0</v>
      </c>
    </row>
    <row r="503" spans="1:49" ht="16.5" thickTop="1" thickBot="1">
      <c r="A503" s="942" t="s">
        <v>12221</v>
      </c>
      <c r="B503" s="943" t="str">
        <f t="shared" si="24"/>
        <v>$63</v>
      </c>
      <c r="C503" s="943" t="str">
        <f t="shared" si="25"/>
        <v>Melvar's Chapbooks and Folios (business, B, 2)</v>
      </c>
      <c r="D503" s="942"/>
      <c r="E503" s="942"/>
      <c r="F503" s="943" t="s">
        <v>12222</v>
      </c>
      <c r="G503" s="943" t="s">
        <v>12223</v>
      </c>
      <c r="H503" s="942" t="s">
        <v>12224</v>
      </c>
      <c r="I503" s="943" t="s">
        <v>36</v>
      </c>
      <c r="J503" s="943"/>
      <c r="K503" s="943" t="s">
        <v>10388</v>
      </c>
      <c r="L503" s="943" t="s">
        <v>1878</v>
      </c>
      <c r="M503" s="943" t="s">
        <v>10310</v>
      </c>
      <c r="N503" s="943">
        <v>2</v>
      </c>
      <c r="O503" s="943"/>
      <c r="P503" s="943">
        <v>4</v>
      </c>
      <c r="Q503" s="943"/>
      <c r="R503" s="943"/>
      <c r="S503" s="943"/>
      <c r="T50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503" s="943"/>
      <c r="V503" s="943"/>
      <c r="W503" s="943" t="s">
        <v>12225</v>
      </c>
      <c r="X503" s="942"/>
      <c r="Y503" s="942"/>
      <c r="Z503" s="942" t="s">
        <v>29998</v>
      </c>
      <c r="AA503" s="942" t="s">
        <v>12226</v>
      </c>
      <c r="AB503" s="943" t="s">
        <v>10301</v>
      </c>
      <c r="AC503" s="943"/>
      <c r="AD503" s="943" t="str">
        <f>Таблиця4[[#This Row],[DESCRIPTION 3]]</f>
        <v/>
      </c>
      <c r="AE503" s="943" t="str">
        <f>Таблиця4[[#This Row],[Owner/Specific NPCs3]]</f>
        <v/>
      </c>
      <c r="AF503" s="943"/>
      <c r="AG503" s="944" t="s">
        <v>10311</v>
      </c>
      <c r="AH503" s="945"/>
      <c r="AI503" s="946"/>
      <c r="AJ503" s="943" t="s">
        <v>10301</v>
      </c>
      <c r="AK503" s="946"/>
      <c r="AL503" s="943" t="s">
        <v>10301</v>
      </c>
      <c r="AM503" s="946"/>
      <c r="AN503" s="942" t="str">
        <f>IFERROR(INDEX(#REF!,MATCH(Таблиця4[[#This Row],[BUILDING NAME]],#REF!,0),1),"")</f>
        <v/>
      </c>
      <c r="AO503" s="942" t="str">
        <f>IFERROR(INDEX(#REF!,MATCH(Таблиця4[[#This Row],[BUILDING NAME]],#REF!,0),1),"")</f>
        <v/>
      </c>
      <c r="AP503" s="942" t="str">
        <f>IFERROR(INDEX(#REF!,MATCH(Таблиця4[[#This Row],[BUILDING NAME]],#REF!,0),1),"")</f>
        <v/>
      </c>
      <c r="AQ503" s="942" t="str">
        <f>IFERROR(INDEX(#REF!,MATCH(Таблиця4[[#This Row],[BUILDING NAME]],#REF!,0),1),"")</f>
        <v/>
      </c>
      <c r="AR503" s="942" t="str">
        <f>IFERROR(INDEX(#REF!,MATCH(Таблиця4[[#This Row],[BUILDING NAME]],#REF!,0),1),"")</f>
        <v/>
      </c>
      <c r="AS503" s="942" t="str">
        <f>IFERROR(INDEX(#REF!,MATCH(Таблиця4[[#This Row],[BUILDING NAME]],#REF!,0),1),"")</f>
        <v/>
      </c>
      <c r="AT503" s="942" t="str">
        <f>IFERROR(INDEX(#REF!,MATCH(Таблиця4[[#This Row],[BUILDING NAME]],#REF!,0),1),"")</f>
        <v/>
      </c>
      <c r="AU503" s="942"/>
      <c r="AV503" s="1195" t="s">
        <v>29998</v>
      </c>
      <c r="AW503" s="1196">
        <f>IFERROR(INDEX(Аркуш4!$G$2:$G$608,MATCH(Таблиця4[[#This Row],[BUILDING NAME]],Аркуш4!$A$2:$A$608,0),1),"")</f>
        <v>0</v>
      </c>
    </row>
    <row r="504" spans="1:49" ht="16.5" thickTop="1" thickBot="1">
      <c r="A504" s="942" t="s">
        <v>12227</v>
      </c>
      <c r="B504" s="943" t="str">
        <f t="shared" si="24"/>
        <v>$64</v>
      </c>
      <c r="C504" s="943" t="str">
        <f t="shared" si="25"/>
        <v>Velatha's Delights (business, B, 2)</v>
      </c>
      <c r="D504" s="942"/>
      <c r="E504" s="942"/>
      <c r="F504" s="943" t="s">
        <v>12228</v>
      </c>
      <c r="G504" s="943" t="s">
        <v>12229</v>
      </c>
      <c r="H504" s="942" t="s">
        <v>12230</v>
      </c>
      <c r="I504" s="943" t="s">
        <v>36</v>
      </c>
      <c r="J504" s="943"/>
      <c r="K504" s="943" t="s">
        <v>10388</v>
      </c>
      <c r="L504" s="943" t="s">
        <v>1878</v>
      </c>
      <c r="M504" s="943" t="s">
        <v>10310</v>
      </c>
      <c r="N504" s="943">
        <v>2</v>
      </c>
      <c r="O504" s="943"/>
      <c r="P504" s="943">
        <v>5</v>
      </c>
      <c r="Q504" s="943"/>
      <c r="R504" s="943"/>
      <c r="S504" s="943"/>
      <c r="T50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U504" s="943"/>
      <c r="V504" s="943"/>
      <c r="W504" s="943" t="s">
        <v>12231</v>
      </c>
      <c r="X504" s="942"/>
      <c r="Y504" s="942"/>
      <c r="Z504" s="942" t="s">
        <v>30001</v>
      </c>
      <c r="AA504" s="942" t="s">
        <v>12232</v>
      </c>
      <c r="AB504" s="943" t="s">
        <v>10301</v>
      </c>
      <c r="AC504" s="943"/>
      <c r="AD504" s="943" t="str">
        <f>Таблиця4[[#This Row],[DESCRIPTION 3]]</f>
        <v/>
      </c>
      <c r="AE504" s="943" t="str">
        <f>Таблиця4[[#This Row],[Owner/Specific NPCs3]]</f>
        <v/>
      </c>
      <c r="AF504" s="943"/>
      <c r="AG504" s="944" t="s">
        <v>10311</v>
      </c>
      <c r="AH504" s="945"/>
      <c r="AI504" s="946"/>
      <c r="AJ504" s="943" t="s">
        <v>10301</v>
      </c>
      <c r="AK504" s="946"/>
      <c r="AL504" s="943" t="s">
        <v>10301</v>
      </c>
      <c r="AM504" s="946"/>
      <c r="AN504" s="942" t="str">
        <f>IFERROR(INDEX(#REF!,MATCH(Таблиця4[[#This Row],[BUILDING NAME]],#REF!,0),1),"")</f>
        <v/>
      </c>
      <c r="AO504" s="942" t="str">
        <f>IFERROR(INDEX(#REF!,MATCH(Таблиця4[[#This Row],[BUILDING NAME]],#REF!,0),1),"")</f>
        <v/>
      </c>
      <c r="AP504" s="942" t="str">
        <f>IFERROR(INDEX(#REF!,MATCH(Таблиця4[[#This Row],[BUILDING NAME]],#REF!,0),1),"")</f>
        <v/>
      </c>
      <c r="AQ504" s="942" t="str">
        <f>IFERROR(INDEX(#REF!,MATCH(Таблиця4[[#This Row],[BUILDING NAME]],#REF!,0),1),"")</f>
        <v/>
      </c>
      <c r="AR504" s="942" t="str">
        <f>IFERROR(INDEX(#REF!,MATCH(Таблиця4[[#This Row],[BUILDING NAME]],#REF!,0),1),"")</f>
        <v/>
      </c>
      <c r="AS504" s="942" t="str">
        <f>IFERROR(INDEX(#REF!,MATCH(Таблиця4[[#This Row],[BUILDING NAME]],#REF!,0),1),"")</f>
        <v/>
      </c>
      <c r="AT504" s="942" t="str">
        <f>IFERROR(INDEX(#REF!,MATCH(Таблиця4[[#This Row],[BUILDING NAME]],#REF!,0),1),"")</f>
        <v/>
      </c>
      <c r="AU504" s="942"/>
      <c r="AV504" s="1195" t="s">
        <v>30001</v>
      </c>
      <c r="AW504" s="1196">
        <f>IFERROR(INDEX(Аркуш4!$G$2:$G$608,MATCH(Таблиця4[[#This Row],[BUILDING NAME]],Аркуш4!$A$2:$A$608,0),1),"")</f>
        <v>0</v>
      </c>
    </row>
    <row r="505" spans="1:49" ht="16.5" thickTop="1" thickBot="1">
      <c r="A505" s="942" t="s">
        <v>12233</v>
      </c>
      <c r="B505" s="943" t="str">
        <f t="shared" ref="B505:B519" si="26">LEFT(LEFT(A505,FIND(":",A505)),LEN(LEFT(A505,FIND(":",A505)))-1)</f>
        <v>$65</v>
      </c>
      <c r="C505" s="943" t="str">
        <f t="shared" ref="C505:C519" si="27">RIGHT(A505,LEN(A505)-FIND(":",A505)-1)</f>
        <v>Tammerbund's Glasswares (business, B, 3)</v>
      </c>
      <c r="D505" s="942"/>
      <c r="E505" s="942"/>
      <c r="F505" s="943" t="s">
        <v>12234</v>
      </c>
      <c r="G505" s="943" t="s">
        <v>12235</v>
      </c>
      <c r="H505" s="942" t="s">
        <v>12236</v>
      </c>
      <c r="I505" s="943" t="s">
        <v>36</v>
      </c>
      <c r="J505" s="943"/>
      <c r="K505" s="943" t="s">
        <v>10388</v>
      </c>
      <c r="L505" s="943" t="s">
        <v>10301</v>
      </c>
      <c r="M505" s="943" t="s">
        <v>10310</v>
      </c>
      <c r="N505" s="943">
        <v>3</v>
      </c>
      <c r="O505" s="943"/>
      <c r="P505" s="943"/>
      <c r="Q505" s="943"/>
      <c r="R505" s="943"/>
      <c r="S505" s="943"/>
      <c r="T50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05" s="943"/>
      <c r="V505" s="943"/>
      <c r="W505" s="943" t="s">
        <v>12237</v>
      </c>
      <c r="X505" s="942"/>
      <c r="Y505" s="942"/>
      <c r="Z505" s="942" t="s">
        <v>10301</v>
      </c>
      <c r="AA505" s="942"/>
      <c r="AB505" s="943" t="s">
        <v>10301</v>
      </c>
      <c r="AC505" s="943"/>
      <c r="AD505" s="943" t="str">
        <f>Таблиця4[[#This Row],[DESCRIPTION 3]]</f>
        <v/>
      </c>
      <c r="AE505" s="943" t="str">
        <f>Таблиця4[[#This Row],[Owner/Specific NPCs3]]</f>
        <v/>
      </c>
      <c r="AF505" s="943"/>
      <c r="AG505" s="944" t="s">
        <v>10311</v>
      </c>
      <c r="AH505" s="945"/>
      <c r="AI505" s="946"/>
      <c r="AJ505" s="943" t="s">
        <v>10301</v>
      </c>
      <c r="AK505" s="946"/>
      <c r="AL505" s="943" t="s">
        <v>10301</v>
      </c>
      <c r="AM505" s="946"/>
      <c r="AN505" s="942" t="str">
        <f>IFERROR(INDEX(#REF!,MATCH(Таблиця4[[#This Row],[BUILDING NAME]],#REF!,0),1),"")</f>
        <v/>
      </c>
      <c r="AO505" s="942" t="str">
        <f>IFERROR(INDEX(#REF!,MATCH(Таблиця4[[#This Row],[BUILDING NAME]],#REF!,0),1),"")</f>
        <v/>
      </c>
      <c r="AP505" s="942" t="str">
        <f>IFERROR(INDEX(#REF!,MATCH(Таблиця4[[#This Row],[BUILDING NAME]],#REF!,0),1),"")</f>
        <v/>
      </c>
      <c r="AQ505" s="942" t="str">
        <f>IFERROR(INDEX(#REF!,MATCH(Таблиця4[[#This Row],[BUILDING NAME]],#REF!,0),1),"")</f>
        <v/>
      </c>
      <c r="AR505" s="942" t="str">
        <f>IFERROR(INDEX(#REF!,MATCH(Таблиця4[[#This Row],[BUILDING NAME]],#REF!,0),1),"")</f>
        <v/>
      </c>
      <c r="AS505" s="942" t="str">
        <f>IFERROR(INDEX(#REF!,MATCH(Таблиця4[[#This Row],[BUILDING NAME]],#REF!,0),1),"")</f>
        <v/>
      </c>
      <c r="AT505" s="942" t="str">
        <f>IFERROR(INDEX(#REF!,MATCH(Таблиця4[[#This Row],[BUILDING NAME]],#REF!,0),1),"")</f>
        <v/>
      </c>
      <c r="AU505" s="942"/>
      <c r="AV505" s="1195" t="s">
        <v>30000</v>
      </c>
      <c r="AW505" s="1196">
        <f>IFERROR(INDEX(Аркуш4!$G$2:$G$608,MATCH(Таблиця4[[#This Row],[BUILDING NAME]],Аркуш4!$A$2:$A$608,0),1),"")</f>
        <v>0</v>
      </c>
    </row>
    <row r="506" spans="1:49" ht="16.5" thickTop="1" thickBot="1">
      <c r="A506" s="942" t="s">
        <v>12238</v>
      </c>
      <c r="B506" s="943" t="str">
        <f t="shared" si="26"/>
        <v>$66</v>
      </c>
      <c r="C506" s="943" t="str">
        <f t="shared" si="27"/>
        <v>Mystra's Arms (asylum, A, 6)</v>
      </c>
      <c r="D506" s="942"/>
      <c r="E506" s="942"/>
      <c r="F506" s="943" t="s">
        <v>12239</v>
      </c>
      <c r="G506" s="943" t="s">
        <v>12240</v>
      </c>
      <c r="H506" s="970" t="s">
        <v>12241</v>
      </c>
      <c r="I506" s="943" t="s">
        <v>36</v>
      </c>
      <c r="J506" s="943"/>
      <c r="K506" s="943" t="s">
        <v>10343</v>
      </c>
      <c r="L506" s="943" t="s">
        <v>10301</v>
      </c>
      <c r="M506" s="943" t="s">
        <v>10299</v>
      </c>
      <c r="N506" s="943">
        <v>6</v>
      </c>
      <c r="O506" s="943"/>
      <c r="P506" s="943"/>
      <c r="Q506" s="943"/>
      <c r="R506" s="943"/>
      <c r="S506" s="943"/>
      <c r="T50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06" s="943"/>
      <c r="V506" s="943"/>
      <c r="W506" s="943"/>
      <c r="X506" s="942"/>
      <c r="Y506" s="942"/>
      <c r="Z506" s="942" t="s">
        <v>10301</v>
      </c>
      <c r="AA506" s="942" t="s">
        <v>12242</v>
      </c>
      <c r="AB506" s="943" t="s">
        <v>10301</v>
      </c>
      <c r="AC506" s="943"/>
      <c r="AD506" s="943" t="str">
        <f>Таблиця4[[#This Row],[DESCRIPTION 3]]</f>
        <v/>
      </c>
      <c r="AE506" s="943" t="str">
        <f>Таблиця4[[#This Row],[Owner/Specific NPCs3]]</f>
        <v/>
      </c>
      <c r="AF506" s="943"/>
      <c r="AG506" s="944" t="s">
        <v>10311</v>
      </c>
      <c r="AH506" s="945"/>
      <c r="AI506" s="946"/>
      <c r="AJ506" s="943" t="s">
        <v>10301</v>
      </c>
      <c r="AK506" s="946"/>
      <c r="AL506" s="943" t="s">
        <v>10301</v>
      </c>
      <c r="AM506" s="946"/>
      <c r="AN506" s="942" t="str">
        <f>IFERROR(INDEX(#REF!,MATCH(Таблиця4[[#This Row],[BUILDING NAME]],#REF!,0),1),"")</f>
        <v/>
      </c>
      <c r="AO506" s="942" t="str">
        <f>IFERROR(INDEX(#REF!,MATCH(Таблиця4[[#This Row],[BUILDING NAME]],#REF!,0),1),"")</f>
        <v/>
      </c>
      <c r="AP506" s="942" t="str">
        <f>IFERROR(INDEX(#REF!,MATCH(Таблиця4[[#This Row],[BUILDING NAME]],#REF!,0),1),"")</f>
        <v/>
      </c>
      <c r="AQ506" s="942" t="str">
        <f>IFERROR(INDEX(#REF!,MATCH(Таблиця4[[#This Row],[BUILDING NAME]],#REF!,0),1),"")</f>
        <v/>
      </c>
      <c r="AR506" s="942" t="str">
        <f>IFERROR(INDEX(#REF!,MATCH(Таблиця4[[#This Row],[BUILDING NAME]],#REF!,0),1),"")</f>
        <v/>
      </c>
      <c r="AS506" s="942" t="str">
        <f>IFERROR(INDEX(#REF!,MATCH(Таблиця4[[#This Row],[BUILDING NAME]],#REF!,0),1),"")</f>
        <v/>
      </c>
      <c r="AT506" s="942" t="str">
        <f>IFERROR(INDEX(#REF!,MATCH(Таблиця4[[#This Row],[BUILDING NAME]],#REF!,0),1),"")</f>
        <v/>
      </c>
      <c r="AU506" s="942"/>
      <c r="AV506" s="1195" t="s">
        <v>10301</v>
      </c>
      <c r="AW506" s="1196" t="str">
        <f>IFERROR(INDEX(Аркуш4!$G$2:$G$608,MATCH(Таблиця4[[#This Row],[BUILDING NAME]],Аркуш4!$A$2:$A$608,0),1),"")</f>
        <v/>
      </c>
    </row>
    <row r="507" spans="1:49" ht="16.5" thickTop="1" thickBot="1">
      <c r="A507" s="942" t="s">
        <v>12243</v>
      </c>
      <c r="B507" s="943" t="str">
        <f t="shared" si="26"/>
        <v>$67</v>
      </c>
      <c r="C507" s="943" t="str">
        <f t="shared" si="27"/>
        <v>Furjur the Flippant's residence (house, A, 3)</v>
      </c>
      <c r="D507" s="942"/>
      <c r="E507" s="942"/>
      <c r="F507" s="943" t="s">
        <v>12244</v>
      </c>
      <c r="G507" s="943" t="s">
        <v>12245</v>
      </c>
      <c r="H507" s="942" t="s">
        <v>12246</v>
      </c>
      <c r="I507" s="943" t="s">
        <v>36</v>
      </c>
      <c r="J507" s="943"/>
      <c r="K507" s="943" t="s">
        <v>10428</v>
      </c>
      <c r="L507" s="943" t="s">
        <v>10301</v>
      </c>
      <c r="M507" s="943" t="s">
        <v>10299</v>
      </c>
      <c r="N507" s="943">
        <v>3</v>
      </c>
      <c r="O507" s="943"/>
      <c r="P507" s="943"/>
      <c r="Q507" s="943"/>
      <c r="R507" s="943"/>
      <c r="S507" s="943"/>
      <c r="T50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07" s="943"/>
      <c r="V507" s="943"/>
      <c r="W507" s="943"/>
      <c r="X507" s="942"/>
      <c r="Y507" s="942"/>
      <c r="Z507" s="942" t="s">
        <v>10301</v>
      </c>
      <c r="AA507" s="942"/>
      <c r="AB507" s="943" t="s">
        <v>10301</v>
      </c>
      <c r="AC507" s="943"/>
      <c r="AD507" s="943" t="str">
        <f>Таблиця4[[#This Row],[DESCRIPTION 3]]</f>
        <v/>
      </c>
      <c r="AE507" s="943" t="str">
        <f>Таблиця4[[#This Row],[Owner/Specific NPCs3]]</f>
        <v/>
      </c>
      <c r="AF507" s="943"/>
      <c r="AG507" s="944" t="s">
        <v>10311</v>
      </c>
      <c r="AH507" s="945"/>
      <c r="AI507" s="946"/>
      <c r="AJ507" s="943" t="s">
        <v>10301</v>
      </c>
      <c r="AK507" s="946"/>
      <c r="AL507" s="943" t="s">
        <v>10301</v>
      </c>
      <c r="AM507" s="946"/>
      <c r="AN507" s="942" t="str">
        <f>IFERROR(INDEX(#REF!,MATCH(Таблиця4[[#This Row],[BUILDING NAME]],#REF!,0),1),"")</f>
        <v/>
      </c>
      <c r="AO507" s="942" t="str">
        <f>IFERROR(INDEX(#REF!,MATCH(Таблиця4[[#This Row],[BUILDING NAME]],#REF!,0),1),"")</f>
        <v/>
      </c>
      <c r="AP507" s="942" t="str">
        <f>IFERROR(INDEX(#REF!,MATCH(Таблиця4[[#This Row],[BUILDING NAME]],#REF!,0),1),"")</f>
        <v/>
      </c>
      <c r="AQ507" s="942" t="str">
        <f>IFERROR(INDEX(#REF!,MATCH(Таблиця4[[#This Row],[BUILDING NAME]],#REF!,0),1),"")</f>
        <v/>
      </c>
      <c r="AR507" s="942" t="str">
        <f>IFERROR(INDEX(#REF!,MATCH(Таблиця4[[#This Row],[BUILDING NAME]],#REF!,0),1),"")</f>
        <v/>
      </c>
      <c r="AS507" s="942" t="str">
        <f>IFERROR(INDEX(#REF!,MATCH(Таблиця4[[#This Row],[BUILDING NAME]],#REF!,0),1),"")</f>
        <v/>
      </c>
      <c r="AT507" s="942" t="str">
        <f>IFERROR(INDEX(#REF!,MATCH(Таблиця4[[#This Row],[BUILDING NAME]],#REF!,0),1),"")</f>
        <v/>
      </c>
      <c r="AU507" s="942"/>
      <c r="AV507" s="1195" t="s">
        <v>10301</v>
      </c>
      <c r="AW507" s="1196" t="str">
        <f>IFERROR(INDEX(Аркуш4!$G$2:$G$608,MATCH(Таблиця4[[#This Row],[BUILDING NAME]],Аркуш4!$A$2:$A$608,0),1),"")</f>
        <v/>
      </c>
    </row>
    <row r="508" spans="1:49" ht="16.5" thickTop="1" thickBot="1">
      <c r="A508" s="942" t="s">
        <v>12247</v>
      </c>
      <c r="B508" s="943" t="str">
        <f t="shared" si="26"/>
        <v>$68</v>
      </c>
      <c r="C508" s="943" t="str">
        <f t="shared" si="27"/>
        <v>Hlethvagi Anteos's residence (villa, A, 5)</v>
      </c>
      <c r="D508" s="942"/>
      <c r="E508" s="942"/>
      <c r="F508" s="943" t="s">
        <v>12248</v>
      </c>
      <c r="G508" s="943" t="s">
        <v>12249</v>
      </c>
      <c r="H508" s="942" t="s">
        <v>12250</v>
      </c>
      <c r="I508" s="943" t="s">
        <v>36</v>
      </c>
      <c r="J508" s="943"/>
      <c r="K508" s="943" t="s">
        <v>10428</v>
      </c>
      <c r="L508" s="943" t="s">
        <v>10301</v>
      </c>
      <c r="M508" s="943" t="s">
        <v>10299</v>
      </c>
      <c r="N508" s="943">
        <v>5</v>
      </c>
      <c r="O508" s="943"/>
      <c r="P508" s="943"/>
      <c r="Q508" s="943"/>
      <c r="R508" s="943"/>
      <c r="S508" s="943"/>
      <c r="T50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08" s="943"/>
      <c r="V508" s="943"/>
      <c r="W508" s="943"/>
      <c r="X508" s="942"/>
      <c r="Y508" s="942"/>
      <c r="Z508" s="942" t="s">
        <v>10301</v>
      </c>
      <c r="AA508" s="942"/>
      <c r="AB508" s="943" t="s">
        <v>10301</v>
      </c>
      <c r="AC508" s="943"/>
      <c r="AD508" s="943" t="str">
        <f>Таблиця4[[#This Row],[DESCRIPTION 3]]</f>
        <v/>
      </c>
      <c r="AE508" s="943" t="str">
        <f>Таблиця4[[#This Row],[Owner/Specific NPCs3]]</f>
        <v/>
      </c>
      <c r="AF508" s="943"/>
      <c r="AG508" s="944" t="s">
        <v>10311</v>
      </c>
      <c r="AH508" s="945"/>
      <c r="AI508" s="946"/>
      <c r="AJ508" s="943" t="s">
        <v>10301</v>
      </c>
      <c r="AK508" s="946"/>
      <c r="AL508" s="943" t="s">
        <v>10301</v>
      </c>
      <c r="AM508" s="946"/>
      <c r="AN508" s="942" t="str">
        <f>IFERROR(INDEX(#REF!,MATCH(Таблиця4[[#This Row],[BUILDING NAME]],#REF!,0),1),"")</f>
        <v/>
      </c>
      <c r="AO508" s="942" t="str">
        <f>IFERROR(INDEX(#REF!,MATCH(Таблиця4[[#This Row],[BUILDING NAME]],#REF!,0),1),"")</f>
        <v/>
      </c>
      <c r="AP508" s="942" t="str">
        <f>IFERROR(INDEX(#REF!,MATCH(Таблиця4[[#This Row],[BUILDING NAME]],#REF!,0),1),"")</f>
        <v/>
      </c>
      <c r="AQ508" s="942" t="str">
        <f>IFERROR(INDEX(#REF!,MATCH(Таблиця4[[#This Row],[BUILDING NAME]],#REF!,0),1),"")</f>
        <v/>
      </c>
      <c r="AR508" s="942" t="str">
        <f>IFERROR(INDEX(#REF!,MATCH(Таблиця4[[#This Row],[BUILDING NAME]],#REF!,0),1),"")</f>
        <v/>
      </c>
      <c r="AS508" s="942" t="str">
        <f>IFERROR(INDEX(#REF!,MATCH(Таблиця4[[#This Row],[BUILDING NAME]],#REF!,0),1),"")</f>
        <v/>
      </c>
      <c r="AT508" s="942" t="str">
        <f>IFERROR(INDEX(#REF!,MATCH(Таблиця4[[#This Row],[BUILDING NAME]],#REF!,0),1),"")</f>
        <v/>
      </c>
      <c r="AU508" s="942"/>
      <c r="AV508" s="1195" t="s">
        <v>10301</v>
      </c>
      <c r="AW508" s="1196" t="str">
        <f>IFERROR(INDEX(Аркуш4!$G$2:$G$608,MATCH(Таблиця4[[#This Row],[BUILDING NAME]],Аркуш4!$A$2:$A$608,0),1),"")</f>
        <v/>
      </c>
    </row>
    <row r="509" spans="1:49" ht="16.5" thickTop="1" thickBot="1">
      <c r="A509" s="942" t="s">
        <v>12251</v>
      </c>
      <c r="B509" s="943" t="str">
        <f t="shared" si="26"/>
        <v>$69</v>
      </c>
      <c r="C509" s="943" t="str">
        <f t="shared" si="27"/>
        <v>Stagdown Manse (villa, A, 3)</v>
      </c>
      <c r="D509" s="942"/>
      <c r="E509" s="942"/>
      <c r="F509" s="943" t="s">
        <v>12252</v>
      </c>
      <c r="G509" s="943" t="s">
        <v>12253</v>
      </c>
      <c r="H509" s="942" t="s">
        <v>12254</v>
      </c>
      <c r="I509" s="943" t="s">
        <v>36</v>
      </c>
      <c r="J509" s="943"/>
      <c r="K509" s="943" t="s">
        <v>10309</v>
      </c>
      <c r="L509" s="943" t="s">
        <v>10301</v>
      </c>
      <c r="M509" s="943" t="s">
        <v>10299</v>
      </c>
      <c r="N509" s="943">
        <v>3</v>
      </c>
      <c r="O509" s="943"/>
      <c r="P509" s="943"/>
      <c r="Q509" s="943"/>
      <c r="R509" s="943"/>
      <c r="S509" s="943"/>
      <c r="T50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09" s="943"/>
      <c r="V509" s="943"/>
      <c r="W509" s="943"/>
      <c r="X509" s="942"/>
      <c r="Y509" s="942"/>
      <c r="Z509" s="942" t="s">
        <v>10301</v>
      </c>
      <c r="AA509" s="942"/>
      <c r="AB509" s="943" t="s">
        <v>10301</v>
      </c>
      <c r="AC509" s="943"/>
      <c r="AD509" s="943" t="str">
        <f>Таблиця4[[#This Row],[DESCRIPTION 3]]</f>
        <v/>
      </c>
      <c r="AE509" s="943" t="str">
        <f>Таблиця4[[#This Row],[Owner/Specific NPCs3]]</f>
        <v/>
      </c>
      <c r="AF509" s="943"/>
      <c r="AG509" s="944" t="s">
        <v>10311</v>
      </c>
      <c r="AH509" s="945"/>
      <c r="AI509" s="946"/>
      <c r="AJ509" s="943" t="s">
        <v>10301</v>
      </c>
      <c r="AK509" s="946"/>
      <c r="AL509" s="943" t="s">
        <v>10301</v>
      </c>
      <c r="AM509" s="946"/>
      <c r="AN509" s="942" t="str">
        <f>IFERROR(INDEX(#REF!,MATCH(Таблиця4[[#This Row],[BUILDING NAME]],#REF!,0),1),"")</f>
        <v/>
      </c>
      <c r="AO509" s="942" t="str">
        <f>IFERROR(INDEX(#REF!,MATCH(Таблиця4[[#This Row],[BUILDING NAME]],#REF!,0),1),"")</f>
        <v/>
      </c>
      <c r="AP509" s="942" t="str">
        <f>IFERROR(INDEX(#REF!,MATCH(Таблиця4[[#This Row],[BUILDING NAME]],#REF!,0),1),"")</f>
        <v/>
      </c>
      <c r="AQ509" s="942" t="str">
        <f>IFERROR(INDEX(#REF!,MATCH(Таблиця4[[#This Row],[BUILDING NAME]],#REF!,0),1),"")</f>
        <v/>
      </c>
      <c r="AR509" s="942" t="str">
        <f>IFERROR(INDEX(#REF!,MATCH(Таблиця4[[#This Row],[BUILDING NAME]],#REF!,0),1),"")</f>
        <v/>
      </c>
      <c r="AS509" s="942" t="str">
        <f>IFERROR(INDEX(#REF!,MATCH(Таблиця4[[#This Row],[BUILDING NAME]],#REF!,0),1),"")</f>
        <v/>
      </c>
      <c r="AT509" s="942" t="str">
        <f>IFERROR(INDEX(#REF!,MATCH(Таблиця4[[#This Row],[BUILDING NAME]],#REF!,0),1),"")</f>
        <v/>
      </c>
      <c r="AU509" s="942"/>
      <c r="AV509" s="1195" t="s">
        <v>10301</v>
      </c>
      <c r="AW509" s="1196" t="str">
        <f>IFERROR(INDEX(Аркуш4!$G$2:$G$608,MATCH(Таблиця4[[#This Row],[BUILDING NAME]],Аркуш4!$A$2:$A$608,0),1),"")</f>
        <v/>
      </c>
    </row>
    <row r="510" spans="1:49" ht="16.5" thickTop="1" thickBot="1">
      <c r="A510" s="942" t="s">
        <v>12255</v>
      </c>
      <c r="B510" s="943" t="str">
        <f t="shared" si="26"/>
        <v>$70</v>
      </c>
      <c r="C510" s="943" t="str">
        <f t="shared" si="27"/>
        <v>Heroes' Garden (city building, n/a)</v>
      </c>
      <c r="D510" s="942"/>
      <c r="E510" s="942"/>
      <c r="F510" s="943" t="s">
        <v>12256</v>
      </c>
      <c r="G510" s="943" t="s">
        <v>12257</v>
      </c>
      <c r="H510" s="942" t="s">
        <v>12258</v>
      </c>
      <c r="I510" s="943" t="s">
        <v>36</v>
      </c>
      <c r="J510" s="943"/>
      <c r="K510" s="943" t="s">
        <v>10343</v>
      </c>
      <c r="L510" s="943">
        <v>0</v>
      </c>
      <c r="M510" s="943" t="s">
        <v>12259</v>
      </c>
      <c r="N510" s="943" t="s">
        <v>12259</v>
      </c>
      <c r="O510" s="943"/>
      <c r="P510" s="943"/>
      <c r="Q510" s="943"/>
      <c r="R510" s="943"/>
      <c r="S510" s="943"/>
      <c r="T51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10" s="943"/>
      <c r="V510" s="943"/>
      <c r="W510" s="943"/>
      <c r="X510" s="942"/>
      <c r="Y510" s="942"/>
      <c r="Z510" s="942" t="s">
        <v>30157</v>
      </c>
      <c r="AA510" s="942" t="s">
        <v>12260</v>
      </c>
      <c r="AB510" s="943" t="s">
        <v>10301</v>
      </c>
      <c r="AC510" s="943"/>
      <c r="AD510" s="943" t="str">
        <f>Таблиця4[[#This Row],[DESCRIPTION 3]]</f>
        <v/>
      </c>
      <c r="AE510" s="943" t="str">
        <f>Таблиця4[[#This Row],[Owner/Specific NPCs3]]</f>
        <v/>
      </c>
      <c r="AF510" s="943"/>
      <c r="AG510" s="944" t="s">
        <v>12261</v>
      </c>
      <c r="AH510" s="945"/>
      <c r="AI510" s="946"/>
      <c r="AJ510" s="943" t="s">
        <v>10301</v>
      </c>
      <c r="AK510" s="946"/>
      <c r="AL510" s="943" t="s">
        <v>10301</v>
      </c>
      <c r="AM510" s="946"/>
      <c r="AN510" s="942" t="str">
        <f>IFERROR(INDEX(#REF!,MATCH(Таблиця4[[#This Row],[BUILDING NAME]],#REF!,0),1),"")</f>
        <v/>
      </c>
      <c r="AO510" s="942" t="str">
        <f>IFERROR(INDEX(#REF!,MATCH(Таблиця4[[#This Row],[BUILDING NAME]],#REF!,0),1),"")</f>
        <v/>
      </c>
      <c r="AP510" s="942" t="str">
        <f>IFERROR(INDEX(#REF!,MATCH(Таблиця4[[#This Row],[BUILDING NAME]],#REF!,0),1),"")</f>
        <v/>
      </c>
      <c r="AQ510" s="942" t="str">
        <f>IFERROR(INDEX(#REF!,MATCH(Таблиця4[[#This Row],[BUILDING NAME]],#REF!,0),1),"")</f>
        <v/>
      </c>
      <c r="AR510" s="942" t="str">
        <f>IFERROR(INDEX(#REF!,MATCH(Таблиця4[[#This Row],[BUILDING NAME]],#REF!,0),1),"")</f>
        <v/>
      </c>
      <c r="AS510" s="942" t="str">
        <f>IFERROR(INDEX(#REF!,MATCH(Таблиця4[[#This Row],[BUILDING NAME]],#REF!,0),1),"")</f>
        <v/>
      </c>
      <c r="AT510" s="942" t="str">
        <f>IFERROR(INDEX(#REF!,MATCH(Таблиця4[[#This Row],[BUILDING NAME]],#REF!,0),1),"")</f>
        <v/>
      </c>
      <c r="AU510" s="942"/>
      <c r="AV510" s="1195" t="s">
        <v>30157</v>
      </c>
      <c r="AW510" s="1196">
        <f>IFERROR(INDEX(Аркуш4!$G$2:$G$608,MATCH(Таблиця4[[#This Row],[BUILDING NAME]],Аркуш4!$A$2:$A$608,0),1),"")</f>
        <v>0</v>
      </c>
    </row>
    <row r="511" spans="1:49" ht="16.5" thickTop="1" thickBot="1">
      <c r="A511" s="942" t="s">
        <v>12262</v>
      </c>
      <c r="B511" s="943" t="str">
        <f t="shared" si="26"/>
        <v>$71</v>
      </c>
      <c r="C511" s="943" t="str">
        <f t="shared" si="27"/>
        <v>Seaseyes Tower (city building, A, 5)</v>
      </c>
      <c r="D511" s="942"/>
      <c r="E511" s="942"/>
      <c r="F511" s="943" t="s">
        <v>12263</v>
      </c>
      <c r="G511" s="943" t="s">
        <v>12264</v>
      </c>
      <c r="H511" s="942" t="s">
        <v>12265</v>
      </c>
      <c r="I511" s="943" t="s">
        <v>36</v>
      </c>
      <c r="J511" s="943"/>
      <c r="K511" s="943" t="s">
        <v>10343</v>
      </c>
      <c r="L511" s="943" t="s">
        <v>10313</v>
      </c>
      <c r="M511" s="943" t="s">
        <v>10299</v>
      </c>
      <c r="N511" s="943">
        <v>5</v>
      </c>
      <c r="O511" s="943"/>
      <c r="P511" s="943"/>
      <c r="Q511" s="943"/>
      <c r="R511" s="943"/>
      <c r="S511" s="943"/>
      <c r="T51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11" s="943"/>
      <c r="V511" s="943"/>
      <c r="W511" s="943"/>
      <c r="X511" s="942"/>
      <c r="Y511" s="942"/>
      <c r="Z511" s="942" t="s">
        <v>10714</v>
      </c>
      <c r="AA511" s="971" t="s">
        <v>10714</v>
      </c>
      <c r="AB511" s="943" t="s">
        <v>10301</v>
      </c>
      <c r="AC511" s="943"/>
      <c r="AD511" s="943" t="str">
        <f>Таблиця4[[#This Row],[DESCRIPTION 3]]</f>
        <v/>
      </c>
      <c r="AE511" s="943" t="str">
        <f>Таблиця4[[#This Row],[Owner/Specific NPCs3]]</f>
        <v/>
      </c>
      <c r="AF511" s="943"/>
      <c r="AG511" s="944" t="s">
        <v>10311</v>
      </c>
      <c r="AH511" s="945"/>
      <c r="AI511" s="946"/>
      <c r="AJ511" s="943" t="s">
        <v>10301</v>
      </c>
      <c r="AK511" s="946"/>
      <c r="AL511" s="943" t="s">
        <v>10301</v>
      </c>
      <c r="AM511" s="946"/>
      <c r="AN511" s="942" t="str">
        <f>IFERROR(INDEX(#REF!,MATCH(Таблиця4[[#This Row],[BUILDING NAME]],#REF!,0),1),"")</f>
        <v/>
      </c>
      <c r="AO511" s="942" t="str">
        <f>IFERROR(INDEX(#REF!,MATCH(Таблиця4[[#This Row],[BUILDING NAME]],#REF!,0),1),"")</f>
        <v/>
      </c>
      <c r="AP511" s="942" t="str">
        <f>IFERROR(INDEX(#REF!,MATCH(Таблиця4[[#This Row],[BUILDING NAME]],#REF!,0),1),"")</f>
        <v/>
      </c>
      <c r="AQ511" s="942" t="str">
        <f>IFERROR(INDEX(#REF!,MATCH(Таблиця4[[#This Row],[BUILDING NAME]],#REF!,0),1),"")</f>
        <v/>
      </c>
      <c r="AR511" s="942" t="str">
        <f>IFERROR(INDEX(#REF!,MATCH(Таблиця4[[#This Row],[BUILDING NAME]],#REF!,0),1),"")</f>
        <v/>
      </c>
      <c r="AS511" s="942" t="str">
        <f>IFERROR(INDEX(#REF!,MATCH(Таблиця4[[#This Row],[BUILDING NAME]],#REF!,0),1),"")</f>
        <v/>
      </c>
      <c r="AT511" s="942" t="str">
        <f>IFERROR(INDEX(#REF!,MATCH(Таблиця4[[#This Row],[BUILDING NAME]],#REF!,0),1),"")</f>
        <v/>
      </c>
      <c r="AU511" s="942"/>
      <c r="AV511" s="1195" t="s">
        <v>10714</v>
      </c>
      <c r="AW511" s="1196">
        <f>IFERROR(INDEX(Аркуш4!$G$2:$G$608,MATCH(Таблиця4[[#This Row],[BUILDING NAME]],Аркуш4!$A$2:$A$608,0),1),"")</f>
        <v>0</v>
      </c>
    </row>
    <row r="512" spans="1:49" ht="16.5" thickTop="1" thickBot="1">
      <c r="A512" s="942" t="s">
        <v>12266</v>
      </c>
      <c r="B512" s="943" t="str">
        <f t="shared" si="26"/>
        <v>$72</v>
      </c>
      <c r="C512" s="943" t="str">
        <f t="shared" si="27"/>
        <v>West Gate (city building, A, 3)</v>
      </c>
      <c r="D512" s="942"/>
      <c r="E512" s="942"/>
      <c r="F512" s="943" t="s">
        <v>12267</v>
      </c>
      <c r="G512" s="943" t="s">
        <v>12268</v>
      </c>
      <c r="H512" s="942" t="s">
        <v>12269</v>
      </c>
      <c r="I512" s="943" t="s">
        <v>36</v>
      </c>
      <c r="J512" s="943"/>
      <c r="K512" s="943" t="s">
        <v>10343</v>
      </c>
      <c r="L512" s="943" t="s">
        <v>10313</v>
      </c>
      <c r="M512" s="943" t="s">
        <v>10299</v>
      </c>
      <c r="N512" s="943">
        <v>3</v>
      </c>
      <c r="O512" s="943"/>
      <c r="P512" s="943"/>
      <c r="Q512" s="943"/>
      <c r="R512" s="943"/>
      <c r="S512" s="943"/>
      <c r="T51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12" s="943"/>
      <c r="V512" s="943"/>
      <c r="W512" s="943"/>
      <c r="X512" s="942"/>
      <c r="Y512" s="942"/>
      <c r="Z512" s="942" t="s">
        <v>11029</v>
      </c>
      <c r="AA512" s="942" t="s">
        <v>11029</v>
      </c>
      <c r="AB512" s="943" t="s">
        <v>10301</v>
      </c>
      <c r="AC512" s="943"/>
      <c r="AD512" s="943" t="str">
        <f>Таблиця4[[#This Row],[DESCRIPTION 3]]</f>
        <v/>
      </c>
      <c r="AE512" s="943" t="str">
        <f>Таблиця4[[#This Row],[Owner/Specific NPCs3]]</f>
        <v/>
      </c>
      <c r="AF512" s="943"/>
      <c r="AG512" s="944" t="s">
        <v>10311</v>
      </c>
      <c r="AH512" s="945"/>
      <c r="AI512" s="946"/>
      <c r="AJ512" s="943" t="s">
        <v>10301</v>
      </c>
      <c r="AK512" s="946"/>
      <c r="AL512" s="943" t="s">
        <v>10301</v>
      </c>
      <c r="AM512" s="946"/>
      <c r="AN512" s="942" t="str">
        <f>IFERROR(INDEX(#REF!,MATCH(Таблиця4[[#This Row],[BUILDING NAME]],#REF!,0),1),"")</f>
        <v/>
      </c>
      <c r="AO512" s="942" t="str">
        <f>IFERROR(INDEX(#REF!,MATCH(Таблиця4[[#This Row],[BUILDING NAME]],#REF!,0),1),"")</f>
        <v/>
      </c>
      <c r="AP512" s="942" t="str">
        <f>IFERROR(INDEX(#REF!,MATCH(Таблиця4[[#This Row],[BUILDING NAME]],#REF!,0),1),"")</f>
        <v/>
      </c>
      <c r="AQ512" s="942" t="str">
        <f>IFERROR(INDEX(#REF!,MATCH(Таблиця4[[#This Row],[BUILDING NAME]],#REF!,0),1),"")</f>
        <v/>
      </c>
      <c r="AR512" s="942" t="str">
        <f>IFERROR(INDEX(#REF!,MATCH(Таблиця4[[#This Row],[BUILDING NAME]],#REF!,0),1),"")</f>
        <v/>
      </c>
      <c r="AS512" s="942" t="str">
        <f>IFERROR(INDEX(#REF!,MATCH(Таблиця4[[#This Row],[BUILDING NAME]],#REF!,0),1),"")</f>
        <v/>
      </c>
      <c r="AT512" s="942" t="str">
        <f>IFERROR(INDEX(#REF!,MATCH(Таблиця4[[#This Row],[BUILDING NAME]],#REF!,0),1),"")</f>
        <v/>
      </c>
      <c r="AU512" s="942"/>
      <c r="AV512" s="1195" t="s">
        <v>11029</v>
      </c>
      <c r="AW512" s="1196">
        <f>IFERROR(INDEX(Аркуш4!$G$2:$G$608,MATCH(Таблиця4[[#This Row],[BUILDING NAME]],Аркуш4!$A$2:$A$608,0),1),"")</f>
        <v>0</v>
      </c>
    </row>
    <row r="513" spans="1:49" ht="16.5" thickTop="1" thickBot="1">
      <c r="A513" s="942" t="s">
        <v>12270</v>
      </c>
      <c r="B513" s="943" t="str">
        <f t="shared" si="26"/>
        <v>$73</v>
      </c>
      <c r="C513" s="943" t="str">
        <f t="shared" si="27"/>
        <v>Seawatch Tower (city building, A, 5)</v>
      </c>
      <c r="D513" s="942"/>
      <c r="E513" s="942"/>
      <c r="F513" s="943" t="s">
        <v>12271</v>
      </c>
      <c r="G513" s="943" t="s">
        <v>12272</v>
      </c>
      <c r="H513" s="942" t="s">
        <v>12273</v>
      </c>
      <c r="I513" s="943" t="s">
        <v>36</v>
      </c>
      <c r="J513" s="943"/>
      <c r="K513" s="943" t="s">
        <v>10343</v>
      </c>
      <c r="L513" s="943" t="s">
        <v>10313</v>
      </c>
      <c r="M513" s="943" t="s">
        <v>10299</v>
      </c>
      <c r="N513" s="943">
        <v>5</v>
      </c>
      <c r="O513" s="943" t="s">
        <v>10713</v>
      </c>
      <c r="P513" s="943"/>
      <c r="Q513" s="943"/>
      <c r="R513" s="943"/>
      <c r="S513" s="943"/>
      <c r="T51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13" s="943"/>
      <c r="V513" s="943"/>
      <c r="W513" s="943"/>
      <c r="X513" s="942"/>
      <c r="Y513" s="942"/>
      <c r="Z513" s="942" t="s">
        <v>10714</v>
      </c>
      <c r="AA513" s="971" t="s">
        <v>10714</v>
      </c>
      <c r="AB513" s="943" t="s">
        <v>10301</v>
      </c>
      <c r="AC513" s="943"/>
      <c r="AD513" s="943" t="str">
        <f>Таблиця4[[#This Row],[DESCRIPTION 3]]</f>
        <v/>
      </c>
      <c r="AE513" s="943" t="str">
        <f>Таблиця4[[#This Row],[Owner/Specific NPCs3]]</f>
        <v/>
      </c>
      <c r="AF513" s="943"/>
      <c r="AG513" s="944" t="s">
        <v>10311</v>
      </c>
      <c r="AH513" s="945"/>
      <c r="AI513" s="946"/>
      <c r="AJ513" s="943" t="s">
        <v>10301</v>
      </c>
      <c r="AK513" s="946"/>
      <c r="AL513" s="943" t="s">
        <v>10301</v>
      </c>
      <c r="AM513" s="946"/>
      <c r="AN513" s="942" t="str">
        <f>IFERROR(INDEX(#REF!,MATCH(Таблиця4[[#This Row],[BUILDING NAME]],#REF!,0),1),"")</f>
        <v/>
      </c>
      <c r="AO513" s="942" t="str">
        <f>IFERROR(INDEX(#REF!,MATCH(Таблиця4[[#This Row],[BUILDING NAME]],#REF!,0),1),"")</f>
        <v/>
      </c>
      <c r="AP513" s="942" t="str">
        <f>IFERROR(INDEX(#REF!,MATCH(Таблиця4[[#This Row],[BUILDING NAME]],#REF!,0),1),"")</f>
        <v/>
      </c>
      <c r="AQ513" s="942" t="str">
        <f>IFERROR(INDEX(#REF!,MATCH(Таблиця4[[#This Row],[BUILDING NAME]],#REF!,0),1),"")</f>
        <v/>
      </c>
      <c r="AR513" s="942" t="str">
        <f>IFERROR(INDEX(#REF!,MATCH(Таблиця4[[#This Row],[BUILDING NAME]],#REF!,0),1),"")</f>
        <v/>
      </c>
      <c r="AS513" s="942" t="str">
        <f>IFERROR(INDEX(#REF!,MATCH(Таблиця4[[#This Row],[BUILDING NAME]],#REF!,0),1),"")</f>
        <v/>
      </c>
      <c r="AT513" s="942" t="str">
        <f>IFERROR(INDEX(#REF!,MATCH(Таблиця4[[#This Row],[BUILDING NAME]],#REF!,0),1),"")</f>
        <v/>
      </c>
      <c r="AU513" s="942"/>
      <c r="AV513" s="1195" t="s">
        <v>10714</v>
      </c>
      <c r="AW513" s="1196">
        <f>IFERROR(INDEX(Аркуш4!$G$2:$G$608,MATCH(Таблиця4[[#This Row],[BUILDING NAME]],Аркуш4!$A$2:$A$608,0),1),"")</f>
        <v>0</v>
      </c>
    </row>
    <row r="514" spans="1:49" ht="16.5" thickTop="1" thickBot="1">
      <c r="A514" s="942" t="s">
        <v>12274</v>
      </c>
      <c r="B514" s="943" t="str">
        <f t="shared" si="26"/>
        <v>$74</v>
      </c>
      <c r="C514" s="943" t="str">
        <f t="shared" si="27"/>
        <v>North Tower, "The Trolltower" (city building, A, 4)</v>
      </c>
      <c r="D514" s="942"/>
      <c r="E514" s="942"/>
      <c r="F514" s="943" t="s">
        <v>12275</v>
      </c>
      <c r="G514" s="943" t="s">
        <v>12276</v>
      </c>
      <c r="H514" s="942" t="s">
        <v>12277</v>
      </c>
      <c r="I514" s="943" t="s">
        <v>36</v>
      </c>
      <c r="J514" s="943"/>
      <c r="K514" s="943" t="s">
        <v>10343</v>
      </c>
      <c r="L514" s="943" t="s">
        <v>10301</v>
      </c>
      <c r="M514" s="943" t="s">
        <v>10299</v>
      </c>
      <c r="N514" s="943">
        <v>4</v>
      </c>
      <c r="O514" s="943"/>
      <c r="P514" s="943"/>
      <c r="Q514" s="943"/>
      <c r="R514" s="943"/>
      <c r="S514" s="943"/>
      <c r="T51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14" s="943"/>
      <c r="V514" s="943"/>
      <c r="W514" s="943"/>
      <c r="X514" s="943"/>
      <c r="Y514" s="943"/>
      <c r="Z514" s="943" t="s">
        <v>10301</v>
      </c>
      <c r="AA514" s="943" t="s">
        <v>12278</v>
      </c>
      <c r="AB514" s="943" t="s">
        <v>10301</v>
      </c>
      <c r="AC514" s="943"/>
      <c r="AD514" s="943" t="str">
        <f>Таблиця4[[#This Row],[DESCRIPTION 3]]</f>
        <v/>
      </c>
      <c r="AE514" s="943" t="str">
        <f>Таблиця4[[#This Row],[Owner/Specific NPCs3]]</f>
        <v/>
      </c>
      <c r="AF514" s="943"/>
      <c r="AG514" s="944" t="s">
        <v>10311</v>
      </c>
      <c r="AH514" s="945"/>
      <c r="AI514" s="946"/>
      <c r="AJ514" s="943" t="s">
        <v>10301</v>
      </c>
      <c r="AK514" s="946"/>
      <c r="AL514" s="943" t="s">
        <v>10301</v>
      </c>
      <c r="AM514" s="946"/>
      <c r="AN514" s="942" t="str">
        <f>IFERROR(INDEX(#REF!,MATCH(Таблиця4[[#This Row],[BUILDING NAME]],#REF!,0),1),"")</f>
        <v/>
      </c>
      <c r="AO514" s="942" t="str">
        <f>IFERROR(INDEX(#REF!,MATCH(Таблиця4[[#This Row],[BUILDING NAME]],#REF!,0),1),"")</f>
        <v/>
      </c>
      <c r="AP514" s="942" t="str">
        <f>IFERROR(INDEX(#REF!,MATCH(Таблиця4[[#This Row],[BUILDING NAME]],#REF!,0),1),"")</f>
        <v/>
      </c>
      <c r="AQ514" s="942" t="str">
        <f>IFERROR(INDEX(#REF!,MATCH(Таблиця4[[#This Row],[BUILDING NAME]],#REF!,0),1),"")</f>
        <v/>
      </c>
      <c r="AR514" s="942" t="str">
        <f>IFERROR(INDEX(#REF!,MATCH(Таблиця4[[#This Row],[BUILDING NAME]],#REF!,0),1),"")</f>
        <v/>
      </c>
      <c r="AS514" s="942" t="str">
        <f>IFERROR(INDEX(#REF!,MATCH(Таблиця4[[#This Row],[BUILDING NAME]],#REF!,0),1),"")</f>
        <v/>
      </c>
      <c r="AT514" s="942" t="str">
        <f>IFERROR(INDEX(#REF!,MATCH(Таблиця4[[#This Row],[BUILDING NAME]],#REF!,0),1),"")</f>
        <v/>
      </c>
      <c r="AU514" s="942"/>
      <c r="AV514" s="1195" t="s">
        <v>12278</v>
      </c>
      <c r="AW514" s="1196">
        <f>IFERROR(INDEX(Аркуш4!$G$2:$G$608,MATCH(Таблиця4[[#This Row],[BUILDING NAME]],Аркуш4!$A$2:$A$608,0),1),"")</f>
        <v>0</v>
      </c>
    </row>
    <row r="515" spans="1:49" ht="16.5" thickTop="1" thickBot="1">
      <c r="A515" s="942" t="s">
        <v>12279</v>
      </c>
      <c r="B515" s="943" t="str">
        <f t="shared" si="26"/>
        <v>$75</v>
      </c>
      <c r="C515" s="943" t="str">
        <f t="shared" si="27"/>
        <v>Armory (city building, A, 3)</v>
      </c>
      <c r="D515" s="942"/>
      <c r="E515" s="942"/>
      <c r="F515" s="943" t="s">
        <v>12280</v>
      </c>
      <c r="G515" s="943" t="s">
        <v>12281</v>
      </c>
      <c r="H515" s="942" t="s">
        <v>12282</v>
      </c>
      <c r="I515" s="943" t="s">
        <v>36</v>
      </c>
      <c r="J515" s="942"/>
      <c r="K515" s="943" t="s">
        <v>10343</v>
      </c>
      <c r="L515" s="943" t="s">
        <v>10313</v>
      </c>
      <c r="M515" s="943" t="s">
        <v>10299</v>
      </c>
      <c r="N515" s="943">
        <v>3</v>
      </c>
      <c r="O515" s="943"/>
      <c r="P515" s="943"/>
      <c r="Q515" s="943"/>
      <c r="R515" s="943"/>
      <c r="S515" s="943"/>
      <c r="T51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15" s="943"/>
      <c r="V515" s="943"/>
      <c r="W515" s="943"/>
      <c r="X515" s="943"/>
      <c r="Y515" s="943"/>
      <c r="Z515" s="943" t="s">
        <v>11046</v>
      </c>
      <c r="AA515" s="943" t="s">
        <v>11046</v>
      </c>
      <c r="AB515" s="943" t="s">
        <v>10301</v>
      </c>
      <c r="AC515" s="943"/>
      <c r="AD515" s="943" t="str">
        <f>Таблиця4[[#This Row],[DESCRIPTION 3]]</f>
        <v/>
      </c>
      <c r="AE515" s="943" t="str">
        <f>Таблиця4[[#This Row],[Owner/Specific NPCs3]]</f>
        <v/>
      </c>
      <c r="AF515" s="943"/>
      <c r="AG515" s="944" t="s">
        <v>10311</v>
      </c>
      <c r="AH515" s="945"/>
      <c r="AI515" s="946"/>
      <c r="AJ515" s="943" t="s">
        <v>10301</v>
      </c>
      <c r="AK515" s="946"/>
      <c r="AL515" s="943" t="s">
        <v>10301</v>
      </c>
      <c r="AM515" s="946"/>
      <c r="AN515" s="942" t="str">
        <f>IFERROR(INDEX(#REF!,MATCH(Таблиця4[[#This Row],[BUILDING NAME]],#REF!,0),1),"")</f>
        <v/>
      </c>
      <c r="AO515" s="942" t="str">
        <f>IFERROR(INDEX(#REF!,MATCH(Таблиця4[[#This Row],[BUILDING NAME]],#REF!,0),1),"")</f>
        <v/>
      </c>
      <c r="AP515" s="942" t="str">
        <f>IFERROR(INDEX(#REF!,MATCH(Таблиця4[[#This Row],[BUILDING NAME]],#REF!,0),1),"")</f>
        <v/>
      </c>
      <c r="AQ515" s="942" t="str">
        <f>IFERROR(INDEX(#REF!,MATCH(Таблиця4[[#This Row],[BUILDING NAME]],#REF!,0),1),"")</f>
        <v/>
      </c>
      <c r="AR515" s="942" t="str">
        <f>IFERROR(INDEX(#REF!,MATCH(Таблиця4[[#This Row],[BUILDING NAME]],#REF!,0),1),"")</f>
        <v/>
      </c>
      <c r="AS515" s="942" t="str">
        <f>IFERROR(INDEX(#REF!,MATCH(Таблиця4[[#This Row],[BUILDING NAME]],#REF!,0),1),"")</f>
        <v/>
      </c>
      <c r="AT515" s="942" t="str">
        <f>IFERROR(INDEX(#REF!,MATCH(Таблиця4[[#This Row],[BUILDING NAME]],#REF!,0),1),"")</f>
        <v/>
      </c>
      <c r="AU515" s="942"/>
      <c r="AV515" s="1195" t="s">
        <v>11046</v>
      </c>
      <c r="AW515" s="1196">
        <f>IFERROR(INDEX(Аркуш4!$G$2:$G$608,MATCH(Таблиця4[[#This Row],[BUILDING NAME]],Аркуш4!$A$2:$A$608,0),1),"")</f>
        <v>0</v>
      </c>
    </row>
    <row r="516" spans="1:49" ht="16.5" thickTop="1" thickBot="1">
      <c r="A516" s="942" t="s">
        <v>12283</v>
      </c>
      <c r="B516" s="943" t="str">
        <f t="shared" si="26"/>
        <v>$76</v>
      </c>
      <c r="C516" s="943" t="str">
        <f t="shared" si="27"/>
        <v>High Flagon Gambling House (business, B, 3)</v>
      </c>
      <c r="D516" s="942"/>
      <c r="E516" s="942"/>
      <c r="F516" s="943" t="s">
        <v>91</v>
      </c>
      <c r="G516" s="943" t="s">
        <v>12284</v>
      </c>
      <c r="H516" s="942" t="s">
        <v>90</v>
      </c>
      <c r="I516" s="943" t="s">
        <v>36</v>
      </c>
      <c r="J516" s="943"/>
      <c r="K516" s="943" t="s">
        <v>10317</v>
      </c>
      <c r="L516" s="943" t="s">
        <v>1878</v>
      </c>
      <c r="M516" s="943" t="s">
        <v>10310</v>
      </c>
      <c r="N516" s="943">
        <v>3</v>
      </c>
      <c r="O516" s="943"/>
      <c r="P516" s="943">
        <v>4</v>
      </c>
      <c r="Q516" s="943"/>
      <c r="R516" s="943"/>
      <c r="S516" s="943"/>
      <c r="T51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516" s="943"/>
      <c r="V516" s="943"/>
      <c r="W516" s="943" t="s">
        <v>9516</v>
      </c>
      <c r="X516" s="943"/>
      <c r="Y516" s="943"/>
      <c r="Z516" s="943" t="s">
        <v>29997</v>
      </c>
      <c r="AA516" s="943" t="s">
        <v>12285</v>
      </c>
      <c r="AB516" s="943" t="s">
        <v>17</v>
      </c>
      <c r="AC516" s="943"/>
      <c r="AD516" s="943" t="str">
        <f>Таблиця4[[#This Row],[DESCRIPTION 3]]</f>
        <v/>
      </c>
      <c r="AE516" s="943" t="str">
        <f>Таблиця4[[#This Row],[Owner/Specific NPCs3]]</f>
        <v/>
      </c>
      <c r="AF516" s="943"/>
      <c r="AG516" s="944" t="s">
        <v>10311</v>
      </c>
      <c r="AH516" s="945"/>
      <c r="AI516" s="946"/>
      <c r="AJ516" s="943" t="s">
        <v>10301</v>
      </c>
      <c r="AK516" s="946"/>
      <c r="AL516" s="943" t="s">
        <v>10301</v>
      </c>
      <c r="AM516" s="946"/>
      <c r="AN516" s="942" t="str">
        <f>IFERROR(INDEX(#REF!,MATCH(Таблиця4[[#This Row],[BUILDING NAME]],#REF!,0),1),"")</f>
        <v/>
      </c>
      <c r="AO516" s="942" t="str">
        <f>IFERROR(INDEX(#REF!,MATCH(Таблиця4[[#This Row],[BUILDING NAME]],#REF!,0),1),"")</f>
        <v/>
      </c>
      <c r="AP516" s="942" t="str">
        <f>IFERROR(INDEX(#REF!,MATCH(Таблиця4[[#This Row],[BUILDING NAME]],#REF!,0),1),"")</f>
        <v/>
      </c>
      <c r="AQ516" s="942" t="str">
        <f>IFERROR(INDEX(#REF!,MATCH(Таблиця4[[#This Row],[BUILDING NAME]],#REF!,0),1),"")</f>
        <v/>
      </c>
      <c r="AR516" s="942" t="str">
        <f>IFERROR(INDEX(#REF!,MATCH(Таблиця4[[#This Row],[BUILDING NAME]],#REF!,0),1),"")</f>
        <v/>
      </c>
      <c r="AS516" s="942" t="str">
        <f>IFERROR(INDEX(#REF!,MATCH(Таблиця4[[#This Row],[BUILDING NAME]],#REF!,0),1),"")</f>
        <v/>
      </c>
      <c r="AT516" s="942" t="str">
        <f>IFERROR(INDEX(#REF!,MATCH(Таблиця4[[#This Row],[BUILDING NAME]],#REF!,0),1),"")</f>
        <v/>
      </c>
      <c r="AU516" s="942"/>
      <c r="AV516" s="1195" t="s">
        <v>29997</v>
      </c>
      <c r="AW516" s="1196">
        <f>IFERROR(INDEX(Аркуш4!$G$2:$G$608,MATCH(Таблиця4[[#This Row],[BUILDING NAME]],Аркуш4!$A$2:$A$608,0),1),"")</f>
        <v>0</v>
      </c>
    </row>
    <row r="517" spans="1:49" ht="16.5" thickTop="1" thickBot="1">
      <c r="A517" s="942" t="s">
        <v>12286</v>
      </c>
      <c r="B517" s="943" t="str">
        <f t="shared" si="26"/>
        <v>$77</v>
      </c>
      <c r="C517" s="943" t="str">
        <f t="shared" si="27"/>
        <v>Field of Triumph (city building, A, 5)</v>
      </c>
      <c r="D517" s="942"/>
      <c r="E517" s="942"/>
      <c r="F517" s="943" t="s">
        <v>12287</v>
      </c>
      <c r="G517" s="943" t="s">
        <v>12288</v>
      </c>
      <c r="H517" s="942" t="s">
        <v>12289</v>
      </c>
      <c r="I517" s="943" t="s">
        <v>36</v>
      </c>
      <c r="J517" s="943"/>
      <c r="K517" s="943" t="s">
        <v>10343</v>
      </c>
      <c r="L517" s="943">
        <v>0</v>
      </c>
      <c r="M517" s="943" t="s">
        <v>10299</v>
      </c>
      <c r="N517" s="943">
        <v>5</v>
      </c>
      <c r="O517" s="943"/>
      <c r="P517" s="943"/>
      <c r="Q517" s="943"/>
      <c r="R517" s="943"/>
      <c r="S517" s="943"/>
      <c r="T51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17" s="943"/>
      <c r="V517" s="943"/>
      <c r="W517" s="943"/>
      <c r="X517" s="943"/>
      <c r="Y517" s="943"/>
      <c r="Z517" s="943" t="s">
        <v>30156</v>
      </c>
      <c r="AA517" s="943" t="s">
        <v>12290</v>
      </c>
      <c r="AB517" s="943" t="s">
        <v>10301</v>
      </c>
      <c r="AC517" s="943"/>
      <c r="AD517" s="943" t="str">
        <f>Таблиця4[[#This Row],[DESCRIPTION 3]]</f>
        <v/>
      </c>
      <c r="AE517" s="943" t="str">
        <f>Таблиця4[[#This Row],[Owner/Specific NPCs3]]</f>
        <v/>
      </c>
      <c r="AF517" s="943"/>
      <c r="AG517" s="944" t="s">
        <v>10311</v>
      </c>
      <c r="AH517" s="945"/>
      <c r="AI517" s="946"/>
      <c r="AJ517" s="943" t="s">
        <v>10301</v>
      </c>
      <c r="AK517" s="946"/>
      <c r="AL517" s="943" t="s">
        <v>10301</v>
      </c>
      <c r="AM517" s="946"/>
      <c r="AN517" s="942" t="str">
        <f>IFERROR(INDEX(#REF!,MATCH(Таблиця4[[#This Row],[BUILDING NAME]],#REF!,0),1),"")</f>
        <v/>
      </c>
      <c r="AO517" s="942" t="str">
        <f>IFERROR(INDEX(#REF!,MATCH(Таблиця4[[#This Row],[BUILDING NAME]],#REF!,0),1),"")</f>
        <v/>
      </c>
      <c r="AP517" s="942" t="str">
        <f>IFERROR(INDEX(#REF!,MATCH(Таблиця4[[#This Row],[BUILDING NAME]],#REF!,0),1),"")</f>
        <v/>
      </c>
      <c r="AQ517" s="942" t="str">
        <f>IFERROR(INDEX(#REF!,MATCH(Таблиця4[[#This Row],[BUILDING NAME]],#REF!,0),1),"")</f>
        <v/>
      </c>
      <c r="AR517" s="942" t="str">
        <f>IFERROR(INDEX(#REF!,MATCH(Таблиця4[[#This Row],[BUILDING NAME]],#REF!,0),1),"")</f>
        <v/>
      </c>
      <c r="AS517" s="942" t="str">
        <f>IFERROR(INDEX(#REF!,MATCH(Таблиця4[[#This Row],[BUILDING NAME]],#REF!,0),1),"")</f>
        <v/>
      </c>
      <c r="AT517" s="942" t="str">
        <f>IFERROR(INDEX(#REF!,MATCH(Таблиця4[[#This Row],[BUILDING NAME]],#REF!,0),1),"")</f>
        <v/>
      </c>
      <c r="AU517" s="942"/>
      <c r="AV517" s="1195" t="s">
        <v>30156</v>
      </c>
      <c r="AW517" s="1196">
        <f>IFERROR(INDEX(Аркуш4!$G$2:$G$608,MATCH(Таблиця4[[#This Row],[BUILDING NAME]],Аркуш4!$A$2:$A$608,0),1),"")</f>
        <v>0</v>
      </c>
    </row>
    <row r="518" spans="1:49" ht="16.5" thickTop="1" thickBot="1">
      <c r="A518" s="942" t="s">
        <v>12291</v>
      </c>
      <c r="B518" s="943" t="str">
        <f t="shared" si="26"/>
        <v>$78</v>
      </c>
      <c r="C518" s="943" t="str">
        <f t="shared" si="27"/>
        <v>Myrna Cassalanter's residence (house, A, 2)</v>
      </c>
      <c r="D518" s="942"/>
      <c r="E518" s="942"/>
      <c r="F518" s="943" t="s">
        <v>12292</v>
      </c>
      <c r="G518" s="943" t="s">
        <v>12293</v>
      </c>
      <c r="H518" s="942" t="s">
        <v>12294</v>
      </c>
      <c r="I518" s="943" t="s">
        <v>36</v>
      </c>
      <c r="J518" s="943"/>
      <c r="K518" s="943" t="s">
        <v>10428</v>
      </c>
      <c r="L518" s="943" t="s">
        <v>10301</v>
      </c>
      <c r="M518" s="943" t="s">
        <v>10299</v>
      </c>
      <c r="N518" s="943">
        <v>2</v>
      </c>
      <c r="O518" s="943" t="s">
        <v>10727</v>
      </c>
      <c r="P518" s="943"/>
      <c r="Q518" s="943"/>
      <c r="R518" s="943"/>
      <c r="S518" s="943"/>
      <c r="T51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18" s="943"/>
      <c r="V518" s="943"/>
      <c r="W518" s="943"/>
      <c r="X518" s="943"/>
      <c r="Y518" s="943"/>
      <c r="Z518" s="943" t="s">
        <v>10301</v>
      </c>
      <c r="AA518" s="943"/>
      <c r="AB518" s="943" t="s">
        <v>10301</v>
      </c>
      <c r="AC518" s="943"/>
      <c r="AD518" s="943" t="str">
        <f>Таблиця4[[#This Row],[DESCRIPTION 3]]</f>
        <v/>
      </c>
      <c r="AE518" s="943" t="str">
        <f>Таблиця4[[#This Row],[Owner/Specific NPCs3]]</f>
        <v/>
      </c>
      <c r="AF518" s="943"/>
      <c r="AG518" s="944" t="s">
        <v>10311</v>
      </c>
      <c r="AH518" s="945"/>
      <c r="AI518" s="946"/>
      <c r="AJ518" s="943" t="s">
        <v>10301</v>
      </c>
      <c r="AK518" s="946"/>
      <c r="AL518" s="943" t="s">
        <v>12295</v>
      </c>
      <c r="AM518" s="946"/>
      <c r="AN518" s="942" t="str">
        <f>IFERROR(INDEX(#REF!,MATCH(Таблиця4[[#This Row],[BUILDING NAME]],#REF!,0),1),"")</f>
        <v/>
      </c>
      <c r="AO518" s="942" t="str">
        <f>IFERROR(INDEX(#REF!,MATCH(Таблиця4[[#This Row],[BUILDING NAME]],#REF!,0),1),"")</f>
        <v/>
      </c>
      <c r="AP518" s="942" t="str">
        <f>IFERROR(INDEX(#REF!,MATCH(Таблиця4[[#This Row],[BUILDING NAME]],#REF!,0),1),"")</f>
        <v/>
      </c>
      <c r="AQ518" s="942" t="str">
        <f>IFERROR(INDEX(#REF!,MATCH(Таблиця4[[#This Row],[BUILDING NAME]],#REF!,0),1),"")</f>
        <v/>
      </c>
      <c r="AR518" s="942" t="str">
        <f>IFERROR(INDEX(#REF!,MATCH(Таблиця4[[#This Row],[BUILDING NAME]],#REF!,0),1),"")</f>
        <v/>
      </c>
      <c r="AS518" s="942" t="str">
        <f>IFERROR(INDEX(#REF!,MATCH(Таблиця4[[#This Row],[BUILDING NAME]],#REF!,0),1),"")</f>
        <v/>
      </c>
      <c r="AT518" s="942" t="str">
        <f>IFERROR(INDEX(#REF!,MATCH(Таблиця4[[#This Row],[BUILDING NAME]],#REF!,0),1),"")</f>
        <v/>
      </c>
      <c r="AU518" s="942"/>
      <c r="AV518" s="1195" t="s">
        <v>10301</v>
      </c>
      <c r="AW518" s="1196" t="str">
        <f>IFERROR(INDEX(Аркуш4!$G$2:$G$608,MATCH(Таблиця4[[#This Row],[BUILDING NAME]],Аркуш4!$A$2:$A$608,0),1),"")</f>
        <v/>
      </c>
    </row>
    <row r="519" spans="1:49" ht="16.5" thickTop="1" thickBot="1">
      <c r="A519" s="942" t="s">
        <v>12296</v>
      </c>
      <c r="B519" s="943" t="str">
        <f t="shared" si="26"/>
        <v>$79</v>
      </c>
      <c r="C519" s="943" t="str">
        <f t="shared" si="27"/>
        <v>Trollfort (city building, A, 4)</v>
      </c>
      <c r="D519" s="942"/>
      <c r="E519" s="942"/>
      <c r="F519" s="943" t="s">
        <v>12297</v>
      </c>
      <c r="G519" s="943" t="s">
        <v>12298</v>
      </c>
      <c r="H519" s="942" t="s">
        <v>12299</v>
      </c>
      <c r="I519" s="943" t="s">
        <v>36</v>
      </c>
      <c r="J519" s="943"/>
      <c r="K519" s="943" t="s">
        <v>10343</v>
      </c>
      <c r="L519" s="943" t="s">
        <v>10313</v>
      </c>
      <c r="M519" s="943" t="s">
        <v>10299</v>
      </c>
      <c r="N519" s="943">
        <v>4</v>
      </c>
      <c r="O519" s="943"/>
      <c r="P519" s="943"/>
      <c r="Q519" s="943"/>
      <c r="R519" s="943"/>
      <c r="S519" s="943"/>
      <c r="T51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19" s="943"/>
      <c r="V519" s="943"/>
      <c r="W519" s="943"/>
      <c r="X519" s="943"/>
      <c r="Y519" s="943"/>
      <c r="Z519" s="943" t="s">
        <v>11056</v>
      </c>
      <c r="AA519" s="943" t="s">
        <v>11056</v>
      </c>
      <c r="AB519" s="943" t="s">
        <v>10301</v>
      </c>
      <c r="AC519" s="943"/>
      <c r="AD519" s="943" t="str">
        <f>Таблиця4[[#This Row],[DESCRIPTION 3]]</f>
        <v/>
      </c>
      <c r="AE519" s="943" t="str">
        <f>Таблиця4[[#This Row],[Owner/Specific NPCs3]]</f>
        <v/>
      </c>
      <c r="AF519" s="943"/>
      <c r="AG519" s="944" t="s">
        <v>10311</v>
      </c>
      <c r="AH519" s="945"/>
      <c r="AI519" s="946"/>
      <c r="AJ519" s="943" t="s">
        <v>10301</v>
      </c>
      <c r="AK519" s="946"/>
      <c r="AL519" s="943" t="s">
        <v>10301</v>
      </c>
      <c r="AM519" s="946"/>
      <c r="AN519" s="942" t="str">
        <f>IFERROR(INDEX(#REF!,MATCH(Таблиця4[[#This Row],[BUILDING NAME]],#REF!,0),1),"")</f>
        <v/>
      </c>
      <c r="AO519" s="942" t="str">
        <f>IFERROR(INDEX(#REF!,MATCH(Таблиця4[[#This Row],[BUILDING NAME]],#REF!,0),1),"")</f>
        <v/>
      </c>
      <c r="AP519" s="942" t="str">
        <f>IFERROR(INDEX(#REF!,MATCH(Таблиця4[[#This Row],[BUILDING NAME]],#REF!,0),1),"")</f>
        <v/>
      </c>
      <c r="AQ519" s="942" t="str">
        <f>IFERROR(INDEX(#REF!,MATCH(Таблиця4[[#This Row],[BUILDING NAME]],#REF!,0),1),"")</f>
        <v/>
      </c>
      <c r="AR519" s="942" t="str">
        <f>IFERROR(INDEX(#REF!,MATCH(Таблиця4[[#This Row],[BUILDING NAME]],#REF!,0),1),"")</f>
        <v/>
      </c>
      <c r="AS519" s="942" t="str">
        <f>IFERROR(INDEX(#REF!,MATCH(Таблиця4[[#This Row],[BUILDING NAME]],#REF!,0),1),"")</f>
        <v/>
      </c>
      <c r="AT519" s="942" t="str">
        <f>IFERROR(INDEX(#REF!,MATCH(Таблиця4[[#This Row],[BUILDING NAME]],#REF!,0),1),"")</f>
        <v/>
      </c>
      <c r="AU519" s="942"/>
      <c r="AV519" s="1195" t="s">
        <v>11056</v>
      </c>
      <c r="AW519" s="1196">
        <f>IFERROR(INDEX(Аркуш4!$G$2:$G$608,MATCH(Таблиця4[[#This Row],[BUILDING NAME]],Аркуш4!$A$2:$A$608,0),1),"")</f>
        <v>0</v>
      </c>
    </row>
    <row r="520" spans="1:49" ht="20.25" customHeight="1" thickTop="1" thickBot="1">
      <c r="A520" s="942"/>
      <c r="B520" s="943"/>
      <c r="C520" s="943"/>
      <c r="D520" s="942"/>
      <c r="E520" s="942"/>
      <c r="F520" s="943"/>
      <c r="G520" s="943"/>
      <c r="H520" s="942" t="s">
        <v>12300</v>
      </c>
      <c r="I520" s="943" t="s">
        <v>36</v>
      </c>
      <c r="J520" s="943"/>
      <c r="K520" s="943" t="s">
        <v>14</v>
      </c>
      <c r="L520" s="943" t="s">
        <v>10301</v>
      </c>
      <c r="M520" s="943" t="s">
        <v>10561</v>
      </c>
      <c r="N520" s="943" t="s">
        <v>10561</v>
      </c>
      <c r="O520" s="942"/>
      <c r="P520" s="943"/>
      <c r="Q520" s="943"/>
      <c r="R520" s="943"/>
      <c r="S520" s="943"/>
      <c r="T52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20" s="943"/>
      <c r="V520" s="943"/>
      <c r="W520" s="943"/>
      <c r="X520" s="943"/>
      <c r="Y520" s="943"/>
      <c r="Z520" s="943" t="s">
        <v>10301</v>
      </c>
      <c r="AA520" s="943" t="s">
        <v>12301</v>
      </c>
      <c r="AB520" s="943" t="s">
        <v>10301</v>
      </c>
      <c r="AC520" s="943"/>
      <c r="AD520" s="943" t="str">
        <f>Таблиця4[[#This Row],[DESCRIPTION 3]]</f>
        <v/>
      </c>
      <c r="AE520" s="943" t="str">
        <f>Таблиця4[[#This Row],[Owner/Specific NPCs3]]</f>
        <v/>
      </c>
      <c r="AF520" s="943"/>
      <c r="AG520" s="944" t="s">
        <v>12302</v>
      </c>
      <c r="AH520" s="945"/>
      <c r="AI520" s="946"/>
      <c r="AJ520" s="943"/>
      <c r="AK520" s="946"/>
      <c r="AL520" s="943"/>
      <c r="AM520" s="946"/>
      <c r="AN520" s="942" t="str">
        <f>IFERROR(INDEX(#REF!,MATCH(Таблиця4[[#This Row],[BUILDING NAME]],#REF!,0),1),"")</f>
        <v/>
      </c>
      <c r="AO520" s="942" t="str">
        <f>IFERROR(INDEX(#REF!,MATCH(Таблиця4[[#This Row],[BUILDING NAME]],#REF!,0),1),"")</f>
        <v/>
      </c>
      <c r="AP520" s="942" t="str">
        <f>IFERROR(INDEX(#REF!,MATCH(Таблиця4[[#This Row],[BUILDING NAME]],#REF!,0),1),"")</f>
        <v/>
      </c>
      <c r="AQ520" s="942" t="str">
        <f>IFERROR(INDEX(#REF!,MATCH(Таблиця4[[#This Row],[BUILDING NAME]],#REF!,0),1),"")</f>
        <v/>
      </c>
      <c r="AR520" s="942" t="str">
        <f>IFERROR(INDEX(#REF!,MATCH(Таблиця4[[#This Row],[BUILDING NAME]],#REF!,0),1),"")</f>
        <v/>
      </c>
      <c r="AS520" s="942" t="str">
        <f>IFERROR(INDEX(#REF!,MATCH(Таблиця4[[#This Row],[BUILDING NAME]],#REF!,0),1),"")</f>
        <v/>
      </c>
      <c r="AT520" s="942" t="str">
        <f>IFERROR(INDEX(#REF!,MATCH(Таблиця4[[#This Row],[BUILDING NAME]],#REF!,0),1),"")</f>
        <v/>
      </c>
      <c r="AU520" s="942"/>
      <c r="AV520" s="1195" t="s">
        <v>10301</v>
      </c>
      <c r="AW520" s="1196" t="str">
        <f>IFERROR(INDEX(Аркуш4!$G$2:$G$608,MATCH(Таблиця4[[#This Row],[BUILDING NAME]],Аркуш4!$A$2:$A$608,0),1),"")</f>
        <v/>
      </c>
    </row>
    <row r="521" spans="1:49" ht="16.5" thickTop="1" thickBot="1">
      <c r="A521" s="942"/>
      <c r="B521" s="943"/>
      <c r="C521" s="943"/>
      <c r="D521" s="942"/>
      <c r="E521" s="942"/>
      <c r="F521" s="943"/>
      <c r="G521" s="943"/>
      <c r="H521" s="943" t="s">
        <v>12304</v>
      </c>
      <c r="I521" s="943" t="s">
        <v>36</v>
      </c>
      <c r="J521" s="943" t="s">
        <v>12305</v>
      </c>
      <c r="K521" s="943" t="s">
        <v>10367</v>
      </c>
      <c r="L521" s="943" t="s">
        <v>10301</v>
      </c>
      <c r="M521" s="943" t="s">
        <v>10561</v>
      </c>
      <c r="N521" s="943" t="s">
        <v>10561</v>
      </c>
      <c r="O521" s="943"/>
      <c r="P521" s="943"/>
      <c r="Q521" s="943"/>
      <c r="R521" s="943"/>
      <c r="S521" s="943"/>
      <c r="T52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21" s="943"/>
      <c r="V521" s="943"/>
      <c r="W521" s="943"/>
      <c r="X521" s="943"/>
      <c r="Y521" s="943"/>
      <c r="Z521" s="943" t="s">
        <v>10301</v>
      </c>
      <c r="AA521" s="943" t="s">
        <v>12306</v>
      </c>
      <c r="AB521" s="943" t="s">
        <v>10301</v>
      </c>
      <c r="AC521" s="943"/>
      <c r="AD521" s="943" t="str">
        <f>Таблиця4[[#This Row],[DESCRIPTION 3]]</f>
        <v/>
      </c>
      <c r="AE521" s="943" t="str">
        <f>Таблиця4[[#This Row],[Owner/Specific NPCs3]]</f>
        <v/>
      </c>
      <c r="AF521" s="943"/>
      <c r="AG521" s="944" t="s">
        <v>12307</v>
      </c>
      <c r="AH521" s="945"/>
      <c r="AI521" s="946"/>
      <c r="AJ521" s="943"/>
      <c r="AK521" s="946"/>
      <c r="AL521" s="943"/>
      <c r="AM521" s="946"/>
      <c r="AN521" s="942" t="str">
        <f>IFERROR(INDEX(#REF!,MATCH(Таблиця4[[#This Row],[BUILDING NAME]],#REF!,0),1),"")</f>
        <v/>
      </c>
      <c r="AO521" s="942" t="str">
        <f>IFERROR(INDEX(#REF!,MATCH(Таблиця4[[#This Row],[BUILDING NAME]],#REF!,0),1),"")</f>
        <v/>
      </c>
      <c r="AP521" s="942" t="str">
        <f>IFERROR(INDEX(#REF!,MATCH(Таблиця4[[#This Row],[BUILDING NAME]],#REF!,0),1),"")</f>
        <v/>
      </c>
      <c r="AQ521" s="942" t="str">
        <f>IFERROR(INDEX(#REF!,MATCH(Таблиця4[[#This Row],[BUILDING NAME]],#REF!,0),1),"")</f>
        <v/>
      </c>
      <c r="AR521" s="942" t="str">
        <f>IFERROR(INDEX(#REF!,MATCH(Таблиця4[[#This Row],[BUILDING NAME]],#REF!,0),1),"")</f>
        <v/>
      </c>
      <c r="AS521" s="942" t="str">
        <f>IFERROR(INDEX(#REF!,MATCH(Таблиця4[[#This Row],[BUILDING NAME]],#REF!,0),1),"")</f>
        <v/>
      </c>
      <c r="AT521" s="942" t="str">
        <f>IFERROR(INDEX(#REF!,MATCH(Таблиця4[[#This Row],[BUILDING NAME]],#REF!,0),1),"")</f>
        <v/>
      </c>
      <c r="AU521" s="942"/>
      <c r="AV521" s="1195" t="s">
        <v>10301</v>
      </c>
      <c r="AW521" s="1196" t="str">
        <f>IFERROR(INDEX(Аркуш4!$G$2:$G$608,MATCH(Таблиця4[[#This Row],[BUILDING NAME]],Аркуш4!$A$2:$A$608,0),1),"")</f>
        <v/>
      </c>
    </row>
    <row r="522" spans="1:49" ht="16.5" thickTop="1" thickBot="1">
      <c r="A522" s="942"/>
      <c r="B522" s="943"/>
      <c r="C522" s="943"/>
      <c r="D522" s="942"/>
      <c r="E522" s="942"/>
      <c r="F522" s="943"/>
      <c r="G522" s="943"/>
      <c r="H522" s="943" t="s">
        <v>12308</v>
      </c>
      <c r="I522" s="943" t="s">
        <v>36</v>
      </c>
      <c r="J522" s="943" t="s">
        <v>12309</v>
      </c>
      <c r="K522" s="943" t="s">
        <v>10358</v>
      </c>
      <c r="L522" s="943" t="s">
        <v>10301</v>
      </c>
      <c r="M522" s="943" t="s">
        <v>10561</v>
      </c>
      <c r="N522" s="943" t="s">
        <v>10561</v>
      </c>
      <c r="O522" s="943"/>
      <c r="P522" s="943"/>
      <c r="Q522" s="943"/>
      <c r="R522" s="943"/>
      <c r="S522" s="943"/>
      <c r="T52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22" s="943"/>
      <c r="V522" s="943"/>
      <c r="W522" s="943"/>
      <c r="X522" s="943"/>
      <c r="Y522" s="943"/>
      <c r="Z522" s="943" t="s">
        <v>10301</v>
      </c>
      <c r="AA522" s="943" t="s">
        <v>12310</v>
      </c>
      <c r="AB522" s="943" t="s">
        <v>10301</v>
      </c>
      <c r="AC522" s="943"/>
      <c r="AD522" s="943" t="str">
        <f>Таблиця4[[#This Row],[DESCRIPTION 3]]</f>
        <v/>
      </c>
      <c r="AE522" s="943" t="str">
        <f>Таблиця4[[#This Row],[Owner/Specific NPCs3]]</f>
        <v/>
      </c>
      <c r="AF522" s="943"/>
      <c r="AG522" s="943" t="s">
        <v>12311</v>
      </c>
      <c r="AH522" s="945" t="s">
        <v>12312</v>
      </c>
      <c r="AI522" s="946"/>
      <c r="AJ522" s="943"/>
      <c r="AK522" s="946"/>
      <c r="AL522" s="943"/>
      <c r="AM522" s="946"/>
      <c r="AN522" s="942" t="str">
        <f>IFERROR(INDEX(#REF!,MATCH(Таблиця4[[#This Row],[BUILDING NAME]],#REF!,0),1),"")</f>
        <v/>
      </c>
      <c r="AO522" s="942" t="str">
        <f>IFERROR(INDEX(#REF!,MATCH(Таблиця4[[#This Row],[BUILDING NAME]],#REF!,0),1),"")</f>
        <v/>
      </c>
      <c r="AP522" s="942" t="str">
        <f>IFERROR(INDEX(#REF!,MATCH(Таблиця4[[#This Row],[BUILDING NAME]],#REF!,0),1),"")</f>
        <v/>
      </c>
      <c r="AQ522" s="942" t="str">
        <f>IFERROR(INDEX(#REF!,MATCH(Таблиця4[[#This Row],[BUILDING NAME]],#REF!,0),1),"")</f>
        <v/>
      </c>
      <c r="AR522" s="942" t="str">
        <f>IFERROR(INDEX(#REF!,MATCH(Таблиця4[[#This Row],[BUILDING NAME]],#REF!,0),1),"")</f>
        <v/>
      </c>
      <c r="AS522" s="942" t="str">
        <f>IFERROR(INDEX(#REF!,MATCH(Таблиця4[[#This Row],[BUILDING NAME]],#REF!,0),1),"")</f>
        <v/>
      </c>
      <c r="AT522" s="942" t="str">
        <f>IFERROR(INDEX(#REF!,MATCH(Таблиця4[[#This Row],[BUILDING NAME]],#REF!,0),1),"")</f>
        <v/>
      </c>
      <c r="AU522" s="942"/>
      <c r="AV522" s="1195" t="s">
        <v>10301</v>
      </c>
      <c r="AW522" s="1196" t="str">
        <f>IFERROR(INDEX(Аркуш4!$G$2:$G$608,MATCH(Таблиця4[[#This Row],[BUILDING NAME]],Аркуш4!$A$2:$A$608,0),1),"")</f>
        <v/>
      </c>
    </row>
    <row r="523" spans="1:49" ht="16.5" thickTop="1" thickBot="1">
      <c r="A523" s="942"/>
      <c r="B523" s="943"/>
      <c r="C523" s="943"/>
      <c r="D523" s="942"/>
      <c r="E523" s="942"/>
      <c r="F523" s="943"/>
      <c r="G523" s="943"/>
      <c r="H523" s="943" t="s">
        <v>12313</v>
      </c>
      <c r="I523" s="943" t="s">
        <v>36</v>
      </c>
      <c r="J523" s="943"/>
      <c r="K523" s="943" t="s">
        <v>10420</v>
      </c>
      <c r="L523" s="943" t="s">
        <v>10301</v>
      </c>
      <c r="M523" s="943" t="s">
        <v>10561</v>
      </c>
      <c r="N523" s="943" t="s">
        <v>10561</v>
      </c>
      <c r="O523" s="943" t="s">
        <v>10824</v>
      </c>
      <c r="P523" s="943"/>
      <c r="Q523" s="943"/>
      <c r="R523" s="943"/>
      <c r="S523" s="943"/>
      <c r="T52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23" s="943"/>
      <c r="V523" s="943"/>
      <c r="W523" s="943"/>
      <c r="X523" s="943"/>
      <c r="Y523" s="943"/>
      <c r="Z523" s="943" t="s">
        <v>10301</v>
      </c>
      <c r="AA523" s="943" t="s">
        <v>12314</v>
      </c>
      <c r="AB523" s="943" t="s">
        <v>10301</v>
      </c>
      <c r="AC523" s="943"/>
      <c r="AD523" s="943" t="str">
        <f>Таблиця4[[#This Row],[DESCRIPTION 3]]</f>
        <v/>
      </c>
      <c r="AE523" s="943" t="str">
        <f>Таблиця4[[#This Row],[Owner/Specific NPCs3]]</f>
        <v/>
      </c>
      <c r="AF523" s="943"/>
      <c r="AG523" s="944" t="s">
        <v>12315</v>
      </c>
      <c r="AH523" s="945"/>
      <c r="AI523" s="946"/>
      <c r="AJ523" s="943"/>
      <c r="AK523" s="946"/>
      <c r="AL523" s="943"/>
      <c r="AM523" s="946"/>
      <c r="AN523" s="942" t="str">
        <f>IFERROR(INDEX(#REF!,MATCH(Таблиця4[[#This Row],[BUILDING NAME]],#REF!,0),1),"")</f>
        <v/>
      </c>
      <c r="AO523" s="942" t="str">
        <f>IFERROR(INDEX(#REF!,MATCH(Таблиця4[[#This Row],[BUILDING NAME]],#REF!,0),1),"")</f>
        <v/>
      </c>
      <c r="AP523" s="942" t="str">
        <f>IFERROR(INDEX(#REF!,MATCH(Таблиця4[[#This Row],[BUILDING NAME]],#REF!,0),1),"")</f>
        <v/>
      </c>
      <c r="AQ523" s="942" t="str">
        <f>IFERROR(INDEX(#REF!,MATCH(Таблиця4[[#This Row],[BUILDING NAME]],#REF!,0),1),"")</f>
        <v/>
      </c>
      <c r="AR523" s="942" t="str">
        <f>IFERROR(INDEX(#REF!,MATCH(Таблиця4[[#This Row],[BUILDING NAME]],#REF!,0),1),"")</f>
        <v/>
      </c>
      <c r="AS523" s="942" t="str">
        <f>IFERROR(INDEX(#REF!,MATCH(Таблиця4[[#This Row],[BUILDING NAME]],#REF!,0),1),"")</f>
        <v/>
      </c>
      <c r="AT523" s="942" t="str">
        <f>IFERROR(INDEX(#REF!,MATCH(Таблиця4[[#This Row],[BUILDING NAME]],#REF!,0),1),"")</f>
        <v/>
      </c>
      <c r="AU523" s="942"/>
      <c r="AV523" s="1195" t="s">
        <v>10301</v>
      </c>
      <c r="AW523" s="1196" t="str">
        <f>IFERROR(INDEX(Аркуш4!$G$2:$G$608,MATCH(Таблиця4[[#This Row],[BUILDING NAME]],Аркуш4!$A$2:$A$608,0),1),"")</f>
        <v/>
      </c>
    </row>
    <row r="524" spans="1:49" ht="16.5" thickTop="1" thickBot="1">
      <c r="A524" s="942"/>
      <c r="B524" s="943"/>
      <c r="C524" s="943"/>
      <c r="D524" s="942"/>
      <c r="E524" s="942"/>
      <c r="F524" s="943"/>
      <c r="G524" s="943"/>
      <c r="H524" s="943" t="s">
        <v>12316</v>
      </c>
      <c r="I524" s="943" t="s">
        <v>36</v>
      </c>
      <c r="J524" s="943" t="s">
        <v>12317</v>
      </c>
      <c r="K524" s="943" t="s">
        <v>10358</v>
      </c>
      <c r="L524" s="943" t="s">
        <v>10301</v>
      </c>
      <c r="M524" s="943" t="s">
        <v>10561</v>
      </c>
      <c r="N524" s="943" t="s">
        <v>10561</v>
      </c>
      <c r="O524" s="943"/>
      <c r="P524" s="943"/>
      <c r="Q524" s="943"/>
      <c r="R524" s="943"/>
      <c r="S524" s="943"/>
      <c r="T52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24" s="943"/>
      <c r="V524" s="943"/>
      <c r="W524" s="943"/>
      <c r="X524" s="943"/>
      <c r="Y524" s="943"/>
      <c r="Z524" s="943" t="s">
        <v>10301</v>
      </c>
      <c r="AA524" s="943" t="s">
        <v>12318</v>
      </c>
      <c r="AB524" s="943" t="s">
        <v>10301</v>
      </c>
      <c r="AC524" s="943"/>
      <c r="AD524" s="943" t="str">
        <f>Таблиця4[[#This Row],[DESCRIPTION 3]]</f>
        <v/>
      </c>
      <c r="AE524" s="943" t="str">
        <f>Таблиця4[[#This Row],[Owner/Specific NPCs3]]</f>
        <v/>
      </c>
      <c r="AF524" s="943"/>
      <c r="AG524" s="954" t="s">
        <v>12318</v>
      </c>
      <c r="AH524" s="945"/>
      <c r="AI524" s="946"/>
      <c r="AJ524" s="943"/>
      <c r="AK524" s="946"/>
      <c r="AL524" s="943"/>
      <c r="AM524" s="946"/>
      <c r="AN524" s="942" t="str">
        <f>IFERROR(INDEX(#REF!,MATCH(Таблиця4[[#This Row],[BUILDING NAME]],#REF!,0),1),"")</f>
        <v/>
      </c>
      <c r="AO524" s="942" t="str">
        <f>IFERROR(INDEX(#REF!,MATCH(Таблиця4[[#This Row],[BUILDING NAME]],#REF!,0),1),"")</f>
        <v/>
      </c>
      <c r="AP524" s="942" t="str">
        <f>IFERROR(INDEX(#REF!,MATCH(Таблиця4[[#This Row],[BUILDING NAME]],#REF!,0),1),"")</f>
        <v/>
      </c>
      <c r="AQ524" s="942" t="str">
        <f>IFERROR(INDEX(#REF!,MATCH(Таблиця4[[#This Row],[BUILDING NAME]],#REF!,0),1),"")</f>
        <v/>
      </c>
      <c r="AR524" s="942" t="str">
        <f>IFERROR(INDEX(#REF!,MATCH(Таблиця4[[#This Row],[BUILDING NAME]],#REF!,0),1),"")</f>
        <v/>
      </c>
      <c r="AS524" s="942" t="str">
        <f>IFERROR(INDEX(#REF!,MATCH(Таблиця4[[#This Row],[BUILDING NAME]],#REF!,0),1),"")</f>
        <v/>
      </c>
      <c r="AT524" s="942" t="str">
        <f>IFERROR(INDEX(#REF!,MATCH(Таблиця4[[#This Row],[BUILDING NAME]],#REF!,0),1),"")</f>
        <v/>
      </c>
      <c r="AU524" s="942"/>
      <c r="AV524" s="1195" t="s">
        <v>10301</v>
      </c>
      <c r="AW524" s="1196" t="str">
        <f>IFERROR(INDEX(Аркуш4!$G$2:$G$608,MATCH(Таблиця4[[#This Row],[BUILDING NAME]],Аркуш4!$A$2:$A$608,0),1),"")</f>
        <v/>
      </c>
    </row>
    <row r="525" spans="1:49" ht="16.5" thickTop="1" thickBot="1">
      <c r="A525" s="942"/>
      <c r="B525" s="943"/>
      <c r="C525" s="943"/>
      <c r="D525" s="942"/>
      <c r="E525" s="942"/>
      <c r="F525" s="943"/>
      <c r="G525" s="943"/>
      <c r="H525" s="943" t="s">
        <v>12320</v>
      </c>
      <c r="I525" s="943" t="s">
        <v>36</v>
      </c>
      <c r="J525" s="943"/>
      <c r="K525" s="943" t="s">
        <v>10428</v>
      </c>
      <c r="L525" s="943" t="s">
        <v>10301</v>
      </c>
      <c r="M525" s="943" t="s">
        <v>10561</v>
      </c>
      <c r="N525" s="943" t="s">
        <v>10561</v>
      </c>
      <c r="O525" s="943"/>
      <c r="P525" s="943"/>
      <c r="Q525" s="943"/>
      <c r="R525" s="943"/>
      <c r="S525" s="943"/>
      <c r="T52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25" s="943"/>
      <c r="V525" s="943"/>
      <c r="W525" s="943"/>
      <c r="X525" s="943"/>
      <c r="Y525" s="943"/>
      <c r="Z525" s="943" t="s">
        <v>10301</v>
      </c>
      <c r="AA525" s="943" t="s">
        <v>12321</v>
      </c>
      <c r="AB525" s="943" t="s">
        <v>10301</v>
      </c>
      <c r="AC525" s="943"/>
      <c r="AD525" s="943" t="str">
        <f>Таблиця4[[#This Row],[DESCRIPTION 3]]</f>
        <v/>
      </c>
      <c r="AE525" s="943" t="str">
        <f>Таблиця4[[#This Row],[Owner/Specific NPCs3]]</f>
        <v/>
      </c>
      <c r="AF525" s="943"/>
      <c r="AG525" s="944" t="s">
        <v>12322</v>
      </c>
      <c r="AH525" s="945"/>
      <c r="AI525" s="946"/>
      <c r="AJ525" s="943"/>
      <c r="AK525" s="946"/>
      <c r="AL525" s="943"/>
      <c r="AM525" s="946"/>
      <c r="AN525" s="942" t="str">
        <f>IFERROR(INDEX(#REF!,MATCH(Таблиця4[[#This Row],[BUILDING NAME]],#REF!,0),1),"")</f>
        <v/>
      </c>
      <c r="AO525" s="942" t="str">
        <f>IFERROR(INDEX(#REF!,MATCH(Таблиця4[[#This Row],[BUILDING NAME]],#REF!,0),1),"")</f>
        <v/>
      </c>
      <c r="AP525" s="942" t="str">
        <f>IFERROR(INDEX(#REF!,MATCH(Таблиця4[[#This Row],[BUILDING NAME]],#REF!,0),1),"")</f>
        <v/>
      </c>
      <c r="AQ525" s="942" t="str">
        <f>IFERROR(INDEX(#REF!,MATCH(Таблиця4[[#This Row],[BUILDING NAME]],#REF!,0),1),"")</f>
        <v/>
      </c>
      <c r="AR525" s="942" t="str">
        <f>IFERROR(INDEX(#REF!,MATCH(Таблиця4[[#This Row],[BUILDING NAME]],#REF!,0),1),"")</f>
        <v/>
      </c>
      <c r="AS525" s="942" t="str">
        <f>IFERROR(INDEX(#REF!,MATCH(Таблиця4[[#This Row],[BUILDING NAME]],#REF!,0),1),"")</f>
        <v/>
      </c>
      <c r="AT525" s="942" t="str">
        <f>IFERROR(INDEX(#REF!,MATCH(Таблиця4[[#This Row],[BUILDING NAME]],#REF!,0),1),"")</f>
        <v/>
      </c>
      <c r="AU525" s="942"/>
      <c r="AV525" s="1195" t="s">
        <v>10301</v>
      </c>
      <c r="AW525" s="1196" t="str">
        <f>IFERROR(INDEX(Аркуш4!$G$2:$G$608,MATCH(Таблиця4[[#This Row],[BUILDING NAME]],Аркуш4!$A$2:$A$608,0),1),"")</f>
        <v/>
      </c>
    </row>
    <row r="526" spans="1:49" ht="16.5" thickTop="1" thickBot="1">
      <c r="A526" s="942"/>
      <c r="B526" s="943"/>
      <c r="C526" s="943"/>
      <c r="D526" s="942"/>
      <c r="E526" s="942"/>
      <c r="F526" s="943"/>
      <c r="G526" s="943"/>
      <c r="H526" s="943" t="s">
        <v>12323</v>
      </c>
      <c r="I526" s="943" t="s">
        <v>36</v>
      </c>
      <c r="J526" s="942"/>
      <c r="K526" s="943" t="s">
        <v>10561</v>
      </c>
      <c r="L526" s="943" t="s">
        <v>10301</v>
      </c>
      <c r="M526" s="943" t="s">
        <v>10561</v>
      </c>
      <c r="N526" s="943" t="s">
        <v>10561</v>
      </c>
      <c r="O526" s="943"/>
      <c r="P526" s="943"/>
      <c r="Q526" s="943"/>
      <c r="R526" s="943"/>
      <c r="S526" s="943"/>
      <c r="T52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26" s="943"/>
      <c r="V526" s="943"/>
      <c r="W526" s="943"/>
      <c r="X526" s="943"/>
      <c r="Y526" s="943"/>
      <c r="Z526" s="943" t="s">
        <v>10301</v>
      </c>
      <c r="AA526" s="943" t="s">
        <v>12324</v>
      </c>
      <c r="AB526" s="943" t="s">
        <v>10301</v>
      </c>
      <c r="AC526" s="943"/>
      <c r="AD526" s="943" t="str">
        <f>Таблиця4[[#This Row],[DESCRIPTION 3]]</f>
        <v/>
      </c>
      <c r="AE526" s="943" t="str">
        <f>Таблиця4[[#This Row],[Owner/Specific NPCs3]]</f>
        <v/>
      </c>
      <c r="AF526" s="943"/>
      <c r="AG526" s="944" t="s">
        <v>12325</v>
      </c>
      <c r="AH526" s="945"/>
      <c r="AI526" s="946"/>
      <c r="AJ526" s="943"/>
      <c r="AK526" s="946"/>
      <c r="AL526" s="943"/>
      <c r="AM526" s="946"/>
      <c r="AN526" s="942" t="str">
        <f>IFERROR(INDEX(#REF!,MATCH(Таблиця4[[#This Row],[BUILDING NAME]],#REF!,0),1),"")</f>
        <v/>
      </c>
      <c r="AO526" s="942" t="str">
        <f>IFERROR(INDEX(#REF!,MATCH(Таблиця4[[#This Row],[BUILDING NAME]],#REF!,0),1),"")</f>
        <v/>
      </c>
      <c r="AP526" s="942" t="str">
        <f>IFERROR(INDEX(#REF!,MATCH(Таблиця4[[#This Row],[BUILDING NAME]],#REF!,0),1),"")</f>
        <v/>
      </c>
      <c r="AQ526" s="942" t="str">
        <f>IFERROR(INDEX(#REF!,MATCH(Таблиця4[[#This Row],[BUILDING NAME]],#REF!,0),1),"")</f>
        <v/>
      </c>
      <c r="AR526" s="942" t="str">
        <f>IFERROR(INDEX(#REF!,MATCH(Таблиця4[[#This Row],[BUILDING NAME]],#REF!,0),1),"")</f>
        <v/>
      </c>
      <c r="AS526" s="942" t="str">
        <f>IFERROR(INDEX(#REF!,MATCH(Таблиця4[[#This Row],[BUILDING NAME]],#REF!,0),1),"")</f>
        <v/>
      </c>
      <c r="AT526" s="942" t="str">
        <f>IFERROR(INDEX(#REF!,MATCH(Таблиця4[[#This Row],[BUILDING NAME]],#REF!,0),1),"")</f>
        <v/>
      </c>
      <c r="AU526" s="942"/>
      <c r="AV526" s="1195" t="s">
        <v>10301</v>
      </c>
      <c r="AW526" s="1196" t="str">
        <f>IFERROR(INDEX(Аркуш4!$G$2:$G$608,MATCH(Таблиця4[[#This Row],[BUILDING NAME]],Аркуш4!$A$2:$A$608,0),1),"")</f>
        <v/>
      </c>
    </row>
    <row r="527" spans="1:49" ht="16.5" thickTop="1" thickBot="1">
      <c r="A527" s="942"/>
      <c r="B527" s="943"/>
      <c r="C527" s="943"/>
      <c r="D527" s="942"/>
      <c r="E527" s="942"/>
      <c r="F527" s="943"/>
      <c r="G527" s="943"/>
      <c r="H527" s="943" t="s">
        <v>12327</v>
      </c>
      <c r="I527" s="943" t="s">
        <v>36</v>
      </c>
      <c r="J527" s="943" t="s">
        <v>12328</v>
      </c>
      <c r="K527" s="943" t="s">
        <v>10561</v>
      </c>
      <c r="L527" s="943" t="s">
        <v>10301</v>
      </c>
      <c r="M527" s="943" t="s">
        <v>10561</v>
      </c>
      <c r="N527" s="943" t="s">
        <v>10561</v>
      </c>
      <c r="O527" s="943"/>
      <c r="P527" s="943"/>
      <c r="Q527" s="943"/>
      <c r="R527" s="943"/>
      <c r="S527" s="943"/>
      <c r="T52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27" s="943"/>
      <c r="V527" s="943"/>
      <c r="W527" s="943"/>
      <c r="X527" s="943"/>
      <c r="Y527" s="943"/>
      <c r="Z527" s="943" t="s">
        <v>10301</v>
      </c>
      <c r="AA527" s="954" t="s">
        <v>30557</v>
      </c>
      <c r="AB527" s="943" t="s">
        <v>10301</v>
      </c>
      <c r="AC527" s="943"/>
      <c r="AD527" s="943" t="str">
        <f>Таблиця4[[#This Row],[DESCRIPTION 3]]</f>
        <v/>
      </c>
      <c r="AE527" s="943" t="str">
        <f>Таблиця4[[#This Row],[Owner/Specific NPCs3]]</f>
        <v/>
      </c>
      <c r="AF527" s="943"/>
      <c r="AG527" s="944" t="s">
        <v>12329</v>
      </c>
      <c r="AH527" s="945"/>
      <c r="AI527" s="946"/>
      <c r="AJ527" s="943"/>
      <c r="AK527" s="946"/>
      <c r="AL527" s="943"/>
      <c r="AM527" s="946"/>
      <c r="AN527" s="942" t="str">
        <f>IFERROR(INDEX(#REF!,MATCH(Таблиця4[[#This Row],[BUILDING NAME]],#REF!,0),1),"")</f>
        <v/>
      </c>
      <c r="AO527" s="942" t="str">
        <f>IFERROR(INDEX(#REF!,MATCH(Таблиця4[[#This Row],[BUILDING NAME]],#REF!,0),1),"")</f>
        <v/>
      </c>
      <c r="AP527" s="942" t="str">
        <f>IFERROR(INDEX(#REF!,MATCH(Таблиця4[[#This Row],[BUILDING NAME]],#REF!,0),1),"")</f>
        <v/>
      </c>
      <c r="AQ527" s="942" t="str">
        <f>IFERROR(INDEX(#REF!,MATCH(Таблиця4[[#This Row],[BUILDING NAME]],#REF!,0),1),"")</f>
        <v/>
      </c>
      <c r="AR527" s="942" t="str">
        <f>IFERROR(INDEX(#REF!,MATCH(Таблиця4[[#This Row],[BUILDING NAME]],#REF!,0),1),"")</f>
        <v/>
      </c>
      <c r="AS527" s="942" t="str">
        <f>IFERROR(INDEX(#REF!,MATCH(Таблиця4[[#This Row],[BUILDING NAME]],#REF!,0),1),"")</f>
        <v/>
      </c>
      <c r="AT527" s="942" t="str">
        <f>IFERROR(INDEX(#REF!,MATCH(Таблиця4[[#This Row],[BUILDING NAME]],#REF!,0),1),"")</f>
        <v/>
      </c>
      <c r="AU527" s="942"/>
      <c r="AV527" s="1195" t="s">
        <v>10301</v>
      </c>
      <c r="AW527" s="1196" t="str">
        <f>IFERROR(INDEX(Аркуш4!$G$2:$G$608,MATCH(Таблиця4[[#This Row],[BUILDING NAME]],Аркуш4!$A$2:$A$608,0),1),"")</f>
        <v/>
      </c>
    </row>
    <row r="528" spans="1:49" ht="16.5" thickTop="1" thickBot="1">
      <c r="A528" s="942"/>
      <c r="B528" s="943"/>
      <c r="C528" s="943"/>
      <c r="D528" s="942"/>
      <c r="E528" s="942"/>
      <c r="F528" s="943"/>
      <c r="G528" s="943"/>
      <c r="H528" s="943" t="s">
        <v>12330</v>
      </c>
      <c r="I528" s="943" t="s">
        <v>36</v>
      </c>
      <c r="J528" s="943"/>
      <c r="K528" s="943" t="s">
        <v>10317</v>
      </c>
      <c r="L528" s="943" t="s">
        <v>10301</v>
      </c>
      <c r="M528" s="943" t="s">
        <v>10561</v>
      </c>
      <c r="N528" s="943" t="s">
        <v>10561</v>
      </c>
      <c r="O528" s="943"/>
      <c r="P528" s="943"/>
      <c r="Q528" s="943"/>
      <c r="R528" s="943"/>
      <c r="S528" s="943"/>
      <c r="T52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28" s="943"/>
      <c r="V528" s="943"/>
      <c r="W528" s="943"/>
      <c r="X528" s="943"/>
      <c r="Y528" s="943"/>
      <c r="Z528" s="943" t="s">
        <v>10301</v>
      </c>
      <c r="AA528" s="943" t="s">
        <v>12331</v>
      </c>
      <c r="AB528" s="943" t="s">
        <v>10301</v>
      </c>
      <c r="AC528" s="943"/>
      <c r="AD528" s="943" t="str">
        <f>Таблиця4[[#This Row],[DESCRIPTION 3]]</f>
        <v/>
      </c>
      <c r="AE528" s="943" t="str">
        <f>Таблиця4[[#This Row],[Owner/Specific NPCs3]]</f>
        <v/>
      </c>
      <c r="AF528" s="943"/>
      <c r="AG528" s="944" t="s">
        <v>12332</v>
      </c>
      <c r="AH528" s="945"/>
      <c r="AI528" s="946"/>
      <c r="AJ528" s="943"/>
      <c r="AK528" s="946"/>
      <c r="AL528" s="943"/>
      <c r="AM528" s="946"/>
      <c r="AN528" s="942" t="str">
        <f>IFERROR(INDEX(#REF!,MATCH(Таблиця4[[#This Row],[BUILDING NAME]],#REF!,0),1),"")</f>
        <v/>
      </c>
      <c r="AO528" s="942" t="str">
        <f>IFERROR(INDEX(#REF!,MATCH(Таблиця4[[#This Row],[BUILDING NAME]],#REF!,0),1),"")</f>
        <v/>
      </c>
      <c r="AP528" s="942" t="str">
        <f>IFERROR(INDEX(#REF!,MATCH(Таблиця4[[#This Row],[BUILDING NAME]],#REF!,0),1),"")</f>
        <v/>
      </c>
      <c r="AQ528" s="942" t="str">
        <f>IFERROR(INDEX(#REF!,MATCH(Таблиця4[[#This Row],[BUILDING NAME]],#REF!,0),1),"")</f>
        <v/>
      </c>
      <c r="AR528" s="942" t="str">
        <f>IFERROR(INDEX(#REF!,MATCH(Таблиця4[[#This Row],[BUILDING NAME]],#REF!,0),1),"")</f>
        <v/>
      </c>
      <c r="AS528" s="942" t="str">
        <f>IFERROR(INDEX(#REF!,MATCH(Таблиця4[[#This Row],[BUILDING NAME]],#REF!,0),1),"")</f>
        <v/>
      </c>
      <c r="AT528" s="942" t="str">
        <f>IFERROR(INDEX(#REF!,MATCH(Таблиця4[[#This Row],[BUILDING NAME]],#REF!,0),1),"")</f>
        <v/>
      </c>
      <c r="AU528" s="942"/>
      <c r="AV528" s="1195" t="s">
        <v>10301</v>
      </c>
      <c r="AW528" s="1196" t="str">
        <f>IFERROR(INDEX(Аркуш4!$G$2:$G$608,MATCH(Таблиця4[[#This Row],[BUILDING NAME]],Аркуш4!$A$2:$A$608,0),1),"")</f>
        <v/>
      </c>
    </row>
    <row r="529" spans="1:49" ht="16.5" thickTop="1" thickBot="1">
      <c r="A529" s="942"/>
      <c r="B529" s="943"/>
      <c r="C529" s="943"/>
      <c r="D529" s="942"/>
      <c r="E529" s="942"/>
      <c r="F529" s="943"/>
      <c r="G529" s="943"/>
      <c r="H529" s="943" t="s">
        <v>12333</v>
      </c>
      <c r="I529" s="943" t="s">
        <v>36</v>
      </c>
      <c r="J529" s="943"/>
      <c r="K529" s="943" t="s">
        <v>10896</v>
      </c>
      <c r="L529" s="943" t="s">
        <v>10301</v>
      </c>
      <c r="M529" s="943" t="s">
        <v>10561</v>
      </c>
      <c r="N529" s="943" t="s">
        <v>10561</v>
      </c>
      <c r="O529" s="943"/>
      <c r="P529" s="943"/>
      <c r="Q529" s="943"/>
      <c r="R529" s="943"/>
      <c r="S529" s="943"/>
      <c r="T52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29" s="943"/>
      <c r="V529" s="943"/>
      <c r="W529" s="943"/>
      <c r="X529" s="943"/>
      <c r="Y529" s="943"/>
      <c r="Z529" s="943" t="s">
        <v>10301</v>
      </c>
      <c r="AA529" s="943" t="s">
        <v>12334</v>
      </c>
      <c r="AB529" s="943" t="s">
        <v>10301</v>
      </c>
      <c r="AC529" s="943"/>
      <c r="AD529" s="943" t="str">
        <f>Таблиця4[[#This Row],[DESCRIPTION 3]]</f>
        <v/>
      </c>
      <c r="AE529" s="943" t="str">
        <f>Таблиця4[[#This Row],[Owner/Specific NPCs3]]</f>
        <v/>
      </c>
      <c r="AF529" s="943"/>
      <c r="AG529" s="944" t="s">
        <v>12335</v>
      </c>
      <c r="AH529" s="945"/>
      <c r="AI529" s="946"/>
      <c r="AJ529" s="943"/>
      <c r="AK529" s="946"/>
      <c r="AL529" s="943"/>
      <c r="AM529" s="946"/>
      <c r="AN529" s="942" t="str">
        <f>IFERROR(INDEX(#REF!,MATCH(Таблиця4[[#This Row],[BUILDING NAME]],#REF!,0),1),"")</f>
        <v/>
      </c>
      <c r="AO529" s="942" t="str">
        <f>IFERROR(INDEX(#REF!,MATCH(Таблиця4[[#This Row],[BUILDING NAME]],#REF!,0),1),"")</f>
        <v/>
      </c>
      <c r="AP529" s="942" t="str">
        <f>IFERROR(INDEX(#REF!,MATCH(Таблиця4[[#This Row],[BUILDING NAME]],#REF!,0),1),"")</f>
        <v/>
      </c>
      <c r="AQ529" s="942" t="str">
        <f>IFERROR(INDEX(#REF!,MATCH(Таблиця4[[#This Row],[BUILDING NAME]],#REF!,0),1),"")</f>
        <v/>
      </c>
      <c r="AR529" s="942" t="str">
        <f>IFERROR(INDEX(#REF!,MATCH(Таблиця4[[#This Row],[BUILDING NAME]],#REF!,0),1),"")</f>
        <v/>
      </c>
      <c r="AS529" s="942" t="str">
        <f>IFERROR(INDEX(#REF!,MATCH(Таблиця4[[#This Row],[BUILDING NAME]],#REF!,0),1),"")</f>
        <v/>
      </c>
      <c r="AT529" s="942" t="str">
        <f>IFERROR(INDEX(#REF!,MATCH(Таблиця4[[#This Row],[BUILDING NAME]],#REF!,0),1),"")</f>
        <v/>
      </c>
      <c r="AU529" s="942"/>
      <c r="AV529" s="1195" t="s">
        <v>12334</v>
      </c>
      <c r="AW529" s="1196">
        <f>IFERROR(INDEX(Аркуш4!$G$2:$G$608,MATCH(Таблиця4[[#This Row],[BUILDING NAME]],Аркуш4!$A$2:$A$608,0),1),"")</f>
        <v>0</v>
      </c>
    </row>
    <row r="530" spans="1:49" ht="16.5" thickTop="1" thickBot="1">
      <c r="A530" s="942"/>
      <c r="B530" s="943"/>
      <c r="C530" s="943"/>
      <c r="D530" s="942"/>
      <c r="E530" s="942"/>
      <c r="F530" s="943"/>
      <c r="G530" s="943"/>
      <c r="H530" s="943" t="s">
        <v>12336</v>
      </c>
      <c r="I530" s="943" t="s">
        <v>36</v>
      </c>
      <c r="J530" s="943"/>
      <c r="K530" s="943" t="s">
        <v>10436</v>
      </c>
      <c r="L530" s="943" t="s">
        <v>10301</v>
      </c>
      <c r="M530" s="943" t="s">
        <v>10561</v>
      </c>
      <c r="N530" s="943" t="s">
        <v>10561</v>
      </c>
      <c r="O530" s="943"/>
      <c r="P530" s="943"/>
      <c r="Q530" s="943"/>
      <c r="R530" s="943"/>
      <c r="S530" s="943"/>
      <c r="T53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30" s="943"/>
      <c r="V530" s="943"/>
      <c r="W530" s="943"/>
      <c r="X530" s="943"/>
      <c r="Y530" s="943"/>
      <c r="Z530" s="943" t="s">
        <v>10301</v>
      </c>
      <c r="AA530" s="954" t="s">
        <v>30558</v>
      </c>
      <c r="AB530" s="943" t="s">
        <v>10301</v>
      </c>
      <c r="AC530" s="943"/>
      <c r="AD530" s="943" t="str">
        <f>Таблиця4[[#This Row],[DESCRIPTION 3]]</f>
        <v/>
      </c>
      <c r="AE530" s="943" t="str">
        <f>Таблиця4[[#This Row],[Owner/Specific NPCs3]]</f>
        <v/>
      </c>
      <c r="AF530" s="943"/>
      <c r="AG530" s="944" t="s">
        <v>12337</v>
      </c>
      <c r="AH530" s="945"/>
      <c r="AI530" s="946"/>
      <c r="AJ530" s="943"/>
      <c r="AK530" s="946"/>
      <c r="AL530" s="943"/>
      <c r="AM530" s="946"/>
      <c r="AN530" s="942" t="str">
        <f>IFERROR(INDEX(#REF!,MATCH(Таблиця4[[#This Row],[BUILDING NAME]],#REF!,0),1),"")</f>
        <v/>
      </c>
      <c r="AO530" s="942" t="str">
        <f>IFERROR(INDEX(#REF!,MATCH(Таблиця4[[#This Row],[BUILDING NAME]],#REF!,0),1),"")</f>
        <v/>
      </c>
      <c r="AP530" s="942" t="str">
        <f>IFERROR(INDEX(#REF!,MATCH(Таблиця4[[#This Row],[BUILDING NAME]],#REF!,0),1),"")</f>
        <v/>
      </c>
      <c r="AQ530" s="942" t="str">
        <f>IFERROR(INDEX(#REF!,MATCH(Таблиця4[[#This Row],[BUILDING NAME]],#REF!,0),1),"")</f>
        <v/>
      </c>
      <c r="AR530" s="942" t="str">
        <f>IFERROR(INDEX(#REF!,MATCH(Таблиця4[[#This Row],[BUILDING NAME]],#REF!,0),1),"")</f>
        <v/>
      </c>
      <c r="AS530" s="942" t="str">
        <f>IFERROR(INDEX(#REF!,MATCH(Таблиця4[[#This Row],[BUILDING NAME]],#REF!,0),1),"")</f>
        <v/>
      </c>
      <c r="AT530" s="942" t="str">
        <f>IFERROR(INDEX(#REF!,MATCH(Таблиця4[[#This Row],[BUILDING NAME]],#REF!,0),1),"")</f>
        <v/>
      </c>
      <c r="AU530" s="942"/>
      <c r="AV530" s="1195" t="s">
        <v>10301</v>
      </c>
      <c r="AW530" s="1196" t="str">
        <f>IFERROR(INDEX(Аркуш4!$G$2:$G$608,MATCH(Таблиця4[[#This Row],[BUILDING NAME]],Аркуш4!$A$2:$A$608,0),1),"")</f>
        <v/>
      </c>
    </row>
    <row r="531" spans="1:49" ht="16.5" thickTop="1" thickBot="1">
      <c r="A531" s="942"/>
      <c r="B531" s="943"/>
      <c r="C531" s="943"/>
      <c r="D531" s="942"/>
      <c r="E531" s="942"/>
      <c r="F531" s="943"/>
      <c r="G531" s="943"/>
      <c r="H531" s="943" t="s">
        <v>12338</v>
      </c>
      <c r="I531" s="943" t="s">
        <v>36</v>
      </c>
      <c r="J531" s="943"/>
      <c r="K531" s="943" t="s">
        <v>10317</v>
      </c>
      <c r="L531" s="943" t="s">
        <v>10301</v>
      </c>
      <c r="M531" s="943" t="s">
        <v>10561</v>
      </c>
      <c r="N531" s="943" t="s">
        <v>10561</v>
      </c>
      <c r="O531" s="943"/>
      <c r="P531" s="943"/>
      <c r="Q531" s="943">
        <v>0</v>
      </c>
      <c r="R531" s="943"/>
      <c r="S531" s="943"/>
      <c r="T53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0A | </v>
      </c>
      <c r="U531" s="943"/>
      <c r="V531" s="943"/>
      <c r="W531" s="943"/>
      <c r="X531" s="943"/>
      <c r="Y531" s="943"/>
      <c r="Z531" s="943" t="s">
        <v>10301</v>
      </c>
      <c r="AA531" s="954" t="s">
        <v>30559</v>
      </c>
      <c r="AB531" s="943" t="s">
        <v>10301</v>
      </c>
      <c r="AC531" s="943"/>
      <c r="AD531" s="943" t="str">
        <f>Таблиця4[[#This Row],[DESCRIPTION 3]]</f>
        <v/>
      </c>
      <c r="AE531" s="943" t="str">
        <f>Таблиця4[[#This Row],[Owner/Specific NPCs3]]</f>
        <v/>
      </c>
      <c r="AF531" s="943"/>
      <c r="AG531" s="944" t="s">
        <v>12339</v>
      </c>
      <c r="AH531" s="945"/>
      <c r="AI531" s="946"/>
      <c r="AJ531" s="943"/>
      <c r="AK531" s="946"/>
      <c r="AL531" s="943"/>
      <c r="AM531" s="946"/>
      <c r="AN531" s="942" t="str">
        <f>IFERROR(INDEX(#REF!,MATCH(Таблиця4[[#This Row],[BUILDING NAME]],#REF!,0),1),"")</f>
        <v/>
      </c>
      <c r="AO531" s="942" t="str">
        <f>IFERROR(INDEX(#REF!,MATCH(Таблиця4[[#This Row],[BUILDING NAME]],#REF!,0),1),"")</f>
        <v/>
      </c>
      <c r="AP531" s="942" t="str">
        <f>IFERROR(INDEX(#REF!,MATCH(Таблиця4[[#This Row],[BUILDING NAME]],#REF!,0),1),"")</f>
        <v/>
      </c>
      <c r="AQ531" s="942" t="str">
        <f>IFERROR(INDEX(#REF!,MATCH(Таблиця4[[#This Row],[BUILDING NAME]],#REF!,0),1),"")</f>
        <v/>
      </c>
      <c r="AR531" s="942" t="str">
        <f>IFERROR(INDEX(#REF!,MATCH(Таблиця4[[#This Row],[BUILDING NAME]],#REF!,0),1),"")</f>
        <v/>
      </c>
      <c r="AS531" s="942" t="str">
        <f>IFERROR(INDEX(#REF!,MATCH(Таблиця4[[#This Row],[BUILDING NAME]],#REF!,0),1),"")</f>
        <v/>
      </c>
      <c r="AT531" s="942" t="str">
        <f>IFERROR(INDEX(#REF!,MATCH(Таблиця4[[#This Row],[BUILDING NAME]],#REF!,0),1),"")</f>
        <v/>
      </c>
      <c r="AU531" s="942"/>
      <c r="AV531" s="1195" t="s">
        <v>10301</v>
      </c>
      <c r="AW531" s="1196" t="str">
        <f>IFERROR(INDEX(Аркуш4!$G$2:$G$608,MATCH(Таблиця4[[#This Row],[BUILDING NAME]],Аркуш4!$A$2:$A$608,0),1),"")</f>
        <v/>
      </c>
    </row>
    <row r="532" spans="1:49" ht="16.5" thickTop="1" thickBot="1">
      <c r="A532" s="942"/>
      <c r="B532" s="943"/>
      <c r="C532" s="943"/>
      <c r="D532" s="942"/>
      <c r="E532" s="942"/>
      <c r="F532" s="943"/>
      <c r="G532" s="943"/>
      <c r="H532" s="955" t="s">
        <v>12340</v>
      </c>
      <c r="I532" s="943" t="s">
        <v>36</v>
      </c>
      <c r="J532" s="943"/>
      <c r="K532" s="943" t="s">
        <v>10436</v>
      </c>
      <c r="L532" s="943" t="s">
        <v>10301</v>
      </c>
      <c r="M532" s="943" t="s">
        <v>10561</v>
      </c>
      <c r="N532" s="943" t="s">
        <v>10561</v>
      </c>
      <c r="O532" s="943"/>
      <c r="P532" s="943"/>
      <c r="Q532" s="943"/>
      <c r="R532" s="943"/>
      <c r="S532" s="943"/>
      <c r="T53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32" s="943"/>
      <c r="V532" s="943"/>
      <c r="W532" s="943"/>
      <c r="X532" s="943"/>
      <c r="Y532" s="943"/>
      <c r="Z532" s="943" t="s">
        <v>10301</v>
      </c>
      <c r="AA532" s="954" t="s">
        <v>30560</v>
      </c>
      <c r="AB532" s="943" t="s">
        <v>10301</v>
      </c>
      <c r="AC532" s="943"/>
      <c r="AD532" s="943" t="str">
        <f>Таблиця4[[#This Row],[DESCRIPTION 3]]</f>
        <v/>
      </c>
      <c r="AE532" s="943" t="str">
        <f>Таблиця4[[#This Row],[Owner/Specific NPCs3]]</f>
        <v/>
      </c>
      <c r="AF532" s="943"/>
      <c r="AG532" s="944" t="s">
        <v>12341</v>
      </c>
      <c r="AH532" s="945"/>
      <c r="AI532" s="946"/>
      <c r="AJ532" s="943"/>
      <c r="AK532" s="946"/>
      <c r="AL532" s="943"/>
      <c r="AM532" s="946"/>
      <c r="AN532" s="942" t="str">
        <f>IFERROR(INDEX(#REF!,MATCH(Таблиця4[[#This Row],[BUILDING NAME]],#REF!,0),1),"")</f>
        <v/>
      </c>
      <c r="AO532" s="942" t="str">
        <f>IFERROR(INDEX(#REF!,MATCH(Таблиця4[[#This Row],[BUILDING NAME]],#REF!,0),1),"")</f>
        <v/>
      </c>
      <c r="AP532" s="942" t="str">
        <f>IFERROR(INDEX(#REF!,MATCH(Таблиця4[[#This Row],[BUILDING NAME]],#REF!,0),1),"")</f>
        <v/>
      </c>
      <c r="AQ532" s="942" t="str">
        <f>IFERROR(INDEX(#REF!,MATCH(Таблиця4[[#This Row],[BUILDING NAME]],#REF!,0),1),"")</f>
        <v/>
      </c>
      <c r="AR532" s="942" t="str">
        <f>IFERROR(INDEX(#REF!,MATCH(Таблиця4[[#This Row],[BUILDING NAME]],#REF!,0),1),"")</f>
        <v/>
      </c>
      <c r="AS532" s="942" t="str">
        <f>IFERROR(INDEX(#REF!,MATCH(Таблиця4[[#This Row],[BUILDING NAME]],#REF!,0),1),"")</f>
        <v/>
      </c>
      <c r="AT532" s="942" t="str">
        <f>IFERROR(INDEX(#REF!,MATCH(Таблиця4[[#This Row],[BUILDING NAME]],#REF!,0),1),"")</f>
        <v/>
      </c>
      <c r="AU532" s="942"/>
      <c r="AV532" s="1195" t="s">
        <v>10301</v>
      </c>
      <c r="AW532" s="1196" t="str">
        <f>IFERROR(INDEX(Аркуш4!$G$2:$G$608,MATCH(Таблиця4[[#This Row],[BUILDING NAME]],Аркуш4!$A$2:$A$608,0),1),"")</f>
        <v/>
      </c>
    </row>
    <row r="533" spans="1:49" ht="16.5" thickTop="1" thickBot="1">
      <c r="A533" s="942"/>
      <c r="B533" s="943"/>
      <c r="C533" s="943"/>
      <c r="D533" s="942"/>
      <c r="E533" s="942"/>
      <c r="F533" s="943"/>
      <c r="G533" s="943"/>
      <c r="H533" s="972" t="s">
        <v>179</v>
      </c>
      <c r="I533" s="943" t="s">
        <v>36</v>
      </c>
      <c r="J533" s="943"/>
      <c r="K533" s="943" t="s">
        <v>10358</v>
      </c>
      <c r="L533" s="943" t="s">
        <v>10301</v>
      </c>
      <c r="M533" s="943" t="s">
        <v>10561</v>
      </c>
      <c r="N533" s="943" t="s">
        <v>10561</v>
      </c>
      <c r="O533" s="943"/>
      <c r="P533" s="943"/>
      <c r="Q533" s="943"/>
      <c r="R533" s="943"/>
      <c r="S533" s="943"/>
      <c r="T53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33" s="943"/>
      <c r="V533" s="943" t="s">
        <v>182</v>
      </c>
      <c r="W533" s="943"/>
      <c r="X533" s="943"/>
      <c r="Y533" s="943"/>
      <c r="Z533" s="943" t="s">
        <v>10301</v>
      </c>
      <c r="AA533" s="954" t="s">
        <v>30561</v>
      </c>
      <c r="AB533" s="943" t="s">
        <v>180</v>
      </c>
      <c r="AC533" s="943"/>
      <c r="AD533" s="943" t="str">
        <f>Таблиця4[[#This Row],[DESCRIPTION 3]]</f>
        <v/>
      </c>
      <c r="AE533" s="943" t="str">
        <f>Таблиця4[[#This Row],[Owner/Specific NPCs3]]</f>
        <v/>
      </c>
      <c r="AF533" s="943"/>
      <c r="AG533" s="944" t="s">
        <v>12342</v>
      </c>
      <c r="AH533" s="945"/>
      <c r="AI533" s="946"/>
      <c r="AJ533" s="943"/>
      <c r="AK533" s="946"/>
      <c r="AL533" s="943"/>
      <c r="AM533" s="946"/>
      <c r="AN533" s="942" t="str">
        <f>IFERROR(INDEX(#REF!,MATCH(Таблиця4[[#This Row],[BUILDING NAME]],#REF!,0),1),"")</f>
        <v/>
      </c>
      <c r="AO533" s="942" t="str">
        <f>IFERROR(INDEX(#REF!,MATCH(Таблиця4[[#This Row],[BUILDING NAME]],#REF!,0),1),"")</f>
        <v/>
      </c>
      <c r="AP533" s="942" t="str">
        <f>IFERROR(INDEX(#REF!,MATCH(Таблиця4[[#This Row],[BUILDING NAME]],#REF!,0),1),"")</f>
        <v/>
      </c>
      <c r="AQ533" s="942" t="str">
        <f>IFERROR(INDEX(#REF!,MATCH(Таблиця4[[#This Row],[BUILDING NAME]],#REF!,0),1),"")</f>
        <v/>
      </c>
      <c r="AR533" s="942" t="str">
        <f>IFERROR(INDEX(#REF!,MATCH(Таблиця4[[#This Row],[BUILDING NAME]],#REF!,0),1),"")</f>
        <v/>
      </c>
      <c r="AS533" s="942" t="str">
        <f>IFERROR(INDEX(#REF!,MATCH(Таблиця4[[#This Row],[BUILDING NAME]],#REF!,0),1),"")</f>
        <v/>
      </c>
      <c r="AT533" s="942" t="str">
        <f>IFERROR(INDEX(#REF!,MATCH(Таблиця4[[#This Row],[BUILDING NAME]],#REF!,0),1),"")</f>
        <v/>
      </c>
      <c r="AU533" s="942"/>
      <c r="AV533" s="1195" t="s">
        <v>10301</v>
      </c>
      <c r="AW533" s="1196" t="str">
        <f>IFERROR(INDEX(Аркуш4!$G$2:$G$608,MATCH(Таблиця4[[#This Row],[BUILDING NAME]],Аркуш4!$A$2:$A$608,0),1),"")</f>
        <v/>
      </c>
    </row>
    <row r="534" spans="1:49" ht="16.5" thickTop="1" thickBot="1">
      <c r="A534" s="942"/>
      <c r="B534" s="943"/>
      <c r="C534" s="943"/>
      <c r="D534" s="942"/>
      <c r="E534" s="942"/>
      <c r="F534" s="943"/>
      <c r="G534" s="943"/>
      <c r="H534" s="943" t="s">
        <v>12343</v>
      </c>
      <c r="I534" s="943" t="s">
        <v>36</v>
      </c>
      <c r="J534" s="943"/>
      <c r="K534" s="943" t="s">
        <v>10388</v>
      </c>
      <c r="L534" s="943" t="s">
        <v>10301</v>
      </c>
      <c r="M534" s="943" t="s">
        <v>10561</v>
      </c>
      <c r="N534" s="943" t="s">
        <v>10561</v>
      </c>
      <c r="O534" s="943"/>
      <c r="P534" s="943"/>
      <c r="Q534" s="943"/>
      <c r="R534" s="943"/>
      <c r="S534" s="943"/>
      <c r="T53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34" s="943"/>
      <c r="V534" s="943"/>
      <c r="W534" s="943"/>
      <c r="X534" s="943"/>
      <c r="Y534" s="943"/>
      <c r="Z534" s="943" t="s">
        <v>10301</v>
      </c>
      <c r="AA534" s="954" t="s">
        <v>29382</v>
      </c>
      <c r="AB534" s="943" t="s">
        <v>10301</v>
      </c>
      <c r="AC534" s="943"/>
      <c r="AD534" s="943" t="str">
        <f>Таблиця4[[#This Row],[DESCRIPTION 3]]</f>
        <v/>
      </c>
      <c r="AE534" s="943" t="str">
        <f>Таблиця4[[#This Row],[Owner/Specific NPCs3]]</f>
        <v/>
      </c>
      <c r="AF534" s="943"/>
      <c r="AG534" s="944" t="s">
        <v>12344</v>
      </c>
      <c r="AH534" s="945"/>
      <c r="AI534" s="946"/>
      <c r="AJ534" s="943"/>
      <c r="AK534" s="946"/>
      <c r="AL534" s="943"/>
      <c r="AM534" s="946"/>
      <c r="AN534" s="942" t="str">
        <f>IFERROR(INDEX(#REF!,MATCH(Таблиця4[[#This Row],[BUILDING NAME]],#REF!,0),1),"")</f>
        <v/>
      </c>
      <c r="AO534" s="942" t="str">
        <f>IFERROR(INDEX(#REF!,MATCH(Таблиця4[[#This Row],[BUILDING NAME]],#REF!,0),1),"")</f>
        <v/>
      </c>
      <c r="AP534" s="942" t="str">
        <f>IFERROR(INDEX(#REF!,MATCH(Таблиця4[[#This Row],[BUILDING NAME]],#REF!,0),1),"")</f>
        <v/>
      </c>
      <c r="AQ534" s="942" t="str">
        <f>IFERROR(INDEX(#REF!,MATCH(Таблиця4[[#This Row],[BUILDING NAME]],#REF!,0),1),"")</f>
        <v/>
      </c>
      <c r="AR534" s="942" t="str">
        <f>IFERROR(INDEX(#REF!,MATCH(Таблиця4[[#This Row],[BUILDING NAME]],#REF!,0),1),"")</f>
        <v/>
      </c>
      <c r="AS534" s="942" t="str">
        <f>IFERROR(INDEX(#REF!,MATCH(Таблиця4[[#This Row],[BUILDING NAME]],#REF!,0),1),"")</f>
        <v/>
      </c>
      <c r="AT534" s="942" t="str">
        <f>IFERROR(INDEX(#REF!,MATCH(Таблиця4[[#This Row],[BUILDING NAME]],#REF!,0),1),"")</f>
        <v/>
      </c>
      <c r="AU534" s="942"/>
      <c r="AV534" s="1195" t="s">
        <v>10301</v>
      </c>
      <c r="AW534" s="1196" t="str">
        <f>IFERROR(INDEX(Аркуш4!$G$2:$G$608,MATCH(Таблиця4[[#This Row],[BUILDING NAME]],Аркуш4!$A$2:$A$608,0),1),"")</f>
        <v/>
      </c>
    </row>
    <row r="535" spans="1:49" ht="16.5" thickTop="1" thickBot="1">
      <c r="A535" s="942"/>
      <c r="B535" s="943"/>
      <c r="C535" s="943"/>
      <c r="D535" s="942"/>
      <c r="E535" s="942"/>
      <c r="F535" s="943"/>
      <c r="G535" s="943"/>
      <c r="H535" s="943" t="s">
        <v>12346</v>
      </c>
      <c r="I535" s="943" t="s">
        <v>36</v>
      </c>
      <c r="J535" s="943"/>
      <c r="K535" s="943" t="s">
        <v>10388</v>
      </c>
      <c r="L535" s="943" t="s">
        <v>10301</v>
      </c>
      <c r="M535" s="943" t="s">
        <v>10561</v>
      </c>
      <c r="N535" s="943" t="s">
        <v>10561</v>
      </c>
      <c r="O535" s="943"/>
      <c r="P535" s="943"/>
      <c r="Q535" s="943"/>
      <c r="R535" s="943"/>
      <c r="S535" s="943"/>
      <c r="T53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35" s="943"/>
      <c r="V535" s="943"/>
      <c r="W535" s="943"/>
      <c r="X535" s="943"/>
      <c r="Y535" s="943"/>
      <c r="Z535" s="943" t="s">
        <v>10301</v>
      </c>
      <c r="AA535" s="943" t="s">
        <v>30562</v>
      </c>
      <c r="AB535" s="943" t="s">
        <v>10301</v>
      </c>
      <c r="AC535" s="943"/>
      <c r="AD535" s="943" t="str">
        <f>Таблиця4[[#This Row],[DESCRIPTION 3]]</f>
        <v/>
      </c>
      <c r="AE535" s="943" t="str">
        <f>Таблиця4[[#This Row],[Owner/Specific NPCs3]]</f>
        <v/>
      </c>
      <c r="AF535" s="943"/>
      <c r="AG535" s="944" t="s">
        <v>12347</v>
      </c>
      <c r="AH535" s="945"/>
      <c r="AI535" s="946"/>
      <c r="AJ535" s="943"/>
      <c r="AK535" s="946"/>
      <c r="AL535" s="943"/>
      <c r="AM535" s="946"/>
      <c r="AN535" s="942" t="str">
        <f>IFERROR(INDEX(#REF!,MATCH(Таблиця4[[#This Row],[BUILDING NAME]],#REF!,0),1),"")</f>
        <v/>
      </c>
      <c r="AO535" s="942" t="str">
        <f>IFERROR(INDEX(#REF!,MATCH(Таблиця4[[#This Row],[BUILDING NAME]],#REF!,0),1),"")</f>
        <v/>
      </c>
      <c r="AP535" s="942" t="str">
        <f>IFERROR(INDEX(#REF!,MATCH(Таблиця4[[#This Row],[BUILDING NAME]],#REF!,0),1),"")</f>
        <v/>
      </c>
      <c r="AQ535" s="942" t="str">
        <f>IFERROR(INDEX(#REF!,MATCH(Таблиця4[[#This Row],[BUILDING NAME]],#REF!,0),1),"")</f>
        <v/>
      </c>
      <c r="AR535" s="942" t="str">
        <f>IFERROR(INDEX(#REF!,MATCH(Таблиця4[[#This Row],[BUILDING NAME]],#REF!,0),1),"")</f>
        <v/>
      </c>
      <c r="AS535" s="942" t="str">
        <f>IFERROR(INDEX(#REF!,MATCH(Таблиця4[[#This Row],[BUILDING NAME]],#REF!,0),1),"")</f>
        <v/>
      </c>
      <c r="AT535" s="942" t="str">
        <f>IFERROR(INDEX(#REF!,MATCH(Таблиця4[[#This Row],[BUILDING NAME]],#REF!,0),1),"")</f>
        <v/>
      </c>
      <c r="AU535" s="942"/>
      <c r="AV535" s="1195" t="s">
        <v>10301</v>
      </c>
      <c r="AW535" s="1196" t="str">
        <f>IFERROR(INDEX(Аркуш4!$G$2:$G$608,MATCH(Таблиця4[[#This Row],[BUILDING NAME]],Аркуш4!$A$2:$A$608,0),1),"")</f>
        <v/>
      </c>
    </row>
    <row r="536" spans="1:49" ht="16.5" thickTop="1" thickBot="1">
      <c r="A536" s="942"/>
      <c r="B536" s="943"/>
      <c r="C536" s="943"/>
      <c r="D536" s="942"/>
      <c r="E536" s="942"/>
      <c r="F536" s="943"/>
      <c r="G536" s="943"/>
      <c r="H536" s="943" t="s">
        <v>12349</v>
      </c>
      <c r="I536" s="943" t="s">
        <v>36</v>
      </c>
      <c r="J536" s="943"/>
      <c r="K536" s="943" t="s">
        <v>10388</v>
      </c>
      <c r="L536" s="943" t="s">
        <v>10301</v>
      </c>
      <c r="M536" s="943" t="s">
        <v>10561</v>
      </c>
      <c r="N536" s="943" t="s">
        <v>10561</v>
      </c>
      <c r="O536" s="943"/>
      <c r="P536" s="943"/>
      <c r="Q536" s="943"/>
      <c r="R536" s="943"/>
      <c r="S536" s="943"/>
      <c r="T53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36" s="943"/>
      <c r="V536" s="943"/>
      <c r="W536" s="943"/>
      <c r="X536" s="943"/>
      <c r="Y536" s="943"/>
      <c r="Z536" s="943" t="s">
        <v>10301</v>
      </c>
      <c r="AA536" s="943" t="s">
        <v>30563</v>
      </c>
      <c r="AB536" s="943" t="s">
        <v>10301</v>
      </c>
      <c r="AC536" s="943"/>
      <c r="AD536" s="943" t="str">
        <f>Таблиця4[[#This Row],[DESCRIPTION 3]]</f>
        <v/>
      </c>
      <c r="AE536" s="943" t="str">
        <f>Таблиця4[[#This Row],[Owner/Specific NPCs3]]</f>
        <v/>
      </c>
      <c r="AF536" s="943"/>
      <c r="AG536" s="944" t="s">
        <v>12350</v>
      </c>
      <c r="AH536" s="945"/>
      <c r="AI536" s="946"/>
      <c r="AJ536" s="943"/>
      <c r="AK536" s="946"/>
      <c r="AL536" s="943"/>
      <c r="AM536" s="946"/>
      <c r="AN536" s="942" t="str">
        <f>IFERROR(INDEX(#REF!,MATCH(Таблиця4[[#This Row],[BUILDING NAME]],#REF!,0),1),"")</f>
        <v/>
      </c>
      <c r="AO536" s="942" t="str">
        <f>IFERROR(INDEX(#REF!,MATCH(Таблиця4[[#This Row],[BUILDING NAME]],#REF!,0),1),"")</f>
        <v/>
      </c>
      <c r="AP536" s="942" t="str">
        <f>IFERROR(INDEX(#REF!,MATCH(Таблиця4[[#This Row],[BUILDING NAME]],#REF!,0),1),"")</f>
        <v/>
      </c>
      <c r="AQ536" s="942" t="str">
        <f>IFERROR(INDEX(#REF!,MATCH(Таблиця4[[#This Row],[BUILDING NAME]],#REF!,0),1),"")</f>
        <v/>
      </c>
      <c r="AR536" s="942" t="str">
        <f>IFERROR(INDEX(#REF!,MATCH(Таблиця4[[#This Row],[BUILDING NAME]],#REF!,0),1),"")</f>
        <v/>
      </c>
      <c r="AS536" s="942" t="str">
        <f>IFERROR(INDEX(#REF!,MATCH(Таблиця4[[#This Row],[BUILDING NAME]],#REF!,0),1),"")</f>
        <v/>
      </c>
      <c r="AT536" s="942" t="str">
        <f>IFERROR(INDEX(#REF!,MATCH(Таблиця4[[#This Row],[BUILDING NAME]],#REF!,0),1),"")</f>
        <v/>
      </c>
      <c r="AU536" s="942"/>
      <c r="AV536" s="1195" t="s">
        <v>10301</v>
      </c>
      <c r="AW536" s="1196" t="str">
        <f>IFERROR(INDEX(Аркуш4!$G$2:$G$608,MATCH(Таблиця4[[#This Row],[BUILDING NAME]],Аркуш4!$A$2:$A$608,0),1),"")</f>
        <v/>
      </c>
    </row>
    <row r="537" spans="1:49" ht="16.5" thickTop="1" thickBot="1">
      <c r="A537" s="942"/>
      <c r="B537" s="943"/>
      <c r="C537" s="943"/>
      <c r="D537" s="942"/>
      <c r="E537" s="942"/>
      <c r="F537" s="943"/>
      <c r="G537" s="943"/>
      <c r="H537" s="943" t="s">
        <v>12352</v>
      </c>
      <c r="I537" s="943" t="s">
        <v>36</v>
      </c>
      <c r="J537" s="943"/>
      <c r="K537" s="943" t="s">
        <v>10420</v>
      </c>
      <c r="L537" s="943" t="s">
        <v>10301</v>
      </c>
      <c r="M537" s="943" t="s">
        <v>10561</v>
      </c>
      <c r="N537" s="943" t="s">
        <v>10561</v>
      </c>
      <c r="O537" s="943" t="s">
        <v>938</v>
      </c>
      <c r="P537" s="943"/>
      <c r="Q537" s="943"/>
      <c r="R537" s="943"/>
      <c r="S537" s="943"/>
      <c r="T53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37" s="943"/>
      <c r="V537" s="943"/>
      <c r="W537" s="943"/>
      <c r="X537" s="943"/>
      <c r="Y537" s="943"/>
      <c r="Z537" s="943" t="s">
        <v>10301</v>
      </c>
      <c r="AA537" s="943"/>
      <c r="AB537" s="943" t="s">
        <v>10301</v>
      </c>
      <c r="AC537" s="943"/>
      <c r="AD537" s="943" t="str">
        <f>Таблиця4[[#This Row],[DESCRIPTION 3]]</f>
        <v/>
      </c>
      <c r="AE537" s="943" t="str">
        <f>Таблиця4[[#This Row],[Owner/Specific NPCs3]]</f>
        <v/>
      </c>
      <c r="AF537" s="943"/>
      <c r="AG537" s="944" t="s">
        <v>12353</v>
      </c>
      <c r="AH537" s="945"/>
      <c r="AI537" s="946"/>
      <c r="AJ537" s="943"/>
      <c r="AK537" s="946"/>
      <c r="AL537" s="943"/>
      <c r="AM537" s="946"/>
      <c r="AN537" s="942" t="str">
        <f>IFERROR(INDEX(#REF!,MATCH(Таблиця4[[#This Row],[BUILDING NAME]],#REF!,0),1),"")</f>
        <v/>
      </c>
      <c r="AO537" s="942" t="str">
        <f>IFERROR(INDEX(#REF!,MATCH(Таблиця4[[#This Row],[BUILDING NAME]],#REF!,0),1),"")</f>
        <v/>
      </c>
      <c r="AP537" s="942" t="str">
        <f>IFERROR(INDEX(#REF!,MATCH(Таблиця4[[#This Row],[BUILDING NAME]],#REF!,0),1),"")</f>
        <v/>
      </c>
      <c r="AQ537" s="942" t="str">
        <f>IFERROR(INDEX(#REF!,MATCH(Таблиця4[[#This Row],[BUILDING NAME]],#REF!,0),1),"")</f>
        <v/>
      </c>
      <c r="AR537" s="942" t="str">
        <f>IFERROR(INDEX(#REF!,MATCH(Таблиця4[[#This Row],[BUILDING NAME]],#REF!,0),1),"")</f>
        <v/>
      </c>
      <c r="AS537" s="942" t="str">
        <f>IFERROR(INDEX(#REF!,MATCH(Таблиця4[[#This Row],[BUILDING NAME]],#REF!,0),1),"")</f>
        <v/>
      </c>
      <c r="AT537" s="942" t="str">
        <f>IFERROR(INDEX(#REF!,MATCH(Таблиця4[[#This Row],[BUILDING NAME]],#REF!,0),1),"")</f>
        <v/>
      </c>
      <c r="AU537" s="942"/>
      <c r="AV537" s="1195" t="s">
        <v>10301</v>
      </c>
      <c r="AW537" s="1196" t="str">
        <f>IFERROR(INDEX(Аркуш4!$G$2:$G$608,MATCH(Таблиця4[[#This Row],[BUILDING NAME]],Аркуш4!$A$2:$A$608,0),1),"")</f>
        <v/>
      </c>
    </row>
    <row r="538" spans="1:49" ht="16.5" thickTop="1" thickBot="1">
      <c r="A538" s="942"/>
      <c r="B538" s="943"/>
      <c r="C538" s="943"/>
      <c r="D538" s="942"/>
      <c r="E538" s="942"/>
      <c r="F538" s="943"/>
      <c r="G538" s="943"/>
      <c r="H538" s="942" t="s">
        <v>12354</v>
      </c>
      <c r="I538" s="943" t="s">
        <v>36</v>
      </c>
      <c r="J538" s="943"/>
      <c r="K538" s="943" t="s">
        <v>10420</v>
      </c>
      <c r="L538" s="943" t="s">
        <v>10301</v>
      </c>
      <c r="M538" s="943" t="s">
        <v>10561</v>
      </c>
      <c r="N538" s="943" t="s">
        <v>10561</v>
      </c>
      <c r="O538" s="943" t="s">
        <v>12355</v>
      </c>
      <c r="P538" s="943"/>
      <c r="Q538" s="943"/>
      <c r="R538" s="943"/>
      <c r="S538" s="943"/>
      <c r="T53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38" s="943"/>
      <c r="V538" s="943"/>
      <c r="W538" s="943"/>
      <c r="X538" s="942"/>
      <c r="Y538" s="942"/>
      <c r="Z538" s="942" t="s">
        <v>10301</v>
      </c>
      <c r="AA538" s="942" t="s">
        <v>12356</v>
      </c>
      <c r="AB538" s="943" t="s">
        <v>10301</v>
      </c>
      <c r="AC538" s="943"/>
      <c r="AD538" s="943" t="str">
        <f>Таблиця4[[#This Row],[DESCRIPTION 3]]</f>
        <v/>
      </c>
      <c r="AE538" s="943" t="str">
        <f>Таблиця4[[#This Row],[Owner/Specific NPCs3]]</f>
        <v/>
      </c>
      <c r="AF538" s="943"/>
      <c r="AG538" s="944" t="s">
        <v>12357</v>
      </c>
      <c r="AH538" s="945"/>
      <c r="AI538" s="946"/>
      <c r="AJ538" s="943"/>
      <c r="AK538" s="946"/>
      <c r="AL538" s="943"/>
      <c r="AM538" s="946"/>
      <c r="AN538" s="942" t="str">
        <f>IFERROR(INDEX(#REF!,MATCH(Таблиця4[[#This Row],[BUILDING NAME]],#REF!,0),1),"")</f>
        <v/>
      </c>
      <c r="AO538" s="942" t="str">
        <f>IFERROR(INDEX(#REF!,MATCH(Таблиця4[[#This Row],[BUILDING NAME]],#REF!,0),1),"")</f>
        <v/>
      </c>
      <c r="AP538" s="942" t="str">
        <f>IFERROR(INDEX(#REF!,MATCH(Таблиця4[[#This Row],[BUILDING NAME]],#REF!,0),1),"")</f>
        <v/>
      </c>
      <c r="AQ538" s="942" t="str">
        <f>IFERROR(INDEX(#REF!,MATCH(Таблиця4[[#This Row],[BUILDING NAME]],#REF!,0),1),"")</f>
        <v/>
      </c>
      <c r="AR538" s="942" t="str">
        <f>IFERROR(INDEX(#REF!,MATCH(Таблиця4[[#This Row],[BUILDING NAME]],#REF!,0),1),"")</f>
        <v/>
      </c>
      <c r="AS538" s="942" t="str">
        <f>IFERROR(INDEX(#REF!,MATCH(Таблиця4[[#This Row],[BUILDING NAME]],#REF!,0),1),"")</f>
        <v/>
      </c>
      <c r="AT538" s="942" t="str">
        <f>IFERROR(INDEX(#REF!,MATCH(Таблиця4[[#This Row],[BUILDING NAME]],#REF!,0),1),"")</f>
        <v/>
      </c>
      <c r="AU538" s="942"/>
      <c r="AV538" s="1195" t="s">
        <v>10301</v>
      </c>
      <c r="AW538" s="1196" t="str">
        <f>IFERROR(INDEX(Аркуш4!$G$2:$G$608,MATCH(Таблиця4[[#This Row],[BUILDING NAME]],Аркуш4!$A$2:$A$608,0),1),"")</f>
        <v/>
      </c>
    </row>
    <row r="539" spans="1:49" ht="16.5" thickTop="1" thickBot="1">
      <c r="A539" s="942"/>
      <c r="B539" s="943"/>
      <c r="C539" s="943"/>
      <c r="D539" s="942"/>
      <c r="E539" s="942"/>
      <c r="F539" s="943"/>
      <c r="G539" s="943"/>
      <c r="H539" s="943" t="s">
        <v>386</v>
      </c>
      <c r="I539" s="943" t="s">
        <v>36</v>
      </c>
      <c r="J539" s="943"/>
      <c r="K539" s="943" t="s">
        <v>10317</v>
      </c>
      <c r="L539" s="943" t="s">
        <v>10301</v>
      </c>
      <c r="M539" s="943" t="s">
        <v>10561</v>
      </c>
      <c r="N539" s="943" t="s">
        <v>10561</v>
      </c>
      <c r="O539" s="943"/>
      <c r="P539" s="943">
        <v>2</v>
      </c>
      <c r="Q539" s="943"/>
      <c r="R539" s="943">
        <v>3</v>
      </c>
      <c r="S539" s="943"/>
      <c r="T53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3 P | </v>
      </c>
      <c r="U539" s="943"/>
      <c r="V539" s="943" t="s">
        <v>388</v>
      </c>
      <c r="W539" s="943"/>
      <c r="X539" s="943"/>
      <c r="Y539" s="943"/>
      <c r="Z539" s="943" t="s">
        <v>10301</v>
      </c>
      <c r="AA539" s="943" t="s">
        <v>12358</v>
      </c>
      <c r="AB539" s="943" t="s">
        <v>21</v>
      </c>
      <c r="AC539" s="943"/>
      <c r="AD539" s="943" t="str">
        <f>Таблиця4[[#This Row],[DESCRIPTION 3]]</f>
        <v/>
      </c>
      <c r="AE539" s="943" t="str">
        <f>Таблиця4[[#This Row],[Owner/Specific NPCs3]]</f>
        <v/>
      </c>
      <c r="AF539" s="943"/>
      <c r="AG539" s="944"/>
      <c r="AH539" s="945"/>
      <c r="AI539" s="946"/>
      <c r="AJ539" s="943"/>
      <c r="AK539" s="946"/>
      <c r="AL539" s="943"/>
      <c r="AM539" s="946"/>
      <c r="AN539" s="942" t="str">
        <f>IFERROR(INDEX(#REF!,MATCH(Таблиця4[[#This Row],[BUILDING NAME]],#REF!,0),1),"")</f>
        <v/>
      </c>
      <c r="AO539" s="942" t="str">
        <f>IFERROR(INDEX(#REF!,MATCH(Таблиця4[[#This Row],[BUILDING NAME]],#REF!,0),1),"")</f>
        <v/>
      </c>
      <c r="AP539" s="942" t="str">
        <f>IFERROR(INDEX(#REF!,MATCH(Таблиця4[[#This Row],[BUILDING NAME]],#REF!,0),1),"")</f>
        <v/>
      </c>
      <c r="AQ539" s="942" t="str">
        <f>IFERROR(INDEX(#REF!,MATCH(Таблиця4[[#This Row],[BUILDING NAME]],#REF!,0),1),"")</f>
        <v/>
      </c>
      <c r="AR539" s="942" t="str">
        <f>IFERROR(INDEX(#REF!,MATCH(Таблиця4[[#This Row],[BUILDING NAME]],#REF!,0),1),"")</f>
        <v/>
      </c>
      <c r="AS539" s="942" t="str">
        <f>IFERROR(INDEX(#REF!,MATCH(Таблиця4[[#This Row],[BUILDING NAME]],#REF!,0),1),"")</f>
        <v/>
      </c>
      <c r="AT539" s="942" t="str">
        <f>IFERROR(INDEX(#REF!,MATCH(Таблиця4[[#This Row],[BUILDING NAME]],#REF!,0),1),"")</f>
        <v/>
      </c>
      <c r="AU539" s="942"/>
      <c r="AV539" s="1195" t="s">
        <v>10301</v>
      </c>
      <c r="AW539" s="1196" t="str">
        <f>IFERROR(INDEX(Аркуш4!$G$2:$G$608,MATCH(Таблиця4[[#This Row],[BUILDING NAME]],Аркуш4!$A$2:$A$608,0),1),"")</f>
        <v/>
      </c>
    </row>
    <row r="540" spans="1:49" ht="16.5" thickTop="1" thickBot="1">
      <c r="A540" s="942"/>
      <c r="B540" s="943"/>
      <c r="C540" s="943"/>
      <c r="D540" s="942"/>
      <c r="E540" s="942"/>
      <c r="F540" s="943"/>
      <c r="G540" s="943"/>
      <c r="H540" s="943" t="s">
        <v>12359</v>
      </c>
      <c r="I540" s="943" t="s">
        <v>36</v>
      </c>
      <c r="J540" s="943"/>
      <c r="K540" s="943" t="s">
        <v>10388</v>
      </c>
      <c r="L540" s="943" t="s">
        <v>10301</v>
      </c>
      <c r="M540" s="943" t="s">
        <v>10561</v>
      </c>
      <c r="N540" s="943" t="s">
        <v>10561</v>
      </c>
      <c r="O540" s="943"/>
      <c r="P540" s="943"/>
      <c r="Q540" s="943"/>
      <c r="R540" s="943"/>
      <c r="S540" s="943"/>
      <c r="T54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40" s="943"/>
      <c r="V540" s="943"/>
      <c r="W540" s="943"/>
      <c r="X540" s="943"/>
      <c r="Y540" s="943"/>
      <c r="Z540" s="943" t="s">
        <v>10301</v>
      </c>
      <c r="AA540" s="943" t="s">
        <v>12360</v>
      </c>
      <c r="AB540" s="943" t="s">
        <v>10301</v>
      </c>
      <c r="AC540" s="943"/>
      <c r="AD540" s="943" t="str">
        <f>Таблиця4[[#This Row],[DESCRIPTION 3]]</f>
        <v/>
      </c>
      <c r="AE540" s="943" t="str">
        <f>Таблиця4[[#This Row],[Owner/Specific NPCs3]]</f>
        <v/>
      </c>
      <c r="AF540" s="943"/>
      <c r="AG540" s="944" t="s">
        <v>12361</v>
      </c>
      <c r="AH540" s="945"/>
      <c r="AI540" s="946"/>
      <c r="AJ540" s="943"/>
      <c r="AK540" s="946"/>
      <c r="AL540" s="943"/>
      <c r="AM540" s="946"/>
      <c r="AN540" s="942" t="str">
        <f>IFERROR(INDEX(#REF!,MATCH(Таблиця4[[#This Row],[BUILDING NAME]],#REF!,0),1),"")</f>
        <v/>
      </c>
      <c r="AO540" s="942" t="str">
        <f>IFERROR(INDEX(#REF!,MATCH(Таблиця4[[#This Row],[BUILDING NAME]],#REF!,0),1),"")</f>
        <v/>
      </c>
      <c r="AP540" s="942" t="str">
        <f>IFERROR(INDEX(#REF!,MATCH(Таблиця4[[#This Row],[BUILDING NAME]],#REF!,0),1),"")</f>
        <v/>
      </c>
      <c r="AQ540" s="942" t="str">
        <f>IFERROR(INDEX(#REF!,MATCH(Таблиця4[[#This Row],[BUILDING NAME]],#REF!,0),1),"")</f>
        <v/>
      </c>
      <c r="AR540" s="942" t="str">
        <f>IFERROR(INDEX(#REF!,MATCH(Таблиця4[[#This Row],[BUILDING NAME]],#REF!,0),1),"")</f>
        <v/>
      </c>
      <c r="AS540" s="942" t="str">
        <f>IFERROR(INDEX(#REF!,MATCH(Таблиця4[[#This Row],[BUILDING NAME]],#REF!,0),1),"")</f>
        <v/>
      </c>
      <c r="AT540" s="942" t="str">
        <f>IFERROR(INDEX(#REF!,MATCH(Таблиця4[[#This Row],[BUILDING NAME]],#REF!,0),1),"")</f>
        <v/>
      </c>
      <c r="AU540" s="942"/>
      <c r="AV540" s="1195" t="s">
        <v>10301</v>
      </c>
      <c r="AW540" s="1196" t="str">
        <f>IFERROR(INDEX(Аркуш4!$G$2:$G$608,MATCH(Таблиця4[[#This Row],[BUILDING NAME]],Аркуш4!$A$2:$A$608,0),1),"")</f>
        <v/>
      </c>
    </row>
    <row r="541" spans="1:49" ht="16.5" thickTop="1" thickBot="1">
      <c r="A541" s="942"/>
      <c r="B541" s="943"/>
      <c r="C541" s="943"/>
      <c r="D541" s="942"/>
      <c r="E541" s="942"/>
      <c r="F541" s="943"/>
      <c r="G541" s="943"/>
      <c r="H541" s="943" t="s">
        <v>12362</v>
      </c>
      <c r="I541" s="943" t="s">
        <v>36</v>
      </c>
      <c r="J541" s="943"/>
      <c r="K541" s="943" t="s">
        <v>10317</v>
      </c>
      <c r="L541" s="943" t="s">
        <v>10301</v>
      </c>
      <c r="M541" s="943" t="s">
        <v>10561</v>
      </c>
      <c r="N541" s="943" t="s">
        <v>10561</v>
      </c>
      <c r="O541" s="943"/>
      <c r="P541" s="943"/>
      <c r="Q541" s="943"/>
      <c r="R541" s="943"/>
      <c r="S541" s="943"/>
      <c r="T54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41" s="943"/>
      <c r="V541" s="943"/>
      <c r="W541" s="943"/>
      <c r="X541" s="943"/>
      <c r="Y541" s="943"/>
      <c r="Z541" s="943" t="s">
        <v>10301</v>
      </c>
      <c r="AA541" s="943"/>
      <c r="AB541" s="943" t="s">
        <v>10301</v>
      </c>
      <c r="AC541" s="943"/>
      <c r="AD541" s="943" t="str">
        <f>Таблиця4[[#This Row],[DESCRIPTION 3]]</f>
        <v/>
      </c>
      <c r="AE541" s="943" t="str">
        <f>Таблиця4[[#This Row],[Owner/Specific NPCs3]]</f>
        <v/>
      </c>
      <c r="AF541" s="943"/>
      <c r="AG541" s="944"/>
      <c r="AH541" s="945"/>
      <c r="AI541" s="946"/>
      <c r="AJ541" s="943"/>
      <c r="AK541" s="946"/>
      <c r="AL541" s="943"/>
      <c r="AM541" s="946"/>
      <c r="AN541" s="942" t="str">
        <f>IFERROR(INDEX(#REF!,MATCH(Таблиця4[[#This Row],[BUILDING NAME]],#REF!,0),1),"")</f>
        <v/>
      </c>
      <c r="AO541" s="942" t="str">
        <f>IFERROR(INDEX(#REF!,MATCH(Таблиця4[[#This Row],[BUILDING NAME]],#REF!,0),1),"")</f>
        <v/>
      </c>
      <c r="AP541" s="942" t="str">
        <f>IFERROR(INDEX(#REF!,MATCH(Таблиця4[[#This Row],[BUILDING NAME]],#REF!,0),1),"")</f>
        <v/>
      </c>
      <c r="AQ541" s="942" t="str">
        <f>IFERROR(INDEX(#REF!,MATCH(Таблиця4[[#This Row],[BUILDING NAME]],#REF!,0),1),"")</f>
        <v/>
      </c>
      <c r="AR541" s="942" t="str">
        <f>IFERROR(INDEX(#REF!,MATCH(Таблиця4[[#This Row],[BUILDING NAME]],#REF!,0),1),"")</f>
        <v/>
      </c>
      <c r="AS541" s="942" t="str">
        <f>IFERROR(INDEX(#REF!,MATCH(Таблиця4[[#This Row],[BUILDING NAME]],#REF!,0),1),"")</f>
        <v/>
      </c>
      <c r="AT541" s="942" t="str">
        <f>IFERROR(INDEX(#REF!,MATCH(Таблиця4[[#This Row],[BUILDING NAME]],#REF!,0),1),"")</f>
        <v/>
      </c>
      <c r="AU541" s="942"/>
      <c r="AV541" s="1195" t="s">
        <v>10301</v>
      </c>
      <c r="AW541" s="1196" t="str">
        <f>IFERROR(INDEX(Аркуш4!$G$2:$G$608,MATCH(Таблиця4[[#This Row],[BUILDING NAME]],Аркуш4!$A$2:$A$608,0),1),"")</f>
        <v/>
      </c>
    </row>
    <row r="542" spans="1:49" ht="16.5" thickTop="1" thickBot="1">
      <c r="A542" s="942"/>
      <c r="B542" s="943"/>
      <c r="C542" s="943"/>
      <c r="D542" s="942"/>
      <c r="E542" s="942"/>
      <c r="F542" s="943"/>
      <c r="G542" s="943"/>
      <c r="H542" s="955" t="s">
        <v>12363</v>
      </c>
      <c r="I542" s="943" t="s">
        <v>36</v>
      </c>
      <c r="J542" s="943" t="s">
        <v>12364</v>
      </c>
      <c r="K542" s="943" t="s">
        <v>10896</v>
      </c>
      <c r="L542" s="943" t="s">
        <v>10301</v>
      </c>
      <c r="M542" s="943" t="s">
        <v>10561</v>
      </c>
      <c r="N542" s="943" t="s">
        <v>10561</v>
      </c>
      <c r="O542" s="943"/>
      <c r="P542" s="943"/>
      <c r="Q542" s="943"/>
      <c r="R542" s="943"/>
      <c r="S542" s="943"/>
      <c r="T54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42" s="943"/>
      <c r="V542" s="943"/>
      <c r="W542" s="943"/>
      <c r="X542" s="942"/>
      <c r="Y542" s="942"/>
      <c r="Z542" s="942" t="s">
        <v>10301</v>
      </c>
      <c r="AA542" s="942" t="s">
        <v>12365</v>
      </c>
      <c r="AB542" s="943" t="s">
        <v>10301</v>
      </c>
      <c r="AC542" s="943"/>
      <c r="AD542" s="943" t="str">
        <f>Таблиця4[[#This Row],[DESCRIPTION 3]]</f>
        <v/>
      </c>
      <c r="AE542" s="943" t="str">
        <f>Таблиця4[[#This Row],[Owner/Specific NPCs3]]</f>
        <v/>
      </c>
      <c r="AF542" s="943"/>
      <c r="AG542" s="944"/>
      <c r="AH542" s="945"/>
      <c r="AI542" s="946"/>
      <c r="AJ542" s="943"/>
      <c r="AK542" s="946"/>
      <c r="AL542" s="943"/>
      <c r="AM542" s="946"/>
      <c r="AN542" s="942" t="str">
        <f>IFERROR(INDEX(#REF!,MATCH(Таблиця4[[#This Row],[BUILDING NAME]],#REF!,0),1),"")</f>
        <v/>
      </c>
      <c r="AO542" s="942" t="str">
        <f>IFERROR(INDEX(#REF!,MATCH(Таблиця4[[#This Row],[BUILDING NAME]],#REF!,0),1),"")</f>
        <v/>
      </c>
      <c r="AP542" s="942" t="str">
        <f>IFERROR(INDEX(#REF!,MATCH(Таблиця4[[#This Row],[BUILDING NAME]],#REF!,0),1),"")</f>
        <v/>
      </c>
      <c r="AQ542" s="942" t="str">
        <f>IFERROR(INDEX(#REF!,MATCH(Таблиця4[[#This Row],[BUILDING NAME]],#REF!,0),1),"")</f>
        <v/>
      </c>
      <c r="AR542" s="942" t="str">
        <f>IFERROR(INDEX(#REF!,MATCH(Таблиця4[[#This Row],[BUILDING NAME]],#REF!,0),1),"")</f>
        <v/>
      </c>
      <c r="AS542" s="942" t="str">
        <f>IFERROR(INDEX(#REF!,MATCH(Таблиця4[[#This Row],[BUILDING NAME]],#REF!,0),1),"")</f>
        <v/>
      </c>
      <c r="AT542" s="942" t="str">
        <f>IFERROR(INDEX(#REF!,MATCH(Таблиця4[[#This Row],[BUILDING NAME]],#REF!,0),1),"")</f>
        <v/>
      </c>
      <c r="AU542" s="942"/>
      <c r="AV542" s="1195" t="s">
        <v>10301</v>
      </c>
      <c r="AW542" s="1196" t="str">
        <f>IFERROR(INDEX(Аркуш4!$G$2:$G$608,MATCH(Таблиця4[[#This Row],[BUILDING NAME]],Аркуш4!$A$2:$A$608,0),1),"")</f>
        <v/>
      </c>
    </row>
    <row r="543" spans="1:49" ht="16.5" thickTop="1" thickBot="1">
      <c r="A543" s="942"/>
      <c r="B543" s="943"/>
      <c r="C543" s="943"/>
      <c r="D543" s="942"/>
      <c r="E543" s="942"/>
      <c r="F543" s="943"/>
      <c r="G543" s="943"/>
      <c r="H543" s="943" t="s">
        <v>12366</v>
      </c>
      <c r="I543" s="943" t="s">
        <v>36</v>
      </c>
      <c r="J543" s="943"/>
      <c r="K543" s="943" t="s">
        <v>10367</v>
      </c>
      <c r="L543" s="943" t="s">
        <v>10301</v>
      </c>
      <c r="M543" s="943" t="s">
        <v>10561</v>
      </c>
      <c r="N543" s="943" t="s">
        <v>10561</v>
      </c>
      <c r="O543" s="943"/>
      <c r="P543" s="943"/>
      <c r="Q543" s="943"/>
      <c r="R543" s="943"/>
      <c r="S543" s="943"/>
      <c r="T54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43" s="943"/>
      <c r="V543" s="943"/>
      <c r="W543" s="943"/>
      <c r="X543" s="942"/>
      <c r="Y543" s="942"/>
      <c r="Z543" s="942" t="s">
        <v>10301</v>
      </c>
      <c r="AA543" s="942" t="s">
        <v>12367</v>
      </c>
      <c r="AB543" s="943" t="s">
        <v>10301</v>
      </c>
      <c r="AC543" s="943"/>
      <c r="AD543" s="943" t="str">
        <f>Таблиця4[[#This Row],[DESCRIPTION 3]]</f>
        <v/>
      </c>
      <c r="AE543" s="943" t="str">
        <f>Таблиця4[[#This Row],[Owner/Specific NPCs3]]</f>
        <v/>
      </c>
      <c r="AF543" s="943"/>
      <c r="AG543" s="944"/>
      <c r="AH543" s="945"/>
      <c r="AI543" s="946"/>
      <c r="AJ543" s="943"/>
      <c r="AK543" s="946"/>
      <c r="AL543" s="943"/>
      <c r="AM543" s="946"/>
      <c r="AN543" s="942" t="str">
        <f>IFERROR(INDEX(#REF!,MATCH(Таблиця4[[#This Row],[BUILDING NAME]],#REF!,0),1),"")</f>
        <v/>
      </c>
      <c r="AO543" s="942" t="str">
        <f>IFERROR(INDEX(#REF!,MATCH(Таблиця4[[#This Row],[BUILDING NAME]],#REF!,0),1),"")</f>
        <v/>
      </c>
      <c r="AP543" s="942" t="str">
        <f>IFERROR(INDEX(#REF!,MATCH(Таблиця4[[#This Row],[BUILDING NAME]],#REF!,0),1),"")</f>
        <v/>
      </c>
      <c r="AQ543" s="942" t="str">
        <f>IFERROR(INDEX(#REF!,MATCH(Таблиця4[[#This Row],[BUILDING NAME]],#REF!,0),1),"")</f>
        <v/>
      </c>
      <c r="AR543" s="942" t="str">
        <f>IFERROR(INDEX(#REF!,MATCH(Таблиця4[[#This Row],[BUILDING NAME]],#REF!,0),1),"")</f>
        <v/>
      </c>
      <c r="AS543" s="942" t="str">
        <f>IFERROR(INDEX(#REF!,MATCH(Таблиця4[[#This Row],[BUILDING NAME]],#REF!,0),1),"")</f>
        <v/>
      </c>
      <c r="AT543" s="942" t="str">
        <f>IFERROR(INDEX(#REF!,MATCH(Таблиця4[[#This Row],[BUILDING NAME]],#REF!,0),1),"")</f>
        <v/>
      </c>
      <c r="AU543" s="942"/>
      <c r="AV543" s="1195" t="s">
        <v>10301</v>
      </c>
      <c r="AW543" s="1196" t="str">
        <f>IFERROR(INDEX(Аркуш4!$G$2:$G$608,MATCH(Таблиця4[[#This Row],[BUILDING NAME]],Аркуш4!$A$2:$A$608,0),1),"")</f>
        <v/>
      </c>
    </row>
    <row r="544" spans="1:49" ht="16.5" thickTop="1" thickBot="1">
      <c r="A544" s="942"/>
      <c r="B544" s="943"/>
      <c r="C544" s="943"/>
      <c r="D544" s="942"/>
      <c r="E544" s="942"/>
      <c r="F544" s="943"/>
      <c r="G544" s="943"/>
      <c r="H544" s="943" t="s">
        <v>242</v>
      </c>
      <c r="I544" s="943" t="s">
        <v>36</v>
      </c>
      <c r="J544" s="943"/>
      <c r="K544" s="943" t="s">
        <v>10358</v>
      </c>
      <c r="L544" s="943" t="s">
        <v>10301</v>
      </c>
      <c r="M544" s="943" t="s">
        <v>10561</v>
      </c>
      <c r="N544" s="943" t="s">
        <v>10561</v>
      </c>
      <c r="O544" s="954" t="s">
        <v>245</v>
      </c>
      <c r="P544" s="943">
        <v>4</v>
      </c>
      <c r="Q544" s="943"/>
      <c r="R544" s="943">
        <v>3</v>
      </c>
      <c r="S544" s="943"/>
      <c r="T54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U544" s="943"/>
      <c r="V544" s="955"/>
      <c r="W544" s="943"/>
      <c r="X544" s="942"/>
      <c r="Y544" s="942"/>
      <c r="Z544" s="942" t="s">
        <v>10301</v>
      </c>
      <c r="AA544" s="942" t="s">
        <v>12368</v>
      </c>
      <c r="AB544" s="943" t="s">
        <v>95</v>
      </c>
      <c r="AC544" s="954" t="s">
        <v>246</v>
      </c>
      <c r="AD544" s="943" t="str">
        <f>Таблиця4[[#This Row],[DESCRIPTION 3]]</f>
        <v/>
      </c>
      <c r="AE544" s="943" t="str">
        <f>Таблиця4[[#This Row],[Owner/Specific NPCs3]]</f>
        <v/>
      </c>
      <c r="AF544" s="943"/>
      <c r="AG544" s="944"/>
      <c r="AH544" s="945"/>
      <c r="AI544" s="946"/>
      <c r="AJ544" s="943"/>
      <c r="AK544" s="946"/>
      <c r="AL544" s="943"/>
      <c r="AM544" s="946"/>
      <c r="AN544" s="942" t="str">
        <f>IFERROR(INDEX(#REF!,MATCH(Таблиця4[[#This Row],[BUILDING NAME]],#REF!,0),1),"")</f>
        <v/>
      </c>
      <c r="AO544" s="942" t="str">
        <f>IFERROR(INDEX(#REF!,MATCH(Таблиця4[[#This Row],[BUILDING NAME]],#REF!,0),1),"")</f>
        <v/>
      </c>
      <c r="AP544" s="942" t="str">
        <f>IFERROR(INDEX(#REF!,MATCH(Таблиця4[[#This Row],[BUILDING NAME]],#REF!,0),1),"")</f>
        <v/>
      </c>
      <c r="AQ544" s="942" t="str">
        <f>IFERROR(INDEX(#REF!,MATCH(Таблиця4[[#This Row],[BUILDING NAME]],#REF!,0),1),"")</f>
        <v/>
      </c>
      <c r="AR544" s="942" t="str">
        <f>IFERROR(INDEX(#REF!,MATCH(Таблиця4[[#This Row],[BUILDING NAME]],#REF!,0),1),"")</f>
        <v/>
      </c>
      <c r="AS544" s="942" t="str">
        <f>IFERROR(INDEX(#REF!,MATCH(Таблиця4[[#This Row],[BUILDING NAME]],#REF!,0),1),"")</f>
        <v/>
      </c>
      <c r="AT544" s="942" t="str">
        <f>IFERROR(INDEX(#REF!,MATCH(Таблиця4[[#This Row],[BUILDING NAME]],#REF!,0),1),"")</f>
        <v/>
      </c>
      <c r="AU544" s="942"/>
      <c r="AV544" s="1195" t="s">
        <v>10301</v>
      </c>
      <c r="AW544" s="1196" t="str">
        <f>IFERROR(INDEX(Аркуш4!$G$2:$G$608,MATCH(Таблиця4[[#This Row],[BUILDING NAME]],Аркуш4!$A$2:$A$608,0),1),"")</f>
        <v/>
      </c>
    </row>
    <row r="545" spans="1:49" ht="16.5" thickTop="1" thickBot="1">
      <c r="A545" s="942"/>
      <c r="B545" s="943"/>
      <c r="C545" s="943"/>
      <c r="D545" s="942"/>
      <c r="E545" s="942"/>
      <c r="F545" s="943"/>
      <c r="G545" s="943"/>
      <c r="H545" s="943" t="s">
        <v>12369</v>
      </c>
      <c r="I545" s="943" t="s">
        <v>36</v>
      </c>
      <c r="J545" s="943"/>
      <c r="K545" s="943" t="s">
        <v>1878</v>
      </c>
      <c r="L545" s="943" t="s">
        <v>10301</v>
      </c>
      <c r="M545" s="943" t="s">
        <v>10561</v>
      </c>
      <c r="N545" s="943" t="s">
        <v>10561</v>
      </c>
      <c r="O545" s="943"/>
      <c r="P545" s="943">
        <v>4</v>
      </c>
      <c r="Q545" s="943"/>
      <c r="R545" s="943"/>
      <c r="S545" s="943"/>
      <c r="T54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545" s="943"/>
      <c r="V545" s="943"/>
      <c r="W545" s="942" t="s">
        <v>12370</v>
      </c>
      <c r="X545" s="942"/>
      <c r="Y545" s="942"/>
      <c r="Z545" s="942" t="s">
        <v>10301</v>
      </c>
      <c r="AA545" s="942" t="s">
        <v>12371</v>
      </c>
      <c r="AB545" s="943" t="s">
        <v>10301</v>
      </c>
      <c r="AC545" s="943"/>
      <c r="AD545" s="943" t="str">
        <f>Таблиця4[[#This Row],[DESCRIPTION 3]]</f>
        <v/>
      </c>
      <c r="AE545" s="943" t="str">
        <f>Таблиця4[[#This Row],[Owner/Specific NPCs3]]</f>
        <v/>
      </c>
      <c r="AF545" s="943"/>
      <c r="AG545" s="944"/>
      <c r="AH545" s="945"/>
      <c r="AI545" s="946"/>
      <c r="AJ545" s="943"/>
      <c r="AK545" s="946"/>
      <c r="AL545" s="943"/>
      <c r="AM545" s="946"/>
      <c r="AN545" s="942" t="str">
        <f>IFERROR(INDEX(#REF!,MATCH(Таблиця4[[#This Row],[BUILDING NAME]],#REF!,0),1),"")</f>
        <v/>
      </c>
      <c r="AO545" s="942" t="str">
        <f>IFERROR(INDEX(#REF!,MATCH(Таблиця4[[#This Row],[BUILDING NAME]],#REF!,0),1),"")</f>
        <v/>
      </c>
      <c r="AP545" s="942" t="str">
        <f>IFERROR(INDEX(#REF!,MATCH(Таблиця4[[#This Row],[BUILDING NAME]],#REF!,0),1),"")</f>
        <v/>
      </c>
      <c r="AQ545" s="942" t="str">
        <f>IFERROR(INDEX(#REF!,MATCH(Таблиця4[[#This Row],[BUILDING NAME]],#REF!,0),1),"")</f>
        <v/>
      </c>
      <c r="AR545" s="942" t="str">
        <f>IFERROR(INDEX(#REF!,MATCH(Таблиця4[[#This Row],[BUILDING NAME]],#REF!,0),1),"")</f>
        <v/>
      </c>
      <c r="AS545" s="942" t="str">
        <f>IFERROR(INDEX(#REF!,MATCH(Таблиця4[[#This Row],[BUILDING NAME]],#REF!,0),1),"")</f>
        <v/>
      </c>
      <c r="AT545" s="942" t="str">
        <f>IFERROR(INDEX(#REF!,MATCH(Таблиця4[[#This Row],[BUILDING NAME]],#REF!,0),1),"")</f>
        <v/>
      </c>
      <c r="AU545" s="942"/>
      <c r="AV545" s="1195" t="s">
        <v>10301</v>
      </c>
      <c r="AW545" s="1196" t="str">
        <f>IFERROR(INDEX(Аркуш4!$G$2:$G$608,MATCH(Таблиця4[[#This Row],[BUILDING NAME]],Аркуш4!$A$2:$A$608,0),1),"")</f>
        <v/>
      </c>
    </row>
    <row r="546" spans="1:49" ht="16.5" thickTop="1" thickBot="1">
      <c r="A546" s="942"/>
      <c r="B546" s="943"/>
      <c r="C546" s="943"/>
      <c r="D546" s="942"/>
      <c r="E546" s="942"/>
      <c r="F546" s="943"/>
      <c r="G546" s="943"/>
      <c r="H546" s="943" t="s">
        <v>12372</v>
      </c>
      <c r="I546" s="943" t="s">
        <v>36</v>
      </c>
      <c r="J546" s="943"/>
      <c r="K546" s="943" t="s">
        <v>10388</v>
      </c>
      <c r="L546" s="943" t="s">
        <v>10301</v>
      </c>
      <c r="M546" s="943" t="s">
        <v>10561</v>
      </c>
      <c r="N546" s="943" t="s">
        <v>10561</v>
      </c>
      <c r="O546" s="943"/>
      <c r="P546" s="943"/>
      <c r="Q546" s="943"/>
      <c r="R546" s="943"/>
      <c r="S546" s="943"/>
      <c r="T54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46" s="943"/>
      <c r="V546" s="943"/>
      <c r="W546" s="942" t="s">
        <v>12373</v>
      </c>
      <c r="X546" s="942"/>
      <c r="Y546" s="942"/>
      <c r="Z546" s="942" t="s">
        <v>10301</v>
      </c>
      <c r="AA546" s="943"/>
      <c r="AB546" s="943" t="s">
        <v>10301</v>
      </c>
      <c r="AC546" s="943"/>
      <c r="AD546" s="943" t="str">
        <f>Таблиця4[[#This Row],[DESCRIPTION 3]]</f>
        <v/>
      </c>
      <c r="AE546" s="943" t="str">
        <f>Таблиця4[[#This Row],[Owner/Specific NPCs3]]</f>
        <v/>
      </c>
      <c r="AF546" s="943"/>
      <c r="AG546" s="944"/>
      <c r="AH546" s="945"/>
      <c r="AI546" s="946"/>
      <c r="AJ546" s="943"/>
      <c r="AK546" s="946"/>
      <c r="AL546" s="943"/>
      <c r="AM546" s="946"/>
      <c r="AN546" s="942" t="str">
        <f>IFERROR(INDEX(#REF!,MATCH(Таблиця4[[#This Row],[BUILDING NAME]],#REF!,0),1),"")</f>
        <v/>
      </c>
      <c r="AO546" s="942" t="str">
        <f>IFERROR(INDEX(#REF!,MATCH(Таблиця4[[#This Row],[BUILDING NAME]],#REF!,0),1),"")</f>
        <v/>
      </c>
      <c r="AP546" s="942" t="str">
        <f>IFERROR(INDEX(#REF!,MATCH(Таблиця4[[#This Row],[BUILDING NAME]],#REF!,0),1),"")</f>
        <v/>
      </c>
      <c r="AQ546" s="942" t="str">
        <f>IFERROR(INDEX(#REF!,MATCH(Таблиця4[[#This Row],[BUILDING NAME]],#REF!,0),1),"")</f>
        <v/>
      </c>
      <c r="AR546" s="942" t="str">
        <f>IFERROR(INDEX(#REF!,MATCH(Таблиця4[[#This Row],[BUILDING NAME]],#REF!,0),1),"")</f>
        <v/>
      </c>
      <c r="AS546" s="942" t="str">
        <f>IFERROR(INDEX(#REF!,MATCH(Таблиця4[[#This Row],[BUILDING NAME]],#REF!,0),1),"")</f>
        <v/>
      </c>
      <c r="AT546" s="942" t="str">
        <f>IFERROR(INDEX(#REF!,MATCH(Таблиця4[[#This Row],[BUILDING NAME]],#REF!,0),1),"")</f>
        <v/>
      </c>
      <c r="AU546" s="942"/>
      <c r="AV546" s="1195" t="s">
        <v>10301</v>
      </c>
      <c r="AW546" s="1196" t="str">
        <f>IFERROR(INDEX(Аркуш4!$G$2:$G$608,MATCH(Таблиця4[[#This Row],[BUILDING NAME]],Аркуш4!$A$2:$A$608,0),1),"")</f>
        <v/>
      </c>
    </row>
    <row r="547" spans="1:49" ht="16.5" thickTop="1" thickBot="1">
      <c r="A547" s="942"/>
      <c r="B547" s="943"/>
      <c r="C547" s="943"/>
      <c r="D547" s="942"/>
      <c r="E547" s="942"/>
      <c r="F547" s="943"/>
      <c r="G547" s="943"/>
      <c r="H547" s="943" t="s">
        <v>12374</v>
      </c>
      <c r="I547" s="943" t="s">
        <v>36</v>
      </c>
      <c r="J547" s="943" t="s">
        <v>12375</v>
      </c>
      <c r="K547" s="943" t="s">
        <v>10388</v>
      </c>
      <c r="L547" s="943" t="s">
        <v>10301</v>
      </c>
      <c r="M547" s="943" t="s">
        <v>10561</v>
      </c>
      <c r="N547" s="943" t="s">
        <v>10561</v>
      </c>
      <c r="O547" s="943"/>
      <c r="P547" s="943"/>
      <c r="Q547" s="943"/>
      <c r="R547" s="943"/>
      <c r="S547" s="943"/>
      <c r="T54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47" s="943"/>
      <c r="V547" s="943" t="s">
        <v>12376</v>
      </c>
      <c r="W547" s="943"/>
      <c r="X547" s="942"/>
      <c r="Y547" s="942"/>
      <c r="Z547" s="942" t="s">
        <v>10301</v>
      </c>
      <c r="AA547" s="942" t="s">
        <v>12377</v>
      </c>
      <c r="AB547" s="943" t="s">
        <v>10301</v>
      </c>
      <c r="AC547" s="943"/>
      <c r="AD547" s="943" t="str">
        <f>Таблиця4[[#This Row],[DESCRIPTION 3]]</f>
        <v/>
      </c>
      <c r="AE547" s="943" t="str">
        <f>Таблиця4[[#This Row],[Owner/Specific NPCs3]]</f>
        <v/>
      </c>
      <c r="AF547" s="943"/>
      <c r="AG547" s="944"/>
      <c r="AH547" s="945"/>
      <c r="AI547" s="946"/>
      <c r="AJ547" s="943"/>
      <c r="AK547" s="946"/>
      <c r="AL547" s="943"/>
      <c r="AM547" s="946"/>
      <c r="AN547" s="942" t="str">
        <f>IFERROR(INDEX(#REF!,MATCH(Таблиця4[[#This Row],[BUILDING NAME]],#REF!,0),1),"")</f>
        <v/>
      </c>
      <c r="AO547" s="942" t="str">
        <f>IFERROR(INDEX(#REF!,MATCH(Таблиця4[[#This Row],[BUILDING NAME]],#REF!,0),1),"")</f>
        <v/>
      </c>
      <c r="AP547" s="942" t="str">
        <f>IFERROR(INDEX(#REF!,MATCH(Таблиця4[[#This Row],[BUILDING NAME]],#REF!,0),1),"")</f>
        <v/>
      </c>
      <c r="AQ547" s="942" t="str">
        <f>IFERROR(INDEX(#REF!,MATCH(Таблиця4[[#This Row],[BUILDING NAME]],#REF!,0),1),"")</f>
        <v/>
      </c>
      <c r="AR547" s="942" t="str">
        <f>IFERROR(INDEX(#REF!,MATCH(Таблиця4[[#This Row],[BUILDING NAME]],#REF!,0),1),"")</f>
        <v/>
      </c>
      <c r="AS547" s="942" t="str">
        <f>IFERROR(INDEX(#REF!,MATCH(Таблиця4[[#This Row],[BUILDING NAME]],#REF!,0),1),"")</f>
        <v/>
      </c>
      <c r="AT547" s="942" t="str">
        <f>IFERROR(INDEX(#REF!,MATCH(Таблиця4[[#This Row],[BUILDING NAME]],#REF!,0),1),"")</f>
        <v/>
      </c>
      <c r="AU547" s="942"/>
      <c r="AV547" s="1195" t="s">
        <v>10301</v>
      </c>
      <c r="AW547" s="1196" t="str">
        <f>IFERROR(INDEX(Аркуш4!$G$2:$G$608,MATCH(Таблиця4[[#This Row],[BUILDING NAME]],Аркуш4!$A$2:$A$608,0),1),"")</f>
        <v/>
      </c>
    </row>
    <row r="548" spans="1:49" ht="16.5" thickTop="1" thickBot="1">
      <c r="A548" s="942"/>
      <c r="B548" s="943"/>
      <c r="C548" s="943"/>
      <c r="D548" s="942"/>
      <c r="E548" s="942"/>
      <c r="F548" s="943"/>
      <c r="G548" s="943"/>
      <c r="H548" s="943" t="s">
        <v>12378</v>
      </c>
      <c r="I548" s="943" t="s">
        <v>12379</v>
      </c>
      <c r="J548" s="943"/>
      <c r="K548" s="943" t="s">
        <v>10388</v>
      </c>
      <c r="L548" s="943" t="s">
        <v>10301</v>
      </c>
      <c r="M548" s="943" t="s">
        <v>10561</v>
      </c>
      <c r="N548" s="943" t="s">
        <v>10561</v>
      </c>
      <c r="O548" s="943"/>
      <c r="P548" s="943"/>
      <c r="Q548" s="943"/>
      <c r="R548" s="943"/>
      <c r="S548" s="943"/>
      <c r="T54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48" s="943"/>
      <c r="V548" s="943"/>
      <c r="W548" s="943"/>
      <c r="X548" s="942"/>
      <c r="Y548" s="942"/>
      <c r="Z548" s="942" t="s">
        <v>10301</v>
      </c>
      <c r="AA548" s="968" t="s">
        <v>12380</v>
      </c>
      <c r="AB548" s="943" t="s">
        <v>10301</v>
      </c>
      <c r="AC548" s="943"/>
      <c r="AD548" s="943" t="str">
        <f>Таблиця4[[#This Row],[DESCRIPTION 3]]</f>
        <v/>
      </c>
      <c r="AE548" s="943" t="str">
        <f>Таблиця4[[#This Row],[Owner/Specific NPCs3]]</f>
        <v/>
      </c>
      <c r="AF548" s="943"/>
      <c r="AG548" s="944"/>
      <c r="AH548" s="945"/>
      <c r="AI548" s="946"/>
      <c r="AJ548" s="943"/>
      <c r="AK548" s="946"/>
      <c r="AL548" s="943"/>
      <c r="AM548" s="946"/>
      <c r="AN548" s="942" t="str">
        <f>IFERROR(INDEX(#REF!,MATCH(Таблиця4[[#This Row],[BUILDING NAME]],#REF!,0),1),"")</f>
        <v/>
      </c>
      <c r="AO548" s="942" t="str">
        <f>IFERROR(INDEX(#REF!,MATCH(Таблиця4[[#This Row],[BUILDING NAME]],#REF!,0),1),"")</f>
        <v/>
      </c>
      <c r="AP548" s="942" t="str">
        <f>IFERROR(INDEX(#REF!,MATCH(Таблиця4[[#This Row],[BUILDING NAME]],#REF!,0),1),"")</f>
        <v/>
      </c>
      <c r="AQ548" s="942" t="str">
        <f>IFERROR(INDEX(#REF!,MATCH(Таблиця4[[#This Row],[BUILDING NAME]],#REF!,0),1),"")</f>
        <v/>
      </c>
      <c r="AR548" s="942" t="str">
        <f>IFERROR(INDEX(#REF!,MATCH(Таблиця4[[#This Row],[BUILDING NAME]],#REF!,0),1),"")</f>
        <v/>
      </c>
      <c r="AS548" s="942" t="str">
        <f>IFERROR(INDEX(#REF!,MATCH(Таблиця4[[#This Row],[BUILDING NAME]],#REF!,0),1),"")</f>
        <v/>
      </c>
      <c r="AT548" s="942" t="str">
        <f>IFERROR(INDEX(#REF!,MATCH(Таблиця4[[#This Row],[BUILDING NAME]],#REF!,0),1),"")</f>
        <v/>
      </c>
      <c r="AU548" s="942"/>
      <c r="AV548" s="1195" t="s">
        <v>10301</v>
      </c>
      <c r="AW548" s="1196" t="str">
        <f>IFERROR(INDEX(Аркуш4!$G$2:$G$608,MATCH(Таблиця4[[#This Row],[BUILDING NAME]],Аркуш4!$A$2:$A$608,0),1),"")</f>
        <v/>
      </c>
    </row>
    <row r="549" spans="1:49" ht="16.5" thickTop="1" thickBot="1">
      <c r="A549" s="942" t="s">
        <v>12381</v>
      </c>
      <c r="B549" s="943" t="str">
        <f t="shared" ref="B549:B580" si="28">LEFT(LEFT(A549,FIND(":",A549)),LEN(LEFT(A549,FIND(":",A549)))-1)</f>
        <v>S1</v>
      </c>
      <c r="C549" s="943" t="str">
        <f t="shared" ref="C549:C580" si="29">RIGHT(A549,LEN(A549)-FIND(":",A549)-1)</f>
        <v>The Swords' Rest (tavern, C, 1)</v>
      </c>
      <c r="D549" s="942"/>
      <c r="E549" s="942"/>
      <c r="F549" s="943" t="s">
        <v>390</v>
      </c>
      <c r="G549" s="943" t="s">
        <v>12382</v>
      </c>
      <c r="H549" s="954" t="s">
        <v>389</v>
      </c>
      <c r="I549" s="943" t="s">
        <v>102</v>
      </c>
      <c r="J549" s="943"/>
      <c r="K549" s="943" t="s">
        <v>10358</v>
      </c>
      <c r="L549" s="943" t="s">
        <v>14</v>
      </c>
      <c r="M549" s="943" t="s">
        <v>10329</v>
      </c>
      <c r="N549" s="943">
        <v>1</v>
      </c>
      <c r="O549" s="943"/>
      <c r="P549" s="943">
        <v>3</v>
      </c>
      <c r="Q549" s="943"/>
      <c r="R549" s="943">
        <v>4</v>
      </c>
      <c r="S549" s="943"/>
      <c r="T54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4 P | </v>
      </c>
      <c r="U549" s="943"/>
      <c r="V549" s="943"/>
      <c r="W549" s="943" t="s">
        <v>10845</v>
      </c>
      <c r="X549" s="943"/>
      <c r="Y549" s="943"/>
      <c r="Z549" s="943" t="s">
        <v>30051</v>
      </c>
      <c r="AA549" s="956" t="s">
        <v>12383</v>
      </c>
      <c r="AB549" s="943" t="s">
        <v>21</v>
      </c>
      <c r="AC549" s="943"/>
      <c r="AD549" s="943" t="str">
        <f>Таблиця4[[#This Row],[DESCRIPTION 3]]</f>
        <v/>
      </c>
      <c r="AE549" s="943" t="str">
        <f>Таблиця4[[#This Row],[Owner/Specific NPCs3]]</f>
        <v/>
      </c>
      <c r="AF549" s="943"/>
      <c r="AG549" s="944" t="s">
        <v>10311</v>
      </c>
      <c r="AH549" s="945"/>
      <c r="AI549" s="946"/>
      <c r="AJ549" s="943" t="s">
        <v>10301</v>
      </c>
      <c r="AK549" s="946"/>
      <c r="AL549" s="943" t="s">
        <v>10301</v>
      </c>
      <c r="AM549" s="946"/>
      <c r="AN549" s="942" t="str">
        <f>IFERROR(INDEX(#REF!,MATCH(Таблиця4[[#This Row],[BUILDING NAME]],#REF!,0),1),"")</f>
        <v/>
      </c>
      <c r="AO549" s="942" t="str">
        <f>IFERROR(INDEX(#REF!,MATCH(Таблиця4[[#This Row],[BUILDING NAME]],#REF!,0),1),"")</f>
        <v/>
      </c>
      <c r="AP549" s="942" t="str">
        <f>IFERROR(INDEX(#REF!,MATCH(Таблиця4[[#This Row],[BUILDING NAME]],#REF!,0),1),"")</f>
        <v/>
      </c>
      <c r="AQ549" s="942" t="str">
        <f>IFERROR(INDEX(#REF!,MATCH(Таблиця4[[#This Row],[BUILDING NAME]],#REF!,0),1),"")</f>
        <v/>
      </c>
      <c r="AR549" s="942" t="str">
        <f>IFERROR(INDEX(#REF!,MATCH(Таблиця4[[#This Row],[BUILDING NAME]],#REF!,0),1),"")</f>
        <v/>
      </c>
      <c r="AS549" s="942" t="str">
        <f>IFERROR(INDEX(#REF!,MATCH(Таблиця4[[#This Row],[BUILDING NAME]],#REF!,0),1),"")</f>
        <v/>
      </c>
      <c r="AT549" s="942" t="str">
        <f>IFERROR(INDEX(#REF!,MATCH(Таблиця4[[#This Row],[BUILDING NAME]],#REF!,0),1),"")</f>
        <v/>
      </c>
      <c r="AU549" s="942"/>
      <c r="AV549" s="1195" t="s">
        <v>30051</v>
      </c>
      <c r="AW549" s="1196">
        <f>IFERROR(INDEX(Аркуш4!$G$2:$G$608,MATCH(Таблиця4[[#This Row],[BUILDING NAME]],Аркуш4!$A$2:$A$608,0),1),"")</f>
        <v>0</v>
      </c>
    </row>
    <row r="550" spans="1:49" ht="16.5" thickTop="1" thickBot="1">
      <c r="A550" s="942" t="s">
        <v>12384</v>
      </c>
      <c r="B550" s="943" t="str">
        <f t="shared" si="28"/>
        <v>S2</v>
      </c>
      <c r="C550" s="943" t="str">
        <f t="shared" si="29"/>
        <v>The Stone House (guildhall, D, 1)</v>
      </c>
      <c r="D550" s="942"/>
      <c r="E550" s="942"/>
      <c r="F550" s="943" t="s">
        <v>12385</v>
      </c>
      <c r="G550" s="943" t="s">
        <v>12386</v>
      </c>
      <c r="H550" s="943" t="s">
        <v>12387</v>
      </c>
      <c r="I550" s="943" t="s">
        <v>102</v>
      </c>
      <c r="J550" s="943"/>
      <c r="K550" s="943" t="s">
        <v>10351</v>
      </c>
      <c r="L550" s="943" t="s">
        <v>10301</v>
      </c>
      <c r="M550" s="943" t="s">
        <v>10542</v>
      </c>
      <c r="N550" s="943">
        <v>1</v>
      </c>
      <c r="O550" s="959" t="s">
        <v>12388</v>
      </c>
      <c r="P550" s="943"/>
      <c r="Q550" s="943"/>
      <c r="R550" s="943"/>
      <c r="S550" s="943"/>
      <c r="T55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50" s="943"/>
      <c r="V550" s="943"/>
      <c r="W550" s="943"/>
      <c r="X550" s="942"/>
      <c r="Y550" s="942"/>
      <c r="Z550" s="942" t="s">
        <v>10301</v>
      </c>
      <c r="AA550" s="973" t="s">
        <v>12199</v>
      </c>
      <c r="AB550" s="943" t="s">
        <v>10301</v>
      </c>
      <c r="AC550" s="943"/>
      <c r="AD550" s="943" t="str">
        <f>Таблиця4[[#This Row],[DESCRIPTION 3]]</f>
        <v/>
      </c>
      <c r="AE550" s="943" t="str">
        <f>Таблиця4[[#This Row],[Owner/Specific NPCs3]]</f>
        <v/>
      </c>
      <c r="AF550" s="943"/>
      <c r="AG550" s="944" t="s">
        <v>10311</v>
      </c>
      <c r="AH550" s="945"/>
      <c r="AI550" s="946"/>
      <c r="AJ550" s="943" t="s">
        <v>12388</v>
      </c>
      <c r="AK550" s="946"/>
      <c r="AL550" s="943" t="s">
        <v>10301</v>
      </c>
      <c r="AM550" s="946"/>
      <c r="AN550" s="942" t="str">
        <f>IFERROR(INDEX(#REF!,MATCH(Таблиця4[[#This Row],[BUILDING NAME]],#REF!,0),1),"")</f>
        <v/>
      </c>
      <c r="AO550" s="942" t="str">
        <f>IFERROR(INDEX(#REF!,MATCH(Таблиця4[[#This Row],[BUILDING NAME]],#REF!,0),1),"")</f>
        <v/>
      </c>
      <c r="AP550" s="942" t="str">
        <f>IFERROR(INDEX(#REF!,MATCH(Таблиця4[[#This Row],[BUILDING NAME]],#REF!,0),1),"")</f>
        <v/>
      </c>
      <c r="AQ550" s="942" t="str">
        <f>IFERROR(INDEX(#REF!,MATCH(Таблиця4[[#This Row],[BUILDING NAME]],#REF!,0),1),"")</f>
        <v/>
      </c>
      <c r="AR550" s="942" t="str">
        <f>IFERROR(INDEX(#REF!,MATCH(Таблиця4[[#This Row],[BUILDING NAME]],#REF!,0),1),"")</f>
        <v/>
      </c>
      <c r="AS550" s="942" t="str">
        <f>IFERROR(INDEX(#REF!,MATCH(Таблиця4[[#This Row],[BUILDING NAME]],#REF!,0),1),"")</f>
        <v/>
      </c>
      <c r="AT550" s="942" t="str">
        <f>IFERROR(INDEX(#REF!,MATCH(Таблиця4[[#This Row],[BUILDING NAME]],#REF!,0),1),"")</f>
        <v/>
      </c>
      <c r="AU550" s="942"/>
      <c r="AV550" s="1195" t="s">
        <v>12199</v>
      </c>
      <c r="AW550" s="1196">
        <f>IFERROR(INDEX(Аркуш4!$G$2:$G$608,MATCH(Таблиця4[[#This Row],[BUILDING NAME]],Аркуш4!$A$2:$A$608,0),1),"")</f>
        <v>0</v>
      </c>
    </row>
    <row r="551" spans="1:49" ht="16.5" thickTop="1" thickBot="1">
      <c r="A551" s="942" t="s">
        <v>12389</v>
      </c>
      <c r="B551" s="943" t="str">
        <f t="shared" si="28"/>
        <v>S3</v>
      </c>
      <c r="C551" s="943" t="str">
        <f t="shared" si="29"/>
        <v>The House of Good Spirits (guildhall, B, 3)</v>
      </c>
      <c r="D551" s="942"/>
      <c r="E551" s="942"/>
      <c r="F551" s="943" t="s">
        <v>103</v>
      </c>
      <c r="G551" s="943" t="s">
        <v>12390</v>
      </c>
      <c r="H551" s="943" t="s">
        <v>100</v>
      </c>
      <c r="I551" s="943" t="s">
        <v>102</v>
      </c>
      <c r="J551" s="943"/>
      <c r="K551" s="943" t="s">
        <v>12391</v>
      </c>
      <c r="L551" s="943" t="s">
        <v>10301</v>
      </c>
      <c r="M551" s="943" t="s">
        <v>10310</v>
      </c>
      <c r="N551" s="943">
        <v>3</v>
      </c>
      <c r="O551" s="944" t="s">
        <v>12392</v>
      </c>
      <c r="P551" s="943">
        <v>2</v>
      </c>
      <c r="Q551" s="943">
        <v>2</v>
      </c>
      <c r="R551" s="943">
        <v>5</v>
      </c>
      <c r="S551" s="943"/>
      <c r="T55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2A | 5 P | </v>
      </c>
      <c r="U551" s="943"/>
      <c r="V551" s="967" t="s">
        <v>106</v>
      </c>
      <c r="W551" s="943"/>
      <c r="X551" s="943"/>
      <c r="Y551" s="943"/>
      <c r="Z551" s="943" t="s">
        <v>10301</v>
      </c>
      <c r="AA551" s="956" t="s">
        <v>105</v>
      </c>
      <c r="AB551" s="943">
        <v>0</v>
      </c>
      <c r="AC551" s="943"/>
      <c r="AD551" s="943" t="str">
        <f>Таблиця4[[#This Row],[DESCRIPTION 3]]</f>
        <v/>
      </c>
      <c r="AE551" s="943" t="str">
        <f>Таблиця4[[#This Row],[Owner/Specific NPCs3]]</f>
        <v/>
      </c>
      <c r="AF551" s="943"/>
      <c r="AG551" s="944" t="s">
        <v>10311</v>
      </c>
      <c r="AH551" s="945"/>
      <c r="AI551" s="946"/>
      <c r="AJ551" s="943" t="s">
        <v>12392</v>
      </c>
      <c r="AK551" s="946"/>
      <c r="AL551" s="943" t="s">
        <v>10301</v>
      </c>
      <c r="AM551" s="946"/>
      <c r="AN551" s="942" t="str">
        <f>IFERROR(INDEX(#REF!,MATCH(Таблиця4[[#This Row],[BUILDING NAME]],#REF!,0),1),"")</f>
        <v/>
      </c>
      <c r="AO551" s="942" t="str">
        <f>IFERROR(INDEX(#REF!,MATCH(Таблиця4[[#This Row],[BUILDING NAME]],#REF!,0),1),"")</f>
        <v/>
      </c>
      <c r="AP551" s="942" t="str">
        <f>IFERROR(INDEX(#REF!,MATCH(Таблиця4[[#This Row],[BUILDING NAME]],#REF!,0),1),"")</f>
        <v/>
      </c>
      <c r="AQ551" s="942" t="str">
        <f>IFERROR(INDEX(#REF!,MATCH(Таблиця4[[#This Row],[BUILDING NAME]],#REF!,0),1),"")</f>
        <v/>
      </c>
      <c r="AR551" s="942" t="str">
        <f>IFERROR(INDEX(#REF!,MATCH(Таблиця4[[#This Row],[BUILDING NAME]],#REF!,0),1),"")</f>
        <v/>
      </c>
      <c r="AS551" s="942" t="str">
        <f>IFERROR(INDEX(#REF!,MATCH(Таблиця4[[#This Row],[BUILDING NAME]],#REF!,0),1),"")</f>
        <v/>
      </c>
      <c r="AT551" s="942" t="str">
        <f>IFERROR(INDEX(#REF!,MATCH(Таблиця4[[#This Row],[BUILDING NAME]],#REF!,0),1),"")</f>
        <v/>
      </c>
      <c r="AU551" s="942"/>
      <c r="AV551" s="1195" t="s">
        <v>30045</v>
      </c>
      <c r="AW551" s="1196">
        <f>IFERROR(INDEX(Аркуш4!$G$2:$G$608,MATCH(Таблиця4[[#This Row],[BUILDING NAME]],Аркуш4!$A$2:$A$608,0),1),"")</f>
        <v>0</v>
      </c>
    </row>
    <row r="552" spans="1:49" ht="16.5" thickTop="1" thickBot="1">
      <c r="A552" s="942" t="s">
        <v>12393</v>
      </c>
      <c r="B552" s="943" t="str">
        <f t="shared" si="28"/>
        <v>S4</v>
      </c>
      <c r="C552" s="943" t="str">
        <f t="shared" si="29"/>
        <v>The Redbridle Stables (business, C, 2)</v>
      </c>
      <c r="D552" s="942"/>
      <c r="E552" s="942"/>
      <c r="F552" s="943" t="s">
        <v>12394</v>
      </c>
      <c r="G552" s="943" t="s">
        <v>12395</v>
      </c>
      <c r="H552" s="943" t="s">
        <v>12396</v>
      </c>
      <c r="I552" s="943" t="s">
        <v>102</v>
      </c>
      <c r="J552" s="943"/>
      <c r="K552" s="943" t="s">
        <v>10388</v>
      </c>
      <c r="L552" s="943" t="s">
        <v>10301</v>
      </c>
      <c r="M552" s="943" t="s">
        <v>10329</v>
      </c>
      <c r="N552" s="943">
        <v>2</v>
      </c>
      <c r="O552" s="943"/>
      <c r="P552" s="943">
        <v>4</v>
      </c>
      <c r="Q552" s="943"/>
      <c r="R552" s="943"/>
      <c r="S552" s="943"/>
      <c r="T55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552" s="943"/>
      <c r="V552" s="943"/>
      <c r="W552" s="943" t="s">
        <v>10516</v>
      </c>
      <c r="X552" s="942"/>
      <c r="Y552" s="942"/>
      <c r="Z552" s="942" t="s">
        <v>10301</v>
      </c>
      <c r="AA552" s="942" t="s">
        <v>12397</v>
      </c>
      <c r="AB552" s="943" t="s">
        <v>10301</v>
      </c>
      <c r="AC552" s="943"/>
      <c r="AD552" s="943" t="str">
        <f>Таблиця4[[#This Row],[DESCRIPTION 3]]</f>
        <v/>
      </c>
      <c r="AE552" s="943" t="str">
        <f>Таблиця4[[#This Row],[Owner/Specific NPCs3]]</f>
        <v/>
      </c>
      <c r="AF552" s="943"/>
      <c r="AG552" s="944" t="s">
        <v>10311</v>
      </c>
      <c r="AH552" s="945"/>
      <c r="AI552" s="946"/>
      <c r="AJ552" s="943" t="s">
        <v>10301</v>
      </c>
      <c r="AK552" s="946"/>
      <c r="AL552" s="943" t="s">
        <v>10301</v>
      </c>
      <c r="AM552" s="946"/>
      <c r="AN552" s="942" t="str">
        <f>IFERROR(INDEX(#REF!,MATCH(Таблиця4[[#This Row],[BUILDING NAME]],#REF!,0),1),"")</f>
        <v/>
      </c>
      <c r="AO552" s="942" t="str">
        <f>IFERROR(INDEX(#REF!,MATCH(Таблиця4[[#This Row],[BUILDING NAME]],#REF!,0),1),"")</f>
        <v/>
      </c>
      <c r="AP552" s="942" t="str">
        <f>IFERROR(INDEX(#REF!,MATCH(Таблиця4[[#This Row],[BUILDING NAME]],#REF!,0),1),"")</f>
        <v/>
      </c>
      <c r="AQ552" s="942" t="str">
        <f>IFERROR(INDEX(#REF!,MATCH(Таблиця4[[#This Row],[BUILDING NAME]],#REF!,0),1),"")</f>
        <v/>
      </c>
      <c r="AR552" s="942" t="str">
        <f>IFERROR(INDEX(#REF!,MATCH(Таблиця4[[#This Row],[BUILDING NAME]],#REF!,0),1),"")</f>
        <v/>
      </c>
      <c r="AS552" s="942" t="str">
        <f>IFERROR(INDEX(#REF!,MATCH(Таблиця4[[#This Row],[BUILDING NAME]],#REF!,0),1),"")</f>
        <v/>
      </c>
      <c r="AT552" s="942" t="str">
        <f>IFERROR(INDEX(#REF!,MATCH(Таблиця4[[#This Row],[BUILDING NAME]],#REF!,0),1),"")</f>
        <v/>
      </c>
      <c r="AU552" s="942"/>
      <c r="AV552" s="1195" t="s">
        <v>30041</v>
      </c>
      <c r="AW552" s="1196">
        <f>IFERROR(INDEX(Аркуш4!$G$2:$G$608,MATCH(Таблиця4[[#This Row],[BUILDING NAME]],Аркуш4!$A$2:$A$608,0),1),"")</f>
        <v>0</v>
      </c>
    </row>
    <row r="553" spans="1:49" ht="16.5" thickTop="1" thickBot="1">
      <c r="A553" s="942" t="s">
        <v>12398</v>
      </c>
      <c r="B553" s="943" t="str">
        <f t="shared" si="28"/>
        <v>S5</v>
      </c>
      <c r="C553" s="943" t="str">
        <f t="shared" si="29"/>
        <v>The Coach and Wagon Hall (guildhall, B, 3)</v>
      </c>
      <c r="D553" s="942"/>
      <c r="E553" s="942"/>
      <c r="F553" s="943" t="s">
        <v>12399</v>
      </c>
      <c r="G553" s="943" t="s">
        <v>12400</v>
      </c>
      <c r="H553" s="943" t="s">
        <v>12401</v>
      </c>
      <c r="I553" s="943" t="s">
        <v>102</v>
      </c>
      <c r="J553" s="943"/>
      <c r="K553" s="943" t="s">
        <v>10351</v>
      </c>
      <c r="L553" s="943" t="s">
        <v>10301</v>
      </c>
      <c r="M553" s="943" t="s">
        <v>10310</v>
      </c>
      <c r="N553" s="943">
        <v>3</v>
      </c>
      <c r="O553" s="944" t="s">
        <v>12402</v>
      </c>
      <c r="P553" s="943"/>
      <c r="Q553" s="943"/>
      <c r="R553" s="943"/>
      <c r="S553" s="943"/>
      <c r="T55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53" s="943"/>
      <c r="V553" s="943"/>
      <c r="W553" s="943"/>
      <c r="X553" s="942"/>
      <c r="Y553" s="942"/>
      <c r="Z553" s="942" t="s">
        <v>10301</v>
      </c>
      <c r="AA553" s="971" t="s">
        <v>12215</v>
      </c>
      <c r="AB553" s="943" t="s">
        <v>10301</v>
      </c>
      <c r="AC553" s="943"/>
      <c r="AD553" s="943" t="str">
        <f>Таблиця4[[#This Row],[DESCRIPTION 3]]</f>
        <v/>
      </c>
      <c r="AE553" s="943" t="str">
        <f>Таблиця4[[#This Row],[Owner/Specific NPCs3]]</f>
        <v/>
      </c>
      <c r="AF553" s="943"/>
      <c r="AG553" s="944" t="s">
        <v>10311</v>
      </c>
      <c r="AH553" s="945"/>
      <c r="AI553" s="946"/>
      <c r="AJ553" s="943" t="s">
        <v>12402</v>
      </c>
      <c r="AK553" s="946"/>
      <c r="AL553" s="943" t="s">
        <v>10301</v>
      </c>
      <c r="AM553" s="946"/>
      <c r="AN553" s="942" t="str">
        <f>IFERROR(INDEX(#REF!,MATCH(Таблиця4[[#This Row],[BUILDING NAME]],#REF!,0),1),"")</f>
        <v/>
      </c>
      <c r="AO553" s="942" t="str">
        <f>IFERROR(INDEX(#REF!,MATCH(Таблиця4[[#This Row],[BUILDING NAME]],#REF!,0),1),"")</f>
        <v/>
      </c>
      <c r="AP553" s="942" t="str">
        <f>IFERROR(INDEX(#REF!,MATCH(Таблиця4[[#This Row],[BUILDING NAME]],#REF!,0),1),"")</f>
        <v/>
      </c>
      <c r="AQ553" s="942" t="str">
        <f>IFERROR(INDEX(#REF!,MATCH(Таблиця4[[#This Row],[BUILDING NAME]],#REF!,0),1),"")</f>
        <v/>
      </c>
      <c r="AR553" s="942" t="str">
        <f>IFERROR(INDEX(#REF!,MATCH(Таблиця4[[#This Row],[BUILDING NAME]],#REF!,0),1),"")</f>
        <v/>
      </c>
      <c r="AS553" s="942" t="str">
        <f>IFERROR(INDEX(#REF!,MATCH(Таблиця4[[#This Row],[BUILDING NAME]],#REF!,0),1),"")</f>
        <v/>
      </c>
      <c r="AT553" s="942" t="str">
        <f>IFERROR(INDEX(#REF!,MATCH(Таблиця4[[#This Row],[BUILDING NAME]],#REF!,0),1),"")</f>
        <v/>
      </c>
      <c r="AU553" s="942"/>
      <c r="AV553" s="1195" t="s">
        <v>12215</v>
      </c>
      <c r="AW553" s="1196">
        <f>IFERROR(INDEX(Аркуш4!$G$2:$G$608,MATCH(Таблиця4[[#This Row],[BUILDING NAME]],Аркуш4!$A$2:$A$608,0),1),"")</f>
        <v>0</v>
      </c>
    </row>
    <row r="554" spans="1:49" ht="16.5" thickTop="1" thickBot="1">
      <c r="A554" s="942" t="s">
        <v>12403</v>
      </c>
      <c r="B554" s="943" t="str">
        <f t="shared" si="28"/>
        <v>S6</v>
      </c>
      <c r="C554" s="943" t="str">
        <f t="shared" si="29"/>
        <v>Saddlers' &amp; Harness-Makers' Hall (guildhall, B, 2)</v>
      </c>
      <c r="D554" s="942"/>
      <c r="E554" s="942"/>
      <c r="F554" s="943" t="s">
        <v>12404</v>
      </c>
      <c r="G554" s="943" t="s">
        <v>12405</v>
      </c>
      <c r="H554" s="943" t="s">
        <v>12406</v>
      </c>
      <c r="I554" s="943" t="s">
        <v>102</v>
      </c>
      <c r="J554" s="943"/>
      <c r="K554" s="943" t="s">
        <v>10351</v>
      </c>
      <c r="L554" s="943" t="s">
        <v>93</v>
      </c>
      <c r="M554" s="943" t="s">
        <v>10310</v>
      </c>
      <c r="N554" s="943">
        <v>2</v>
      </c>
      <c r="O554" s="944" t="s">
        <v>12407</v>
      </c>
      <c r="P554" s="943"/>
      <c r="Q554" s="943"/>
      <c r="R554" s="943"/>
      <c r="S554" s="943"/>
      <c r="T55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54" s="943"/>
      <c r="V554" s="943"/>
      <c r="W554" s="943"/>
      <c r="X554" s="942"/>
      <c r="Y554" s="942"/>
      <c r="Z554" s="942" t="s">
        <v>12303</v>
      </c>
      <c r="AA554" s="971" t="s">
        <v>12303</v>
      </c>
      <c r="AB554" s="943" t="s">
        <v>10301</v>
      </c>
      <c r="AC554" s="943"/>
      <c r="AD554" s="943" t="str">
        <f>Таблиця4[[#This Row],[DESCRIPTION 3]]</f>
        <v/>
      </c>
      <c r="AE554" s="943" t="str">
        <f>Таблиця4[[#This Row],[Owner/Specific NPCs3]]</f>
        <v/>
      </c>
      <c r="AF554" s="943"/>
      <c r="AG554" s="944" t="s">
        <v>10311</v>
      </c>
      <c r="AH554" s="945"/>
      <c r="AI554" s="946"/>
      <c r="AJ554" s="943" t="s">
        <v>12407</v>
      </c>
      <c r="AK554" s="946"/>
      <c r="AL554" s="943" t="s">
        <v>10301</v>
      </c>
      <c r="AM554" s="946"/>
      <c r="AN554" s="942" t="str">
        <f>IFERROR(INDEX(#REF!,MATCH(Таблиця4[[#This Row],[BUILDING NAME]],#REF!,0),1),"")</f>
        <v/>
      </c>
      <c r="AO554" s="942" t="str">
        <f>IFERROR(INDEX(#REF!,MATCH(Таблиця4[[#This Row],[BUILDING NAME]],#REF!,0),1),"")</f>
        <v/>
      </c>
      <c r="AP554" s="942" t="str">
        <f>IFERROR(INDEX(#REF!,MATCH(Таблиця4[[#This Row],[BUILDING NAME]],#REF!,0),1),"")</f>
        <v/>
      </c>
      <c r="AQ554" s="942" t="str">
        <f>IFERROR(INDEX(#REF!,MATCH(Таблиця4[[#This Row],[BUILDING NAME]],#REF!,0),1),"")</f>
        <v/>
      </c>
      <c r="AR554" s="942" t="str">
        <f>IFERROR(INDEX(#REF!,MATCH(Таблиця4[[#This Row],[BUILDING NAME]],#REF!,0),1),"")</f>
        <v/>
      </c>
      <c r="AS554" s="942" t="str">
        <f>IFERROR(INDEX(#REF!,MATCH(Таблиця4[[#This Row],[BUILDING NAME]],#REF!,0),1),"")</f>
        <v/>
      </c>
      <c r="AT554" s="942" t="str">
        <f>IFERROR(INDEX(#REF!,MATCH(Таблиця4[[#This Row],[BUILDING NAME]],#REF!,0),1),"")</f>
        <v/>
      </c>
      <c r="AU554" s="942"/>
      <c r="AV554" s="1195" t="s">
        <v>12303</v>
      </c>
      <c r="AW554" s="1196">
        <f>IFERROR(INDEX(Аркуш4!$G$2:$G$608,MATCH(Таблиця4[[#This Row],[BUILDING NAME]],Аркуш4!$A$2:$A$608,0),1),"")</f>
        <v>0</v>
      </c>
    </row>
    <row r="555" spans="1:49" ht="16.5" thickTop="1" thickBot="1">
      <c r="A555" s="942" t="s">
        <v>12408</v>
      </c>
      <c r="B555" s="943" t="str">
        <f t="shared" si="28"/>
        <v>S7</v>
      </c>
      <c r="C555" s="943" t="str">
        <f t="shared" si="29"/>
        <v>Brian the Swordmaster's Smithy (business, C, 2)</v>
      </c>
      <c r="D555" s="942"/>
      <c r="E555" s="942"/>
      <c r="F555" s="943" t="s">
        <v>12409</v>
      </c>
      <c r="G555" s="943" t="s">
        <v>12410</v>
      </c>
      <c r="H555" s="943" t="s">
        <v>12411</v>
      </c>
      <c r="I555" s="943" t="s">
        <v>102</v>
      </c>
      <c r="J555" s="943"/>
      <c r="K555" s="943" t="s">
        <v>10388</v>
      </c>
      <c r="L555" s="943" t="s">
        <v>10301</v>
      </c>
      <c r="M555" s="943" t="s">
        <v>10329</v>
      </c>
      <c r="N555" s="943">
        <v>2</v>
      </c>
      <c r="O555" s="943"/>
      <c r="P555" s="943">
        <v>3</v>
      </c>
      <c r="Q555" s="943"/>
      <c r="R555" s="943"/>
      <c r="S555" s="943"/>
      <c r="T55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U555" s="943"/>
      <c r="V555" s="943"/>
      <c r="W555" s="942" t="s">
        <v>11044</v>
      </c>
      <c r="X555" s="942"/>
      <c r="Y555" s="942"/>
      <c r="Z555" s="942" t="s">
        <v>10301</v>
      </c>
      <c r="AA555" s="971" t="s">
        <v>12412</v>
      </c>
      <c r="AB555" s="943" t="s">
        <v>10301</v>
      </c>
      <c r="AC555" s="943"/>
      <c r="AD555" s="943" t="str">
        <f>Таблиця4[[#This Row],[DESCRIPTION 3]]</f>
        <v/>
      </c>
      <c r="AE555" s="943" t="str">
        <f>Таблиця4[[#This Row],[Owner/Specific NPCs3]]</f>
        <v/>
      </c>
      <c r="AF555" s="943"/>
      <c r="AG555" s="944" t="s">
        <v>10311</v>
      </c>
      <c r="AH555" s="945"/>
      <c r="AI555" s="946"/>
      <c r="AJ555" s="943" t="s">
        <v>10301</v>
      </c>
      <c r="AK555" s="946"/>
      <c r="AL555" s="943" t="s">
        <v>10301</v>
      </c>
      <c r="AM555" s="946"/>
      <c r="AN555" s="942" t="str">
        <f>IFERROR(INDEX(#REF!,MATCH(Таблиця4[[#This Row],[BUILDING NAME]],#REF!,0),1),"")</f>
        <v/>
      </c>
      <c r="AO555" s="942" t="str">
        <f>IFERROR(INDEX(#REF!,MATCH(Таблиця4[[#This Row],[BUILDING NAME]],#REF!,0),1),"")</f>
        <v/>
      </c>
      <c r="AP555" s="942" t="str">
        <f>IFERROR(INDEX(#REF!,MATCH(Таблиця4[[#This Row],[BUILDING NAME]],#REF!,0),1),"")</f>
        <v/>
      </c>
      <c r="AQ555" s="942" t="str">
        <f>IFERROR(INDEX(#REF!,MATCH(Таблиця4[[#This Row],[BUILDING NAME]],#REF!,0),1),"")</f>
        <v/>
      </c>
      <c r="AR555" s="942" t="str">
        <f>IFERROR(INDEX(#REF!,MATCH(Таблиця4[[#This Row],[BUILDING NAME]],#REF!,0),1),"")</f>
        <v/>
      </c>
      <c r="AS555" s="942" t="str">
        <f>IFERROR(INDEX(#REF!,MATCH(Таблиця4[[#This Row],[BUILDING NAME]],#REF!,0),1),"")</f>
        <v/>
      </c>
      <c r="AT555" s="942" t="str">
        <f>IFERROR(INDEX(#REF!,MATCH(Таблиця4[[#This Row],[BUILDING NAME]],#REF!,0),1),"")</f>
        <v/>
      </c>
      <c r="AU555" s="942"/>
      <c r="AV555" s="1195" t="s">
        <v>30023</v>
      </c>
      <c r="AW555" s="1196">
        <f>IFERROR(INDEX(Аркуш4!$G$2:$G$608,MATCH(Таблиця4[[#This Row],[BUILDING NAME]],Аркуш4!$A$2:$A$608,0),1),"")</f>
        <v>0</v>
      </c>
    </row>
    <row r="556" spans="1:49" ht="16.5" thickTop="1" thickBot="1">
      <c r="A556" s="942" t="s">
        <v>12413</v>
      </c>
      <c r="B556" s="943" t="str">
        <f t="shared" si="28"/>
        <v>S8</v>
      </c>
      <c r="C556" s="943" t="str">
        <f t="shared" si="29"/>
        <v>The Old Monster Shop (business, D, 4)</v>
      </c>
      <c r="D556" s="942"/>
      <c r="E556" s="942"/>
      <c r="F556" s="943" t="s">
        <v>12414</v>
      </c>
      <c r="G556" s="943" t="s">
        <v>12415</v>
      </c>
      <c r="H556" s="943" t="s">
        <v>12416</v>
      </c>
      <c r="I556" s="943" t="s">
        <v>102</v>
      </c>
      <c r="J556" s="943"/>
      <c r="K556" s="943" t="s">
        <v>10388</v>
      </c>
      <c r="L556" s="943" t="s">
        <v>1878</v>
      </c>
      <c r="M556" s="943" t="s">
        <v>10542</v>
      </c>
      <c r="N556" s="943">
        <v>4</v>
      </c>
      <c r="O556" s="943"/>
      <c r="P556" s="943">
        <v>4</v>
      </c>
      <c r="Q556" s="943"/>
      <c r="R556" s="943"/>
      <c r="S556" s="943"/>
      <c r="T55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556" s="943"/>
      <c r="V556" s="955"/>
      <c r="W556" s="943" t="s">
        <v>9518</v>
      </c>
      <c r="X556" s="942"/>
      <c r="Y556" s="942"/>
      <c r="Z556" s="942" t="s">
        <v>30040</v>
      </c>
      <c r="AA556" s="942" t="s">
        <v>30564</v>
      </c>
      <c r="AB556" s="943" t="s">
        <v>10301</v>
      </c>
      <c r="AC556" s="943"/>
      <c r="AD556" s="943" t="str">
        <f>Таблиця4[[#This Row],[DESCRIPTION 3]]</f>
        <v/>
      </c>
      <c r="AE556" s="943" t="str">
        <f>Таблиця4[[#This Row],[Owner/Specific NPCs3]]</f>
        <v/>
      </c>
      <c r="AF556" s="943"/>
      <c r="AG556" s="944" t="s">
        <v>10311</v>
      </c>
      <c r="AH556" s="945"/>
      <c r="AI556" s="946"/>
      <c r="AJ556" s="943" t="s">
        <v>10301</v>
      </c>
      <c r="AK556" s="946"/>
      <c r="AL556" s="943" t="s">
        <v>10301</v>
      </c>
      <c r="AM556" s="946"/>
      <c r="AN556" s="942" t="str">
        <f>IFERROR(INDEX(#REF!,MATCH(Таблиця4[[#This Row],[BUILDING NAME]],#REF!,0),1),"")</f>
        <v/>
      </c>
      <c r="AO556" s="942" t="str">
        <f>IFERROR(INDEX(#REF!,MATCH(Таблиця4[[#This Row],[BUILDING NAME]],#REF!,0),1),"")</f>
        <v/>
      </c>
      <c r="AP556" s="942" t="str">
        <f>IFERROR(INDEX(#REF!,MATCH(Таблиця4[[#This Row],[BUILDING NAME]],#REF!,0),1),"")</f>
        <v/>
      </c>
      <c r="AQ556" s="942" t="str">
        <f>IFERROR(INDEX(#REF!,MATCH(Таблиця4[[#This Row],[BUILDING NAME]],#REF!,0),1),"")</f>
        <v/>
      </c>
      <c r="AR556" s="942" t="str">
        <f>IFERROR(INDEX(#REF!,MATCH(Таблиця4[[#This Row],[BUILDING NAME]],#REF!,0),1),"")</f>
        <v/>
      </c>
      <c r="AS556" s="942" t="str">
        <f>IFERROR(INDEX(#REF!,MATCH(Таблиця4[[#This Row],[BUILDING NAME]],#REF!,0),1),"")</f>
        <v/>
      </c>
      <c r="AT556" s="942" t="str">
        <f>IFERROR(INDEX(#REF!,MATCH(Таблиця4[[#This Row],[BUILDING NAME]],#REF!,0),1),"")</f>
        <v/>
      </c>
      <c r="AU556" s="942"/>
      <c r="AV556" s="1195" t="s">
        <v>30040</v>
      </c>
      <c r="AW556" s="1196">
        <f>IFERROR(INDEX(Аркуш4!$G$2:$G$608,MATCH(Таблиця4[[#This Row],[BUILDING NAME]],Аркуш4!$A$2:$A$608,0),1),"")</f>
        <v>0</v>
      </c>
    </row>
    <row r="557" spans="1:49" ht="16.5" thickTop="1" thickBot="1">
      <c r="A557" s="942" t="s">
        <v>12417</v>
      </c>
      <c r="B557" s="943" t="str">
        <f t="shared" si="28"/>
        <v>S9</v>
      </c>
      <c r="C557" s="943" t="str">
        <f t="shared" si="29"/>
        <v>Midnight Sun (tavern, D, 1)</v>
      </c>
      <c r="D557" s="942"/>
      <c r="E557" s="942"/>
      <c r="F557" s="943" t="s">
        <v>122</v>
      </c>
      <c r="G557" s="943" t="s">
        <v>12418</v>
      </c>
      <c r="H557" s="943" t="s">
        <v>121</v>
      </c>
      <c r="I557" s="943" t="s">
        <v>102</v>
      </c>
      <c r="J557" s="943"/>
      <c r="K557" s="943" t="s">
        <v>10358</v>
      </c>
      <c r="L557" s="943" t="s">
        <v>14</v>
      </c>
      <c r="M557" s="943" t="s">
        <v>10542</v>
      </c>
      <c r="N557" s="943">
        <v>1</v>
      </c>
      <c r="O557" s="954" t="s">
        <v>126</v>
      </c>
      <c r="P557" s="943"/>
      <c r="Q557" s="943"/>
      <c r="R557" s="943"/>
      <c r="S557" s="943"/>
      <c r="T55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57" s="943"/>
      <c r="V557" s="943"/>
      <c r="W557" s="943"/>
      <c r="X557" s="942"/>
      <c r="Y557" s="942"/>
      <c r="Z557" s="942" t="s">
        <v>14</v>
      </c>
      <c r="AA557" s="948" t="s">
        <v>124</v>
      </c>
      <c r="AB557" s="943" t="s">
        <v>55</v>
      </c>
      <c r="AC557" s="943"/>
      <c r="AD557" s="943" t="str">
        <f>Таблиця4[[#This Row],[DESCRIPTION 3]]</f>
        <v/>
      </c>
      <c r="AE557" s="943" t="str">
        <f>Таблиця4[[#This Row],[Owner/Specific NPCs3]]</f>
        <v/>
      </c>
      <c r="AF557" s="943"/>
      <c r="AG557" s="944" t="s">
        <v>10311</v>
      </c>
      <c r="AH557" s="945"/>
      <c r="AI557" s="946"/>
      <c r="AJ557" s="943" t="s">
        <v>10301</v>
      </c>
      <c r="AK557" s="946"/>
      <c r="AL557" s="943" t="s">
        <v>10301</v>
      </c>
      <c r="AM557" s="946"/>
      <c r="AN557" s="942" t="str">
        <f>IFERROR(INDEX(#REF!,MATCH(Таблиця4[[#This Row],[BUILDING NAME]],#REF!,0),1),"")</f>
        <v/>
      </c>
      <c r="AO557" s="942" t="str">
        <f>IFERROR(INDEX(#REF!,MATCH(Таблиця4[[#This Row],[BUILDING NAME]],#REF!,0),1),"")</f>
        <v/>
      </c>
      <c r="AP557" s="942" t="str">
        <f>IFERROR(INDEX(#REF!,MATCH(Таблиця4[[#This Row],[BUILDING NAME]],#REF!,0),1),"")</f>
        <v/>
      </c>
      <c r="AQ557" s="942" t="str">
        <f>IFERROR(INDEX(#REF!,MATCH(Таблиця4[[#This Row],[BUILDING NAME]],#REF!,0),1),"")</f>
        <v/>
      </c>
      <c r="AR557" s="942" t="str">
        <f>IFERROR(INDEX(#REF!,MATCH(Таблиця4[[#This Row],[BUILDING NAME]],#REF!,0),1),"")</f>
        <v/>
      </c>
      <c r="AS557" s="942" t="str">
        <f>IFERROR(INDEX(#REF!,MATCH(Таблиця4[[#This Row],[BUILDING NAME]],#REF!,0),1),"")</f>
        <v/>
      </c>
      <c r="AT557" s="942" t="str">
        <f>IFERROR(INDEX(#REF!,MATCH(Таблиця4[[#This Row],[BUILDING NAME]],#REF!,0),1),"")</f>
        <v/>
      </c>
      <c r="AU557" s="942"/>
      <c r="AV557" s="1195" t="s">
        <v>14</v>
      </c>
      <c r="AW557" s="1196">
        <f>IFERROR(INDEX(Аркуш4!$G$2:$G$608,MATCH(Таблиця4[[#This Row],[BUILDING NAME]],Аркуш4!$A$2:$A$608,0),1),"")</f>
        <v>0</v>
      </c>
    </row>
    <row r="558" spans="1:49" ht="16.5" thickTop="1" thickBot="1">
      <c r="A558" s="942" t="s">
        <v>12419</v>
      </c>
      <c r="B558" s="943" t="str">
        <f t="shared" si="28"/>
        <v>S10</v>
      </c>
      <c r="C558" s="943" t="str">
        <f t="shared" si="29"/>
        <v>Flurmastyr residence (row house, C, 2)</v>
      </c>
      <c r="D558" s="942"/>
      <c r="E558" s="942"/>
      <c r="F558" s="943" t="s">
        <v>12420</v>
      </c>
      <c r="G558" s="943" t="s">
        <v>12421</v>
      </c>
      <c r="H558" s="943" t="s">
        <v>12422</v>
      </c>
      <c r="I558" s="943" t="s">
        <v>102</v>
      </c>
      <c r="J558" s="943"/>
      <c r="K558" s="943" t="s">
        <v>10450</v>
      </c>
      <c r="L558" s="943" t="s">
        <v>10301</v>
      </c>
      <c r="M558" s="943" t="s">
        <v>10329</v>
      </c>
      <c r="N558" s="943">
        <v>2</v>
      </c>
      <c r="O558" s="943"/>
      <c r="P558" s="943"/>
      <c r="Q558" s="943"/>
      <c r="R558" s="943"/>
      <c r="S558" s="943"/>
      <c r="T55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58" s="943"/>
      <c r="V558" s="943"/>
      <c r="W558" s="943"/>
      <c r="X558" s="942"/>
      <c r="Y558" s="942"/>
      <c r="Z558" s="942" t="s">
        <v>10301</v>
      </c>
      <c r="AA558" s="943"/>
      <c r="AB558" s="943" t="s">
        <v>10301</v>
      </c>
      <c r="AC558" s="943"/>
      <c r="AD558" s="943" t="str">
        <f>Таблиця4[[#This Row],[DESCRIPTION 3]]</f>
        <v/>
      </c>
      <c r="AE558" s="943" t="str">
        <f>Таблиця4[[#This Row],[Owner/Specific NPCs3]]</f>
        <v/>
      </c>
      <c r="AF558" s="943"/>
      <c r="AG558" s="944" t="s">
        <v>10311</v>
      </c>
      <c r="AH558" s="945"/>
      <c r="AI558" s="946"/>
      <c r="AJ558" s="943" t="s">
        <v>10301</v>
      </c>
      <c r="AK558" s="946"/>
      <c r="AL558" s="943" t="s">
        <v>10301</v>
      </c>
      <c r="AM558" s="946"/>
      <c r="AN558" s="942" t="str">
        <f>IFERROR(INDEX(#REF!,MATCH(Таблиця4[[#This Row],[BUILDING NAME]],#REF!,0),1),"")</f>
        <v/>
      </c>
      <c r="AO558" s="942" t="str">
        <f>IFERROR(INDEX(#REF!,MATCH(Таблиця4[[#This Row],[BUILDING NAME]],#REF!,0),1),"")</f>
        <v/>
      </c>
      <c r="AP558" s="942" t="str">
        <f>IFERROR(INDEX(#REF!,MATCH(Таблиця4[[#This Row],[BUILDING NAME]],#REF!,0),1),"")</f>
        <v/>
      </c>
      <c r="AQ558" s="942" t="str">
        <f>IFERROR(INDEX(#REF!,MATCH(Таблиця4[[#This Row],[BUILDING NAME]],#REF!,0),1),"")</f>
        <v/>
      </c>
      <c r="AR558" s="942" t="str">
        <f>IFERROR(INDEX(#REF!,MATCH(Таблиця4[[#This Row],[BUILDING NAME]],#REF!,0),1),"")</f>
        <v/>
      </c>
      <c r="AS558" s="942" t="str">
        <f>IFERROR(INDEX(#REF!,MATCH(Таблиця4[[#This Row],[BUILDING NAME]],#REF!,0),1),"")</f>
        <v/>
      </c>
      <c r="AT558" s="942" t="str">
        <f>IFERROR(INDEX(#REF!,MATCH(Таблиця4[[#This Row],[BUILDING NAME]],#REF!,0),1),"")</f>
        <v/>
      </c>
      <c r="AU558" s="942"/>
      <c r="AV558" s="1195" t="s">
        <v>10301</v>
      </c>
      <c r="AW558" s="1196" t="str">
        <f>IFERROR(INDEX(Аркуш4!$G$2:$G$608,MATCH(Таблиця4[[#This Row],[BUILDING NAME]],Аркуш4!$A$2:$A$608,0),1),"")</f>
        <v/>
      </c>
    </row>
    <row r="559" spans="1:49" ht="16.5" thickTop="1" thickBot="1">
      <c r="A559" s="942" t="s">
        <v>12423</v>
      </c>
      <c r="B559" s="943" t="str">
        <f t="shared" si="28"/>
        <v>S11</v>
      </c>
      <c r="C559" s="943" t="str">
        <f t="shared" si="29"/>
        <v>Builders' Hall (guildhall, B, 2)</v>
      </c>
      <c r="D559" s="942"/>
      <c r="E559" s="942"/>
      <c r="F559" s="943" t="s">
        <v>12424</v>
      </c>
      <c r="G559" s="943" t="s">
        <v>12425</v>
      </c>
      <c r="H559" s="943" t="s">
        <v>12426</v>
      </c>
      <c r="I559" s="943" t="s">
        <v>102</v>
      </c>
      <c r="J559" s="943"/>
      <c r="K559" s="943" t="s">
        <v>10351</v>
      </c>
      <c r="L559" s="943" t="s">
        <v>93</v>
      </c>
      <c r="M559" s="943" t="s">
        <v>10310</v>
      </c>
      <c r="N559" s="943">
        <v>2</v>
      </c>
      <c r="O559" s="944" t="s">
        <v>12427</v>
      </c>
      <c r="P559" s="943"/>
      <c r="Q559" s="943"/>
      <c r="R559" s="943"/>
      <c r="S559" s="943"/>
      <c r="T55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59" s="943"/>
      <c r="V559" s="943" t="s">
        <v>12428</v>
      </c>
      <c r="W559" s="943"/>
      <c r="X559" s="942"/>
      <c r="Y559" s="942"/>
      <c r="Z559" s="942" t="s">
        <v>12319</v>
      </c>
      <c r="AA559" s="971" t="s">
        <v>12319</v>
      </c>
      <c r="AB559" s="943" t="s">
        <v>10301</v>
      </c>
      <c r="AC559" s="943"/>
      <c r="AD559" s="943" t="str">
        <f>Таблиця4[[#This Row],[DESCRIPTION 3]]</f>
        <v/>
      </c>
      <c r="AE559" s="943" t="str">
        <f>Таблиця4[[#This Row],[Owner/Specific NPCs3]]</f>
        <v/>
      </c>
      <c r="AF559" s="943"/>
      <c r="AG559" s="944" t="s">
        <v>10311</v>
      </c>
      <c r="AH559" s="945"/>
      <c r="AI559" s="946"/>
      <c r="AJ559" s="943" t="s">
        <v>12427</v>
      </c>
      <c r="AK559" s="946"/>
      <c r="AL559" s="943" t="s">
        <v>10301</v>
      </c>
      <c r="AM559" s="946"/>
      <c r="AN559" s="942" t="str">
        <f>IFERROR(INDEX(#REF!,MATCH(Таблиця4[[#This Row],[BUILDING NAME]],#REF!,0),1),"")</f>
        <v/>
      </c>
      <c r="AO559" s="942" t="str">
        <f>IFERROR(INDEX(#REF!,MATCH(Таблиця4[[#This Row],[BUILDING NAME]],#REF!,0),1),"")</f>
        <v/>
      </c>
      <c r="AP559" s="942" t="str">
        <f>IFERROR(INDEX(#REF!,MATCH(Таблиця4[[#This Row],[BUILDING NAME]],#REF!,0),1),"")</f>
        <v/>
      </c>
      <c r="AQ559" s="942" t="str">
        <f>IFERROR(INDEX(#REF!,MATCH(Таблиця4[[#This Row],[BUILDING NAME]],#REF!,0),1),"")</f>
        <v/>
      </c>
      <c r="AR559" s="942" t="str">
        <f>IFERROR(INDEX(#REF!,MATCH(Таблиця4[[#This Row],[BUILDING NAME]],#REF!,0),1),"")</f>
        <v/>
      </c>
      <c r="AS559" s="942" t="str">
        <f>IFERROR(INDEX(#REF!,MATCH(Таблиця4[[#This Row],[BUILDING NAME]],#REF!,0),1),"")</f>
        <v/>
      </c>
      <c r="AT559" s="942" t="str">
        <f>IFERROR(INDEX(#REF!,MATCH(Таблиця4[[#This Row],[BUILDING NAME]],#REF!,0),1),"")</f>
        <v/>
      </c>
      <c r="AU559" s="942"/>
      <c r="AV559" s="1195" t="s">
        <v>12319</v>
      </c>
      <c r="AW559" s="1196">
        <f>IFERROR(INDEX(Аркуш4!$G$2:$G$608,MATCH(Таблиця4[[#This Row],[BUILDING NAME]],Аркуш4!$A$2:$A$608,0),1),"")</f>
        <v>0</v>
      </c>
    </row>
    <row r="560" spans="1:49" ht="16.5" thickTop="1" thickBot="1">
      <c r="A560" s="942" t="s">
        <v>12429</v>
      </c>
      <c r="B560" s="943" t="str">
        <f t="shared" si="28"/>
        <v>S12</v>
      </c>
      <c r="C560" s="943" t="str">
        <f t="shared" si="29"/>
        <v>Nelkaush the Weaver (business, C, 1)</v>
      </c>
      <c r="D560" s="942"/>
      <c r="E560" s="942"/>
      <c r="F560" s="943" t="s">
        <v>12430</v>
      </c>
      <c r="G560" s="943" t="s">
        <v>12431</v>
      </c>
      <c r="H560" s="943" t="s">
        <v>12432</v>
      </c>
      <c r="I560" s="943" t="s">
        <v>102</v>
      </c>
      <c r="J560" s="943"/>
      <c r="K560" s="943" t="s">
        <v>10388</v>
      </c>
      <c r="L560" s="943" t="s">
        <v>10301</v>
      </c>
      <c r="M560" s="943" t="s">
        <v>10329</v>
      </c>
      <c r="N560" s="943">
        <v>1</v>
      </c>
      <c r="O560" s="943"/>
      <c r="P560" s="943"/>
      <c r="Q560" s="943"/>
      <c r="R560" s="943"/>
      <c r="S560" s="943"/>
      <c r="T56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60" s="943"/>
      <c r="V560" s="943"/>
      <c r="W560" s="956" t="s">
        <v>10602</v>
      </c>
      <c r="X560" s="942"/>
      <c r="Y560" s="942"/>
      <c r="Z560" s="942" t="s">
        <v>10301</v>
      </c>
      <c r="AA560" s="971" t="s">
        <v>12433</v>
      </c>
      <c r="AB560" s="943" t="s">
        <v>10301</v>
      </c>
      <c r="AC560" s="943"/>
      <c r="AD560" s="943" t="str">
        <f>Таблиця4[[#This Row],[DESCRIPTION 3]]</f>
        <v/>
      </c>
      <c r="AE560" s="943" t="str">
        <f>Таблиця4[[#This Row],[Owner/Specific NPCs3]]</f>
        <v/>
      </c>
      <c r="AF560" s="943"/>
      <c r="AG560" s="944" t="s">
        <v>10311</v>
      </c>
      <c r="AH560" s="945"/>
      <c r="AI560" s="946"/>
      <c r="AJ560" s="943" t="s">
        <v>10301</v>
      </c>
      <c r="AK560" s="946"/>
      <c r="AL560" s="943" t="s">
        <v>10301</v>
      </c>
      <c r="AM560" s="946"/>
      <c r="AN560" s="942" t="str">
        <f>IFERROR(INDEX(#REF!,MATCH(Таблиця4[[#This Row],[BUILDING NAME]],#REF!,0),1),"")</f>
        <v/>
      </c>
      <c r="AO560" s="942" t="str">
        <f>IFERROR(INDEX(#REF!,MATCH(Таблиця4[[#This Row],[BUILDING NAME]],#REF!,0),1),"")</f>
        <v/>
      </c>
      <c r="AP560" s="942" t="str">
        <f>IFERROR(INDEX(#REF!,MATCH(Таблиця4[[#This Row],[BUILDING NAME]],#REF!,0),1),"")</f>
        <v/>
      </c>
      <c r="AQ560" s="942" t="str">
        <f>IFERROR(INDEX(#REF!,MATCH(Таблиця4[[#This Row],[BUILDING NAME]],#REF!,0),1),"")</f>
        <v/>
      </c>
      <c r="AR560" s="942" t="str">
        <f>IFERROR(INDEX(#REF!,MATCH(Таблиця4[[#This Row],[BUILDING NAME]],#REF!,0),1),"")</f>
        <v/>
      </c>
      <c r="AS560" s="942" t="str">
        <f>IFERROR(INDEX(#REF!,MATCH(Таблиця4[[#This Row],[BUILDING NAME]],#REF!,0),1),"")</f>
        <v/>
      </c>
      <c r="AT560" s="942" t="str">
        <f>IFERROR(INDEX(#REF!,MATCH(Таблиця4[[#This Row],[BUILDING NAME]],#REF!,0),1),"")</f>
        <v/>
      </c>
      <c r="AU560" s="942"/>
      <c r="AV560" s="1195" t="s">
        <v>30031</v>
      </c>
      <c r="AW560" s="1196">
        <f>IFERROR(INDEX(Аркуш4!$G$2:$G$608,MATCH(Таблиця4[[#This Row],[BUILDING NAME]],Аркуш4!$A$2:$A$608,0),1),"")</f>
        <v>0</v>
      </c>
    </row>
    <row r="561" spans="1:49" ht="16.5" thickTop="1" thickBot="1">
      <c r="A561" s="942" t="s">
        <v>12434</v>
      </c>
      <c r="B561" s="943" t="str">
        <f t="shared" si="28"/>
        <v>S13</v>
      </c>
      <c r="C561" s="943" t="str">
        <f t="shared" si="29"/>
        <v>The Road House (guild house, B, 2)</v>
      </c>
      <c r="D561" s="942"/>
      <c r="E561" s="942"/>
      <c r="F561" s="943" t="s">
        <v>12435</v>
      </c>
      <c r="G561" s="943" t="s">
        <v>12436</v>
      </c>
      <c r="H561" s="943" t="s">
        <v>12437</v>
      </c>
      <c r="I561" s="943" t="s">
        <v>102</v>
      </c>
      <c r="J561" s="943"/>
      <c r="K561" s="943" t="s">
        <v>10351</v>
      </c>
      <c r="L561" s="943" t="s">
        <v>10301</v>
      </c>
      <c r="M561" s="943" t="s">
        <v>10310</v>
      </c>
      <c r="N561" s="943">
        <v>2</v>
      </c>
      <c r="O561" s="944" t="s">
        <v>12438</v>
      </c>
      <c r="P561" s="943"/>
      <c r="Q561" s="943"/>
      <c r="R561" s="943"/>
      <c r="S561" s="943"/>
      <c r="T56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61" s="943"/>
      <c r="V561" s="943"/>
      <c r="W561" s="943"/>
      <c r="X561" s="942"/>
      <c r="Y561" s="942"/>
      <c r="Z561" s="942" t="s">
        <v>10301</v>
      </c>
      <c r="AA561" s="971" t="s">
        <v>12326</v>
      </c>
      <c r="AB561" s="943" t="s">
        <v>10301</v>
      </c>
      <c r="AC561" s="943"/>
      <c r="AD561" s="943" t="str">
        <f>Таблиця4[[#This Row],[DESCRIPTION 3]]</f>
        <v/>
      </c>
      <c r="AE561" s="943" t="str">
        <f>Таблиця4[[#This Row],[Owner/Specific NPCs3]]</f>
        <v/>
      </c>
      <c r="AF561" s="943"/>
      <c r="AG561" s="944" t="s">
        <v>10311</v>
      </c>
      <c r="AH561" s="945"/>
      <c r="AI561" s="946"/>
      <c r="AJ561" s="943" t="s">
        <v>12438</v>
      </c>
      <c r="AK561" s="946"/>
      <c r="AL561" s="943" t="s">
        <v>10301</v>
      </c>
      <c r="AM561" s="946"/>
      <c r="AN561" s="942" t="str">
        <f>IFERROR(INDEX(#REF!,MATCH(Таблиця4[[#This Row],[BUILDING NAME]],#REF!,0),1),"")</f>
        <v/>
      </c>
      <c r="AO561" s="942" t="str">
        <f>IFERROR(INDEX(#REF!,MATCH(Таблиця4[[#This Row],[BUILDING NAME]],#REF!,0),1),"")</f>
        <v/>
      </c>
      <c r="AP561" s="942" t="str">
        <f>IFERROR(INDEX(#REF!,MATCH(Таблиця4[[#This Row],[BUILDING NAME]],#REF!,0),1),"")</f>
        <v/>
      </c>
      <c r="AQ561" s="942" t="str">
        <f>IFERROR(INDEX(#REF!,MATCH(Таблиця4[[#This Row],[BUILDING NAME]],#REF!,0),1),"")</f>
        <v/>
      </c>
      <c r="AR561" s="942" t="str">
        <f>IFERROR(INDEX(#REF!,MATCH(Таблиця4[[#This Row],[BUILDING NAME]],#REF!,0),1),"")</f>
        <v/>
      </c>
      <c r="AS561" s="942" t="str">
        <f>IFERROR(INDEX(#REF!,MATCH(Таблиця4[[#This Row],[BUILDING NAME]],#REF!,0),1),"")</f>
        <v/>
      </c>
      <c r="AT561" s="942" t="str">
        <f>IFERROR(INDEX(#REF!,MATCH(Таблиця4[[#This Row],[BUILDING NAME]],#REF!,0),1),"")</f>
        <v/>
      </c>
      <c r="AU561" s="942"/>
      <c r="AV561" s="1195" t="s">
        <v>12326</v>
      </c>
      <c r="AW561" s="1196">
        <f>IFERROR(INDEX(Аркуш4!$G$2:$G$608,MATCH(Таблиця4[[#This Row],[BUILDING NAME]],Аркуш4!$A$2:$A$608,0),1),"")</f>
        <v>0</v>
      </c>
    </row>
    <row r="562" spans="1:49" ht="16.5" thickTop="1" thickBot="1">
      <c r="A562" s="942" t="s">
        <v>12439</v>
      </c>
      <c r="B562" s="943" t="str">
        <f t="shared" si="28"/>
        <v>S14</v>
      </c>
      <c r="C562" s="943" t="str">
        <f t="shared" si="29"/>
        <v>The Full Cup (tavern, D, 1)</v>
      </c>
      <c r="D562" s="942"/>
      <c r="E562" s="942"/>
      <c r="F562" s="943" t="s">
        <v>261</v>
      </c>
      <c r="G562" s="943" t="s">
        <v>12440</v>
      </c>
      <c r="H562" s="943" t="s">
        <v>12441</v>
      </c>
      <c r="I562" s="943" t="s">
        <v>102</v>
      </c>
      <c r="J562" s="943"/>
      <c r="K562" s="943" t="s">
        <v>10358</v>
      </c>
      <c r="L562" s="943" t="s">
        <v>10301</v>
      </c>
      <c r="M562" s="943" t="s">
        <v>10542</v>
      </c>
      <c r="N562" s="943">
        <v>1</v>
      </c>
      <c r="O562" s="943"/>
      <c r="P562" s="943">
        <v>2</v>
      </c>
      <c r="Q562" s="943">
        <v>1</v>
      </c>
      <c r="R562" s="943">
        <v>1</v>
      </c>
      <c r="S562" s="943"/>
      <c r="T56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1A | 1 P | </v>
      </c>
      <c r="U562" s="943"/>
      <c r="V562" s="943"/>
      <c r="W562" s="971" t="s">
        <v>10998</v>
      </c>
      <c r="X562" s="942"/>
      <c r="Y562" s="942"/>
      <c r="Z562" s="942" t="s">
        <v>10301</v>
      </c>
      <c r="AA562" s="971" t="s">
        <v>12442</v>
      </c>
      <c r="AB562" s="943" t="s">
        <v>10301</v>
      </c>
      <c r="AC562" s="943"/>
      <c r="AD562" s="943" t="str">
        <f>Таблиця4[[#This Row],[DESCRIPTION 3]]</f>
        <v/>
      </c>
      <c r="AE562" s="943" t="str">
        <f>Таблиця4[[#This Row],[Owner/Specific NPCs3]]</f>
        <v/>
      </c>
      <c r="AF562" s="943"/>
      <c r="AG562" s="944" t="s">
        <v>10311</v>
      </c>
      <c r="AH562" s="945"/>
      <c r="AI562" s="946"/>
      <c r="AJ562" s="943" t="s">
        <v>10301</v>
      </c>
      <c r="AK562" s="946"/>
      <c r="AL562" s="943" t="s">
        <v>10301</v>
      </c>
      <c r="AM562" s="946"/>
      <c r="AN562" s="942" t="str">
        <f>IFERROR(INDEX(#REF!,MATCH(Таблиця4[[#This Row],[BUILDING NAME]],#REF!,0),1),"")</f>
        <v/>
      </c>
      <c r="AO562" s="942" t="str">
        <f>IFERROR(INDEX(#REF!,MATCH(Таблиця4[[#This Row],[BUILDING NAME]],#REF!,0),1),"")</f>
        <v/>
      </c>
      <c r="AP562" s="942" t="str">
        <f>IFERROR(INDEX(#REF!,MATCH(Таблиця4[[#This Row],[BUILDING NAME]],#REF!,0),1),"")</f>
        <v/>
      </c>
      <c r="AQ562" s="942" t="str">
        <f>IFERROR(INDEX(#REF!,MATCH(Таблиця4[[#This Row],[BUILDING NAME]],#REF!,0),1),"")</f>
        <v/>
      </c>
      <c r="AR562" s="942" t="str">
        <f>IFERROR(INDEX(#REF!,MATCH(Таблиця4[[#This Row],[BUILDING NAME]],#REF!,0),1),"")</f>
        <v/>
      </c>
      <c r="AS562" s="942" t="str">
        <f>IFERROR(INDEX(#REF!,MATCH(Таблиця4[[#This Row],[BUILDING NAME]],#REF!,0),1),"")</f>
        <v/>
      </c>
      <c r="AT562" s="942" t="str">
        <f>IFERROR(INDEX(#REF!,MATCH(Таблиця4[[#This Row],[BUILDING NAME]],#REF!,0),1),"")</f>
        <v/>
      </c>
      <c r="AU562" s="942"/>
      <c r="AV562" s="1195" t="s">
        <v>30048</v>
      </c>
      <c r="AW562" s="1196">
        <f>IFERROR(INDEX(Аркуш4!$G$2:$G$608,MATCH(Таблиця4[[#This Row],[BUILDING NAME]],Аркуш4!$A$2:$A$608,0),1),"")</f>
        <v>0</v>
      </c>
    </row>
    <row r="563" spans="1:49" ht="16.5" thickTop="1" thickBot="1">
      <c r="A563" s="942" t="s">
        <v>12444</v>
      </c>
      <c r="B563" s="943" t="str">
        <f t="shared" si="28"/>
        <v>S15</v>
      </c>
      <c r="C563" s="943" t="str">
        <f t="shared" si="29"/>
        <v>The Jade Dancer (festhall, B, 3)</v>
      </c>
      <c r="D563" s="942"/>
      <c r="E563" s="942"/>
      <c r="F563" s="943" t="s">
        <v>12445</v>
      </c>
      <c r="G563" s="943" t="s">
        <v>12446</v>
      </c>
      <c r="H563" s="943" t="s">
        <v>12447</v>
      </c>
      <c r="I563" s="943" t="s">
        <v>102</v>
      </c>
      <c r="J563" s="943"/>
      <c r="K563" s="943" t="s">
        <v>10317</v>
      </c>
      <c r="L563" s="943" t="s">
        <v>10301</v>
      </c>
      <c r="M563" s="943" t="s">
        <v>10310</v>
      </c>
      <c r="N563" s="943">
        <v>3</v>
      </c>
      <c r="O563" s="943"/>
      <c r="P563" s="943">
        <v>4</v>
      </c>
      <c r="Q563" s="943">
        <v>4</v>
      </c>
      <c r="R563" s="943">
        <v>4</v>
      </c>
      <c r="S563" s="943"/>
      <c r="T56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4A | 4 P | </v>
      </c>
      <c r="U563" s="943"/>
      <c r="V563" s="967" t="s">
        <v>292</v>
      </c>
      <c r="W563" s="943"/>
      <c r="X563" s="942"/>
      <c r="Y563" s="942"/>
      <c r="Z563" s="942" t="s">
        <v>10301</v>
      </c>
      <c r="AA563" s="971" t="s">
        <v>12448</v>
      </c>
      <c r="AB563" s="943" t="s">
        <v>10301</v>
      </c>
      <c r="AC563" s="943"/>
      <c r="AD563" s="943" t="str">
        <f>Таблиця4[[#This Row],[DESCRIPTION 3]]</f>
        <v/>
      </c>
      <c r="AE563" s="943" t="str">
        <f>Таблиця4[[#This Row],[Owner/Specific NPCs3]]</f>
        <v/>
      </c>
      <c r="AF563" s="943"/>
      <c r="AG563" s="944" t="s">
        <v>10311</v>
      </c>
      <c r="AH563" s="945"/>
      <c r="AI563" s="946"/>
      <c r="AJ563" s="943" t="s">
        <v>10301</v>
      </c>
      <c r="AK563" s="946"/>
      <c r="AL563" s="943" t="s">
        <v>10301</v>
      </c>
      <c r="AM563" s="946"/>
      <c r="AN563" s="942" t="str">
        <f>IFERROR(INDEX(#REF!,MATCH(Таблиця4[[#This Row],[BUILDING NAME]],#REF!,0),1),"")</f>
        <v/>
      </c>
      <c r="AO563" s="942" t="str">
        <f>IFERROR(INDEX(#REF!,MATCH(Таблиця4[[#This Row],[BUILDING NAME]],#REF!,0),1),"")</f>
        <v/>
      </c>
      <c r="AP563" s="942" t="str">
        <f>IFERROR(INDEX(#REF!,MATCH(Таблиця4[[#This Row],[BUILDING NAME]],#REF!,0),1),"")</f>
        <v/>
      </c>
      <c r="AQ563" s="942" t="str">
        <f>IFERROR(INDEX(#REF!,MATCH(Таблиця4[[#This Row],[BUILDING NAME]],#REF!,0),1),"")</f>
        <v/>
      </c>
      <c r="AR563" s="942" t="str">
        <f>IFERROR(INDEX(#REF!,MATCH(Таблиця4[[#This Row],[BUILDING NAME]],#REF!,0),1),"")</f>
        <v/>
      </c>
      <c r="AS563" s="942" t="str">
        <f>IFERROR(INDEX(#REF!,MATCH(Таблиця4[[#This Row],[BUILDING NAME]],#REF!,0),1),"")</f>
        <v/>
      </c>
      <c r="AT563" s="942" t="str">
        <f>IFERROR(INDEX(#REF!,MATCH(Таблиця4[[#This Row],[BUILDING NAME]],#REF!,0),1),"")</f>
        <v/>
      </c>
      <c r="AU563" s="942"/>
      <c r="AV563" s="1195" t="s">
        <v>30043</v>
      </c>
      <c r="AW563" s="1196">
        <f>IFERROR(INDEX(Аркуш4!$G$2:$G$608,MATCH(Таблиця4[[#This Row],[BUILDING NAME]],Аркуш4!$A$2:$A$608,0),1),"")</f>
        <v>0</v>
      </c>
    </row>
    <row r="564" spans="1:49" ht="16.5" thickTop="1" thickBot="1">
      <c r="A564" s="942" t="s">
        <v>12449</v>
      </c>
      <c r="B564" s="943" t="str">
        <f t="shared" si="28"/>
        <v>S16</v>
      </c>
      <c r="C564" s="943" t="str">
        <f t="shared" si="29"/>
        <v>Tehmak's Coaches (business, B, 3)</v>
      </c>
      <c r="D564" s="942"/>
      <c r="E564" s="942"/>
      <c r="F564" s="943" t="s">
        <v>12450</v>
      </c>
      <c r="G564" s="943" t="s">
        <v>12451</v>
      </c>
      <c r="H564" s="943" t="s">
        <v>12452</v>
      </c>
      <c r="I564" s="943" t="s">
        <v>102</v>
      </c>
      <c r="J564" s="943"/>
      <c r="K564" s="943" t="s">
        <v>10388</v>
      </c>
      <c r="L564" s="943" t="s">
        <v>1878</v>
      </c>
      <c r="M564" s="943" t="s">
        <v>10310</v>
      </c>
      <c r="N564" s="943">
        <v>3</v>
      </c>
      <c r="O564" s="943"/>
      <c r="P564" s="943"/>
      <c r="Q564" s="943"/>
      <c r="R564" s="943"/>
      <c r="S564" s="943"/>
      <c r="T56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64" s="943"/>
      <c r="V564" s="943"/>
      <c r="W564" s="943" t="s">
        <v>12453</v>
      </c>
      <c r="X564" s="942"/>
      <c r="Y564" s="942"/>
      <c r="Z564" s="942" t="s">
        <v>30036</v>
      </c>
      <c r="AA564" s="971" t="s">
        <v>12454</v>
      </c>
      <c r="AB564" s="943" t="s">
        <v>10301</v>
      </c>
      <c r="AC564" s="943"/>
      <c r="AD564" s="943" t="str">
        <f>Таблиця4[[#This Row],[DESCRIPTION 3]]</f>
        <v/>
      </c>
      <c r="AE564" s="943" t="str">
        <f>Таблиця4[[#This Row],[Owner/Specific NPCs3]]</f>
        <v/>
      </c>
      <c r="AF564" s="943"/>
      <c r="AG564" s="944" t="s">
        <v>10311</v>
      </c>
      <c r="AH564" s="945"/>
      <c r="AI564" s="946"/>
      <c r="AJ564" s="943" t="s">
        <v>10301</v>
      </c>
      <c r="AK564" s="946"/>
      <c r="AL564" s="943" t="s">
        <v>10301</v>
      </c>
      <c r="AM564" s="946"/>
      <c r="AN564" s="942" t="str">
        <f>IFERROR(INDEX(#REF!,MATCH(Таблиця4[[#This Row],[BUILDING NAME]],#REF!,0),1),"")</f>
        <v/>
      </c>
      <c r="AO564" s="942" t="str">
        <f>IFERROR(INDEX(#REF!,MATCH(Таблиця4[[#This Row],[BUILDING NAME]],#REF!,0),1),"")</f>
        <v/>
      </c>
      <c r="AP564" s="942" t="str">
        <f>IFERROR(INDEX(#REF!,MATCH(Таблиця4[[#This Row],[BUILDING NAME]],#REF!,0),1),"")</f>
        <v/>
      </c>
      <c r="AQ564" s="942" t="str">
        <f>IFERROR(INDEX(#REF!,MATCH(Таблиця4[[#This Row],[BUILDING NAME]],#REF!,0),1),"")</f>
        <v/>
      </c>
      <c r="AR564" s="942" t="str">
        <f>IFERROR(INDEX(#REF!,MATCH(Таблиця4[[#This Row],[BUILDING NAME]],#REF!,0),1),"")</f>
        <v/>
      </c>
      <c r="AS564" s="942" t="str">
        <f>IFERROR(INDEX(#REF!,MATCH(Таблиця4[[#This Row],[BUILDING NAME]],#REF!,0),1),"")</f>
        <v/>
      </c>
      <c r="AT564" s="942" t="str">
        <f>IFERROR(INDEX(#REF!,MATCH(Таблиця4[[#This Row],[BUILDING NAME]],#REF!,0),1),"")</f>
        <v/>
      </c>
      <c r="AU564" s="942"/>
      <c r="AV564" s="1195" t="s">
        <v>30036</v>
      </c>
      <c r="AW564" s="1196">
        <f>IFERROR(INDEX(Аркуш4!$G$2:$G$608,MATCH(Таблиця4[[#This Row],[BUILDING NAME]],Аркуш4!$A$2:$A$608,0),1),"")</f>
        <v>0</v>
      </c>
    </row>
    <row r="565" spans="1:49" ht="16.5" thickTop="1" thickBot="1">
      <c r="A565" s="942" t="s">
        <v>12455</v>
      </c>
      <c r="B565" s="943" t="str">
        <f t="shared" si="28"/>
        <v>S17</v>
      </c>
      <c r="C565" s="943" t="str">
        <f t="shared" si="29"/>
        <v>Hlakken Stables (business, C, 2)</v>
      </c>
      <c r="D565" s="942"/>
      <c r="E565" s="942"/>
      <c r="F565" s="943" t="s">
        <v>12456</v>
      </c>
      <c r="G565" s="943" t="s">
        <v>12457</v>
      </c>
      <c r="H565" s="943" t="s">
        <v>12458</v>
      </c>
      <c r="I565" s="943" t="s">
        <v>102</v>
      </c>
      <c r="J565" s="943"/>
      <c r="K565" s="943" t="s">
        <v>10388</v>
      </c>
      <c r="L565" s="943" t="s">
        <v>1878</v>
      </c>
      <c r="M565" s="943" t="s">
        <v>10329</v>
      </c>
      <c r="N565" s="943">
        <v>2</v>
      </c>
      <c r="O565" s="943"/>
      <c r="P565" s="943">
        <v>2</v>
      </c>
      <c r="Q565" s="943"/>
      <c r="R565" s="943"/>
      <c r="S565" s="943"/>
      <c r="T56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v>
      </c>
      <c r="U565" s="943"/>
      <c r="V565" s="943"/>
      <c r="W565" s="943" t="s">
        <v>10516</v>
      </c>
      <c r="X565" s="942"/>
      <c r="Y565" s="942"/>
      <c r="Z565" s="942" t="s">
        <v>30027</v>
      </c>
      <c r="AA565" s="971" t="s">
        <v>12459</v>
      </c>
      <c r="AB565" s="943" t="s">
        <v>10301</v>
      </c>
      <c r="AC565" s="943"/>
      <c r="AD565" s="943" t="str">
        <f>Таблиця4[[#This Row],[DESCRIPTION 3]]</f>
        <v/>
      </c>
      <c r="AE565" s="943" t="str">
        <f>Таблиця4[[#This Row],[Owner/Specific NPCs3]]</f>
        <v/>
      </c>
      <c r="AF565" s="943"/>
      <c r="AG565" s="944" t="s">
        <v>10311</v>
      </c>
      <c r="AH565" s="945"/>
      <c r="AI565" s="946"/>
      <c r="AJ565" s="943" t="s">
        <v>10301</v>
      </c>
      <c r="AK565" s="946"/>
      <c r="AL565" s="943" t="s">
        <v>10301</v>
      </c>
      <c r="AM565" s="946"/>
      <c r="AN565" s="942" t="str">
        <f>IFERROR(INDEX(#REF!,MATCH(Таблиця4[[#This Row],[BUILDING NAME]],#REF!,0),1),"")</f>
        <v/>
      </c>
      <c r="AO565" s="942" t="str">
        <f>IFERROR(INDEX(#REF!,MATCH(Таблиця4[[#This Row],[BUILDING NAME]],#REF!,0),1),"")</f>
        <v/>
      </c>
      <c r="AP565" s="942" t="str">
        <f>IFERROR(INDEX(#REF!,MATCH(Таблиця4[[#This Row],[BUILDING NAME]],#REF!,0),1),"")</f>
        <v/>
      </c>
      <c r="AQ565" s="942" t="str">
        <f>IFERROR(INDEX(#REF!,MATCH(Таблиця4[[#This Row],[BUILDING NAME]],#REF!,0),1),"")</f>
        <v/>
      </c>
      <c r="AR565" s="942" t="str">
        <f>IFERROR(INDEX(#REF!,MATCH(Таблиця4[[#This Row],[BUILDING NAME]],#REF!,0),1),"")</f>
        <v/>
      </c>
      <c r="AS565" s="942" t="str">
        <f>IFERROR(INDEX(#REF!,MATCH(Таблиця4[[#This Row],[BUILDING NAME]],#REF!,0),1),"")</f>
        <v/>
      </c>
      <c r="AT565" s="942" t="str">
        <f>IFERROR(INDEX(#REF!,MATCH(Таблиця4[[#This Row],[BUILDING NAME]],#REF!,0),1),"")</f>
        <v/>
      </c>
      <c r="AU565" s="942"/>
      <c r="AV565" s="1195" t="s">
        <v>30027</v>
      </c>
      <c r="AW565" s="1196">
        <f>IFERROR(INDEX(Аркуш4!$G$2:$G$608,MATCH(Таблиця4[[#This Row],[BUILDING NAME]],Аркуш4!$A$2:$A$608,0),1),"")</f>
        <v>0</v>
      </c>
    </row>
    <row r="566" spans="1:49" ht="16.5" thickTop="1" thickBot="1">
      <c r="A566" s="942" t="s">
        <v>12460</v>
      </c>
      <c r="B566" s="943" t="str">
        <f t="shared" si="28"/>
        <v>S18</v>
      </c>
      <c r="C566" s="943" t="str">
        <f t="shared" si="29"/>
        <v>The Spouting Fish (tavern, C, 4)</v>
      </c>
      <c r="D566" s="942"/>
      <c r="E566" s="942"/>
      <c r="F566" s="943" t="s">
        <v>384</v>
      </c>
      <c r="G566" s="943" t="s">
        <v>12461</v>
      </c>
      <c r="H566" s="943" t="s">
        <v>12462</v>
      </c>
      <c r="I566" s="943" t="s">
        <v>102</v>
      </c>
      <c r="J566" s="943"/>
      <c r="K566" s="943" t="s">
        <v>10358</v>
      </c>
      <c r="L566" s="943" t="s">
        <v>10301</v>
      </c>
      <c r="M566" s="943" t="s">
        <v>10329</v>
      </c>
      <c r="N566" s="943">
        <v>4</v>
      </c>
      <c r="O566" s="943"/>
      <c r="P566" s="943">
        <v>3</v>
      </c>
      <c r="Q566" s="943">
        <v>2</v>
      </c>
      <c r="R566" s="943">
        <v>2</v>
      </c>
      <c r="S566" s="943"/>
      <c r="T56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2A | 2 P | </v>
      </c>
      <c r="U566" s="943"/>
      <c r="V566" s="943"/>
      <c r="W566" s="943"/>
      <c r="X566" s="942"/>
      <c r="Y566" s="942"/>
      <c r="Z566" s="942" t="s">
        <v>10301</v>
      </c>
      <c r="AA566" s="942" t="s">
        <v>385</v>
      </c>
      <c r="AB566" s="943" t="s">
        <v>10301</v>
      </c>
      <c r="AC566" s="943"/>
      <c r="AD566" s="943" t="s">
        <v>12463</v>
      </c>
      <c r="AE566" s="943" t="str">
        <f>Таблиця4[[#This Row],[Owner/Specific NPCs3]]</f>
        <v/>
      </c>
      <c r="AF566" s="943"/>
      <c r="AG566" s="944" t="s">
        <v>10311</v>
      </c>
      <c r="AH566" s="945"/>
      <c r="AI566" s="946"/>
      <c r="AJ566" s="943" t="s">
        <v>10301</v>
      </c>
      <c r="AK566" s="946"/>
      <c r="AL566" s="943" t="s">
        <v>10301</v>
      </c>
      <c r="AM566" s="946"/>
      <c r="AN566" s="942" t="str">
        <f>IFERROR(INDEX(#REF!,MATCH(Таблиця4[[#This Row],[BUILDING NAME]],#REF!,0),1),"")</f>
        <v/>
      </c>
      <c r="AO566" s="942" t="str">
        <f>IFERROR(INDEX(#REF!,MATCH(Таблиця4[[#This Row],[BUILDING NAME]],#REF!,0),1),"")</f>
        <v/>
      </c>
      <c r="AP566" s="942" t="str">
        <f>IFERROR(INDEX(#REF!,MATCH(Таблиця4[[#This Row],[BUILDING NAME]],#REF!,0),1),"")</f>
        <v/>
      </c>
      <c r="AQ566" s="942" t="str">
        <f>IFERROR(INDEX(#REF!,MATCH(Таблиця4[[#This Row],[BUILDING NAME]],#REF!,0),1),"")</f>
        <v/>
      </c>
      <c r="AR566" s="942" t="str">
        <f>IFERROR(INDEX(#REF!,MATCH(Таблиця4[[#This Row],[BUILDING NAME]],#REF!,0),1),"")</f>
        <v/>
      </c>
      <c r="AS566" s="942" t="str">
        <f>IFERROR(INDEX(#REF!,MATCH(Таблиця4[[#This Row],[BUILDING NAME]],#REF!,0),1),"")</f>
        <v/>
      </c>
      <c r="AT566" s="942" t="str">
        <f>IFERROR(INDEX(#REF!,MATCH(Таблиця4[[#This Row],[BUILDING NAME]],#REF!,0),1),"")</f>
        <v/>
      </c>
      <c r="AU566" s="942"/>
      <c r="AV566" s="1195" t="s">
        <v>30050</v>
      </c>
      <c r="AW566" s="1196">
        <f>IFERROR(INDEX(Аркуш4!$G$2:$G$608,MATCH(Таблиця4[[#This Row],[BUILDING NAME]],Аркуш4!$A$2:$A$608,0),1),"")</f>
        <v>0</v>
      </c>
    </row>
    <row r="567" spans="1:49" ht="16.5" thickTop="1" thickBot="1">
      <c r="A567" s="942" t="s">
        <v>12464</v>
      </c>
      <c r="B567" s="943" t="str">
        <f t="shared" si="28"/>
        <v>S19</v>
      </c>
      <c r="C567" s="943" t="str">
        <f t="shared" si="29"/>
        <v>Nueth's Fine Nets (business, C, 1)</v>
      </c>
      <c r="D567" s="942"/>
      <c r="E567" s="942"/>
      <c r="F567" s="943" t="s">
        <v>12465</v>
      </c>
      <c r="G567" s="943" t="s">
        <v>12466</v>
      </c>
      <c r="H567" s="943" t="s">
        <v>12467</v>
      </c>
      <c r="I567" s="943" t="s">
        <v>102</v>
      </c>
      <c r="J567" s="943"/>
      <c r="K567" s="943" t="s">
        <v>10388</v>
      </c>
      <c r="L567" s="943" t="s">
        <v>1878</v>
      </c>
      <c r="M567" s="943" t="s">
        <v>10329</v>
      </c>
      <c r="N567" s="943">
        <v>1</v>
      </c>
      <c r="O567" s="943"/>
      <c r="P567" s="943">
        <v>4</v>
      </c>
      <c r="Q567" s="943"/>
      <c r="R567" s="943"/>
      <c r="S567" s="943"/>
      <c r="T56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567" s="943"/>
      <c r="V567" s="943"/>
      <c r="W567" s="943" t="s">
        <v>12468</v>
      </c>
      <c r="X567" s="942"/>
      <c r="Y567" s="942"/>
      <c r="Z567" s="942" t="s">
        <v>30032</v>
      </c>
      <c r="AA567" s="971" t="s">
        <v>12469</v>
      </c>
      <c r="AB567" s="943" t="s">
        <v>10301</v>
      </c>
      <c r="AC567" s="943"/>
      <c r="AD567" s="943" t="str">
        <f>Таблиця4[[#This Row],[DESCRIPTION 3]]</f>
        <v/>
      </c>
      <c r="AE567" s="943" t="str">
        <f>Таблиця4[[#This Row],[Owner/Specific NPCs3]]</f>
        <v/>
      </c>
      <c r="AF567" s="943"/>
      <c r="AG567" s="944" t="s">
        <v>10311</v>
      </c>
      <c r="AH567" s="945"/>
      <c r="AI567" s="946"/>
      <c r="AJ567" s="943" t="s">
        <v>10301</v>
      </c>
      <c r="AK567" s="946"/>
      <c r="AL567" s="943" t="s">
        <v>10301</v>
      </c>
      <c r="AM567" s="946"/>
      <c r="AN567" s="942" t="str">
        <f>IFERROR(INDEX(#REF!,MATCH(Таблиця4[[#This Row],[BUILDING NAME]],#REF!,0),1),"")</f>
        <v/>
      </c>
      <c r="AO567" s="942" t="str">
        <f>IFERROR(INDEX(#REF!,MATCH(Таблиця4[[#This Row],[BUILDING NAME]],#REF!,0),1),"")</f>
        <v/>
      </c>
      <c r="AP567" s="942" t="str">
        <f>IFERROR(INDEX(#REF!,MATCH(Таблиця4[[#This Row],[BUILDING NAME]],#REF!,0),1),"")</f>
        <v/>
      </c>
      <c r="AQ567" s="942" t="str">
        <f>IFERROR(INDEX(#REF!,MATCH(Таблиця4[[#This Row],[BUILDING NAME]],#REF!,0),1),"")</f>
        <v/>
      </c>
      <c r="AR567" s="942" t="str">
        <f>IFERROR(INDEX(#REF!,MATCH(Таблиця4[[#This Row],[BUILDING NAME]],#REF!,0),1),"")</f>
        <v/>
      </c>
      <c r="AS567" s="942" t="str">
        <f>IFERROR(INDEX(#REF!,MATCH(Таблиця4[[#This Row],[BUILDING NAME]],#REF!,0),1),"")</f>
        <v/>
      </c>
      <c r="AT567" s="942" t="str">
        <f>IFERROR(INDEX(#REF!,MATCH(Таблиця4[[#This Row],[BUILDING NAME]],#REF!,0),1),"")</f>
        <v/>
      </c>
      <c r="AU567" s="942"/>
      <c r="AV567" s="1195" t="s">
        <v>30032</v>
      </c>
      <c r="AW567" s="1196">
        <f>IFERROR(INDEX(Аркуш4!$G$2:$G$608,MATCH(Таблиця4[[#This Row],[BUILDING NAME]],Аркуш4!$A$2:$A$608,0),1),"")</f>
        <v>0</v>
      </c>
    </row>
    <row r="568" spans="1:49" ht="16.5" thickTop="1" thickBot="1">
      <c r="A568" s="942" t="s">
        <v>12470</v>
      </c>
      <c r="B568" s="943" t="str">
        <f t="shared" si="28"/>
        <v>S20</v>
      </c>
      <c r="C568" s="943" t="str">
        <f t="shared" si="29"/>
        <v>Metalmasters' Hall (guildhall, B, 3)</v>
      </c>
      <c r="D568" s="942"/>
      <c r="E568" s="942"/>
      <c r="F568" s="943" t="s">
        <v>12471</v>
      </c>
      <c r="G568" s="943" t="s">
        <v>12472</v>
      </c>
      <c r="H568" s="943" t="s">
        <v>12473</v>
      </c>
      <c r="I568" s="943" t="s">
        <v>102</v>
      </c>
      <c r="J568" s="943"/>
      <c r="K568" s="943" t="s">
        <v>10351</v>
      </c>
      <c r="L568" s="943" t="s">
        <v>93</v>
      </c>
      <c r="M568" s="943" t="s">
        <v>10310</v>
      </c>
      <c r="N568" s="943">
        <v>3</v>
      </c>
      <c r="O568" s="944" t="s">
        <v>12474</v>
      </c>
      <c r="P568" s="943"/>
      <c r="Q568" s="943"/>
      <c r="R568" s="943"/>
      <c r="S568" s="943"/>
      <c r="T56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68" s="943"/>
      <c r="V568" s="943"/>
      <c r="W568" s="943"/>
      <c r="X568" s="942"/>
      <c r="Y568" s="942"/>
      <c r="Z568" s="942" t="s">
        <v>30044</v>
      </c>
      <c r="AA568" s="971" t="s">
        <v>12475</v>
      </c>
      <c r="AB568" s="943" t="s">
        <v>10301</v>
      </c>
      <c r="AC568" s="943"/>
      <c r="AD568" s="943" t="str">
        <f>Таблиця4[[#This Row],[DESCRIPTION 3]]</f>
        <v/>
      </c>
      <c r="AE568" s="943" t="str">
        <f>Таблиця4[[#This Row],[Owner/Specific NPCs3]]</f>
        <v/>
      </c>
      <c r="AF568" s="943"/>
      <c r="AG568" s="944" t="s">
        <v>10311</v>
      </c>
      <c r="AH568" s="945"/>
      <c r="AI568" s="946"/>
      <c r="AJ568" s="943" t="s">
        <v>12474</v>
      </c>
      <c r="AK568" s="946"/>
      <c r="AL568" s="943" t="s">
        <v>10301</v>
      </c>
      <c r="AM568" s="946"/>
      <c r="AN568" s="942" t="str">
        <f>IFERROR(INDEX(#REF!,MATCH(Таблиця4[[#This Row],[BUILDING NAME]],#REF!,0),1),"")</f>
        <v/>
      </c>
      <c r="AO568" s="942" t="str">
        <f>IFERROR(INDEX(#REF!,MATCH(Таблиця4[[#This Row],[BUILDING NAME]],#REF!,0),1),"")</f>
        <v/>
      </c>
      <c r="AP568" s="942" t="str">
        <f>IFERROR(INDEX(#REF!,MATCH(Таблиця4[[#This Row],[BUILDING NAME]],#REF!,0),1),"")</f>
        <v/>
      </c>
      <c r="AQ568" s="942" t="str">
        <f>IFERROR(INDEX(#REF!,MATCH(Таблиця4[[#This Row],[BUILDING NAME]],#REF!,0),1),"")</f>
        <v/>
      </c>
      <c r="AR568" s="942" t="str">
        <f>IFERROR(INDEX(#REF!,MATCH(Таблиця4[[#This Row],[BUILDING NAME]],#REF!,0),1),"")</f>
        <v/>
      </c>
      <c r="AS568" s="942" t="str">
        <f>IFERROR(INDEX(#REF!,MATCH(Таблиця4[[#This Row],[BUILDING NAME]],#REF!,0),1),"")</f>
        <v/>
      </c>
      <c r="AT568" s="942" t="str">
        <f>IFERROR(INDEX(#REF!,MATCH(Таблиця4[[#This Row],[BUILDING NAME]],#REF!,0),1),"")</f>
        <v/>
      </c>
      <c r="AU568" s="942"/>
      <c r="AV568" s="1195" t="s">
        <v>30044</v>
      </c>
      <c r="AW568" s="1196">
        <f>IFERROR(INDEX(Аркуш4!$G$2:$G$608,MATCH(Таблиця4[[#This Row],[BUILDING NAME]],Аркуш4!$A$2:$A$608,0),1),"")</f>
        <v>0</v>
      </c>
    </row>
    <row r="569" spans="1:49" ht="16.5" thickTop="1" thickBot="1">
      <c r="A569" s="942" t="s">
        <v>12476</v>
      </c>
      <c r="B569" s="943" t="str">
        <f t="shared" si="28"/>
        <v>S21</v>
      </c>
      <c r="C569" s="943" t="str">
        <f t="shared" si="29"/>
        <v>Aurora's Realms Shop, South High Road Catalogue Counter (business, C, 4)</v>
      </c>
      <c r="D569" s="942"/>
      <c r="E569" s="942"/>
      <c r="F569" s="943" t="s">
        <v>12477</v>
      </c>
      <c r="G569" s="943" t="s">
        <v>12478</v>
      </c>
      <c r="H569" s="943" t="s">
        <v>12479</v>
      </c>
      <c r="I569" s="943" t="s">
        <v>102</v>
      </c>
      <c r="J569" s="943"/>
      <c r="K569" s="943" t="s">
        <v>10388</v>
      </c>
      <c r="L569" s="943" t="s">
        <v>1878</v>
      </c>
      <c r="M569" s="943" t="s">
        <v>10329</v>
      </c>
      <c r="N569" s="943">
        <v>4</v>
      </c>
      <c r="O569" s="943"/>
      <c r="P569" s="943"/>
      <c r="Q569" s="943"/>
      <c r="R569" s="943"/>
      <c r="S569" s="943"/>
      <c r="T56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69" s="943"/>
      <c r="V569" s="943" t="s">
        <v>10562</v>
      </c>
      <c r="W569" s="943" t="s">
        <v>10505</v>
      </c>
      <c r="X569" s="942"/>
      <c r="Y569" s="942"/>
      <c r="Z569" s="942" t="s">
        <v>29853</v>
      </c>
      <c r="AA569" s="943" t="s">
        <v>10563</v>
      </c>
      <c r="AB569" s="943" t="s">
        <v>10301</v>
      </c>
      <c r="AC569" s="943"/>
      <c r="AD569" s="943" t="str">
        <f>Таблиця4[[#This Row],[DESCRIPTION 3]]</f>
        <v/>
      </c>
      <c r="AE569" s="943" t="str">
        <f>Таблиця4[[#This Row],[Owner/Specific NPCs3]]</f>
        <v/>
      </c>
      <c r="AF569" s="943"/>
      <c r="AG569" s="944" t="s">
        <v>10311</v>
      </c>
      <c r="AH569" s="945"/>
      <c r="AI569" s="946"/>
      <c r="AJ569" s="943" t="s">
        <v>10301</v>
      </c>
      <c r="AK569" s="946"/>
      <c r="AL569" s="943" t="s">
        <v>10301</v>
      </c>
      <c r="AM569" s="946"/>
      <c r="AN569" s="942" t="str">
        <f>IFERROR(INDEX(#REF!,MATCH(Таблиця4[[#This Row],[BUILDING NAME]],#REF!,0),1),"")</f>
        <v/>
      </c>
      <c r="AO569" s="942" t="str">
        <f>IFERROR(INDEX(#REF!,MATCH(Таблиця4[[#This Row],[BUILDING NAME]],#REF!,0),1),"")</f>
        <v/>
      </c>
      <c r="AP569" s="942" t="str">
        <f>IFERROR(INDEX(#REF!,MATCH(Таблиця4[[#This Row],[BUILDING NAME]],#REF!,0),1),"")</f>
        <v/>
      </c>
      <c r="AQ569" s="942" t="str">
        <f>IFERROR(INDEX(#REF!,MATCH(Таблиця4[[#This Row],[BUILDING NAME]],#REF!,0),1),"")</f>
        <v/>
      </c>
      <c r="AR569" s="942" t="str">
        <f>IFERROR(INDEX(#REF!,MATCH(Таблиця4[[#This Row],[BUILDING NAME]],#REF!,0),1),"")</f>
        <v/>
      </c>
      <c r="AS569" s="942" t="str">
        <f>IFERROR(INDEX(#REF!,MATCH(Таблиця4[[#This Row],[BUILDING NAME]],#REF!,0),1),"")</f>
        <v/>
      </c>
      <c r="AT569" s="942" t="str">
        <f>IFERROR(INDEX(#REF!,MATCH(Таблиця4[[#This Row],[BUILDING NAME]],#REF!,0),1),"")</f>
        <v/>
      </c>
      <c r="AU569" s="942"/>
      <c r="AV569" s="1195" t="s">
        <v>29853</v>
      </c>
      <c r="AW569" s="1196">
        <f>IFERROR(INDEX(Аркуш4!$G$2:$G$608,MATCH(Таблиця4[[#This Row],[BUILDING NAME]],Аркуш4!$A$2:$A$608,0),1),"")</f>
        <v>0</v>
      </c>
    </row>
    <row r="570" spans="1:49" ht="16.5" thickTop="1" thickBot="1">
      <c r="A570" s="942" t="s">
        <v>12480</v>
      </c>
      <c r="B570" s="943" t="str">
        <f t="shared" si="28"/>
        <v>S22</v>
      </c>
      <c r="C570" s="943" t="str">
        <f t="shared" si="29"/>
        <v>The Red Gauntlet (tavern, D, 2)</v>
      </c>
      <c r="D570" s="942"/>
      <c r="E570" s="942"/>
      <c r="F570" s="943" t="s">
        <v>336</v>
      </c>
      <c r="G570" s="943" t="s">
        <v>12481</v>
      </c>
      <c r="H570" s="943" t="s">
        <v>12482</v>
      </c>
      <c r="I570" s="943" t="s">
        <v>102</v>
      </c>
      <c r="J570" s="943"/>
      <c r="K570" s="943" t="s">
        <v>10358</v>
      </c>
      <c r="L570" s="943" t="s">
        <v>10301</v>
      </c>
      <c r="M570" s="943" t="s">
        <v>10542</v>
      </c>
      <c r="N570" s="943">
        <v>2</v>
      </c>
      <c r="O570" s="943"/>
      <c r="P570" s="943">
        <v>2</v>
      </c>
      <c r="Q570" s="943">
        <v>3</v>
      </c>
      <c r="R570" s="943">
        <v>3</v>
      </c>
      <c r="S570" s="943"/>
      <c r="T57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3A | 3 P | </v>
      </c>
      <c r="U570" s="943"/>
      <c r="V570" s="943"/>
      <c r="W570" s="943" t="s">
        <v>10845</v>
      </c>
      <c r="X570" s="943"/>
      <c r="Y570" s="943"/>
      <c r="Z570" s="943" t="s">
        <v>10301</v>
      </c>
      <c r="AA570" s="956" t="s">
        <v>12345</v>
      </c>
      <c r="AB570" s="943" t="s">
        <v>10301</v>
      </c>
      <c r="AC570" s="943"/>
      <c r="AD570" s="943" t="s">
        <v>12483</v>
      </c>
      <c r="AE570" s="943" t="str">
        <f>Таблиця4[[#This Row],[Owner/Specific NPCs3]]</f>
        <v/>
      </c>
      <c r="AF570" s="943"/>
      <c r="AG570" s="944" t="s">
        <v>10311</v>
      </c>
      <c r="AH570" s="945"/>
      <c r="AI570" s="946"/>
      <c r="AJ570" s="943" t="s">
        <v>10301</v>
      </c>
      <c r="AK570" s="946"/>
      <c r="AL570" s="943" t="s">
        <v>10301</v>
      </c>
      <c r="AM570" s="946"/>
      <c r="AN570" s="942" t="str">
        <f>IFERROR(INDEX(#REF!,MATCH(Таблиця4[[#This Row],[BUILDING NAME]],#REF!,0),1),"")</f>
        <v/>
      </c>
      <c r="AO570" s="942" t="str">
        <f>IFERROR(INDEX(#REF!,MATCH(Таблиця4[[#This Row],[BUILDING NAME]],#REF!,0),1),"")</f>
        <v/>
      </c>
      <c r="AP570" s="942" t="str">
        <f>IFERROR(INDEX(#REF!,MATCH(Таблиця4[[#This Row],[BUILDING NAME]],#REF!,0),1),"")</f>
        <v/>
      </c>
      <c r="AQ570" s="942" t="str">
        <f>IFERROR(INDEX(#REF!,MATCH(Таблиця4[[#This Row],[BUILDING NAME]],#REF!,0),1),"")</f>
        <v/>
      </c>
      <c r="AR570" s="942" t="str">
        <f>IFERROR(INDEX(#REF!,MATCH(Таблиця4[[#This Row],[BUILDING NAME]],#REF!,0),1),"")</f>
        <v/>
      </c>
      <c r="AS570" s="942" t="str">
        <f>IFERROR(INDEX(#REF!,MATCH(Таблиця4[[#This Row],[BUILDING NAME]],#REF!,0),1),"")</f>
        <v/>
      </c>
      <c r="AT570" s="942" t="str">
        <f>IFERROR(INDEX(#REF!,MATCH(Таблиця4[[#This Row],[BUILDING NAME]],#REF!,0),1),"")</f>
        <v/>
      </c>
      <c r="AU570" s="942"/>
      <c r="AV570" s="1195" t="s">
        <v>30049</v>
      </c>
      <c r="AW570" s="1196">
        <f>IFERROR(INDEX(Аркуш4!$G$2:$G$608,MATCH(Таблиця4[[#This Row],[BUILDING NAME]],Аркуш4!$A$2:$A$608,0),1),"")</f>
        <v>0</v>
      </c>
    </row>
    <row r="571" spans="1:49" ht="16.5" thickTop="1" thickBot="1">
      <c r="A571" s="942" t="s">
        <v>12484</v>
      </c>
      <c r="B571" s="943" t="str">
        <f t="shared" si="28"/>
        <v>S23</v>
      </c>
      <c r="C571" s="943" t="str">
        <f t="shared" si="29"/>
        <v>Pelauvir's Counter (business, C, 5)</v>
      </c>
      <c r="D571" s="942"/>
      <c r="E571" s="942"/>
      <c r="F571" s="943" t="s">
        <v>12485</v>
      </c>
      <c r="G571" s="943" t="s">
        <v>12486</v>
      </c>
      <c r="H571" s="943" t="s">
        <v>12487</v>
      </c>
      <c r="I571" s="943" t="s">
        <v>102</v>
      </c>
      <c r="J571" s="943"/>
      <c r="K571" s="943" t="s">
        <v>10388</v>
      </c>
      <c r="L571" s="943" t="s">
        <v>1878</v>
      </c>
      <c r="M571" s="943" t="s">
        <v>10329</v>
      </c>
      <c r="N571" s="943">
        <v>5</v>
      </c>
      <c r="O571" s="943"/>
      <c r="P571" s="943"/>
      <c r="Q571" s="943"/>
      <c r="R571" s="943"/>
      <c r="S571" s="943"/>
      <c r="T57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71" s="943"/>
      <c r="V571" s="943"/>
      <c r="W571" s="943"/>
      <c r="X571" s="943"/>
      <c r="Y571" s="943"/>
      <c r="Z571" s="943" t="s">
        <v>30034</v>
      </c>
      <c r="AA571" s="956" t="s">
        <v>12348</v>
      </c>
      <c r="AB571" s="943" t="s">
        <v>10301</v>
      </c>
      <c r="AC571" s="943"/>
      <c r="AD571" s="943" t="str">
        <f>Таблиця4[[#This Row],[DESCRIPTION 3]]</f>
        <v/>
      </c>
      <c r="AE571" s="943" t="str">
        <f>Таблиця4[[#This Row],[Owner/Specific NPCs3]]</f>
        <v/>
      </c>
      <c r="AF571" s="943"/>
      <c r="AG571" s="944" t="s">
        <v>10311</v>
      </c>
      <c r="AH571" s="945"/>
      <c r="AI571" s="946"/>
      <c r="AJ571" s="943" t="s">
        <v>10301</v>
      </c>
      <c r="AK571" s="946"/>
      <c r="AL571" s="943" t="s">
        <v>10301</v>
      </c>
      <c r="AM571" s="946"/>
      <c r="AN571" s="942" t="str">
        <f>IFERROR(INDEX(#REF!,MATCH(Таблиця4[[#This Row],[BUILDING NAME]],#REF!,0),1),"")</f>
        <v/>
      </c>
      <c r="AO571" s="942" t="str">
        <f>IFERROR(INDEX(#REF!,MATCH(Таблиця4[[#This Row],[BUILDING NAME]],#REF!,0),1),"")</f>
        <v/>
      </c>
      <c r="AP571" s="942" t="str">
        <f>IFERROR(INDEX(#REF!,MATCH(Таблиця4[[#This Row],[BUILDING NAME]],#REF!,0),1),"")</f>
        <v/>
      </c>
      <c r="AQ571" s="942" t="str">
        <f>IFERROR(INDEX(#REF!,MATCH(Таблиця4[[#This Row],[BUILDING NAME]],#REF!,0),1),"")</f>
        <v/>
      </c>
      <c r="AR571" s="942" t="str">
        <f>IFERROR(INDEX(#REF!,MATCH(Таблиця4[[#This Row],[BUILDING NAME]],#REF!,0),1),"")</f>
        <v/>
      </c>
      <c r="AS571" s="942" t="str">
        <f>IFERROR(INDEX(#REF!,MATCH(Таблиця4[[#This Row],[BUILDING NAME]],#REF!,0),1),"")</f>
        <v/>
      </c>
      <c r="AT571" s="942" t="str">
        <f>IFERROR(INDEX(#REF!,MATCH(Таблиця4[[#This Row],[BUILDING NAME]],#REF!,0),1),"")</f>
        <v/>
      </c>
      <c r="AU571" s="942"/>
      <c r="AV571" s="1195" t="s">
        <v>30034</v>
      </c>
      <c r="AW571" s="1196">
        <f>IFERROR(INDEX(Аркуш4!$G$2:$G$608,MATCH(Таблиця4[[#This Row],[BUILDING NAME]],Аркуш4!$A$2:$A$608,0),1),"")</f>
        <v>0</v>
      </c>
    </row>
    <row r="572" spans="1:49" ht="16.5" thickTop="1" thickBot="1">
      <c r="A572" s="942" t="s">
        <v>12488</v>
      </c>
      <c r="B572" s="943" t="str">
        <f t="shared" si="28"/>
        <v>S24</v>
      </c>
      <c r="C572" s="943" t="str">
        <f t="shared" si="29"/>
        <v>Bellister's Hand (business, C, 2)</v>
      </c>
      <c r="D572" s="942"/>
      <c r="E572" s="942"/>
      <c r="F572" s="943" t="s">
        <v>12489</v>
      </c>
      <c r="G572" s="943" t="s">
        <v>12490</v>
      </c>
      <c r="H572" s="943" t="s">
        <v>12491</v>
      </c>
      <c r="I572" s="943" t="s">
        <v>102</v>
      </c>
      <c r="J572" s="943"/>
      <c r="K572" s="943" t="s">
        <v>10388</v>
      </c>
      <c r="L572" s="943" t="s">
        <v>1878</v>
      </c>
      <c r="M572" s="943" t="s">
        <v>10329</v>
      </c>
      <c r="N572" s="943">
        <v>2</v>
      </c>
      <c r="O572" s="943"/>
      <c r="P572" s="943"/>
      <c r="Q572" s="943"/>
      <c r="R572" s="943"/>
      <c r="S572" s="943"/>
      <c r="T57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72" s="943"/>
      <c r="V572" s="943"/>
      <c r="W572" s="943"/>
      <c r="X572" s="942"/>
      <c r="Y572" s="942"/>
      <c r="Z572" s="942" t="s">
        <v>30021</v>
      </c>
      <c r="AA572" s="971" t="s">
        <v>12492</v>
      </c>
      <c r="AB572" s="943" t="s">
        <v>10301</v>
      </c>
      <c r="AC572" s="943"/>
      <c r="AD572" s="943" t="str">
        <f>Таблиця4[[#This Row],[DESCRIPTION 3]]</f>
        <v/>
      </c>
      <c r="AE572" s="943" t="str">
        <f>Таблиця4[[#This Row],[Owner/Specific NPCs3]]</f>
        <v/>
      </c>
      <c r="AF572" s="943"/>
      <c r="AG572" s="944" t="s">
        <v>10311</v>
      </c>
      <c r="AH572" s="945"/>
      <c r="AI572" s="946"/>
      <c r="AJ572" s="943" t="s">
        <v>10301</v>
      </c>
      <c r="AK572" s="946"/>
      <c r="AL572" s="943" t="s">
        <v>10301</v>
      </c>
      <c r="AM572" s="946"/>
      <c r="AN572" s="942" t="str">
        <f>IFERROR(INDEX(#REF!,MATCH(Таблиця4[[#This Row],[BUILDING NAME]],#REF!,0),1),"")</f>
        <v/>
      </c>
      <c r="AO572" s="942" t="str">
        <f>IFERROR(INDEX(#REF!,MATCH(Таблиця4[[#This Row],[BUILDING NAME]],#REF!,0),1),"")</f>
        <v/>
      </c>
      <c r="AP572" s="942" t="str">
        <f>IFERROR(INDEX(#REF!,MATCH(Таблиця4[[#This Row],[BUILDING NAME]],#REF!,0),1),"")</f>
        <v/>
      </c>
      <c r="AQ572" s="942" t="str">
        <f>IFERROR(INDEX(#REF!,MATCH(Таблиця4[[#This Row],[BUILDING NAME]],#REF!,0),1),"")</f>
        <v/>
      </c>
      <c r="AR572" s="942" t="str">
        <f>IFERROR(INDEX(#REF!,MATCH(Таблиця4[[#This Row],[BUILDING NAME]],#REF!,0),1),"")</f>
        <v/>
      </c>
      <c r="AS572" s="942" t="str">
        <f>IFERROR(INDEX(#REF!,MATCH(Таблиця4[[#This Row],[BUILDING NAME]],#REF!,0),1),"")</f>
        <v/>
      </c>
      <c r="AT572" s="942" t="str">
        <f>IFERROR(INDEX(#REF!,MATCH(Таблиця4[[#This Row],[BUILDING NAME]],#REF!,0),1),"")</f>
        <v/>
      </c>
      <c r="AU572" s="942"/>
      <c r="AV572" s="1195" t="s">
        <v>30021</v>
      </c>
      <c r="AW572" s="1196">
        <f>IFERROR(INDEX(Аркуш4!$G$2:$G$608,MATCH(Таблиця4[[#This Row],[BUILDING NAME]],Аркуш4!$A$2:$A$608,0),1),"")</f>
        <v>0</v>
      </c>
    </row>
    <row r="573" spans="1:49" ht="16.5" thickTop="1" thickBot="1">
      <c r="A573" s="942" t="s">
        <v>12493</v>
      </c>
      <c r="B573" s="943" t="str">
        <f t="shared" si="28"/>
        <v>S25</v>
      </c>
      <c r="C573" s="943" t="str">
        <f t="shared" si="29"/>
        <v>Bellister's House (warehouse, C, 3)</v>
      </c>
      <c r="D573" s="942"/>
      <c r="E573" s="942"/>
      <c r="F573" s="943" t="s">
        <v>12494</v>
      </c>
      <c r="G573" s="943" t="s">
        <v>12495</v>
      </c>
      <c r="H573" s="943" t="s">
        <v>12496</v>
      </c>
      <c r="I573" s="943" t="s">
        <v>102</v>
      </c>
      <c r="J573" s="943"/>
      <c r="K573" s="943" t="s">
        <v>10426</v>
      </c>
      <c r="L573" s="943" t="s">
        <v>10375</v>
      </c>
      <c r="M573" s="943" t="s">
        <v>10329</v>
      </c>
      <c r="N573" s="943">
        <v>3</v>
      </c>
      <c r="O573" s="943"/>
      <c r="P573" s="943"/>
      <c r="Q573" s="943"/>
      <c r="R573" s="943"/>
      <c r="S573" s="943"/>
      <c r="T57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73" s="943"/>
      <c r="V573" s="943"/>
      <c r="W573" s="943"/>
      <c r="X573" s="942"/>
      <c r="Y573" s="942"/>
      <c r="Z573" s="942" t="s">
        <v>12351</v>
      </c>
      <c r="AA573" s="971" t="s">
        <v>12351</v>
      </c>
      <c r="AB573" s="943" t="s">
        <v>10301</v>
      </c>
      <c r="AC573" s="943"/>
      <c r="AD573" s="943" t="str">
        <f>Таблиця4[[#This Row],[DESCRIPTION 3]]</f>
        <v/>
      </c>
      <c r="AE573" s="943" t="str">
        <f>Таблиця4[[#This Row],[Owner/Specific NPCs3]]</f>
        <v/>
      </c>
      <c r="AF573" s="943"/>
      <c r="AG573" s="944" t="s">
        <v>10311</v>
      </c>
      <c r="AH573" s="945"/>
      <c r="AI573" s="946"/>
      <c r="AJ573" s="943" t="s">
        <v>10301</v>
      </c>
      <c r="AK573" s="946"/>
      <c r="AL573" s="943" t="s">
        <v>10301</v>
      </c>
      <c r="AM573" s="946"/>
      <c r="AN573" s="942" t="str">
        <f>IFERROR(INDEX(#REF!,MATCH(Таблиця4[[#This Row],[BUILDING NAME]],#REF!,0),1),"")</f>
        <v/>
      </c>
      <c r="AO573" s="942" t="str">
        <f>IFERROR(INDEX(#REF!,MATCH(Таблиця4[[#This Row],[BUILDING NAME]],#REF!,0),1),"")</f>
        <v/>
      </c>
      <c r="AP573" s="942" t="str">
        <f>IFERROR(INDEX(#REF!,MATCH(Таблиця4[[#This Row],[BUILDING NAME]],#REF!,0),1),"")</f>
        <v/>
      </c>
      <c r="AQ573" s="942" t="str">
        <f>IFERROR(INDEX(#REF!,MATCH(Таблиця4[[#This Row],[BUILDING NAME]],#REF!,0),1),"")</f>
        <v/>
      </c>
      <c r="AR573" s="942" t="str">
        <f>IFERROR(INDEX(#REF!,MATCH(Таблиця4[[#This Row],[BUILDING NAME]],#REF!,0),1),"")</f>
        <v/>
      </c>
      <c r="AS573" s="942" t="str">
        <f>IFERROR(INDEX(#REF!,MATCH(Таблиця4[[#This Row],[BUILDING NAME]],#REF!,0),1),"")</f>
        <v/>
      </c>
      <c r="AT573" s="942" t="str">
        <f>IFERROR(INDEX(#REF!,MATCH(Таблиця4[[#This Row],[BUILDING NAME]],#REF!,0),1),"")</f>
        <v/>
      </c>
      <c r="AU573" s="942"/>
      <c r="AV573" s="1195" t="s">
        <v>12351</v>
      </c>
      <c r="AW573" s="1196">
        <f>IFERROR(INDEX(Аркуш4!$G$2:$G$608,MATCH(Таблиця4[[#This Row],[BUILDING NAME]],Аркуш4!$A$2:$A$608,0),1),"")</f>
        <v>0</v>
      </c>
    </row>
    <row r="574" spans="1:49" ht="16.5" thickTop="1" thickBot="1">
      <c r="A574" s="942" t="s">
        <v>12497</v>
      </c>
      <c r="B574" s="943" t="str">
        <f t="shared" si="28"/>
        <v>S26</v>
      </c>
      <c r="C574" s="943" t="str">
        <f t="shared" si="29"/>
        <v>Orm's Highbench (business, D, 4)</v>
      </c>
      <c r="D574" s="942"/>
      <c r="E574" s="942"/>
      <c r="F574" s="943" t="s">
        <v>12498</v>
      </c>
      <c r="G574" s="943" t="s">
        <v>12499</v>
      </c>
      <c r="H574" s="943" t="s">
        <v>12500</v>
      </c>
      <c r="I574" s="943" t="s">
        <v>102</v>
      </c>
      <c r="J574" s="943"/>
      <c r="K574" s="943" t="s">
        <v>10388</v>
      </c>
      <c r="L574" s="943" t="s">
        <v>1878</v>
      </c>
      <c r="M574" s="943" t="s">
        <v>10542</v>
      </c>
      <c r="N574" s="943">
        <v>4</v>
      </c>
      <c r="O574" s="943"/>
      <c r="P574" s="943"/>
      <c r="Q574" s="943"/>
      <c r="R574" s="943"/>
      <c r="S574" s="943"/>
      <c r="T57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74" s="943"/>
      <c r="V574" s="943"/>
      <c r="W574" s="956" t="s">
        <v>10845</v>
      </c>
      <c r="X574" s="943"/>
      <c r="Y574" s="943"/>
      <c r="Z574" s="943" t="s">
        <v>30033</v>
      </c>
      <c r="AA574" s="943"/>
      <c r="AB574" s="943" t="s">
        <v>10301</v>
      </c>
      <c r="AC574" s="943"/>
      <c r="AD574" s="943" t="str">
        <f>Таблиця4[[#This Row],[DESCRIPTION 3]]</f>
        <v/>
      </c>
      <c r="AE574" s="943" t="str">
        <f>Таблиця4[[#This Row],[Owner/Specific NPCs3]]</f>
        <v/>
      </c>
      <c r="AF574" s="943"/>
      <c r="AG574" s="944" t="s">
        <v>10311</v>
      </c>
      <c r="AH574" s="945"/>
      <c r="AI574" s="946"/>
      <c r="AJ574" s="943" t="s">
        <v>10301</v>
      </c>
      <c r="AK574" s="946"/>
      <c r="AL574" s="943" t="s">
        <v>10301</v>
      </c>
      <c r="AM574" s="946"/>
      <c r="AN574" s="942" t="str">
        <f>IFERROR(INDEX(#REF!,MATCH(Таблиця4[[#This Row],[BUILDING NAME]],#REF!,0),1),"")</f>
        <v/>
      </c>
      <c r="AO574" s="942" t="str">
        <f>IFERROR(INDEX(#REF!,MATCH(Таблиця4[[#This Row],[BUILDING NAME]],#REF!,0),1),"")</f>
        <v/>
      </c>
      <c r="AP574" s="942" t="str">
        <f>IFERROR(INDEX(#REF!,MATCH(Таблиця4[[#This Row],[BUILDING NAME]],#REF!,0),1),"")</f>
        <v/>
      </c>
      <c r="AQ574" s="942" t="str">
        <f>IFERROR(INDEX(#REF!,MATCH(Таблиця4[[#This Row],[BUILDING NAME]],#REF!,0),1),"")</f>
        <v/>
      </c>
      <c r="AR574" s="942" t="str">
        <f>IFERROR(INDEX(#REF!,MATCH(Таблиця4[[#This Row],[BUILDING NAME]],#REF!,0),1),"")</f>
        <v/>
      </c>
      <c r="AS574" s="942" t="str">
        <f>IFERROR(INDEX(#REF!,MATCH(Таблиця4[[#This Row],[BUILDING NAME]],#REF!,0),1),"")</f>
        <v/>
      </c>
      <c r="AT574" s="942" t="str">
        <f>IFERROR(INDEX(#REF!,MATCH(Таблиця4[[#This Row],[BUILDING NAME]],#REF!,0),1),"")</f>
        <v/>
      </c>
      <c r="AU574" s="942"/>
      <c r="AV574" s="1195" t="s">
        <v>30033</v>
      </c>
      <c r="AW574" s="1196">
        <f>IFERROR(INDEX(Аркуш4!$G$2:$G$608,MATCH(Таблиця4[[#This Row],[BUILDING NAME]],Аркуш4!$A$2:$A$608,0),1),"")</f>
        <v>0</v>
      </c>
    </row>
    <row r="575" spans="1:49" ht="16.5" thickTop="1" thickBot="1">
      <c r="A575" s="942" t="s">
        <v>12501</v>
      </c>
      <c r="B575" s="943" t="str">
        <f t="shared" si="28"/>
        <v>S27</v>
      </c>
      <c r="C575" s="943" t="str">
        <f t="shared" si="29"/>
        <v>Athal's Stables (business, D, 2)</v>
      </c>
      <c r="D575" s="942"/>
      <c r="E575" s="942"/>
      <c r="F575" s="943" t="s">
        <v>12502</v>
      </c>
      <c r="G575" s="943" t="s">
        <v>12503</v>
      </c>
      <c r="H575" s="943" t="s">
        <v>12504</v>
      </c>
      <c r="I575" s="943" t="s">
        <v>102</v>
      </c>
      <c r="J575" s="943"/>
      <c r="K575" s="943" t="s">
        <v>10388</v>
      </c>
      <c r="L575" s="943" t="s">
        <v>1878</v>
      </c>
      <c r="M575" s="943" t="s">
        <v>10542</v>
      </c>
      <c r="N575" s="943">
        <v>2</v>
      </c>
      <c r="O575" s="943"/>
      <c r="P575" s="943"/>
      <c r="Q575" s="943"/>
      <c r="R575" s="943"/>
      <c r="S575" s="943"/>
      <c r="T57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75" s="943"/>
      <c r="V575" s="943"/>
      <c r="W575" s="943"/>
      <c r="X575" s="942"/>
      <c r="Y575" s="942"/>
      <c r="Z575" s="942" t="s">
        <v>30020</v>
      </c>
      <c r="AA575" s="971" t="s">
        <v>12210</v>
      </c>
      <c r="AB575" s="943" t="s">
        <v>10301</v>
      </c>
      <c r="AC575" s="943"/>
      <c r="AD575" s="943" t="str">
        <f>Таблиця4[[#This Row],[DESCRIPTION 3]]</f>
        <v/>
      </c>
      <c r="AE575" s="943" t="str">
        <f>Таблиця4[[#This Row],[Owner/Specific NPCs3]]</f>
        <v/>
      </c>
      <c r="AF575" s="943"/>
      <c r="AG575" s="944" t="s">
        <v>10311</v>
      </c>
      <c r="AH575" s="945"/>
      <c r="AI575" s="946"/>
      <c r="AJ575" s="943" t="s">
        <v>10301</v>
      </c>
      <c r="AK575" s="946"/>
      <c r="AL575" s="943" t="s">
        <v>10301</v>
      </c>
      <c r="AM575" s="946"/>
      <c r="AN575" s="942" t="str">
        <f>IFERROR(INDEX(#REF!,MATCH(Таблиця4[[#This Row],[BUILDING NAME]],#REF!,0),1),"")</f>
        <v/>
      </c>
      <c r="AO575" s="942" t="str">
        <f>IFERROR(INDEX(#REF!,MATCH(Таблиця4[[#This Row],[BUILDING NAME]],#REF!,0),1),"")</f>
        <v/>
      </c>
      <c r="AP575" s="942" t="str">
        <f>IFERROR(INDEX(#REF!,MATCH(Таблиця4[[#This Row],[BUILDING NAME]],#REF!,0),1),"")</f>
        <v/>
      </c>
      <c r="AQ575" s="942" t="str">
        <f>IFERROR(INDEX(#REF!,MATCH(Таблиця4[[#This Row],[BUILDING NAME]],#REF!,0),1),"")</f>
        <v/>
      </c>
      <c r="AR575" s="942" t="str">
        <f>IFERROR(INDEX(#REF!,MATCH(Таблиця4[[#This Row],[BUILDING NAME]],#REF!,0),1),"")</f>
        <v/>
      </c>
      <c r="AS575" s="942" t="str">
        <f>IFERROR(INDEX(#REF!,MATCH(Таблиця4[[#This Row],[BUILDING NAME]],#REF!,0),1),"")</f>
        <v/>
      </c>
      <c r="AT575" s="942" t="str">
        <f>IFERROR(INDEX(#REF!,MATCH(Таблиця4[[#This Row],[BUILDING NAME]],#REF!,0),1),"")</f>
        <v/>
      </c>
      <c r="AU575" s="942"/>
      <c r="AV575" s="1195" t="s">
        <v>30020</v>
      </c>
      <c r="AW575" s="1196">
        <f>IFERROR(INDEX(Аркуш4!$G$2:$G$608,MATCH(Таблиця4[[#This Row],[BUILDING NAME]],Аркуш4!$A$2:$A$608,0),1),"")</f>
        <v>0</v>
      </c>
    </row>
    <row r="576" spans="1:49" ht="16.5" thickTop="1" thickBot="1">
      <c r="A576" s="942" t="s">
        <v>12505</v>
      </c>
      <c r="B576" s="943" t="str">
        <f t="shared" si="28"/>
        <v>S28</v>
      </c>
      <c r="C576" s="943" t="str">
        <f t="shared" si="29"/>
        <v>Essimuth's Equipment (business, C, 2)</v>
      </c>
      <c r="D576" s="942"/>
      <c r="E576" s="942"/>
      <c r="F576" s="943" t="s">
        <v>12506</v>
      </c>
      <c r="G576" s="943" t="s">
        <v>12507</v>
      </c>
      <c r="H576" s="943" t="s">
        <v>12508</v>
      </c>
      <c r="I576" s="943" t="s">
        <v>102</v>
      </c>
      <c r="J576" s="943"/>
      <c r="K576" s="943" t="s">
        <v>10388</v>
      </c>
      <c r="L576" s="943" t="s">
        <v>1878</v>
      </c>
      <c r="M576" s="943" t="s">
        <v>10329</v>
      </c>
      <c r="N576" s="943">
        <v>2</v>
      </c>
      <c r="O576" s="943"/>
      <c r="P576" s="943"/>
      <c r="Q576" s="943"/>
      <c r="R576" s="943"/>
      <c r="S576" s="943"/>
      <c r="T57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76" s="943"/>
      <c r="V576" s="943"/>
      <c r="W576" s="943" t="s">
        <v>12509</v>
      </c>
      <c r="X576" s="943"/>
      <c r="Y576" s="943"/>
      <c r="Z576" s="943" t="s">
        <v>30024</v>
      </c>
      <c r="AA576" s="956" t="s">
        <v>12510</v>
      </c>
      <c r="AB576" s="943" t="s">
        <v>10301</v>
      </c>
      <c r="AC576" s="943"/>
      <c r="AD576" s="943" t="str">
        <f>Таблиця4[[#This Row],[DESCRIPTION 3]]</f>
        <v/>
      </c>
      <c r="AE576" s="943" t="str">
        <f>Таблиця4[[#This Row],[Owner/Specific NPCs3]]</f>
        <v/>
      </c>
      <c r="AF576" s="943"/>
      <c r="AG576" s="944" t="s">
        <v>10311</v>
      </c>
      <c r="AH576" s="945"/>
      <c r="AI576" s="946"/>
      <c r="AJ576" s="943" t="s">
        <v>10301</v>
      </c>
      <c r="AK576" s="946"/>
      <c r="AL576" s="943" t="s">
        <v>10301</v>
      </c>
      <c r="AM576" s="946"/>
      <c r="AN576" s="942" t="str">
        <f>IFERROR(INDEX(#REF!,MATCH(Таблиця4[[#This Row],[BUILDING NAME]],#REF!,0),1),"")</f>
        <v/>
      </c>
      <c r="AO576" s="942" t="str">
        <f>IFERROR(INDEX(#REF!,MATCH(Таблиця4[[#This Row],[BUILDING NAME]],#REF!,0),1),"")</f>
        <v/>
      </c>
      <c r="AP576" s="942" t="str">
        <f>IFERROR(INDEX(#REF!,MATCH(Таблиця4[[#This Row],[BUILDING NAME]],#REF!,0),1),"")</f>
        <v/>
      </c>
      <c r="AQ576" s="942" t="str">
        <f>IFERROR(INDEX(#REF!,MATCH(Таблиця4[[#This Row],[BUILDING NAME]],#REF!,0),1),"")</f>
        <v/>
      </c>
      <c r="AR576" s="942" t="str">
        <f>IFERROR(INDEX(#REF!,MATCH(Таблиця4[[#This Row],[BUILDING NAME]],#REF!,0),1),"")</f>
        <v/>
      </c>
      <c r="AS576" s="942" t="str">
        <f>IFERROR(INDEX(#REF!,MATCH(Таблиця4[[#This Row],[BUILDING NAME]],#REF!,0),1),"")</f>
        <v/>
      </c>
      <c r="AT576" s="942" t="str">
        <f>IFERROR(INDEX(#REF!,MATCH(Таблиця4[[#This Row],[BUILDING NAME]],#REF!,0),1),"")</f>
        <v/>
      </c>
      <c r="AU576" s="942"/>
      <c r="AV576" s="1195" t="s">
        <v>30024</v>
      </c>
      <c r="AW576" s="1196">
        <f>IFERROR(INDEX(Аркуш4!$G$2:$G$608,MATCH(Таблиця4[[#This Row],[BUILDING NAME]],Аркуш4!$A$2:$A$608,0),1),"")</f>
        <v>0</v>
      </c>
    </row>
    <row r="577" spans="1:49" ht="16.5" thickTop="1" thickBot="1">
      <c r="A577" s="942" t="s">
        <v>12511</v>
      </c>
      <c r="B577" s="943" t="str">
        <f t="shared" si="28"/>
        <v>S29</v>
      </c>
      <c r="C577" s="943" t="str">
        <f t="shared" si="29"/>
        <v>Temple of Good Cheer (row house, C, 3)</v>
      </c>
      <c r="D577" s="942"/>
      <c r="E577" s="942"/>
      <c r="F577" s="943" t="s">
        <v>12512</v>
      </c>
      <c r="G577" s="943" t="s">
        <v>12513</v>
      </c>
      <c r="H577" s="943" t="s">
        <v>12514</v>
      </c>
      <c r="I577" s="943" t="s">
        <v>102</v>
      </c>
      <c r="J577" s="943"/>
      <c r="K577" s="943" t="s">
        <v>10450</v>
      </c>
      <c r="L577" s="943" t="s">
        <v>10301</v>
      </c>
      <c r="M577" s="943" t="s">
        <v>10329</v>
      </c>
      <c r="N577" s="943">
        <v>3</v>
      </c>
      <c r="O577" s="943"/>
      <c r="P577" s="943"/>
      <c r="Q577" s="943"/>
      <c r="R577" s="943"/>
      <c r="S577" s="943"/>
      <c r="T57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77" s="943"/>
      <c r="V577" s="943"/>
      <c r="W577" s="943"/>
      <c r="X577" s="943"/>
      <c r="Y577" s="943"/>
      <c r="Z577" s="943" t="s">
        <v>10301</v>
      </c>
      <c r="AA577" s="943" t="s">
        <v>12515</v>
      </c>
      <c r="AB577" s="943" t="s">
        <v>10301</v>
      </c>
      <c r="AC577" s="943"/>
      <c r="AD577" s="943" t="str">
        <f>Таблиця4[[#This Row],[DESCRIPTION 3]]</f>
        <v/>
      </c>
      <c r="AE577" s="943" t="str">
        <f>Таблиця4[[#This Row],[Owner/Specific NPCs3]]</f>
        <v/>
      </c>
      <c r="AF577" s="943"/>
      <c r="AG577" s="944" t="s">
        <v>10311</v>
      </c>
      <c r="AH577" s="945"/>
      <c r="AI577" s="946"/>
      <c r="AJ577" s="943" t="s">
        <v>10301</v>
      </c>
      <c r="AK577" s="946"/>
      <c r="AL577" s="943" t="s">
        <v>10301</v>
      </c>
      <c r="AM577" s="946"/>
      <c r="AN577" s="942" t="str">
        <f>IFERROR(INDEX(#REF!,MATCH(Таблиця4[[#This Row],[BUILDING NAME]],#REF!,0),1),"")</f>
        <v/>
      </c>
      <c r="AO577" s="942" t="str">
        <f>IFERROR(INDEX(#REF!,MATCH(Таблиця4[[#This Row],[BUILDING NAME]],#REF!,0),1),"")</f>
        <v/>
      </c>
      <c r="AP577" s="942" t="str">
        <f>IFERROR(INDEX(#REF!,MATCH(Таблиця4[[#This Row],[BUILDING NAME]],#REF!,0),1),"")</f>
        <v/>
      </c>
      <c r="AQ577" s="942" t="str">
        <f>IFERROR(INDEX(#REF!,MATCH(Таблиця4[[#This Row],[BUILDING NAME]],#REF!,0),1),"")</f>
        <v/>
      </c>
      <c r="AR577" s="942" t="str">
        <f>IFERROR(INDEX(#REF!,MATCH(Таблиця4[[#This Row],[BUILDING NAME]],#REF!,0),1),"")</f>
        <v/>
      </c>
      <c r="AS577" s="942" t="str">
        <f>IFERROR(INDEX(#REF!,MATCH(Таблиця4[[#This Row],[BUILDING NAME]],#REF!,0),1),"")</f>
        <v/>
      </c>
      <c r="AT577" s="942" t="str">
        <f>IFERROR(INDEX(#REF!,MATCH(Таблиця4[[#This Row],[BUILDING NAME]],#REF!,0),1),"")</f>
        <v/>
      </c>
      <c r="AU577" s="942"/>
      <c r="AV577" s="1195" t="s">
        <v>10301</v>
      </c>
      <c r="AW577" s="1196" t="str">
        <f>IFERROR(INDEX(Аркуш4!$G$2:$G$608,MATCH(Таблиця4[[#This Row],[BUILDING NAME]],Аркуш4!$A$2:$A$608,0),1),"")</f>
        <v/>
      </c>
    </row>
    <row r="578" spans="1:49" ht="16.5" thickTop="1" thickBot="1">
      <c r="A578" s="942" t="s">
        <v>12516</v>
      </c>
      <c r="B578" s="943" t="str">
        <f t="shared" si="28"/>
        <v>S30</v>
      </c>
      <c r="C578" s="943" t="str">
        <f t="shared" si="29"/>
        <v>Madame Garah's Boarding House (row house, B, 2)</v>
      </c>
      <c r="D578" s="942"/>
      <c r="E578" s="942"/>
      <c r="F578" s="943" t="s">
        <v>12517</v>
      </c>
      <c r="G578" s="943" t="s">
        <v>12518</v>
      </c>
      <c r="H578" s="943" t="s">
        <v>12519</v>
      </c>
      <c r="I578" s="943" t="s">
        <v>102</v>
      </c>
      <c r="J578" s="943"/>
      <c r="K578" s="943" t="s">
        <v>10450</v>
      </c>
      <c r="L578" s="943" t="s">
        <v>10301</v>
      </c>
      <c r="M578" s="943" t="s">
        <v>10310</v>
      </c>
      <c r="N578" s="943">
        <v>2</v>
      </c>
      <c r="O578" s="943"/>
      <c r="P578" s="943"/>
      <c r="Q578" s="943"/>
      <c r="R578" s="943"/>
      <c r="S578" s="943"/>
      <c r="T57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78" s="943"/>
      <c r="V578" s="943"/>
      <c r="W578" s="943"/>
      <c r="X578" s="943"/>
      <c r="Y578" s="943"/>
      <c r="Z578" s="943" t="s">
        <v>10301</v>
      </c>
      <c r="AA578" s="943" t="s">
        <v>12520</v>
      </c>
      <c r="AB578" s="943" t="s">
        <v>10301</v>
      </c>
      <c r="AC578" s="943"/>
      <c r="AD578" s="943" t="str">
        <f>Таблиця4[[#This Row],[DESCRIPTION 3]]</f>
        <v/>
      </c>
      <c r="AE578" s="943" t="str">
        <f>Таблиця4[[#This Row],[Owner/Specific NPCs3]]</f>
        <v/>
      </c>
      <c r="AF578" s="943"/>
      <c r="AG578" s="944" t="s">
        <v>10311</v>
      </c>
      <c r="AH578" s="945"/>
      <c r="AI578" s="946"/>
      <c r="AJ578" s="943" t="s">
        <v>10301</v>
      </c>
      <c r="AK578" s="946"/>
      <c r="AL578" s="943" t="s">
        <v>10301</v>
      </c>
      <c r="AM578" s="946"/>
      <c r="AN578" s="942" t="str">
        <f>IFERROR(INDEX(#REF!,MATCH(Таблиця4[[#This Row],[BUILDING NAME]],#REF!,0),1),"")</f>
        <v/>
      </c>
      <c r="AO578" s="942" t="str">
        <f>IFERROR(INDEX(#REF!,MATCH(Таблиця4[[#This Row],[BUILDING NAME]],#REF!,0),1),"")</f>
        <v/>
      </c>
      <c r="AP578" s="942" t="str">
        <f>IFERROR(INDEX(#REF!,MATCH(Таблиця4[[#This Row],[BUILDING NAME]],#REF!,0),1),"")</f>
        <v/>
      </c>
      <c r="AQ578" s="942" t="str">
        <f>IFERROR(INDEX(#REF!,MATCH(Таблиця4[[#This Row],[BUILDING NAME]],#REF!,0),1),"")</f>
        <v/>
      </c>
      <c r="AR578" s="942" t="str">
        <f>IFERROR(INDEX(#REF!,MATCH(Таблиця4[[#This Row],[BUILDING NAME]],#REF!,0),1),"")</f>
        <v/>
      </c>
      <c r="AS578" s="942" t="str">
        <f>IFERROR(INDEX(#REF!,MATCH(Таблиця4[[#This Row],[BUILDING NAME]],#REF!,0),1),"")</f>
        <v/>
      </c>
      <c r="AT578" s="942" t="str">
        <f>IFERROR(INDEX(#REF!,MATCH(Таблиця4[[#This Row],[BUILDING NAME]],#REF!,0),1),"")</f>
        <v/>
      </c>
      <c r="AU578" s="942"/>
      <c r="AV578" s="1195" t="s">
        <v>10301</v>
      </c>
      <c r="AW578" s="1196" t="str">
        <f>IFERROR(INDEX(Аркуш4!$G$2:$G$608,MATCH(Таблиця4[[#This Row],[BUILDING NAME]],Аркуш4!$A$2:$A$608,0),1),"")</f>
        <v/>
      </c>
    </row>
    <row r="579" spans="1:49" ht="16.5" thickTop="1" thickBot="1">
      <c r="A579" s="942" t="s">
        <v>12521</v>
      </c>
      <c r="B579" s="943" t="str">
        <f t="shared" si="28"/>
        <v>S31</v>
      </c>
      <c r="C579" s="943" t="str">
        <f t="shared" si="29"/>
        <v>Amrani's Laundry (business, C, 1)</v>
      </c>
      <c r="D579" s="942"/>
      <c r="E579" s="942"/>
      <c r="F579" s="943" t="s">
        <v>12522</v>
      </c>
      <c r="G579" s="943" t="s">
        <v>12523</v>
      </c>
      <c r="H579" s="943" t="s">
        <v>12524</v>
      </c>
      <c r="I579" s="943" t="s">
        <v>102</v>
      </c>
      <c r="J579" s="943"/>
      <c r="K579" s="943" t="s">
        <v>10388</v>
      </c>
      <c r="L579" s="943" t="s">
        <v>1878</v>
      </c>
      <c r="M579" s="943" t="s">
        <v>10329</v>
      </c>
      <c r="N579" s="943">
        <v>1</v>
      </c>
      <c r="O579" s="943"/>
      <c r="P579" s="943"/>
      <c r="Q579" s="943"/>
      <c r="R579" s="943"/>
      <c r="S579" s="943"/>
      <c r="T57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79" s="943"/>
      <c r="V579" s="943"/>
      <c r="W579" s="943"/>
      <c r="X579" s="942"/>
      <c r="Y579" s="942"/>
      <c r="Z579" s="942" t="s">
        <v>30019</v>
      </c>
      <c r="AA579" s="971" t="s">
        <v>12525</v>
      </c>
      <c r="AB579" s="943" t="s">
        <v>10301</v>
      </c>
      <c r="AC579" s="943"/>
      <c r="AD579" s="943" t="str">
        <f>Таблиця4[[#This Row],[DESCRIPTION 3]]</f>
        <v/>
      </c>
      <c r="AE579" s="943" t="str">
        <f>Таблиця4[[#This Row],[Owner/Specific NPCs3]]</f>
        <v/>
      </c>
      <c r="AF579" s="943"/>
      <c r="AG579" s="944" t="s">
        <v>10311</v>
      </c>
      <c r="AH579" s="945"/>
      <c r="AI579" s="946"/>
      <c r="AJ579" s="943" t="s">
        <v>10301</v>
      </c>
      <c r="AK579" s="946"/>
      <c r="AL579" s="943" t="s">
        <v>10301</v>
      </c>
      <c r="AM579" s="946"/>
      <c r="AN579" s="942" t="str">
        <f>IFERROR(INDEX(#REF!,MATCH(Таблиця4[[#This Row],[BUILDING NAME]],#REF!,0),1),"")</f>
        <v/>
      </c>
      <c r="AO579" s="942" t="str">
        <f>IFERROR(INDEX(#REF!,MATCH(Таблиця4[[#This Row],[BUILDING NAME]],#REF!,0),1),"")</f>
        <v/>
      </c>
      <c r="AP579" s="942" t="str">
        <f>IFERROR(INDEX(#REF!,MATCH(Таблиця4[[#This Row],[BUILDING NAME]],#REF!,0),1),"")</f>
        <v/>
      </c>
      <c r="AQ579" s="942" t="str">
        <f>IFERROR(INDEX(#REF!,MATCH(Таблиця4[[#This Row],[BUILDING NAME]],#REF!,0),1),"")</f>
        <v/>
      </c>
      <c r="AR579" s="942" t="str">
        <f>IFERROR(INDEX(#REF!,MATCH(Таблиця4[[#This Row],[BUILDING NAME]],#REF!,0),1),"")</f>
        <v/>
      </c>
      <c r="AS579" s="942" t="str">
        <f>IFERROR(INDEX(#REF!,MATCH(Таблиця4[[#This Row],[BUILDING NAME]],#REF!,0),1),"")</f>
        <v/>
      </c>
      <c r="AT579" s="942" t="str">
        <f>IFERROR(INDEX(#REF!,MATCH(Таблиця4[[#This Row],[BUILDING NAME]],#REF!,0),1),"")</f>
        <v/>
      </c>
      <c r="AU579" s="942"/>
      <c r="AV579" s="1195" t="s">
        <v>30019</v>
      </c>
      <c r="AW579" s="1196">
        <f>IFERROR(INDEX(Аркуш4!$G$2:$G$608,MATCH(Таблиця4[[#This Row],[BUILDING NAME]],Аркуш4!$A$2:$A$608,0),1),"")</f>
        <v>0</v>
      </c>
    </row>
    <row r="580" spans="1:49" ht="16.5" thickTop="1" thickBot="1">
      <c r="A580" s="942" t="s">
        <v>12526</v>
      </c>
      <c r="B580" s="943" t="str">
        <f t="shared" si="28"/>
        <v>S32</v>
      </c>
      <c r="C580" s="943" t="str">
        <f t="shared" si="29"/>
        <v>Piatran's Clothiers (business, C, 1)</v>
      </c>
      <c r="D580" s="942"/>
      <c r="E580" s="942"/>
      <c r="F580" s="943" t="s">
        <v>12527</v>
      </c>
      <c r="G580" s="943" t="s">
        <v>12528</v>
      </c>
      <c r="H580" s="943" t="s">
        <v>12529</v>
      </c>
      <c r="I580" s="943" t="s">
        <v>102</v>
      </c>
      <c r="J580" s="943"/>
      <c r="K580" s="943" t="s">
        <v>10388</v>
      </c>
      <c r="L580" s="943" t="s">
        <v>1878</v>
      </c>
      <c r="M580" s="943" t="s">
        <v>10329</v>
      </c>
      <c r="N580" s="943">
        <v>1</v>
      </c>
      <c r="O580" s="943"/>
      <c r="P580" s="943"/>
      <c r="Q580" s="943"/>
      <c r="R580" s="943"/>
      <c r="S580" s="943"/>
      <c r="T58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80" s="943"/>
      <c r="V580" s="943"/>
      <c r="W580" s="956" t="s">
        <v>12530</v>
      </c>
      <c r="X580" s="942"/>
      <c r="Y580" s="942"/>
      <c r="Z580" s="942" t="s">
        <v>30035</v>
      </c>
      <c r="AA580" s="943"/>
      <c r="AB580" s="943" t="s">
        <v>10301</v>
      </c>
      <c r="AC580" s="943"/>
      <c r="AD580" s="943" t="str">
        <f>Таблиця4[[#This Row],[DESCRIPTION 3]]</f>
        <v/>
      </c>
      <c r="AE580" s="943" t="str">
        <f>Таблиця4[[#This Row],[Owner/Specific NPCs3]]</f>
        <v/>
      </c>
      <c r="AF580" s="943"/>
      <c r="AG580" s="944" t="s">
        <v>10311</v>
      </c>
      <c r="AH580" s="945"/>
      <c r="AI580" s="946"/>
      <c r="AJ580" s="943" t="s">
        <v>10301</v>
      </c>
      <c r="AK580" s="946"/>
      <c r="AL580" s="943" t="s">
        <v>10301</v>
      </c>
      <c r="AM580" s="946"/>
      <c r="AN580" s="942" t="str">
        <f>IFERROR(INDEX(#REF!,MATCH(Таблиця4[[#This Row],[BUILDING NAME]],#REF!,0),1),"")</f>
        <v/>
      </c>
      <c r="AO580" s="942" t="str">
        <f>IFERROR(INDEX(#REF!,MATCH(Таблиця4[[#This Row],[BUILDING NAME]],#REF!,0),1),"")</f>
        <v/>
      </c>
      <c r="AP580" s="942" t="str">
        <f>IFERROR(INDEX(#REF!,MATCH(Таблиця4[[#This Row],[BUILDING NAME]],#REF!,0),1),"")</f>
        <v/>
      </c>
      <c r="AQ580" s="942" t="str">
        <f>IFERROR(INDEX(#REF!,MATCH(Таблиця4[[#This Row],[BUILDING NAME]],#REF!,0),1),"")</f>
        <v/>
      </c>
      <c r="AR580" s="942" t="str">
        <f>IFERROR(INDEX(#REF!,MATCH(Таблиця4[[#This Row],[BUILDING NAME]],#REF!,0),1),"")</f>
        <v/>
      </c>
      <c r="AS580" s="942" t="str">
        <f>IFERROR(INDEX(#REF!,MATCH(Таблиця4[[#This Row],[BUILDING NAME]],#REF!,0),1),"")</f>
        <v/>
      </c>
      <c r="AT580" s="942" t="str">
        <f>IFERROR(INDEX(#REF!,MATCH(Таблиця4[[#This Row],[BUILDING NAME]],#REF!,0),1),"")</f>
        <v/>
      </c>
      <c r="AU580" s="942"/>
      <c r="AV580" s="1195" t="s">
        <v>30035</v>
      </c>
      <c r="AW580" s="1196">
        <f>IFERROR(INDEX(Аркуш4!$G$2:$G$608,MATCH(Таблиця4[[#This Row],[BUILDING NAME]],Аркуш4!$A$2:$A$608,0),1),"")</f>
        <v>0</v>
      </c>
    </row>
    <row r="581" spans="1:49" ht="16.5" thickTop="1" thickBot="1">
      <c r="A581" s="942" t="s">
        <v>12531</v>
      </c>
      <c r="B581" s="943" t="str">
        <f t="shared" ref="B581:B602" si="30">LEFT(LEFT(A581,FIND(":",A581)),LEN(LEFT(A581,FIND(":",A581)))-1)</f>
        <v>S33</v>
      </c>
      <c r="C581" s="943" t="str">
        <f t="shared" ref="C581:C602" si="31">RIGHT(A581,LEN(A581)-FIND(":",A581)-1)</f>
        <v>Rokkek Ingerr's residence (row house, B, 2)</v>
      </c>
      <c r="D581" s="942"/>
      <c r="E581" s="942"/>
      <c r="F581" s="943" t="s">
        <v>12532</v>
      </c>
      <c r="G581" s="943" t="s">
        <v>12533</v>
      </c>
      <c r="H581" s="943" t="s">
        <v>12534</v>
      </c>
      <c r="I581" s="943" t="s">
        <v>102</v>
      </c>
      <c r="J581" s="943"/>
      <c r="K581" s="943" t="s">
        <v>10450</v>
      </c>
      <c r="L581" s="943" t="s">
        <v>10301</v>
      </c>
      <c r="M581" s="943" t="s">
        <v>10310</v>
      </c>
      <c r="N581" s="943">
        <v>2</v>
      </c>
      <c r="O581" s="943"/>
      <c r="P581" s="943"/>
      <c r="Q581" s="943"/>
      <c r="R581" s="943"/>
      <c r="S581" s="943"/>
      <c r="T58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81" s="943"/>
      <c r="V581" s="943"/>
      <c r="W581" s="943"/>
      <c r="X581" s="942"/>
      <c r="Y581" s="942"/>
      <c r="Z581" s="942" t="s">
        <v>10301</v>
      </c>
      <c r="AA581" s="943"/>
      <c r="AB581" s="943" t="s">
        <v>10301</v>
      </c>
      <c r="AC581" s="943"/>
      <c r="AD581" s="943" t="str">
        <f>Таблиця4[[#This Row],[DESCRIPTION 3]]</f>
        <v/>
      </c>
      <c r="AE581" s="943" t="str">
        <f>Таблиця4[[#This Row],[Owner/Specific NPCs3]]</f>
        <v/>
      </c>
      <c r="AF581" s="943"/>
      <c r="AG581" s="944" t="s">
        <v>10311</v>
      </c>
      <c r="AH581" s="945"/>
      <c r="AI581" s="946"/>
      <c r="AJ581" s="943" t="s">
        <v>10301</v>
      </c>
      <c r="AK581" s="946"/>
      <c r="AL581" s="943" t="s">
        <v>10301</v>
      </c>
      <c r="AM581" s="946"/>
      <c r="AN581" s="942" t="str">
        <f>IFERROR(INDEX(#REF!,MATCH(Таблиця4[[#This Row],[BUILDING NAME]],#REF!,0),1),"")</f>
        <v/>
      </c>
      <c r="AO581" s="942" t="str">
        <f>IFERROR(INDEX(#REF!,MATCH(Таблиця4[[#This Row],[BUILDING NAME]],#REF!,0),1),"")</f>
        <v/>
      </c>
      <c r="AP581" s="942" t="str">
        <f>IFERROR(INDEX(#REF!,MATCH(Таблиця4[[#This Row],[BUILDING NAME]],#REF!,0),1),"")</f>
        <v/>
      </c>
      <c r="AQ581" s="942" t="str">
        <f>IFERROR(INDEX(#REF!,MATCH(Таблиця4[[#This Row],[BUILDING NAME]],#REF!,0),1),"")</f>
        <v/>
      </c>
      <c r="AR581" s="942" t="str">
        <f>IFERROR(INDEX(#REF!,MATCH(Таблиця4[[#This Row],[BUILDING NAME]],#REF!,0),1),"")</f>
        <v/>
      </c>
      <c r="AS581" s="942" t="str">
        <f>IFERROR(INDEX(#REF!,MATCH(Таблиця4[[#This Row],[BUILDING NAME]],#REF!,0),1),"")</f>
        <v/>
      </c>
      <c r="AT581" s="942" t="str">
        <f>IFERROR(INDEX(#REF!,MATCH(Таблиця4[[#This Row],[BUILDING NAME]],#REF!,0),1),"")</f>
        <v/>
      </c>
      <c r="AU581" s="942"/>
      <c r="AV581" s="1195" t="s">
        <v>10301</v>
      </c>
      <c r="AW581" s="1196" t="str">
        <f>IFERROR(INDEX(Аркуш4!$G$2:$G$608,MATCH(Таблиця4[[#This Row],[BUILDING NAME]],Аркуш4!$A$2:$A$608,0),1),"")</f>
        <v/>
      </c>
    </row>
    <row r="582" spans="1:49" ht="16.5" thickTop="1" thickBot="1">
      <c r="A582" s="942" t="s">
        <v>12535</v>
      </c>
      <c r="B582" s="943" t="str">
        <f t="shared" si="30"/>
        <v>S34</v>
      </c>
      <c r="C582" s="943" t="str">
        <f t="shared" si="31"/>
        <v>Hemmerem's Stables (business, B, Is &amp; 2s)</v>
      </c>
      <c r="D582" s="942"/>
      <c r="E582" s="942"/>
      <c r="F582" s="943" t="s">
        <v>12536</v>
      </c>
      <c r="G582" s="943" t="s">
        <v>12537</v>
      </c>
      <c r="H582" s="943" t="s">
        <v>12538</v>
      </c>
      <c r="I582" s="943" t="s">
        <v>102</v>
      </c>
      <c r="J582" s="943"/>
      <c r="K582" s="943" t="s">
        <v>10388</v>
      </c>
      <c r="L582" s="943" t="s">
        <v>10301</v>
      </c>
      <c r="M582" s="943" t="s">
        <v>10310</v>
      </c>
      <c r="N582" s="943" t="s">
        <v>11549</v>
      </c>
      <c r="O582" s="955"/>
      <c r="P582" s="943">
        <v>3</v>
      </c>
      <c r="Q582" s="943"/>
      <c r="R582" s="943"/>
      <c r="S582" s="943"/>
      <c r="T58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U582" s="943"/>
      <c r="V582" s="943"/>
      <c r="W582" s="943" t="s">
        <v>12539</v>
      </c>
      <c r="X582" s="942"/>
      <c r="Y582" s="942"/>
      <c r="Z582" s="942" t="s">
        <v>10301</v>
      </c>
      <c r="AA582" s="973" t="s">
        <v>12540</v>
      </c>
      <c r="AB582" s="943" t="s">
        <v>10301</v>
      </c>
      <c r="AC582" s="943"/>
      <c r="AD582" s="943" t="str">
        <f>Таблиця4[[#This Row],[DESCRIPTION 3]]</f>
        <v/>
      </c>
      <c r="AE582" s="943" t="str">
        <f>Таблиця4[[#This Row],[Owner/Specific NPCs3]]</f>
        <v/>
      </c>
      <c r="AF582" s="943"/>
      <c r="AG582" s="944" t="s">
        <v>10311</v>
      </c>
      <c r="AH582" s="945"/>
      <c r="AI582" s="946"/>
      <c r="AJ582" s="943" t="s">
        <v>10301</v>
      </c>
      <c r="AK582" s="946"/>
      <c r="AL582" s="943" t="s">
        <v>10301</v>
      </c>
      <c r="AM582" s="946"/>
      <c r="AN582" s="942" t="str">
        <f>IFERROR(INDEX(#REF!,MATCH(Таблиця4[[#This Row],[BUILDING NAME]],#REF!,0),1),"")</f>
        <v/>
      </c>
      <c r="AO582" s="942" t="str">
        <f>IFERROR(INDEX(#REF!,MATCH(Таблиця4[[#This Row],[BUILDING NAME]],#REF!,0),1),"")</f>
        <v/>
      </c>
      <c r="AP582" s="942" t="str">
        <f>IFERROR(INDEX(#REF!,MATCH(Таблиця4[[#This Row],[BUILDING NAME]],#REF!,0),1),"")</f>
        <v/>
      </c>
      <c r="AQ582" s="942" t="str">
        <f>IFERROR(INDEX(#REF!,MATCH(Таблиця4[[#This Row],[BUILDING NAME]],#REF!,0),1),"")</f>
        <v/>
      </c>
      <c r="AR582" s="942" t="str">
        <f>IFERROR(INDEX(#REF!,MATCH(Таблиця4[[#This Row],[BUILDING NAME]],#REF!,0),1),"")</f>
        <v/>
      </c>
      <c r="AS582" s="942" t="str">
        <f>IFERROR(INDEX(#REF!,MATCH(Таблиця4[[#This Row],[BUILDING NAME]],#REF!,0),1),"")</f>
        <v/>
      </c>
      <c r="AT582" s="942" t="str">
        <f>IFERROR(INDEX(#REF!,MATCH(Таблиця4[[#This Row],[BUILDING NAME]],#REF!,0),1),"")</f>
        <v/>
      </c>
      <c r="AU582" s="942"/>
      <c r="AV582" s="1195" t="s">
        <v>30026</v>
      </c>
      <c r="AW582" s="1196">
        <f>IFERROR(INDEX(Аркуш4!$G$2:$G$608,MATCH(Таблиця4[[#This Row],[BUILDING NAME]],Аркуш4!$A$2:$A$608,0),1),"")</f>
        <v>0</v>
      </c>
    </row>
    <row r="583" spans="1:49" ht="16.5" thickTop="1" thickBot="1">
      <c r="A583" s="942" t="s">
        <v>12541</v>
      </c>
      <c r="B583" s="942" t="str">
        <f t="shared" si="30"/>
        <v>S35</v>
      </c>
      <c r="C583" s="942" t="str">
        <f t="shared" si="31"/>
        <v>Kolat's Towers (wizards' domiciles, B, 4s)</v>
      </c>
      <c r="D583" s="942"/>
      <c r="E583" s="942"/>
      <c r="F583" s="943" t="s">
        <v>12542</v>
      </c>
      <c r="G583" s="943" t="s">
        <v>12543</v>
      </c>
      <c r="H583" s="943" t="s">
        <v>12544</v>
      </c>
      <c r="I583" s="943" t="s">
        <v>102</v>
      </c>
      <c r="J583" s="943"/>
      <c r="K583" s="943" t="s">
        <v>10336</v>
      </c>
      <c r="L583" s="943">
        <v>0</v>
      </c>
      <c r="M583" s="943" t="s">
        <v>10310</v>
      </c>
      <c r="N583" s="943" t="s">
        <v>12060</v>
      </c>
      <c r="O583" s="943"/>
      <c r="P583" s="943"/>
      <c r="Q583" s="943"/>
      <c r="R583" s="943"/>
      <c r="S583" s="943"/>
      <c r="T58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83" s="943"/>
      <c r="V583" s="943"/>
      <c r="W583" s="943"/>
      <c r="X583" s="942"/>
      <c r="Y583" s="942"/>
      <c r="Z583" s="942" t="s">
        <v>30158</v>
      </c>
      <c r="AA583" s="943"/>
      <c r="AB583" s="943" t="s">
        <v>10301</v>
      </c>
      <c r="AC583" s="943"/>
      <c r="AD583" s="943" t="str">
        <f>Таблиця4[[#This Row],[DESCRIPTION 3]]</f>
        <v/>
      </c>
      <c r="AE583" s="943" t="str">
        <f>Таблиця4[[#This Row],[Owner/Specific NPCs3]]</f>
        <v/>
      </c>
      <c r="AF583" s="943"/>
      <c r="AG583" s="944" t="s">
        <v>10311</v>
      </c>
      <c r="AH583" s="945"/>
      <c r="AI583" s="946"/>
      <c r="AJ583" s="943" t="s">
        <v>10301</v>
      </c>
      <c r="AK583" s="946"/>
      <c r="AL583" s="943" t="s">
        <v>10301</v>
      </c>
      <c r="AM583" s="946"/>
      <c r="AN583" s="942" t="str">
        <f>IFERROR(INDEX(#REF!,MATCH(Таблиця4[[#This Row],[BUILDING NAME]],#REF!,0),1),"")</f>
        <v/>
      </c>
      <c r="AO583" s="942" t="str">
        <f>IFERROR(INDEX(#REF!,MATCH(Таблиця4[[#This Row],[BUILDING NAME]],#REF!,0),1),"")</f>
        <v/>
      </c>
      <c r="AP583" s="942" t="str">
        <f>IFERROR(INDEX(#REF!,MATCH(Таблиця4[[#This Row],[BUILDING NAME]],#REF!,0),1),"")</f>
        <v/>
      </c>
      <c r="AQ583" s="942" t="str">
        <f>IFERROR(INDEX(#REF!,MATCH(Таблиця4[[#This Row],[BUILDING NAME]],#REF!,0),1),"")</f>
        <v/>
      </c>
      <c r="AR583" s="942" t="str">
        <f>IFERROR(INDEX(#REF!,MATCH(Таблиця4[[#This Row],[BUILDING NAME]],#REF!,0),1),"")</f>
        <v/>
      </c>
      <c r="AS583" s="942" t="str">
        <f>IFERROR(INDEX(#REF!,MATCH(Таблиця4[[#This Row],[BUILDING NAME]],#REF!,0),1),"")</f>
        <v/>
      </c>
      <c r="AT583" s="942" t="str">
        <f>IFERROR(INDEX(#REF!,MATCH(Таблиця4[[#This Row],[BUILDING NAME]],#REF!,0),1),"")</f>
        <v/>
      </c>
      <c r="AU583" s="942"/>
      <c r="AV583" s="1195" t="s">
        <v>30158</v>
      </c>
      <c r="AW583" s="1196">
        <f>IFERROR(INDEX(Аркуш4!$G$2:$G$608,MATCH(Таблиця4[[#This Row],[BUILDING NAME]],Аркуш4!$A$2:$A$608,0),1),"")</f>
        <v>0</v>
      </c>
    </row>
    <row r="584" spans="1:49" ht="16.5" thickTop="1" thickBot="1">
      <c r="A584" s="942" t="s">
        <v>12545</v>
      </c>
      <c r="B584" s="942" t="str">
        <f t="shared" si="30"/>
        <v>S36</v>
      </c>
      <c r="C584" s="942" t="str">
        <f t="shared" si="31"/>
        <v>Watch Guardpost (city building, B, 2)</v>
      </c>
      <c r="D584" s="942"/>
      <c r="E584" s="942"/>
      <c r="F584" s="943" t="s">
        <v>12546</v>
      </c>
      <c r="G584" s="943" t="s">
        <v>12547</v>
      </c>
      <c r="H584" s="943" t="s">
        <v>12548</v>
      </c>
      <c r="I584" s="943" t="s">
        <v>102</v>
      </c>
      <c r="J584" s="943"/>
      <c r="K584" s="943" t="s">
        <v>10343</v>
      </c>
      <c r="L584" s="943" t="s">
        <v>10301</v>
      </c>
      <c r="M584" s="943" t="s">
        <v>10310</v>
      </c>
      <c r="N584" s="943">
        <v>2</v>
      </c>
      <c r="O584" s="955" t="s">
        <v>10713</v>
      </c>
      <c r="P584" s="943"/>
      <c r="Q584" s="943"/>
      <c r="R584" s="943"/>
      <c r="S584" s="943"/>
      <c r="T58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84" s="943"/>
      <c r="V584" s="943"/>
      <c r="W584" s="943"/>
      <c r="X584" s="942"/>
      <c r="Y584" s="942"/>
      <c r="Z584" s="942" t="s">
        <v>10301</v>
      </c>
      <c r="AA584" s="955" t="s">
        <v>12549</v>
      </c>
      <c r="AB584" s="943" t="s">
        <v>10301</v>
      </c>
      <c r="AC584" s="943"/>
      <c r="AD584" s="943" t="str">
        <f>Таблиця4[[#This Row],[DESCRIPTION 3]]</f>
        <v/>
      </c>
      <c r="AE584" s="943" t="str">
        <f>Таблиця4[[#This Row],[Owner/Specific NPCs3]]</f>
        <v/>
      </c>
      <c r="AF584" s="955"/>
      <c r="AG584" s="944" t="s">
        <v>10311</v>
      </c>
      <c r="AH584" s="945"/>
      <c r="AI584" s="946"/>
      <c r="AJ584" s="943" t="s">
        <v>10301</v>
      </c>
      <c r="AK584" s="946"/>
      <c r="AL584" s="943" t="s">
        <v>10301</v>
      </c>
      <c r="AM584" s="946"/>
      <c r="AN584" s="942" t="str">
        <f>IFERROR(INDEX(#REF!,MATCH(Таблиця4[[#This Row],[BUILDING NAME]],#REF!,0),1),"")</f>
        <v/>
      </c>
      <c r="AO584" s="942" t="str">
        <f>IFERROR(INDEX(#REF!,MATCH(Таблиця4[[#This Row],[BUILDING NAME]],#REF!,0),1),"")</f>
        <v/>
      </c>
      <c r="AP584" s="942" t="str">
        <f>IFERROR(INDEX(#REF!,MATCH(Таблиця4[[#This Row],[BUILDING NAME]],#REF!,0),1),"")</f>
        <v/>
      </c>
      <c r="AQ584" s="942" t="str">
        <f>IFERROR(INDEX(#REF!,MATCH(Таблиця4[[#This Row],[BUILDING NAME]],#REF!,0),1),"")</f>
        <v/>
      </c>
      <c r="AR584" s="942" t="str">
        <f>IFERROR(INDEX(#REF!,MATCH(Таблиця4[[#This Row],[BUILDING NAME]],#REF!,0),1),"")</f>
        <v/>
      </c>
      <c r="AS584" s="942" t="str">
        <f>IFERROR(INDEX(#REF!,MATCH(Таблиця4[[#This Row],[BUILDING NAME]],#REF!,0),1),"")</f>
        <v/>
      </c>
      <c r="AT584" s="942" t="str">
        <f>IFERROR(INDEX(#REF!,MATCH(Таблиця4[[#This Row],[BUILDING NAME]],#REF!,0),1),"")</f>
        <v/>
      </c>
      <c r="AU584" s="942"/>
      <c r="AV584" s="1195" t="s">
        <v>10301</v>
      </c>
      <c r="AW584" s="1196" t="str">
        <f>IFERROR(INDEX(Аркуш4!$G$2:$G$608,MATCH(Таблиця4[[#This Row],[BUILDING NAME]],Аркуш4!$A$2:$A$608,0),1),"")</f>
        <v/>
      </c>
    </row>
    <row r="585" spans="1:49" ht="16.5" thickTop="1" thickBot="1">
      <c r="A585" s="942" t="s">
        <v>12550</v>
      </c>
      <c r="B585" s="942" t="str">
        <f t="shared" si="30"/>
        <v>S37</v>
      </c>
      <c r="C585" s="942" t="str">
        <f t="shared" si="31"/>
        <v>The Garrulous Grocer (home/business, B &amp; C, 1, 2, &amp; 3)</v>
      </c>
      <c r="D585" s="942"/>
      <c r="E585" s="942"/>
      <c r="F585" s="943" t="s">
        <v>12551</v>
      </c>
      <c r="G585" s="943" t="s">
        <v>12552</v>
      </c>
      <c r="H585" s="943" t="s">
        <v>12553</v>
      </c>
      <c r="I585" s="943" t="s">
        <v>102</v>
      </c>
      <c r="J585" s="943"/>
      <c r="K585" s="943" t="s">
        <v>12554</v>
      </c>
      <c r="L585" s="943" t="s">
        <v>10301</v>
      </c>
      <c r="M585" s="943" t="s">
        <v>12555</v>
      </c>
      <c r="N585" s="943">
        <v>3</v>
      </c>
      <c r="O585" s="942"/>
      <c r="P585" s="943">
        <v>4</v>
      </c>
      <c r="Q585" s="943"/>
      <c r="R585" s="943"/>
      <c r="S585" s="943"/>
      <c r="T58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585" s="943"/>
      <c r="V585" s="943"/>
      <c r="W585" s="943" t="s">
        <v>12556</v>
      </c>
      <c r="X585" s="942"/>
      <c r="Y585" s="942"/>
      <c r="Z585" s="942" t="s">
        <v>10301</v>
      </c>
      <c r="AA585" s="942" t="s">
        <v>12557</v>
      </c>
      <c r="AB585" s="943" t="s">
        <v>10301</v>
      </c>
      <c r="AC585" s="943"/>
      <c r="AD585" s="943" t="str">
        <f>Таблиця4[[#This Row],[DESCRIPTION 3]]</f>
        <v/>
      </c>
      <c r="AE585" s="943" t="str">
        <f>Таблиця4[[#This Row],[Owner/Specific NPCs3]]</f>
        <v/>
      </c>
      <c r="AF585" s="942"/>
      <c r="AG585" s="944" t="s">
        <v>10311</v>
      </c>
      <c r="AH585" s="945"/>
      <c r="AI585" s="946"/>
      <c r="AJ585" s="943" t="s">
        <v>10301</v>
      </c>
      <c r="AK585" s="946"/>
      <c r="AL585" s="943" t="s">
        <v>10301</v>
      </c>
      <c r="AM585" s="946"/>
      <c r="AN585" s="942" t="str">
        <f>IFERROR(INDEX(#REF!,MATCH(Таблиця4[[#This Row],[BUILDING NAME]],#REF!,0),1),"")</f>
        <v/>
      </c>
      <c r="AO585" s="942" t="str">
        <f>IFERROR(INDEX(#REF!,MATCH(Таблиця4[[#This Row],[BUILDING NAME]],#REF!,0),1),"")</f>
        <v/>
      </c>
      <c r="AP585" s="942" t="str">
        <f>IFERROR(INDEX(#REF!,MATCH(Таблиця4[[#This Row],[BUILDING NAME]],#REF!,0),1),"")</f>
        <v/>
      </c>
      <c r="AQ585" s="942" t="str">
        <f>IFERROR(INDEX(#REF!,MATCH(Таблиця4[[#This Row],[BUILDING NAME]],#REF!,0),1),"")</f>
        <v/>
      </c>
      <c r="AR585" s="942" t="str">
        <f>IFERROR(INDEX(#REF!,MATCH(Таблиця4[[#This Row],[BUILDING NAME]],#REF!,0),1),"")</f>
        <v/>
      </c>
      <c r="AS585" s="942" t="str">
        <f>IFERROR(INDEX(#REF!,MATCH(Таблиця4[[#This Row],[BUILDING NAME]],#REF!,0),1),"")</f>
        <v/>
      </c>
      <c r="AT585" s="942" t="str">
        <f>IFERROR(INDEX(#REF!,MATCH(Таблиця4[[#This Row],[BUILDING NAME]],#REF!,0),1),"")</f>
        <v/>
      </c>
      <c r="AU585" s="942"/>
      <c r="AV585" s="1195" t="s">
        <v>30038</v>
      </c>
      <c r="AW585" s="1196">
        <f>IFERROR(INDEX(Аркуш4!$G$2:$G$608,MATCH(Таблиця4[[#This Row],[BUILDING NAME]],Аркуш4!$A$2:$A$608,0),1),"")</f>
        <v>0</v>
      </c>
    </row>
    <row r="586" spans="1:49" ht="16.5" thickTop="1" thickBot="1">
      <c r="A586" s="942" t="s">
        <v>12558</v>
      </c>
      <c r="B586" s="942" t="str">
        <f t="shared" si="30"/>
        <v>S38</v>
      </c>
      <c r="C586" s="942" t="str">
        <f t="shared" si="31"/>
        <v>Krabbellor Silversmiths (business, C, 2)</v>
      </c>
      <c r="D586" s="942"/>
      <c r="E586" s="942"/>
      <c r="F586" s="943" t="s">
        <v>12559</v>
      </c>
      <c r="G586" s="943" t="s">
        <v>12560</v>
      </c>
      <c r="H586" s="947" t="s">
        <v>12561</v>
      </c>
      <c r="I586" s="943" t="s">
        <v>102</v>
      </c>
      <c r="J586" s="943"/>
      <c r="K586" s="943" t="s">
        <v>10388</v>
      </c>
      <c r="L586" s="943" t="s">
        <v>1878</v>
      </c>
      <c r="M586" s="943" t="s">
        <v>10329</v>
      </c>
      <c r="N586" s="943">
        <v>2</v>
      </c>
      <c r="O586" s="942"/>
      <c r="P586" s="943"/>
      <c r="Q586" s="943"/>
      <c r="R586" s="943"/>
      <c r="S586" s="943"/>
      <c r="T58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86" s="943"/>
      <c r="V586" s="943"/>
      <c r="W586" s="943"/>
      <c r="X586" s="942"/>
      <c r="Y586" s="942"/>
      <c r="Z586" s="942" t="s">
        <v>30029</v>
      </c>
      <c r="AA586" s="953" t="s">
        <v>12562</v>
      </c>
      <c r="AB586" s="943" t="s">
        <v>10301</v>
      </c>
      <c r="AC586" s="943"/>
      <c r="AD586" s="943" t="str">
        <f>Таблиця4[[#This Row],[DESCRIPTION 3]]</f>
        <v/>
      </c>
      <c r="AE586" s="943" t="str">
        <f>Таблиця4[[#This Row],[Owner/Specific NPCs3]]</f>
        <v/>
      </c>
      <c r="AF586" s="942"/>
      <c r="AG586" s="944" t="s">
        <v>10311</v>
      </c>
      <c r="AH586" s="945"/>
      <c r="AI586" s="946"/>
      <c r="AJ586" s="943" t="s">
        <v>10301</v>
      </c>
      <c r="AK586" s="946"/>
      <c r="AL586" s="943" t="s">
        <v>10301</v>
      </c>
      <c r="AM586" s="946"/>
      <c r="AN586" s="942" t="str">
        <f>IFERROR(INDEX(#REF!,MATCH(Таблиця4[[#This Row],[BUILDING NAME]],#REF!,0),1),"")</f>
        <v/>
      </c>
      <c r="AO586" s="942" t="str">
        <f>IFERROR(INDEX(#REF!,MATCH(Таблиця4[[#This Row],[BUILDING NAME]],#REF!,0),1),"")</f>
        <v/>
      </c>
      <c r="AP586" s="942" t="str">
        <f>IFERROR(INDEX(#REF!,MATCH(Таблиця4[[#This Row],[BUILDING NAME]],#REF!,0),1),"")</f>
        <v/>
      </c>
      <c r="AQ586" s="942" t="str">
        <f>IFERROR(INDEX(#REF!,MATCH(Таблиця4[[#This Row],[BUILDING NAME]],#REF!,0),1),"")</f>
        <v/>
      </c>
      <c r="AR586" s="942" t="str">
        <f>IFERROR(INDEX(#REF!,MATCH(Таблиця4[[#This Row],[BUILDING NAME]],#REF!,0),1),"")</f>
        <v/>
      </c>
      <c r="AS586" s="942" t="str">
        <f>IFERROR(INDEX(#REF!,MATCH(Таблиця4[[#This Row],[BUILDING NAME]],#REF!,0),1),"")</f>
        <v/>
      </c>
      <c r="AT586" s="942" t="str">
        <f>IFERROR(INDEX(#REF!,MATCH(Таблиця4[[#This Row],[BUILDING NAME]],#REF!,0),1),"")</f>
        <v/>
      </c>
      <c r="AU586" s="942"/>
      <c r="AV586" s="1195" t="s">
        <v>30029</v>
      </c>
      <c r="AW586" s="1196">
        <f>IFERROR(INDEX(Аркуш4!$G$2:$G$608,MATCH(Таблиця4[[#This Row],[BUILDING NAME]],Аркуш4!$A$2:$A$608,0),1),"")</f>
        <v>0</v>
      </c>
    </row>
    <row r="587" spans="1:49" ht="16.5" thickTop="1" thickBot="1">
      <c r="A587" s="942" t="s">
        <v>12563</v>
      </c>
      <c r="B587" s="942" t="str">
        <f t="shared" si="30"/>
        <v>S39</v>
      </c>
      <c r="C587" s="942" t="str">
        <f t="shared" si="31"/>
        <v>Laran's Cartographers (business^ B, 2)</v>
      </c>
      <c r="D587" s="942"/>
      <c r="E587" s="942"/>
      <c r="F587" s="943" t="s">
        <v>12564</v>
      </c>
      <c r="G587" s="943" t="s">
        <v>12565</v>
      </c>
      <c r="H587" s="943" t="s">
        <v>12566</v>
      </c>
      <c r="I587" s="943" t="s">
        <v>102</v>
      </c>
      <c r="J587" s="943"/>
      <c r="K587" s="943" t="s">
        <v>10388</v>
      </c>
      <c r="L587" s="943" t="s">
        <v>10301</v>
      </c>
      <c r="M587" s="943" t="s">
        <v>10310</v>
      </c>
      <c r="N587" s="943">
        <v>2</v>
      </c>
      <c r="O587" s="943"/>
      <c r="P587" s="943"/>
      <c r="Q587" s="943"/>
      <c r="R587" s="943"/>
      <c r="S587" s="943"/>
      <c r="T58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87" s="943"/>
      <c r="V587" s="943"/>
      <c r="W587" s="943" t="s">
        <v>12567</v>
      </c>
      <c r="X587" s="942"/>
      <c r="Y587" s="942"/>
      <c r="Z587" s="942" t="s">
        <v>10301</v>
      </c>
      <c r="AA587" s="953" t="s">
        <v>12568</v>
      </c>
      <c r="AB587" s="943" t="s">
        <v>10301</v>
      </c>
      <c r="AC587" s="943"/>
      <c r="AD587" s="943" t="str">
        <f>Таблиця4[[#This Row],[DESCRIPTION 3]]</f>
        <v/>
      </c>
      <c r="AE587" s="943" t="str">
        <f>Таблиця4[[#This Row],[Owner/Specific NPCs3]]</f>
        <v/>
      </c>
      <c r="AF587" s="943"/>
      <c r="AG587" s="944" t="s">
        <v>10311</v>
      </c>
      <c r="AH587" s="945"/>
      <c r="AI587" s="946"/>
      <c r="AJ587" s="943" t="s">
        <v>10301</v>
      </c>
      <c r="AK587" s="946"/>
      <c r="AL587" s="943" t="s">
        <v>10301</v>
      </c>
      <c r="AM587" s="946"/>
      <c r="AN587" s="942" t="str">
        <f>IFERROR(INDEX(#REF!,MATCH(Таблиця4[[#This Row],[BUILDING NAME]],#REF!,0),1),"")</f>
        <v/>
      </c>
      <c r="AO587" s="942" t="str">
        <f>IFERROR(INDEX(#REF!,MATCH(Таблиця4[[#This Row],[BUILDING NAME]],#REF!,0),1),"")</f>
        <v/>
      </c>
      <c r="AP587" s="942" t="str">
        <f>IFERROR(INDEX(#REF!,MATCH(Таблиця4[[#This Row],[BUILDING NAME]],#REF!,0),1),"")</f>
        <v/>
      </c>
      <c r="AQ587" s="942" t="str">
        <f>IFERROR(INDEX(#REF!,MATCH(Таблиця4[[#This Row],[BUILDING NAME]],#REF!,0),1),"")</f>
        <v/>
      </c>
      <c r="AR587" s="942" t="str">
        <f>IFERROR(INDEX(#REF!,MATCH(Таблиця4[[#This Row],[BUILDING NAME]],#REF!,0),1),"")</f>
        <v/>
      </c>
      <c r="AS587" s="942" t="str">
        <f>IFERROR(INDEX(#REF!,MATCH(Таблиця4[[#This Row],[BUILDING NAME]],#REF!,0),1),"")</f>
        <v/>
      </c>
      <c r="AT587" s="942" t="str">
        <f>IFERROR(INDEX(#REF!,MATCH(Таблиця4[[#This Row],[BUILDING NAME]],#REF!,0),1),"")</f>
        <v/>
      </c>
      <c r="AU587" s="942"/>
      <c r="AV587" s="1195" t="s">
        <v>30030</v>
      </c>
      <c r="AW587" s="1196">
        <f>IFERROR(INDEX(Аркуш4!$G$2:$G$608,MATCH(Таблиця4[[#This Row],[BUILDING NAME]],Аркуш4!$A$2:$A$608,0),1),"")</f>
        <v>0</v>
      </c>
    </row>
    <row r="588" spans="1:49" ht="16.5" thickTop="1" thickBot="1">
      <c r="A588" s="942" t="s">
        <v>12569</v>
      </c>
      <c r="B588" s="942" t="str">
        <f t="shared" si="30"/>
        <v>S40</v>
      </c>
      <c r="C588" s="942" t="str">
        <f t="shared" si="31"/>
        <v>Waukeen's Wares (business, D, 2)</v>
      </c>
      <c r="D588" s="942"/>
      <c r="E588" s="942"/>
      <c r="F588" s="943" t="s">
        <v>12570</v>
      </c>
      <c r="G588" s="943" t="s">
        <v>12571</v>
      </c>
      <c r="H588" s="943" t="s">
        <v>12572</v>
      </c>
      <c r="I588" s="943" t="s">
        <v>102</v>
      </c>
      <c r="J588" s="943"/>
      <c r="K588" s="943" t="s">
        <v>10388</v>
      </c>
      <c r="L588" s="943" t="s">
        <v>1878</v>
      </c>
      <c r="M588" s="943" t="s">
        <v>10542</v>
      </c>
      <c r="N588" s="943">
        <v>2</v>
      </c>
      <c r="O588" s="943"/>
      <c r="P588" s="943">
        <v>2</v>
      </c>
      <c r="Q588" s="943"/>
      <c r="R588" s="943"/>
      <c r="S588" s="943"/>
      <c r="T58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v>
      </c>
      <c r="U588" s="943"/>
      <c r="V588" s="943"/>
      <c r="W588" s="943"/>
      <c r="X588" s="942"/>
      <c r="Y588" s="942"/>
      <c r="Z588" s="942" t="s">
        <v>30042</v>
      </c>
      <c r="AA588" s="971" t="s">
        <v>12573</v>
      </c>
      <c r="AB588" s="943" t="s">
        <v>10301</v>
      </c>
      <c r="AC588" s="943"/>
      <c r="AD588" s="943" t="str">
        <f>Таблиця4[[#This Row],[DESCRIPTION 3]]</f>
        <v/>
      </c>
      <c r="AE588" s="943" t="str">
        <f>Таблиця4[[#This Row],[Owner/Specific NPCs3]]</f>
        <v/>
      </c>
      <c r="AF588" s="943"/>
      <c r="AG588" s="944" t="s">
        <v>10311</v>
      </c>
      <c r="AH588" s="945"/>
      <c r="AI588" s="946"/>
      <c r="AJ588" s="943" t="s">
        <v>10301</v>
      </c>
      <c r="AK588" s="946"/>
      <c r="AL588" s="943" t="s">
        <v>10301</v>
      </c>
      <c r="AM588" s="946"/>
      <c r="AN588" s="942" t="str">
        <f>IFERROR(INDEX(#REF!,MATCH(Таблиця4[[#This Row],[BUILDING NAME]],#REF!,0),1),"")</f>
        <v/>
      </c>
      <c r="AO588" s="942" t="str">
        <f>IFERROR(INDEX(#REF!,MATCH(Таблиця4[[#This Row],[BUILDING NAME]],#REF!,0),1),"")</f>
        <v/>
      </c>
      <c r="AP588" s="942" t="str">
        <f>IFERROR(INDEX(#REF!,MATCH(Таблиця4[[#This Row],[BUILDING NAME]],#REF!,0),1),"")</f>
        <v/>
      </c>
      <c r="AQ588" s="942" t="str">
        <f>IFERROR(INDEX(#REF!,MATCH(Таблиця4[[#This Row],[BUILDING NAME]],#REF!,0),1),"")</f>
        <v/>
      </c>
      <c r="AR588" s="942" t="str">
        <f>IFERROR(INDEX(#REF!,MATCH(Таблиця4[[#This Row],[BUILDING NAME]],#REF!,0),1),"")</f>
        <v/>
      </c>
      <c r="AS588" s="942" t="str">
        <f>IFERROR(INDEX(#REF!,MATCH(Таблиця4[[#This Row],[BUILDING NAME]],#REF!,0),1),"")</f>
        <v/>
      </c>
      <c r="AT588" s="942" t="str">
        <f>IFERROR(INDEX(#REF!,MATCH(Таблиця4[[#This Row],[BUILDING NAME]],#REF!,0),1),"")</f>
        <v/>
      </c>
      <c r="AU588" s="942"/>
      <c r="AV588" s="1195" t="s">
        <v>30042</v>
      </c>
      <c r="AW588" s="1196">
        <f>IFERROR(INDEX(Аркуш4!$G$2:$G$608,MATCH(Таблиця4[[#This Row],[BUILDING NAME]],Аркуш4!$A$2:$A$608,0),1),"")</f>
        <v>0</v>
      </c>
    </row>
    <row r="589" spans="1:49" ht="16.5" thickTop="1" thickBot="1">
      <c r="A589" s="942" t="s">
        <v>12574</v>
      </c>
      <c r="B589" s="942" t="str">
        <f t="shared" si="30"/>
        <v>S41</v>
      </c>
      <c r="C589" s="942" t="str">
        <f t="shared" si="31"/>
        <v>The Safehaven Inn (inn, B, 3)</v>
      </c>
      <c r="D589" s="942"/>
      <c r="E589" s="942"/>
      <c r="F589" s="943" t="s">
        <v>148</v>
      </c>
      <c r="G589" s="943" t="s">
        <v>12575</v>
      </c>
      <c r="H589" s="943" t="s">
        <v>146</v>
      </c>
      <c r="I589" s="943" t="s">
        <v>102</v>
      </c>
      <c r="J589" s="943"/>
      <c r="K589" s="943" t="s">
        <v>10371</v>
      </c>
      <c r="L589" s="943" t="s">
        <v>10301</v>
      </c>
      <c r="M589" s="943" t="s">
        <v>10310</v>
      </c>
      <c r="N589" s="943">
        <v>3</v>
      </c>
      <c r="O589" s="954" t="s">
        <v>151</v>
      </c>
      <c r="P589" s="943"/>
      <c r="Q589" s="943"/>
      <c r="R589" s="943"/>
      <c r="S589" s="943"/>
      <c r="T58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89" s="943"/>
      <c r="V589" s="943"/>
      <c r="W589" s="943"/>
      <c r="X589" s="942"/>
      <c r="Y589" s="942"/>
      <c r="Z589" s="942" t="s">
        <v>10301</v>
      </c>
      <c r="AA589" s="948" t="s">
        <v>12576</v>
      </c>
      <c r="AB589" s="943" t="s">
        <v>147</v>
      </c>
      <c r="AC589" s="943"/>
      <c r="AD589" s="943" t="str">
        <f>Таблиця4[[#This Row],[DESCRIPTION 3]]</f>
        <v/>
      </c>
      <c r="AE589" s="943" t="str">
        <f>Таблиця4[[#This Row],[Owner/Specific NPCs3]]</f>
        <v/>
      </c>
      <c r="AF589" s="943"/>
      <c r="AG589" s="944" t="s">
        <v>10311</v>
      </c>
      <c r="AH589" s="945"/>
      <c r="AI589" s="946"/>
      <c r="AJ589" s="943" t="s">
        <v>10301</v>
      </c>
      <c r="AK589" s="946"/>
      <c r="AL589" s="943" t="s">
        <v>10301</v>
      </c>
      <c r="AM589" s="946"/>
      <c r="AN589" s="942" t="str">
        <f>IFERROR(INDEX(#REF!,MATCH(Таблиця4[[#This Row],[BUILDING NAME]],#REF!,0),1),"")</f>
        <v/>
      </c>
      <c r="AO589" s="942" t="str">
        <f>IFERROR(INDEX(#REF!,MATCH(Таблиця4[[#This Row],[BUILDING NAME]],#REF!,0),1),"")</f>
        <v/>
      </c>
      <c r="AP589" s="942" t="str">
        <f>IFERROR(INDEX(#REF!,MATCH(Таблиця4[[#This Row],[BUILDING NAME]],#REF!,0),1),"")</f>
        <v/>
      </c>
      <c r="AQ589" s="942" t="str">
        <f>IFERROR(INDEX(#REF!,MATCH(Таблиця4[[#This Row],[BUILDING NAME]],#REF!,0),1),"")</f>
        <v/>
      </c>
      <c r="AR589" s="942" t="str">
        <f>IFERROR(INDEX(#REF!,MATCH(Таблиця4[[#This Row],[BUILDING NAME]],#REF!,0),1),"")</f>
        <v/>
      </c>
      <c r="AS589" s="942" t="str">
        <f>IFERROR(INDEX(#REF!,MATCH(Таблиця4[[#This Row],[BUILDING NAME]],#REF!,0),1),"")</f>
        <v/>
      </c>
      <c r="AT589" s="942" t="str">
        <f>IFERROR(INDEX(#REF!,MATCH(Таблиця4[[#This Row],[BUILDING NAME]],#REF!,0),1),"")</f>
        <v/>
      </c>
      <c r="AU589" s="942"/>
      <c r="AV589" s="1195" t="s">
        <v>30046</v>
      </c>
      <c r="AW589" s="1196">
        <f>IFERROR(INDEX(Аркуш4!$G$2:$G$608,MATCH(Таблиця4[[#This Row],[BUILDING NAME]],Аркуш4!$A$2:$A$608,0),1),"")</f>
        <v>0</v>
      </c>
    </row>
    <row r="590" spans="1:49" ht="16.5" thickTop="1" thickBot="1">
      <c r="A590" s="942" t="s">
        <v>12577</v>
      </c>
      <c r="B590" s="942" t="str">
        <f t="shared" si="30"/>
        <v>S42</v>
      </c>
      <c r="C590" s="942" t="str">
        <f t="shared" si="31"/>
        <v>Ingerr &amp; Ingerr Warehouses (warehouse, C, 2)</v>
      </c>
      <c r="D590" s="942"/>
      <c r="E590" s="942"/>
      <c r="F590" s="943" t="s">
        <v>12578</v>
      </c>
      <c r="G590" s="943" t="s">
        <v>12579</v>
      </c>
      <c r="H590" s="943" t="s">
        <v>12580</v>
      </c>
      <c r="I590" s="943" t="s">
        <v>102</v>
      </c>
      <c r="J590" s="943"/>
      <c r="K590" s="943" t="s">
        <v>10426</v>
      </c>
      <c r="L590" s="943" t="s">
        <v>10375</v>
      </c>
      <c r="M590" s="943" t="s">
        <v>10329</v>
      </c>
      <c r="N590" s="943">
        <v>2</v>
      </c>
      <c r="O590" s="943"/>
      <c r="P590" s="943"/>
      <c r="Q590" s="943"/>
      <c r="R590" s="943"/>
      <c r="S590" s="943"/>
      <c r="T59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90" s="943"/>
      <c r="V590" s="943"/>
      <c r="W590" s="943"/>
      <c r="X590" s="942"/>
      <c r="Y590" s="942"/>
      <c r="Z590" s="942" t="s">
        <v>10375</v>
      </c>
      <c r="AA590" s="953" t="s">
        <v>12581</v>
      </c>
      <c r="AB590" s="943" t="s">
        <v>10301</v>
      </c>
      <c r="AC590" s="943"/>
      <c r="AD590" s="943" t="str">
        <f>Таблиця4[[#This Row],[DESCRIPTION 3]]</f>
        <v/>
      </c>
      <c r="AE590" s="943" t="str">
        <f>Таблиця4[[#This Row],[Owner/Specific NPCs3]]</f>
        <v/>
      </c>
      <c r="AF590" s="943"/>
      <c r="AG590" s="944" t="s">
        <v>10311</v>
      </c>
      <c r="AH590" s="945"/>
      <c r="AI590" s="946"/>
      <c r="AJ590" s="943" t="s">
        <v>10301</v>
      </c>
      <c r="AK590" s="946"/>
      <c r="AL590" s="943" t="s">
        <v>10301</v>
      </c>
      <c r="AM590" s="946"/>
      <c r="AN590" s="942" t="str">
        <f>IFERROR(INDEX(#REF!,MATCH(Таблиця4[[#This Row],[BUILDING NAME]],#REF!,0),1),"")</f>
        <v/>
      </c>
      <c r="AO590" s="942" t="str">
        <f>IFERROR(INDEX(#REF!,MATCH(Таблиця4[[#This Row],[BUILDING NAME]],#REF!,0),1),"")</f>
        <v/>
      </c>
      <c r="AP590" s="942" t="str">
        <f>IFERROR(INDEX(#REF!,MATCH(Таблиця4[[#This Row],[BUILDING NAME]],#REF!,0),1),"")</f>
        <v/>
      </c>
      <c r="AQ590" s="942" t="str">
        <f>IFERROR(INDEX(#REF!,MATCH(Таблиця4[[#This Row],[BUILDING NAME]],#REF!,0),1),"")</f>
        <v/>
      </c>
      <c r="AR590" s="942" t="str">
        <f>IFERROR(INDEX(#REF!,MATCH(Таблиця4[[#This Row],[BUILDING NAME]],#REF!,0),1),"")</f>
        <v/>
      </c>
      <c r="AS590" s="942" t="str">
        <f>IFERROR(INDEX(#REF!,MATCH(Таблиця4[[#This Row],[BUILDING NAME]],#REF!,0),1),"")</f>
        <v/>
      </c>
      <c r="AT590" s="942" t="str">
        <f>IFERROR(INDEX(#REF!,MATCH(Таблиця4[[#This Row],[BUILDING NAME]],#REF!,0),1),"")</f>
        <v/>
      </c>
      <c r="AU590" s="942"/>
      <c r="AV590" s="1195" t="s">
        <v>10375</v>
      </c>
      <c r="AW590" s="1196">
        <f>IFERROR(INDEX(Аркуш4!$G$2:$G$608,MATCH(Таблиця4[[#This Row],[BUILDING NAME]],Аркуш4!$A$2:$A$608,0),1),"")</f>
        <v>0</v>
      </c>
    </row>
    <row r="591" spans="1:49" ht="16.5" thickTop="1" thickBot="1">
      <c r="A591" s="942" t="s">
        <v>12582</v>
      </c>
      <c r="B591" s="942" t="str">
        <f t="shared" si="30"/>
        <v>S43</v>
      </c>
      <c r="C591" s="942" t="str">
        <f t="shared" si="31"/>
        <v>The Beer Golem (tavern, C, 2)</v>
      </c>
      <c r="D591" s="942"/>
      <c r="E591" s="942"/>
      <c r="F591" s="943" t="s">
        <v>197</v>
      </c>
      <c r="G591" s="943" t="s">
        <v>12583</v>
      </c>
      <c r="H591" s="942" t="s">
        <v>12584</v>
      </c>
      <c r="I591" s="943" t="s">
        <v>102</v>
      </c>
      <c r="J591" s="943"/>
      <c r="K591" s="943" t="s">
        <v>10358</v>
      </c>
      <c r="L591" s="943" t="s">
        <v>10301</v>
      </c>
      <c r="M591" s="943" t="s">
        <v>10329</v>
      </c>
      <c r="N591" s="943">
        <v>2</v>
      </c>
      <c r="O591" s="954" t="s">
        <v>201</v>
      </c>
      <c r="P591" s="943"/>
      <c r="Q591" s="943"/>
      <c r="R591" s="943"/>
      <c r="S591" s="943"/>
      <c r="T59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91" s="943"/>
      <c r="V591" s="943"/>
      <c r="W591" s="943"/>
      <c r="X591" s="942"/>
      <c r="Y591" s="942"/>
      <c r="Z591" s="942" t="s">
        <v>10301</v>
      </c>
      <c r="AA591" s="948" t="s">
        <v>12585</v>
      </c>
      <c r="AB591" s="943" t="s">
        <v>10301</v>
      </c>
      <c r="AC591" s="943"/>
      <c r="AD591" s="943" t="str">
        <f>Таблиця4[[#This Row],[DESCRIPTION 3]]</f>
        <v/>
      </c>
      <c r="AE591" s="943" t="str">
        <f>Таблиця4[[#This Row],[Owner/Specific NPCs3]]</f>
        <v/>
      </c>
      <c r="AF591" s="943" t="s">
        <v>202</v>
      </c>
      <c r="AG591" s="944" t="s">
        <v>10311</v>
      </c>
      <c r="AH591" s="945"/>
      <c r="AI591" s="946"/>
      <c r="AJ591" s="943" t="s">
        <v>10301</v>
      </c>
      <c r="AK591" s="946"/>
      <c r="AL591" s="943" t="s">
        <v>10301</v>
      </c>
      <c r="AM591" s="946"/>
      <c r="AN591" s="942" t="str">
        <f>IFERROR(INDEX(#REF!,MATCH(Таблиця4[[#This Row],[BUILDING NAME]],#REF!,0),1),"")</f>
        <v/>
      </c>
      <c r="AO591" s="942" t="str">
        <f>IFERROR(INDEX(#REF!,MATCH(Таблиця4[[#This Row],[BUILDING NAME]],#REF!,0),1),"")</f>
        <v/>
      </c>
      <c r="AP591" s="942" t="str">
        <f>IFERROR(INDEX(#REF!,MATCH(Таблиця4[[#This Row],[BUILDING NAME]],#REF!,0),1),"")</f>
        <v/>
      </c>
      <c r="AQ591" s="942" t="str">
        <f>IFERROR(INDEX(#REF!,MATCH(Таблиця4[[#This Row],[BUILDING NAME]],#REF!,0),1),"")</f>
        <v/>
      </c>
      <c r="AR591" s="942" t="str">
        <f>IFERROR(INDEX(#REF!,MATCH(Таблиця4[[#This Row],[BUILDING NAME]],#REF!,0),1),"")</f>
        <v/>
      </c>
      <c r="AS591" s="942" t="str">
        <f>IFERROR(INDEX(#REF!,MATCH(Таблиця4[[#This Row],[BUILDING NAME]],#REF!,0),1),"")</f>
        <v/>
      </c>
      <c r="AT591" s="942" t="str">
        <f>IFERROR(INDEX(#REF!,MATCH(Таблиця4[[#This Row],[BUILDING NAME]],#REF!,0),1),"")</f>
        <v/>
      </c>
      <c r="AU591" s="942"/>
      <c r="AV591" s="1195" t="s">
        <v>30047</v>
      </c>
      <c r="AW591" s="1196">
        <f>IFERROR(INDEX(Аркуш4!$G$2:$G$608,MATCH(Таблиця4[[#This Row],[BUILDING NAME]],Аркуш4!$A$2:$A$608,0),1),"")</f>
        <v>0</v>
      </c>
    </row>
    <row r="592" spans="1:49" ht="16.5" thickTop="1" thickBot="1">
      <c r="A592" s="942" t="s">
        <v>12586</v>
      </c>
      <c r="B592" s="942" t="str">
        <f t="shared" si="30"/>
        <v>S44</v>
      </c>
      <c r="C592" s="942" t="str">
        <f t="shared" si="31"/>
        <v>Phaulkonmere (noble villa, A, 2s &amp; 3s)</v>
      </c>
      <c r="D592" s="942"/>
      <c r="E592" s="942"/>
      <c r="F592" s="943" t="s">
        <v>12587</v>
      </c>
      <c r="G592" s="943" t="s">
        <v>12588</v>
      </c>
      <c r="H592" s="942" t="s">
        <v>12589</v>
      </c>
      <c r="I592" s="943" t="s">
        <v>102</v>
      </c>
      <c r="J592" s="943"/>
      <c r="K592" s="943" t="s">
        <v>10420</v>
      </c>
      <c r="L592" s="943">
        <v>0</v>
      </c>
      <c r="M592" s="943" t="s">
        <v>10299</v>
      </c>
      <c r="N592" s="943" t="s">
        <v>11210</v>
      </c>
      <c r="O592" s="943"/>
      <c r="P592" s="943"/>
      <c r="Q592" s="943"/>
      <c r="R592" s="943"/>
      <c r="S592" s="943"/>
      <c r="T59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92" s="943"/>
      <c r="V592" s="943"/>
      <c r="W592" s="943"/>
      <c r="X592" s="942"/>
      <c r="Y592" s="942"/>
      <c r="Z592" s="942" t="s">
        <v>30142</v>
      </c>
      <c r="AA592" s="968" t="s">
        <v>12590</v>
      </c>
      <c r="AB592" s="943" t="s">
        <v>10301</v>
      </c>
      <c r="AC592" s="943"/>
      <c r="AD592" s="943" t="str">
        <f>Таблиця4[[#This Row],[DESCRIPTION 3]]</f>
        <v/>
      </c>
      <c r="AE592" s="943" t="str">
        <f>Таблиця4[[#This Row],[Owner/Specific NPCs3]]</f>
        <v/>
      </c>
      <c r="AF592" s="943"/>
      <c r="AG592" s="944" t="s">
        <v>10311</v>
      </c>
      <c r="AH592" s="945"/>
      <c r="AI592" s="946"/>
      <c r="AJ592" s="943" t="s">
        <v>10301</v>
      </c>
      <c r="AK592" s="946"/>
      <c r="AL592" s="943" t="s">
        <v>10301</v>
      </c>
      <c r="AM592" s="946"/>
      <c r="AN592" s="942" t="str">
        <f>IFERROR(INDEX(#REF!,MATCH(Таблиця4[[#This Row],[BUILDING NAME]],#REF!,0),1),"")</f>
        <v/>
      </c>
      <c r="AO592" s="942" t="str">
        <f>IFERROR(INDEX(#REF!,MATCH(Таблиця4[[#This Row],[BUILDING NAME]],#REF!,0),1),"")</f>
        <v/>
      </c>
      <c r="AP592" s="942" t="str">
        <f>IFERROR(INDEX(#REF!,MATCH(Таблиця4[[#This Row],[BUILDING NAME]],#REF!,0),1),"")</f>
        <v/>
      </c>
      <c r="AQ592" s="942" t="str">
        <f>IFERROR(INDEX(#REF!,MATCH(Таблиця4[[#This Row],[BUILDING NAME]],#REF!,0),1),"")</f>
        <v/>
      </c>
      <c r="AR592" s="942" t="str">
        <f>IFERROR(INDEX(#REF!,MATCH(Таблиця4[[#This Row],[BUILDING NAME]],#REF!,0),1),"")</f>
        <v/>
      </c>
      <c r="AS592" s="942" t="str">
        <f>IFERROR(INDEX(#REF!,MATCH(Таблиця4[[#This Row],[BUILDING NAME]],#REF!,0),1),"")</f>
        <v/>
      </c>
      <c r="AT592" s="942" t="str">
        <f>IFERROR(INDEX(#REF!,MATCH(Таблиця4[[#This Row],[BUILDING NAME]],#REF!,0),1),"")</f>
        <v/>
      </c>
      <c r="AU592" s="942"/>
      <c r="AV592" s="1195" t="s">
        <v>30142</v>
      </c>
      <c r="AW592" s="1196">
        <f>IFERROR(INDEX(Аркуш4!$G$2:$G$608,MATCH(Таблиця4[[#This Row],[BUILDING NAME]],Аркуш4!$A$2:$A$608,0),1),"")</f>
        <v>0</v>
      </c>
    </row>
    <row r="593" spans="1:49" ht="16.5" thickTop="1" thickBot="1">
      <c r="A593" s="942" t="s">
        <v>12591</v>
      </c>
      <c r="B593" s="942" t="str">
        <f t="shared" si="30"/>
        <v>S45</v>
      </c>
      <c r="C593" s="942" t="str">
        <f t="shared" si="31"/>
        <v>The Daily Trumpet (business, C, 3)</v>
      </c>
      <c r="D593" s="942"/>
      <c r="E593" s="942"/>
      <c r="F593" s="943" t="s">
        <v>12592</v>
      </c>
      <c r="G593" s="943" t="s">
        <v>12593</v>
      </c>
      <c r="H593" s="942" t="s">
        <v>12594</v>
      </c>
      <c r="I593" s="943" t="s">
        <v>102</v>
      </c>
      <c r="J593" s="943"/>
      <c r="K593" s="943" t="s">
        <v>10388</v>
      </c>
      <c r="L593" s="943" t="s">
        <v>10301</v>
      </c>
      <c r="M593" s="943" t="s">
        <v>10329</v>
      </c>
      <c r="N593" s="943">
        <v>3</v>
      </c>
      <c r="O593" s="943"/>
      <c r="P593" s="943">
        <v>2</v>
      </c>
      <c r="Q593" s="943"/>
      <c r="R593" s="943"/>
      <c r="S593" s="943"/>
      <c r="T59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v>
      </c>
      <c r="U593" s="943"/>
      <c r="V593" s="943"/>
      <c r="W593" s="943" t="s">
        <v>12595</v>
      </c>
      <c r="X593" s="942"/>
      <c r="Y593" s="942"/>
      <c r="Z593" s="942" t="s">
        <v>10301</v>
      </c>
      <c r="AA593" s="942" t="s">
        <v>12596</v>
      </c>
      <c r="AB593" s="943" t="s">
        <v>10301</v>
      </c>
      <c r="AC593" s="943"/>
      <c r="AD593" s="943" t="str">
        <f>Таблиця4[[#This Row],[DESCRIPTION 3]]</f>
        <v/>
      </c>
      <c r="AE593" s="943" t="str">
        <f>Таблиця4[[#This Row],[Owner/Specific NPCs3]]</f>
        <v/>
      </c>
      <c r="AF593" s="943"/>
      <c r="AG593" s="944" t="s">
        <v>10311</v>
      </c>
      <c r="AH593" s="945"/>
      <c r="AI593" s="946"/>
      <c r="AJ593" s="943" t="s">
        <v>10301</v>
      </c>
      <c r="AK593" s="946"/>
      <c r="AL593" s="943" t="s">
        <v>10301</v>
      </c>
      <c r="AM593" s="946"/>
      <c r="AN593" s="942" t="str">
        <f>IFERROR(INDEX(#REF!,MATCH(Таблиця4[[#This Row],[BUILDING NAME]],#REF!,0),1),"")</f>
        <v/>
      </c>
      <c r="AO593" s="942" t="str">
        <f>IFERROR(INDEX(#REF!,MATCH(Таблиця4[[#This Row],[BUILDING NAME]],#REF!,0),1),"")</f>
        <v/>
      </c>
      <c r="AP593" s="942" t="str">
        <f>IFERROR(INDEX(#REF!,MATCH(Таблиця4[[#This Row],[BUILDING NAME]],#REF!,0),1),"")</f>
        <v/>
      </c>
      <c r="AQ593" s="942" t="str">
        <f>IFERROR(INDEX(#REF!,MATCH(Таблиця4[[#This Row],[BUILDING NAME]],#REF!,0),1),"")</f>
        <v/>
      </c>
      <c r="AR593" s="942" t="str">
        <f>IFERROR(INDEX(#REF!,MATCH(Таблиця4[[#This Row],[BUILDING NAME]],#REF!,0),1),"")</f>
        <v/>
      </c>
      <c r="AS593" s="942" t="str">
        <f>IFERROR(INDEX(#REF!,MATCH(Таблиця4[[#This Row],[BUILDING NAME]],#REF!,0),1),"")</f>
        <v/>
      </c>
      <c r="AT593" s="942" t="str">
        <f>IFERROR(INDEX(#REF!,MATCH(Таблиця4[[#This Row],[BUILDING NAME]],#REF!,0),1),"")</f>
        <v/>
      </c>
      <c r="AU593" s="942"/>
      <c r="AV593" s="1195" t="s">
        <v>10301</v>
      </c>
      <c r="AW593" s="1196" t="str">
        <f>IFERROR(INDEX(Аркуш4!$G$2:$G$608,MATCH(Таблиця4[[#This Row],[BUILDING NAME]],Аркуш4!$A$2:$A$608,0),1),"")</f>
        <v/>
      </c>
    </row>
    <row r="594" spans="1:49" ht="16.5" thickTop="1" thickBot="1">
      <c r="A594" s="942" t="s">
        <v>12597</v>
      </c>
      <c r="B594" s="942" t="str">
        <f t="shared" si="30"/>
        <v>S46</v>
      </c>
      <c r="C594" s="942" t="str">
        <f t="shared" si="31"/>
        <v>Helm's Hall (temple/house, C3</v>
      </c>
      <c r="D594" s="942"/>
      <c r="E594" s="942"/>
      <c r="F594" s="943" t="s">
        <v>12598</v>
      </c>
      <c r="G594" s="943" t="s">
        <v>12599</v>
      </c>
      <c r="H594" s="942" t="s">
        <v>12600</v>
      </c>
      <c r="I594" s="943" t="s">
        <v>102</v>
      </c>
      <c r="J594" s="943"/>
      <c r="K594" s="943" t="s">
        <v>10523</v>
      </c>
      <c r="L594" s="943" t="s">
        <v>10367</v>
      </c>
      <c r="M594" s="943" t="s">
        <v>10329</v>
      </c>
      <c r="N594" s="943">
        <v>3</v>
      </c>
      <c r="O594" s="943"/>
      <c r="P594" s="943"/>
      <c r="Q594" s="943"/>
      <c r="R594" s="943"/>
      <c r="S594" s="943"/>
      <c r="T59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94" s="943"/>
      <c r="V594" s="943"/>
      <c r="W594" s="943"/>
      <c r="X594" s="942"/>
      <c r="Y594" s="942"/>
      <c r="Z594" s="942" t="s">
        <v>30053</v>
      </c>
      <c r="AA594" s="942" t="s">
        <v>12601</v>
      </c>
      <c r="AB594" s="943" t="s">
        <v>10301</v>
      </c>
      <c r="AC594" s="943"/>
      <c r="AD594" s="943" t="str">
        <f>Таблиця4[[#This Row],[DESCRIPTION 3]]</f>
        <v/>
      </c>
      <c r="AE594" s="943" t="str">
        <f>Таблиця4[[#This Row],[Owner/Specific NPCs3]]</f>
        <v/>
      </c>
      <c r="AF594" s="943"/>
      <c r="AG594" s="944" t="s">
        <v>10311</v>
      </c>
      <c r="AH594" s="945"/>
      <c r="AI594" s="946"/>
      <c r="AJ594" s="943" t="s">
        <v>10301</v>
      </c>
      <c r="AK594" s="946"/>
      <c r="AL594" s="943" t="s">
        <v>10301</v>
      </c>
      <c r="AM594" s="946"/>
      <c r="AN594" s="942" t="str">
        <f>IFERROR(INDEX(#REF!,MATCH(Таблиця4[[#This Row],[BUILDING NAME]],#REF!,0),1),"")</f>
        <v/>
      </c>
      <c r="AO594" s="942" t="str">
        <f>IFERROR(INDEX(#REF!,MATCH(Таблиця4[[#This Row],[BUILDING NAME]],#REF!,0),1),"")</f>
        <v/>
      </c>
      <c r="AP594" s="942" t="str">
        <f>IFERROR(INDEX(#REF!,MATCH(Таблиця4[[#This Row],[BUILDING NAME]],#REF!,0),1),"")</f>
        <v/>
      </c>
      <c r="AQ594" s="942" t="str">
        <f>IFERROR(INDEX(#REF!,MATCH(Таблиця4[[#This Row],[BUILDING NAME]],#REF!,0),1),"")</f>
        <v/>
      </c>
      <c r="AR594" s="942" t="str">
        <f>IFERROR(INDEX(#REF!,MATCH(Таблиця4[[#This Row],[BUILDING NAME]],#REF!,0),1),"")</f>
        <v/>
      </c>
      <c r="AS594" s="942" t="str">
        <f>IFERROR(INDEX(#REF!,MATCH(Таблиця4[[#This Row],[BUILDING NAME]],#REF!,0),1),"")</f>
        <v/>
      </c>
      <c r="AT594" s="942" t="str">
        <f>IFERROR(INDEX(#REF!,MATCH(Таблиця4[[#This Row],[BUILDING NAME]],#REF!,0),1),"")</f>
        <v/>
      </c>
      <c r="AU594" s="942"/>
      <c r="AV594" s="1195" t="s">
        <v>30053</v>
      </c>
      <c r="AW594" s="1196">
        <f>IFERROR(INDEX(Аркуш4!$G$2:$G$608,MATCH(Таблиця4[[#This Row],[BUILDING NAME]],Аркуш4!$A$2:$A$608,0),1),"")</f>
        <v>0</v>
      </c>
    </row>
    <row r="595" spans="1:49" ht="16.5" thickTop="1" thickBot="1">
      <c r="A595" s="942" t="s">
        <v>12602</v>
      </c>
      <c r="B595" s="942" t="str">
        <f t="shared" si="30"/>
        <v>S47</v>
      </c>
      <c r="C595" s="942" t="str">
        <f t="shared" si="31"/>
        <v>Tymora's Blessing (tavern, D, 1)</v>
      </c>
      <c r="D595" s="942"/>
      <c r="E595" s="942"/>
      <c r="F595" s="943" t="s">
        <v>422</v>
      </c>
      <c r="G595" s="943" t="s">
        <v>12603</v>
      </c>
      <c r="H595" s="942" t="s">
        <v>421</v>
      </c>
      <c r="I595" s="943" t="s">
        <v>102</v>
      </c>
      <c r="J595" s="943"/>
      <c r="K595" s="943" t="s">
        <v>10358</v>
      </c>
      <c r="L595" s="943" t="s">
        <v>14</v>
      </c>
      <c r="M595" s="943" t="s">
        <v>10542</v>
      </c>
      <c r="N595" s="943">
        <v>1</v>
      </c>
      <c r="O595" s="943"/>
      <c r="P595" s="943"/>
      <c r="Q595" s="943"/>
      <c r="R595" s="943"/>
      <c r="S595" s="943"/>
      <c r="T59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95" s="943"/>
      <c r="V595" s="943"/>
      <c r="W595" s="943" t="s">
        <v>10845</v>
      </c>
      <c r="X595" s="943"/>
      <c r="Y595" s="943"/>
      <c r="Z595" s="943" t="s">
        <v>30052</v>
      </c>
      <c r="AA595" s="956" t="s">
        <v>12604</v>
      </c>
      <c r="AB595" s="943">
        <v>0</v>
      </c>
      <c r="AC595" s="943"/>
      <c r="AD595" s="943" t="str">
        <f>Таблиця4[[#This Row],[DESCRIPTION 3]]</f>
        <v/>
      </c>
      <c r="AE595" s="943" t="str">
        <f>Таблиця4[[#This Row],[Owner/Specific NPCs3]]</f>
        <v/>
      </c>
      <c r="AF595" s="943"/>
      <c r="AG595" s="944" t="s">
        <v>10311</v>
      </c>
      <c r="AH595" s="945"/>
      <c r="AI595" s="946"/>
      <c r="AJ595" s="943" t="s">
        <v>10301</v>
      </c>
      <c r="AK595" s="946"/>
      <c r="AL595" s="943" t="s">
        <v>10301</v>
      </c>
      <c r="AM595" s="946"/>
      <c r="AN595" s="942" t="str">
        <f>IFERROR(INDEX(#REF!,MATCH(Таблиця4[[#This Row],[BUILDING NAME]],#REF!,0),1),"")</f>
        <v/>
      </c>
      <c r="AO595" s="942" t="str">
        <f>IFERROR(INDEX(#REF!,MATCH(Таблиця4[[#This Row],[BUILDING NAME]],#REF!,0),1),"")</f>
        <v/>
      </c>
      <c r="AP595" s="942" t="str">
        <f>IFERROR(INDEX(#REF!,MATCH(Таблиця4[[#This Row],[BUILDING NAME]],#REF!,0),1),"")</f>
        <v/>
      </c>
      <c r="AQ595" s="942" t="str">
        <f>IFERROR(INDEX(#REF!,MATCH(Таблиця4[[#This Row],[BUILDING NAME]],#REF!,0),1),"")</f>
        <v/>
      </c>
      <c r="AR595" s="942" t="str">
        <f>IFERROR(INDEX(#REF!,MATCH(Таблиця4[[#This Row],[BUILDING NAME]],#REF!,0),1),"")</f>
        <v/>
      </c>
      <c r="AS595" s="942" t="str">
        <f>IFERROR(INDEX(#REF!,MATCH(Таблиця4[[#This Row],[BUILDING NAME]],#REF!,0),1),"")</f>
        <v/>
      </c>
      <c r="AT595" s="942" t="str">
        <f>IFERROR(INDEX(#REF!,MATCH(Таблиця4[[#This Row],[BUILDING NAME]],#REF!,0),1),"")</f>
        <v/>
      </c>
      <c r="AU595" s="942"/>
      <c r="AV595" s="1195" t="s">
        <v>30052</v>
      </c>
      <c r="AW595" s="1196">
        <f>IFERROR(INDEX(Аркуш4!$G$2:$G$608,MATCH(Таблиця4[[#This Row],[BUILDING NAME]],Аркуш4!$A$2:$A$608,0),1),"")</f>
        <v>0</v>
      </c>
    </row>
    <row r="596" spans="1:49" ht="16.5" thickTop="1" thickBot="1">
      <c r="A596" s="942" t="s">
        <v>12605</v>
      </c>
      <c r="B596" s="942" t="str">
        <f t="shared" si="30"/>
        <v>S48</v>
      </c>
      <c r="C596" s="942" t="str">
        <f t="shared" si="31"/>
        <v>The Medusa's Glare (business, B, 2)</v>
      </c>
      <c r="D596" s="942"/>
      <c r="E596" s="942"/>
      <c r="F596" s="943" t="s">
        <v>12606</v>
      </c>
      <c r="G596" s="943" t="s">
        <v>12607</v>
      </c>
      <c r="H596" s="942" t="s">
        <v>12608</v>
      </c>
      <c r="I596" s="943" t="s">
        <v>102</v>
      </c>
      <c r="J596" s="943"/>
      <c r="K596" s="943" t="s">
        <v>10388</v>
      </c>
      <c r="L596" s="943" t="s">
        <v>10301</v>
      </c>
      <c r="M596" s="943" t="s">
        <v>10310</v>
      </c>
      <c r="N596" s="943">
        <v>2</v>
      </c>
      <c r="O596" s="943"/>
      <c r="P596" s="943">
        <v>3</v>
      </c>
      <c r="Q596" s="943"/>
      <c r="R596" s="943"/>
      <c r="S596" s="943"/>
      <c r="T59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U596" s="943"/>
      <c r="V596" s="943"/>
      <c r="W596" s="943"/>
      <c r="X596" s="942"/>
      <c r="Y596" s="942"/>
      <c r="Z596" s="942" t="s">
        <v>10301</v>
      </c>
      <c r="AA596" s="953" t="s">
        <v>30565</v>
      </c>
      <c r="AB596" s="943" t="s">
        <v>10301</v>
      </c>
      <c r="AC596" s="943"/>
      <c r="AD596" s="943" t="str">
        <f>Таблиця4[[#This Row],[DESCRIPTION 3]]</f>
        <v/>
      </c>
      <c r="AE596" s="943" t="str">
        <f>Таблиця4[[#This Row],[Owner/Specific NPCs3]]</f>
        <v/>
      </c>
      <c r="AF596" s="943"/>
      <c r="AG596" s="945" t="s">
        <v>10311</v>
      </c>
      <c r="AH596" s="945"/>
      <c r="AI596" s="946"/>
      <c r="AJ596" s="943" t="s">
        <v>10301</v>
      </c>
      <c r="AK596" s="946"/>
      <c r="AL596" s="943" t="s">
        <v>10301</v>
      </c>
      <c r="AM596" s="946"/>
      <c r="AN596" s="942" t="str">
        <f>IFERROR(INDEX(#REF!,MATCH(Таблиця4[[#This Row],[BUILDING NAME]],#REF!,0),1),"")</f>
        <v/>
      </c>
      <c r="AO596" s="942" t="str">
        <f>IFERROR(INDEX(#REF!,MATCH(Таблиця4[[#This Row],[BUILDING NAME]],#REF!,0),1),"")</f>
        <v/>
      </c>
      <c r="AP596" s="942" t="str">
        <f>IFERROR(INDEX(#REF!,MATCH(Таблиця4[[#This Row],[BUILDING NAME]],#REF!,0),1),"")</f>
        <v/>
      </c>
      <c r="AQ596" s="942" t="str">
        <f>IFERROR(INDEX(#REF!,MATCH(Таблиця4[[#This Row],[BUILDING NAME]],#REF!,0),1),"")</f>
        <v/>
      </c>
      <c r="AR596" s="942" t="str">
        <f>IFERROR(INDEX(#REF!,MATCH(Таблиця4[[#This Row],[BUILDING NAME]],#REF!,0),1),"")</f>
        <v/>
      </c>
      <c r="AS596" s="942" t="str">
        <f>IFERROR(INDEX(#REF!,MATCH(Таблиця4[[#This Row],[BUILDING NAME]],#REF!,0),1),"")</f>
        <v/>
      </c>
      <c r="AT596" s="942" t="str">
        <f>IFERROR(INDEX(#REF!,MATCH(Таблиця4[[#This Row],[BUILDING NAME]],#REF!,0),1),"")</f>
        <v/>
      </c>
      <c r="AU596" s="942"/>
      <c r="AV596" s="1195" t="s">
        <v>30039</v>
      </c>
      <c r="AW596" s="1196">
        <f>IFERROR(INDEX(Аркуш4!$G$2:$G$608,MATCH(Таблиця4[[#This Row],[BUILDING NAME]],Аркуш4!$A$2:$A$608,0),1),"")</f>
        <v>0</v>
      </c>
    </row>
    <row r="597" spans="1:49" ht="16.5" thickTop="1" thickBot="1">
      <c r="A597" s="942" t="s">
        <v>12609</v>
      </c>
      <c r="B597" s="942" t="str">
        <f t="shared" si="30"/>
        <v>S49</v>
      </c>
      <c r="C597" s="942" t="str">
        <f t="shared" si="31"/>
        <v>Flame of Hope (business, C, 2)</v>
      </c>
      <c r="D597" s="942"/>
      <c r="E597" s="942"/>
      <c r="F597" s="943" t="s">
        <v>12610</v>
      </c>
      <c r="G597" s="943" t="s">
        <v>12611</v>
      </c>
      <c r="H597" s="942" t="s">
        <v>12612</v>
      </c>
      <c r="I597" s="943" t="s">
        <v>102</v>
      </c>
      <c r="J597" s="943"/>
      <c r="K597" s="943" t="s">
        <v>10388</v>
      </c>
      <c r="L597" s="943" t="s">
        <v>1878</v>
      </c>
      <c r="M597" s="943" t="s">
        <v>10329</v>
      </c>
      <c r="N597" s="943">
        <v>2</v>
      </c>
      <c r="O597" s="943"/>
      <c r="P597" s="943"/>
      <c r="Q597" s="943"/>
      <c r="R597" s="943"/>
      <c r="S597" s="943"/>
      <c r="T59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97" s="943"/>
      <c r="V597" s="943"/>
      <c r="W597" s="953" t="s">
        <v>12613</v>
      </c>
      <c r="X597" s="942"/>
      <c r="Y597" s="942"/>
      <c r="Z597" s="942" t="s">
        <v>30025</v>
      </c>
      <c r="AA597" s="943"/>
      <c r="AB597" s="943" t="s">
        <v>10301</v>
      </c>
      <c r="AC597" s="943"/>
      <c r="AD597" s="943" t="str">
        <f>Таблиця4[[#This Row],[DESCRIPTION 3]]</f>
        <v/>
      </c>
      <c r="AE597" s="943" t="str">
        <f>Таблиця4[[#This Row],[Owner/Specific NPCs3]]</f>
        <v/>
      </c>
      <c r="AF597" s="943"/>
      <c r="AG597" s="945" t="s">
        <v>10311</v>
      </c>
      <c r="AH597" s="945"/>
      <c r="AI597" s="946"/>
      <c r="AJ597" s="943" t="s">
        <v>10301</v>
      </c>
      <c r="AK597" s="946"/>
      <c r="AL597" s="943" t="s">
        <v>10301</v>
      </c>
      <c r="AM597" s="946"/>
      <c r="AN597" s="942" t="str">
        <f>IFERROR(INDEX(#REF!,MATCH(Таблиця4[[#This Row],[BUILDING NAME]],#REF!,0),1),"")</f>
        <v/>
      </c>
      <c r="AO597" s="942" t="str">
        <f>IFERROR(INDEX(#REF!,MATCH(Таблиця4[[#This Row],[BUILDING NAME]],#REF!,0),1),"")</f>
        <v/>
      </c>
      <c r="AP597" s="942" t="str">
        <f>IFERROR(INDEX(#REF!,MATCH(Таблиця4[[#This Row],[BUILDING NAME]],#REF!,0),1),"")</f>
        <v/>
      </c>
      <c r="AQ597" s="942" t="str">
        <f>IFERROR(INDEX(#REF!,MATCH(Таблиця4[[#This Row],[BUILDING NAME]],#REF!,0),1),"")</f>
        <v/>
      </c>
      <c r="AR597" s="942" t="str">
        <f>IFERROR(INDEX(#REF!,MATCH(Таблиця4[[#This Row],[BUILDING NAME]],#REF!,0),1),"")</f>
        <v/>
      </c>
      <c r="AS597" s="942" t="str">
        <f>IFERROR(INDEX(#REF!,MATCH(Таблиця4[[#This Row],[BUILDING NAME]],#REF!,0),1),"")</f>
        <v/>
      </c>
      <c r="AT597" s="942" t="str">
        <f>IFERROR(INDEX(#REF!,MATCH(Таблиця4[[#This Row],[BUILDING NAME]],#REF!,0),1),"")</f>
        <v/>
      </c>
      <c r="AU597" s="942"/>
      <c r="AV597" s="1195" t="s">
        <v>30025</v>
      </c>
      <c r="AW597" s="1196">
        <f>IFERROR(INDEX(Аркуш4!$G$2:$G$608,MATCH(Таблиця4[[#This Row],[BUILDING NAME]],Аркуш4!$A$2:$A$608,0),1),"")</f>
        <v>0</v>
      </c>
    </row>
    <row r="598" spans="1:49" ht="16.5" thickTop="1" thickBot="1">
      <c r="A598" s="942" t="s">
        <v>12614</v>
      </c>
      <c r="B598" s="942" t="str">
        <f t="shared" si="30"/>
        <v>S50</v>
      </c>
      <c r="C598" s="942" t="str">
        <f t="shared" si="31"/>
        <v>Berendarr's World of Words (business, D, 1)</v>
      </c>
      <c r="D598" s="942"/>
      <c r="E598" s="942"/>
      <c r="F598" s="943" t="s">
        <v>12615</v>
      </c>
      <c r="G598" s="943" t="s">
        <v>12616</v>
      </c>
      <c r="H598" s="942" t="s">
        <v>12617</v>
      </c>
      <c r="I598" s="943" t="s">
        <v>102</v>
      </c>
      <c r="J598" s="943"/>
      <c r="K598" s="943" t="s">
        <v>10388</v>
      </c>
      <c r="L598" s="943" t="s">
        <v>1878</v>
      </c>
      <c r="M598" s="943" t="s">
        <v>10542</v>
      </c>
      <c r="N598" s="943">
        <v>1</v>
      </c>
      <c r="O598" s="943"/>
      <c r="P598" s="943">
        <v>3</v>
      </c>
      <c r="Q598" s="943"/>
      <c r="R598" s="943"/>
      <c r="S598" s="943"/>
      <c r="T59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U598" s="943"/>
      <c r="V598" s="943"/>
      <c r="W598" s="943" t="s">
        <v>12618</v>
      </c>
      <c r="X598" s="942"/>
      <c r="Y598" s="942"/>
      <c r="Z598" s="942" t="s">
        <v>30022</v>
      </c>
      <c r="AA598" s="971" t="s">
        <v>12619</v>
      </c>
      <c r="AB598" s="943" t="s">
        <v>10301</v>
      </c>
      <c r="AC598" s="943"/>
      <c r="AD598" s="943" t="str">
        <f>Таблиця4[[#This Row],[DESCRIPTION 3]]</f>
        <v/>
      </c>
      <c r="AE598" s="943" t="str">
        <f>Таблиця4[[#This Row],[Owner/Specific NPCs3]]</f>
        <v/>
      </c>
      <c r="AF598" s="943"/>
      <c r="AG598" s="945" t="s">
        <v>10311</v>
      </c>
      <c r="AH598" s="945"/>
      <c r="AI598" s="946"/>
      <c r="AJ598" s="943" t="s">
        <v>10301</v>
      </c>
      <c r="AK598" s="946"/>
      <c r="AL598" s="943" t="s">
        <v>10301</v>
      </c>
      <c r="AM598" s="946"/>
      <c r="AN598" s="942" t="str">
        <f>IFERROR(INDEX(#REF!,MATCH(Таблиця4[[#This Row],[BUILDING NAME]],#REF!,0),1),"")</f>
        <v/>
      </c>
      <c r="AO598" s="942" t="str">
        <f>IFERROR(INDEX(#REF!,MATCH(Таблиця4[[#This Row],[BUILDING NAME]],#REF!,0),1),"")</f>
        <v/>
      </c>
      <c r="AP598" s="942" t="str">
        <f>IFERROR(INDEX(#REF!,MATCH(Таблиця4[[#This Row],[BUILDING NAME]],#REF!,0),1),"")</f>
        <v/>
      </c>
      <c r="AQ598" s="942" t="str">
        <f>IFERROR(INDEX(#REF!,MATCH(Таблиця4[[#This Row],[BUILDING NAME]],#REF!,0),1),"")</f>
        <v/>
      </c>
      <c r="AR598" s="942" t="str">
        <f>IFERROR(INDEX(#REF!,MATCH(Таблиця4[[#This Row],[BUILDING NAME]],#REF!,0),1),"")</f>
        <v/>
      </c>
      <c r="AS598" s="942" t="str">
        <f>IFERROR(INDEX(#REF!,MATCH(Таблиця4[[#This Row],[BUILDING NAME]],#REF!,0),1),"")</f>
        <v/>
      </c>
      <c r="AT598" s="942" t="str">
        <f>IFERROR(INDEX(#REF!,MATCH(Таблиця4[[#This Row],[BUILDING NAME]],#REF!,0),1),"")</f>
        <v/>
      </c>
      <c r="AU598" s="942"/>
      <c r="AV598" s="1195" t="s">
        <v>30022</v>
      </c>
      <c r="AW598" s="1196">
        <f>IFERROR(INDEX(Аркуш4!$G$2:$G$608,MATCH(Таблиця4[[#This Row],[BUILDING NAME]],Аркуш4!$A$2:$A$608,0),1),"")</f>
        <v>0</v>
      </c>
    </row>
    <row r="599" spans="1:49" ht="16.5" thickTop="1" thickBot="1">
      <c r="A599" s="942" t="s">
        <v>12620</v>
      </c>
      <c r="B599" s="942" t="str">
        <f t="shared" si="30"/>
        <v>S55</v>
      </c>
      <c r="C599" s="942" t="str">
        <f t="shared" si="31"/>
        <v>Hlethvagi's Coins (business, B, 2)</v>
      </c>
      <c r="D599" s="942"/>
      <c r="E599" s="942"/>
      <c r="F599" s="943" t="s">
        <v>12621</v>
      </c>
      <c r="G599" s="943" t="s">
        <v>12622</v>
      </c>
      <c r="H599" s="942" t="s">
        <v>12623</v>
      </c>
      <c r="I599" s="943" t="s">
        <v>102</v>
      </c>
      <c r="J599" s="943"/>
      <c r="K599" s="943" t="s">
        <v>10388</v>
      </c>
      <c r="L599" s="943" t="s">
        <v>1878</v>
      </c>
      <c r="M599" s="943" t="s">
        <v>10310</v>
      </c>
      <c r="N599" s="943">
        <v>2</v>
      </c>
      <c r="O599" s="943"/>
      <c r="P599" s="943"/>
      <c r="Q599" s="943"/>
      <c r="R599" s="943"/>
      <c r="S599" s="943"/>
      <c r="T59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599" s="943"/>
      <c r="V599" s="943"/>
      <c r="W599" s="943"/>
      <c r="X599" s="942"/>
      <c r="Y599" s="942"/>
      <c r="Z599" s="942" t="s">
        <v>30028</v>
      </c>
      <c r="AA599" s="971" t="s">
        <v>12443</v>
      </c>
      <c r="AB599" s="943" t="s">
        <v>10301</v>
      </c>
      <c r="AC599" s="943"/>
      <c r="AD599" s="943" t="str">
        <f>Таблиця4[[#This Row],[DESCRIPTION 3]]</f>
        <v/>
      </c>
      <c r="AE599" s="943" t="str">
        <f>Таблиця4[[#This Row],[Owner/Specific NPCs3]]</f>
        <v/>
      </c>
      <c r="AF599" s="943"/>
      <c r="AG599" s="945" t="s">
        <v>10311</v>
      </c>
      <c r="AH599" s="945"/>
      <c r="AI599" s="946"/>
      <c r="AJ599" s="943" t="s">
        <v>10301</v>
      </c>
      <c r="AK599" s="946"/>
      <c r="AL599" s="943" t="s">
        <v>10301</v>
      </c>
      <c r="AM599" s="946"/>
      <c r="AN599" s="942" t="str">
        <f>IFERROR(INDEX(#REF!,MATCH(Таблиця4[[#This Row],[BUILDING NAME]],#REF!,0),1),"")</f>
        <v/>
      </c>
      <c r="AO599" s="942" t="str">
        <f>IFERROR(INDEX(#REF!,MATCH(Таблиця4[[#This Row],[BUILDING NAME]],#REF!,0),1),"")</f>
        <v/>
      </c>
      <c r="AP599" s="942" t="str">
        <f>IFERROR(INDEX(#REF!,MATCH(Таблиця4[[#This Row],[BUILDING NAME]],#REF!,0),1),"")</f>
        <v/>
      </c>
      <c r="AQ599" s="942" t="str">
        <f>IFERROR(INDEX(#REF!,MATCH(Таблиця4[[#This Row],[BUILDING NAME]],#REF!,0),1),"")</f>
        <v/>
      </c>
      <c r="AR599" s="942" t="str">
        <f>IFERROR(INDEX(#REF!,MATCH(Таблиця4[[#This Row],[BUILDING NAME]],#REF!,0),1),"")</f>
        <v/>
      </c>
      <c r="AS599" s="942" t="str">
        <f>IFERROR(INDEX(#REF!,MATCH(Таблиця4[[#This Row],[BUILDING NAME]],#REF!,0),1),"")</f>
        <v/>
      </c>
      <c r="AT599" s="942" t="str">
        <f>IFERROR(INDEX(#REF!,MATCH(Таблиця4[[#This Row],[BUILDING NAME]],#REF!,0),1),"")</f>
        <v/>
      </c>
      <c r="AU599" s="942"/>
      <c r="AV599" s="1195" t="s">
        <v>30028</v>
      </c>
      <c r="AW599" s="1196">
        <f>IFERROR(INDEX(Аркуш4!$G$2:$G$608,MATCH(Таблиця4[[#This Row],[BUILDING NAME]],Аркуш4!$A$2:$A$608,0),1),"")</f>
        <v>0</v>
      </c>
    </row>
    <row r="600" spans="1:49" ht="16.5" thickTop="1" thickBot="1">
      <c r="A600" s="942" t="s">
        <v>12624</v>
      </c>
      <c r="B600" s="942" t="str">
        <f t="shared" si="30"/>
        <v>S52</v>
      </c>
      <c r="C600" s="942" t="str">
        <f t="shared" si="31"/>
        <v>The South Gate (city building, A, 4)</v>
      </c>
      <c r="D600" s="942"/>
      <c r="E600" s="942"/>
      <c r="F600" s="943" t="s">
        <v>12625</v>
      </c>
      <c r="G600" s="943" t="s">
        <v>12626</v>
      </c>
      <c r="H600" s="942" t="s">
        <v>11425</v>
      </c>
      <c r="I600" s="943" t="s">
        <v>102</v>
      </c>
      <c r="J600" s="943"/>
      <c r="K600" s="943" t="s">
        <v>10343</v>
      </c>
      <c r="L600" s="943" t="s">
        <v>10313</v>
      </c>
      <c r="M600" s="943" t="s">
        <v>10299</v>
      </c>
      <c r="N600" s="943">
        <v>4</v>
      </c>
      <c r="O600" s="943"/>
      <c r="P600" s="943"/>
      <c r="Q600" s="943"/>
      <c r="R600" s="943"/>
      <c r="S600" s="943"/>
      <c r="T60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00" s="943"/>
      <c r="V600" s="943"/>
      <c r="W600" s="943"/>
      <c r="X600" s="942"/>
      <c r="Y600" s="942"/>
      <c r="Z600" s="942" t="s">
        <v>11426</v>
      </c>
      <c r="AA600" s="943"/>
      <c r="AB600" s="943" t="s">
        <v>10301</v>
      </c>
      <c r="AC600" s="943"/>
      <c r="AD600" s="943" t="str">
        <f>Таблиця4[[#This Row],[DESCRIPTION 3]]</f>
        <v/>
      </c>
      <c r="AE600" s="943" t="str">
        <f>Таблиця4[[#This Row],[Owner/Specific NPCs3]]</f>
        <v/>
      </c>
      <c r="AF600" s="943"/>
      <c r="AG600" s="945" t="s">
        <v>10311</v>
      </c>
      <c r="AH600" s="945"/>
      <c r="AI600" s="946"/>
      <c r="AJ600" s="943" t="s">
        <v>10301</v>
      </c>
      <c r="AK600" s="946"/>
      <c r="AL600" s="943" t="s">
        <v>10301</v>
      </c>
      <c r="AM600" s="946"/>
      <c r="AN600" s="942" t="str">
        <f>IFERROR(INDEX(#REF!,MATCH(Таблиця4[[#This Row],[BUILDING NAME]],#REF!,0),1),"")</f>
        <v/>
      </c>
      <c r="AO600" s="942" t="str">
        <f>IFERROR(INDEX(#REF!,MATCH(Таблиця4[[#This Row],[BUILDING NAME]],#REF!,0),1),"")</f>
        <v/>
      </c>
      <c r="AP600" s="942" t="str">
        <f>IFERROR(INDEX(#REF!,MATCH(Таблиця4[[#This Row],[BUILDING NAME]],#REF!,0),1),"")</f>
        <v/>
      </c>
      <c r="AQ600" s="942" t="str">
        <f>IFERROR(INDEX(#REF!,MATCH(Таблиця4[[#This Row],[BUILDING NAME]],#REF!,0),1),"")</f>
        <v/>
      </c>
      <c r="AR600" s="942" t="str">
        <f>IFERROR(INDEX(#REF!,MATCH(Таблиця4[[#This Row],[BUILDING NAME]],#REF!,0),1),"")</f>
        <v/>
      </c>
      <c r="AS600" s="942" t="str">
        <f>IFERROR(INDEX(#REF!,MATCH(Таблиця4[[#This Row],[BUILDING NAME]],#REF!,0),1),"")</f>
        <v/>
      </c>
      <c r="AT600" s="942" t="str">
        <f>IFERROR(INDEX(#REF!,MATCH(Таблиця4[[#This Row],[BUILDING NAME]],#REF!,0),1),"")</f>
        <v/>
      </c>
      <c r="AU600" s="942"/>
      <c r="AV600" s="1195" t="s">
        <v>11426</v>
      </c>
      <c r="AW600" s="1196">
        <f>IFERROR(INDEX(Аркуш4!$G$2:$G$608,MATCH(Таблиця4[[#This Row],[BUILDING NAME]],Аркуш4!$A$2:$A$608,0),1),"")</f>
        <v>0</v>
      </c>
    </row>
    <row r="601" spans="1:49" ht="16.5" thickTop="1" thickBot="1">
      <c r="A601" s="942" t="s">
        <v>12627</v>
      </c>
      <c r="B601" s="942" t="str">
        <f t="shared" si="30"/>
        <v>S53</v>
      </c>
      <c r="C601" s="942" t="str">
        <f t="shared" si="31"/>
        <v>East Torch Tower (city building, A, 5)</v>
      </c>
      <c r="D601" s="942"/>
      <c r="E601" s="942"/>
      <c r="F601" s="943" t="s">
        <v>12628</v>
      </c>
      <c r="G601" s="943" t="s">
        <v>12629</v>
      </c>
      <c r="H601" s="942" t="s">
        <v>11478</v>
      </c>
      <c r="I601" s="943" t="s">
        <v>102</v>
      </c>
      <c r="J601" s="943"/>
      <c r="K601" s="943" t="s">
        <v>10343</v>
      </c>
      <c r="L601" s="943" t="s">
        <v>10313</v>
      </c>
      <c r="M601" s="943" t="s">
        <v>10299</v>
      </c>
      <c r="N601" s="943">
        <v>5</v>
      </c>
      <c r="O601" s="943"/>
      <c r="P601" s="943"/>
      <c r="Q601" s="943"/>
      <c r="R601" s="943"/>
      <c r="S601" s="943"/>
      <c r="T60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01" s="943"/>
      <c r="V601" s="943"/>
      <c r="W601" s="943"/>
      <c r="X601" s="942"/>
      <c r="Y601" s="942"/>
      <c r="Z601" s="942" t="s">
        <v>10714</v>
      </c>
      <c r="AA601" s="971" t="s">
        <v>10714</v>
      </c>
      <c r="AB601" s="943" t="s">
        <v>10301</v>
      </c>
      <c r="AC601" s="943"/>
      <c r="AD601" s="943" t="str">
        <f>Таблиця4[[#This Row],[DESCRIPTION 3]]</f>
        <v/>
      </c>
      <c r="AE601" s="943" t="str">
        <f>Таблиця4[[#This Row],[Owner/Specific NPCs3]]</f>
        <v/>
      </c>
      <c r="AF601" s="943"/>
      <c r="AG601" s="945" t="s">
        <v>10311</v>
      </c>
      <c r="AH601" s="945"/>
      <c r="AI601" s="946"/>
      <c r="AJ601" s="943" t="s">
        <v>10301</v>
      </c>
      <c r="AK601" s="946"/>
      <c r="AL601" s="943" t="s">
        <v>10301</v>
      </c>
      <c r="AM601" s="946"/>
      <c r="AN601" s="942" t="str">
        <f>IFERROR(INDEX(#REF!,MATCH(Таблиця4[[#This Row],[BUILDING NAME]],#REF!,0),1),"")</f>
        <v/>
      </c>
      <c r="AO601" s="942" t="str">
        <f>IFERROR(INDEX(#REF!,MATCH(Таблиця4[[#This Row],[BUILDING NAME]],#REF!,0),1),"")</f>
        <v/>
      </c>
      <c r="AP601" s="942" t="str">
        <f>IFERROR(INDEX(#REF!,MATCH(Таблиця4[[#This Row],[BUILDING NAME]],#REF!,0),1),"")</f>
        <v/>
      </c>
      <c r="AQ601" s="942" t="str">
        <f>IFERROR(INDEX(#REF!,MATCH(Таблиця4[[#This Row],[BUILDING NAME]],#REF!,0),1),"")</f>
        <v/>
      </c>
      <c r="AR601" s="942" t="str">
        <f>IFERROR(INDEX(#REF!,MATCH(Таблиця4[[#This Row],[BUILDING NAME]],#REF!,0),1),"")</f>
        <v/>
      </c>
      <c r="AS601" s="942" t="str">
        <f>IFERROR(INDEX(#REF!,MATCH(Таблиця4[[#This Row],[BUILDING NAME]],#REF!,0),1),"")</f>
        <v/>
      </c>
      <c r="AT601" s="942" t="str">
        <f>IFERROR(INDEX(#REF!,MATCH(Таблиця4[[#This Row],[BUILDING NAME]],#REF!,0),1),"")</f>
        <v/>
      </c>
      <c r="AU601" s="942"/>
      <c r="AV601" s="1195" t="s">
        <v>10714</v>
      </c>
      <c r="AW601" s="1196">
        <f>IFERROR(INDEX(Аркуш4!$G$2:$G$608,MATCH(Таблиця4[[#This Row],[BUILDING NAME]],Аркуш4!$A$2:$A$608,0),1),"")</f>
        <v>0</v>
      </c>
    </row>
    <row r="602" spans="1:49" ht="16.5" thickTop="1" thickBot="1">
      <c r="A602" s="942" t="s">
        <v>12630</v>
      </c>
      <c r="B602" s="942" t="str">
        <f t="shared" si="30"/>
        <v>S54</v>
      </c>
      <c r="C602" s="942" t="str">
        <f t="shared" si="31"/>
        <v>Formerly Prestar's Furniture (ruined building, D, 1)</v>
      </c>
      <c r="D602" s="942"/>
      <c r="E602" s="942"/>
      <c r="F602" s="943" t="s">
        <v>12631</v>
      </c>
      <c r="G602" s="943" t="s">
        <v>12632</v>
      </c>
      <c r="H602" s="942" t="s">
        <v>12633</v>
      </c>
      <c r="I602" s="943" t="s">
        <v>102</v>
      </c>
      <c r="J602" s="943"/>
      <c r="K602" s="943" t="s">
        <v>10457</v>
      </c>
      <c r="L602" s="943" t="s">
        <v>10301</v>
      </c>
      <c r="M602" s="943" t="s">
        <v>10542</v>
      </c>
      <c r="N602" s="943">
        <v>1</v>
      </c>
      <c r="O602" s="943"/>
      <c r="P602" s="943"/>
      <c r="Q602" s="943"/>
      <c r="R602" s="943"/>
      <c r="S602" s="943"/>
      <c r="T60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02" s="943"/>
      <c r="V602" s="943"/>
      <c r="W602" s="943"/>
      <c r="X602" s="942"/>
      <c r="Y602" s="942"/>
      <c r="Z602" s="942" t="s">
        <v>10301</v>
      </c>
      <c r="AA602" s="943"/>
      <c r="AB602" s="943" t="s">
        <v>10301</v>
      </c>
      <c r="AC602" s="943"/>
      <c r="AD602" s="943" t="str">
        <f>Таблиця4[[#This Row],[DESCRIPTION 3]]</f>
        <v/>
      </c>
      <c r="AE602" s="943" t="str">
        <f>Таблиця4[[#This Row],[Owner/Specific NPCs3]]</f>
        <v/>
      </c>
      <c r="AF602" s="943"/>
      <c r="AG602" s="945" t="s">
        <v>10311</v>
      </c>
      <c r="AH602" s="945"/>
      <c r="AI602" s="946"/>
      <c r="AJ602" s="943" t="s">
        <v>10301</v>
      </c>
      <c r="AK602" s="946"/>
      <c r="AL602" s="943" t="s">
        <v>10301</v>
      </c>
      <c r="AM602" s="946"/>
      <c r="AN602" s="942" t="str">
        <f>IFERROR(INDEX(#REF!,MATCH(Таблиця4[[#This Row],[BUILDING NAME]],#REF!,0),1),"")</f>
        <v/>
      </c>
      <c r="AO602" s="942" t="str">
        <f>IFERROR(INDEX(#REF!,MATCH(Таблиця4[[#This Row],[BUILDING NAME]],#REF!,0),1),"")</f>
        <v/>
      </c>
      <c r="AP602" s="942" t="str">
        <f>IFERROR(INDEX(#REF!,MATCH(Таблиця4[[#This Row],[BUILDING NAME]],#REF!,0),1),"")</f>
        <v/>
      </c>
      <c r="AQ602" s="942" t="str">
        <f>IFERROR(INDEX(#REF!,MATCH(Таблиця4[[#This Row],[BUILDING NAME]],#REF!,0),1),"")</f>
        <v/>
      </c>
      <c r="AR602" s="942" t="str">
        <f>IFERROR(INDEX(#REF!,MATCH(Таблиця4[[#This Row],[BUILDING NAME]],#REF!,0),1),"")</f>
        <v/>
      </c>
      <c r="AS602" s="942" t="str">
        <f>IFERROR(INDEX(#REF!,MATCH(Таблиця4[[#This Row],[BUILDING NAME]],#REF!,0),1),"")</f>
        <v/>
      </c>
      <c r="AT602" s="942" t="str">
        <f>IFERROR(INDEX(#REF!,MATCH(Таблиця4[[#This Row],[BUILDING NAME]],#REF!,0),1),"")</f>
        <v/>
      </c>
      <c r="AU602" s="942"/>
      <c r="AV602" s="1195" t="s">
        <v>10301</v>
      </c>
      <c r="AW602" s="1196" t="str">
        <f>IFERROR(INDEX(Аркуш4!$G$2:$G$608,MATCH(Таблиця4[[#This Row],[BUILDING NAME]],Аркуш4!$A$2:$A$608,0),1),"")</f>
        <v/>
      </c>
    </row>
    <row r="603" spans="1:49" ht="16.5" thickTop="1" thickBot="1">
      <c r="A603" s="942"/>
      <c r="B603" s="942"/>
      <c r="C603" s="942"/>
      <c r="D603" s="942"/>
      <c r="E603" s="942"/>
      <c r="F603" s="943"/>
      <c r="G603" s="943"/>
      <c r="H603" s="942" t="s">
        <v>12634</v>
      </c>
      <c r="I603" s="943" t="s">
        <v>102</v>
      </c>
      <c r="J603" s="942"/>
      <c r="K603" s="943" t="s">
        <v>10358</v>
      </c>
      <c r="L603" s="943" t="s">
        <v>10301</v>
      </c>
      <c r="M603" s="943" t="s">
        <v>10561</v>
      </c>
      <c r="N603" s="943" t="s">
        <v>10561</v>
      </c>
      <c r="O603" s="943"/>
      <c r="P603" s="943"/>
      <c r="Q603" s="943"/>
      <c r="R603" s="943"/>
      <c r="S603" s="943"/>
      <c r="T60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03" s="943"/>
      <c r="V603" s="943"/>
      <c r="W603" s="943"/>
      <c r="X603" s="942"/>
      <c r="Y603" s="942"/>
      <c r="Z603" s="942" t="s">
        <v>10301</v>
      </c>
      <c r="AA603" s="942" t="s">
        <v>12635</v>
      </c>
      <c r="AB603" s="943" t="s">
        <v>10301</v>
      </c>
      <c r="AC603" s="943"/>
      <c r="AD603" s="943" t="str">
        <f>Таблиця4[[#This Row],[DESCRIPTION 3]]</f>
        <v/>
      </c>
      <c r="AE603" s="943" t="str">
        <f>Таблиця4[[#This Row],[Owner/Specific NPCs3]]</f>
        <v/>
      </c>
      <c r="AF603" s="943"/>
      <c r="AG603" s="944" t="s">
        <v>12636</v>
      </c>
      <c r="AH603" s="945"/>
      <c r="AI603" s="946"/>
      <c r="AJ603" s="943"/>
      <c r="AK603" s="946"/>
      <c r="AL603" s="943"/>
      <c r="AM603" s="946"/>
      <c r="AN603" s="942" t="str">
        <f>IFERROR(INDEX(#REF!,MATCH(Таблиця4[[#This Row],[BUILDING NAME]],#REF!,0),1),"")</f>
        <v/>
      </c>
      <c r="AO603" s="942" t="str">
        <f>IFERROR(INDEX(#REF!,MATCH(Таблиця4[[#This Row],[BUILDING NAME]],#REF!,0),1),"")</f>
        <v/>
      </c>
      <c r="AP603" s="942" t="str">
        <f>IFERROR(INDEX(#REF!,MATCH(Таблиця4[[#This Row],[BUILDING NAME]],#REF!,0),1),"")</f>
        <v/>
      </c>
      <c r="AQ603" s="942" t="str">
        <f>IFERROR(INDEX(#REF!,MATCH(Таблиця4[[#This Row],[BUILDING NAME]],#REF!,0),1),"")</f>
        <v/>
      </c>
      <c r="AR603" s="942" t="str">
        <f>IFERROR(INDEX(#REF!,MATCH(Таблиця4[[#This Row],[BUILDING NAME]],#REF!,0),1),"")</f>
        <v/>
      </c>
      <c r="AS603" s="942" t="str">
        <f>IFERROR(INDEX(#REF!,MATCH(Таблиця4[[#This Row],[BUILDING NAME]],#REF!,0),1),"")</f>
        <v/>
      </c>
      <c r="AT603" s="942" t="str">
        <f>IFERROR(INDEX(#REF!,MATCH(Таблиця4[[#This Row],[BUILDING NAME]],#REF!,0),1),"")</f>
        <v/>
      </c>
      <c r="AU603" s="942"/>
      <c r="AV603" s="1195" t="s">
        <v>10301</v>
      </c>
      <c r="AW603" s="1196" t="str">
        <f>IFERROR(INDEX(Аркуш4!$G$2:$G$608,MATCH(Таблиця4[[#This Row],[BUILDING NAME]],Аркуш4!$A$2:$A$608,0),1),"")</f>
        <v/>
      </c>
    </row>
    <row r="604" spans="1:49" ht="16.5" thickTop="1" thickBot="1">
      <c r="A604" s="942"/>
      <c r="B604" s="942"/>
      <c r="C604" s="942"/>
      <c r="D604" s="942"/>
      <c r="E604" s="942"/>
      <c r="F604" s="943"/>
      <c r="G604" s="943"/>
      <c r="H604" s="942" t="s">
        <v>12637</v>
      </c>
      <c r="I604" s="943" t="s">
        <v>102</v>
      </c>
      <c r="J604" s="943"/>
      <c r="K604" s="943" t="s">
        <v>10388</v>
      </c>
      <c r="L604" s="943" t="s">
        <v>10301</v>
      </c>
      <c r="M604" s="943" t="s">
        <v>10561</v>
      </c>
      <c r="N604" s="943" t="s">
        <v>10561</v>
      </c>
      <c r="O604" s="943"/>
      <c r="P604" s="943"/>
      <c r="Q604" s="943"/>
      <c r="R604" s="943"/>
      <c r="S604" s="943"/>
      <c r="T60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04" s="943"/>
      <c r="V604" s="943"/>
      <c r="W604" s="943"/>
      <c r="X604" s="942"/>
      <c r="Y604" s="942"/>
      <c r="Z604" s="942" t="s">
        <v>10301</v>
      </c>
      <c r="AA604" s="942" t="s">
        <v>12638</v>
      </c>
      <c r="AB604" s="943" t="s">
        <v>10301</v>
      </c>
      <c r="AC604" s="943"/>
      <c r="AD604" s="943" t="str">
        <f>Таблиця4[[#This Row],[DESCRIPTION 3]]</f>
        <v/>
      </c>
      <c r="AE604" s="943" t="str">
        <f>Таблиця4[[#This Row],[Owner/Specific NPCs3]]</f>
        <v/>
      </c>
      <c r="AF604" s="943"/>
      <c r="AG604" s="944" t="s">
        <v>12639</v>
      </c>
      <c r="AH604" s="945"/>
      <c r="AI604" s="946"/>
      <c r="AJ604" s="943"/>
      <c r="AK604" s="946"/>
      <c r="AL604" s="943"/>
      <c r="AM604" s="946"/>
      <c r="AN604" s="942" t="str">
        <f>IFERROR(INDEX(#REF!,MATCH(Таблиця4[[#This Row],[BUILDING NAME]],#REF!,0),1),"")</f>
        <v/>
      </c>
      <c r="AO604" s="942" t="str">
        <f>IFERROR(INDEX(#REF!,MATCH(Таблиця4[[#This Row],[BUILDING NAME]],#REF!,0),1),"")</f>
        <v/>
      </c>
      <c r="AP604" s="942" t="str">
        <f>IFERROR(INDEX(#REF!,MATCH(Таблиця4[[#This Row],[BUILDING NAME]],#REF!,0),1),"")</f>
        <v/>
      </c>
      <c r="AQ604" s="942" t="str">
        <f>IFERROR(INDEX(#REF!,MATCH(Таблиця4[[#This Row],[BUILDING NAME]],#REF!,0),1),"")</f>
        <v/>
      </c>
      <c r="AR604" s="942" t="str">
        <f>IFERROR(INDEX(#REF!,MATCH(Таблиця4[[#This Row],[BUILDING NAME]],#REF!,0),1),"")</f>
        <v/>
      </c>
      <c r="AS604" s="942" t="str">
        <f>IFERROR(INDEX(#REF!,MATCH(Таблиця4[[#This Row],[BUILDING NAME]],#REF!,0),1),"")</f>
        <v/>
      </c>
      <c r="AT604" s="942" t="str">
        <f>IFERROR(INDEX(#REF!,MATCH(Таблиця4[[#This Row],[BUILDING NAME]],#REF!,0),1),"")</f>
        <v/>
      </c>
      <c r="AU604" s="942"/>
      <c r="AV604" s="1195" t="s">
        <v>10301</v>
      </c>
      <c r="AW604" s="1196" t="str">
        <f>IFERROR(INDEX(Аркуш4!$G$2:$G$608,MATCH(Таблиця4[[#This Row],[BUILDING NAME]],Аркуш4!$A$2:$A$608,0),1),"")</f>
        <v/>
      </c>
    </row>
    <row r="605" spans="1:49" ht="16.5" thickTop="1" thickBot="1">
      <c r="A605" s="942"/>
      <c r="B605" s="942"/>
      <c r="C605" s="942"/>
      <c r="D605" s="942"/>
      <c r="E605" s="942"/>
      <c r="F605" s="943"/>
      <c r="G605" s="943"/>
      <c r="H605" s="943" t="s">
        <v>12640</v>
      </c>
      <c r="I605" s="943" t="s">
        <v>102</v>
      </c>
      <c r="J605" s="943"/>
      <c r="K605" s="943" t="s">
        <v>10388</v>
      </c>
      <c r="L605" s="943" t="s">
        <v>10301</v>
      </c>
      <c r="M605" s="943" t="s">
        <v>10561</v>
      </c>
      <c r="N605" s="943" t="s">
        <v>10561</v>
      </c>
      <c r="O605" s="943"/>
      <c r="P605" s="943"/>
      <c r="Q605" s="943"/>
      <c r="R605" s="943"/>
      <c r="S605" s="943"/>
      <c r="T60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05" s="943"/>
      <c r="V605" s="943"/>
      <c r="W605" s="943"/>
      <c r="X605" s="943"/>
      <c r="Y605" s="943"/>
      <c r="Z605" s="943" t="s">
        <v>10301</v>
      </c>
      <c r="AA605" s="954" t="s">
        <v>30566</v>
      </c>
      <c r="AB605" s="943" t="s">
        <v>10301</v>
      </c>
      <c r="AC605" s="943"/>
      <c r="AD605" s="943" t="str">
        <f>Таблиця4[[#This Row],[DESCRIPTION 3]]</f>
        <v/>
      </c>
      <c r="AE605" s="943" t="str">
        <f>Таблиця4[[#This Row],[Owner/Specific NPCs3]]</f>
        <v/>
      </c>
      <c r="AF605" s="943"/>
      <c r="AG605" s="944" t="s">
        <v>12641</v>
      </c>
      <c r="AH605" s="945"/>
      <c r="AI605" s="946"/>
      <c r="AJ605" s="943"/>
      <c r="AK605" s="946"/>
      <c r="AL605" s="943"/>
      <c r="AM605" s="946"/>
      <c r="AN605" s="942" t="str">
        <f>IFERROR(INDEX(#REF!,MATCH(Таблиця4[[#This Row],[BUILDING NAME]],#REF!,0),1),"")</f>
        <v/>
      </c>
      <c r="AO605" s="942" t="str">
        <f>IFERROR(INDEX(#REF!,MATCH(Таблиця4[[#This Row],[BUILDING NAME]],#REF!,0),1),"")</f>
        <v/>
      </c>
      <c r="AP605" s="942" t="str">
        <f>IFERROR(INDEX(#REF!,MATCH(Таблиця4[[#This Row],[BUILDING NAME]],#REF!,0),1),"")</f>
        <v/>
      </c>
      <c r="AQ605" s="942" t="str">
        <f>IFERROR(INDEX(#REF!,MATCH(Таблиця4[[#This Row],[BUILDING NAME]],#REF!,0),1),"")</f>
        <v/>
      </c>
      <c r="AR605" s="942" t="str">
        <f>IFERROR(INDEX(#REF!,MATCH(Таблиця4[[#This Row],[BUILDING NAME]],#REF!,0),1),"")</f>
        <v/>
      </c>
      <c r="AS605" s="942" t="str">
        <f>IFERROR(INDEX(#REF!,MATCH(Таблиця4[[#This Row],[BUILDING NAME]],#REF!,0),1),"")</f>
        <v/>
      </c>
      <c r="AT605" s="942" t="str">
        <f>IFERROR(INDEX(#REF!,MATCH(Таблиця4[[#This Row],[BUILDING NAME]],#REF!,0),1),"")</f>
        <v/>
      </c>
      <c r="AU605" s="942"/>
      <c r="AV605" s="1195" t="s">
        <v>10301</v>
      </c>
      <c r="AW605" s="1196" t="str">
        <f>IFERROR(INDEX(Аркуш4!$G$2:$G$608,MATCH(Таблиця4[[#This Row],[BUILDING NAME]],Аркуш4!$A$2:$A$608,0),1),"")</f>
        <v/>
      </c>
    </row>
    <row r="606" spans="1:49" ht="16.5" thickTop="1" thickBot="1">
      <c r="A606" s="942"/>
      <c r="B606" s="942"/>
      <c r="C606" s="942"/>
      <c r="D606" s="942"/>
      <c r="E606" s="942"/>
      <c r="F606" s="943"/>
      <c r="G606" s="943"/>
      <c r="H606" s="942" t="s">
        <v>12642</v>
      </c>
      <c r="I606" s="943" t="s">
        <v>102</v>
      </c>
      <c r="J606" s="943"/>
      <c r="K606" s="943" t="s">
        <v>10388</v>
      </c>
      <c r="L606" s="943" t="s">
        <v>10301</v>
      </c>
      <c r="M606" s="943" t="s">
        <v>10561</v>
      </c>
      <c r="N606" s="943" t="s">
        <v>10561</v>
      </c>
      <c r="O606" s="943"/>
      <c r="P606" s="943"/>
      <c r="Q606" s="943"/>
      <c r="R606" s="943"/>
      <c r="S606" s="943"/>
      <c r="T60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06" s="943"/>
      <c r="V606" s="943"/>
      <c r="W606" s="943"/>
      <c r="X606" s="943"/>
      <c r="Y606" s="943"/>
      <c r="Z606" s="943" t="s">
        <v>10301</v>
      </c>
      <c r="AA606" s="943" t="s">
        <v>12643</v>
      </c>
      <c r="AB606" s="943" t="s">
        <v>10301</v>
      </c>
      <c r="AC606" s="943"/>
      <c r="AD606" s="943" t="str">
        <f>Таблиця4[[#This Row],[DESCRIPTION 3]]</f>
        <v/>
      </c>
      <c r="AE606" s="943" t="str">
        <f>Таблиця4[[#This Row],[Owner/Specific NPCs3]]</f>
        <v/>
      </c>
      <c r="AF606" s="943"/>
      <c r="AG606" s="944" t="s">
        <v>12644</v>
      </c>
      <c r="AH606" s="944"/>
      <c r="AI606" s="946"/>
      <c r="AJ606" s="943"/>
      <c r="AK606" s="946"/>
      <c r="AL606" s="943"/>
      <c r="AM606" s="946"/>
      <c r="AN606" s="942" t="str">
        <f>IFERROR(INDEX(#REF!,MATCH(Таблиця4[[#This Row],[BUILDING NAME]],#REF!,0),1),"")</f>
        <v/>
      </c>
      <c r="AO606" s="942" t="str">
        <f>IFERROR(INDEX(#REF!,MATCH(Таблиця4[[#This Row],[BUILDING NAME]],#REF!,0),1),"")</f>
        <v/>
      </c>
      <c r="AP606" s="942" t="str">
        <f>IFERROR(INDEX(#REF!,MATCH(Таблиця4[[#This Row],[BUILDING NAME]],#REF!,0),1),"")</f>
        <v/>
      </c>
      <c r="AQ606" s="942" t="str">
        <f>IFERROR(INDEX(#REF!,MATCH(Таблиця4[[#This Row],[BUILDING NAME]],#REF!,0),1),"")</f>
        <v/>
      </c>
      <c r="AR606" s="942" t="str">
        <f>IFERROR(INDEX(#REF!,MATCH(Таблиця4[[#This Row],[BUILDING NAME]],#REF!,0),1),"")</f>
        <v/>
      </c>
      <c r="AS606" s="942" t="str">
        <f>IFERROR(INDEX(#REF!,MATCH(Таблиця4[[#This Row],[BUILDING NAME]],#REF!,0),1),"")</f>
        <v/>
      </c>
      <c r="AT606" s="942" t="str">
        <f>IFERROR(INDEX(#REF!,MATCH(Таблиця4[[#This Row],[BUILDING NAME]],#REF!,0),1),"")</f>
        <v/>
      </c>
      <c r="AU606" s="942"/>
      <c r="AV606" s="1195" t="s">
        <v>10301</v>
      </c>
      <c r="AW606" s="1196" t="str">
        <f>IFERROR(INDEX(Аркуш4!$G$2:$G$608,MATCH(Таблиця4[[#This Row],[BUILDING NAME]],Аркуш4!$A$2:$A$608,0),1),"")</f>
        <v/>
      </c>
    </row>
    <row r="607" spans="1:49" ht="16.5" thickTop="1" thickBot="1">
      <c r="A607" s="942"/>
      <c r="B607" s="942"/>
      <c r="C607" s="942"/>
      <c r="D607" s="942"/>
      <c r="E607" s="942"/>
      <c r="F607" s="943"/>
      <c r="G607" s="943"/>
      <c r="H607" s="943" t="s">
        <v>12645</v>
      </c>
      <c r="I607" s="943" t="s">
        <v>102</v>
      </c>
      <c r="J607" s="943"/>
      <c r="K607" s="943" t="s">
        <v>10371</v>
      </c>
      <c r="L607" s="943" t="s">
        <v>10301</v>
      </c>
      <c r="M607" s="943" t="s">
        <v>10561</v>
      </c>
      <c r="N607" s="943" t="s">
        <v>10561</v>
      </c>
      <c r="O607" s="943"/>
      <c r="P607" s="943"/>
      <c r="Q607" s="943"/>
      <c r="R607" s="943"/>
      <c r="S607" s="943"/>
      <c r="T60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07" s="943"/>
      <c r="V607" s="943"/>
      <c r="W607" s="943"/>
      <c r="X607" s="943"/>
      <c r="Y607" s="943"/>
      <c r="Z607" s="943" t="s">
        <v>10301</v>
      </c>
      <c r="AA607" s="943" t="s">
        <v>12646</v>
      </c>
      <c r="AB607" s="943" t="s">
        <v>10301</v>
      </c>
      <c r="AC607" s="943"/>
      <c r="AD607" s="943" t="str">
        <f>Таблиця4[[#This Row],[DESCRIPTION 3]]</f>
        <v/>
      </c>
      <c r="AE607" s="943" t="str">
        <f>Таблиця4[[#This Row],[Owner/Specific NPCs3]]</f>
        <v/>
      </c>
      <c r="AF607" s="943"/>
      <c r="AG607" s="944" t="s">
        <v>12647</v>
      </c>
      <c r="AH607" s="945"/>
      <c r="AI607" s="946"/>
      <c r="AJ607" s="943"/>
      <c r="AK607" s="946"/>
      <c r="AL607" s="943"/>
      <c r="AM607" s="946"/>
      <c r="AN607" s="942" t="str">
        <f>IFERROR(INDEX(#REF!,MATCH(Таблиця4[[#This Row],[BUILDING NAME]],#REF!,0),1),"")</f>
        <v/>
      </c>
      <c r="AO607" s="942" t="str">
        <f>IFERROR(INDEX(#REF!,MATCH(Таблиця4[[#This Row],[BUILDING NAME]],#REF!,0),1),"")</f>
        <v/>
      </c>
      <c r="AP607" s="942" t="str">
        <f>IFERROR(INDEX(#REF!,MATCH(Таблиця4[[#This Row],[BUILDING NAME]],#REF!,0),1),"")</f>
        <v/>
      </c>
      <c r="AQ607" s="942" t="str">
        <f>IFERROR(INDEX(#REF!,MATCH(Таблиця4[[#This Row],[BUILDING NAME]],#REF!,0),1),"")</f>
        <v/>
      </c>
      <c r="AR607" s="942" t="str">
        <f>IFERROR(INDEX(#REF!,MATCH(Таблиця4[[#This Row],[BUILDING NAME]],#REF!,0),1),"")</f>
        <v/>
      </c>
      <c r="AS607" s="942" t="str">
        <f>IFERROR(INDEX(#REF!,MATCH(Таблиця4[[#This Row],[BUILDING NAME]],#REF!,0),1),"")</f>
        <v/>
      </c>
      <c r="AT607" s="942" t="str">
        <f>IFERROR(INDEX(#REF!,MATCH(Таблиця4[[#This Row],[BUILDING NAME]],#REF!,0),1),"")</f>
        <v/>
      </c>
      <c r="AU607" s="942"/>
      <c r="AV607" s="1195" t="s">
        <v>10301</v>
      </c>
      <c r="AW607" s="1196" t="str">
        <f>IFERROR(INDEX(Аркуш4!$G$2:$G$608,MATCH(Таблиця4[[#This Row],[BUILDING NAME]],Аркуш4!$A$2:$A$608,0),1),"")</f>
        <v/>
      </c>
    </row>
    <row r="608" spans="1:49" ht="16.5" thickTop="1" thickBot="1">
      <c r="A608" s="942"/>
      <c r="B608" s="942"/>
      <c r="C608" s="942"/>
      <c r="D608" s="942"/>
      <c r="E608" s="942"/>
      <c r="F608" s="943"/>
      <c r="G608" s="943"/>
      <c r="H608" s="951" t="s">
        <v>12648</v>
      </c>
      <c r="I608" s="943" t="s">
        <v>102</v>
      </c>
      <c r="J608" s="943"/>
      <c r="K608" s="943" t="s">
        <v>10388</v>
      </c>
      <c r="L608" s="943" t="s">
        <v>10301</v>
      </c>
      <c r="M608" s="943" t="s">
        <v>10561</v>
      </c>
      <c r="N608" s="943" t="s">
        <v>10561</v>
      </c>
      <c r="O608" s="943"/>
      <c r="P608" s="943"/>
      <c r="Q608" s="943"/>
      <c r="R608" s="943"/>
      <c r="S608" s="943"/>
      <c r="T60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08" s="943"/>
      <c r="V608" s="943"/>
      <c r="W608" s="943"/>
      <c r="X608" s="942"/>
      <c r="Y608" s="942"/>
      <c r="Z608" s="942" t="s">
        <v>10301</v>
      </c>
      <c r="AA608" s="942" t="s">
        <v>12649</v>
      </c>
      <c r="AB608" s="943" t="s">
        <v>10301</v>
      </c>
      <c r="AC608" s="943"/>
      <c r="AD608" s="943" t="str">
        <f>Таблиця4[[#This Row],[DESCRIPTION 3]]</f>
        <v/>
      </c>
      <c r="AE608" s="943" t="str">
        <f>Таблиця4[[#This Row],[Owner/Specific NPCs3]]</f>
        <v/>
      </c>
      <c r="AF608" s="943"/>
      <c r="AG608" s="944" t="s">
        <v>12650</v>
      </c>
      <c r="AH608" s="945"/>
      <c r="AI608" s="946"/>
      <c r="AJ608" s="943"/>
      <c r="AK608" s="946"/>
      <c r="AL608" s="943"/>
      <c r="AM608" s="946"/>
      <c r="AN608" s="942" t="str">
        <f>IFERROR(INDEX(#REF!,MATCH(Таблиця4[[#This Row],[BUILDING NAME]],#REF!,0),1),"")</f>
        <v/>
      </c>
      <c r="AO608" s="942" t="str">
        <f>IFERROR(INDEX(#REF!,MATCH(Таблиця4[[#This Row],[BUILDING NAME]],#REF!,0),1),"")</f>
        <v/>
      </c>
      <c r="AP608" s="942" t="str">
        <f>IFERROR(INDEX(#REF!,MATCH(Таблиця4[[#This Row],[BUILDING NAME]],#REF!,0),1),"")</f>
        <v/>
      </c>
      <c r="AQ608" s="942" t="str">
        <f>IFERROR(INDEX(#REF!,MATCH(Таблиця4[[#This Row],[BUILDING NAME]],#REF!,0),1),"")</f>
        <v/>
      </c>
      <c r="AR608" s="942" t="str">
        <f>IFERROR(INDEX(#REF!,MATCH(Таблиця4[[#This Row],[BUILDING NAME]],#REF!,0),1),"")</f>
        <v/>
      </c>
      <c r="AS608" s="942" t="str">
        <f>IFERROR(INDEX(#REF!,MATCH(Таблиця4[[#This Row],[BUILDING NAME]],#REF!,0),1),"")</f>
        <v/>
      </c>
      <c r="AT608" s="942" t="str">
        <f>IFERROR(INDEX(#REF!,MATCH(Таблиця4[[#This Row],[BUILDING NAME]],#REF!,0),1),"")</f>
        <v/>
      </c>
      <c r="AU608" s="942"/>
      <c r="AV608" s="1195" t="s">
        <v>10301</v>
      </c>
      <c r="AW608" s="1196" t="str">
        <f>IFERROR(INDEX(Аркуш4!$G$2:$G$608,MATCH(Таблиця4[[#This Row],[BUILDING NAME]],Аркуш4!$A$2:$A$608,0),1),"")</f>
        <v/>
      </c>
    </row>
    <row r="609" spans="1:49" ht="16.5" thickTop="1" thickBot="1">
      <c r="A609" s="942"/>
      <c r="B609" s="942"/>
      <c r="C609" s="942"/>
      <c r="D609" s="942"/>
      <c r="E609" s="942"/>
      <c r="F609" s="943"/>
      <c r="G609" s="943"/>
      <c r="H609" s="943" t="s">
        <v>12651</v>
      </c>
      <c r="I609" s="943" t="s">
        <v>102</v>
      </c>
      <c r="J609" s="943"/>
      <c r="K609" s="943" t="s">
        <v>10317</v>
      </c>
      <c r="L609" s="943" t="s">
        <v>10301</v>
      </c>
      <c r="M609" s="943" t="s">
        <v>10561</v>
      </c>
      <c r="N609" s="943" t="s">
        <v>10561</v>
      </c>
      <c r="O609" s="943"/>
      <c r="P609" s="943"/>
      <c r="Q609" s="943"/>
      <c r="R609" s="943"/>
      <c r="S609" s="943"/>
      <c r="T60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09" s="943"/>
      <c r="V609" s="943"/>
      <c r="W609" s="943"/>
      <c r="X609" s="942"/>
      <c r="Y609" s="942"/>
      <c r="Z609" s="942" t="s">
        <v>10301</v>
      </c>
      <c r="AA609" s="942" t="s">
        <v>12652</v>
      </c>
      <c r="AB609" s="943" t="s">
        <v>10301</v>
      </c>
      <c r="AC609" s="943"/>
      <c r="AD609" s="943" t="str">
        <f>Таблиця4[[#This Row],[DESCRIPTION 3]]</f>
        <v/>
      </c>
      <c r="AE609" s="943" t="str">
        <f>Таблиця4[[#This Row],[Owner/Specific NPCs3]]</f>
        <v/>
      </c>
      <c r="AF609" s="943"/>
      <c r="AG609" s="944" t="s">
        <v>12653</v>
      </c>
      <c r="AH609" s="945"/>
      <c r="AI609" s="946"/>
      <c r="AJ609" s="943"/>
      <c r="AK609" s="946"/>
      <c r="AL609" s="943"/>
      <c r="AM609" s="946"/>
      <c r="AN609" s="942" t="str">
        <f>IFERROR(INDEX(#REF!,MATCH(Таблиця4[[#This Row],[BUILDING NAME]],#REF!,0),1),"")</f>
        <v/>
      </c>
      <c r="AO609" s="942" t="str">
        <f>IFERROR(INDEX(#REF!,MATCH(Таблиця4[[#This Row],[BUILDING NAME]],#REF!,0),1),"")</f>
        <v/>
      </c>
      <c r="AP609" s="942" t="str">
        <f>IFERROR(INDEX(#REF!,MATCH(Таблиця4[[#This Row],[BUILDING NAME]],#REF!,0),1),"")</f>
        <v/>
      </c>
      <c r="AQ609" s="942" t="str">
        <f>IFERROR(INDEX(#REF!,MATCH(Таблиця4[[#This Row],[BUILDING NAME]],#REF!,0),1),"")</f>
        <v/>
      </c>
      <c r="AR609" s="942" t="str">
        <f>IFERROR(INDEX(#REF!,MATCH(Таблиця4[[#This Row],[BUILDING NAME]],#REF!,0),1),"")</f>
        <v/>
      </c>
      <c r="AS609" s="942" t="str">
        <f>IFERROR(INDEX(#REF!,MATCH(Таблиця4[[#This Row],[BUILDING NAME]],#REF!,0),1),"")</f>
        <v/>
      </c>
      <c r="AT609" s="942" t="str">
        <f>IFERROR(INDEX(#REF!,MATCH(Таблиця4[[#This Row],[BUILDING NAME]],#REF!,0),1),"")</f>
        <v/>
      </c>
      <c r="AU609" s="942"/>
      <c r="AV609" s="1195" t="s">
        <v>10301</v>
      </c>
      <c r="AW609" s="1196" t="str">
        <f>IFERROR(INDEX(Аркуш4!$G$2:$G$608,MATCH(Таблиця4[[#This Row],[BUILDING NAME]],Аркуш4!$A$2:$A$608,0),1),"")</f>
        <v/>
      </c>
    </row>
    <row r="610" spans="1:49" ht="16.5" thickTop="1" thickBot="1">
      <c r="A610" s="942"/>
      <c r="B610" s="942"/>
      <c r="C610" s="942"/>
      <c r="D610" s="942"/>
      <c r="E610" s="942"/>
      <c r="F610" s="943"/>
      <c r="G610" s="943"/>
      <c r="H610" s="943" t="s">
        <v>12654</v>
      </c>
      <c r="I610" s="943" t="s">
        <v>102</v>
      </c>
      <c r="J610" s="943"/>
      <c r="K610" s="943" t="s">
        <v>10388</v>
      </c>
      <c r="L610" s="943" t="s">
        <v>10301</v>
      </c>
      <c r="M610" s="943" t="s">
        <v>10561</v>
      </c>
      <c r="N610" s="943" t="s">
        <v>10561</v>
      </c>
      <c r="O610" s="943"/>
      <c r="P610" s="943"/>
      <c r="Q610" s="943"/>
      <c r="R610" s="943"/>
      <c r="S610" s="943"/>
      <c r="T61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10" s="943"/>
      <c r="V610" s="943"/>
      <c r="W610" s="943"/>
      <c r="X610" s="942"/>
      <c r="Y610" s="942"/>
      <c r="Z610" s="942" t="s">
        <v>10301</v>
      </c>
      <c r="AA610" s="942" t="s">
        <v>12655</v>
      </c>
      <c r="AB610" s="943" t="s">
        <v>10301</v>
      </c>
      <c r="AC610" s="943"/>
      <c r="AD610" s="943" t="str">
        <f>Таблиця4[[#This Row],[DESCRIPTION 3]]</f>
        <v/>
      </c>
      <c r="AE610" s="943" t="str">
        <f>Таблиця4[[#This Row],[Owner/Specific NPCs3]]</f>
        <v/>
      </c>
      <c r="AF610" s="943"/>
      <c r="AG610" s="944" t="s">
        <v>12656</v>
      </c>
      <c r="AH610" s="945"/>
      <c r="AI610" s="946"/>
      <c r="AJ610" s="943"/>
      <c r="AK610" s="946"/>
      <c r="AL610" s="943"/>
      <c r="AM610" s="946"/>
      <c r="AN610" s="942" t="str">
        <f>IFERROR(INDEX(#REF!,MATCH(Таблиця4[[#This Row],[BUILDING NAME]],#REF!,0),1),"")</f>
        <v/>
      </c>
      <c r="AO610" s="942" t="str">
        <f>IFERROR(INDEX(#REF!,MATCH(Таблиця4[[#This Row],[BUILDING NAME]],#REF!,0),1),"")</f>
        <v/>
      </c>
      <c r="AP610" s="942" t="str">
        <f>IFERROR(INDEX(#REF!,MATCH(Таблиця4[[#This Row],[BUILDING NAME]],#REF!,0),1),"")</f>
        <v/>
      </c>
      <c r="AQ610" s="942" t="str">
        <f>IFERROR(INDEX(#REF!,MATCH(Таблиця4[[#This Row],[BUILDING NAME]],#REF!,0),1),"")</f>
        <v/>
      </c>
      <c r="AR610" s="942" t="str">
        <f>IFERROR(INDEX(#REF!,MATCH(Таблиця4[[#This Row],[BUILDING NAME]],#REF!,0),1),"")</f>
        <v/>
      </c>
      <c r="AS610" s="942" t="str">
        <f>IFERROR(INDEX(#REF!,MATCH(Таблиця4[[#This Row],[BUILDING NAME]],#REF!,0),1),"")</f>
        <v/>
      </c>
      <c r="AT610" s="942" t="str">
        <f>IFERROR(INDEX(#REF!,MATCH(Таблиця4[[#This Row],[BUILDING NAME]],#REF!,0),1),"")</f>
        <v/>
      </c>
      <c r="AU610" s="942"/>
      <c r="AV610" s="1195" t="s">
        <v>10301</v>
      </c>
      <c r="AW610" s="1196" t="str">
        <f>IFERROR(INDEX(Аркуш4!$G$2:$G$608,MATCH(Таблиця4[[#This Row],[BUILDING NAME]],Аркуш4!$A$2:$A$608,0),1),"")</f>
        <v/>
      </c>
    </row>
    <row r="611" spans="1:49" ht="16.5" thickTop="1" thickBot="1">
      <c r="A611" s="942"/>
      <c r="B611" s="942"/>
      <c r="C611" s="942"/>
      <c r="D611" s="942"/>
      <c r="E611" s="942"/>
      <c r="F611" s="943"/>
      <c r="G611" s="943"/>
      <c r="H611" s="943" t="s">
        <v>12657</v>
      </c>
      <c r="I611" s="943" t="s">
        <v>102</v>
      </c>
      <c r="J611" s="943"/>
      <c r="K611" s="943" t="s">
        <v>10298</v>
      </c>
      <c r="L611" s="943" t="s">
        <v>10301</v>
      </c>
      <c r="M611" s="943" t="s">
        <v>10561</v>
      </c>
      <c r="N611" s="943" t="s">
        <v>10561</v>
      </c>
      <c r="O611" s="943"/>
      <c r="P611" s="943"/>
      <c r="Q611" s="943"/>
      <c r="R611" s="943"/>
      <c r="S611" s="943"/>
      <c r="T61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11" s="943"/>
      <c r="V611" s="943"/>
      <c r="W611" s="943"/>
      <c r="X611" s="942"/>
      <c r="Y611" s="942"/>
      <c r="Z611" s="942" t="s">
        <v>10301</v>
      </c>
      <c r="AA611" s="942" t="s">
        <v>12658</v>
      </c>
      <c r="AB611" s="943" t="s">
        <v>10301</v>
      </c>
      <c r="AC611" s="943"/>
      <c r="AD611" s="943" t="str">
        <f>Таблиця4[[#This Row],[DESCRIPTION 3]]</f>
        <v/>
      </c>
      <c r="AE611" s="943" t="str">
        <f>Таблиця4[[#This Row],[Owner/Specific NPCs3]]</f>
        <v/>
      </c>
      <c r="AF611" s="943"/>
      <c r="AG611" s="944" t="s">
        <v>12659</v>
      </c>
      <c r="AH611" s="945"/>
      <c r="AI611" s="946"/>
      <c r="AJ611" s="943"/>
      <c r="AK611" s="946"/>
      <c r="AL611" s="943"/>
      <c r="AM611" s="946"/>
      <c r="AN611" s="942" t="str">
        <f>IFERROR(INDEX(#REF!,MATCH(Таблиця4[[#This Row],[BUILDING NAME]],#REF!,0),1),"")</f>
        <v/>
      </c>
      <c r="AO611" s="942" t="str">
        <f>IFERROR(INDEX(#REF!,MATCH(Таблиця4[[#This Row],[BUILDING NAME]],#REF!,0),1),"")</f>
        <v/>
      </c>
      <c r="AP611" s="942" t="str">
        <f>IFERROR(INDEX(#REF!,MATCH(Таблиця4[[#This Row],[BUILDING NAME]],#REF!,0),1),"")</f>
        <v/>
      </c>
      <c r="AQ611" s="942" t="str">
        <f>IFERROR(INDEX(#REF!,MATCH(Таблиця4[[#This Row],[BUILDING NAME]],#REF!,0),1),"")</f>
        <v/>
      </c>
      <c r="AR611" s="942" t="str">
        <f>IFERROR(INDEX(#REF!,MATCH(Таблиця4[[#This Row],[BUILDING NAME]],#REF!,0),1),"")</f>
        <v/>
      </c>
      <c r="AS611" s="942" t="str">
        <f>IFERROR(INDEX(#REF!,MATCH(Таблиця4[[#This Row],[BUILDING NAME]],#REF!,0),1),"")</f>
        <v/>
      </c>
      <c r="AT611" s="942" t="str">
        <f>IFERROR(INDEX(#REF!,MATCH(Таблиця4[[#This Row],[BUILDING NAME]],#REF!,0),1),"")</f>
        <v/>
      </c>
      <c r="AU611" s="942"/>
      <c r="AV611" s="1195" t="s">
        <v>10301</v>
      </c>
      <c r="AW611" s="1196" t="str">
        <f>IFERROR(INDEX(Аркуш4!$G$2:$G$608,MATCH(Таблиця4[[#This Row],[BUILDING NAME]],Аркуш4!$A$2:$A$608,0),1),"")</f>
        <v/>
      </c>
    </row>
    <row r="612" spans="1:49" ht="16.5" thickTop="1" thickBot="1">
      <c r="A612" s="942"/>
      <c r="B612" s="942"/>
      <c r="C612" s="942"/>
      <c r="D612" s="942"/>
      <c r="E612" s="942"/>
      <c r="F612" s="943"/>
      <c r="G612" s="943"/>
      <c r="H612" s="943" t="s">
        <v>12660</v>
      </c>
      <c r="I612" s="943" t="s">
        <v>102</v>
      </c>
      <c r="J612" s="943" t="s">
        <v>12661</v>
      </c>
      <c r="K612" s="943" t="s">
        <v>1878</v>
      </c>
      <c r="L612" s="943" t="s">
        <v>10301</v>
      </c>
      <c r="M612" s="943" t="s">
        <v>10561</v>
      </c>
      <c r="N612" s="943" t="s">
        <v>10561</v>
      </c>
      <c r="O612" s="943"/>
      <c r="P612" s="943"/>
      <c r="Q612" s="943"/>
      <c r="R612" s="943"/>
      <c r="S612" s="943"/>
      <c r="T61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12" s="943"/>
      <c r="V612" s="943"/>
      <c r="W612" s="943"/>
      <c r="X612" s="942"/>
      <c r="Y612" s="942"/>
      <c r="Z612" s="942" t="s">
        <v>10301</v>
      </c>
      <c r="AA612" s="942" t="s">
        <v>12662</v>
      </c>
      <c r="AB612" s="943" t="s">
        <v>10301</v>
      </c>
      <c r="AC612" s="943"/>
      <c r="AD612" s="943" t="str">
        <f>Таблиця4[[#This Row],[DESCRIPTION 3]]</f>
        <v/>
      </c>
      <c r="AE612" s="943" t="str">
        <f>Таблиця4[[#This Row],[Owner/Specific NPCs3]]</f>
        <v/>
      </c>
      <c r="AF612" s="943"/>
      <c r="AG612" s="944"/>
      <c r="AH612" s="945"/>
      <c r="AI612" s="946"/>
      <c r="AJ612" s="943"/>
      <c r="AK612" s="946"/>
      <c r="AL612" s="943"/>
      <c r="AM612" s="946"/>
      <c r="AN612" s="942" t="str">
        <f>IFERROR(INDEX(#REF!,MATCH(Таблиця4[[#This Row],[BUILDING NAME]],#REF!,0),1),"")</f>
        <v/>
      </c>
      <c r="AO612" s="942" t="str">
        <f>IFERROR(INDEX(#REF!,MATCH(Таблиця4[[#This Row],[BUILDING NAME]],#REF!,0),1),"")</f>
        <v/>
      </c>
      <c r="AP612" s="942" t="str">
        <f>IFERROR(INDEX(#REF!,MATCH(Таблиця4[[#This Row],[BUILDING NAME]],#REF!,0),1),"")</f>
        <v/>
      </c>
      <c r="AQ612" s="942" t="str">
        <f>IFERROR(INDEX(#REF!,MATCH(Таблиця4[[#This Row],[BUILDING NAME]],#REF!,0),1),"")</f>
        <v/>
      </c>
      <c r="AR612" s="942" t="str">
        <f>IFERROR(INDEX(#REF!,MATCH(Таблиця4[[#This Row],[BUILDING NAME]],#REF!,0),1),"")</f>
        <v/>
      </c>
      <c r="AS612" s="942" t="str">
        <f>IFERROR(INDEX(#REF!,MATCH(Таблиця4[[#This Row],[BUILDING NAME]],#REF!,0),1),"")</f>
        <v/>
      </c>
      <c r="AT612" s="942" t="str">
        <f>IFERROR(INDEX(#REF!,MATCH(Таблиця4[[#This Row],[BUILDING NAME]],#REF!,0),1),"")</f>
        <v/>
      </c>
      <c r="AU612" s="942"/>
      <c r="AV612" s="1195" t="s">
        <v>10301</v>
      </c>
      <c r="AW612" s="1196" t="str">
        <f>IFERROR(INDEX(Аркуш4!$G$2:$G$608,MATCH(Таблиця4[[#This Row],[BUILDING NAME]],Аркуш4!$A$2:$A$608,0),1),"")</f>
        <v/>
      </c>
    </row>
    <row r="613" spans="1:49" ht="16.5" thickTop="1" thickBot="1">
      <c r="A613" s="942"/>
      <c r="B613" s="942"/>
      <c r="C613" s="942"/>
      <c r="D613" s="942"/>
      <c r="E613" s="942"/>
      <c r="F613" s="943"/>
      <c r="G613" s="943"/>
      <c r="H613" s="943" t="s">
        <v>12663</v>
      </c>
      <c r="I613" s="943" t="s">
        <v>102</v>
      </c>
      <c r="J613" s="943" t="s">
        <v>12664</v>
      </c>
      <c r="K613" s="943" t="s">
        <v>1878</v>
      </c>
      <c r="L613" s="943" t="s">
        <v>10301</v>
      </c>
      <c r="M613" s="943" t="s">
        <v>10561</v>
      </c>
      <c r="N613" s="943" t="s">
        <v>10561</v>
      </c>
      <c r="O613" s="942" t="s">
        <v>30567</v>
      </c>
      <c r="P613" s="943"/>
      <c r="Q613" s="943"/>
      <c r="R613" s="943"/>
      <c r="S613" s="943"/>
      <c r="T61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13" s="943"/>
      <c r="V613" s="943"/>
      <c r="W613" s="953" t="s">
        <v>12665</v>
      </c>
      <c r="X613" s="942"/>
      <c r="Y613" s="942"/>
      <c r="Z613" s="942" t="s">
        <v>10301</v>
      </c>
      <c r="AA613" s="942" t="s">
        <v>12666</v>
      </c>
      <c r="AB613" s="943" t="s">
        <v>10301</v>
      </c>
      <c r="AC613" s="943"/>
      <c r="AD613" s="943" t="str">
        <f>Таблиця4[[#This Row],[DESCRIPTION 3]]</f>
        <v/>
      </c>
      <c r="AE613" s="943" t="str">
        <f>Таблиця4[[#This Row],[Owner/Specific NPCs3]]</f>
        <v/>
      </c>
      <c r="AF613" s="943"/>
      <c r="AG613" s="944"/>
      <c r="AH613" s="945"/>
      <c r="AI613" s="946"/>
      <c r="AJ613" s="943"/>
      <c r="AK613" s="946"/>
      <c r="AL613" s="943"/>
      <c r="AM613" s="946"/>
      <c r="AN613" s="942" t="str">
        <f>IFERROR(INDEX(#REF!,MATCH(Таблиця4[[#This Row],[BUILDING NAME]],#REF!,0),1),"")</f>
        <v/>
      </c>
      <c r="AO613" s="942" t="str">
        <f>IFERROR(INDEX(#REF!,MATCH(Таблиця4[[#This Row],[BUILDING NAME]],#REF!,0),1),"")</f>
        <v/>
      </c>
      <c r="AP613" s="942" t="str">
        <f>IFERROR(INDEX(#REF!,MATCH(Таблиця4[[#This Row],[BUILDING NAME]],#REF!,0),1),"")</f>
        <v/>
      </c>
      <c r="AQ613" s="942" t="str">
        <f>IFERROR(INDEX(#REF!,MATCH(Таблиця4[[#This Row],[BUILDING NAME]],#REF!,0),1),"")</f>
        <v/>
      </c>
      <c r="AR613" s="942" t="str">
        <f>IFERROR(INDEX(#REF!,MATCH(Таблиця4[[#This Row],[BUILDING NAME]],#REF!,0),1),"")</f>
        <v/>
      </c>
      <c r="AS613" s="942" t="str">
        <f>IFERROR(INDEX(#REF!,MATCH(Таблиця4[[#This Row],[BUILDING NAME]],#REF!,0),1),"")</f>
        <v/>
      </c>
      <c r="AT613" s="942" t="str">
        <f>IFERROR(INDEX(#REF!,MATCH(Таблиця4[[#This Row],[BUILDING NAME]],#REF!,0),1),"")</f>
        <v/>
      </c>
      <c r="AU613" s="942"/>
      <c r="AV613" s="1195" t="s">
        <v>10301</v>
      </c>
      <c r="AW613" s="1196" t="str">
        <f>IFERROR(INDEX(Аркуш4!$G$2:$G$608,MATCH(Таблиця4[[#This Row],[BUILDING NAME]],Аркуш4!$A$2:$A$608,0),1),"")</f>
        <v/>
      </c>
    </row>
    <row r="614" spans="1:49" ht="16.5" thickTop="1" thickBot="1">
      <c r="A614" s="942"/>
      <c r="B614" s="942"/>
      <c r="C614" s="942"/>
      <c r="D614" s="942"/>
      <c r="E614" s="942"/>
      <c r="F614" s="943"/>
      <c r="G614" s="943"/>
      <c r="H614" s="943" t="s">
        <v>12667</v>
      </c>
      <c r="I614" s="943" t="s">
        <v>102</v>
      </c>
      <c r="J614" s="943"/>
      <c r="K614" s="943" t="s">
        <v>10298</v>
      </c>
      <c r="L614" s="943" t="s">
        <v>10301</v>
      </c>
      <c r="M614" s="943" t="s">
        <v>10561</v>
      </c>
      <c r="N614" s="943" t="s">
        <v>10561</v>
      </c>
      <c r="O614" s="943"/>
      <c r="P614" s="943"/>
      <c r="Q614" s="943"/>
      <c r="R614" s="943"/>
      <c r="S614" s="943"/>
      <c r="T61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14" s="943"/>
      <c r="V614" s="943"/>
      <c r="W614" s="943"/>
      <c r="X614" s="942"/>
      <c r="Y614" s="942"/>
      <c r="Z614" s="942" t="s">
        <v>10301</v>
      </c>
      <c r="AA614" s="953" t="s">
        <v>30568</v>
      </c>
      <c r="AB614" s="943" t="s">
        <v>10301</v>
      </c>
      <c r="AC614" s="943"/>
      <c r="AD614" s="943" t="str">
        <f>Таблиця4[[#This Row],[DESCRIPTION 3]]</f>
        <v/>
      </c>
      <c r="AE614" s="943" t="str">
        <f>Таблиця4[[#This Row],[Owner/Specific NPCs3]]</f>
        <v/>
      </c>
      <c r="AF614" s="943"/>
      <c r="AG614" s="944"/>
      <c r="AH614" s="945"/>
      <c r="AI614" s="946"/>
      <c r="AJ614" s="943"/>
      <c r="AK614" s="946"/>
      <c r="AL614" s="943"/>
      <c r="AM614" s="946"/>
      <c r="AN614" s="942" t="str">
        <f>IFERROR(INDEX(#REF!,MATCH(Таблиця4[[#This Row],[BUILDING NAME]],#REF!,0),1),"")</f>
        <v/>
      </c>
      <c r="AO614" s="942" t="str">
        <f>IFERROR(INDEX(#REF!,MATCH(Таблиця4[[#This Row],[BUILDING NAME]],#REF!,0),1),"")</f>
        <v/>
      </c>
      <c r="AP614" s="942" t="str">
        <f>IFERROR(INDEX(#REF!,MATCH(Таблиця4[[#This Row],[BUILDING NAME]],#REF!,0),1),"")</f>
        <v/>
      </c>
      <c r="AQ614" s="942" t="str">
        <f>IFERROR(INDEX(#REF!,MATCH(Таблиця4[[#This Row],[BUILDING NAME]],#REF!,0),1),"")</f>
        <v/>
      </c>
      <c r="AR614" s="942" t="str">
        <f>IFERROR(INDEX(#REF!,MATCH(Таблиця4[[#This Row],[BUILDING NAME]],#REF!,0),1),"")</f>
        <v/>
      </c>
      <c r="AS614" s="942" t="str">
        <f>IFERROR(INDEX(#REF!,MATCH(Таблиця4[[#This Row],[BUILDING NAME]],#REF!,0),1),"")</f>
        <v/>
      </c>
      <c r="AT614" s="942" t="str">
        <f>IFERROR(INDEX(#REF!,MATCH(Таблиця4[[#This Row],[BUILDING NAME]],#REF!,0),1),"")</f>
        <v/>
      </c>
      <c r="AU614" s="942"/>
      <c r="AV614" s="1195" t="s">
        <v>10301</v>
      </c>
      <c r="AW614" s="1196" t="str">
        <f>IFERROR(INDEX(Аркуш4!$G$2:$G$608,MATCH(Таблиця4[[#This Row],[BUILDING NAME]],Аркуш4!$A$2:$A$608,0),1),"")</f>
        <v/>
      </c>
    </row>
    <row r="615" spans="1:49" ht="16.5" thickTop="1" thickBot="1">
      <c r="A615" s="942"/>
      <c r="B615" s="942"/>
      <c r="C615" s="942"/>
      <c r="D615" s="942"/>
      <c r="E615" s="942"/>
      <c r="F615" s="943"/>
      <c r="G615" s="943"/>
      <c r="H615" s="943" t="s">
        <v>12668</v>
      </c>
      <c r="I615" s="943" t="s">
        <v>102</v>
      </c>
      <c r="J615" s="943"/>
      <c r="K615" s="943" t="s">
        <v>10388</v>
      </c>
      <c r="L615" s="943" t="s">
        <v>10301</v>
      </c>
      <c r="M615" s="943" t="s">
        <v>10561</v>
      </c>
      <c r="N615" s="943" t="s">
        <v>10561</v>
      </c>
      <c r="O615" s="943"/>
      <c r="P615" s="943">
        <v>3</v>
      </c>
      <c r="Q615" s="943"/>
      <c r="R615" s="943"/>
      <c r="S615" s="943"/>
      <c r="T61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U615" s="943"/>
      <c r="V615" s="943"/>
      <c r="W615" s="943"/>
      <c r="X615" s="942"/>
      <c r="Y615" s="942"/>
      <c r="Z615" s="942" t="s">
        <v>10301</v>
      </c>
      <c r="AA615" s="942" t="s">
        <v>12669</v>
      </c>
      <c r="AB615" s="943" t="s">
        <v>10301</v>
      </c>
      <c r="AC615" s="943"/>
      <c r="AD615" s="943" t="str">
        <f>Таблиця4[[#This Row],[DESCRIPTION 3]]</f>
        <v/>
      </c>
      <c r="AE615" s="943" t="str">
        <f>Таблиця4[[#This Row],[Owner/Specific NPCs3]]</f>
        <v/>
      </c>
      <c r="AF615" s="943"/>
      <c r="AG615" s="944"/>
      <c r="AH615" s="945"/>
      <c r="AI615" s="946"/>
      <c r="AJ615" s="943"/>
      <c r="AK615" s="946"/>
      <c r="AL615" s="943"/>
      <c r="AM615" s="946"/>
      <c r="AN615" s="942" t="str">
        <f>IFERROR(INDEX(#REF!,MATCH(Таблиця4[[#This Row],[BUILDING NAME]],#REF!,0),1),"")</f>
        <v/>
      </c>
      <c r="AO615" s="942" t="str">
        <f>IFERROR(INDEX(#REF!,MATCH(Таблиця4[[#This Row],[BUILDING NAME]],#REF!,0),1),"")</f>
        <v/>
      </c>
      <c r="AP615" s="942" t="str">
        <f>IFERROR(INDEX(#REF!,MATCH(Таблиця4[[#This Row],[BUILDING NAME]],#REF!,0),1),"")</f>
        <v/>
      </c>
      <c r="AQ615" s="942" t="str">
        <f>IFERROR(INDEX(#REF!,MATCH(Таблиця4[[#This Row],[BUILDING NAME]],#REF!,0),1),"")</f>
        <v/>
      </c>
      <c r="AR615" s="942" t="str">
        <f>IFERROR(INDEX(#REF!,MATCH(Таблиця4[[#This Row],[BUILDING NAME]],#REF!,0),1),"")</f>
        <v/>
      </c>
      <c r="AS615" s="942" t="str">
        <f>IFERROR(INDEX(#REF!,MATCH(Таблиця4[[#This Row],[BUILDING NAME]],#REF!,0),1),"")</f>
        <v/>
      </c>
      <c r="AT615" s="942" t="str">
        <f>IFERROR(INDEX(#REF!,MATCH(Таблиця4[[#This Row],[BUILDING NAME]],#REF!,0),1),"")</f>
        <v/>
      </c>
      <c r="AU615" s="942"/>
      <c r="AV615" s="1195" t="s">
        <v>10301</v>
      </c>
      <c r="AW615" s="1196" t="str">
        <f>IFERROR(INDEX(Аркуш4!$G$2:$G$608,MATCH(Таблиця4[[#This Row],[BUILDING NAME]],Аркуш4!$A$2:$A$608,0),1),"")</f>
        <v/>
      </c>
    </row>
    <row r="616" spans="1:49" ht="16.5" thickTop="1" thickBot="1">
      <c r="A616" s="942"/>
      <c r="B616" s="942"/>
      <c r="C616" s="942"/>
      <c r="D616" s="942"/>
      <c r="E616" s="942"/>
      <c r="F616" s="943"/>
      <c r="G616" s="943"/>
      <c r="H616" s="943" t="s">
        <v>12500</v>
      </c>
      <c r="I616" s="943" t="s">
        <v>102</v>
      </c>
      <c r="J616" s="943"/>
      <c r="K616" s="943" t="s">
        <v>10388</v>
      </c>
      <c r="L616" s="943" t="s">
        <v>1878</v>
      </c>
      <c r="M616" s="943" t="s">
        <v>10561</v>
      </c>
      <c r="N616" s="943" t="s">
        <v>10561</v>
      </c>
      <c r="O616" s="943"/>
      <c r="P616" s="943"/>
      <c r="Q616" s="943"/>
      <c r="R616" s="943"/>
      <c r="S616" s="943"/>
      <c r="T61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16" s="943"/>
      <c r="V616" s="943"/>
      <c r="W616" s="943"/>
      <c r="X616" s="943"/>
      <c r="Y616" s="943"/>
      <c r="Z616" s="943" t="s">
        <v>30033</v>
      </c>
      <c r="AA616" s="958" t="s">
        <v>30569</v>
      </c>
      <c r="AB616" s="943" t="s">
        <v>10301</v>
      </c>
      <c r="AC616" s="943"/>
      <c r="AD616" s="943" t="str">
        <f>Таблиця4[[#This Row],[DESCRIPTION 3]]</f>
        <v/>
      </c>
      <c r="AE616" s="943" t="str">
        <f>Таблиця4[[#This Row],[Owner/Specific NPCs3]]</f>
        <v/>
      </c>
      <c r="AF616" s="943"/>
      <c r="AG616" s="944"/>
      <c r="AH616" s="945"/>
      <c r="AI616" s="946"/>
      <c r="AJ616" s="943"/>
      <c r="AK616" s="946"/>
      <c r="AL616" s="943"/>
      <c r="AM616" s="946"/>
      <c r="AN616" s="942" t="str">
        <f>IFERROR(INDEX(#REF!,MATCH(Таблиця4[[#This Row],[BUILDING NAME]],#REF!,0),1),"")</f>
        <v/>
      </c>
      <c r="AO616" s="942" t="str">
        <f>IFERROR(INDEX(#REF!,MATCH(Таблиця4[[#This Row],[BUILDING NAME]],#REF!,0),1),"")</f>
        <v/>
      </c>
      <c r="AP616" s="942" t="str">
        <f>IFERROR(INDEX(#REF!,MATCH(Таблиця4[[#This Row],[BUILDING NAME]],#REF!,0),1),"")</f>
        <v/>
      </c>
      <c r="AQ616" s="942" t="str">
        <f>IFERROR(INDEX(#REF!,MATCH(Таблиця4[[#This Row],[BUILDING NAME]],#REF!,0),1),"")</f>
        <v/>
      </c>
      <c r="AR616" s="942" t="str">
        <f>IFERROR(INDEX(#REF!,MATCH(Таблиця4[[#This Row],[BUILDING NAME]],#REF!,0),1),"")</f>
        <v/>
      </c>
      <c r="AS616" s="942" t="str">
        <f>IFERROR(INDEX(#REF!,MATCH(Таблиця4[[#This Row],[BUILDING NAME]],#REF!,0),1),"")</f>
        <v/>
      </c>
      <c r="AT616" s="942" t="str">
        <f>IFERROR(INDEX(#REF!,MATCH(Таблиця4[[#This Row],[BUILDING NAME]],#REF!,0),1),"")</f>
        <v/>
      </c>
      <c r="AU616" s="942"/>
      <c r="AV616" s="1195" t="s">
        <v>30033</v>
      </c>
      <c r="AW616" s="1196">
        <f>IFERROR(INDEX(Аркуш4!$G$2:$G$608,MATCH(Таблиця4[[#This Row],[BUILDING NAME]],Аркуш4!$A$2:$A$608,0),1),"")</f>
        <v>0</v>
      </c>
    </row>
    <row r="617" spans="1:49" ht="16.5" thickTop="1" thickBot="1">
      <c r="A617" s="942"/>
      <c r="B617" s="942"/>
      <c r="C617" s="942"/>
      <c r="D617" s="942"/>
      <c r="E617" s="942"/>
      <c r="F617" s="943"/>
      <c r="G617" s="943"/>
      <c r="H617" s="943" t="s">
        <v>12670</v>
      </c>
      <c r="I617" s="943" t="s">
        <v>102</v>
      </c>
      <c r="J617" s="943"/>
      <c r="K617" s="943" t="s">
        <v>10336</v>
      </c>
      <c r="L617" s="943" t="s">
        <v>10301</v>
      </c>
      <c r="M617" s="943" t="s">
        <v>10561</v>
      </c>
      <c r="N617" s="943" t="s">
        <v>10561</v>
      </c>
      <c r="O617" s="943"/>
      <c r="P617" s="943"/>
      <c r="Q617" s="943"/>
      <c r="R617" s="943"/>
      <c r="S617" s="943"/>
      <c r="T61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17" s="943"/>
      <c r="V617" s="943"/>
      <c r="W617" s="943"/>
      <c r="X617" s="942"/>
      <c r="Y617" s="942"/>
      <c r="Z617" s="942" t="s">
        <v>10301</v>
      </c>
      <c r="AA617" s="942" t="s">
        <v>12671</v>
      </c>
      <c r="AB617" s="943" t="s">
        <v>10301</v>
      </c>
      <c r="AC617" s="943"/>
      <c r="AD617" s="943" t="str">
        <f>Таблиця4[[#This Row],[DESCRIPTION 3]]</f>
        <v/>
      </c>
      <c r="AE617" s="943" t="str">
        <f>Таблиця4[[#This Row],[Owner/Specific NPCs3]]</f>
        <v/>
      </c>
      <c r="AF617" s="943"/>
      <c r="AG617" s="944"/>
      <c r="AH617" s="945"/>
      <c r="AI617" s="946"/>
      <c r="AJ617" s="943"/>
      <c r="AK617" s="946"/>
      <c r="AL617" s="943"/>
      <c r="AM617" s="946"/>
      <c r="AN617" s="942" t="str">
        <f>IFERROR(INDEX(#REF!,MATCH(Таблиця4[[#This Row],[BUILDING NAME]],#REF!,0),1),"")</f>
        <v/>
      </c>
      <c r="AO617" s="942" t="str">
        <f>IFERROR(INDEX(#REF!,MATCH(Таблиця4[[#This Row],[BUILDING NAME]],#REF!,0),1),"")</f>
        <v/>
      </c>
      <c r="AP617" s="942" t="str">
        <f>IFERROR(INDEX(#REF!,MATCH(Таблиця4[[#This Row],[BUILDING NAME]],#REF!,0),1),"")</f>
        <v/>
      </c>
      <c r="AQ617" s="942" t="str">
        <f>IFERROR(INDEX(#REF!,MATCH(Таблиця4[[#This Row],[BUILDING NAME]],#REF!,0),1),"")</f>
        <v/>
      </c>
      <c r="AR617" s="942" t="str">
        <f>IFERROR(INDEX(#REF!,MATCH(Таблиця4[[#This Row],[BUILDING NAME]],#REF!,0),1),"")</f>
        <v/>
      </c>
      <c r="AS617" s="942" t="str">
        <f>IFERROR(INDEX(#REF!,MATCH(Таблиця4[[#This Row],[BUILDING NAME]],#REF!,0),1),"")</f>
        <v/>
      </c>
      <c r="AT617" s="942" t="str">
        <f>IFERROR(INDEX(#REF!,MATCH(Таблиця4[[#This Row],[BUILDING NAME]],#REF!,0),1),"")</f>
        <v/>
      </c>
      <c r="AU617" s="942"/>
      <c r="AV617" s="1195" t="s">
        <v>10301</v>
      </c>
      <c r="AW617" s="1196" t="str">
        <f>IFERROR(INDEX(Аркуш4!$G$2:$G$608,MATCH(Таблиця4[[#This Row],[BUILDING NAME]],Аркуш4!$A$2:$A$608,0),1),"")</f>
        <v/>
      </c>
    </row>
    <row r="618" spans="1:49" ht="16.5" thickTop="1" thickBot="1">
      <c r="A618" s="942"/>
      <c r="B618" s="942"/>
      <c r="C618" s="942"/>
      <c r="D618" s="942"/>
      <c r="E618" s="942"/>
      <c r="F618" s="943"/>
      <c r="G618" s="943"/>
      <c r="H618" s="943" t="s">
        <v>12672</v>
      </c>
      <c r="I618" s="943"/>
      <c r="J618" s="943"/>
      <c r="K618" s="943" t="s">
        <v>10388</v>
      </c>
      <c r="L618" s="943" t="s">
        <v>10301</v>
      </c>
      <c r="M618" s="943" t="s">
        <v>10561</v>
      </c>
      <c r="N618" s="943" t="s">
        <v>10561</v>
      </c>
      <c r="O618" s="942"/>
      <c r="P618" s="943"/>
      <c r="Q618" s="943"/>
      <c r="R618" s="943"/>
      <c r="S618" s="943"/>
      <c r="T61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18" s="943"/>
      <c r="V618" s="943"/>
      <c r="W618" s="943"/>
      <c r="X618" s="942"/>
      <c r="Y618" s="942"/>
      <c r="Z618" s="942" t="s">
        <v>10301</v>
      </c>
      <c r="AA618" s="942" t="s">
        <v>12673</v>
      </c>
      <c r="AB618" s="943" t="s">
        <v>10301</v>
      </c>
      <c r="AC618" s="943"/>
      <c r="AD618" s="943" t="str">
        <f>Таблиця4[[#This Row],[DESCRIPTION 3]]</f>
        <v/>
      </c>
      <c r="AE618" s="943" t="str">
        <f>Таблиця4[[#This Row],[Owner/Specific NPCs3]]</f>
        <v/>
      </c>
      <c r="AF618" s="943"/>
      <c r="AG618" s="944"/>
      <c r="AH618" s="945"/>
      <c r="AI618" s="946"/>
      <c r="AJ618" s="943"/>
      <c r="AK618" s="946"/>
      <c r="AL618" s="943"/>
      <c r="AM618" s="946"/>
      <c r="AN618" s="942" t="str">
        <f>IFERROR(INDEX(#REF!,MATCH(Таблиця4[[#This Row],[BUILDING NAME]],#REF!,0),1),"")</f>
        <v/>
      </c>
      <c r="AO618" s="942" t="str">
        <f>IFERROR(INDEX(#REF!,MATCH(Таблиця4[[#This Row],[BUILDING NAME]],#REF!,0),1),"")</f>
        <v/>
      </c>
      <c r="AP618" s="942" t="str">
        <f>IFERROR(INDEX(#REF!,MATCH(Таблиця4[[#This Row],[BUILDING NAME]],#REF!,0),1),"")</f>
        <v/>
      </c>
      <c r="AQ618" s="942" t="str">
        <f>IFERROR(INDEX(#REF!,MATCH(Таблиця4[[#This Row],[BUILDING NAME]],#REF!,0),1),"")</f>
        <v/>
      </c>
      <c r="AR618" s="942" t="str">
        <f>IFERROR(INDEX(#REF!,MATCH(Таблиця4[[#This Row],[BUILDING NAME]],#REF!,0),1),"")</f>
        <v/>
      </c>
      <c r="AS618" s="942" t="str">
        <f>IFERROR(INDEX(#REF!,MATCH(Таблиця4[[#This Row],[BUILDING NAME]],#REF!,0),1),"")</f>
        <v/>
      </c>
      <c r="AT618" s="942" t="str">
        <f>IFERROR(INDEX(#REF!,MATCH(Таблиця4[[#This Row],[BUILDING NAME]],#REF!,0),1),"")</f>
        <v/>
      </c>
      <c r="AU618" s="942"/>
      <c r="AV618" s="1195" t="s">
        <v>10301</v>
      </c>
      <c r="AW618" s="1196" t="str">
        <f>IFERROR(INDEX(Аркуш4!$G$2:$G$608,MATCH(Таблиця4[[#This Row],[BUILDING NAME]],Аркуш4!$A$2:$A$608,0),1),"")</f>
        <v/>
      </c>
    </row>
    <row r="619" spans="1:49" ht="16.5" thickTop="1" thickBot="1">
      <c r="A619" s="942"/>
      <c r="B619" s="942"/>
      <c r="C619" s="942"/>
      <c r="D619" s="942"/>
      <c r="E619" s="942"/>
      <c r="F619" s="943"/>
      <c r="G619" s="943"/>
      <c r="H619" s="943" t="s">
        <v>12674</v>
      </c>
      <c r="I619" s="943" t="s">
        <v>10312</v>
      </c>
      <c r="J619" s="943"/>
      <c r="K619" s="943" t="s">
        <v>13035</v>
      </c>
      <c r="L619" s="943" t="s">
        <v>10301</v>
      </c>
      <c r="M619" s="943" t="s">
        <v>10561</v>
      </c>
      <c r="N619" s="943" t="s">
        <v>10561</v>
      </c>
      <c r="O619" s="942"/>
      <c r="P619" s="943"/>
      <c r="Q619" s="943"/>
      <c r="R619" s="943"/>
      <c r="S619" s="943"/>
      <c r="T61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19" s="943"/>
      <c r="V619" s="943"/>
      <c r="W619" s="943"/>
      <c r="X619" s="942"/>
      <c r="Y619" s="942"/>
      <c r="Z619" s="942" t="s">
        <v>10301</v>
      </c>
      <c r="AA619" s="943"/>
      <c r="AB619" s="943" t="s">
        <v>10301</v>
      </c>
      <c r="AC619" s="943"/>
      <c r="AD619" s="943" t="str">
        <f>Таблиця4[[#This Row],[DESCRIPTION 3]]</f>
        <v/>
      </c>
      <c r="AE619" s="943" t="str">
        <f>Таблиця4[[#This Row],[Owner/Specific NPCs3]]</f>
        <v/>
      </c>
      <c r="AF619" s="943"/>
      <c r="AG619" s="944"/>
      <c r="AH619" s="945"/>
      <c r="AI619" s="946"/>
      <c r="AJ619" s="943"/>
      <c r="AK619" s="946"/>
      <c r="AL619" s="943"/>
      <c r="AM619" s="946"/>
      <c r="AN619" s="942" t="str">
        <f>IFERROR(INDEX(#REF!,MATCH(Таблиця4[[#This Row],[BUILDING NAME]],#REF!,0),1),"")</f>
        <v/>
      </c>
      <c r="AO619" s="942" t="str">
        <f>IFERROR(INDEX(#REF!,MATCH(Таблиця4[[#This Row],[BUILDING NAME]],#REF!,0),1),"")</f>
        <v/>
      </c>
      <c r="AP619" s="942" t="str">
        <f>IFERROR(INDEX(#REF!,MATCH(Таблиця4[[#This Row],[BUILDING NAME]],#REF!,0),1),"")</f>
        <v/>
      </c>
      <c r="AQ619" s="942" t="str">
        <f>IFERROR(INDEX(#REF!,MATCH(Таблиця4[[#This Row],[BUILDING NAME]],#REF!,0),1),"")</f>
        <v/>
      </c>
      <c r="AR619" s="942" t="str">
        <f>IFERROR(INDEX(#REF!,MATCH(Таблиця4[[#This Row],[BUILDING NAME]],#REF!,0),1),"")</f>
        <v/>
      </c>
      <c r="AS619" s="942" t="str">
        <f>IFERROR(INDEX(#REF!,MATCH(Таблиця4[[#This Row],[BUILDING NAME]],#REF!,0),1),"")</f>
        <v/>
      </c>
      <c r="AT619" s="942" t="str">
        <f>IFERROR(INDEX(#REF!,MATCH(Таблиця4[[#This Row],[BUILDING NAME]],#REF!,0),1),"")</f>
        <v/>
      </c>
      <c r="AU619" s="942"/>
      <c r="AV619" s="1195" t="s">
        <v>10301</v>
      </c>
      <c r="AW619" s="1196" t="str">
        <f>IFERROR(INDEX(Аркуш4!$G$2:$G$608,MATCH(Таблиця4[[#This Row],[BUILDING NAME]],Аркуш4!$A$2:$A$608,0),1),"")</f>
        <v/>
      </c>
    </row>
    <row r="620" spans="1:49" ht="16.5" thickTop="1" thickBot="1">
      <c r="A620" s="942"/>
      <c r="B620" s="942"/>
      <c r="C620" s="942"/>
      <c r="D620" s="942"/>
      <c r="E620" s="942"/>
      <c r="F620" s="943"/>
      <c r="G620" s="943"/>
      <c r="H620" s="957" t="s">
        <v>12675</v>
      </c>
      <c r="I620" s="943" t="s">
        <v>102</v>
      </c>
      <c r="J620" s="943"/>
      <c r="K620" s="943" t="s">
        <v>10450</v>
      </c>
      <c r="L620" s="943" t="s">
        <v>10301</v>
      </c>
      <c r="M620" s="943" t="s">
        <v>10561</v>
      </c>
      <c r="N620" s="943" t="s">
        <v>10561</v>
      </c>
      <c r="O620" s="943"/>
      <c r="P620" s="943"/>
      <c r="Q620" s="943"/>
      <c r="R620" s="943"/>
      <c r="S620" s="943"/>
      <c r="T62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20" s="943"/>
      <c r="V620" s="943"/>
      <c r="W620" s="943"/>
      <c r="X620" s="943"/>
      <c r="Y620" s="943"/>
      <c r="Z620" s="943" t="s">
        <v>10301</v>
      </c>
      <c r="AA620" s="943"/>
      <c r="AB620" s="943" t="s">
        <v>10301</v>
      </c>
      <c r="AC620" s="943"/>
      <c r="AD620" s="943" t="str">
        <f>Таблиця4[[#This Row],[DESCRIPTION 3]]</f>
        <v/>
      </c>
      <c r="AE620" s="943" t="str">
        <f>Таблиця4[[#This Row],[Owner/Specific NPCs3]]</f>
        <v/>
      </c>
      <c r="AF620" s="943"/>
      <c r="AG620" s="944"/>
      <c r="AH620" s="945"/>
      <c r="AI620" s="946"/>
      <c r="AJ620" s="943"/>
      <c r="AK620" s="946"/>
      <c r="AL620" s="943"/>
      <c r="AM620" s="946"/>
      <c r="AN620" s="942" t="str">
        <f>IFERROR(INDEX(#REF!,MATCH(Таблиця4[[#This Row],[BUILDING NAME]],#REF!,0),1),"")</f>
        <v/>
      </c>
      <c r="AO620" s="942" t="str">
        <f>IFERROR(INDEX(#REF!,MATCH(Таблиця4[[#This Row],[BUILDING NAME]],#REF!,0),1),"")</f>
        <v/>
      </c>
      <c r="AP620" s="942" t="str">
        <f>IFERROR(INDEX(#REF!,MATCH(Таблиця4[[#This Row],[BUILDING NAME]],#REF!,0),1),"")</f>
        <v/>
      </c>
      <c r="AQ620" s="942" t="str">
        <f>IFERROR(INDEX(#REF!,MATCH(Таблиця4[[#This Row],[BUILDING NAME]],#REF!,0),1),"")</f>
        <v/>
      </c>
      <c r="AR620" s="942" t="str">
        <f>IFERROR(INDEX(#REF!,MATCH(Таблиця4[[#This Row],[BUILDING NAME]],#REF!,0),1),"")</f>
        <v/>
      </c>
      <c r="AS620" s="942" t="str">
        <f>IFERROR(INDEX(#REF!,MATCH(Таблиця4[[#This Row],[BUILDING NAME]],#REF!,0),1),"")</f>
        <v/>
      </c>
      <c r="AT620" s="942" t="str">
        <f>IFERROR(INDEX(#REF!,MATCH(Таблиця4[[#This Row],[BUILDING NAME]],#REF!,0),1),"")</f>
        <v/>
      </c>
      <c r="AU620" s="942"/>
      <c r="AV620" s="1195" t="s">
        <v>10301</v>
      </c>
      <c r="AW620" s="1196" t="str">
        <f>IFERROR(INDEX(Аркуш4!$G$2:$G$608,MATCH(Таблиця4[[#This Row],[BUILDING NAME]],Аркуш4!$A$2:$A$608,0),1),"")</f>
        <v/>
      </c>
    </row>
    <row r="621" spans="1:49" ht="16.5" thickTop="1" thickBot="1">
      <c r="A621" s="942"/>
      <c r="B621" s="942"/>
      <c r="C621" s="942"/>
      <c r="D621" s="942"/>
      <c r="E621" s="942"/>
      <c r="F621" s="943"/>
      <c r="G621" s="943"/>
      <c r="H621" s="956" t="s">
        <v>12676</v>
      </c>
      <c r="I621" s="943" t="s">
        <v>102</v>
      </c>
      <c r="J621" s="943"/>
      <c r="K621" s="943" t="s">
        <v>10388</v>
      </c>
      <c r="L621" s="943" t="s">
        <v>1878</v>
      </c>
      <c r="M621" s="943" t="s">
        <v>10561</v>
      </c>
      <c r="N621" s="943" t="s">
        <v>10561</v>
      </c>
      <c r="O621" s="943"/>
      <c r="P621" s="943"/>
      <c r="Q621" s="943"/>
      <c r="R621" s="943"/>
      <c r="S621" s="943"/>
      <c r="T62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21" s="943"/>
      <c r="V621" s="943"/>
      <c r="W621" s="943"/>
      <c r="X621" s="943"/>
      <c r="Y621" s="943"/>
      <c r="Z621" s="943" t="s">
        <v>12677</v>
      </c>
      <c r="AA621" s="956" t="s">
        <v>12677</v>
      </c>
      <c r="AB621" s="943" t="s">
        <v>10301</v>
      </c>
      <c r="AC621" s="943"/>
      <c r="AD621" s="943" t="str">
        <f>Таблиця4[[#This Row],[DESCRIPTION 3]]</f>
        <v/>
      </c>
      <c r="AE621" s="943" t="str">
        <f>Таблиця4[[#This Row],[Owner/Specific NPCs3]]</f>
        <v/>
      </c>
      <c r="AF621" s="943"/>
      <c r="AG621" s="944"/>
      <c r="AH621" s="945"/>
      <c r="AI621" s="946"/>
      <c r="AJ621" s="943"/>
      <c r="AK621" s="946"/>
      <c r="AL621" s="943"/>
      <c r="AM621" s="946"/>
      <c r="AN621" s="942" t="str">
        <f>IFERROR(INDEX(#REF!,MATCH(Таблиця4[[#This Row],[BUILDING NAME]],#REF!,0),1),"")</f>
        <v/>
      </c>
      <c r="AO621" s="942" t="str">
        <f>IFERROR(INDEX(#REF!,MATCH(Таблиця4[[#This Row],[BUILDING NAME]],#REF!,0),1),"")</f>
        <v/>
      </c>
      <c r="AP621" s="942" t="str">
        <f>IFERROR(INDEX(#REF!,MATCH(Таблиця4[[#This Row],[BUILDING NAME]],#REF!,0),1),"")</f>
        <v/>
      </c>
      <c r="AQ621" s="942" t="str">
        <f>IFERROR(INDEX(#REF!,MATCH(Таблиця4[[#This Row],[BUILDING NAME]],#REF!,0),1),"")</f>
        <v/>
      </c>
      <c r="AR621" s="942" t="str">
        <f>IFERROR(INDEX(#REF!,MATCH(Таблиця4[[#This Row],[BUILDING NAME]],#REF!,0),1),"")</f>
        <v/>
      </c>
      <c r="AS621" s="942" t="str">
        <f>IFERROR(INDEX(#REF!,MATCH(Таблиця4[[#This Row],[BUILDING NAME]],#REF!,0),1),"")</f>
        <v/>
      </c>
      <c r="AT621" s="942" t="str">
        <f>IFERROR(INDEX(#REF!,MATCH(Таблиця4[[#This Row],[BUILDING NAME]],#REF!,0),1),"")</f>
        <v/>
      </c>
      <c r="AU621" s="942"/>
      <c r="AV621" s="1195" t="s">
        <v>12677</v>
      </c>
      <c r="AW621" s="1196">
        <f>IFERROR(INDEX(Аркуш4!$G$2:$G$608,MATCH(Таблиця4[[#This Row],[BUILDING NAME]],Аркуш4!$A$2:$A$608,0),1),"")</f>
        <v>0</v>
      </c>
    </row>
    <row r="622" spans="1:49" ht="16.5" customHeight="1" thickTop="1" thickBot="1">
      <c r="A622" s="942"/>
      <c r="B622" s="942"/>
      <c r="C622" s="942"/>
      <c r="D622" s="942"/>
      <c r="E622" s="942"/>
      <c r="F622" s="943"/>
      <c r="G622" s="943"/>
      <c r="H622" s="943" t="s">
        <v>12678</v>
      </c>
      <c r="I622" s="943" t="s">
        <v>46</v>
      </c>
      <c r="J622" s="943"/>
      <c r="K622" s="943" t="s">
        <v>10509</v>
      </c>
      <c r="L622" s="943" t="s">
        <v>10301</v>
      </c>
      <c r="M622" s="943" t="s">
        <v>10561</v>
      </c>
      <c r="N622" s="943" t="s">
        <v>10561</v>
      </c>
      <c r="O622" s="943" t="s">
        <v>12679</v>
      </c>
      <c r="P622" s="943"/>
      <c r="Q622" s="943"/>
      <c r="R622" s="943"/>
      <c r="S622" s="943"/>
      <c r="T62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22" s="943"/>
      <c r="V622" s="943"/>
      <c r="W622" s="943"/>
      <c r="X622" s="942"/>
      <c r="Y622" s="942"/>
      <c r="Z622" s="942" t="s">
        <v>10301</v>
      </c>
      <c r="AA622" s="943"/>
      <c r="AB622" s="943" t="s">
        <v>10301</v>
      </c>
      <c r="AC622" s="943"/>
      <c r="AD622" s="943" t="str">
        <f>Таблиця4[[#This Row],[DESCRIPTION 3]]</f>
        <v/>
      </c>
      <c r="AE622" s="943" t="str">
        <f>Таблиця4[[#This Row],[Owner/Specific NPCs3]]</f>
        <v/>
      </c>
      <c r="AF622" s="943"/>
      <c r="AG622" s="943" t="s">
        <v>12680</v>
      </c>
      <c r="AH622" s="945"/>
      <c r="AI622" s="946"/>
      <c r="AJ622" s="943"/>
      <c r="AK622" s="946"/>
      <c r="AL622" s="943"/>
      <c r="AM622" s="946"/>
      <c r="AN622" s="942" t="str">
        <f>IFERROR(INDEX(#REF!,MATCH(Таблиця4[[#This Row],[BUILDING NAME]],#REF!,0),1),"")</f>
        <v/>
      </c>
      <c r="AO622" s="942" t="str">
        <f>IFERROR(INDEX(#REF!,MATCH(Таблиця4[[#This Row],[BUILDING NAME]],#REF!,0),1),"")</f>
        <v/>
      </c>
      <c r="AP622" s="942" t="str">
        <f>IFERROR(INDEX(#REF!,MATCH(Таблиця4[[#This Row],[BUILDING NAME]],#REF!,0),1),"")</f>
        <v/>
      </c>
      <c r="AQ622" s="942" t="str">
        <f>IFERROR(INDEX(#REF!,MATCH(Таблиця4[[#This Row],[BUILDING NAME]],#REF!,0),1),"")</f>
        <v/>
      </c>
      <c r="AR622" s="942" t="str">
        <f>IFERROR(INDEX(#REF!,MATCH(Таблиця4[[#This Row],[BUILDING NAME]],#REF!,0),1),"")</f>
        <v/>
      </c>
      <c r="AS622" s="942" t="str">
        <f>IFERROR(INDEX(#REF!,MATCH(Таблиця4[[#This Row],[BUILDING NAME]],#REF!,0),1),"")</f>
        <v/>
      </c>
      <c r="AT622" s="942" t="str">
        <f>IFERROR(INDEX(#REF!,MATCH(Таблиця4[[#This Row],[BUILDING NAME]],#REF!,0),1),"")</f>
        <v/>
      </c>
      <c r="AU622" s="942"/>
      <c r="AV622" s="1195" t="s">
        <v>10301</v>
      </c>
      <c r="AW622" s="1196" t="str">
        <f>IFERROR(INDEX(Аркуш4!$G$2:$G$608,MATCH(Таблиця4[[#This Row],[BUILDING NAME]],Аркуш4!$A$2:$A$608,0),1),"")</f>
        <v/>
      </c>
    </row>
    <row r="623" spans="1:49" ht="16.5" thickTop="1" thickBot="1">
      <c r="A623" s="942" t="s">
        <v>12681</v>
      </c>
      <c r="B623" s="942" t="str">
        <f t="shared" ref="B623:B654" si="32">LEFT(LEFT(A623,FIND(":",A623)),LEN(LEFT(A623,FIND(":",A623)))-1)</f>
        <v>T1</v>
      </c>
      <c r="C623" s="942" t="str">
        <f t="shared" ref="C623:C654" si="33">RIGHT(A623,LEN(A623)-FIND(":",A623)-1)</f>
        <v>The Underdark (tavern, C, 2)</v>
      </c>
      <c r="D623" s="942"/>
      <c r="E623" s="942"/>
      <c r="F623" s="943" t="s">
        <v>403</v>
      </c>
      <c r="G623" s="943" t="s">
        <v>12682</v>
      </c>
      <c r="H623" s="943" t="s">
        <v>12683</v>
      </c>
      <c r="I623" s="943" t="s">
        <v>46</v>
      </c>
      <c r="J623" s="943"/>
      <c r="K623" s="943" t="s">
        <v>10358</v>
      </c>
      <c r="L623" s="943" t="s">
        <v>10301</v>
      </c>
      <c r="M623" s="943" t="s">
        <v>10329</v>
      </c>
      <c r="N623" s="943">
        <v>2</v>
      </c>
      <c r="O623" s="943"/>
      <c r="P623" s="943"/>
      <c r="Q623" s="943"/>
      <c r="R623" s="943"/>
      <c r="S623" s="943"/>
      <c r="T62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23" s="943"/>
      <c r="V623" s="943"/>
      <c r="W623" s="943"/>
      <c r="X623" s="943"/>
      <c r="Y623" s="943"/>
      <c r="Z623" s="943" t="s">
        <v>10301</v>
      </c>
      <c r="AA623" s="943" t="s">
        <v>12684</v>
      </c>
      <c r="AB623" s="943" t="s">
        <v>10301</v>
      </c>
      <c r="AC623" s="943"/>
      <c r="AD623" s="943" t="str">
        <f>Таблиця4[[#This Row],[DESCRIPTION 3]]</f>
        <v/>
      </c>
      <c r="AE623" s="943" t="str">
        <f>Таблиця4[[#This Row],[Owner/Specific NPCs3]]</f>
        <v/>
      </c>
      <c r="AF623" s="943"/>
      <c r="AG623" s="944" t="s">
        <v>10311</v>
      </c>
      <c r="AH623" s="945"/>
      <c r="AI623" s="946"/>
      <c r="AJ623" s="943" t="s">
        <v>10301</v>
      </c>
      <c r="AK623" s="946"/>
      <c r="AL623" s="943" t="s">
        <v>10301</v>
      </c>
      <c r="AM623" s="946"/>
      <c r="AN623" s="942" t="str">
        <f>IFERROR(INDEX(#REF!,MATCH(Таблиця4[[#This Row],[BUILDING NAME]],#REF!,0),1),"")</f>
        <v/>
      </c>
      <c r="AO623" s="942" t="str">
        <f>IFERROR(INDEX(#REF!,MATCH(Таблиця4[[#This Row],[BUILDING NAME]],#REF!,0),1),"")</f>
        <v/>
      </c>
      <c r="AP623" s="942" t="str">
        <f>IFERROR(INDEX(#REF!,MATCH(Таблиця4[[#This Row],[BUILDING NAME]],#REF!,0),1),"")</f>
        <v/>
      </c>
      <c r="AQ623" s="942" t="str">
        <f>IFERROR(INDEX(#REF!,MATCH(Таблиця4[[#This Row],[BUILDING NAME]],#REF!,0),1),"")</f>
        <v/>
      </c>
      <c r="AR623" s="942" t="str">
        <f>IFERROR(INDEX(#REF!,MATCH(Таблиця4[[#This Row],[BUILDING NAME]],#REF!,0),1),"")</f>
        <v/>
      </c>
      <c r="AS623" s="942" t="str">
        <f>IFERROR(INDEX(#REF!,MATCH(Таблиця4[[#This Row],[BUILDING NAME]],#REF!,0),1),"")</f>
        <v/>
      </c>
      <c r="AT623" s="942" t="str">
        <f>IFERROR(INDEX(#REF!,MATCH(Таблиця4[[#This Row],[BUILDING NAME]],#REF!,0),1),"")</f>
        <v/>
      </c>
      <c r="AU623" s="942"/>
      <c r="AV623" s="1195" t="s">
        <v>30094</v>
      </c>
      <c r="AW623" s="1196">
        <f>IFERROR(INDEX(Аркуш4!$G$2:$G$608,MATCH(Таблиця4[[#This Row],[BUILDING NAME]],Аркуш4!$A$2:$A$608,0),1),"")</f>
        <v>0</v>
      </c>
    </row>
    <row r="624" spans="1:49" ht="16.5" thickTop="1" thickBot="1">
      <c r="A624" s="942" t="s">
        <v>12685</v>
      </c>
      <c r="B624" s="942" t="str">
        <f t="shared" si="32"/>
        <v>T2</v>
      </c>
      <c r="C624" s="942" t="str">
        <f t="shared" si="33"/>
        <v>Khammeral's Coins (business, C, 1)</v>
      </c>
      <c r="D624" s="942"/>
      <c r="E624" s="942"/>
      <c r="F624" s="943" t="s">
        <v>12686</v>
      </c>
      <c r="G624" s="943" t="s">
        <v>12687</v>
      </c>
      <c r="H624" s="943" t="s">
        <v>12688</v>
      </c>
      <c r="I624" s="943" t="s">
        <v>46</v>
      </c>
      <c r="J624" s="943"/>
      <c r="K624" s="943" t="s">
        <v>10388</v>
      </c>
      <c r="L624" s="943" t="s">
        <v>1878</v>
      </c>
      <c r="M624" s="943" t="s">
        <v>10329</v>
      </c>
      <c r="N624" s="943">
        <v>1</v>
      </c>
      <c r="O624" s="943"/>
      <c r="P624" s="943"/>
      <c r="Q624" s="943"/>
      <c r="R624" s="943"/>
      <c r="S624" s="943"/>
      <c r="T62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24" s="943"/>
      <c r="V624" s="943"/>
      <c r="W624" s="943" t="s">
        <v>12689</v>
      </c>
      <c r="X624" s="943"/>
      <c r="Y624" s="943"/>
      <c r="Z624" s="943" t="s">
        <v>30058</v>
      </c>
      <c r="AA624" s="943"/>
      <c r="AB624" s="943" t="s">
        <v>10301</v>
      </c>
      <c r="AC624" s="943"/>
      <c r="AD624" s="943" t="str">
        <f>Таблиця4[[#This Row],[DESCRIPTION 3]]</f>
        <v/>
      </c>
      <c r="AE624" s="943" t="str">
        <f>Таблиця4[[#This Row],[Owner/Specific NPCs3]]</f>
        <v/>
      </c>
      <c r="AF624" s="943"/>
      <c r="AG624" s="944" t="s">
        <v>10311</v>
      </c>
      <c r="AH624" s="945"/>
      <c r="AI624" s="946"/>
      <c r="AJ624" s="943" t="s">
        <v>10301</v>
      </c>
      <c r="AK624" s="946"/>
      <c r="AL624" s="943" t="s">
        <v>10301</v>
      </c>
      <c r="AM624" s="946"/>
      <c r="AN624" s="942" t="str">
        <f>IFERROR(INDEX(#REF!,MATCH(Таблиця4[[#This Row],[BUILDING NAME]],#REF!,0),1),"")</f>
        <v/>
      </c>
      <c r="AO624" s="942" t="str">
        <f>IFERROR(INDEX(#REF!,MATCH(Таблиця4[[#This Row],[BUILDING NAME]],#REF!,0),1),"")</f>
        <v/>
      </c>
      <c r="AP624" s="942" t="str">
        <f>IFERROR(INDEX(#REF!,MATCH(Таблиця4[[#This Row],[BUILDING NAME]],#REF!,0),1),"")</f>
        <v/>
      </c>
      <c r="AQ624" s="942" t="str">
        <f>IFERROR(INDEX(#REF!,MATCH(Таблиця4[[#This Row],[BUILDING NAME]],#REF!,0),1),"")</f>
        <v/>
      </c>
      <c r="AR624" s="942" t="str">
        <f>IFERROR(INDEX(#REF!,MATCH(Таблиця4[[#This Row],[BUILDING NAME]],#REF!,0),1),"")</f>
        <v/>
      </c>
      <c r="AS624" s="942" t="str">
        <f>IFERROR(INDEX(#REF!,MATCH(Таблиця4[[#This Row],[BUILDING NAME]],#REF!,0),1),"")</f>
        <v/>
      </c>
      <c r="AT624" s="942" t="str">
        <f>IFERROR(INDEX(#REF!,MATCH(Таблиця4[[#This Row],[BUILDING NAME]],#REF!,0),1),"")</f>
        <v/>
      </c>
      <c r="AU624" s="942"/>
      <c r="AV624" s="1195" t="s">
        <v>30058</v>
      </c>
      <c r="AW624" s="1196">
        <f>IFERROR(INDEX(Аркуш4!$G$2:$G$608,MATCH(Таблиця4[[#This Row],[BUILDING NAME]],Аркуш4!$A$2:$A$608,0),1),"")</f>
        <v>0</v>
      </c>
    </row>
    <row r="625" spans="1:49" ht="16.5" thickTop="1" thickBot="1">
      <c r="A625" s="942" t="s">
        <v>12690</v>
      </c>
      <c r="B625" s="942" t="str">
        <f t="shared" si="32"/>
        <v>T3</v>
      </c>
      <c r="C625" s="942" t="str">
        <f t="shared" si="33"/>
        <v>Inn of the Dripping Dagger (inn, B, 4)</v>
      </c>
      <c r="D625" s="942"/>
      <c r="E625" s="942"/>
      <c r="F625" s="943" t="s">
        <v>108</v>
      </c>
      <c r="G625" s="943" t="s">
        <v>12691</v>
      </c>
      <c r="H625" s="943" t="s">
        <v>12692</v>
      </c>
      <c r="I625" s="943" t="s">
        <v>46</v>
      </c>
      <c r="J625" s="943"/>
      <c r="K625" s="943" t="s">
        <v>10371</v>
      </c>
      <c r="L625" s="943" t="s">
        <v>10301</v>
      </c>
      <c r="M625" s="943" t="s">
        <v>10310</v>
      </c>
      <c r="N625" s="943">
        <v>4</v>
      </c>
      <c r="O625" s="943"/>
      <c r="P625" s="943">
        <v>3</v>
      </c>
      <c r="Q625" s="943">
        <v>4</v>
      </c>
      <c r="R625" s="943">
        <v>4</v>
      </c>
      <c r="S625" s="943"/>
      <c r="T62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4A | 4 P | </v>
      </c>
      <c r="U625" s="943"/>
      <c r="V625" s="943"/>
      <c r="W625" s="943"/>
      <c r="X625" s="942"/>
      <c r="Y625" s="942"/>
      <c r="Z625" s="942" t="s">
        <v>10301</v>
      </c>
      <c r="AA625" s="942" t="s">
        <v>69</v>
      </c>
      <c r="AB625" s="943" t="s">
        <v>10301</v>
      </c>
      <c r="AC625" s="943"/>
      <c r="AD625" s="943" t="str">
        <f>Таблиця4[[#This Row],[DESCRIPTION 3]]</f>
        <v/>
      </c>
      <c r="AE625" s="943" t="str">
        <f>Таблиця4[[#This Row],[Owner/Specific NPCs3]]</f>
        <v/>
      </c>
      <c r="AF625" s="943"/>
      <c r="AG625" s="944" t="s">
        <v>12693</v>
      </c>
      <c r="AH625" s="945"/>
      <c r="AI625" s="946"/>
      <c r="AJ625" s="943" t="s">
        <v>10301</v>
      </c>
      <c r="AK625" s="946"/>
      <c r="AL625" s="943" t="s">
        <v>10301</v>
      </c>
      <c r="AM625" s="946"/>
      <c r="AN625" s="942" t="str">
        <f>IFERROR(INDEX(#REF!,MATCH(Таблиця4[[#This Row],[BUILDING NAME]],#REF!,0),1),"")</f>
        <v/>
      </c>
      <c r="AO625" s="942" t="str">
        <f>IFERROR(INDEX(#REF!,MATCH(Таблиця4[[#This Row],[BUILDING NAME]],#REF!,0),1),"")</f>
        <v/>
      </c>
      <c r="AP625" s="942" t="str">
        <f>IFERROR(INDEX(#REF!,MATCH(Таблиця4[[#This Row],[BUILDING NAME]],#REF!,0),1),"")</f>
        <v/>
      </c>
      <c r="AQ625" s="942" t="str">
        <f>IFERROR(INDEX(#REF!,MATCH(Таблиця4[[#This Row],[BUILDING NAME]],#REF!,0),1),"")</f>
        <v/>
      </c>
      <c r="AR625" s="942" t="str">
        <f>IFERROR(INDEX(#REF!,MATCH(Таблиця4[[#This Row],[BUILDING NAME]],#REF!,0),1),"")</f>
        <v/>
      </c>
      <c r="AS625" s="942" t="str">
        <f>IFERROR(INDEX(#REF!,MATCH(Таблиця4[[#This Row],[BUILDING NAME]],#REF!,0),1),"")</f>
        <v/>
      </c>
      <c r="AT625" s="942" t="str">
        <f>IFERROR(INDEX(#REF!,MATCH(Таблиця4[[#This Row],[BUILDING NAME]],#REF!,0),1),"")</f>
        <v/>
      </c>
      <c r="AU625" s="942"/>
      <c r="AV625" s="1195" t="s">
        <v>30086</v>
      </c>
      <c r="AW625" s="1196">
        <f>IFERROR(INDEX(Аркуш4!$G$2:$G$608,MATCH(Таблиця4[[#This Row],[BUILDING NAME]],Аркуш4!$A$2:$A$608,0),1),"")</f>
        <v>0</v>
      </c>
    </row>
    <row r="626" spans="1:49" ht="16.5" thickTop="1" thickBot="1">
      <c r="A626" s="942" t="s">
        <v>12694</v>
      </c>
      <c r="B626" s="942" t="str">
        <f t="shared" si="32"/>
        <v>T4</v>
      </c>
      <c r="C626" s="942" t="str">
        <f t="shared" si="33"/>
        <v>The Riven Shield Shop (business, B, 2)</v>
      </c>
      <c r="D626" s="942"/>
      <c r="E626" s="942"/>
      <c r="F626" s="943" t="s">
        <v>12695</v>
      </c>
      <c r="G626" s="943" t="s">
        <v>12696</v>
      </c>
      <c r="H626" s="943" t="s">
        <v>12697</v>
      </c>
      <c r="I626" s="943" t="s">
        <v>46</v>
      </c>
      <c r="J626" s="943"/>
      <c r="K626" s="943" t="s">
        <v>10388</v>
      </c>
      <c r="L626" s="943" t="s">
        <v>10301</v>
      </c>
      <c r="M626" s="943" t="s">
        <v>10310</v>
      </c>
      <c r="N626" s="943">
        <v>2</v>
      </c>
      <c r="O626" s="943"/>
      <c r="P626" s="943">
        <v>3</v>
      </c>
      <c r="Q626" s="943"/>
      <c r="R626" s="943"/>
      <c r="S626" s="943"/>
      <c r="T62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U626" s="943"/>
      <c r="V626" s="943"/>
      <c r="W626" s="942" t="s">
        <v>12698</v>
      </c>
      <c r="X626" s="942"/>
      <c r="Y626" s="942"/>
      <c r="Z626" s="942" t="s">
        <v>10301</v>
      </c>
      <c r="AA626" s="942" t="s">
        <v>12699</v>
      </c>
      <c r="AB626" s="943" t="s">
        <v>10301</v>
      </c>
      <c r="AC626" s="943"/>
      <c r="AD626" s="943" t="str">
        <f>Таблиця4[[#This Row],[DESCRIPTION 3]]</f>
        <v/>
      </c>
      <c r="AE626" s="943" t="str">
        <f>Таблиця4[[#This Row],[Owner/Specific NPCs3]]</f>
        <v/>
      </c>
      <c r="AF626" s="943"/>
      <c r="AG626" s="944" t="s">
        <v>10311</v>
      </c>
      <c r="AH626" s="945"/>
      <c r="AI626" s="946"/>
      <c r="AJ626" s="943" t="s">
        <v>10301</v>
      </c>
      <c r="AK626" s="946"/>
      <c r="AL626" s="943" t="s">
        <v>10301</v>
      </c>
      <c r="AM626" s="946"/>
      <c r="AN626" s="942" t="str">
        <f>IFERROR(INDEX(#REF!,MATCH(Таблиця4[[#This Row],[BUILDING NAME]],#REF!,0),1),"")</f>
        <v/>
      </c>
      <c r="AO626" s="942" t="str">
        <f>IFERROR(INDEX(#REF!,MATCH(Таблиця4[[#This Row],[BUILDING NAME]],#REF!,0),1),"")</f>
        <v/>
      </c>
      <c r="AP626" s="942" t="str">
        <f>IFERROR(INDEX(#REF!,MATCH(Таблиця4[[#This Row],[BUILDING NAME]],#REF!,0),1),"")</f>
        <v/>
      </c>
      <c r="AQ626" s="942" t="str">
        <f>IFERROR(INDEX(#REF!,MATCH(Таблиця4[[#This Row],[BUILDING NAME]],#REF!,0),1),"")</f>
        <v/>
      </c>
      <c r="AR626" s="942" t="str">
        <f>IFERROR(INDEX(#REF!,MATCH(Таблиця4[[#This Row],[BUILDING NAME]],#REF!,0),1),"")</f>
        <v/>
      </c>
      <c r="AS626" s="942" t="str">
        <f>IFERROR(INDEX(#REF!,MATCH(Таблиця4[[#This Row],[BUILDING NAME]],#REF!,0),1),"")</f>
        <v/>
      </c>
      <c r="AT626" s="942" t="str">
        <f>IFERROR(INDEX(#REF!,MATCH(Таблиця4[[#This Row],[BUILDING NAME]],#REF!,0),1),"")</f>
        <v/>
      </c>
      <c r="AU626" s="942"/>
      <c r="AV626" s="1195" t="s">
        <v>30069</v>
      </c>
      <c r="AW626" s="1196">
        <f>IFERROR(INDEX(Аркуш4!$G$2:$G$608,MATCH(Таблиця4[[#This Row],[BUILDING NAME]],Аркуш4!$A$2:$A$608,0),1),"")</f>
        <v>0</v>
      </c>
    </row>
    <row r="627" spans="1:49" ht="16.5" customHeight="1" thickTop="1" thickBot="1">
      <c r="A627" s="942" t="s">
        <v>12700</v>
      </c>
      <c r="B627" s="942" t="str">
        <f t="shared" si="32"/>
        <v>T5</v>
      </c>
      <c r="C627" s="942" t="str">
        <f t="shared" si="33"/>
        <v>Myrmith Splendors' residence (row house, B, 2}</v>
      </c>
      <c r="D627" s="942"/>
      <c r="E627" s="942"/>
      <c r="F627" s="943" t="s">
        <v>12701</v>
      </c>
      <c r="G627" s="943" t="s">
        <v>12702</v>
      </c>
      <c r="H627" s="943" t="s">
        <v>12703</v>
      </c>
      <c r="I627" s="943" t="s">
        <v>46</v>
      </c>
      <c r="J627" s="943"/>
      <c r="K627" s="943" t="s">
        <v>10450</v>
      </c>
      <c r="L627" s="943" t="s">
        <v>10301</v>
      </c>
      <c r="M627" s="943" t="s">
        <v>10310</v>
      </c>
      <c r="N627" s="943">
        <v>2</v>
      </c>
      <c r="O627" s="942"/>
      <c r="P627" s="943"/>
      <c r="Q627" s="943"/>
      <c r="R627" s="943"/>
      <c r="S627" s="943"/>
      <c r="T62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27" s="943"/>
      <c r="V627" s="943"/>
      <c r="W627" s="943"/>
      <c r="X627" s="943"/>
      <c r="Y627" s="943"/>
      <c r="Z627" s="943" t="s">
        <v>10301</v>
      </c>
      <c r="AA627" s="943"/>
      <c r="AB627" s="943" t="s">
        <v>10301</v>
      </c>
      <c r="AC627" s="943"/>
      <c r="AD627" s="943" t="str">
        <f>Таблиця4[[#This Row],[DESCRIPTION 3]]</f>
        <v/>
      </c>
      <c r="AE627" s="943" t="str">
        <f>Таблиця4[[#This Row],[Owner/Specific NPCs3]]</f>
        <v/>
      </c>
      <c r="AF627" s="943"/>
      <c r="AG627" s="944" t="s">
        <v>10311</v>
      </c>
      <c r="AH627" s="945"/>
      <c r="AI627" s="946"/>
      <c r="AJ627" s="943" t="s">
        <v>10301</v>
      </c>
      <c r="AK627" s="946"/>
      <c r="AL627" s="943" t="s">
        <v>10301</v>
      </c>
      <c r="AM627" s="946"/>
      <c r="AN627" s="942" t="str">
        <f>IFERROR(INDEX(#REF!,MATCH(Таблиця4[[#This Row],[BUILDING NAME]],#REF!,0),1),"")</f>
        <v/>
      </c>
      <c r="AO627" s="942" t="str">
        <f>IFERROR(INDEX(#REF!,MATCH(Таблиця4[[#This Row],[BUILDING NAME]],#REF!,0),1),"")</f>
        <v/>
      </c>
      <c r="AP627" s="942" t="str">
        <f>IFERROR(INDEX(#REF!,MATCH(Таблиця4[[#This Row],[BUILDING NAME]],#REF!,0),1),"")</f>
        <v/>
      </c>
      <c r="AQ627" s="942" t="str">
        <f>IFERROR(INDEX(#REF!,MATCH(Таблиця4[[#This Row],[BUILDING NAME]],#REF!,0),1),"")</f>
        <v/>
      </c>
      <c r="AR627" s="942" t="str">
        <f>IFERROR(INDEX(#REF!,MATCH(Таблиця4[[#This Row],[BUILDING NAME]],#REF!,0),1),"")</f>
        <v/>
      </c>
      <c r="AS627" s="942" t="str">
        <f>IFERROR(INDEX(#REF!,MATCH(Таблиця4[[#This Row],[BUILDING NAME]],#REF!,0),1),"")</f>
        <v/>
      </c>
      <c r="AT627" s="942" t="str">
        <f>IFERROR(INDEX(#REF!,MATCH(Таблиця4[[#This Row],[BUILDING NAME]],#REF!,0),1),"")</f>
        <v/>
      </c>
      <c r="AU627" s="942"/>
      <c r="AV627" s="1195" t="s">
        <v>10301</v>
      </c>
      <c r="AW627" s="1196" t="str">
        <f>IFERROR(INDEX(Аркуш4!$G$2:$G$608,MATCH(Таблиця4[[#This Row],[BUILDING NAME]],Аркуш4!$A$2:$A$608,0),1),"")</f>
        <v/>
      </c>
    </row>
    <row r="628" spans="1:49" ht="16.5" thickTop="1" thickBot="1">
      <c r="A628" s="942" t="s">
        <v>12704</v>
      </c>
      <c r="B628" s="942" t="str">
        <f t="shared" si="32"/>
        <v>T6</v>
      </c>
      <c r="C628" s="942" t="str">
        <f t="shared" si="33"/>
        <v>Mhair's Tower (wizard's domicile, A, 5")</v>
      </c>
      <c r="D628" s="942"/>
      <c r="E628" s="942"/>
      <c r="F628" s="943" t="s">
        <v>12705</v>
      </c>
      <c r="G628" s="943" t="s">
        <v>12706</v>
      </c>
      <c r="H628" s="943" t="s">
        <v>12707</v>
      </c>
      <c r="I628" s="943" t="s">
        <v>46</v>
      </c>
      <c r="J628" s="943"/>
      <c r="K628" s="943" t="s">
        <v>10336</v>
      </c>
      <c r="L628" s="943" t="s">
        <v>10301</v>
      </c>
      <c r="M628" s="943" t="s">
        <v>10299</v>
      </c>
      <c r="N628" s="943">
        <v>5</v>
      </c>
      <c r="O628" s="943"/>
      <c r="P628" s="943"/>
      <c r="Q628" s="943"/>
      <c r="R628" s="943"/>
      <c r="S628" s="943"/>
      <c r="T62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28" s="943"/>
      <c r="V628" s="943"/>
      <c r="W628" s="943"/>
      <c r="X628" s="942"/>
      <c r="Y628" s="942"/>
      <c r="Z628" s="942" t="s">
        <v>10301</v>
      </c>
      <c r="AA628" s="942" t="s">
        <v>12708</v>
      </c>
      <c r="AB628" s="943" t="s">
        <v>10301</v>
      </c>
      <c r="AC628" s="943"/>
      <c r="AD628" s="943" t="str">
        <f>Таблиця4[[#This Row],[DESCRIPTION 3]]</f>
        <v/>
      </c>
      <c r="AE628" s="943" t="str">
        <f>Таблиця4[[#This Row],[Owner/Specific NPCs3]]</f>
        <v/>
      </c>
      <c r="AF628" s="943"/>
      <c r="AG628" s="944" t="s">
        <v>10311</v>
      </c>
      <c r="AH628" s="945"/>
      <c r="AI628" s="946"/>
      <c r="AJ628" s="943" t="s">
        <v>10301</v>
      </c>
      <c r="AK628" s="946"/>
      <c r="AL628" s="943" t="s">
        <v>10301</v>
      </c>
      <c r="AM628" s="946"/>
      <c r="AN628" s="942" t="str">
        <f>IFERROR(INDEX(#REF!,MATCH(Таблиця4[[#This Row],[BUILDING NAME]],#REF!,0),1),"")</f>
        <v/>
      </c>
      <c r="AO628" s="942" t="str">
        <f>IFERROR(INDEX(#REF!,MATCH(Таблиця4[[#This Row],[BUILDING NAME]],#REF!,0),1),"")</f>
        <v/>
      </c>
      <c r="AP628" s="942" t="str">
        <f>IFERROR(INDEX(#REF!,MATCH(Таблиця4[[#This Row],[BUILDING NAME]],#REF!,0),1),"")</f>
        <v/>
      </c>
      <c r="AQ628" s="942" t="str">
        <f>IFERROR(INDEX(#REF!,MATCH(Таблиця4[[#This Row],[BUILDING NAME]],#REF!,0),1),"")</f>
        <v/>
      </c>
      <c r="AR628" s="942" t="str">
        <f>IFERROR(INDEX(#REF!,MATCH(Таблиця4[[#This Row],[BUILDING NAME]],#REF!,0),1),"")</f>
        <v/>
      </c>
      <c r="AS628" s="942" t="str">
        <f>IFERROR(INDEX(#REF!,MATCH(Таблиця4[[#This Row],[BUILDING NAME]],#REF!,0),1),"")</f>
        <v/>
      </c>
      <c r="AT628" s="942" t="str">
        <f>IFERROR(INDEX(#REF!,MATCH(Таблиця4[[#This Row],[BUILDING NAME]],#REF!,0),1),"")</f>
        <v/>
      </c>
      <c r="AU628" s="942"/>
      <c r="AV628" s="1195" t="s">
        <v>10301</v>
      </c>
      <c r="AW628" s="1196" t="str">
        <f>IFERROR(INDEX(Аркуш4!$G$2:$G$608,MATCH(Таблиця4[[#This Row],[BUILDING NAME]],Аркуш4!$A$2:$A$608,0),1),"")</f>
        <v/>
      </c>
    </row>
    <row r="629" spans="1:49" ht="16.5" thickTop="1" thickBot="1">
      <c r="A629" s="942" t="s">
        <v>12709</v>
      </c>
      <c r="B629" s="942" t="str">
        <f t="shared" si="32"/>
        <v>T7</v>
      </c>
      <c r="C629" s="942" t="str">
        <f t="shared" si="33"/>
        <v>Saern's Fine Swords (business, B, 2)</v>
      </c>
      <c r="D629" s="942"/>
      <c r="E629" s="942"/>
      <c r="F629" s="943" t="s">
        <v>12710</v>
      </c>
      <c r="G629" s="943" t="s">
        <v>12711</v>
      </c>
      <c r="H629" s="943" t="s">
        <v>12712</v>
      </c>
      <c r="I629" s="943" t="s">
        <v>46</v>
      </c>
      <c r="J629" s="943"/>
      <c r="K629" s="943" t="s">
        <v>10388</v>
      </c>
      <c r="L629" s="943" t="s">
        <v>1878</v>
      </c>
      <c r="M629" s="943" t="s">
        <v>10310</v>
      </c>
      <c r="N629" s="943">
        <v>2</v>
      </c>
      <c r="O629" s="943"/>
      <c r="P629" s="943">
        <v>4</v>
      </c>
      <c r="Q629" s="943"/>
      <c r="R629" s="943"/>
      <c r="S629" s="943"/>
      <c r="T62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629" s="943"/>
      <c r="V629" s="943"/>
      <c r="W629" s="942" t="s">
        <v>12713</v>
      </c>
      <c r="X629" s="942"/>
      <c r="Y629" s="942"/>
      <c r="Z629" s="942" t="s">
        <v>30065</v>
      </c>
      <c r="AA629" s="943" t="s">
        <v>29101</v>
      </c>
      <c r="AB629" s="943" t="s">
        <v>10301</v>
      </c>
      <c r="AC629" s="943"/>
      <c r="AD629" s="943" t="str">
        <f>Таблиця4[[#This Row],[DESCRIPTION 3]]</f>
        <v/>
      </c>
      <c r="AE629" s="943" t="str">
        <f>Таблиця4[[#This Row],[Owner/Specific NPCs3]]</f>
        <v/>
      </c>
      <c r="AF629" s="943"/>
      <c r="AG629" s="944" t="s">
        <v>10311</v>
      </c>
      <c r="AH629" s="945"/>
      <c r="AI629" s="946"/>
      <c r="AJ629" s="943" t="s">
        <v>10301</v>
      </c>
      <c r="AK629" s="946"/>
      <c r="AL629" s="943" t="s">
        <v>10301</v>
      </c>
      <c r="AM629" s="946"/>
      <c r="AN629" s="942" t="str">
        <f>IFERROR(INDEX(#REF!,MATCH(Таблиця4[[#This Row],[BUILDING NAME]],#REF!,0),1),"")</f>
        <v/>
      </c>
      <c r="AO629" s="942" t="str">
        <f>IFERROR(INDEX(#REF!,MATCH(Таблиця4[[#This Row],[BUILDING NAME]],#REF!,0),1),"")</f>
        <v/>
      </c>
      <c r="AP629" s="942" t="str">
        <f>IFERROR(INDEX(#REF!,MATCH(Таблиця4[[#This Row],[BUILDING NAME]],#REF!,0),1),"")</f>
        <v/>
      </c>
      <c r="AQ629" s="942" t="str">
        <f>IFERROR(INDEX(#REF!,MATCH(Таблиця4[[#This Row],[BUILDING NAME]],#REF!,0),1),"")</f>
        <v/>
      </c>
      <c r="AR629" s="942" t="str">
        <f>IFERROR(INDEX(#REF!,MATCH(Таблиця4[[#This Row],[BUILDING NAME]],#REF!,0),1),"")</f>
        <v/>
      </c>
      <c r="AS629" s="942" t="str">
        <f>IFERROR(INDEX(#REF!,MATCH(Таблиця4[[#This Row],[BUILDING NAME]],#REF!,0),1),"")</f>
        <v/>
      </c>
      <c r="AT629" s="942" t="str">
        <f>IFERROR(INDEX(#REF!,MATCH(Таблиця4[[#This Row],[BUILDING NAME]],#REF!,0),1),"")</f>
        <v/>
      </c>
      <c r="AU629" s="942"/>
      <c r="AV629" s="1195" t="s">
        <v>30065</v>
      </c>
      <c r="AW629" s="1196">
        <f>IFERROR(INDEX(Аркуш4!$G$2:$G$608,MATCH(Таблиця4[[#This Row],[BUILDING NAME]],Аркуш4!$A$2:$A$608,0),1),"")</f>
        <v>0</v>
      </c>
    </row>
    <row r="630" spans="1:49" ht="16.5" thickTop="1" thickBot="1">
      <c r="A630" s="942" t="s">
        <v>12714</v>
      </c>
      <c r="B630" s="942" t="str">
        <f t="shared" si="32"/>
        <v>T8</v>
      </c>
      <c r="C630" s="942" t="str">
        <f t="shared" si="33"/>
        <v>Gondalim's (inn, B, 3)</v>
      </c>
      <c r="D630" s="942"/>
      <c r="E630" s="942"/>
      <c r="F630" s="943" t="s">
        <v>68</v>
      </c>
      <c r="G630" s="943" t="s">
        <v>12715</v>
      </c>
      <c r="H630" s="943" t="s">
        <v>12716</v>
      </c>
      <c r="I630" s="943" t="s">
        <v>46</v>
      </c>
      <c r="J630" s="943"/>
      <c r="K630" s="943" t="s">
        <v>10371</v>
      </c>
      <c r="L630" s="943" t="s">
        <v>10301</v>
      </c>
      <c r="M630" s="943" t="s">
        <v>10310</v>
      </c>
      <c r="N630" s="943">
        <v>3</v>
      </c>
      <c r="O630" s="942"/>
      <c r="P630" s="943">
        <v>3</v>
      </c>
      <c r="Q630" s="943">
        <v>5</v>
      </c>
      <c r="R630" s="943"/>
      <c r="S630" s="943"/>
      <c r="T63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5A | </v>
      </c>
      <c r="U630" s="943"/>
      <c r="V630" s="943"/>
      <c r="W630" s="943"/>
      <c r="X630" s="942"/>
      <c r="Y630" s="942"/>
      <c r="Z630" s="942" t="s">
        <v>10301</v>
      </c>
      <c r="AA630" s="942" t="s">
        <v>12717</v>
      </c>
      <c r="AB630" s="943" t="s">
        <v>10301</v>
      </c>
      <c r="AC630" s="943"/>
      <c r="AD630" s="943" t="str">
        <f>Таблиця4[[#This Row],[DESCRIPTION 3]]</f>
        <v/>
      </c>
      <c r="AE630" s="943" t="str">
        <f>Таблиця4[[#This Row],[Owner/Specific NPCs3]]</f>
        <v/>
      </c>
      <c r="AF630" s="943"/>
      <c r="AG630" s="944" t="s">
        <v>10311</v>
      </c>
      <c r="AH630" s="945"/>
      <c r="AI630" s="946"/>
      <c r="AJ630" s="943" t="s">
        <v>10301</v>
      </c>
      <c r="AK630" s="946"/>
      <c r="AL630" s="943" t="s">
        <v>10301</v>
      </c>
      <c r="AM630" s="946"/>
      <c r="AN630" s="942" t="str">
        <f>IFERROR(INDEX(#REF!,MATCH(Таблиця4[[#This Row],[BUILDING NAME]],#REF!,0),1),"")</f>
        <v/>
      </c>
      <c r="AO630" s="942" t="str">
        <f>IFERROR(INDEX(#REF!,MATCH(Таблиця4[[#This Row],[BUILDING NAME]],#REF!,0),1),"")</f>
        <v/>
      </c>
      <c r="AP630" s="942" t="str">
        <f>IFERROR(INDEX(#REF!,MATCH(Таблиця4[[#This Row],[BUILDING NAME]],#REF!,0),1),"")</f>
        <v/>
      </c>
      <c r="AQ630" s="942" t="str">
        <f>IFERROR(INDEX(#REF!,MATCH(Таблиця4[[#This Row],[BUILDING NAME]],#REF!,0),1),"")</f>
        <v/>
      </c>
      <c r="AR630" s="942" t="str">
        <f>IFERROR(INDEX(#REF!,MATCH(Таблиця4[[#This Row],[BUILDING NAME]],#REF!,0),1),"")</f>
        <v/>
      </c>
      <c r="AS630" s="942" t="str">
        <f>IFERROR(INDEX(#REF!,MATCH(Таблиця4[[#This Row],[BUILDING NAME]],#REF!,0),1),"")</f>
        <v/>
      </c>
      <c r="AT630" s="942" t="str">
        <f>IFERROR(INDEX(#REF!,MATCH(Таблиця4[[#This Row],[BUILDING NAME]],#REF!,0),1),"")</f>
        <v/>
      </c>
      <c r="AU630" s="942"/>
      <c r="AV630" s="1195" t="s">
        <v>30085</v>
      </c>
      <c r="AW630" s="1196">
        <f>IFERROR(INDEX(Аркуш4!$G$2:$G$608,MATCH(Таблиця4[[#This Row],[BUILDING NAME]],Аркуш4!$A$2:$A$608,0),1),"")</f>
        <v>0</v>
      </c>
    </row>
    <row r="631" spans="1:49" ht="16.5" thickTop="1" thickBot="1">
      <c r="A631" s="942" t="s">
        <v>12718</v>
      </c>
      <c r="B631" s="942" t="str">
        <f t="shared" si="32"/>
        <v>T9</v>
      </c>
      <c r="C631" s="942" t="str">
        <f t="shared" si="33"/>
        <v>Dunblast Roofing Company (business, C, 2)</v>
      </c>
      <c r="D631" s="942"/>
      <c r="E631" s="942"/>
      <c r="F631" s="943" t="s">
        <v>12719</v>
      </c>
      <c r="G631" s="943" t="s">
        <v>12720</v>
      </c>
      <c r="H631" s="943" t="s">
        <v>12721</v>
      </c>
      <c r="I631" s="943" t="s">
        <v>46</v>
      </c>
      <c r="J631" s="943"/>
      <c r="K631" s="943" t="s">
        <v>10388</v>
      </c>
      <c r="L631" s="943" t="s">
        <v>1878</v>
      </c>
      <c r="M631" s="943" t="s">
        <v>10329</v>
      </c>
      <c r="N631" s="943">
        <v>2</v>
      </c>
      <c r="O631" s="943"/>
      <c r="P631" s="943"/>
      <c r="Q631" s="943"/>
      <c r="R631" s="943"/>
      <c r="S631" s="943"/>
      <c r="T63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31" s="943"/>
      <c r="V631" s="943"/>
      <c r="W631" s="943"/>
      <c r="X631" s="942"/>
      <c r="Y631" s="942"/>
      <c r="Z631" s="942" t="s">
        <v>30055</v>
      </c>
      <c r="AA631" s="942" t="s">
        <v>12722</v>
      </c>
      <c r="AB631" s="943" t="s">
        <v>10301</v>
      </c>
      <c r="AC631" s="943"/>
      <c r="AD631" s="943" t="str">
        <f>Таблиця4[[#This Row],[DESCRIPTION 3]]</f>
        <v/>
      </c>
      <c r="AE631" s="943" t="str">
        <f>Таблиця4[[#This Row],[Owner/Specific NPCs3]]</f>
        <v/>
      </c>
      <c r="AF631" s="943"/>
      <c r="AG631" s="944" t="s">
        <v>10311</v>
      </c>
      <c r="AH631" s="945"/>
      <c r="AI631" s="946"/>
      <c r="AJ631" s="943" t="s">
        <v>10301</v>
      </c>
      <c r="AK631" s="946"/>
      <c r="AL631" s="943" t="s">
        <v>10301</v>
      </c>
      <c r="AM631" s="946"/>
      <c r="AN631" s="942" t="str">
        <f>IFERROR(INDEX(#REF!,MATCH(Таблиця4[[#This Row],[BUILDING NAME]],#REF!,0),1),"")</f>
        <v/>
      </c>
      <c r="AO631" s="942" t="str">
        <f>IFERROR(INDEX(#REF!,MATCH(Таблиця4[[#This Row],[BUILDING NAME]],#REF!,0),1),"")</f>
        <v/>
      </c>
      <c r="AP631" s="942" t="str">
        <f>IFERROR(INDEX(#REF!,MATCH(Таблиця4[[#This Row],[BUILDING NAME]],#REF!,0),1),"")</f>
        <v/>
      </c>
      <c r="AQ631" s="942" t="str">
        <f>IFERROR(INDEX(#REF!,MATCH(Таблиця4[[#This Row],[BUILDING NAME]],#REF!,0),1),"")</f>
        <v/>
      </c>
      <c r="AR631" s="942" t="str">
        <f>IFERROR(INDEX(#REF!,MATCH(Таблиця4[[#This Row],[BUILDING NAME]],#REF!,0),1),"")</f>
        <v/>
      </c>
      <c r="AS631" s="942" t="str">
        <f>IFERROR(INDEX(#REF!,MATCH(Таблиця4[[#This Row],[BUILDING NAME]],#REF!,0),1),"")</f>
        <v/>
      </c>
      <c r="AT631" s="942" t="str">
        <f>IFERROR(INDEX(#REF!,MATCH(Таблиця4[[#This Row],[BUILDING NAME]],#REF!,0),1),"")</f>
        <v/>
      </c>
      <c r="AU631" s="942"/>
      <c r="AV631" s="1195" t="s">
        <v>30055</v>
      </c>
      <c r="AW631" s="1196">
        <f>IFERROR(INDEX(Аркуш4!$G$2:$G$608,MATCH(Таблиця4[[#This Row],[BUILDING NAME]],Аркуш4!$A$2:$A$608,0),1),"")</f>
        <v>0</v>
      </c>
    </row>
    <row r="632" spans="1:49" ht="16.5" thickTop="1" thickBot="1">
      <c r="A632" s="942" t="s">
        <v>12723</v>
      </c>
      <c r="B632" s="942" t="str">
        <f t="shared" si="32"/>
        <v>T10</v>
      </c>
      <c r="C632" s="942" t="str">
        <f t="shared" si="33"/>
        <v>Citadel of the Arrow (guildhall, B, 3)</v>
      </c>
      <c r="D632" s="942"/>
      <c r="E632" s="942"/>
      <c r="F632" s="943" t="s">
        <v>12724</v>
      </c>
      <c r="G632" s="943" t="s">
        <v>12725</v>
      </c>
      <c r="H632" s="943" t="s">
        <v>12726</v>
      </c>
      <c r="I632" s="943" t="s">
        <v>46</v>
      </c>
      <c r="J632" s="943"/>
      <c r="K632" s="943" t="s">
        <v>10351</v>
      </c>
      <c r="L632" s="943" t="s">
        <v>10301</v>
      </c>
      <c r="M632" s="943" t="s">
        <v>10310</v>
      </c>
      <c r="N632" s="943">
        <v>3</v>
      </c>
      <c r="O632" s="958" t="s">
        <v>12727</v>
      </c>
      <c r="P632" s="943">
        <v>4</v>
      </c>
      <c r="Q632" s="943">
        <v>5</v>
      </c>
      <c r="R632" s="943"/>
      <c r="S632" s="943"/>
      <c r="T63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5A | </v>
      </c>
      <c r="U632" s="943"/>
      <c r="V632" s="943"/>
      <c r="W632" s="943"/>
      <c r="X632" s="943"/>
      <c r="Y632" s="943"/>
      <c r="Z632" s="943" t="s">
        <v>10301</v>
      </c>
      <c r="AA632" s="958" t="s">
        <v>12727</v>
      </c>
      <c r="AB632" s="943" t="s">
        <v>10301</v>
      </c>
      <c r="AC632" s="943"/>
      <c r="AD632" s="943" t="str">
        <f>Таблиця4[[#This Row],[DESCRIPTION 3]]</f>
        <v/>
      </c>
      <c r="AE632" s="943" t="str">
        <f>Таблиця4[[#This Row],[Owner/Specific NPCs3]]</f>
        <v/>
      </c>
      <c r="AF632" s="943"/>
      <c r="AG632" s="944" t="s">
        <v>10311</v>
      </c>
      <c r="AH632" s="945"/>
      <c r="AI632" s="946"/>
      <c r="AJ632" s="943" t="s">
        <v>12728</v>
      </c>
      <c r="AK632" s="946"/>
      <c r="AL632" s="943" t="s">
        <v>10301</v>
      </c>
      <c r="AM632" s="946"/>
      <c r="AN632" s="942" t="str">
        <f>IFERROR(INDEX(#REF!,MATCH(Таблиця4[[#This Row],[BUILDING NAME]],#REF!,0),1),"")</f>
        <v/>
      </c>
      <c r="AO632" s="942" t="str">
        <f>IFERROR(INDEX(#REF!,MATCH(Таблиця4[[#This Row],[BUILDING NAME]],#REF!,0),1),"")</f>
        <v/>
      </c>
      <c r="AP632" s="942" t="str">
        <f>IFERROR(INDEX(#REF!,MATCH(Таблиця4[[#This Row],[BUILDING NAME]],#REF!,0),1),"")</f>
        <v/>
      </c>
      <c r="AQ632" s="942" t="str">
        <f>IFERROR(INDEX(#REF!,MATCH(Таблиця4[[#This Row],[BUILDING NAME]],#REF!,0),1),"")</f>
        <v/>
      </c>
      <c r="AR632" s="942" t="str">
        <f>IFERROR(INDEX(#REF!,MATCH(Таблиця4[[#This Row],[BUILDING NAME]],#REF!,0),1),"")</f>
        <v/>
      </c>
      <c r="AS632" s="942" t="str">
        <f>IFERROR(INDEX(#REF!,MATCH(Таблиця4[[#This Row],[BUILDING NAME]],#REF!,0),1),"")</f>
        <v/>
      </c>
      <c r="AT632" s="942" t="str">
        <f>IFERROR(INDEX(#REF!,MATCH(Таблиця4[[#This Row],[BUILDING NAME]],#REF!,0),1),"")</f>
        <v/>
      </c>
      <c r="AU632" s="942"/>
      <c r="AV632" s="1195" t="s">
        <v>30074</v>
      </c>
      <c r="AW632" s="1196">
        <f>IFERROR(INDEX(Аркуш4!$G$2:$G$608,MATCH(Таблиця4[[#This Row],[BUILDING NAME]],Аркуш4!$A$2:$A$608,0),1),"")</f>
        <v>0</v>
      </c>
    </row>
    <row r="633" spans="1:49" ht="16.5" thickTop="1" thickBot="1">
      <c r="A633" s="942" t="s">
        <v>12729</v>
      </c>
      <c r="B633" s="942" t="str">
        <f t="shared" si="32"/>
        <v>T11</v>
      </c>
      <c r="C633" s="942" t="str">
        <f t="shared" si="33"/>
        <v>Costumers' Hall (guildhall, B, 2)</v>
      </c>
      <c r="D633" s="942"/>
      <c r="E633" s="942"/>
      <c r="F633" s="943" t="s">
        <v>12730</v>
      </c>
      <c r="G633" s="943" t="s">
        <v>12731</v>
      </c>
      <c r="H633" s="943" t="s">
        <v>12732</v>
      </c>
      <c r="I633" s="943" t="s">
        <v>46</v>
      </c>
      <c r="J633" s="943"/>
      <c r="K633" s="943" t="s">
        <v>10351</v>
      </c>
      <c r="L633" s="943" t="s">
        <v>93</v>
      </c>
      <c r="M633" s="943" t="s">
        <v>10310</v>
      </c>
      <c r="N633" s="943">
        <v>2</v>
      </c>
      <c r="O633" s="953" t="s">
        <v>30570</v>
      </c>
      <c r="P633" s="943"/>
      <c r="Q633" s="943"/>
      <c r="R633" s="943"/>
      <c r="S633" s="943"/>
      <c r="T63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33" s="943"/>
      <c r="V633" s="943"/>
      <c r="W633" s="943"/>
      <c r="X633" s="942"/>
      <c r="Y633" s="942"/>
      <c r="Z633" s="942" t="s">
        <v>30076</v>
      </c>
      <c r="AA633" s="953" t="s">
        <v>12733</v>
      </c>
      <c r="AB633" s="943" t="s">
        <v>10301</v>
      </c>
      <c r="AC633" s="943"/>
      <c r="AD633" s="943" t="str">
        <f>Таблиця4[[#This Row],[DESCRIPTION 3]]</f>
        <v/>
      </c>
      <c r="AE633" s="943" t="str">
        <f>Таблиця4[[#This Row],[Owner/Specific NPCs3]]</f>
        <v/>
      </c>
      <c r="AF633" s="943"/>
      <c r="AG633" s="944" t="s">
        <v>10311</v>
      </c>
      <c r="AH633" s="945"/>
      <c r="AI633" s="946"/>
      <c r="AJ633" s="943" t="s">
        <v>12734</v>
      </c>
      <c r="AK633" s="946"/>
      <c r="AL633" s="943" t="s">
        <v>10301</v>
      </c>
      <c r="AM633" s="946"/>
      <c r="AN633" s="942" t="str">
        <f>IFERROR(INDEX(#REF!,MATCH(Таблиця4[[#This Row],[BUILDING NAME]],#REF!,0),1),"")</f>
        <v/>
      </c>
      <c r="AO633" s="942" t="str">
        <f>IFERROR(INDEX(#REF!,MATCH(Таблиця4[[#This Row],[BUILDING NAME]],#REF!,0),1),"")</f>
        <v/>
      </c>
      <c r="AP633" s="942" t="str">
        <f>IFERROR(INDEX(#REF!,MATCH(Таблиця4[[#This Row],[BUILDING NAME]],#REF!,0),1),"")</f>
        <v/>
      </c>
      <c r="AQ633" s="942" t="str">
        <f>IFERROR(INDEX(#REF!,MATCH(Таблиця4[[#This Row],[BUILDING NAME]],#REF!,0),1),"")</f>
        <v/>
      </c>
      <c r="AR633" s="942" t="str">
        <f>IFERROR(INDEX(#REF!,MATCH(Таблиця4[[#This Row],[BUILDING NAME]],#REF!,0),1),"")</f>
        <v/>
      </c>
      <c r="AS633" s="942" t="str">
        <f>IFERROR(INDEX(#REF!,MATCH(Таблиця4[[#This Row],[BUILDING NAME]],#REF!,0),1),"")</f>
        <v/>
      </c>
      <c r="AT633" s="942" t="str">
        <f>IFERROR(INDEX(#REF!,MATCH(Таблиця4[[#This Row],[BUILDING NAME]],#REF!,0),1),"")</f>
        <v/>
      </c>
      <c r="AU633" s="942"/>
      <c r="AV633" s="1195" t="s">
        <v>30076</v>
      </c>
      <c r="AW633" s="1196">
        <f>IFERROR(INDEX(Аркуш4!$G$2:$G$608,MATCH(Таблиця4[[#This Row],[BUILDING NAME]],Аркуш4!$A$2:$A$608,0),1),"")</f>
        <v>0</v>
      </c>
    </row>
    <row r="634" spans="1:49" ht="16.5" thickTop="1" thickBot="1">
      <c r="A634" s="942" t="s">
        <v>12735</v>
      </c>
      <c r="B634" s="942" t="str">
        <f t="shared" si="32"/>
        <v>T12</v>
      </c>
      <c r="C634" s="942" t="str">
        <f t="shared" si="33"/>
        <v>Thentavva's Boots (business, C, 1)</v>
      </c>
      <c r="D634" s="942"/>
      <c r="E634" s="942"/>
      <c r="F634" s="943" t="s">
        <v>12736</v>
      </c>
      <c r="G634" s="943" t="s">
        <v>12737</v>
      </c>
      <c r="H634" s="943" t="s">
        <v>12738</v>
      </c>
      <c r="I634" s="943" t="s">
        <v>46</v>
      </c>
      <c r="J634" s="943" t="s">
        <v>30778</v>
      </c>
      <c r="K634" s="943" t="s">
        <v>10388</v>
      </c>
      <c r="L634" s="943" t="s">
        <v>1878</v>
      </c>
      <c r="M634" s="943" t="s">
        <v>10329</v>
      </c>
      <c r="N634" s="943">
        <v>1</v>
      </c>
      <c r="O634" s="942"/>
      <c r="P634" s="943"/>
      <c r="Q634" s="943"/>
      <c r="R634" s="943"/>
      <c r="S634" s="943"/>
      <c r="T63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34" s="943"/>
      <c r="V634" s="943"/>
      <c r="W634" s="943"/>
      <c r="X634" s="942"/>
      <c r="Y634" s="942"/>
      <c r="Z634" s="942" t="s">
        <v>30070</v>
      </c>
      <c r="AA634" s="942" t="s">
        <v>11531</v>
      </c>
      <c r="AB634" s="943" t="s">
        <v>10301</v>
      </c>
      <c r="AC634" s="943"/>
      <c r="AD634" s="943" t="str">
        <f>Таблиця4[[#This Row],[DESCRIPTION 3]]</f>
        <v/>
      </c>
      <c r="AE634" s="943" t="str">
        <f>Таблиця4[[#This Row],[Owner/Specific NPCs3]]</f>
        <v/>
      </c>
      <c r="AF634" s="943"/>
      <c r="AG634" s="944" t="s">
        <v>10311</v>
      </c>
      <c r="AH634" s="945"/>
      <c r="AI634" s="946"/>
      <c r="AJ634" s="943" t="s">
        <v>10301</v>
      </c>
      <c r="AK634" s="946"/>
      <c r="AL634" s="943" t="s">
        <v>10301</v>
      </c>
      <c r="AM634" s="946"/>
      <c r="AN634" s="942" t="str">
        <f>IFERROR(INDEX(#REF!,MATCH(Таблиця4[[#This Row],[BUILDING NAME]],#REF!,0),1),"")</f>
        <v/>
      </c>
      <c r="AO634" s="942" t="str">
        <f>IFERROR(INDEX(#REF!,MATCH(Таблиця4[[#This Row],[BUILDING NAME]],#REF!,0),1),"")</f>
        <v/>
      </c>
      <c r="AP634" s="942" t="str">
        <f>IFERROR(INDEX(#REF!,MATCH(Таблиця4[[#This Row],[BUILDING NAME]],#REF!,0),1),"")</f>
        <v/>
      </c>
      <c r="AQ634" s="942" t="str">
        <f>IFERROR(INDEX(#REF!,MATCH(Таблиця4[[#This Row],[BUILDING NAME]],#REF!,0),1),"")</f>
        <v/>
      </c>
      <c r="AR634" s="942" t="str">
        <f>IFERROR(INDEX(#REF!,MATCH(Таблиця4[[#This Row],[BUILDING NAME]],#REF!,0),1),"")</f>
        <v/>
      </c>
      <c r="AS634" s="942" t="str">
        <f>IFERROR(INDEX(#REF!,MATCH(Таблиця4[[#This Row],[BUILDING NAME]],#REF!,0),1),"")</f>
        <v/>
      </c>
      <c r="AT634" s="942" t="str">
        <f>IFERROR(INDEX(#REF!,MATCH(Таблиця4[[#This Row],[BUILDING NAME]],#REF!,0),1),"")</f>
        <v/>
      </c>
      <c r="AU634" s="942"/>
      <c r="AV634" s="1195" t="s">
        <v>30070</v>
      </c>
      <c r="AW634" s="1196">
        <f>IFERROR(INDEX(Аркуш4!$G$2:$G$608,MATCH(Таблиця4[[#This Row],[BUILDING NAME]],Аркуш4!$A$2:$A$608,0),1),"")</f>
        <v>0</v>
      </c>
    </row>
    <row r="635" spans="1:49" ht="16.5" thickTop="1" thickBot="1">
      <c r="A635" s="942" t="s">
        <v>12739</v>
      </c>
      <c r="B635" s="942" t="str">
        <f t="shared" si="32"/>
        <v>T13</v>
      </c>
      <c r="C635" s="942" t="str">
        <f t="shared" si="33"/>
        <v>Maelstrom's Notch (inn, B, 2)</v>
      </c>
      <c r="D635" s="942"/>
      <c r="E635" s="942"/>
      <c r="F635" s="943" t="s">
        <v>116</v>
      </c>
      <c r="G635" s="943" t="s">
        <v>12740</v>
      </c>
      <c r="H635" s="943" t="s">
        <v>115</v>
      </c>
      <c r="I635" s="943" t="s">
        <v>46</v>
      </c>
      <c r="J635" s="943"/>
      <c r="K635" s="943" t="s">
        <v>10371</v>
      </c>
      <c r="L635" s="943" t="s">
        <v>25</v>
      </c>
      <c r="M635" s="943" t="s">
        <v>10310</v>
      </c>
      <c r="N635" s="943">
        <v>2</v>
      </c>
      <c r="O635" s="942"/>
      <c r="P635" s="943"/>
      <c r="Q635" s="943"/>
      <c r="R635" s="943"/>
      <c r="S635" s="943"/>
      <c r="T63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35" s="943"/>
      <c r="V635" s="943"/>
      <c r="W635" s="943"/>
      <c r="X635" s="942"/>
      <c r="Y635" s="942"/>
      <c r="Z635" s="942" t="s">
        <v>30087</v>
      </c>
      <c r="AA635" s="942" t="s">
        <v>118</v>
      </c>
      <c r="AB635" s="943" t="s">
        <v>21</v>
      </c>
      <c r="AC635" s="943"/>
      <c r="AD635" s="943" t="str">
        <f>Таблиця4[[#This Row],[DESCRIPTION 3]]</f>
        <v/>
      </c>
      <c r="AE635" s="943" t="str">
        <f>Таблиця4[[#This Row],[Owner/Specific NPCs3]]</f>
        <v/>
      </c>
      <c r="AF635" s="943"/>
      <c r="AG635" s="944" t="s">
        <v>10311</v>
      </c>
      <c r="AH635" s="945"/>
      <c r="AI635" s="946"/>
      <c r="AJ635" s="943" t="s">
        <v>10301</v>
      </c>
      <c r="AK635" s="946"/>
      <c r="AL635" s="943" t="s">
        <v>10301</v>
      </c>
      <c r="AM635" s="946"/>
      <c r="AN635" s="942" t="str">
        <f>IFERROR(INDEX(#REF!,MATCH(Таблиця4[[#This Row],[BUILDING NAME]],#REF!,0),1),"")</f>
        <v/>
      </c>
      <c r="AO635" s="942" t="str">
        <f>IFERROR(INDEX(#REF!,MATCH(Таблиця4[[#This Row],[BUILDING NAME]],#REF!,0),1),"")</f>
        <v/>
      </c>
      <c r="AP635" s="942" t="str">
        <f>IFERROR(INDEX(#REF!,MATCH(Таблиця4[[#This Row],[BUILDING NAME]],#REF!,0),1),"")</f>
        <v/>
      </c>
      <c r="AQ635" s="942" t="str">
        <f>IFERROR(INDEX(#REF!,MATCH(Таблиця4[[#This Row],[BUILDING NAME]],#REF!,0),1),"")</f>
        <v/>
      </c>
      <c r="AR635" s="942" t="str">
        <f>IFERROR(INDEX(#REF!,MATCH(Таблиця4[[#This Row],[BUILDING NAME]],#REF!,0),1),"")</f>
        <v/>
      </c>
      <c r="AS635" s="942" t="str">
        <f>IFERROR(INDEX(#REF!,MATCH(Таблиця4[[#This Row],[BUILDING NAME]],#REF!,0),1),"")</f>
        <v/>
      </c>
      <c r="AT635" s="942" t="str">
        <f>IFERROR(INDEX(#REF!,MATCH(Таблиця4[[#This Row],[BUILDING NAME]],#REF!,0),1),"")</f>
        <v/>
      </c>
      <c r="AU635" s="942"/>
      <c r="AV635" s="1195" t="s">
        <v>30087</v>
      </c>
      <c r="AW635" s="1196">
        <f>IFERROR(INDEX(Аркуш4!$G$2:$G$608,MATCH(Таблиця4[[#This Row],[BUILDING NAME]],Аркуш4!$A$2:$A$608,0),1),"")</f>
        <v>0</v>
      </c>
    </row>
    <row r="636" spans="1:49" ht="16.5" thickTop="1" thickBot="1">
      <c r="A636" s="942" t="s">
        <v>12741</v>
      </c>
      <c r="B636" s="942" t="str">
        <f t="shared" si="32"/>
        <v>T14</v>
      </c>
      <c r="C636" s="942" t="str">
        <f t="shared" si="33"/>
        <v>The League Office (guildhall, C, 1)</v>
      </c>
      <c r="D636" s="942"/>
      <c r="E636" s="942"/>
      <c r="F636" s="943" t="s">
        <v>12742</v>
      </c>
      <c r="G636" s="943" t="s">
        <v>12743</v>
      </c>
      <c r="H636" s="943" t="s">
        <v>12744</v>
      </c>
      <c r="I636" s="943" t="s">
        <v>46</v>
      </c>
      <c r="J636" s="943"/>
      <c r="K636" s="943" t="s">
        <v>10351</v>
      </c>
      <c r="L636" s="943" t="s">
        <v>10301</v>
      </c>
      <c r="M636" s="943" t="s">
        <v>10329</v>
      </c>
      <c r="N636" s="943">
        <v>1</v>
      </c>
      <c r="O636" s="943" t="s">
        <v>12745</v>
      </c>
      <c r="P636" s="943"/>
      <c r="Q636" s="943"/>
      <c r="R636" s="943"/>
      <c r="S636" s="943"/>
      <c r="T63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36" s="943"/>
      <c r="V636" s="943"/>
      <c r="W636" s="943"/>
      <c r="X636" s="942"/>
      <c r="Y636" s="942"/>
      <c r="Z636" s="942" t="s">
        <v>10301</v>
      </c>
      <c r="AA636" s="953" t="s">
        <v>12745</v>
      </c>
      <c r="AB636" s="943" t="s">
        <v>10301</v>
      </c>
      <c r="AC636" s="943"/>
      <c r="AD636" s="943" t="str">
        <f>Таблиця4[[#This Row],[DESCRIPTION 3]]</f>
        <v/>
      </c>
      <c r="AE636" s="943" t="str">
        <f>Таблиця4[[#This Row],[Owner/Specific NPCs3]]</f>
        <v/>
      </c>
      <c r="AF636" s="943"/>
      <c r="AG636" s="944" t="s">
        <v>10311</v>
      </c>
      <c r="AH636" s="945"/>
      <c r="AI636" s="946"/>
      <c r="AJ636" s="943" t="s">
        <v>12745</v>
      </c>
      <c r="AK636" s="946"/>
      <c r="AL636" s="943" t="s">
        <v>10301</v>
      </c>
      <c r="AM636" s="946"/>
      <c r="AN636" s="942" t="str">
        <f>IFERROR(INDEX(#REF!,MATCH(Таблиця4[[#This Row],[BUILDING NAME]],#REF!,0),1),"")</f>
        <v/>
      </c>
      <c r="AO636" s="942" t="str">
        <f>IFERROR(INDEX(#REF!,MATCH(Таблиця4[[#This Row],[BUILDING NAME]],#REF!,0),1),"")</f>
        <v/>
      </c>
      <c r="AP636" s="942" t="str">
        <f>IFERROR(INDEX(#REF!,MATCH(Таблиця4[[#This Row],[BUILDING NAME]],#REF!,0),1),"")</f>
        <v/>
      </c>
      <c r="AQ636" s="942" t="str">
        <f>IFERROR(INDEX(#REF!,MATCH(Таблиця4[[#This Row],[BUILDING NAME]],#REF!,0),1),"")</f>
        <v/>
      </c>
      <c r="AR636" s="942" t="str">
        <f>IFERROR(INDEX(#REF!,MATCH(Таблиця4[[#This Row],[BUILDING NAME]],#REF!,0),1),"")</f>
        <v/>
      </c>
      <c r="AS636" s="942" t="str">
        <f>IFERROR(INDEX(#REF!,MATCH(Таблиця4[[#This Row],[BUILDING NAME]],#REF!,0),1),"")</f>
        <v/>
      </c>
      <c r="AT636" s="942" t="str">
        <f>IFERROR(INDEX(#REF!,MATCH(Таблиця4[[#This Row],[BUILDING NAME]],#REF!,0),1),"")</f>
        <v/>
      </c>
      <c r="AU636" s="942"/>
      <c r="AV636" s="1195" t="s">
        <v>30083</v>
      </c>
      <c r="AW636" s="1196">
        <f>IFERROR(INDEX(Аркуш4!$G$2:$G$608,MATCH(Таблиця4[[#This Row],[BUILDING NAME]],Аркуш4!$A$2:$A$608,0),1),"")</f>
        <v>0</v>
      </c>
    </row>
    <row r="637" spans="1:49" ht="16.5" thickTop="1" thickBot="1">
      <c r="A637" s="942" t="s">
        <v>12746</v>
      </c>
      <c r="B637" s="942" t="str">
        <f t="shared" si="32"/>
        <v>T15</v>
      </c>
      <c r="C637" s="942" t="str">
        <f t="shared" si="33"/>
        <v>The Unicorn's Horn (inn, B, 6)</v>
      </c>
      <c r="D637" s="942"/>
      <c r="E637" s="942"/>
      <c r="F637" s="943" t="s">
        <v>407</v>
      </c>
      <c r="G637" s="943" t="s">
        <v>12747</v>
      </c>
      <c r="H637" s="943" t="s">
        <v>12748</v>
      </c>
      <c r="I637" s="943" t="s">
        <v>46</v>
      </c>
      <c r="J637" s="942"/>
      <c r="K637" s="943" t="s">
        <v>10371</v>
      </c>
      <c r="L637" s="943" t="s">
        <v>10301</v>
      </c>
      <c r="M637" s="943" t="s">
        <v>10310</v>
      </c>
      <c r="N637" s="943">
        <v>6</v>
      </c>
      <c r="O637" s="943"/>
      <c r="P637" s="943">
        <v>5</v>
      </c>
      <c r="Q637" s="943">
        <v>4</v>
      </c>
      <c r="R637" s="943"/>
      <c r="S637" s="943"/>
      <c r="T63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4A | </v>
      </c>
      <c r="U637" s="943"/>
      <c r="V637" s="943"/>
      <c r="W637" s="943"/>
      <c r="X637" s="942"/>
      <c r="Y637" s="942"/>
      <c r="Z637" s="942" t="s">
        <v>10301</v>
      </c>
      <c r="AA637" s="942" t="s">
        <v>408</v>
      </c>
      <c r="AB637" s="943" t="s">
        <v>10301</v>
      </c>
      <c r="AC637" s="943"/>
      <c r="AD637" s="943" t="str">
        <f>Таблиця4[[#This Row],[DESCRIPTION 3]]</f>
        <v/>
      </c>
      <c r="AE637" s="943" t="str">
        <f>Таблиця4[[#This Row],[Owner/Specific NPCs3]]</f>
        <v/>
      </c>
      <c r="AF637" s="943"/>
      <c r="AG637" s="944" t="s">
        <v>10311</v>
      </c>
      <c r="AH637" s="945"/>
      <c r="AI637" s="946"/>
      <c r="AJ637" s="943" t="s">
        <v>10301</v>
      </c>
      <c r="AK637" s="946"/>
      <c r="AL637" s="943" t="s">
        <v>10301</v>
      </c>
      <c r="AM637" s="946"/>
      <c r="AN637" s="942" t="str">
        <f>IFERROR(INDEX(#REF!,MATCH(Таблиця4[[#This Row],[BUILDING NAME]],#REF!,0),1),"")</f>
        <v/>
      </c>
      <c r="AO637" s="942" t="str">
        <f>IFERROR(INDEX(#REF!,MATCH(Таблиця4[[#This Row],[BUILDING NAME]],#REF!,0),1),"")</f>
        <v/>
      </c>
      <c r="AP637" s="942" t="str">
        <f>IFERROR(INDEX(#REF!,MATCH(Таблиця4[[#This Row],[BUILDING NAME]],#REF!,0),1),"")</f>
        <v/>
      </c>
      <c r="AQ637" s="942" t="str">
        <f>IFERROR(INDEX(#REF!,MATCH(Таблиця4[[#This Row],[BUILDING NAME]],#REF!,0),1),"")</f>
        <v/>
      </c>
      <c r="AR637" s="942" t="str">
        <f>IFERROR(INDEX(#REF!,MATCH(Таблиця4[[#This Row],[BUILDING NAME]],#REF!,0),1),"")</f>
        <v/>
      </c>
      <c r="AS637" s="942" t="str">
        <f>IFERROR(INDEX(#REF!,MATCH(Таблиця4[[#This Row],[BUILDING NAME]],#REF!,0),1),"")</f>
        <v/>
      </c>
      <c r="AT637" s="942" t="str">
        <f>IFERROR(INDEX(#REF!,MATCH(Таблиця4[[#This Row],[BUILDING NAME]],#REF!,0),1),"")</f>
        <v/>
      </c>
      <c r="AU637" s="942"/>
      <c r="AV637" s="1195" t="s">
        <v>30090</v>
      </c>
      <c r="AW637" s="1196">
        <f>IFERROR(INDEX(Аркуш4!$G$2:$G$608,MATCH(Таблиця4[[#This Row],[BUILDING NAME]],Аркуш4!$A$2:$A$608,0),1),"")</f>
        <v>0</v>
      </c>
    </row>
    <row r="638" spans="1:49" ht="16.5" thickTop="1" thickBot="1">
      <c r="A638" s="942" t="s">
        <v>12749</v>
      </c>
      <c r="B638" s="942" t="str">
        <f t="shared" si="32"/>
        <v>T16</v>
      </c>
      <c r="C638" s="942" t="str">
        <f t="shared" si="33"/>
        <v>Aurora's Realms Shop, Street of Tusks Catalogue Counter (business, B, 4)</v>
      </c>
      <c r="D638" s="942"/>
      <c r="E638" s="942"/>
      <c r="F638" s="943" t="s">
        <v>12750</v>
      </c>
      <c r="G638" s="943" t="s">
        <v>12751</v>
      </c>
      <c r="H638" s="943" t="s">
        <v>12752</v>
      </c>
      <c r="I638" s="943" t="s">
        <v>46</v>
      </c>
      <c r="J638" s="943"/>
      <c r="K638" s="943" t="s">
        <v>10388</v>
      </c>
      <c r="L638" s="943" t="s">
        <v>1878</v>
      </c>
      <c r="M638" s="943" t="s">
        <v>10310</v>
      </c>
      <c r="N638" s="943">
        <v>4</v>
      </c>
      <c r="O638" s="943"/>
      <c r="P638" s="943"/>
      <c r="Q638" s="943"/>
      <c r="R638" s="943"/>
      <c r="S638" s="943"/>
      <c r="T63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38" s="943"/>
      <c r="V638" s="943" t="s">
        <v>10562</v>
      </c>
      <c r="W638" s="943" t="s">
        <v>10505</v>
      </c>
      <c r="X638" s="943"/>
      <c r="Y638" s="943"/>
      <c r="Z638" s="943" t="s">
        <v>10301</v>
      </c>
      <c r="AA638" s="943" t="s">
        <v>10563</v>
      </c>
      <c r="AB638" s="943" t="s">
        <v>10301</v>
      </c>
      <c r="AC638" s="943"/>
      <c r="AD638" s="943" t="str">
        <f>Таблиця4[[#This Row],[DESCRIPTION 3]]</f>
        <v/>
      </c>
      <c r="AE638" s="943" t="str">
        <f>Таблиця4[[#This Row],[Owner/Specific NPCs3]]</f>
        <v/>
      </c>
      <c r="AF638" s="943"/>
      <c r="AG638" s="944" t="s">
        <v>10311</v>
      </c>
      <c r="AH638" s="945"/>
      <c r="AI638" s="946"/>
      <c r="AJ638" s="943" t="s">
        <v>10301</v>
      </c>
      <c r="AK638" s="946"/>
      <c r="AL638" s="943" t="s">
        <v>10301</v>
      </c>
      <c r="AM638" s="946"/>
      <c r="AN638" s="942" t="str">
        <f>IFERROR(INDEX(#REF!,MATCH(Таблиця4[[#This Row],[BUILDING NAME]],#REF!,0),1),"")</f>
        <v/>
      </c>
      <c r="AO638" s="942" t="str">
        <f>IFERROR(INDEX(#REF!,MATCH(Таблиця4[[#This Row],[BUILDING NAME]],#REF!,0),1),"")</f>
        <v/>
      </c>
      <c r="AP638" s="942" t="str">
        <f>IFERROR(INDEX(#REF!,MATCH(Таблиця4[[#This Row],[BUILDING NAME]],#REF!,0),1),"")</f>
        <v/>
      </c>
      <c r="AQ638" s="942" t="str">
        <f>IFERROR(INDEX(#REF!,MATCH(Таблиця4[[#This Row],[BUILDING NAME]],#REF!,0),1),"")</f>
        <v/>
      </c>
      <c r="AR638" s="942" t="str">
        <f>IFERROR(INDEX(#REF!,MATCH(Таблиця4[[#This Row],[BUILDING NAME]],#REF!,0),1),"")</f>
        <v/>
      </c>
      <c r="AS638" s="942" t="str">
        <f>IFERROR(INDEX(#REF!,MATCH(Таблиця4[[#This Row],[BUILDING NAME]],#REF!,0),1),"")</f>
        <v/>
      </c>
      <c r="AT638" s="942" t="str">
        <f>IFERROR(INDEX(#REF!,MATCH(Таблиця4[[#This Row],[BUILDING NAME]],#REF!,0),1),"")</f>
        <v/>
      </c>
      <c r="AU638" s="942"/>
      <c r="AV638" s="1195" t="s">
        <v>29853</v>
      </c>
      <c r="AW638" s="1196">
        <f>IFERROR(INDEX(Аркуш4!$G$2:$G$608,MATCH(Таблиця4[[#This Row],[BUILDING NAME]],Аркуш4!$A$2:$A$608,0),1),"")</f>
        <v>0</v>
      </c>
    </row>
    <row r="639" spans="1:49" ht="16.5" thickTop="1" thickBot="1">
      <c r="A639" s="942" t="s">
        <v>12753</v>
      </c>
      <c r="B639" s="942" t="str">
        <f t="shared" si="32"/>
        <v>T17</v>
      </c>
      <c r="C639" s="942" t="str">
        <f t="shared" si="33"/>
        <v>Orsabbas's Fine Imports (business, C, 3)</v>
      </c>
      <c r="D639" s="942"/>
      <c r="E639" s="942"/>
      <c r="F639" s="943" t="s">
        <v>12754</v>
      </c>
      <c r="G639" s="943" t="s">
        <v>12755</v>
      </c>
      <c r="H639" s="943" t="s">
        <v>12756</v>
      </c>
      <c r="I639" s="943" t="s">
        <v>46</v>
      </c>
      <c r="J639" s="943"/>
      <c r="K639" s="943" t="s">
        <v>10388</v>
      </c>
      <c r="L639" s="943" t="s">
        <v>1878</v>
      </c>
      <c r="M639" s="943" t="s">
        <v>10329</v>
      </c>
      <c r="N639" s="943">
        <v>3</v>
      </c>
      <c r="O639" s="942"/>
      <c r="P639" s="943">
        <v>4</v>
      </c>
      <c r="Q639" s="943"/>
      <c r="R639" s="943"/>
      <c r="S639" s="943"/>
      <c r="T63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639" s="943"/>
      <c r="V639" s="943"/>
      <c r="W639" s="943" t="s">
        <v>12757</v>
      </c>
      <c r="X639" s="942"/>
      <c r="Y639" s="942"/>
      <c r="Z639" s="942" t="s">
        <v>30060</v>
      </c>
      <c r="AA639" s="942" t="s">
        <v>12758</v>
      </c>
      <c r="AB639" s="943" t="s">
        <v>10301</v>
      </c>
      <c r="AC639" s="943"/>
      <c r="AD639" s="943" t="str">
        <f>Таблиця4[[#This Row],[DESCRIPTION 3]]</f>
        <v/>
      </c>
      <c r="AE639" s="943" t="str">
        <f>Таблиця4[[#This Row],[Owner/Specific NPCs3]]</f>
        <v/>
      </c>
      <c r="AF639" s="943"/>
      <c r="AG639" s="944" t="s">
        <v>10311</v>
      </c>
      <c r="AH639" s="945"/>
      <c r="AI639" s="946"/>
      <c r="AJ639" s="943" t="s">
        <v>10301</v>
      </c>
      <c r="AK639" s="946"/>
      <c r="AL639" s="943" t="s">
        <v>10301</v>
      </c>
      <c r="AM639" s="946"/>
      <c r="AN639" s="942" t="str">
        <f>IFERROR(INDEX(#REF!,MATCH(Таблиця4[[#This Row],[BUILDING NAME]],#REF!,0),1),"")</f>
        <v/>
      </c>
      <c r="AO639" s="942" t="str">
        <f>IFERROR(INDEX(#REF!,MATCH(Таблиця4[[#This Row],[BUILDING NAME]],#REF!,0),1),"")</f>
        <v/>
      </c>
      <c r="AP639" s="942" t="str">
        <f>IFERROR(INDEX(#REF!,MATCH(Таблиця4[[#This Row],[BUILDING NAME]],#REF!,0),1),"")</f>
        <v/>
      </c>
      <c r="AQ639" s="942" t="str">
        <f>IFERROR(INDEX(#REF!,MATCH(Таблиця4[[#This Row],[BUILDING NAME]],#REF!,0),1),"")</f>
        <v/>
      </c>
      <c r="AR639" s="942" t="str">
        <f>IFERROR(INDEX(#REF!,MATCH(Таблиця4[[#This Row],[BUILDING NAME]],#REF!,0),1),"")</f>
        <v/>
      </c>
      <c r="AS639" s="942" t="str">
        <f>IFERROR(INDEX(#REF!,MATCH(Таблиця4[[#This Row],[BUILDING NAME]],#REF!,0),1),"")</f>
        <v/>
      </c>
      <c r="AT639" s="942" t="str">
        <f>IFERROR(INDEX(#REF!,MATCH(Таблиця4[[#This Row],[BUILDING NAME]],#REF!,0),1),"")</f>
        <v/>
      </c>
      <c r="AU639" s="942"/>
      <c r="AV639" s="1195" t="s">
        <v>30060</v>
      </c>
      <c r="AW639" s="1196">
        <f>IFERROR(INDEX(Аркуш4!$G$2:$G$608,MATCH(Таблиця4[[#This Row],[BUILDING NAME]],Аркуш4!$A$2:$A$608,0),1),"")</f>
        <v>0</v>
      </c>
    </row>
    <row r="640" spans="1:49" ht="16.5" thickTop="1" thickBot="1">
      <c r="A640" s="942" t="s">
        <v>12759</v>
      </c>
      <c r="B640" s="942" t="str">
        <f t="shared" si="32"/>
        <v>T18</v>
      </c>
      <c r="C640" s="942" t="str">
        <f t="shared" si="33"/>
        <v>Riautar's Weaponry (business, C, 2)</v>
      </c>
      <c r="D640" s="942"/>
      <c r="E640" s="942"/>
      <c r="F640" s="943" t="s">
        <v>12760</v>
      </c>
      <c r="G640" s="943" t="s">
        <v>12761</v>
      </c>
      <c r="H640" s="943" t="s">
        <v>12762</v>
      </c>
      <c r="I640" s="943" t="s">
        <v>46</v>
      </c>
      <c r="J640" s="943"/>
      <c r="K640" s="943" t="s">
        <v>10388</v>
      </c>
      <c r="L640" s="943" t="s">
        <v>1878</v>
      </c>
      <c r="M640" s="943" t="s">
        <v>10329</v>
      </c>
      <c r="N640" s="943">
        <v>2</v>
      </c>
      <c r="O640" s="943"/>
      <c r="P640" s="943"/>
      <c r="Q640" s="943"/>
      <c r="R640" s="943"/>
      <c r="S640" s="943"/>
      <c r="T64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40" s="943"/>
      <c r="V640" s="943"/>
      <c r="W640" s="942" t="s">
        <v>12713</v>
      </c>
      <c r="X640" s="942"/>
      <c r="Y640" s="942"/>
      <c r="Z640" s="942" t="s">
        <v>30064</v>
      </c>
      <c r="AA640" s="943" t="s">
        <v>12763</v>
      </c>
      <c r="AB640" s="943" t="s">
        <v>10301</v>
      </c>
      <c r="AC640" s="943"/>
      <c r="AD640" s="943" t="str">
        <f>Таблиця4[[#This Row],[DESCRIPTION 3]]</f>
        <v/>
      </c>
      <c r="AE640" s="943" t="str">
        <f>Таблиця4[[#This Row],[Owner/Specific NPCs3]]</f>
        <v/>
      </c>
      <c r="AF640" s="943"/>
      <c r="AG640" s="944" t="s">
        <v>10311</v>
      </c>
      <c r="AH640" s="945"/>
      <c r="AI640" s="946"/>
      <c r="AJ640" s="943" t="s">
        <v>10301</v>
      </c>
      <c r="AK640" s="946"/>
      <c r="AL640" s="943" t="s">
        <v>10301</v>
      </c>
      <c r="AM640" s="946"/>
      <c r="AN640" s="942" t="str">
        <f>IFERROR(INDEX(#REF!,MATCH(Таблиця4[[#This Row],[BUILDING NAME]],#REF!,0),1),"")</f>
        <v/>
      </c>
      <c r="AO640" s="942" t="str">
        <f>IFERROR(INDEX(#REF!,MATCH(Таблиця4[[#This Row],[BUILDING NAME]],#REF!,0),1),"")</f>
        <v/>
      </c>
      <c r="AP640" s="942" t="str">
        <f>IFERROR(INDEX(#REF!,MATCH(Таблиця4[[#This Row],[BUILDING NAME]],#REF!,0),1),"")</f>
        <v/>
      </c>
      <c r="AQ640" s="942" t="str">
        <f>IFERROR(INDEX(#REF!,MATCH(Таблиця4[[#This Row],[BUILDING NAME]],#REF!,0),1),"")</f>
        <v/>
      </c>
      <c r="AR640" s="942" t="str">
        <f>IFERROR(INDEX(#REF!,MATCH(Таблиця4[[#This Row],[BUILDING NAME]],#REF!,0),1),"")</f>
        <v/>
      </c>
      <c r="AS640" s="942" t="str">
        <f>IFERROR(INDEX(#REF!,MATCH(Таблиця4[[#This Row],[BUILDING NAME]],#REF!,0),1),"")</f>
        <v/>
      </c>
      <c r="AT640" s="942" t="str">
        <f>IFERROR(INDEX(#REF!,MATCH(Таблиця4[[#This Row],[BUILDING NAME]],#REF!,0),1),"")</f>
        <v/>
      </c>
      <c r="AU640" s="942"/>
      <c r="AV640" s="1195" t="s">
        <v>30064</v>
      </c>
      <c r="AW640" s="1196">
        <f>IFERROR(INDEX(Аркуш4!$G$2:$G$608,MATCH(Таблиця4[[#This Row],[BUILDING NAME]],Аркуш4!$A$2:$A$608,0),1),"")</f>
        <v>0</v>
      </c>
    </row>
    <row r="641" spans="1:49" ht="16.5" thickTop="1" thickBot="1">
      <c r="A641" s="942" t="s">
        <v>12764</v>
      </c>
      <c r="B641" s="942" t="str">
        <f t="shared" si="32"/>
        <v>T19</v>
      </c>
      <c r="C641" s="942" t="str">
        <f t="shared" si="33"/>
        <v>The House of Song (guildhall, B, 2)</v>
      </c>
      <c r="D641" s="942"/>
      <c r="E641" s="942"/>
      <c r="F641" s="943" t="s">
        <v>12765</v>
      </c>
      <c r="G641" s="943" t="s">
        <v>12766</v>
      </c>
      <c r="H641" s="943" t="s">
        <v>12767</v>
      </c>
      <c r="I641" s="943" t="s">
        <v>46</v>
      </c>
      <c r="J641" s="943"/>
      <c r="K641" s="943" t="s">
        <v>10351</v>
      </c>
      <c r="L641" s="943" t="s">
        <v>10301</v>
      </c>
      <c r="M641" s="943" t="s">
        <v>10310</v>
      </c>
      <c r="N641" s="943">
        <v>2</v>
      </c>
      <c r="O641" s="958" t="s">
        <v>30571</v>
      </c>
      <c r="P641" s="943">
        <v>3</v>
      </c>
      <c r="Q641" s="943">
        <v>4</v>
      </c>
      <c r="R641" s="943"/>
      <c r="S641" s="943"/>
      <c r="T64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4A | </v>
      </c>
      <c r="U641" s="943"/>
      <c r="V641" s="943"/>
      <c r="W641" s="943"/>
      <c r="X641" s="943"/>
      <c r="Y641" s="943"/>
      <c r="Z641" s="943" t="s">
        <v>10301</v>
      </c>
      <c r="AA641" s="943" t="s">
        <v>12768</v>
      </c>
      <c r="AB641" s="943" t="s">
        <v>10301</v>
      </c>
      <c r="AC641" s="943"/>
      <c r="AD641" s="943" t="str">
        <f>Таблиця4[[#This Row],[DESCRIPTION 3]]</f>
        <v/>
      </c>
      <c r="AE641" s="943" t="str">
        <f>Таблиця4[[#This Row],[Owner/Specific NPCs3]]</f>
        <v/>
      </c>
      <c r="AF641" s="943"/>
      <c r="AG641" s="944" t="s">
        <v>10311</v>
      </c>
      <c r="AH641" s="945"/>
      <c r="AI641" s="946"/>
      <c r="AJ641" s="943" t="s">
        <v>12769</v>
      </c>
      <c r="AK641" s="946"/>
      <c r="AL641" s="943" t="s">
        <v>10301</v>
      </c>
      <c r="AM641" s="946"/>
      <c r="AN641" s="942" t="str">
        <f>IFERROR(INDEX(#REF!,MATCH(Таблиця4[[#This Row],[BUILDING NAME]],#REF!,0),1),"")</f>
        <v/>
      </c>
      <c r="AO641" s="942" t="str">
        <f>IFERROR(INDEX(#REF!,MATCH(Таблиця4[[#This Row],[BUILDING NAME]],#REF!,0),1),"")</f>
        <v/>
      </c>
      <c r="AP641" s="942" t="str">
        <f>IFERROR(INDEX(#REF!,MATCH(Таблиця4[[#This Row],[BUILDING NAME]],#REF!,0),1),"")</f>
        <v/>
      </c>
      <c r="AQ641" s="942" t="str">
        <f>IFERROR(INDEX(#REF!,MATCH(Таблиця4[[#This Row],[BUILDING NAME]],#REF!,0),1),"")</f>
        <v/>
      </c>
      <c r="AR641" s="942" t="str">
        <f>IFERROR(INDEX(#REF!,MATCH(Таблиця4[[#This Row],[BUILDING NAME]],#REF!,0),1),"")</f>
        <v/>
      </c>
      <c r="AS641" s="942" t="str">
        <f>IFERROR(INDEX(#REF!,MATCH(Таблиця4[[#This Row],[BUILDING NAME]],#REF!,0),1),"")</f>
        <v/>
      </c>
      <c r="AT641" s="942" t="str">
        <f>IFERROR(INDEX(#REF!,MATCH(Таблиця4[[#This Row],[BUILDING NAME]],#REF!,0),1),"")</f>
        <v/>
      </c>
      <c r="AU641" s="942"/>
      <c r="AV641" s="1195" t="s">
        <v>30081</v>
      </c>
      <c r="AW641" s="1196">
        <f>IFERROR(INDEX(Аркуш4!$G$2:$G$608,MATCH(Таблиця4[[#This Row],[BUILDING NAME]],Аркуш4!$A$2:$A$608,0),1),"")</f>
        <v>0</v>
      </c>
    </row>
    <row r="642" spans="1:49" ht="16.5" thickTop="1" thickBot="1">
      <c r="A642" s="942" t="s">
        <v>12770</v>
      </c>
      <c r="B642" s="942" t="str">
        <f t="shared" si="32"/>
        <v>T20</v>
      </c>
      <c r="C642" s="942" t="str">
        <f t="shared" si="33"/>
        <v>Patient Fingers Fine work (business, C, 2)</v>
      </c>
      <c r="D642" s="942"/>
      <c r="E642" s="942"/>
      <c r="F642" s="943" t="s">
        <v>12771</v>
      </c>
      <c r="G642" s="943" t="s">
        <v>12772</v>
      </c>
      <c r="H642" s="943" t="s">
        <v>12773</v>
      </c>
      <c r="I642" s="943" t="s">
        <v>46</v>
      </c>
      <c r="J642" s="943"/>
      <c r="K642" s="943" t="s">
        <v>10388</v>
      </c>
      <c r="L642" s="943" t="s">
        <v>10301</v>
      </c>
      <c r="M642" s="943" t="s">
        <v>10329</v>
      </c>
      <c r="N642" s="943">
        <v>2</v>
      </c>
      <c r="O642" s="942"/>
      <c r="P642" s="943"/>
      <c r="Q642" s="943"/>
      <c r="R642" s="943"/>
      <c r="S642" s="943"/>
      <c r="T64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42" s="943"/>
      <c r="V642" s="943"/>
      <c r="W642" s="942" t="s">
        <v>12774</v>
      </c>
      <c r="X642" s="942"/>
      <c r="Y642" s="942"/>
      <c r="Z642" s="942" t="s">
        <v>10301</v>
      </c>
      <c r="AA642" s="943"/>
      <c r="AB642" s="943" t="s">
        <v>10301</v>
      </c>
      <c r="AC642" s="943"/>
      <c r="AD642" s="943" t="str">
        <f>Таблиця4[[#This Row],[DESCRIPTION 3]]</f>
        <v/>
      </c>
      <c r="AE642" s="943" t="str">
        <f>Таблиця4[[#This Row],[Owner/Specific NPCs3]]</f>
        <v/>
      </c>
      <c r="AF642" s="943"/>
      <c r="AG642" s="944" t="s">
        <v>10311</v>
      </c>
      <c r="AH642" s="945"/>
      <c r="AI642" s="946"/>
      <c r="AJ642" s="943" t="s">
        <v>10301</v>
      </c>
      <c r="AK642" s="946"/>
      <c r="AL642" s="943" t="s">
        <v>10301</v>
      </c>
      <c r="AM642" s="946"/>
      <c r="AN642" s="942" t="str">
        <f>IFERROR(INDEX(#REF!,MATCH(Таблиця4[[#This Row],[BUILDING NAME]],#REF!,0),1),"")</f>
        <v/>
      </c>
      <c r="AO642" s="942" t="str">
        <f>IFERROR(INDEX(#REF!,MATCH(Таблиця4[[#This Row],[BUILDING NAME]],#REF!,0),1),"")</f>
        <v/>
      </c>
      <c r="AP642" s="942" t="str">
        <f>IFERROR(INDEX(#REF!,MATCH(Таблиця4[[#This Row],[BUILDING NAME]],#REF!,0),1),"")</f>
        <v/>
      </c>
      <c r="AQ642" s="942" t="str">
        <f>IFERROR(INDEX(#REF!,MATCH(Таблиця4[[#This Row],[BUILDING NAME]],#REF!,0),1),"")</f>
        <v/>
      </c>
      <c r="AR642" s="942" t="str">
        <f>IFERROR(INDEX(#REF!,MATCH(Таблиця4[[#This Row],[BUILDING NAME]],#REF!,0),1),"")</f>
        <v/>
      </c>
      <c r="AS642" s="942" t="str">
        <f>IFERROR(INDEX(#REF!,MATCH(Таблиця4[[#This Row],[BUILDING NAME]],#REF!,0),1),"")</f>
        <v/>
      </c>
      <c r="AT642" s="942" t="str">
        <f>IFERROR(INDEX(#REF!,MATCH(Таблиця4[[#This Row],[BUILDING NAME]],#REF!,0),1),"")</f>
        <v/>
      </c>
      <c r="AU642" s="942"/>
      <c r="AV642" s="1195" t="s">
        <v>10301</v>
      </c>
      <c r="AW642" s="1196" t="str">
        <f>IFERROR(INDEX(Аркуш4!$G$2:$G$608,MATCH(Таблиця4[[#This Row],[BUILDING NAME]],Аркуш4!$A$2:$A$608,0),1),"")</f>
        <v/>
      </c>
    </row>
    <row r="643" spans="1:49" ht="16.5" thickTop="1" thickBot="1">
      <c r="A643" s="942" t="s">
        <v>12775</v>
      </c>
      <c r="B643" s="942" t="str">
        <f t="shared" si="32"/>
        <v>T21</v>
      </c>
      <c r="C643" s="942" t="str">
        <f t="shared" si="33"/>
        <v>League of Basketmakers &amp; Wickerworkers Storage (warehouse, C)</v>
      </c>
      <c r="D643" s="942"/>
      <c r="E643" s="942"/>
      <c r="F643" s="943" t="s">
        <v>12776</v>
      </c>
      <c r="G643" s="943" t="s">
        <v>12777</v>
      </c>
      <c r="H643" s="943" t="s">
        <v>12778</v>
      </c>
      <c r="I643" s="943" t="s">
        <v>46</v>
      </c>
      <c r="J643" s="943"/>
      <c r="K643" s="943" t="s">
        <v>10426</v>
      </c>
      <c r="L643" s="943" t="s">
        <v>10301</v>
      </c>
      <c r="M643" s="943" t="s">
        <v>10329</v>
      </c>
      <c r="N643" s="943">
        <v>1</v>
      </c>
      <c r="O643" s="943"/>
      <c r="P643" s="943"/>
      <c r="Q643" s="943"/>
      <c r="R643" s="943"/>
      <c r="S643" s="943"/>
      <c r="T64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43" s="943"/>
      <c r="V643" s="943"/>
      <c r="W643" s="943"/>
      <c r="X643" s="942"/>
      <c r="Y643" s="942"/>
      <c r="Z643" s="942" t="s">
        <v>10301</v>
      </c>
      <c r="AA643" s="943"/>
      <c r="AB643" s="943" t="s">
        <v>10301</v>
      </c>
      <c r="AC643" s="943"/>
      <c r="AD643" s="943" t="str">
        <f>Таблиця4[[#This Row],[DESCRIPTION 3]]</f>
        <v/>
      </c>
      <c r="AE643" s="943" t="str">
        <f>Таблиця4[[#This Row],[Owner/Specific NPCs3]]</f>
        <v/>
      </c>
      <c r="AF643" s="943"/>
      <c r="AG643" s="944" t="s">
        <v>10311</v>
      </c>
      <c r="AH643" s="945"/>
      <c r="AI643" s="946"/>
      <c r="AJ643" s="943" t="s">
        <v>10301</v>
      </c>
      <c r="AK643" s="946"/>
      <c r="AL643" s="943" t="s">
        <v>10301</v>
      </c>
      <c r="AM643" s="946"/>
      <c r="AN643" s="942" t="str">
        <f>IFERROR(INDEX(#REF!,MATCH(Таблиця4[[#This Row],[BUILDING NAME]],#REF!,0),1),"")</f>
        <v/>
      </c>
      <c r="AO643" s="942" t="str">
        <f>IFERROR(INDEX(#REF!,MATCH(Таблиця4[[#This Row],[BUILDING NAME]],#REF!,0),1),"")</f>
        <v/>
      </c>
      <c r="AP643" s="942" t="str">
        <f>IFERROR(INDEX(#REF!,MATCH(Таблиця4[[#This Row],[BUILDING NAME]],#REF!,0),1),"")</f>
        <v/>
      </c>
      <c r="AQ643" s="942" t="str">
        <f>IFERROR(INDEX(#REF!,MATCH(Таблиця4[[#This Row],[BUILDING NAME]],#REF!,0),1),"")</f>
        <v/>
      </c>
      <c r="AR643" s="942" t="str">
        <f>IFERROR(INDEX(#REF!,MATCH(Таблиця4[[#This Row],[BUILDING NAME]],#REF!,0),1),"")</f>
        <v/>
      </c>
      <c r="AS643" s="942" t="str">
        <f>IFERROR(INDEX(#REF!,MATCH(Таблиця4[[#This Row],[BUILDING NAME]],#REF!,0),1),"")</f>
        <v/>
      </c>
      <c r="AT643" s="942" t="str">
        <f>IFERROR(INDEX(#REF!,MATCH(Таблиця4[[#This Row],[BUILDING NAME]],#REF!,0),1),"")</f>
        <v/>
      </c>
      <c r="AU643" s="942"/>
      <c r="AV643" s="1195" t="s">
        <v>10301</v>
      </c>
      <c r="AW643" s="1196" t="str">
        <f>IFERROR(INDEX(Аркуш4!$G$2:$G$608,MATCH(Таблиця4[[#This Row],[BUILDING NAME]],Аркуш4!$A$2:$A$608,0),1),"")</f>
        <v/>
      </c>
    </row>
    <row r="644" spans="1:49" ht="16.5" thickTop="1" thickBot="1">
      <c r="A644" s="942" t="s">
        <v>12779</v>
      </c>
      <c r="B644" s="942" t="str">
        <f t="shared" si="32"/>
        <v>T22</v>
      </c>
      <c r="C644" s="942" t="str">
        <f t="shared" si="33"/>
        <v>The House of Cleanliness (guildhall, C, 1)</v>
      </c>
      <c r="D644" s="942"/>
      <c r="E644" s="942"/>
      <c r="F644" s="943" t="s">
        <v>12780</v>
      </c>
      <c r="G644" s="943" t="s">
        <v>12781</v>
      </c>
      <c r="H644" s="955" t="s">
        <v>12782</v>
      </c>
      <c r="I644" s="943" t="s">
        <v>46</v>
      </c>
      <c r="J644" s="943"/>
      <c r="K644" s="943" t="s">
        <v>10351</v>
      </c>
      <c r="L644" s="943" t="s">
        <v>10301</v>
      </c>
      <c r="M644" s="943" t="s">
        <v>10329</v>
      </c>
      <c r="N644" s="943">
        <v>1</v>
      </c>
      <c r="O644" s="974" t="s">
        <v>11574</v>
      </c>
      <c r="P644" s="943"/>
      <c r="Q644" s="943"/>
      <c r="R644" s="943"/>
      <c r="S644" s="943"/>
      <c r="T64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44" s="943"/>
      <c r="V644" s="943"/>
      <c r="W644" s="943"/>
      <c r="X644" s="942"/>
      <c r="Y644" s="942"/>
      <c r="Z644" s="942" t="s">
        <v>10301</v>
      </c>
      <c r="AA644" s="953" t="s">
        <v>11574</v>
      </c>
      <c r="AB644" s="943" t="s">
        <v>10301</v>
      </c>
      <c r="AC644" s="943"/>
      <c r="AD644" s="943" t="str">
        <f>Таблиця4[[#This Row],[DESCRIPTION 3]]</f>
        <v/>
      </c>
      <c r="AE644" s="943" t="str">
        <f>Таблиця4[[#This Row],[Owner/Specific NPCs3]]</f>
        <v/>
      </c>
      <c r="AF644" s="943"/>
      <c r="AG644" s="944" t="s">
        <v>10311</v>
      </c>
      <c r="AH644" s="945"/>
      <c r="AI644" s="946"/>
      <c r="AJ644" s="943" t="s">
        <v>12783</v>
      </c>
      <c r="AK644" s="946"/>
      <c r="AL644" s="943" t="s">
        <v>10301</v>
      </c>
      <c r="AM644" s="946"/>
      <c r="AN644" s="942" t="str">
        <f>IFERROR(INDEX(#REF!,MATCH(Таблиця4[[#This Row],[BUILDING NAME]],#REF!,0),1),"")</f>
        <v/>
      </c>
      <c r="AO644" s="942" t="str">
        <f>IFERROR(INDEX(#REF!,MATCH(Таблиця4[[#This Row],[BUILDING NAME]],#REF!,0),1),"")</f>
        <v/>
      </c>
      <c r="AP644" s="942" t="str">
        <f>IFERROR(INDEX(#REF!,MATCH(Таблиця4[[#This Row],[BUILDING NAME]],#REF!,0),1),"")</f>
        <v/>
      </c>
      <c r="AQ644" s="942" t="str">
        <f>IFERROR(INDEX(#REF!,MATCH(Таблиця4[[#This Row],[BUILDING NAME]],#REF!,0),1),"")</f>
        <v/>
      </c>
      <c r="AR644" s="942" t="str">
        <f>IFERROR(INDEX(#REF!,MATCH(Таблиця4[[#This Row],[BUILDING NAME]],#REF!,0),1),"")</f>
        <v/>
      </c>
      <c r="AS644" s="942" t="str">
        <f>IFERROR(INDEX(#REF!,MATCH(Таблиця4[[#This Row],[BUILDING NAME]],#REF!,0),1),"")</f>
        <v/>
      </c>
      <c r="AT644" s="942" t="str">
        <f>IFERROR(INDEX(#REF!,MATCH(Таблиця4[[#This Row],[BUILDING NAME]],#REF!,0),1),"")</f>
        <v/>
      </c>
      <c r="AU644" s="942"/>
      <c r="AV644" s="1195" t="s">
        <v>11574</v>
      </c>
      <c r="AW644" s="1196">
        <f>IFERROR(INDEX(Аркуш4!$G$2:$G$608,MATCH(Таблиця4[[#This Row],[BUILDING NAME]],Аркуш4!$A$2:$A$608,0),1),"")</f>
        <v>0</v>
      </c>
    </row>
    <row r="645" spans="1:49" ht="16.5" thickTop="1" thickBot="1">
      <c r="A645" s="942" t="s">
        <v>12784</v>
      </c>
      <c r="B645" s="942" t="str">
        <f t="shared" si="32"/>
        <v>T23</v>
      </c>
      <c r="C645" s="942" t="str">
        <f t="shared" si="33"/>
        <v>Belmonder's Meats (business, C, 1)</v>
      </c>
      <c r="D645" s="942"/>
      <c r="E645" s="942"/>
      <c r="F645" s="943" t="s">
        <v>12785</v>
      </c>
      <c r="G645" s="943" t="s">
        <v>12786</v>
      </c>
      <c r="H645" s="943" t="s">
        <v>12787</v>
      </c>
      <c r="I645" s="943" t="s">
        <v>46</v>
      </c>
      <c r="J645" s="943"/>
      <c r="K645" s="943" t="s">
        <v>10388</v>
      </c>
      <c r="L645" s="943" t="s">
        <v>1878</v>
      </c>
      <c r="M645" s="943" t="s">
        <v>10329</v>
      </c>
      <c r="N645" s="943">
        <v>1</v>
      </c>
      <c r="O645" s="942"/>
      <c r="P645" s="943">
        <v>3</v>
      </c>
      <c r="Q645" s="943"/>
      <c r="R645" s="943"/>
      <c r="S645" s="943"/>
      <c r="T64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U645" s="943"/>
      <c r="V645" s="943"/>
      <c r="W645" s="943" t="s">
        <v>12788</v>
      </c>
      <c r="X645" s="942"/>
      <c r="Y645" s="942"/>
      <c r="Z645" s="942" t="s">
        <v>30054</v>
      </c>
      <c r="AA645" s="942" t="s">
        <v>12789</v>
      </c>
      <c r="AB645" s="943" t="s">
        <v>10301</v>
      </c>
      <c r="AC645" s="943"/>
      <c r="AD645" s="943" t="str">
        <f>Таблиця4[[#This Row],[DESCRIPTION 3]]</f>
        <v/>
      </c>
      <c r="AE645" s="943" t="str">
        <f>Таблиця4[[#This Row],[Owner/Specific NPCs3]]</f>
        <v/>
      </c>
      <c r="AF645" s="943"/>
      <c r="AG645" s="944" t="s">
        <v>10311</v>
      </c>
      <c r="AH645" s="945"/>
      <c r="AI645" s="946"/>
      <c r="AJ645" s="943" t="s">
        <v>10301</v>
      </c>
      <c r="AK645" s="946"/>
      <c r="AL645" s="943" t="s">
        <v>10301</v>
      </c>
      <c r="AM645" s="946"/>
      <c r="AN645" s="942" t="str">
        <f>IFERROR(INDEX(#REF!,MATCH(Таблиця4[[#This Row],[BUILDING NAME]],#REF!,0),1),"")</f>
        <v/>
      </c>
      <c r="AO645" s="942" t="str">
        <f>IFERROR(INDEX(#REF!,MATCH(Таблиця4[[#This Row],[BUILDING NAME]],#REF!,0),1),"")</f>
        <v/>
      </c>
      <c r="AP645" s="942" t="str">
        <f>IFERROR(INDEX(#REF!,MATCH(Таблиця4[[#This Row],[BUILDING NAME]],#REF!,0),1),"")</f>
        <v/>
      </c>
      <c r="AQ645" s="942" t="str">
        <f>IFERROR(INDEX(#REF!,MATCH(Таблиця4[[#This Row],[BUILDING NAME]],#REF!,0),1),"")</f>
        <v/>
      </c>
      <c r="AR645" s="942" t="str">
        <f>IFERROR(INDEX(#REF!,MATCH(Таблиця4[[#This Row],[BUILDING NAME]],#REF!,0),1),"")</f>
        <v/>
      </c>
      <c r="AS645" s="942" t="str">
        <f>IFERROR(INDEX(#REF!,MATCH(Таблиця4[[#This Row],[BUILDING NAME]],#REF!,0),1),"")</f>
        <v/>
      </c>
      <c r="AT645" s="942" t="str">
        <f>IFERROR(INDEX(#REF!,MATCH(Таблиця4[[#This Row],[BUILDING NAME]],#REF!,0),1),"")</f>
        <v/>
      </c>
      <c r="AU645" s="942"/>
      <c r="AV645" s="1195" t="s">
        <v>30054</v>
      </c>
      <c r="AW645" s="1196">
        <f>IFERROR(INDEX(Аркуш4!$G$2:$G$608,MATCH(Таблиця4[[#This Row],[BUILDING NAME]],Аркуш4!$A$2:$A$608,0),1),"")</f>
        <v>0</v>
      </c>
    </row>
    <row r="646" spans="1:49" ht="16.5" thickTop="1" thickBot="1">
      <c r="A646" s="942" t="s">
        <v>12790</v>
      </c>
      <c r="B646" s="942" t="str">
        <f t="shared" si="32"/>
        <v>T24</v>
      </c>
      <c r="C646" s="942" t="str">
        <f t="shared" si="33"/>
        <v>Thond Glass and Glazing Shop (business, C, 2)</v>
      </c>
      <c r="D646" s="942"/>
      <c r="E646" s="942"/>
      <c r="F646" s="943" t="s">
        <v>12791</v>
      </c>
      <c r="G646" s="943" t="s">
        <v>12792</v>
      </c>
      <c r="H646" s="943" t="s">
        <v>12793</v>
      </c>
      <c r="I646" s="943" t="s">
        <v>46</v>
      </c>
      <c r="J646" s="943"/>
      <c r="K646" s="943" t="s">
        <v>10388</v>
      </c>
      <c r="L646" s="943" t="s">
        <v>1878</v>
      </c>
      <c r="M646" s="943" t="s">
        <v>10329</v>
      </c>
      <c r="N646" s="943">
        <v>2</v>
      </c>
      <c r="O646" s="943"/>
      <c r="P646" s="943"/>
      <c r="Q646" s="943"/>
      <c r="R646" s="943"/>
      <c r="S646" s="943"/>
      <c r="T64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46" s="943"/>
      <c r="V646" s="943"/>
      <c r="W646" s="943"/>
      <c r="X646" s="942"/>
      <c r="Y646" s="942"/>
      <c r="Z646" s="942" t="s">
        <v>30071</v>
      </c>
      <c r="AA646" s="942" t="s">
        <v>12794</v>
      </c>
      <c r="AB646" s="943" t="s">
        <v>10301</v>
      </c>
      <c r="AC646" s="943"/>
      <c r="AD646" s="943" t="str">
        <f>Таблиця4[[#This Row],[DESCRIPTION 3]]</f>
        <v/>
      </c>
      <c r="AE646" s="943" t="str">
        <f>Таблиця4[[#This Row],[Owner/Specific NPCs3]]</f>
        <v/>
      </c>
      <c r="AF646" s="943"/>
      <c r="AG646" s="944" t="s">
        <v>10311</v>
      </c>
      <c r="AH646" s="945"/>
      <c r="AI646" s="946"/>
      <c r="AJ646" s="943" t="s">
        <v>10301</v>
      </c>
      <c r="AK646" s="946"/>
      <c r="AL646" s="943" t="s">
        <v>10301</v>
      </c>
      <c r="AM646" s="946"/>
      <c r="AN646" s="942" t="str">
        <f>IFERROR(INDEX(#REF!,MATCH(Таблиця4[[#This Row],[BUILDING NAME]],#REF!,0),1),"")</f>
        <v/>
      </c>
      <c r="AO646" s="942" t="str">
        <f>IFERROR(INDEX(#REF!,MATCH(Таблиця4[[#This Row],[BUILDING NAME]],#REF!,0),1),"")</f>
        <v/>
      </c>
      <c r="AP646" s="942" t="str">
        <f>IFERROR(INDEX(#REF!,MATCH(Таблиця4[[#This Row],[BUILDING NAME]],#REF!,0),1),"")</f>
        <v/>
      </c>
      <c r="AQ646" s="942" t="str">
        <f>IFERROR(INDEX(#REF!,MATCH(Таблиця4[[#This Row],[BUILDING NAME]],#REF!,0),1),"")</f>
        <v/>
      </c>
      <c r="AR646" s="942" t="str">
        <f>IFERROR(INDEX(#REF!,MATCH(Таблиця4[[#This Row],[BUILDING NAME]],#REF!,0),1),"")</f>
        <v/>
      </c>
      <c r="AS646" s="942" t="str">
        <f>IFERROR(INDEX(#REF!,MATCH(Таблиця4[[#This Row],[BUILDING NAME]],#REF!,0),1),"")</f>
        <v/>
      </c>
      <c r="AT646" s="942" t="str">
        <f>IFERROR(INDEX(#REF!,MATCH(Таблиця4[[#This Row],[BUILDING NAME]],#REF!,0),1),"")</f>
        <v/>
      </c>
      <c r="AU646" s="942"/>
      <c r="AV646" s="1195" t="s">
        <v>30071</v>
      </c>
      <c r="AW646" s="1196">
        <f>IFERROR(INDEX(Аркуш4!$G$2:$G$608,MATCH(Таблиця4[[#This Row],[BUILDING NAME]],Аркуш4!$A$2:$A$608,0),1),"")</f>
        <v>0</v>
      </c>
    </row>
    <row r="647" spans="1:49" ht="16.5" thickTop="1" thickBot="1">
      <c r="A647" s="942" t="s">
        <v>12795</v>
      </c>
      <c r="B647" s="942" t="str">
        <f t="shared" si="32"/>
        <v>T25</v>
      </c>
      <c r="C647" s="942" t="str">
        <f t="shared" si="33"/>
        <v>The Zoarstar (guildhall, temple, B, 3)</v>
      </c>
      <c r="D647" s="942"/>
      <c r="E647" s="942"/>
      <c r="F647" s="943" t="s">
        <v>12796</v>
      </c>
      <c r="G647" s="943" t="s">
        <v>12797</v>
      </c>
      <c r="H647" s="943" t="s">
        <v>31672</v>
      </c>
      <c r="I647" s="943" t="s">
        <v>46</v>
      </c>
      <c r="J647" s="943"/>
      <c r="K647" s="943" t="s">
        <v>10351</v>
      </c>
      <c r="L647" s="943" t="s">
        <v>10301</v>
      </c>
      <c r="M647" s="943" t="s">
        <v>10310</v>
      </c>
      <c r="N647" s="943">
        <v>3</v>
      </c>
      <c r="O647" s="958" t="s">
        <v>30572</v>
      </c>
      <c r="P647" s="943"/>
      <c r="Q647" s="943"/>
      <c r="R647" s="943"/>
      <c r="S647" s="943"/>
      <c r="T64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47" s="943"/>
      <c r="V647" s="943"/>
      <c r="W647" s="943"/>
      <c r="X647" s="943"/>
      <c r="Y647" s="943"/>
      <c r="Z647" s="943" t="s">
        <v>10301</v>
      </c>
      <c r="AA647" s="958" t="s">
        <v>30573</v>
      </c>
      <c r="AB647" s="943" t="s">
        <v>10301</v>
      </c>
      <c r="AC647" s="943"/>
      <c r="AD647" s="943" t="str">
        <f>Таблиця4[[#This Row],[DESCRIPTION 3]]</f>
        <v/>
      </c>
      <c r="AE647" s="943" t="str">
        <f>Таблиця4[[#This Row],[Owner/Specific NPCs3]]</f>
        <v/>
      </c>
      <c r="AF647" s="943"/>
      <c r="AG647" s="944" t="s">
        <v>10311</v>
      </c>
      <c r="AH647" s="945"/>
      <c r="AI647" s="946"/>
      <c r="AJ647" s="943" t="s">
        <v>12798</v>
      </c>
      <c r="AK647" s="946"/>
      <c r="AL647" s="943" t="s">
        <v>10301</v>
      </c>
      <c r="AM647" s="946"/>
      <c r="AN647" s="942" t="str">
        <f>IFERROR(INDEX(#REF!,MATCH(Таблиця4[[#This Row],[BUILDING NAME]],#REF!,0),1),"")</f>
        <v/>
      </c>
      <c r="AO647" s="942" t="str">
        <f>IFERROR(INDEX(#REF!,MATCH(Таблиця4[[#This Row],[BUILDING NAME]],#REF!,0),1),"")</f>
        <v/>
      </c>
      <c r="AP647" s="942" t="str">
        <f>IFERROR(INDEX(#REF!,MATCH(Таблиця4[[#This Row],[BUILDING NAME]],#REF!,0),1),"")</f>
        <v/>
      </c>
      <c r="AQ647" s="942" t="str">
        <f>IFERROR(INDEX(#REF!,MATCH(Таблиця4[[#This Row],[BUILDING NAME]],#REF!,0),1),"")</f>
        <v/>
      </c>
      <c r="AR647" s="942" t="str">
        <f>IFERROR(INDEX(#REF!,MATCH(Таблиця4[[#This Row],[BUILDING NAME]],#REF!,0),1),"")</f>
        <v/>
      </c>
      <c r="AS647" s="942" t="str">
        <f>IFERROR(INDEX(#REF!,MATCH(Таблиця4[[#This Row],[BUILDING NAME]],#REF!,0),1),"")</f>
        <v/>
      </c>
      <c r="AT647" s="942" t="str">
        <f>IFERROR(INDEX(#REF!,MATCH(Таблиця4[[#This Row],[BUILDING NAME]],#REF!,0),1),"")</f>
        <v/>
      </c>
      <c r="AU647" s="942"/>
      <c r="AV647" s="1195" t="s">
        <v>30096</v>
      </c>
      <c r="AW647" s="1196">
        <f>IFERROR(INDEX(Аркуш4!$G$2:$G$608,MATCH(Таблиця4[[#This Row],[BUILDING NAME]],Аркуш4!$A$2:$A$608,0),1),"")</f>
        <v>0</v>
      </c>
    </row>
    <row r="648" spans="1:49" ht="16.5" thickTop="1" thickBot="1">
      <c r="A648" s="942" t="s">
        <v>12799</v>
      </c>
      <c r="B648" s="942" t="str">
        <f t="shared" si="32"/>
        <v>T26</v>
      </c>
      <c r="C648" s="942" t="str">
        <f t="shared" si="33"/>
        <v>The Old Guildhall (guildhall, C, 3)</v>
      </c>
      <c r="D648" s="942"/>
      <c r="E648" s="942"/>
      <c r="F648" s="943" t="s">
        <v>12800</v>
      </c>
      <c r="G648" s="943" t="s">
        <v>12801</v>
      </c>
      <c r="H648" s="943" t="s">
        <v>12802</v>
      </c>
      <c r="I648" s="943" t="s">
        <v>46</v>
      </c>
      <c r="J648" s="943"/>
      <c r="K648" s="943" t="s">
        <v>10351</v>
      </c>
      <c r="L648" s="943" t="s">
        <v>10301</v>
      </c>
      <c r="M648" s="943" t="s">
        <v>10329</v>
      </c>
      <c r="N648" s="943">
        <v>3</v>
      </c>
      <c r="O648" s="958" t="s">
        <v>12803</v>
      </c>
      <c r="P648" s="943"/>
      <c r="Q648" s="943"/>
      <c r="R648" s="943"/>
      <c r="S648" s="943"/>
      <c r="T64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48" s="943"/>
      <c r="V648" s="943"/>
      <c r="W648" s="943"/>
      <c r="X648" s="942"/>
      <c r="Y648" s="942"/>
      <c r="Z648" s="942" t="s">
        <v>10301</v>
      </c>
      <c r="AA648" s="953" t="s">
        <v>12803</v>
      </c>
      <c r="AB648" s="943" t="s">
        <v>10301</v>
      </c>
      <c r="AC648" s="943"/>
      <c r="AD648" s="943" t="str">
        <f>Таблиця4[[#This Row],[DESCRIPTION 3]]</f>
        <v/>
      </c>
      <c r="AE648" s="943" t="str">
        <f>Таблиця4[[#This Row],[Owner/Specific NPCs3]]</f>
        <v/>
      </c>
      <c r="AF648" s="943"/>
      <c r="AG648" s="944" t="s">
        <v>10311</v>
      </c>
      <c r="AH648" s="945"/>
      <c r="AI648" s="946"/>
      <c r="AJ648" s="943" t="s">
        <v>12804</v>
      </c>
      <c r="AK648" s="946"/>
      <c r="AL648" s="943" t="s">
        <v>10301</v>
      </c>
      <c r="AM648" s="946"/>
      <c r="AN648" s="942" t="str">
        <f>IFERROR(INDEX(#REF!,MATCH(Таблиця4[[#This Row],[BUILDING NAME]],#REF!,0),1),"")</f>
        <v/>
      </c>
      <c r="AO648" s="942" t="str">
        <f>IFERROR(INDEX(#REF!,MATCH(Таблиця4[[#This Row],[BUILDING NAME]],#REF!,0),1),"")</f>
        <v/>
      </c>
      <c r="AP648" s="942" t="str">
        <f>IFERROR(INDEX(#REF!,MATCH(Таблиця4[[#This Row],[BUILDING NAME]],#REF!,0),1),"")</f>
        <v/>
      </c>
      <c r="AQ648" s="942" t="str">
        <f>IFERROR(INDEX(#REF!,MATCH(Таблиця4[[#This Row],[BUILDING NAME]],#REF!,0),1),"")</f>
        <v/>
      </c>
      <c r="AR648" s="942" t="str">
        <f>IFERROR(INDEX(#REF!,MATCH(Таблиця4[[#This Row],[BUILDING NAME]],#REF!,0),1),"")</f>
        <v/>
      </c>
      <c r="AS648" s="942" t="str">
        <f>IFERROR(INDEX(#REF!,MATCH(Таблиця4[[#This Row],[BUILDING NAME]],#REF!,0),1),"")</f>
        <v/>
      </c>
      <c r="AT648" s="942" t="str">
        <f>IFERROR(INDEX(#REF!,MATCH(Таблиця4[[#This Row],[BUILDING NAME]],#REF!,0),1),"")</f>
        <v/>
      </c>
      <c r="AU648" s="942"/>
      <c r="AV648" s="1195" t="s">
        <v>30084</v>
      </c>
      <c r="AW648" s="1196">
        <f>IFERROR(INDEX(Аркуш4!$G$2:$G$608,MATCH(Таблиця4[[#This Row],[BUILDING NAME]],Аркуш4!$A$2:$A$608,0),1),"")</f>
        <v>0</v>
      </c>
    </row>
    <row r="649" spans="1:49" ht="16.5" thickTop="1" thickBot="1">
      <c r="A649" s="942" t="s">
        <v>12805</v>
      </c>
      <c r="B649" s="942" t="str">
        <f t="shared" si="32"/>
        <v>T27</v>
      </c>
      <c r="C649" s="942" t="str">
        <f t="shared" si="33"/>
        <v>The House of Textiles (guildhall, B, 2)</v>
      </c>
      <c r="D649" s="942"/>
      <c r="E649" s="942"/>
      <c r="F649" s="943" t="s">
        <v>12806</v>
      </c>
      <c r="G649" s="943" t="s">
        <v>12807</v>
      </c>
      <c r="H649" s="943" t="s">
        <v>12808</v>
      </c>
      <c r="I649" s="943" t="s">
        <v>46</v>
      </c>
      <c r="J649" s="943"/>
      <c r="K649" s="943" t="s">
        <v>10351</v>
      </c>
      <c r="L649" s="943" t="s">
        <v>10301</v>
      </c>
      <c r="M649" s="943" t="s">
        <v>10310</v>
      </c>
      <c r="N649" s="943">
        <v>2</v>
      </c>
      <c r="O649" s="958" t="s">
        <v>12809</v>
      </c>
      <c r="P649" s="943"/>
      <c r="Q649" s="943"/>
      <c r="R649" s="943"/>
      <c r="S649" s="943"/>
      <c r="T64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49" s="943"/>
      <c r="V649" s="943"/>
      <c r="W649" s="943"/>
      <c r="X649" s="943"/>
      <c r="Y649" s="943"/>
      <c r="Z649" s="943" t="s">
        <v>10301</v>
      </c>
      <c r="AA649" s="958" t="s">
        <v>12809</v>
      </c>
      <c r="AB649" s="943" t="s">
        <v>10301</v>
      </c>
      <c r="AC649" s="943"/>
      <c r="AD649" s="943" t="str">
        <f>Таблиця4[[#This Row],[DESCRIPTION 3]]</f>
        <v/>
      </c>
      <c r="AE649" s="943" t="str">
        <f>Таблиця4[[#This Row],[Owner/Specific NPCs3]]</f>
        <v/>
      </c>
      <c r="AF649" s="943"/>
      <c r="AG649" s="944" t="s">
        <v>10311</v>
      </c>
      <c r="AH649" s="945"/>
      <c r="AI649" s="946"/>
      <c r="AJ649" s="943" t="s">
        <v>12809</v>
      </c>
      <c r="AK649" s="946"/>
      <c r="AL649" s="943" t="s">
        <v>10301</v>
      </c>
      <c r="AM649" s="946"/>
      <c r="AN649" s="942" t="str">
        <f>IFERROR(INDEX(#REF!,MATCH(Таблиця4[[#This Row],[BUILDING NAME]],#REF!,0),1),"")</f>
        <v/>
      </c>
      <c r="AO649" s="942" t="str">
        <f>IFERROR(INDEX(#REF!,MATCH(Таблиця4[[#This Row],[BUILDING NAME]],#REF!,0),1),"")</f>
        <v/>
      </c>
      <c r="AP649" s="942" t="str">
        <f>IFERROR(INDEX(#REF!,MATCH(Таблиця4[[#This Row],[BUILDING NAME]],#REF!,0),1),"")</f>
        <v/>
      </c>
      <c r="AQ649" s="942" t="str">
        <f>IFERROR(INDEX(#REF!,MATCH(Таблиця4[[#This Row],[BUILDING NAME]],#REF!,0),1),"")</f>
        <v/>
      </c>
      <c r="AR649" s="942" t="str">
        <f>IFERROR(INDEX(#REF!,MATCH(Таблиця4[[#This Row],[BUILDING NAME]],#REF!,0),1),"")</f>
        <v/>
      </c>
      <c r="AS649" s="942" t="str">
        <f>IFERROR(INDEX(#REF!,MATCH(Таблиця4[[#This Row],[BUILDING NAME]],#REF!,0),1),"")</f>
        <v/>
      </c>
      <c r="AT649" s="942" t="str">
        <f>IFERROR(INDEX(#REF!,MATCH(Таблиця4[[#This Row],[BUILDING NAME]],#REF!,0),1),"")</f>
        <v/>
      </c>
      <c r="AU649" s="942"/>
      <c r="AV649" s="1195" t="s">
        <v>30082</v>
      </c>
      <c r="AW649" s="1196">
        <f>IFERROR(INDEX(Аркуш4!$G$2:$G$608,MATCH(Таблиця4[[#This Row],[BUILDING NAME]],Аркуш4!$A$2:$A$608,0),1),"")</f>
        <v>0</v>
      </c>
    </row>
    <row r="650" spans="1:49" ht="16.5" thickTop="1" thickBot="1">
      <c r="A650" s="942" t="s">
        <v>12810</v>
      </c>
      <c r="B650" s="942" t="str">
        <f t="shared" si="32"/>
        <v>T28</v>
      </c>
      <c r="C650" s="942" t="str">
        <f t="shared" si="33"/>
        <v>Golden Horn Gambling House (festhall, B, 3)</v>
      </c>
      <c r="D650" s="942"/>
      <c r="E650" s="942"/>
      <c r="F650" s="943" t="s">
        <v>66</v>
      </c>
      <c r="G650" s="943" t="s">
        <v>12811</v>
      </c>
      <c r="H650" s="943" t="s">
        <v>65</v>
      </c>
      <c r="I650" s="943" t="s">
        <v>46</v>
      </c>
      <c r="J650" s="943"/>
      <c r="K650" s="943" t="s">
        <v>10317</v>
      </c>
      <c r="L650" s="943" t="s">
        <v>29</v>
      </c>
      <c r="M650" s="943" t="s">
        <v>10310</v>
      </c>
      <c r="N650" s="943">
        <v>3</v>
      </c>
      <c r="O650" s="942"/>
      <c r="P650" s="943">
        <v>4</v>
      </c>
      <c r="Q650" s="943"/>
      <c r="R650" s="943"/>
      <c r="S650" s="943"/>
      <c r="T65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650" s="943"/>
      <c r="V650" s="943"/>
      <c r="W650" s="943"/>
      <c r="X650" s="942"/>
      <c r="Y650" s="942"/>
      <c r="Z650" s="942" t="s">
        <v>30073</v>
      </c>
      <c r="AA650" s="942" t="s">
        <v>12812</v>
      </c>
      <c r="AB650" s="943">
        <v>0</v>
      </c>
      <c r="AC650" s="943"/>
      <c r="AD650" s="943" t="str">
        <f>Таблиця4[[#This Row],[DESCRIPTION 3]]</f>
        <v/>
      </c>
      <c r="AE650" s="943" t="str">
        <f>Таблиця4[[#This Row],[Owner/Specific NPCs3]]</f>
        <v/>
      </c>
      <c r="AF650" s="943"/>
      <c r="AG650" s="944" t="s">
        <v>10311</v>
      </c>
      <c r="AH650" s="945"/>
      <c r="AI650" s="946"/>
      <c r="AJ650" s="943" t="s">
        <v>10301</v>
      </c>
      <c r="AK650" s="946"/>
      <c r="AL650" s="943" t="s">
        <v>10301</v>
      </c>
      <c r="AM650" s="946"/>
      <c r="AN650" s="942" t="str">
        <f>IFERROR(INDEX(#REF!,MATCH(Таблиця4[[#This Row],[BUILDING NAME]],#REF!,0),1),"")</f>
        <v/>
      </c>
      <c r="AO650" s="942" t="str">
        <f>IFERROR(INDEX(#REF!,MATCH(Таблиця4[[#This Row],[BUILDING NAME]],#REF!,0),1),"")</f>
        <v/>
      </c>
      <c r="AP650" s="942" t="str">
        <f>IFERROR(INDEX(#REF!,MATCH(Таблиця4[[#This Row],[BUILDING NAME]],#REF!,0),1),"")</f>
        <v/>
      </c>
      <c r="AQ650" s="942" t="str">
        <f>IFERROR(INDEX(#REF!,MATCH(Таблиця4[[#This Row],[BUILDING NAME]],#REF!,0),1),"")</f>
        <v/>
      </c>
      <c r="AR650" s="942" t="str">
        <f>IFERROR(INDEX(#REF!,MATCH(Таблиця4[[#This Row],[BUILDING NAME]],#REF!,0),1),"")</f>
        <v/>
      </c>
      <c r="AS650" s="942" t="str">
        <f>IFERROR(INDEX(#REF!,MATCH(Таблиця4[[#This Row],[BUILDING NAME]],#REF!,0),1),"")</f>
        <v/>
      </c>
      <c r="AT650" s="942" t="str">
        <f>IFERROR(INDEX(#REF!,MATCH(Таблиця4[[#This Row],[BUILDING NAME]],#REF!,0),1),"")</f>
        <v/>
      </c>
      <c r="AU650" s="942"/>
      <c r="AV650" s="1195" t="s">
        <v>30073</v>
      </c>
      <c r="AW650" s="1196">
        <f>IFERROR(INDEX(Аркуш4!$G$2:$G$608,MATCH(Таблиця4[[#This Row],[BUILDING NAME]],Аркуш4!$A$2:$A$608,0),1),"")</f>
        <v>0</v>
      </c>
    </row>
    <row r="651" spans="1:49" ht="16.5" thickTop="1" thickBot="1">
      <c r="A651" s="942" t="s">
        <v>12813</v>
      </c>
      <c r="B651" s="942" t="str">
        <f t="shared" si="32"/>
        <v>T29</v>
      </c>
      <c r="C651" s="942" t="str">
        <f t="shared" si="33"/>
        <v>The House of Light (guildhall, B, 3)</v>
      </c>
      <c r="D651" s="942"/>
      <c r="E651" s="942"/>
      <c r="F651" s="943" t="s">
        <v>12814</v>
      </c>
      <c r="G651" s="943" t="s">
        <v>12815</v>
      </c>
      <c r="H651" s="943" t="s">
        <v>12816</v>
      </c>
      <c r="I651" s="943" t="s">
        <v>46</v>
      </c>
      <c r="J651" s="943" t="s">
        <v>12817</v>
      </c>
      <c r="K651" s="943" t="s">
        <v>10351</v>
      </c>
      <c r="L651" s="943" t="s">
        <v>10301</v>
      </c>
      <c r="M651" s="943" t="s">
        <v>10310</v>
      </c>
      <c r="N651" s="943">
        <v>3</v>
      </c>
      <c r="O651" s="943" t="s">
        <v>12818</v>
      </c>
      <c r="P651" s="943"/>
      <c r="Q651" s="943"/>
      <c r="R651" s="943"/>
      <c r="S651" s="943"/>
      <c r="T65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51" s="943"/>
      <c r="V651" s="943"/>
      <c r="W651" s="943"/>
      <c r="X651" s="943"/>
      <c r="Y651" s="943"/>
      <c r="Z651" s="943" t="s">
        <v>10301</v>
      </c>
      <c r="AA651" s="958" t="s">
        <v>30574</v>
      </c>
      <c r="AB651" s="943" t="s">
        <v>10301</v>
      </c>
      <c r="AC651" s="943"/>
      <c r="AD651" s="943" t="str">
        <f>Таблиця4[[#This Row],[DESCRIPTION 3]]</f>
        <v/>
      </c>
      <c r="AE651" s="943" t="str">
        <f>Таблиця4[[#This Row],[Owner/Specific NPCs3]]</f>
        <v/>
      </c>
      <c r="AF651" s="943"/>
      <c r="AG651" s="944" t="s">
        <v>10311</v>
      </c>
      <c r="AH651" s="945"/>
      <c r="AI651" s="946"/>
      <c r="AJ651" s="943" t="s">
        <v>12819</v>
      </c>
      <c r="AK651" s="946"/>
      <c r="AL651" s="943" t="s">
        <v>10301</v>
      </c>
      <c r="AM651" s="946"/>
      <c r="AN651" s="942" t="str">
        <f>IFERROR(INDEX(#REF!,MATCH(Таблиця4[[#This Row],[BUILDING NAME]],#REF!,0),1),"")</f>
        <v/>
      </c>
      <c r="AO651" s="942" t="str">
        <f>IFERROR(INDEX(#REF!,MATCH(Таблиця4[[#This Row],[BUILDING NAME]],#REF!,0),1),"")</f>
        <v/>
      </c>
      <c r="AP651" s="942" t="str">
        <f>IFERROR(INDEX(#REF!,MATCH(Таблиця4[[#This Row],[BUILDING NAME]],#REF!,0),1),"")</f>
        <v/>
      </c>
      <c r="AQ651" s="942" t="str">
        <f>IFERROR(INDEX(#REF!,MATCH(Таблиця4[[#This Row],[BUILDING NAME]],#REF!,0),1),"")</f>
        <v/>
      </c>
      <c r="AR651" s="942" t="str">
        <f>IFERROR(INDEX(#REF!,MATCH(Таблиця4[[#This Row],[BUILDING NAME]],#REF!,0),1),"")</f>
        <v/>
      </c>
      <c r="AS651" s="942" t="str">
        <f>IFERROR(INDEX(#REF!,MATCH(Таблиця4[[#This Row],[BUILDING NAME]],#REF!,0),1),"")</f>
        <v/>
      </c>
      <c r="AT651" s="942" t="str">
        <f>IFERROR(INDEX(#REF!,MATCH(Таблиця4[[#This Row],[BUILDING NAME]],#REF!,0),1),"")</f>
        <v/>
      </c>
      <c r="AU651" s="942"/>
      <c r="AV651" s="1195" t="s">
        <v>30080</v>
      </c>
      <c r="AW651" s="1196">
        <f>IFERROR(INDEX(Аркуш4!$G$2:$G$608,MATCH(Таблиця4[[#This Row],[BUILDING NAME]],Аркуш4!$A$2:$A$608,0),1),"")</f>
        <v>0</v>
      </c>
    </row>
    <row r="652" spans="1:49" ht="16.5" thickTop="1" thickBot="1">
      <c r="A652" s="942" t="s">
        <v>12820</v>
      </c>
      <c r="B652" s="942" t="str">
        <f t="shared" si="32"/>
        <v>T30</v>
      </c>
      <c r="C652" s="942" t="str">
        <f t="shared" si="33"/>
        <v>House of Light Storage (warehouse, C, 2)</v>
      </c>
      <c r="D652" s="942"/>
      <c r="E652" s="942"/>
      <c r="F652" s="943" t="s">
        <v>12821</v>
      </c>
      <c r="G652" s="943" t="s">
        <v>12822</v>
      </c>
      <c r="H652" s="943" t="s">
        <v>12823</v>
      </c>
      <c r="I652" s="943" t="s">
        <v>46</v>
      </c>
      <c r="J652" s="943"/>
      <c r="K652" s="943" t="s">
        <v>10426</v>
      </c>
      <c r="L652" s="943" t="s">
        <v>10375</v>
      </c>
      <c r="M652" s="943" t="s">
        <v>10329</v>
      </c>
      <c r="N652" s="943">
        <v>2</v>
      </c>
      <c r="O652" s="943"/>
      <c r="P652" s="943"/>
      <c r="Q652" s="943"/>
      <c r="R652" s="943"/>
      <c r="S652" s="943"/>
      <c r="T65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52" s="943"/>
      <c r="V652" s="943"/>
      <c r="W652" s="943"/>
      <c r="X652" s="943"/>
      <c r="Y652" s="943"/>
      <c r="Z652" s="943" t="s">
        <v>10375</v>
      </c>
      <c r="AA652" s="943"/>
      <c r="AB652" s="943" t="s">
        <v>10301</v>
      </c>
      <c r="AC652" s="943"/>
      <c r="AD652" s="943" t="str">
        <f>Таблиця4[[#This Row],[DESCRIPTION 3]]</f>
        <v/>
      </c>
      <c r="AE652" s="943" t="str">
        <f>Таблиця4[[#This Row],[Owner/Specific NPCs3]]</f>
        <v/>
      </c>
      <c r="AF652" s="943"/>
      <c r="AG652" s="944" t="s">
        <v>10311</v>
      </c>
      <c r="AH652" s="945"/>
      <c r="AI652" s="946"/>
      <c r="AJ652" s="943" t="s">
        <v>10301</v>
      </c>
      <c r="AK652" s="946"/>
      <c r="AL652" s="943" t="s">
        <v>10301</v>
      </c>
      <c r="AM652" s="946"/>
      <c r="AN652" s="942" t="str">
        <f>IFERROR(INDEX(#REF!,MATCH(Таблиця4[[#This Row],[BUILDING NAME]],#REF!,0),1),"")</f>
        <v/>
      </c>
      <c r="AO652" s="942" t="str">
        <f>IFERROR(INDEX(#REF!,MATCH(Таблиця4[[#This Row],[BUILDING NAME]],#REF!,0),1),"")</f>
        <v/>
      </c>
      <c r="AP652" s="942" t="str">
        <f>IFERROR(INDEX(#REF!,MATCH(Таблиця4[[#This Row],[BUILDING NAME]],#REF!,0),1),"")</f>
        <v/>
      </c>
      <c r="AQ652" s="942" t="str">
        <f>IFERROR(INDEX(#REF!,MATCH(Таблиця4[[#This Row],[BUILDING NAME]],#REF!,0),1),"")</f>
        <v/>
      </c>
      <c r="AR652" s="942" t="str">
        <f>IFERROR(INDEX(#REF!,MATCH(Таблиця4[[#This Row],[BUILDING NAME]],#REF!,0),1),"")</f>
        <v/>
      </c>
      <c r="AS652" s="942" t="str">
        <f>IFERROR(INDEX(#REF!,MATCH(Таблиця4[[#This Row],[BUILDING NAME]],#REF!,0),1),"")</f>
        <v/>
      </c>
      <c r="AT652" s="942" t="str">
        <f>IFERROR(INDEX(#REF!,MATCH(Таблиця4[[#This Row],[BUILDING NAME]],#REF!,0),1),"")</f>
        <v/>
      </c>
      <c r="AU652" s="942"/>
      <c r="AV652" s="1195" t="s">
        <v>10375</v>
      </c>
      <c r="AW652" s="1196">
        <f>IFERROR(INDEX(Аркуш4!$G$2:$G$608,MATCH(Таблиця4[[#This Row],[BUILDING NAME]],Аркуш4!$A$2:$A$608,0),1),"")</f>
        <v>0</v>
      </c>
    </row>
    <row r="653" spans="1:49" ht="16.5" thickTop="1" thickBot="1">
      <c r="A653" s="942" t="s">
        <v>12824</v>
      </c>
      <c r="B653" s="942" t="str">
        <f t="shared" si="32"/>
        <v>T31</v>
      </c>
      <c r="C653" s="942" t="str">
        <f t="shared" si="33"/>
        <v>Stationers'Hall (guildhall, C, 2)</v>
      </c>
      <c r="D653" s="942"/>
      <c r="E653" s="942"/>
      <c r="F653" s="943" t="s">
        <v>12825</v>
      </c>
      <c r="G653" s="943" t="s">
        <v>12826</v>
      </c>
      <c r="H653" s="942" t="s">
        <v>30077</v>
      </c>
      <c r="I653" s="943" t="s">
        <v>46</v>
      </c>
      <c r="J653" s="943"/>
      <c r="K653" s="943" t="s">
        <v>10351</v>
      </c>
      <c r="L653" s="943" t="s">
        <v>10301</v>
      </c>
      <c r="M653" s="943" t="s">
        <v>10329</v>
      </c>
      <c r="N653" s="943">
        <v>2</v>
      </c>
      <c r="O653" s="958" t="s">
        <v>12827</v>
      </c>
      <c r="P653" s="943"/>
      <c r="Q653" s="943"/>
      <c r="R653" s="943"/>
      <c r="S653" s="943"/>
      <c r="T65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53" s="943"/>
      <c r="V653" s="943"/>
      <c r="W653" s="943"/>
      <c r="X653" s="942"/>
      <c r="Y653" s="942"/>
      <c r="Z653" s="942" t="s">
        <v>10301</v>
      </c>
      <c r="AA653" s="953" t="s">
        <v>12827</v>
      </c>
      <c r="AB653" s="943" t="s">
        <v>10301</v>
      </c>
      <c r="AC653" s="943"/>
      <c r="AD653" s="943" t="str">
        <f>Таблиця4[[#This Row],[DESCRIPTION 3]]</f>
        <v/>
      </c>
      <c r="AE653" s="943" t="str">
        <f>Таблиця4[[#This Row],[Owner/Specific NPCs3]]</f>
        <v/>
      </c>
      <c r="AF653" s="943"/>
      <c r="AG653" s="944" t="s">
        <v>10311</v>
      </c>
      <c r="AH653" s="945"/>
      <c r="AI653" s="946"/>
      <c r="AJ653" s="943" t="s">
        <v>12827</v>
      </c>
      <c r="AK653" s="946"/>
      <c r="AL653" s="943" t="s">
        <v>10301</v>
      </c>
      <c r="AM653" s="946"/>
      <c r="AN653" s="942" t="str">
        <f>IFERROR(INDEX(#REF!,MATCH(Таблиця4[[#This Row],[BUILDING NAME]],#REF!,0),1),"")</f>
        <v/>
      </c>
      <c r="AO653" s="942" t="str">
        <f>IFERROR(INDEX(#REF!,MATCH(Таблиця4[[#This Row],[BUILDING NAME]],#REF!,0),1),"")</f>
        <v/>
      </c>
      <c r="AP653" s="942" t="str">
        <f>IFERROR(INDEX(#REF!,MATCH(Таблиця4[[#This Row],[BUILDING NAME]],#REF!,0),1),"")</f>
        <v/>
      </c>
      <c r="AQ653" s="942" t="str">
        <f>IFERROR(INDEX(#REF!,MATCH(Таблиця4[[#This Row],[BUILDING NAME]],#REF!,0),1),"")</f>
        <v/>
      </c>
      <c r="AR653" s="942" t="str">
        <f>IFERROR(INDEX(#REF!,MATCH(Таблиця4[[#This Row],[BUILDING NAME]],#REF!,0),1),"")</f>
        <v/>
      </c>
      <c r="AS653" s="942" t="str">
        <f>IFERROR(INDEX(#REF!,MATCH(Таблиця4[[#This Row],[BUILDING NAME]],#REF!,0),1),"")</f>
        <v/>
      </c>
      <c r="AT653" s="942" t="str">
        <f>IFERROR(INDEX(#REF!,MATCH(Таблиця4[[#This Row],[BUILDING NAME]],#REF!,0),1),"")</f>
        <v/>
      </c>
      <c r="AU653" s="942"/>
      <c r="AV653" s="1195" t="s">
        <v>30078</v>
      </c>
      <c r="AW653" s="1196">
        <f>IFERROR(INDEX(Аркуш4!$G$2:$G$608,MATCH(Таблиця4[[#This Row],[BUILDING NAME]],Аркуш4!$A$2:$A$608,0),1),"")</f>
        <v>0</v>
      </c>
    </row>
    <row r="654" spans="1:49" ht="16.5" thickTop="1" thickBot="1">
      <c r="A654" s="942" t="s">
        <v>12828</v>
      </c>
      <c r="B654" s="942" t="str">
        <f t="shared" si="32"/>
        <v>T32</v>
      </c>
      <c r="C654" s="942" t="str">
        <f t="shared" si="33"/>
        <v>The Gentle Rest (inn, B, 5)</v>
      </c>
      <c r="D654" s="942"/>
      <c r="E654" s="942"/>
      <c r="F654" s="943" t="s">
        <v>268</v>
      </c>
      <c r="G654" s="943" t="s">
        <v>12829</v>
      </c>
      <c r="H654" s="942" t="s">
        <v>12830</v>
      </c>
      <c r="I654" s="943" t="s">
        <v>46</v>
      </c>
      <c r="J654" s="943"/>
      <c r="K654" s="943" t="s">
        <v>10371</v>
      </c>
      <c r="L654" s="943" t="s">
        <v>10301</v>
      </c>
      <c r="M654" s="943" t="s">
        <v>10310</v>
      </c>
      <c r="N654" s="943">
        <v>5</v>
      </c>
      <c r="O654" s="943"/>
      <c r="P654" s="943">
        <v>4</v>
      </c>
      <c r="Q654" s="943">
        <v>0</v>
      </c>
      <c r="R654" s="943">
        <v>2</v>
      </c>
      <c r="S654" s="943"/>
      <c r="T65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0A | 2 P | </v>
      </c>
      <c r="U654" s="943"/>
      <c r="V654" s="943"/>
      <c r="W654" s="943"/>
      <c r="X654" s="942"/>
      <c r="Y654" s="942"/>
      <c r="Z654" s="942" t="s">
        <v>10301</v>
      </c>
      <c r="AA654" s="942" t="s">
        <v>12831</v>
      </c>
      <c r="AB654" s="943" t="s">
        <v>10301</v>
      </c>
      <c r="AC654" s="943"/>
      <c r="AD654" s="943" t="s">
        <v>12832</v>
      </c>
      <c r="AE654" s="943" t="str">
        <f>Таблиця4[[#This Row],[Owner/Specific NPCs3]]</f>
        <v/>
      </c>
      <c r="AF654" s="943"/>
      <c r="AG654" s="944" t="s">
        <v>12833</v>
      </c>
      <c r="AH654" s="942" t="s">
        <v>12834</v>
      </c>
      <c r="AI654" s="946"/>
      <c r="AJ654" s="943" t="s">
        <v>10301</v>
      </c>
      <c r="AK654" s="946"/>
      <c r="AL654" s="943" t="s">
        <v>10301</v>
      </c>
      <c r="AM654" s="946"/>
      <c r="AN654" s="942" t="str">
        <f>IFERROR(INDEX(#REF!,MATCH(Таблиця4[[#This Row],[BUILDING NAME]],#REF!,0),1),"")</f>
        <v/>
      </c>
      <c r="AO654" s="942" t="str">
        <f>IFERROR(INDEX(#REF!,MATCH(Таблиця4[[#This Row],[BUILDING NAME]],#REF!,0),1),"")</f>
        <v/>
      </c>
      <c r="AP654" s="942" t="str">
        <f>IFERROR(INDEX(#REF!,MATCH(Таблиця4[[#This Row],[BUILDING NAME]],#REF!,0),1),"")</f>
        <v/>
      </c>
      <c r="AQ654" s="942" t="str">
        <f>IFERROR(INDEX(#REF!,MATCH(Таблиця4[[#This Row],[BUILDING NAME]],#REF!,0),1),"")</f>
        <v/>
      </c>
      <c r="AR654" s="942" t="str">
        <f>IFERROR(INDEX(#REF!,MATCH(Таблиця4[[#This Row],[BUILDING NAME]],#REF!,0),1),"")</f>
        <v/>
      </c>
      <c r="AS654" s="942" t="str">
        <f>IFERROR(INDEX(#REF!,MATCH(Таблиця4[[#This Row],[BUILDING NAME]],#REF!,0),1),"")</f>
        <v/>
      </c>
      <c r="AT654" s="942" t="str">
        <f>IFERROR(INDEX(#REF!,MATCH(Таблиця4[[#This Row],[BUILDING NAME]],#REF!,0),1),"")</f>
        <v/>
      </c>
      <c r="AU654" s="942"/>
      <c r="AV654" s="1195" t="s">
        <v>30088</v>
      </c>
      <c r="AW654" s="1196">
        <f>IFERROR(INDEX(Аркуш4!$G$2:$G$608,MATCH(Таблиця4[[#This Row],[BUILDING NAME]],Аркуш4!$A$2:$A$608,0),1),"")</f>
        <v>0</v>
      </c>
    </row>
    <row r="655" spans="1:49" ht="16.5" thickTop="1" thickBot="1">
      <c r="A655" s="942" t="s">
        <v>12835</v>
      </c>
      <c r="B655" s="942" t="str">
        <f t="shared" ref="B655:B673" si="34">LEFT(LEFT(A655,FIND(":",A655)),LEN(LEFT(A655,FIND(":",A655)))-1)</f>
        <v>T33</v>
      </c>
      <c r="C655" s="942" t="str">
        <f t="shared" ref="C655:C673" si="35">RIGHT(A655,LEN(A655)-FIND(":",A655)-1)</f>
        <v>The Gentle Rest Stables (business, C, 2)</v>
      </c>
      <c r="D655" s="942"/>
      <c r="E655" s="942"/>
      <c r="F655" s="943" t="s">
        <v>12836</v>
      </c>
      <c r="G655" s="943" t="s">
        <v>12837</v>
      </c>
      <c r="H655" s="943" t="s">
        <v>12838</v>
      </c>
      <c r="I655" s="943" t="s">
        <v>46</v>
      </c>
      <c r="J655" s="943"/>
      <c r="K655" s="943" t="s">
        <v>10388</v>
      </c>
      <c r="L655" s="943" t="s">
        <v>10301</v>
      </c>
      <c r="M655" s="943" t="s">
        <v>10329</v>
      </c>
      <c r="N655" s="943">
        <v>2</v>
      </c>
      <c r="O655" s="943"/>
      <c r="P655" s="943"/>
      <c r="Q655" s="943"/>
      <c r="R655" s="943"/>
      <c r="S655" s="943"/>
      <c r="T65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55" s="943"/>
      <c r="V655" s="943"/>
      <c r="W655" s="943"/>
      <c r="X655" s="943"/>
      <c r="Y655" s="943"/>
      <c r="Z655" s="943" t="s">
        <v>10301</v>
      </c>
      <c r="AA655" s="943"/>
      <c r="AB655" s="943" t="s">
        <v>10301</v>
      </c>
      <c r="AC655" s="943"/>
      <c r="AD655" s="943" t="str">
        <f>Таблиця4[[#This Row],[DESCRIPTION 3]]</f>
        <v/>
      </c>
      <c r="AE655" s="943" t="str">
        <f>Таблиця4[[#This Row],[Owner/Specific NPCs3]]</f>
        <v/>
      </c>
      <c r="AF655" s="943"/>
      <c r="AG655" s="944" t="s">
        <v>10311</v>
      </c>
      <c r="AH655" s="945"/>
      <c r="AI655" s="946"/>
      <c r="AJ655" s="943" t="s">
        <v>10301</v>
      </c>
      <c r="AK655" s="946"/>
      <c r="AL655" s="943" t="s">
        <v>10301</v>
      </c>
      <c r="AM655" s="946"/>
      <c r="AN655" s="942" t="str">
        <f>IFERROR(INDEX(#REF!,MATCH(Таблиця4[[#This Row],[BUILDING NAME]],#REF!,0),1),"")</f>
        <v/>
      </c>
      <c r="AO655" s="942" t="str">
        <f>IFERROR(INDEX(#REF!,MATCH(Таблиця4[[#This Row],[BUILDING NAME]],#REF!,0),1),"")</f>
        <v/>
      </c>
      <c r="AP655" s="942" t="str">
        <f>IFERROR(INDEX(#REF!,MATCH(Таблиця4[[#This Row],[BUILDING NAME]],#REF!,0),1),"")</f>
        <v/>
      </c>
      <c r="AQ655" s="942" t="str">
        <f>IFERROR(INDEX(#REF!,MATCH(Таблиця4[[#This Row],[BUILDING NAME]],#REF!,0),1),"")</f>
        <v/>
      </c>
      <c r="AR655" s="942" t="str">
        <f>IFERROR(INDEX(#REF!,MATCH(Таблиця4[[#This Row],[BUILDING NAME]],#REF!,0),1),"")</f>
        <v/>
      </c>
      <c r="AS655" s="942" t="str">
        <f>IFERROR(INDEX(#REF!,MATCH(Таблиця4[[#This Row],[BUILDING NAME]],#REF!,0),1),"")</f>
        <v/>
      </c>
      <c r="AT655" s="942" t="str">
        <f>IFERROR(INDEX(#REF!,MATCH(Таблиця4[[#This Row],[BUILDING NAME]],#REF!,0),1),"")</f>
        <v/>
      </c>
      <c r="AU655" s="942"/>
      <c r="AV655" s="1195" t="s">
        <v>30068</v>
      </c>
      <c r="AW655" s="1196">
        <f>IFERROR(INDEX(Аркуш4!$G$2:$G$608,MATCH(Таблиця4[[#This Row],[BUILDING NAME]],Аркуш4!$A$2:$A$608,0),1),"")</f>
        <v>0</v>
      </c>
    </row>
    <row r="656" spans="1:49" ht="16.5" thickTop="1" thickBot="1">
      <c r="A656" s="942" t="s">
        <v>12839</v>
      </c>
      <c r="B656" s="942" t="str">
        <f t="shared" si="34"/>
        <v>T34</v>
      </c>
      <c r="C656" s="942" t="str">
        <f t="shared" si="35"/>
        <v>The Guild Paddock (guildhall, G, 2)</v>
      </c>
      <c r="D656" s="942"/>
      <c r="E656" s="942"/>
      <c r="F656" s="943" t="s">
        <v>12840</v>
      </c>
      <c r="G656" s="943" t="s">
        <v>12841</v>
      </c>
      <c r="H656" s="943" t="s">
        <v>12842</v>
      </c>
      <c r="I656" s="943" t="s">
        <v>46</v>
      </c>
      <c r="J656" s="943"/>
      <c r="K656" s="943" t="s">
        <v>10351</v>
      </c>
      <c r="L656" s="943" t="s">
        <v>10301</v>
      </c>
      <c r="M656" s="943" t="s">
        <v>12843</v>
      </c>
      <c r="N656" s="943">
        <v>2</v>
      </c>
      <c r="O656" s="958" t="s">
        <v>12844</v>
      </c>
      <c r="P656" s="943"/>
      <c r="Q656" s="943"/>
      <c r="R656" s="943"/>
      <c r="S656" s="943"/>
      <c r="T65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56" s="943"/>
      <c r="V656" s="943"/>
      <c r="W656" s="943"/>
      <c r="X656" s="943"/>
      <c r="Y656" s="943"/>
      <c r="Z656" s="943" t="s">
        <v>10301</v>
      </c>
      <c r="AA656" s="958" t="s">
        <v>12844</v>
      </c>
      <c r="AB656" s="943" t="s">
        <v>10301</v>
      </c>
      <c r="AC656" s="943"/>
      <c r="AD656" s="943" t="str">
        <f>Таблиця4[[#This Row],[DESCRIPTION 3]]</f>
        <v/>
      </c>
      <c r="AE656" s="943" t="str">
        <f>Таблиця4[[#This Row],[Owner/Specific NPCs3]]</f>
        <v/>
      </c>
      <c r="AF656" s="943"/>
      <c r="AG656" s="944" t="s">
        <v>10311</v>
      </c>
      <c r="AH656" s="945"/>
      <c r="AI656" s="946"/>
      <c r="AJ656" s="943" t="s">
        <v>12844</v>
      </c>
      <c r="AK656" s="946"/>
      <c r="AL656" s="943" t="s">
        <v>10301</v>
      </c>
      <c r="AM656" s="946"/>
      <c r="AN656" s="942" t="str">
        <f>IFERROR(INDEX(#REF!,MATCH(Таблиця4[[#This Row],[BUILDING NAME]],#REF!,0),1),"")</f>
        <v/>
      </c>
      <c r="AO656" s="942" t="str">
        <f>IFERROR(INDEX(#REF!,MATCH(Таблиця4[[#This Row],[BUILDING NAME]],#REF!,0),1),"")</f>
        <v/>
      </c>
      <c r="AP656" s="942" t="str">
        <f>IFERROR(INDEX(#REF!,MATCH(Таблиця4[[#This Row],[BUILDING NAME]],#REF!,0),1),"")</f>
        <v/>
      </c>
      <c r="AQ656" s="942" t="str">
        <f>IFERROR(INDEX(#REF!,MATCH(Таблиця4[[#This Row],[BUILDING NAME]],#REF!,0),1),"")</f>
        <v/>
      </c>
      <c r="AR656" s="942" t="str">
        <f>IFERROR(INDEX(#REF!,MATCH(Таблиця4[[#This Row],[BUILDING NAME]],#REF!,0),1),"")</f>
        <v/>
      </c>
      <c r="AS656" s="942" t="str">
        <f>IFERROR(INDEX(#REF!,MATCH(Таблиця4[[#This Row],[BUILDING NAME]],#REF!,0),1),"")</f>
        <v/>
      </c>
      <c r="AT656" s="942" t="str">
        <f>IFERROR(INDEX(#REF!,MATCH(Таблиця4[[#This Row],[BUILDING NAME]],#REF!,0),1),"")</f>
        <v/>
      </c>
      <c r="AU656" s="942"/>
      <c r="AV656" s="1195" t="s">
        <v>30079</v>
      </c>
      <c r="AW656" s="1196">
        <f>IFERROR(INDEX(Аркуш4!$G$2:$G$608,MATCH(Таблиця4[[#This Row],[BUILDING NAME]],Аркуш4!$A$2:$A$608,0),1),"")</f>
        <v>0</v>
      </c>
    </row>
    <row r="657" spans="1:49" ht="16.5" thickTop="1" thickBot="1">
      <c r="A657" s="942" t="s">
        <v>12845</v>
      </c>
      <c r="B657" s="942" t="str">
        <f t="shared" si="34"/>
        <v>T35</v>
      </c>
      <c r="C657" s="942" t="str">
        <f t="shared" si="35"/>
        <v>Meiroth's Fine Silks (business, B, 3)</v>
      </c>
      <c r="D657" s="942"/>
      <c r="E657" s="942"/>
      <c r="F657" s="943" t="s">
        <v>12846</v>
      </c>
      <c r="G657" s="943" t="s">
        <v>12847</v>
      </c>
      <c r="H657" s="942" t="s">
        <v>12848</v>
      </c>
      <c r="I657" s="943" t="s">
        <v>46</v>
      </c>
      <c r="J657" s="943"/>
      <c r="K657" s="943" t="s">
        <v>10388</v>
      </c>
      <c r="L657" s="943" t="s">
        <v>1878</v>
      </c>
      <c r="M657" s="943" t="s">
        <v>10310</v>
      </c>
      <c r="N657" s="943">
        <v>3</v>
      </c>
      <c r="O657" s="955"/>
      <c r="P657" s="943"/>
      <c r="Q657" s="943"/>
      <c r="R657" s="943"/>
      <c r="S657" s="943"/>
      <c r="T65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57" s="943"/>
      <c r="V657" s="943"/>
      <c r="W657" s="943" t="s">
        <v>12849</v>
      </c>
      <c r="X657" s="943"/>
      <c r="Y657" s="943"/>
      <c r="Z657" s="943" t="s">
        <v>10602</v>
      </c>
      <c r="AA657" s="943"/>
      <c r="AB657" s="943" t="s">
        <v>10301</v>
      </c>
      <c r="AC657" s="943"/>
      <c r="AD657" s="943" t="str">
        <f>Таблиця4[[#This Row],[DESCRIPTION 3]]</f>
        <v/>
      </c>
      <c r="AE657" s="943" t="str">
        <f>Таблиця4[[#This Row],[Owner/Specific NPCs3]]</f>
        <v/>
      </c>
      <c r="AF657" s="943"/>
      <c r="AG657" s="944" t="s">
        <v>10311</v>
      </c>
      <c r="AH657" s="945"/>
      <c r="AI657" s="946"/>
      <c r="AJ657" s="943" t="s">
        <v>10301</v>
      </c>
      <c r="AK657" s="946"/>
      <c r="AL657" s="943" t="s">
        <v>10301</v>
      </c>
      <c r="AM657" s="946"/>
      <c r="AN657" s="942" t="str">
        <f>IFERROR(INDEX(#REF!,MATCH(Таблиця4[[#This Row],[BUILDING NAME]],#REF!,0),1),"")</f>
        <v/>
      </c>
      <c r="AO657" s="942" t="str">
        <f>IFERROR(INDEX(#REF!,MATCH(Таблиця4[[#This Row],[BUILDING NAME]],#REF!,0),1),"")</f>
        <v/>
      </c>
      <c r="AP657" s="942" t="str">
        <f>IFERROR(INDEX(#REF!,MATCH(Таблиця4[[#This Row],[BUILDING NAME]],#REF!,0),1),"")</f>
        <v/>
      </c>
      <c r="AQ657" s="942" t="str">
        <f>IFERROR(INDEX(#REF!,MATCH(Таблиця4[[#This Row],[BUILDING NAME]],#REF!,0),1),"")</f>
        <v/>
      </c>
      <c r="AR657" s="942" t="str">
        <f>IFERROR(INDEX(#REF!,MATCH(Таблиця4[[#This Row],[BUILDING NAME]],#REF!,0),1),"")</f>
        <v/>
      </c>
      <c r="AS657" s="942" t="str">
        <f>IFERROR(INDEX(#REF!,MATCH(Таблиця4[[#This Row],[BUILDING NAME]],#REF!,0),1),"")</f>
        <v/>
      </c>
      <c r="AT657" s="942" t="str">
        <f>IFERROR(INDEX(#REF!,MATCH(Таблиця4[[#This Row],[BUILDING NAME]],#REF!,0),1),"")</f>
        <v/>
      </c>
      <c r="AU657" s="942"/>
      <c r="AV657" s="1195" t="s">
        <v>10602</v>
      </c>
      <c r="AW657" s="1196">
        <f>IFERROR(INDEX(Аркуш4!$G$2:$G$608,MATCH(Таблиця4[[#This Row],[BUILDING NAME]],Аркуш4!$A$2:$A$608,0),1),"")</f>
        <v>0</v>
      </c>
    </row>
    <row r="658" spans="1:49" ht="16.5" thickTop="1" thickBot="1">
      <c r="A658" s="942" t="s">
        <v>12850</v>
      </c>
      <c r="B658" s="942" t="str">
        <f t="shared" si="34"/>
        <v>T36</v>
      </c>
      <c r="C658" s="942" t="str">
        <f t="shared" si="35"/>
        <v>The Bowels of the Earth (tavern, C, 2)</v>
      </c>
      <c r="D658" s="942"/>
      <c r="E658" s="942"/>
      <c r="F658" s="943" t="s">
        <v>214</v>
      </c>
      <c r="G658" s="943" t="s">
        <v>12851</v>
      </c>
      <c r="H658" s="954" t="s">
        <v>213</v>
      </c>
      <c r="I658" s="943" t="s">
        <v>46</v>
      </c>
      <c r="J658" s="943"/>
      <c r="K658" s="943" t="s">
        <v>10358</v>
      </c>
      <c r="L658" s="943" t="s">
        <v>14</v>
      </c>
      <c r="M658" s="943" t="s">
        <v>10329</v>
      </c>
      <c r="N658" s="943">
        <v>2</v>
      </c>
      <c r="O658" s="954" t="s">
        <v>218</v>
      </c>
      <c r="P658" s="943">
        <v>4</v>
      </c>
      <c r="Q658" s="943"/>
      <c r="R658" s="943">
        <v>2</v>
      </c>
      <c r="S658" s="943"/>
      <c r="T65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2 P | </v>
      </c>
      <c r="U658" s="943"/>
      <c r="V658" s="943"/>
      <c r="W658" s="943" t="s">
        <v>10845</v>
      </c>
      <c r="X658" s="943"/>
      <c r="Y658" s="943"/>
      <c r="Z658" s="943" t="s">
        <v>30092</v>
      </c>
      <c r="AA658" s="943" t="s">
        <v>12852</v>
      </c>
      <c r="AB658" s="943" t="s">
        <v>55</v>
      </c>
      <c r="AC658" s="943"/>
      <c r="AD658" s="943" t="str">
        <f>Таблиця4[[#This Row],[DESCRIPTION 3]]</f>
        <v/>
      </c>
      <c r="AE658" s="943" t="str">
        <f>Таблиця4[[#This Row],[Owner/Specific NPCs3]]</f>
        <v/>
      </c>
      <c r="AF658" s="943"/>
      <c r="AG658" s="944" t="s">
        <v>10311</v>
      </c>
      <c r="AH658" s="945"/>
      <c r="AI658" s="946"/>
      <c r="AJ658" s="943" t="s">
        <v>10301</v>
      </c>
      <c r="AK658" s="946"/>
      <c r="AL658" s="943" t="s">
        <v>10301</v>
      </c>
      <c r="AM658" s="946"/>
      <c r="AN658" s="942" t="str">
        <f>IFERROR(INDEX(#REF!,MATCH(Таблиця4[[#This Row],[BUILDING NAME]],#REF!,0),1),"")</f>
        <v/>
      </c>
      <c r="AO658" s="942" t="str">
        <f>IFERROR(INDEX(#REF!,MATCH(Таблиця4[[#This Row],[BUILDING NAME]],#REF!,0),1),"")</f>
        <v/>
      </c>
      <c r="AP658" s="942" t="str">
        <f>IFERROR(INDEX(#REF!,MATCH(Таблиця4[[#This Row],[BUILDING NAME]],#REF!,0),1),"")</f>
        <v/>
      </c>
      <c r="AQ658" s="942" t="str">
        <f>IFERROR(INDEX(#REF!,MATCH(Таблиця4[[#This Row],[BUILDING NAME]],#REF!,0),1),"")</f>
        <v/>
      </c>
      <c r="AR658" s="942" t="str">
        <f>IFERROR(INDEX(#REF!,MATCH(Таблиця4[[#This Row],[BUILDING NAME]],#REF!,0),1),"")</f>
        <v/>
      </c>
      <c r="AS658" s="942" t="str">
        <f>IFERROR(INDEX(#REF!,MATCH(Таблиця4[[#This Row],[BUILDING NAME]],#REF!,0),1),"")</f>
        <v/>
      </c>
      <c r="AT658" s="942" t="str">
        <f>IFERROR(INDEX(#REF!,MATCH(Таблиця4[[#This Row],[BUILDING NAME]],#REF!,0),1),"")</f>
        <v/>
      </c>
      <c r="AU658" s="942"/>
      <c r="AV658" s="1195" t="s">
        <v>30092</v>
      </c>
      <c r="AW658" s="1196">
        <f>IFERROR(INDEX(Аркуш4!$G$2:$G$608,MATCH(Таблиця4[[#This Row],[BUILDING NAME]],Аркуш4!$A$2:$A$608,0),1),"")</f>
        <v>0</v>
      </c>
    </row>
    <row r="659" spans="1:49" ht="16.5" thickTop="1" thickBot="1">
      <c r="A659" s="942" t="s">
        <v>12853</v>
      </c>
      <c r="B659" s="942" t="str">
        <f t="shared" si="34"/>
        <v>T37</v>
      </c>
      <c r="C659" s="942" t="str">
        <f t="shared" si="35"/>
        <v>Cobblers' and Corvisers' House (guildhall, C, 2)</v>
      </c>
      <c r="D659" s="942"/>
      <c r="E659" s="942"/>
      <c r="F659" s="943" t="s">
        <v>12854</v>
      </c>
      <c r="G659" s="943" t="s">
        <v>12855</v>
      </c>
      <c r="H659" s="943" t="s">
        <v>12856</v>
      </c>
      <c r="I659" s="943" t="s">
        <v>46</v>
      </c>
      <c r="J659" s="943"/>
      <c r="K659" s="943" t="s">
        <v>10351</v>
      </c>
      <c r="L659" s="943" t="s">
        <v>93</v>
      </c>
      <c r="M659" s="943" t="s">
        <v>10329</v>
      </c>
      <c r="N659" s="943">
        <v>2</v>
      </c>
      <c r="O659" s="958" t="s">
        <v>12857</v>
      </c>
      <c r="P659" s="943"/>
      <c r="Q659" s="943"/>
      <c r="R659" s="943"/>
      <c r="S659" s="943"/>
      <c r="T65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59" s="943"/>
      <c r="V659" s="943"/>
      <c r="W659" s="943"/>
      <c r="X659" s="942"/>
      <c r="Y659" s="942"/>
      <c r="Z659" s="942" t="s">
        <v>30075</v>
      </c>
      <c r="AA659" s="953" t="s">
        <v>12857</v>
      </c>
      <c r="AB659" s="943" t="s">
        <v>10301</v>
      </c>
      <c r="AC659" s="943"/>
      <c r="AD659" s="943" t="str">
        <f>Таблиця4[[#This Row],[DESCRIPTION 3]]</f>
        <v/>
      </c>
      <c r="AE659" s="943" t="str">
        <f>Таблиця4[[#This Row],[Owner/Specific NPCs3]]</f>
        <v/>
      </c>
      <c r="AF659" s="943"/>
      <c r="AG659" s="944" t="s">
        <v>10311</v>
      </c>
      <c r="AH659" s="945"/>
      <c r="AI659" s="946"/>
      <c r="AJ659" s="943" t="s">
        <v>12858</v>
      </c>
      <c r="AK659" s="946"/>
      <c r="AL659" s="943" t="s">
        <v>10301</v>
      </c>
      <c r="AM659" s="946"/>
      <c r="AN659" s="942" t="str">
        <f>IFERROR(INDEX(#REF!,MATCH(Таблиця4[[#This Row],[BUILDING NAME]],#REF!,0),1),"")</f>
        <v/>
      </c>
      <c r="AO659" s="942" t="str">
        <f>IFERROR(INDEX(#REF!,MATCH(Таблиця4[[#This Row],[BUILDING NAME]],#REF!,0),1),"")</f>
        <v/>
      </c>
      <c r="AP659" s="942" t="str">
        <f>IFERROR(INDEX(#REF!,MATCH(Таблиця4[[#This Row],[BUILDING NAME]],#REF!,0),1),"")</f>
        <v/>
      </c>
      <c r="AQ659" s="942" t="str">
        <f>IFERROR(INDEX(#REF!,MATCH(Таблиця4[[#This Row],[BUILDING NAME]],#REF!,0),1),"")</f>
        <v/>
      </c>
      <c r="AR659" s="942" t="str">
        <f>IFERROR(INDEX(#REF!,MATCH(Таблиця4[[#This Row],[BUILDING NAME]],#REF!,0),1),"")</f>
        <v/>
      </c>
      <c r="AS659" s="942" t="str">
        <f>IFERROR(INDEX(#REF!,MATCH(Таблиця4[[#This Row],[BUILDING NAME]],#REF!,0),1),"")</f>
        <v/>
      </c>
      <c r="AT659" s="942" t="str">
        <f>IFERROR(INDEX(#REF!,MATCH(Таблиця4[[#This Row],[BUILDING NAME]],#REF!,0),1),"")</f>
        <v/>
      </c>
      <c r="AU659" s="942"/>
      <c r="AV659" s="1195" t="s">
        <v>30075</v>
      </c>
      <c r="AW659" s="1196">
        <f>IFERROR(INDEX(Аркуш4!$G$2:$G$608,MATCH(Таблиця4[[#This Row],[BUILDING NAME]],Аркуш4!$A$2:$A$608,0),1),"")</f>
        <v>0</v>
      </c>
    </row>
    <row r="660" spans="1:49" ht="16.5" thickTop="1" thickBot="1">
      <c r="A660" s="942" t="s">
        <v>12859</v>
      </c>
      <c r="B660" s="942" t="str">
        <f t="shared" si="34"/>
        <v>T38</v>
      </c>
      <c r="C660" s="942" t="str">
        <f t="shared" si="35"/>
        <v>The Plinth (city building/temple, A, 6)</v>
      </c>
      <c r="D660" s="942"/>
      <c r="E660" s="942"/>
      <c r="F660" s="943" t="s">
        <v>12860</v>
      </c>
      <c r="G660" s="943" t="s">
        <v>12861</v>
      </c>
      <c r="H660" s="943" t="s">
        <v>12862</v>
      </c>
      <c r="I660" s="943" t="s">
        <v>46</v>
      </c>
      <c r="J660" s="943"/>
      <c r="K660" s="943" t="s">
        <v>10343</v>
      </c>
      <c r="L660" s="943" t="s">
        <v>10301</v>
      </c>
      <c r="M660" s="943" t="s">
        <v>10299</v>
      </c>
      <c r="N660" s="943">
        <v>6</v>
      </c>
      <c r="O660" s="943" t="s">
        <v>10411</v>
      </c>
      <c r="P660" s="943"/>
      <c r="Q660" s="943"/>
      <c r="R660" s="943"/>
      <c r="S660" s="943"/>
      <c r="T66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60" s="943"/>
      <c r="V660" s="943"/>
      <c r="W660" s="943"/>
      <c r="X660" s="943"/>
      <c r="Y660" s="943"/>
      <c r="Z660" s="943" t="s">
        <v>10301</v>
      </c>
      <c r="AA660" s="943" t="s">
        <v>12863</v>
      </c>
      <c r="AB660" s="943" t="s">
        <v>10301</v>
      </c>
      <c r="AC660" s="943"/>
      <c r="AD660" s="943" t="str">
        <f>Таблиця4[[#This Row],[DESCRIPTION 3]]</f>
        <v/>
      </c>
      <c r="AE660" s="943" t="str">
        <f>Таблиця4[[#This Row],[Owner/Specific NPCs3]]</f>
        <v/>
      </c>
      <c r="AF660" s="943"/>
      <c r="AG660" s="944" t="s">
        <v>12864</v>
      </c>
      <c r="AH660" s="945"/>
      <c r="AI660" s="946"/>
      <c r="AJ660" s="943" t="s">
        <v>10301</v>
      </c>
      <c r="AK660" s="946"/>
      <c r="AL660" s="943" t="s">
        <v>10301</v>
      </c>
      <c r="AM660" s="946"/>
      <c r="AN660" s="942" t="str">
        <f>IFERROR(INDEX(#REF!,MATCH(Таблиця4[[#This Row],[BUILDING NAME]],#REF!,0),1),"")</f>
        <v/>
      </c>
      <c r="AO660" s="942" t="str">
        <f>IFERROR(INDEX(#REF!,MATCH(Таблиця4[[#This Row],[BUILDING NAME]],#REF!,0),1),"")</f>
        <v/>
      </c>
      <c r="AP660" s="942" t="str">
        <f>IFERROR(INDEX(#REF!,MATCH(Таблиця4[[#This Row],[BUILDING NAME]],#REF!,0),1),"")</f>
        <v/>
      </c>
      <c r="AQ660" s="942" t="str">
        <f>IFERROR(INDEX(#REF!,MATCH(Таблиця4[[#This Row],[BUILDING NAME]],#REF!,0),1),"")</f>
        <v/>
      </c>
      <c r="AR660" s="942" t="str">
        <f>IFERROR(INDEX(#REF!,MATCH(Таблиця4[[#This Row],[BUILDING NAME]],#REF!,0),1),"")</f>
        <v/>
      </c>
      <c r="AS660" s="942" t="str">
        <f>IFERROR(INDEX(#REF!,MATCH(Таблиця4[[#This Row],[BUILDING NAME]],#REF!,0),1),"")</f>
        <v/>
      </c>
      <c r="AT660" s="942" t="str">
        <f>IFERROR(INDEX(#REF!,MATCH(Таблиця4[[#This Row],[BUILDING NAME]],#REF!,0),1),"")</f>
        <v/>
      </c>
      <c r="AU660" s="942"/>
      <c r="AV660" s="1195" t="s">
        <v>11628</v>
      </c>
      <c r="AW660" s="1196">
        <f>IFERROR(INDEX(Аркуш4!$G$2:$G$608,MATCH(Таблиця4[[#This Row],[BUILDING NAME]],Аркуш4!$A$2:$A$608,0),1),"")</f>
        <v>0</v>
      </c>
    </row>
    <row r="661" spans="1:49" ht="16.5" thickTop="1" thickBot="1">
      <c r="A661" s="942" t="s">
        <v>12865</v>
      </c>
      <c r="B661" s="942" t="str">
        <f t="shared" si="34"/>
        <v>T39</v>
      </c>
      <c r="C661" s="942" t="str">
        <f t="shared" si="35"/>
        <v>Felzoun's Folly (tavern, C, 3)</v>
      </c>
      <c r="D661" s="942"/>
      <c r="E661" s="942"/>
      <c r="F661" s="943" t="s">
        <v>47</v>
      </c>
      <c r="G661" s="943" t="s">
        <v>12866</v>
      </c>
      <c r="H661" s="943" t="s">
        <v>12867</v>
      </c>
      <c r="I661" s="943" t="s">
        <v>46</v>
      </c>
      <c r="J661" s="943" t="s">
        <v>12868</v>
      </c>
      <c r="K661" s="943" t="s">
        <v>10358</v>
      </c>
      <c r="L661" s="943" t="s">
        <v>14</v>
      </c>
      <c r="M661" s="943" t="s">
        <v>10329</v>
      </c>
      <c r="N661" s="943">
        <v>3</v>
      </c>
      <c r="O661" s="943"/>
      <c r="P661" s="943">
        <v>3</v>
      </c>
      <c r="Q661" s="943"/>
      <c r="R661" s="943">
        <v>3</v>
      </c>
      <c r="S661" s="943"/>
      <c r="T66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 P | </v>
      </c>
      <c r="U661" s="943"/>
      <c r="V661" s="943"/>
      <c r="W661" s="943" t="s">
        <v>10845</v>
      </c>
      <c r="X661" s="943"/>
      <c r="Y661" s="943"/>
      <c r="Z661" s="943" t="s">
        <v>30091</v>
      </c>
      <c r="AA661" s="943" t="s">
        <v>12869</v>
      </c>
      <c r="AB661" s="943" t="s">
        <v>10301</v>
      </c>
      <c r="AC661" s="943"/>
      <c r="AD661" s="943" t="str">
        <f>Таблиця4[[#This Row],[DESCRIPTION 3]]</f>
        <v/>
      </c>
      <c r="AE661" s="943" t="str">
        <f>Таблиця4[[#This Row],[Owner/Specific NPCs3]]</f>
        <v/>
      </c>
      <c r="AF661" s="943"/>
      <c r="AG661" s="944" t="s">
        <v>12870</v>
      </c>
      <c r="AH661" s="945"/>
      <c r="AI661" s="946"/>
      <c r="AJ661" s="943" t="s">
        <v>10301</v>
      </c>
      <c r="AK661" s="946"/>
      <c r="AL661" s="943" t="s">
        <v>10301</v>
      </c>
      <c r="AM661" s="946"/>
      <c r="AN661" s="942" t="str">
        <f>IFERROR(INDEX(#REF!,MATCH(Таблиця4[[#This Row],[BUILDING NAME]],#REF!,0),1),"")</f>
        <v/>
      </c>
      <c r="AO661" s="942" t="str">
        <f>IFERROR(INDEX(#REF!,MATCH(Таблиця4[[#This Row],[BUILDING NAME]],#REF!,0),1),"")</f>
        <v/>
      </c>
      <c r="AP661" s="942" t="str">
        <f>IFERROR(INDEX(#REF!,MATCH(Таблиця4[[#This Row],[BUILDING NAME]],#REF!,0),1),"")</f>
        <v/>
      </c>
      <c r="AQ661" s="942" t="str">
        <f>IFERROR(INDEX(#REF!,MATCH(Таблиця4[[#This Row],[BUILDING NAME]],#REF!,0),1),"")</f>
        <v/>
      </c>
      <c r="AR661" s="942" t="str">
        <f>IFERROR(INDEX(#REF!,MATCH(Таблиця4[[#This Row],[BUILDING NAME]],#REF!,0),1),"")</f>
        <v/>
      </c>
      <c r="AS661" s="942" t="str">
        <f>IFERROR(INDEX(#REF!,MATCH(Таблиця4[[#This Row],[BUILDING NAME]],#REF!,0),1),"")</f>
        <v/>
      </c>
      <c r="AT661" s="942" t="str">
        <f>IFERROR(INDEX(#REF!,MATCH(Таблиця4[[#This Row],[BUILDING NAME]],#REF!,0),1),"")</f>
        <v/>
      </c>
      <c r="AU661" s="942"/>
      <c r="AV661" s="1195" t="s">
        <v>30091</v>
      </c>
      <c r="AW661" s="1196">
        <f>IFERROR(INDEX(Аркуш4!$G$2:$G$608,MATCH(Таблиця4[[#This Row],[BUILDING NAME]],Аркуш4!$A$2:$A$608,0),1),"")</f>
        <v>0</v>
      </c>
    </row>
    <row r="662" spans="1:49" ht="16.5" thickTop="1" thickBot="1">
      <c r="A662" s="942" t="s">
        <v>12871</v>
      </c>
      <c r="B662" s="942" t="str">
        <f t="shared" si="34"/>
        <v>T40</v>
      </c>
      <c r="C662" s="942" t="str">
        <f t="shared" si="35"/>
        <v>Surtlan's Metalwares (business, C, 1)</v>
      </c>
      <c r="D662" s="942"/>
      <c r="E662" s="942"/>
      <c r="F662" s="943" t="s">
        <v>12872</v>
      </c>
      <c r="G662" s="943" t="s">
        <v>12873</v>
      </c>
      <c r="H662" s="943" t="s">
        <v>12874</v>
      </c>
      <c r="I662" s="943" t="s">
        <v>46</v>
      </c>
      <c r="J662" s="943"/>
      <c r="K662" s="943" t="s">
        <v>10388</v>
      </c>
      <c r="L662" s="943" t="s">
        <v>1878</v>
      </c>
      <c r="M662" s="943" t="s">
        <v>10329</v>
      </c>
      <c r="N662" s="943">
        <v>1</v>
      </c>
      <c r="O662" s="943"/>
      <c r="P662" s="943"/>
      <c r="Q662" s="943"/>
      <c r="R662" s="943"/>
      <c r="S662" s="943"/>
      <c r="T66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62" s="943"/>
      <c r="V662" s="943"/>
      <c r="W662" s="943" t="s">
        <v>12875</v>
      </c>
      <c r="X662" s="943"/>
      <c r="Y662" s="943"/>
      <c r="Z662" s="943" t="s">
        <v>30067</v>
      </c>
      <c r="AA662" s="943"/>
      <c r="AB662" s="943" t="s">
        <v>10301</v>
      </c>
      <c r="AC662" s="943"/>
      <c r="AD662" s="943" t="str">
        <f>Таблиця4[[#This Row],[DESCRIPTION 3]]</f>
        <v/>
      </c>
      <c r="AE662" s="943" t="str">
        <f>Таблиця4[[#This Row],[Owner/Specific NPCs3]]</f>
        <v/>
      </c>
      <c r="AF662" s="943"/>
      <c r="AG662" s="944" t="s">
        <v>10311</v>
      </c>
      <c r="AH662" s="945"/>
      <c r="AI662" s="946"/>
      <c r="AJ662" s="943" t="s">
        <v>10301</v>
      </c>
      <c r="AK662" s="946"/>
      <c r="AL662" s="943" t="s">
        <v>10301</v>
      </c>
      <c r="AM662" s="946"/>
      <c r="AN662" s="942" t="str">
        <f>IFERROR(INDEX(#REF!,MATCH(Таблиця4[[#This Row],[BUILDING NAME]],#REF!,0),1),"")</f>
        <v/>
      </c>
      <c r="AO662" s="942" t="str">
        <f>IFERROR(INDEX(#REF!,MATCH(Таблиця4[[#This Row],[BUILDING NAME]],#REF!,0),1),"")</f>
        <v/>
      </c>
      <c r="AP662" s="942" t="str">
        <f>IFERROR(INDEX(#REF!,MATCH(Таблиця4[[#This Row],[BUILDING NAME]],#REF!,0),1),"")</f>
        <v/>
      </c>
      <c r="AQ662" s="942" t="str">
        <f>IFERROR(INDEX(#REF!,MATCH(Таблиця4[[#This Row],[BUILDING NAME]],#REF!,0),1),"")</f>
        <v/>
      </c>
      <c r="AR662" s="942" t="str">
        <f>IFERROR(INDEX(#REF!,MATCH(Таблиця4[[#This Row],[BUILDING NAME]],#REF!,0),1),"")</f>
        <v/>
      </c>
      <c r="AS662" s="942" t="str">
        <f>IFERROR(INDEX(#REF!,MATCH(Таблиця4[[#This Row],[BUILDING NAME]],#REF!,0),1),"")</f>
        <v/>
      </c>
      <c r="AT662" s="942" t="str">
        <f>IFERROR(INDEX(#REF!,MATCH(Таблиця4[[#This Row],[BUILDING NAME]],#REF!,0),1),"")</f>
        <v/>
      </c>
      <c r="AU662" s="942"/>
      <c r="AV662" s="1195" t="s">
        <v>30067</v>
      </c>
      <c r="AW662" s="1196">
        <f>IFERROR(INDEX(Аркуш4!$G$2:$G$608,MATCH(Таблиця4[[#This Row],[BUILDING NAME]],Аркуш4!$A$2:$A$608,0),1),"")</f>
        <v>0</v>
      </c>
    </row>
    <row r="663" spans="1:49" ht="16.5" thickTop="1" thickBot="1">
      <c r="A663" s="942" t="s">
        <v>12876</v>
      </c>
      <c r="B663" s="942" t="str">
        <f t="shared" si="34"/>
        <v>T41</v>
      </c>
      <c r="C663" s="942" t="str">
        <f t="shared" si="35"/>
        <v>Scirkhel Wands' residence (row house, B, 3)</v>
      </c>
      <c r="D663" s="942"/>
      <c r="E663" s="942"/>
      <c r="F663" s="943" t="s">
        <v>12877</v>
      </c>
      <c r="G663" s="943" t="s">
        <v>12878</v>
      </c>
      <c r="H663" s="943" t="s">
        <v>12879</v>
      </c>
      <c r="I663" s="943" t="s">
        <v>46</v>
      </c>
      <c r="J663" s="943"/>
      <c r="K663" s="943" t="s">
        <v>10450</v>
      </c>
      <c r="L663" s="943" t="s">
        <v>10301</v>
      </c>
      <c r="M663" s="943" t="s">
        <v>10310</v>
      </c>
      <c r="N663" s="943">
        <v>3</v>
      </c>
      <c r="O663" s="943" t="s">
        <v>1063</v>
      </c>
      <c r="P663" s="943"/>
      <c r="Q663" s="943"/>
      <c r="R663" s="943"/>
      <c r="S663" s="943"/>
      <c r="T66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63" s="943"/>
      <c r="V663" s="943"/>
      <c r="W663" s="943"/>
      <c r="X663" s="943"/>
      <c r="Y663" s="943"/>
      <c r="Z663" s="943" t="s">
        <v>10301</v>
      </c>
      <c r="AA663" s="943"/>
      <c r="AB663" s="943" t="s">
        <v>10301</v>
      </c>
      <c r="AC663" s="943"/>
      <c r="AD663" s="943" t="str">
        <f>Таблиця4[[#This Row],[DESCRIPTION 3]]</f>
        <v/>
      </c>
      <c r="AE663" s="943" t="str">
        <f>Таблиця4[[#This Row],[Owner/Specific NPCs3]]</f>
        <v/>
      </c>
      <c r="AF663" s="943"/>
      <c r="AG663" s="944" t="s">
        <v>10311</v>
      </c>
      <c r="AH663" s="945"/>
      <c r="AI663" s="946"/>
      <c r="AJ663" s="943" t="s">
        <v>10301</v>
      </c>
      <c r="AK663" s="946"/>
      <c r="AL663" s="943" t="s">
        <v>10301</v>
      </c>
      <c r="AM663" s="946"/>
      <c r="AN663" s="942" t="str">
        <f>IFERROR(INDEX(#REF!,MATCH(Таблиця4[[#This Row],[BUILDING NAME]],#REF!,0),1),"")</f>
        <v/>
      </c>
      <c r="AO663" s="942" t="str">
        <f>IFERROR(INDEX(#REF!,MATCH(Таблиця4[[#This Row],[BUILDING NAME]],#REF!,0),1),"")</f>
        <v/>
      </c>
      <c r="AP663" s="942" t="str">
        <f>IFERROR(INDEX(#REF!,MATCH(Таблиця4[[#This Row],[BUILDING NAME]],#REF!,0),1),"")</f>
        <v/>
      </c>
      <c r="AQ663" s="942" t="str">
        <f>IFERROR(INDEX(#REF!,MATCH(Таблиця4[[#This Row],[BUILDING NAME]],#REF!,0),1),"")</f>
        <v/>
      </c>
      <c r="AR663" s="942" t="str">
        <f>IFERROR(INDEX(#REF!,MATCH(Таблиця4[[#This Row],[BUILDING NAME]],#REF!,0),1),"")</f>
        <v/>
      </c>
      <c r="AS663" s="942" t="str">
        <f>IFERROR(INDEX(#REF!,MATCH(Таблиця4[[#This Row],[BUILDING NAME]],#REF!,0),1),"")</f>
        <v/>
      </c>
      <c r="AT663" s="942" t="str">
        <f>IFERROR(INDEX(#REF!,MATCH(Таблиця4[[#This Row],[BUILDING NAME]],#REF!,0),1),"")</f>
        <v/>
      </c>
      <c r="AU663" s="942"/>
      <c r="AV663" s="1195" t="s">
        <v>10301</v>
      </c>
      <c r="AW663" s="1196" t="str">
        <f>IFERROR(INDEX(Аркуш4!$G$2:$G$608,MATCH(Таблиця4[[#This Row],[BUILDING NAME]],Аркуш4!$A$2:$A$608,0),1),"")</f>
        <v/>
      </c>
    </row>
    <row r="664" spans="1:49" ht="16.5" thickTop="1" thickBot="1">
      <c r="A664" s="942" t="s">
        <v>12880</v>
      </c>
      <c r="B664" s="942" t="str">
        <f t="shared" si="34"/>
        <v>T42</v>
      </c>
      <c r="C664" s="942" t="str">
        <f t="shared" si="35"/>
        <v>Wheel Hall (guildhall, C, 2)</v>
      </c>
      <c r="D664" s="942"/>
      <c r="E664" s="942"/>
      <c r="F664" s="943" t="s">
        <v>12881</v>
      </c>
      <c r="G664" s="943" t="s">
        <v>12882</v>
      </c>
      <c r="H664" s="943" t="s">
        <v>12883</v>
      </c>
      <c r="I664" s="943" t="s">
        <v>46</v>
      </c>
      <c r="J664" s="943"/>
      <c r="K664" s="943" t="s">
        <v>10351</v>
      </c>
      <c r="L664" s="943" t="s">
        <v>93</v>
      </c>
      <c r="M664" s="943" t="s">
        <v>10329</v>
      </c>
      <c r="N664" s="943">
        <v>2</v>
      </c>
      <c r="O664" s="958" t="s">
        <v>11644</v>
      </c>
      <c r="P664" s="943"/>
      <c r="Q664" s="943"/>
      <c r="R664" s="943"/>
      <c r="S664" s="943"/>
      <c r="T66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64" s="943"/>
      <c r="V664" s="943"/>
      <c r="W664" s="943"/>
      <c r="X664" s="943"/>
      <c r="Y664" s="943"/>
      <c r="Z664" s="943" t="s">
        <v>11644</v>
      </c>
      <c r="AA664" s="958" t="s">
        <v>11644</v>
      </c>
      <c r="AB664" s="943" t="s">
        <v>10301</v>
      </c>
      <c r="AC664" s="943"/>
      <c r="AD664" s="943" t="str">
        <f>Таблиця4[[#This Row],[DESCRIPTION 3]]</f>
        <v/>
      </c>
      <c r="AE664" s="943" t="str">
        <f>Таблиця4[[#This Row],[Owner/Specific NPCs3]]</f>
        <v/>
      </c>
      <c r="AF664" s="943"/>
      <c r="AG664" s="944" t="s">
        <v>10311</v>
      </c>
      <c r="AH664" s="945"/>
      <c r="AI664" s="946"/>
      <c r="AJ664" s="943" t="s">
        <v>10301</v>
      </c>
      <c r="AK664" s="946"/>
      <c r="AL664" s="943" t="s">
        <v>10301</v>
      </c>
      <c r="AM664" s="946"/>
      <c r="AN664" s="942" t="str">
        <f>IFERROR(INDEX(#REF!,MATCH(Таблиця4[[#This Row],[BUILDING NAME]],#REF!,0),1),"")</f>
        <v/>
      </c>
      <c r="AO664" s="942" t="str">
        <f>IFERROR(INDEX(#REF!,MATCH(Таблиця4[[#This Row],[BUILDING NAME]],#REF!,0),1),"")</f>
        <v/>
      </c>
      <c r="AP664" s="942" t="str">
        <f>IFERROR(INDEX(#REF!,MATCH(Таблиця4[[#This Row],[BUILDING NAME]],#REF!,0),1),"")</f>
        <v/>
      </c>
      <c r="AQ664" s="942" t="str">
        <f>IFERROR(INDEX(#REF!,MATCH(Таблиця4[[#This Row],[BUILDING NAME]],#REF!,0),1),"")</f>
        <v/>
      </c>
      <c r="AR664" s="942" t="str">
        <f>IFERROR(INDEX(#REF!,MATCH(Таблиця4[[#This Row],[BUILDING NAME]],#REF!,0),1),"")</f>
        <v/>
      </c>
      <c r="AS664" s="942" t="str">
        <f>IFERROR(INDEX(#REF!,MATCH(Таблиця4[[#This Row],[BUILDING NAME]],#REF!,0),1),"")</f>
        <v/>
      </c>
      <c r="AT664" s="942" t="str">
        <f>IFERROR(INDEX(#REF!,MATCH(Таблиця4[[#This Row],[BUILDING NAME]],#REF!,0),1),"")</f>
        <v/>
      </c>
      <c r="AU664" s="942"/>
      <c r="AV664" s="1195" t="s">
        <v>11644</v>
      </c>
      <c r="AW664" s="1196">
        <f>IFERROR(INDEX(Аркуш4!$G$2:$G$608,MATCH(Таблиця4[[#This Row],[BUILDING NAME]],Аркуш4!$A$2:$A$608,0),1),"")</f>
        <v>0</v>
      </c>
    </row>
    <row r="665" spans="1:49" ht="16.5" thickTop="1" thickBot="1">
      <c r="A665" s="942" t="s">
        <v>12884</v>
      </c>
      <c r="B665" s="942" t="str">
        <f t="shared" si="34"/>
        <v>T43</v>
      </c>
      <c r="C665" s="942" t="str">
        <f t="shared" si="35"/>
        <v>The Gray Serpent (inn, C, 3)</v>
      </c>
      <c r="D665" s="942"/>
      <c r="E665" s="942"/>
      <c r="F665" s="943" t="s">
        <v>272</v>
      </c>
      <c r="G665" s="943" t="s">
        <v>12885</v>
      </c>
      <c r="H665" s="943" t="s">
        <v>12886</v>
      </c>
      <c r="I665" s="943" t="s">
        <v>46</v>
      </c>
      <c r="J665" s="943"/>
      <c r="K665" s="943" t="s">
        <v>10371</v>
      </c>
      <c r="L665" s="943" t="s">
        <v>10301</v>
      </c>
      <c r="M665" s="943" t="s">
        <v>10329</v>
      </c>
      <c r="N665" s="943">
        <v>3</v>
      </c>
      <c r="O665" s="943"/>
      <c r="P665" s="943">
        <v>4</v>
      </c>
      <c r="Q665" s="943">
        <v>5</v>
      </c>
      <c r="R665" s="943"/>
      <c r="S665" s="943"/>
      <c r="T66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5A | </v>
      </c>
      <c r="U665" s="943"/>
      <c r="V665" s="943"/>
      <c r="W665" s="943"/>
      <c r="X665" s="943"/>
      <c r="Y665" s="943"/>
      <c r="Z665" s="943" t="s">
        <v>10301</v>
      </c>
      <c r="AA665" s="943"/>
      <c r="AB665" s="943" t="s">
        <v>10301</v>
      </c>
      <c r="AC665" s="943"/>
      <c r="AD665" s="943" t="str">
        <f>Таблиця4[[#This Row],[DESCRIPTION 3]]</f>
        <v/>
      </c>
      <c r="AE665" s="943" t="str">
        <f>Таблиця4[[#This Row],[Owner/Specific NPCs3]]</f>
        <v/>
      </c>
      <c r="AF665" s="943"/>
      <c r="AG665" s="944" t="s">
        <v>10311</v>
      </c>
      <c r="AH665" s="945"/>
      <c r="AI665" s="946"/>
      <c r="AJ665" s="943" t="s">
        <v>10301</v>
      </c>
      <c r="AK665" s="946"/>
      <c r="AL665" s="943" t="s">
        <v>10301</v>
      </c>
      <c r="AM665" s="946"/>
      <c r="AN665" s="942" t="str">
        <f>IFERROR(INDEX(#REF!,MATCH(Таблиця4[[#This Row],[BUILDING NAME]],#REF!,0),1),"")</f>
        <v/>
      </c>
      <c r="AO665" s="942" t="str">
        <f>IFERROR(INDEX(#REF!,MATCH(Таблиця4[[#This Row],[BUILDING NAME]],#REF!,0),1),"")</f>
        <v/>
      </c>
      <c r="AP665" s="942" t="str">
        <f>IFERROR(INDEX(#REF!,MATCH(Таблиця4[[#This Row],[BUILDING NAME]],#REF!,0),1),"")</f>
        <v/>
      </c>
      <c r="AQ665" s="942" t="str">
        <f>IFERROR(INDEX(#REF!,MATCH(Таблиця4[[#This Row],[BUILDING NAME]],#REF!,0),1),"")</f>
        <v/>
      </c>
      <c r="AR665" s="942" t="str">
        <f>IFERROR(INDEX(#REF!,MATCH(Таблиця4[[#This Row],[BUILDING NAME]],#REF!,0),1),"")</f>
        <v/>
      </c>
      <c r="AS665" s="942" t="str">
        <f>IFERROR(INDEX(#REF!,MATCH(Таблиця4[[#This Row],[BUILDING NAME]],#REF!,0),1),"")</f>
        <v/>
      </c>
      <c r="AT665" s="942" t="str">
        <f>IFERROR(INDEX(#REF!,MATCH(Таблиця4[[#This Row],[BUILDING NAME]],#REF!,0),1),"")</f>
        <v/>
      </c>
      <c r="AU665" s="942"/>
      <c r="AV665" s="1195" t="s">
        <v>30089</v>
      </c>
      <c r="AW665" s="1196">
        <f>IFERROR(INDEX(Аркуш4!$G$2:$G$608,MATCH(Таблиця4[[#This Row],[BUILDING NAME]],Аркуш4!$A$2:$A$608,0),1),"")</f>
        <v>0</v>
      </c>
    </row>
    <row r="666" spans="1:49" ht="16.5" thickTop="1" thickBot="1">
      <c r="A666" s="942" t="s">
        <v>12887</v>
      </c>
      <c r="B666" s="942" t="str">
        <f t="shared" si="34"/>
        <v>T44</v>
      </c>
      <c r="C666" s="942" t="str">
        <f t="shared" si="35"/>
        <v>Blackstone House (row house, B, 4)</v>
      </c>
      <c r="D666" s="942"/>
      <c r="E666" s="942"/>
      <c r="F666" s="943" t="s">
        <v>12888</v>
      </c>
      <c r="G666" s="943" t="s">
        <v>12889</v>
      </c>
      <c r="H666" s="943" t="s">
        <v>12890</v>
      </c>
      <c r="I666" s="943" t="s">
        <v>46</v>
      </c>
      <c r="J666" s="943"/>
      <c r="K666" s="943" t="s">
        <v>10450</v>
      </c>
      <c r="L666" s="943" t="s">
        <v>10301</v>
      </c>
      <c r="M666" s="943" t="s">
        <v>10310</v>
      </c>
      <c r="N666" s="943">
        <v>4</v>
      </c>
      <c r="O666" s="943"/>
      <c r="P666" s="943"/>
      <c r="Q666" s="943"/>
      <c r="R666" s="943"/>
      <c r="S666" s="943"/>
      <c r="T66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66" s="943"/>
      <c r="V666" s="943"/>
      <c r="W666" s="943"/>
      <c r="X666" s="943"/>
      <c r="Y666" s="943"/>
      <c r="Z666" s="943" t="s">
        <v>10301</v>
      </c>
      <c r="AA666" s="943"/>
      <c r="AB666" s="943" t="s">
        <v>10301</v>
      </c>
      <c r="AC666" s="943"/>
      <c r="AD666" s="943" t="str">
        <f>Таблиця4[[#This Row],[DESCRIPTION 3]]</f>
        <v/>
      </c>
      <c r="AE666" s="943" t="str">
        <f>Таблиця4[[#This Row],[Owner/Specific NPCs3]]</f>
        <v/>
      </c>
      <c r="AF666" s="943"/>
      <c r="AG666" s="944" t="s">
        <v>10311</v>
      </c>
      <c r="AH666" s="945"/>
      <c r="AI666" s="946"/>
      <c r="AJ666" s="943" t="s">
        <v>10301</v>
      </c>
      <c r="AK666" s="946"/>
      <c r="AL666" s="943" t="s">
        <v>10301</v>
      </c>
      <c r="AM666" s="946"/>
      <c r="AN666" s="942" t="str">
        <f>IFERROR(INDEX(#REF!,MATCH(Таблиця4[[#This Row],[BUILDING NAME]],#REF!,0),1),"")</f>
        <v/>
      </c>
      <c r="AO666" s="942" t="str">
        <f>IFERROR(INDEX(#REF!,MATCH(Таблиця4[[#This Row],[BUILDING NAME]],#REF!,0),1),"")</f>
        <v/>
      </c>
      <c r="AP666" s="942" t="str">
        <f>IFERROR(INDEX(#REF!,MATCH(Таблиця4[[#This Row],[BUILDING NAME]],#REF!,0),1),"")</f>
        <v/>
      </c>
      <c r="AQ666" s="942" t="str">
        <f>IFERROR(INDEX(#REF!,MATCH(Таблиця4[[#This Row],[BUILDING NAME]],#REF!,0),1),"")</f>
        <v/>
      </c>
      <c r="AR666" s="942" t="str">
        <f>IFERROR(INDEX(#REF!,MATCH(Таблиця4[[#This Row],[BUILDING NAME]],#REF!,0),1),"")</f>
        <v/>
      </c>
      <c r="AS666" s="942" t="str">
        <f>IFERROR(INDEX(#REF!,MATCH(Таблиця4[[#This Row],[BUILDING NAME]],#REF!,0),1),"")</f>
        <v/>
      </c>
      <c r="AT666" s="942" t="str">
        <f>IFERROR(INDEX(#REF!,MATCH(Таблиця4[[#This Row],[BUILDING NAME]],#REF!,0),1),"")</f>
        <v/>
      </c>
      <c r="AU666" s="942"/>
      <c r="AV666" s="1195" t="s">
        <v>10301</v>
      </c>
      <c r="AW666" s="1196" t="str">
        <f>IFERROR(INDEX(Аркуш4!$G$2:$G$608,MATCH(Таблиця4[[#This Row],[BUILDING NAME]],Аркуш4!$A$2:$A$608,0),1),"")</f>
        <v/>
      </c>
    </row>
    <row r="667" spans="1:49" ht="16.5" thickTop="1" thickBot="1">
      <c r="A667" s="942" t="s">
        <v>12891</v>
      </c>
      <c r="B667" s="942" t="str">
        <f t="shared" si="34"/>
        <v>T45</v>
      </c>
      <c r="C667" s="942" t="str">
        <f t="shared" si="35"/>
        <v>Rejviik's Mortuary (business, A, 3)</v>
      </c>
      <c r="D667" s="942"/>
      <c r="E667" s="942"/>
      <c r="F667" s="943" t="s">
        <v>12892</v>
      </c>
      <c r="G667" s="943" t="s">
        <v>12893</v>
      </c>
      <c r="H667" s="943" t="s">
        <v>12894</v>
      </c>
      <c r="I667" s="943" t="s">
        <v>46</v>
      </c>
      <c r="J667" s="943"/>
      <c r="K667" s="943" t="s">
        <v>10388</v>
      </c>
      <c r="L667" s="943" t="s">
        <v>1878</v>
      </c>
      <c r="M667" s="943" t="s">
        <v>10299</v>
      </c>
      <c r="N667" s="943">
        <v>3</v>
      </c>
      <c r="O667" s="943"/>
      <c r="P667" s="943"/>
      <c r="Q667" s="943"/>
      <c r="R667" s="943"/>
      <c r="S667" s="943"/>
      <c r="T66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67" s="943"/>
      <c r="V667" s="943"/>
      <c r="W667" s="943"/>
      <c r="X667" s="943"/>
      <c r="Y667" s="943"/>
      <c r="Z667" s="943" t="s">
        <v>30063</v>
      </c>
      <c r="AA667" s="943" t="s">
        <v>12895</v>
      </c>
      <c r="AB667" s="943" t="s">
        <v>10301</v>
      </c>
      <c r="AC667" s="943"/>
      <c r="AD667" s="943" t="str">
        <f>Таблиця4[[#This Row],[DESCRIPTION 3]]</f>
        <v/>
      </c>
      <c r="AE667" s="943" t="str">
        <f>Таблиця4[[#This Row],[Owner/Specific NPCs3]]</f>
        <v/>
      </c>
      <c r="AF667" s="943"/>
      <c r="AG667" s="944" t="s">
        <v>10311</v>
      </c>
      <c r="AH667" s="945"/>
      <c r="AI667" s="946"/>
      <c r="AJ667" s="943" t="s">
        <v>10301</v>
      </c>
      <c r="AK667" s="946"/>
      <c r="AL667" s="943" t="s">
        <v>10301</v>
      </c>
      <c r="AM667" s="946"/>
      <c r="AN667" s="942" t="str">
        <f>IFERROR(INDEX(#REF!,MATCH(Таблиця4[[#This Row],[BUILDING NAME]],#REF!,0),1),"")</f>
        <v/>
      </c>
      <c r="AO667" s="942" t="str">
        <f>IFERROR(INDEX(#REF!,MATCH(Таблиця4[[#This Row],[BUILDING NAME]],#REF!,0),1),"")</f>
        <v/>
      </c>
      <c r="AP667" s="942" t="str">
        <f>IFERROR(INDEX(#REF!,MATCH(Таблиця4[[#This Row],[BUILDING NAME]],#REF!,0),1),"")</f>
        <v/>
      </c>
      <c r="AQ667" s="942" t="str">
        <f>IFERROR(INDEX(#REF!,MATCH(Таблиця4[[#This Row],[BUILDING NAME]],#REF!,0),1),"")</f>
        <v/>
      </c>
      <c r="AR667" s="942" t="str">
        <f>IFERROR(INDEX(#REF!,MATCH(Таблиця4[[#This Row],[BUILDING NAME]],#REF!,0),1),"")</f>
        <v/>
      </c>
      <c r="AS667" s="942" t="str">
        <f>IFERROR(INDEX(#REF!,MATCH(Таблиця4[[#This Row],[BUILDING NAME]],#REF!,0),1),"")</f>
        <v/>
      </c>
      <c r="AT667" s="942" t="str">
        <f>IFERROR(INDEX(#REF!,MATCH(Таблиця4[[#This Row],[BUILDING NAME]],#REF!,0),1),"")</f>
        <v/>
      </c>
      <c r="AU667" s="942"/>
      <c r="AV667" s="1195" t="s">
        <v>30063</v>
      </c>
      <c r="AW667" s="1196">
        <f>IFERROR(INDEX(Аркуш4!$G$2:$G$608,MATCH(Таблиця4[[#This Row],[BUILDING NAME]],Аркуш4!$A$2:$A$608,0),1),"")</f>
        <v>0</v>
      </c>
    </row>
    <row r="668" spans="1:49" ht="16.5" thickTop="1" thickBot="1">
      <c r="A668" s="942" t="s">
        <v>12896</v>
      </c>
      <c r="B668" s="942" t="str">
        <f t="shared" si="34"/>
        <v>T46</v>
      </c>
      <c r="C668" s="942" t="str">
        <f t="shared" si="35"/>
        <v>Monastery of the Sun (temple, A, 4)</v>
      </c>
      <c r="D668" s="942"/>
      <c r="E668" s="942"/>
      <c r="F668" s="943" t="s">
        <v>12897</v>
      </c>
      <c r="G668" s="943" t="s">
        <v>12898</v>
      </c>
      <c r="H668" s="947" t="s">
        <v>12899</v>
      </c>
      <c r="I668" s="943" t="s">
        <v>46</v>
      </c>
      <c r="J668" s="943"/>
      <c r="K668" s="943" t="s">
        <v>10298</v>
      </c>
      <c r="L668" s="943" t="s">
        <v>10301</v>
      </c>
      <c r="M668" s="943" t="s">
        <v>10299</v>
      </c>
      <c r="N668" s="943">
        <v>4</v>
      </c>
      <c r="O668" s="943"/>
      <c r="P668" s="943"/>
      <c r="Q668" s="943"/>
      <c r="R668" s="943"/>
      <c r="S668" s="943"/>
      <c r="T66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68" s="943"/>
      <c r="V668" s="943"/>
      <c r="W668" s="943"/>
      <c r="X668" s="943"/>
      <c r="Y668" s="943"/>
      <c r="Z668" s="943" t="s">
        <v>10301</v>
      </c>
      <c r="AA668" s="943"/>
      <c r="AB668" s="943" t="s">
        <v>10301</v>
      </c>
      <c r="AC668" s="943"/>
      <c r="AD668" s="943" t="str">
        <f>Таблиця4[[#This Row],[DESCRIPTION 3]]</f>
        <v/>
      </c>
      <c r="AE668" s="943" t="str">
        <f>Таблиця4[[#This Row],[Owner/Specific NPCs3]]</f>
        <v/>
      </c>
      <c r="AF668" s="943"/>
      <c r="AG668" s="944" t="s">
        <v>10311</v>
      </c>
      <c r="AH668" s="945"/>
      <c r="AI668" s="946"/>
      <c r="AJ668" s="943" t="s">
        <v>10301</v>
      </c>
      <c r="AK668" s="946"/>
      <c r="AL668" s="943" t="s">
        <v>10301</v>
      </c>
      <c r="AM668" s="946"/>
      <c r="AN668" s="942" t="str">
        <f>IFERROR(INDEX(#REF!,MATCH(Таблиця4[[#This Row],[BUILDING NAME]],#REF!,0),1),"")</f>
        <v/>
      </c>
      <c r="AO668" s="942" t="str">
        <f>IFERROR(INDEX(#REF!,MATCH(Таблиця4[[#This Row],[BUILDING NAME]],#REF!,0),1),"")</f>
        <v/>
      </c>
      <c r="AP668" s="942" t="str">
        <f>IFERROR(INDEX(#REF!,MATCH(Таблиця4[[#This Row],[BUILDING NAME]],#REF!,0),1),"")</f>
        <v/>
      </c>
      <c r="AQ668" s="942" t="str">
        <f>IFERROR(INDEX(#REF!,MATCH(Таблиця4[[#This Row],[BUILDING NAME]],#REF!,0),1),"")</f>
        <v/>
      </c>
      <c r="AR668" s="942" t="str">
        <f>IFERROR(INDEX(#REF!,MATCH(Таблиця4[[#This Row],[BUILDING NAME]],#REF!,0),1),"")</f>
        <v/>
      </c>
      <c r="AS668" s="942" t="str">
        <f>IFERROR(INDEX(#REF!,MATCH(Таблиця4[[#This Row],[BUILDING NAME]],#REF!,0),1),"")</f>
        <v/>
      </c>
      <c r="AT668" s="942" t="str">
        <f>IFERROR(INDEX(#REF!,MATCH(Таблиця4[[#This Row],[BUILDING NAME]],#REF!,0),1),"")</f>
        <v/>
      </c>
      <c r="AU668" s="942"/>
      <c r="AV668" s="1195" t="s">
        <v>30095</v>
      </c>
      <c r="AW668" s="1196">
        <f>IFERROR(INDEX(Аркуш4!$G$2:$G$608,MATCH(Таблиця4[[#This Row],[BUILDING NAME]],Аркуш4!$A$2:$A$608,0),1),"")</f>
        <v>0</v>
      </c>
    </row>
    <row r="669" spans="1:49" ht="16.5" thickTop="1" thickBot="1">
      <c r="A669" s="942" t="s">
        <v>12900</v>
      </c>
      <c r="B669" s="942" t="str">
        <f t="shared" si="34"/>
        <v>T47</v>
      </c>
      <c r="C669" s="942" t="str">
        <f t="shared" si="35"/>
        <v>Huulfor Manor (business, A, 3)</v>
      </c>
      <c r="D669" s="942"/>
      <c r="E669" s="942"/>
      <c r="F669" s="943" t="s">
        <v>12901</v>
      </c>
      <c r="G669" s="943" t="s">
        <v>12902</v>
      </c>
      <c r="H669" s="955" t="s">
        <v>12903</v>
      </c>
      <c r="I669" s="943" t="s">
        <v>46</v>
      </c>
      <c r="J669" s="943"/>
      <c r="K669" s="943" t="s">
        <v>10309</v>
      </c>
      <c r="L669" s="943" t="s">
        <v>1878</v>
      </c>
      <c r="M669" s="943" t="s">
        <v>10299</v>
      </c>
      <c r="N669" s="943">
        <v>3</v>
      </c>
      <c r="O669" s="943"/>
      <c r="P669" s="943"/>
      <c r="Q669" s="943"/>
      <c r="R669" s="943"/>
      <c r="S669" s="943"/>
      <c r="T66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69" s="943"/>
      <c r="V669" s="943"/>
      <c r="W669" s="943"/>
      <c r="X669" s="943"/>
      <c r="Y669" s="943"/>
      <c r="Z669" s="943" t="s">
        <v>30057</v>
      </c>
      <c r="AA669" s="943"/>
      <c r="AB669" s="943" t="s">
        <v>10301</v>
      </c>
      <c r="AC669" s="943"/>
      <c r="AD669" s="943" t="str">
        <f>Таблиця4[[#This Row],[DESCRIPTION 3]]</f>
        <v/>
      </c>
      <c r="AE669" s="943" t="str">
        <f>Таблиця4[[#This Row],[Owner/Specific NPCs3]]</f>
        <v/>
      </c>
      <c r="AF669" s="943"/>
      <c r="AG669" s="944" t="s">
        <v>10311</v>
      </c>
      <c r="AH669" s="945"/>
      <c r="AI669" s="946"/>
      <c r="AJ669" s="943" t="s">
        <v>10301</v>
      </c>
      <c r="AK669" s="946"/>
      <c r="AL669" s="943" t="s">
        <v>10301</v>
      </c>
      <c r="AM669" s="946"/>
      <c r="AN669" s="942" t="str">
        <f>IFERROR(INDEX(#REF!,MATCH(Таблиця4[[#This Row],[BUILDING NAME]],#REF!,0),1),"")</f>
        <v/>
      </c>
      <c r="AO669" s="942" t="str">
        <f>IFERROR(INDEX(#REF!,MATCH(Таблиця4[[#This Row],[BUILDING NAME]],#REF!,0),1),"")</f>
        <v/>
      </c>
      <c r="AP669" s="942" t="str">
        <f>IFERROR(INDEX(#REF!,MATCH(Таблиця4[[#This Row],[BUILDING NAME]],#REF!,0),1),"")</f>
        <v/>
      </c>
      <c r="AQ669" s="942" t="str">
        <f>IFERROR(INDEX(#REF!,MATCH(Таблиця4[[#This Row],[BUILDING NAME]],#REF!,0),1),"")</f>
        <v/>
      </c>
      <c r="AR669" s="942" t="str">
        <f>IFERROR(INDEX(#REF!,MATCH(Таблиця4[[#This Row],[BUILDING NAME]],#REF!,0),1),"")</f>
        <v/>
      </c>
      <c r="AS669" s="942" t="str">
        <f>IFERROR(INDEX(#REF!,MATCH(Таблиця4[[#This Row],[BUILDING NAME]],#REF!,0),1),"")</f>
        <v/>
      </c>
      <c r="AT669" s="942" t="str">
        <f>IFERROR(INDEX(#REF!,MATCH(Таблиця4[[#This Row],[BUILDING NAME]],#REF!,0),1),"")</f>
        <v/>
      </c>
      <c r="AU669" s="942"/>
      <c r="AV669" s="1195" t="s">
        <v>30057</v>
      </c>
      <c r="AW669" s="1196">
        <f>IFERROR(INDEX(Аркуш4!$G$2:$G$608,MATCH(Таблиця4[[#This Row],[BUILDING NAME]],Аркуш4!$A$2:$A$608,0),1),"")</f>
        <v>0</v>
      </c>
    </row>
    <row r="670" spans="1:49" ht="16.5" thickTop="1" thickBot="1">
      <c r="A670" s="942" t="s">
        <v>12904</v>
      </c>
      <c r="B670" s="942" t="str">
        <f t="shared" si="34"/>
        <v>T48</v>
      </c>
      <c r="C670" s="942" t="str">
        <f t="shared" si="35"/>
        <v>River Gate (city building, A, 4)</v>
      </c>
      <c r="D670" s="942"/>
      <c r="E670" s="942"/>
      <c r="F670" s="943" t="s">
        <v>12905</v>
      </c>
      <c r="G670" s="943" t="s">
        <v>12906</v>
      </c>
      <c r="H670" s="943" t="s">
        <v>12907</v>
      </c>
      <c r="I670" s="943" t="s">
        <v>46</v>
      </c>
      <c r="J670" s="943"/>
      <c r="K670" s="943" t="s">
        <v>10343</v>
      </c>
      <c r="L670" s="943" t="s">
        <v>10313</v>
      </c>
      <c r="M670" s="943" t="s">
        <v>10299</v>
      </c>
      <c r="N670" s="943">
        <v>4</v>
      </c>
      <c r="O670" s="943"/>
      <c r="P670" s="943"/>
      <c r="Q670" s="943"/>
      <c r="R670" s="943"/>
      <c r="S670" s="943"/>
      <c r="T67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70" s="943"/>
      <c r="V670" s="943"/>
      <c r="W670" s="943"/>
      <c r="X670" s="943"/>
      <c r="Y670" s="943"/>
      <c r="Z670" s="943" t="s">
        <v>30072</v>
      </c>
      <c r="AA670" s="943"/>
      <c r="AB670" s="943" t="s">
        <v>10301</v>
      </c>
      <c r="AC670" s="943"/>
      <c r="AD670" s="943" t="str">
        <f>Таблиця4[[#This Row],[DESCRIPTION 3]]</f>
        <v/>
      </c>
      <c r="AE670" s="943" t="str">
        <f>Таблиця4[[#This Row],[Owner/Specific NPCs3]]</f>
        <v/>
      </c>
      <c r="AF670" s="943"/>
      <c r="AG670" s="944" t="s">
        <v>10311</v>
      </c>
      <c r="AH670" s="945"/>
      <c r="AI670" s="946"/>
      <c r="AJ670" s="943" t="s">
        <v>10301</v>
      </c>
      <c r="AK670" s="946"/>
      <c r="AL670" s="943" t="s">
        <v>10301</v>
      </c>
      <c r="AM670" s="946"/>
      <c r="AN670" s="942" t="str">
        <f>IFERROR(INDEX(#REF!,MATCH(Таблиця4[[#This Row],[BUILDING NAME]],#REF!,0),1),"")</f>
        <v/>
      </c>
      <c r="AO670" s="942" t="str">
        <f>IFERROR(INDEX(#REF!,MATCH(Таблиця4[[#This Row],[BUILDING NAME]],#REF!,0),1),"")</f>
        <v/>
      </c>
      <c r="AP670" s="942" t="str">
        <f>IFERROR(INDEX(#REF!,MATCH(Таблиця4[[#This Row],[BUILDING NAME]],#REF!,0),1),"")</f>
        <v/>
      </c>
      <c r="AQ670" s="942" t="str">
        <f>IFERROR(INDEX(#REF!,MATCH(Таблиця4[[#This Row],[BUILDING NAME]],#REF!,0),1),"")</f>
        <v/>
      </c>
      <c r="AR670" s="942" t="str">
        <f>IFERROR(INDEX(#REF!,MATCH(Таблиця4[[#This Row],[BUILDING NAME]],#REF!,0),1),"")</f>
        <v/>
      </c>
      <c r="AS670" s="942" t="str">
        <f>IFERROR(INDEX(#REF!,MATCH(Таблиця4[[#This Row],[BUILDING NAME]],#REF!,0),1),"")</f>
        <v/>
      </c>
      <c r="AT670" s="942" t="str">
        <f>IFERROR(INDEX(#REF!,MATCH(Таблиця4[[#This Row],[BUILDING NAME]],#REF!,0),1),"")</f>
        <v/>
      </c>
      <c r="AU670" s="942"/>
      <c r="AV670" s="1195" t="s">
        <v>30072</v>
      </c>
      <c r="AW670" s="1196">
        <f>IFERROR(INDEX(Аркуш4!$G$2:$G$608,MATCH(Таблиця4[[#This Row],[BUILDING NAME]],Аркуш4!$A$2:$A$608,0),1),"")</f>
        <v>0</v>
      </c>
    </row>
    <row r="671" spans="1:49" ht="16.5" thickTop="1" thickBot="1">
      <c r="A671" s="942" t="s">
        <v>12908</v>
      </c>
      <c r="B671" s="942" t="str">
        <f t="shared" si="34"/>
        <v>T49</v>
      </c>
      <c r="C671" s="942" t="str">
        <f t="shared" si="35"/>
        <v>The Singed Bolt (tavern, C, 2)</v>
      </c>
      <c r="D671" s="942"/>
      <c r="E671" s="942"/>
      <c r="F671" s="943" t="s">
        <v>352</v>
      </c>
      <c r="G671" s="943" t="s">
        <v>12909</v>
      </c>
      <c r="H671" s="943" t="s">
        <v>350</v>
      </c>
      <c r="I671" s="943" t="s">
        <v>46</v>
      </c>
      <c r="J671" s="943"/>
      <c r="K671" s="943" t="s">
        <v>10358</v>
      </c>
      <c r="L671" s="943" t="s">
        <v>14</v>
      </c>
      <c r="M671" s="943" t="s">
        <v>10329</v>
      </c>
      <c r="N671" s="943">
        <v>2</v>
      </c>
      <c r="O671" s="954" t="s">
        <v>355</v>
      </c>
      <c r="P671" s="943"/>
      <c r="Q671" s="943"/>
      <c r="R671" s="943"/>
      <c r="S671" s="943"/>
      <c r="T67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71" s="943"/>
      <c r="V671" s="943"/>
      <c r="W671" s="943"/>
      <c r="X671" s="943"/>
      <c r="Y671" s="943"/>
      <c r="Z671" s="943" t="s">
        <v>30093</v>
      </c>
      <c r="AA671" s="943" t="s">
        <v>12910</v>
      </c>
      <c r="AB671" s="943" t="s">
        <v>17</v>
      </c>
      <c r="AC671" s="943" t="s">
        <v>353</v>
      </c>
      <c r="AD671" s="943" t="str">
        <f>Таблиця4[[#This Row],[DESCRIPTION 3]]</f>
        <v/>
      </c>
      <c r="AE671" s="943" t="str">
        <f>Таблиця4[[#This Row],[Owner/Specific NPCs3]]</f>
        <v/>
      </c>
      <c r="AF671" s="943"/>
      <c r="AG671" s="943" t="s">
        <v>12911</v>
      </c>
      <c r="AH671" s="945"/>
      <c r="AI671" s="946"/>
      <c r="AJ671" s="943" t="s">
        <v>10301</v>
      </c>
      <c r="AK671" s="946"/>
      <c r="AL671" s="943" t="s">
        <v>10301</v>
      </c>
      <c r="AM671" s="946"/>
      <c r="AN671" s="942" t="str">
        <f>IFERROR(INDEX(#REF!,MATCH(Таблиця4[[#This Row],[BUILDING NAME]],#REF!,0),1),"")</f>
        <v/>
      </c>
      <c r="AO671" s="942" t="str">
        <f>IFERROR(INDEX(#REF!,MATCH(Таблиця4[[#This Row],[BUILDING NAME]],#REF!,0),1),"")</f>
        <v/>
      </c>
      <c r="AP671" s="942" t="str">
        <f>IFERROR(INDEX(#REF!,MATCH(Таблиця4[[#This Row],[BUILDING NAME]],#REF!,0),1),"")</f>
        <v/>
      </c>
      <c r="AQ671" s="942" t="str">
        <f>IFERROR(INDEX(#REF!,MATCH(Таблиця4[[#This Row],[BUILDING NAME]],#REF!,0),1),"")</f>
        <v/>
      </c>
      <c r="AR671" s="942" t="str">
        <f>IFERROR(INDEX(#REF!,MATCH(Таблиця4[[#This Row],[BUILDING NAME]],#REF!,0),1),"")</f>
        <v/>
      </c>
      <c r="AS671" s="942" t="str">
        <f>IFERROR(INDEX(#REF!,MATCH(Таблиця4[[#This Row],[BUILDING NAME]],#REF!,0),1),"")</f>
        <v/>
      </c>
      <c r="AT671" s="942" t="str">
        <f>IFERROR(INDEX(#REF!,MATCH(Таблиця4[[#This Row],[BUILDING NAME]],#REF!,0),1),"")</f>
        <v/>
      </c>
      <c r="AU671" s="942"/>
      <c r="AV671" s="1195" t="s">
        <v>30093</v>
      </c>
      <c r="AW671" s="1196">
        <f>IFERROR(INDEX(Аркуш4!$G$2:$G$608,MATCH(Таблиця4[[#This Row],[BUILDING NAME]],Аркуш4!$A$2:$A$608,0),1),"")</f>
        <v>0</v>
      </c>
    </row>
    <row r="672" spans="1:49" ht="16.5" thickTop="1" thickBot="1">
      <c r="A672" s="942" t="s">
        <v>12912</v>
      </c>
      <c r="B672" s="942" t="str">
        <f t="shared" si="34"/>
        <v>T50</v>
      </c>
      <c r="C672" s="942" t="str">
        <f t="shared" si="35"/>
        <v>Zeltabbar Iliphar's residence (row house, B, 3)</v>
      </c>
      <c r="D672" s="942"/>
      <c r="E672" s="942"/>
      <c r="F672" s="943" t="s">
        <v>12913</v>
      </c>
      <c r="G672" s="943" t="s">
        <v>12914</v>
      </c>
      <c r="H672" s="943" t="s">
        <v>12915</v>
      </c>
      <c r="I672" s="943" t="s">
        <v>46</v>
      </c>
      <c r="J672" s="943"/>
      <c r="K672" s="943" t="s">
        <v>10450</v>
      </c>
      <c r="L672" s="943" t="s">
        <v>10301</v>
      </c>
      <c r="M672" s="943" t="s">
        <v>10310</v>
      </c>
      <c r="N672" s="943">
        <v>3</v>
      </c>
      <c r="O672" s="943"/>
      <c r="P672" s="943"/>
      <c r="Q672" s="943"/>
      <c r="R672" s="943"/>
      <c r="S672" s="943"/>
      <c r="T67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72" s="943"/>
      <c r="V672" s="943"/>
      <c r="W672" s="943"/>
      <c r="X672" s="943"/>
      <c r="Y672" s="943"/>
      <c r="Z672" s="943" t="s">
        <v>10301</v>
      </c>
      <c r="AA672" s="943"/>
      <c r="AB672" s="943" t="s">
        <v>10301</v>
      </c>
      <c r="AC672" s="943"/>
      <c r="AD672" s="943" t="str">
        <f>Таблиця4[[#This Row],[DESCRIPTION 3]]</f>
        <v/>
      </c>
      <c r="AE672" s="943" t="str">
        <f>Таблиця4[[#This Row],[Owner/Specific NPCs3]]</f>
        <v/>
      </c>
      <c r="AF672" s="943"/>
      <c r="AG672" s="944" t="s">
        <v>10311</v>
      </c>
      <c r="AH672" s="945"/>
      <c r="AI672" s="946"/>
      <c r="AJ672" s="943" t="s">
        <v>10301</v>
      </c>
      <c r="AK672" s="946"/>
      <c r="AL672" s="943" t="s">
        <v>12916</v>
      </c>
      <c r="AM672" s="946"/>
      <c r="AN672" s="942" t="str">
        <f>IFERROR(INDEX(#REF!,MATCH(Таблиця4[[#This Row],[BUILDING NAME]],#REF!,0),1),"")</f>
        <v/>
      </c>
      <c r="AO672" s="942" t="str">
        <f>IFERROR(INDEX(#REF!,MATCH(Таблиця4[[#This Row],[BUILDING NAME]],#REF!,0),1),"")</f>
        <v/>
      </c>
      <c r="AP672" s="942" t="str">
        <f>IFERROR(INDEX(#REF!,MATCH(Таблиця4[[#This Row],[BUILDING NAME]],#REF!,0),1),"")</f>
        <v/>
      </c>
      <c r="AQ672" s="942" t="str">
        <f>IFERROR(INDEX(#REF!,MATCH(Таблиця4[[#This Row],[BUILDING NAME]],#REF!,0),1),"")</f>
        <v/>
      </c>
      <c r="AR672" s="942" t="str">
        <f>IFERROR(INDEX(#REF!,MATCH(Таблиця4[[#This Row],[BUILDING NAME]],#REF!,0),1),"")</f>
        <v/>
      </c>
      <c r="AS672" s="942" t="str">
        <f>IFERROR(INDEX(#REF!,MATCH(Таблиця4[[#This Row],[BUILDING NAME]],#REF!,0),1),"")</f>
        <v/>
      </c>
      <c r="AT672" s="942" t="str">
        <f>IFERROR(INDEX(#REF!,MATCH(Таблиця4[[#This Row],[BUILDING NAME]],#REF!,0),1),"")</f>
        <v/>
      </c>
      <c r="AU672" s="942"/>
      <c r="AV672" s="1195" t="s">
        <v>10301</v>
      </c>
      <c r="AW672" s="1196" t="str">
        <f>IFERROR(INDEX(Аркуш4!$G$2:$G$608,MATCH(Таблиця4[[#This Row],[BUILDING NAME]],Аркуш4!$A$2:$A$608,0),1),"")</f>
        <v/>
      </c>
    </row>
    <row r="673" spans="1:49" ht="16.5" thickTop="1" thickBot="1">
      <c r="A673" s="942" t="s">
        <v>12917</v>
      </c>
      <c r="B673" s="942" t="str">
        <f t="shared" si="34"/>
        <v>T51</v>
      </c>
      <c r="C673" s="942" t="str">
        <f t="shared" si="35"/>
        <v>Henndever's Coffins and Coffers (business, B, 2)</v>
      </c>
      <c r="D673" s="942"/>
      <c r="E673" s="942"/>
      <c r="F673" s="943" t="s">
        <v>12918</v>
      </c>
      <c r="G673" s="943" t="s">
        <v>12919</v>
      </c>
      <c r="H673" s="943" t="s">
        <v>12920</v>
      </c>
      <c r="I673" s="943" t="s">
        <v>46</v>
      </c>
      <c r="J673" s="943"/>
      <c r="K673" s="943" t="s">
        <v>10388</v>
      </c>
      <c r="L673" s="943" t="s">
        <v>1878</v>
      </c>
      <c r="M673" s="943" t="s">
        <v>10310</v>
      </c>
      <c r="N673" s="943">
        <v>2</v>
      </c>
      <c r="O673" s="943"/>
      <c r="P673" s="943"/>
      <c r="Q673" s="943"/>
      <c r="R673" s="943"/>
      <c r="S673" s="943"/>
      <c r="T67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73" s="943"/>
      <c r="V673" s="943"/>
      <c r="W673" s="943" t="s">
        <v>12921</v>
      </c>
      <c r="X673" s="943"/>
      <c r="Y673" s="943"/>
      <c r="Z673" s="943" t="s">
        <v>30056</v>
      </c>
      <c r="AA673" s="943"/>
      <c r="AB673" s="943" t="s">
        <v>10301</v>
      </c>
      <c r="AC673" s="943"/>
      <c r="AD673" s="943" t="str">
        <f>Таблиця4[[#This Row],[DESCRIPTION 3]]</f>
        <v/>
      </c>
      <c r="AE673" s="943" t="str">
        <f>Таблиця4[[#This Row],[Owner/Specific NPCs3]]</f>
        <v/>
      </c>
      <c r="AF673" s="943"/>
      <c r="AG673" s="944" t="s">
        <v>10311</v>
      </c>
      <c r="AH673" s="945"/>
      <c r="AI673" s="946"/>
      <c r="AJ673" s="943" t="s">
        <v>10301</v>
      </c>
      <c r="AK673" s="946"/>
      <c r="AL673" s="943" t="s">
        <v>10301</v>
      </c>
      <c r="AM673" s="946"/>
      <c r="AN673" s="942" t="str">
        <f>IFERROR(INDEX(#REF!,MATCH(Таблиця4[[#This Row],[BUILDING NAME]],#REF!,0),1),"")</f>
        <v/>
      </c>
      <c r="AO673" s="942" t="str">
        <f>IFERROR(INDEX(#REF!,MATCH(Таблиця4[[#This Row],[BUILDING NAME]],#REF!,0),1),"")</f>
        <v/>
      </c>
      <c r="AP673" s="942" t="str">
        <f>IFERROR(INDEX(#REF!,MATCH(Таблиця4[[#This Row],[BUILDING NAME]],#REF!,0),1),"")</f>
        <v/>
      </c>
      <c r="AQ673" s="942" t="str">
        <f>IFERROR(INDEX(#REF!,MATCH(Таблиця4[[#This Row],[BUILDING NAME]],#REF!,0),1),"")</f>
        <v/>
      </c>
      <c r="AR673" s="942" t="str">
        <f>IFERROR(INDEX(#REF!,MATCH(Таблиця4[[#This Row],[BUILDING NAME]],#REF!,0),1),"")</f>
        <v/>
      </c>
      <c r="AS673" s="942" t="str">
        <f>IFERROR(INDEX(#REF!,MATCH(Таблиця4[[#This Row],[BUILDING NAME]],#REF!,0),1),"")</f>
        <v/>
      </c>
      <c r="AT673" s="942" t="str">
        <f>IFERROR(INDEX(#REF!,MATCH(Таблиця4[[#This Row],[BUILDING NAME]],#REF!,0),1),"")</f>
        <v/>
      </c>
      <c r="AU673" s="942"/>
      <c r="AV673" s="1195" t="s">
        <v>30056</v>
      </c>
      <c r="AW673" s="1196">
        <f>IFERROR(INDEX(Аркуш4!$G$2:$G$608,MATCH(Таблиця4[[#This Row],[BUILDING NAME]],Аркуш4!$A$2:$A$608,0),1),"")</f>
        <v>0</v>
      </c>
    </row>
    <row r="674" spans="1:49" ht="16.5" thickTop="1" thickBot="1">
      <c r="A674" s="942"/>
      <c r="B674" s="942"/>
      <c r="C674" s="942"/>
      <c r="D674" s="942"/>
      <c r="E674" s="942"/>
      <c r="F674" s="943"/>
      <c r="G674" s="943"/>
      <c r="H674" s="943" t="s">
        <v>12922</v>
      </c>
      <c r="I674" s="943" t="s">
        <v>46</v>
      </c>
      <c r="J674" s="943"/>
      <c r="K674" s="943" t="s">
        <v>10298</v>
      </c>
      <c r="L674" s="943" t="s">
        <v>10301</v>
      </c>
      <c r="M674" s="943" t="s">
        <v>10561</v>
      </c>
      <c r="N674" s="943" t="s">
        <v>10561</v>
      </c>
      <c r="O674" s="943"/>
      <c r="P674" s="943"/>
      <c r="Q674" s="943"/>
      <c r="R674" s="943"/>
      <c r="S674" s="943"/>
      <c r="T67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74" s="943"/>
      <c r="V674" s="943"/>
      <c r="W674" s="943"/>
      <c r="X674" s="943"/>
      <c r="Y674" s="943"/>
      <c r="Z674" s="943" t="s">
        <v>10301</v>
      </c>
      <c r="AA674" s="954" t="s">
        <v>30575</v>
      </c>
      <c r="AB674" s="943" t="s">
        <v>10301</v>
      </c>
      <c r="AC674" s="943"/>
      <c r="AD674" s="943" t="str">
        <f>Таблиця4[[#This Row],[DESCRIPTION 3]]</f>
        <v/>
      </c>
      <c r="AE674" s="943" t="str">
        <f>Таблиця4[[#This Row],[Owner/Specific NPCs3]]</f>
        <v/>
      </c>
      <c r="AF674" s="943"/>
      <c r="AG674" s="944" t="s">
        <v>12923</v>
      </c>
      <c r="AH674" s="945"/>
      <c r="AI674" s="946"/>
      <c r="AJ674" s="943"/>
      <c r="AK674" s="946"/>
      <c r="AL674" s="943"/>
      <c r="AM674" s="946"/>
      <c r="AN674" s="942" t="str">
        <f>IFERROR(INDEX(#REF!,MATCH(Таблиця4[[#This Row],[BUILDING NAME]],#REF!,0),1),"")</f>
        <v/>
      </c>
      <c r="AO674" s="942" t="str">
        <f>IFERROR(INDEX(#REF!,MATCH(Таблиця4[[#This Row],[BUILDING NAME]],#REF!,0),1),"")</f>
        <v/>
      </c>
      <c r="AP674" s="942" t="str">
        <f>IFERROR(INDEX(#REF!,MATCH(Таблиця4[[#This Row],[BUILDING NAME]],#REF!,0),1),"")</f>
        <v/>
      </c>
      <c r="AQ674" s="942" t="str">
        <f>IFERROR(INDEX(#REF!,MATCH(Таблиця4[[#This Row],[BUILDING NAME]],#REF!,0),1),"")</f>
        <v/>
      </c>
      <c r="AR674" s="942" t="str">
        <f>IFERROR(INDEX(#REF!,MATCH(Таблиця4[[#This Row],[BUILDING NAME]],#REF!,0),1),"")</f>
        <v/>
      </c>
      <c r="AS674" s="942" t="str">
        <f>IFERROR(INDEX(#REF!,MATCH(Таблиця4[[#This Row],[BUILDING NAME]],#REF!,0),1),"")</f>
        <v/>
      </c>
      <c r="AT674" s="942" t="str">
        <f>IFERROR(INDEX(#REF!,MATCH(Таблиця4[[#This Row],[BUILDING NAME]],#REF!,0),1),"")</f>
        <v/>
      </c>
      <c r="AU674" s="942"/>
      <c r="AV674" s="1195" t="s">
        <v>10301</v>
      </c>
      <c r="AW674" s="1196" t="str">
        <f>IFERROR(INDEX(Аркуш4!$G$2:$G$608,MATCH(Таблиця4[[#This Row],[BUILDING NAME]],Аркуш4!$A$2:$A$608,0),1),"")</f>
        <v/>
      </c>
    </row>
    <row r="675" spans="1:49" ht="16.5" thickTop="1" thickBot="1">
      <c r="A675" s="942"/>
      <c r="B675" s="942"/>
      <c r="C675" s="942"/>
      <c r="D675" s="942"/>
      <c r="E675" s="942"/>
      <c r="F675" s="943"/>
      <c r="G675" s="943"/>
      <c r="H675" s="943" t="s">
        <v>12924</v>
      </c>
      <c r="I675" s="943" t="s">
        <v>46</v>
      </c>
      <c r="J675" s="943"/>
      <c r="K675" s="943" t="s">
        <v>10388</v>
      </c>
      <c r="L675" s="943" t="s">
        <v>10301</v>
      </c>
      <c r="M675" s="943" t="s">
        <v>10561</v>
      </c>
      <c r="N675" s="943" t="s">
        <v>10561</v>
      </c>
      <c r="O675" s="943"/>
      <c r="P675" s="943"/>
      <c r="Q675" s="943"/>
      <c r="R675" s="943"/>
      <c r="S675" s="943"/>
      <c r="T67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75" s="943"/>
      <c r="V675" s="943"/>
      <c r="W675" s="943"/>
      <c r="X675" s="943"/>
      <c r="Y675" s="943"/>
      <c r="Z675" s="943" t="s">
        <v>10301</v>
      </c>
      <c r="AA675" s="943" t="s">
        <v>30576</v>
      </c>
      <c r="AB675" s="943" t="s">
        <v>10301</v>
      </c>
      <c r="AC675" s="943"/>
      <c r="AD675" s="943" t="str">
        <f>Таблиця4[[#This Row],[DESCRIPTION 3]]</f>
        <v/>
      </c>
      <c r="AE675" s="943" t="str">
        <f>Таблиця4[[#This Row],[Owner/Specific NPCs3]]</f>
        <v/>
      </c>
      <c r="AF675" s="943"/>
      <c r="AG675" s="944" t="s">
        <v>12925</v>
      </c>
      <c r="AH675" s="945"/>
      <c r="AI675" s="946"/>
      <c r="AJ675" s="943"/>
      <c r="AK675" s="946"/>
      <c r="AL675" s="943"/>
      <c r="AM675" s="946"/>
      <c r="AN675" s="942" t="str">
        <f>IFERROR(INDEX(#REF!,MATCH(Таблиця4[[#This Row],[BUILDING NAME]],#REF!,0),1),"")</f>
        <v/>
      </c>
      <c r="AO675" s="942" t="str">
        <f>IFERROR(INDEX(#REF!,MATCH(Таблиця4[[#This Row],[BUILDING NAME]],#REF!,0),1),"")</f>
        <v/>
      </c>
      <c r="AP675" s="942" t="str">
        <f>IFERROR(INDEX(#REF!,MATCH(Таблиця4[[#This Row],[BUILDING NAME]],#REF!,0),1),"")</f>
        <v/>
      </c>
      <c r="AQ675" s="942" t="str">
        <f>IFERROR(INDEX(#REF!,MATCH(Таблиця4[[#This Row],[BUILDING NAME]],#REF!,0),1),"")</f>
        <v/>
      </c>
      <c r="AR675" s="942" t="str">
        <f>IFERROR(INDEX(#REF!,MATCH(Таблиця4[[#This Row],[BUILDING NAME]],#REF!,0),1),"")</f>
        <v/>
      </c>
      <c r="AS675" s="942" t="str">
        <f>IFERROR(INDEX(#REF!,MATCH(Таблиця4[[#This Row],[BUILDING NAME]],#REF!,0),1),"")</f>
        <v/>
      </c>
      <c r="AT675" s="942" t="str">
        <f>IFERROR(INDEX(#REF!,MATCH(Таблиця4[[#This Row],[BUILDING NAME]],#REF!,0),1),"")</f>
        <v/>
      </c>
      <c r="AU675" s="942"/>
      <c r="AV675" s="1195" t="s">
        <v>10301</v>
      </c>
      <c r="AW675" s="1196" t="str">
        <f>IFERROR(INDEX(Аркуш4!$G$2:$G$608,MATCH(Таблиця4[[#This Row],[BUILDING NAME]],Аркуш4!$A$2:$A$608,0),1),"")</f>
        <v/>
      </c>
    </row>
    <row r="676" spans="1:49" ht="16.5" thickTop="1" thickBot="1">
      <c r="A676" s="942"/>
      <c r="B676" s="942"/>
      <c r="C676" s="942"/>
      <c r="D676" s="942"/>
      <c r="E676" s="942"/>
      <c r="F676" s="943"/>
      <c r="G676" s="943"/>
      <c r="H676" s="943" t="s">
        <v>12926</v>
      </c>
      <c r="I676" s="943" t="s">
        <v>46</v>
      </c>
      <c r="J676" s="943"/>
      <c r="K676" s="943" t="s">
        <v>14</v>
      </c>
      <c r="L676" s="943" t="s">
        <v>10301</v>
      </c>
      <c r="M676" s="943" t="s">
        <v>10561</v>
      </c>
      <c r="N676" s="943" t="s">
        <v>10561</v>
      </c>
      <c r="O676" s="943"/>
      <c r="P676" s="943"/>
      <c r="Q676" s="943"/>
      <c r="R676" s="943"/>
      <c r="S676" s="943"/>
      <c r="T67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76" s="943"/>
      <c r="V676" s="943"/>
      <c r="W676" s="943"/>
      <c r="X676" s="943"/>
      <c r="Y676" s="943"/>
      <c r="Z676" s="943" t="s">
        <v>10301</v>
      </c>
      <c r="AA676" s="954" t="s">
        <v>30577</v>
      </c>
      <c r="AB676" s="943" t="s">
        <v>10301</v>
      </c>
      <c r="AC676" s="943"/>
      <c r="AD676" s="943" t="str">
        <f>Таблиця4[[#This Row],[DESCRIPTION 3]]</f>
        <v/>
      </c>
      <c r="AE676" s="943" t="str">
        <f>Таблиця4[[#This Row],[Owner/Specific NPCs3]]</f>
        <v/>
      </c>
      <c r="AF676" s="943"/>
      <c r="AG676" s="944" t="s">
        <v>10311</v>
      </c>
      <c r="AH676" s="945"/>
      <c r="AI676" s="946"/>
      <c r="AJ676" s="943"/>
      <c r="AK676" s="946"/>
      <c r="AL676" s="943"/>
      <c r="AM676" s="946"/>
      <c r="AN676" s="942" t="str">
        <f>IFERROR(INDEX(#REF!,MATCH(Таблиця4[[#This Row],[BUILDING NAME]],#REF!,0),1),"")</f>
        <v/>
      </c>
      <c r="AO676" s="942" t="str">
        <f>IFERROR(INDEX(#REF!,MATCH(Таблиця4[[#This Row],[BUILDING NAME]],#REF!,0),1),"")</f>
        <v/>
      </c>
      <c r="AP676" s="942" t="str">
        <f>IFERROR(INDEX(#REF!,MATCH(Таблиця4[[#This Row],[BUILDING NAME]],#REF!,0),1),"")</f>
        <v/>
      </c>
      <c r="AQ676" s="942" t="str">
        <f>IFERROR(INDEX(#REF!,MATCH(Таблиця4[[#This Row],[BUILDING NAME]],#REF!,0),1),"")</f>
        <v/>
      </c>
      <c r="AR676" s="942" t="str">
        <f>IFERROR(INDEX(#REF!,MATCH(Таблиця4[[#This Row],[BUILDING NAME]],#REF!,0),1),"")</f>
        <v/>
      </c>
      <c r="AS676" s="942" t="str">
        <f>IFERROR(INDEX(#REF!,MATCH(Таблиця4[[#This Row],[BUILDING NAME]],#REF!,0),1),"")</f>
        <v/>
      </c>
      <c r="AT676" s="942" t="str">
        <f>IFERROR(INDEX(#REF!,MATCH(Таблиця4[[#This Row],[BUILDING NAME]],#REF!,0),1),"")</f>
        <v/>
      </c>
      <c r="AU676" s="942"/>
      <c r="AV676" s="1195" t="s">
        <v>10301</v>
      </c>
      <c r="AW676" s="1196" t="str">
        <f>IFERROR(INDEX(Аркуш4!$G$2:$G$608,MATCH(Таблиця4[[#This Row],[BUILDING NAME]],Аркуш4!$A$2:$A$608,0),1),"")</f>
        <v/>
      </c>
    </row>
    <row r="677" spans="1:49" ht="16.5" thickTop="1" thickBot="1">
      <c r="A677" s="942"/>
      <c r="B677" s="942"/>
      <c r="C677" s="942"/>
      <c r="D677" s="942"/>
      <c r="E677" s="942"/>
      <c r="F677" s="943"/>
      <c r="G677" s="943"/>
      <c r="H677" s="943" t="s">
        <v>12927</v>
      </c>
      <c r="I677" s="943" t="s">
        <v>46</v>
      </c>
      <c r="J677" s="943"/>
      <c r="K677" s="943" t="s">
        <v>10317</v>
      </c>
      <c r="L677" s="943" t="s">
        <v>10301</v>
      </c>
      <c r="M677" s="943" t="s">
        <v>10561</v>
      </c>
      <c r="N677" s="943" t="s">
        <v>10561</v>
      </c>
      <c r="O677" s="943"/>
      <c r="P677" s="943"/>
      <c r="Q677" s="943"/>
      <c r="R677" s="943"/>
      <c r="S677" s="943"/>
      <c r="T67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77" s="943"/>
      <c r="V677" s="943"/>
      <c r="W677" s="943"/>
      <c r="X677" s="943"/>
      <c r="Y677" s="943"/>
      <c r="Z677" s="943" t="s">
        <v>10301</v>
      </c>
      <c r="AA677" s="943" t="s">
        <v>30578</v>
      </c>
      <c r="AB677" s="943" t="s">
        <v>10301</v>
      </c>
      <c r="AC677" s="943"/>
      <c r="AD677" s="943" t="str">
        <f>Таблиця4[[#This Row],[DESCRIPTION 3]]</f>
        <v/>
      </c>
      <c r="AE677" s="943" t="str">
        <f>Таблиця4[[#This Row],[Owner/Specific NPCs3]]</f>
        <v/>
      </c>
      <c r="AF677" s="943"/>
      <c r="AG677" s="944" t="s">
        <v>10311</v>
      </c>
      <c r="AH677" s="945"/>
      <c r="AI677" s="946"/>
      <c r="AJ677" s="943"/>
      <c r="AK677" s="946"/>
      <c r="AL677" s="943"/>
      <c r="AM677" s="946"/>
      <c r="AN677" s="942" t="str">
        <f>IFERROR(INDEX(#REF!,MATCH(Таблиця4[[#This Row],[BUILDING NAME]],#REF!,0),1),"")</f>
        <v/>
      </c>
      <c r="AO677" s="942" t="str">
        <f>IFERROR(INDEX(#REF!,MATCH(Таблиця4[[#This Row],[BUILDING NAME]],#REF!,0),1),"")</f>
        <v/>
      </c>
      <c r="AP677" s="942" t="str">
        <f>IFERROR(INDEX(#REF!,MATCH(Таблиця4[[#This Row],[BUILDING NAME]],#REF!,0),1),"")</f>
        <v/>
      </c>
      <c r="AQ677" s="942" t="str">
        <f>IFERROR(INDEX(#REF!,MATCH(Таблиця4[[#This Row],[BUILDING NAME]],#REF!,0),1),"")</f>
        <v/>
      </c>
      <c r="AR677" s="942" t="str">
        <f>IFERROR(INDEX(#REF!,MATCH(Таблиця4[[#This Row],[BUILDING NAME]],#REF!,0),1),"")</f>
        <v/>
      </c>
      <c r="AS677" s="942" t="str">
        <f>IFERROR(INDEX(#REF!,MATCH(Таблиця4[[#This Row],[BUILDING NAME]],#REF!,0),1),"")</f>
        <v/>
      </c>
      <c r="AT677" s="942" t="str">
        <f>IFERROR(INDEX(#REF!,MATCH(Таблиця4[[#This Row],[BUILDING NAME]],#REF!,0),1),"")</f>
        <v/>
      </c>
      <c r="AU677" s="942"/>
      <c r="AV677" s="1195" t="s">
        <v>10301</v>
      </c>
      <c r="AW677" s="1196" t="str">
        <f>IFERROR(INDEX(Аркуш4!$G$2:$G$608,MATCH(Таблиця4[[#This Row],[BUILDING NAME]],Аркуш4!$A$2:$A$608,0),1),"")</f>
        <v/>
      </c>
    </row>
    <row r="678" spans="1:49" ht="31.5" thickTop="1" thickBot="1">
      <c r="A678" s="942"/>
      <c r="B678" s="942"/>
      <c r="C678" s="942"/>
      <c r="D678" s="942"/>
      <c r="E678" s="942"/>
      <c r="F678" s="943"/>
      <c r="G678" s="943"/>
      <c r="H678" s="963" t="s">
        <v>12928</v>
      </c>
      <c r="I678" s="943" t="s">
        <v>46</v>
      </c>
      <c r="J678" s="943"/>
      <c r="K678" s="943" t="s">
        <v>10561</v>
      </c>
      <c r="L678" s="943" t="s">
        <v>10301</v>
      </c>
      <c r="M678" s="943" t="s">
        <v>10561</v>
      </c>
      <c r="N678" s="943" t="s">
        <v>10561</v>
      </c>
      <c r="O678" s="943"/>
      <c r="P678" s="943"/>
      <c r="Q678" s="943"/>
      <c r="R678" s="943"/>
      <c r="S678" s="943"/>
      <c r="T67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78" s="943"/>
      <c r="V678" s="943"/>
      <c r="W678" s="943"/>
      <c r="X678" s="942"/>
      <c r="Y678" s="942"/>
      <c r="Z678" s="942" t="s">
        <v>10301</v>
      </c>
      <c r="AA678" s="948" t="s">
        <v>30579</v>
      </c>
      <c r="AB678" s="943" t="s">
        <v>10301</v>
      </c>
      <c r="AC678" s="943"/>
      <c r="AD678" s="943" t="str">
        <f>Таблиця4[[#This Row],[DESCRIPTION 3]]</f>
        <v/>
      </c>
      <c r="AE678" s="943" t="str">
        <f>Таблиця4[[#This Row],[Owner/Specific NPCs3]]</f>
        <v/>
      </c>
      <c r="AF678" s="943"/>
      <c r="AG678" s="944" t="s">
        <v>12929</v>
      </c>
      <c r="AH678" s="945"/>
      <c r="AI678" s="946"/>
      <c r="AJ678" s="943"/>
      <c r="AK678" s="946"/>
      <c r="AL678" s="943"/>
      <c r="AM678" s="946"/>
      <c r="AN678" s="942" t="str">
        <f>IFERROR(INDEX(#REF!,MATCH(Таблиця4[[#This Row],[BUILDING NAME]],#REF!,0),1),"")</f>
        <v/>
      </c>
      <c r="AO678" s="942" t="str">
        <f>IFERROR(INDEX(#REF!,MATCH(Таблиця4[[#This Row],[BUILDING NAME]],#REF!,0),1),"")</f>
        <v/>
      </c>
      <c r="AP678" s="942" t="str">
        <f>IFERROR(INDEX(#REF!,MATCH(Таблиця4[[#This Row],[BUILDING NAME]],#REF!,0),1),"")</f>
        <v/>
      </c>
      <c r="AQ678" s="942" t="str">
        <f>IFERROR(INDEX(#REF!,MATCH(Таблиця4[[#This Row],[BUILDING NAME]],#REF!,0),1),"")</f>
        <v/>
      </c>
      <c r="AR678" s="942" t="str">
        <f>IFERROR(INDEX(#REF!,MATCH(Таблиця4[[#This Row],[BUILDING NAME]],#REF!,0),1),"")</f>
        <v/>
      </c>
      <c r="AS678" s="942" t="str">
        <f>IFERROR(INDEX(#REF!,MATCH(Таблиця4[[#This Row],[BUILDING NAME]],#REF!,0),1),"")</f>
        <v/>
      </c>
      <c r="AT678" s="942" t="str">
        <f>IFERROR(INDEX(#REF!,MATCH(Таблиця4[[#This Row],[BUILDING NAME]],#REF!,0),1),"")</f>
        <v/>
      </c>
      <c r="AU678" s="942"/>
      <c r="AV678" s="1195" t="s">
        <v>10301</v>
      </c>
      <c r="AW678" s="1196" t="str">
        <f>IFERROR(INDEX(Аркуш4!$G$2:$G$608,MATCH(Таблиця4[[#This Row],[BUILDING NAME]],Аркуш4!$A$2:$A$608,0),1),"")</f>
        <v/>
      </c>
    </row>
    <row r="679" spans="1:49" ht="16.5" thickTop="1" thickBot="1">
      <c r="A679" s="942"/>
      <c r="B679" s="942"/>
      <c r="C679" s="942"/>
      <c r="D679" s="942"/>
      <c r="E679" s="942"/>
      <c r="F679" s="943"/>
      <c r="G679" s="943"/>
      <c r="H679" s="943" t="s">
        <v>12930</v>
      </c>
      <c r="I679" s="943" t="s">
        <v>46</v>
      </c>
      <c r="J679" s="943"/>
      <c r="K679" s="943" t="s">
        <v>10358</v>
      </c>
      <c r="L679" s="943" t="s">
        <v>10301</v>
      </c>
      <c r="M679" s="943" t="s">
        <v>10561</v>
      </c>
      <c r="N679" s="943" t="s">
        <v>10561</v>
      </c>
      <c r="O679" s="943"/>
      <c r="P679" s="943"/>
      <c r="Q679" s="943"/>
      <c r="R679" s="943"/>
      <c r="S679" s="943"/>
      <c r="T67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79" s="943"/>
      <c r="V679" s="943"/>
      <c r="W679" s="943"/>
      <c r="X679" s="943"/>
      <c r="Y679" s="943"/>
      <c r="Z679" s="943" t="s">
        <v>10301</v>
      </c>
      <c r="AA679" s="943" t="s">
        <v>30580</v>
      </c>
      <c r="AB679" s="943" t="s">
        <v>10301</v>
      </c>
      <c r="AC679" s="943"/>
      <c r="AD679" s="943" t="str">
        <f>Таблиця4[[#This Row],[DESCRIPTION 3]]</f>
        <v/>
      </c>
      <c r="AE679" s="943" t="str">
        <f>Таблиця4[[#This Row],[Owner/Specific NPCs3]]</f>
        <v/>
      </c>
      <c r="AF679" s="943"/>
      <c r="AG679" s="944" t="s">
        <v>10311</v>
      </c>
      <c r="AH679" s="945"/>
      <c r="AI679" s="946"/>
      <c r="AJ679" s="943"/>
      <c r="AK679" s="946"/>
      <c r="AL679" s="943"/>
      <c r="AM679" s="946"/>
      <c r="AN679" s="942" t="str">
        <f>IFERROR(INDEX(#REF!,MATCH(Таблиця4[[#This Row],[BUILDING NAME]],#REF!,0),1),"")</f>
        <v/>
      </c>
      <c r="AO679" s="942" t="str">
        <f>IFERROR(INDEX(#REF!,MATCH(Таблиця4[[#This Row],[BUILDING NAME]],#REF!,0),1),"")</f>
        <v/>
      </c>
      <c r="AP679" s="942" t="str">
        <f>IFERROR(INDEX(#REF!,MATCH(Таблиця4[[#This Row],[BUILDING NAME]],#REF!,0),1),"")</f>
        <v/>
      </c>
      <c r="AQ679" s="942" t="str">
        <f>IFERROR(INDEX(#REF!,MATCH(Таблиця4[[#This Row],[BUILDING NAME]],#REF!,0),1),"")</f>
        <v/>
      </c>
      <c r="AR679" s="942" t="str">
        <f>IFERROR(INDEX(#REF!,MATCH(Таблиця4[[#This Row],[BUILDING NAME]],#REF!,0),1),"")</f>
        <v/>
      </c>
      <c r="AS679" s="942" t="str">
        <f>IFERROR(INDEX(#REF!,MATCH(Таблиця4[[#This Row],[BUILDING NAME]],#REF!,0),1),"")</f>
        <v/>
      </c>
      <c r="AT679" s="942" t="str">
        <f>IFERROR(INDEX(#REF!,MATCH(Таблиця4[[#This Row],[BUILDING NAME]],#REF!,0),1),"")</f>
        <v/>
      </c>
      <c r="AU679" s="942"/>
      <c r="AV679" s="1195" t="s">
        <v>10301</v>
      </c>
      <c r="AW679" s="1196" t="str">
        <f>IFERROR(INDEX(Аркуш4!$G$2:$G$608,MATCH(Таблиця4[[#This Row],[BUILDING NAME]],Аркуш4!$A$2:$A$608,0),1),"")</f>
        <v/>
      </c>
    </row>
    <row r="680" spans="1:49" ht="16.5" thickTop="1" thickBot="1">
      <c r="A680" s="942"/>
      <c r="B680" s="942"/>
      <c r="C680" s="942"/>
      <c r="D680" s="942"/>
      <c r="E680" s="942"/>
      <c r="F680" s="943"/>
      <c r="G680" s="943"/>
      <c r="H680" s="943" t="s">
        <v>12931</v>
      </c>
      <c r="I680" s="943" t="s">
        <v>46</v>
      </c>
      <c r="J680" s="943"/>
      <c r="K680" s="943" t="s">
        <v>10358</v>
      </c>
      <c r="L680" s="943" t="s">
        <v>10301</v>
      </c>
      <c r="M680" s="943" t="s">
        <v>10561</v>
      </c>
      <c r="N680" s="943" t="s">
        <v>10561</v>
      </c>
      <c r="O680" s="943"/>
      <c r="P680" s="943"/>
      <c r="Q680" s="943"/>
      <c r="R680" s="943"/>
      <c r="S680" s="943"/>
      <c r="T68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80" s="943" t="s">
        <v>29384</v>
      </c>
      <c r="V680" s="943"/>
      <c r="W680" s="943"/>
      <c r="X680" s="943"/>
      <c r="Y680" s="943"/>
      <c r="Z680" s="943" t="s">
        <v>10301</v>
      </c>
      <c r="AA680" s="954" t="s">
        <v>30581</v>
      </c>
      <c r="AB680" s="943" t="s">
        <v>10301</v>
      </c>
      <c r="AC680" s="943"/>
      <c r="AD680" s="943" t="str">
        <f>Таблиця4[[#This Row],[DESCRIPTION 3]]</f>
        <v/>
      </c>
      <c r="AE680" s="943" t="str">
        <f>Таблиця4[[#This Row],[Owner/Specific NPCs3]]</f>
        <v/>
      </c>
      <c r="AF680" s="943"/>
      <c r="AG680" s="944" t="s">
        <v>12932</v>
      </c>
      <c r="AH680" s="945"/>
      <c r="AI680" s="946"/>
      <c r="AJ680" s="943"/>
      <c r="AK680" s="946"/>
      <c r="AL680" s="943"/>
      <c r="AM680" s="946"/>
      <c r="AN680" s="942" t="str">
        <f>IFERROR(INDEX(#REF!,MATCH(Таблиця4[[#This Row],[BUILDING NAME]],#REF!,0),1),"")</f>
        <v/>
      </c>
      <c r="AO680" s="942" t="str">
        <f>IFERROR(INDEX(#REF!,MATCH(Таблиця4[[#This Row],[BUILDING NAME]],#REF!,0),1),"")</f>
        <v/>
      </c>
      <c r="AP680" s="942" t="str">
        <f>IFERROR(INDEX(#REF!,MATCH(Таблиця4[[#This Row],[BUILDING NAME]],#REF!,0),1),"")</f>
        <v/>
      </c>
      <c r="AQ680" s="942" t="str">
        <f>IFERROR(INDEX(#REF!,MATCH(Таблиця4[[#This Row],[BUILDING NAME]],#REF!,0),1),"")</f>
        <v/>
      </c>
      <c r="AR680" s="942" t="str">
        <f>IFERROR(INDEX(#REF!,MATCH(Таблиця4[[#This Row],[BUILDING NAME]],#REF!,0),1),"")</f>
        <v/>
      </c>
      <c r="AS680" s="942" t="str">
        <f>IFERROR(INDEX(#REF!,MATCH(Таблиця4[[#This Row],[BUILDING NAME]],#REF!,0),1),"")</f>
        <v/>
      </c>
      <c r="AT680" s="942" t="str">
        <f>IFERROR(INDEX(#REF!,MATCH(Таблиця4[[#This Row],[BUILDING NAME]],#REF!,0),1),"")</f>
        <v/>
      </c>
      <c r="AU680" s="942"/>
      <c r="AV680" s="1195" t="s">
        <v>10301</v>
      </c>
      <c r="AW680" s="1196" t="str">
        <f>IFERROR(INDEX(Аркуш4!$G$2:$G$608,MATCH(Таблиця4[[#This Row],[BUILDING NAME]],Аркуш4!$A$2:$A$608,0),1),"")</f>
        <v/>
      </c>
    </row>
    <row r="681" spans="1:49" ht="16.5" thickTop="1" thickBot="1">
      <c r="A681" s="942"/>
      <c r="B681" s="942"/>
      <c r="C681" s="942"/>
      <c r="D681" s="942"/>
      <c r="E681" s="942"/>
      <c r="F681" s="943"/>
      <c r="G681" s="943"/>
      <c r="H681" s="943" t="s">
        <v>12933</v>
      </c>
      <c r="I681" s="943" t="s">
        <v>46</v>
      </c>
      <c r="J681" s="943"/>
      <c r="K681" s="943" t="s">
        <v>10561</v>
      </c>
      <c r="L681" s="943" t="s">
        <v>10301</v>
      </c>
      <c r="M681" s="943" t="s">
        <v>10561</v>
      </c>
      <c r="N681" s="943" t="s">
        <v>10561</v>
      </c>
      <c r="O681" s="943"/>
      <c r="P681" s="943"/>
      <c r="Q681" s="943"/>
      <c r="R681" s="943"/>
      <c r="S681" s="943"/>
      <c r="T68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81" s="943"/>
      <c r="V681" s="943"/>
      <c r="W681" s="943"/>
      <c r="X681" s="943"/>
      <c r="Y681" s="943"/>
      <c r="Z681" s="943" t="s">
        <v>10301</v>
      </c>
      <c r="AA681" s="954" t="s">
        <v>30582</v>
      </c>
      <c r="AB681" s="943" t="s">
        <v>10301</v>
      </c>
      <c r="AC681" s="943"/>
      <c r="AD681" s="943" t="str">
        <f>Таблиця4[[#This Row],[DESCRIPTION 3]]</f>
        <v/>
      </c>
      <c r="AE681" s="943" t="str">
        <f>Таблиця4[[#This Row],[Owner/Specific NPCs3]]</f>
        <v/>
      </c>
      <c r="AF681" s="943"/>
      <c r="AG681" s="944" t="s">
        <v>12934</v>
      </c>
      <c r="AH681" s="945"/>
      <c r="AI681" s="946"/>
      <c r="AJ681" s="943"/>
      <c r="AK681" s="946"/>
      <c r="AL681" s="943"/>
      <c r="AM681" s="946"/>
      <c r="AN681" s="942" t="str">
        <f>IFERROR(INDEX(#REF!,MATCH(Таблиця4[[#This Row],[BUILDING NAME]],#REF!,0),1),"")</f>
        <v/>
      </c>
      <c r="AO681" s="942" t="str">
        <f>IFERROR(INDEX(#REF!,MATCH(Таблиця4[[#This Row],[BUILDING NAME]],#REF!,0),1),"")</f>
        <v/>
      </c>
      <c r="AP681" s="942" t="str">
        <f>IFERROR(INDEX(#REF!,MATCH(Таблиця4[[#This Row],[BUILDING NAME]],#REF!,0),1),"")</f>
        <v/>
      </c>
      <c r="AQ681" s="942" t="str">
        <f>IFERROR(INDEX(#REF!,MATCH(Таблиця4[[#This Row],[BUILDING NAME]],#REF!,0),1),"")</f>
        <v/>
      </c>
      <c r="AR681" s="942" t="str">
        <f>IFERROR(INDEX(#REF!,MATCH(Таблиця4[[#This Row],[BUILDING NAME]],#REF!,0),1),"")</f>
        <v/>
      </c>
      <c r="AS681" s="942" t="str">
        <f>IFERROR(INDEX(#REF!,MATCH(Таблиця4[[#This Row],[BUILDING NAME]],#REF!,0),1),"")</f>
        <v/>
      </c>
      <c r="AT681" s="942" t="str">
        <f>IFERROR(INDEX(#REF!,MATCH(Таблиця4[[#This Row],[BUILDING NAME]],#REF!,0),1),"")</f>
        <v/>
      </c>
      <c r="AU681" s="942"/>
      <c r="AV681" s="1195" t="s">
        <v>10301</v>
      </c>
      <c r="AW681" s="1196" t="str">
        <f>IFERROR(INDEX(Аркуш4!$G$2:$G$608,MATCH(Таблиця4[[#This Row],[BUILDING NAME]],Аркуш4!$A$2:$A$608,0),1),"")</f>
        <v/>
      </c>
    </row>
    <row r="682" spans="1:49" ht="16.5" thickTop="1" thickBot="1">
      <c r="A682" s="942"/>
      <c r="B682" s="942"/>
      <c r="C682" s="942"/>
      <c r="D682" s="942"/>
      <c r="E682" s="942"/>
      <c r="F682" s="943"/>
      <c r="G682" s="943"/>
      <c r="H682" s="955" t="s">
        <v>12935</v>
      </c>
      <c r="I682" s="943" t="s">
        <v>46</v>
      </c>
      <c r="J682" s="943"/>
      <c r="K682" s="943" t="s">
        <v>10388</v>
      </c>
      <c r="L682" s="943" t="s">
        <v>10301</v>
      </c>
      <c r="M682" s="943" t="s">
        <v>10561</v>
      </c>
      <c r="N682" s="943" t="s">
        <v>10561</v>
      </c>
      <c r="O682" s="943"/>
      <c r="P682" s="943"/>
      <c r="Q682" s="943"/>
      <c r="R682" s="943"/>
      <c r="S682" s="943"/>
      <c r="T68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82" s="943"/>
      <c r="V682" s="943"/>
      <c r="W682" s="943"/>
      <c r="X682" s="942"/>
      <c r="Y682" s="942"/>
      <c r="Z682" s="942" t="s">
        <v>10301</v>
      </c>
      <c r="AA682" s="943"/>
      <c r="AB682" s="943" t="s">
        <v>10301</v>
      </c>
      <c r="AC682" s="943"/>
      <c r="AD682" s="943" t="str">
        <f>Таблиця4[[#This Row],[DESCRIPTION 3]]</f>
        <v/>
      </c>
      <c r="AE682" s="943" t="str">
        <f>Таблиця4[[#This Row],[Owner/Specific NPCs3]]</f>
        <v/>
      </c>
      <c r="AF682" s="943"/>
      <c r="AG682" s="944"/>
      <c r="AH682" s="945"/>
      <c r="AI682" s="946"/>
      <c r="AJ682" s="943"/>
      <c r="AK682" s="946"/>
      <c r="AL682" s="943"/>
      <c r="AM682" s="946"/>
      <c r="AN682" s="942" t="str">
        <f>IFERROR(INDEX(#REF!,MATCH(Таблиця4[[#This Row],[BUILDING NAME]],#REF!,0),1),"")</f>
        <v/>
      </c>
      <c r="AO682" s="942" t="str">
        <f>IFERROR(INDEX(#REF!,MATCH(Таблиця4[[#This Row],[BUILDING NAME]],#REF!,0),1),"")</f>
        <v/>
      </c>
      <c r="AP682" s="942" t="str">
        <f>IFERROR(INDEX(#REF!,MATCH(Таблиця4[[#This Row],[BUILDING NAME]],#REF!,0),1),"")</f>
        <v/>
      </c>
      <c r="AQ682" s="942" t="str">
        <f>IFERROR(INDEX(#REF!,MATCH(Таблиця4[[#This Row],[BUILDING NAME]],#REF!,0),1),"")</f>
        <v/>
      </c>
      <c r="AR682" s="942" t="str">
        <f>IFERROR(INDEX(#REF!,MATCH(Таблиця4[[#This Row],[BUILDING NAME]],#REF!,0),1),"")</f>
        <v/>
      </c>
      <c r="AS682" s="942" t="str">
        <f>IFERROR(INDEX(#REF!,MATCH(Таблиця4[[#This Row],[BUILDING NAME]],#REF!,0),1),"")</f>
        <v/>
      </c>
      <c r="AT682" s="942" t="str">
        <f>IFERROR(INDEX(#REF!,MATCH(Таблиця4[[#This Row],[BUILDING NAME]],#REF!,0),1),"")</f>
        <v/>
      </c>
      <c r="AU682" s="942"/>
      <c r="AV682" s="1195" t="s">
        <v>10301</v>
      </c>
      <c r="AW682" s="1196" t="str">
        <f>IFERROR(INDEX(Аркуш4!$G$2:$G$608,MATCH(Таблиця4[[#This Row],[BUILDING NAME]],Аркуш4!$A$2:$A$608,0),1),"")</f>
        <v/>
      </c>
    </row>
    <row r="683" spans="1:49" ht="16.5" thickTop="1" thickBot="1">
      <c r="A683" s="942"/>
      <c r="B683" s="942"/>
      <c r="C683" s="942"/>
      <c r="D683" s="942"/>
      <c r="E683" s="942"/>
      <c r="F683" s="943"/>
      <c r="G683" s="943"/>
      <c r="H683" s="942" t="s">
        <v>12936</v>
      </c>
      <c r="I683" s="943" t="s">
        <v>46</v>
      </c>
      <c r="J683" s="943" t="s">
        <v>12937</v>
      </c>
      <c r="K683" s="943" t="s">
        <v>11469</v>
      </c>
      <c r="L683" s="943" t="s">
        <v>10301</v>
      </c>
      <c r="M683" s="943" t="s">
        <v>10561</v>
      </c>
      <c r="N683" s="943" t="s">
        <v>10561</v>
      </c>
      <c r="O683" s="943"/>
      <c r="P683" s="943"/>
      <c r="Q683" s="943"/>
      <c r="R683" s="943"/>
      <c r="S683" s="943"/>
      <c r="T68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83" s="943"/>
      <c r="V683" s="943"/>
      <c r="W683" s="943"/>
      <c r="X683" s="942"/>
      <c r="Y683" s="942"/>
      <c r="Z683" s="942" t="s">
        <v>10301</v>
      </c>
      <c r="AA683" s="942" t="s">
        <v>12938</v>
      </c>
      <c r="AB683" s="943" t="s">
        <v>10301</v>
      </c>
      <c r="AC683" s="943"/>
      <c r="AD683" s="943" t="str">
        <f>Таблиця4[[#This Row],[DESCRIPTION 3]]</f>
        <v/>
      </c>
      <c r="AE683" s="943" t="str">
        <f>Таблиця4[[#This Row],[Owner/Specific NPCs3]]</f>
        <v/>
      </c>
      <c r="AF683" s="943"/>
      <c r="AG683" s="944"/>
      <c r="AH683" s="945"/>
      <c r="AI683" s="946"/>
      <c r="AJ683" s="943"/>
      <c r="AK683" s="946"/>
      <c r="AL683" s="943"/>
      <c r="AM683" s="946"/>
      <c r="AN683" s="942" t="str">
        <f>IFERROR(INDEX(#REF!,MATCH(Таблиця4[[#This Row],[BUILDING NAME]],#REF!,0),1),"")</f>
        <v/>
      </c>
      <c r="AO683" s="942" t="str">
        <f>IFERROR(INDEX(#REF!,MATCH(Таблиця4[[#This Row],[BUILDING NAME]],#REF!,0),1),"")</f>
        <v/>
      </c>
      <c r="AP683" s="942" t="str">
        <f>IFERROR(INDEX(#REF!,MATCH(Таблиця4[[#This Row],[BUILDING NAME]],#REF!,0),1),"")</f>
        <v/>
      </c>
      <c r="AQ683" s="942" t="str">
        <f>IFERROR(INDEX(#REF!,MATCH(Таблиця4[[#This Row],[BUILDING NAME]],#REF!,0),1),"")</f>
        <v/>
      </c>
      <c r="AR683" s="942" t="str">
        <f>IFERROR(INDEX(#REF!,MATCH(Таблиця4[[#This Row],[BUILDING NAME]],#REF!,0),1),"")</f>
        <v/>
      </c>
      <c r="AS683" s="942" t="str">
        <f>IFERROR(INDEX(#REF!,MATCH(Таблиця4[[#This Row],[BUILDING NAME]],#REF!,0),1),"")</f>
        <v/>
      </c>
      <c r="AT683" s="942" t="str">
        <f>IFERROR(INDEX(#REF!,MATCH(Таблиця4[[#This Row],[BUILDING NAME]],#REF!,0),1),"")</f>
        <v/>
      </c>
      <c r="AU683" s="942"/>
      <c r="AV683" s="1195" t="s">
        <v>10301</v>
      </c>
      <c r="AW683" s="1196" t="str">
        <f>IFERROR(INDEX(Аркуш4!$G$2:$G$608,MATCH(Таблиця4[[#This Row],[BUILDING NAME]],Аркуш4!$A$2:$A$608,0),1),"")</f>
        <v/>
      </c>
    </row>
    <row r="684" spans="1:49" ht="16.5" thickTop="1" thickBot="1">
      <c r="A684" s="942"/>
      <c r="B684" s="942"/>
      <c r="C684" s="942"/>
      <c r="D684" s="942"/>
      <c r="E684" s="942"/>
      <c r="F684" s="943"/>
      <c r="G684" s="943"/>
      <c r="H684" s="971" t="s">
        <v>12939</v>
      </c>
      <c r="I684" s="943" t="s">
        <v>46</v>
      </c>
      <c r="J684" s="956" t="s">
        <v>12940</v>
      </c>
      <c r="K684" s="943" t="s">
        <v>10388</v>
      </c>
      <c r="L684" s="943" t="s">
        <v>1878</v>
      </c>
      <c r="M684" s="943" t="s">
        <v>10561</v>
      </c>
      <c r="N684" s="943" t="s">
        <v>10561</v>
      </c>
      <c r="O684" s="943"/>
      <c r="P684" s="943"/>
      <c r="Q684" s="943"/>
      <c r="R684" s="943"/>
      <c r="S684" s="943"/>
      <c r="T68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84" s="943"/>
      <c r="V684" s="943"/>
      <c r="W684" s="943"/>
      <c r="X684" s="942"/>
      <c r="Y684" s="942"/>
      <c r="Z684" s="942" t="s">
        <v>12940</v>
      </c>
      <c r="AA684" s="943"/>
      <c r="AB684" s="943" t="s">
        <v>10301</v>
      </c>
      <c r="AC684" s="943"/>
      <c r="AD684" s="943" t="str">
        <f>Таблиця4[[#This Row],[DESCRIPTION 3]]</f>
        <v/>
      </c>
      <c r="AE684" s="943" t="str">
        <f>Таблиця4[[#This Row],[Owner/Specific NPCs3]]</f>
        <v/>
      </c>
      <c r="AF684" s="943"/>
      <c r="AG684" s="944"/>
      <c r="AH684" s="945"/>
      <c r="AI684" s="946"/>
      <c r="AJ684" s="943"/>
      <c r="AK684" s="946"/>
      <c r="AL684" s="943"/>
      <c r="AM684" s="946"/>
      <c r="AN684" s="942" t="str">
        <f>IFERROR(INDEX(#REF!,MATCH(Таблиця4[[#This Row],[BUILDING NAME]],#REF!,0),1),"")</f>
        <v/>
      </c>
      <c r="AO684" s="942" t="str">
        <f>IFERROR(INDEX(#REF!,MATCH(Таблиця4[[#This Row],[BUILDING NAME]],#REF!,0),1),"")</f>
        <v/>
      </c>
      <c r="AP684" s="942" t="str">
        <f>IFERROR(INDEX(#REF!,MATCH(Таблиця4[[#This Row],[BUILDING NAME]],#REF!,0),1),"")</f>
        <v/>
      </c>
      <c r="AQ684" s="942" t="str">
        <f>IFERROR(INDEX(#REF!,MATCH(Таблиця4[[#This Row],[BUILDING NAME]],#REF!,0),1),"")</f>
        <v/>
      </c>
      <c r="AR684" s="942" t="str">
        <f>IFERROR(INDEX(#REF!,MATCH(Таблиця4[[#This Row],[BUILDING NAME]],#REF!,0),1),"")</f>
        <v/>
      </c>
      <c r="AS684" s="942" t="str">
        <f>IFERROR(INDEX(#REF!,MATCH(Таблиця4[[#This Row],[BUILDING NAME]],#REF!,0),1),"")</f>
        <v/>
      </c>
      <c r="AT684" s="942" t="str">
        <f>IFERROR(INDEX(#REF!,MATCH(Таблиця4[[#This Row],[BUILDING NAME]],#REF!,0),1),"")</f>
        <v/>
      </c>
      <c r="AU684" s="942"/>
      <c r="AV684" s="1195" t="s">
        <v>12940</v>
      </c>
      <c r="AW684" s="1196">
        <f>IFERROR(INDEX(Аркуш4!$G$2:$G$608,MATCH(Таблиця4[[#This Row],[BUILDING NAME]],Аркуш4!$A$2:$A$608,0),1),"")</f>
        <v>0</v>
      </c>
    </row>
    <row r="685" spans="1:49" ht="16.5" thickTop="1" thickBot="1">
      <c r="A685" s="942"/>
      <c r="B685" s="942"/>
      <c r="C685" s="942"/>
      <c r="D685" s="942"/>
      <c r="E685" s="942"/>
      <c r="F685" s="943"/>
      <c r="G685" s="943"/>
      <c r="H685" s="956" t="s">
        <v>12941</v>
      </c>
      <c r="I685" s="943" t="s">
        <v>46</v>
      </c>
      <c r="J685" s="943" t="s">
        <v>12940</v>
      </c>
      <c r="K685" s="943" t="s">
        <v>10388</v>
      </c>
      <c r="L685" s="943" t="s">
        <v>1878</v>
      </c>
      <c r="M685" s="943" t="s">
        <v>10561</v>
      </c>
      <c r="N685" s="943" t="s">
        <v>10561</v>
      </c>
      <c r="O685" s="943"/>
      <c r="P685" s="943"/>
      <c r="Q685" s="943"/>
      <c r="R685" s="943"/>
      <c r="S685" s="943"/>
      <c r="T68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85" s="943"/>
      <c r="V685" s="943"/>
      <c r="W685" s="943"/>
      <c r="X685" s="943"/>
      <c r="Y685" s="943"/>
      <c r="Z685" s="943" t="s">
        <v>12942</v>
      </c>
      <c r="AA685" s="956" t="s">
        <v>12942</v>
      </c>
      <c r="AB685" s="943" t="s">
        <v>10301</v>
      </c>
      <c r="AC685" s="943"/>
      <c r="AD685" s="943" t="str">
        <f>Таблиця4[[#This Row],[DESCRIPTION 3]]</f>
        <v/>
      </c>
      <c r="AE685" s="943" t="str">
        <f>Таблиця4[[#This Row],[Owner/Specific NPCs3]]</f>
        <v/>
      </c>
      <c r="AF685" s="943"/>
      <c r="AG685" s="944"/>
      <c r="AH685" s="945"/>
      <c r="AI685" s="946"/>
      <c r="AJ685" s="943"/>
      <c r="AK685" s="946"/>
      <c r="AL685" s="943"/>
      <c r="AM685" s="946"/>
      <c r="AN685" s="942" t="str">
        <f>IFERROR(INDEX(#REF!,MATCH(Таблиця4[[#This Row],[BUILDING NAME]],#REF!,0),1),"")</f>
        <v/>
      </c>
      <c r="AO685" s="942" t="str">
        <f>IFERROR(INDEX(#REF!,MATCH(Таблиця4[[#This Row],[BUILDING NAME]],#REF!,0),1),"")</f>
        <v/>
      </c>
      <c r="AP685" s="942" t="str">
        <f>IFERROR(INDEX(#REF!,MATCH(Таблиця4[[#This Row],[BUILDING NAME]],#REF!,0),1),"")</f>
        <v/>
      </c>
      <c r="AQ685" s="942" t="str">
        <f>IFERROR(INDEX(#REF!,MATCH(Таблиця4[[#This Row],[BUILDING NAME]],#REF!,0),1),"")</f>
        <v/>
      </c>
      <c r="AR685" s="942" t="str">
        <f>IFERROR(INDEX(#REF!,MATCH(Таблиця4[[#This Row],[BUILDING NAME]],#REF!,0),1),"")</f>
        <v/>
      </c>
      <c r="AS685" s="942" t="str">
        <f>IFERROR(INDEX(#REF!,MATCH(Таблиця4[[#This Row],[BUILDING NAME]],#REF!,0),1),"")</f>
        <v/>
      </c>
      <c r="AT685" s="942" t="str">
        <f>IFERROR(INDEX(#REF!,MATCH(Таблиця4[[#This Row],[BUILDING NAME]],#REF!,0),1),"")</f>
        <v/>
      </c>
      <c r="AU685" s="942"/>
      <c r="AV685" s="1195" t="s">
        <v>12942</v>
      </c>
      <c r="AW685" s="1196">
        <f>IFERROR(INDEX(Аркуш4!$G$2:$G$608,MATCH(Таблиця4[[#This Row],[BUILDING NAME]],Аркуш4!$A$2:$A$608,0),1),"")</f>
        <v>0</v>
      </c>
    </row>
    <row r="686" spans="1:49" ht="16.5" thickTop="1" thickBot="1">
      <c r="A686" s="942"/>
      <c r="B686" s="942"/>
      <c r="C686" s="942"/>
      <c r="D686" s="942"/>
      <c r="E686" s="942"/>
      <c r="F686" s="943"/>
      <c r="G686" s="943"/>
      <c r="H686" s="971" t="s">
        <v>12943</v>
      </c>
      <c r="I686" s="943" t="s">
        <v>46</v>
      </c>
      <c r="J686" s="956" t="s">
        <v>12940</v>
      </c>
      <c r="K686" s="943" t="s">
        <v>10388</v>
      </c>
      <c r="L686" s="943" t="s">
        <v>1878</v>
      </c>
      <c r="M686" s="943" t="s">
        <v>10561</v>
      </c>
      <c r="N686" s="943" t="s">
        <v>10561</v>
      </c>
      <c r="O686" s="943"/>
      <c r="P686" s="943"/>
      <c r="Q686" s="943"/>
      <c r="R686" s="943"/>
      <c r="S686" s="943"/>
      <c r="T68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86" s="943"/>
      <c r="V686" s="943"/>
      <c r="W686" s="943"/>
      <c r="X686" s="942"/>
      <c r="Y686" s="942"/>
      <c r="Z686" s="942" t="s">
        <v>12940</v>
      </c>
      <c r="AA686" s="943"/>
      <c r="AB686" s="943" t="s">
        <v>10301</v>
      </c>
      <c r="AC686" s="943"/>
      <c r="AD686" s="943" t="str">
        <f>Таблиця4[[#This Row],[DESCRIPTION 3]]</f>
        <v/>
      </c>
      <c r="AE686" s="943" t="str">
        <f>Таблиця4[[#This Row],[Owner/Specific NPCs3]]</f>
        <v/>
      </c>
      <c r="AF686" s="943"/>
      <c r="AG686" s="944"/>
      <c r="AH686" s="945"/>
      <c r="AI686" s="946"/>
      <c r="AJ686" s="943"/>
      <c r="AK686" s="946"/>
      <c r="AL686" s="943"/>
      <c r="AM686" s="946"/>
      <c r="AN686" s="942" t="str">
        <f>IFERROR(INDEX(#REF!,MATCH(Таблиця4[[#This Row],[BUILDING NAME]],#REF!,0),1),"")</f>
        <v/>
      </c>
      <c r="AO686" s="942" t="str">
        <f>IFERROR(INDEX(#REF!,MATCH(Таблиця4[[#This Row],[BUILDING NAME]],#REF!,0),1),"")</f>
        <v/>
      </c>
      <c r="AP686" s="942" t="str">
        <f>IFERROR(INDEX(#REF!,MATCH(Таблиця4[[#This Row],[BUILDING NAME]],#REF!,0),1),"")</f>
        <v/>
      </c>
      <c r="AQ686" s="942" t="str">
        <f>IFERROR(INDEX(#REF!,MATCH(Таблиця4[[#This Row],[BUILDING NAME]],#REF!,0),1),"")</f>
        <v/>
      </c>
      <c r="AR686" s="942" t="str">
        <f>IFERROR(INDEX(#REF!,MATCH(Таблиця4[[#This Row],[BUILDING NAME]],#REF!,0),1),"")</f>
        <v/>
      </c>
      <c r="AS686" s="942" t="str">
        <f>IFERROR(INDEX(#REF!,MATCH(Таблиця4[[#This Row],[BUILDING NAME]],#REF!,0),1),"")</f>
        <v/>
      </c>
      <c r="AT686" s="942" t="str">
        <f>IFERROR(INDEX(#REF!,MATCH(Таблиця4[[#This Row],[BUILDING NAME]],#REF!,0),1),"")</f>
        <v/>
      </c>
      <c r="AU686" s="942"/>
      <c r="AV686" s="1195" t="s">
        <v>12940</v>
      </c>
      <c r="AW686" s="1196">
        <f>IFERROR(INDEX(Аркуш4!$G$2:$G$608,MATCH(Таблиця4[[#This Row],[BUILDING NAME]],Аркуш4!$A$2:$A$608,0),1),"")</f>
        <v>0</v>
      </c>
    </row>
    <row r="687" spans="1:49" ht="16.5" thickTop="1" thickBot="1">
      <c r="A687" s="942"/>
      <c r="B687" s="942"/>
      <c r="C687" s="942"/>
      <c r="D687" s="942"/>
      <c r="E687" s="942"/>
      <c r="F687" s="943"/>
      <c r="G687" s="943"/>
      <c r="H687" s="942" t="s">
        <v>12944</v>
      </c>
      <c r="I687" s="943" t="s">
        <v>46</v>
      </c>
      <c r="J687" s="943"/>
      <c r="K687" s="943" t="s">
        <v>10388</v>
      </c>
      <c r="L687" s="943" t="s">
        <v>10301</v>
      </c>
      <c r="M687" s="943" t="s">
        <v>10561</v>
      </c>
      <c r="N687" s="943" t="s">
        <v>10561</v>
      </c>
      <c r="O687" s="943"/>
      <c r="P687" s="943">
        <v>4</v>
      </c>
      <c r="Q687" s="943"/>
      <c r="R687" s="943"/>
      <c r="S687" s="943"/>
      <c r="T68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687" s="943"/>
      <c r="V687" s="943"/>
      <c r="W687" s="942" t="s">
        <v>11044</v>
      </c>
      <c r="X687" s="942"/>
      <c r="Y687" s="942"/>
      <c r="Z687" s="942" t="s">
        <v>10301</v>
      </c>
      <c r="AA687" s="943" t="s">
        <v>12945</v>
      </c>
      <c r="AB687" s="943" t="s">
        <v>10301</v>
      </c>
      <c r="AC687" s="943"/>
      <c r="AD687" s="943" t="str">
        <f>Таблиця4[[#This Row],[DESCRIPTION 3]]</f>
        <v/>
      </c>
      <c r="AE687" s="943" t="str">
        <f>Таблиця4[[#This Row],[Owner/Specific NPCs3]]</f>
        <v/>
      </c>
      <c r="AF687" s="943"/>
      <c r="AG687" s="944"/>
      <c r="AH687" s="945"/>
      <c r="AI687" s="946"/>
      <c r="AJ687" s="943"/>
      <c r="AK687" s="946"/>
      <c r="AL687" s="943"/>
      <c r="AM687" s="946"/>
      <c r="AN687" s="942" t="str">
        <f>IFERROR(INDEX(#REF!,MATCH(Таблиця4[[#This Row],[BUILDING NAME]],#REF!,0),1),"")</f>
        <v/>
      </c>
      <c r="AO687" s="942" t="str">
        <f>IFERROR(INDEX(#REF!,MATCH(Таблиця4[[#This Row],[BUILDING NAME]],#REF!,0),1),"")</f>
        <v/>
      </c>
      <c r="AP687" s="942" t="str">
        <f>IFERROR(INDEX(#REF!,MATCH(Таблиця4[[#This Row],[BUILDING NAME]],#REF!,0),1),"")</f>
        <v/>
      </c>
      <c r="AQ687" s="942" t="str">
        <f>IFERROR(INDEX(#REF!,MATCH(Таблиця4[[#This Row],[BUILDING NAME]],#REF!,0),1),"")</f>
        <v/>
      </c>
      <c r="AR687" s="942" t="str">
        <f>IFERROR(INDEX(#REF!,MATCH(Таблиця4[[#This Row],[BUILDING NAME]],#REF!,0),1),"")</f>
        <v/>
      </c>
      <c r="AS687" s="942" t="str">
        <f>IFERROR(INDEX(#REF!,MATCH(Таблиця4[[#This Row],[BUILDING NAME]],#REF!,0),1),"")</f>
        <v/>
      </c>
      <c r="AT687" s="942" t="str">
        <f>IFERROR(INDEX(#REF!,MATCH(Таблиця4[[#This Row],[BUILDING NAME]],#REF!,0),1),"")</f>
        <v/>
      </c>
      <c r="AU687" s="942"/>
      <c r="AV687" s="1195" t="s">
        <v>10301</v>
      </c>
      <c r="AW687" s="1196" t="str">
        <f>IFERROR(INDEX(Аркуш4!$G$2:$G$608,MATCH(Таблиця4[[#This Row],[BUILDING NAME]],Аркуш4!$A$2:$A$608,0),1),"")</f>
        <v/>
      </c>
    </row>
    <row r="688" spans="1:49" ht="16.5" thickTop="1" thickBot="1">
      <c r="A688" s="942"/>
      <c r="B688" s="942"/>
      <c r="C688" s="942"/>
      <c r="D688" s="942"/>
      <c r="E688" s="942"/>
      <c r="F688" s="943"/>
      <c r="G688" s="943"/>
      <c r="H688" s="971" t="s">
        <v>12946</v>
      </c>
      <c r="I688" s="943" t="s">
        <v>46</v>
      </c>
      <c r="J688" s="942" t="s">
        <v>12940</v>
      </c>
      <c r="K688" s="943" t="s">
        <v>1878</v>
      </c>
      <c r="L688" s="943" t="s">
        <v>1878</v>
      </c>
      <c r="M688" s="943" t="s">
        <v>10561</v>
      </c>
      <c r="N688" s="943" t="s">
        <v>10561</v>
      </c>
      <c r="O688" s="943"/>
      <c r="P688" s="943"/>
      <c r="Q688" s="943"/>
      <c r="R688" s="943"/>
      <c r="S688" s="943"/>
      <c r="T68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88" s="943"/>
      <c r="V688" s="943"/>
      <c r="W688" s="943"/>
      <c r="X688" s="943"/>
      <c r="Y688" s="943"/>
      <c r="Z688" s="943" t="s">
        <v>12947</v>
      </c>
      <c r="AA688" s="956" t="s">
        <v>12947</v>
      </c>
      <c r="AB688" s="943" t="s">
        <v>10301</v>
      </c>
      <c r="AC688" s="943"/>
      <c r="AD688" s="943" t="str">
        <f>Таблиця4[[#This Row],[DESCRIPTION 3]]</f>
        <v/>
      </c>
      <c r="AE688" s="943" t="str">
        <f>Таблиця4[[#This Row],[Owner/Specific NPCs3]]</f>
        <v/>
      </c>
      <c r="AF688" s="943"/>
      <c r="AG688" s="944"/>
      <c r="AH688" s="945"/>
      <c r="AI688" s="946"/>
      <c r="AJ688" s="943"/>
      <c r="AK688" s="946"/>
      <c r="AL688" s="943"/>
      <c r="AM688" s="946"/>
      <c r="AN688" s="942" t="str">
        <f>IFERROR(INDEX(#REF!,MATCH(Таблиця4[[#This Row],[BUILDING NAME]],#REF!,0),1),"")</f>
        <v/>
      </c>
      <c r="AO688" s="942" t="str">
        <f>IFERROR(INDEX(#REF!,MATCH(Таблиця4[[#This Row],[BUILDING NAME]],#REF!,0),1),"")</f>
        <v/>
      </c>
      <c r="AP688" s="942" t="str">
        <f>IFERROR(INDEX(#REF!,MATCH(Таблиця4[[#This Row],[BUILDING NAME]],#REF!,0),1),"")</f>
        <v/>
      </c>
      <c r="AQ688" s="942" t="str">
        <f>IFERROR(INDEX(#REF!,MATCH(Таблиця4[[#This Row],[BUILDING NAME]],#REF!,0),1),"")</f>
        <v/>
      </c>
      <c r="AR688" s="942" t="str">
        <f>IFERROR(INDEX(#REF!,MATCH(Таблиця4[[#This Row],[BUILDING NAME]],#REF!,0),1),"")</f>
        <v/>
      </c>
      <c r="AS688" s="942" t="str">
        <f>IFERROR(INDEX(#REF!,MATCH(Таблиця4[[#This Row],[BUILDING NAME]],#REF!,0),1),"")</f>
        <v/>
      </c>
      <c r="AT688" s="942" t="str">
        <f>IFERROR(INDEX(#REF!,MATCH(Таблиця4[[#This Row],[BUILDING NAME]],#REF!,0),1),"")</f>
        <v/>
      </c>
      <c r="AU688" s="942"/>
      <c r="AV688" s="1195" t="s">
        <v>12947</v>
      </c>
      <c r="AW688" s="1196">
        <f>IFERROR(INDEX(Аркуш4!$G$2:$G$608,MATCH(Таблиця4[[#This Row],[BUILDING NAME]],Аркуш4!$A$2:$A$608,0),1),"")</f>
        <v>0</v>
      </c>
    </row>
    <row r="689" spans="1:49" ht="16.5" thickTop="1" thickBot="1">
      <c r="A689" s="942"/>
      <c r="B689" s="942"/>
      <c r="C689" s="942"/>
      <c r="D689" s="942"/>
      <c r="E689" s="942"/>
      <c r="F689" s="943"/>
      <c r="G689" s="943"/>
      <c r="H689" s="971" t="s">
        <v>12948</v>
      </c>
      <c r="I689" s="943" t="s">
        <v>46</v>
      </c>
      <c r="J689" s="971" t="s">
        <v>12940</v>
      </c>
      <c r="K689" s="943" t="s">
        <v>10388</v>
      </c>
      <c r="L689" s="943" t="s">
        <v>1878</v>
      </c>
      <c r="M689" s="943" t="s">
        <v>10561</v>
      </c>
      <c r="N689" s="943" t="s">
        <v>10561</v>
      </c>
      <c r="O689" s="943"/>
      <c r="P689" s="943"/>
      <c r="Q689" s="943"/>
      <c r="R689" s="943"/>
      <c r="S689" s="943"/>
      <c r="T68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89" s="943"/>
      <c r="V689" s="943"/>
      <c r="W689" s="943"/>
      <c r="X689" s="943"/>
      <c r="Y689" s="943"/>
      <c r="Z689" s="943" t="s">
        <v>12940</v>
      </c>
      <c r="AA689" s="943"/>
      <c r="AB689" s="943" t="s">
        <v>10301</v>
      </c>
      <c r="AC689" s="943"/>
      <c r="AD689" s="943" t="str">
        <f>Таблиця4[[#This Row],[DESCRIPTION 3]]</f>
        <v/>
      </c>
      <c r="AE689" s="943" t="str">
        <f>Таблиця4[[#This Row],[Owner/Specific NPCs3]]</f>
        <v/>
      </c>
      <c r="AF689" s="943"/>
      <c r="AG689" s="944"/>
      <c r="AH689" s="945"/>
      <c r="AI689" s="946"/>
      <c r="AJ689" s="943"/>
      <c r="AK689" s="946"/>
      <c r="AL689" s="943"/>
      <c r="AM689" s="946"/>
      <c r="AN689" s="942" t="str">
        <f>IFERROR(INDEX(#REF!,MATCH(Таблиця4[[#This Row],[BUILDING NAME]],#REF!,0),1),"")</f>
        <v/>
      </c>
      <c r="AO689" s="942" t="str">
        <f>IFERROR(INDEX(#REF!,MATCH(Таблиця4[[#This Row],[BUILDING NAME]],#REF!,0),1),"")</f>
        <v/>
      </c>
      <c r="AP689" s="942" t="str">
        <f>IFERROR(INDEX(#REF!,MATCH(Таблиця4[[#This Row],[BUILDING NAME]],#REF!,0),1),"")</f>
        <v/>
      </c>
      <c r="AQ689" s="942" t="str">
        <f>IFERROR(INDEX(#REF!,MATCH(Таблиця4[[#This Row],[BUILDING NAME]],#REF!,0),1),"")</f>
        <v/>
      </c>
      <c r="AR689" s="942" t="str">
        <f>IFERROR(INDEX(#REF!,MATCH(Таблиця4[[#This Row],[BUILDING NAME]],#REF!,0),1),"")</f>
        <v/>
      </c>
      <c r="AS689" s="942" t="str">
        <f>IFERROR(INDEX(#REF!,MATCH(Таблиця4[[#This Row],[BUILDING NAME]],#REF!,0),1),"")</f>
        <v/>
      </c>
      <c r="AT689" s="942" t="str">
        <f>IFERROR(INDEX(#REF!,MATCH(Таблиця4[[#This Row],[BUILDING NAME]],#REF!,0),1),"")</f>
        <v/>
      </c>
      <c r="AU689" s="942"/>
      <c r="AV689" s="1195" t="s">
        <v>12940</v>
      </c>
      <c r="AW689" s="1196">
        <f>IFERROR(INDEX(Аркуш4!$G$2:$G$608,MATCH(Таблиця4[[#This Row],[BUILDING NAME]],Аркуш4!$A$2:$A$608,0),1),"")</f>
        <v>0</v>
      </c>
    </row>
    <row r="690" spans="1:49" ht="16.5" thickTop="1" thickBot="1">
      <c r="A690" s="942"/>
      <c r="B690" s="942"/>
      <c r="C690" s="942"/>
      <c r="D690" s="942"/>
      <c r="E690" s="942"/>
      <c r="F690" s="943"/>
      <c r="G690" s="943"/>
      <c r="H690" s="971" t="s">
        <v>12949</v>
      </c>
      <c r="I690" s="943" t="s">
        <v>46</v>
      </c>
      <c r="J690" s="942"/>
      <c r="K690" s="943" t="s">
        <v>10896</v>
      </c>
      <c r="L690" s="943">
        <v>0</v>
      </c>
      <c r="M690" s="943" t="s">
        <v>10561</v>
      </c>
      <c r="N690" s="943" t="s">
        <v>10561</v>
      </c>
      <c r="O690" s="943"/>
      <c r="P690" s="943"/>
      <c r="Q690" s="943"/>
      <c r="R690" s="943"/>
      <c r="S690" s="943"/>
      <c r="T69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90" s="943"/>
      <c r="V690" s="943"/>
      <c r="W690" s="943"/>
      <c r="X690" s="943"/>
      <c r="Y690" s="943"/>
      <c r="Z690" s="943" t="s">
        <v>12950</v>
      </c>
      <c r="AA690" s="956" t="s">
        <v>12950</v>
      </c>
      <c r="AB690" s="943" t="s">
        <v>10301</v>
      </c>
      <c r="AC690" s="943"/>
      <c r="AD690" s="943" t="str">
        <f>Таблиця4[[#This Row],[DESCRIPTION 3]]</f>
        <v/>
      </c>
      <c r="AE690" s="943" t="str">
        <f>Таблиця4[[#This Row],[Owner/Specific NPCs3]]</f>
        <v/>
      </c>
      <c r="AF690" s="943"/>
      <c r="AG690" s="944"/>
      <c r="AH690" s="945"/>
      <c r="AI690" s="946"/>
      <c r="AJ690" s="943"/>
      <c r="AK690" s="946"/>
      <c r="AL690" s="943"/>
      <c r="AM690" s="946"/>
      <c r="AN690" s="942" t="str">
        <f>IFERROR(INDEX(#REF!,MATCH(Таблиця4[[#This Row],[BUILDING NAME]],#REF!,0),1),"")</f>
        <v/>
      </c>
      <c r="AO690" s="942" t="str">
        <f>IFERROR(INDEX(#REF!,MATCH(Таблиця4[[#This Row],[BUILDING NAME]],#REF!,0),1),"")</f>
        <v/>
      </c>
      <c r="AP690" s="942" t="str">
        <f>IFERROR(INDEX(#REF!,MATCH(Таблиця4[[#This Row],[BUILDING NAME]],#REF!,0),1),"")</f>
        <v/>
      </c>
      <c r="AQ690" s="942" t="str">
        <f>IFERROR(INDEX(#REF!,MATCH(Таблиця4[[#This Row],[BUILDING NAME]],#REF!,0),1),"")</f>
        <v/>
      </c>
      <c r="AR690" s="942" t="str">
        <f>IFERROR(INDEX(#REF!,MATCH(Таблиця4[[#This Row],[BUILDING NAME]],#REF!,0),1),"")</f>
        <v/>
      </c>
      <c r="AS690" s="942" t="str">
        <f>IFERROR(INDEX(#REF!,MATCH(Таблиця4[[#This Row],[BUILDING NAME]],#REF!,0),1),"")</f>
        <v/>
      </c>
      <c r="AT690" s="942" t="str">
        <f>IFERROR(INDEX(#REF!,MATCH(Таблиця4[[#This Row],[BUILDING NAME]],#REF!,0),1),"")</f>
        <v/>
      </c>
      <c r="AU690" s="942"/>
      <c r="AV690" s="1195" t="s">
        <v>12950</v>
      </c>
      <c r="AW690" s="1196">
        <f>IFERROR(INDEX(Аркуш4!$G$2:$G$608,MATCH(Таблиця4[[#This Row],[BUILDING NAME]],Аркуш4!$A$2:$A$608,0),1),"")</f>
        <v>0</v>
      </c>
    </row>
    <row r="691" spans="1:49" ht="16.5" thickTop="1" thickBot="1">
      <c r="A691" s="942"/>
      <c r="B691" s="942"/>
      <c r="C691" s="942"/>
      <c r="D691" s="942"/>
      <c r="E691" s="942"/>
      <c r="F691" s="943"/>
      <c r="G691" s="943"/>
      <c r="H691" s="942" t="s">
        <v>12951</v>
      </c>
      <c r="I691" s="943"/>
      <c r="J691" s="942" t="s">
        <v>12952</v>
      </c>
      <c r="K691" s="942" t="s">
        <v>14</v>
      </c>
      <c r="L691" s="942" t="s">
        <v>10301</v>
      </c>
      <c r="M691" s="943" t="s">
        <v>10561</v>
      </c>
      <c r="N691" s="943" t="s">
        <v>10561</v>
      </c>
      <c r="O691" s="942" t="s">
        <v>12953</v>
      </c>
      <c r="P691" s="943"/>
      <c r="Q691" s="943"/>
      <c r="R691" s="943"/>
      <c r="S691" s="943"/>
      <c r="T69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91" s="943"/>
      <c r="V691" s="943"/>
      <c r="W691" s="943"/>
      <c r="X691" s="943"/>
      <c r="Y691" s="943"/>
      <c r="Z691" s="943" t="s">
        <v>10301</v>
      </c>
      <c r="AA691" s="943" t="s">
        <v>12954</v>
      </c>
      <c r="AB691" s="943" t="s">
        <v>10301</v>
      </c>
      <c r="AC691" s="943"/>
      <c r="AD691" s="943" t="str">
        <f>Таблиця4[[#This Row],[DESCRIPTION 3]]</f>
        <v/>
      </c>
      <c r="AE691" s="943" t="str">
        <f>Таблиця4[[#This Row],[Owner/Specific NPCs3]]</f>
        <v/>
      </c>
      <c r="AF691" s="943"/>
      <c r="AG691" s="944"/>
      <c r="AH691" s="945"/>
      <c r="AI691" s="946"/>
      <c r="AJ691" s="943"/>
      <c r="AK691" s="946"/>
      <c r="AL691" s="943"/>
      <c r="AM691" s="946"/>
      <c r="AN691" s="942" t="str">
        <f>IFERROR(INDEX(#REF!,MATCH(Таблиця4[[#This Row],[BUILDING NAME]],#REF!,0),1),"")</f>
        <v/>
      </c>
      <c r="AO691" s="942" t="str">
        <f>IFERROR(INDEX(#REF!,MATCH(Таблиця4[[#This Row],[BUILDING NAME]],#REF!,0),1),"")</f>
        <v/>
      </c>
      <c r="AP691" s="942" t="str">
        <f>IFERROR(INDEX(#REF!,MATCH(Таблиця4[[#This Row],[BUILDING NAME]],#REF!,0),1),"")</f>
        <v/>
      </c>
      <c r="AQ691" s="942" t="str">
        <f>IFERROR(INDEX(#REF!,MATCH(Таблиця4[[#This Row],[BUILDING NAME]],#REF!,0),1),"")</f>
        <v/>
      </c>
      <c r="AR691" s="942" t="str">
        <f>IFERROR(INDEX(#REF!,MATCH(Таблиця4[[#This Row],[BUILDING NAME]],#REF!,0),1),"")</f>
        <v/>
      </c>
      <c r="AS691" s="942" t="str">
        <f>IFERROR(INDEX(#REF!,MATCH(Таблиця4[[#This Row],[BUILDING NAME]],#REF!,0),1),"")</f>
        <v/>
      </c>
      <c r="AT691" s="942" t="str">
        <f>IFERROR(INDEX(#REF!,MATCH(Таблиця4[[#This Row],[BUILDING NAME]],#REF!,0),1),"")</f>
        <v/>
      </c>
      <c r="AU691" s="942"/>
      <c r="AV691" s="1195" t="s">
        <v>10301</v>
      </c>
      <c r="AW691" s="1196" t="str">
        <f>IFERROR(INDEX(Аркуш4!$G$2:$G$608,MATCH(Таблиця4[[#This Row],[BUILDING NAME]],Аркуш4!$A$2:$A$608,0),1),"")</f>
        <v/>
      </c>
    </row>
    <row r="692" spans="1:49" ht="16.5" thickTop="1" thickBot="1">
      <c r="A692" s="942"/>
      <c r="B692" s="942"/>
      <c r="C692" s="942"/>
      <c r="D692" s="942"/>
      <c r="E692" s="942"/>
      <c r="F692" s="943"/>
      <c r="G692" s="943"/>
      <c r="H692" s="942" t="s">
        <v>12955</v>
      </c>
      <c r="I692" s="943"/>
      <c r="J692" s="942"/>
      <c r="K692" s="943" t="s">
        <v>10896</v>
      </c>
      <c r="L692" s="943" t="s">
        <v>10301</v>
      </c>
      <c r="M692" s="943" t="s">
        <v>10561</v>
      </c>
      <c r="N692" s="943" t="s">
        <v>10561</v>
      </c>
      <c r="O692" s="943"/>
      <c r="P692" s="943"/>
      <c r="Q692" s="943"/>
      <c r="R692" s="943"/>
      <c r="S692" s="943"/>
      <c r="T69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92" s="943"/>
      <c r="V692" s="943"/>
      <c r="W692" s="943"/>
      <c r="X692" s="943"/>
      <c r="Y692" s="943"/>
      <c r="Z692" s="943" t="s">
        <v>10301</v>
      </c>
      <c r="AA692" s="943" t="s">
        <v>12956</v>
      </c>
      <c r="AB692" s="943" t="s">
        <v>10301</v>
      </c>
      <c r="AC692" s="943"/>
      <c r="AD692" s="943" t="str">
        <f>Таблиця4[[#This Row],[DESCRIPTION 3]]</f>
        <v/>
      </c>
      <c r="AE692" s="943" t="str">
        <f>Таблиця4[[#This Row],[Owner/Specific NPCs3]]</f>
        <v/>
      </c>
      <c r="AF692" s="943"/>
      <c r="AG692" s="944"/>
      <c r="AH692" s="945"/>
      <c r="AI692" s="946"/>
      <c r="AJ692" s="943"/>
      <c r="AK692" s="946"/>
      <c r="AL692" s="943"/>
      <c r="AM692" s="946"/>
      <c r="AN692" s="942" t="str">
        <f>IFERROR(INDEX(#REF!,MATCH(Таблиця4[[#This Row],[BUILDING NAME]],#REF!,0),1),"")</f>
        <v/>
      </c>
      <c r="AO692" s="942" t="str">
        <f>IFERROR(INDEX(#REF!,MATCH(Таблиця4[[#This Row],[BUILDING NAME]],#REF!,0),1),"")</f>
        <v/>
      </c>
      <c r="AP692" s="942" t="str">
        <f>IFERROR(INDEX(#REF!,MATCH(Таблиця4[[#This Row],[BUILDING NAME]],#REF!,0),1),"")</f>
        <v/>
      </c>
      <c r="AQ692" s="942" t="str">
        <f>IFERROR(INDEX(#REF!,MATCH(Таблиця4[[#This Row],[BUILDING NAME]],#REF!,0),1),"")</f>
        <v/>
      </c>
      <c r="AR692" s="942" t="str">
        <f>IFERROR(INDEX(#REF!,MATCH(Таблиця4[[#This Row],[BUILDING NAME]],#REF!,0),1),"")</f>
        <v/>
      </c>
      <c r="AS692" s="942" t="str">
        <f>IFERROR(INDEX(#REF!,MATCH(Таблиця4[[#This Row],[BUILDING NAME]],#REF!,0),1),"")</f>
        <v/>
      </c>
      <c r="AT692" s="942" t="str">
        <f>IFERROR(INDEX(#REF!,MATCH(Таблиця4[[#This Row],[BUILDING NAME]],#REF!,0),1),"")</f>
        <v/>
      </c>
      <c r="AU692" s="942"/>
      <c r="AV692" s="1195" t="s">
        <v>30124</v>
      </c>
      <c r="AW692" s="1196">
        <f>IFERROR(INDEX(Аркуш4!$G$2:$G$608,MATCH(Таблиця4[[#This Row],[BUILDING NAME]],Аркуш4!$A$2:$A$608,0),1),"")</f>
        <v>0</v>
      </c>
    </row>
    <row r="693" spans="1:49" ht="16.5" thickTop="1" thickBot="1">
      <c r="A693" s="942"/>
      <c r="B693" s="942"/>
      <c r="C693" s="942"/>
      <c r="D693" s="942"/>
      <c r="E693" s="942"/>
      <c r="F693" s="943"/>
      <c r="G693" s="943"/>
      <c r="H693" s="975" t="s">
        <v>12957</v>
      </c>
      <c r="I693" s="943"/>
      <c r="J693" s="942"/>
      <c r="K693" s="943" t="s">
        <v>10561</v>
      </c>
      <c r="L693" s="943" t="s">
        <v>10301</v>
      </c>
      <c r="M693" s="943" t="s">
        <v>10561</v>
      </c>
      <c r="N693" s="943" t="s">
        <v>10561</v>
      </c>
      <c r="O693" s="943"/>
      <c r="P693" s="943"/>
      <c r="Q693" s="943"/>
      <c r="R693" s="943"/>
      <c r="S693" s="943"/>
      <c r="T69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93" s="943"/>
      <c r="V693" s="943"/>
      <c r="W693" s="943"/>
      <c r="X693" s="943"/>
      <c r="Y693" s="943"/>
      <c r="Z693" s="943" t="s">
        <v>10301</v>
      </c>
      <c r="AA693" s="943"/>
      <c r="AB693" s="943" t="s">
        <v>10301</v>
      </c>
      <c r="AC693" s="943"/>
      <c r="AD693" s="943" t="str">
        <f>Таблиця4[[#This Row],[DESCRIPTION 3]]</f>
        <v/>
      </c>
      <c r="AE693" s="943" t="str">
        <f>Таблиця4[[#This Row],[Owner/Specific NPCs3]]</f>
        <v/>
      </c>
      <c r="AF693" s="943"/>
      <c r="AG693" s="944"/>
      <c r="AH693" s="945"/>
      <c r="AI693" s="946"/>
      <c r="AJ693" s="943"/>
      <c r="AK693" s="946"/>
      <c r="AL693" s="943"/>
      <c r="AM693" s="946"/>
      <c r="AN693" s="942" t="str">
        <f>IFERROR(INDEX(#REF!,MATCH(Таблиця4[[#This Row],[BUILDING NAME]],#REF!,0),1),"")</f>
        <v/>
      </c>
      <c r="AO693" s="942" t="str">
        <f>IFERROR(INDEX(#REF!,MATCH(Таблиця4[[#This Row],[BUILDING NAME]],#REF!,0),1),"")</f>
        <v/>
      </c>
      <c r="AP693" s="942" t="str">
        <f>IFERROR(INDEX(#REF!,MATCH(Таблиця4[[#This Row],[BUILDING NAME]],#REF!,0),1),"")</f>
        <v/>
      </c>
      <c r="AQ693" s="942" t="str">
        <f>IFERROR(INDEX(#REF!,MATCH(Таблиця4[[#This Row],[BUILDING NAME]],#REF!,0),1),"")</f>
        <v/>
      </c>
      <c r="AR693" s="942" t="str">
        <f>IFERROR(INDEX(#REF!,MATCH(Таблиця4[[#This Row],[BUILDING NAME]],#REF!,0),1),"")</f>
        <v/>
      </c>
      <c r="AS693" s="942" t="str">
        <f>IFERROR(INDEX(#REF!,MATCH(Таблиця4[[#This Row],[BUILDING NAME]],#REF!,0),1),"")</f>
        <v/>
      </c>
      <c r="AT693" s="942" t="str">
        <f>IFERROR(INDEX(#REF!,MATCH(Таблиця4[[#This Row],[BUILDING NAME]],#REF!,0),1),"")</f>
        <v/>
      </c>
      <c r="AU693" s="942"/>
      <c r="AV693" s="1195" t="s">
        <v>10301</v>
      </c>
      <c r="AW693" s="1196" t="str">
        <f>IFERROR(INDEX(Аркуш4!$G$2:$G$608,MATCH(Таблиця4[[#This Row],[BUILDING NAME]],Аркуш4!$A$2:$A$608,0),1),"")</f>
        <v/>
      </c>
    </row>
    <row r="694" spans="1:49" ht="16.5" thickTop="1" thickBot="1">
      <c r="A694" s="942"/>
      <c r="B694" s="942"/>
      <c r="C694" s="942"/>
      <c r="D694" s="942"/>
      <c r="E694" s="942"/>
      <c r="F694" s="943"/>
      <c r="G694" s="943"/>
      <c r="H694" s="942" t="s">
        <v>12958</v>
      </c>
      <c r="I694" s="943"/>
      <c r="J694" s="942"/>
      <c r="K694" s="943" t="s">
        <v>10388</v>
      </c>
      <c r="L694" s="943" t="s">
        <v>10301</v>
      </c>
      <c r="M694" s="943" t="s">
        <v>10561</v>
      </c>
      <c r="N694" s="943" t="s">
        <v>10561</v>
      </c>
      <c r="O694" s="943"/>
      <c r="P694" s="943"/>
      <c r="Q694" s="943"/>
      <c r="R694" s="943"/>
      <c r="S694" s="943"/>
      <c r="T69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94" s="943"/>
      <c r="V694" s="943"/>
      <c r="W694" s="942" t="s">
        <v>12959</v>
      </c>
      <c r="X694" s="942"/>
      <c r="Y694" s="942"/>
      <c r="Z694" s="942" t="s">
        <v>10301</v>
      </c>
      <c r="AA694" s="942" t="s">
        <v>12960</v>
      </c>
      <c r="AB694" s="943" t="s">
        <v>10301</v>
      </c>
      <c r="AC694" s="943"/>
      <c r="AD694" s="943" t="str">
        <f>Таблиця4[[#This Row],[DESCRIPTION 3]]</f>
        <v/>
      </c>
      <c r="AE694" s="943" t="str">
        <f>Таблиця4[[#This Row],[Owner/Specific NPCs3]]</f>
        <v/>
      </c>
      <c r="AF694" s="943"/>
      <c r="AG694" s="944" t="s">
        <v>12961</v>
      </c>
      <c r="AH694" s="945"/>
      <c r="AI694" s="946"/>
      <c r="AJ694" s="943"/>
      <c r="AK694" s="946"/>
      <c r="AL694" s="943"/>
      <c r="AM694" s="946"/>
      <c r="AN694" s="942" t="str">
        <f>IFERROR(INDEX(#REF!,MATCH(Таблиця4[[#This Row],[BUILDING NAME]],#REF!,0),1),"")</f>
        <v/>
      </c>
      <c r="AO694" s="942" t="str">
        <f>IFERROR(INDEX(#REF!,MATCH(Таблиця4[[#This Row],[BUILDING NAME]],#REF!,0),1),"")</f>
        <v/>
      </c>
      <c r="AP694" s="942" t="str">
        <f>IFERROR(INDEX(#REF!,MATCH(Таблиця4[[#This Row],[BUILDING NAME]],#REF!,0),1),"")</f>
        <v/>
      </c>
      <c r="AQ694" s="942" t="str">
        <f>IFERROR(INDEX(#REF!,MATCH(Таблиця4[[#This Row],[BUILDING NAME]],#REF!,0),1),"")</f>
        <v/>
      </c>
      <c r="AR694" s="942" t="str">
        <f>IFERROR(INDEX(#REF!,MATCH(Таблиця4[[#This Row],[BUILDING NAME]],#REF!,0),1),"")</f>
        <v/>
      </c>
      <c r="AS694" s="942" t="str">
        <f>IFERROR(INDEX(#REF!,MATCH(Таблиця4[[#This Row],[BUILDING NAME]],#REF!,0),1),"")</f>
        <v/>
      </c>
      <c r="AT694" s="942" t="str">
        <f>IFERROR(INDEX(#REF!,MATCH(Таблиця4[[#This Row],[BUILDING NAME]],#REF!,0),1),"")</f>
        <v/>
      </c>
      <c r="AU694" s="942"/>
      <c r="AV694" s="1195" t="s">
        <v>10301</v>
      </c>
      <c r="AW694" s="1196" t="str">
        <f>IFERROR(INDEX(Аркуш4!$G$2:$G$608,MATCH(Таблиця4[[#This Row],[BUILDING NAME]],Аркуш4!$A$2:$A$608,0),1),"")</f>
        <v/>
      </c>
    </row>
    <row r="695" spans="1:49" ht="16.5" thickTop="1" thickBot="1">
      <c r="A695" s="942"/>
      <c r="B695" s="942"/>
      <c r="C695" s="942"/>
      <c r="D695" s="942"/>
      <c r="E695" s="942"/>
      <c r="F695" s="943"/>
      <c r="G695" s="943"/>
      <c r="H695" s="942" t="s">
        <v>12962</v>
      </c>
      <c r="I695" s="943"/>
      <c r="J695" s="942" t="s">
        <v>12963</v>
      </c>
      <c r="K695" s="943" t="s">
        <v>10561</v>
      </c>
      <c r="L695" s="943" t="s">
        <v>10301</v>
      </c>
      <c r="M695" s="943" t="s">
        <v>10561</v>
      </c>
      <c r="N695" s="943" t="s">
        <v>10561</v>
      </c>
      <c r="O695" s="943"/>
      <c r="P695" s="943"/>
      <c r="Q695" s="943"/>
      <c r="R695" s="943"/>
      <c r="S695" s="943"/>
      <c r="T69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95" s="943"/>
      <c r="V695" s="943"/>
      <c r="W695" s="943"/>
      <c r="X695" s="943"/>
      <c r="Y695" s="943"/>
      <c r="Z695" s="943" t="s">
        <v>10301</v>
      </c>
      <c r="AA695" s="943"/>
      <c r="AB695" s="943" t="s">
        <v>10301</v>
      </c>
      <c r="AC695" s="943"/>
      <c r="AD695" s="943" t="str">
        <f>Таблиця4[[#This Row],[DESCRIPTION 3]]</f>
        <v/>
      </c>
      <c r="AE695" s="943" t="str">
        <f>Таблиця4[[#This Row],[Owner/Specific NPCs3]]</f>
        <v/>
      </c>
      <c r="AF695" s="943"/>
      <c r="AG695" s="944"/>
      <c r="AH695" s="945"/>
      <c r="AI695" s="946"/>
      <c r="AJ695" s="943"/>
      <c r="AK695" s="946"/>
      <c r="AL695" s="943"/>
      <c r="AM695" s="946"/>
      <c r="AN695" s="942" t="str">
        <f>IFERROR(INDEX(#REF!,MATCH(Таблиця4[[#This Row],[BUILDING NAME]],#REF!,0),1),"")</f>
        <v/>
      </c>
      <c r="AO695" s="942" t="str">
        <f>IFERROR(INDEX(#REF!,MATCH(Таблиця4[[#This Row],[BUILDING NAME]],#REF!,0),1),"")</f>
        <v/>
      </c>
      <c r="AP695" s="942" t="str">
        <f>IFERROR(INDEX(#REF!,MATCH(Таблиця4[[#This Row],[BUILDING NAME]],#REF!,0),1),"")</f>
        <v/>
      </c>
      <c r="AQ695" s="942" t="str">
        <f>IFERROR(INDEX(#REF!,MATCH(Таблиця4[[#This Row],[BUILDING NAME]],#REF!,0),1),"")</f>
        <v/>
      </c>
      <c r="AR695" s="942" t="str">
        <f>IFERROR(INDEX(#REF!,MATCH(Таблиця4[[#This Row],[BUILDING NAME]],#REF!,0),1),"")</f>
        <v/>
      </c>
      <c r="AS695" s="942" t="str">
        <f>IFERROR(INDEX(#REF!,MATCH(Таблиця4[[#This Row],[BUILDING NAME]],#REF!,0),1),"")</f>
        <v/>
      </c>
      <c r="AT695" s="942" t="str">
        <f>IFERROR(INDEX(#REF!,MATCH(Таблиця4[[#This Row],[BUILDING NAME]],#REF!,0),1),"")</f>
        <v/>
      </c>
      <c r="AU695" s="942"/>
      <c r="AV695" s="1195" t="s">
        <v>10301</v>
      </c>
      <c r="AW695" s="1196" t="str">
        <f>IFERROR(INDEX(Аркуш4!$G$2:$G$608,MATCH(Таблиця4[[#This Row],[BUILDING NAME]],Аркуш4!$A$2:$A$608,0),1),"")</f>
        <v/>
      </c>
    </row>
    <row r="696" spans="1:49" ht="16.5" thickTop="1" thickBot="1">
      <c r="A696" s="942"/>
      <c r="B696" s="942"/>
      <c r="C696" s="942"/>
      <c r="D696" s="942"/>
      <c r="E696" s="942"/>
      <c r="F696" s="943"/>
      <c r="G696" s="943"/>
      <c r="H696" s="942" t="s">
        <v>11015</v>
      </c>
      <c r="I696" s="943"/>
      <c r="J696" s="942"/>
      <c r="K696" s="942" t="s">
        <v>10896</v>
      </c>
      <c r="L696" s="942">
        <v>0</v>
      </c>
      <c r="M696" s="943" t="s">
        <v>10561</v>
      </c>
      <c r="N696" s="943" t="s">
        <v>10561</v>
      </c>
      <c r="O696" s="943"/>
      <c r="P696" s="943"/>
      <c r="Q696" s="943"/>
      <c r="R696" s="943"/>
      <c r="S696" s="943"/>
      <c r="T69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96" s="943"/>
      <c r="V696" s="943"/>
      <c r="W696" s="943"/>
      <c r="X696" s="943"/>
      <c r="Y696" s="943"/>
      <c r="Z696" s="943" t="s">
        <v>12964</v>
      </c>
      <c r="AA696" s="943" t="s">
        <v>12964</v>
      </c>
      <c r="AB696" s="943" t="s">
        <v>10301</v>
      </c>
      <c r="AC696" s="943"/>
      <c r="AD696" s="943" t="str">
        <f>Таблиця4[[#This Row],[DESCRIPTION 3]]</f>
        <v/>
      </c>
      <c r="AE696" s="943" t="str">
        <f>Таблиця4[[#This Row],[Owner/Specific NPCs3]]</f>
        <v/>
      </c>
      <c r="AF696" s="943"/>
      <c r="AG696" s="944"/>
      <c r="AH696" s="945"/>
      <c r="AI696" s="946"/>
      <c r="AJ696" s="943"/>
      <c r="AK696" s="946"/>
      <c r="AL696" s="943"/>
      <c r="AM696" s="946"/>
      <c r="AN696" s="942" t="str">
        <f>IFERROR(INDEX(#REF!,MATCH(Таблиця4[[#This Row],[BUILDING NAME]],#REF!,0),1),"")</f>
        <v/>
      </c>
      <c r="AO696" s="942" t="str">
        <f>IFERROR(INDEX(#REF!,MATCH(Таблиця4[[#This Row],[BUILDING NAME]],#REF!,0),1),"")</f>
        <v/>
      </c>
      <c r="AP696" s="942" t="str">
        <f>IFERROR(INDEX(#REF!,MATCH(Таблиця4[[#This Row],[BUILDING NAME]],#REF!,0),1),"")</f>
        <v/>
      </c>
      <c r="AQ696" s="942" t="str">
        <f>IFERROR(INDEX(#REF!,MATCH(Таблиця4[[#This Row],[BUILDING NAME]],#REF!,0),1),"")</f>
        <v/>
      </c>
      <c r="AR696" s="942" t="str">
        <f>IFERROR(INDEX(#REF!,MATCH(Таблиця4[[#This Row],[BUILDING NAME]],#REF!,0),1),"")</f>
        <v/>
      </c>
      <c r="AS696" s="942" t="str">
        <f>IFERROR(INDEX(#REF!,MATCH(Таблиця4[[#This Row],[BUILDING NAME]],#REF!,0),1),"")</f>
        <v/>
      </c>
      <c r="AT696" s="942" t="str">
        <f>IFERROR(INDEX(#REF!,MATCH(Таблиця4[[#This Row],[BUILDING NAME]],#REF!,0),1),"")</f>
        <v/>
      </c>
      <c r="AU696" s="942"/>
      <c r="AV696" s="1195" t="s">
        <v>12964</v>
      </c>
      <c r="AW696" s="1196">
        <f>IFERROR(INDEX(Аркуш4!$G$2:$G$608,MATCH(Таблиця4[[#This Row],[BUILDING NAME]],Аркуш4!$A$2:$A$608,0),1),"")</f>
        <v>0</v>
      </c>
    </row>
    <row r="697" spans="1:49" ht="16.5" thickTop="1" thickBot="1">
      <c r="A697" s="942"/>
      <c r="B697" s="942"/>
      <c r="C697" s="942"/>
      <c r="D697" s="942"/>
      <c r="E697" s="942"/>
      <c r="F697" s="943"/>
      <c r="G697" s="943"/>
      <c r="H697" s="942" t="s">
        <v>12965</v>
      </c>
      <c r="I697" s="943"/>
      <c r="J697" s="942"/>
      <c r="K697" s="943" t="s">
        <v>10561</v>
      </c>
      <c r="L697" s="943" t="s">
        <v>10301</v>
      </c>
      <c r="M697" s="943" t="s">
        <v>10561</v>
      </c>
      <c r="N697" s="943" t="s">
        <v>10561</v>
      </c>
      <c r="O697" s="943"/>
      <c r="P697" s="943"/>
      <c r="Q697" s="943"/>
      <c r="R697" s="943"/>
      <c r="S697" s="943"/>
      <c r="T69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97" s="943"/>
      <c r="V697" s="943"/>
      <c r="W697" s="943"/>
      <c r="X697" s="943"/>
      <c r="Y697" s="943"/>
      <c r="Z697" s="943" t="s">
        <v>10301</v>
      </c>
      <c r="AA697" s="943"/>
      <c r="AB697" s="943" t="s">
        <v>10301</v>
      </c>
      <c r="AC697" s="943"/>
      <c r="AD697" s="943" t="str">
        <f>Таблиця4[[#This Row],[DESCRIPTION 3]]</f>
        <v/>
      </c>
      <c r="AE697" s="943" t="str">
        <f>Таблиця4[[#This Row],[Owner/Specific NPCs3]]</f>
        <v/>
      </c>
      <c r="AF697" s="943"/>
      <c r="AG697" s="944"/>
      <c r="AH697" s="945"/>
      <c r="AI697" s="946"/>
      <c r="AJ697" s="943"/>
      <c r="AK697" s="946"/>
      <c r="AL697" s="943"/>
      <c r="AM697" s="946"/>
      <c r="AN697" s="942" t="str">
        <f>IFERROR(INDEX(#REF!,MATCH(Таблиця4[[#This Row],[BUILDING NAME]],#REF!,0),1),"")</f>
        <v/>
      </c>
      <c r="AO697" s="942" t="str">
        <f>IFERROR(INDEX(#REF!,MATCH(Таблиця4[[#This Row],[BUILDING NAME]],#REF!,0),1),"")</f>
        <v/>
      </c>
      <c r="AP697" s="942" t="str">
        <f>IFERROR(INDEX(#REF!,MATCH(Таблиця4[[#This Row],[BUILDING NAME]],#REF!,0),1),"")</f>
        <v/>
      </c>
      <c r="AQ697" s="942" t="str">
        <f>IFERROR(INDEX(#REF!,MATCH(Таблиця4[[#This Row],[BUILDING NAME]],#REF!,0),1),"")</f>
        <v/>
      </c>
      <c r="AR697" s="942" t="str">
        <f>IFERROR(INDEX(#REF!,MATCH(Таблиця4[[#This Row],[BUILDING NAME]],#REF!,0),1),"")</f>
        <v/>
      </c>
      <c r="AS697" s="942" t="str">
        <f>IFERROR(INDEX(#REF!,MATCH(Таблиця4[[#This Row],[BUILDING NAME]],#REF!,0),1),"")</f>
        <v/>
      </c>
      <c r="AT697" s="942" t="str">
        <f>IFERROR(INDEX(#REF!,MATCH(Таблиця4[[#This Row],[BUILDING NAME]],#REF!,0),1),"")</f>
        <v/>
      </c>
      <c r="AU697" s="942"/>
      <c r="AV697" s="1195" t="s">
        <v>10301</v>
      </c>
      <c r="AW697" s="1196" t="str">
        <f>IFERROR(INDEX(Аркуш4!$G$2:$G$608,MATCH(Таблиця4[[#This Row],[BUILDING NAME]],Аркуш4!$A$2:$A$608,0),1),"")</f>
        <v/>
      </c>
    </row>
    <row r="698" spans="1:49" ht="16.5" thickTop="1" thickBot="1">
      <c r="A698" s="942"/>
      <c r="B698" s="942"/>
      <c r="C698" s="942"/>
      <c r="D698" s="942"/>
      <c r="E698" s="942"/>
      <c r="F698" s="943"/>
      <c r="G698" s="943"/>
      <c r="H698" s="942" t="s">
        <v>12966</v>
      </c>
      <c r="I698" s="943"/>
      <c r="J698" s="942"/>
      <c r="K698" s="943" t="s">
        <v>10561</v>
      </c>
      <c r="L698" s="943">
        <v>0</v>
      </c>
      <c r="M698" s="943" t="s">
        <v>10561</v>
      </c>
      <c r="N698" s="943" t="s">
        <v>10561</v>
      </c>
      <c r="O698" s="943"/>
      <c r="P698" s="943"/>
      <c r="Q698" s="943"/>
      <c r="R698" s="943"/>
      <c r="S698" s="943"/>
      <c r="T69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98" s="943"/>
      <c r="V698" s="943"/>
      <c r="W698" s="943"/>
      <c r="X698" s="943"/>
      <c r="Y698" s="943"/>
      <c r="Z698" s="943" t="s">
        <v>30392</v>
      </c>
      <c r="AA698" s="943" t="s">
        <v>12967</v>
      </c>
      <c r="AB698" s="943" t="s">
        <v>10301</v>
      </c>
      <c r="AC698" s="943"/>
      <c r="AD698" s="943" t="str">
        <f>Таблиця4[[#This Row],[DESCRIPTION 3]]</f>
        <v/>
      </c>
      <c r="AE698" s="943" t="str">
        <f>Таблиця4[[#This Row],[Owner/Specific NPCs3]]</f>
        <v/>
      </c>
      <c r="AF698" s="943"/>
      <c r="AG698" s="944"/>
      <c r="AH698" s="945"/>
      <c r="AI698" s="946"/>
      <c r="AJ698" s="943"/>
      <c r="AK698" s="946"/>
      <c r="AL698" s="943"/>
      <c r="AM698" s="946"/>
      <c r="AN698" s="942" t="str">
        <f>IFERROR(INDEX(#REF!,MATCH(Таблиця4[[#This Row],[BUILDING NAME]],#REF!,0),1),"")</f>
        <v/>
      </c>
      <c r="AO698" s="942" t="str">
        <f>IFERROR(INDEX(#REF!,MATCH(Таблиця4[[#This Row],[BUILDING NAME]],#REF!,0),1),"")</f>
        <v/>
      </c>
      <c r="AP698" s="942" t="str">
        <f>IFERROR(INDEX(#REF!,MATCH(Таблиця4[[#This Row],[BUILDING NAME]],#REF!,0),1),"")</f>
        <v/>
      </c>
      <c r="AQ698" s="942" t="str">
        <f>IFERROR(INDEX(#REF!,MATCH(Таблиця4[[#This Row],[BUILDING NAME]],#REF!,0),1),"")</f>
        <v/>
      </c>
      <c r="AR698" s="942" t="str">
        <f>IFERROR(INDEX(#REF!,MATCH(Таблиця4[[#This Row],[BUILDING NAME]],#REF!,0),1),"")</f>
        <v/>
      </c>
      <c r="AS698" s="942" t="str">
        <f>IFERROR(INDEX(#REF!,MATCH(Таблиця4[[#This Row],[BUILDING NAME]],#REF!,0),1),"")</f>
        <v/>
      </c>
      <c r="AT698" s="942" t="str">
        <f>IFERROR(INDEX(#REF!,MATCH(Таблиця4[[#This Row],[BUILDING NAME]],#REF!,0),1),"")</f>
        <v/>
      </c>
      <c r="AU698" s="942"/>
      <c r="AV698" s="1195" t="s">
        <v>30392</v>
      </c>
      <c r="AW698" s="1196">
        <f>IFERROR(INDEX(Аркуш4!$G$2:$G$608,MATCH(Таблиця4[[#This Row],[BUILDING NAME]],Аркуш4!$A$2:$A$608,0),1),"")</f>
        <v>0</v>
      </c>
    </row>
    <row r="699" spans="1:49" ht="16.5" thickTop="1" thickBot="1">
      <c r="A699" s="942"/>
      <c r="B699" s="942"/>
      <c r="C699" s="942"/>
      <c r="D699" s="942"/>
      <c r="E699" s="942"/>
      <c r="F699" s="943"/>
      <c r="G699" s="943"/>
      <c r="H699" s="971" t="s">
        <v>12968</v>
      </c>
      <c r="I699" s="943"/>
      <c r="J699" s="942"/>
      <c r="K699" s="942" t="s">
        <v>12969</v>
      </c>
      <c r="L699" s="942">
        <v>0</v>
      </c>
      <c r="M699" s="943" t="s">
        <v>10561</v>
      </c>
      <c r="N699" s="943" t="s">
        <v>10561</v>
      </c>
      <c r="O699" s="943"/>
      <c r="P699" s="943"/>
      <c r="Q699" s="943"/>
      <c r="R699" s="943"/>
      <c r="S699" s="943"/>
      <c r="T69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699" s="943"/>
      <c r="V699" s="943"/>
      <c r="W699" s="943"/>
      <c r="X699" s="943"/>
      <c r="Y699" s="943"/>
      <c r="Z699" s="943" t="s">
        <v>12970</v>
      </c>
      <c r="AA699" s="943" t="s">
        <v>12970</v>
      </c>
      <c r="AB699" s="943" t="s">
        <v>10301</v>
      </c>
      <c r="AC699" s="943"/>
      <c r="AD699" s="943" t="str">
        <f>Таблиця4[[#This Row],[DESCRIPTION 3]]</f>
        <v/>
      </c>
      <c r="AE699" s="943" t="str">
        <f>Таблиця4[[#This Row],[Owner/Specific NPCs3]]</f>
        <v/>
      </c>
      <c r="AF699" s="943"/>
      <c r="AG699" s="944"/>
      <c r="AH699" s="945"/>
      <c r="AI699" s="946"/>
      <c r="AJ699" s="943"/>
      <c r="AK699" s="946"/>
      <c r="AL699" s="943"/>
      <c r="AM699" s="946"/>
      <c r="AN699" s="942" t="str">
        <f>IFERROR(INDEX(#REF!,MATCH(Таблиця4[[#This Row],[BUILDING NAME]],#REF!,0),1),"")</f>
        <v/>
      </c>
      <c r="AO699" s="942" t="str">
        <f>IFERROR(INDEX(#REF!,MATCH(Таблиця4[[#This Row],[BUILDING NAME]],#REF!,0),1),"")</f>
        <v/>
      </c>
      <c r="AP699" s="942" t="str">
        <f>IFERROR(INDEX(#REF!,MATCH(Таблиця4[[#This Row],[BUILDING NAME]],#REF!,0),1),"")</f>
        <v/>
      </c>
      <c r="AQ699" s="942" t="str">
        <f>IFERROR(INDEX(#REF!,MATCH(Таблиця4[[#This Row],[BUILDING NAME]],#REF!,0),1),"")</f>
        <v/>
      </c>
      <c r="AR699" s="942" t="str">
        <f>IFERROR(INDEX(#REF!,MATCH(Таблиця4[[#This Row],[BUILDING NAME]],#REF!,0),1),"")</f>
        <v/>
      </c>
      <c r="AS699" s="942" t="str">
        <f>IFERROR(INDEX(#REF!,MATCH(Таблиця4[[#This Row],[BUILDING NAME]],#REF!,0),1),"")</f>
        <v/>
      </c>
      <c r="AT699" s="942" t="str">
        <f>IFERROR(INDEX(#REF!,MATCH(Таблиця4[[#This Row],[BUILDING NAME]],#REF!,0),1),"")</f>
        <v/>
      </c>
      <c r="AU699" s="942"/>
      <c r="AV699" s="1195" t="s">
        <v>12970</v>
      </c>
      <c r="AW699" s="1196">
        <f>IFERROR(INDEX(Аркуш4!$G$2:$G$608,MATCH(Таблиця4[[#This Row],[BUILDING NAME]],Аркуш4!$A$2:$A$608,0),1),"")</f>
        <v>0</v>
      </c>
    </row>
    <row r="700" spans="1:49" ht="16.5" thickTop="1" thickBot="1">
      <c r="A700" s="942"/>
      <c r="B700" s="942"/>
      <c r="C700" s="942"/>
      <c r="D700" s="942"/>
      <c r="E700" s="942"/>
      <c r="F700" s="943"/>
      <c r="G700" s="943"/>
      <c r="H700" s="971" t="s">
        <v>12971</v>
      </c>
      <c r="I700" s="943"/>
      <c r="J700" s="942"/>
      <c r="K700" s="943" t="s">
        <v>12969</v>
      </c>
      <c r="L700" s="943">
        <v>0</v>
      </c>
      <c r="M700" s="943" t="s">
        <v>10561</v>
      </c>
      <c r="N700" s="943" t="s">
        <v>10561</v>
      </c>
      <c r="O700" s="943"/>
      <c r="P700" s="943"/>
      <c r="Q700" s="943"/>
      <c r="R700" s="943"/>
      <c r="S700" s="943"/>
      <c r="T70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00" s="943"/>
      <c r="V700" s="943"/>
      <c r="W700" s="943"/>
      <c r="X700" s="942"/>
      <c r="Y700" s="942"/>
      <c r="Z700" s="942" t="s">
        <v>12972</v>
      </c>
      <c r="AA700" s="942" t="s">
        <v>12972</v>
      </c>
      <c r="AB700" s="943" t="s">
        <v>10301</v>
      </c>
      <c r="AC700" s="943"/>
      <c r="AD700" s="943" t="str">
        <f>Таблиця4[[#This Row],[DESCRIPTION 3]]</f>
        <v/>
      </c>
      <c r="AE700" s="943" t="str">
        <f>Таблиця4[[#This Row],[Owner/Specific NPCs3]]</f>
        <v/>
      </c>
      <c r="AF700" s="943"/>
      <c r="AG700" s="944"/>
      <c r="AH700" s="945"/>
      <c r="AI700" s="946"/>
      <c r="AJ700" s="943"/>
      <c r="AK700" s="946"/>
      <c r="AL700" s="943"/>
      <c r="AM700" s="946"/>
      <c r="AN700" s="942" t="str">
        <f>IFERROR(INDEX(#REF!,MATCH(Таблиця4[[#This Row],[BUILDING NAME]],#REF!,0),1),"")</f>
        <v/>
      </c>
      <c r="AO700" s="942" t="str">
        <f>IFERROR(INDEX(#REF!,MATCH(Таблиця4[[#This Row],[BUILDING NAME]],#REF!,0),1),"")</f>
        <v/>
      </c>
      <c r="AP700" s="942" t="str">
        <f>IFERROR(INDEX(#REF!,MATCH(Таблиця4[[#This Row],[BUILDING NAME]],#REF!,0),1),"")</f>
        <v/>
      </c>
      <c r="AQ700" s="942" t="str">
        <f>IFERROR(INDEX(#REF!,MATCH(Таблиця4[[#This Row],[BUILDING NAME]],#REF!,0),1),"")</f>
        <v/>
      </c>
      <c r="AR700" s="942" t="str">
        <f>IFERROR(INDEX(#REF!,MATCH(Таблиця4[[#This Row],[BUILDING NAME]],#REF!,0),1),"")</f>
        <v/>
      </c>
      <c r="AS700" s="942" t="str">
        <f>IFERROR(INDEX(#REF!,MATCH(Таблиця4[[#This Row],[BUILDING NAME]],#REF!,0),1),"")</f>
        <v/>
      </c>
      <c r="AT700" s="942" t="str">
        <f>IFERROR(INDEX(#REF!,MATCH(Таблиця4[[#This Row],[BUILDING NAME]],#REF!,0),1),"")</f>
        <v/>
      </c>
      <c r="AU700" s="942"/>
      <c r="AV700" s="1195" t="s">
        <v>12972</v>
      </c>
      <c r="AW700" s="1196">
        <f>IFERROR(INDEX(Аркуш4!$G$2:$G$608,MATCH(Таблиця4[[#This Row],[BUILDING NAME]],Аркуш4!$A$2:$A$608,0),1),"")</f>
        <v>0</v>
      </c>
    </row>
    <row r="701" spans="1:49" ht="16.5" thickTop="1" thickBot="1">
      <c r="A701" s="942"/>
      <c r="B701" s="942"/>
      <c r="C701" s="942"/>
      <c r="D701" s="942"/>
      <c r="E701" s="942"/>
      <c r="F701" s="943"/>
      <c r="G701" s="943"/>
      <c r="H701" s="942" t="s">
        <v>12973</v>
      </c>
      <c r="I701" s="943"/>
      <c r="J701" s="942"/>
      <c r="K701" s="943" t="s">
        <v>10896</v>
      </c>
      <c r="L701" s="943">
        <v>0</v>
      </c>
      <c r="M701" s="943" t="s">
        <v>10561</v>
      </c>
      <c r="N701" s="943" t="s">
        <v>10561</v>
      </c>
      <c r="O701" s="943"/>
      <c r="P701" s="943"/>
      <c r="Q701" s="943"/>
      <c r="R701" s="943"/>
      <c r="S701" s="943"/>
      <c r="T70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01" s="943"/>
      <c r="V701" s="943"/>
      <c r="W701" s="943"/>
      <c r="X701" s="942"/>
      <c r="Y701" s="942"/>
      <c r="Z701" s="942" t="s">
        <v>12974</v>
      </c>
      <c r="AA701" s="942" t="s">
        <v>12974</v>
      </c>
      <c r="AB701" s="943" t="s">
        <v>10301</v>
      </c>
      <c r="AC701" s="943"/>
      <c r="AD701" s="943" t="str">
        <f>Таблиця4[[#This Row],[DESCRIPTION 3]]</f>
        <v/>
      </c>
      <c r="AE701" s="943" t="str">
        <f>Таблиця4[[#This Row],[Owner/Specific NPCs3]]</f>
        <v/>
      </c>
      <c r="AF701" s="943"/>
      <c r="AG701" s="944" t="s">
        <v>12975</v>
      </c>
      <c r="AH701" s="945"/>
      <c r="AI701" s="946"/>
      <c r="AJ701" s="943"/>
      <c r="AK701" s="946"/>
      <c r="AL701" s="943"/>
      <c r="AM701" s="946"/>
      <c r="AN701" s="942" t="str">
        <f>IFERROR(INDEX(#REF!,MATCH(Таблиця4[[#This Row],[BUILDING NAME]],#REF!,0),1),"")</f>
        <v/>
      </c>
      <c r="AO701" s="942" t="str">
        <f>IFERROR(INDEX(#REF!,MATCH(Таблиця4[[#This Row],[BUILDING NAME]],#REF!,0),1),"")</f>
        <v/>
      </c>
      <c r="AP701" s="942" t="str">
        <f>IFERROR(INDEX(#REF!,MATCH(Таблиця4[[#This Row],[BUILDING NAME]],#REF!,0),1),"")</f>
        <v/>
      </c>
      <c r="AQ701" s="942" t="str">
        <f>IFERROR(INDEX(#REF!,MATCH(Таблиця4[[#This Row],[BUILDING NAME]],#REF!,0),1),"")</f>
        <v/>
      </c>
      <c r="AR701" s="942" t="str">
        <f>IFERROR(INDEX(#REF!,MATCH(Таблиця4[[#This Row],[BUILDING NAME]],#REF!,0),1),"")</f>
        <v/>
      </c>
      <c r="AS701" s="942" t="str">
        <f>IFERROR(INDEX(#REF!,MATCH(Таблиця4[[#This Row],[BUILDING NAME]],#REF!,0),1),"")</f>
        <v/>
      </c>
      <c r="AT701" s="942" t="str">
        <f>IFERROR(INDEX(#REF!,MATCH(Таблиця4[[#This Row],[BUILDING NAME]],#REF!,0),1),"")</f>
        <v/>
      </c>
      <c r="AU701" s="942"/>
      <c r="AV701" s="1195" t="s">
        <v>12974</v>
      </c>
      <c r="AW701" s="1196">
        <f>IFERROR(INDEX(Аркуш4!$G$2:$G$608,MATCH(Таблиця4[[#This Row],[BUILDING NAME]],Аркуш4!$A$2:$A$608,0),1),"")</f>
        <v>0</v>
      </c>
    </row>
    <row r="702" spans="1:49" ht="16.5" thickTop="1" thickBot="1">
      <c r="A702" s="942"/>
      <c r="B702" s="942"/>
      <c r="C702" s="942"/>
      <c r="D702" s="942"/>
      <c r="E702" s="942"/>
      <c r="F702" s="943"/>
      <c r="G702" s="943"/>
      <c r="H702" s="942" t="s">
        <v>12976</v>
      </c>
      <c r="I702" s="943"/>
      <c r="J702" s="942" t="s">
        <v>12977</v>
      </c>
      <c r="K702" s="943" t="s">
        <v>10358</v>
      </c>
      <c r="L702" s="943" t="s">
        <v>10301</v>
      </c>
      <c r="M702" s="943" t="s">
        <v>10561</v>
      </c>
      <c r="N702" s="943" t="s">
        <v>10561</v>
      </c>
      <c r="O702" s="943"/>
      <c r="P702" s="943"/>
      <c r="Q702" s="943"/>
      <c r="R702" s="943"/>
      <c r="S702" s="943"/>
      <c r="T70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02" s="943"/>
      <c r="V702" s="943"/>
      <c r="W702" s="943"/>
      <c r="X702" s="942"/>
      <c r="Y702" s="942"/>
      <c r="Z702" s="942" t="s">
        <v>10301</v>
      </c>
      <c r="AA702" s="943"/>
      <c r="AB702" s="943" t="s">
        <v>10301</v>
      </c>
      <c r="AC702" s="943"/>
      <c r="AD702" s="943" t="str">
        <f>Таблиця4[[#This Row],[DESCRIPTION 3]]</f>
        <v/>
      </c>
      <c r="AE702" s="943" t="str">
        <f>Таблиця4[[#This Row],[Owner/Specific NPCs3]]</f>
        <v/>
      </c>
      <c r="AF702" s="943"/>
      <c r="AG702" s="944"/>
      <c r="AH702" s="945"/>
      <c r="AI702" s="946"/>
      <c r="AJ702" s="943"/>
      <c r="AK702" s="946"/>
      <c r="AL702" s="943"/>
      <c r="AM702" s="946"/>
      <c r="AN702" s="942" t="str">
        <f>IFERROR(INDEX(#REF!,MATCH(Таблиця4[[#This Row],[BUILDING NAME]],#REF!,0),1),"")</f>
        <v/>
      </c>
      <c r="AO702" s="942" t="str">
        <f>IFERROR(INDEX(#REF!,MATCH(Таблиця4[[#This Row],[BUILDING NAME]],#REF!,0),1),"")</f>
        <v/>
      </c>
      <c r="AP702" s="942" t="str">
        <f>IFERROR(INDEX(#REF!,MATCH(Таблиця4[[#This Row],[BUILDING NAME]],#REF!,0),1),"")</f>
        <v/>
      </c>
      <c r="AQ702" s="942" t="str">
        <f>IFERROR(INDEX(#REF!,MATCH(Таблиця4[[#This Row],[BUILDING NAME]],#REF!,0),1),"")</f>
        <v/>
      </c>
      <c r="AR702" s="942" t="str">
        <f>IFERROR(INDEX(#REF!,MATCH(Таблиця4[[#This Row],[BUILDING NAME]],#REF!,0),1),"")</f>
        <v/>
      </c>
      <c r="AS702" s="942" t="str">
        <f>IFERROR(INDEX(#REF!,MATCH(Таблиця4[[#This Row],[BUILDING NAME]],#REF!,0),1),"")</f>
        <v/>
      </c>
      <c r="AT702" s="942" t="str">
        <f>IFERROR(INDEX(#REF!,MATCH(Таблиця4[[#This Row],[BUILDING NAME]],#REF!,0),1),"")</f>
        <v/>
      </c>
      <c r="AU702" s="942"/>
      <c r="AV702" s="1195" t="s">
        <v>10301</v>
      </c>
      <c r="AW702" s="1196" t="str">
        <f>IFERROR(INDEX(Аркуш4!$G$2:$G$608,MATCH(Таблиця4[[#This Row],[BUILDING NAME]],Аркуш4!$A$2:$A$608,0),1),"")</f>
        <v/>
      </c>
    </row>
    <row r="703" spans="1:49" ht="16.5" thickTop="1" thickBot="1">
      <c r="A703" s="942"/>
      <c r="B703" s="942"/>
      <c r="C703" s="942"/>
      <c r="D703" s="942"/>
      <c r="E703" s="942"/>
      <c r="F703" s="943"/>
      <c r="G703" s="943"/>
      <c r="H703" s="942" t="s">
        <v>12978</v>
      </c>
      <c r="I703" s="943"/>
      <c r="J703" s="942"/>
      <c r="K703" s="943" t="s">
        <v>10420</v>
      </c>
      <c r="L703" s="943" t="s">
        <v>10301</v>
      </c>
      <c r="M703" s="943" t="s">
        <v>10561</v>
      </c>
      <c r="N703" s="943" t="s">
        <v>10561</v>
      </c>
      <c r="O703" s="954"/>
      <c r="P703" s="943"/>
      <c r="Q703" s="943"/>
      <c r="R703" s="943"/>
      <c r="S703" s="943"/>
      <c r="T70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03" s="943"/>
      <c r="V703" s="943"/>
      <c r="W703" s="943"/>
      <c r="X703" s="942"/>
      <c r="Y703" s="942"/>
      <c r="Z703" s="942" t="s">
        <v>10301</v>
      </c>
      <c r="AA703" s="943"/>
      <c r="AB703" s="943" t="str">
        <f>Таблиця4[[#This Row],[WEALTH]]</f>
        <v/>
      </c>
      <c r="AC703" s="943"/>
      <c r="AD703" s="943" t="str">
        <f>Таблиця4[[#This Row],[DESCRIPTION 3]]</f>
        <v/>
      </c>
      <c r="AE703" s="943" t="str">
        <f>Таблиця4[[#This Row],[Owner/Specific NPCs3]]</f>
        <v/>
      </c>
      <c r="AF703" s="943"/>
      <c r="AG703" s="944"/>
      <c r="AH703" s="945"/>
      <c r="AI703" s="946"/>
      <c r="AJ703" s="943"/>
      <c r="AK703" s="946"/>
      <c r="AL703" s="943"/>
      <c r="AM703" s="946"/>
      <c r="AN703" s="942" t="str">
        <f>IFERROR(INDEX(#REF!,MATCH(Таблиця4[[#This Row],[BUILDING NAME]],#REF!,0),1),"")</f>
        <v/>
      </c>
      <c r="AO703" s="942" t="str">
        <f>IFERROR(INDEX(#REF!,MATCH(Таблиця4[[#This Row],[BUILDING NAME]],#REF!,0),1),"")</f>
        <v/>
      </c>
      <c r="AP703" s="942" t="str">
        <f>IFERROR(INDEX(#REF!,MATCH(Таблиця4[[#This Row],[BUILDING NAME]],#REF!,0),1),"")</f>
        <v/>
      </c>
      <c r="AQ703" s="942" t="str">
        <f>IFERROR(INDEX(#REF!,MATCH(Таблиця4[[#This Row],[BUILDING NAME]],#REF!,0),1),"")</f>
        <v/>
      </c>
      <c r="AR703" s="942" t="str">
        <f>IFERROR(INDEX(#REF!,MATCH(Таблиця4[[#This Row],[BUILDING NAME]],#REF!,0),1),"")</f>
        <v/>
      </c>
      <c r="AS703" s="942" t="str">
        <f>IFERROR(INDEX(#REF!,MATCH(Таблиця4[[#This Row],[BUILDING NAME]],#REF!,0),1),"")</f>
        <v/>
      </c>
      <c r="AT703" s="942" t="str">
        <f>IFERROR(INDEX(#REF!,MATCH(Таблиця4[[#This Row],[BUILDING NAME]],#REF!,0),1),"")</f>
        <v/>
      </c>
      <c r="AU703" s="942"/>
      <c r="AV703" s="1195" t="s">
        <v>10301</v>
      </c>
      <c r="AW703" s="1196" t="str">
        <f>IFERROR(INDEX(Аркуш4!$G$2:$G$608,MATCH(Таблиця4[[#This Row],[BUILDING NAME]],Аркуш4!$A$2:$A$608,0),1),"")</f>
        <v/>
      </c>
    </row>
    <row r="704" spans="1:49" ht="16.5" thickTop="1" thickBot="1">
      <c r="A704" s="942"/>
      <c r="B704" s="942"/>
      <c r="C704" s="942"/>
      <c r="D704" s="942"/>
      <c r="E704" s="942"/>
      <c r="F704" s="943"/>
      <c r="G704" s="943"/>
      <c r="H704" s="945" t="s">
        <v>12979</v>
      </c>
      <c r="I704" s="942"/>
      <c r="J704" s="942"/>
      <c r="K704" s="942" t="s">
        <v>10420</v>
      </c>
      <c r="L704" s="942" t="s">
        <v>10301</v>
      </c>
      <c r="M704" s="943" t="s">
        <v>10561</v>
      </c>
      <c r="N704" s="943" t="s">
        <v>10561</v>
      </c>
      <c r="O704" s="954"/>
      <c r="P704" s="943"/>
      <c r="Q704" s="943"/>
      <c r="R704" s="943"/>
      <c r="S704" s="943"/>
      <c r="T70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04" s="943"/>
      <c r="V704" s="943"/>
      <c r="W704" s="943"/>
      <c r="X704" s="942"/>
      <c r="Y704" s="942"/>
      <c r="Z704" s="942" t="s">
        <v>10301</v>
      </c>
      <c r="AA704" s="943"/>
      <c r="AB704" s="943" t="str">
        <f>Таблиця4[[#This Row],[WEALTH]]</f>
        <v/>
      </c>
      <c r="AC704" s="943"/>
      <c r="AD704" s="943" t="str">
        <f>Таблиця4[[#This Row],[DESCRIPTION 3]]</f>
        <v/>
      </c>
      <c r="AE704" s="943" t="str">
        <f>Таблиця4[[#This Row],[Owner/Specific NPCs3]]</f>
        <v/>
      </c>
      <c r="AF704" s="943"/>
      <c r="AG704" s="944"/>
      <c r="AH704" s="945"/>
      <c r="AI704" s="946"/>
      <c r="AJ704" s="943"/>
      <c r="AK704" s="946"/>
      <c r="AL704" s="943"/>
      <c r="AM704" s="946"/>
      <c r="AN704" s="942" t="str">
        <f>IFERROR(INDEX(#REF!,MATCH(Таблиця4[[#This Row],[BUILDING NAME]],#REF!,0),1),"")</f>
        <v/>
      </c>
      <c r="AO704" s="942" t="str">
        <f>IFERROR(INDEX(#REF!,MATCH(Таблиця4[[#This Row],[BUILDING NAME]],#REF!,0),1),"")</f>
        <v/>
      </c>
      <c r="AP704" s="942" t="str">
        <f>IFERROR(INDEX(#REF!,MATCH(Таблиця4[[#This Row],[BUILDING NAME]],#REF!,0),1),"")</f>
        <v/>
      </c>
      <c r="AQ704" s="942" t="str">
        <f>IFERROR(INDEX(#REF!,MATCH(Таблиця4[[#This Row],[BUILDING NAME]],#REF!,0),1),"")</f>
        <v/>
      </c>
      <c r="AR704" s="942" t="str">
        <f>IFERROR(INDEX(#REF!,MATCH(Таблиця4[[#This Row],[BUILDING NAME]],#REF!,0),1),"")</f>
        <v/>
      </c>
      <c r="AS704" s="942" t="str">
        <f>IFERROR(INDEX(#REF!,MATCH(Таблиця4[[#This Row],[BUILDING NAME]],#REF!,0),1),"")</f>
        <v/>
      </c>
      <c r="AT704" s="942" t="str">
        <f>IFERROR(INDEX(#REF!,MATCH(Таблиця4[[#This Row],[BUILDING NAME]],#REF!,0),1),"")</f>
        <v/>
      </c>
      <c r="AU704" s="942"/>
      <c r="AV704" s="1195" t="s">
        <v>10301</v>
      </c>
      <c r="AW704" s="1196" t="str">
        <f>IFERROR(INDEX(Аркуш4!$G$2:$G$608,MATCH(Таблиця4[[#This Row],[BUILDING NAME]],Аркуш4!$A$2:$A$608,0),1),"")</f>
        <v/>
      </c>
    </row>
    <row r="705" spans="1:49" ht="16.5" thickTop="1" thickBot="1">
      <c r="A705" s="942"/>
      <c r="B705" s="942"/>
      <c r="C705" s="942"/>
      <c r="D705" s="942"/>
      <c r="E705" s="942"/>
      <c r="F705" s="943"/>
      <c r="G705" s="943"/>
      <c r="H705" s="945" t="s">
        <v>12980</v>
      </c>
      <c r="I705" s="942"/>
      <c r="J705" s="942" t="s">
        <v>12981</v>
      </c>
      <c r="K705" s="942" t="s">
        <v>10420</v>
      </c>
      <c r="L705" s="942" t="s">
        <v>10301</v>
      </c>
      <c r="M705" s="943" t="s">
        <v>10561</v>
      </c>
      <c r="N705" s="943" t="s">
        <v>10561</v>
      </c>
      <c r="O705" s="943"/>
      <c r="P705" s="943"/>
      <c r="Q705" s="943"/>
      <c r="R705" s="943"/>
      <c r="S705" s="943"/>
      <c r="T70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05" s="943"/>
      <c r="V705" s="943"/>
      <c r="W705" s="943"/>
      <c r="X705" s="942"/>
      <c r="Y705" s="942"/>
      <c r="Z705" s="942" t="s">
        <v>10301</v>
      </c>
      <c r="AA705" s="943"/>
      <c r="AB705" s="943" t="s">
        <v>10301</v>
      </c>
      <c r="AC705" s="943"/>
      <c r="AD705" s="943" t="str">
        <f>Таблиця4[[#This Row],[DESCRIPTION 3]]</f>
        <v/>
      </c>
      <c r="AE705" s="943" t="str">
        <f>Таблиця4[[#This Row],[Owner/Specific NPCs3]]</f>
        <v/>
      </c>
      <c r="AF705" s="943"/>
      <c r="AG705" s="943"/>
      <c r="AH705" s="942"/>
      <c r="AI705" s="946"/>
      <c r="AJ705" s="943"/>
      <c r="AK705" s="946"/>
      <c r="AL705" s="943"/>
      <c r="AM705" s="946"/>
      <c r="AN705" s="942" t="str">
        <f>IFERROR(INDEX(#REF!,MATCH(Таблиця4[[#This Row],[BUILDING NAME]],#REF!,0),1),"")</f>
        <v/>
      </c>
      <c r="AO705" s="942" t="str">
        <f>IFERROR(INDEX(#REF!,MATCH(Таблиця4[[#This Row],[BUILDING NAME]],#REF!,0),1),"")</f>
        <v/>
      </c>
      <c r="AP705" s="942" t="str">
        <f>IFERROR(INDEX(#REF!,MATCH(Таблиця4[[#This Row],[BUILDING NAME]],#REF!,0),1),"")</f>
        <v/>
      </c>
      <c r="AQ705" s="942" t="str">
        <f>IFERROR(INDEX(#REF!,MATCH(Таблиця4[[#This Row],[BUILDING NAME]],#REF!,0),1),"")</f>
        <v/>
      </c>
      <c r="AR705" s="942" t="str">
        <f>IFERROR(INDEX(#REF!,MATCH(Таблиця4[[#This Row],[BUILDING NAME]],#REF!,0),1),"")</f>
        <v/>
      </c>
      <c r="AS705" s="942" t="str">
        <f>IFERROR(INDEX(#REF!,MATCH(Таблиця4[[#This Row],[BUILDING NAME]],#REF!,0),1),"")</f>
        <v/>
      </c>
      <c r="AT705" s="942" t="str">
        <f>IFERROR(INDEX(#REF!,MATCH(Таблиця4[[#This Row],[BUILDING NAME]],#REF!,0),1),"")</f>
        <v/>
      </c>
      <c r="AU705" s="942"/>
      <c r="AV705" s="1195" t="s">
        <v>10301</v>
      </c>
      <c r="AW705" s="1196" t="str">
        <f>IFERROR(INDEX(Аркуш4!$G$2:$G$608,MATCH(Таблиця4[[#This Row],[BUILDING NAME]],Аркуш4!$A$2:$A$608,0),1),"")</f>
        <v/>
      </c>
    </row>
    <row r="706" spans="1:49" ht="16.5" thickTop="1" thickBot="1">
      <c r="A706" s="942"/>
      <c r="B706" s="942"/>
      <c r="C706" s="942"/>
      <c r="D706" s="942"/>
      <c r="E706" s="942"/>
      <c r="F706" s="943"/>
      <c r="G706" s="943"/>
      <c r="H706" s="948" t="s">
        <v>12982</v>
      </c>
      <c r="I706" s="943"/>
      <c r="J706" s="942"/>
      <c r="K706" s="943" t="s">
        <v>10561</v>
      </c>
      <c r="L706" s="943" t="s">
        <v>10301</v>
      </c>
      <c r="M706" s="943" t="s">
        <v>10561</v>
      </c>
      <c r="N706" s="943" t="s">
        <v>10561</v>
      </c>
      <c r="O706" s="943"/>
      <c r="P706" s="943"/>
      <c r="Q706" s="943"/>
      <c r="R706" s="943"/>
      <c r="S706" s="943"/>
      <c r="T70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06" s="943"/>
      <c r="V706" s="943"/>
      <c r="W706" s="943"/>
      <c r="X706" s="942"/>
      <c r="Y706" s="942"/>
      <c r="Z706" s="942" t="s">
        <v>10301</v>
      </c>
      <c r="AA706" s="942" t="s">
        <v>12983</v>
      </c>
      <c r="AB706" s="943" t="s">
        <v>10301</v>
      </c>
      <c r="AC706" s="943"/>
      <c r="AD706" s="943" t="str">
        <f>Таблиця4[[#This Row],[DESCRIPTION 3]]</f>
        <v/>
      </c>
      <c r="AE706" s="943" t="str">
        <f>Таблиця4[[#This Row],[Owner/Specific NPCs3]]</f>
        <v/>
      </c>
      <c r="AF706" s="943"/>
      <c r="AG706" s="944"/>
      <c r="AH706" s="945"/>
      <c r="AI706" s="946"/>
      <c r="AJ706" s="943"/>
      <c r="AK706" s="946"/>
      <c r="AL706" s="943"/>
      <c r="AM706" s="946"/>
      <c r="AN706" s="942" t="str">
        <f>IFERROR(INDEX(#REF!,MATCH(Таблиця4[[#This Row],[BUILDING NAME]],#REF!,0),1),"")</f>
        <v/>
      </c>
      <c r="AO706" s="942" t="str">
        <f>IFERROR(INDEX(#REF!,MATCH(Таблиця4[[#This Row],[BUILDING NAME]],#REF!,0),1),"")</f>
        <v/>
      </c>
      <c r="AP706" s="942" t="str">
        <f>IFERROR(INDEX(#REF!,MATCH(Таблиця4[[#This Row],[BUILDING NAME]],#REF!,0),1),"")</f>
        <v/>
      </c>
      <c r="AQ706" s="942" t="str">
        <f>IFERROR(INDEX(#REF!,MATCH(Таблиця4[[#This Row],[BUILDING NAME]],#REF!,0),1),"")</f>
        <v/>
      </c>
      <c r="AR706" s="942" t="str">
        <f>IFERROR(INDEX(#REF!,MATCH(Таблиця4[[#This Row],[BUILDING NAME]],#REF!,0),1),"")</f>
        <v/>
      </c>
      <c r="AS706" s="942" t="str">
        <f>IFERROR(INDEX(#REF!,MATCH(Таблиця4[[#This Row],[BUILDING NAME]],#REF!,0),1),"")</f>
        <v/>
      </c>
      <c r="AT706" s="942" t="str">
        <f>IFERROR(INDEX(#REF!,MATCH(Таблиця4[[#This Row],[BUILDING NAME]],#REF!,0),1),"")</f>
        <v/>
      </c>
      <c r="AU706" s="942"/>
      <c r="AV706" s="1195" t="s">
        <v>10301</v>
      </c>
      <c r="AW706" s="1196" t="str">
        <f>IFERROR(INDEX(Аркуш4!$G$2:$G$608,MATCH(Таблиця4[[#This Row],[BUILDING NAME]],Аркуш4!$A$2:$A$608,0),1),"")</f>
        <v/>
      </c>
    </row>
    <row r="707" spans="1:49" ht="16.5" thickTop="1" thickBot="1">
      <c r="A707" s="942"/>
      <c r="B707" s="942"/>
      <c r="C707" s="942"/>
      <c r="D707" s="942"/>
      <c r="E707" s="942"/>
      <c r="F707" s="943"/>
      <c r="G707" s="943"/>
      <c r="H707" s="948" t="s">
        <v>12984</v>
      </c>
      <c r="I707" s="943"/>
      <c r="J707" s="942"/>
      <c r="K707" s="943" t="s">
        <v>10561</v>
      </c>
      <c r="L707" s="943" t="s">
        <v>10301</v>
      </c>
      <c r="M707" s="943" t="s">
        <v>10561</v>
      </c>
      <c r="N707" s="943" t="s">
        <v>10561</v>
      </c>
      <c r="O707" s="943"/>
      <c r="P707" s="943"/>
      <c r="Q707" s="943"/>
      <c r="R707" s="943"/>
      <c r="S707" s="943"/>
      <c r="T70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07" s="943"/>
      <c r="V707" s="943"/>
      <c r="W707" s="943"/>
      <c r="X707" s="942"/>
      <c r="Y707" s="942"/>
      <c r="Z707" s="942" t="s">
        <v>10301</v>
      </c>
      <c r="AA707" s="948" t="s">
        <v>30527</v>
      </c>
      <c r="AB707" s="943" t="s">
        <v>10301</v>
      </c>
      <c r="AC707" s="943"/>
      <c r="AD707" s="943" t="str">
        <f>Таблиця4[[#This Row],[DESCRIPTION 3]]</f>
        <v/>
      </c>
      <c r="AE707" s="943" t="str">
        <f>Таблиця4[[#This Row],[Owner/Specific NPCs3]]</f>
        <v/>
      </c>
      <c r="AF707" s="943"/>
      <c r="AG707" s="944"/>
      <c r="AH707" s="945"/>
      <c r="AI707" s="946"/>
      <c r="AJ707" s="943"/>
      <c r="AK707" s="946"/>
      <c r="AL707" s="943"/>
      <c r="AM707" s="946"/>
      <c r="AN707" s="942" t="str">
        <f>IFERROR(INDEX(#REF!,MATCH(Таблиця4[[#This Row],[BUILDING NAME]],#REF!,0),1),"")</f>
        <v/>
      </c>
      <c r="AO707" s="942" t="str">
        <f>IFERROR(INDEX(#REF!,MATCH(Таблиця4[[#This Row],[BUILDING NAME]],#REF!,0),1),"")</f>
        <v/>
      </c>
      <c r="AP707" s="942" t="str">
        <f>IFERROR(INDEX(#REF!,MATCH(Таблиця4[[#This Row],[BUILDING NAME]],#REF!,0),1),"")</f>
        <v/>
      </c>
      <c r="AQ707" s="942" t="str">
        <f>IFERROR(INDEX(#REF!,MATCH(Таблиця4[[#This Row],[BUILDING NAME]],#REF!,0),1),"")</f>
        <v/>
      </c>
      <c r="AR707" s="942" t="str">
        <f>IFERROR(INDEX(#REF!,MATCH(Таблиця4[[#This Row],[BUILDING NAME]],#REF!,0),1),"")</f>
        <v/>
      </c>
      <c r="AS707" s="942" t="str">
        <f>IFERROR(INDEX(#REF!,MATCH(Таблиця4[[#This Row],[BUILDING NAME]],#REF!,0),1),"")</f>
        <v/>
      </c>
      <c r="AT707" s="942" t="str">
        <f>IFERROR(INDEX(#REF!,MATCH(Таблиця4[[#This Row],[BUILDING NAME]],#REF!,0),1),"")</f>
        <v/>
      </c>
      <c r="AU707" s="942"/>
      <c r="AV707" s="1195" t="s">
        <v>10301</v>
      </c>
      <c r="AW707" s="1196" t="str">
        <f>IFERROR(INDEX(Аркуш4!$G$2:$G$608,MATCH(Таблиця4[[#This Row],[BUILDING NAME]],Аркуш4!$A$2:$A$608,0),1),"")</f>
        <v/>
      </c>
    </row>
    <row r="708" spans="1:49" ht="16.5" thickTop="1" thickBot="1">
      <c r="A708" s="942"/>
      <c r="B708" s="942"/>
      <c r="C708" s="942"/>
      <c r="D708" s="942"/>
      <c r="E708" s="942"/>
      <c r="F708" s="943"/>
      <c r="G708" s="943"/>
      <c r="H708" s="942" t="s">
        <v>12985</v>
      </c>
      <c r="I708" s="943"/>
      <c r="J708" s="942"/>
      <c r="K708" s="943" t="s">
        <v>10561</v>
      </c>
      <c r="L708" s="943" t="s">
        <v>10301</v>
      </c>
      <c r="M708" s="943" t="s">
        <v>10561</v>
      </c>
      <c r="N708" s="943" t="s">
        <v>10561</v>
      </c>
      <c r="O708" s="955"/>
      <c r="P708" s="943"/>
      <c r="Q708" s="943"/>
      <c r="R708" s="943"/>
      <c r="S708" s="943"/>
      <c r="T70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08" s="943"/>
      <c r="V708" s="943"/>
      <c r="W708" s="943"/>
      <c r="X708" s="942"/>
      <c r="Y708" s="942"/>
      <c r="Z708" s="942" t="s">
        <v>10301</v>
      </c>
      <c r="AA708" s="942" t="s">
        <v>12986</v>
      </c>
      <c r="AB708" s="943" t="s">
        <v>10301</v>
      </c>
      <c r="AC708" s="955"/>
      <c r="AD708" s="943" t="str">
        <f>Таблиця4[[#This Row],[DESCRIPTION 3]]</f>
        <v/>
      </c>
      <c r="AE708" s="943" t="str">
        <f>Таблиця4[[#This Row],[Owner/Specific NPCs3]]</f>
        <v/>
      </c>
      <c r="AF708" s="943"/>
      <c r="AG708" s="944"/>
      <c r="AH708" s="945"/>
      <c r="AI708" s="946"/>
      <c r="AJ708" s="943"/>
      <c r="AK708" s="946"/>
      <c r="AL708" s="943"/>
      <c r="AM708" s="946"/>
      <c r="AN708" s="942" t="str">
        <f>IFERROR(INDEX(#REF!,MATCH(Таблиця4[[#This Row],[BUILDING NAME]],#REF!,0),1),"")</f>
        <v/>
      </c>
      <c r="AO708" s="942" t="str">
        <f>IFERROR(INDEX(#REF!,MATCH(Таблиця4[[#This Row],[BUILDING NAME]],#REF!,0),1),"")</f>
        <v/>
      </c>
      <c r="AP708" s="942" t="str">
        <f>IFERROR(INDEX(#REF!,MATCH(Таблиця4[[#This Row],[BUILDING NAME]],#REF!,0),1),"")</f>
        <v/>
      </c>
      <c r="AQ708" s="942" t="str">
        <f>IFERROR(INDEX(#REF!,MATCH(Таблиця4[[#This Row],[BUILDING NAME]],#REF!,0),1),"")</f>
        <v/>
      </c>
      <c r="AR708" s="942" t="str">
        <f>IFERROR(INDEX(#REF!,MATCH(Таблиця4[[#This Row],[BUILDING NAME]],#REF!,0),1),"")</f>
        <v/>
      </c>
      <c r="AS708" s="942" t="str">
        <f>IFERROR(INDEX(#REF!,MATCH(Таблиця4[[#This Row],[BUILDING NAME]],#REF!,0),1),"")</f>
        <v/>
      </c>
      <c r="AT708" s="942" t="str">
        <f>IFERROR(INDEX(#REF!,MATCH(Таблиця4[[#This Row],[BUILDING NAME]],#REF!,0),1),"")</f>
        <v/>
      </c>
      <c r="AU708" s="942"/>
      <c r="AV708" s="1195" t="s">
        <v>10301</v>
      </c>
      <c r="AW708" s="1196" t="str">
        <f>IFERROR(INDEX(Аркуш4!$G$2:$G$608,MATCH(Таблиця4[[#This Row],[BUILDING NAME]],Аркуш4!$A$2:$A$608,0),1),"")</f>
        <v/>
      </c>
    </row>
    <row r="709" spans="1:49" ht="16.5" thickTop="1" thickBot="1">
      <c r="A709" s="942"/>
      <c r="B709" s="942"/>
      <c r="C709" s="942"/>
      <c r="D709" s="942"/>
      <c r="E709" s="942"/>
      <c r="F709" s="943"/>
      <c r="G709" s="943"/>
      <c r="H709" s="942" t="s">
        <v>12886</v>
      </c>
      <c r="I709" s="943"/>
      <c r="J709" s="942"/>
      <c r="K709" s="943" t="s">
        <v>10561</v>
      </c>
      <c r="L709" s="943" t="s">
        <v>10301</v>
      </c>
      <c r="M709" s="943" t="s">
        <v>10561</v>
      </c>
      <c r="N709" s="943" t="s">
        <v>10561</v>
      </c>
      <c r="O709" s="943"/>
      <c r="P709" s="943"/>
      <c r="Q709" s="943"/>
      <c r="R709" s="943"/>
      <c r="S709" s="943"/>
      <c r="T70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09" s="943"/>
      <c r="V709" s="943"/>
      <c r="W709" s="943"/>
      <c r="X709" s="942"/>
      <c r="Y709" s="942"/>
      <c r="Z709" s="942" t="s">
        <v>10301</v>
      </c>
      <c r="AA709" s="943"/>
      <c r="AB709" s="943" t="s">
        <v>10301</v>
      </c>
      <c r="AC709" s="943"/>
      <c r="AD709" s="943" t="str">
        <f>Таблиця4[[#This Row],[DESCRIPTION 3]]</f>
        <v/>
      </c>
      <c r="AE709" s="943" t="str">
        <f>Таблиця4[[#This Row],[Owner/Specific NPCs3]]</f>
        <v/>
      </c>
      <c r="AF709" s="943"/>
      <c r="AG709" s="944"/>
      <c r="AH709" s="945"/>
      <c r="AI709" s="946"/>
      <c r="AJ709" s="943"/>
      <c r="AK709" s="946"/>
      <c r="AL709" s="943"/>
      <c r="AM709" s="946"/>
      <c r="AN709" s="942" t="str">
        <f>IFERROR(INDEX(#REF!,MATCH(Таблиця4[[#This Row],[BUILDING NAME]],#REF!,0),1),"")</f>
        <v/>
      </c>
      <c r="AO709" s="942" t="str">
        <f>IFERROR(INDEX(#REF!,MATCH(Таблиця4[[#This Row],[BUILDING NAME]],#REF!,0),1),"")</f>
        <v/>
      </c>
      <c r="AP709" s="942" t="str">
        <f>IFERROR(INDEX(#REF!,MATCH(Таблиця4[[#This Row],[BUILDING NAME]],#REF!,0),1),"")</f>
        <v/>
      </c>
      <c r="AQ709" s="942" t="str">
        <f>IFERROR(INDEX(#REF!,MATCH(Таблиця4[[#This Row],[BUILDING NAME]],#REF!,0),1),"")</f>
        <v/>
      </c>
      <c r="AR709" s="942" t="str">
        <f>IFERROR(INDEX(#REF!,MATCH(Таблиця4[[#This Row],[BUILDING NAME]],#REF!,0),1),"")</f>
        <v/>
      </c>
      <c r="AS709" s="942" t="str">
        <f>IFERROR(INDEX(#REF!,MATCH(Таблиця4[[#This Row],[BUILDING NAME]],#REF!,0),1),"")</f>
        <v/>
      </c>
      <c r="AT709" s="942" t="str">
        <f>IFERROR(INDEX(#REF!,MATCH(Таблиця4[[#This Row],[BUILDING NAME]],#REF!,0),1),"")</f>
        <v/>
      </c>
      <c r="AU709" s="942"/>
      <c r="AV709" s="1195" t="s">
        <v>30089</v>
      </c>
      <c r="AW709" s="1196">
        <f>IFERROR(INDEX(Аркуш4!$G$2:$G$608,MATCH(Таблиця4[[#This Row],[BUILDING NAME]],Аркуш4!$A$2:$A$608,0),1),"")</f>
        <v>0</v>
      </c>
    </row>
    <row r="710" spans="1:49" ht="16.5" thickTop="1" thickBot="1">
      <c r="A710" s="942"/>
      <c r="B710" s="942"/>
      <c r="C710" s="942"/>
      <c r="D710" s="942"/>
      <c r="E710" s="942"/>
      <c r="F710" s="943"/>
      <c r="G710" s="943"/>
      <c r="H710" s="942" t="s">
        <v>31675</v>
      </c>
      <c r="I710" s="943" t="s">
        <v>46</v>
      </c>
      <c r="J710" s="942"/>
      <c r="K710" s="943" t="s">
        <v>10371</v>
      </c>
      <c r="L710" s="943" t="s">
        <v>10301</v>
      </c>
      <c r="M710" s="943" t="s">
        <v>10561</v>
      </c>
      <c r="N710" s="943" t="s">
        <v>10561</v>
      </c>
      <c r="O710" s="943"/>
      <c r="P710" s="943"/>
      <c r="Q710" s="943"/>
      <c r="R710" s="943"/>
      <c r="S710" s="943"/>
      <c r="T71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10" s="943"/>
      <c r="V710" s="943"/>
      <c r="W710" s="943"/>
      <c r="X710" s="942"/>
      <c r="Y710" s="942"/>
      <c r="Z710" s="942" t="s">
        <v>10301</v>
      </c>
      <c r="AA710" s="943"/>
      <c r="AB710" s="943" t="s">
        <v>10301</v>
      </c>
      <c r="AC710" s="943"/>
      <c r="AD710" s="943" t="str">
        <f>Таблиця4[[#This Row],[DESCRIPTION 3]]</f>
        <v/>
      </c>
      <c r="AE710" s="943" t="str">
        <f>Таблиця4[[#This Row],[Owner/Specific NPCs3]]</f>
        <v/>
      </c>
      <c r="AF710" s="943"/>
      <c r="AG710" s="944"/>
      <c r="AH710" s="945"/>
      <c r="AI710" s="946"/>
      <c r="AJ710" s="943"/>
      <c r="AK710" s="946"/>
      <c r="AL710" s="943"/>
      <c r="AM710" s="946"/>
      <c r="AN710" s="942" t="str">
        <f>IFERROR(INDEX(#REF!,MATCH(Таблиця4[[#This Row],[BUILDING NAME]],#REF!,0),1),"")</f>
        <v/>
      </c>
      <c r="AO710" s="942" t="str">
        <f>IFERROR(INDEX(#REF!,MATCH(Таблиця4[[#This Row],[BUILDING NAME]],#REF!,0),1),"")</f>
        <v/>
      </c>
      <c r="AP710" s="942" t="str">
        <f>IFERROR(INDEX(#REF!,MATCH(Таблиця4[[#This Row],[BUILDING NAME]],#REF!,0),1),"")</f>
        <v/>
      </c>
      <c r="AQ710" s="942" t="str">
        <f>IFERROR(INDEX(#REF!,MATCH(Таблиця4[[#This Row],[BUILDING NAME]],#REF!,0),1),"")</f>
        <v/>
      </c>
      <c r="AR710" s="942" t="str">
        <f>IFERROR(INDEX(#REF!,MATCH(Таблиця4[[#This Row],[BUILDING NAME]],#REF!,0),1),"")</f>
        <v/>
      </c>
      <c r="AS710" s="942" t="str">
        <f>IFERROR(INDEX(#REF!,MATCH(Таблиця4[[#This Row],[BUILDING NAME]],#REF!,0),1),"")</f>
        <v/>
      </c>
      <c r="AT710" s="942" t="str">
        <f>IFERROR(INDEX(#REF!,MATCH(Таблиця4[[#This Row],[BUILDING NAME]],#REF!,0),1),"")</f>
        <v/>
      </c>
      <c r="AU710" s="942"/>
      <c r="AV710" s="1195" t="s">
        <v>10301</v>
      </c>
      <c r="AW710" s="1196" t="str">
        <f>IFERROR(INDEX(Аркуш4!$G$2:$G$608,MATCH(Таблиця4[[#This Row],[BUILDING NAME]],Аркуш4!$A$2:$A$608,0),1),"")</f>
        <v/>
      </c>
    </row>
    <row r="711" spans="1:49" ht="16.5" thickTop="1" thickBot="1">
      <c r="A711" s="942"/>
      <c r="B711" s="942"/>
      <c r="C711" s="942"/>
      <c r="D711" s="942"/>
      <c r="E711" s="942"/>
      <c r="F711" s="943"/>
      <c r="G711" s="943"/>
      <c r="H711" s="942" t="s">
        <v>31867</v>
      </c>
      <c r="I711" s="943"/>
      <c r="J711" s="942"/>
      <c r="K711" s="943"/>
      <c r="L711" s="943" t="s">
        <v>10301</v>
      </c>
      <c r="M711" s="943"/>
      <c r="N711" s="943"/>
      <c r="O711" s="943"/>
      <c r="P711" s="943"/>
      <c r="Q711" s="943"/>
      <c r="R711" s="943"/>
      <c r="S711" s="943"/>
      <c r="T71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11" s="943"/>
      <c r="V711" s="943"/>
      <c r="W711" s="943"/>
      <c r="X711" s="942"/>
      <c r="Y711" s="942"/>
      <c r="Z711" s="942" t="s">
        <v>10301</v>
      </c>
      <c r="AA711" s="943"/>
      <c r="AB711" s="943" t="s">
        <v>10301</v>
      </c>
      <c r="AC711" s="943"/>
      <c r="AD711" s="943" t="str">
        <f>Таблиця4[[#This Row],[DESCRIPTION 3]]</f>
        <v/>
      </c>
      <c r="AE711" s="943" t="str">
        <f>Таблиця4[[#This Row],[Owner/Specific NPCs3]]</f>
        <v/>
      </c>
      <c r="AF711" s="943"/>
      <c r="AG711" s="944"/>
      <c r="AH711" s="945"/>
      <c r="AI711" s="946"/>
      <c r="AJ711" s="943"/>
      <c r="AK711" s="946"/>
      <c r="AL711" s="943"/>
      <c r="AM711" s="946"/>
      <c r="AN711" s="942" t="str">
        <f>IFERROR(INDEX(#REF!,MATCH(Таблиця4[[#This Row],[BUILDING NAME]],#REF!,0),1),"")</f>
        <v/>
      </c>
      <c r="AO711" s="942" t="str">
        <f>IFERROR(INDEX(#REF!,MATCH(Таблиця4[[#This Row],[BUILDING NAME]],#REF!,0),1),"")</f>
        <v/>
      </c>
      <c r="AP711" s="942" t="str">
        <f>IFERROR(INDEX(#REF!,MATCH(Таблиця4[[#This Row],[BUILDING NAME]],#REF!,0),1),"")</f>
        <v/>
      </c>
      <c r="AQ711" s="942" t="str">
        <f>IFERROR(INDEX(#REF!,MATCH(Таблиця4[[#This Row],[BUILDING NAME]],#REF!,0),1),"")</f>
        <v/>
      </c>
      <c r="AR711" s="942" t="str">
        <f>IFERROR(INDEX(#REF!,MATCH(Таблиця4[[#This Row],[BUILDING NAME]],#REF!,0),1),"")</f>
        <v/>
      </c>
      <c r="AS711" s="942" t="str">
        <f>IFERROR(INDEX(#REF!,MATCH(Таблиця4[[#This Row],[BUILDING NAME]],#REF!,0),1),"")</f>
        <v/>
      </c>
      <c r="AT711" s="942" t="str">
        <f>IFERROR(INDEX(#REF!,MATCH(Таблиця4[[#This Row],[BUILDING NAME]],#REF!,0),1),"")</f>
        <v/>
      </c>
      <c r="AU711" s="942"/>
      <c r="AV711" s="1195" t="s">
        <v>10301</v>
      </c>
      <c r="AW711" s="1196" t="str">
        <f>IFERROR(INDEX(Аркуш4!$G$2:$G$608,MATCH(Таблиця4[[#This Row],[BUILDING NAME]],Аркуш4!$A$2:$A$608,0),1),"")</f>
        <v/>
      </c>
    </row>
    <row r="712" spans="1:49" ht="16.5" thickTop="1" thickBot="1">
      <c r="A712" s="942"/>
      <c r="B712" s="942"/>
      <c r="C712" s="942"/>
      <c r="D712" s="942"/>
      <c r="E712" s="942"/>
      <c r="F712" s="943"/>
      <c r="G712" s="943"/>
      <c r="H712" s="942" t="s">
        <v>31607</v>
      </c>
      <c r="I712" s="943"/>
      <c r="J712" s="942"/>
      <c r="K712" s="943" t="s">
        <v>10561</v>
      </c>
      <c r="L712" s="943" t="s">
        <v>10301</v>
      </c>
      <c r="M712" s="943" t="s">
        <v>10561</v>
      </c>
      <c r="N712" s="943" t="s">
        <v>10561</v>
      </c>
      <c r="O712" s="943" t="s">
        <v>31868</v>
      </c>
      <c r="P712" s="943"/>
      <c r="Q712" s="943"/>
      <c r="R712" s="943"/>
      <c r="S712" s="943"/>
      <c r="T71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12" s="943" t="s">
        <v>31869</v>
      </c>
      <c r="V712" s="943"/>
      <c r="W712" s="943"/>
      <c r="X712" s="942"/>
      <c r="Y712" s="942"/>
      <c r="Z712" s="942" t="s">
        <v>10301</v>
      </c>
      <c r="AA712" s="943"/>
      <c r="AB712" s="943" t="s">
        <v>10301</v>
      </c>
      <c r="AC712" s="943"/>
      <c r="AD712" s="943" t="str">
        <f>Таблиця4[[#This Row],[DESCRIPTION 3]]</f>
        <v/>
      </c>
      <c r="AE712" s="943" t="str">
        <f>Таблиця4[[#This Row],[Owner/Specific NPCs3]]</f>
        <v/>
      </c>
      <c r="AF712" s="943"/>
      <c r="AG712" s="944"/>
      <c r="AH712" s="945"/>
      <c r="AI712" s="946"/>
      <c r="AJ712" s="943"/>
      <c r="AK712" s="946"/>
      <c r="AL712" s="943"/>
      <c r="AM712" s="946"/>
      <c r="AN712" s="942" t="str">
        <f>IFERROR(INDEX(#REF!,MATCH(Таблиця4[[#This Row],[BUILDING NAME]],#REF!,0),1),"")</f>
        <v/>
      </c>
      <c r="AO712" s="942" t="str">
        <f>IFERROR(INDEX(#REF!,MATCH(Таблиця4[[#This Row],[BUILDING NAME]],#REF!,0),1),"")</f>
        <v/>
      </c>
      <c r="AP712" s="942" t="str">
        <f>IFERROR(INDEX(#REF!,MATCH(Таблиця4[[#This Row],[BUILDING NAME]],#REF!,0),1),"")</f>
        <v/>
      </c>
      <c r="AQ712" s="942" t="str">
        <f>IFERROR(INDEX(#REF!,MATCH(Таблиця4[[#This Row],[BUILDING NAME]],#REF!,0),1),"")</f>
        <v/>
      </c>
      <c r="AR712" s="942" t="str">
        <f>IFERROR(INDEX(#REF!,MATCH(Таблиця4[[#This Row],[BUILDING NAME]],#REF!,0),1),"")</f>
        <v/>
      </c>
      <c r="AS712" s="942" t="str">
        <f>IFERROR(INDEX(#REF!,MATCH(Таблиця4[[#This Row],[BUILDING NAME]],#REF!,0),1),"")</f>
        <v/>
      </c>
      <c r="AT712" s="942" t="str">
        <f>IFERROR(INDEX(#REF!,MATCH(Таблиця4[[#This Row],[BUILDING NAME]],#REF!,0),1),"")</f>
        <v/>
      </c>
      <c r="AU712" s="942"/>
      <c r="AV712" s="1195" t="s">
        <v>10301</v>
      </c>
      <c r="AW712" s="1196" t="str">
        <f>IFERROR(INDEX(Аркуш4!$G$2:$G$608,MATCH(Таблиця4[[#This Row],[BUILDING NAME]],Аркуш4!$A$2:$A$608,0),1),"")</f>
        <v/>
      </c>
    </row>
    <row r="713" spans="1:49" ht="16.5" thickTop="1" thickBot="1">
      <c r="A713" s="942"/>
      <c r="B713" s="942"/>
      <c r="C713" s="942"/>
      <c r="D713" s="942"/>
      <c r="E713" s="942"/>
      <c r="F713" s="943"/>
      <c r="G713" s="943"/>
      <c r="H713" s="945" t="s">
        <v>12988</v>
      </c>
      <c r="I713" s="943"/>
      <c r="J713" s="942"/>
      <c r="K713" s="943" t="s">
        <v>10420</v>
      </c>
      <c r="L713" s="943" t="s">
        <v>10301</v>
      </c>
      <c r="M713" s="943" t="s">
        <v>10561</v>
      </c>
      <c r="N713" s="943" t="s">
        <v>10561</v>
      </c>
      <c r="O713" s="943"/>
      <c r="P713" s="943"/>
      <c r="Q713" s="943"/>
      <c r="R713" s="943"/>
      <c r="S713" s="943"/>
      <c r="T71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13" s="943"/>
      <c r="V713" s="943"/>
      <c r="W713" s="943"/>
      <c r="X713" s="942"/>
      <c r="Y713" s="942"/>
      <c r="Z713" s="942" t="s">
        <v>10301</v>
      </c>
      <c r="AA713" s="943"/>
      <c r="AB713" s="943" t="s">
        <v>10301</v>
      </c>
      <c r="AC713" s="943"/>
      <c r="AD713" s="943" t="str">
        <f>Таблиця4[[#This Row],[DESCRIPTION 3]]</f>
        <v/>
      </c>
      <c r="AE713" s="943" t="str">
        <f>Таблиця4[[#This Row],[Owner/Specific NPCs3]]</f>
        <v/>
      </c>
      <c r="AF713" s="943"/>
      <c r="AG713" s="944"/>
      <c r="AH713" s="945"/>
      <c r="AI713" s="946"/>
      <c r="AJ713" s="943"/>
      <c r="AK713" s="946"/>
      <c r="AL713" s="943"/>
      <c r="AM713" s="946"/>
      <c r="AN713" s="942" t="str">
        <f>IFERROR(INDEX(#REF!,MATCH(Таблиця4[[#This Row],[BUILDING NAME]],#REF!,0),1),"")</f>
        <v/>
      </c>
      <c r="AO713" s="942" t="str">
        <f>IFERROR(INDEX(#REF!,MATCH(Таблиця4[[#This Row],[BUILDING NAME]],#REF!,0),1),"")</f>
        <v/>
      </c>
      <c r="AP713" s="942" t="str">
        <f>IFERROR(INDEX(#REF!,MATCH(Таблиця4[[#This Row],[BUILDING NAME]],#REF!,0),1),"")</f>
        <v/>
      </c>
      <c r="AQ713" s="942" t="str">
        <f>IFERROR(INDEX(#REF!,MATCH(Таблиця4[[#This Row],[BUILDING NAME]],#REF!,0),1),"")</f>
        <v/>
      </c>
      <c r="AR713" s="942" t="str">
        <f>IFERROR(INDEX(#REF!,MATCH(Таблиця4[[#This Row],[BUILDING NAME]],#REF!,0),1),"")</f>
        <v/>
      </c>
      <c r="AS713" s="942" t="str">
        <f>IFERROR(INDEX(#REF!,MATCH(Таблиця4[[#This Row],[BUILDING NAME]],#REF!,0),1),"")</f>
        <v/>
      </c>
      <c r="AT713" s="942" t="str">
        <f>IFERROR(INDEX(#REF!,MATCH(Таблиця4[[#This Row],[BUILDING NAME]],#REF!,0),1),"")</f>
        <v/>
      </c>
      <c r="AU713" s="942"/>
      <c r="AV713" s="1195" t="s">
        <v>10301</v>
      </c>
      <c r="AW713" s="1196" t="str">
        <f>IFERROR(INDEX(Аркуш4!$G$2:$G$608,MATCH(Таблиця4[[#This Row],[BUILDING NAME]],Аркуш4!$A$2:$A$608,0),1),"")</f>
        <v/>
      </c>
    </row>
    <row r="714" spans="1:49" ht="16.5" thickTop="1" thickBot="1">
      <c r="A714" s="942"/>
      <c r="B714" s="942"/>
      <c r="C714" s="942"/>
      <c r="D714" s="942"/>
      <c r="E714" s="942"/>
      <c r="F714" s="943"/>
      <c r="G714" s="943"/>
      <c r="H714" s="942" t="s">
        <v>12989</v>
      </c>
      <c r="I714" s="943"/>
      <c r="J714" s="942"/>
      <c r="K714" s="943" t="s">
        <v>10561</v>
      </c>
      <c r="L714" s="943" t="s">
        <v>10301</v>
      </c>
      <c r="M714" s="943" t="s">
        <v>10561</v>
      </c>
      <c r="N714" s="943" t="s">
        <v>10561</v>
      </c>
      <c r="O714" s="943"/>
      <c r="P714" s="943"/>
      <c r="Q714" s="943"/>
      <c r="R714" s="943"/>
      <c r="S714" s="943"/>
      <c r="T71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14" s="943"/>
      <c r="V714" s="943"/>
      <c r="W714" s="943"/>
      <c r="X714" s="942"/>
      <c r="Y714" s="942"/>
      <c r="Z714" s="942" t="s">
        <v>10301</v>
      </c>
      <c r="AA714" s="943"/>
      <c r="AB714" s="943" t="s">
        <v>10301</v>
      </c>
      <c r="AC714" s="943"/>
      <c r="AD714" s="943" t="str">
        <f>Таблиця4[[#This Row],[DESCRIPTION 3]]</f>
        <v/>
      </c>
      <c r="AE714" s="943" t="str">
        <f>Таблиця4[[#This Row],[Owner/Specific NPCs3]]</f>
        <v/>
      </c>
      <c r="AF714" s="943"/>
      <c r="AG714" s="944"/>
      <c r="AH714" s="945"/>
      <c r="AI714" s="946"/>
      <c r="AJ714" s="943"/>
      <c r="AK714" s="946"/>
      <c r="AL714" s="943"/>
      <c r="AM714" s="946"/>
      <c r="AN714" s="942" t="str">
        <f>IFERROR(INDEX(#REF!,MATCH(Таблиця4[[#This Row],[BUILDING NAME]],#REF!,0),1),"")</f>
        <v/>
      </c>
      <c r="AO714" s="942" t="str">
        <f>IFERROR(INDEX(#REF!,MATCH(Таблиця4[[#This Row],[BUILDING NAME]],#REF!,0),1),"")</f>
        <v/>
      </c>
      <c r="AP714" s="942" t="str">
        <f>IFERROR(INDEX(#REF!,MATCH(Таблиця4[[#This Row],[BUILDING NAME]],#REF!,0),1),"")</f>
        <v/>
      </c>
      <c r="AQ714" s="942" t="str">
        <f>IFERROR(INDEX(#REF!,MATCH(Таблиця4[[#This Row],[BUILDING NAME]],#REF!,0),1),"")</f>
        <v/>
      </c>
      <c r="AR714" s="942" t="str">
        <f>IFERROR(INDEX(#REF!,MATCH(Таблиця4[[#This Row],[BUILDING NAME]],#REF!,0),1),"")</f>
        <v/>
      </c>
      <c r="AS714" s="942" t="str">
        <f>IFERROR(INDEX(#REF!,MATCH(Таблиця4[[#This Row],[BUILDING NAME]],#REF!,0),1),"")</f>
        <v/>
      </c>
      <c r="AT714" s="942" t="str">
        <f>IFERROR(INDEX(#REF!,MATCH(Таблиця4[[#This Row],[BUILDING NAME]],#REF!,0),1),"")</f>
        <v/>
      </c>
      <c r="AU714" s="942"/>
      <c r="AV714" s="1195" t="s">
        <v>10301</v>
      </c>
      <c r="AW714" s="1196" t="str">
        <f>IFERROR(INDEX(Аркуш4!$G$2:$G$608,MATCH(Таблиця4[[#This Row],[BUILDING NAME]],Аркуш4!$A$2:$A$608,0),1),"")</f>
        <v/>
      </c>
    </row>
    <row r="715" spans="1:49" ht="16.5" thickTop="1" thickBot="1">
      <c r="A715" s="942"/>
      <c r="B715" s="942"/>
      <c r="C715" s="942"/>
      <c r="D715" s="942"/>
      <c r="E715" s="942"/>
      <c r="F715" s="943"/>
      <c r="G715" s="943"/>
      <c r="H715" s="942" t="s">
        <v>12990</v>
      </c>
      <c r="I715" s="943"/>
      <c r="J715" s="942"/>
      <c r="K715" s="943" t="s">
        <v>10561</v>
      </c>
      <c r="L715" s="943" t="s">
        <v>10301</v>
      </c>
      <c r="M715" s="943" t="s">
        <v>10561</v>
      </c>
      <c r="N715" s="943" t="s">
        <v>10561</v>
      </c>
      <c r="O715" s="943"/>
      <c r="P715" s="943"/>
      <c r="Q715" s="943"/>
      <c r="R715" s="943"/>
      <c r="S715" s="943"/>
      <c r="T71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15" s="943"/>
      <c r="V715" s="943"/>
      <c r="W715" s="943"/>
      <c r="X715" s="942"/>
      <c r="Y715" s="942"/>
      <c r="Z715" s="942" t="s">
        <v>10301</v>
      </c>
      <c r="AA715" s="943"/>
      <c r="AB715" s="943" t="s">
        <v>10301</v>
      </c>
      <c r="AC715" s="943"/>
      <c r="AD715" s="943" t="str">
        <f>Таблиця4[[#This Row],[DESCRIPTION 3]]</f>
        <v/>
      </c>
      <c r="AE715" s="943" t="str">
        <f>Таблиця4[[#This Row],[Owner/Specific NPCs3]]</f>
        <v/>
      </c>
      <c r="AF715" s="943"/>
      <c r="AG715" s="944"/>
      <c r="AH715" s="945"/>
      <c r="AI715" s="946"/>
      <c r="AJ715" s="943"/>
      <c r="AK715" s="946"/>
      <c r="AL715" s="943"/>
      <c r="AM715" s="946"/>
      <c r="AN715" s="942" t="str">
        <f>IFERROR(INDEX(#REF!,MATCH(Таблиця4[[#This Row],[BUILDING NAME]],#REF!,0),1),"")</f>
        <v/>
      </c>
      <c r="AO715" s="942" t="str">
        <f>IFERROR(INDEX(#REF!,MATCH(Таблиця4[[#This Row],[BUILDING NAME]],#REF!,0),1),"")</f>
        <v/>
      </c>
      <c r="AP715" s="942" t="str">
        <f>IFERROR(INDEX(#REF!,MATCH(Таблиця4[[#This Row],[BUILDING NAME]],#REF!,0),1),"")</f>
        <v/>
      </c>
      <c r="AQ715" s="942" t="str">
        <f>IFERROR(INDEX(#REF!,MATCH(Таблиця4[[#This Row],[BUILDING NAME]],#REF!,0),1),"")</f>
        <v/>
      </c>
      <c r="AR715" s="942" t="str">
        <f>IFERROR(INDEX(#REF!,MATCH(Таблиця4[[#This Row],[BUILDING NAME]],#REF!,0),1),"")</f>
        <v/>
      </c>
      <c r="AS715" s="942" t="str">
        <f>IFERROR(INDEX(#REF!,MATCH(Таблиця4[[#This Row],[BUILDING NAME]],#REF!,0),1),"")</f>
        <v/>
      </c>
      <c r="AT715" s="942" t="str">
        <f>IFERROR(INDEX(#REF!,MATCH(Таблиця4[[#This Row],[BUILDING NAME]],#REF!,0),1),"")</f>
        <v/>
      </c>
      <c r="AU715" s="942"/>
      <c r="AV715" s="1195" t="s">
        <v>10301</v>
      </c>
      <c r="AW715" s="1196" t="str">
        <f>IFERROR(INDEX(Аркуш4!$G$2:$G$608,MATCH(Таблиця4[[#This Row],[BUILDING NAME]],Аркуш4!$A$2:$A$608,0),1),"")</f>
        <v/>
      </c>
    </row>
    <row r="716" spans="1:49" ht="16.5" thickTop="1" thickBot="1">
      <c r="A716" s="942"/>
      <c r="B716" s="942"/>
      <c r="C716" s="942"/>
      <c r="D716" s="942"/>
      <c r="E716" s="942"/>
      <c r="F716" s="943"/>
      <c r="G716" s="943"/>
      <c r="H716" s="942" t="s">
        <v>262</v>
      </c>
      <c r="I716" s="943"/>
      <c r="J716" s="942"/>
      <c r="K716" s="943" t="s">
        <v>10371</v>
      </c>
      <c r="L716" s="943" t="s">
        <v>25</v>
      </c>
      <c r="M716" s="943" t="s">
        <v>10561</v>
      </c>
      <c r="N716" s="943" t="s">
        <v>10561</v>
      </c>
      <c r="O716" s="943"/>
      <c r="P716" s="943">
        <v>4</v>
      </c>
      <c r="Q716" s="943">
        <v>3</v>
      </c>
      <c r="R716" s="943"/>
      <c r="S716" s="943"/>
      <c r="T71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3A | </v>
      </c>
      <c r="U716" s="943"/>
      <c r="V716" s="943"/>
      <c r="W716" s="943"/>
      <c r="X716" s="942"/>
      <c r="Y716" s="942"/>
      <c r="Z716" s="942" t="s">
        <v>29979</v>
      </c>
      <c r="AA716" s="942" t="s">
        <v>264</v>
      </c>
      <c r="AB716" s="943" t="s">
        <v>17</v>
      </c>
      <c r="AC716" s="943"/>
      <c r="AD716" s="943" t="s">
        <v>264</v>
      </c>
      <c r="AE716" s="943" t="str">
        <f>Таблиця4[[#This Row],[Owner/Specific NPCs3]]</f>
        <v/>
      </c>
      <c r="AF716" s="943"/>
      <c r="AG716" s="944"/>
      <c r="AH716" s="945"/>
      <c r="AI716" s="946"/>
      <c r="AJ716" s="943"/>
      <c r="AK716" s="946"/>
      <c r="AL716" s="943"/>
      <c r="AM716" s="946"/>
      <c r="AN716" s="942" t="str">
        <f>IFERROR(INDEX(#REF!,MATCH(Таблиця4[[#This Row],[BUILDING NAME]],#REF!,0),1),"")</f>
        <v/>
      </c>
      <c r="AO716" s="942" t="str">
        <f>IFERROR(INDEX(#REF!,MATCH(Таблиця4[[#This Row],[BUILDING NAME]],#REF!,0),1),"")</f>
        <v/>
      </c>
      <c r="AP716" s="942" t="str">
        <f>IFERROR(INDEX(#REF!,MATCH(Таблиця4[[#This Row],[BUILDING NAME]],#REF!,0),1),"")</f>
        <v/>
      </c>
      <c r="AQ716" s="942" t="str">
        <f>IFERROR(INDEX(#REF!,MATCH(Таблиця4[[#This Row],[BUILDING NAME]],#REF!,0),1),"")</f>
        <v/>
      </c>
      <c r="AR716" s="942" t="str">
        <f>IFERROR(INDEX(#REF!,MATCH(Таблиця4[[#This Row],[BUILDING NAME]],#REF!,0),1),"")</f>
        <v/>
      </c>
      <c r="AS716" s="942" t="str">
        <f>IFERROR(INDEX(#REF!,MATCH(Таблиця4[[#This Row],[BUILDING NAME]],#REF!,0),1),"")</f>
        <v/>
      </c>
      <c r="AT716" s="942" t="str">
        <f>IFERROR(INDEX(#REF!,MATCH(Таблиця4[[#This Row],[BUILDING NAME]],#REF!,0),1),"")</f>
        <v/>
      </c>
      <c r="AU716" s="942"/>
      <c r="AV716" s="1195" t="s">
        <v>29979</v>
      </c>
      <c r="AW716" s="1196">
        <f>IFERROR(INDEX(Аркуш4!$G$2:$G$608,MATCH(Таблиця4[[#This Row],[BUILDING NAME]],Аркуш4!$A$2:$A$608,0),1),"")</f>
        <v>0</v>
      </c>
    </row>
    <row r="717" spans="1:49" ht="16.5" thickTop="1" thickBot="1">
      <c r="A717" s="942"/>
      <c r="B717" s="942"/>
      <c r="C717" s="942"/>
      <c r="D717" s="942"/>
      <c r="E717" s="942"/>
      <c r="F717" s="943"/>
      <c r="G717" s="943"/>
      <c r="H717" s="942" t="s">
        <v>12991</v>
      </c>
      <c r="I717" s="943"/>
      <c r="J717" s="942"/>
      <c r="K717" s="943" t="s">
        <v>1952</v>
      </c>
      <c r="L717" s="943">
        <v>0</v>
      </c>
      <c r="M717" s="943" t="s">
        <v>10561</v>
      </c>
      <c r="N717" s="943" t="s">
        <v>10561</v>
      </c>
      <c r="O717" s="943"/>
      <c r="P717" s="943"/>
      <c r="Q717" s="943"/>
      <c r="R717" s="943"/>
      <c r="S717" s="943"/>
      <c r="T71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17" s="943"/>
      <c r="V717" s="943"/>
      <c r="W717" s="943"/>
      <c r="X717" s="942"/>
      <c r="Y717" s="942"/>
      <c r="Z717" s="942" t="s">
        <v>12992</v>
      </c>
      <c r="AA717" s="942" t="s">
        <v>12992</v>
      </c>
      <c r="AB717" s="943" t="s">
        <v>10301</v>
      </c>
      <c r="AC717" s="943"/>
      <c r="AD717" s="943" t="str">
        <f>Таблиця4[[#This Row],[DESCRIPTION 3]]</f>
        <v/>
      </c>
      <c r="AE717" s="943" t="str">
        <f>Таблиця4[[#This Row],[Owner/Specific NPCs3]]</f>
        <v/>
      </c>
      <c r="AF717" s="943"/>
      <c r="AG717" s="944"/>
      <c r="AH717" s="945"/>
      <c r="AI717" s="946"/>
      <c r="AJ717" s="943"/>
      <c r="AK717" s="946"/>
      <c r="AL717" s="943"/>
      <c r="AM717" s="946"/>
      <c r="AN717" s="942" t="str">
        <f>IFERROR(INDEX(#REF!,MATCH(Таблиця4[[#This Row],[BUILDING NAME]],#REF!,0),1),"")</f>
        <v/>
      </c>
      <c r="AO717" s="942" t="str">
        <f>IFERROR(INDEX(#REF!,MATCH(Таблиця4[[#This Row],[BUILDING NAME]],#REF!,0),1),"")</f>
        <v/>
      </c>
      <c r="AP717" s="942" t="str">
        <f>IFERROR(INDEX(#REF!,MATCH(Таблиця4[[#This Row],[BUILDING NAME]],#REF!,0),1),"")</f>
        <v/>
      </c>
      <c r="AQ717" s="942" t="str">
        <f>IFERROR(INDEX(#REF!,MATCH(Таблиця4[[#This Row],[BUILDING NAME]],#REF!,0),1),"")</f>
        <v/>
      </c>
      <c r="AR717" s="942" t="str">
        <f>IFERROR(INDEX(#REF!,MATCH(Таблиця4[[#This Row],[BUILDING NAME]],#REF!,0),1),"")</f>
        <v/>
      </c>
      <c r="AS717" s="942" t="str">
        <f>IFERROR(INDEX(#REF!,MATCH(Таблиця4[[#This Row],[BUILDING NAME]],#REF!,0),1),"")</f>
        <v/>
      </c>
      <c r="AT717" s="942" t="str">
        <f>IFERROR(INDEX(#REF!,MATCH(Таблиця4[[#This Row],[BUILDING NAME]],#REF!,0),1),"")</f>
        <v/>
      </c>
      <c r="AU717" s="942"/>
      <c r="AV717" s="1195" t="s">
        <v>12992</v>
      </c>
      <c r="AW717" s="1196">
        <f>IFERROR(INDEX(Аркуш4!$G$2:$G$608,MATCH(Таблиця4[[#This Row],[BUILDING NAME]],Аркуш4!$A$2:$A$608,0),1),"")</f>
        <v>0</v>
      </c>
    </row>
    <row r="718" spans="1:49" ht="16.5" thickTop="1" thickBot="1">
      <c r="A718" s="942"/>
      <c r="B718" s="942"/>
      <c r="C718" s="942"/>
      <c r="D718" s="942"/>
      <c r="E718" s="942"/>
      <c r="F718" s="943"/>
      <c r="G718" s="943"/>
      <c r="H718" s="942" t="s">
        <v>12993</v>
      </c>
      <c r="I718" s="943"/>
      <c r="J718" s="942"/>
      <c r="K718" s="943" t="s">
        <v>10388</v>
      </c>
      <c r="L718" s="943" t="s">
        <v>10301</v>
      </c>
      <c r="M718" s="943" t="s">
        <v>10561</v>
      </c>
      <c r="N718" s="943" t="s">
        <v>10561</v>
      </c>
      <c r="O718" s="943"/>
      <c r="P718" s="943"/>
      <c r="Q718" s="943"/>
      <c r="R718" s="943"/>
      <c r="S718" s="943"/>
      <c r="T71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18" s="943"/>
      <c r="V718" s="943"/>
      <c r="W718" s="943"/>
      <c r="X718" s="942"/>
      <c r="Y718" s="942"/>
      <c r="Z718" s="942" t="s">
        <v>10301</v>
      </c>
      <c r="AA718" s="943"/>
      <c r="AB718" s="943" t="s">
        <v>10301</v>
      </c>
      <c r="AC718" s="943"/>
      <c r="AD718" s="943" t="str">
        <f>Таблиця4[[#This Row],[DESCRIPTION 3]]</f>
        <v/>
      </c>
      <c r="AE718" s="943" t="str">
        <f>Таблиця4[[#This Row],[Owner/Specific NPCs3]]</f>
        <v/>
      </c>
      <c r="AF718" s="943"/>
      <c r="AG718" s="944"/>
      <c r="AH718" s="945"/>
      <c r="AI718" s="946"/>
      <c r="AJ718" s="943"/>
      <c r="AK718" s="946"/>
      <c r="AL718" s="943"/>
      <c r="AM718" s="946"/>
      <c r="AN718" s="942" t="str">
        <f>IFERROR(INDEX(#REF!,MATCH(Таблиця4[[#This Row],[BUILDING NAME]],#REF!,0),1),"")</f>
        <v/>
      </c>
      <c r="AO718" s="942" t="str">
        <f>IFERROR(INDEX(#REF!,MATCH(Таблиця4[[#This Row],[BUILDING NAME]],#REF!,0),1),"")</f>
        <v/>
      </c>
      <c r="AP718" s="942" t="str">
        <f>IFERROR(INDEX(#REF!,MATCH(Таблиця4[[#This Row],[BUILDING NAME]],#REF!,0),1),"")</f>
        <v/>
      </c>
      <c r="AQ718" s="942" t="str">
        <f>IFERROR(INDEX(#REF!,MATCH(Таблиця4[[#This Row],[BUILDING NAME]],#REF!,0),1),"")</f>
        <v/>
      </c>
      <c r="AR718" s="942" t="str">
        <f>IFERROR(INDEX(#REF!,MATCH(Таблиця4[[#This Row],[BUILDING NAME]],#REF!,0),1),"")</f>
        <v/>
      </c>
      <c r="AS718" s="942" t="str">
        <f>IFERROR(INDEX(#REF!,MATCH(Таблиця4[[#This Row],[BUILDING NAME]],#REF!,0),1),"")</f>
        <v/>
      </c>
      <c r="AT718" s="942" t="str">
        <f>IFERROR(INDEX(#REF!,MATCH(Таблиця4[[#This Row],[BUILDING NAME]],#REF!,0),1),"")</f>
        <v/>
      </c>
      <c r="AU718" s="942"/>
      <c r="AV718" s="1195" t="s">
        <v>10301</v>
      </c>
      <c r="AW718" s="1196" t="str">
        <f>IFERROR(INDEX(Аркуш4!$G$2:$G$608,MATCH(Таблиця4[[#This Row],[BUILDING NAME]],Аркуш4!$A$2:$A$608,0),1),"")</f>
        <v/>
      </c>
    </row>
    <row r="719" spans="1:49" ht="16.5" thickTop="1" thickBot="1">
      <c r="A719" s="942"/>
      <c r="B719" s="942"/>
      <c r="C719" s="942"/>
      <c r="D719" s="942"/>
      <c r="E719" s="942"/>
      <c r="F719" s="943"/>
      <c r="G719" s="943"/>
      <c r="H719" s="942" t="s">
        <v>12994</v>
      </c>
      <c r="I719" s="943"/>
      <c r="J719" s="942"/>
      <c r="K719" s="943" t="s">
        <v>14</v>
      </c>
      <c r="L719" s="943" t="s">
        <v>10301</v>
      </c>
      <c r="M719" s="943" t="s">
        <v>10561</v>
      </c>
      <c r="N719" s="943" t="s">
        <v>10561</v>
      </c>
      <c r="O719" s="943"/>
      <c r="P719" s="943"/>
      <c r="Q719" s="943"/>
      <c r="R719" s="943"/>
      <c r="S719" s="943"/>
      <c r="T71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19" s="943"/>
      <c r="V719" s="943"/>
      <c r="W719" s="943"/>
      <c r="X719" s="942"/>
      <c r="Y719" s="942"/>
      <c r="Z719" s="942" t="s">
        <v>10301</v>
      </c>
      <c r="AA719" s="943"/>
      <c r="AB719" s="943" t="s">
        <v>10301</v>
      </c>
      <c r="AC719" s="943"/>
      <c r="AD719" s="943" t="str">
        <f>Таблиця4[[#This Row],[DESCRIPTION 3]]</f>
        <v/>
      </c>
      <c r="AE719" s="943" t="str">
        <f>Таблиця4[[#This Row],[Owner/Specific NPCs3]]</f>
        <v/>
      </c>
      <c r="AF719" s="943"/>
      <c r="AG719" s="944"/>
      <c r="AH719" s="945"/>
      <c r="AI719" s="946"/>
      <c r="AJ719" s="943"/>
      <c r="AK719" s="946"/>
      <c r="AL719" s="943"/>
      <c r="AM719" s="946"/>
      <c r="AN719" s="942" t="str">
        <f>IFERROR(INDEX(#REF!,MATCH(Таблиця4[[#This Row],[BUILDING NAME]],#REF!,0),1),"")</f>
        <v/>
      </c>
      <c r="AO719" s="942" t="str">
        <f>IFERROR(INDEX(#REF!,MATCH(Таблиця4[[#This Row],[BUILDING NAME]],#REF!,0),1),"")</f>
        <v/>
      </c>
      <c r="AP719" s="942" t="str">
        <f>IFERROR(INDEX(#REF!,MATCH(Таблиця4[[#This Row],[BUILDING NAME]],#REF!,0),1),"")</f>
        <v/>
      </c>
      <c r="AQ719" s="942" t="str">
        <f>IFERROR(INDEX(#REF!,MATCH(Таблиця4[[#This Row],[BUILDING NAME]],#REF!,0),1),"")</f>
        <v/>
      </c>
      <c r="AR719" s="942" t="str">
        <f>IFERROR(INDEX(#REF!,MATCH(Таблиця4[[#This Row],[BUILDING NAME]],#REF!,0),1),"")</f>
        <v/>
      </c>
      <c r="AS719" s="942" t="str">
        <f>IFERROR(INDEX(#REF!,MATCH(Таблиця4[[#This Row],[BUILDING NAME]],#REF!,0),1),"")</f>
        <v/>
      </c>
      <c r="AT719" s="942" t="str">
        <f>IFERROR(INDEX(#REF!,MATCH(Таблиця4[[#This Row],[BUILDING NAME]],#REF!,0),1),"")</f>
        <v/>
      </c>
      <c r="AU719" s="942"/>
      <c r="AV719" s="1195" t="s">
        <v>10301</v>
      </c>
      <c r="AW719" s="1196" t="str">
        <f>IFERROR(INDEX(Аркуш4!$G$2:$G$608,MATCH(Таблиця4[[#This Row],[BUILDING NAME]],Аркуш4!$A$2:$A$608,0),1),"")</f>
        <v/>
      </c>
    </row>
    <row r="720" spans="1:49" ht="16.5" thickTop="1" thickBot="1">
      <c r="A720" s="942"/>
      <c r="B720" s="942"/>
      <c r="C720" s="942"/>
      <c r="D720" s="942"/>
      <c r="E720" s="942"/>
      <c r="F720" s="943"/>
      <c r="G720" s="943"/>
      <c r="H720" s="942" t="s">
        <v>12995</v>
      </c>
      <c r="I720" s="943"/>
      <c r="J720" s="942"/>
      <c r="K720" s="943" t="s">
        <v>10561</v>
      </c>
      <c r="L720" s="943" t="s">
        <v>10301</v>
      </c>
      <c r="M720" s="943" t="s">
        <v>10561</v>
      </c>
      <c r="N720" s="943" t="s">
        <v>10561</v>
      </c>
      <c r="O720" s="943"/>
      <c r="P720" s="943"/>
      <c r="Q720" s="943"/>
      <c r="R720" s="943"/>
      <c r="S720" s="943"/>
      <c r="T72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20" s="943"/>
      <c r="V720" s="943"/>
      <c r="W720" s="943"/>
      <c r="X720" s="942"/>
      <c r="Y720" s="942"/>
      <c r="Z720" s="942" t="s">
        <v>10301</v>
      </c>
      <c r="AA720" s="942" t="s">
        <v>12996</v>
      </c>
      <c r="AB720" s="943" t="s">
        <v>10301</v>
      </c>
      <c r="AC720" s="943"/>
      <c r="AD720" s="943" t="str">
        <f>Таблиця4[[#This Row],[DESCRIPTION 3]]</f>
        <v/>
      </c>
      <c r="AE720" s="943" t="str">
        <f>Таблиця4[[#This Row],[Owner/Specific NPCs3]]</f>
        <v/>
      </c>
      <c r="AF720" s="943"/>
      <c r="AG720" s="944"/>
      <c r="AH720" s="945"/>
      <c r="AI720" s="946"/>
      <c r="AJ720" s="943"/>
      <c r="AK720" s="946"/>
      <c r="AL720" s="943"/>
      <c r="AM720" s="946"/>
      <c r="AN720" s="942" t="str">
        <f>IFERROR(INDEX(#REF!,MATCH(Таблиця4[[#This Row],[BUILDING NAME]],#REF!,0),1),"")</f>
        <v/>
      </c>
      <c r="AO720" s="942" t="str">
        <f>IFERROR(INDEX(#REF!,MATCH(Таблиця4[[#This Row],[BUILDING NAME]],#REF!,0),1),"")</f>
        <v/>
      </c>
      <c r="AP720" s="942" t="str">
        <f>IFERROR(INDEX(#REF!,MATCH(Таблиця4[[#This Row],[BUILDING NAME]],#REF!,0),1),"")</f>
        <v/>
      </c>
      <c r="AQ720" s="942" t="str">
        <f>IFERROR(INDEX(#REF!,MATCH(Таблиця4[[#This Row],[BUILDING NAME]],#REF!,0),1),"")</f>
        <v/>
      </c>
      <c r="AR720" s="942" t="str">
        <f>IFERROR(INDEX(#REF!,MATCH(Таблиця4[[#This Row],[BUILDING NAME]],#REF!,0),1),"")</f>
        <v/>
      </c>
      <c r="AS720" s="942" t="str">
        <f>IFERROR(INDEX(#REF!,MATCH(Таблиця4[[#This Row],[BUILDING NAME]],#REF!,0),1),"")</f>
        <v/>
      </c>
      <c r="AT720" s="942" t="str">
        <f>IFERROR(INDEX(#REF!,MATCH(Таблиця4[[#This Row],[BUILDING NAME]],#REF!,0),1),"")</f>
        <v/>
      </c>
      <c r="AU720" s="942"/>
      <c r="AV720" s="1195" t="s">
        <v>10301</v>
      </c>
      <c r="AW720" s="1196" t="str">
        <f>IFERROR(INDEX(Аркуш4!$G$2:$G$608,MATCH(Таблиця4[[#This Row],[BUILDING NAME]],Аркуш4!$A$2:$A$608,0),1),"")</f>
        <v/>
      </c>
    </row>
    <row r="721" spans="1:49" ht="16.5" thickTop="1" thickBot="1">
      <c r="A721" s="942"/>
      <c r="B721" s="942"/>
      <c r="C721" s="942"/>
      <c r="D721" s="942"/>
      <c r="E721" s="942"/>
      <c r="F721" s="943"/>
      <c r="G721" s="943"/>
      <c r="H721" s="943" t="s">
        <v>12997</v>
      </c>
      <c r="I721" s="943"/>
      <c r="J721" s="942"/>
      <c r="K721" s="943" t="s">
        <v>1878</v>
      </c>
      <c r="L721" s="943" t="s">
        <v>10301</v>
      </c>
      <c r="M721" s="943" t="s">
        <v>10561</v>
      </c>
      <c r="N721" s="943" t="s">
        <v>10561</v>
      </c>
      <c r="O721" s="943"/>
      <c r="P721" s="943"/>
      <c r="Q721" s="943"/>
      <c r="R721" s="943"/>
      <c r="S721" s="943"/>
      <c r="T72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21" s="943"/>
      <c r="V721" s="943"/>
      <c r="W721" s="943" t="s">
        <v>10840</v>
      </c>
      <c r="X721" s="942"/>
      <c r="Y721" s="942"/>
      <c r="Z721" s="942" t="s">
        <v>10301</v>
      </c>
      <c r="AA721" s="942" t="s">
        <v>12998</v>
      </c>
      <c r="AB721" s="943" t="s">
        <v>10301</v>
      </c>
      <c r="AC721" s="943"/>
      <c r="AD721" s="943" t="str">
        <f>Таблиця4[[#This Row],[DESCRIPTION 3]]</f>
        <v/>
      </c>
      <c r="AE721" s="943" t="str">
        <f>Таблиця4[[#This Row],[Owner/Specific NPCs3]]</f>
        <v/>
      </c>
      <c r="AF721" s="943"/>
      <c r="AG721" s="944"/>
      <c r="AH721" s="945"/>
      <c r="AI721" s="946"/>
      <c r="AJ721" s="943"/>
      <c r="AK721" s="946"/>
      <c r="AL721" s="943"/>
      <c r="AM721" s="946"/>
      <c r="AN721" s="942" t="str">
        <f>IFERROR(INDEX(#REF!,MATCH(Таблиця4[[#This Row],[BUILDING NAME]],#REF!,0),1),"")</f>
        <v/>
      </c>
      <c r="AO721" s="942" t="str">
        <f>IFERROR(INDEX(#REF!,MATCH(Таблиця4[[#This Row],[BUILDING NAME]],#REF!,0),1),"")</f>
        <v/>
      </c>
      <c r="AP721" s="942" t="str">
        <f>IFERROR(INDEX(#REF!,MATCH(Таблиця4[[#This Row],[BUILDING NAME]],#REF!,0),1),"")</f>
        <v/>
      </c>
      <c r="AQ721" s="942" t="str">
        <f>IFERROR(INDEX(#REF!,MATCH(Таблиця4[[#This Row],[BUILDING NAME]],#REF!,0),1),"")</f>
        <v/>
      </c>
      <c r="AR721" s="942" t="str">
        <f>IFERROR(INDEX(#REF!,MATCH(Таблиця4[[#This Row],[BUILDING NAME]],#REF!,0),1),"")</f>
        <v/>
      </c>
      <c r="AS721" s="942" t="str">
        <f>IFERROR(INDEX(#REF!,MATCH(Таблиця4[[#This Row],[BUILDING NAME]],#REF!,0),1),"")</f>
        <v/>
      </c>
      <c r="AT721" s="942" t="str">
        <f>IFERROR(INDEX(#REF!,MATCH(Таблиця4[[#This Row],[BUILDING NAME]],#REF!,0),1),"")</f>
        <v/>
      </c>
      <c r="AU721" s="942"/>
      <c r="AV721" s="1195" t="s">
        <v>10301</v>
      </c>
      <c r="AW721" s="1196" t="str">
        <f>IFERROR(INDEX(Аркуш4!$G$2:$G$608,MATCH(Таблиця4[[#This Row],[BUILDING NAME]],Аркуш4!$A$2:$A$608,0),1),"")</f>
        <v/>
      </c>
    </row>
    <row r="722" spans="1:49" ht="16.5" thickTop="1" thickBot="1">
      <c r="A722" s="942"/>
      <c r="B722" s="942"/>
      <c r="C722" s="942"/>
      <c r="D722" s="942"/>
      <c r="E722" s="942"/>
      <c r="F722" s="943"/>
      <c r="G722" s="943"/>
      <c r="H722" s="942" t="s">
        <v>12999</v>
      </c>
      <c r="I722" s="943"/>
      <c r="J722" s="942"/>
      <c r="K722" s="943" t="s">
        <v>11469</v>
      </c>
      <c r="L722" s="943" t="s">
        <v>10301</v>
      </c>
      <c r="M722" s="943" t="s">
        <v>10561</v>
      </c>
      <c r="N722" s="943" t="s">
        <v>10561</v>
      </c>
      <c r="O722" s="943"/>
      <c r="P722" s="943"/>
      <c r="Q722" s="943"/>
      <c r="R722" s="943"/>
      <c r="S722" s="943"/>
      <c r="T72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22" s="943"/>
      <c r="V722" s="943"/>
      <c r="W722" s="943"/>
      <c r="X722" s="942"/>
      <c r="Y722" s="942"/>
      <c r="Z722" s="942" t="s">
        <v>10301</v>
      </c>
      <c r="AA722" s="942" t="s">
        <v>13000</v>
      </c>
      <c r="AB722" s="943" t="s">
        <v>10301</v>
      </c>
      <c r="AC722" s="943"/>
      <c r="AD722" s="943" t="str">
        <f>Таблиця4[[#This Row],[DESCRIPTION 3]]</f>
        <v/>
      </c>
      <c r="AE722" s="943" t="str">
        <f>Таблиця4[[#This Row],[Owner/Specific NPCs3]]</f>
        <v/>
      </c>
      <c r="AF722" s="943"/>
      <c r="AG722" s="944"/>
      <c r="AH722" s="945"/>
      <c r="AI722" s="946"/>
      <c r="AJ722" s="943"/>
      <c r="AK722" s="946"/>
      <c r="AL722" s="943"/>
      <c r="AM722" s="946"/>
      <c r="AN722" s="942" t="str">
        <f>IFERROR(INDEX(#REF!,MATCH(Таблиця4[[#This Row],[BUILDING NAME]],#REF!,0),1),"")</f>
        <v/>
      </c>
      <c r="AO722" s="942" t="str">
        <f>IFERROR(INDEX(#REF!,MATCH(Таблиця4[[#This Row],[BUILDING NAME]],#REF!,0),1),"")</f>
        <v/>
      </c>
      <c r="AP722" s="942" t="str">
        <f>IFERROR(INDEX(#REF!,MATCH(Таблиця4[[#This Row],[BUILDING NAME]],#REF!,0),1),"")</f>
        <v/>
      </c>
      <c r="AQ722" s="942" t="str">
        <f>IFERROR(INDEX(#REF!,MATCH(Таблиця4[[#This Row],[BUILDING NAME]],#REF!,0),1),"")</f>
        <v/>
      </c>
      <c r="AR722" s="942" t="str">
        <f>IFERROR(INDEX(#REF!,MATCH(Таблиця4[[#This Row],[BUILDING NAME]],#REF!,0),1),"")</f>
        <v/>
      </c>
      <c r="AS722" s="942" t="str">
        <f>IFERROR(INDEX(#REF!,MATCH(Таблиця4[[#This Row],[BUILDING NAME]],#REF!,0),1),"")</f>
        <v/>
      </c>
      <c r="AT722" s="942" t="str">
        <f>IFERROR(INDEX(#REF!,MATCH(Таблиця4[[#This Row],[BUILDING NAME]],#REF!,0),1),"")</f>
        <v/>
      </c>
      <c r="AU722" s="942"/>
      <c r="AV722" s="1195" t="s">
        <v>10301</v>
      </c>
      <c r="AW722" s="1196" t="str">
        <f>IFERROR(INDEX(Аркуш4!$G$2:$G$608,MATCH(Таблиця4[[#This Row],[BUILDING NAME]],Аркуш4!$A$2:$A$608,0),1),"")</f>
        <v/>
      </c>
    </row>
    <row r="723" spans="1:49" ht="16.5" thickTop="1" thickBot="1">
      <c r="A723" s="942"/>
      <c r="B723" s="942"/>
      <c r="C723" s="942"/>
      <c r="D723" s="942"/>
      <c r="E723" s="942"/>
      <c r="F723" s="943"/>
      <c r="G723" s="943"/>
      <c r="H723" s="942" t="s">
        <v>13001</v>
      </c>
      <c r="I723" s="943"/>
      <c r="J723" s="942" t="s">
        <v>13002</v>
      </c>
      <c r="K723" s="943" t="s">
        <v>10561</v>
      </c>
      <c r="L723" s="943" t="s">
        <v>10301</v>
      </c>
      <c r="M723" s="943" t="s">
        <v>10561</v>
      </c>
      <c r="N723" s="943" t="s">
        <v>10561</v>
      </c>
      <c r="O723" s="943"/>
      <c r="P723" s="943"/>
      <c r="Q723" s="943"/>
      <c r="R723" s="943"/>
      <c r="S723" s="943"/>
      <c r="T72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23" s="943"/>
      <c r="V723" s="943"/>
      <c r="W723" s="943"/>
      <c r="X723" s="942"/>
      <c r="Y723" s="942"/>
      <c r="Z723" s="942" t="s">
        <v>10301</v>
      </c>
      <c r="AA723" s="942" t="s">
        <v>13003</v>
      </c>
      <c r="AB723" s="943" t="s">
        <v>10301</v>
      </c>
      <c r="AC723" s="943"/>
      <c r="AD723" s="943" t="str">
        <f>Таблиця4[[#This Row],[DESCRIPTION 3]]</f>
        <v/>
      </c>
      <c r="AE723" s="943" t="str">
        <f>Таблиця4[[#This Row],[Owner/Specific NPCs3]]</f>
        <v/>
      </c>
      <c r="AF723" s="943"/>
      <c r="AG723" s="944"/>
      <c r="AH723" s="945"/>
      <c r="AI723" s="946"/>
      <c r="AJ723" s="943"/>
      <c r="AK723" s="946"/>
      <c r="AL723" s="943"/>
      <c r="AM723" s="946"/>
      <c r="AN723" s="942" t="str">
        <f>IFERROR(INDEX(#REF!,MATCH(Таблиця4[[#This Row],[BUILDING NAME]],#REF!,0),1),"")</f>
        <v/>
      </c>
      <c r="AO723" s="942" t="str">
        <f>IFERROR(INDEX(#REF!,MATCH(Таблиця4[[#This Row],[BUILDING NAME]],#REF!,0),1),"")</f>
        <v/>
      </c>
      <c r="AP723" s="942" t="str">
        <f>IFERROR(INDEX(#REF!,MATCH(Таблиця4[[#This Row],[BUILDING NAME]],#REF!,0),1),"")</f>
        <v/>
      </c>
      <c r="AQ723" s="942" t="str">
        <f>IFERROR(INDEX(#REF!,MATCH(Таблиця4[[#This Row],[BUILDING NAME]],#REF!,0),1),"")</f>
        <v/>
      </c>
      <c r="AR723" s="942" t="str">
        <f>IFERROR(INDEX(#REF!,MATCH(Таблиця4[[#This Row],[BUILDING NAME]],#REF!,0),1),"")</f>
        <v/>
      </c>
      <c r="AS723" s="942" t="str">
        <f>IFERROR(INDEX(#REF!,MATCH(Таблиця4[[#This Row],[BUILDING NAME]],#REF!,0),1),"")</f>
        <v/>
      </c>
      <c r="AT723" s="942" t="str">
        <f>IFERROR(INDEX(#REF!,MATCH(Таблиця4[[#This Row],[BUILDING NAME]],#REF!,0),1),"")</f>
        <v/>
      </c>
      <c r="AU723" s="942"/>
      <c r="AV723" s="1195" t="s">
        <v>10301</v>
      </c>
      <c r="AW723" s="1196" t="str">
        <f>IFERROR(INDEX(Аркуш4!$G$2:$G$608,MATCH(Таблиця4[[#This Row],[BUILDING NAME]],Аркуш4!$A$2:$A$608,0),1),"")</f>
        <v/>
      </c>
    </row>
    <row r="724" spans="1:49" ht="16.5" thickTop="1" thickBot="1">
      <c r="A724" s="942"/>
      <c r="B724" s="942"/>
      <c r="C724" s="942"/>
      <c r="D724" s="942"/>
      <c r="E724" s="942"/>
      <c r="F724" s="943"/>
      <c r="G724" s="943"/>
      <c r="H724" s="942" t="s">
        <v>31593</v>
      </c>
      <c r="I724" s="943" t="s">
        <v>13004</v>
      </c>
      <c r="J724" s="942"/>
      <c r="K724" s="943" t="s">
        <v>10561</v>
      </c>
      <c r="L724" s="943" t="s">
        <v>10301</v>
      </c>
      <c r="M724" s="943" t="s">
        <v>10561</v>
      </c>
      <c r="N724" s="943" t="s">
        <v>10561</v>
      </c>
      <c r="O724" s="943"/>
      <c r="P724" s="943"/>
      <c r="Q724" s="943"/>
      <c r="R724" s="943"/>
      <c r="S724" s="943"/>
      <c r="T72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24" s="943"/>
      <c r="V724" s="943"/>
      <c r="W724" s="943"/>
      <c r="X724" s="942"/>
      <c r="Y724" s="942"/>
      <c r="Z724" s="942" t="s">
        <v>10301</v>
      </c>
      <c r="AA724" s="942" t="s">
        <v>13005</v>
      </c>
      <c r="AB724" s="943" t="s">
        <v>10301</v>
      </c>
      <c r="AC724" s="943"/>
      <c r="AD724" s="943" t="str">
        <f>Таблиця4[[#This Row],[DESCRIPTION 3]]</f>
        <v/>
      </c>
      <c r="AE724" s="943" t="str">
        <f>Таблиця4[[#This Row],[Owner/Specific NPCs3]]</f>
        <v/>
      </c>
      <c r="AF724" s="943"/>
      <c r="AG724" s="944"/>
      <c r="AH724" s="945"/>
      <c r="AI724" s="946"/>
      <c r="AJ724" s="943"/>
      <c r="AK724" s="946"/>
      <c r="AL724" s="943"/>
      <c r="AM724" s="946"/>
      <c r="AN724" s="942" t="str">
        <f>IFERROR(INDEX(#REF!,MATCH(Таблиця4[[#This Row],[BUILDING NAME]],#REF!,0),1),"")</f>
        <v/>
      </c>
      <c r="AO724" s="942" t="str">
        <f>IFERROR(INDEX(#REF!,MATCH(Таблиця4[[#This Row],[BUILDING NAME]],#REF!,0),1),"")</f>
        <v/>
      </c>
      <c r="AP724" s="942" t="str">
        <f>IFERROR(INDEX(#REF!,MATCH(Таблиця4[[#This Row],[BUILDING NAME]],#REF!,0),1),"")</f>
        <v/>
      </c>
      <c r="AQ724" s="942" t="str">
        <f>IFERROR(INDEX(#REF!,MATCH(Таблиця4[[#This Row],[BUILDING NAME]],#REF!,0),1),"")</f>
        <v/>
      </c>
      <c r="AR724" s="942" t="str">
        <f>IFERROR(INDEX(#REF!,MATCH(Таблиця4[[#This Row],[BUILDING NAME]],#REF!,0),1),"")</f>
        <v/>
      </c>
      <c r="AS724" s="942" t="str">
        <f>IFERROR(INDEX(#REF!,MATCH(Таблиця4[[#This Row],[BUILDING NAME]],#REF!,0),1),"")</f>
        <v/>
      </c>
      <c r="AT724" s="942" t="str">
        <f>IFERROR(INDEX(#REF!,MATCH(Таблиця4[[#This Row],[BUILDING NAME]],#REF!,0),1),"")</f>
        <v/>
      </c>
      <c r="AU724" s="942"/>
      <c r="AV724" s="1195" t="s">
        <v>10301</v>
      </c>
      <c r="AW724" s="1196" t="str">
        <f>IFERROR(INDEX(Аркуш4!$G$2:$G$608,MATCH(Таблиця4[[#This Row],[BUILDING NAME]],Аркуш4!$A$2:$A$608,0),1),"")</f>
        <v/>
      </c>
    </row>
    <row r="725" spans="1:49" ht="16.5" thickTop="1" thickBot="1">
      <c r="A725" s="942"/>
      <c r="B725" s="942"/>
      <c r="C725" s="942"/>
      <c r="D725" s="942"/>
      <c r="E725" s="942"/>
      <c r="F725" s="943"/>
      <c r="G725" s="943"/>
      <c r="H725" s="971" t="s">
        <v>13006</v>
      </c>
      <c r="I725" s="943"/>
      <c r="J725" s="942"/>
      <c r="K725" s="943" t="s">
        <v>10343</v>
      </c>
      <c r="L725" s="943" t="s">
        <v>10313</v>
      </c>
      <c r="M725" s="943" t="s">
        <v>10561</v>
      </c>
      <c r="N725" s="943" t="s">
        <v>10561</v>
      </c>
      <c r="O725" s="943"/>
      <c r="P725" s="943"/>
      <c r="Q725" s="943"/>
      <c r="R725" s="943"/>
      <c r="S725" s="943"/>
      <c r="T72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25" s="943"/>
      <c r="V725" s="943"/>
      <c r="W725" s="943"/>
      <c r="X725" s="942"/>
      <c r="Y725" s="942"/>
      <c r="Z725" s="942" t="s">
        <v>13007</v>
      </c>
      <c r="AA725" s="942" t="s">
        <v>13007</v>
      </c>
      <c r="AB725" s="943" t="s">
        <v>10301</v>
      </c>
      <c r="AC725" s="943"/>
      <c r="AD725" s="943" t="str">
        <f>Таблиця4[[#This Row],[DESCRIPTION 3]]</f>
        <v/>
      </c>
      <c r="AE725" s="943" t="str">
        <f>Таблиця4[[#This Row],[Owner/Specific NPCs3]]</f>
        <v/>
      </c>
      <c r="AF725" s="943"/>
      <c r="AG725" s="944"/>
      <c r="AH725" s="945"/>
      <c r="AI725" s="946"/>
      <c r="AJ725" s="943"/>
      <c r="AK725" s="946"/>
      <c r="AL725" s="943"/>
      <c r="AM725" s="946"/>
      <c r="AN725" s="942" t="str">
        <f>IFERROR(INDEX(#REF!,MATCH(Таблиця4[[#This Row],[BUILDING NAME]],#REF!,0),1),"")</f>
        <v/>
      </c>
      <c r="AO725" s="942" t="str">
        <f>IFERROR(INDEX(#REF!,MATCH(Таблиця4[[#This Row],[BUILDING NAME]],#REF!,0),1),"")</f>
        <v/>
      </c>
      <c r="AP725" s="942" t="str">
        <f>IFERROR(INDEX(#REF!,MATCH(Таблиця4[[#This Row],[BUILDING NAME]],#REF!,0),1),"")</f>
        <v/>
      </c>
      <c r="AQ725" s="942" t="str">
        <f>IFERROR(INDEX(#REF!,MATCH(Таблиця4[[#This Row],[BUILDING NAME]],#REF!,0),1),"")</f>
        <v/>
      </c>
      <c r="AR725" s="942" t="str">
        <f>IFERROR(INDEX(#REF!,MATCH(Таблиця4[[#This Row],[BUILDING NAME]],#REF!,0),1),"")</f>
        <v/>
      </c>
      <c r="AS725" s="942" t="str">
        <f>IFERROR(INDEX(#REF!,MATCH(Таблиця4[[#This Row],[BUILDING NAME]],#REF!,0),1),"")</f>
        <v/>
      </c>
      <c r="AT725" s="942" t="str">
        <f>IFERROR(INDEX(#REF!,MATCH(Таблиця4[[#This Row],[BUILDING NAME]],#REF!,0),1),"")</f>
        <v/>
      </c>
      <c r="AU725" s="942"/>
      <c r="AV725" s="1195" t="s">
        <v>13007</v>
      </c>
      <c r="AW725" s="1196">
        <f>IFERROR(INDEX(Аркуш4!$G$2:$G$608,MATCH(Таблиця4[[#This Row],[BUILDING NAME]],Аркуш4!$A$2:$A$608,0),1),"")</f>
        <v>0</v>
      </c>
    </row>
    <row r="726" spans="1:49" ht="16.5" thickTop="1" thickBot="1">
      <c r="A726" s="942"/>
      <c r="B726" s="942"/>
      <c r="C726" s="942"/>
      <c r="D726" s="942"/>
      <c r="E726" s="942"/>
      <c r="F726" s="943"/>
      <c r="G726" s="943"/>
      <c r="H726" s="942" t="s">
        <v>13008</v>
      </c>
      <c r="I726" s="943"/>
      <c r="J726" s="942"/>
      <c r="K726" s="943" t="s">
        <v>10561</v>
      </c>
      <c r="L726" s="943">
        <v>0</v>
      </c>
      <c r="M726" s="943" t="s">
        <v>10561</v>
      </c>
      <c r="N726" s="943" t="s">
        <v>10561</v>
      </c>
      <c r="O726" s="943"/>
      <c r="P726" s="943"/>
      <c r="Q726" s="943"/>
      <c r="R726" s="943"/>
      <c r="S726" s="943"/>
      <c r="T72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26" s="943"/>
      <c r="V726" s="943"/>
      <c r="W726" s="943"/>
      <c r="X726" s="942"/>
      <c r="Y726" s="942"/>
      <c r="Z726" s="942" t="s">
        <v>30154</v>
      </c>
      <c r="AA726" s="943"/>
      <c r="AB726" s="943" t="s">
        <v>10301</v>
      </c>
      <c r="AC726" s="943"/>
      <c r="AD726" s="943" t="str">
        <f>Таблиця4[[#This Row],[DESCRIPTION 3]]</f>
        <v/>
      </c>
      <c r="AE726" s="943" t="str">
        <f>Таблиця4[[#This Row],[Owner/Specific NPCs3]]</f>
        <v/>
      </c>
      <c r="AF726" s="943"/>
      <c r="AG726" s="944"/>
      <c r="AH726" s="945"/>
      <c r="AI726" s="946"/>
      <c r="AJ726" s="943"/>
      <c r="AK726" s="946"/>
      <c r="AL726" s="943"/>
      <c r="AM726" s="946"/>
      <c r="AN726" s="942" t="str">
        <f>IFERROR(INDEX(#REF!,MATCH(Таблиця4[[#This Row],[BUILDING NAME]],#REF!,0),1),"")</f>
        <v/>
      </c>
      <c r="AO726" s="942" t="str">
        <f>IFERROR(INDEX(#REF!,MATCH(Таблиця4[[#This Row],[BUILDING NAME]],#REF!,0),1),"")</f>
        <v/>
      </c>
      <c r="AP726" s="942" t="str">
        <f>IFERROR(INDEX(#REF!,MATCH(Таблиця4[[#This Row],[BUILDING NAME]],#REF!,0),1),"")</f>
        <v/>
      </c>
      <c r="AQ726" s="942" t="str">
        <f>IFERROR(INDEX(#REF!,MATCH(Таблиця4[[#This Row],[BUILDING NAME]],#REF!,0),1),"")</f>
        <v/>
      </c>
      <c r="AR726" s="942" t="str">
        <f>IFERROR(INDEX(#REF!,MATCH(Таблиця4[[#This Row],[BUILDING NAME]],#REF!,0),1),"")</f>
        <v/>
      </c>
      <c r="AS726" s="942" t="str">
        <f>IFERROR(INDEX(#REF!,MATCH(Таблиця4[[#This Row],[BUILDING NAME]],#REF!,0),1),"")</f>
        <v/>
      </c>
      <c r="AT726" s="942" t="str">
        <f>IFERROR(INDEX(#REF!,MATCH(Таблиця4[[#This Row],[BUILDING NAME]],#REF!,0),1),"")</f>
        <v/>
      </c>
      <c r="AU726" s="942"/>
      <c r="AV726" s="1195" t="s">
        <v>30154</v>
      </c>
      <c r="AW726" s="1196">
        <f>IFERROR(INDEX(Аркуш4!$G$2:$G$608,MATCH(Таблиця4[[#This Row],[BUILDING NAME]],Аркуш4!$A$2:$A$608,0),1),"")</f>
        <v>0</v>
      </c>
    </row>
    <row r="727" spans="1:49" ht="16.5" thickTop="1" thickBot="1">
      <c r="A727" s="942"/>
      <c r="B727" s="942"/>
      <c r="C727" s="942"/>
      <c r="D727" s="942"/>
      <c r="E727" s="942"/>
      <c r="F727" s="943"/>
      <c r="G727" s="943"/>
      <c r="H727" s="971" t="s">
        <v>13004</v>
      </c>
      <c r="I727" s="943"/>
      <c r="J727" s="942"/>
      <c r="K727" s="943" t="s">
        <v>10896</v>
      </c>
      <c r="L727" s="943">
        <v>0</v>
      </c>
      <c r="M727" s="943" t="s">
        <v>10561</v>
      </c>
      <c r="N727" s="943" t="s">
        <v>10561</v>
      </c>
      <c r="O727" s="943"/>
      <c r="P727" s="943"/>
      <c r="Q727" s="943"/>
      <c r="R727" s="943"/>
      <c r="S727" s="943"/>
      <c r="T72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27" s="943"/>
      <c r="V727" s="943"/>
      <c r="W727" s="943"/>
      <c r="X727" s="942"/>
      <c r="Y727" s="942"/>
      <c r="Z727" s="942" t="s">
        <v>13009</v>
      </c>
      <c r="AA727" s="976" t="s">
        <v>13009</v>
      </c>
      <c r="AB727" s="943" t="s">
        <v>10301</v>
      </c>
      <c r="AC727" s="943"/>
      <c r="AD727" s="943" t="str">
        <f>Таблиця4[[#This Row],[DESCRIPTION 3]]</f>
        <v/>
      </c>
      <c r="AE727" s="943" t="str">
        <f>Таблиця4[[#This Row],[Owner/Specific NPCs3]]</f>
        <v/>
      </c>
      <c r="AF727" s="943"/>
      <c r="AG727" s="944"/>
      <c r="AH727" s="945"/>
      <c r="AI727" s="946"/>
      <c r="AJ727" s="943"/>
      <c r="AK727" s="946"/>
      <c r="AL727" s="943"/>
      <c r="AM727" s="946"/>
      <c r="AN727" s="942" t="str">
        <f>IFERROR(INDEX(#REF!,MATCH(Таблиця4[[#This Row],[BUILDING NAME]],#REF!,0),1),"")</f>
        <v/>
      </c>
      <c r="AO727" s="942" t="str">
        <f>IFERROR(INDEX(#REF!,MATCH(Таблиця4[[#This Row],[BUILDING NAME]],#REF!,0),1),"")</f>
        <v/>
      </c>
      <c r="AP727" s="942" t="str">
        <f>IFERROR(INDEX(#REF!,MATCH(Таблиця4[[#This Row],[BUILDING NAME]],#REF!,0),1),"")</f>
        <v/>
      </c>
      <c r="AQ727" s="942" t="str">
        <f>IFERROR(INDEX(#REF!,MATCH(Таблиця4[[#This Row],[BUILDING NAME]],#REF!,0),1),"")</f>
        <v/>
      </c>
      <c r="AR727" s="942" t="str">
        <f>IFERROR(INDEX(#REF!,MATCH(Таблиця4[[#This Row],[BUILDING NAME]],#REF!,0),1),"")</f>
        <v/>
      </c>
      <c r="AS727" s="942" t="str">
        <f>IFERROR(INDEX(#REF!,MATCH(Таблиця4[[#This Row],[BUILDING NAME]],#REF!,0),1),"")</f>
        <v/>
      </c>
      <c r="AT727" s="942" t="str">
        <f>IFERROR(INDEX(#REF!,MATCH(Таблиця4[[#This Row],[BUILDING NAME]],#REF!,0),1),"")</f>
        <v/>
      </c>
      <c r="AU727" s="942"/>
      <c r="AV727" s="1195" t="s">
        <v>13009</v>
      </c>
      <c r="AW727" s="1196">
        <f>IFERROR(INDEX(Аркуш4!$G$2:$G$608,MATCH(Таблиця4[[#This Row],[BUILDING NAME]],Аркуш4!$A$2:$A$608,0),1),"")</f>
        <v>0</v>
      </c>
    </row>
    <row r="728" spans="1:49" ht="16.5" thickTop="1" thickBot="1">
      <c r="A728" s="942"/>
      <c r="B728" s="942"/>
      <c r="C728" s="942"/>
      <c r="D728" s="942"/>
      <c r="E728" s="942"/>
      <c r="F728" s="943"/>
      <c r="G728" s="943"/>
      <c r="H728" s="971" t="s">
        <v>13010</v>
      </c>
      <c r="I728" s="943"/>
      <c r="J728" s="942"/>
      <c r="K728" s="943" t="s">
        <v>10896</v>
      </c>
      <c r="L728" s="943">
        <v>0</v>
      </c>
      <c r="M728" s="943" t="s">
        <v>10561</v>
      </c>
      <c r="N728" s="943" t="s">
        <v>10561</v>
      </c>
      <c r="O728" s="943"/>
      <c r="P728" s="943"/>
      <c r="Q728" s="943"/>
      <c r="R728" s="943"/>
      <c r="S728" s="943"/>
      <c r="T72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28" s="943"/>
      <c r="V728" s="943"/>
      <c r="W728" s="943"/>
      <c r="X728" s="942"/>
      <c r="Y728" s="942"/>
      <c r="Z728" s="942" t="s">
        <v>13011</v>
      </c>
      <c r="AA728" s="976" t="s">
        <v>13011</v>
      </c>
      <c r="AB728" s="943" t="s">
        <v>10301</v>
      </c>
      <c r="AC728" s="943"/>
      <c r="AD728" s="943" t="str">
        <f>Таблиця4[[#This Row],[DESCRIPTION 3]]</f>
        <v/>
      </c>
      <c r="AE728" s="943" t="str">
        <f>Таблиця4[[#This Row],[Owner/Specific NPCs3]]</f>
        <v/>
      </c>
      <c r="AF728" s="943"/>
      <c r="AG728" s="944"/>
      <c r="AH728" s="945"/>
      <c r="AI728" s="946"/>
      <c r="AJ728" s="943"/>
      <c r="AK728" s="946"/>
      <c r="AL728" s="943"/>
      <c r="AM728" s="946"/>
      <c r="AN728" s="942" t="str">
        <f>IFERROR(INDEX(#REF!,MATCH(Таблиця4[[#This Row],[BUILDING NAME]],#REF!,0),1),"")</f>
        <v/>
      </c>
      <c r="AO728" s="942" t="str">
        <f>IFERROR(INDEX(#REF!,MATCH(Таблиця4[[#This Row],[BUILDING NAME]],#REF!,0),1),"")</f>
        <v/>
      </c>
      <c r="AP728" s="942" t="str">
        <f>IFERROR(INDEX(#REF!,MATCH(Таблиця4[[#This Row],[BUILDING NAME]],#REF!,0),1),"")</f>
        <v/>
      </c>
      <c r="AQ728" s="942" t="str">
        <f>IFERROR(INDEX(#REF!,MATCH(Таблиця4[[#This Row],[BUILDING NAME]],#REF!,0),1),"")</f>
        <v/>
      </c>
      <c r="AR728" s="942" t="str">
        <f>IFERROR(INDEX(#REF!,MATCH(Таблиця4[[#This Row],[BUILDING NAME]],#REF!,0),1),"")</f>
        <v/>
      </c>
      <c r="AS728" s="942" t="str">
        <f>IFERROR(INDEX(#REF!,MATCH(Таблиця4[[#This Row],[BUILDING NAME]],#REF!,0),1),"")</f>
        <v/>
      </c>
      <c r="AT728" s="942" t="str">
        <f>IFERROR(INDEX(#REF!,MATCH(Таблиця4[[#This Row],[BUILDING NAME]],#REF!,0),1),"")</f>
        <v/>
      </c>
      <c r="AU728" s="942"/>
      <c r="AV728" s="1195" t="s">
        <v>13011</v>
      </c>
      <c r="AW728" s="1196">
        <f>IFERROR(INDEX(Аркуш4!$G$2:$G$608,MATCH(Таблиця4[[#This Row],[BUILDING NAME]],Аркуш4!$A$2:$A$608,0),1),"")</f>
        <v>0</v>
      </c>
    </row>
    <row r="729" spans="1:49" ht="16.5" thickTop="1" thickBot="1">
      <c r="A729" s="942"/>
      <c r="B729" s="942"/>
      <c r="C729" s="942"/>
      <c r="D729" s="942"/>
      <c r="E729" s="942"/>
      <c r="F729" s="943"/>
      <c r="G729" s="943"/>
      <c r="H729" s="945" t="s">
        <v>13012</v>
      </c>
      <c r="I729" s="943"/>
      <c r="J729" s="942"/>
      <c r="K729" s="943" t="s">
        <v>10420</v>
      </c>
      <c r="L729" s="943" t="s">
        <v>10301</v>
      </c>
      <c r="M729" s="943" t="s">
        <v>10561</v>
      </c>
      <c r="N729" s="943" t="s">
        <v>10561</v>
      </c>
      <c r="O729" s="943"/>
      <c r="P729" s="943"/>
      <c r="Q729" s="943"/>
      <c r="R729" s="943"/>
      <c r="S729" s="943"/>
      <c r="T72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29" s="943"/>
      <c r="V729" s="943"/>
      <c r="W729" s="943"/>
      <c r="X729" s="942"/>
      <c r="Y729" s="942"/>
      <c r="Z729" s="942" t="s">
        <v>10301</v>
      </c>
      <c r="AA729" s="943"/>
      <c r="AB729" s="943" t="s">
        <v>10301</v>
      </c>
      <c r="AC729" s="943"/>
      <c r="AD729" s="943" t="str">
        <f>Таблиця4[[#This Row],[DESCRIPTION 3]]</f>
        <v/>
      </c>
      <c r="AE729" s="943" t="str">
        <f>Таблиця4[[#This Row],[Owner/Specific NPCs3]]</f>
        <v/>
      </c>
      <c r="AF729" s="943"/>
      <c r="AG729" s="944"/>
      <c r="AH729" s="945"/>
      <c r="AI729" s="946"/>
      <c r="AJ729" s="943"/>
      <c r="AK729" s="946"/>
      <c r="AL729" s="943"/>
      <c r="AM729" s="946"/>
      <c r="AN729" s="942" t="str">
        <f>IFERROR(INDEX(#REF!,MATCH(Таблиця4[[#This Row],[BUILDING NAME]],#REF!,0),1),"")</f>
        <v/>
      </c>
      <c r="AO729" s="942" t="str">
        <f>IFERROR(INDEX(#REF!,MATCH(Таблиця4[[#This Row],[BUILDING NAME]],#REF!,0),1),"")</f>
        <v/>
      </c>
      <c r="AP729" s="942" t="str">
        <f>IFERROR(INDEX(#REF!,MATCH(Таблиця4[[#This Row],[BUILDING NAME]],#REF!,0),1),"")</f>
        <v/>
      </c>
      <c r="AQ729" s="942" t="str">
        <f>IFERROR(INDEX(#REF!,MATCH(Таблиця4[[#This Row],[BUILDING NAME]],#REF!,0),1),"")</f>
        <v/>
      </c>
      <c r="AR729" s="942" t="str">
        <f>IFERROR(INDEX(#REF!,MATCH(Таблиця4[[#This Row],[BUILDING NAME]],#REF!,0),1),"")</f>
        <v/>
      </c>
      <c r="AS729" s="942" t="str">
        <f>IFERROR(INDEX(#REF!,MATCH(Таблиця4[[#This Row],[BUILDING NAME]],#REF!,0),1),"")</f>
        <v/>
      </c>
      <c r="AT729" s="942" t="str">
        <f>IFERROR(INDEX(#REF!,MATCH(Таблиця4[[#This Row],[BUILDING NAME]],#REF!,0),1),"")</f>
        <v/>
      </c>
      <c r="AU729" s="942"/>
      <c r="AV729" s="1195" t="s">
        <v>10301</v>
      </c>
      <c r="AW729" s="1196" t="str">
        <f>IFERROR(INDEX(Аркуш4!$G$2:$G$608,MATCH(Таблиця4[[#This Row],[BUILDING NAME]],Аркуш4!$A$2:$A$608,0),1),"")</f>
        <v/>
      </c>
    </row>
    <row r="730" spans="1:49" ht="16.5" thickTop="1" thickBot="1">
      <c r="A730" s="942"/>
      <c r="B730" s="942"/>
      <c r="C730" s="942"/>
      <c r="D730" s="942"/>
      <c r="E730" s="942"/>
      <c r="F730" s="943"/>
      <c r="G730" s="943"/>
      <c r="H730" s="942" t="s">
        <v>13013</v>
      </c>
      <c r="I730" s="943"/>
      <c r="J730" s="942"/>
      <c r="K730" s="943" t="s">
        <v>10561</v>
      </c>
      <c r="L730" s="943" t="s">
        <v>10301</v>
      </c>
      <c r="M730" s="943" t="s">
        <v>10561</v>
      </c>
      <c r="N730" s="943" t="s">
        <v>10561</v>
      </c>
      <c r="O730" s="943"/>
      <c r="P730" s="943"/>
      <c r="Q730" s="943"/>
      <c r="R730" s="943"/>
      <c r="S730" s="943"/>
      <c r="T73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30" s="943"/>
      <c r="V730" s="943" t="s">
        <v>13014</v>
      </c>
      <c r="W730" s="943"/>
      <c r="X730" s="942"/>
      <c r="Y730" s="942"/>
      <c r="Z730" s="942" t="s">
        <v>10301</v>
      </c>
      <c r="AA730" s="943"/>
      <c r="AB730" s="943" t="s">
        <v>10301</v>
      </c>
      <c r="AC730" s="943"/>
      <c r="AD730" s="943" t="str">
        <f>Таблиця4[[#This Row],[DESCRIPTION 3]]</f>
        <v/>
      </c>
      <c r="AE730" s="943" t="str">
        <f>Таблиця4[[#This Row],[Owner/Specific NPCs3]]</f>
        <v/>
      </c>
      <c r="AF730" s="943"/>
      <c r="AG730" s="944"/>
      <c r="AH730" s="945"/>
      <c r="AI730" s="946"/>
      <c r="AJ730" s="943"/>
      <c r="AK730" s="946"/>
      <c r="AL730" s="943"/>
      <c r="AM730" s="946"/>
      <c r="AN730" s="942" t="str">
        <f>IFERROR(INDEX(#REF!,MATCH(Таблиця4[[#This Row],[BUILDING NAME]],#REF!,0),1),"")</f>
        <v/>
      </c>
      <c r="AO730" s="942" t="str">
        <f>IFERROR(INDEX(#REF!,MATCH(Таблиця4[[#This Row],[BUILDING NAME]],#REF!,0),1),"")</f>
        <v/>
      </c>
      <c r="AP730" s="942" t="str">
        <f>IFERROR(INDEX(#REF!,MATCH(Таблиця4[[#This Row],[BUILDING NAME]],#REF!,0),1),"")</f>
        <v/>
      </c>
      <c r="AQ730" s="942" t="str">
        <f>IFERROR(INDEX(#REF!,MATCH(Таблиця4[[#This Row],[BUILDING NAME]],#REF!,0),1),"")</f>
        <v/>
      </c>
      <c r="AR730" s="942" t="str">
        <f>IFERROR(INDEX(#REF!,MATCH(Таблиця4[[#This Row],[BUILDING NAME]],#REF!,0),1),"")</f>
        <v/>
      </c>
      <c r="AS730" s="942" t="str">
        <f>IFERROR(INDEX(#REF!,MATCH(Таблиця4[[#This Row],[BUILDING NAME]],#REF!,0),1),"")</f>
        <v/>
      </c>
      <c r="AT730" s="942" t="str">
        <f>IFERROR(INDEX(#REF!,MATCH(Таблиця4[[#This Row],[BUILDING NAME]],#REF!,0),1),"")</f>
        <v/>
      </c>
      <c r="AU730" s="942"/>
      <c r="AV730" s="1195" t="s">
        <v>10301</v>
      </c>
      <c r="AW730" s="1196" t="str">
        <f>IFERROR(INDEX(Аркуш4!$G$2:$G$608,MATCH(Таблиця4[[#This Row],[BUILDING NAME]],Аркуш4!$A$2:$A$608,0),1),"")</f>
        <v/>
      </c>
    </row>
    <row r="731" spans="1:49" ht="16.5" thickTop="1" thickBot="1">
      <c r="A731" s="942"/>
      <c r="B731" s="942"/>
      <c r="C731" s="942"/>
      <c r="D731" s="942"/>
      <c r="E731" s="942"/>
      <c r="F731" s="943"/>
      <c r="G731" s="943"/>
      <c r="H731" s="942" t="s">
        <v>13015</v>
      </c>
      <c r="I731" s="943"/>
      <c r="J731" s="942"/>
      <c r="K731" s="943" t="s">
        <v>10561</v>
      </c>
      <c r="L731" s="943" t="s">
        <v>10301</v>
      </c>
      <c r="M731" s="943" t="s">
        <v>10561</v>
      </c>
      <c r="N731" s="943" t="s">
        <v>10561</v>
      </c>
      <c r="O731" s="943"/>
      <c r="P731" s="943"/>
      <c r="Q731" s="943"/>
      <c r="R731" s="943"/>
      <c r="S731" s="943"/>
      <c r="T73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31" s="943"/>
      <c r="V731" s="943" t="s">
        <v>13016</v>
      </c>
      <c r="W731" s="943"/>
      <c r="X731" s="942"/>
      <c r="Y731" s="942"/>
      <c r="Z731" s="942" t="s">
        <v>10301</v>
      </c>
      <c r="AA731" s="943"/>
      <c r="AB731" s="943" t="s">
        <v>10301</v>
      </c>
      <c r="AC731" s="943"/>
      <c r="AD731" s="943" t="str">
        <f>Таблиця4[[#This Row],[DESCRIPTION 3]]</f>
        <v/>
      </c>
      <c r="AE731" s="943" t="str">
        <f>Таблиця4[[#This Row],[Owner/Specific NPCs3]]</f>
        <v/>
      </c>
      <c r="AF731" s="943"/>
      <c r="AG731" s="944"/>
      <c r="AH731" s="945"/>
      <c r="AI731" s="946"/>
      <c r="AJ731" s="943"/>
      <c r="AK731" s="946"/>
      <c r="AL731" s="943"/>
      <c r="AM731" s="946"/>
      <c r="AN731" s="942" t="str">
        <f>IFERROR(INDEX(#REF!,MATCH(Таблиця4[[#This Row],[BUILDING NAME]],#REF!,0),1),"")</f>
        <v/>
      </c>
      <c r="AO731" s="942" t="str">
        <f>IFERROR(INDEX(#REF!,MATCH(Таблиця4[[#This Row],[BUILDING NAME]],#REF!,0),1),"")</f>
        <v/>
      </c>
      <c r="AP731" s="942" t="str">
        <f>IFERROR(INDEX(#REF!,MATCH(Таблиця4[[#This Row],[BUILDING NAME]],#REF!,0),1),"")</f>
        <v/>
      </c>
      <c r="AQ731" s="942" t="str">
        <f>IFERROR(INDEX(#REF!,MATCH(Таблиця4[[#This Row],[BUILDING NAME]],#REF!,0),1),"")</f>
        <v/>
      </c>
      <c r="AR731" s="942" t="str">
        <f>IFERROR(INDEX(#REF!,MATCH(Таблиця4[[#This Row],[BUILDING NAME]],#REF!,0),1),"")</f>
        <v/>
      </c>
      <c r="AS731" s="942" t="str">
        <f>IFERROR(INDEX(#REF!,MATCH(Таблиця4[[#This Row],[BUILDING NAME]],#REF!,0),1),"")</f>
        <v/>
      </c>
      <c r="AT731" s="942" t="str">
        <f>IFERROR(INDEX(#REF!,MATCH(Таблиця4[[#This Row],[BUILDING NAME]],#REF!,0),1),"")</f>
        <v/>
      </c>
      <c r="AU731" s="942"/>
      <c r="AV731" s="1195" t="s">
        <v>10301</v>
      </c>
      <c r="AW731" s="1196" t="str">
        <f>IFERROR(INDEX(Аркуш4!$G$2:$G$608,MATCH(Таблиця4[[#This Row],[BUILDING NAME]],Аркуш4!$A$2:$A$608,0),1),"")</f>
        <v/>
      </c>
    </row>
    <row r="732" spans="1:49" ht="16.5" thickTop="1" thickBot="1">
      <c r="A732" s="942"/>
      <c r="B732" s="942"/>
      <c r="C732" s="942"/>
      <c r="D732" s="942"/>
      <c r="E732" s="942"/>
      <c r="F732" s="943"/>
      <c r="G732" s="943"/>
      <c r="H732" s="942" t="s">
        <v>13017</v>
      </c>
      <c r="I732" s="943"/>
      <c r="J732" s="942"/>
      <c r="K732" s="943" t="s">
        <v>10388</v>
      </c>
      <c r="L732" s="943" t="s">
        <v>10301</v>
      </c>
      <c r="M732" s="943" t="s">
        <v>10561</v>
      </c>
      <c r="N732" s="943" t="s">
        <v>10561</v>
      </c>
      <c r="O732" s="943"/>
      <c r="P732" s="943"/>
      <c r="Q732" s="943"/>
      <c r="R732" s="943"/>
      <c r="S732" s="943"/>
      <c r="T73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32" s="943"/>
      <c r="V732" s="943" t="s">
        <v>13018</v>
      </c>
      <c r="W732" s="943"/>
      <c r="X732" s="942"/>
      <c r="Y732" s="942"/>
      <c r="Z732" s="942" t="s">
        <v>10301</v>
      </c>
      <c r="AA732" s="968" t="s">
        <v>13019</v>
      </c>
      <c r="AB732" s="943" t="s">
        <v>10301</v>
      </c>
      <c r="AC732" s="943"/>
      <c r="AD732" s="943" t="str">
        <f>Таблиця4[[#This Row],[DESCRIPTION 3]]</f>
        <v/>
      </c>
      <c r="AE732" s="943" t="str">
        <f>Таблиця4[[#This Row],[Owner/Specific NPCs3]]</f>
        <v/>
      </c>
      <c r="AF732" s="943"/>
      <c r="AG732" s="944"/>
      <c r="AH732" s="945"/>
      <c r="AI732" s="946"/>
      <c r="AJ732" s="943"/>
      <c r="AK732" s="946"/>
      <c r="AL732" s="943"/>
      <c r="AM732" s="946"/>
      <c r="AN732" s="942" t="str">
        <f>IFERROR(INDEX(#REF!,MATCH(Таблиця4[[#This Row],[BUILDING NAME]],#REF!,0),1),"")</f>
        <v/>
      </c>
      <c r="AO732" s="942" t="str">
        <f>IFERROR(INDEX(#REF!,MATCH(Таблиця4[[#This Row],[BUILDING NAME]],#REF!,0),1),"")</f>
        <v/>
      </c>
      <c r="AP732" s="942" t="str">
        <f>IFERROR(INDEX(#REF!,MATCH(Таблиця4[[#This Row],[BUILDING NAME]],#REF!,0),1),"")</f>
        <v/>
      </c>
      <c r="AQ732" s="942" t="str">
        <f>IFERROR(INDEX(#REF!,MATCH(Таблиця4[[#This Row],[BUILDING NAME]],#REF!,0),1),"")</f>
        <v/>
      </c>
      <c r="AR732" s="942" t="str">
        <f>IFERROR(INDEX(#REF!,MATCH(Таблиця4[[#This Row],[BUILDING NAME]],#REF!,0),1),"")</f>
        <v/>
      </c>
      <c r="AS732" s="942" t="str">
        <f>IFERROR(INDEX(#REF!,MATCH(Таблиця4[[#This Row],[BUILDING NAME]],#REF!,0),1),"")</f>
        <v/>
      </c>
      <c r="AT732" s="942" t="str">
        <f>IFERROR(INDEX(#REF!,MATCH(Таблиця4[[#This Row],[BUILDING NAME]],#REF!,0),1),"")</f>
        <v/>
      </c>
      <c r="AU732" s="942"/>
      <c r="AV732" s="1195" t="s">
        <v>10301</v>
      </c>
      <c r="AW732" s="1196" t="str">
        <f>IFERROR(INDEX(Аркуш4!$G$2:$G$608,MATCH(Таблиця4[[#This Row],[BUILDING NAME]],Аркуш4!$A$2:$A$608,0),1),"")</f>
        <v/>
      </c>
    </row>
    <row r="733" spans="1:49" ht="16.5" thickTop="1" thickBot="1">
      <c r="A733" s="942"/>
      <c r="B733" s="942"/>
      <c r="C733" s="942"/>
      <c r="D733" s="942"/>
      <c r="E733" s="942"/>
      <c r="F733" s="943"/>
      <c r="G733" s="943"/>
      <c r="H733" s="944" t="s">
        <v>13020</v>
      </c>
      <c r="I733" s="943"/>
      <c r="J733" s="942"/>
      <c r="K733" s="943" t="s">
        <v>10420</v>
      </c>
      <c r="L733" s="943" t="s">
        <v>10301</v>
      </c>
      <c r="M733" s="943" t="s">
        <v>10561</v>
      </c>
      <c r="N733" s="943" t="s">
        <v>10561</v>
      </c>
      <c r="O733" s="943"/>
      <c r="P733" s="943"/>
      <c r="Q733" s="943"/>
      <c r="R733" s="943"/>
      <c r="S733" s="943"/>
      <c r="T73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33" s="943"/>
      <c r="V733" s="943"/>
      <c r="W733" s="943"/>
      <c r="X733" s="942"/>
      <c r="Y733" s="942"/>
      <c r="Z733" s="942" t="s">
        <v>10301</v>
      </c>
      <c r="AA733" s="943"/>
      <c r="AB733" s="943" t="s">
        <v>10301</v>
      </c>
      <c r="AC733" s="943"/>
      <c r="AD733" s="943" t="str">
        <f>Таблиця4[[#This Row],[DESCRIPTION 3]]</f>
        <v/>
      </c>
      <c r="AE733" s="943" t="str">
        <f>Таблиця4[[#This Row],[Owner/Specific NPCs3]]</f>
        <v/>
      </c>
      <c r="AF733" s="943"/>
      <c r="AG733" s="944"/>
      <c r="AH733" s="945"/>
      <c r="AI733" s="946"/>
      <c r="AJ733" s="943"/>
      <c r="AK733" s="946"/>
      <c r="AL733" s="943"/>
      <c r="AM733" s="946"/>
      <c r="AN733" s="942" t="str">
        <f>IFERROR(INDEX(#REF!,MATCH(Таблиця4[[#This Row],[BUILDING NAME]],#REF!,0),1),"")</f>
        <v/>
      </c>
      <c r="AO733" s="942" t="str">
        <f>IFERROR(INDEX(#REF!,MATCH(Таблиця4[[#This Row],[BUILDING NAME]],#REF!,0),1),"")</f>
        <v/>
      </c>
      <c r="AP733" s="942" t="str">
        <f>IFERROR(INDEX(#REF!,MATCH(Таблиця4[[#This Row],[BUILDING NAME]],#REF!,0),1),"")</f>
        <v/>
      </c>
      <c r="AQ733" s="942" t="str">
        <f>IFERROR(INDEX(#REF!,MATCH(Таблиця4[[#This Row],[BUILDING NAME]],#REF!,0),1),"")</f>
        <v/>
      </c>
      <c r="AR733" s="942" t="str">
        <f>IFERROR(INDEX(#REF!,MATCH(Таблиця4[[#This Row],[BUILDING NAME]],#REF!,0),1),"")</f>
        <v/>
      </c>
      <c r="AS733" s="942" t="str">
        <f>IFERROR(INDEX(#REF!,MATCH(Таблиця4[[#This Row],[BUILDING NAME]],#REF!,0),1),"")</f>
        <v/>
      </c>
      <c r="AT733" s="942" t="str">
        <f>IFERROR(INDEX(#REF!,MATCH(Таблиця4[[#This Row],[BUILDING NAME]],#REF!,0),1),"")</f>
        <v/>
      </c>
      <c r="AU733" s="942"/>
      <c r="AV733" s="1195" t="s">
        <v>10301</v>
      </c>
      <c r="AW733" s="1196" t="str">
        <f>IFERROR(INDEX(Аркуш4!$G$2:$G$608,MATCH(Таблиця4[[#This Row],[BUILDING NAME]],Аркуш4!$A$2:$A$608,0),1),"")</f>
        <v/>
      </c>
    </row>
    <row r="734" spans="1:49" ht="16.5" thickTop="1" thickBot="1">
      <c r="A734" s="942"/>
      <c r="B734" s="942"/>
      <c r="C734" s="942"/>
      <c r="D734" s="942"/>
      <c r="E734" s="942"/>
      <c r="F734" s="943"/>
      <c r="G734" s="943"/>
      <c r="H734" s="944" t="s">
        <v>13021</v>
      </c>
      <c r="I734" s="943" t="s">
        <v>10922</v>
      </c>
      <c r="J734" s="942"/>
      <c r="K734" s="943" t="s">
        <v>10561</v>
      </c>
      <c r="L734" s="943" t="s">
        <v>10301</v>
      </c>
      <c r="M734" s="943" t="s">
        <v>10561</v>
      </c>
      <c r="N734" s="943" t="s">
        <v>10561</v>
      </c>
      <c r="O734" s="943"/>
      <c r="P734" s="943"/>
      <c r="Q734" s="943"/>
      <c r="R734" s="943"/>
      <c r="S734" s="943"/>
      <c r="T73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34" s="943"/>
      <c r="V734" s="943"/>
      <c r="W734" s="943"/>
      <c r="X734" s="942"/>
      <c r="Y734" s="942"/>
      <c r="Z734" s="942" t="s">
        <v>10301</v>
      </c>
      <c r="AA734" s="943"/>
      <c r="AB734" s="943" t="s">
        <v>10301</v>
      </c>
      <c r="AC734" s="943"/>
      <c r="AD734" s="943" t="str">
        <f>Таблиця4[[#This Row],[DESCRIPTION 3]]</f>
        <v/>
      </c>
      <c r="AE734" s="943" t="str">
        <f>Таблиця4[[#This Row],[Owner/Specific NPCs3]]</f>
        <v/>
      </c>
      <c r="AF734" s="943"/>
      <c r="AG734" s="944"/>
      <c r="AH734" s="945"/>
      <c r="AI734" s="946"/>
      <c r="AJ734" s="943"/>
      <c r="AK734" s="946"/>
      <c r="AL734" s="943"/>
      <c r="AM734" s="946"/>
      <c r="AN734" s="942" t="str">
        <f>IFERROR(INDEX(#REF!,MATCH(Таблиця4[[#This Row],[BUILDING NAME]],#REF!,0),1),"")</f>
        <v/>
      </c>
      <c r="AO734" s="942" t="str">
        <f>IFERROR(INDEX(#REF!,MATCH(Таблиця4[[#This Row],[BUILDING NAME]],#REF!,0),1),"")</f>
        <v/>
      </c>
      <c r="AP734" s="942" t="str">
        <f>IFERROR(INDEX(#REF!,MATCH(Таблиця4[[#This Row],[BUILDING NAME]],#REF!,0),1),"")</f>
        <v/>
      </c>
      <c r="AQ734" s="942" t="str">
        <f>IFERROR(INDEX(#REF!,MATCH(Таблиця4[[#This Row],[BUILDING NAME]],#REF!,0),1),"")</f>
        <v/>
      </c>
      <c r="AR734" s="942" t="str">
        <f>IFERROR(INDEX(#REF!,MATCH(Таблиця4[[#This Row],[BUILDING NAME]],#REF!,0),1),"")</f>
        <v/>
      </c>
      <c r="AS734" s="942" t="str">
        <f>IFERROR(INDEX(#REF!,MATCH(Таблиця4[[#This Row],[BUILDING NAME]],#REF!,0),1),"")</f>
        <v/>
      </c>
      <c r="AT734" s="942" t="str">
        <f>IFERROR(INDEX(#REF!,MATCH(Таблиця4[[#This Row],[BUILDING NAME]],#REF!,0),1),"")</f>
        <v/>
      </c>
      <c r="AU734" s="942"/>
      <c r="AV734" s="1195" t="s">
        <v>10301</v>
      </c>
      <c r="AW734" s="1196" t="str">
        <f>IFERROR(INDEX(Аркуш4!$G$2:$G$608,MATCH(Таблиця4[[#This Row],[BUILDING NAME]],Аркуш4!$A$2:$A$608,0),1),"")</f>
        <v/>
      </c>
    </row>
    <row r="735" spans="1:49" ht="16.5" thickTop="1" thickBot="1">
      <c r="A735" s="942"/>
      <c r="B735" s="942"/>
      <c r="C735" s="942"/>
      <c r="D735" s="942"/>
      <c r="E735" s="942"/>
      <c r="F735" s="943"/>
      <c r="G735" s="943"/>
      <c r="H735" s="944" t="s">
        <v>13022</v>
      </c>
      <c r="I735" s="943"/>
      <c r="J735" s="942"/>
      <c r="K735" s="943" t="s">
        <v>10420</v>
      </c>
      <c r="L735" s="943" t="s">
        <v>10301</v>
      </c>
      <c r="M735" s="943" t="s">
        <v>10561</v>
      </c>
      <c r="N735" s="943" t="s">
        <v>10561</v>
      </c>
      <c r="O735" s="943"/>
      <c r="P735" s="943"/>
      <c r="Q735" s="943"/>
      <c r="R735" s="943"/>
      <c r="S735" s="943"/>
      <c r="T73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35" s="943"/>
      <c r="V735" s="943"/>
      <c r="W735" s="943"/>
      <c r="X735" s="942"/>
      <c r="Y735" s="942"/>
      <c r="Z735" s="942" t="s">
        <v>10301</v>
      </c>
      <c r="AA735" s="943"/>
      <c r="AB735" s="943" t="s">
        <v>10301</v>
      </c>
      <c r="AC735" s="943"/>
      <c r="AD735" s="943" t="str">
        <f>Таблиця4[[#This Row],[DESCRIPTION 3]]</f>
        <v/>
      </c>
      <c r="AE735" s="943" t="str">
        <f>Таблиця4[[#This Row],[Owner/Specific NPCs3]]</f>
        <v/>
      </c>
      <c r="AF735" s="943"/>
      <c r="AG735" s="944"/>
      <c r="AH735" s="945"/>
      <c r="AI735" s="946"/>
      <c r="AJ735" s="943"/>
      <c r="AK735" s="946"/>
      <c r="AL735" s="943"/>
      <c r="AM735" s="946"/>
      <c r="AN735" s="942" t="str">
        <f>IFERROR(INDEX(#REF!,MATCH(Таблиця4[[#This Row],[BUILDING NAME]],#REF!,0),1),"")</f>
        <v/>
      </c>
      <c r="AO735" s="942" t="str">
        <f>IFERROR(INDEX(#REF!,MATCH(Таблиця4[[#This Row],[BUILDING NAME]],#REF!,0),1),"")</f>
        <v/>
      </c>
      <c r="AP735" s="942" t="str">
        <f>IFERROR(INDEX(#REF!,MATCH(Таблиця4[[#This Row],[BUILDING NAME]],#REF!,0),1),"")</f>
        <v/>
      </c>
      <c r="AQ735" s="942" t="str">
        <f>IFERROR(INDEX(#REF!,MATCH(Таблиця4[[#This Row],[BUILDING NAME]],#REF!,0),1),"")</f>
        <v/>
      </c>
      <c r="AR735" s="942" t="str">
        <f>IFERROR(INDEX(#REF!,MATCH(Таблиця4[[#This Row],[BUILDING NAME]],#REF!,0),1),"")</f>
        <v/>
      </c>
      <c r="AS735" s="942" t="str">
        <f>IFERROR(INDEX(#REF!,MATCH(Таблиця4[[#This Row],[BUILDING NAME]],#REF!,0),1),"")</f>
        <v/>
      </c>
      <c r="AT735" s="942" t="str">
        <f>IFERROR(INDEX(#REF!,MATCH(Таблиця4[[#This Row],[BUILDING NAME]],#REF!,0),1),"")</f>
        <v/>
      </c>
      <c r="AU735" s="942"/>
      <c r="AV735" s="1195" t="s">
        <v>10301</v>
      </c>
      <c r="AW735" s="1196" t="str">
        <f>IFERROR(INDEX(Аркуш4!$G$2:$G$608,MATCH(Таблиця4[[#This Row],[BUILDING NAME]],Аркуш4!$A$2:$A$608,0),1),"")</f>
        <v/>
      </c>
    </row>
    <row r="736" spans="1:49" ht="16.5" thickTop="1" thickBot="1">
      <c r="A736" s="942"/>
      <c r="B736" s="942"/>
      <c r="C736" s="942"/>
      <c r="D736" s="942"/>
      <c r="E736" s="942"/>
      <c r="F736" s="943"/>
      <c r="G736" s="943"/>
      <c r="H736" s="977" t="s">
        <v>13023</v>
      </c>
      <c r="I736" s="943"/>
      <c r="J736" s="942"/>
      <c r="K736" s="943" t="s">
        <v>10420</v>
      </c>
      <c r="L736" s="943" t="s">
        <v>10301</v>
      </c>
      <c r="M736" s="943" t="s">
        <v>10561</v>
      </c>
      <c r="N736" s="943" t="s">
        <v>10561</v>
      </c>
      <c r="O736" s="943"/>
      <c r="P736" s="943"/>
      <c r="Q736" s="943"/>
      <c r="R736" s="943"/>
      <c r="S736" s="943"/>
      <c r="T73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36" s="943"/>
      <c r="V736" s="943"/>
      <c r="W736" s="943"/>
      <c r="X736" s="942"/>
      <c r="Y736" s="942"/>
      <c r="Z736" s="942" t="s">
        <v>10301</v>
      </c>
      <c r="AA736" s="943"/>
      <c r="AB736" s="943" t="str">
        <f>Таблиця4[[#This Row],[WEALTH]]</f>
        <v/>
      </c>
      <c r="AC736" s="943"/>
      <c r="AD736" s="943" t="str">
        <f>Таблиця4[[#This Row],[DESCRIPTION 3]]</f>
        <v/>
      </c>
      <c r="AE736" s="943" t="str">
        <f>Таблиця4[[#This Row],[Owner/Specific NPCs3]]</f>
        <v/>
      </c>
      <c r="AF736" s="943"/>
      <c r="AG736" s="944"/>
      <c r="AH736" s="945"/>
      <c r="AI736" s="946"/>
      <c r="AJ736" s="943"/>
      <c r="AK736" s="946"/>
      <c r="AL736" s="943"/>
      <c r="AM736" s="946"/>
      <c r="AN736" s="942" t="str">
        <f>IFERROR(INDEX(#REF!,MATCH(Таблиця4[[#This Row],[BUILDING NAME]],#REF!,0),1),"")</f>
        <v/>
      </c>
      <c r="AO736" s="942" t="str">
        <f>IFERROR(INDEX(#REF!,MATCH(Таблиця4[[#This Row],[BUILDING NAME]],#REF!,0),1),"")</f>
        <v/>
      </c>
      <c r="AP736" s="942" t="str">
        <f>IFERROR(INDEX(#REF!,MATCH(Таблиця4[[#This Row],[BUILDING NAME]],#REF!,0),1),"")</f>
        <v/>
      </c>
      <c r="AQ736" s="942" t="str">
        <f>IFERROR(INDEX(#REF!,MATCH(Таблиця4[[#This Row],[BUILDING NAME]],#REF!,0),1),"")</f>
        <v/>
      </c>
      <c r="AR736" s="942" t="str">
        <f>IFERROR(INDEX(#REF!,MATCH(Таблиця4[[#This Row],[BUILDING NAME]],#REF!,0),1),"")</f>
        <v/>
      </c>
      <c r="AS736" s="942" t="str">
        <f>IFERROR(INDEX(#REF!,MATCH(Таблиця4[[#This Row],[BUILDING NAME]],#REF!,0),1),"")</f>
        <v/>
      </c>
      <c r="AT736" s="942" t="str">
        <f>IFERROR(INDEX(#REF!,MATCH(Таблиця4[[#This Row],[BUILDING NAME]],#REF!,0),1),"")</f>
        <v/>
      </c>
      <c r="AU736" s="942"/>
      <c r="AV736" s="1195" t="s">
        <v>10301</v>
      </c>
      <c r="AW736" s="1196" t="str">
        <f>IFERROR(INDEX(Аркуш4!$G$2:$G$608,MATCH(Таблиця4[[#This Row],[BUILDING NAME]],Аркуш4!$A$2:$A$608,0),1),"")</f>
        <v/>
      </c>
    </row>
    <row r="737" spans="1:49" ht="16.5" thickTop="1" thickBot="1">
      <c r="A737" s="942"/>
      <c r="B737" s="942"/>
      <c r="C737" s="942"/>
      <c r="D737" s="942"/>
      <c r="E737" s="942"/>
      <c r="F737" s="943"/>
      <c r="G737" s="943"/>
      <c r="H737" s="944" t="s">
        <v>13024</v>
      </c>
      <c r="I737" s="943"/>
      <c r="J737" s="942"/>
      <c r="K737" s="943" t="s">
        <v>10428</v>
      </c>
      <c r="L737" s="943" t="s">
        <v>10301</v>
      </c>
      <c r="M737" s="943" t="s">
        <v>10561</v>
      </c>
      <c r="N737" s="943" t="s">
        <v>10561</v>
      </c>
      <c r="O737" s="943"/>
      <c r="P737" s="943"/>
      <c r="Q737" s="943"/>
      <c r="R737" s="943"/>
      <c r="S737" s="943"/>
      <c r="T73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37" s="943"/>
      <c r="V737" s="943"/>
      <c r="W737" s="943"/>
      <c r="X737" s="942"/>
      <c r="Y737" s="942"/>
      <c r="Z737" s="942" t="s">
        <v>10301</v>
      </c>
      <c r="AA737" s="943"/>
      <c r="AB737" s="943" t="str">
        <f>Таблиця4[[#This Row],[WEALTH]]</f>
        <v/>
      </c>
      <c r="AC737" s="943"/>
      <c r="AD737" s="943" t="str">
        <f>Таблиця4[[#This Row],[DESCRIPTION 3]]</f>
        <v/>
      </c>
      <c r="AE737" s="943" t="str">
        <f>Таблиця4[[#This Row],[Owner/Specific NPCs3]]</f>
        <v/>
      </c>
      <c r="AF737" s="943"/>
      <c r="AG737" s="944"/>
      <c r="AH737" s="945"/>
      <c r="AI737" s="946"/>
      <c r="AJ737" s="943"/>
      <c r="AK737" s="946"/>
      <c r="AL737" s="943"/>
      <c r="AM737" s="946"/>
      <c r="AN737" s="942" t="str">
        <f>IFERROR(INDEX(#REF!,MATCH(Таблиця4[[#This Row],[BUILDING NAME]],#REF!,0),1),"")</f>
        <v/>
      </c>
      <c r="AO737" s="942" t="str">
        <f>IFERROR(INDEX(#REF!,MATCH(Таблиця4[[#This Row],[BUILDING NAME]],#REF!,0),1),"")</f>
        <v/>
      </c>
      <c r="AP737" s="942" t="str">
        <f>IFERROR(INDEX(#REF!,MATCH(Таблиця4[[#This Row],[BUILDING NAME]],#REF!,0),1),"")</f>
        <v/>
      </c>
      <c r="AQ737" s="942" t="str">
        <f>IFERROR(INDEX(#REF!,MATCH(Таблиця4[[#This Row],[BUILDING NAME]],#REF!,0),1),"")</f>
        <v/>
      </c>
      <c r="AR737" s="942" t="str">
        <f>IFERROR(INDEX(#REF!,MATCH(Таблиця4[[#This Row],[BUILDING NAME]],#REF!,0),1),"")</f>
        <v/>
      </c>
      <c r="AS737" s="942" t="str">
        <f>IFERROR(INDEX(#REF!,MATCH(Таблиця4[[#This Row],[BUILDING NAME]],#REF!,0),1),"")</f>
        <v/>
      </c>
      <c r="AT737" s="942" t="str">
        <f>IFERROR(INDEX(#REF!,MATCH(Таблиця4[[#This Row],[BUILDING NAME]],#REF!,0),1),"")</f>
        <v/>
      </c>
      <c r="AU737" s="942"/>
      <c r="AV737" s="1195" t="s">
        <v>10301</v>
      </c>
      <c r="AW737" s="1196" t="str">
        <f>IFERROR(INDEX(Аркуш4!$G$2:$G$608,MATCH(Таблиця4[[#This Row],[BUILDING NAME]],Аркуш4!$A$2:$A$608,0),1),"")</f>
        <v/>
      </c>
    </row>
    <row r="738" spans="1:49" ht="16.5" thickTop="1" thickBot="1">
      <c r="A738" s="942"/>
      <c r="B738" s="942"/>
      <c r="C738" s="942"/>
      <c r="D738" s="942"/>
      <c r="E738" s="942"/>
      <c r="F738" s="943"/>
      <c r="G738" s="943"/>
      <c r="H738" s="944" t="s">
        <v>13025</v>
      </c>
      <c r="I738" s="943"/>
      <c r="J738" s="942"/>
      <c r="K738" s="943" t="s">
        <v>10428</v>
      </c>
      <c r="L738" s="943" t="s">
        <v>10301</v>
      </c>
      <c r="M738" s="943" t="s">
        <v>10561</v>
      </c>
      <c r="N738" s="943" t="s">
        <v>10561</v>
      </c>
      <c r="O738" s="943"/>
      <c r="P738" s="943"/>
      <c r="Q738" s="943"/>
      <c r="R738" s="943"/>
      <c r="S738" s="943"/>
      <c r="T73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38" s="943"/>
      <c r="V738" s="943"/>
      <c r="W738" s="943"/>
      <c r="X738" s="942"/>
      <c r="Y738" s="942"/>
      <c r="Z738" s="942" t="s">
        <v>10301</v>
      </c>
      <c r="AA738" s="943"/>
      <c r="AB738" s="943" t="str">
        <f>Таблиця4[[#This Row],[WEALTH]]</f>
        <v/>
      </c>
      <c r="AC738" s="943"/>
      <c r="AD738" s="943" t="str">
        <f>Таблиця4[[#This Row],[DESCRIPTION 3]]</f>
        <v/>
      </c>
      <c r="AE738" s="943" t="str">
        <f>Таблиця4[[#This Row],[Owner/Specific NPCs3]]</f>
        <v/>
      </c>
      <c r="AF738" s="943"/>
      <c r="AG738" s="944"/>
      <c r="AH738" s="945"/>
      <c r="AI738" s="946"/>
      <c r="AJ738" s="943"/>
      <c r="AK738" s="946"/>
      <c r="AL738" s="943"/>
      <c r="AM738" s="946"/>
      <c r="AN738" s="942" t="str">
        <f>IFERROR(INDEX(#REF!,MATCH(Таблиця4[[#This Row],[BUILDING NAME]],#REF!,0),1),"")</f>
        <v/>
      </c>
      <c r="AO738" s="942" t="str">
        <f>IFERROR(INDEX(#REF!,MATCH(Таблиця4[[#This Row],[BUILDING NAME]],#REF!,0),1),"")</f>
        <v/>
      </c>
      <c r="AP738" s="942" t="str">
        <f>IFERROR(INDEX(#REF!,MATCH(Таблиця4[[#This Row],[BUILDING NAME]],#REF!,0),1),"")</f>
        <v/>
      </c>
      <c r="AQ738" s="942" t="str">
        <f>IFERROR(INDEX(#REF!,MATCH(Таблиця4[[#This Row],[BUILDING NAME]],#REF!,0),1),"")</f>
        <v/>
      </c>
      <c r="AR738" s="942" t="str">
        <f>IFERROR(INDEX(#REF!,MATCH(Таблиця4[[#This Row],[BUILDING NAME]],#REF!,0),1),"")</f>
        <v/>
      </c>
      <c r="AS738" s="942" t="str">
        <f>IFERROR(INDEX(#REF!,MATCH(Таблиця4[[#This Row],[BUILDING NAME]],#REF!,0),1),"")</f>
        <v/>
      </c>
      <c r="AT738" s="942" t="str">
        <f>IFERROR(INDEX(#REF!,MATCH(Таблиця4[[#This Row],[BUILDING NAME]],#REF!,0),1),"")</f>
        <v/>
      </c>
      <c r="AU738" s="942"/>
      <c r="AV738" s="1195" t="s">
        <v>10301</v>
      </c>
      <c r="AW738" s="1196" t="str">
        <f>IFERROR(INDEX(Аркуш4!$G$2:$G$608,MATCH(Таблиця4[[#This Row],[BUILDING NAME]],Аркуш4!$A$2:$A$608,0),1),"")</f>
        <v/>
      </c>
    </row>
    <row r="739" spans="1:49" ht="16.5" thickTop="1" thickBot="1">
      <c r="A739" s="942"/>
      <c r="B739" s="942"/>
      <c r="C739" s="942"/>
      <c r="D739" s="942"/>
      <c r="E739" s="942"/>
      <c r="F739" s="943"/>
      <c r="G739" s="943"/>
      <c r="H739" s="944" t="s">
        <v>13026</v>
      </c>
      <c r="I739" s="943"/>
      <c r="J739" s="942"/>
      <c r="K739" s="943" t="s">
        <v>10428</v>
      </c>
      <c r="L739" s="943" t="s">
        <v>10301</v>
      </c>
      <c r="M739" s="943" t="s">
        <v>10561</v>
      </c>
      <c r="N739" s="943" t="s">
        <v>10561</v>
      </c>
      <c r="O739" s="943"/>
      <c r="P739" s="943"/>
      <c r="Q739" s="943"/>
      <c r="R739" s="943"/>
      <c r="S739" s="943"/>
      <c r="T73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39" s="943"/>
      <c r="V739" s="943"/>
      <c r="W739" s="943"/>
      <c r="X739" s="942"/>
      <c r="Y739" s="942"/>
      <c r="Z739" s="942" t="s">
        <v>10301</v>
      </c>
      <c r="AA739" s="943"/>
      <c r="AB739" s="943" t="str">
        <f>Таблиця4[[#This Row],[WEALTH]]</f>
        <v/>
      </c>
      <c r="AC739" s="943"/>
      <c r="AD739" s="943" t="str">
        <f>Таблиця4[[#This Row],[DESCRIPTION 3]]</f>
        <v/>
      </c>
      <c r="AE739" s="943" t="str">
        <f>Таблиця4[[#This Row],[Owner/Specific NPCs3]]</f>
        <v/>
      </c>
      <c r="AF739" s="943"/>
      <c r="AG739" s="944"/>
      <c r="AH739" s="945"/>
      <c r="AI739" s="946"/>
      <c r="AJ739" s="943"/>
      <c r="AK739" s="946"/>
      <c r="AL739" s="943"/>
      <c r="AM739" s="946"/>
      <c r="AN739" s="942" t="str">
        <f>IFERROR(INDEX(#REF!,MATCH(Таблиця4[[#This Row],[BUILDING NAME]],#REF!,0),1),"")</f>
        <v/>
      </c>
      <c r="AO739" s="942" t="str">
        <f>IFERROR(INDEX(#REF!,MATCH(Таблиця4[[#This Row],[BUILDING NAME]],#REF!,0),1),"")</f>
        <v/>
      </c>
      <c r="AP739" s="942" t="str">
        <f>IFERROR(INDEX(#REF!,MATCH(Таблиця4[[#This Row],[BUILDING NAME]],#REF!,0),1),"")</f>
        <v/>
      </c>
      <c r="AQ739" s="942" t="str">
        <f>IFERROR(INDEX(#REF!,MATCH(Таблиця4[[#This Row],[BUILDING NAME]],#REF!,0),1),"")</f>
        <v/>
      </c>
      <c r="AR739" s="942" t="str">
        <f>IFERROR(INDEX(#REF!,MATCH(Таблиця4[[#This Row],[BUILDING NAME]],#REF!,0),1),"")</f>
        <v/>
      </c>
      <c r="AS739" s="942" t="str">
        <f>IFERROR(INDEX(#REF!,MATCH(Таблиця4[[#This Row],[BUILDING NAME]],#REF!,0),1),"")</f>
        <v/>
      </c>
      <c r="AT739" s="942" t="str">
        <f>IFERROR(INDEX(#REF!,MATCH(Таблиця4[[#This Row],[BUILDING NAME]],#REF!,0),1),"")</f>
        <v/>
      </c>
      <c r="AU739" s="942"/>
      <c r="AV739" s="1195" t="s">
        <v>10301</v>
      </c>
      <c r="AW739" s="1196" t="str">
        <f>IFERROR(INDEX(Аркуш4!$G$2:$G$608,MATCH(Таблиця4[[#This Row],[BUILDING NAME]],Аркуш4!$A$2:$A$608,0),1),"")</f>
        <v/>
      </c>
    </row>
    <row r="740" spans="1:49" ht="16.5" thickTop="1" thickBot="1">
      <c r="A740" s="942"/>
      <c r="B740" s="942"/>
      <c r="C740" s="942"/>
      <c r="D740" s="942"/>
      <c r="E740" s="942"/>
      <c r="F740" s="943"/>
      <c r="G740" s="943"/>
      <c r="H740" s="944" t="s">
        <v>13027</v>
      </c>
      <c r="I740" s="943"/>
      <c r="J740" s="942"/>
      <c r="K740" s="943" t="s">
        <v>10428</v>
      </c>
      <c r="L740" s="943" t="s">
        <v>10301</v>
      </c>
      <c r="M740" s="943" t="s">
        <v>10561</v>
      </c>
      <c r="N740" s="943" t="s">
        <v>10561</v>
      </c>
      <c r="O740" s="943"/>
      <c r="P740" s="943"/>
      <c r="Q740" s="943"/>
      <c r="R740" s="943"/>
      <c r="S740" s="943"/>
      <c r="T74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40" s="943"/>
      <c r="V740" s="943"/>
      <c r="W740" s="943"/>
      <c r="X740" s="942"/>
      <c r="Y740" s="942"/>
      <c r="Z740" s="942" t="s">
        <v>10301</v>
      </c>
      <c r="AA740" s="943"/>
      <c r="AB740" s="943" t="str">
        <f>Таблиця4[[#This Row],[WEALTH]]</f>
        <v/>
      </c>
      <c r="AC740" s="943"/>
      <c r="AD740" s="943" t="str">
        <f>Таблиця4[[#This Row],[DESCRIPTION 3]]</f>
        <v/>
      </c>
      <c r="AE740" s="943" t="str">
        <f>Таблиця4[[#This Row],[Owner/Specific NPCs3]]</f>
        <v/>
      </c>
      <c r="AF740" s="943"/>
      <c r="AG740" s="944"/>
      <c r="AH740" s="945"/>
      <c r="AI740" s="946"/>
      <c r="AJ740" s="943"/>
      <c r="AK740" s="946"/>
      <c r="AL740" s="943"/>
      <c r="AM740" s="946"/>
      <c r="AN740" s="942" t="str">
        <f>IFERROR(INDEX(#REF!,MATCH(Таблиця4[[#This Row],[BUILDING NAME]],#REF!,0),1),"")</f>
        <v/>
      </c>
      <c r="AO740" s="942" t="str">
        <f>IFERROR(INDEX(#REF!,MATCH(Таблиця4[[#This Row],[BUILDING NAME]],#REF!,0),1),"")</f>
        <v/>
      </c>
      <c r="AP740" s="942" t="str">
        <f>IFERROR(INDEX(#REF!,MATCH(Таблиця4[[#This Row],[BUILDING NAME]],#REF!,0),1),"")</f>
        <v/>
      </c>
      <c r="AQ740" s="942" t="str">
        <f>IFERROR(INDEX(#REF!,MATCH(Таблиця4[[#This Row],[BUILDING NAME]],#REF!,0),1),"")</f>
        <v/>
      </c>
      <c r="AR740" s="942" t="str">
        <f>IFERROR(INDEX(#REF!,MATCH(Таблиця4[[#This Row],[BUILDING NAME]],#REF!,0),1),"")</f>
        <v/>
      </c>
      <c r="AS740" s="942" t="str">
        <f>IFERROR(INDEX(#REF!,MATCH(Таблиця4[[#This Row],[BUILDING NAME]],#REF!,0),1),"")</f>
        <v/>
      </c>
      <c r="AT740" s="942" t="str">
        <f>IFERROR(INDEX(#REF!,MATCH(Таблиця4[[#This Row],[BUILDING NAME]],#REF!,0),1),"")</f>
        <v/>
      </c>
      <c r="AU740" s="942"/>
      <c r="AV740" s="1195" t="s">
        <v>10301</v>
      </c>
      <c r="AW740" s="1196" t="str">
        <f>IFERROR(INDEX(Аркуш4!$G$2:$G$608,MATCH(Таблиця4[[#This Row],[BUILDING NAME]],Аркуш4!$A$2:$A$608,0),1),"")</f>
        <v/>
      </c>
    </row>
    <row r="741" spans="1:49" ht="16.5" thickTop="1" thickBot="1">
      <c r="A741" s="942"/>
      <c r="B741" s="942"/>
      <c r="C741" s="942"/>
      <c r="D741" s="942"/>
      <c r="E741" s="942"/>
      <c r="F741" s="943"/>
      <c r="G741" s="943"/>
      <c r="H741" s="944" t="s">
        <v>13028</v>
      </c>
      <c r="I741" s="943"/>
      <c r="J741" s="942"/>
      <c r="K741" s="943" t="s">
        <v>10428</v>
      </c>
      <c r="L741" s="943" t="s">
        <v>10301</v>
      </c>
      <c r="M741" s="943" t="s">
        <v>10561</v>
      </c>
      <c r="N741" s="943" t="s">
        <v>10561</v>
      </c>
      <c r="O741" s="943"/>
      <c r="P741" s="943"/>
      <c r="Q741" s="943"/>
      <c r="R741" s="943"/>
      <c r="S741" s="943"/>
      <c r="T74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41" s="943"/>
      <c r="V741" s="943"/>
      <c r="W741" s="943"/>
      <c r="X741" s="942"/>
      <c r="Y741" s="942"/>
      <c r="Z741" s="942" t="s">
        <v>10301</v>
      </c>
      <c r="AA741" s="943"/>
      <c r="AB741" s="943" t="str">
        <f>Таблиця4[[#This Row],[WEALTH]]</f>
        <v/>
      </c>
      <c r="AC741" s="943"/>
      <c r="AD741" s="943" t="str">
        <f>Таблиця4[[#This Row],[DESCRIPTION 3]]</f>
        <v/>
      </c>
      <c r="AE741" s="943" t="str">
        <f>Таблиця4[[#This Row],[Owner/Specific NPCs3]]</f>
        <v/>
      </c>
      <c r="AF741" s="943"/>
      <c r="AG741" s="944"/>
      <c r="AH741" s="945"/>
      <c r="AI741" s="946"/>
      <c r="AJ741" s="943"/>
      <c r="AK741" s="946"/>
      <c r="AL741" s="943"/>
      <c r="AM741" s="946"/>
      <c r="AN741" s="942" t="str">
        <f>IFERROR(INDEX(#REF!,MATCH(Таблиця4[[#This Row],[BUILDING NAME]],#REF!,0),1),"")</f>
        <v/>
      </c>
      <c r="AO741" s="942" t="str">
        <f>IFERROR(INDEX(#REF!,MATCH(Таблиця4[[#This Row],[BUILDING NAME]],#REF!,0),1),"")</f>
        <v/>
      </c>
      <c r="AP741" s="942" t="str">
        <f>IFERROR(INDEX(#REF!,MATCH(Таблиця4[[#This Row],[BUILDING NAME]],#REF!,0),1),"")</f>
        <v/>
      </c>
      <c r="AQ741" s="942" t="str">
        <f>IFERROR(INDEX(#REF!,MATCH(Таблиця4[[#This Row],[BUILDING NAME]],#REF!,0),1),"")</f>
        <v/>
      </c>
      <c r="AR741" s="942" t="str">
        <f>IFERROR(INDEX(#REF!,MATCH(Таблиця4[[#This Row],[BUILDING NAME]],#REF!,0),1),"")</f>
        <v/>
      </c>
      <c r="AS741" s="942" t="str">
        <f>IFERROR(INDEX(#REF!,MATCH(Таблиця4[[#This Row],[BUILDING NAME]],#REF!,0),1),"")</f>
        <v/>
      </c>
      <c r="AT741" s="942" t="str">
        <f>IFERROR(INDEX(#REF!,MATCH(Таблиця4[[#This Row],[BUILDING NAME]],#REF!,0),1),"")</f>
        <v/>
      </c>
      <c r="AU741" s="942"/>
      <c r="AV741" s="1195" t="s">
        <v>10301</v>
      </c>
      <c r="AW741" s="1196" t="str">
        <f>IFERROR(INDEX(Аркуш4!$G$2:$G$608,MATCH(Таблиця4[[#This Row],[BUILDING NAME]],Аркуш4!$A$2:$A$608,0),1),"")</f>
        <v/>
      </c>
    </row>
    <row r="742" spans="1:49" ht="16.5" thickTop="1" thickBot="1">
      <c r="A742" s="942"/>
      <c r="B742" s="942"/>
      <c r="C742" s="942"/>
      <c r="D742" s="942"/>
      <c r="E742" s="942"/>
      <c r="F742" s="943"/>
      <c r="G742" s="943"/>
      <c r="H742" s="977" t="s">
        <v>13029</v>
      </c>
      <c r="I742" s="943"/>
      <c r="J742" s="942"/>
      <c r="K742" s="943" t="s">
        <v>10420</v>
      </c>
      <c r="L742" s="943" t="s">
        <v>10301</v>
      </c>
      <c r="M742" s="943" t="s">
        <v>10561</v>
      </c>
      <c r="N742" s="943" t="s">
        <v>10561</v>
      </c>
      <c r="O742" s="943"/>
      <c r="P742" s="943"/>
      <c r="Q742" s="943"/>
      <c r="R742" s="943"/>
      <c r="S742" s="943"/>
      <c r="T74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42" s="943"/>
      <c r="V742" s="943"/>
      <c r="W742" s="943"/>
      <c r="X742" s="942"/>
      <c r="Y742" s="942"/>
      <c r="Z742" s="942" t="s">
        <v>10301</v>
      </c>
      <c r="AA742" s="943"/>
      <c r="AB742" s="943" t="str">
        <f>Таблиця4[[#This Row],[WEALTH]]</f>
        <v/>
      </c>
      <c r="AC742" s="943"/>
      <c r="AD742" s="943" t="str">
        <f>Таблиця4[[#This Row],[DESCRIPTION 3]]</f>
        <v/>
      </c>
      <c r="AE742" s="943" t="str">
        <f>Таблиця4[[#This Row],[Owner/Specific NPCs3]]</f>
        <v/>
      </c>
      <c r="AF742" s="943"/>
      <c r="AG742" s="944"/>
      <c r="AH742" s="945"/>
      <c r="AI742" s="946"/>
      <c r="AJ742" s="943"/>
      <c r="AK742" s="946"/>
      <c r="AL742" s="943"/>
      <c r="AM742" s="946"/>
      <c r="AN742" s="942" t="str">
        <f>IFERROR(INDEX(#REF!,MATCH(Таблиця4[[#This Row],[BUILDING NAME]],#REF!,0),1),"")</f>
        <v/>
      </c>
      <c r="AO742" s="942" t="str">
        <f>IFERROR(INDEX(#REF!,MATCH(Таблиця4[[#This Row],[BUILDING NAME]],#REF!,0),1),"")</f>
        <v/>
      </c>
      <c r="AP742" s="942" t="str">
        <f>IFERROR(INDEX(#REF!,MATCH(Таблиця4[[#This Row],[BUILDING NAME]],#REF!,0),1),"")</f>
        <v/>
      </c>
      <c r="AQ742" s="942" t="str">
        <f>IFERROR(INDEX(#REF!,MATCH(Таблиця4[[#This Row],[BUILDING NAME]],#REF!,0),1),"")</f>
        <v/>
      </c>
      <c r="AR742" s="942" t="str">
        <f>IFERROR(INDEX(#REF!,MATCH(Таблиця4[[#This Row],[BUILDING NAME]],#REF!,0),1),"")</f>
        <v/>
      </c>
      <c r="AS742" s="942" t="str">
        <f>IFERROR(INDEX(#REF!,MATCH(Таблиця4[[#This Row],[BUILDING NAME]],#REF!,0),1),"")</f>
        <v/>
      </c>
      <c r="AT742" s="942" t="str">
        <f>IFERROR(INDEX(#REF!,MATCH(Таблиця4[[#This Row],[BUILDING NAME]],#REF!,0),1),"")</f>
        <v/>
      </c>
      <c r="AU742" s="942"/>
      <c r="AV742" s="1195" t="s">
        <v>10301</v>
      </c>
      <c r="AW742" s="1196" t="str">
        <f>IFERROR(INDEX(Аркуш4!$G$2:$G$608,MATCH(Таблиця4[[#This Row],[BUILDING NAME]],Аркуш4!$A$2:$A$608,0),1),"")</f>
        <v/>
      </c>
    </row>
    <row r="743" spans="1:49" ht="16.5" thickTop="1" thickBot="1">
      <c r="A743" s="942"/>
      <c r="B743" s="942"/>
      <c r="C743" s="942"/>
      <c r="D743" s="942"/>
      <c r="E743" s="942"/>
      <c r="F743" s="943"/>
      <c r="G743" s="943"/>
      <c r="H743" s="977" t="s">
        <v>13030</v>
      </c>
      <c r="I743" s="943"/>
      <c r="J743" s="942"/>
      <c r="K743" s="943" t="s">
        <v>10420</v>
      </c>
      <c r="L743" s="943" t="s">
        <v>10301</v>
      </c>
      <c r="M743" s="943" t="s">
        <v>10561</v>
      </c>
      <c r="N743" s="943" t="s">
        <v>10561</v>
      </c>
      <c r="O743" s="943"/>
      <c r="P743" s="943"/>
      <c r="Q743" s="943"/>
      <c r="R743" s="943"/>
      <c r="S743" s="943"/>
      <c r="T74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43" s="943"/>
      <c r="V743" s="943"/>
      <c r="W743" s="943"/>
      <c r="X743" s="942"/>
      <c r="Y743" s="942"/>
      <c r="Z743" s="942" t="s">
        <v>10301</v>
      </c>
      <c r="AA743" s="943"/>
      <c r="AB743" s="943" t="str">
        <f>Таблиця4[[#This Row],[WEALTH]]</f>
        <v/>
      </c>
      <c r="AC743" s="943"/>
      <c r="AD743" s="943" t="str">
        <f>Таблиця4[[#This Row],[DESCRIPTION 3]]</f>
        <v/>
      </c>
      <c r="AE743" s="943" t="str">
        <f>Таблиця4[[#This Row],[Owner/Specific NPCs3]]</f>
        <v/>
      </c>
      <c r="AF743" s="943"/>
      <c r="AG743" s="944"/>
      <c r="AH743" s="945"/>
      <c r="AI743" s="946"/>
      <c r="AJ743" s="943"/>
      <c r="AK743" s="946"/>
      <c r="AL743" s="943"/>
      <c r="AM743" s="946"/>
      <c r="AN743" s="942" t="str">
        <f>IFERROR(INDEX(#REF!,MATCH(Таблиця4[[#This Row],[BUILDING NAME]],#REF!,0),1),"")</f>
        <v/>
      </c>
      <c r="AO743" s="942" t="str">
        <f>IFERROR(INDEX(#REF!,MATCH(Таблиця4[[#This Row],[BUILDING NAME]],#REF!,0),1),"")</f>
        <v/>
      </c>
      <c r="AP743" s="942" t="str">
        <f>IFERROR(INDEX(#REF!,MATCH(Таблиця4[[#This Row],[BUILDING NAME]],#REF!,0),1),"")</f>
        <v/>
      </c>
      <c r="AQ743" s="942" t="str">
        <f>IFERROR(INDEX(#REF!,MATCH(Таблиця4[[#This Row],[BUILDING NAME]],#REF!,0),1),"")</f>
        <v/>
      </c>
      <c r="AR743" s="942" t="str">
        <f>IFERROR(INDEX(#REF!,MATCH(Таблиця4[[#This Row],[BUILDING NAME]],#REF!,0),1),"")</f>
        <v/>
      </c>
      <c r="AS743" s="942" t="str">
        <f>IFERROR(INDEX(#REF!,MATCH(Таблиця4[[#This Row],[BUILDING NAME]],#REF!,0),1),"")</f>
        <v/>
      </c>
      <c r="AT743" s="942" t="str">
        <f>IFERROR(INDEX(#REF!,MATCH(Таблиця4[[#This Row],[BUILDING NAME]],#REF!,0),1),"")</f>
        <v/>
      </c>
      <c r="AU743" s="942"/>
      <c r="AV743" s="1195" t="s">
        <v>10301</v>
      </c>
      <c r="AW743" s="1196" t="str">
        <f>IFERROR(INDEX(Аркуш4!$G$2:$G$608,MATCH(Таблиця4[[#This Row],[BUILDING NAME]],Аркуш4!$A$2:$A$608,0),1),"")</f>
        <v/>
      </c>
    </row>
    <row r="744" spans="1:49" ht="16.5" thickTop="1" thickBot="1">
      <c r="A744" s="942"/>
      <c r="B744" s="942"/>
      <c r="C744" s="942"/>
      <c r="D744" s="942"/>
      <c r="E744" s="942"/>
      <c r="F744" s="943"/>
      <c r="G744" s="943"/>
      <c r="H744" s="978" t="s">
        <v>13031</v>
      </c>
      <c r="I744" s="943"/>
      <c r="J744" s="942" t="s">
        <v>13032</v>
      </c>
      <c r="K744" s="943" t="s">
        <v>10428</v>
      </c>
      <c r="L744" s="943" t="s">
        <v>10301</v>
      </c>
      <c r="M744" s="943" t="s">
        <v>10561</v>
      </c>
      <c r="N744" s="943" t="s">
        <v>10561</v>
      </c>
      <c r="O744" s="943"/>
      <c r="P744" s="943"/>
      <c r="Q744" s="943"/>
      <c r="R744" s="943"/>
      <c r="S744" s="943"/>
      <c r="T74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44" s="943"/>
      <c r="V744" s="943"/>
      <c r="W744" s="943"/>
      <c r="X744" s="942"/>
      <c r="Y744" s="942"/>
      <c r="Z744" s="942" t="s">
        <v>10301</v>
      </c>
      <c r="AA744" s="943"/>
      <c r="AB744" s="943" t="str">
        <f>Таблиця4[[#This Row],[WEALTH]]</f>
        <v/>
      </c>
      <c r="AC744" s="943"/>
      <c r="AD744" s="943" t="s">
        <v>13033</v>
      </c>
      <c r="AE744" s="943" t="str">
        <f>Таблиця4[[#This Row],[Owner/Specific NPCs3]]</f>
        <v/>
      </c>
      <c r="AF744" s="943"/>
      <c r="AG744" s="944"/>
      <c r="AH744" s="945"/>
      <c r="AI744" s="946"/>
      <c r="AJ744" s="943"/>
      <c r="AK744" s="946"/>
      <c r="AL744" s="943"/>
      <c r="AM744" s="946"/>
      <c r="AN744" s="942" t="str">
        <f>IFERROR(INDEX(#REF!,MATCH(Таблиця4[[#This Row],[BUILDING NAME]],#REF!,0),1),"")</f>
        <v/>
      </c>
      <c r="AO744" s="942" t="str">
        <f>IFERROR(INDEX(#REF!,MATCH(Таблиця4[[#This Row],[BUILDING NAME]],#REF!,0),1),"")</f>
        <v/>
      </c>
      <c r="AP744" s="942" t="str">
        <f>IFERROR(INDEX(#REF!,MATCH(Таблиця4[[#This Row],[BUILDING NAME]],#REF!,0),1),"")</f>
        <v/>
      </c>
      <c r="AQ744" s="942" t="str">
        <f>IFERROR(INDEX(#REF!,MATCH(Таблиця4[[#This Row],[BUILDING NAME]],#REF!,0),1),"")</f>
        <v/>
      </c>
      <c r="AR744" s="942" t="str">
        <f>IFERROR(INDEX(#REF!,MATCH(Таблиця4[[#This Row],[BUILDING NAME]],#REF!,0),1),"")</f>
        <v/>
      </c>
      <c r="AS744" s="942" t="str">
        <f>IFERROR(INDEX(#REF!,MATCH(Таблиця4[[#This Row],[BUILDING NAME]],#REF!,0),1),"")</f>
        <v/>
      </c>
      <c r="AT744" s="942" t="str">
        <f>IFERROR(INDEX(#REF!,MATCH(Таблиця4[[#This Row],[BUILDING NAME]],#REF!,0),1),"")</f>
        <v/>
      </c>
      <c r="AU744" s="942"/>
      <c r="AV744" s="1195" t="s">
        <v>10301</v>
      </c>
      <c r="AW744" s="1196" t="str">
        <f>IFERROR(INDEX(Аркуш4!$G$2:$G$608,MATCH(Таблиця4[[#This Row],[BUILDING NAME]],Аркуш4!$A$2:$A$608,0),1),"")</f>
        <v/>
      </c>
    </row>
    <row r="745" spans="1:49" ht="16.5" thickTop="1" thickBot="1">
      <c r="A745" s="942"/>
      <c r="B745" s="942"/>
      <c r="C745" s="942"/>
      <c r="D745" s="942"/>
      <c r="E745" s="942"/>
      <c r="F745" s="943"/>
      <c r="G745" s="943"/>
      <c r="H745" s="942" t="s">
        <v>13034</v>
      </c>
      <c r="I745" s="943" t="s">
        <v>10312</v>
      </c>
      <c r="J745" s="942"/>
      <c r="K745" s="943" t="s">
        <v>13035</v>
      </c>
      <c r="L745" s="943" t="s">
        <v>10301</v>
      </c>
      <c r="M745" s="943" t="s">
        <v>10561</v>
      </c>
      <c r="N745" s="943" t="s">
        <v>10561</v>
      </c>
      <c r="O745" s="943"/>
      <c r="P745" s="943"/>
      <c r="Q745" s="943"/>
      <c r="R745" s="943"/>
      <c r="S745" s="943"/>
      <c r="T74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45" s="943"/>
      <c r="V745" s="943"/>
      <c r="W745" s="943"/>
      <c r="X745" s="942"/>
      <c r="Y745" s="942"/>
      <c r="Z745" s="942" t="s">
        <v>10301</v>
      </c>
      <c r="AA745" s="943"/>
      <c r="AB745" s="943" t="str">
        <f>Таблиця4[[#This Row],[WEALTH]]</f>
        <v/>
      </c>
      <c r="AC745" s="943"/>
      <c r="AD745" s="943" t="str">
        <f>Таблиця4[[#This Row],[DESCRIPTION 3]]</f>
        <v/>
      </c>
      <c r="AE745" s="943" t="str">
        <f>Таблиця4[[#This Row],[Owner/Specific NPCs3]]</f>
        <v/>
      </c>
      <c r="AF745" s="943"/>
      <c r="AG745" s="944"/>
      <c r="AH745" s="945"/>
      <c r="AI745" s="946"/>
      <c r="AJ745" s="943"/>
      <c r="AK745" s="946"/>
      <c r="AL745" s="943"/>
      <c r="AM745" s="946"/>
      <c r="AN745" s="942" t="str">
        <f>IFERROR(INDEX(#REF!,MATCH(Таблиця4[[#This Row],[BUILDING NAME]],#REF!,0),1),"")</f>
        <v/>
      </c>
      <c r="AO745" s="942" t="str">
        <f>IFERROR(INDEX(#REF!,MATCH(Таблиця4[[#This Row],[BUILDING NAME]],#REF!,0),1),"")</f>
        <v/>
      </c>
      <c r="AP745" s="942" t="str">
        <f>IFERROR(INDEX(#REF!,MATCH(Таблиця4[[#This Row],[BUILDING NAME]],#REF!,0),1),"")</f>
        <v/>
      </c>
      <c r="AQ745" s="942" t="str">
        <f>IFERROR(INDEX(#REF!,MATCH(Таблиця4[[#This Row],[BUILDING NAME]],#REF!,0),1),"")</f>
        <v/>
      </c>
      <c r="AR745" s="942" t="str">
        <f>IFERROR(INDEX(#REF!,MATCH(Таблиця4[[#This Row],[BUILDING NAME]],#REF!,0),1),"")</f>
        <v/>
      </c>
      <c r="AS745" s="942" t="str">
        <f>IFERROR(INDEX(#REF!,MATCH(Таблиця4[[#This Row],[BUILDING NAME]],#REF!,0),1),"")</f>
        <v/>
      </c>
      <c r="AT745" s="942" t="str">
        <f>IFERROR(INDEX(#REF!,MATCH(Таблиця4[[#This Row],[BUILDING NAME]],#REF!,0),1),"")</f>
        <v/>
      </c>
      <c r="AU745" s="942"/>
      <c r="AV745" s="1195" t="s">
        <v>10973</v>
      </c>
      <c r="AW745" s="1196">
        <f>IFERROR(INDEX(Аркуш4!$G$2:$G$608,MATCH(Таблиця4[[#This Row],[BUILDING NAME]],Аркуш4!$A$2:$A$608,0),1),"")</f>
        <v>0</v>
      </c>
    </row>
    <row r="746" spans="1:49" ht="16.5" thickTop="1" thickBot="1">
      <c r="A746" s="942"/>
      <c r="B746" s="942"/>
      <c r="C746" s="942"/>
      <c r="D746" s="942"/>
      <c r="E746" s="942"/>
      <c r="F746" s="943"/>
      <c r="G746" s="943"/>
      <c r="H746" s="942" t="s">
        <v>13036</v>
      </c>
      <c r="I746" s="943" t="s">
        <v>10312</v>
      </c>
      <c r="J746" s="942"/>
      <c r="K746" s="943" t="s">
        <v>13035</v>
      </c>
      <c r="L746" s="943" t="s">
        <v>10301</v>
      </c>
      <c r="M746" s="943" t="s">
        <v>10561</v>
      </c>
      <c r="N746" s="943" t="s">
        <v>10561</v>
      </c>
      <c r="O746" s="943"/>
      <c r="P746" s="943"/>
      <c r="Q746" s="943"/>
      <c r="R746" s="943"/>
      <c r="S746" s="943"/>
      <c r="T74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46" s="943"/>
      <c r="V746" s="943"/>
      <c r="W746" s="943"/>
      <c r="X746" s="942"/>
      <c r="Y746" s="942"/>
      <c r="Z746" s="942" t="s">
        <v>10301</v>
      </c>
      <c r="AA746" s="942" t="s">
        <v>13037</v>
      </c>
      <c r="AB746" s="943" t="str">
        <f>Таблиця4[[#This Row],[WEALTH]]</f>
        <v/>
      </c>
      <c r="AC746" s="943"/>
      <c r="AD746" s="943" t="str">
        <f>Таблиця4[[#This Row],[DESCRIPTION 3]]</f>
        <v/>
      </c>
      <c r="AE746" s="943" t="str">
        <f>Таблиця4[[#This Row],[Owner/Specific NPCs3]]</f>
        <v/>
      </c>
      <c r="AF746" s="943"/>
      <c r="AG746" s="944"/>
      <c r="AH746" s="945"/>
      <c r="AI746" s="946"/>
      <c r="AJ746" s="943"/>
      <c r="AK746" s="946"/>
      <c r="AL746" s="943"/>
      <c r="AM746" s="946"/>
      <c r="AN746" s="942" t="str">
        <f>IFERROR(INDEX(#REF!,MATCH(Таблиця4[[#This Row],[BUILDING NAME]],#REF!,0),1),"")</f>
        <v/>
      </c>
      <c r="AO746" s="942" t="str">
        <f>IFERROR(INDEX(#REF!,MATCH(Таблиця4[[#This Row],[BUILDING NAME]],#REF!,0),1),"")</f>
        <v/>
      </c>
      <c r="AP746" s="942" t="str">
        <f>IFERROR(INDEX(#REF!,MATCH(Таблиця4[[#This Row],[BUILDING NAME]],#REF!,0),1),"")</f>
        <v/>
      </c>
      <c r="AQ746" s="942" t="str">
        <f>IFERROR(INDEX(#REF!,MATCH(Таблиця4[[#This Row],[BUILDING NAME]],#REF!,0),1),"")</f>
        <v/>
      </c>
      <c r="AR746" s="942" t="str">
        <f>IFERROR(INDEX(#REF!,MATCH(Таблиця4[[#This Row],[BUILDING NAME]],#REF!,0),1),"")</f>
        <v/>
      </c>
      <c r="AS746" s="942" t="str">
        <f>IFERROR(INDEX(#REF!,MATCH(Таблиця4[[#This Row],[BUILDING NAME]],#REF!,0),1),"")</f>
        <v/>
      </c>
      <c r="AT746" s="942" t="str">
        <f>IFERROR(INDEX(#REF!,MATCH(Таблиця4[[#This Row],[BUILDING NAME]],#REF!,0),1),"")</f>
        <v/>
      </c>
      <c r="AU746" s="942"/>
      <c r="AV746" s="1195" t="s">
        <v>10301</v>
      </c>
      <c r="AW746" s="1196" t="str">
        <f>IFERROR(INDEX(Аркуш4!$G$2:$G$608,MATCH(Таблиця4[[#This Row],[BUILDING NAME]],Аркуш4!$A$2:$A$608,0),1),"")</f>
        <v/>
      </c>
    </row>
    <row r="747" spans="1:49" ht="16.5" thickTop="1" thickBot="1">
      <c r="A747" s="942"/>
      <c r="B747" s="942"/>
      <c r="C747" s="942"/>
      <c r="D747" s="942"/>
      <c r="E747" s="942"/>
      <c r="F747" s="943"/>
      <c r="G747" s="943"/>
      <c r="H747" s="942" t="s">
        <v>13038</v>
      </c>
      <c r="I747" s="943" t="s">
        <v>10312</v>
      </c>
      <c r="J747" s="942"/>
      <c r="K747" s="943" t="s">
        <v>13035</v>
      </c>
      <c r="L747" s="943" t="s">
        <v>10301</v>
      </c>
      <c r="M747" s="943" t="s">
        <v>10561</v>
      </c>
      <c r="N747" s="943" t="s">
        <v>10561</v>
      </c>
      <c r="O747" s="943"/>
      <c r="P747" s="943"/>
      <c r="Q747" s="943"/>
      <c r="R747" s="943"/>
      <c r="S747" s="943"/>
      <c r="T74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47" s="943"/>
      <c r="V747" s="943"/>
      <c r="W747" s="943"/>
      <c r="X747" s="942"/>
      <c r="Y747" s="942"/>
      <c r="Z747" s="942" t="s">
        <v>10301</v>
      </c>
      <c r="AA747" s="943"/>
      <c r="AB747" s="943" t="str">
        <f>Таблиця4[[#This Row],[WEALTH]]</f>
        <v/>
      </c>
      <c r="AC747" s="943"/>
      <c r="AD747" s="943" t="str">
        <f>Таблиця4[[#This Row],[DESCRIPTION 3]]</f>
        <v/>
      </c>
      <c r="AE747" s="943" t="str">
        <f>Таблиця4[[#This Row],[Owner/Specific NPCs3]]</f>
        <v/>
      </c>
      <c r="AF747" s="943"/>
      <c r="AG747" s="944"/>
      <c r="AH747" s="945"/>
      <c r="AI747" s="946"/>
      <c r="AJ747" s="943"/>
      <c r="AK747" s="946"/>
      <c r="AL747" s="943"/>
      <c r="AM747" s="946"/>
      <c r="AN747" s="942" t="str">
        <f>IFERROR(INDEX(#REF!,MATCH(Таблиця4[[#This Row],[BUILDING NAME]],#REF!,0),1),"")</f>
        <v/>
      </c>
      <c r="AO747" s="942" t="str">
        <f>IFERROR(INDEX(#REF!,MATCH(Таблиця4[[#This Row],[BUILDING NAME]],#REF!,0),1),"")</f>
        <v/>
      </c>
      <c r="AP747" s="942" t="str">
        <f>IFERROR(INDEX(#REF!,MATCH(Таблиця4[[#This Row],[BUILDING NAME]],#REF!,0),1),"")</f>
        <v/>
      </c>
      <c r="AQ747" s="942" t="str">
        <f>IFERROR(INDEX(#REF!,MATCH(Таблиця4[[#This Row],[BUILDING NAME]],#REF!,0),1),"")</f>
        <v/>
      </c>
      <c r="AR747" s="942" t="str">
        <f>IFERROR(INDEX(#REF!,MATCH(Таблиця4[[#This Row],[BUILDING NAME]],#REF!,0),1),"")</f>
        <v/>
      </c>
      <c r="AS747" s="942" t="str">
        <f>IFERROR(INDEX(#REF!,MATCH(Таблиця4[[#This Row],[BUILDING NAME]],#REF!,0),1),"")</f>
        <v/>
      </c>
      <c r="AT747" s="942" t="str">
        <f>IFERROR(INDEX(#REF!,MATCH(Таблиця4[[#This Row],[BUILDING NAME]],#REF!,0),1),"")</f>
        <v/>
      </c>
      <c r="AU747" s="942"/>
      <c r="AV747" s="1195" t="s">
        <v>10301</v>
      </c>
      <c r="AW747" s="1196" t="str">
        <f>IFERROR(INDEX(Аркуш4!$G$2:$G$608,MATCH(Таблиця4[[#This Row],[BUILDING NAME]],Аркуш4!$A$2:$A$608,0),1),"")</f>
        <v/>
      </c>
    </row>
    <row r="748" spans="1:49" ht="16.5" thickTop="1" thickBot="1">
      <c r="A748" s="942"/>
      <c r="B748" s="942"/>
      <c r="C748" s="942"/>
      <c r="D748" s="942"/>
      <c r="E748" s="942"/>
      <c r="F748" s="943"/>
      <c r="G748" s="943"/>
      <c r="H748" s="942" t="s">
        <v>13039</v>
      </c>
      <c r="I748" s="943" t="s">
        <v>10312</v>
      </c>
      <c r="J748" s="942"/>
      <c r="K748" s="943" t="s">
        <v>13035</v>
      </c>
      <c r="L748" s="943" t="s">
        <v>10301</v>
      </c>
      <c r="M748" s="943" t="s">
        <v>10561</v>
      </c>
      <c r="N748" s="943" t="s">
        <v>10561</v>
      </c>
      <c r="O748" s="943"/>
      <c r="P748" s="943"/>
      <c r="Q748" s="943"/>
      <c r="R748" s="943"/>
      <c r="S748" s="943"/>
      <c r="T74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48" s="943"/>
      <c r="V748" s="943"/>
      <c r="W748" s="943"/>
      <c r="X748" s="942"/>
      <c r="Y748" s="942"/>
      <c r="Z748" s="942" t="s">
        <v>10301</v>
      </c>
      <c r="AA748" s="943"/>
      <c r="AB748" s="943" t="str">
        <f>Таблиця4[[#This Row],[WEALTH]]</f>
        <v/>
      </c>
      <c r="AC748" s="943"/>
      <c r="AD748" s="943" t="str">
        <f>Таблиця4[[#This Row],[DESCRIPTION 3]]</f>
        <v/>
      </c>
      <c r="AE748" s="943" t="str">
        <f>Таблиця4[[#This Row],[Owner/Specific NPCs3]]</f>
        <v/>
      </c>
      <c r="AF748" s="943"/>
      <c r="AG748" s="944"/>
      <c r="AH748" s="945"/>
      <c r="AI748" s="946"/>
      <c r="AJ748" s="943"/>
      <c r="AK748" s="946"/>
      <c r="AL748" s="943"/>
      <c r="AM748" s="946"/>
      <c r="AN748" s="942" t="str">
        <f>IFERROR(INDEX(#REF!,MATCH(Таблиця4[[#This Row],[BUILDING NAME]],#REF!,0),1),"")</f>
        <v/>
      </c>
      <c r="AO748" s="942" t="str">
        <f>IFERROR(INDEX(#REF!,MATCH(Таблиця4[[#This Row],[BUILDING NAME]],#REF!,0),1),"")</f>
        <v/>
      </c>
      <c r="AP748" s="942" t="str">
        <f>IFERROR(INDEX(#REF!,MATCH(Таблиця4[[#This Row],[BUILDING NAME]],#REF!,0),1),"")</f>
        <v/>
      </c>
      <c r="AQ748" s="942" t="str">
        <f>IFERROR(INDEX(#REF!,MATCH(Таблиця4[[#This Row],[BUILDING NAME]],#REF!,0),1),"")</f>
        <v/>
      </c>
      <c r="AR748" s="942" t="str">
        <f>IFERROR(INDEX(#REF!,MATCH(Таблиця4[[#This Row],[BUILDING NAME]],#REF!,0),1),"")</f>
        <v/>
      </c>
      <c r="AS748" s="942" t="str">
        <f>IFERROR(INDEX(#REF!,MATCH(Таблиця4[[#This Row],[BUILDING NAME]],#REF!,0),1),"")</f>
        <v/>
      </c>
      <c r="AT748" s="942" t="str">
        <f>IFERROR(INDEX(#REF!,MATCH(Таблиця4[[#This Row],[BUILDING NAME]],#REF!,0),1),"")</f>
        <v/>
      </c>
      <c r="AU748" s="942"/>
      <c r="AV748" s="1195" t="s">
        <v>10301</v>
      </c>
      <c r="AW748" s="1196" t="str">
        <f>IFERROR(INDEX(Аркуш4!$G$2:$G$608,MATCH(Таблиця4[[#This Row],[BUILDING NAME]],Аркуш4!$A$2:$A$608,0),1),"")</f>
        <v/>
      </c>
    </row>
    <row r="749" spans="1:49" ht="16.5" thickTop="1" thickBot="1">
      <c r="A749" s="942"/>
      <c r="B749" s="942"/>
      <c r="C749" s="942"/>
      <c r="D749" s="942"/>
      <c r="E749" s="942"/>
      <c r="F749" s="943"/>
      <c r="G749" s="943"/>
      <c r="H749" s="942" t="s">
        <v>13040</v>
      </c>
      <c r="I749" s="943"/>
      <c r="J749" s="942" t="s">
        <v>13041</v>
      </c>
      <c r="K749" s="943" t="s">
        <v>10561</v>
      </c>
      <c r="L749" s="943" t="s">
        <v>10301</v>
      </c>
      <c r="M749" s="943" t="s">
        <v>10561</v>
      </c>
      <c r="N749" s="943" t="s">
        <v>10561</v>
      </c>
      <c r="O749" s="943"/>
      <c r="P749" s="943"/>
      <c r="Q749" s="943"/>
      <c r="R749" s="943"/>
      <c r="S749" s="943"/>
      <c r="T74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49" s="943"/>
      <c r="V749" s="943">
        <v>0</v>
      </c>
      <c r="W749" s="943"/>
      <c r="X749" s="942"/>
      <c r="Y749" s="942"/>
      <c r="Z749" s="942" t="s">
        <v>10301</v>
      </c>
      <c r="AA749" s="942" t="s">
        <v>13042</v>
      </c>
      <c r="AB749" s="943" t="str">
        <f>Таблиця4[[#This Row],[WEALTH]]</f>
        <v/>
      </c>
      <c r="AC749" s="943"/>
      <c r="AD749" s="943" t="str">
        <f>Таблиця4[[#This Row],[DESCRIPTION 3]]</f>
        <v/>
      </c>
      <c r="AE749" s="943" t="str">
        <f>Таблиця4[[#This Row],[Owner/Specific NPCs3]]</f>
        <v/>
      </c>
      <c r="AF749" s="943"/>
      <c r="AG749" s="944"/>
      <c r="AH749" s="945"/>
      <c r="AI749" s="946"/>
      <c r="AJ749" s="943"/>
      <c r="AK749" s="946"/>
      <c r="AL749" s="943"/>
      <c r="AM749" s="946"/>
      <c r="AN749" s="942" t="str">
        <f>IFERROR(INDEX(#REF!,MATCH(Таблиця4[[#This Row],[BUILDING NAME]],#REF!,0),1),"")</f>
        <v/>
      </c>
      <c r="AO749" s="942" t="str">
        <f>IFERROR(INDEX(#REF!,MATCH(Таблиця4[[#This Row],[BUILDING NAME]],#REF!,0),1),"")</f>
        <v/>
      </c>
      <c r="AP749" s="942" t="str">
        <f>IFERROR(INDEX(#REF!,MATCH(Таблиця4[[#This Row],[BUILDING NAME]],#REF!,0),1),"")</f>
        <v/>
      </c>
      <c r="AQ749" s="942" t="str">
        <f>IFERROR(INDEX(#REF!,MATCH(Таблиця4[[#This Row],[BUILDING NAME]],#REF!,0),1),"")</f>
        <v/>
      </c>
      <c r="AR749" s="942" t="str">
        <f>IFERROR(INDEX(#REF!,MATCH(Таблиця4[[#This Row],[BUILDING NAME]],#REF!,0),1),"")</f>
        <v/>
      </c>
      <c r="AS749" s="942" t="str">
        <f>IFERROR(INDEX(#REF!,MATCH(Таблиця4[[#This Row],[BUILDING NAME]],#REF!,0),1),"")</f>
        <v/>
      </c>
      <c r="AT749" s="942" t="str">
        <f>IFERROR(INDEX(#REF!,MATCH(Таблиця4[[#This Row],[BUILDING NAME]],#REF!,0),1),"")</f>
        <v/>
      </c>
      <c r="AU749" s="942"/>
      <c r="AV749" s="1195" t="s">
        <v>10301</v>
      </c>
      <c r="AW749" s="1196" t="str">
        <f>IFERROR(INDEX(Аркуш4!$G$2:$G$608,MATCH(Таблиця4[[#This Row],[BUILDING NAME]],Аркуш4!$A$2:$A$608,0),1),"")</f>
        <v/>
      </c>
    </row>
    <row r="750" spans="1:49" ht="16.5" thickTop="1" thickBot="1">
      <c r="A750" s="942"/>
      <c r="B750" s="942"/>
      <c r="C750" s="942"/>
      <c r="D750" s="942"/>
      <c r="E750" s="942"/>
      <c r="F750" s="943"/>
      <c r="G750" s="943"/>
      <c r="H750" s="942" t="s">
        <v>13043</v>
      </c>
      <c r="I750" s="943"/>
      <c r="J750" s="942"/>
      <c r="K750" s="943" t="s">
        <v>13044</v>
      </c>
      <c r="L750" s="943" t="s">
        <v>10301</v>
      </c>
      <c r="M750" s="943" t="s">
        <v>10561</v>
      </c>
      <c r="N750" s="943" t="s">
        <v>10561</v>
      </c>
      <c r="O750" s="943"/>
      <c r="P750" s="943"/>
      <c r="Q750" s="943"/>
      <c r="R750" s="943"/>
      <c r="S750" s="943"/>
      <c r="T75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50" s="943"/>
      <c r="V750" s="943"/>
      <c r="W750" s="943"/>
      <c r="X750" s="942"/>
      <c r="Y750" s="942"/>
      <c r="Z750" s="942" t="s">
        <v>10301</v>
      </c>
      <c r="AA750" s="943"/>
      <c r="AB750" s="943" t="str">
        <f>Таблиця4[[#This Row],[WEALTH]]</f>
        <v/>
      </c>
      <c r="AC750" s="943"/>
      <c r="AD750" s="943" t="str">
        <f>Таблиця4[[#This Row],[DESCRIPTION 3]]</f>
        <v/>
      </c>
      <c r="AE750" s="943" t="str">
        <f>Таблиця4[[#This Row],[Owner/Specific NPCs3]]</f>
        <v/>
      </c>
      <c r="AF750" s="943"/>
      <c r="AG750" s="944"/>
      <c r="AH750" s="945"/>
      <c r="AI750" s="946"/>
      <c r="AJ750" s="943"/>
      <c r="AK750" s="946"/>
      <c r="AL750" s="943"/>
      <c r="AM750" s="946"/>
      <c r="AN750" s="942" t="str">
        <f>IFERROR(INDEX(#REF!,MATCH(Таблиця4[[#This Row],[BUILDING NAME]],#REF!,0),1),"")</f>
        <v/>
      </c>
      <c r="AO750" s="942" t="str">
        <f>IFERROR(INDEX(#REF!,MATCH(Таблиця4[[#This Row],[BUILDING NAME]],#REF!,0),1),"")</f>
        <v/>
      </c>
      <c r="AP750" s="942" t="str">
        <f>IFERROR(INDEX(#REF!,MATCH(Таблиця4[[#This Row],[BUILDING NAME]],#REF!,0),1),"")</f>
        <v/>
      </c>
      <c r="AQ750" s="942" t="str">
        <f>IFERROR(INDEX(#REF!,MATCH(Таблиця4[[#This Row],[BUILDING NAME]],#REF!,0),1),"")</f>
        <v/>
      </c>
      <c r="AR750" s="942" t="str">
        <f>IFERROR(INDEX(#REF!,MATCH(Таблиця4[[#This Row],[BUILDING NAME]],#REF!,0),1),"")</f>
        <v/>
      </c>
      <c r="AS750" s="942" t="str">
        <f>IFERROR(INDEX(#REF!,MATCH(Таблиця4[[#This Row],[BUILDING NAME]],#REF!,0),1),"")</f>
        <v/>
      </c>
      <c r="AT750" s="942" t="str">
        <f>IFERROR(INDEX(#REF!,MATCH(Таблиця4[[#This Row],[BUILDING NAME]],#REF!,0),1),"")</f>
        <v/>
      </c>
      <c r="AU750" s="942"/>
      <c r="AV750" s="1195" t="s">
        <v>10301</v>
      </c>
      <c r="AW750" s="1196" t="str">
        <f>IFERROR(INDEX(Аркуш4!$G$2:$G$608,MATCH(Таблиця4[[#This Row],[BUILDING NAME]],Аркуш4!$A$2:$A$608,0),1),"")</f>
        <v/>
      </c>
    </row>
    <row r="751" spans="1:49" ht="16.5" thickTop="1" thickBot="1">
      <c r="A751" s="942"/>
      <c r="B751" s="942"/>
      <c r="C751" s="942"/>
      <c r="D751" s="942"/>
      <c r="E751" s="942"/>
      <c r="F751" s="943"/>
      <c r="G751" s="943"/>
      <c r="H751" s="942" t="s">
        <v>13045</v>
      </c>
      <c r="I751" s="943"/>
      <c r="J751" s="942"/>
      <c r="K751" s="943" t="s">
        <v>10420</v>
      </c>
      <c r="L751" s="943" t="s">
        <v>10301</v>
      </c>
      <c r="M751" s="943" t="s">
        <v>10561</v>
      </c>
      <c r="N751" s="943" t="s">
        <v>10561</v>
      </c>
      <c r="O751" s="943"/>
      <c r="P751" s="943"/>
      <c r="Q751" s="943"/>
      <c r="R751" s="943"/>
      <c r="S751" s="943"/>
      <c r="T75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51" s="943"/>
      <c r="V751" s="943"/>
      <c r="W751" s="943"/>
      <c r="X751" s="942"/>
      <c r="Y751" s="942"/>
      <c r="Z751" s="942" t="s">
        <v>10301</v>
      </c>
      <c r="AA751" s="942" t="s">
        <v>13046</v>
      </c>
      <c r="AB751" s="943" t="str">
        <f>Таблиця4[[#This Row],[WEALTH]]</f>
        <v/>
      </c>
      <c r="AC751" s="943"/>
      <c r="AD751" s="943" t="str">
        <f>Таблиця4[[#This Row],[DESCRIPTION 3]]</f>
        <v/>
      </c>
      <c r="AE751" s="943" t="str">
        <f>Таблиця4[[#This Row],[Owner/Specific NPCs3]]</f>
        <v/>
      </c>
      <c r="AF751" s="943"/>
      <c r="AG751" s="944"/>
      <c r="AH751" s="945"/>
      <c r="AI751" s="946"/>
      <c r="AJ751" s="943"/>
      <c r="AK751" s="946"/>
      <c r="AL751" s="943"/>
      <c r="AM751" s="946"/>
      <c r="AN751" s="942" t="str">
        <f>IFERROR(INDEX(#REF!,MATCH(Таблиця4[[#This Row],[BUILDING NAME]],#REF!,0),1),"")</f>
        <v/>
      </c>
      <c r="AO751" s="942" t="str">
        <f>IFERROR(INDEX(#REF!,MATCH(Таблиця4[[#This Row],[BUILDING NAME]],#REF!,0),1),"")</f>
        <v/>
      </c>
      <c r="AP751" s="942" t="str">
        <f>IFERROR(INDEX(#REF!,MATCH(Таблиця4[[#This Row],[BUILDING NAME]],#REF!,0),1),"")</f>
        <v/>
      </c>
      <c r="AQ751" s="942" t="str">
        <f>IFERROR(INDEX(#REF!,MATCH(Таблиця4[[#This Row],[BUILDING NAME]],#REF!,0),1),"")</f>
        <v/>
      </c>
      <c r="AR751" s="942" t="str">
        <f>IFERROR(INDEX(#REF!,MATCH(Таблиця4[[#This Row],[BUILDING NAME]],#REF!,0),1),"")</f>
        <v/>
      </c>
      <c r="AS751" s="942" t="str">
        <f>IFERROR(INDEX(#REF!,MATCH(Таблиця4[[#This Row],[BUILDING NAME]],#REF!,0),1),"")</f>
        <v/>
      </c>
      <c r="AT751" s="942" t="str">
        <f>IFERROR(INDEX(#REF!,MATCH(Таблиця4[[#This Row],[BUILDING NAME]],#REF!,0),1),"")</f>
        <v/>
      </c>
      <c r="AU751" s="942"/>
      <c r="AV751" s="1195" t="s">
        <v>10301</v>
      </c>
      <c r="AW751" s="1196" t="str">
        <f>IFERROR(INDEX(Аркуш4!$G$2:$G$608,MATCH(Таблиця4[[#This Row],[BUILDING NAME]],Аркуш4!$A$2:$A$608,0),1),"")</f>
        <v/>
      </c>
    </row>
    <row r="752" spans="1:49" ht="16.5" thickTop="1" thickBot="1">
      <c r="A752" s="942"/>
      <c r="B752" s="942"/>
      <c r="C752" s="942"/>
      <c r="D752" s="942"/>
      <c r="E752" s="942"/>
      <c r="F752" s="943"/>
      <c r="G752" s="943"/>
      <c r="H752" s="942" t="s">
        <v>13047</v>
      </c>
      <c r="I752" s="943" t="s">
        <v>46</v>
      </c>
      <c r="J752" s="942"/>
      <c r="K752" s="943" t="s">
        <v>10388</v>
      </c>
      <c r="L752" s="943" t="s">
        <v>10301</v>
      </c>
      <c r="M752" s="943" t="s">
        <v>10561</v>
      </c>
      <c r="N752" s="943" t="s">
        <v>10561</v>
      </c>
      <c r="O752" s="943"/>
      <c r="P752" s="943"/>
      <c r="Q752" s="943"/>
      <c r="R752" s="943"/>
      <c r="S752" s="943"/>
      <c r="T75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52" s="943"/>
      <c r="V752" s="943"/>
      <c r="W752" s="943"/>
      <c r="X752" s="942"/>
      <c r="Y752" s="942"/>
      <c r="Z752" s="942" t="s">
        <v>10301</v>
      </c>
      <c r="AA752" s="942" t="s">
        <v>13048</v>
      </c>
      <c r="AB752" s="943" t="str">
        <f>Таблиця4[[#This Row],[WEALTH]]</f>
        <v/>
      </c>
      <c r="AC752" s="943"/>
      <c r="AD752" s="943" t="str">
        <f>Таблиця4[[#This Row],[DESCRIPTION 3]]</f>
        <v/>
      </c>
      <c r="AE752" s="943" t="str">
        <f>Таблиця4[[#This Row],[Owner/Specific NPCs3]]</f>
        <v/>
      </c>
      <c r="AF752" s="943"/>
      <c r="AG752" s="944"/>
      <c r="AH752" s="945"/>
      <c r="AI752" s="946"/>
      <c r="AJ752" s="943"/>
      <c r="AK752" s="946"/>
      <c r="AL752" s="943"/>
      <c r="AM752" s="946"/>
      <c r="AN752" s="942" t="str">
        <f>IFERROR(INDEX(#REF!,MATCH(Таблиця4[[#This Row],[BUILDING NAME]],#REF!,0),1),"")</f>
        <v/>
      </c>
      <c r="AO752" s="942" t="str">
        <f>IFERROR(INDEX(#REF!,MATCH(Таблиця4[[#This Row],[BUILDING NAME]],#REF!,0),1),"")</f>
        <v/>
      </c>
      <c r="AP752" s="942" t="str">
        <f>IFERROR(INDEX(#REF!,MATCH(Таблиця4[[#This Row],[BUILDING NAME]],#REF!,0),1),"")</f>
        <v/>
      </c>
      <c r="AQ752" s="942" t="str">
        <f>IFERROR(INDEX(#REF!,MATCH(Таблиця4[[#This Row],[BUILDING NAME]],#REF!,0),1),"")</f>
        <v/>
      </c>
      <c r="AR752" s="942" t="str">
        <f>IFERROR(INDEX(#REF!,MATCH(Таблиця4[[#This Row],[BUILDING NAME]],#REF!,0),1),"")</f>
        <v/>
      </c>
      <c r="AS752" s="942" t="str">
        <f>IFERROR(INDEX(#REF!,MATCH(Таблиця4[[#This Row],[BUILDING NAME]],#REF!,0),1),"")</f>
        <v/>
      </c>
      <c r="AT752" s="942" t="str">
        <f>IFERROR(INDEX(#REF!,MATCH(Таблиця4[[#This Row],[BUILDING NAME]],#REF!,0),1),"")</f>
        <v/>
      </c>
      <c r="AU752" s="942"/>
      <c r="AV752" s="1195" t="s">
        <v>10301</v>
      </c>
      <c r="AW752" s="1196" t="str">
        <f>IFERROR(INDEX(Аркуш4!$G$2:$G$608,MATCH(Таблиця4[[#This Row],[BUILDING NAME]],Аркуш4!$A$2:$A$608,0),1),"")</f>
        <v/>
      </c>
    </row>
    <row r="753" spans="1:49" ht="16.5" thickTop="1" thickBot="1">
      <c r="A753" s="942"/>
      <c r="B753" s="942"/>
      <c r="C753" s="942"/>
      <c r="D753" s="942"/>
      <c r="E753" s="942"/>
      <c r="F753" s="943"/>
      <c r="G753" s="943"/>
      <c r="H753" s="978" t="s">
        <v>13049</v>
      </c>
      <c r="I753" s="943" t="s">
        <v>102</v>
      </c>
      <c r="J753" s="942"/>
      <c r="K753" s="943" t="s">
        <v>10317</v>
      </c>
      <c r="L753" s="943" t="s">
        <v>10301</v>
      </c>
      <c r="M753" s="943" t="s">
        <v>10561</v>
      </c>
      <c r="N753" s="943" t="s">
        <v>10561</v>
      </c>
      <c r="O753" s="943"/>
      <c r="P753" s="943"/>
      <c r="Q753" s="943"/>
      <c r="R753" s="943"/>
      <c r="S753" s="943"/>
      <c r="T75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53" s="943"/>
      <c r="V753" s="943"/>
      <c r="W753" s="943"/>
      <c r="X753" s="942"/>
      <c r="Y753" s="942"/>
      <c r="Z753" s="942" t="s">
        <v>10301</v>
      </c>
      <c r="AA753" s="942" t="s">
        <v>13050</v>
      </c>
      <c r="AB753" s="943" t="str">
        <f>Таблиця4[[#This Row],[WEALTH]]</f>
        <v/>
      </c>
      <c r="AC753" s="943"/>
      <c r="AD753" s="943" t="str">
        <f>Таблиця4[[#This Row],[DESCRIPTION 3]]</f>
        <v/>
      </c>
      <c r="AE753" s="943" t="str">
        <f>Таблиця4[[#This Row],[Owner/Specific NPCs3]]</f>
        <v/>
      </c>
      <c r="AF753" s="943"/>
      <c r="AG753" s="944"/>
      <c r="AH753" s="945"/>
      <c r="AI753" s="946"/>
      <c r="AJ753" s="943"/>
      <c r="AK753" s="946"/>
      <c r="AL753" s="943"/>
      <c r="AM753" s="946"/>
      <c r="AN753" s="942" t="str">
        <f>IFERROR(INDEX(#REF!,MATCH(Таблиця4[[#This Row],[BUILDING NAME]],#REF!,0),1),"")</f>
        <v/>
      </c>
      <c r="AO753" s="942" t="str">
        <f>IFERROR(INDEX(#REF!,MATCH(Таблиця4[[#This Row],[BUILDING NAME]],#REF!,0),1),"")</f>
        <v/>
      </c>
      <c r="AP753" s="942" t="str">
        <f>IFERROR(INDEX(#REF!,MATCH(Таблиця4[[#This Row],[BUILDING NAME]],#REF!,0),1),"")</f>
        <v/>
      </c>
      <c r="AQ753" s="942" t="str">
        <f>IFERROR(INDEX(#REF!,MATCH(Таблиця4[[#This Row],[BUILDING NAME]],#REF!,0),1),"")</f>
        <v/>
      </c>
      <c r="AR753" s="942" t="str">
        <f>IFERROR(INDEX(#REF!,MATCH(Таблиця4[[#This Row],[BUILDING NAME]],#REF!,0),1),"")</f>
        <v/>
      </c>
      <c r="AS753" s="942" t="str">
        <f>IFERROR(INDEX(#REF!,MATCH(Таблиця4[[#This Row],[BUILDING NAME]],#REF!,0),1),"")</f>
        <v/>
      </c>
      <c r="AT753" s="942" t="str">
        <f>IFERROR(INDEX(#REF!,MATCH(Таблиця4[[#This Row],[BUILDING NAME]],#REF!,0),1),"")</f>
        <v/>
      </c>
      <c r="AU753" s="942"/>
      <c r="AV753" s="1195" t="s">
        <v>10301</v>
      </c>
      <c r="AW753" s="1196" t="str">
        <f>IFERROR(INDEX(Аркуш4!$G$2:$G$608,MATCH(Таблиця4[[#This Row],[BUILDING NAME]],Аркуш4!$A$2:$A$608,0),1),"")</f>
        <v/>
      </c>
    </row>
    <row r="754" spans="1:49" ht="16.5" thickTop="1" thickBot="1">
      <c r="A754" s="942"/>
      <c r="B754" s="942"/>
      <c r="C754" s="942"/>
      <c r="D754" s="942"/>
      <c r="E754" s="942"/>
      <c r="F754" s="943"/>
      <c r="G754" s="943"/>
      <c r="H754" s="978" t="s">
        <v>13051</v>
      </c>
      <c r="I754" s="943" t="s">
        <v>46</v>
      </c>
      <c r="J754" s="942" t="s">
        <v>13052</v>
      </c>
      <c r="K754" s="943" t="s">
        <v>10561</v>
      </c>
      <c r="L754" s="943" t="s">
        <v>10301</v>
      </c>
      <c r="M754" s="943" t="s">
        <v>10561</v>
      </c>
      <c r="N754" s="943" t="s">
        <v>10561</v>
      </c>
      <c r="O754" s="943"/>
      <c r="P754" s="943"/>
      <c r="Q754" s="943"/>
      <c r="R754" s="943"/>
      <c r="S754" s="943"/>
      <c r="T75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54" s="943"/>
      <c r="V754" s="943"/>
      <c r="W754" s="943"/>
      <c r="X754" s="942"/>
      <c r="Y754" s="942"/>
      <c r="Z754" s="942" t="s">
        <v>10301</v>
      </c>
      <c r="AA754" s="942" t="s">
        <v>13053</v>
      </c>
      <c r="AB754" s="943" t="str">
        <f>Таблиця4[[#This Row],[WEALTH]]</f>
        <v/>
      </c>
      <c r="AC754" s="943"/>
      <c r="AD754" s="943" t="str">
        <f>Таблиця4[[#This Row],[DESCRIPTION 3]]</f>
        <v/>
      </c>
      <c r="AE754" s="943" t="str">
        <f>Таблиця4[[#This Row],[Owner/Specific NPCs3]]</f>
        <v/>
      </c>
      <c r="AF754" s="943"/>
      <c r="AG754" s="944"/>
      <c r="AH754" s="945"/>
      <c r="AI754" s="946"/>
      <c r="AJ754" s="943"/>
      <c r="AK754" s="946"/>
      <c r="AL754" s="943"/>
      <c r="AM754" s="946"/>
      <c r="AN754" s="942" t="str">
        <f>IFERROR(INDEX(#REF!,MATCH(Таблиця4[[#This Row],[BUILDING NAME]],#REF!,0),1),"")</f>
        <v/>
      </c>
      <c r="AO754" s="942" t="str">
        <f>IFERROR(INDEX(#REF!,MATCH(Таблиця4[[#This Row],[BUILDING NAME]],#REF!,0),1),"")</f>
        <v/>
      </c>
      <c r="AP754" s="942" t="str">
        <f>IFERROR(INDEX(#REF!,MATCH(Таблиця4[[#This Row],[BUILDING NAME]],#REF!,0),1),"")</f>
        <v/>
      </c>
      <c r="AQ754" s="942" t="str">
        <f>IFERROR(INDEX(#REF!,MATCH(Таблиця4[[#This Row],[BUILDING NAME]],#REF!,0),1),"")</f>
        <v/>
      </c>
      <c r="AR754" s="942" t="str">
        <f>IFERROR(INDEX(#REF!,MATCH(Таблиця4[[#This Row],[BUILDING NAME]],#REF!,0),1),"")</f>
        <v/>
      </c>
      <c r="AS754" s="942" t="str">
        <f>IFERROR(INDEX(#REF!,MATCH(Таблиця4[[#This Row],[BUILDING NAME]],#REF!,0),1),"")</f>
        <v/>
      </c>
      <c r="AT754" s="942" t="str">
        <f>IFERROR(INDEX(#REF!,MATCH(Таблиця4[[#This Row],[BUILDING NAME]],#REF!,0),1),"")</f>
        <v/>
      </c>
      <c r="AU754" s="942"/>
      <c r="AV754" s="1195" t="s">
        <v>10301</v>
      </c>
      <c r="AW754" s="1196" t="str">
        <f>IFERROR(INDEX(Аркуш4!$G$2:$G$608,MATCH(Таблиця4[[#This Row],[BUILDING NAME]],Аркуш4!$A$2:$A$608,0),1),"")</f>
        <v/>
      </c>
    </row>
    <row r="755" spans="1:49" ht="16.5" thickTop="1" thickBot="1">
      <c r="A755" s="942"/>
      <c r="B755" s="942"/>
      <c r="C755" s="942"/>
      <c r="D755" s="942"/>
      <c r="E755" s="942"/>
      <c r="F755" s="943"/>
      <c r="G755" s="943"/>
      <c r="H755" s="948" t="s">
        <v>13054</v>
      </c>
      <c r="I755" s="943" t="s">
        <v>16</v>
      </c>
      <c r="J755" s="942" t="s">
        <v>13055</v>
      </c>
      <c r="K755" s="943" t="s">
        <v>13056</v>
      </c>
      <c r="L755" s="943" t="s">
        <v>10301</v>
      </c>
      <c r="M755" s="943" t="s">
        <v>10561</v>
      </c>
      <c r="N755" s="943" t="s">
        <v>10561</v>
      </c>
      <c r="O755" s="943"/>
      <c r="P755" s="943"/>
      <c r="Q755" s="943"/>
      <c r="R755" s="943"/>
      <c r="S755" s="943"/>
      <c r="T75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55" s="943"/>
      <c r="V755" s="943"/>
      <c r="W755" s="943"/>
      <c r="X755" s="942"/>
      <c r="Y755" s="942"/>
      <c r="Z755" s="942" t="s">
        <v>10301</v>
      </c>
      <c r="AA755" s="948" t="s">
        <v>13057</v>
      </c>
      <c r="AB755" s="943" t="str">
        <f>Таблиця4[[#This Row],[WEALTH]]</f>
        <v/>
      </c>
      <c r="AC755" s="943"/>
      <c r="AD755" s="943" t="str">
        <f>Таблиця4[[#This Row],[DESCRIPTION 3]]</f>
        <v/>
      </c>
      <c r="AE755" s="943" t="str">
        <f>Таблиця4[[#This Row],[Owner/Specific NPCs3]]</f>
        <v/>
      </c>
      <c r="AF755" s="943"/>
      <c r="AG755" s="944"/>
      <c r="AH755" s="945"/>
      <c r="AI755" s="946"/>
      <c r="AJ755" s="943"/>
      <c r="AK755" s="946"/>
      <c r="AL755" s="943"/>
      <c r="AM755" s="946"/>
      <c r="AN755" s="942" t="str">
        <f>IFERROR(INDEX(#REF!,MATCH(Таблиця4[[#This Row],[BUILDING NAME]],#REF!,0),1),"")</f>
        <v/>
      </c>
      <c r="AO755" s="942" t="str">
        <f>IFERROR(INDEX(#REF!,MATCH(Таблиця4[[#This Row],[BUILDING NAME]],#REF!,0),1),"")</f>
        <v/>
      </c>
      <c r="AP755" s="942" t="str">
        <f>IFERROR(INDEX(#REF!,MATCH(Таблиця4[[#This Row],[BUILDING NAME]],#REF!,0),1),"")</f>
        <v/>
      </c>
      <c r="AQ755" s="942" t="str">
        <f>IFERROR(INDEX(#REF!,MATCH(Таблиця4[[#This Row],[BUILDING NAME]],#REF!,0),1),"")</f>
        <v/>
      </c>
      <c r="AR755" s="942" t="str">
        <f>IFERROR(INDEX(#REF!,MATCH(Таблиця4[[#This Row],[BUILDING NAME]],#REF!,0),1),"")</f>
        <v/>
      </c>
      <c r="AS755" s="942" t="str">
        <f>IFERROR(INDEX(#REF!,MATCH(Таблиця4[[#This Row],[BUILDING NAME]],#REF!,0),1),"")</f>
        <v/>
      </c>
      <c r="AT755" s="942" t="str">
        <f>IFERROR(INDEX(#REF!,MATCH(Таблиця4[[#This Row],[BUILDING NAME]],#REF!,0),1),"")</f>
        <v/>
      </c>
      <c r="AU755" s="942"/>
      <c r="AV755" s="1195" t="s">
        <v>10301</v>
      </c>
      <c r="AW755" s="1196" t="str">
        <f>IFERROR(INDEX(Аркуш4!$G$2:$G$608,MATCH(Таблиця4[[#This Row],[BUILDING NAME]],Аркуш4!$A$2:$A$608,0),1),"")</f>
        <v/>
      </c>
    </row>
    <row r="756" spans="1:49" ht="16.5" thickTop="1" thickBot="1">
      <c r="A756" s="942"/>
      <c r="B756" s="942"/>
      <c r="C756" s="942"/>
      <c r="D756" s="942"/>
      <c r="E756" s="942"/>
      <c r="F756" s="943"/>
      <c r="G756" s="943"/>
      <c r="H756" s="1033" t="s">
        <v>13058</v>
      </c>
      <c r="I756" s="943" t="s">
        <v>102</v>
      </c>
      <c r="J756" s="1033" t="s">
        <v>13059</v>
      </c>
      <c r="K756" s="943" t="s">
        <v>13060</v>
      </c>
      <c r="L756" s="943" t="s">
        <v>10301</v>
      </c>
      <c r="M756" s="943"/>
      <c r="N756" s="943"/>
      <c r="O756" s="943"/>
      <c r="P756" s="943"/>
      <c r="Q756" s="943"/>
      <c r="R756" s="943"/>
      <c r="S756" s="943"/>
      <c r="T75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56" s="943"/>
      <c r="V756" s="943"/>
      <c r="W756" s="943"/>
      <c r="X756" s="942"/>
      <c r="Y756" s="942"/>
      <c r="Z756" s="942" t="s">
        <v>10301</v>
      </c>
      <c r="AA756" s="948" t="s">
        <v>13061</v>
      </c>
      <c r="AB756" s="943" t="str">
        <f>Таблиця4[[#This Row],[WEALTH]]</f>
        <v/>
      </c>
      <c r="AC756" s="943"/>
      <c r="AD756" s="943" t="str">
        <f>Таблиця4[[#This Row],[DESCRIPTION 3]]</f>
        <v/>
      </c>
      <c r="AE756" s="943" t="str">
        <f>Таблиця4[[#This Row],[Owner/Specific NPCs3]]</f>
        <v/>
      </c>
      <c r="AF756" s="943"/>
      <c r="AG756" s="944"/>
      <c r="AH756" s="945"/>
      <c r="AI756" s="946"/>
      <c r="AJ756" s="943"/>
      <c r="AK756" s="946"/>
      <c r="AL756" s="943"/>
      <c r="AM756" s="946"/>
      <c r="AN756" s="942" t="str">
        <f>IFERROR(INDEX(#REF!,MATCH(Таблиця4[[#This Row],[BUILDING NAME]],#REF!,0),1),"")</f>
        <v/>
      </c>
      <c r="AO756" s="942" t="str">
        <f>IFERROR(INDEX(#REF!,MATCH(Таблиця4[[#This Row],[BUILDING NAME]],#REF!,0),1),"")</f>
        <v/>
      </c>
      <c r="AP756" s="942" t="str">
        <f>IFERROR(INDEX(#REF!,MATCH(Таблиця4[[#This Row],[BUILDING NAME]],#REF!,0),1),"")</f>
        <v/>
      </c>
      <c r="AQ756" s="942" t="str">
        <f>IFERROR(INDEX(#REF!,MATCH(Таблиця4[[#This Row],[BUILDING NAME]],#REF!,0),1),"")</f>
        <v/>
      </c>
      <c r="AR756" s="942" t="str">
        <f>IFERROR(INDEX(#REF!,MATCH(Таблиця4[[#This Row],[BUILDING NAME]],#REF!,0),1),"")</f>
        <v/>
      </c>
      <c r="AS756" s="942" t="str">
        <f>IFERROR(INDEX(#REF!,MATCH(Таблиця4[[#This Row],[BUILDING NAME]],#REF!,0),1),"")</f>
        <v/>
      </c>
      <c r="AT756" s="942" t="str">
        <f>IFERROR(INDEX(#REF!,MATCH(Таблиця4[[#This Row],[BUILDING NAME]],#REF!,0),1),"")</f>
        <v/>
      </c>
      <c r="AU756" s="942"/>
      <c r="AV756" s="1195" t="s">
        <v>10301</v>
      </c>
      <c r="AW756" s="1196" t="str">
        <f>IFERROR(INDEX(Аркуш4!$G$2:$G$608,MATCH(Таблиця4[[#This Row],[BUILDING NAME]],Аркуш4!$A$2:$A$608,0),1),"")</f>
        <v/>
      </c>
    </row>
    <row r="757" spans="1:49" ht="16.5" thickTop="1" thickBot="1">
      <c r="A757" s="942"/>
      <c r="B757" s="942"/>
      <c r="C757" s="942"/>
      <c r="D757" s="942"/>
      <c r="E757" s="942"/>
      <c r="F757" s="943"/>
      <c r="G757" s="943"/>
      <c r="H757" s="1033" t="s">
        <v>13062</v>
      </c>
      <c r="I757" s="943" t="s">
        <v>36</v>
      </c>
      <c r="J757" s="1033" t="s">
        <v>13063</v>
      </c>
      <c r="K757" s="943" t="s">
        <v>13060</v>
      </c>
      <c r="L757" s="943" t="s">
        <v>10301</v>
      </c>
      <c r="M757" s="943"/>
      <c r="N757" s="943"/>
      <c r="O757" s="943"/>
      <c r="P757" s="943"/>
      <c r="Q757" s="943"/>
      <c r="R757" s="943"/>
      <c r="S757" s="943"/>
      <c r="T75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57" s="943"/>
      <c r="V757" s="943"/>
      <c r="W757" s="943"/>
      <c r="X757" s="942"/>
      <c r="Y757" s="942"/>
      <c r="Z757" s="942" t="s">
        <v>10301</v>
      </c>
      <c r="AA757" s="1033" t="s">
        <v>13064</v>
      </c>
      <c r="AB757" s="943" t="str">
        <f>Таблиця4[[#This Row],[WEALTH]]</f>
        <v/>
      </c>
      <c r="AC757" s="943"/>
      <c r="AD757" s="943" t="str">
        <f>Таблиця4[[#This Row],[DESCRIPTION 3]]</f>
        <v/>
      </c>
      <c r="AE757" s="943" t="str">
        <f>Таблиця4[[#This Row],[Owner/Specific NPCs3]]</f>
        <v/>
      </c>
      <c r="AF757" s="943"/>
      <c r="AG757" s="944"/>
      <c r="AH757" s="945"/>
      <c r="AI757" s="946"/>
      <c r="AJ757" s="943"/>
      <c r="AK757" s="946"/>
      <c r="AL757" s="943"/>
      <c r="AM757" s="946"/>
      <c r="AN757" s="942" t="str">
        <f>IFERROR(INDEX(#REF!,MATCH(Таблиця4[[#This Row],[BUILDING NAME]],#REF!,0),1),"")</f>
        <v/>
      </c>
      <c r="AO757" s="942" t="str">
        <f>IFERROR(INDEX(#REF!,MATCH(Таблиця4[[#This Row],[BUILDING NAME]],#REF!,0),1),"")</f>
        <v/>
      </c>
      <c r="AP757" s="942" t="str">
        <f>IFERROR(INDEX(#REF!,MATCH(Таблиця4[[#This Row],[BUILDING NAME]],#REF!,0),1),"")</f>
        <v/>
      </c>
      <c r="AQ757" s="942" t="str">
        <f>IFERROR(INDEX(#REF!,MATCH(Таблиця4[[#This Row],[BUILDING NAME]],#REF!,0),1),"")</f>
        <v/>
      </c>
      <c r="AR757" s="942" t="str">
        <f>IFERROR(INDEX(#REF!,MATCH(Таблиця4[[#This Row],[BUILDING NAME]],#REF!,0),1),"")</f>
        <v/>
      </c>
      <c r="AS757" s="942" t="str">
        <f>IFERROR(INDEX(#REF!,MATCH(Таблиця4[[#This Row],[BUILDING NAME]],#REF!,0),1),"")</f>
        <v/>
      </c>
      <c r="AT757" s="942" t="str">
        <f>IFERROR(INDEX(#REF!,MATCH(Таблиця4[[#This Row],[BUILDING NAME]],#REF!,0),1),"")</f>
        <v/>
      </c>
      <c r="AU757" s="942"/>
      <c r="AV757" s="1195" t="s">
        <v>10301</v>
      </c>
      <c r="AW757" s="1196" t="str">
        <f>IFERROR(INDEX(Аркуш4!$G$2:$G$608,MATCH(Таблиця4[[#This Row],[BUILDING NAME]],Аркуш4!$A$2:$A$608,0),1),"")</f>
        <v/>
      </c>
    </row>
    <row r="758" spans="1:49" ht="16.5" thickTop="1" thickBot="1">
      <c r="A758" s="942"/>
      <c r="B758" s="942"/>
      <c r="C758" s="942"/>
      <c r="D758" s="942"/>
      <c r="E758" s="942"/>
      <c r="F758" s="943"/>
      <c r="G758" s="943"/>
      <c r="H758" s="1033" t="s">
        <v>13065</v>
      </c>
      <c r="I758" s="943" t="s">
        <v>46</v>
      </c>
      <c r="J758" s="1033" t="s">
        <v>13066</v>
      </c>
      <c r="K758" s="943" t="s">
        <v>10436</v>
      </c>
      <c r="L758" s="943" t="s">
        <v>10301</v>
      </c>
      <c r="M758" s="943"/>
      <c r="N758" s="943"/>
      <c r="O758" s="943"/>
      <c r="P758" s="943"/>
      <c r="Q758" s="943"/>
      <c r="R758" s="943"/>
      <c r="S758" s="943"/>
      <c r="T75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58" s="943"/>
      <c r="V758" s="943"/>
      <c r="W758" s="943"/>
      <c r="X758" s="942"/>
      <c r="Y758" s="942"/>
      <c r="Z758" s="942" t="s">
        <v>10301</v>
      </c>
      <c r="AA758" s="943"/>
      <c r="AB758" s="943" t="str">
        <f>Таблиця4[[#This Row],[WEALTH]]</f>
        <v/>
      </c>
      <c r="AC758" s="943"/>
      <c r="AD758" s="943" t="str">
        <f>Таблиця4[[#This Row],[DESCRIPTION 3]]</f>
        <v/>
      </c>
      <c r="AE758" s="943" t="str">
        <f>Таблиця4[[#This Row],[Owner/Specific NPCs3]]</f>
        <v/>
      </c>
      <c r="AF758" s="943"/>
      <c r="AG758" s="944"/>
      <c r="AH758" s="945"/>
      <c r="AI758" s="946"/>
      <c r="AJ758" s="943"/>
      <c r="AK758" s="946"/>
      <c r="AL758" s="943"/>
      <c r="AM758" s="946"/>
      <c r="AN758" s="942" t="str">
        <f>IFERROR(INDEX(#REF!,MATCH(Таблиця4[[#This Row],[BUILDING NAME]],#REF!,0),1),"")</f>
        <v/>
      </c>
      <c r="AO758" s="942" t="str">
        <f>IFERROR(INDEX(#REF!,MATCH(Таблиця4[[#This Row],[BUILDING NAME]],#REF!,0),1),"")</f>
        <v/>
      </c>
      <c r="AP758" s="942" t="str">
        <f>IFERROR(INDEX(#REF!,MATCH(Таблиця4[[#This Row],[BUILDING NAME]],#REF!,0),1),"")</f>
        <v/>
      </c>
      <c r="AQ758" s="942" t="str">
        <f>IFERROR(INDEX(#REF!,MATCH(Таблиця4[[#This Row],[BUILDING NAME]],#REF!,0),1),"")</f>
        <v/>
      </c>
      <c r="AR758" s="942" t="str">
        <f>IFERROR(INDEX(#REF!,MATCH(Таблиця4[[#This Row],[BUILDING NAME]],#REF!,0),1),"")</f>
        <v/>
      </c>
      <c r="AS758" s="942" t="str">
        <f>IFERROR(INDEX(#REF!,MATCH(Таблиця4[[#This Row],[BUILDING NAME]],#REF!,0),1),"")</f>
        <v/>
      </c>
      <c r="AT758" s="942" t="str">
        <f>IFERROR(INDEX(#REF!,MATCH(Таблиця4[[#This Row],[BUILDING NAME]],#REF!,0),1),"")</f>
        <v/>
      </c>
      <c r="AU758" s="942"/>
      <c r="AV758" s="1195" t="s">
        <v>10301</v>
      </c>
      <c r="AW758" s="1196" t="str">
        <f>IFERROR(INDEX(Аркуш4!$G$2:$G$608,MATCH(Таблиця4[[#This Row],[BUILDING NAME]],Аркуш4!$A$2:$A$608,0),1),"")</f>
        <v/>
      </c>
    </row>
    <row r="759" spans="1:49" ht="16.5" thickTop="1" thickBot="1">
      <c r="A759" s="942"/>
      <c r="B759" s="942"/>
      <c r="C759" s="942"/>
      <c r="D759" s="942"/>
      <c r="E759" s="942"/>
      <c r="F759" s="943"/>
      <c r="G759" s="943"/>
      <c r="H759" s="1033" t="s">
        <v>13067</v>
      </c>
      <c r="I759" s="943" t="s">
        <v>20</v>
      </c>
      <c r="J759" s="1033" t="s">
        <v>13068</v>
      </c>
      <c r="K759" s="943" t="s">
        <v>10436</v>
      </c>
      <c r="L759" s="943" t="s">
        <v>10301</v>
      </c>
      <c r="M759" s="943"/>
      <c r="N759" s="943"/>
      <c r="O759" s="943"/>
      <c r="P759" s="943"/>
      <c r="Q759" s="943"/>
      <c r="R759" s="943"/>
      <c r="S759" s="943"/>
      <c r="T75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59" s="943"/>
      <c r="V759" s="943"/>
      <c r="W759" s="943"/>
      <c r="X759" s="942"/>
      <c r="Y759" s="942"/>
      <c r="Z759" s="942" t="s">
        <v>10301</v>
      </c>
      <c r="AA759" s="943"/>
      <c r="AB759" s="943" t="str">
        <f>Таблиця4[[#This Row],[WEALTH]]</f>
        <v/>
      </c>
      <c r="AC759" s="943"/>
      <c r="AD759" s="943" t="str">
        <f>Таблиця4[[#This Row],[DESCRIPTION 3]]</f>
        <v/>
      </c>
      <c r="AE759" s="943" t="str">
        <f>Таблиця4[[#This Row],[Owner/Specific NPCs3]]</f>
        <v/>
      </c>
      <c r="AF759" s="943"/>
      <c r="AG759" s="944"/>
      <c r="AH759" s="945"/>
      <c r="AI759" s="946"/>
      <c r="AJ759" s="943"/>
      <c r="AK759" s="946"/>
      <c r="AL759" s="943"/>
      <c r="AM759" s="946"/>
      <c r="AN759" s="942" t="str">
        <f>IFERROR(INDEX(#REF!,MATCH(Таблиця4[[#This Row],[BUILDING NAME]],#REF!,0),1),"")</f>
        <v/>
      </c>
      <c r="AO759" s="942" t="str">
        <f>IFERROR(INDEX(#REF!,MATCH(Таблиця4[[#This Row],[BUILDING NAME]],#REF!,0),1),"")</f>
        <v/>
      </c>
      <c r="AP759" s="942" t="str">
        <f>IFERROR(INDEX(#REF!,MATCH(Таблиця4[[#This Row],[BUILDING NAME]],#REF!,0),1),"")</f>
        <v/>
      </c>
      <c r="AQ759" s="942" t="str">
        <f>IFERROR(INDEX(#REF!,MATCH(Таблиця4[[#This Row],[BUILDING NAME]],#REF!,0),1),"")</f>
        <v/>
      </c>
      <c r="AR759" s="942" t="str">
        <f>IFERROR(INDEX(#REF!,MATCH(Таблиця4[[#This Row],[BUILDING NAME]],#REF!,0),1),"")</f>
        <v/>
      </c>
      <c r="AS759" s="942" t="str">
        <f>IFERROR(INDEX(#REF!,MATCH(Таблиця4[[#This Row],[BUILDING NAME]],#REF!,0),1),"")</f>
        <v/>
      </c>
      <c r="AT759" s="942" t="str">
        <f>IFERROR(INDEX(#REF!,MATCH(Таблиця4[[#This Row],[BUILDING NAME]],#REF!,0),1),"")</f>
        <v/>
      </c>
      <c r="AU759" s="942"/>
      <c r="AV759" s="1195" t="s">
        <v>10301</v>
      </c>
      <c r="AW759" s="1196" t="str">
        <f>IFERROR(INDEX(Аркуш4!$G$2:$G$608,MATCH(Таблиця4[[#This Row],[BUILDING NAME]],Аркуш4!$A$2:$A$608,0),1),"")</f>
        <v/>
      </c>
    </row>
    <row r="760" spans="1:49" ht="16.5" thickTop="1" thickBot="1">
      <c r="A760" s="942"/>
      <c r="B760" s="942"/>
      <c r="C760" s="942"/>
      <c r="D760" s="942"/>
      <c r="E760" s="942"/>
      <c r="F760" s="943"/>
      <c r="G760" s="943"/>
      <c r="H760" s="1033" t="s">
        <v>29293</v>
      </c>
      <c r="I760" s="943" t="s">
        <v>16</v>
      </c>
      <c r="J760" s="1033"/>
      <c r="K760" s="943"/>
      <c r="L760" s="943" t="s">
        <v>10301</v>
      </c>
      <c r="M760" s="943"/>
      <c r="N760" s="943"/>
      <c r="O760" s="943"/>
      <c r="P760" s="943"/>
      <c r="Q760" s="943"/>
      <c r="R760" s="943"/>
      <c r="S760" s="943"/>
      <c r="T76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60" s="943"/>
      <c r="V760" s="943"/>
      <c r="W760" s="943"/>
      <c r="X760" s="942"/>
      <c r="Y760" s="942"/>
      <c r="Z760" s="942" t="s">
        <v>10301</v>
      </c>
      <c r="AA760" s="943"/>
      <c r="AB760" s="943" t="str">
        <f>Таблиця4[[#This Row],[WEALTH]]</f>
        <v/>
      </c>
      <c r="AC760" s="943"/>
      <c r="AD760" s="943" t="str">
        <f>Таблиця4[[#This Row],[DESCRIPTION 3]]</f>
        <v/>
      </c>
      <c r="AE760" s="943" t="str">
        <f>Таблиця4[[#This Row],[Owner/Specific NPCs3]]</f>
        <v/>
      </c>
      <c r="AF760" s="943"/>
      <c r="AG760" s="944"/>
      <c r="AH760" s="945"/>
      <c r="AI760" s="946"/>
      <c r="AJ760" s="943"/>
      <c r="AK760" s="946"/>
      <c r="AL760" s="943"/>
      <c r="AM760" s="946"/>
      <c r="AN760" s="942" t="str">
        <f>IFERROR(INDEX(#REF!,MATCH(Таблиця4[[#This Row],[BUILDING NAME]],#REF!,0),1),"")</f>
        <v/>
      </c>
      <c r="AO760" s="942" t="str">
        <f>IFERROR(INDEX(#REF!,MATCH(Таблиця4[[#This Row],[BUILDING NAME]],#REF!,0),1),"")</f>
        <v/>
      </c>
      <c r="AP760" s="942" t="str">
        <f>IFERROR(INDEX(#REF!,MATCH(Таблиця4[[#This Row],[BUILDING NAME]],#REF!,0),1),"")</f>
        <v/>
      </c>
      <c r="AQ760" s="942" t="str">
        <f>IFERROR(INDEX(#REF!,MATCH(Таблиця4[[#This Row],[BUILDING NAME]],#REF!,0),1),"")</f>
        <v/>
      </c>
      <c r="AR760" s="942" t="str">
        <f>IFERROR(INDEX(#REF!,MATCH(Таблиця4[[#This Row],[BUILDING NAME]],#REF!,0),1),"")</f>
        <v/>
      </c>
      <c r="AS760" s="942" t="str">
        <f>IFERROR(INDEX(#REF!,MATCH(Таблиця4[[#This Row],[BUILDING NAME]],#REF!,0),1),"")</f>
        <v/>
      </c>
      <c r="AT760" s="942" t="str">
        <f>IFERROR(INDEX(#REF!,MATCH(Таблиця4[[#This Row],[BUILDING NAME]],#REF!,0),1),"")</f>
        <v/>
      </c>
      <c r="AU760" s="942"/>
      <c r="AV760" s="1195" t="s">
        <v>10301</v>
      </c>
      <c r="AW760" s="1196" t="str">
        <f>IFERROR(INDEX(Аркуш4!$G$2:$G$608,MATCH(Таблиця4[[#This Row],[BUILDING NAME]],Аркуш4!$A$2:$A$608,0),1),"")</f>
        <v/>
      </c>
    </row>
    <row r="761" spans="1:49" ht="16.5" thickTop="1" thickBot="1">
      <c r="A761" s="942"/>
      <c r="B761" s="942"/>
      <c r="C761" s="942"/>
      <c r="D761" s="942"/>
      <c r="E761" s="942"/>
      <c r="F761" s="943"/>
      <c r="G761" s="943"/>
      <c r="H761" s="1033" t="s">
        <v>29390</v>
      </c>
      <c r="I761" s="943" t="s">
        <v>26</v>
      </c>
      <c r="J761" s="1033" t="s">
        <v>29391</v>
      </c>
      <c r="K761" s="943"/>
      <c r="L761" s="943" t="s">
        <v>10301</v>
      </c>
      <c r="M761" s="943"/>
      <c r="N761" s="943"/>
      <c r="O761" s="943"/>
      <c r="P761" s="943"/>
      <c r="Q761" s="943"/>
      <c r="R761" s="943"/>
      <c r="S761" s="943"/>
      <c r="T76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61" s="943"/>
      <c r="V761" s="943"/>
      <c r="W761" s="943"/>
      <c r="X761" s="942"/>
      <c r="Y761" s="942"/>
      <c r="Z761" s="942" t="s">
        <v>10301</v>
      </c>
      <c r="AA761" s="943"/>
      <c r="AB761" s="943" t="str">
        <f>Таблиця4[[#This Row],[WEALTH]]</f>
        <v/>
      </c>
      <c r="AC761" s="943"/>
      <c r="AD761" s="943" t="str">
        <f>Таблиця4[[#This Row],[DESCRIPTION 3]]</f>
        <v/>
      </c>
      <c r="AE761" s="943" t="str">
        <f>Таблиця4[[#This Row],[Owner/Specific NPCs3]]</f>
        <v/>
      </c>
      <c r="AF761" s="943"/>
      <c r="AG761" s="944"/>
      <c r="AH761" s="945"/>
      <c r="AI761" s="946"/>
      <c r="AJ761" s="943"/>
      <c r="AK761" s="946"/>
      <c r="AL761" s="943"/>
      <c r="AM761" s="946"/>
      <c r="AN761" s="942" t="str">
        <f>IFERROR(INDEX(#REF!,MATCH(Таблиця4[[#This Row],[BUILDING NAME]],#REF!,0),1),"")</f>
        <v/>
      </c>
      <c r="AO761" s="942" t="str">
        <f>IFERROR(INDEX(#REF!,MATCH(Таблиця4[[#This Row],[BUILDING NAME]],#REF!,0),1),"")</f>
        <v/>
      </c>
      <c r="AP761" s="942" t="str">
        <f>IFERROR(INDEX(#REF!,MATCH(Таблиця4[[#This Row],[BUILDING NAME]],#REF!,0),1),"")</f>
        <v/>
      </c>
      <c r="AQ761" s="942" t="str">
        <f>IFERROR(INDEX(#REF!,MATCH(Таблиця4[[#This Row],[BUILDING NAME]],#REF!,0),1),"")</f>
        <v/>
      </c>
      <c r="AR761" s="942" t="str">
        <f>IFERROR(INDEX(#REF!,MATCH(Таблиця4[[#This Row],[BUILDING NAME]],#REF!,0),1),"")</f>
        <v/>
      </c>
      <c r="AS761" s="942" t="str">
        <f>IFERROR(INDEX(#REF!,MATCH(Таблиця4[[#This Row],[BUILDING NAME]],#REF!,0),1),"")</f>
        <v/>
      </c>
      <c r="AT761" s="942" t="str">
        <f>IFERROR(INDEX(#REF!,MATCH(Таблиця4[[#This Row],[BUILDING NAME]],#REF!,0),1),"")</f>
        <v/>
      </c>
      <c r="AU761" s="942"/>
      <c r="AV761" s="1195" t="s">
        <v>10301</v>
      </c>
      <c r="AW761" s="1196" t="str">
        <f>IFERROR(INDEX(Аркуш4!$G$2:$G$608,MATCH(Таблиця4[[#This Row],[BUILDING NAME]],Аркуш4!$A$2:$A$608,0),1),"")</f>
        <v/>
      </c>
    </row>
    <row r="762" spans="1:49" ht="16.5" thickTop="1" thickBot="1">
      <c r="A762" s="942"/>
      <c r="B762" s="942"/>
      <c r="C762" s="942"/>
      <c r="D762" s="942"/>
      <c r="E762" s="942"/>
      <c r="F762" s="943"/>
      <c r="G762" s="943"/>
      <c r="H762" s="1033" t="s">
        <v>29392</v>
      </c>
      <c r="I762" s="943" t="s">
        <v>20</v>
      </c>
      <c r="J762" s="1033"/>
      <c r="K762" s="943"/>
      <c r="L762" s="943" t="s">
        <v>10301</v>
      </c>
      <c r="M762" s="943"/>
      <c r="N762" s="943"/>
      <c r="O762" s="943"/>
      <c r="P762" s="943"/>
      <c r="Q762" s="943"/>
      <c r="R762" s="943"/>
      <c r="S762" s="943"/>
      <c r="T76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62" s="943" t="s">
        <v>29393</v>
      </c>
      <c r="V762" s="943"/>
      <c r="W762" s="943"/>
      <c r="X762" s="942"/>
      <c r="Y762" s="942"/>
      <c r="Z762" s="942" t="s">
        <v>10301</v>
      </c>
      <c r="AA762" s="943"/>
      <c r="AB762" s="943" t="str">
        <f>Таблиця4[[#This Row],[WEALTH]]</f>
        <v/>
      </c>
      <c r="AC762" s="943"/>
      <c r="AD762" s="943" t="str">
        <f>Таблиця4[[#This Row],[DESCRIPTION 3]]</f>
        <v/>
      </c>
      <c r="AE762" s="943" t="str">
        <f>Таблиця4[[#This Row],[Owner/Specific NPCs3]]</f>
        <v/>
      </c>
      <c r="AF762" s="943"/>
      <c r="AG762" s="944"/>
      <c r="AH762" s="945"/>
      <c r="AI762" s="946"/>
      <c r="AJ762" s="943"/>
      <c r="AK762" s="946"/>
      <c r="AL762" s="943"/>
      <c r="AM762" s="946"/>
      <c r="AN762" s="942" t="str">
        <f>IFERROR(INDEX(#REF!,MATCH(Таблиця4[[#This Row],[BUILDING NAME]],#REF!,0),1),"")</f>
        <v/>
      </c>
      <c r="AO762" s="942" t="str">
        <f>IFERROR(INDEX(#REF!,MATCH(Таблиця4[[#This Row],[BUILDING NAME]],#REF!,0),1),"")</f>
        <v/>
      </c>
      <c r="AP762" s="942" t="str">
        <f>IFERROR(INDEX(#REF!,MATCH(Таблиця4[[#This Row],[BUILDING NAME]],#REF!,0),1),"")</f>
        <v/>
      </c>
      <c r="AQ762" s="942" t="str">
        <f>IFERROR(INDEX(#REF!,MATCH(Таблиця4[[#This Row],[BUILDING NAME]],#REF!,0),1),"")</f>
        <v/>
      </c>
      <c r="AR762" s="942" t="str">
        <f>IFERROR(INDEX(#REF!,MATCH(Таблиця4[[#This Row],[BUILDING NAME]],#REF!,0),1),"")</f>
        <v/>
      </c>
      <c r="AS762" s="942" t="str">
        <f>IFERROR(INDEX(#REF!,MATCH(Таблиця4[[#This Row],[BUILDING NAME]],#REF!,0),1),"")</f>
        <v/>
      </c>
      <c r="AT762" s="942" t="str">
        <f>IFERROR(INDEX(#REF!,MATCH(Таблиця4[[#This Row],[BUILDING NAME]],#REF!,0),1),"")</f>
        <v/>
      </c>
      <c r="AU762" s="942"/>
      <c r="AV762" s="1195" t="s">
        <v>10301</v>
      </c>
      <c r="AW762" s="1196" t="str">
        <f>IFERROR(INDEX(Аркуш4!$G$2:$G$608,MATCH(Таблиця4[[#This Row],[BUILDING NAME]],Аркуш4!$A$2:$A$608,0),1),"")</f>
        <v/>
      </c>
    </row>
    <row r="763" spans="1:49" ht="16.5" thickTop="1" thickBot="1">
      <c r="A763" s="942"/>
      <c r="B763" s="942"/>
      <c r="C763" s="942"/>
      <c r="D763" s="942"/>
      <c r="E763" s="942"/>
      <c r="F763" s="943"/>
      <c r="G763" s="943"/>
      <c r="H763" s="1033" t="s">
        <v>29395</v>
      </c>
      <c r="I763" s="943" t="s">
        <v>20</v>
      </c>
      <c r="J763" s="1033"/>
      <c r="K763" s="943"/>
      <c r="L763" s="943" t="s">
        <v>10301</v>
      </c>
      <c r="M763" s="943"/>
      <c r="N763" s="943"/>
      <c r="O763" s="943"/>
      <c r="P763" s="943"/>
      <c r="Q763" s="943"/>
      <c r="R763" s="943"/>
      <c r="S763" s="943"/>
      <c r="T76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63" s="943" t="s">
        <v>29394</v>
      </c>
      <c r="V763" s="943"/>
      <c r="W763" s="943"/>
      <c r="X763" s="942"/>
      <c r="Y763" s="942"/>
      <c r="Z763" s="942" t="s">
        <v>10301</v>
      </c>
      <c r="AA763" s="943"/>
      <c r="AB763" s="943" t="str">
        <f>Таблиця4[[#This Row],[WEALTH]]</f>
        <v/>
      </c>
      <c r="AC763" s="943"/>
      <c r="AD763" s="943" t="str">
        <f>Таблиця4[[#This Row],[DESCRIPTION 3]]</f>
        <v/>
      </c>
      <c r="AE763" s="943" t="str">
        <f>Таблиця4[[#This Row],[Owner/Specific NPCs3]]</f>
        <v/>
      </c>
      <c r="AF763" s="943"/>
      <c r="AG763" s="944"/>
      <c r="AH763" s="945"/>
      <c r="AI763" s="946"/>
      <c r="AJ763" s="943"/>
      <c r="AK763" s="946"/>
      <c r="AL763" s="943"/>
      <c r="AM763" s="946"/>
      <c r="AN763" s="942" t="str">
        <f>IFERROR(INDEX(#REF!,MATCH(Таблиця4[[#This Row],[BUILDING NAME]],#REF!,0),1),"")</f>
        <v/>
      </c>
      <c r="AO763" s="942" t="str">
        <f>IFERROR(INDEX(#REF!,MATCH(Таблиця4[[#This Row],[BUILDING NAME]],#REF!,0),1),"")</f>
        <v/>
      </c>
      <c r="AP763" s="942" t="str">
        <f>IFERROR(INDEX(#REF!,MATCH(Таблиця4[[#This Row],[BUILDING NAME]],#REF!,0),1),"")</f>
        <v/>
      </c>
      <c r="AQ763" s="942" t="str">
        <f>IFERROR(INDEX(#REF!,MATCH(Таблиця4[[#This Row],[BUILDING NAME]],#REF!,0),1),"")</f>
        <v/>
      </c>
      <c r="AR763" s="942" t="str">
        <f>IFERROR(INDEX(#REF!,MATCH(Таблиця4[[#This Row],[BUILDING NAME]],#REF!,0),1),"")</f>
        <v/>
      </c>
      <c r="AS763" s="942" t="str">
        <f>IFERROR(INDEX(#REF!,MATCH(Таблиця4[[#This Row],[BUILDING NAME]],#REF!,0),1),"")</f>
        <v/>
      </c>
      <c r="AT763" s="942" t="str">
        <f>IFERROR(INDEX(#REF!,MATCH(Таблиця4[[#This Row],[BUILDING NAME]],#REF!,0),1),"")</f>
        <v/>
      </c>
      <c r="AU763" s="942"/>
      <c r="AV763" s="1195" t="s">
        <v>10301</v>
      </c>
      <c r="AW763" s="1196" t="str">
        <f>IFERROR(INDEX(Аркуш4!$G$2:$G$608,MATCH(Таблиця4[[#This Row],[BUILDING NAME]],Аркуш4!$A$2:$A$608,0),1),"")</f>
        <v/>
      </c>
    </row>
    <row r="764" spans="1:49" ht="16.5" thickTop="1" thickBot="1">
      <c r="A764" s="942"/>
      <c r="B764" s="942"/>
      <c r="C764" s="942"/>
      <c r="D764" s="942"/>
      <c r="E764" s="942"/>
      <c r="F764" s="943"/>
      <c r="G764" s="943"/>
      <c r="H764" s="1033" t="s">
        <v>29396</v>
      </c>
      <c r="I764" s="943" t="s">
        <v>46</v>
      </c>
      <c r="J764" s="1033" t="s">
        <v>29397</v>
      </c>
      <c r="K764" s="943"/>
      <c r="L764" s="943" t="s">
        <v>10301</v>
      </c>
      <c r="M764" s="943"/>
      <c r="N764" s="943"/>
      <c r="O764" s="943"/>
      <c r="P764" s="943"/>
      <c r="Q764" s="943"/>
      <c r="R764" s="943"/>
      <c r="S764" s="943"/>
      <c r="T76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64" s="943" t="s">
        <v>29398</v>
      </c>
      <c r="V764" s="943"/>
      <c r="W764" s="943"/>
      <c r="X764" s="942"/>
      <c r="Y764" s="942"/>
      <c r="Z764" s="942" t="s">
        <v>10301</v>
      </c>
      <c r="AA764" s="943"/>
      <c r="AB764" s="943" t="str">
        <f>Таблиця4[[#This Row],[WEALTH]]</f>
        <v/>
      </c>
      <c r="AC764" s="943"/>
      <c r="AD764" s="943" t="str">
        <f>Таблиця4[[#This Row],[DESCRIPTION 3]]</f>
        <v/>
      </c>
      <c r="AE764" s="943" t="str">
        <f>Таблиця4[[#This Row],[Owner/Specific NPCs3]]</f>
        <v/>
      </c>
      <c r="AF764" s="943"/>
      <c r="AG764" s="944"/>
      <c r="AH764" s="945"/>
      <c r="AI764" s="946"/>
      <c r="AJ764" s="943"/>
      <c r="AK764" s="946"/>
      <c r="AL764" s="943"/>
      <c r="AM764" s="946"/>
      <c r="AN764" s="942" t="str">
        <f>IFERROR(INDEX(#REF!,MATCH(Таблиця4[[#This Row],[BUILDING NAME]],#REF!,0),1),"")</f>
        <v/>
      </c>
      <c r="AO764" s="942" t="str">
        <f>IFERROR(INDEX(#REF!,MATCH(Таблиця4[[#This Row],[BUILDING NAME]],#REF!,0),1),"")</f>
        <v/>
      </c>
      <c r="AP764" s="942" t="str">
        <f>IFERROR(INDEX(#REF!,MATCH(Таблиця4[[#This Row],[BUILDING NAME]],#REF!,0),1),"")</f>
        <v/>
      </c>
      <c r="AQ764" s="942" t="str">
        <f>IFERROR(INDEX(#REF!,MATCH(Таблиця4[[#This Row],[BUILDING NAME]],#REF!,0),1),"")</f>
        <v/>
      </c>
      <c r="AR764" s="942" t="str">
        <f>IFERROR(INDEX(#REF!,MATCH(Таблиця4[[#This Row],[BUILDING NAME]],#REF!,0),1),"")</f>
        <v/>
      </c>
      <c r="AS764" s="942" t="str">
        <f>IFERROR(INDEX(#REF!,MATCH(Таблиця4[[#This Row],[BUILDING NAME]],#REF!,0),1),"")</f>
        <v/>
      </c>
      <c r="AT764" s="942" t="str">
        <f>IFERROR(INDEX(#REF!,MATCH(Таблиця4[[#This Row],[BUILDING NAME]],#REF!,0),1),"")</f>
        <v/>
      </c>
      <c r="AU764" s="942"/>
      <c r="AV764" s="1195" t="s">
        <v>10301</v>
      </c>
      <c r="AW764" s="1196" t="str">
        <f>IFERROR(INDEX(Аркуш4!$G$2:$G$608,MATCH(Таблиця4[[#This Row],[BUILDING NAME]],Аркуш4!$A$2:$A$608,0),1),"")</f>
        <v/>
      </c>
    </row>
    <row r="765" spans="1:49" ht="16.5" thickTop="1" thickBot="1">
      <c r="A765" s="942"/>
      <c r="B765" s="942"/>
      <c r="C765" s="942"/>
      <c r="D765" s="942"/>
      <c r="E765" s="942"/>
      <c r="F765" s="943"/>
      <c r="G765" s="943"/>
      <c r="H765" s="1033" t="s">
        <v>29399</v>
      </c>
      <c r="I765" s="943"/>
      <c r="J765" s="1033"/>
      <c r="K765" s="943"/>
      <c r="L765" s="943" t="s">
        <v>10301</v>
      </c>
      <c r="M765" s="943"/>
      <c r="N765" s="943"/>
      <c r="O765" s="943"/>
      <c r="P765" s="943"/>
      <c r="Q765" s="943"/>
      <c r="R765" s="943"/>
      <c r="S765" s="943"/>
      <c r="T76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65" s="943" t="s">
        <v>29400</v>
      </c>
      <c r="V765" s="943"/>
      <c r="W765" s="943"/>
      <c r="X765" s="942"/>
      <c r="Y765" s="942"/>
      <c r="Z765" s="942" t="s">
        <v>10301</v>
      </c>
      <c r="AA765" s="943"/>
      <c r="AB765" s="943" t="str">
        <f>Таблиця4[[#This Row],[WEALTH]]</f>
        <v/>
      </c>
      <c r="AC765" s="943"/>
      <c r="AD765" s="943" t="str">
        <f>Таблиця4[[#This Row],[DESCRIPTION 3]]</f>
        <v/>
      </c>
      <c r="AE765" s="943" t="str">
        <f>Таблиця4[[#This Row],[Owner/Specific NPCs3]]</f>
        <v/>
      </c>
      <c r="AF765" s="943"/>
      <c r="AG765" s="944"/>
      <c r="AH765" s="945"/>
      <c r="AI765" s="946"/>
      <c r="AJ765" s="943"/>
      <c r="AK765" s="946"/>
      <c r="AL765" s="943"/>
      <c r="AM765" s="946"/>
      <c r="AN765" s="942" t="str">
        <f>IFERROR(INDEX(#REF!,MATCH(Таблиця4[[#This Row],[BUILDING NAME]],#REF!,0),1),"")</f>
        <v/>
      </c>
      <c r="AO765" s="942" t="str">
        <f>IFERROR(INDEX(#REF!,MATCH(Таблиця4[[#This Row],[BUILDING NAME]],#REF!,0),1),"")</f>
        <v/>
      </c>
      <c r="AP765" s="942" t="str">
        <f>IFERROR(INDEX(#REF!,MATCH(Таблиця4[[#This Row],[BUILDING NAME]],#REF!,0),1),"")</f>
        <v/>
      </c>
      <c r="AQ765" s="942" t="str">
        <f>IFERROR(INDEX(#REF!,MATCH(Таблиця4[[#This Row],[BUILDING NAME]],#REF!,0),1),"")</f>
        <v/>
      </c>
      <c r="AR765" s="942" t="str">
        <f>IFERROR(INDEX(#REF!,MATCH(Таблиця4[[#This Row],[BUILDING NAME]],#REF!,0),1),"")</f>
        <v/>
      </c>
      <c r="AS765" s="942" t="str">
        <f>IFERROR(INDEX(#REF!,MATCH(Таблиця4[[#This Row],[BUILDING NAME]],#REF!,0),1),"")</f>
        <v/>
      </c>
      <c r="AT765" s="942" t="str">
        <f>IFERROR(INDEX(#REF!,MATCH(Таблиця4[[#This Row],[BUILDING NAME]],#REF!,0),1),"")</f>
        <v/>
      </c>
      <c r="AU765" s="942"/>
      <c r="AV765" s="1195" t="s">
        <v>10301</v>
      </c>
      <c r="AW765" s="1196" t="str">
        <f>IFERROR(INDEX(Аркуш4!$G$2:$G$608,MATCH(Таблиця4[[#This Row],[BUILDING NAME]],Аркуш4!$A$2:$A$608,0),1),"")</f>
        <v/>
      </c>
    </row>
    <row r="766" spans="1:49" ht="16.5" thickTop="1" thickBot="1">
      <c r="A766" s="942"/>
      <c r="B766" s="942"/>
      <c r="C766" s="942"/>
      <c r="D766" s="942"/>
      <c r="E766" s="942"/>
      <c r="F766" s="943"/>
      <c r="G766" s="943"/>
      <c r="H766" s="1033" t="s">
        <v>29401</v>
      </c>
      <c r="I766" s="943"/>
      <c r="J766" s="1033"/>
      <c r="K766" s="943"/>
      <c r="L766" s="943" t="s">
        <v>10301</v>
      </c>
      <c r="M766" s="943"/>
      <c r="N766" s="943"/>
      <c r="O766" s="943"/>
      <c r="P766" s="943"/>
      <c r="Q766" s="943"/>
      <c r="R766" s="943"/>
      <c r="S766" s="943"/>
      <c r="T76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66" s="943" t="s">
        <v>29402</v>
      </c>
      <c r="V766" s="943"/>
      <c r="W766" s="943"/>
      <c r="X766" s="942"/>
      <c r="Y766" s="942"/>
      <c r="Z766" s="942" t="s">
        <v>10301</v>
      </c>
      <c r="AA766" s="943"/>
      <c r="AB766" s="943" t="str">
        <f>Таблиця4[[#This Row],[WEALTH]]</f>
        <v/>
      </c>
      <c r="AC766" s="943"/>
      <c r="AD766" s="943" t="str">
        <f>Таблиця4[[#This Row],[DESCRIPTION 3]]</f>
        <v/>
      </c>
      <c r="AE766" s="943" t="str">
        <f>Таблиця4[[#This Row],[Owner/Specific NPCs3]]</f>
        <v/>
      </c>
      <c r="AF766" s="943"/>
      <c r="AG766" s="944"/>
      <c r="AH766" s="945"/>
      <c r="AI766" s="946"/>
      <c r="AJ766" s="943"/>
      <c r="AK766" s="946"/>
      <c r="AL766" s="943"/>
      <c r="AM766" s="946"/>
      <c r="AN766" s="942" t="str">
        <f>IFERROR(INDEX(#REF!,MATCH(Таблиця4[[#This Row],[BUILDING NAME]],#REF!,0),1),"")</f>
        <v/>
      </c>
      <c r="AO766" s="942" t="str">
        <f>IFERROR(INDEX(#REF!,MATCH(Таблиця4[[#This Row],[BUILDING NAME]],#REF!,0),1),"")</f>
        <v/>
      </c>
      <c r="AP766" s="942" t="str">
        <f>IFERROR(INDEX(#REF!,MATCH(Таблиця4[[#This Row],[BUILDING NAME]],#REF!,0),1),"")</f>
        <v/>
      </c>
      <c r="AQ766" s="942" t="str">
        <f>IFERROR(INDEX(#REF!,MATCH(Таблиця4[[#This Row],[BUILDING NAME]],#REF!,0),1),"")</f>
        <v/>
      </c>
      <c r="AR766" s="942" t="str">
        <f>IFERROR(INDEX(#REF!,MATCH(Таблиця4[[#This Row],[BUILDING NAME]],#REF!,0),1),"")</f>
        <v/>
      </c>
      <c r="AS766" s="942" t="str">
        <f>IFERROR(INDEX(#REF!,MATCH(Таблиця4[[#This Row],[BUILDING NAME]],#REF!,0),1),"")</f>
        <v/>
      </c>
      <c r="AT766" s="942" t="str">
        <f>IFERROR(INDEX(#REF!,MATCH(Таблиця4[[#This Row],[BUILDING NAME]],#REF!,0),1),"")</f>
        <v/>
      </c>
      <c r="AU766" s="942"/>
      <c r="AV766" s="1195" t="s">
        <v>10301</v>
      </c>
      <c r="AW766" s="1196" t="str">
        <f>IFERROR(INDEX(Аркуш4!$G$2:$G$608,MATCH(Таблиця4[[#This Row],[BUILDING NAME]],Аркуш4!$A$2:$A$608,0),1),"")</f>
        <v/>
      </c>
    </row>
    <row r="767" spans="1:49" ht="16.5" thickTop="1" thickBot="1">
      <c r="A767" s="942"/>
      <c r="B767" s="942"/>
      <c r="C767" s="942"/>
      <c r="D767" s="942"/>
      <c r="E767" s="942"/>
      <c r="F767" s="943"/>
      <c r="G767" s="943"/>
      <c r="H767" s="1033" t="s">
        <v>29403</v>
      </c>
      <c r="I767" s="943"/>
      <c r="J767" s="1033"/>
      <c r="K767" s="943"/>
      <c r="L767" s="943" t="s">
        <v>10301</v>
      </c>
      <c r="M767" s="943"/>
      <c r="N767" s="943"/>
      <c r="O767" s="943"/>
      <c r="P767" s="943"/>
      <c r="Q767" s="943"/>
      <c r="R767" s="943"/>
      <c r="S767" s="943"/>
      <c r="T76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67" s="943" t="s">
        <v>29404</v>
      </c>
      <c r="V767" s="943"/>
      <c r="W767" s="943"/>
      <c r="X767" s="942"/>
      <c r="Y767" s="942"/>
      <c r="Z767" s="942" t="s">
        <v>10301</v>
      </c>
      <c r="AA767" s="943"/>
      <c r="AB767" s="943" t="str">
        <f>Таблиця4[[#This Row],[WEALTH]]</f>
        <v/>
      </c>
      <c r="AC767" s="943"/>
      <c r="AD767" s="943" t="str">
        <f>Таблиця4[[#This Row],[DESCRIPTION 3]]</f>
        <v/>
      </c>
      <c r="AE767" s="943" t="str">
        <f>Таблиця4[[#This Row],[Owner/Specific NPCs3]]</f>
        <v/>
      </c>
      <c r="AF767" s="943"/>
      <c r="AG767" s="944"/>
      <c r="AH767" s="945"/>
      <c r="AI767" s="946"/>
      <c r="AJ767" s="943"/>
      <c r="AK767" s="946"/>
      <c r="AL767" s="943"/>
      <c r="AM767" s="946"/>
      <c r="AN767" s="942" t="str">
        <f>IFERROR(INDEX(#REF!,MATCH(Таблиця4[[#This Row],[BUILDING NAME]],#REF!,0),1),"")</f>
        <v/>
      </c>
      <c r="AO767" s="942" t="str">
        <f>IFERROR(INDEX(#REF!,MATCH(Таблиця4[[#This Row],[BUILDING NAME]],#REF!,0),1),"")</f>
        <v/>
      </c>
      <c r="AP767" s="942" t="str">
        <f>IFERROR(INDEX(#REF!,MATCH(Таблиця4[[#This Row],[BUILDING NAME]],#REF!,0),1),"")</f>
        <v/>
      </c>
      <c r="AQ767" s="942" t="str">
        <f>IFERROR(INDEX(#REF!,MATCH(Таблиця4[[#This Row],[BUILDING NAME]],#REF!,0),1),"")</f>
        <v/>
      </c>
      <c r="AR767" s="942" t="str">
        <f>IFERROR(INDEX(#REF!,MATCH(Таблиця4[[#This Row],[BUILDING NAME]],#REF!,0),1),"")</f>
        <v/>
      </c>
      <c r="AS767" s="942" t="str">
        <f>IFERROR(INDEX(#REF!,MATCH(Таблиця4[[#This Row],[BUILDING NAME]],#REF!,0),1),"")</f>
        <v/>
      </c>
      <c r="AT767" s="942" t="str">
        <f>IFERROR(INDEX(#REF!,MATCH(Таблиця4[[#This Row],[BUILDING NAME]],#REF!,0),1),"")</f>
        <v/>
      </c>
      <c r="AU767" s="942"/>
      <c r="AV767" s="1195" t="s">
        <v>10301</v>
      </c>
      <c r="AW767" s="1196" t="str">
        <f>IFERROR(INDEX(Аркуш4!$G$2:$G$608,MATCH(Таблиця4[[#This Row],[BUILDING NAME]],Аркуш4!$A$2:$A$608,0),1),"")</f>
        <v/>
      </c>
    </row>
    <row r="768" spans="1:49" ht="16.5" thickTop="1" thickBot="1">
      <c r="A768" s="942"/>
      <c r="B768" s="942"/>
      <c r="C768" s="942"/>
      <c r="D768" s="942"/>
      <c r="E768" s="942"/>
      <c r="F768" s="943"/>
      <c r="G768" s="943"/>
      <c r="H768" s="1235" t="s">
        <v>30983</v>
      </c>
      <c r="I768" s="943" t="s">
        <v>20</v>
      </c>
      <c r="J768" s="1033"/>
      <c r="K768" s="943" t="s">
        <v>10388</v>
      </c>
      <c r="L768" s="943"/>
      <c r="M768" s="943"/>
      <c r="N768" s="943"/>
      <c r="O768" s="943" t="s">
        <v>888</v>
      </c>
      <c r="P768" s="943">
        <v>4</v>
      </c>
      <c r="Q768" s="943"/>
      <c r="R768" s="943"/>
      <c r="S768" s="943"/>
      <c r="T76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U768" s="943"/>
      <c r="V768" s="943"/>
      <c r="W768" s="943"/>
      <c r="X768" s="942"/>
      <c r="Y768" s="942"/>
      <c r="Z768" s="942"/>
      <c r="AA768" s="943"/>
      <c r="AB768" s="943" t="str">
        <f>Таблиця4[[#This Row],[WEALTH]]</f>
        <v/>
      </c>
      <c r="AC768" s="943"/>
      <c r="AD768" s="943" t="str">
        <f>Таблиця4[[#This Row],[DESCRIPTION 3]]</f>
        <v/>
      </c>
      <c r="AE768" s="943" t="str">
        <f>Таблиця4[[#This Row],[Owner/Specific NPCs3]]</f>
        <v/>
      </c>
      <c r="AF768" s="943"/>
      <c r="AG768" s="944"/>
      <c r="AH768" s="945"/>
      <c r="AI768" s="946"/>
      <c r="AJ768" s="943"/>
      <c r="AK768" s="946"/>
      <c r="AL768" s="943"/>
      <c r="AM768" s="946"/>
      <c r="AN768" s="942" t="str">
        <f>IFERROR(INDEX(#REF!,MATCH(Таблиця4[[#This Row],[BUILDING NAME]],#REF!,0),1),"")</f>
        <v/>
      </c>
      <c r="AO768" s="942" t="str">
        <f>IFERROR(INDEX(#REF!,MATCH(Таблиця4[[#This Row],[BUILDING NAME]],#REF!,0),1),"")</f>
        <v/>
      </c>
      <c r="AP768" s="942" t="str">
        <f>IFERROR(INDEX(#REF!,MATCH(Таблиця4[[#This Row],[BUILDING NAME]],#REF!,0),1),"")</f>
        <v/>
      </c>
      <c r="AQ768" s="942" t="str">
        <f>IFERROR(INDEX(#REF!,MATCH(Таблиця4[[#This Row],[BUILDING NAME]],#REF!,0),1),"")</f>
        <v/>
      </c>
      <c r="AR768" s="942" t="str">
        <f>IFERROR(INDEX(#REF!,MATCH(Таблиця4[[#This Row],[BUILDING NAME]],#REF!,0),1),"")</f>
        <v/>
      </c>
      <c r="AS768" s="942" t="str">
        <f>IFERROR(INDEX(#REF!,MATCH(Таблиця4[[#This Row],[BUILDING NAME]],#REF!,0),1),"")</f>
        <v/>
      </c>
      <c r="AT768" s="942" t="str">
        <f>IFERROR(INDEX(#REF!,MATCH(Таблиця4[[#This Row],[BUILDING NAME]],#REF!,0),1),"")</f>
        <v/>
      </c>
      <c r="AU768" s="942"/>
      <c r="AV768" s="1195" t="s">
        <v>10301</v>
      </c>
      <c r="AW768" s="1196" t="str">
        <f>IFERROR(INDEX(Аркуш4!$G$2:$G$608,MATCH(Таблиця4[[#This Row],[BUILDING NAME]],Аркуш4!$A$2:$A$608,0),1),"")</f>
        <v/>
      </c>
    </row>
    <row r="769" spans="1:49" ht="16.5" thickTop="1" thickBot="1">
      <c r="A769" s="942"/>
      <c r="B769" s="942"/>
      <c r="C769" s="942"/>
      <c r="D769" s="942"/>
      <c r="E769" s="942"/>
      <c r="F769" s="943"/>
      <c r="G769" s="943"/>
      <c r="H769" s="1235" t="s">
        <v>30984</v>
      </c>
      <c r="I769" s="943" t="s">
        <v>20</v>
      </c>
      <c r="J769" s="1033"/>
      <c r="K769" s="943"/>
      <c r="L769" s="943"/>
      <c r="M769" s="943"/>
      <c r="N769" s="943"/>
      <c r="O769" s="943"/>
      <c r="P769" s="943"/>
      <c r="Q769" s="943"/>
      <c r="R769" s="943"/>
      <c r="S769" s="943"/>
      <c r="T76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69" s="1230" t="s">
        <v>30985</v>
      </c>
      <c r="V769" s="943"/>
      <c r="W769" s="943"/>
      <c r="X769" s="942"/>
      <c r="Y769" s="942"/>
      <c r="Z769" s="942"/>
      <c r="AA769" s="943"/>
      <c r="AB769" s="943" t="str">
        <f>Таблиця4[[#This Row],[WEALTH]]</f>
        <v/>
      </c>
      <c r="AC769" s="943"/>
      <c r="AD769" s="943" t="str">
        <f>Таблиця4[[#This Row],[DESCRIPTION 3]]</f>
        <v/>
      </c>
      <c r="AE769" s="943" t="str">
        <f>Таблиця4[[#This Row],[Owner/Specific NPCs3]]</f>
        <v/>
      </c>
      <c r="AF769" s="943"/>
      <c r="AG769" s="944"/>
      <c r="AH769" s="945"/>
      <c r="AI769" s="946"/>
      <c r="AJ769" s="943"/>
      <c r="AK769" s="946"/>
      <c r="AL769" s="943"/>
      <c r="AM769" s="946"/>
      <c r="AN769" s="942" t="str">
        <f>IFERROR(INDEX(#REF!,MATCH(Таблиця4[[#This Row],[BUILDING NAME]],#REF!,0),1),"")</f>
        <v/>
      </c>
      <c r="AO769" s="942" t="str">
        <f>IFERROR(INDEX(#REF!,MATCH(Таблиця4[[#This Row],[BUILDING NAME]],#REF!,0),1),"")</f>
        <v/>
      </c>
      <c r="AP769" s="942" t="str">
        <f>IFERROR(INDEX(#REF!,MATCH(Таблиця4[[#This Row],[BUILDING NAME]],#REF!,0),1),"")</f>
        <v/>
      </c>
      <c r="AQ769" s="942" t="str">
        <f>IFERROR(INDEX(#REF!,MATCH(Таблиця4[[#This Row],[BUILDING NAME]],#REF!,0),1),"")</f>
        <v/>
      </c>
      <c r="AR769" s="942" t="str">
        <f>IFERROR(INDEX(#REF!,MATCH(Таблиця4[[#This Row],[BUILDING NAME]],#REF!,0),1),"")</f>
        <v/>
      </c>
      <c r="AS769" s="942" t="str">
        <f>IFERROR(INDEX(#REF!,MATCH(Таблиця4[[#This Row],[BUILDING NAME]],#REF!,0),1),"")</f>
        <v/>
      </c>
      <c r="AT769" s="942" t="str">
        <f>IFERROR(INDEX(#REF!,MATCH(Таблиця4[[#This Row],[BUILDING NAME]],#REF!,0),1),"")</f>
        <v/>
      </c>
      <c r="AU769" s="942"/>
      <c r="AV769" s="1195" t="s">
        <v>10301</v>
      </c>
      <c r="AW769" s="1196" t="str">
        <f>IFERROR(INDEX(Аркуш4!$G$2:$G$608,MATCH(Таблиця4[[#This Row],[BUILDING NAME]],Аркуш4!$A$2:$A$608,0),1),"")</f>
        <v/>
      </c>
    </row>
    <row r="770" spans="1:49" ht="16.5" thickTop="1" thickBot="1">
      <c r="A770" s="942"/>
      <c r="B770" s="942"/>
      <c r="C770" s="942"/>
      <c r="D770" s="942"/>
      <c r="E770" s="942"/>
      <c r="F770" s="943"/>
      <c r="G770" s="943"/>
      <c r="H770" s="1236" t="s">
        <v>31050</v>
      </c>
      <c r="I770" s="943" t="s">
        <v>46</v>
      </c>
      <c r="J770" s="1033"/>
      <c r="K770" s="943" t="s">
        <v>10388</v>
      </c>
      <c r="L770" s="943"/>
      <c r="M770" s="943"/>
      <c r="N770" s="943"/>
      <c r="O770" s="943"/>
      <c r="P770" s="943"/>
      <c r="Q770" s="943"/>
      <c r="R770" s="943"/>
      <c r="S770" s="943"/>
      <c r="T77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70" s="943"/>
      <c r="V770" s="943"/>
      <c r="W770" s="943"/>
      <c r="X770" s="942"/>
      <c r="Y770" s="942"/>
      <c r="Z770" s="942"/>
      <c r="AA770" s="943"/>
      <c r="AB770" s="943" t="str">
        <f>Таблиця4[[#This Row],[WEALTH]]</f>
        <v/>
      </c>
      <c r="AC770" s="943"/>
      <c r="AD770" s="943" t="str">
        <f>Таблиця4[[#This Row],[DESCRIPTION 3]]</f>
        <v/>
      </c>
      <c r="AE770" s="943" t="str">
        <f>Таблиця4[[#This Row],[Owner/Specific NPCs3]]</f>
        <v/>
      </c>
      <c r="AF770" s="943"/>
      <c r="AG770" s="944"/>
      <c r="AH770" s="945"/>
      <c r="AI770" s="946"/>
      <c r="AJ770" s="943"/>
      <c r="AK770" s="946"/>
      <c r="AL770" s="943"/>
      <c r="AM770" s="946"/>
      <c r="AN770" s="942" t="str">
        <f>IFERROR(INDEX(#REF!,MATCH(Таблиця4[[#This Row],[BUILDING NAME]],#REF!,0),1),"")</f>
        <v/>
      </c>
      <c r="AO770" s="942" t="str">
        <f>IFERROR(INDEX(#REF!,MATCH(Таблиця4[[#This Row],[BUILDING NAME]],#REF!,0),1),"")</f>
        <v/>
      </c>
      <c r="AP770" s="942" t="str">
        <f>IFERROR(INDEX(#REF!,MATCH(Таблиця4[[#This Row],[BUILDING NAME]],#REF!,0),1),"")</f>
        <v/>
      </c>
      <c r="AQ770" s="942" t="str">
        <f>IFERROR(INDEX(#REF!,MATCH(Таблиця4[[#This Row],[BUILDING NAME]],#REF!,0),1),"")</f>
        <v/>
      </c>
      <c r="AR770" s="942" t="str">
        <f>IFERROR(INDEX(#REF!,MATCH(Таблиця4[[#This Row],[BUILDING NAME]],#REF!,0),1),"")</f>
        <v/>
      </c>
      <c r="AS770" s="942" t="str">
        <f>IFERROR(INDEX(#REF!,MATCH(Таблиця4[[#This Row],[BUILDING NAME]],#REF!,0),1),"")</f>
        <v/>
      </c>
      <c r="AT770" s="942" t="str">
        <f>IFERROR(INDEX(#REF!,MATCH(Таблиця4[[#This Row],[BUILDING NAME]],#REF!,0),1),"")</f>
        <v/>
      </c>
      <c r="AU770" s="942"/>
      <c r="AV770" s="1195" t="s">
        <v>10301</v>
      </c>
      <c r="AW770" s="1196" t="str">
        <f>IFERROR(INDEX(Аркуш4!$G$2:$G$608,MATCH(Таблиця4[[#This Row],[BUILDING NAME]],Аркуш4!$A$2:$A$608,0),1),"")</f>
        <v/>
      </c>
    </row>
    <row r="771" spans="1:49" ht="16.5" thickTop="1" thickBot="1">
      <c r="A771" s="942"/>
      <c r="B771" s="942"/>
      <c r="C771" s="942"/>
      <c r="D771" s="942"/>
      <c r="E771" s="942"/>
      <c r="F771" s="943"/>
      <c r="G771" s="943"/>
      <c r="H771" s="1137" t="s">
        <v>31257</v>
      </c>
      <c r="I771" s="943" t="s">
        <v>43</v>
      </c>
      <c r="J771" s="1033"/>
      <c r="K771" s="943" t="s">
        <v>14</v>
      </c>
      <c r="L771" s="943"/>
      <c r="M771" s="943"/>
      <c r="N771" s="943"/>
      <c r="O771" s="943"/>
      <c r="P771" s="943"/>
      <c r="Q771" s="943"/>
      <c r="R771" s="943"/>
      <c r="S771" s="943"/>
      <c r="T77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71" s="1193" t="s">
        <v>13272</v>
      </c>
      <c r="V771" s="943"/>
      <c r="W771" s="943"/>
      <c r="X771" s="942"/>
      <c r="Y771" s="942"/>
      <c r="Z771" s="942"/>
      <c r="AA771" s="943"/>
      <c r="AB771" s="943" t="str">
        <f>Таблиця4[[#This Row],[WEALTH]]</f>
        <v/>
      </c>
      <c r="AC771" s="943"/>
      <c r="AD771" s="943" t="str">
        <f>Таблиця4[[#This Row],[DESCRIPTION 3]]</f>
        <v/>
      </c>
      <c r="AE771" s="943" t="str">
        <f>Таблиця4[[#This Row],[Owner/Specific NPCs3]]</f>
        <v/>
      </c>
      <c r="AF771" s="943"/>
      <c r="AG771" s="944"/>
      <c r="AH771" s="945"/>
      <c r="AI771" s="946"/>
      <c r="AJ771" s="943"/>
      <c r="AK771" s="946"/>
      <c r="AL771" s="943"/>
      <c r="AM771" s="946"/>
      <c r="AN771" s="942" t="str">
        <f>IFERROR(INDEX(#REF!,MATCH(Таблиця4[[#This Row],[BUILDING NAME]],#REF!,0),1),"")</f>
        <v/>
      </c>
      <c r="AO771" s="942" t="str">
        <f>IFERROR(INDEX(#REF!,MATCH(Таблиця4[[#This Row],[BUILDING NAME]],#REF!,0),1),"")</f>
        <v/>
      </c>
      <c r="AP771" s="942" t="str">
        <f>IFERROR(INDEX(#REF!,MATCH(Таблиця4[[#This Row],[BUILDING NAME]],#REF!,0),1),"")</f>
        <v/>
      </c>
      <c r="AQ771" s="942" t="str">
        <f>IFERROR(INDEX(#REF!,MATCH(Таблиця4[[#This Row],[BUILDING NAME]],#REF!,0),1),"")</f>
        <v/>
      </c>
      <c r="AR771" s="942" t="str">
        <f>IFERROR(INDEX(#REF!,MATCH(Таблиця4[[#This Row],[BUILDING NAME]],#REF!,0),1),"")</f>
        <v/>
      </c>
      <c r="AS771" s="942" t="str">
        <f>IFERROR(INDEX(#REF!,MATCH(Таблиця4[[#This Row],[BUILDING NAME]],#REF!,0),1),"")</f>
        <v/>
      </c>
      <c r="AT771" s="942" t="str">
        <f>IFERROR(INDEX(#REF!,MATCH(Таблиця4[[#This Row],[BUILDING NAME]],#REF!,0),1),"")</f>
        <v/>
      </c>
      <c r="AU771" s="942"/>
      <c r="AV771" s="1195" t="s">
        <v>10301</v>
      </c>
      <c r="AW771" s="1196" t="str">
        <f>IFERROR(INDEX(Аркуш4!$G$2:$G$608,MATCH(Таблиця4[[#This Row],[BUILDING NAME]],Аркуш4!$A$2:$A$608,0),1),"")</f>
        <v/>
      </c>
    </row>
    <row r="772" spans="1:49" ht="16.5" thickTop="1" thickBot="1">
      <c r="A772" s="942"/>
      <c r="B772" s="942"/>
      <c r="C772" s="942"/>
      <c r="D772" s="942"/>
      <c r="E772" s="942"/>
      <c r="F772" s="943"/>
      <c r="G772" s="943"/>
      <c r="H772" s="942" t="s">
        <v>31262</v>
      </c>
      <c r="I772" s="943" t="s">
        <v>13004</v>
      </c>
      <c r="J772" s="1033"/>
      <c r="K772" s="943" t="s">
        <v>14</v>
      </c>
      <c r="L772" s="943"/>
      <c r="M772" s="943"/>
      <c r="N772" s="943"/>
      <c r="O772" s="943"/>
      <c r="P772" s="943"/>
      <c r="Q772" s="943"/>
      <c r="R772" s="943"/>
      <c r="S772" s="943"/>
      <c r="T77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72" s="1193" t="s">
        <v>21</v>
      </c>
      <c r="V772" s="943"/>
      <c r="W772" s="943"/>
      <c r="X772" s="942"/>
      <c r="Y772" s="942"/>
      <c r="Z772" s="942"/>
      <c r="AA772" s="943"/>
      <c r="AB772" s="943" t="str">
        <f>Таблиця4[[#This Row],[WEALTH]]</f>
        <v/>
      </c>
      <c r="AC772" s="943"/>
      <c r="AD772" s="943" t="str">
        <f>Таблиця4[[#This Row],[DESCRIPTION 3]]</f>
        <v/>
      </c>
      <c r="AE772" s="943" t="str">
        <f>Таблиця4[[#This Row],[Owner/Specific NPCs3]]</f>
        <v/>
      </c>
      <c r="AF772" s="943"/>
      <c r="AG772" s="944"/>
      <c r="AH772" s="945"/>
      <c r="AI772" s="946"/>
      <c r="AJ772" s="943"/>
      <c r="AK772" s="946"/>
      <c r="AL772" s="943"/>
      <c r="AM772" s="946"/>
      <c r="AN772" s="942" t="str">
        <f>IFERROR(INDEX(#REF!,MATCH(Таблиця4[[#This Row],[BUILDING NAME]],#REF!,0),1),"")</f>
        <v/>
      </c>
      <c r="AO772" s="942" t="str">
        <f>IFERROR(INDEX(#REF!,MATCH(Таблиця4[[#This Row],[BUILDING NAME]],#REF!,0),1),"")</f>
        <v/>
      </c>
      <c r="AP772" s="942" t="str">
        <f>IFERROR(INDEX(#REF!,MATCH(Таблиця4[[#This Row],[BUILDING NAME]],#REF!,0),1),"")</f>
        <v/>
      </c>
      <c r="AQ772" s="942" t="str">
        <f>IFERROR(INDEX(#REF!,MATCH(Таблиця4[[#This Row],[BUILDING NAME]],#REF!,0),1),"")</f>
        <v/>
      </c>
      <c r="AR772" s="942" t="str">
        <f>IFERROR(INDEX(#REF!,MATCH(Таблиця4[[#This Row],[BUILDING NAME]],#REF!,0),1),"")</f>
        <v/>
      </c>
      <c r="AS772" s="942" t="str">
        <f>IFERROR(INDEX(#REF!,MATCH(Таблиця4[[#This Row],[BUILDING NAME]],#REF!,0),1),"")</f>
        <v/>
      </c>
      <c r="AT772" s="942" t="str">
        <f>IFERROR(INDEX(#REF!,MATCH(Таблиця4[[#This Row],[BUILDING NAME]],#REF!,0),1),"")</f>
        <v/>
      </c>
      <c r="AU772" s="942"/>
      <c r="AV772" s="1195" t="s">
        <v>10301</v>
      </c>
      <c r="AW772" s="1196" t="str">
        <f>IFERROR(INDEX(Аркуш4!$G$2:$G$608,MATCH(Таблиця4[[#This Row],[BUILDING NAME]],Аркуш4!$A$2:$A$608,0),1),"")</f>
        <v/>
      </c>
    </row>
    <row r="773" spans="1:49" ht="16.5" thickTop="1" thickBot="1">
      <c r="A773" s="942"/>
      <c r="B773" s="942"/>
      <c r="C773" s="942"/>
      <c r="D773" s="942"/>
      <c r="E773" s="942"/>
      <c r="F773" s="943"/>
      <c r="G773" s="943"/>
      <c r="H773" s="1033" t="s">
        <v>31261</v>
      </c>
      <c r="I773" s="943" t="s">
        <v>13004</v>
      </c>
      <c r="J773" s="1033"/>
      <c r="K773" s="943" t="s">
        <v>25</v>
      </c>
      <c r="L773" s="943"/>
      <c r="M773" s="943"/>
      <c r="N773" s="943"/>
      <c r="O773" s="943"/>
      <c r="P773" s="943"/>
      <c r="Q773" s="943"/>
      <c r="R773" s="943"/>
      <c r="S773" s="943"/>
      <c r="T77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73" s="943" t="s">
        <v>55</v>
      </c>
      <c r="V773" s="943"/>
      <c r="W773" s="943"/>
      <c r="X773" s="942"/>
      <c r="Y773" s="942"/>
      <c r="Z773" s="942"/>
      <c r="AA773" s="943"/>
      <c r="AB773" s="943" t="str">
        <f>Таблиця4[[#This Row],[WEALTH]]</f>
        <v/>
      </c>
      <c r="AC773" s="943"/>
      <c r="AD773" s="943" t="str">
        <f>Таблиця4[[#This Row],[DESCRIPTION 3]]</f>
        <v/>
      </c>
      <c r="AE773" s="943" t="str">
        <f>Таблиця4[[#This Row],[Owner/Specific NPCs3]]</f>
        <v/>
      </c>
      <c r="AF773" s="943"/>
      <c r="AG773" s="944"/>
      <c r="AH773" s="945"/>
      <c r="AI773" s="946"/>
      <c r="AJ773" s="943"/>
      <c r="AK773" s="946"/>
      <c r="AL773" s="943"/>
      <c r="AM773" s="946"/>
      <c r="AN773" s="942" t="str">
        <f>IFERROR(INDEX(#REF!,MATCH(Таблиця4[[#This Row],[BUILDING NAME]],#REF!,0),1),"")</f>
        <v/>
      </c>
      <c r="AO773" s="942" t="str">
        <f>IFERROR(INDEX(#REF!,MATCH(Таблиця4[[#This Row],[BUILDING NAME]],#REF!,0),1),"")</f>
        <v/>
      </c>
      <c r="AP773" s="942" t="str">
        <f>IFERROR(INDEX(#REF!,MATCH(Таблиця4[[#This Row],[BUILDING NAME]],#REF!,0),1),"")</f>
        <v/>
      </c>
      <c r="AQ773" s="942" t="str">
        <f>IFERROR(INDEX(#REF!,MATCH(Таблиця4[[#This Row],[BUILDING NAME]],#REF!,0),1),"")</f>
        <v/>
      </c>
      <c r="AR773" s="942" t="str">
        <f>IFERROR(INDEX(#REF!,MATCH(Таблиця4[[#This Row],[BUILDING NAME]],#REF!,0),1),"")</f>
        <v/>
      </c>
      <c r="AS773" s="942" t="str">
        <f>IFERROR(INDEX(#REF!,MATCH(Таблиця4[[#This Row],[BUILDING NAME]],#REF!,0),1),"")</f>
        <v/>
      </c>
      <c r="AT773" s="942" t="str">
        <f>IFERROR(INDEX(#REF!,MATCH(Таблиця4[[#This Row],[BUILDING NAME]],#REF!,0),1),"")</f>
        <v/>
      </c>
      <c r="AU773" s="942"/>
      <c r="AV773" s="1195" t="s">
        <v>10301</v>
      </c>
      <c r="AW773" s="1196" t="str">
        <f>IFERROR(INDEX(Аркуш4!$G$2:$G$608,MATCH(Таблиця4[[#This Row],[BUILDING NAME]],Аркуш4!$A$2:$A$608,0),1),"")</f>
        <v/>
      </c>
    </row>
    <row r="774" spans="1:49" ht="16.5" thickTop="1" thickBot="1">
      <c r="A774" s="942"/>
      <c r="B774" s="942"/>
      <c r="C774" s="942"/>
      <c r="D774" s="942"/>
      <c r="E774" s="942"/>
      <c r="F774" s="943"/>
      <c r="G774" s="943"/>
      <c r="H774" s="1228" t="s">
        <v>30066</v>
      </c>
      <c r="I774" s="943" t="s">
        <v>46</v>
      </c>
      <c r="J774" s="1228" t="s">
        <v>12940</v>
      </c>
      <c r="K774" s="943" t="s">
        <v>1878</v>
      </c>
      <c r="L774" s="943"/>
      <c r="M774" s="943"/>
      <c r="N774" s="943"/>
      <c r="O774" s="943"/>
      <c r="P774" s="943"/>
      <c r="Q774" s="943"/>
      <c r="R774" s="943"/>
      <c r="S774" s="943"/>
      <c r="T77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74" s="943"/>
      <c r="V774" s="943"/>
      <c r="W774" s="943"/>
      <c r="X774" s="942"/>
      <c r="Y774" s="942"/>
      <c r="Z774" s="942"/>
      <c r="AA774" s="1228" t="s">
        <v>30062</v>
      </c>
      <c r="AB774" s="943" t="str">
        <f>Таблиця4[[#This Row],[WEALTH]]</f>
        <v/>
      </c>
      <c r="AC774" s="943"/>
      <c r="AD774" s="943" t="str">
        <f>Таблиця4[[#This Row],[DESCRIPTION 3]]</f>
        <v/>
      </c>
      <c r="AE774" s="943" t="str">
        <f>Таблиця4[[#This Row],[Owner/Specific NPCs3]]</f>
        <v/>
      </c>
      <c r="AF774" s="943"/>
      <c r="AG774" s="944"/>
      <c r="AH774" s="945"/>
      <c r="AI774" s="946"/>
      <c r="AJ774" s="943"/>
      <c r="AK774" s="946"/>
      <c r="AL774" s="943"/>
      <c r="AM774" s="946"/>
      <c r="AN774" s="942" t="str">
        <f>IFERROR(INDEX(#REF!,MATCH(Таблиця4[[#This Row],[BUILDING NAME]],#REF!,0),1),"")</f>
        <v/>
      </c>
      <c r="AO774" s="942" t="str">
        <f>IFERROR(INDEX(#REF!,MATCH(Таблиця4[[#This Row],[BUILDING NAME]],#REF!,0),1),"")</f>
        <v/>
      </c>
      <c r="AP774" s="942" t="str">
        <f>IFERROR(INDEX(#REF!,MATCH(Таблиця4[[#This Row],[BUILDING NAME]],#REF!,0),1),"")</f>
        <v/>
      </c>
      <c r="AQ774" s="942" t="str">
        <f>IFERROR(INDEX(#REF!,MATCH(Таблиця4[[#This Row],[BUILDING NAME]],#REF!,0),1),"")</f>
        <v/>
      </c>
      <c r="AR774" s="942" t="str">
        <f>IFERROR(INDEX(#REF!,MATCH(Таблиця4[[#This Row],[BUILDING NAME]],#REF!,0),1),"")</f>
        <v/>
      </c>
      <c r="AS774" s="942" t="str">
        <f>IFERROR(INDEX(#REF!,MATCH(Таблиця4[[#This Row],[BUILDING NAME]],#REF!,0),1),"")</f>
        <v/>
      </c>
      <c r="AT774" s="942" t="str">
        <f>IFERROR(INDEX(#REF!,MATCH(Таблиця4[[#This Row],[BUILDING NAME]],#REF!,0),1),"")</f>
        <v/>
      </c>
      <c r="AU774" s="942"/>
      <c r="AV774" s="1195" t="s">
        <v>12940</v>
      </c>
      <c r="AW774" s="1196">
        <f>IFERROR(INDEX(Аркуш4!$G$2:$G$608,MATCH(Таблиця4[[#This Row],[BUILDING NAME]],Аркуш4!$A$2:$A$608,0),1),"")</f>
        <v>0</v>
      </c>
    </row>
    <row r="775" spans="1:49" ht="16.5" thickTop="1" thickBot="1">
      <c r="A775" s="942"/>
      <c r="B775" s="942"/>
      <c r="C775" s="942"/>
      <c r="D775" s="942"/>
      <c r="E775" s="942"/>
      <c r="F775" s="943"/>
      <c r="G775" s="943"/>
      <c r="H775" s="1228" t="s">
        <v>30061</v>
      </c>
      <c r="I775" s="943" t="s">
        <v>46</v>
      </c>
      <c r="J775" s="1033"/>
      <c r="K775" s="943" t="s">
        <v>1878</v>
      </c>
      <c r="L775" s="943" t="s">
        <v>10301</v>
      </c>
      <c r="M775" s="943"/>
      <c r="N775" s="943"/>
      <c r="O775" s="943"/>
      <c r="P775" s="943"/>
      <c r="Q775" s="943"/>
      <c r="R775" s="943"/>
      <c r="S775" s="943"/>
      <c r="T77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75" s="943"/>
      <c r="V775" s="943"/>
      <c r="W775" s="943"/>
      <c r="X775" s="942"/>
      <c r="Y775" s="942"/>
      <c r="Z775" s="942" t="s">
        <v>10301</v>
      </c>
      <c r="AA775" s="943"/>
      <c r="AB775" s="943" t="str">
        <f>Таблиця4[[#This Row],[WEALTH]]</f>
        <v/>
      </c>
      <c r="AC775" s="943"/>
      <c r="AD775" s="943" t="str">
        <f>Таблиця4[[#This Row],[DESCRIPTION 3]]</f>
        <v/>
      </c>
      <c r="AE775" s="943" t="str">
        <f>Таблиця4[[#This Row],[Owner/Specific NPCs3]]</f>
        <v/>
      </c>
      <c r="AF775" s="943"/>
      <c r="AG775" s="944"/>
      <c r="AH775" s="945"/>
      <c r="AI775" s="946"/>
      <c r="AJ775" s="943"/>
      <c r="AK775" s="946"/>
      <c r="AL775" s="943"/>
      <c r="AM775" s="946"/>
      <c r="AN775" s="942" t="str">
        <f>IFERROR(INDEX(#REF!,MATCH(Таблиця4[[#This Row],[BUILDING NAME]],#REF!,0),1),"")</f>
        <v/>
      </c>
      <c r="AO775" s="942" t="str">
        <f>IFERROR(INDEX(#REF!,MATCH(Таблиця4[[#This Row],[BUILDING NAME]],#REF!,0),1),"")</f>
        <v/>
      </c>
      <c r="AP775" s="942" t="str">
        <f>IFERROR(INDEX(#REF!,MATCH(Таблиця4[[#This Row],[BUILDING NAME]],#REF!,0),1),"")</f>
        <v/>
      </c>
      <c r="AQ775" s="942" t="str">
        <f>IFERROR(INDEX(#REF!,MATCH(Таблиця4[[#This Row],[BUILDING NAME]],#REF!,0),1),"")</f>
        <v/>
      </c>
      <c r="AR775" s="942" t="str">
        <f>IFERROR(INDEX(#REF!,MATCH(Таблиця4[[#This Row],[BUILDING NAME]],#REF!,0),1),"")</f>
        <v/>
      </c>
      <c r="AS775" s="942" t="str">
        <f>IFERROR(INDEX(#REF!,MATCH(Таблиця4[[#This Row],[BUILDING NAME]],#REF!,0),1),"")</f>
        <v/>
      </c>
      <c r="AT775" s="942" t="str">
        <f>IFERROR(INDEX(#REF!,MATCH(Таблиця4[[#This Row],[BUILDING NAME]],#REF!,0),1),"")</f>
        <v/>
      </c>
      <c r="AU775" s="942"/>
      <c r="AV775" s="1195" t="s">
        <v>30062</v>
      </c>
      <c r="AW775" s="1196">
        <f>IFERROR(INDEX(Аркуш4!$G$2:$G$608,MATCH(Таблиця4[[#This Row],[BUILDING NAME]],Аркуш4!$A$2:$A$608,0),1),"")</f>
        <v>0</v>
      </c>
    </row>
    <row r="776" spans="1:49" ht="16.5" thickTop="1" thickBot="1">
      <c r="A776" s="942"/>
      <c r="B776" s="942"/>
      <c r="C776" s="942"/>
      <c r="D776" s="942"/>
      <c r="E776" s="942"/>
      <c r="F776" s="943"/>
      <c r="G776" s="943"/>
      <c r="H776" s="1231" t="s">
        <v>29867</v>
      </c>
      <c r="I776" s="943" t="s">
        <v>20</v>
      </c>
      <c r="J776" s="1033"/>
      <c r="K776" s="943" t="s">
        <v>10343</v>
      </c>
      <c r="L776" s="943"/>
      <c r="M776" s="943"/>
      <c r="N776" s="943"/>
      <c r="O776" s="943"/>
      <c r="P776" s="943"/>
      <c r="Q776" s="943"/>
      <c r="R776" s="943"/>
      <c r="S776" s="943"/>
      <c r="T77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76" s="943"/>
      <c r="V776" s="943"/>
      <c r="W776" s="943"/>
      <c r="X776" s="942"/>
      <c r="Y776" s="942"/>
      <c r="Z776" s="942"/>
      <c r="AA776" s="1231" t="s">
        <v>10435</v>
      </c>
      <c r="AB776" s="943" t="str">
        <f>Таблиця4[[#This Row],[WEALTH]]</f>
        <v/>
      </c>
      <c r="AC776" s="943"/>
      <c r="AD776" s="943" t="str">
        <f>Таблиця4[[#This Row],[DESCRIPTION 3]]</f>
        <v/>
      </c>
      <c r="AE776" s="943" t="str">
        <f>Таблиця4[[#This Row],[Owner/Specific NPCs3]]</f>
        <v/>
      </c>
      <c r="AF776" s="943"/>
      <c r="AG776" s="944"/>
      <c r="AH776" s="945"/>
      <c r="AI776" s="946"/>
      <c r="AJ776" s="943"/>
      <c r="AK776" s="946"/>
      <c r="AL776" s="943"/>
      <c r="AM776" s="946"/>
      <c r="AN776" s="942" t="str">
        <f>IFERROR(INDEX(#REF!,MATCH(Таблиця4[[#This Row],[BUILDING NAME]],#REF!,0),1),"")</f>
        <v/>
      </c>
      <c r="AO776" s="942" t="str">
        <f>IFERROR(INDEX(#REF!,MATCH(Таблиця4[[#This Row],[BUILDING NAME]],#REF!,0),1),"")</f>
        <v/>
      </c>
      <c r="AP776" s="942" t="str">
        <f>IFERROR(INDEX(#REF!,MATCH(Таблиця4[[#This Row],[BUILDING NAME]],#REF!,0),1),"")</f>
        <v/>
      </c>
      <c r="AQ776" s="942" t="str">
        <f>IFERROR(INDEX(#REF!,MATCH(Таблиця4[[#This Row],[BUILDING NAME]],#REF!,0),1),"")</f>
        <v/>
      </c>
      <c r="AR776" s="942" t="str">
        <f>IFERROR(INDEX(#REF!,MATCH(Таблиця4[[#This Row],[BUILDING NAME]],#REF!,0),1),"")</f>
        <v/>
      </c>
      <c r="AS776" s="942" t="str">
        <f>IFERROR(INDEX(#REF!,MATCH(Таблиця4[[#This Row],[BUILDING NAME]],#REF!,0),1),"")</f>
        <v/>
      </c>
      <c r="AT776" s="942" t="str">
        <f>IFERROR(INDEX(#REF!,MATCH(Таблиця4[[#This Row],[BUILDING NAME]],#REF!,0),1),"")</f>
        <v/>
      </c>
      <c r="AU776" s="942"/>
      <c r="AV776" s="1195" t="s">
        <v>10435</v>
      </c>
      <c r="AW776" s="1196"/>
    </row>
    <row r="777" spans="1:49" ht="16.5" thickTop="1" thickBot="1">
      <c r="A777" s="942"/>
      <c r="B777" s="942"/>
      <c r="C777" s="942"/>
      <c r="D777" s="942"/>
      <c r="E777" s="942"/>
      <c r="F777" s="943"/>
      <c r="G777" s="943"/>
      <c r="H777" s="1231" t="s">
        <v>29868</v>
      </c>
      <c r="I777" s="943" t="s">
        <v>20</v>
      </c>
      <c r="J777" s="1033"/>
      <c r="K777" s="943" t="s">
        <v>10343</v>
      </c>
      <c r="L777" s="943"/>
      <c r="M777" s="943"/>
      <c r="N777" s="943"/>
      <c r="O777" s="943"/>
      <c r="P777" s="943"/>
      <c r="Q777" s="943"/>
      <c r="R777" s="943"/>
      <c r="S777" s="943"/>
      <c r="T77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77" s="943"/>
      <c r="V777" s="943"/>
      <c r="W777" s="943"/>
      <c r="X777" s="942"/>
      <c r="Y777" s="942"/>
      <c r="Z777" s="942"/>
      <c r="AA777" s="1231" t="s">
        <v>10714</v>
      </c>
      <c r="AB777" s="943" t="str">
        <f>Таблиця4[[#This Row],[WEALTH]]</f>
        <v/>
      </c>
      <c r="AC777" s="943"/>
      <c r="AD777" s="943" t="str">
        <f>Таблиця4[[#This Row],[DESCRIPTION 3]]</f>
        <v/>
      </c>
      <c r="AE777" s="943" t="str">
        <f>Таблиця4[[#This Row],[Owner/Specific NPCs3]]</f>
        <v/>
      </c>
      <c r="AF777" s="943"/>
      <c r="AG777" s="944"/>
      <c r="AH777" s="945"/>
      <c r="AI777" s="946"/>
      <c r="AJ777" s="943"/>
      <c r="AK777" s="946"/>
      <c r="AL777" s="943"/>
      <c r="AM777" s="946"/>
      <c r="AN777" s="942" t="str">
        <f>IFERROR(INDEX(#REF!,MATCH(Таблиця4[[#This Row],[BUILDING NAME]],#REF!,0),1),"")</f>
        <v/>
      </c>
      <c r="AO777" s="942" t="str">
        <f>IFERROR(INDEX(#REF!,MATCH(Таблиця4[[#This Row],[BUILDING NAME]],#REF!,0),1),"")</f>
        <v/>
      </c>
      <c r="AP777" s="942" t="str">
        <f>IFERROR(INDEX(#REF!,MATCH(Таблиця4[[#This Row],[BUILDING NAME]],#REF!,0),1),"")</f>
        <v/>
      </c>
      <c r="AQ777" s="942" t="str">
        <f>IFERROR(INDEX(#REF!,MATCH(Таблиця4[[#This Row],[BUILDING NAME]],#REF!,0),1),"")</f>
        <v/>
      </c>
      <c r="AR777" s="942" t="str">
        <f>IFERROR(INDEX(#REF!,MATCH(Таблиця4[[#This Row],[BUILDING NAME]],#REF!,0),1),"")</f>
        <v/>
      </c>
      <c r="AS777" s="942" t="str">
        <f>IFERROR(INDEX(#REF!,MATCH(Таблиця4[[#This Row],[BUILDING NAME]],#REF!,0),1),"")</f>
        <v/>
      </c>
      <c r="AT777" s="942" t="str">
        <f>IFERROR(INDEX(#REF!,MATCH(Таблиця4[[#This Row],[BUILDING NAME]],#REF!,0),1),"")</f>
        <v/>
      </c>
      <c r="AU777" s="942"/>
      <c r="AV777" s="1195" t="s">
        <v>10714</v>
      </c>
      <c r="AW777" s="1196"/>
    </row>
    <row r="778" spans="1:49" ht="16.5" thickTop="1" thickBot="1">
      <c r="A778" s="942"/>
      <c r="B778" s="942"/>
      <c r="C778" s="942"/>
      <c r="D778" s="942"/>
      <c r="E778" s="942"/>
      <c r="F778" s="943"/>
      <c r="G778" s="943"/>
      <c r="H778" s="1231" t="s">
        <v>16503</v>
      </c>
      <c r="I778" s="1231" t="s">
        <v>10922</v>
      </c>
      <c r="J778" s="1033"/>
      <c r="K778" s="943" t="s">
        <v>10343</v>
      </c>
      <c r="L778" s="943"/>
      <c r="M778" s="943"/>
      <c r="N778" s="943"/>
      <c r="O778" s="943"/>
      <c r="P778" s="943"/>
      <c r="Q778" s="943"/>
      <c r="R778" s="943"/>
      <c r="S778" s="943"/>
      <c r="T77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78" s="943"/>
      <c r="V778" s="943"/>
      <c r="W778" s="943"/>
      <c r="X778" s="942"/>
      <c r="Y778" s="942"/>
      <c r="Z778" s="942"/>
      <c r="AA778" s="1231" t="s">
        <v>10714</v>
      </c>
      <c r="AB778" s="943" t="str">
        <f>Таблиця4[[#This Row],[WEALTH]]</f>
        <v/>
      </c>
      <c r="AC778" s="943"/>
      <c r="AD778" s="943" t="str">
        <f>Таблиця4[[#This Row],[DESCRIPTION 3]]</f>
        <v/>
      </c>
      <c r="AE778" s="943" t="str">
        <f>Таблиця4[[#This Row],[Owner/Specific NPCs3]]</f>
        <v/>
      </c>
      <c r="AF778" s="943"/>
      <c r="AG778" s="944"/>
      <c r="AH778" s="945"/>
      <c r="AI778" s="946"/>
      <c r="AJ778" s="943"/>
      <c r="AK778" s="946"/>
      <c r="AL778" s="943"/>
      <c r="AM778" s="946"/>
      <c r="AN778" s="942" t="str">
        <f>IFERROR(INDEX(#REF!,MATCH(Таблиця4[[#This Row],[BUILDING NAME]],#REF!,0),1),"")</f>
        <v/>
      </c>
      <c r="AO778" s="942" t="str">
        <f>IFERROR(INDEX(#REF!,MATCH(Таблиця4[[#This Row],[BUILDING NAME]],#REF!,0),1),"")</f>
        <v/>
      </c>
      <c r="AP778" s="942" t="str">
        <f>IFERROR(INDEX(#REF!,MATCH(Таблиця4[[#This Row],[BUILDING NAME]],#REF!,0),1),"")</f>
        <v/>
      </c>
      <c r="AQ778" s="942" t="str">
        <f>IFERROR(INDEX(#REF!,MATCH(Таблиця4[[#This Row],[BUILDING NAME]],#REF!,0),1),"")</f>
        <v/>
      </c>
      <c r="AR778" s="942" t="str">
        <f>IFERROR(INDEX(#REF!,MATCH(Таблиця4[[#This Row],[BUILDING NAME]],#REF!,0),1),"")</f>
        <v/>
      </c>
      <c r="AS778" s="942" t="str">
        <f>IFERROR(INDEX(#REF!,MATCH(Таблиця4[[#This Row],[BUILDING NAME]],#REF!,0),1),"")</f>
        <v/>
      </c>
      <c r="AT778" s="942" t="str">
        <f>IFERROR(INDEX(#REF!,MATCH(Таблиця4[[#This Row],[BUILDING NAME]],#REF!,0),1),"")</f>
        <v/>
      </c>
      <c r="AU778" s="942"/>
      <c r="AV778" s="1195" t="s">
        <v>10714</v>
      </c>
      <c r="AW778" s="1196"/>
    </row>
    <row r="779" spans="1:49" ht="16.5" thickTop="1" thickBot="1">
      <c r="A779" s="942"/>
      <c r="B779" s="942"/>
      <c r="C779" s="942"/>
      <c r="D779" s="942"/>
      <c r="E779" s="942"/>
      <c r="F779" s="943"/>
      <c r="G779" s="943"/>
      <c r="H779" s="1228" t="s">
        <v>29939</v>
      </c>
      <c r="I779" s="943" t="s">
        <v>26</v>
      </c>
      <c r="J779" s="1033"/>
      <c r="K779" s="943" t="s">
        <v>10358</v>
      </c>
      <c r="L779" s="943"/>
      <c r="M779" s="943"/>
      <c r="N779" s="943"/>
      <c r="O779" s="943"/>
      <c r="P779" s="943"/>
      <c r="Q779" s="943"/>
      <c r="R779" s="943"/>
      <c r="S779" s="943"/>
      <c r="T77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79" s="943"/>
      <c r="V779" s="943"/>
      <c r="W779" s="943"/>
      <c r="X779" s="942"/>
      <c r="Y779" s="942"/>
      <c r="Z779" s="942"/>
      <c r="AA779" s="1228" t="s">
        <v>29940</v>
      </c>
      <c r="AB779" s="943" t="str">
        <f>Таблиця4[[#This Row],[WEALTH]]</f>
        <v/>
      </c>
      <c r="AC779" s="943"/>
      <c r="AD779" s="943" t="str">
        <f>Таблиця4[[#This Row],[DESCRIPTION 3]]</f>
        <v/>
      </c>
      <c r="AE779" s="943" t="str">
        <f>Таблиця4[[#This Row],[Owner/Specific NPCs3]]</f>
        <v/>
      </c>
      <c r="AF779" s="943"/>
      <c r="AG779" s="944"/>
      <c r="AH779" s="945"/>
      <c r="AI779" s="946"/>
      <c r="AJ779" s="943"/>
      <c r="AK779" s="946"/>
      <c r="AL779" s="943"/>
      <c r="AM779" s="946"/>
      <c r="AN779" s="942" t="str">
        <f>IFERROR(INDEX(#REF!,MATCH(Таблиця4[[#This Row],[BUILDING NAME]],#REF!,0),1),"")</f>
        <v/>
      </c>
      <c r="AO779" s="942" t="str">
        <f>IFERROR(INDEX(#REF!,MATCH(Таблиця4[[#This Row],[BUILDING NAME]],#REF!,0),1),"")</f>
        <v/>
      </c>
      <c r="AP779" s="942" t="str">
        <f>IFERROR(INDEX(#REF!,MATCH(Таблиця4[[#This Row],[BUILDING NAME]],#REF!,0),1),"")</f>
        <v/>
      </c>
      <c r="AQ779" s="942" t="str">
        <f>IFERROR(INDEX(#REF!,MATCH(Таблиця4[[#This Row],[BUILDING NAME]],#REF!,0),1),"")</f>
        <v/>
      </c>
      <c r="AR779" s="942" t="str">
        <f>IFERROR(INDEX(#REF!,MATCH(Таблиця4[[#This Row],[BUILDING NAME]],#REF!,0),1),"")</f>
        <v/>
      </c>
      <c r="AS779" s="942" t="str">
        <f>IFERROR(INDEX(#REF!,MATCH(Таблиця4[[#This Row],[BUILDING NAME]],#REF!,0),1),"")</f>
        <v/>
      </c>
      <c r="AT779" s="942" t="str">
        <f>IFERROR(INDEX(#REF!,MATCH(Таблиця4[[#This Row],[BUILDING NAME]],#REF!,0),1),"")</f>
        <v/>
      </c>
      <c r="AU779" s="942"/>
      <c r="AV779" s="1195" t="s">
        <v>29940</v>
      </c>
      <c r="AW779" s="1196"/>
    </row>
    <row r="780" spans="1:49" ht="16.5" thickTop="1" thickBot="1">
      <c r="A780" s="942"/>
      <c r="B780" s="942"/>
      <c r="C780" s="942"/>
      <c r="D780" s="942"/>
      <c r="E780" s="942"/>
      <c r="F780" s="943"/>
      <c r="G780" s="943"/>
      <c r="H780" s="1231" t="s">
        <v>29953</v>
      </c>
      <c r="I780" s="1231" t="s">
        <v>13273</v>
      </c>
      <c r="J780" s="1033"/>
      <c r="K780" s="943" t="s">
        <v>10343</v>
      </c>
      <c r="L780" s="943"/>
      <c r="M780" s="943"/>
      <c r="N780" s="943"/>
      <c r="O780" s="943"/>
      <c r="P780" s="943"/>
      <c r="Q780" s="943"/>
      <c r="R780" s="943"/>
      <c r="S780" s="943"/>
      <c r="T78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80" s="943"/>
      <c r="V780" s="943"/>
      <c r="W780" s="943"/>
      <c r="X780" s="942"/>
      <c r="Y780" s="942"/>
      <c r="Z780" s="942"/>
      <c r="AA780" s="1231" t="s">
        <v>11513</v>
      </c>
      <c r="AB780" s="943" t="str">
        <f>Таблиця4[[#This Row],[WEALTH]]</f>
        <v/>
      </c>
      <c r="AC780" s="943"/>
      <c r="AD780" s="943" t="str">
        <f>Таблиця4[[#This Row],[DESCRIPTION 3]]</f>
        <v/>
      </c>
      <c r="AE780" s="943" t="str">
        <f>Таблиця4[[#This Row],[Owner/Specific NPCs3]]</f>
        <v/>
      </c>
      <c r="AF780" s="943"/>
      <c r="AG780" s="944"/>
      <c r="AH780" s="945"/>
      <c r="AI780" s="946"/>
      <c r="AJ780" s="943"/>
      <c r="AK780" s="946"/>
      <c r="AL780" s="943"/>
      <c r="AM780" s="946"/>
      <c r="AN780" s="942" t="str">
        <f>IFERROR(INDEX(#REF!,MATCH(Таблиця4[[#This Row],[BUILDING NAME]],#REF!,0),1),"")</f>
        <v/>
      </c>
      <c r="AO780" s="942" t="str">
        <f>IFERROR(INDEX(#REF!,MATCH(Таблиця4[[#This Row],[BUILDING NAME]],#REF!,0),1),"")</f>
        <v/>
      </c>
      <c r="AP780" s="942" t="str">
        <f>IFERROR(INDEX(#REF!,MATCH(Таблиця4[[#This Row],[BUILDING NAME]],#REF!,0),1),"")</f>
        <v/>
      </c>
      <c r="AQ780" s="942" t="str">
        <f>IFERROR(INDEX(#REF!,MATCH(Таблиця4[[#This Row],[BUILDING NAME]],#REF!,0),1),"")</f>
        <v/>
      </c>
      <c r="AR780" s="942" t="str">
        <f>IFERROR(INDEX(#REF!,MATCH(Таблиця4[[#This Row],[BUILDING NAME]],#REF!,0),1),"")</f>
        <v/>
      </c>
      <c r="AS780" s="942" t="str">
        <f>IFERROR(INDEX(#REF!,MATCH(Таблиця4[[#This Row],[BUILDING NAME]],#REF!,0),1),"")</f>
        <v/>
      </c>
      <c r="AT780" s="942" t="str">
        <f>IFERROR(INDEX(#REF!,MATCH(Таблиця4[[#This Row],[BUILDING NAME]],#REF!,0),1),"")</f>
        <v/>
      </c>
      <c r="AU780" s="942"/>
      <c r="AV780" s="1195" t="s">
        <v>11513</v>
      </c>
      <c r="AW780" s="1196"/>
    </row>
    <row r="781" spans="1:49" ht="16.5" thickTop="1" thickBot="1">
      <c r="A781" s="942"/>
      <c r="B781" s="942"/>
      <c r="C781" s="942"/>
      <c r="D781" s="942"/>
      <c r="E781" s="942"/>
      <c r="F781" s="943"/>
      <c r="G781" s="943"/>
      <c r="H781" s="1231" t="s">
        <v>29954</v>
      </c>
      <c r="I781" s="1231" t="s">
        <v>13273</v>
      </c>
      <c r="J781" s="1033"/>
      <c r="K781" s="943" t="s">
        <v>10343</v>
      </c>
      <c r="L781" s="943"/>
      <c r="M781" s="943"/>
      <c r="N781" s="943"/>
      <c r="O781" s="943"/>
      <c r="P781" s="943"/>
      <c r="Q781" s="943"/>
      <c r="R781" s="943"/>
      <c r="S781" s="943"/>
      <c r="T78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81" s="943"/>
      <c r="V781" s="943"/>
      <c r="W781" s="943"/>
      <c r="X781" s="942"/>
      <c r="Y781" s="942"/>
      <c r="Z781" s="942"/>
      <c r="AA781" s="1231" t="s">
        <v>11501</v>
      </c>
      <c r="AB781" s="943" t="str">
        <f>Таблиця4[[#This Row],[WEALTH]]</f>
        <v/>
      </c>
      <c r="AC781" s="943"/>
      <c r="AD781" s="943" t="str">
        <f>Таблиця4[[#This Row],[DESCRIPTION 3]]</f>
        <v/>
      </c>
      <c r="AE781" s="943" t="str">
        <f>Таблиця4[[#This Row],[Owner/Specific NPCs3]]</f>
        <v/>
      </c>
      <c r="AF781" s="943"/>
      <c r="AG781" s="944"/>
      <c r="AH781" s="945"/>
      <c r="AI781" s="946"/>
      <c r="AJ781" s="943"/>
      <c r="AK781" s="946"/>
      <c r="AL781" s="943"/>
      <c r="AM781" s="946"/>
      <c r="AN781" s="942" t="str">
        <f>IFERROR(INDEX(#REF!,MATCH(Таблиця4[[#This Row],[BUILDING NAME]],#REF!,0),1),"")</f>
        <v/>
      </c>
      <c r="AO781" s="942" t="str">
        <f>IFERROR(INDEX(#REF!,MATCH(Таблиця4[[#This Row],[BUILDING NAME]],#REF!,0),1),"")</f>
        <v/>
      </c>
      <c r="AP781" s="942" t="str">
        <f>IFERROR(INDEX(#REF!,MATCH(Таблиця4[[#This Row],[BUILDING NAME]],#REF!,0),1),"")</f>
        <v/>
      </c>
      <c r="AQ781" s="942" t="str">
        <f>IFERROR(INDEX(#REF!,MATCH(Таблиця4[[#This Row],[BUILDING NAME]],#REF!,0),1),"")</f>
        <v/>
      </c>
      <c r="AR781" s="942" t="str">
        <f>IFERROR(INDEX(#REF!,MATCH(Таблиця4[[#This Row],[BUILDING NAME]],#REF!,0),1),"")</f>
        <v/>
      </c>
      <c r="AS781" s="942" t="str">
        <f>IFERROR(INDEX(#REF!,MATCH(Таблиця4[[#This Row],[BUILDING NAME]],#REF!,0),1),"")</f>
        <v/>
      </c>
      <c r="AT781" s="942" t="str">
        <f>IFERROR(INDEX(#REF!,MATCH(Таблиця4[[#This Row],[BUILDING NAME]],#REF!,0),1),"")</f>
        <v/>
      </c>
      <c r="AU781" s="942"/>
      <c r="AV781" s="1195" t="s">
        <v>11501</v>
      </c>
      <c r="AW781" s="1196"/>
    </row>
    <row r="782" spans="1:49" ht="16.5" thickTop="1" thickBot="1">
      <c r="A782" s="942"/>
      <c r="B782" s="942"/>
      <c r="C782" s="942"/>
      <c r="D782" s="942"/>
      <c r="E782" s="942"/>
      <c r="F782" s="943"/>
      <c r="G782" s="943"/>
      <c r="H782" s="1231" t="s">
        <v>29973</v>
      </c>
      <c r="I782" s="943" t="s">
        <v>16</v>
      </c>
      <c r="J782" s="1033"/>
      <c r="K782" s="943" t="s">
        <v>10343</v>
      </c>
      <c r="L782" s="943"/>
      <c r="M782" s="943"/>
      <c r="N782" s="943"/>
      <c r="O782" s="943"/>
      <c r="P782" s="943"/>
      <c r="Q782" s="943"/>
      <c r="R782" s="943"/>
      <c r="S782" s="943"/>
      <c r="T78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82" s="943"/>
      <c r="V782" s="943"/>
      <c r="W782" s="943"/>
      <c r="X782" s="942"/>
      <c r="Y782" s="942"/>
      <c r="Z782" s="942"/>
      <c r="AA782" s="1231" t="s">
        <v>10435</v>
      </c>
      <c r="AB782" s="943" t="str">
        <f>Таблиця4[[#This Row],[WEALTH]]</f>
        <v/>
      </c>
      <c r="AC782" s="943"/>
      <c r="AD782" s="943" t="str">
        <f>Таблиця4[[#This Row],[DESCRIPTION 3]]</f>
        <v/>
      </c>
      <c r="AE782" s="943" t="str">
        <f>Таблиця4[[#This Row],[Owner/Specific NPCs3]]</f>
        <v/>
      </c>
      <c r="AF782" s="943"/>
      <c r="AG782" s="944"/>
      <c r="AH782" s="945"/>
      <c r="AI782" s="946"/>
      <c r="AJ782" s="943"/>
      <c r="AK782" s="946"/>
      <c r="AL782" s="943"/>
      <c r="AM782" s="946"/>
      <c r="AN782" s="942" t="str">
        <f>IFERROR(INDEX(#REF!,MATCH(Таблиця4[[#This Row],[BUILDING NAME]],#REF!,0),1),"")</f>
        <v/>
      </c>
      <c r="AO782" s="942" t="str">
        <f>IFERROR(INDEX(#REF!,MATCH(Таблиця4[[#This Row],[BUILDING NAME]],#REF!,0),1),"")</f>
        <v/>
      </c>
      <c r="AP782" s="942" t="str">
        <f>IFERROR(INDEX(#REF!,MATCH(Таблиця4[[#This Row],[BUILDING NAME]],#REF!,0),1),"")</f>
        <v/>
      </c>
      <c r="AQ782" s="942" t="str">
        <f>IFERROR(INDEX(#REF!,MATCH(Таблиця4[[#This Row],[BUILDING NAME]],#REF!,0),1),"")</f>
        <v/>
      </c>
      <c r="AR782" s="942" t="str">
        <f>IFERROR(INDEX(#REF!,MATCH(Таблиця4[[#This Row],[BUILDING NAME]],#REF!,0),1),"")</f>
        <v/>
      </c>
      <c r="AS782" s="942" t="str">
        <f>IFERROR(INDEX(#REF!,MATCH(Таблиця4[[#This Row],[BUILDING NAME]],#REF!,0),1),"")</f>
        <v/>
      </c>
      <c r="AT782" s="942" t="str">
        <f>IFERROR(INDEX(#REF!,MATCH(Таблиця4[[#This Row],[BUILDING NAME]],#REF!,0),1),"")</f>
        <v/>
      </c>
      <c r="AU782" s="942"/>
      <c r="AV782" s="1195" t="s">
        <v>10435</v>
      </c>
      <c r="AW782" s="1196"/>
    </row>
    <row r="783" spans="1:49" ht="16.5" thickTop="1" thickBot="1">
      <c r="A783" s="942"/>
      <c r="B783" s="942"/>
      <c r="C783" s="942"/>
      <c r="D783" s="942"/>
      <c r="E783" s="942"/>
      <c r="F783" s="943"/>
      <c r="G783" s="943"/>
      <c r="H783" s="1228" t="s">
        <v>18006</v>
      </c>
      <c r="I783" s="943" t="s">
        <v>102</v>
      </c>
      <c r="J783" s="1033"/>
      <c r="K783" s="1231" t="s">
        <v>1878</v>
      </c>
      <c r="L783" s="943"/>
      <c r="M783" s="943"/>
      <c r="N783" s="943"/>
      <c r="O783" s="943"/>
      <c r="P783" s="943"/>
      <c r="Q783" s="943"/>
      <c r="R783" s="943"/>
      <c r="S783" s="943"/>
      <c r="T78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83" s="943"/>
      <c r="V783" s="943"/>
      <c r="W783" s="943"/>
      <c r="X783" s="942"/>
      <c r="Y783" s="942"/>
      <c r="Z783" s="942"/>
      <c r="AA783" s="1228" t="s">
        <v>30037</v>
      </c>
      <c r="AB783" s="943" t="str">
        <f>Таблиця4[[#This Row],[WEALTH]]</f>
        <v/>
      </c>
      <c r="AC783" s="943"/>
      <c r="AD783" s="943" t="str">
        <f>Таблиця4[[#This Row],[DESCRIPTION 3]]</f>
        <v/>
      </c>
      <c r="AE783" s="943" t="str">
        <f>Таблиця4[[#This Row],[Owner/Specific NPCs3]]</f>
        <v/>
      </c>
      <c r="AF783" s="943"/>
      <c r="AG783" s="944"/>
      <c r="AH783" s="945"/>
      <c r="AI783" s="946"/>
      <c r="AJ783" s="943"/>
      <c r="AK783" s="946"/>
      <c r="AL783" s="943"/>
      <c r="AM783" s="946"/>
      <c r="AN783" s="942" t="str">
        <f>IFERROR(INDEX(#REF!,MATCH(Таблиця4[[#This Row],[BUILDING NAME]],#REF!,0),1),"")</f>
        <v/>
      </c>
      <c r="AO783" s="942" t="str">
        <f>IFERROR(INDEX(#REF!,MATCH(Таблиця4[[#This Row],[BUILDING NAME]],#REF!,0),1),"")</f>
        <v/>
      </c>
      <c r="AP783" s="942" t="str">
        <f>IFERROR(INDEX(#REF!,MATCH(Таблиця4[[#This Row],[BUILDING NAME]],#REF!,0),1),"")</f>
        <v/>
      </c>
      <c r="AQ783" s="942" t="str">
        <f>IFERROR(INDEX(#REF!,MATCH(Таблиця4[[#This Row],[BUILDING NAME]],#REF!,0),1),"")</f>
        <v/>
      </c>
      <c r="AR783" s="942" t="str">
        <f>IFERROR(INDEX(#REF!,MATCH(Таблиця4[[#This Row],[BUILDING NAME]],#REF!,0),1),"")</f>
        <v/>
      </c>
      <c r="AS783" s="942" t="str">
        <f>IFERROR(INDEX(#REF!,MATCH(Таблиця4[[#This Row],[BUILDING NAME]],#REF!,0),1),"")</f>
        <v/>
      </c>
      <c r="AT783" s="942" t="str">
        <f>IFERROR(INDEX(#REF!,MATCH(Таблиця4[[#This Row],[BUILDING NAME]],#REF!,0),1),"")</f>
        <v/>
      </c>
      <c r="AU783" s="942"/>
      <c r="AV783" s="1195" t="s">
        <v>30037</v>
      </c>
      <c r="AW783" s="1196"/>
    </row>
    <row r="784" spans="1:49" ht="16.5" thickTop="1" thickBot="1">
      <c r="A784" s="942"/>
      <c r="B784" s="942"/>
      <c r="C784" s="942"/>
      <c r="D784" s="942"/>
      <c r="E784" s="942"/>
      <c r="F784" s="943"/>
      <c r="G784" s="943"/>
      <c r="H784" s="767" t="s">
        <v>29930</v>
      </c>
      <c r="I784" s="943" t="s">
        <v>16</v>
      </c>
      <c r="J784" s="1033"/>
      <c r="K784" s="763" t="s">
        <v>93</v>
      </c>
      <c r="L784" s="943"/>
      <c r="M784" s="943"/>
      <c r="N784" s="943"/>
      <c r="O784" s="943"/>
      <c r="P784" s="943"/>
      <c r="Q784" s="943"/>
      <c r="R784" s="943"/>
      <c r="S784" s="943"/>
      <c r="T784"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84" s="943"/>
      <c r="V784" s="943"/>
      <c r="W784" s="943"/>
      <c r="X784" s="942"/>
      <c r="Y784" s="942"/>
      <c r="Z784" s="942"/>
      <c r="AA784" s="943"/>
      <c r="AB784" s="943" t="str">
        <f>Таблиця4[[#This Row],[WEALTH]]</f>
        <v/>
      </c>
      <c r="AC784" s="943"/>
      <c r="AD784" s="943" t="str">
        <f>Таблиця4[[#This Row],[DESCRIPTION 3]]</f>
        <v/>
      </c>
      <c r="AE784" s="943" t="str">
        <f>Таблиця4[[#This Row],[Owner/Specific NPCs3]]</f>
        <v/>
      </c>
      <c r="AF784" s="943"/>
      <c r="AG784" s="944"/>
      <c r="AH784" s="945"/>
      <c r="AI784" s="946"/>
      <c r="AJ784" s="943"/>
      <c r="AK784" s="946"/>
      <c r="AL784" s="943"/>
      <c r="AM784" s="946"/>
      <c r="AN784" s="942" t="str">
        <f>IFERROR(INDEX(#REF!,MATCH(Таблиця4[[#This Row],[BUILDING NAME]],#REF!,0),1),"")</f>
        <v/>
      </c>
      <c r="AO784" s="942" t="str">
        <f>IFERROR(INDEX(#REF!,MATCH(Таблиця4[[#This Row],[BUILDING NAME]],#REF!,0),1),"")</f>
        <v/>
      </c>
      <c r="AP784" s="942" t="str">
        <f>IFERROR(INDEX(#REF!,MATCH(Таблиця4[[#This Row],[BUILDING NAME]],#REF!,0),1),"")</f>
        <v/>
      </c>
      <c r="AQ784" s="942" t="str">
        <f>IFERROR(INDEX(#REF!,MATCH(Таблиця4[[#This Row],[BUILDING NAME]],#REF!,0),1),"")</f>
        <v/>
      </c>
      <c r="AR784" s="942" t="str">
        <f>IFERROR(INDEX(#REF!,MATCH(Таблиця4[[#This Row],[BUILDING NAME]],#REF!,0),1),"")</f>
        <v/>
      </c>
      <c r="AS784" s="942" t="str">
        <f>IFERROR(INDEX(#REF!,MATCH(Таблиця4[[#This Row],[BUILDING NAME]],#REF!,0),1),"")</f>
        <v/>
      </c>
      <c r="AT784" s="942" t="str">
        <f>IFERROR(INDEX(#REF!,MATCH(Таблиця4[[#This Row],[BUILDING NAME]],#REF!,0),1),"")</f>
        <v/>
      </c>
      <c r="AU784" s="942"/>
      <c r="AV784" s="1195" t="s">
        <v>11244</v>
      </c>
      <c r="AW784" s="1196"/>
    </row>
    <row r="785" spans="1:55" ht="16.5" thickTop="1" thickBot="1">
      <c r="A785" s="942"/>
      <c r="B785" s="942"/>
      <c r="C785" s="942"/>
      <c r="D785" s="942"/>
      <c r="E785" s="942"/>
      <c r="F785" s="943"/>
      <c r="G785" s="943"/>
      <c r="H785" s="763" t="s">
        <v>29990</v>
      </c>
      <c r="I785" s="943" t="s">
        <v>11945</v>
      </c>
      <c r="J785" s="1033"/>
      <c r="K785" s="943" t="s">
        <v>10343</v>
      </c>
      <c r="L785" s="943"/>
      <c r="M785" s="943"/>
      <c r="N785" s="943"/>
      <c r="O785" s="943"/>
      <c r="P785" s="943"/>
      <c r="Q785" s="943"/>
      <c r="R785" s="943"/>
      <c r="S785" s="943"/>
      <c r="T785"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85" s="943"/>
      <c r="V785" s="943"/>
      <c r="W785" s="943"/>
      <c r="X785" s="942"/>
      <c r="Y785" s="942"/>
      <c r="Z785" s="942"/>
      <c r="AA785" s="943"/>
      <c r="AB785" s="943" t="str">
        <f>Таблиця4[[#This Row],[WEALTH]]</f>
        <v/>
      </c>
      <c r="AC785" s="943"/>
      <c r="AD785" s="943" t="str">
        <f>Таблиця4[[#This Row],[DESCRIPTION 3]]</f>
        <v/>
      </c>
      <c r="AE785" s="943" t="str">
        <f>Таблиця4[[#This Row],[Owner/Specific NPCs3]]</f>
        <v/>
      </c>
      <c r="AF785" s="943"/>
      <c r="AG785" s="944"/>
      <c r="AH785" s="945"/>
      <c r="AI785" s="946"/>
      <c r="AJ785" s="943"/>
      <c r="AK785" s="946"/>
      <c r="AL785" s="943"/>
      <c r="AM785" s="946"/>
      <c r="AN785" s="942" t="str">
        <f>IFERROR(INDEX(#REF!,MATCH(Таблиця4[[#This Row],[BUILDING NAME]],#REF!,0),1),"")</f>
        <v/>
      </c>
      <c r="AO785" s="942" t="str">
        <f>IFERROR(INDEX(#REF!,MATCH(Таблиця4[[#This Row],[BUILDING NAME]],#REF!,0),1),"")</f>
        <v/>
      </c>
      <c r="AP785" s="942" t="str">
        <f>IFERROR(INDEX(#REF!,MATCH(Таблиця4[[#This Row],[BUILDING NAME]],#REF!,0),1),"")</f>
        <v/>
      </c>
      <c r="AQ785" s="942" t="str">
        <f>IFERROR(INDEX(#REF!,MATCH(Таблиця4[[#This Row],[BUILDING NAME]],#REF!,0),1),"")</f>
        <v/>
      </c>
      <c r="AR785" s="942" t="str">
        <f>IFERROR(INDEX(#REF!,MATCH(Таблиця4[[#This Row],[BUILDING NAME]],#REF!,0),1),"")</f>
        <v/>
      </c>
      <c r="AS785" s="942" t="str">
        <f>IFERROR(INDEX(#REF!,MATCH(Таблиця4[[#This Row],[BUILDING NAME]],#REF!,0),1),"")</f>
        <v/>
      </c>
      <c r="AT785" s="942" t="str">
        <f>IFERROR(INDEX(#REF!,MATCH(Таблиця4[[#This Row],[BUILDING NAME]],#REF!,0),1),"")</f>
        <v/>
      </c>
      <c r="AU785" s="942"/>
      <c r="AV785" s="1195" t="s">
        <v>10714</v>
      </c>
      <c r="AW785" s="1196"/>
    </row>
    <row r="786" spans="1:55" ht="16.5" thickTop="1" thickBot="1">
      <c r="A786" s="942"/>
      <c r="B786" s="942"/>
      <c r="C786" s="942"/>
      <c r="D786" s="942"/>
      <c r="E786" s="942"/>
      <c r="F786" s="943"/>
      <c r="G786" s="943"/>
      <c r="H786" s="764" t="s">
        <v>30097</v>
      </c>
      <c r="I786" s="943" t="s">
        <v>46</v>
      </c>
      <c r="J786" s="1033"/>
      <c r="K786" s="943" t="s">
        <v>10426</v>
      </c>
      <c r="L786" s="943"/>
      <c r="M786" s="943"/>
      <c r="N786" s="943"/>
      <c r="O786" s="943"/>
      <c r="P786" s="943"/>
      <c r="Q786" s="943"/>
      <c r="R786" s="943"/>
      <c r="S786" s="943"/>
      <c r="T786"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86" s="943"/>
      <c r="V786" s="943"/>
      <c r="W786" s="943"/>
      <c r="X786" s="942"/>
      <c r="Y786" s="942"/>
      <c r="Z786" s="942"/>
      <c r="AA786" s="943"/>
      <c r="AB786" s="943" t="str">
        <f>Таблиця4[[#This Row],[WEALTH]]</f>
        <v/>
      </c>
      <c r="AC786" s="943"/>
      <c r="AD786" s="943" t="str">
        <f>Таблиця4[[#This Row],[DESCRIPTION 3]]</f>
        <v/>
      </c>
      <c r="AE786" s="943" t="str">
        <f>Таблиця4[[#This Row],[Owner/Specific NPCs3]]</f>
        <v/>
      </c>
      <c r="AF786" s="943"/>
      <c r="AG786" s="944"/>
      <c r="AH786" s="945"/>
      <c r="AI786" s="946"/>
      <c r="AJ786" s="943"/>
      <c r="AK786" s="946"/>
      <c r="AL786" s="943"/>
      <c r="AM786" s="946"/>
      <c r="AN786" s="942" t="str">
        <f>IFERROR(INDEX(#REF!,MATCH(Таблиця4[[#This Row],[BUILDING NAME]],#REF!,0),1),"")</f>
        <v/>
      </c>
      <c r="AO786" s="942" t="str">
        <f>IFERROR(INDEX(#REF!,MATCH(Таблиця4[[#This Row],[BUILDING NAME]],#REF!,0),1),"")</f>
        <v/>
      </c>
      <c r="AP786" s="942" t="str">
        <f>IFERROR(INDEX(#REF!,MATCH(Таблиця4[[#This Row],[BUILDING NAME]],#REF!,0),1),"")</f>
        <v/>
      </c>
      <c r="AQ786" s="942" t="str">
        <f>IFERROR(INDEX(#REF!,MATCH(Таблиця4[[#This Row],[BUILDING NAME]],#REF!,0),1),"")</f>
        <v/>
      </c>
      <c r="AR786" s="942" t="str">
        <f>IFERROR(INDEX(#REF!,MATCH(Таблиця4[[#This Row],[BUILDING NAME]],#REF!,0),1),"")</f>
        <v/>
      </c>
      <c r="AS786" s="942" t="str">
        <f>IFERROR(INDEX(#REF!,MATCH(Таблиця4[[#This Row],[BUILDING NAME]],#REF!,0),1),"")</f>
        <v/>
      </c>
      <c r="AT786" s="942" t="str">
        <f>IFERROR(INDEX(#REF!,MATCH(Таблиця4[[#This Row],[BUILDING NAME]],#REF!,0),1),"")</f>
        <v/>
      </c>
      <c r="AU786" s="942"/>
      <c r="AV786" s="1195" t="s">
        <v>10375</v>
      </c>
      <c r="AW786" s="1196"/>
    </row>
    <row r="787" spans="1:55" ht="16.5" thickTop="1" thickBot="1">
      <c r="A787" s="942"/>
      <c r="B787" s="942"/>
      <c r="C787" s="942"/>
      <c r="D787" s="942"/>
      <c r="E787" s="942"/>
      <c r="F787" s="943"/>
      <c r="G787" s="943"/>
      <c r="H787" s="1228" t="s">
        <v>31982</v>
      </c>
      <c r="I787" s="943" t="s">
        <v>16</v>
      </c>
      <c r="J787" s="1033" t="s">
        <v>31983</v>
      </c>
      <c r="K787" s="943"/>
      <c r="L787" s="943"/>
      <c r="M787" s="943"/>
      <c r="N787" s="943"/>
      <c r="O787" s="943"/>
      <c r="P787" s="943"/>
      <c r="Q787" s="943"/>
      <c r="R787" s="943"/>
      <c r="S787" s="943"/>
      <c r="T787"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87" s="943" t="s">
        <v>31994</v>
      </c>
      <c r="V787" s="943"/>
      <c r="W787" s="943"/>
      <c r="X787" s="942"/>
      <c r="Y787" s="942"/>
      <c r="Z787" s="942"/>
      <c r="AA787" s="943"/>
      <c r="AB787" s="943" t="str">
        <f>Таблиця4[[#This Row],[WEALTH]]</f>
        <v/>
      </c>
      <c r="AC787" s="943"/>
      <c r="AD787" s="943" t="str">
        <f>Таблиця4[[#This Row],[DESCRIPTION 3]]</f>
        <v/>
      </c>
      <c r="AE787" s="943" t="str">
        <f>Таблиця4[[#This Row],[Owner/Specific NPCs3]]</f>
        <v/>
      </c>
      <c r="AF787" s="943"/>
      <c r="AG787" s="944"/>
      <c r="AH787" s="945"/>
      <c r="AI787" s="946"/>
      <c r="AJ787" s="943"/>
      <c r="AK787" s="946"/>
      <c r="AL787" s="943"/>
      <c r="AM787" s="946"/>
      <c r="AN787" s="942" t="str">
        <f>IFERROR(INDEX(#REF!,MATCH(Таблиця4[[#This Row],[BUILDING NAME]],#REF!,0),1),"")</f>
        <v/>
      </c>
      <c r="AO787" s="942" t="str">
        <f>IFERROR(INDEX(#REF!,MATCH(Таблиця4[[#This Row],[BUILDING NAME]],#REF!,0),1),"")</f>
        <v/>
      </c>
      <c r="AP787" s="942" t="str">
        <f>IFERROR(INDEX(#REF!,MATCH(Таблиця4[[#This Row],[BUILDING NAME]],#REF!,0),1),"")</f>
        <v/>
      </c>
      <c r="AQ787" s="942" t="str">
        <f>IFERROR(INDEX(#REF!,MATCH(Таблиця4[[#This Row],[BUILDING NAME]],#REF!,0),1),"")</f>
        <v/>
      </c>
      <c r="AR787" s="942" t="str">
        <f>IFERROR(INDEX(#REF!,MATCH(Таблиця4[[#This Row],[BUILDING NAME]],#REF!,0),1),"")</f>
        <v/>
      </c>
      <c r="AS787" s="942" t="str">
        <f>IFERROR(INDEX(#REF!,MATCH(Таблиця4[[#This Row],[BUILDING NAME]],#REF!,0),1),"")</f>
        <v/>
      </c>
      <c r="AT787" s="942" t="str">
        <f>IFERROR(INDEX(#REF!,MATCH(Таблиця4[[#This Row],[BUILDING NAME]],#REF!,0),1),"")</f>
        <v/>
      </c>
      <c r="AU787" s="942"/>
      <c r="AV787" s="1195" t="s">
        <v>10301</v>
      </c>
      <c r="AW787" s="1196"/>
    </row>
    <row r="788" spans="1:55" ht="16.5" thickTop="1" thickBot="1">
      <c r="A788" s="942"/>
      <c r="B788" s="942"/>
      <c r="C788" s="942"/>
      <c r="D788" s="942"/>
      <c r="E788" s="942"/>
      <c r="F788" s="943"/>
      <c r="G788" s="943"/>
      <c r="H788" s="1333" t="s">
        <v>31984</v>
      </c>
      <c r="I788" s="943" t="s">
        <v>16</v>
      </c>
      <c r="J788" s="1033" t="s">
        <v>31986</v>
      </c>
      <c r="K788" s="943"/>
      <c r="L788" s="943"/>
      <c r="M788" s="943"/>
      <c r="N788" s="943"/>
      <c r="O788" s="943"/>
      <c r="P788" s="943"/>
      <c r="Q788" s="943"/>
      <c r="R788" s="943"/>
      <c r="S788" s="943"/>
      <c r="T788"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88" s="943" t="s">
        <v>31995</v>
      </c>
      <c r="V788" s="943"/>
      <c r="W788" s="943"/>
      <c r="X788" s="942"/>
      <c r="Y788" s="942"/>
      <c r="Z788" s="942"/>
      <c r="AA788" s="943"/>
      <c r="AB788" s="943" t="str">
        <f>Таблиця4[[#This Row],[WEALTH]]</f>
        <v/>
      </c>
      <c r="AC788" s="943"/>
      <c r="AD788" s="943" t="str">
        <f>Таблиця4[[#This Row],[DESCRIPTION 3]]</f>
        <v/>
      </c>
      <c r="AE788" s="943" t="str">
        <f>Таблиця4[[#This Row],[Owner/Specific NPCs3]]</f>
        <v/>
      </c>
      <c r="AF788" s="943"/>
      <c r="AG788" s="944"/>
      <c r="AH788" s="945"/>
      <c r="AI788" s="946"/>
      <c r="AJ788" s="943"/>
      <c r="AK788" s="946"/>
      <c r="AL788" s="943"/>
      <c r="AM788" s="946"/>
      <c r="AN788" s="942" t="str">
        <f>IFERROR(INDEX(#REF!,MATCH(Таблиця4[[#This Row],[BUILDING NAME]],#REF!,0),1),"")</f>
        <v/>
      </c>
      <c r="AO788" s="942" t="str">
        <f>IFERROR(INDEX(#REF!,MATCH(Таблиця4[[#This Row],[BUILDING NAME]],#REF!,0),1),"")</f>
        <v/>
      </c>
      <c r="AP788" s="942" t="str">
        <f>IFERROR(INDEX(#REF!,MATCH(Таблиця4[[#This Row],[BUILDING NAME]],#REF!,0),1),"")</f>
        <v/>
      </c>
      <c r="AQ788" s="942" t="str">
        <f>IFERROR(INDEX(#REF!,MATCH(Таблиця4[[#This Row],[BUILDING NAME]],#REF!,0),1),"")</f>
        <v/>
      </c>
      <c r="AR788" s="942" t="str">
        <f>IFERROR(INDEX(#REF!,MATCH(Таблиця4[[#This Row],[BUILDING NAME]],#REF!,0),1),"")</f>
        <v/>
      </c>
      <c r="AS788" s="942" t="str">
        <f>IFERROR(INDEX(#REF!,MATCH(Таблиця4[[#This Row],[BUILDING NAME]],#REF!,0),1),"")</f>
        <v/>
      </c>
      <c r="AT788" s="942" t="str">
        <f>IFERROR(INDEX(#REF!,MATCH(Таблиця4[[#This Row],[BUILDING NAME]],#REF!,0),1),"")</f>
        <v/>
      </c>
      <c r="AU788" s="942"/>
      <c r="AV788" s="1195" t="s">
        <v>10301</v>
      </c>
      <c r="AW788" s="1196"/>
    </row>
    <row r="789" spans="1:55" ht="16.5" thickTop="1" thickBot="1">
      <c r="A789" s="942"/>
      <c r="B789" s="942"/>
      <c r="C789" s="942"/>
      <c r="D789" s="942"/>
      <c r="E789" s="942"/>
      <c r="F789" s="943"/>
      <c r="G789" s="943"/>
      <c r="H789" s="1333" t="s">
        <v>31985</v>
      </c>
      <c r="I789" s="943" t="s">
        <v>16</v>
      </c>
      <c r="J789" s="1033" t="s">
        <v>31987</v>
      </c>
      <c r="K789" s="943"/>
      <c r="L789" s="943"/>
      <c r="M789" s="943"/>
      <c r="N789" s="943"/>
      <c r="O789" s="943"/>
      <c r="P789" s="943"/>
      <c r="Q789" s="943"/>
      <c r="R789" s="943"/>
      <c r="S789" s="943"/>
      <c r="T789"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89" s="943" t="s">
        <v>31996</v>
      </c>
      <c r="V789" s="943"/>
      <c r="W789" s="943"/>
      <c r="X789" s="942"/>
      <c r="Y789" s="942"/>
      <c r="Z789" s="942"/>
      <c r="AA789" s="943"/>
      <c r="AB789" s="943" t="str">
        <f>Таблиця4[[#This Row],[WEALTH]]</f>
        <v/>
      </c>
      <c r="AC789" s="943"/>
      <c r="AD789" s="943" t="str">
        <f>Таблиця4[[#This Row],[DESCRIPTION 3]]</f>
        <v/>
      </c>
      <c r="AE789" s="943" t="str">
        <f>Таблиця4[[#This Row],[Owner/Specific NPCs3]]</f>
        <v/>
      </c>
      <c r="AF789" s="943"/>
      <c r="AG789" s="944"/>
      <c r="AH789" s="945"/>
      <c r="AI789" s="946"/>
      <c r="AJ789" s="943"/>
      <c r="AK789" s="946"/>
      <c r="AL789" s="943"/>
      <c r="AM789" s="946"/>
      <c r="AN789" s="942" t="str">
        <f>IFERROR(INDEX(#REF!,MATCH(Таблиця4[[#This Row],[BUILDING NAME]],#REF!,0),1),"")</f>
        <v/>
      </c>
      <c r="AO789" s="942" t="str">
        <f>IFERROR(INDEX(#REF!,MATCH(Таблиця4[[#This Row],[BUILDING NAME]],#REF!,0),1),"")</f>
        <v/>
      </c>
      <c r="AP789" s="942" t="str">
        <f>IFERROR(INDEX(#REF!,MATCH(Таблиця4[[#This Row],[BUILDING NAME]],#REF!,0),1),"")</f>
        <v/>
      </c>
      <c r="AQ789" s="942" t="str">
        <f>IFERROR(INDEX(#REF!,MATCH(Таблиця4[[#This Row],[BUILDING NAME]],#REF!,0),1),"")</f>
        <v/>
      </c>
      <c r="AR789" s="942" t="str">
        <f>IFERROR(INDEX(#REF!,MATCH(Таблиця4[[#This Row],[BUILDING NAME]],#REF!,0),1),"")</f>
        <v/>
      </c>
      <c r="AS789" s="942" t="str">
        <f>IFERROR(INDEX(#REF!,MATCH(Таблиця4[[#This Row],[BUILDING NAME]],#REF!,0),1),"")</f>
        <v/>
      </c>
      <c r="AT789" s="942" t="str">
        <f>IFERROR(INDEX(#REF!,MATCH(Таблиця4[[#This Row],[BUILDING NAME]],#REF!,0),1),"")</f>
        <v/>
      </c>
      <c r="AU789" s="942"/>
      <c r="AV789" s="1195" t="s">
        <v>10301</v>
      </c>
      <c r="AW789" s="1196"/>
    </row>
    <row r="790" spans="1:55" ht="16.5" thickTop="1" thickBot="1">
      <c r="A790" s="942"/>
      <c r="B790" s="942"/>
      <c r="C790" s="942"/>
      <c r="D790" s="942"/>
      <c r="E790" s="942"/>
      <c r="F790" s="943"/>
      <c r="G790" s="943"/>
      <c r="H790" s="1228" t="s">
        <v>31988</v>
      </c>
      <c r="I790" s="943" t="s">
        <v>16</v>
      </c>
      <c r="J790" s="1033" t="s">
        <v>31989</v>
      </c>
      <c r="K790" s="943"/>
      <c r="L790" s="943"/>
      <c r="M790" s="943"/>
      <c r="N790" s="943"/>
      <c r="O790" s="943"/>
      <c r="P790" s="943"/>
      <c r="Q790" s="943"/>
      <c r="R790" s="943"/>
      <c r="S790" s="943"/>
      <c r="T790"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90" s="943" t="s">
        <v>31997</v>
      </c>
      <c r="V790" s="943"/>
      <c r="W790" s="943"/>
      <c r="X790" s="942"/>
      <c r="Y790" s="942"/>
      <c r="Z790" s="942"/>
      <c r="AA790" s="943"/>
      <c r="AB790" s="943" t="str">
        <f>Таблиця4[[#This Row],[WEALTH]]</f>
        <v/>
      </c>
      <c r="AC790" s="943"/>
      <c r="AD790" s="943" t="str">
        <f>Таблиця4[[#This Row],[DESCRIPTION 3]]</f>
        <v/>
      </c>
      <c r="AE790" s="943" t="str">
        <f>Таблиця4[[#This Row],[Owner/Specific NPCs3]]</f>
        <v/>
      </c>
      <c r="AF790" s="943"/>
      <c r="AG790" s="944"/>
      <c r="AH790" s="945"/>
      <c r="AI790" s="946"/>
      <c r="AJ790" s="943"/>
      <c r="AK790" s="946"/>
      <c r="AL790" s="943"/>
      <c r="AM790" s="946"/>
      <c r="AN790" s="942" t="str">
        <f>IFERROR(INDEX(#REF!,MATCH(Таблиця4[[#This Row],[BUILDING NAME]],#REF!,0),1),"")</f>
        <v/>
      </c>
      <c r="AO790" s="942" t="str">
        <f>IFERROR(INDEX(#REF!,MATCH(Таблиця4[[#This Row],[BUILDING NAME]],#REF!,0),1),"")</f>
        <v/>
      </c>
      <c r="AP790" s="942" t="str">
        <f>IFERROR(INDEX(#REF!,MATCH(Таблиця4[[#This Row],[BUILDING NAME]],#REF!,0),1),"")</f>
        <v/>
      </c>
      <c r="AQ790" s="942" t="str">
        <f>IFERROR(INDEX(#REF!,MATCH(Таблиця4[[#This Row],[BUILDING NAME]],#REF!,0),1),"")</f>
        <v/>
      </c>
      <c r="AR790" s="942" t="str">
        <f>IFERROR(INDEX(#REF!,MATCH(Таблиця4[[#This Row],[BUILDING NAME]],#REF!,0),1),"")</f>
        <v/>
      </c>
      <c r="AS790" s="942" t="str">
        <f>IFERROR(INDEX(#REF!,MATCH(Таблиця4[[#This Row],[BUILDING NAME]],#REF!,0),1),"")</f>
        <v/>
      </c>
      <c r="AT790" s="942" t="str">
        <f>IFERROR(INDEX(#REF!,MATCH(Таблиця4[[#This Row],[BUILDING NAME]],#REF!,0),1),"")</f>
        <v/>
      </c>
      <c r="AU790" s="942"/>
      <c r="AV790" s="1195" t="s">
        <v>10301</v>
      </c>
      <c r="AW790" s="1196"/>
    </row>
    <row r="791" spans="1:55" ht="16.5" thickTop="1" thickBot="1">
      <c r="A791" s="942"/>
      <c r="B791" s="942"/>
      <c r="C791" s="942"/>
      <c r="D791" s="942"/>
      <c r="E791" s="942"/>
      <c r="F791" s="943"/>
      <c r="G791" s="943"/>
      <c r="H791" s="1333" t="s">
        <v>31990</v>
      </c>
      <c r="I791" s="943" t="s">
        <v>16</v>
      </c>
      <c r="J791" s="1033" t="s">
        <v>31991</v>
      </c>
      <c r="K791" s="943"/>
      <c r="L791" s="943"/>
      <c r="M791" s="943"/>
      <c r="N791" s="943"/>
      <c r="O791" s="943"/>
      <c r="P791" s="943"/>
      <c r="Q791" s="943"/>
      <c r="R791" s="943"/>
      <c r="S791" s="943"/>
      <c r="T791"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91" s="943" t="s">
        <v>31998</v>
      </c>
      <c r="V791" s="943"/>
      <c r="W791" s="943"/>
      <c r="X791" s="942"/>
      <c r="Y791" s="942"/>
      <c r="Z791" s="942"/>
      <c r="AA791" s="943"/>
      <c r="AB791" s="943" t="str">
        <f>Таблиця4[[#This Row],[WEALTH]]</f>
        <v/>
      </c>
      <c r="AC791" s="943"/>
      <c r="AD791" s="943" t="str">
        <f>Таблиця4[[#This Row],[DESCRIPTION 3]]</f>
        <v/>
      </c>
      <c r="AE791" s="943" t="str">
        <f>Таблиця4[[#This Row],[Owner/Specific NPCs3]]</f>
        <v/>
      </c>
      <c r="AF791" s="943"/>
      <c r="AG791" s="944"/>
      <c r="AH791" s="945"/>
      <c r="AI791" s="946"/>
      <c r="AJ791" s="943"/>
      <c r="AK791" s="946"/>
      <c r="AL791" s="943"/>
      <c r="AM791" s="946"/>
      <c r="AN791" s="942" t="str">
        <f>IFERROR(INDEX(#REF!,MATCH(Таблиця4[[#This Row],[BUILDING NAME]],#REF!,0),1),"")</f>
        <v/>
      </c>
      <c r="AO791" s="942" t="str">
        <f>IFERROR(INDEX(#REF!,MATCH(Таблиця4[[#This Row],[BUILDING NAME]],#REF!,0),1),"")</f>
        <v/>
      </c>
      <c r="AP791" s="942" t="str">
        <f>IFERROR(INDEX(#REF!,MATCH(Таблиця4[[#This Row],[BUILDING NAME]],#REF!,0),1),"")</f>
        <v/>
      </c>
      <c r="AQ791" s="942" t="str">
        <f>IFERROR(INDEX(#REF!,MATCH(Таблиця4[[#This Row],[BUILDING NAME]],#REF!,0),1),"")</f>
        <v/>
      </c>
      <c r="AR791" s="942" t="str">
        <f>IFERROR(INDEX(#REF!,MATCH(Таблиця4[[#This Row],[BUILDING NAME]],#REF!,0),1),"")</f>
        <v/>
      </c>
      <c r="AS791" s="942" t="str">
        <f>IFERROR(INDEX(#REF!,MATCH(Таблиця4[[#This Row],[BUILDING NAME]],#REF!,0),1),"")</f>
        <v/>
      </c>
      <c r="AT791" s="942" t="str">
        <f>IFERROR(INDEX(#REF!,MATCH(Таблиця4[[#This Row],[BUILDING NAME]],#REF!,0),1),"")</f>
        <v/>
      </c>
      <c r="AU791" s="942"/>
      <c r="AV791" s="1195" t="s">
        <v>10301</v>
      </c>
      <c r="AW791" s="1196"/>
    </row>
    <row r="792" spans="1:55" ht="16.5" thickTop="1" thickBot="1">
      <c r="A792" s="942"/>
      <c r="B792" s="942"/>
      <c r="C792" s="942"/>
      <c r="D792" s="942"/>
      <c r="E792" s="942"/>
      <c r="F792" s="943"/>
      <c r="G792" s="943"/>
      <c r="H792" s="1033" t="s">
        <v>13069</v>
      </c>
      <c r="I792" s="943" t="s">
        <v>16</v>
      </c>
      <c r="J792" s="1033" t="s">
        <v>13070</v>
      </c>
      <c r="K792" s="943"/>
      <c r="L792" s="943" t="s">
        <v>10301</v>
      </c>
      <c r="M792" s="943"/>
      <c r="N792" s="943"/>
      <c r="O792" s="943"/>
      <c r="P792" s="943"/>
      <c r="Q792" s="943"/>
      <c r="R792" s="943"/>
      <c r="S792" s="943"/>
      <c r="T792"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92" s="943"/>
      <c r="V792" s="943"/>
      <c r="W792" s="943"/>
      <c r="X792" s="942"/>
      <c r="Y792" s="942"/>
      <c r="Z792" s="942" t="s">
        <v>10301</v>
      </c>
      <c r="AA792" s="943"/>
      <c r="AB792" s="943" t="str">
        <f>Таблиця4[[#This Row],[WEALTH]]</f>
        <v/>
      </c>
      <c r="AC792" s="943"/>
      <c r="AD792" s="943" t="str">
        <f>Таблиця4[[#This Row],[DESCRIPTION 3]]</f>
        <v/>
      </c>
      <c r="AE792" s="943" t="str">
        <f>Таблиця4[[#This Row],[Owner/Specific NPCs3]]</f>
        <v/>
      </c>
      <c r="AF792" s="943"/>
      <c r="AG792" s="944"/>
      <c r="AH792" s="945"/>
      <c r="AI792" s="946"/>
      <c r="AJ792" s="943"/>
      <c r="AK792" s="946"/>
      <c r="AL792" s="943"/>
      <c r="AM792" s="946"/>
      <c r="AN792" s="942" t="str">
        <f>IFERROR(INDEX(#REF!,MATCH(Таблиця4[[#This Row],[BUILDING NAME]],#REF!,0),1),"")</f>
        <v/>
      </c>
      <c r="AO792" s="942" t="str">
        <f>IFERROR(INDEX(#REF!,MATCH(Таблиця4[[#This Row],[BUILDING NAME]],#REF!,0),1),"")</f>
        <v/>
      </c>
      <c r="AP792" s="942" t="str">
        <f>IFERROR(INDEX(#REF!,MATCH(Таблиця4[[#This Row],[BUILDING NAME]],#REF!,0),1),"")</f>
        <v/>
      </c>
      <c r="AQ792" s="942" t="str">
        <f>IFERROR(INDEX(#REF!,MATCH(Таблиця4[[#This Row],[BUILDING NAME]],#REF!,0),1),"")</f>
        <v/>
      </c>
      <c r="AR792" s="942" t="str">
        <f>IFERROR(INDEX(#REF!,MATCH(Таблиця4[[#This Row],[BUILDING NAME]],#REF!,0),1),"")</f>
        <v/>
      </c>
      <c r="AS792" s="942" t="str">
        <f>IFERROR(INDEX(#REF!,MATCH(Таблиця4[[#This Row],[BUILDING NAME]],#REF!,0),1),"")</f>
        <v/>
      </c>
      <c r="AT792" s="942" t="str">
        <f>IFERROR(INDEX(#REF!,MATCH(Таблиця4[[#This Row],[BUILDING NAME]],#REF!,0),1),"")</f>
        <v/>
      </c>
      <c r="AU792" s="942"/>
      <c r="AV792" s="1195" t="s">
        <v>10301</v>
      </c>
      <c r="AW792" s="1196" t="str">
        <f>IFERROR(INDEX(Аркуш4!$G$2:$G$608,MATCH(Таблиця4[[#This Row],[BUILDING NAME]],Аркуш4!$A$2:$A$608,0),1),"")</f>
        <v/>
      </c>
    </row>
    <row r="793" spans="1:55" ht="16.5" thickTop="1" thickBot="1">
      <c r="A793" s="1036"/>
      <c r="B793" s="1036"/>
      <c r="C793" s="1036"/>
      <c r="D793" s="1036"/>
      <c r="E793" s="1036"/>
      <c r="F793" s="1034"/>
      <c r="G793" s="1034"/>
      <c r="H793" s="1333" t="s">
        <v>31993</v>
      </c>
      <c r="I793" s="943" t="s">
        <v>16</v>
      </c>
      <c r="J793" s="1033" t="s">
        <v>31992</v>
      </c>
      <c r="K793" s="1034"/>
      <c r="L793" s="1034"/>
      <c r="M793" s="1034"/>
      <c r="N793" s="1034"/>
      <c r="O793" s="1034"/>
      <c r="P793" s="1034"/>
      <c r="Q793" s="1034"/>
      <c r="R793" s="1034"/>
      <c r="S793" s="1034"/>
      <c r="T793" s="9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93" s="1034" t="s">
        <v>31999</v>
      </c>
      <c r="V793" s="1034"/>
      <c r="W793" s="1034"/>
      <c r="X793" s="1034"/>
      <c r="Y793" s="1034"/>
      <c r="Z793" s="1034" t="s">
        <v>10301</v>
      </c>
      <c r="AA793" s="1034"/>
      <c r="AB793" s="1034" t="str">
        <f>Таблиця4[[#This Row],[WEALTH]]</f>
        <v/>
      </c>
      <c r="AC793" s="1034"/>
      <c r="AD793" s="1034" t="str">
        <f>Таблиця4[[#This Row],[DESCRIPTION 3]]</f>
        <v/>
      </c>
      <c r="AE793" s="1034" t="str">
        <f>Таблиця4[[#This Row],[Owner/Specific NPCs3]]</f>
        <v/>
      </c>
      <c r="AF793" s="1034"/>
      <c r="AG793" s="1232"/>
      <c r="AH793" s="1233"/>
      <c r="AI793" s="1234"/>
      <c r="AJ793" s="1034"/>
      <c r="AK793" s="1234"/>
      <c r="AL793" s="1034"/>
      <c r="AM793" s="1234"/>
      <c r="AN793" s="1036" t="str">
        <f>IFERROR(INDEX(#REF!,MATCH(Таблиця4[[#This Row],[BUILDING NAME]],#REF!,0),1),"")</f>
        <v/>
      </c>
      <c r="AO793" s="1036" t="str">
        <f>IFERROR(INDEX(#REF!,MATCH(Таблиця4[[#This Row],[BUILDING NAME]],#REF!,0),1),"")</f>
        <v/>
      </c>
      <c r="AP793" s="1036" t="str">
        <f>IFERROR(INDEX(#REF!,MATCH(Таблиця4[[#This Row],[BUILDING NAME]],#REF!,0),1),"")</f>
        <v/>
      </c>
      <c r="AQ793" s="1036" t="str">
        <f>IFERROR(INDEX(#REF!,MATCH(Таблиця4[[#This Row],[BUILDING NAME]],#REF!,0),1),"")</f>
        <v/>
      </c>
      <c r="AR793" s="1036" t="str">
        <f>IFERROR(INDEX(#REF!,MATCH(Таблиця4[[#This Row],[BUILDING NAME]],#REF!,0),1),"")</f>
        <v/>
      </c>
      <c r="AS793" s="1036" t="str">
        <f>IFERROR(INDEX(#REF!,MATCH(Таблиця4[[#This Row],[BUILDING NAME]],#REF!,0),1),"")</f>
        <v/>
      </c>
      <c r="AT793" s="1036" t="str">
        <f>IFERROR(INDEX(#REF!,MATCH(Таблиця4[[#This Row],[BUILDING NAME]],#REF!,0),1),"")</f>
        <v/>
      </c>
      <c r="AU793" s="1036"/>
      <c r="AV793" s="1195" t="s">
        <v>10301</v>
      </c>
    </row>
    <row r="794" spans="1:55" ht="16.5" thickTop="1" thickBot="1">
      <c r="A794" s="1038"/>
      <c r="B794" s="1038"/>
      <c r="C794" s="1038"/>
      <c r="D794" s="1038"/>
      <c r="E794" s="1038"/>
      <c r="F794" s="1334"/>
      <c r="G794" s="1334"/>
      <c r="H794" s="1335" t="s">
        <v>32000</v>
      </c>
      <c r="I794" s="1334"/>
      <c r="J794" s="1334"/>
      <c r="K794" s="1334" t="s">
        <v>32002</v>
      </c>
      <c r="L794" s="1336"/>
      <c r="M794" s="1334"/>
      <c r="N794" s="1334"/>
      <c r="O794" s="1334"/>
      <c r="P794" s="1334"/>
      <c r="Q794" s="1334"/>
      <c r="R794" s="1334"/>
      <c r="S794" s="1334"/>
      <c r="T794" s="1337"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94" s="1334" t="s">
        <v>32006</v>
      </c>
      <c r="V794" s="1334"/>
      <c r="W794" s="1334"/>
      <c r="X794" s="1334"/>
      <c r="Y794" s="1334"/>
      <c r="Z794" s="1336"/>
      <c r="AA794" s="1334"/>
      <c r="AB794" s="1338" t="str">
        <f>Таблиця4[[#This Row],[WEALTH]]</f>
        <v/>
      </c>
      <c r="AC794" s="1334"/>
      <c r="AD794" s="1338" t="str">
        <f>Таблиця4[[#This Row],[DESCRIPTION 3]]</f>
        <v/>
      </c>
      <c r="AE794" s="1338" t="str">
        <f>Таблиця4[[#This Row],[Owner/Specific NPCs3]]</f>
        <v/>
      </c>
      <c r="AF794" s="1334"/>
      <c r="AG794" s="1339"/>
      <c r="AH794" s="1340"/>
      <c r="AI794" s="1341"/>
      <c r="AJ794" s="1334"/>
      <c r="AK794" s="1341"/>
      <c r="AL794" s="1334"/>
      <c r="AM794" s="1341"/>
      <c r="AN794" s="1342" t="str">
        <f>IFERROR(INDEX(#REF!,MATCH(Таблиця4[[#This Row],[BUILDING NAME]],#REF!,0),1),"")</f>
        <v/>
      </c>
      <c r="AO794" s="1342" t="str">
        <f>IFERROR(INDEX(#REF!,MATCH(Таблиця4[[#This Row],[BUILDING NAME]],#REF!,0),1),"")</f>
        <v/>
      </c>
      <c r="AP794" s="1342" t="str">
        <f>IFERROR(INDEX(#REF!,MATCH(Таблиця4[[#This Row],[BUILDING NAME]],#REF!,0),1),"")</f>
        <v/>
      </c>
      <c r="AQ794" s="1342" t="str">
        <f>IFERROR(INDEX(#REF!,MATCH(Таблиця4[[#This Row],[BUILDING NAME]],#REF!,0),1),"")</f>
        <v/>
      </c>
      <c r="AR794" s="1342" t="str">
        <f>IFERROR(INDEX(#REF!,MATCH(Таблиця4[[#This Row],[BUILDING NAME]],#REF!,0),1),"")</f>
        <v/>
      </c>
      <c r="AS794" s="1342" t="str">
        <f>IFERROR(INDEX(#REF!,MATCH(Таблиця4[[#This Row],[BUILDING NAME]],#REF!,0),1),"")</f>
        <v/>
      </c>
      <c r="AT794" s="1342" t="str">
        <f>IFERROR(INDEX(#REF!,MATCH(Таблиця4[[#This Row],[BUILDING NAME]],#REF!,0),1),"")</f>
        <v/>
      </c>
      <c r="AU794" s="1342"/>
      <c r="AV794" s="1342"/>
    </row>
    <row r="795" spans="1:55" ht="16.5" thickTop="1" thickBot="1">
      <c r="A795" s="1038"/>
      <c r="B795" s="1038"/>
      <c r="C795" s="1038"/>
      <c r="D795" s="1038"/>
      <c r="E795" s="1038"/>
      <c r="F795" s="1334"/>
      <c r="G795" s="1334"/>
      <c r="H795" s="1343" t="s">
        <v>32001</v>
      </c>
      <c r="I795" s="1334"/>
      <c r="J795" s="1334"/>
      <c r="K795" s="1334" t="s">
        <v>10358</v>
      </c>
      <c r="L795" s="1336"/>
      <c r="M795" s="1334"/>
      <c r="N795" s="1334"/>
      <c r="O795" s="1334"/>
      <c r="P795" s="1334"/>
      <c r="Q795" s="1334"/>
      <c r="R795" s="1334"/>
      <c r="S795" s="1334"/>
      <c r="T795" s="1337"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95" s="1334" t="s">
        <v>32005</v>
      </c>
      <c r="V795" s="1334"/>
      <c r="W795" s="1334"/>
      <c r="X795" s="1334"/>
      <c r="Y795" s="1334"/>
      <c r="Z795" s="1336"/>
      <c r="AA795" s="1334"/>
      <c r="AB795" s="1338" t="str">
        <f>Таблиця4[[#This Row],[WEALTH]]</f>
        <v/>
      </c>
      <c r="AC795" s="1334"/>
      <c r="AD795" s="1338" t="str">
        <f>Таблиця4[[#This Row],[DESCRIPTION 3]]</f>
        <v/>
      </c>
      <c r="AE795" s="1338" t="str">
        <f>Таблиця4[[#This Row],[Owner/Specific NPCs3]]</f>
        <v/>
      </c>
      <c r="AF795" s="1334"/>
      <c r="AG795" s="1339"/>
      <c r="AH795" s="1340"/>
      <c r="AI795" s="1341"/>
      <c r="AJ795" s="1334"/>
      <c r="AK795" s="1341"/>
      <c r="AL795" s="1334"/>
      <c r="AM795" s="1341"/>
      <c r="AN795" s="1342" t="str">
        <f>IFERROR(INDEX(#REF!,MATCH(Таблиця4[[#This Row],[BUILDING NAME]],#REF!,0),1),"")</f>
        <v/>
      </c>
      <c r="AO795" s="1342" t="str">
        <f>IFERROR(INDEX(#REF!,MATCH(Таблиця4[[#This Row],[BUILDING NAME]],#REF!,0),1),"")</f>
        <v/>
      </c>
      <c r="AP795" s="1342" t="str">
        <f>IFERROR(INDEX(#REF!,MATCH(Таблиця4[[#This Row],[BUILDING NAME]],#REF!,0),1),"")</f>
        <v/>
      </c>
      <c r="AQ795" s="1342" t="str">
        <f>IFERROR(INDEX(#REF!,MATCH(Таблиця4[[#This Row],[BUILDING NAME]],#REF!,0),1),"")</f>
        <v/>
      </c>
      <c r="AR795" s="1342" t="str">
        <f>IFERROR(INDEX(#REF!,MATCH(Таблиця4[[#This Row],[BUILDING NAME]],#REF!,0),1),"")</f>
        <v/>
      </c>
      <c r="AS795" s="1342" t="str">
        <f>IFERROR(INDEX(#REF!,MATCH(Таблиця4[[#This Row],[BUILDING NAME]],#REF!,0),1),"")</f>
        <v/>
      </c>
      <c r="AT795" s="1342" t="str">
        <f>IFERROR(INDEX(#REF!,MATCH(Таблиця4[[#This Row],[BUILDING NAME]],#REF!,0),1),"")</f>
        <v/>
      </c>
      <c r="AU795" s="1342"/>
      <c r="AV795" s="1342"/>
    </row>
    <row r="796" spans="1:55" ht="16.5" thickTop="1" thickBot="1">
      <c r="A796" s="1038"/>
      <c r="B796" s="1038"/>
      <c r="C796" s="1038"/>
      <c r="D796" s="1038"/>
      <c r="E796" s="1038"/>
      <c r="F796" s="1334"/>
      <c r="G796" s="1334"/>
      <c r="H796" s="1343" t="s">
        <v>32003</v>
      </c>
      <c r="I796" s="1334"/>
      <c r="J796" s="1334"/>
      <c r="K796" s="1334" t="s">
        <v>10358</v>
      </c>
      <c r="L796" s="1336"/>
      <c r="M796" s="1334"/>
      <c r="N796" s="1334"/>
      <c r="O796" s="1334"/>
      <c r="P796" s="1334"/>
      <c r="Q796" s="1334"/>
      <c r="R796" s="1334"/>
      <c r="S796" s="1334"/>
      <c r="T796" s="1337"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U796" s="1334" t="s">
        <v>32004</v>
      </c>
      <c r="V796" s="1334"/>
      <c r="W796" s="1334"/>
      <c r="X796" s="1334"/>
      <c r="Y796" s="1334"/>
      <c r="Z796" s="1336"/>
      <c r="AA796" s="1334"/>
      <c r="AB796" s="1338" t="str">
        <f>Таблиця4[[#This Row],[WEALTH]]</f>
        <v/>
      </c>
      <c r="AC796" s="1334"/>
      <c r="AD796" s="1338" t="str">
        <f>Таблиця4[[#This Row],[DESCRIPTION 3]]</f>
        <v/>
      </c>
      <c r="AE796" s="1338" t="str">
        <f>Таблиця4[[#This Row],[Owner/Specific NPCs3]]</f>
        <v/>
      </c>
      <c r="AF796" s="1334"/>
      <c r="AG796" s="1339"/>
      <c r="AH796" s="1340"/>
      <c r="AI796" s="1341"/>
      <c r="AJ796" s="1334"/>
      <c r="AK796" s="1341"/>
      <c r="AL796" s="1334"/>
      <c r="AM796" s="1341"/>
      <c r="AN796" s="1342" t="str">
        <f>IFERROR(INDEX(#REF!,MATCH(Таблиця4[[#This Row],[BUILDING NAME]],#REF!,0),1),"")</f>
        <v/>
      </c>
      <c r="AO796" s="1342" t="str">
        <f>IFERROR(INDEX(#REF!,MATCH(Таблиця4[[#This Row],[BUILDING NAME]],#REF!,0),1),"")</f>
        <v/>
      </c>
      <c r="AP796" s="1342" t="str">
        <f>IFERROR(INDEX(#REF!,MATCH(Таблиця4[[#This Row],[BUILDING NAME]],#REF!,0),1),"")</f>
        <v/>
      </c>
      <c r="AQ796" s="1342" t="str">
        <f>IFERROR(INDEX(#REF!,MATCH(Таблиця4[[#This Row],[BUILDING NAME]],#REF!,0),1),"")</f>
        <v/>
      </c>
      <c r="AR796" s="1342" t="str">
        <f>IFERROR(INDEX(#REF!,MATCH(Таблиця4[[#This Row],[BUILDING NAME]],#REF!,0),1),"")</f>
        <v/>
      </c>
      <c r="AS796" s="1342" t="str">
        <f>IFERROR(INDEX(#REF!,MATCH(Таблиця4[[#This Row],[BUILDING NAME]],#REF!,0),1),"")</f>
        <v/>
      </c>
      <c r="AT796" s="1342" t="str">
        <f>IFERROR(INDEX(#REF!,MATCH(Таблиця4[[#This Row],[BUILDING NAME]],#REF!,0),1),"")</f>
        <v/>
      </c>
      <c r="AU796" s="1342"/>
      <c r="AV796" s="1342"/>
    </row>
    <row r="797" spans="1:55" ht="16.5" thickTop="1" thickBot="1">
      <c r="A797" s="800"/>
      <c r="B797" s="800"/>
      <c r="C797" s="800"/>
      <c r="D797" s="800"/>
      <c r="E797" s="800"/>
      <c r="F797" s="979"/>
      <c r="G797" s="979"/>
      <c r="H797" s="979"/>
      <c r="I797" s="979"/>
      <c r="J797" s="979"/>
      <c r="K797" s="979"/>
      <c r="L797" s="979"/>
      <c r="M797" s="979"/>
      <c r="N797" s="979"/>
      <c r="O797" s="979"/>
      <c r="P797" s="979"/>
      <c r="Q797" s="979"/>
      <c r="R797" s="979"/>
      <c r="S797" s="979"/>
      <c r="T797" s="943"/>
      <c r="U797" s="979"/>
      <c r="V797" s="979"/>
      <c r="W797" s="979"/>
      <c r="X797" s="979"/>
      <c r="Y797" s="979"/>
      <c r="Z797" s="979"/>
      <c r="AA797" s="979"/>
      <c r="AB797" s="979"/>
      <c r="AC797" s="979"/>
      <c r="AD797" s="979"/>
      <c r="AE797" s="979"/>
      <c r="AF797" s="979"/>
      <c r="AG797" s="980"/>
      <c r="AH797" s="981"/>
      <c r="AI797" s="496"/>
      <c r="AJ797" s="979"/>
      <c r="AK797" s="496"/>
      <c r="AL797" s="979"/>
      <c r="AM797" s="496"/>
      <c r="AN797" s="982"/>
      <c r="AO797" s="982"/>
      <c r="AP797" s="982"/>
      <c r="AQ797" s="982"/>
      <c r="AR797" s="982"/>
      <c r="AS797" s="982"/>
      <c r="AT797" s="982"/>
      <c r="AU797" s="982"/>
      <c r="AX797" s="1514" t="s">
        <v>13233</v>
      </c>
      <c r="AY797" s="1514"/>
      <c r="AZ797" s="1514"/>
      <c r="BA797" s="1514"/>
      <c r="BB797" s="1514"/>
      <c r="BC797" s="1514"/>
    </row>
    <row r="798" spans="1:55" ht="16.5" thickTop="1" thickBot="1">
      <c r="A798" s="800"/>
      <c r="B798" s="800"/>
      <c r="C798" s="800"/>
      <c r="D798" s="800"/>
      <c r="E798" s="800"/>
      <c r="F798" s="1508" t="s">
        <v>13071</v>
      </c>
      <c r="G798" s="1508"/>
      <c r="H798" s="1508"/>
      <c r="I798" s="802"/>
      <c r="J798" s="802"/>
      <c r="K798" s="802"/>
      <c r="L798" s="802"/>
      <c r="M798" s="802"/>
      <c r="N798" s="802"/>
      <c r="O798" s="802"/>
      <c r="P798" s="802"/>
      <c r="Q798" s="802"/>
      <c r="R798" s="802"/>
      <c r="S798" s="802"/>
      <c r="T798" s="802"/>
      <c r="U798" s="802"/>
      <c r="V798" s="802"/>
      <c r="W798" s="802"/>
      <c r="X798" s="802"/>
      <c r="Y798" s="802"/>
      <c r="Z798" s="802"/>
      <c r="AA798" s="802"/>
      <c r="AB798" s="802"/>
      <c r="AC798" s="802"/>
      <c r="AD798" s="802"/>
      <c r="AE798" s="802"/>
      <c r="AF798" s="802"/>
      <c r="AG798" s="709"/>
      <c r="AI798" s="496"/>
      <c r="AJ798" s="802"/>
      <c r="AK798" s="496"/>
      <c r="AL798" s="802"/>
      <c r="AM798" s="496"/>
      <c r="AN798" s="800"/>
      <c r="AO798" s="800"/>
      <c r="AP798" s="800"/>
      <c r="AQ798" s="800"/>
      <c r="AR798" s="800"/>
      <c r="AS798" s="800"/>
      <c r="AT798" s="800"/>
      <c r="AU798" s="800"/>
      <c r="AX798" s="1202" t="s">
        <v>10262</v>
      </c>
      <c r="AY798" s="1202" t="s">
        <v>10299</v>
      </c>
      <c r="AZ798" s="1202" t="s">
        <v>10310</v>
      </c>
      <c r="BA798" s="1202" t="s">
        <v>10329</v>
      </c>
      <c r="BB798" s="1202" t="s">
        <v>10542</v>
      </c>
    </row>
    <row r="799" spans="1:55" ht="16.5" thickTop="1" thickBot="1">
      <c r="A799" s="800"/>
      <c r="B799" s="800"/>
      <c r="C799" s="800"/>
      <c r="D799" s="800"/>
      <c r="E799" s="800"/>
      <c r="F799" s="983" t="s">
        <v>10256</v>
      </c>
      <c r="G799" s="984" t="s">
        <v>13072</v>
      </c>
      <c r="H799" s="985" t="s">
        <v>9701</v>
      </c>
      <c r="I799" s="802"/>
      <c r="J799" s="802"/>
      <c r="K799" s="802"/>
      <c r="L799" s="802"/>
      <c r="M799" s="802"/>
      <c r="N799" s="802"/>
      <c r="O799" s="802"/>
      <c r="P799" s="802"/>
      <c r="Q799" s="802"/>
      <c r="R799" s="802"/>
      <c r="S799" s="802"/>
      <c r="T799" s="802"/>
      <c r="U799" s="802"/>
      <c r="V799" s="802"/>
      <c r="W799" s="802"/>
      <c r="X799" s="802"/>
      <c r="Y799" s="802"/>
      <c r="Z799" s="802"/>
      <c r="AA799" s="802"/>
      <c r="AB799" s="802"/>
      <c r="AC799" s="802"/>
      <c r="AD799" s="802"/>
      <c r="AE799" s="802"/>
      <c r="AF799" s="802"/>
      <c r="AG799" s="709"/>
      <c r="AI799" s="496"/>
      <c r="AJ799" s="802"/>
      <c r="AK799" s="496"/>
      <c r="AL799" s="802"/>
      <c r="AM799" s="496"/>
      <c r="AN799" s="800"/>
      <c r="AO799" s="800"/>
      <c r="AP799" s="800"/>
      <c r="AQ799" s="800"/>
      <c r="AR799" s="800"/>
      <c r="AS799" s="800"/>
      <c r="AT799" s="800"/>
      <c r="AU799" s="800"/>
      <c r="AX799" s="1034" t="s">
        <v>20</v>
      </c>
      <c r="AY799" s="1203">
        <f t="shared" ref="AY799:AY804" si="36">1-BA799-AZ799-BB799</f>
        <v>0</v>
      </c>
      <c r="AZ799" s="1203">
        <v>0.4</v>
      </c>
      <c r="BA799" s="1203">
        <v>0.4</v>
      </c>
      <c r="BB799" s="1203">
        <v>0.2</v>
      </c>
    </row>
    <row r="800" spans="1:55" ht="16.5" thickTop="1" thickBot="1">
      <c r="A800" s="800"/>
      <c r="B800" s="800"/>
      <c r="C800" s="800"/>
      <c r="D800" s="800"/>
      <c r="E800" s="800"/>
      <c r="F800" s="801" t="s">
        <v>13073</v>
      </c>
      <c r="G800" s="924" t="s">
        <v>13074</v>
      </c>
      <c r="H800" s="803" t="s">
        <v>13075</v>
      </c>
      <c r="I800" s="802"/>
      <c r="J800" s="802"/>
      <c r="K800" s="802"/>
      <c r="L800" s="802"/>
      <c r="M800" s="802"/>
      <c r="N800" s="802"/>
      <c r="O800" s="802"/>
      <c r="P800" s="802"/>
      <c r="Q800" s="802"/>
      <c r="R800" s="802"/>
      <c r="S800" s="802"/>
      <c r="T800" s="802"/>
      <c r="U800" s="802"/>
      <c r="V800" s="802"/>
      <c r="W800" s="802"/>
      <c r="X800" s="802"/>
      <c r="Y800" s="802"/>
      <c r="Z800" s="802"/>
      <c r="AA800" s="802"/>
      <c r="AB800" s="802"/>
      <c r="AC800" s="802"/>
      <c r="AD800" s="802"/>
      <c r="AE800" s="802"/>
      <c r="AF800" s="802"/>
      <c r="AG800" s="709"/>
      <c r="AI800" s="496"/>
      <c r="AJ800" s="802"/>
      <c r="AK800" s="496"/>
      <c r="AL800" s="802"/>
      <c r="AM800" s="496"/>
      <c r="AN800" s="800"/>
      <c r="AO800" s="800"/>
      <c r="AP800" s="800"/>
      <c r="AQ800" s="800"/>
      <c r="AR800" s="800"/>
      <c r="AS800" s="800"/>
      <c r="AT800" s="800"/>
      <c r="AU800" s="800"/>
      <c r="AX800" s="1034" t="s">
        <v>16</v>
      </c>
      <c r="AY800" s="1203">
        <f t="shared" si="36"/>
        <v>0</v>
      </c>
      <c r="AZ800" s="1203">
        <v>0.6</v>
      </c>
      <c r="BA800" s="1203">
        <v>0.4</v>
      </c>
      <c r="BB800" s="1203">
        <v>0</v>
      </c>
    </row>
    <row r="801" spans="1:55" ht="16.5" thickTop="1" thickBot="1">
      <c r="A801" s="800"/>
      <c r="B801" s="800"/>
      <c r="C801" s="800"/>
      <c r="D801" s="800"/>
      <c r="E801" s="800"/>
      <c r="F801" s="801" t="s">
        <v>13076</v>
      </c>
      <c r="G801" s="924" t="s">
        <v>13074</v>
      </c>
      <c r="H801" s="803" t="s">
        <v>13077</v>
      </c>
      <c r="I801" s="802"/>
      <c r="J801" s="802"/>
      <c r="K801" s="802"/>
      <c r="L801" s="802"/>
      <c r="M801" s="802"/>
      <c r="N801" s="802"/>
      <c r="O801" s="802"/>
      <c r="P801" s="802"/>
      <c r="Q801" s="802"/>
      <c r="R801" s="802"/>
      <c r="S801" s="802"/>
      <c r="T801" s="802"/>
      <c r="U801" s="802"/>
      <c r="V801" s="802"/>
      <c r="W801" s="802"/>
      <c r="X801" s="802"/>
      <c r="Y801" s="802"/>
      <c r="Z801" s="802"/>
      <c r="AA801" s="802"/>
      <c r="AB801" s="802"/>
      <c r="AC801" s="802"/>
      <c r="AD801" s="802"/>
      <c r="AE801" s="802"/>
      <c r="AF801" s="802"/>
      <c r="AG801" s="709"/>
      <c r="AI801" s="496"/>
      <c r="AJ801" s="802"/>
      <c r="AK801" s="496"/>
      <c r="AL801" s="802"/>
      <c r="AM801" s="496"/>
      <c r="AN801" s="800"/>
      <c r="AO801" s="800"/>
      <c r="AP801" s="800"/>
      <c r="AQ801" s="800"/>
      <c r="AR801" s="800"/>
      <c r="AS801" s="800"/>
      <c r="AT801" s="800"/>
      <c r="AU801" s="800"/>
      <c r="AX801" s="1034" t="s">
        <v>36</v>
      </c>
      <c r="AY801" s="1203">
        <f t="shared" si="36"/>
        <v>0</v>
      </c>
      <c r="AZ801" s="1203">
        <v>0.7</v>
      </c>
      <c r="BA801" s="1203">
        <v>0.3</v>
      </c>
      <c r="BB801" s="1203">
        <v>0</v>
      </c>
    </row>
    <row r="802" spans="1:55" ht="16.5" thickTop="1" thickBot="1">
      <c r="A802" s="800"/>
      <c r="B802" s="800"/>
      <c r="C802" s="800"/>
      <c r="D802" s="800"/>
      <c r="E802" s="800"/>
      <c r="F802" s="801" t="s">
        <v>13073</v>
      </c>
      <c r="G802" s="924" t="s">
        <v>13074</v>
      </c>
      <c r="H802" s="803" t="s">
        <v>13078</v>
      </c>
      <c r="I802" s="802"/>
      <c r="J802" s="802"/>
      <c r="K802" s="802"/>
      <c r="L802" s="802"/>
      <c r="M802" s="802"/>
      <c r="N802" s="802"/>
      <c r="O802" s="802"/>
      <c r="P802" s="802"/>
      <c r="Q802" s="802"/>
      <c r="R802" s="802"/>
      <c r="S802" s="802"/>
      <c r="T802" s="802"/>
      <c r="U802" s="802"/>
      <c r="V802" s="802"/>
      <c r="W802" s="802"/>
      <c r="X802" s="802"/>
      <c r="Y802" s="802"/>
      <c r="Z802" s="802"/>
      <c r="AA802" s="802"/>
      <c r="AB802" s="802"/>
      <c r="AC802" s="802"/>
      <c r="AD802" s="802"/>
      <c r="AE802" s="802"/>
      <c r="AF802" s="802"/>
      <c r="AG802" s="709"/>
      <c r="AI802" s="496"/>
      <c r="AJ802" s="802"/>
      <c r="AK802" s="496"/>
      <c r="AL802" s="802"/>
      <c r="AM802" s="496"/>
      <c r="AN802" s="800"/>
      <c r="AO802" s="800"/>
      <c r="AP802" s="800"/>
      <c r="AQ802" s="800"/>
      <c r="AR802" s="800"/>
      <c r="AS802" s="800"/>
      <c r="AT802" s="800"/>
      <c r="AU802" s="800"/>
      <c r="AX802" s="1034" t="s">
        <v>46</v>
      </c>
      <c r="AY802" s="1203">
        <f t="shared" si="36"/>
        <v>0</v>
      </c>
      <c r="AZ802" s="1203">
        <v>0.3</v>
      </c>
      <c r="BA802" s="1203">
        <v>0.4</v>
      </c>
      <c r="BB802" s="1203">
        <v>0.3</v>
      </c>
    </row>
    <row r="803" spans="1:55" ht="16.5" thickTop="1" thickBot="1">
      <c r="A803" s="800"/>
      <c r="B803" s="800"/>
      <c r="C803" s="800"/>
      <c r="D803" s="800"/>
      <c r="E803" s="800"/>
      <c r="F803" s="801" t="s">
        <v>13079</v>
      </c>
      <c r="G803" s="924" t="s">
        <v>13074</v>
      </c>
      <c r="H803" s="803" t="s">
        <v>13080</v>
      </c>
      <c r="I803" s="802"/>
      <c r="J803" s="802"/>
      <c r="K803" s="802"/>
      <c r="L803" s="802"/>
      <c r="M803" s="802"/>
      <c r="N803" s="802"/>
      <c r="O803" s="802"/>
      <c r="P803" s="802"/>
      <c r="Q803" s="802"/>
      <c r="R803" s="802"/>
      <c r="S803" s="802"/>
      <c r="T803" s="802"/>
      <c r="U803" s="802"/>
      <c r="V803" s="802"/>
      <c r="W803" s="802"/>
      <c r="X803" s="802"/>
      <c r="Y803" s="802"/>
      <c r="Z803" s="802"/>
      <c r="AA803" s="802"/>
      <c r="AB803" s="802"/>
      <c r="AC803" s="802"/>
      <c r="AD803" s="802"/>
      <c r="AE803" s="802"/>
      <c r="AF803" s="802"/>
      <c r="AG803" s="709"/>
      <c r="AI803" s="496"/>
      <c r="AJ803" s="802"/>
      <c r="AK803" s="496"/>
      <c r="AL803" s="802"/>
      <c r="AM803" s="496"/>
      <c r="AN803" s="800"/>
      <c r="AO803" s="800"/>
      <c r="AP803" s="800"/>
      <c r="AQ803" s="800"/>
      <c r="AR803" s="800"/>
      <c r="AS803" s="800"/>
      <c r="AT803" s="800"/>
      <c r="AU803" s="800"/>
      <c r="AX803" s="1034" t="s">
        <v>102</v>
      </c>
      <c r="AY803" s="1203">
        <f t="shared" si="36"/>
        <v>0</v>
      </c>
      <c r="AZ803" s="1203">
        <v>0.2</v>
      </c>
      <c r="BA803" s="1203">
        <v>0.5</v>
      </c>
      <c r="BB803" s="1203">
        <v>0.3</v>
      </c>
    </row>
    <row r="804" spans="1:55" ht="16.5" thickTop="1" thickBot="1">
      <c r="A804" s="800"/>
      <c r="B804" s="800"/>
      <c r="C804" s="800"/>
      <c r="D804" s="800"/>
      <c r="E804" s="800"/>
      <c r="F804" s="801" t="s">
        <v>13081</v>
      </c>
      <c r="G804" s="924" t="s">
        <v>13074</v>
      </c>
      <c r="H804" s="803" t="s">
        <v>13082</v>
      </c>
      <c r="I804" s="802"/>
      <c r="J804" s="802"/>
      <c r="K804" s="802"/>
      <c r="L804" s="802"/>
      <c r="M804" s="802"/>
      <c r="N804" s="802"/>
      <c r="O804" s="802"/>
      <c r="P804" s="802"/>
      <c r="Q804" s="802"/>
      <c r="R804" s="802"/>
      <c r="S804" s="802"/>
      <c r="T804" s="802"/>
      <c r="U804" s="802"/>
      <c r="V804" s="802"/>
      <c r="W804" s="802"/>
      <c r="X804" s="802"/>
      <c r="Y804" s="802"/>
      <c r="Z804" s="802"/>
      <c r="AA804" s="802"/>
      <c r="AB804" s="802"/>
      <c r="AC804" s="802"/>
      <c r="AD804" s="802"/>
      <c r="AE804" s="802"/>
      <c r="AF804" s="802"/>
      <c r="AG804" s="709"/>
      <c r="AI804" s="496"/>
      <c r="AJ804" s="802"/>
      <c r="AK804" s="496"/>
      <c r="AL804" s="802"/>
      <c r="AM804" s="496"/>
      <c r="AN804" s="800"/>
      <c r="AO804" s="800"/>
      <c r="AP804" s="800"/>
      <c r="AQ804" s="800"/>
      <c r="AR804" s="800"/>
      <c r="AS804" s="800"/>
      <c r="AT804" s="800"/>
      <c r="AU804" s="800"/>
      <c r="AX804" s="1034" t="s">
        <v>26</v>
      </c>
      <c r="AY804" s="1203">
        <f t="shared" si="36"/>
        <v>0</v>
      </c>
      <c r="AZ804" s="1203">
        <v>0.1</v>
      </c>
      <c r="BA804" s="1203">
        <v>0.6</v>
      </c>
      <c r="BB804" s="1203">
        <v>0.3</v>
      </c>
    </row>
    <row r="805" spans="1:55" ht="16.5" thickTop="1" thickBot="1">
      <c r="A805" s="800"/>
      <c r="B805" s="800"/>
      <c r="C805" s="800"/>
      <c r="D805" s="800"/>
      <c r="E805" s="800"/>
      <c r="F805" s="801" t="s">
        <v>13083</v>
      </c>
      <c r="G805" s="924" t="s">
        <v>13074</v>
      </c>
      <c r="H805" s="803" t="s">
        <v>13084</v>
      </c>
      <c r="I805" s="802"/>
      <c r="J805" s="802"/>
      <c r="K805" s="802"/>
      <c r="L805" s="802"/>
      <c r="M805" s="802"/>
      <c r="N805" s="802"/>
      <c r="O805" s="802"/>
      <c r="P805" s="802"/>
      <c r="Q805" s="802"/>
      <c r="R805" s="802"/>
      <c r="S805" s="802"/>
      <c r="T805" s="802"/>
      <c r="U805" s="802"/>
      <c r="V805" s="802"/>
      <c r="W805" s="802"/>
      <c r="X805" s="802"/>
      <c r="Y805" s="802"/>
      <c r="Z805" s="802"/>
      <c r="AA805" s="802"/>
      <c r="AB805" s="802"/>
      <c r="AC805" s="802"/>
      <c r="AD805" s="802"/>
      <c r="AE805" s="802"/>
      <c r="AF805" s="802"/>
      <c r="AG805" s="709"/>
      <c r="AI805" s="496"/>
      <c r="AJ805" s="802"/>
      <c r="AK805" s="496"/>
      <c r="AL805" s="802"/>
      <c r="AM805" s="496"/>
      <c r="AN805" s="800"/>
      <c r="AO805" s="800"/>
      <c r="AP805" s="800"/>
      <c r="AQ805" s="800"/>
      <c r="AR805" s="800"/>
      <c r="AS805" s="800"/>
      <c r="AT805" s="800"/>
      <c r="AU805" s="800"/>
      <c r="AX805" s="1036"/>
      <c r="AY805" s="1036"/>
      <c r="AZ805" s="1036"/>
      <c r="BA805" s="1036"/>
      <c r="BB805" s="1036"/>
      <c r="BC805" s="1036"/>
    </row>
    <row r="806" spans="1:55" ht="16.5" thickTop="1" thickBot="1">
      <c r="A806" s="800"/>
      <c r="B806" s="800"/>
      <c r="C806" s="800"/>
      <c r="D806" s="800"/>
      <c r="E806" s="800"/>
      <c r="F806" s="801" t="s">
        <v>13085</v>
      </c>
      <c r="G806" s="924" t="s">
        <v>13074</v>
      </c>
      <c r="H806" s="803" t="s">
        <v>13086</v>
      </c>
      <c r="I806" s="802"/>
      <c r="J806" s="802"/>
      <c r="K806" s="802"/>
      <c r="L806" s="802"/>
      <c r="M806" s="802"/>
      <c r="N806" s="802"/>
      <c r="O806" s="802"/>
      <c r="P806" s="802"/>
      <c r="Q806" s="802"/>
      <c r="R806" s="802"/>
      <c r="S806" s="802"/>
      <c r="T806" s="802"/>
      <c r="U806" s="802"/>
      <c r="V806" s="802"/>
      <c r="W806" s="802"/>
      <c r="X806" s="802"/>
      <c r="Y806" s="802"/>
      <c r="Z806" s="802"/>
      <c r="AA806" s="802"/>
      <c r="AB806" s="802"/>
      <c r="AC806" s="802"/>
      <c r="AD806" s="802"/>
      <c r="AE806" s="802"/>
      <c r="AF806" s="802"/>
      <c r="AG806" s="709"/>
      <c r="AI806" s="496"/>
      <c r="AJ806" s="802"/>
      <c r="AK806" s="496"/>
      <c r="AL806" s="802"/>
      <c r="AM806" s="496"/>
      <c r="AN806" s="800"/>
      <c r="AO806" s="800"/>
      <c r="AP806" s="800"/>
      <c r="AQ806" s="800"/>
      <c r="AR806" s="800"/>
      <c r="AS806" s="800"/>
      <c r="AT806" s="800"/>
      <c r="AU806" s="800"/>
      <c r="AX806" s="1506" t="s">
        <v>13234</v>
      </c>
      <c r="AY806" s="1506"/>
      <c r="AZ806" s="1036"/>
      <c r="BA806" s="1036"/>
      <c r="BB806" s="1036"/>
      <c r="BC806" s="1036"/>
    </row>
    <row r="807" spans="1:55" ht="16.5" thickTop="1" thickBot="1">
      <c r="A807" s="800"/>
      <c r="B807" s="800"/>
      <c r="C807" s="800"/>
      <c r="D807" s="800"/>
      <c r="E807" s="800"/>
      <c r="F807" s="801" t="s">
        <v>13087</v>
      </c>
      <c r="G807" s="924" t="s">
        <v>13088</v>
      </c>
      <c r="H807" s="803" t="s">
        <v>13089</v>
      </c>
      <c r="I807" s="802"/>
      <c r="J807" s="802"/>
      <c r="K807" s="802"/>
      <c r="L807" s="802"/>
      <c r="M807" s="802"/>
      <c r="N807" s="802"/>
      <c r="O807" s="802"/>
      <c r="P807" s="802"/>
      <c r="Q807" s="802"/>
      <c r="R807" s="802"/>
      <c r="S807" s="802"/>
      <c r="T807" s="802"/>
      <c r="U807" s="802"/>
      <c r="V807" s="802"/>
      <c r="W807" s="802"/>
      <c r="X807" s="802"/>
      <c r="Y807" s="802"/>
      <c r="Z807" s="802"/>
      <c r="AA807" s="802"/>
      <c r="AB807" s="802"/>
      <c r="AC807" s="802"/>
      <c r="AD807" s="802"/>
      <c r="AE807" s="802"/>
      <c r="AF807" s="802"/>
      <c r="AG807" s="709"/>
      <c r="AI807" s="496"/>
      <c r="AJ807" s="802"/>
      <c r="AK807" s="496"/>
      <c r="AL807" s="802"/>
      <c r="AM807" s="496"/>
      <c r="AN807" s="800"/>
      <c r="AO807" s="800"/>
      <c r="AP807" s="800"/>
      <c r="AQ807" s="800"/>
      <c r="AR807" s="800"/>
      <c r="AS807" s="800"/>
      <c r="AT807" s="800"/>
      <c r="AU807" s="800"/>
      <c r="AX807" s="1507" t="s">
        <v>13235</v>
      </c>
      <c r="AY807" s="1507"/>
      <c r="AZ807" s="1036"/>
      <c r="BA807" s="1036"/>
      <c r="BB807" s="1036"/>
      <c r="BC807" s="1036"/>
    </row>
    <row r="808" spans="1:55" ht="16.5" thickTop="1" thickBot="1">
      <c r="A808" s="800"/>
      <c r="B808" s="800"/>
      <c r="C808" s="800"/>
      <c r="D808" s="800"/>
      <c r="E808" s="800"/>
      <c r="F808" s="801" t="s">
        <v>13090</v>
      </c>
      <c r="G808" s="924" t="s">
        <v>13074</v>
      </c>
      <c r="H808" s="803" t="s">
        <v>13091</v>
      </c>
      <c r="I808" s="802"/>
      <c r="J808" s="802"/>
      <c r="K808" s="802"/>
      <c r="L808" s="802"/>
      <c r="M808" s="802"/>
      <c r="N808" s="802"/>
      <c r="O808" s="802"/>
      <c r="P808" s="802"/>
      <c r="Q808" s="802"/>
      <c r="R808" s="802"/>
      <c r="S808" s="802"/>
      <c r="T808" s="802"/>
      <c r="U808" s="802"/>
      <c r="V808" s="802"/>
      <c r="W808" s="802"/>
      <c r="X808" s="802"/>
      <c r="Y808" s="802"/>
      <c r="Z808" s="802"/>
      <c r="AA808" s="802"/>
      <c r="AB808" s="802"/>
      <c r="AC808" s="802"/>
      <c r="AD808" s="802"/>
      <c r="AE808" s="802"/>
      <c r="AF808" s="802"/>
      <c r="AG808" s="709"/>
      <c r="AI808" s="496"/>
      <c r="AJ808" s="802"/>
      <c r="AK808" s="496"/>
      <c r="AL808" s="802"/>
      <c r="AM808" s="496"/>
      <c r="AN808" s="800"/>
      <c r="AO808" s="800"/>
      <c r="AP808" s="800"/>
      <c r="AQ808" s="800"/>
      <c r="AR808" s="800"/>
      <c r="AS808" s="800"/>
      <c r="AT808" s="800"/>
      <c r="AU808" s="800"/>
      <c r="AX808" s="1034">
        <v>1</v>
      </c>
      <c r="AY808" s="1204" t="s">
        <v>13236</v>
      </c>
      <c r="AZ808" s="1036" t="str">
        <f ca="1">INDEX($AY$808:$AY$815,RANDBETWEEN(1,8),1)</f>
        <v>One story, with basement</v>
      </c>
      <c r="BA808" s="1036"/>
      <c r="BB808" s="1036"/>
      <c r="BC808" s="1036"/>
    </row>
    <row r="809" spans="1:55" ht="16.5" thickTop="1" thickBot="1">
      <c r="A809" s="800"/>
      <c r="B809" s="800"/>
      <c r="C809" s="800"/>
      <c r="D809" s="800"/>
      <c r="E809" s="800"/>
      <c r="F809" s="801" t="s">
        <v>13092</v>
      </c>
      <c r="G809" s="924" t="s">
        <v>13093</v>
      </c>
      <c r="H809" s="803" t="s">
        <v>13094</v>
      </c>
      <c r="I809" s="802"/>
      <c r="J809" s="802"/>
      <c r="K809" s="802"/>
      <c r="L809" s="802"/>
      <c r="M809" s="802"/>
      <c r="N809" s="802"/>
      <c r="O809" s="802"/>
      <c r="P809" s="802"/>
      <c r="Q809" s="802"/>
      <c r="R809" s="802"/>
      <c r="S809" s="802"/>
      <c r="T809" s="802"/>
      <c r="U809" s="802"/>
      <c r="V809" s="802"/>
      <c r="W809" s="802"/>
      <c r="X809" s="802"/>
      <c r="Y809" s="802"/>
      <c r="Z809" s="802"/>
      <c r="AA809" s="802"/>
      <c r="AB809" s="802"/>
      <c r="AC809" s="802"/>
      <c r="AD809" s="802"/>
      <c r="AE809" s="802"/>
      <c r="AF809" s="802"/>
      <c r="AG809" s="709"/>
      <c r="AI809" s="496"/>
      <c r="AJ809" s="802"/>
      <c r="AK809" s="496"/>
      <c r="AL809" s="802"/>
      <c r="AM809" s="496"/>
      <c r="AN809" s="800"/>
      <c r="AO809" s="800"/>
      <c r="AP809" s="800"/>
      <c r="AQ809" s="800"/>
      <c r="AR809" s="800"/>
      <c r="AS809" s="800"/>
      <c r="AT809" s="800"/>
      <c r="AU809" s="800"/>
      <c r="AX809" s="1034">
        <v>2</v>
      </c>
      <c r="AY809" s="1204" t="s">
        <v>30824</v>
      </c>
      <c r="AZ809" s="1036" t="str">
        <f ca="1">INDEX($AY$817:$AY$820,RANDBETWEEN(1,4),1)</f>
        <v>Three stories with basement</v>
      </c>
      <c r="BA809" s="1036"/>
      <c r="BB809" s="1036"/>
      <c r="BC809" s="1036"/>
    </row>
    <row r="810" spans="1:55" ht="16.5" thickTop="1" thickBot="1">
      <c r="A810" s="800"/>
      <c r="B810" s="800"/>
      <c r="C810" s="800"/>
      <c r="D810" s="800"/>
      <c r="E810" s="800"/>
      <c r="F810" s="801" t="s">
        <v>13095</v>
      </c>
      <c r="G810" s="924" t="s">
        <v>13093</v>
      </c>
      <c r="H810" s="803" t="s">
        <v>13096</v>
      </c>
      <c r="I810" s="802"/>
      <c r="J810" s="802"/>
      <c r="K810" s="802"/>
      <c r="L810" s="802"/>
      <c r="M810" s="802"/>
      <c r="N810" s="802"/>
      <c r="O810" s="802"/>
      <c r="P810" s="802"/>
      <c r="Q810" s="802"/>
      <c r="R810" s="802"/>
      <c r="S810" s="802"/>
      <c r="T810" s="802"/>
      <c r="U810" s="802"/>
      <c r="V810" s="802"/>
      <c r="W810" s="802"/>
      <c r="X810" s="802"/>
      <c r="Y810" s="802"/>
      <c r="Z810" s="802"/>
      <c r="AA810" s="802"/>
      <c r="AB810" s="802"/>
      <c r="AC810" s="802"/>
      <c r="AD810" s="802"/>
      <c r="AE810" s="802"/>
      <c r="AF810" s="802"/>
      <c r="AG810" s="709"/>
      <c r="AI810" s="496"/>
      <c r="AJ810" s="802"/>
      <c r="AK810" s="496"/>
      <c r="AL810" s="802"/>
      <c r="AM810" s="496"/>
      <c r="AN810" s="800"/>
      <c r="AO810" s="800"/>
      <c r="AP810" s="800"/>
      <c r="AQ810" s="800"/>
      <c r="AR810" s="800"/>
      <c r="AS810" s="800"/>
      <c r="AT810" s="800"/>
      <c r="AU810" s="800"/>
      <c r="AX810" s="1034">
        <v>3</v>
      </c>
      <c r="AY810" s="1204" t="s">
        <v>30825</v>
      </c>
      <c r="AZ810" s="1036" t="str">
        <f ca="1">INDEX($AY$822:$AY$825,RANDBETWEEN(1,4),1)</f>
        <v>One story, without basement</v>
      </c>
      <c r="BA810" s="1036"/>
      <c r="BB810" s="1036"/>
      <c r="BC810" s="1036"/>
    </row>
    <row r="811" spans="1:55" ht="16.5" thickTop="1" thickBot="1">
      <c r="A811" s="800"/>
      <c r="B811" s="800"/>
      <c r="C811" s="800"/>
      <c r="D811" s="800"/>
      <c r="E811" s="800"/>
      <c r="F811" s="801" t="s">
        <v>13097</v>
      </c>
      <c r="G811" s="924" t="s">
        <v>13098</v>
      </c>
      <c r="H811" s="803" t="s">
        <v>13099</v>
      </c>
      <c r="I811" s="802"/>
      <c r="J811" s="802"/>
      <c r="K811" s="802"/>
      <c r="L811" s="802"/>
      <c r="M811" s="802"/>
      <c r="N811" s="802"/>
      <c r="O811" s="802"/>
      <c r="P811" s="802"/>
      <c r="Q811" s="802"/>
      <c r="R811" s="802"/>
      <c r="S811" s="802"/>
      <c r="T811" s="802"/>
      <c r="U811" s="802"/>
      <c r="V811" s="802"/>
      <c r="W811" s="802"/>
      <c r="X811" s="802"/>
      <c r="Y811" s="802"/>
      <c r="Z811" s="802"/>
      <c r="AA811" s="802"/>
      <c r="AB811" s="802"/>
      <c r="AC811" s="802"/>
      <c r="AD811" s="802"/>
      <c r="AE811" s="802"/>
      <c r="AF811" s="802"/>
      <c r="AG811" s="709"/>
      <c r="AI811" s="496"/>
      <c r="AJ811" s="802"/>
      <c r="AK811" s="496"/>
      <c r="AL811" s="802"/>
      <c r="AM811" s="496"/>
      <c r="AN811" s="800"/>
      <c r="AO811" s="800"/>
      <c r="AP811" s="800"/>
      <c r="AQ811" s="800"/>
      <c r="AR811" s="800"/>
      <c r="AS811" s="800"/>
      <c r="AT811" s="800"/>
      <c r="AU811" s="800"/>
      <c r="AX811" s="1034">
        <v>4</v>
      </c>
      <c r="AY811" s="1204" t="s">
        <v>30826</v>
      </c>
      <c r="AZ811" s="1036"/>
      <c r="BA811" s="1036"/>
      <c r="BB811" s="1036"/>
      <c r="BC811" s="1036"/>
    </row>
    <row r="812" spans="1:55" ht="16.5" thickTop="1" thickBot="1">
      <c r="A812" s="800"/>
      <c r="B812" s="800"/>
      <c r="C812" s="800"/>
      <c r="D812" s="800"/>
      <c r="E812" s="800"/>
      <c r="F812" s="801" t="s">
        <v>13100</v>
      </c>
      <c r="G812" s="924" t="s">
        <v>13093</v>
      </c>
      <c r="H812" s="803" t="s">
        <v>13101</v>
      </c>
      <c r="I812" s="802"/>
      <c r="J812" s="802"/>
      <c r="K812" s="802"/>
      <c r="L812" s="802"/>
      <c r="M812" s="802"/>
      <c r="N812" s="802"/>
      <c r="O812" s="802"/>
      <c r="P812" s="802"/>
      <c r="Q812" s="802"/>
      <c r="R812" s="802"/>
      <c r="S812" s="802"/>
      <c r="T812" s="802"/>
      <c r="U812" s="802"/>
      <c r="V812" s="802"/>
      <c r="W812" s="802"/>
      <c r="X812" s="802"/>
      <c r="Y812" s="802"/>
      <c r="Z812" s="802"/>
      <c r="AA812" s="802"/>
      <c r="AB812" s="802"/>
      <c r="AC812" s="802"/>
      <c r="AD812" s="802"/>
      <c r="AE812" s="802"/>
      <c r="AF812" s="802"/>
      <c r="AG812" s="709"/>
      <c r="AI812" s="496"/>
      <c r="AJ812" s="802"/>
      <c r="AK812" s="496"/>
      <c r="AL812" s="802"/>
      <c r="AM812" s="496"/>
      <c r="AN812" s="800"/>
      <c r="AO812" s="800"/>
      <c r="AP812" s="800"/>
      <c r="AQ812" s="800"/>
      <c r="AR812" s="800"/>
      <c r="AS812" s="800"/>
      <c r="AT812" s="800"/>
      <c r="AU812" s="800"/>
      <c r="AX812" s="1034">
        <v>5</v>
      </c>
      <c r="AY812" s="1204" t="s">
        <v>30827</v>
      </c>
      <c r="AZ812" s="1036"/>
      <c r="BA812" s="1036"/>
      <c r="BB812" s="1036"/>
      <c r="BC812" s="1036"/>
    </row>
    <row r="813" spans="1:55" ht="16.5" thickTop="1" thickBot="1">
      <c r="A813" s="800"/>
      <c r="B813" s="800"/>
      <c r="C813" s="800"/>
      <c r="D813" s="800"/>
      <c r="E813" s="800"/>
      <c r="F813" s="801" t="s">
        <v>13102</v>
      </c>
      <c r="G813" s="924" t="s">
        <v>13093</v>
      </c>
      <c r="H813" s="803" t="s">
        <v>13103</v>
      </c>
      <c r="I813" s="802"/>
      <c r="J813" s="802"/>
      <c r="K813" s="802"/>
      <c r="L813" s="802"/>
      <c r="M813" s="802"/>
      <c r="N813" s="802"/>
      <c r="O813" s="802"/>
      <c r="P813" s="802"/>
      <c r="Q813" s="802"/>
      <c r="R813" s="802"/>
      <c r="S813" s="802"/>
      <c r="T813" s="802"/>
      <c r="U813" s="802"/>
      <c r="V813" s="802"/>
      <c r="W813" s="802"/>
      <c r="X813" s="802"/>
      <c r="Y813" s="802"/>
      <c r="Z813" s="802"/>
      <c r="AA813" s="802"/>
      <c r="AB813" s="802"/>
      <c r="AC813" s="802"/>
      <c r="AD813" s="802"/>
      <c r="AE813" s="802"/>
      <c r="AF813" s="802"/>
      <c r="AG813" s="709"/>
      <c r="AI813" s="496"/>
      <c r="AJ813" s="802"/>
      <c r="AK813" s="496"/>
      <c r="AL813" s="802"/>
      <c r="AM813" s="496"/>
      <c r="AN813" s="800"/>
      <c r="AO813" s="800"/>
      <c r="AP813" s="800"/>
      <c r="AQ813" s="800"/>
      <c r="AR813" s="800"/>
      <c r="AS813" s="800"/>
      <c r="AT813" s="800"/>
      <c r="AU813" s="800"/>
      <c r="AX813" s="1034">
        <v>6</v>
      </c>
      <c r="AY813" s="1204" t="s">
        <v>30828</v>
      </c>
      <c r="AZ813" s="1036"/>
      <c r="BA813" s="1036"/>
      <c r="BB813" s="1036"/>
      <c r="BC813" s="1036"/>
    </row>
    <row r="814" spans="1:55" ht="16.5" thickTop="1" thickBot="1">
      <c r="A814" s="800"/>
      <c r="B814" s="800"/>
      <c r="C814" s="800"/>
      <c r="D814" s="800"/>
      <c r="E814" s="800"/>
      <c r="F814" s="801" t="s">
        <v>13104</v>
      </c>
      <c r="G814" s="924" t="s">
        <v>13093</v>
      </c>
      <c r="H814" s="803" t="s">
        <v>13105</v>
      </c>
      <c r="I814" s="802"/>
      <c r="J814" s="802"/>
      <c r="K814" s="802"/>
      <c r="L814" s="802"/>
      <c r="M814" s="802"/>
      <c r="N814" s="802"/>
      <c r="O814" s="802"/>
      <c r="P814" s="802"/>
      <c r="Q814" s="802"/>
      <c r="R814" s="802"/>
      <c r="S814" s="802"/>
      <c r="T814" s="802"/>
      <c r="U814" s="802"/>
      <c r="V814" s="802"/>
      <c r="W814" s="802"/>
      <c r="X814" s="802"/>
      <c r="Y814" s="802"/>
      <c r="Z814" s="802"/>
      <c r="AA814" s="802"/>
      <c r="AB814" s="802"/>
      <c r="AC814" s="802"/>
      <c r="AD814" s="802"/>
      <c r="AE814" s="802"/>
      <c r="AF814" s="802"/>
      <c r="AG814" s="709"/>
      <c r="AI814" s="496"/>
      <c r="AJ814" s="802"/>
      <c r="AK814" s="496"/>
      <c r="AL814" s="802"/>
      <c r="AM814" s="496"/>
      <c r="AN814" s="800"/>
      <c r="AO814" s="800"/>
      <c r="AP814" s="800"/>
      <c r="AQ814" s="800"/>
      <c r="AR814" s="800"/>
      <c r="AS814" s="800"/>
      <c r="AT814" s="800"/>
      <c r="AU814" s="800"/>
      <c r="AX814" s="1034">
        <v>7</v>
      </c>
      <c r="AY814" s="1204" t="s">
        <v>30829</v>
      </c>
      <c r="AZ814" s="1036"/>
      <c r="BA814" s="1036"/>
      <c r="BB814" s="1036"/>
      <c r="BC814" s="1036"/>
    </row>
    <row r="815" spans="1:55" ht="16.5" thickTop="1" thickBot="1">
      <c r="A815" s="800"/>
      <c r="B815" s="800"/>
      <c r="C815" s="800"/>
      <c r="D815" s="800"/>
      <c r="E815" s="800"/>
      <c r="F815" s="801" t="s">
        <v>13106</v>
      </c>
      <c r="G815" s="924" t="s">
        <v>13093</v>
      </c>
      <c r="H815" s="803" t="s">
        <v>13107</v>
      </c>
      <c r="I815" s="802"/>
      <c r="J815" s="802"/>
      <c r="K815" s="802"/>
      <c r="L815" s="802"/>
      <c r="M815" s="802"/>
      <c r="N815" s="802"/>
      <c r="O815" s="802"/>
      <c r="P815" s="802"/>
      <c r="Q815" s="802"/>
      <c r="R815" s="802"/>
      <c r="S815" s="802"/>
      <c r="T815" s="802"/>
      <c r="U815" s="802"/>
      <c r="V815" s="802"/>
      <c r="W815" s="802"/>
      <c r="X815" s="802"/>
      <c r="Y815" s="802"/>
      <c r="Z815" s="802"/>
      <c r="AA815" s="802"/>
      <c r="AB815" s="802"/>
      <c r="AC815" s="802"/>
      <c r="AD815" s="802"/>
      <c r="AE815" s="802"/>
      <c r="AF815" s="802"/>
      <c r="AG815" s="709"/>
      <c r="AI815" s="496"/>
      <c r="AJ815" s="802"/>
      <c r="AK815" s="496"/>
      <c r="AL815" s="802"/>
      <c r="AM815" s="496"/>
      <c r="AN815" s="800"/>
      <c r="AO815" s="800"/>
      <c r="AP815" s="800"/>
      <c r="AQ815" s="800"/>
      <c r="AR815" s="800"/>
      <c r="AS815" s="800"/>
      <c r="AT815" s="800"/>
      <c r="AU815" s="800"/>
      <c r="AX815" s="1034">
        <v>8</v>
      </c>
      <c r="AY815" s="1204" t="s">
        <v>30830</v>
      </c>
      <c r="AZ815" s="1036"/>
      <c r="BA815" s="1036"/>
      <c r="BB815" s="1036"/>
      <c r="BC815" s="1036"/>
    </row>
    <row r="816" spans="1:55" ht="16.5" thickTop="1" thickBot="1">
      <c r="A816" s="800"/>
      <c r="B816" s="800"/>
      <c r="C816" s="800"/>
      <c r="D816" s="800"/>
      <c r="E816" s="800"/>
      <c r="F816" s="801" t="s">
        <v>13108</v>
      </c>
      <c r="G816" s="924" t="s">
        <v>13093</v>
      </c>
      <c r="H816" s="803" t="s">
        <v>13109</v>
      </c>
      <c r="I816" s="802"/>
      <c r="J816" s="802"/>
      <c r="K816" s="802"/>
      <c r="L816" s="802"/>
      <c r="M816" s="802"/>
      <c r="N816" s="802"/>
      <c r="O816" s="802"/>
      <c r="P816" s="802"/>
      <c r="Q816" s="802"/>
      <c r="R816" s="802"/>
      <c r="S816" s="802"/>
      <c r="T816" s="802"/>
      <c r="U816" s="802"/>
      <c r="V816" s="802"/>
      <c r="W816" s="802"/>
      <c r="X816" s="802"/>
      <c r="Y816" s="802"/>
      <c r="Z816" s="802"/>
      <c r="AA816" s="802"/>
      <c r="AB816" s="802"/>
      <c r="AC816" s="802"/>
      <c r="AD816" s="802"/>
      <c r="AE816" s="802"/>
      <c r="AF816" s="802"/>
      <c r="AG816" s="709"/>
      <c r="AI816" s="496"/>
      <c r="AJ816" s="802"/>
      <c r="AK816" s="496"/>
      <c r="AL816" s="802"/>
      <c r="AM816" s="496"/>
      <c r="AN816" s="800"/>
      <c r="AO816" s="800"/>
      <c r="AP816" s="800"/>
      <c r="AQ816" s="800"/>
      <c r="AR816" s="800"/>
      <c r="AS816" s="800"/>
      <c r="AT816" s="800"/>
      <c r="AU816" s="800"/>
      <c r="AX816" s="1509" t="s">
        <v>13237</v>
      </c>
      <c r="AY816" s="1509"/>
      <c r="AZ816" s="1036"/>
      <c r="BA816" s="1036"/>
      <c r="BB816" s="1036"/>
      <c r="BC816" s="1036"/>
    </row>
    <row r="817" spans="1:55" ht="16.5" thickTop="1" thickBot="1">
      <c r="A817" s="800"/>
      <c r="B817" s="800"/>
      <c r="C817" s="800"/>
      <c r="D817" s="800"/>
      <c r="E817" s="800"/>
      <c r="F817" s="801" t="s">
        <v>13110</v>
      </c>
      <c r="G817" s="924" t="s">
        <v>13093</v>
      </c>
      <c r="H817" s="803" t="s">
        <v>13111</v>
      </c>
      <c r="I817" s="802"/>
      <c r="J817" s="802"/>
      <c r="K817" s="802"/>
      <c r="L817" s="802"/>
      <c r="M817" s="802"/>
      <c r="N817" s="802"/>
      <c r="O817" s="802"/>
      <c r="P817" s="802"/>
      <c r="Q817" s="802"/>
      <c r="R817" s="802"/>
      <c r="S817" s="802"/>
      <c r="T817" s="802"/>
      <c r="U817" s="802"/>
      <c r="V817" s="802"/>
      <c r="W817" s="802"/>
      <c r="X817" s="802"/>
      <c r="Y817" s="802"/>
      <c r="Z817" s="802"/>
      <c r="AA817" s="802"/>
      <c r="AB817" s="802"/>
      <c r="AC817" s="802"/>
      <c r="AD817" s="802"/>
      <c r="AE817" s="802"/>
      <c r="AF817" s="802"/>
      <c r="AG817" s="709"/>
      <c r="AI817" s="496"/>
      <c r="AJ817" s="802"/>
      <c r="AK817" s="496"/>
      <c r="AL817" s="802"/>
      <c r="AM817" s="496"/>
      <c r="AN817" s="800"/>
      <c r="AO817" s="800"/>
      <c r="AP817" s="800"/>
      <c r="AQ817" s="800"/>
      <c r="AR817" s="800"/>
      <c r="AS817" s="800"/>
      <c r="AT817" s="800"/>
      <c r="AU817" s="800"/>
      <c r="AX817" s="1034">
        <v>1</v>
      </c>
      <c r="AY817" s="1204" t="s">
        <v>30824</v>
      </c>
      <c r="BA817" s="1036"/>
      <c r="BB817" s="1036"/>
      <c r="BC817" s="1036"/>
    </row>
    <row r="818" spans="1:55" ht="16.5" thickTop="1" thickBot="1">
      <c r="A818" s="800"/>
      <c r="B818" s="800"/>
      <c r="C818" s="800"/>
      <c r="D818" s="800"/>
      <c r="E818" s="800"/>
      <c r="F818" s="801" t="s">
        <v>13112</v>
      </c>
      <c r="G818" s="924" t="s">
        <v>13098</v>
      </c>
      <c r="H818" s="803" t="s">
        <v>13113</v>
      </c>
      <c r="I818" s="802"/>
      <c r="J818" s="802"/>
      <c r="K818" s="802"/>
      <c r="L818" s="802"/>
      <c r="M818" s="802"/>
      <c r="N818" s="802"/>
      <c r="O818" s="802"/>
      <c r="P818" s="802"/>
      <c r="Q818" s="802"/>
      <c r="R818" s="802"/>
      <c r="S818" s="802"/>
      <c r="T818" s="802"/>
      <c r="U818" s="802"/>
      <c r="V818" s="802"/>
      <c r="W818" s="802"/>
      <c r="X818" s="802"/>
      <c r="Y818" s="802"/>
      <c r="Z818" s="802"/>
      <c r="AA818" s="802"/>
      <c r="AB818" s="802"/>
      <c r="AC818" s="802"/>
      <c r="AD818" s="802"/>
      <c r="AE818" s="802"/>
      <c r="AF818" s="802"/>
      <c r="AG818" s="709"/>
      <c r="AI818" s="496"/>
      <c r="AJ818" s="802"/>
      <c r="AK818" s="496"/>
      <c r="AL818" s="802"/>
      <c r="AM818" s="496"/>
      <c r="AN818" s="800"/>
      <c r="AO818" s="800"/>
      <c r="AP818" s="800"/>
      <c r="AQ818" s="800"/>
      <c r="AR818" s="800"/>
      <c r="AS818" s="800"/>
      <c r="AT818" s="800"/>
      <c r="AU818" s="800"/>
      <c r="AX818" s="1034">
        <v>2</v>
      </c>
      <c r="AY818" s="1204" t="s">
        <v>30825</v>
      </c>
      <c r="AZ818" s="1036"/>
      <c r="BA818" s="1036"/>
      <c r="BB818" s="1036"/>
      <c r="BC818" s="1036"/>
    </row>
    <row r="819" spans="1:55" ht="16.5" thickTop="1" thickBot="1">
      <c r="A819" s="800"/>
      <c r="B819" s="800"/>
      <c r="C819" s="800"/>
      <c r="D819" s="800"/>
      <c r="E819" s="800"/>
      <c r="F819" s="801" t="s">
        <v>13114</v>
      </c>
      <c r="G819" s="924" t="s">
        <v>13093</v>
      </c>
      <c r="H819" s="803" t="s">
        <v>13115</v>
      </c>
      <c r="I819" s="802"/>
      <c r="J819" s="802"/>
      <c r="K819" s="802"/>
      <c r="L819" s="802"/>
      <c r="M819" s="802"/>
      <c r="N819" s="802"/>
      <c r="O819" s="802"/>
      <c r="P819" s="802"/>
      <c r="Q819" s="802"/>
      <c r="R819" s="802"/>
      <c r="S819" s="802"/>
      <c r="T819" s="802"/>
      <c r="U819" s="802"/>
      <c r="V819" s="802"/>
      <c r="W819" s="802"/>
      <c r="X819" s="802"/>
      <c r="Y819" s="802"/>
      <c r="Z819" s="802"/>
      <c r="AA819" s="802"/>
      <c r="AB819" s="802"/>
      <c r="AC819" s="802"/>
      <c r="AD819" s="802"/>
      <c r="AE819" s="802"/>
      <c r="AF819" s="802"/>
      <c r="AG819" s="709"/>
      <c r="AI819" s="496"/>
      <c r="AJ819" s="802"/>
      <c r="AK819" s="496"/>
      <c r="AL819" s="802"/>
      <c r="AM819" s="496"/>
      <c r="AN819" s="800"/>
      <c r="AO819" s="800"/>
      <c r="AP819" s="800"/>
      <c r="AQ819" s="800"/>
      <c r="AR819" s="800"/>
      <c r="AS819" s="800"/>
      <c r="AT819" s="800"/>
      <c r="AU819" s="800"/>
      <c r="AX819" s="1034">
        <v>3</v>
      </c>
      <c r="AY819" s="1204" t="s">
        <v>30831</v>
      </c>
      <c r="AZ819" s="1036"/>
      <c r="BA819" s="1036"/>
      <c r="BB819" s="1036"/>
      <c r="BC819" s="1036"/>
    </row>
    <row r="820" spans="1:55" ht="16.5" thickTop="1" thickBot="1">
      <c r="A820" s="800"/>
      <c r="B820" s="800"/>
      <c r="C820" s="800"/>
      <c r="D820" s="800"/>
      <c r="E820" s="800"/>
      <c r="F820" s="801" t="s">
        <v>13116</v>
      </c>
      <c r="G820" s="924" t="s">
        <v>13117</v>
      </c>
      <c r="H820" s="803" t="s">
        <v>13118</v>
      </c>
      <c r="I820" s="802"/>
      <c r="J820" s="802"/>
      <c r="K820" s="802"/>
      <c r="L820" s="802"/>
      <c r="M820" s="802"/>
      <c r="N820" s="802"/>
      <c r="O820" s="802"/>
      <c r="P820" s="802"/>
      <c r="Q820" s="802"/>
      <c r="R820" s="802"/>
      <c r="S820" s="802"/>
      <c r="T820" s="802"/>
      <c r="U820" s="802"/>
      <c r="V820" s="802"/>
      <c r="W820" s="802"/>
      <c r="X820" s="802"/>
      <c r="Y820" s="802"/>
      <c r="Z820" s="802"/>
      <c r="AA820" s="802"/>
      <c r="AB820" s="802"/>
      <c r="AC820" s="802"/>
      <c r="AD820" s="802"/>
      <c r="AE820" s="802"/>
      <c r="AF820" s="802"/>
      <c r="AG820" s="709"/>
      <c r="AI820" s="496"/>
      <c r="AJ820" s="802"/>
      <c r="AK820" s="496"/>
      <c r="AL820" s="802"/>
      <c r="AM820" s="496"/>
      <c r="AN820" s="800"/>
      <c r="AO820" s="800"/>
      <c r="AP820" s="800"/>
      <c r="AQ820" s="800"/>
      <c r="AR820" s="800"/>
      <c r="AS820" s="800"/>
      <c r="AT820" s="800"/>
      <c r="AU820" s="800"/>
      <c r="AX820" s="1034">
        <v>4</v>
      </c>
      <c r="AY820" s="1204" t="s">
        <v>30832</v>
      </c>
      <c r="AZ820" s="1036"/>
      <c r="BA820" s="1036"/>
      <c r="BB820" s="1036"/>
      <c r="BC820" s="1036"/>
    </row>
    <row r="821" spans="1:55" ht="16.5" thickTop="1" thickBot="1">
      <c r="A821" s="800"/>
      <c r="B821" s="800"/>
      <c r="C821" s="800"/>
      <c r="D821" s="800"/>
      <c r="E821" s="800"/>
      <c r="F821" s="801" t="s">
        <v>13119</v>
      </c>
      <c r="G821" s="924" t="s">
        <v>13093</v>
      </c>
      <c r="H821" s="803" t="s">
        <v>13120</v>
      </c>
      <c r="I821" s="802"/>
      <c r="J821" s="802"/>
      <c r="K821" s="802"/>
      <c r="L821" s="802"/>
      <c r="M821" s="802"/>
      <c r="N821" s="802"/>
      <c r="O821" s="802"/>
      <c r="P821" s="802"/>
      <c r="Q821" s="802"/>
      <c r="R821" s="802"/>
      <c r="S821" s="802"/>
      <c r="T821" s="802"/>
      <c r="U821" s="802"/>
      <c r="V821" s="802"/>
      <c r="W821" s="802"/>
      <c r="X821" s="802"/>
      <c r="Y821" s="802"/>
      <c r="Z821" s="802"/>
      <c r="AA821" s="802"/>
      <c r="AB821" s="802"/>
      <c r="AC821" s="802"/>
      <c r="AD821" s="802"/>
      <c r="AE821" s="802"/>
      <c r="AF821" s="802"/>
      <c r="AG821" s="709"/>
      <c r="AI821" s="496"/>
      <c r="AJ821" s="802"/>
      <c r="AK821" s="496"/>
      <c r="AL821" s="802"/>
      <c r="AM821" s="496"/>
      <c r="AN821" s="800"/>
      <c r="AO821" s="800"/>
      <c r="AP821" s="800"/>
      <c r="AQ821" s="800"/>
      <c r="AR821" s="800"/>
      <c r="AS821" s="800"/>
      <c r="AT821" s="800"/>
      <c r="AU821" s="800"/>
      <c r="AX821" s="1509" t="s">
        <v>13238</v>
      </c>
      <c r="AY821" s="1509"/>
      <c r="AZ821" s="1036"/>
      <c r="BA821" s="1036"/>
      <c r="BB821" s="1036"/>
      <c r="BC821" s="1036"/>
    </row>
    <row r="822" spans="1:55" ht="16.5" thickTop="1" thickBot="1">
      <c r="A822" s="800"/>
      <c r="B822" s="800"/>
      <c r="C822" s="800"/>
      <c r="D822" s="800"/>
      <c r="E822" s="800"/>
      <c r="F822" s="801" t="s">
        <v>13121</v>
      </c>
      <c r="G822" s="924" t="s">
        <v>13093</v>
      </c>
      <c r="H822" s="803" t="s">
        <v>13122</v>
      </c>
      <c r="I822" s="802"/>
      <c r="J822" s="802"/>
      <c r="K822" s="802"/>
      <c r="L822" s="802"/>
      <c r="M822" s="802"/>
      <c r="N822" s="802"/>
      <c r="O822" s="802"/>
      <c r="P822" s="802"/>
      <c r="Q822" s="802"/>
      <c r="R822" s="802"/>
      <c r="S822" s="802"/>
      <c r="T822" s="802"/>
      <c r="U822" s="802"/>
      <c r="V822" s="802"/>
      <c r="W822" s="802"/>
      <c r="X822" s="802"/>
      <c r="Y822" s="802"/>
      <c r="Z822" s="802"/>
      <c r="AA822" s="802"/>
      <c r="AB822" s="802"/>
      <c r="AC822" s="802"/>
      <c r="AD822" s="802"/>
      <c r="AE822" s="802"/>
      <c r="AF822" s="802"/>
      <c r="AG822" s="709"/>
      <c r="AI822" s="496"/>
      <c r="AJ822" s="802"/>
      <c r="AK822" s="496"/>
      <c r="AL822" s="802"/>
      <c r="AM822" s="496"/>
      <c r="AN822" s="800"/>
      <c r="AO822" s="800"/>
      <c r="AP822" s="800"/>
      <c r="AQ822" s="800"/>
      <c r="AR822" s="800"/>
      <c r="AS822" s="800"/>
      <c r="AT822" s="800"/>
      <c r="AU822" s="800"/>
      <c r="AX822" s="1034">
        <v>1</v>
      </c>
      <c r="AY822" s="1034" t="s">
        <v>30833</v>
      </c>
      <c r="AZ822" s="1036"/>
      <c r="BA822" s="1036"/>
      <c r="BB822" s="1036"/>
      <c r="BC822" s="1036"/>
    </row>
    <row r="823" spans="1:55" ht="16.5" thickTop="1" thickBot="1">
      <c r="A823" s="800"/>
      <c r="B823" s="800"/>
      <c r="C823" s="800"/>
      <c r="D823" s="800"/>
      <c r="E823" s="800"/>
      <c r="F823" s="801" t="s">
        <v>13123</v>
      </c>
      <c r="G823" s="924" t="s">
        <v>13093</v>
      </c>
      <c r="H823" s="803" t="s">
        <v>13124</v>
      </c>
      <c r="I823" s="802"/>
      <c r="J823" s="802"/>
      <c r="K823" s="802"/>
      <c r="L823" s="802"/>
      <c r="M823" s="802"/>
      <c r="N823" s="802"/>
      <c r="O823" s="802"/>
      <c r="P823" s="802"/>
      <c r="Q823" s="802"/>
      <c r="R823" s="802"/>
      <c r="S823" s="802"/>
      <c r="T823" s="802"/>
      <c r="U823" s="802"/>
      <c r="V823" s="802"/>
      <c r="W823" s="802"/>
      <c r="X823" s="802"/>
      <c r="Y823" s="802"/>
      <c r="Z823" s="802"/>
      <c r="AA823" s="802"/>
      <c r="AB823" s="802"/>
      <c r="AC823" s="802"/>
      <c r="AD823" s="802"/>
      <c r="AE823" s="802"/>
      <c r="AF823" s="802"/>
      <c r="AG823" s="709"/>
      <c r="AI823" s="496"/>
      <c r="AJ823" s="802"/>
      <c r="AK823" s="496"/>
      <c r="AL823" s="802"/>
      <c r="AM823" s="496"/>
      <c r="AN823" s="800"/>
      <c r="AO823" s="800"/>
      <c r="AP823" s="800"/>
      <c r="AQ823" s="800"/>
      <c r="AR823" s="800"/>
      <c r="AS823" s="800"/>
      <c r="AT823" s="800"/>
      <c r="AU823" s="800"/>
      <c r="AX823" s="1034">
        <v>2</v>
      </c>
      <c r="AY823" s="1034" t="s">
        <v>30833</v>
      </c>
      <c r="AZ823" s="1036"/>
      <c r="BA823" s="1036"/>
      <c r="BB823" s="1036"/>
      <c r="BC823" s="1036"/>
    </row>
    <row r="824" spans="1:55" ht="16.5" thickTop="1" thickBot="1">
      <c r="A824" s="800"/>
      <c r="B824" s="800"/>
      <c r="C824" s="800"/>
      <c r="D824" s="800"/>
      <c r="E824" s="800"/>
      <c r="F824" s="801" t="s">
        <v>13125</v>
      </c>
      <c r="G824" s="924" t="s">
        <v>13093</v>
      </c>
      <c r="H824" s="803" t="s">
        <v>13126</v>
      </c>
      <c r="I824" s="802"/>
      <c r="J824" s="802"/>
      <c r="K824" s="802"/>
      <c r="L824" s="802"/>
      <c r="M824" s="802"/>
      <c r="N824" s="802"/>
      <c r="O824" s="802"/>
      <c r="P824" s="802"/>
      <c r="Q824" s="802"/>
      <c r="R824" s="802"/>
      <c r="S824" s="802"/>
      <c r="T824" s="802"/>
      <c r="U824" s="802"/>
      <c r="V824" s="802"/>
      <c r="W824" s="802"/>
      <c r="X824" s="802"/>
      <c r="Y824" s="802"/>
      <c r="Z824" s="802"/>
      <c r="AA824" s="802"/>
      <c r="AB824" s="802"/>
      <c r="AC824" s="802"/>
      <c r="AD824" s="802"/>
      <c r="AE824" s="802"/>
      <c r="AF824" s="802"/>
      <c r="AG824" s="709"/>
      <c r="AI824" s="496"/>
      <c r="AJ824" s="802"/>
      <c r="AK824" s="496"/>
      <c r="AL824" s="802"/>
      <c r="AM824" s="496"/>
      <c r="AN824" s="800"/>
      <c r="AO824" s="800"/>
      <c r="AP824" s="800"/>
      <c r="AQ824" s="800"/>
      <c r="AR824" s="800"/>
      <c r="AS824" s="800"/>
      <c r="AT824" s="800"/>
      <c r="AU824" s="800"/>
      <c r="AX824" s="1034">
        <v>3</v>
      </c>
      <c r="AY824" s="1034" t="s">
        <v>30827</v>
      </c>
      <c r="AZ824" s="1036"/>
      <c r="BA824" s="1036"/>
      <c r="BB824" s="1036"/>
      <c r="BC824" s="1036"/>
    </row>
    <row r="825" spans="1:55" ht="16.5" thickTop="1" thickBot="1">
      <c r="A825" s="800"/>
      <c r="B825" s="800"/>
      <c r="C825" s="800"/>
      <c r="D825" s="800"/>
      <c r="E825" s="800"/>
      <c r="F825" s="801" t="s">
        <v>13127</v>
      </c>
      <c r="G825" s="924" t="s">
        <v>13098</v>
      </c>
      <c r="H825" s="803" t="s">
        <v>13128</v>
      </c>
      <c r="I825" s="802"/>
      <c r="J825" s="802"/>
      <c r="K825" s="802"/>
      <c r="L825" s="802"/>
      <c r="M825" s="802"/>
      <c r="N825" s="802"/>
      <c r="O825" s="802"/>
      <c r="P825" s="802"/>
      <c r="Q825" s="802"/>
      <c r="R825" s="802"/>
      <c r="S825" s="802"/>
      <c r="T825" s="802"/>
      <c r="U825" s="802"/>
      <c r="V825" s="802"/>
      <c r="W825" s="802"/>
      <c r="X825" s="802"/>
      <c r="Y825" s="802"/>
      <c r="Z825" s="802"/>
      <c r="AA825" s="802"/>
      <c r="AB825" s="802"/>
      <c r="AC825" s="802"/>
      <c r="AD825" s="802"/>
      <c r="AE825" s="802"/>
      <c r="AF825" s="802"/>
      <c r="AG825" s="709"/>
      <c r="AI825" s="496"/>
      <c r="AJ825" s="802"/>
      <c r="AK825" s="496"/>
      <c r="AL825" s="802"/>
      <c r="AM825" s="496"/>
      <c r="AN825" s="800"/>
      <c r="AO825" s="800"/>
      <c r="AP825" s="800"/>
      <c r="AQ825" s="800"/>
      <c r="AR825" s="800"/>
      <c r="AS825" s="800"/>
      <c r="AT825" s="800"/>
      <c r="AU825" s="800"/>
      <c r="AX825" s="1034">
        <v>4</v>
      </c>
      <c r="AY825" s="1034" t="s">
        <v>30834</v>
      </c>
      <c r="AZ825" s="1036"/>
      <c r="BA825" s="1036"/>
      <c r="BB825" s="1036"/>
      <c r="BC825" s="1036"/>
    </row>
    <row r="826" spans="1:55" ht="16.5" thickTop="1" thickBot="1">
      <c r="A826" s="800"/>
      <c r="B826" s="800"/>
      <c r="C826" s="800"/>
      <c r="D826" s="800"/>
      <c r="E826" s="800"/>
      <c r="F826" s="801" t="s">
        <v>13129</v>
      </c>
      <c r="G826" s="924" t="s">
        <v>13093</v>
      </c>
      <c r="H826" s="803" t="s">
        <v>13130</v>
      </c>
      <c r="I826" s="802"/>
      <c r="J826" s="802"/>
      <c r="K826" s="802"/>
      <c r="L826" s="802"/>
      <c r="M826" s="802"/>
      <c r="N826" s="802"/>
      <c r="O826" s="802"/>
      <c r="P826" s="802"/>
      <c r="Q826" s="802"/>
      <c r="R826" s="802"/>
      <c r="S826" s="802"/>
      <c r="T826" s="802"/>
      <c r="U826" s="802"/>
      <c r="V826" s="802"/>
      <c r="W826" s="802"/>
      <c r="X826" s="802"/>
      <c r="Y826" s="802"/>
      <c r="Z826" s="802"/>
      <c r="AA826" s="802"/>
      <c r="AB826" s="802"/>
      <c r="AC826" s="802"/>
      <c r="AD826" s="802"/>
      <c r="AE826" s="802"/>
      <c r="AF826" s="802"/>
      <c r="AG826" s="709"/>
      <c r="AI826" s="496"/>
      <c r="AJ826" s="802"/>
      <c r="AK826" s="496"/>
      <c r="AL826" s="802"/>
      <c r="AM826" s="496"/>
      <c r="AN826" s="800"/>
      <c r="AO826" s="800"/>
      <c r="AP826" s="800"/>
      <c r="AQ826" s="800"/>
      <c r="AR826" s="800"/>
      <c r="AS826" s="800"/>
      <c r="AT826" s="800"/>
      <c r="AU826" s="800"/>
      <c r="AX826" s="1036"/>
      <c r="AY826" s="1036"/>
      <c r="AZ826" s="1036"/>
      <c r="BA826" s="1036"/>
      <c r="BB826" s="1036"/>
      <c r="BC826" s="1036"/>
    </row>
    <row r="827" spans="1:55" ht="16.5" thickTop="1" thickBot="1">
      <c r="A827" s="800"/>
      <c r="B827" s="800"/>
      <c r="C827" s="800"/>
      <c r="D827" s="800"/>
      <c r="E827" s="800"/>
      <c r="F827" s="801" t="s">
        <v>13131</v>
      </c>
      <c r="G827" s="924" t="s">
        <v>13098</v>
      </c>
      <c r="H827" s="803" t="s">
        <v>13132</v>
      </c>
      <c r="I827" s="802"/>
      <c r="J827" s="802"/>
      <c r="K827" s="802"/>
      <c r="L827" s="802"/>
      <c r="M827" s="802"/>
      <c r="N827" s="802"/>
      <c r="O827" s="802"/>
      <c r="P827" s="802"/>
      <c r="Q827" s="802"/>
      <c r="R827" s="802"/>
      <c r="S827" s="802"/>
      <c r="T827" s="802"/>
      <c r="U827" s="802"/>
      <c r="V827" s="802"/>
      <c r="W827" s="802"/>
      <c r="X827" s="802"/>
      <c r="Y827" s="802"/>
      <c r="Z827" s="802"/>
      <c r="AA827" s="802"/>
      <c r="AB827" s="802"/>
      <c r="AC827" s="802"/>
      <c r="AD827" s="802"/>
      <c r="AE827" s="802"/>
      <c r="AF827" s="802"/>
      <c r="AG827" s="709"/>
      <c r="AI827" s="496"/>
      <c r="AJ827" s="802"/>
      <c r="AK827" s="496"/>
      <c r="AL827" s="802"/>
      <c r="AM827" s="496"/>
      <c r="AN827" s="800"/>
      <c r="AO827" s="800"/>
      <c r="AP827" s="800"/>
      <c r="AQ827" s="800"/>
      <c r="AR827" s="800"/>
      <c r="AS827" s="800"/>
      <c r="AT827" s="800"/>
      <c r="AU827" s="800"/>
      <c r="AX827" s="1506" t="s">
        <v>13239</v>
      </c>
      <c r="AY827" s="1506"/>
      <c r="AZ827" s="1036"/>
      <c r="BA827" s="1036"/>
      <c r="BB827" s="1036"/>
      <c r="BC827" s="1036"/>
    </row>
    <row r="828" spans="1:55" ht="16.5" thickTop="1" thickBot="1">
      <c r="A828" s="800"/>
      <c r="B828" s="800"/>
      <c r="C828" s="800"/>
      <c r="D828" s="800"/>
      <c r="E828" s="800"/>
      <c r="F828" s="801" t="s">
        <v>13133</v>
      </c>
      <c r="G828" s="924" t="s">
        <v>13093</v>
      </c>
      <c r="H828" s="803" t="s">
        <v>13134</v>
      </c>
      <c r="I828" s="802"/>
      <c r="J828" s="802"/>
      <c r="K828" s="802"/>
      <c r="L828" s="802"/>
      <c r="M828" s="802"/>
      <c r="N828" s="802"/>
      <c r="O828" s="802"/>
      <c r="P828" s="802"/>
      <c r="Q828" s="802"/>
      <c r="R828" s="802"/>
      <c r="S828" s="802"/>
      <c r="T828" s="802"/>
      <c r="U828" s="802"/>
      <c r="V828" s="802"/>
      <c r="W828" s="802"/>
      <c r="X828" s="802"/>
      <c r="Y828" s="802"/>
      <c r="Z828" s="802"/>
      <c r="AA828" s="802"/>
      <c r="AB828" s="802"/>
      <c r="AC828" s="802"/>
      <c r="AD828" s="802"/>
      <c r="AE828" s="802"/>
      <c r="AF828" s="802"/>
      <c r="AG828" s="709"/>
      <c r="AI828" s="496"/>
      <c r="AJ828" s="802"/>
      <c r="AK828" s="496"/>
      <c r="AL828" s="802"/>
      <c r="AM828" s="496"/>
      <c r="AN828" s="800"/>
      <c r="AO828" s="800"/>
      <c r="AP828" s="800"/>
      <c r="AQ828" s="800"/>
      <c r="AR828" s="800"/>
      <c r="AS828" s="800"/>
      <c r="AT828" s="800"/>
      <c r="AU828" s="800"/>
      <c r="AX828" s="1507" t="s">
        <v>13240</v>
      </c>
      <c r="AY828" s="1507"/>
      <c r="AZ828" s="1036"/>
      <c r="BA828" s="1036"/>
      <c r="BB828" s="1036"/>
      <c r="BC828" s="1036"/>
    </row>
    <row r="829" spans="1:55" ht="16.5" thickTop="1" thickBot="1">
      <c r="A829" s="800"/>
      <c r="B829" s="800"/>
      <c r="C829" s="800"/>
      <c r="D829" s="800"/>
      <c r="E829" s="800"/>
      <c r="F829" s="801" t="s">
        <v>13135</v>
      </c>
      <c r="G829" s="924" t="s">
        <v>13093</v>
      </c>
      <c r="H829" s="803" t="s">
        <v>13136</v>
      </c>
      <c r="I829" s="802"/>
      <c r="J829" s="802"/>
      <c r="K829" s="802"/>
      <c r="L829" s="802"/>
      <c r="M829" s="802"/>
      <c r="N829" s="802"/>
      <c r="O829" s="802"/>
      <c r="P829" s="802"/>
      <c r="Q829" s="802"/>
      <c r="R829" s="802"/>
      <c r="S829" s="802"/>
      <c r="T829" s="802"/>
      <c r="U829" s="802"/>
      <c r="V829" s="802"/>
      <c r="W829" s="802"/>
      <c r="X829" s="802"/>
      <c r="Y829" s="802"/>
      <c r="Z829" s="802"/>
      <c r="AA829" s="802"/>
      <c r="AB829" s="802"/>
      <c r="AC829" s="802"/>
      <c r="AD829" s="802"/>
      <c r="AE829" s="802"/>
      <c r="AF829" s="802"/>
      <c r="AG829" s="709"/>
      <c r="AI829" s="496"/>
      <c r="AJ829" s="802"/>
      <c r="AK829" s="496"/>
      <c r="AL829" s="802"/>
      <c r="AM829" s="496"/>
      <c r="AN829" s="800"/>
      <c r="AO829" s="800"/>
      <c r="AP829" s="800"/>
      <c r="AQ829" s="800"/>
      <c r="AR829" s="800"/>
      <c r="AS829" s="800"/>
      <c r="AT829" s="800"/>
      <c r="AU829" s="800"/>
      <c r="AX829" s="1034">
        <v>1</v>
      </c>
      <c r="AY829" s="1204" t="s">
        <v>13241</v>
      </c>
      <c r="AZ829" s="1036" t="str">
        <f ca="1">INDEX(AY829:$AY$834,RANDBETWEEN(1,6),1)</f>
        <v>4 Well-kept and clean, in good condition;</v>
      </c>
      <c r="BA829" s="1036"/>
      <c r="BB829" s="1036"/>
      <c r="BC829" s="1036"/>
    </row>
    <row r="830" spans="1:55" ht="16.5" thickTop="1" thickBot="1">
      <c r="A830" s="800"/>
      <c r="B830" s="800"/>
      <c r="C830" s="800"/>
      <c r="D830" s="800"/>
      <c r="E830" s="800"/>
      <c r="F830" s="801" t="s">
        <v>13137</v>
      </c>
      <c r="G830" s="924" t="s">
        <v>13117</v>
      </c>
      <c r="H830" s="803" t="s">
        <v>13138</v>
      </c>
      <c r="I830" s="802"/>
      <c r="J830" s="802"/>
      <c r="K830" s="802"/>
      <c r="L830" s="802"/>
      <c r="M830" s="802"/>
      <c r="N830" s="802"/>
      <c r="O830" s="802"/>
      <c r="P830" s="802"/>
      <c r="Q830" s="802"/>
      <c r="R830" s="802"/>
      <c r="S830" s="802"/>
      <c r="T830" s="802"/>
      <c r="U830" s="802"/>
      <c r="V830" s="802"/>
      <c r="W830" s="802"/>
      <c r="X830" s="802"/>
      <c r="Y830" s="802"/>
      <c r="Z830" s="802"/>
      <c r="AA830" s="802"/>
      <c r="AB830" s="802"/>
      <c r="AC830" s="802"/>
      <c r="AD830" s="802"/>
      <c r="AE830" s="802"/>
      <c r="AF830" s="802"/>
      <c r="AG830" s="709"/>
      <c r="AI830" s="496"/>
      <c r="AJ830" s="802"/>
      <c r="AK830" s="496"/>
      <c r="AL830" s="802"/>
      <c r="AM830" s="496"/>
      <c r="AN830" s="800"/>
      <c r="AO830" s="800"/>
      <c r="AP830" s="800"/>
      <c r="AQ830" s="800"/>
      <c r="AR830" s="800"/>
      <c r="AS830" s="800"/>
      <c r="AT830" s="800"/>
      <c r="AU830" s="800"/>
      <c r="AX830" s="1034">
        <v>2</v>
      </c>
      <c r="AY830" s="1204" t="s">
        <v>13242</v>
      </c>
      <c r="AZ830" s="1036"/>
      <c r="BA830" s="1036"/>
      <c r="BB830" s="1036"/>
      <c r="BC830" s="1036"/>
    </row>
    <row r="831" spans="1:55" ht="16.5" thickTop="1" thickBot="1">
      <c r="A831" s="800"/>
      <c r="B831" s="800"/>
      <c r="C831" s="800"/>
      <c r="D831" s="800"/>
      <c r="E831" s="800"/>
      <c r="F831" s="801" t="s">
        <v>13139</v>
      </c>
      <c r="G831" s="924" t="s">
        <v>13093</v>
      </c>
      <c r="H831" s="803" t="s">
        <v>13140</v>
      </c>
      <c r="I831" s="802"/>
      <c r="J831" s="802"/>
      <c r="K831" s="802"/>
      <c r="L831" s="802"/>
      <c r="M831" s="802"/>
      <c r="N831" s="802"/>
      <c r="O831" s="802"/>
      <c r="P831" s="802"/>
      <c r="Q831" s="802"/>
      <c r="R831" s="802"/>
      <c r="S831" s="802"/>
      <c r="T831" s="802"/>
      <c r="U831" s="802"/>
      <c r="V831" s="802"/>
      <c r="W831" s="802"/>
      <c r="X831" s="802"/>
      <c r="Y831" s="802"/>
      <c r="Z831" s="802"/>
      <c r="AA831" s="802"/>
      <c r="AB831" s="802"/>
      <c r="AC831" s="802"/>
      <c r="AD831" s="802"/>
      <c r="AE831" s="802"/>
      <c r="AF831" s="802"/>
      <c r="AG831" s="709"/>
      <c r="AI831" s="496"/>
      <c r="AJ831" s="802"/>
      <c r="AK831" s="496"/>
      <c r="AL831" s="802"/>
      <c r="AM831" s="496"/>
      <c r="AN831" s="800"/>
      <c r="AO831" s="800"/>
      <c r="AP831" s="800"/>
      <c r="AQ831" s="800"/>
      <c r="AR831" s="800"/>
      <c r="AS831" s="800"/>
      <c r="AT831" s="800"/>
      <c r="AU831" s="800"/>
      <c r="AX831" s="1034">
        <v>3</v>
      </c>
      <c r="AY831" s="1204" t="s">
        <v>13243</v>
      </c>
      <c r="AZ831" s="1036"/>
      <c r="BA831" s="1036"/>
      <c r="BB831" s="1036"/>
      <c r="BC831" s="1036"/>
    </row>
    <row r="832" spans="1:55" ht="16.5" thickTop="1" thickBot="1">
      <c r="A832" s="800"/>
      <c r="B832" s="800"/>
      <c r="C832" s="800"/>
      <c r="D832" s="800"/>
      <c r="E832" s="800"/>
      <c r="F832" s="801" t="s">
        <v>13141</v>
      </c>
      <c r="G832" s="924" t="s">
        <v>13093</v>
      </c>
      <c r="H832" s="803" t="s">
        <v>13142</v>
      </c>
      <c r="I832" s="802"/>
      <c r="J832" s="802"/>
      <c r="K832" s="802"/>
      <c r="L832" s="802"/>
      <c r="M832" s="802"/>
      <c r="N832" s="802"/>
      <c r="O832" s="802"/>
      <c r="P832" s="802"/>
      <c r="Q832" s="802"/>
      <c r="R832" s="802"/>
      <c r="S832" s="802"/>
      <c r="T832" s="802"/>
      <c r="U832" s="802"/>
      <c r="V832" s="802"/>
      <c r="W832" s="802"/>
      <c r="X832" s="802"/>
      <c r="Y832" s="802"/>
      <c r="Z832" s="802"/>
      <c r="AA832" s="802"/>
      <c r="AB832" s="802"/>
      <c r="AC832" s="802"/>
      <c r="AD832" s="802"/>
      <c r="AE832" s="802"/>
      <c r="AF832" s="802"/>
      <c r="AG832" s="709"/>
      <c r="AI832" s="496"/>
      <c r="AJ832" s="802"/>
      <c r="AK832" s="496"/>
      <c r="AL832" s="802"/>
      <c r="AM832" s="496"/>
      <c r="AN832" s="800"/>
      <c r="AO832" s="800"/>
      <c r="AP832" s="800"/>
      <c r="AQ832" s="800"/>
      <c r="AR832" s="800"/>
      <c r="AS832" s="800"/>
      <c r="AT832" s="800"/>
      <c r="AU832" s="800"/>
      <c r="AX832" s="1034">
        <v>4</v>
      </c>
      <c r="AY832" s="1204" t="s">
        <v>13244</v>
      </c>
      <c r="AZ832" s="1036"/>
      <c r="BA832" s="1036"/>
      <c r="BB832" s="1036"/>
      <c r="BC832" s="1036"/>
    </row>
    <row r="833" spans="1:55" ht="16.5" thickTop="1" thickBot="1">
      <c r="A833" s="800"/>
      <c r="B833" s="800"/>
      <c r="C833" s="800"/>
      <c r="D833" s="800"/>
      <c r="E833" s="800"/>
      <c r="F833" s="801" t="s">
        <v>13143</v>
      </c>
      <c r="G833" s="924" t="s">
        <v>13093</v>
      </c>
      <c r="H833" s="803" t="s">
        <v>13144</v>
      </c>
      <c r="I833" s="802"/>
      <c r="J833" s="802"/>
      <c r="K833" s="802"/>
      <c r="L833" s="802"/>
      <c r="M833" s="802"/>
      <c r="N833" s="802"/>
      <c r="O833" s="802"/>
      <c r="P833" s="802"/>
      <c r="Q833" s="802"/>
      <c r="R833" s="802"/>
      <c r="S833" s="802"/>
      <c r="T833" s="802"/>
      <c r="U833" s="802"/>
      <c r="V833" s="802"/>
      <c r="W833" s="802"/>
      <c r="X833" s="802"/>
      <c r="Y833" s="802"/>
      <c r="Z833" s="802"/>
      <c r="AA833" s="802"/>
      <c r="AB833" s="802"/>
      <c r="AC833" s="802"/>
      <c r="AD833" s="802"/>
      <c r="AE833" s="802"/>
      <c r="AF833" s="802"/>
      <c r="AG833" s="709"/>
      <c r="AI833" s="496"/>
      <c r="AJ833" s="802"/>
      <c r="AK833" s="496"/>
      <c r="AL833" s="802"/>
      <c r="AM833" s="496"/>
      <c r="AN833" s="800"/>
      <c r="AO833" s="800"/>
      <c r="AP833" s="800"/>
      <c r="AQ833" s="800"/>
      <c r="AR833" s="800"/>
      <c r="AS833" s="800"/>
      <c r="AT833" s="800"/>
      <c r="AU833" s="800"/>
      <c r="AX833" s="1034">
        <v>5</v>
      </c>
      <c r="AY833" s="1204" t="s">
        <v>13245</v>
      </c>
      <c r="AZ833" s="1036"/>
      <c r="BA833" s="1036"/>
      <c r="BB833" s="1036"/>
      <c r="BC833" s="1036"/>
    </row>
    <row r="834" spans="1:55" ht="16.5" thickTop="1" thickBot="1">
      <c r="A834" s="800"/>
      <c r="B834" s="800"/>
      <c r="C834" s="800"/>
      <c r="D834" s="800"/>
      <c r="E834" s="800"/>
      <c r="F834" s="801" t="s">
        <v>13145</v>
      </c>
      <c r="G834" s="924" t="s">
        <v>13146</v>
      </c>
      <c r="H834" s="803" t="s">
        <v>13147</v>
      </c>
      <c r="I834" s="802"/>
      <c r="J834" s="802"/>
      <c r="K834" s="802"/>
      <c r="L834" s="802"/>
      <c r="M834" s="802"/>
      <c r="N834" s="802"/>
      <c r="O834" s="802"/>
      <c r="P834" s="802"/>
      <c r="Q834" s="802"/>
      <c r="R834" s="802"/>
      <c r="S834" s="802"/>
      <c r="T834" s="802"/>
      <c r="U834" s="802"/>
      <c r="V834" s="802"/>
      <c r="W834" s="802"/>
      <c r="X834" s="802"/>
      <c r="Y834" s="802"/>
      <c r="Z834" s="802"/>
      <c r="AA834" s="802"/>
      <c r="AB834" s="802"/>
      <c r="AC834" s="802"/>
      <c r="AD834" s="802"/>
      <c r="AE834" s="802"/>
      <c r="AF834" s="802"/>
      <c r="AG834" s="709"/>
      <c r="AI834" s="496"/>
      <c r="AJ834" s="802"/>
      <c r="AK834" s="496"/>
      <c r="AL834" s="802"/>
      <c r="AM834" s="496"/>
      <c r="AN834" s="800"/>
      <c r="AO834" s="800"/>
      <c r="AP834" s="800"/>
      <c r="AQ834" s="800"/>
      <c r="AR834" s="800"/>
      <c r="AS834" s="800"/>
      <c r="AT834" s="800"/>
      <c r="AU834" s="800"/>
      <c r="AX834" s="1034">
        <v>6</v>
      </c>
      <c r="AY834" s="1204" t="s">
        <v>13246</v>
      </c>
      <c r="AZ834" s="1036"/>
      <c r="BA834" s="1036"/>
      <c r="BB834" s="1036"/>
      <c r="BC834" s="1036"/>
    </row>
    <row r="835" spans="1:55" ht="16.5" thickTop="1" thickBot="1">
      <c r="A835" s="800"/>
      <c r="B835" s="800"/>
      <c r="C835" s="800"/>
      <c r="D835" s="800"/>
      <c r="E835" s="800"/>
      <c r="F835" s="801" t="s">
        <v>13148</v>
      </c>
      <c r="G835" s="924" t="s">
        <v>13093</v>
      </c>
      <c r="H835" s="803" t="s">
        <v>13149</v>
      </c>
      <c r="I835" s="802"/>
      <c r="J835" s="802"/>
      <c r="K835" s="802"/>
      <c r="L835" s="802"/>
      <c r="M835" s="802"/>
      <c r="N835" s="802"/>
      <c r="O835" s="802"/>
      <c r="P835" s="802"/>
      <c r="Q835" s="802"/>
      <c r="R835" s="802"/>
      <c r="S835" s="802"/>
      <c r="T835" s="802"/>
      <c r="U835" s="802"/>
      <c r="V835" s="802"/>
      <c r="W835" s="802"/>
      <c r="X835" s="802"/>
      <c r="Y835" s="802"/>
      <c r="Z835" s="802"/>
      <c r="AA835" s="802"/>
      <c r="AB835" s="802"/>
      <c r="AC835" s="802"/>
      <c r="AD835" s="802"/>
      <c r="AE835" s="802"/>
      <c r="AF835" s="802"/>
      <c r="AG835" s="709"/>
      <c r="AI835" s="496"/>
      <c r="AJ835" s="802"/>
      <c r="AK835" s="496"/>
      <c r="AL835" s="802"/>
      <c r="AM835" s="496"/>
      <c r="AN835" s="800"/>
      <c r="AO835" s="800"/>
      <c r="AP835" s="800"/>
      <c r="AQ835" s="800"/>
      <c r="AR835" s="800"/>
      <c r="AS835" s="800"/>
      <c r="AT835" s="800"/>
      <c r="AU835" s="800"/>
      <c r="AX835" s="1507" t="s">
        <v>13247</v>
      </c>
      <c r="AY835" s="1507"/>
      <c r="AZ835" s="1036"/>
      <c r="BA835" s="1036"/>
      <c r="BB835" s="1036"/>
      <c r="BC835" s="1036"/>
    </row>
    <row r="836" spans="1:55" ht="16.5" thickTop="1" thickBot="1">
      <c r="A836" s="800"/>
      <c r="B836" s="800"/>
      <c r="C836" s="800"/>
      <c r="D836" s="800"/>
      <c r="E836" s="800"/>
      <c r="F836" s="801" t="s">
        <v>13150</v>
      </c>
      <c r="G836" s="924" t="s">
        <v>13093</v>
      </c>
      <c r="H836" s="803" t="s">
        <v>13151</v>
      </c>
      <c r="I836" s="802"/>
      <c r="J836" s="802"/>
      <c r="K836" s="802"/>
      <c r="L836" s="802"/>
      <c r="M836" s="802"/>
      <c r="N836" s="802"/>
      <c r="O836" s="802"/>
      <c r="P836" s="802"/>
      <c r="Q836" s="802"/>
      <c r="R836" s="802"/>
      <c r="S836" s="802"/>
      <c r="T836" s="802"/>
      <c r="U836" s="802"/>
      <c r="V836" s="802"/>
      <c r="W836" s="802"/>
      <c r="X836" s="802"/>
      <c r="Y836" s="802"/>
      <c r="Z836" s="802"/>
      <c r="AA836" s="802"/>
      <c r="AB836" s="802"/>
      <c r="AC836" s="802"/>
      <c r="AD836" s="802"/>
      <c r="AE836" s="802"/>
      <c r="AF836" s="802"/>
      <c r="AG836" s="709"/>
      <c r="AI836" s="496"/>
      <c r="AJ836" s="802"/>
      <c r="AK836" s="496"/>
      <c r="AL836" s="802"/>
      <c r="AM836" s="496"/>
      <c r="AN836" s="800"/>
      <c r="AO836" s="800"/>
      <c r="AP836" s="800"/>
      <c r="AQ836" s="800"/>
      <c r="AR836" s="800"/>
      <c r="AS836" s="800"/>
      <c r="AT836" s="800"/>
      <c r="AU836" s="800"/>
      <c r="AX836" s="1033">
        <v>1</v>
      </c>
      <c r="AY836" s="1034" t="s">
        <v>30835</v>
      </c>
      <c r="AZ836" s="1036" t="str">
        <f ca="1">INDEX($AY$836:$AY$845,RANDBETWEEN(1,10),1)</f>
        <v>New, well-cared for, and freshly redecorated.</v>
      </c>
      <c r="BA836" s="1036"/>
      <c r="BB836" s="1036"/>
      <c r="BC836" s="1036"/>
    </row>
    <row r="837" spans="1:55" ht="16.5" thickTop="1" thickBot="1">
      <c r="A837" s="800"/>
      <c r="B837" s="800"/>
      <c r="C837" s="800"/>
      <c r="D837" s="800"/>
      <c r="E837" s="800"/>
      <c r="F837" s="801" t="s">
        <v>13152</v>
      </c>
      <c r="G837" s="924" t="s">
        <v>13098</v>
      </c>
      <c r="H837" s="803" t="s">
        <v>13153</v>
      </c>
      <c r="I837" s="802"/>
      <c r="J837" s="802"/>
      <c r="K837" s="802"/>
      <c r="L837" s="802"/>
      <c r="M837" s="802"/>
      <c r="N837" s="802"/>
      <c r="O837" s="802"/>
      <c r="P837" s="802"/>
      <c r="Q837" s="802"/>
      <c r="R837" s="802"/>
      <c r="S837" s="802"/>
      <c r="T837" s="802"/>
      <c r="U837" s="802"/>
      <c r="V837" s="802"/>
      <c r="W837" s="802"/>
      <c r="X837" s="802"/>
      <c r="Y837" s="802"/>
      <c r="Z837" s="802"/>
      <c r="AA837" s="802"/>
      <c r="AB837" s="802"/>
      <c r="AC837" s="802"/>
      <c r="AD837" s="802"/>
      <c r="AE837" s="802"/>
      <c r="AF837" s="802"/>
      <c r="AG837" s="709"/>
      <c r="AI837" s="496"/>
      <c r="AJ837" s="802"/>
      <c r="AK837" s="496"/>
      <c r="AL837" s="802"/>
      <c r="AM837" s="496"/>
      <c r="AN837" s="800"/>
      <c r="AO837" s="800"/>
      <c r="AP837" s="800"/>
      <c r="AQ837" s="800"/>
      <c r="AR837" s="800"/>
      <c r="AS837" s="800"/>
      <c r="AT837" s="800"/>
      <c r="AU837" s="800"/>
      <c r="AX837" s="1033">
        <v>2</v>
      </c>
      <c r="AY837" s="1034" t="s">
        <v>30835</v>
      </c>
      <c r="AZ837" s="1036"/>
      <c r="BA837" s="1036"/>
      <c r="BB837" s="1036"/>
      <c r="BC837" s="1036"/>
    </row>
    <row r="838" spans="1:55" ht="16.5" thickTop="1" thickBot="1">
      <c r="A838" s="800"/>
      <c r="B838" s="800"/>
      <c r="C838" s="800"/>
      <c r="D838" s="800"/>
      <c r="E838" s="800"/>
      <c r="F838" s="801" t="s">
        <v>13154</v>
      </c>
      <c r="G838" s="924" t="s">
        <v>13093</v>
      </c>
      <c r="H838" s="803" t="s">
        <v>13155</v>
      </c>
      <c r="I838" s="802"/>
      <c r="J838" s="802"/>
      <c r="K838" s="802"/>
      <c r="L838" s="802"/>
      <c r="M838" s="802"/>
      <c r="N838" s="802"/>
      <c r="O838" s="802"/>
      <c r="P838" s="802"/>
      <c r="Q838" s="802"/>
      <c r="R838" s="802"/>
      <c r="S838" s="802"/>
      <c r="T838" s="802"/>
      <c r="U838" s="802"/>
      <c r="V838" s="802"/>
      <c r="W838" s="802"/>
      <c r="X838" s="802"/>
      <c r="Y838" s="802"/>
      <c r="Z838" s="802"/>
      <c r="AA838" s="802"/>
      <c r="AB838" s="802"/>
      <c r="AC838" s="802"/>
      <c r="AD838" s="802"/>
      <c r="AE838" s="802"/>
      <c r="AF838" s="802"/>
      <c r="AG838" s="709"/>
      <c r="AI838" s="496"/>
      <c r="AJ838" s="802"/>
      <c r="AK838" s="496"/>
      <c r="AL838" s="802"/>
      <c r="AM838" s="496"/>
      <c r="AN838" s="800"/>
      <c r="AO838" s="800"/>
      <c r="AP838" s="800"/>
      <c r="AQ838" s="800"/>
      <c r="AR838" s="800"/>
      <c r="AS838" s="800"/>
      <c r="AT838" s="800"/>
      <c r="AU838" s="800"/>
      <c r="AX838" s="1033">
        <v>3</v>
      </c>
      <c r="AY838" s="1034" t="s">
        <v>30836</v>
      </c>
      <c r="AZ838" s="1036"/>
      <c r="BA838" s="1036"/>
      <c r="BB838" s="1036"/>
      <c r="BC838" s="1036"/>
    </row>
    <row r="839" spans="1:55" ht="16.5" thickTop="1" thickBot="1">
      <c r="A839" s="800"/>
      <c r="B839" s="800"/>
      <c r="C839" s="800"/>
      <c r="D839" s="800"/>
      <c r="E839" s="800"/>
      <c r="F839" s="801" t="s">
        <v>13156</v>
      </c>
      <c r="G839" s="924" t="s">
        <v>13093</v>
      </c>
      <c r="H839" s="803" t="s">
        <v>13157</v>
      </c>
      <c r="I839" s="802"/>
      <c r="J839" s="802"/>
      <c r="K839" s="802"/>
      <c r="L839" s="802"/>
      <c r="M839" s="802"/>
      <c r="N839" s="802"/>
      <c r="O839" s="802"/>
      <c r="P839" s="802"/>
      <c r="Q839" s="802"/>
      <c r="R839" s="802"/>
      <c r="S839" s="802"/>
      <c r="T839" s="802"/>
      <c r="U839" s="802"/>
      <c r="V839" s="802"/>
      <c r="W839" s="802"/>
      <c r="X839" s="802"/>
      <c r="Y839" s="802"/>
      <c r="Z839" s="802"/>
      <c r="AA839" s="802"/>
      <c r="AB839" s="802"/>
      <c r="AC839" s="802"/>
      <c r="AD839" s="802"/>
      <c r="AE839" s="802"/>
      <c r="AF839" s="802"/>
      <c r="AG839" s="709"/>
      <c r="AI839" s="496"/>
      <c r="AJ839" s="802"/>
      <c r="AK839" s="496"/>
      <c r="AL839" s="802"/>
      <c r="AM839" s="496"/>
      <c r="AN839" s="800"/>
      <c r="AO839" s="800"/>
      <c r="AP839" s="800"/>
      <c r="AQ839" s="800"/>
      <c r="AR839" s="800"/>
      <c r="AS839" s="800"/>
      <c r="AT839" s="800"/>
      <c r="AU839" s="800"/>
      <c r="AX839" s="1033">
        <v>4</v>
      </c>
      <c r="AY839" s="1034" t="s">
        <v>30837</v>
      </c>
      <c r="AZ839" s="1036"/>
      <c r="BA839" s="1036"/>
      <c r="BB839" s="1036"/>
      <c r="BC839" s="1036"/>
    </row>
    <row r="840" spans="1:55" ht="16.5" thickTop="1" thickBot="1">
      <c r="A840" s="800"/>
      <c r="B840" s="800"/>
      <c r="C840" s="800"/>
      <c r="D840" s="800"/>
      <c r="E840" s="800"/>
      <c r="F840" s="801" t="s">
        <v>13158</v>
      </c>
      <c r="G840" s="924" t="s">
        <v>13093</v>
      </c>
      <c r="H840" s="803" t="s">
        <v>13159</v>
      </c>
      <c r="I840" s="802"/>
      <c r="J840" s="802"/>
      <c r="K840" s="802"/>
      <c r="L840" s="802"/>
      <c r="M840" s="802"/>
      <c r="N840" s="802"/>
      <c r="O840" s="802"/>
      <c r="P840" s="802"/>
      <c r="Q840" s="802"/>
      <c r="R840" s="802"/>
      <c r="S840" s="802"/>
      <c r="T840" s="802"/>
      <c r="U840" s="802"/>
      <c r="V840" s="802"/>
      <c r="W840" s="802"/>
      <c r="X840" s="802"/>
      <c r="Y840" s="802"/>
      <c r="Z840" s="802"/>
      <c r="AA840" s="802"/>
      <c r="AB840" s="802"/>
      <c r="AC840" s="802"/>
      <c r="AD840" s="802"/>
      <c r="AE840" s="802"/>
      <c r="AF840" s="802"/>
      <c r="AG840" s="709"/>
      <c r="AI840" s="496"/>
      <c r="AJ840" s="802"/>
      <c r="AK840" s="496"/>
      <c r="AL840" s="802"/>
      <c r="AM840" s="496"/>
      <c r="AN840" s="800"/>
      <c r="AO840" s="800"/>
      <c r="AP840" s="800"/>
      <c r="AQ840" s="800"/>
      <c r="AR840" s="800"/>
      <c r="AS840" s="800"/>
      <c r="AT840" s="800"/>
      <c r="AU840" s="800"/>
      <c r="AX840" s="1033">
        <v>5</v>
      </c>
      <c r="AY840" s="1034" t="s">
        <v>30837</v>
      </c>
      <c r="AZ840" s="1036"/>
      <c r="BA840" s="1036"/>
      <c r="BB840" s="1036"/>
      <c r="BC840" s="1036"/>
    </row>
    <row r="841" spans="1:55" ht="16.5" thickTop="1" thickBot="1">
      <c r="A841" s="800"/>
      <c r="B841" s="800"/>
      <c r="C841" s="800"/>
      <c r="D841" s="800"/>
      <c r="E841" s="800"/>
      <c r="F841" s="801" t="s">
        <v>13160</v>
      </c>
      <c r="G841" s="924" t="s">
        <v>13093</v>
      </c>
      <c r="H841" s="803" t="s">
        <v>13161</v>
      </c>
      <c r="I841" s="802"/>
      <c r="J841" s="802"/>
      <c r="K841" s="802"/>
      <c r="L841" s="802"/>
      <c r="M841" s="802"/>
      <c r="N841" s="802"/>
      <c r="O841" s="802"/>
      <c r="P841" s="802"/>
      <c r="Q841" s="802"/>
      <c r="R841" s="802"/>
      <c r="S841" s="802"/>
      <c r="T841" s="802"/>
      <c r="U841" s="802"/>
      <c r="V841" s="802"/>
      <c r="W841" s="802"/>
      <c r="X841" s="802"/>
      <c r="Y841" s="802"/>
      <c r="Z841" s="802"/>
      <c r="AA841" s="802"/>
      <c r="AB841" s="802"/>
      <c r="AC841" s="802"/>
      <c r="AD841" s="802"/>
      <c r="AE841" s="802"/>
      <c r="AF841" s="802"/>
      <c r="AG841" s="709"/>
      <c r="AI841" s="496"/>
      <c r="AJ841" s="802"/>
      <c r="AK841" s="496"/>
      <c r="AL841" s="802"/>
      <c r="AM841" s="496"/>
      <c r="AN841" s="800"/>
      <c r="AO841" s="800"/>
      <c r="AP841" s="800"/>
      <c r="AQ841" s="800"/>
      <c r="AR841" s="800"/>
      <c r="AS841" s="800"/>
      <c r="AT841" s="800"/>
      <c r="AU841" s="800"/>
      <c r="AX841" s="1033">
        <v>6</v>
      </c>
      <c r="AY841" s="1034" t="s">
        <v>30838</v>
      </c>
      <c r="AZ841" s="1036"/>
      <c r="BA841" s="1036"/>
      <c r="BB841" s="1036"/>
      <c r="BC841" s="1036"/>
    </row>
    <row r="842" spans="1:55" ht="16.5" thickTop="1" thickBot="1">
      <c r="A842" s="800"/>
      <c r="B842" s="800"/>
      <c r="C842" s="800"/>
      <c r="D842" s="800"/>
      <c r="E842" s="800"/>
      <c r="F842" s="801"/>
      <c r="G842" s="924"/>
      <c r="H842" s="803"/>
      <c r="I842" s="802"/>
      <c r="J842" s="802"/>
      <c r="K842" s="802"/>
      <c r="L842" s="802"/>
      <c r="M842" s="802"/>
      <c r="N842" s="802"/>
      <c r="O842" s="802"/>
      <c r="P842" s="802"/>
      <c r="Q842" s="802"/>
      <c r="R842" s="802"/>
      <c r="S842" s="802"/>
      <c r="T842" s="802"/>
      <c r="U842" s="802"/>
      <c r="V842" s="802"/>
      <c r="W842" s="802"/>
      <c r="X842" s="802"/>
      <c r="Y842" s="802"/>
      <c r="Z842" s="802"/>
      <c r="AA842" s="802"/>
      <c r="AB842" s="802"/>
      <c r="AC842" s="802"/>
      <c r="AD842" s="802"/>
      <c r="AE842" s="802"/>
      <c r="AF842" s="802"/>
      <c r="AG842" s="709"/>
      <c r="AI842" s="496"/>
      <c r="AJ842" s="802"/>
      <c r="AK842" s="496"/>
      <c r="AL842" s="802"/>
      <c r="AM842" s="496"/>
      <c r="AN842" s="800"/>
      <c r="AO842" s="800"/>
      <c r="AP842" s="800"/>
      <c r="AQ842" s="800"/>
      <c r="AR842" s="800"/>
      <c r="AS842" s="800"/>
      <c r="AT842" s="800"/>
      <c r="AU842" s="800"/>
      <c r="AX842" s="1033">
        <v>7</v>
      </c>
      <c r="AY842" s="1034" t="s">
        <v>30838</v>
      </c>
      <c r="AZ842" s="1036"/>
      <c r="BA842" s="1036"/>
      <c r="BB842" s="1036"/>
      <c r="BC842" s="1036"/>
    </row>
    <row r="843" spans="1:55" ht="16.5" thickTop="1" thickBot="1">
      <c r="A843" s="800"/>
      <c r="B843" s="800"/>
      <c r="C843" s="800"/>
      <c r="D843" s="800"/>
      <c r="E843" s="800"/>
      <c r="F843" s="801"/>
      <c r="G843" s="924"/>
      <c r="H843" s="803"/>
      <c r="I843" s="802"/>
      <c r="J843" s="802"/>
      <c r="K843" s="802"/>
      <c r="L843" s="802"/>
      <c r="M843" s="802"/>
      <c r="N843" s="802"/>
      <c r="O843" s="802"/>
      <c r="P843" s="802"/>
      <c r="Q843" s="802"/>
      <c r="R843" s="802"/>
      <c r="S843" s="802"/>
      <c r="T843" s="802"/>
      <c r="U843" s="802"/>
      <c r="V843" s="802"/>
      <c r="W843" s="802"/>
      <c r="X843" s="802"/>
      <c r="Y843" s="802"/>
      <c r="Z843" s="802"/>
      <c r="AA843" s="802"/>
      <c r="AB843" s="802"/>
      <c r="AC843" s="802"/>
      <c r="AD843" s="802"/>
      <c r="AE843" s="802"/>
      <c r="AF843" s="802"/>
      <c r="AG843" s="709"/>
      <c r="AI843" s="496"/>
      <c r="AJ843" s="802"/>
      <c r="AK843" s="496"/>
      <c r="AL843" s="802"/>
      <c r="AM843" s="496"/>
      <c r="AN843" s="800"/>
      <c r="AO843" s="800"/>
      <c r="AP843" s="800"/>
      <c r="AQ843" s="800"/>
      <c r="AR843" s="800"/>
      <c r="AS843" s="800"/>
      <c r="AT843" s="800"/>
      <c r="AU843" s="800"/>
      <c r="AX843" s="1033">
        <v>8</v>
      </c>
      <c r="AY843" s="1034" t="s">
        <v>30839</v>
      </c>
      <c r="AZ843" s="1036"/>
      <c r="BA843" s="1036"/>
      <c r="BB843" s="1036"/>
      <c r="BC843" s="1036"/>
    </row>
    <row r="844" spans="1:55" ht="16.5" thickTop="1" thickBot="1">
      <c r="A844" s="800"/>
      <c r="B844" s="800"/>
      <c r="C844" s="800"/>
      <c r="D844" s="800"/>
      <c r="E844" s="800"/>
      <c r="F844" s="801"/>
      <c r="G844" s="924"/>
      <c r="H844" s="803"/>
      <c r="I844" s="802"/>
      <c r="J844" s="802"/>
      <c r="K844" s="802"/>
      <c r="L844" s="802"/>
      <c r="M844" s="802"/>
      <c r="N844" s="802"/>
      <c r="O844" s="802"/>
      <c r="P844" s="802"/>
      <c r="Q844" s="802"/>
      <c r="R844" s="802"/>
      <c r="S844" s="802"/>
      <c r="T844" s="802"/>
      <c r="U844" s="802"/>
      <c r="V844" s="802"/>
      <c r="W844" s="802"/>
      <c r="X844" s="802"/>
      <c r="Y844" s="802"/>
      <c r="Z844" s="802"/>
      <c r="AA844" s="802"/>
      <c r="AB844" s="802"/>
      <c r="AC844" s="802"/>
      <c r="AD844" s="802"/>
      <c r="AE844" s="802"/>
      <c r="AF844" s="802"/>
      <c r="AG844" s="709"/>
      <c r="AI844" s="496"/>
      <c r="AJ844" s="802"/>
      <c r="AK844" s="496"/>
      <c r="AL844" s="802"/>
      <c r="AM844" s="496"/>
      <c r="AN844" s="800"/>
      <c r="AO844" s="800"/>
      <c r="AP844" s="800"/>
      <c r="AQ844" s="800"/>
      <c r="AR844" s="800"/>
      <c r="AS844" s="800"/>
      <c r="AT844" s="800"/>
      <c r="AU844" s="800"/>
      <c r="AX844" s="1033">
        <v>9</v>
      </c>
      <c r="AY844" s="1034" t="s">
        <v>30840</v>
      </c>
      <c r="AZ844" s="1036"/>
      <c r="BA844" s="1036"/>
      <c r="BB844" s="1036"/>
      <c r="BC844" s="1036"/>
    </row>
    <row r="845" spans="1:55" ht="16.5" thickTop="1" thickBot="1">
      <c r="A845" s="800"/>
      <c r="B845" s="800"/>
      <c r="C845" s="800"/>
      <c r="D845" s="800"/>
      <c r="E845" s="800"/>
      <c r="F845" s="801"/>
      <c r="G845" s="924"/>
      <c r="H845" s="803"/>
      <c r="I845" s="802"/>
      <c r="J845" s="802"/>
      <c r="K845" s="802"/>
      <c r="L845" s="802"/>
      <c r="M845" s="802"/>
      <c r="N845" s="802"/>
      <c r="O845" s="802"/>
      <c r="P845" s="802"/>
      <c r="Q845" s="802"/>
      <c r="R845" s="802"/>
      <c r="S845" s="802"/>
      <c r="T845" s="802"/>
      <c r="U845" s="802"/>
      <c r="V845" s="802"/>
      <c r="W845" s="802"/>
      <c r="X845" s="802"/>
      <c r="Y845" s="802"/>
      <c r="Z845" s="802"/>
      <c r="AA845" s="802"/>
      <c r="AB845" s="802"/>
      <c r="AC845" s="802"/>
      <c r="AD845" s="802"/>
      <c r="AE845" s="802"/>
      <c r="AF845" s="802"/>
      <c r="AG845" s="709"/>
      <c r="AI845" s="496"/>
      <c r="AJ845" s="802"/>
      <c r="AK845" s="496"/>
      <c r="AL845" s="802"/>
      <c r="AM845" s="496"/>
      <c r="AN845" s="800"/>
      <c r="AO845" s="800"/>
      <c r="AP845" s="800"/>
      <c r="AQ845" s="800"/>
      <c r="AR845" s="800"/>
      <c r="AS845" s="800"/>
      <c r="AT845" s="800"/>
      <c r="AU845" s="800"/>
      <c r="AX845" s="1033">
        <v>10</v>
      </c>
      <c r="AY845" s="1034" t="s">
        <v>30840</v>
      </c>
      <c r="AZ845" s="1036"/>
      <c r="BA845" s="1036"/>
      <c r="BB845" s="1036"/>
      <c r="BC845" s="1036"/>
    </row>
    <row r="846" spans="1:55" ht="16.5" thickTop="1" thickBot="1">
      <c r="A846" s="800"/>
      <c r="B846" s="800"/>
      <c r="C846" s="800"/>
      <c r="D846" s="800"/>
      <c r="E846" s="800"/>
      <c r="F846" s="801" t="s">
        <v>13162</v>
      </c>
      <c r="G846" s="924" t="s">
        <v>13093</v>
      </c>
      <c r="H846" s="803" t="s">
        <v>13163</v>
      </c>
      <c r="I846" s="802"/>
      <c r="J846" s="802"/>
      <c r="K846" s="802"/>
      <c r="L846" s="802"/>
      <c r="M846" s="802"/>
      <c r="N846" s="802"/>
      <c r="O846" s="802"/>
      <c r="P846" s="802"/>
      <c r="Q846" s="802"/>
      <c r="R846" s="802"/>
      <c r="S846" s="802"/>
      <c r="T846" s="802"/>
      <c r="U846" s="802"/>
      <c r="V846" s="802"/>
      <c r="W846" s="802"/>
      <c r="X846" s="802"/>
      <c r="Y846" s="802"/>
      <c r="Z846" s="802"/>
      <c r="AA846" s="802"/>
      <c r="AB846" s="802"/>
      <c r="AC846" s="802"/>
      <c r="AD846" s="802"/>
      <c r="AE846" s="802"/>
      <c r="AF846" s="802"/>
      <c r="AG846" s="709"/>
      <c r="AI846" s="496"/>
      <c r="AJ846" s="802"/>
      <c r="AK846" s="496"/>
      <c r="AL846" s="802"/>
      <c r="AM846" s="496"/>
      <c r="AN846" s="800"/>
      <c r="AO846" s="800"/>
      <c r="AP846" s="800"/>
      <c r="AQ846" s="800"/>
      <c r="AR846" s="800"/>
      <c r="AS846" s="800"/>
      <c r="AT846" s="800"/>
      <c r="AU846" s="800"/>
      <c r="AX846" s="1036"/>
      <c r="AY846" s="1036"/>
      <c r="AZ846" s="1036"/>
      <c r="BA846" s="1036"/>
      <c r="BB846" s="1036"/>
      <c r="BC846" s="1036"/>
    </row>
    <row r="847" spans="1:55" ht="16.5" thickTop="1" thickBot="1">
      <c r="A847" s="800"/>
      <c r="B847" s="800"/>
      <c r="C847" s="800"/>
      <c r="D847" s="800"/>
      <c r="E847" s="800"/>
      <c r="F847" s="801" t="s">
        <v>13164</v>
      </c>
      <c r="G847" s="924" t="s">
        <v>13093</v>
      </c>
      <c r="H847" s="803" t="s">
        <v>13165</v>
      </c>
      <c r="I847" s="802"/>
      <c r="J847" s="802"/>
      <c r="K847" s="802"/>
      <c r="L847" s="802"/>
      <c r="M847" s="802"/>
      <c r="N847" s="802"/>
      <c r="O847" s="802"/>
      <c r="P847" s="802"/>
      <c r="Q847" s="802"/>
      <c r="R847" s="802"/>
      <c r="S847" s="802"/>
      <c r="T847" s="802"/>
      <c r="U847" s="802"/>
      <c r="V847" s="802"/>
      <c r="W847" s="802"/>
      <c r="X847" s="802"/>
      <c r="Y847" s="802"/>
      <c r="Z847" s="802"/>
      <c r="AA847" s="802"/>
      <c r="AB847" s="802"/>
      <c r="AC847" s="802"/>
      <c r="AD847" s="802"/>
      <c r="AE847" s="802"/>
      <c r="AF847" s="802"/>
      <c r="AG847" s="709"/>
      <c r="AI847" s="496"/>
      <c r="AJ847" s="802"/>
      <c r="AK847" s="496"/>
      <c r="AL847" s="802"/>
      <c r="AM847" s="496"/>
      <c r="AN847" s="800"/>
      <c r="AO847" s="800"/>
      <c r="AP847" s="800"/>
      <c r="AQ847" s="800"/>
      <c r="AR847" s="800"/>
      <c r="AS847" s="800"/>
      <c r="AT847" s="800"/>
      <c r="AU847" s="800"/>
      <c r="AX847" s="1506" t="s">
        <v>13248</v>
      </c>
      <c r="AY847" s="1506"/>
      <c r="AZ847" s="1506"/>
      <c r="BA847" s="1506"/>
      <c r="BB847" s="1506"/>
      <c r="BC847" s="1036"/>
    </row>
    <row r="848" spans="1:55" ht="16.5" thickTop="1" thickBot="1">
      <c r="A848" s="800"/>
      <c r="B848" s="800"/>
      <c r="C848" s="800"/>
      <c r="D848" s="800"/>
      <c r="E848" s="800"/>
      <c r="F848" s="801" t="s">
        <v>13166</v>
      </c>
      <c r="G848" s="924" t="s">
        <v>13117</v>
      </c>
      <c r="H848" s="803" t="s">
        <v>13167</v>
      </c>
      <c r="I848" s="802"/>
      <c r="J848" s="802"/>
      <c r="K848" s="802"/>
      <c r="L848" s="802"/>
      <c r="M848" s="802"/>
      <c r="N848" s="802"/>
      <c r="O848" s="802"/>
      <c r="P848" s="802"/>
      <c r="Q848" s="802"/>
      <c r="R848" s="802"/>
      <c r="S848" s="802"/>
      <c r="T848" s="802"/>
      <c r="U848" s="802"/>
      <c r="V848" s="802"/>
      <c r="W848" s="802"/>
      <c r="X848" s="802"/>
      <c r="Y848" s="802"/>
      <c r="Z848" s="802"/>
      <c r="AA848" s="802"/>
      <c r="AB848" s="802"/>
      <c r="AC848" s="802"/>
      <c r="AD848" s="802"/>
      <c r="AE848" s="802"/>
      <c r="AF848" s="802"/>
      <c r="AG848" s="709"/>
      <c r="AI848" s="496"/>
      <c r="AJ848" s="802"/>
      <c r="AK848" s="496"/>
      <c r="AL848" s="802"/>
      <c r="AM848" s="496"/>
      <c r="AN848" s="800"/>
      <c r="AO848" s="800"/>
      <c r="AP848" s="800"/>
      <c r="AQ848" s="800"/>
      <c r="AR848" s="800"/>
      <c r="AS848" s="800"/>
      <c r="AT848" s="800"/>
      <c r="AU848" s="800"/>
      <c r="AX848" s="1205" t="s">
        <v>13249</v>
      </c>
      <c r="AY848" s="1205" t="s">
        <v>10299</v>
      </c>
      <c r="AZ848" s="1205" t="s">
        <v>10310</v>
      </c>
      <c r="BA848" s="1206" t="s">
        <v>10329</v>
      </c>
      <c r="BB848" s="1205" t="s">
        <v>10542</v>
      </c>
      <c r="BC848" s="1036"/>
    </row>
    <row r="849" spans="1:55" ht="16.5" thickTop="1" thickBot="1">
      <c r="A849" s="800"/>
      <c r="B849" s="800"/>
      <c r="C849" s="800"/>
      <c r="D849" s="800"/>
      <c r="E849" s="800"/>
      <c r="F849" s="801" t="s">
        <v>13168</v>
      </c>
      <c r="G849" s="924" t="s">
        <v>13093</v>
      </c>
      <c r="H849" s="803" t="s">
        <v>13169</v>
      </c>
      <c r="I849" s="802"/>
      <c r="J849" s="802"/>
      <c r="K849" s="802"/>
      <c r="L849" s="802"/>
      <c r="M849" s="802"/>
      <c r="N849" s="802"/>
      <c r="O849" s="802"/>
      <c r="P849" s="802"/>
      <c r="Q849" s="802"/>
      <c r="R849" s="802"/>
      <c r="S849" s="802"/>
      <c r="T849" s="802"/>
      <c r="U849" s="802"/>
      <c r="V849" s="802"/>
      <c r="W849" s="802"/>
      <c r="X849" s="802"/>
      <c r="Y849" s="802"/>
      <c r="Z849" s="802"/>
      <c r="AA849" s="802"/>
      <c r="AB849" s="802"/>
      <c r="AC849" s="802"/>
      <c r="AD849" s="802"/>
      <c r="AE849" s="802"/>
      <c r="AF849" s="802"/>
      <c r="AG849" s="709"/>
      <c r="AI849" s="496"/>
      <c r="AJ849" s="802"/>
      <c r="AK849" s="496"/>
      <c r="AL849" s="802"/>
      <c r="AM849" s="496"/>
      <c r="AN849" s="800"/>
      <c r="AO849" s="800"/>
      <c r="AP849" s="800"/>
      <c r="AQ849" s="800"/>
      <c r="AR849" s="800"/>
      <c r="AS849" s="800"/>
      <c r="AT849" s="800"/>
      <c r="AU849" s="800"/>
      <c r="AX849" s="1034">
        <v>1</v>
      </c>
      <c r="AY849" s="1137"/>
      <c r="AZ849" s="1034" t="s">
        <v>13250</v>
      </c>
      <c r="BA849" s="1034" t="s">
        <v>10375</v>
      </c>
      <c r="BB849" s="1034" t="s">
        <v>10375</v>
      </c>
      <c r="BC849" s="1036"/>
    </row>
    <row r="850" spans="1:55" ht="16.5" thickTop="1" thickBot="1">
      <c r="A850" s="800"/>
      <c r="B850" s="800"/>
      <c r="C850" s="800"/>
      <c r="D850" s="800"/>
      <c r="E850" s="800"/>
      <c r="F850" s="801" t="s">
        <v>13170</v>
      </c>
      <c r="G850" s="924" t="s">
        <v>13093</v>
      </c>
      <c r="H850" s="803" t="s">
        <v>13171</v>
      </c>
      <c r="I850" s="802"/>
      <c r="J850" s="802"/>
      <c r="K850" s="802"/>
      <c r="L850" s="802"/>
      <c r="M850" s="802"/>
      <c r="N850" s="802"/>
      <c r="O850" s="802"/>
      <c r="P850" s="802"/>
      <c r="Q850" s="802"/>
      <c r="R850" s="802"/>
      <c r="S850" s="802"/>
      <c r="T850" s="802"/>
      <c r="U850" s="802"/>
      <c r="V850" s="802"/>
      <c r="W850" s="802"/>
      <c r="X850" s="802"/>
      <c r="Y850" s="802"/>
      <c r="Z850" s="802"/>
      <c r="AA850" s="802"/>
      <c r="AB850" s="802"/>
      <c r="AC850" s="802"/>
      <c r="AD850" s="802"/>
      <c r="AE850" s="802"/>
      <c r="AF850" s="802"/>
      <c r="AG850" s="709"/>
      <c r="AI850" s="496"/>
      <c r="AJ850" s="802"/>
      <c r="AK850" s="496"/>
      <c r="AL850" s="802"/>
      <c r="AM850" s="496"/>
      <c r="AN850" s="800"/>
      <c r="AO850" s="800"/>
      <c r="AP850" s="800"/>
      <c r="AQ850" s="800"/>
      <c r="AR850" s="800"/>
      <c r="AS850" s="800"/>
      <c r="AT850" s="800"/>
      <c r="AU850" s="800"/>
      <c r="AX850" s="1034">
        <v>2</v>
      </c>
      <c r="AY850" s="1137"/>
      <c r="AZ850" s="1034" t="s">
        <v>13250</v>
      </c>
      <c r="BA850" s="1034" t="s">
        <v>13251</v>
      </c>
      <c r="BB850" s="1034" t="s">
        <v>10375</v>
      </c>
      <c r="BC850" s="1036"/>
    </row>
    <row r="851" spans="1:55" ht="16.5" thickTop="1" thickBot="1">
      <c r="A851" s="800"/>
      <c r="B851" s="800"/>
      <c r="C851" s="800"/>
      <c r="D851" s="800"/>
      <c r="E851" s="800"/>
      <c r="F851" s="801" t="s">
        <v>13172</v>
      </c>
      <c r="G851" s="924" t="s">
        <v>13093</v>
      </c>
      <c r="H851" s="803" t="s">
        <v>13173</v>
      </c>
      <c r="I851" s="802"/>
      <c r="J851" s="802"/>
      <c r="K851" s="802"/>
      <c r="L851" s="802"/>
      <c r="M851" s="802"/>
      <c r="N851" s="802"/>
      <c r="O851" s="802"/>
      <c r="P851" s="802"/>
      <c r="Q851" s="802"/>
      <c r="R851" s="802"/>
      <c r="S851" s="802"/>
      <c r="T851" s="802"/>
      <c r="U851" s="802"/>
      <c r="V851" s="802"/>
      <c r="W851" s="802"/>
      <c r="X851" s="802"/>
      <c r="Y851" s="802"/>
      <c r="Z851" s="802"/>
      <c r="AA851" s="802"/>
      <c r="AB851" s="802"/>
      <c r="AC851" s="802"/>
      <c r="AD851" s="802"/>
      <c r="AE851" s="802"/>
      <c r="AF851" s="802"/>
      <c r="AG851" s="709"/>
      <c r="AI851" s="496"/>
      <c r="AJ851" s="802"/>
      <c r="AK851" s="496"/>
      <c r="AL851" s="802"/>
      <c r="AM851" s="496"/>
      <c r="AN851" s="800"/>
      <c r="AO851" s="800"/>
      <c r="AP851" s="800"/>
      <c r="AQ851" s="800"/>
      <c r="AR851" s="800"/>
      <c r="AS851" s="800"/>
      <c r="AT851" s="800"/>
      <c r="AU851" s="800"/>
      <c r="AX851" s="1034">
        <v>3</v>
      </c>
      <c r="AY851" s="1137"/>
      <c r="AZ851" s="1034" t="s">
        <v>13252</v>
      </c>
      <c r="BA851" s="1034" t="s">
        <v>13253</v>
      </c>
      <c r="BB851" s="1034" t="s">
        <v>10375</v>
      </c>
      <c r="BC851" s="1036"/>
    </row>
    <row r="852" spans="1:55" ht="16.5" thickTop="1" thickBot="1">
      <c r="A852" s="800"/>
      <c r="B852" s="800"/>
      <c r="C852" s="800"/>
      <c r="D852" s="800"/>
      <c r="E852" s="800"/>
      <c r="F852" s="801" t="s">
        <v>13174</v>
      </c>
      <c r="G852" s="924" t="s">
        <v>13093</v>
      </c>
      <c r="H852" s="803" t="s">
        <v>13175</v>
      </c>
      <c r="I852" s="802"/>
      <c r="J852" s="802"/>
      <c r="K852" s="802"/>
      <c r="L852" s="802"/>
      <c r="M852" s="802"/>
      <c r="N852" s="802"/>
      <c r="O852" s="802"/>
      <c r="P852" s="802"/>
      <c r="Q852" s="802"/>
      <c r="R852" s="802"/>
      <c r="S852" s="802"/>
      <c r="T852" s="802"/>
      <c r="U852" s="802"/>
      <c r="V852" s="802"/>
      <c r="W852" s="802"/>
      <c r="X852" s="802"/>
      <c r="Y852" s="802"/>
      <c r="Z852" s="802"/>
      <c r="AA852" s="802"/>
      <c r="AB852" s="802"/>
      <c r="AC852" s="802"/>
      <c r="AD852" s="802"/>
      <c r="AE852" s="802"/>
      <c r="AF852" s="802"/>
      <c r="AG852" s="709"/>
      <c r="AI852" s="496"/>
      <c r="AJ852" s="802"/>
      <c r="AK852" s="496"/>
      <c r="AL852" s="802"/>
      <c r="AM852" s="496"/>
      <c r="AN852" s="800"/>
      <c r="AO852" s="800"/>
      <c r="AP852" s="800"/>
      <c r="AQ852" s="800"/>
      <c r="AR852" s="800"/>
      <c r="AS852" s="800"/>
      <c r="AT852" s="800"/>
      <c r="AU852" s="800"/>
      <c r="AX852" s="1034">
        <v>4</v>
      </c>
      <c r="AY852" s="1137"/>
      <c r="AZ852" s="1034" t="s">
        <v>13252</v>
      </c>
      <c r="BA852" s="1034" t="s">
        <v>13254</v>
      </c>
      <c r="BB852" s="1034" t="s">
        <v>10375</v>
      </c>
      <c r="BC852" s="1036"/>
    </row>
    <row r="853" spans="1:55" ht="16.5" thickTop="1" thickBot="1">
      <c r="A853" s="800"/>
      <c r="B853" s="800"/>
      <c r="C853" s="800"/>
      <c r="D853" s="800"/>
      <c r="E853" s="800"/>
      <c r="F853" s="801" t="s">
        <v>13176</v>
      </c>
      <c r="G853" s="924" t="s">
        <v>13117</v>
      </c>
      <c r="H853" s="803" t="s">
        <v>13177</v>
      </c>
      <c r="I853" s="802"/>
      <c r="J853" s="802"/>
      <c r="K853" s="802"/>
      <c r="L853" s="802"/>
      <c r="M853" s="802"/>
      <c r="N853" s="802"/>
      <c r="O853" s="802"/>
      <c r="P853" s="802"/>
      <c r="Q853" s="802"/>
      <c r="R853" s="802"/>
      <c r="S853" s="802"/>
      <c r="T853" s="802"/>
      <c r="U853" s="802"/>
      <c r="V853" s="802"/>
      <c r="W853" s="802"/>
      <c r="X853" s="802"/>
      <c r="Y853" s="802"/>
      <c r="Z853" s="802"/>
      <c r="AA853" s="802"/>
      <c r="AB853" s="802"/>
      <c r="AC853" s="802"/>
      <c r="AD853" s="802"/>
      <c r="AE853" s="802"/>
      <c r="AF853" s="802"/>
      <c r="AG853" s="709"/>
      <c r="AI853" s="496"/>
      <c r="AJ853" s="802"/>
      <c r="AK853" s="496"/>
      <c r="AL853" s="802"/>
      <c r="AM853" s="496"/>
      <c r="AN853" s="800"/>
      <c r="AO853" s="800"/>
      <c r="AP853" s="800"/>
      <c r="AQ853" s="800"/>
      <c r="AR853" s="800"/>
      <c r="AS853" s="800"/>
      <c r="AT853" s="800"/>
      <c r="AU853" s="800"/>
      <c r="AX853" s="1034">
        <v>5</v>
      </c>
      <c r="AY853" s="1137"/>
      <c r="AZ853" s="1034" t="s">
        <v>13255</v>
      </c>
      <c r="BA853" s="1034" t="s">
        <v>13255</v>
      </c>
      <c r="BB853" s="1034" t="s">
        <v>13256</v>
      </c>
      <c r="BC853" s="1036"/>
    </row>
    <row r="854" spans="1:55" ht="16.5" thickTop="1" thickBot="1">
      <c r="A854" s="800"/>
      <c r="B854" s="800"/>
      <c r="C854" s="800"/>
      <c r="D854" s="800"/>
      <c r="E854" s="800"/>
      <c r="F854" s="801" t="s">
        <v>13178</v>
      </c>
      <c r="G854" s="924" t="s">
        <v>13093</v>
      </c>
      <c r="H854" s="803" t="s">
        <v>13179</v>
      </c>
      <c r="I854" s="802"/>
      <c r="J854" s="802"/>
      <c r="K854" s="802"/>
      <c r="L854" s="802"/>
      <c r="M854" s="802"/>
      <c r="N854" s="802"/>
      <c r="O854" s="802"/>
      <c r="P854" s="802"/>
      <c r="Q854" s="802"/>
      <c r="R854" s="802"/>
      <c r="S854" s="802"/>
      <c r="T854" s="802"/>
      <c r="U854" s="802"/>
      <c r="V854" s="802"/>
      <c r="W854" s="802"/>
      <c r="X854" s="802"/>
      <c r="Y854" s="802"/>
      <c r="Z854" s="802"/>
      <c r="AA854" s="802"/>
      <c r="AB854" s="802"/>
      <c r="AC854" s="802"/>
      <c r="AD854" s="802"/>
      <c r="AE854" s="802"/>
      <c r="AF854" s="802"/>
      <c r="AG854" s="709"/>
      <c r="AI854" s="496"/>
      <c r="AJ854" s="802"/>
      <c r="AK854" s="496"/>
      <c r="AL854" s="802"/>
      <c r="AM854" s="496"/>
      <c r="AN854" s="800"/>
      <c r="AO854" s="800"/>
      <c r="AP854" s="800"/>
      <c r="AQ854" s="800"/>
      <c r="AR854" s="800"/>
      <c r="AS854" s="800"/>
      <c r="AT854" s="800"/>
      <c r="AU854" s="800"/>
      <c r="AX854" s="1034">
        <v>6</v>
      </c>
      <c r="AY854" s="1137"/>
      <c r="AZ854" s="1034" t="s">
        <v>13255</v>
      </c>
      <c r="BA854" s="1034" t="s">
        <v>13255</v>
      </c>
      <c r="BB854" s="1034" t="s">
        <v>13255</v>
      </c>
      <c r="BC854" s="1036"/>
    </row>
    <row r="855" spans="1:55" ht="16.5" thickTop="1" thickBot="1">
      <c r="A855" s="800"/>
      <c r="B855" s="800"/>
      <c r="C855" s="800"/>
      <c r="D855" s="800"/>
      <c r="E855" s="800"/>
      <c r="F855" s="801" t="s">
        <v>13180</v>
      </c>
      <c r="G855" s="924" t="s">
        <v>13098</v>
      </c>
      <c r="H855" s="803" t="s">
        <v>13181</v>
      </c>
      <c r="I855" s="802"/>
      <c r="J855" s="802"/>
      <c r="K855" s="802"/>
      <c r="L855" s="802"/>
      <c r="M855" s="802"/>
      <c r="N855" s="802"/>
      <c r="O855" s="802"/>
      <c r="P855" s="802"/>
      <c r="Q855" s="802"/>
      <c r="R855" s="802"/>
      <c r="S855" s="802"/>
      <c r="T855" s="802"/>
      <c r="U855" s="802"/>
      <c r="V855" s="802"/>
      <c r="W855" s="802"/>
      <c r="X855" s="802"/>
      <c r="Y855" s="802"/>
      <c r="Z855" s="802"/>
      <c r="AA855" s="802"/>
      <c r="AB855" s="802"/>
      <c r="AC855" s="802"/>
      <c r="AD855" s="802"/>
      <c r="AE855" s="802"/>
      <c r="AF855" s="802"/>
      <c r="AG855" s="709"/>
      <c r="AI855" s="496"/>
      <c r="AJ855" s="802"/>
      <c r="AK855" s="496"/>
      <c r="AL855" s="802"/>
      <c r="AM855" s="496"/>
      <c r="AN855" s="800"/>
      <c r="AO855" s="800"/>
      <c r="AP855" s="800"/>
      <c r="AQ855" s="800"/>
      <c r="AR855" s="800"/>
      <c r="AS855" s="800"/>
      <c r="AT855" s="800"/>
      <c r="AU855" s="800"/>
      <c r="AX855" s="1034">
        <v>7</v>
      </c>
      <c r="AY855" s="1137"/>
      <c r="AZ855" s="1034" t="s">
        <v>13253</v>
      </c>
      <c r="BA855" s="1034" t="s">
        <v>13257</v>
      </c>
      <c r="BB855" s="1034" t="s">
        <v>12665</v>
      </c>
      <c r="BC855" s="1036"/>
    </row>
    <row r="856" spans="1:55" ht="16.5" thickTop="1" thickBot="1">
      <c r="A856" s="800"/>
      <c r="B856" s="800"/>
      <c r="C856" s="800"/>
      <c r="D856" s="800"/>
      <c r="E856" s="800"/>
      <c r="F856" s="801" t="s">
        <v>13182</v>
      </c>
      <c r="G856" s="924" t="s">
        <v>13093</v>
      </c>
      <c r="H856" s="803" t="s">
        <v>13183</v>
      </c>
      <c r="I856" s="802"/>
      <c r="J856" s="802"/>
      <c r="K856" s="802"/>
      <c r="L856" s="802"/>
      <c r="M856" s="802"/>
      <c r="N856" s="802"/>
      <c r="O856" s="802"/>
      <c r="P856" s="802"/>
      <c r="Q856" s="802"/>
      <c r="R856" s="802"/>
      <c r="S856" s="802"/>
      <c r="T856" s="802"/>
      <c r="U856" s="802"/>
      <c r="V856" s="802"/>
      <c r="W856" s="802"/>
      <c r="X856" s="802"/>
      <c r="Y856" s="802"/>
      <c r="Z856" s="802"/>
      <c r="AA856" s="802"/>
      <c r="AB856" s="802"/>
      <c r="AC856" s="802"/>
      <c r="AD856" s="802"/>
      <c r="AE856" s="802"/>
      <c r="AF856" s="802"/>
      <c r="AG856" s="709"/>
      <c r="AI856" s="496"/>
      <c r="AJ856" s="802"/>
      <c r="AK856" s="496"/>
      <c r="AL856" s="802"/>
      <c r="AM856" s="496"/>
      <c r="AN856" s="800"/>
      <c r="AO856" s="800"/>
      <c r="AP856" s="800"/>
      <c r="AQ856" s="800"/>
      <c r="AR856" s="800"/>
      <c r="AS856" s="800"/>
      <c r="AT856" s="800"/>
      <c r="AU856" s="800"/>
      <c r="AX856" s="1034">
        <v>8</v>
      </c>
      <c r="AY856" s="1137"/>
      <c r="AZ856" s="1034" t="s">
        <v>13258</v>
      </c>
      <c r="BA856" s="1034" t="s">
        <v>13257</v>
      </c>
      <c r="BB856" s="1034" t="s">
        <v>13259</v>
      </c>
      <c r="BC856" s="1036"/>
    </row>
    <row r="857" spans="1:55" ht="16.5" thickTop="1" thickBot="1">
      <c r="A857" s="800"/>
      <c r="B857" s="800"/>
      <c r="C857" s="800"/>
      <c r="D857" s="800"/>
      <c r="E857" s="800"/>
      <c r="F857" s="801" t="s">
        <v>13184</v>
      </c>
      <c r="G857" s="924" t="s">
        <v>13093</v>
      </c>
      <c r="H857" s="803" t="s">
        <v>13185</v>
      </c>
      <c r="I857" s="802"/>
      <c r="J857" s="802"/>
      <c r="K857" s="802"/>
      <c r="L857" s="802"/>
      <c r="M857" s="802"/>
      <c r="N857" s="802"/>
      <c r="O857" s="802"/>
      <c r="P857" s="802"/>
      <c r="Q857" s="802"/>
      <c r="R857" s="802"/>
      <c r="S857" s="802"/>
      <c r="T857" s="802"/>
      <c r="U857" s="802"/>
      <c r="V857" s="802"/>
      <c r="W857" s="802"/>
      <c r="X857" s="802"/>
      <c r="Y857" s="802"/>
      <c r="Z857" s="802"/>
      <c r="AA857" s="802"/>
      <c r="AB857" s="802"/>
      <c r="AC857" s="802"/>
      <c r="AD857" s="802"/>
      <c r="AE857" s="802"/>
      <c r="AF857" s="802"/>
      <c r="AG857" s="709"/>
      <c r="AI857" s="496"/>
      <c r="AJ857" s="802"/>
      <c r="AK857" s="496"/>
      <c r="AL857" s="802"/>
      <c r="AM857" s="496"/>
      <c r="AN857" s="800"/>
      <c r="AO857" s="800"/>
      <c r="AP857" s="800"/>
      <c r="AQ857" s="800"/>
      <c r="AR857" s="800"/>
      <c r="AS857" s="800"/>
      <c r="AT857" s="800"/>
      <c r="AU857" s="800"/>
      <c r="AX857" s="1034">
        <v>9</v>
      </c>
      <c r="AY857" s="1137"/>
      <c r="AZ857" s="1034" t="s">
        <v>13260</v>
      </c>
      <c r="BA857" s="1034" t="s">
        <v>13261</v>
      </c>
      <c r="BB857" s="1034" t="s">
        <v>13262</v>
      </c>
      <c r="BC857" s="1036"/>
    </row>
    <row r="858" spans="1:55" ht="16.5" thickTop="1" thickBot="1">
      <c r="A858" s="800"/>
      <c r="B858" s="800"/>
      <c r="C858" s="800"/>
      <c r="D858" s="800"/>
      <c r="E858" s="800"/>
      <c r="F858" s="801" t="s">
        <v>13186</v>
      </c>
      <c r="G858" s="924" t="s">
        <v>13117</v>
      </c>
      <c r="H858" s="803" t="s">
        <v>13187</v>
      </c>
      <c r="I858" s="802"/>
      <c r="J858" s="802"/>
      <c r="K858" s="802"/>
      <c r="L858" s="802"/>
      <c r="M858" s="802"/>
      <c r="N858" s="802"/>
      <c r="O858" s="802"/>
      <c r="P858" s="802"/>
      <c r="Q858" s="802"/>
      <c r="R858" s="802"/>
      <c r="S858" s="802"/>
      <c r="T858" s="802"/>
      <c r="U858" s="802"/>
      <c r="V858" s="802"/>
      <c r="W858" s="802"/>
      <c r="X858" s="802"/>
      <c r="Y858" s="802"/>
      <c r="Z858" s="802"/>
      <c r="AA858" s="802"/>
      <c r="AB858" s="802"/>
      <c r="AC858" s="802"/>
      <c r="AD858" s="802"/>
      <c r="AE858" s="802"/>
      <c r="AF858" s="802"/>
      <c r="AG858" s="709"/>
      <c r="AI858" s="496"/>
      <c r="AJ858" s="802"/>
      <c r="AK858" s="496"/>
      <c r="AL858" s="802"/>
      <c r="AM858" s="496"/>
      <c r="AN858" s="800"/>
      <c r="AO858" s="800"/>
      <c r="AP858" s="800"/>
      <c r="AQ858" s="800"/>
      <c r="AR858" s="800"/>
      <c r="AS858" s="800"/>
      <c r="AT858" s="800"/>
      <c r="AU858" s="800"/>
      <c r="AX858" s="1034">
        <v>10</v>
      </c>
      <c r="AY858" s="1137"/>
      <c r="AZ858" s="1034" t="s">
        <v>13263</v>
      </c>
      <c r="BA858" s="1034" t="s">
        <v>13261</v>
      </c>
      <c r="BB858" s="1034" t="s">
        <v>13264</v>
      </c>
      <c r="BC858" s="1036"/>
    </row>
    <row r="859" spans="1:55" ht="16.5" thickTop="1" thickBot="1">
      <c r="A859" s="800"/>
      <c r="B859" s="800"/>
      <c r="C859" s="800"/>
      <c r="D859" s="800"/>
      <c r="E859" s="800"/>
      <c r="F859" s="801" t="s">
        <v>13188</v>
      </c>
      <c r="G859" s="924" t="s">
        <v>13098</v>
      </c>
      <c r="H859" s="803" t="s">
        <v>13189</v>
      </c>
      <c r="I859" s="802"/>
      <c r="J859" s="802"/>
      <c r="K859" s="802"/>
      <c r="L859" s="802"/>
      <c r="M859" s="802"/>
      <c r="N859" s="802"/>
      <c r="O859" s="802"/>
      <c r="P859" s="802"/>
      <c r="Q859" s="802"/>
      <c r="R859" s="802"/>
      <c r="S859" s="802"/>
      <c r="T859" s="802"/>
      <c r="U859" s="802"/>
      <c r="V859" s="802"/>
      <c r="W859" s="802"/>
      <c r="X859" s="802"/>
      <c r="Y859" s="802"/>
      <c r="Z859" s="802"/>
      <c r="AA859" s="802"/>
      <c r="AB859" s="802"/>
      <c r="AC859" s="802"/>
      <c r="AD859" s="802"/>
      <c r="AE859" s="802"/>
      <c r="AF859" s="802"/>
      <c r="AG859" s="709"/>
      <c r="AI859" s="496"/>
      <c r="AJ859" s="802"/>
      <c r="AK859" s="496"/>
      <c r="AL859" s="802"/>
      <c r="AM859" s="496"/>
      <c r="AN859" s="800"/>
      <c r="AO859" s="800"/>
      <c r="AP859" s="800"/>
      <c r="AQ859" s="800"/>
      <c r="AR859" s="800"/>
      <c r="AS859" s="800"/>
      <c r="AT859" s="800"/>
      <c r="AU859" s="800"/>
    </row>
    <row r="860" spans="1:55" ht="16.5" thickTop="1" thickBot="1">
      <c r="A860" s="800"/>
      <c r="B860" s="800"/>
      <c r="C860" s="800"/>
      <c r="D860" s="800"/>
      <c r="E860" s="800"/>
      <c r="F860" s="801" t="s">
        <v>13190</v>
      </c>
      <c r="G860" s="924" t="s">
        <v>13093</v>
      </c>
      <c r="H860" s="803" t="s">
        <v>13191</v>
      </c>
      <c r="I860" s="802"/>
      <c r="J860" s="802"/>
      <c r="K860" s="802"/>
      <c r="L860" s="802"/>
      <c r="M860" s="802"/>
      <c r="N860" s="802"/>
      <c r="O860" s="802"/>
      <c r="P860" s="802"/>
      <c r="Q860" s="802"/>
      <c r="R860" s="802"/>
      <c r="S860" s="802"/>
      <c r="T860" s="802"/>
      <c r="U860" s="802"/>
      <c r="V860" s="802"/>
      <c r="W860" s="802"/>
      <c r="X860" s="802"/>
      <c r="Y860" s="802"/>
      <c r="Z860" s="802"/>
      <c r="AA860" s="802"/>
      <c r="AB860" s="802"/>
      <c r="AC860" s="802"/>
      <c r="AD860" s="802"/>
      <c r="AE860" s="802"/>
      <c r="AF860" s="802"/>
      <c r="AG860" s="709"/>
      <c r="AI860" s="496"/>
      <c r="AJ860" s="802"/>
      <c r="AK860" s="496"/>
      <c r="AL860" s="802"/>
      <c r="AM860" s="496"/>
      <c r="AN860" s="800"/>
      <c r="AO860" s="800"/>
      <c r="AP860" s="800"/>
      <c r="AQ860" s="800"/>
      <c r="AR860" s="800"/>
      <c r="AS860" s="800"/>
      <c r="AT860" s="800"/>
      <c r="AU860" s="800"/>
    </row>
    <row r="861" spans="1:55" ht="16.5" thickTop="1" thickBot="1">
      <c r="A861" s="800"/>
      <c r="B861" s="800"/>
      <c r="C861" s="800"/>
      <c r="D861" s="800"/>
      <c r="E861" s="800"/>
      <c r="F861" s="801" t="s">
        <v>13192</v>
      </c>
      <c r="G861" s="924" t="s">
        <v>13093</v>
      </c>
      <c r="H861" s="803" t="s">
        <v>13193</v>
      </c>
      <c r="I861" s="802"/>
      <c r="J861" s="802"/>
      <c r="K861" s="802"/>
      <c r="L861" s="802"/>
      <c r="M861" s="802"/>
      <c r="N861" s="802"/>
      <c r="O861" s="802"/>
      <c r="P861" s="802"/>
      <c r="Q861" s="802"/>
      <c r="R861" s="802"/>
      <c r="S861" s="802"/>
      <c r="T861" s="802"/>
      <c r="U861" s="802"/>
      <c r="V861" s="802"/>
      <c r="W861" s="802"/>
      <c r="X861" s="802"/>
      <c r="Y861" s="802"/>
      <c r="Z861" s="802"/>
      <c r="AA861" s="802"/>
      <c r="AB861" s="802"/>
      <c r="AC861" s="802"/>
      <c r="AD861" s="802"/>
      <c r="AE861" s="802"/>
      <c r="AF861" s="802"/>
      <c r="AG861" s="709"/>
      <c r="AI861" s="496"/>
      <c r="AJ861" s="802"/>
      <c r="AK861" s="496"/>
      <c r="AL861" s="802"/>
      <c r="AM861" s="496"/>
      <c r="AN861" s="800"/>
      <c r="AO861" s="800"/>
      <c r="AP861" s="800"/>
      <c r="AQ861" s="800"/>
      <c r="AR861" s="800"/>
      <c r="AS861" s="800"/>
      <c r="AT861" s="800"/>
      <c r="AU861" s="800"/>
    </row>
    <row r="862" spans="1:55" ht="16.5" thickTop="1" thickBot="1">
      <c r="A862" s="800"/>
      <c r="B862" s="800"/>
      <c r="C862" s="800"/>
      <c r="D862" s="800"/>
      <c r="E862" s="800"/>
      <c r="F862" s="801" t="s">
        <v>13194</v>
      </c>
      <c r="G862" s="924" t="s">
        <v>13093</v>
      </c>
      <c r="H862" s="803" t="s">
        <v>13195</v>
      </c>
      <c r="I862" s="802"/>
      <c r="J862" s="802"/>
      <c r="K862" s="802"/>
      <c r="L862" s="802"/>
      <c r="M862" s="802"/>
      <c r="N862" s="802"/>
      <c r="O862" s="802"/>
      <c r="P862" s="802"/>
      <c r="Q862" s="802"/>
      <c r="R862" s="802"/>
      <c r="S862" s="802"/>
      <c r="T862" s="802"/>
      <c r="U862" s="802"/>
      <c r="V862" s="802"/>
      <c r="W862" s="802"/>
      <c r="X862" s="802"/>
      <c r="Y862" s="802"/>
      <c r="Z862" s="802"/>
      <c r="AA862" s="802"/>
      <c r="AB862" s="802"/>
      <c r="AC862" s="802"/>
      <c r="AD862" s="802"/>
      <c r="AE862" s="802"/>
      <c r="AF862" s="802"/>
      <c r="AG862" s="709"/>
      <c r="AI862" s="496"/>
      <c r="AJ862" s="802"/>
      <c r="AK862" s="496"/>
      <c r="AL862" s="802"/>
      <c r="AM862" s="496"/>
      <c r="AN862" s="800"/>
      <c r="AO862" s="800"/>
      <c r="AP862" s="800"/>
      <c r="AQ862" s="800"/>
      <c r="AR862" s="800"/>
      <c r="AS862" s="800"/>
      <c r="AT862" s="800"/>
      <c r="AU862" s="800"/>
    </row>
    <row r="863" spans="1:55" ht="16.5" thickTop="1" thickBot="1">
      <c r="A863" s="800"/>
      <c r="B863" s="800"/>
      <c r="C863" s="800"/>
      <c r="D863" s="800"/>
      <c r="E863" s="800"/>
      <c r="F863" s="801" t="s">
        <v>13196</v>
      </c>
      <c r="G863" s="924" t="s">
        <v>13093</v>
      </c>
      <c r="H863" s="803" t="s">
        <v>13197</v>
      </c>
      <c r="I863" s="802"/>
      <c r="J863" s="802"/>
      <c r="K863" s="802"/>
      <c r="L863" s="802"/>
      <c r="M863" s="802"/>
      <c r="N863" s="802"/>
      <c r="O863" s="802"/>
      <c r="P863" s="802"/>
      <c r="Q863" s="802"/>
      <c r="R863" s="802"/>
      <c r="S863" s="802"/>
      <c r="T863" s="802"/>
      <c r="U863" s="802"/>
      <c r="V863" s="802"/>
      <c r="W863" s="802"/>
      <c r="X863" s="802"/>
      <c r="Y863" s="802"/>
      <c r="Z863" s="802"/>
      <c r="AA863" s="802"/>
      <c r="AB863" s="802"/>
      <c r="AC863" s="802"/>
      <c r="AD863" s="802"/>
      <c r="AE863" s="802"/>
      <c r="AF863" s="802"/>
      <c r="AG863" s="709"/>
      <c r="AI863" s="496"/>
      <c r="AJ863" s="802"/>
      <c r="AK863" s="496"/>
      <c r="AL863" s="802"/>
      <c r="AM863" s="496"/>
      <c r="AN863" s="800"/>
      <c r="AO863" s="800"/>
      <c r="AP863" s="800"/>
      <c r="AQ863" s="800"/>
      <c r="AR863" s="800"/>
      <c r="AS863" s="800"/>
      <c r="AT863" s="800"/>
      <c r="AU863" s="800"/>
    </row>
    <row r="864" spans="1:55" ht="16.5" thickTop="1" thickBot="1">
      <c r="A864" s="800"/>
      <c r="B864" s="800"/>
      <c r="C864" s="800"/>
      <c r="D864" s="800"/>
      <c r="E864" s="800"/>
      <c r="F864" s="801" t="s">
        <v>13198</v>
      </c>
      <c r="G864" s="924" t="s">
        <v>13093</v>
      </c>
      <c r="H864" s="803" t="s">
        <v>13199</v>
      </c>
      <c r="I864" s="802"/>
      <c r="J864" s="802"/>
      <c r="K864" s="802"/>
      <c r="L864" s="802"/>
      <c r="M864" s="802"/>
      <c r="N864" s="802"/>
      <c r="O864" s="802"/>
      <c r="P864" s="802"/>
      <c r="Q864" s="802"/>
      <c r="R864" s="802"/>
      <c r="S864" s="802"/>
      <c r="T864" s="802"/>
      <c r="U864" s="802"/>
      <c r="V864" s="802"/>
      <c r="W864" s="802"/>
      <c r="X864" s="802"/>
      <c r="Y864" s="802"/>
      <c r="Z864" s="802"/>
      <c r="AA864" s="802"/>
      <c r="AB864" s="802"/>
      <c r="AC864" s="802"/>
      <c r="AD864" s="802"/>
      <c r="AE864" s="802"/>
      <c r="AF864" s="802"/>
      <c r="AG864" s="709"/>
      <c r="AI864" s="496"/>
      <c r="AJ864" s="802"/>
      <c r="AK864" s="496"/>
      <c r="AL864" s="802"/>
      <c r="AM864" s="496"/>
      <c r="AN864" s="800"/>
      <c r="AO864" s="800"/>
      <c r="AP864" s="800"/>
      <c r="AQ864" s="800"/>
      <c r="AR864" s="800"/>
      <c r="AS864" s="800"/>
      <c r="AT864" s="800"/>
      <c r="AU864" s="800"/>
    </row>
    <row r="865" spans="1:47" ht="16.5" thickTop="1" thickBot="1">
      <c r="A865" s="800"/>
      <c r="B865" s="800"/>
      <c r="C865" s="800"/>
      <c r="D865" s="800"/>
      <c r="E865" s="800"/>
      <c r="F865" s="801" t="s">
        <v>13200</v>
      </c>
      <c r="G865" s="924" t="s">
        <v>13117</v>
      </c>
      <c r="H865" s="803" t="s">
        <v>13201</v>
      </c>
      <c r="I865" s="802"/>
      <c r="J865" s="802"/>
      <c r="K865" s="802"/>
      <c r="L865" s="802"/>
      <c r="M865" s="802"/>
      <c r="N865" s="802"/>
      <c r="O865" s="802"/>
      <c r="P865" s="802"/>
      <c r="Q865" s="802"/>
      <c r="R865" s="802"/>
      <c r="S865" s="802"/>
      <c r="T865" s="802"/>
      <c r="U865" s="802"/>
      <c r="V865" s="802"/>
      <c r="W865" s="802"/>
      <c r="X865" s="802"/>
      <c r="Y865" s="802"/>
      <c r="Z865" s="802"/>
      <c r="AA865" s="802"/>
      <c r="AB865" s="802"/>
      <c r="AC865" s="802"/>
      <c r="AD865" s="802"/>
      <c r="AE865" s="802"/>
      <c r="AF865" s="802"/>
      <c r="AG865" s="709"/>
      <c r="AI865" s="496"/>
      <c r="AJ865" s="802"/>
      <c r="AK865" s="496"/>
      <c r="AL865" s="802"/>
      <c r="AM865" s="496"/>
      <c r="AN865" s="800"/>
      <c r="AO865" s="800"/>
      <c r="AP865" s="800"/>
      <c r="AQ865" s="800"/>
      <c r="AR865" s="800"/>
      <c r="AS865" s="800"/>
      <c r="AT865" s="800"/>
      <c r="AU865" s="800"/>
    </row>
    <row r="866" spans="1:47" ht="16.5" thickTop="1" thickBot="1">
      <c r="A866" s="800"/>
      <c r="B866" s="800"/>
      <c r="C866" s="800"/>
      <c r="D866" s="800"/>
      <c r="E866" s="800"/>
      <c r="F866" s="801" t="s">
        <v>13202</v>
      </c>
      <c r="G866" s="924" t="s">
        <v>13093</v>
      </c>
      <c r="H866" s="803" t="s">
        <v>13203</v>
      </c>
      <c r="I866" s="802"/>
      <c r="J866" s="802"/>
      <c r="K866" s="802"/>
      <c r="L866" s="802"/>
      <c r="M866" s="802"/>
      <c r="N866" s="802"/>
      <c r="O866" s="802"/>
      <c r="P866" s="802"/>
      <c r="Q866" s="802"/>
      <c r="R866" s="802"/>
      <c r="S866" s="802"/>
      <c r="T866" s="802"/>
      <c r="U866" s="802"/>
      <c r="V866" s="802"/>
      <c r="W866" s="802"/>
      <c r="X866" s="802"/>
      <c r="Y866" s="802"/>
      <c r="Z866" s="802"/>
      <c r="AA866" s="802"/>
      <c r="AB866" s="802"/>
      <c r="AC866" s="802"/>
      <c r="AD866" s="802"/>
      <c r="AE866" s="802"/>
      <c r="AF866" s="802"/>
      <c r="AG866" s="709"/>
      <c r="AI866" s="496"/>
      <c r="AJ866" s="802"/>
      <c r="AK866" s="496"/>
      <c r="AL866" s="802"/>
      <c r="AM866" s="496"/>
      <c r="AN866" s="800"/>
      <c r="AO866" s="800"/>
      <c r="AP866" s="800"/>
      <c r="AQ866" s="800"/>
      <c r="AR866" s="800"/>
      <c r="AS866" s="800"/>
      <c r="AT866" s="800"/>
      <c r="AU866" s="800"/>
    </row>
    <row r="867" spans="1:47" ht="16.5" thickTop="1" thickBot="1">
      <c r="A867" s="800"/>
      <c r="B867" s="800"/>
      <c r="C867" s="800"/>
      <c r="D867" s="800"/>
      <c r="E867" s="800"/>
      <c r="F867" s="801" t="s">
        <v>13204</v>
      </c>
      <c r="G867" s="924" t="s">
        <v>13093</v>
      </c>
      <c r="H867" s="803" t="s">
        <v>13205</v>
      </c>
      <c r="I867" s="802"/>
      <c r="J867" s="802"/>
      <c r="K867" s="802"/>
      <c r="L867" s="802"/>
      <c r="M867" s="802"/>
      <c r="N867" s="802"/>
      <c r="O867" s="802"/>
      <c r="P867" s="802"/>
      <c r="Q867" s="802"/>
      <c r="R867" s="802"/>
      <c r="S867" s="802"/>
      <c r="T867" s="802"/>
      <c r="U867" s="802"/>
      <c r="V867" s="802"/>
      <c r="W867" s="802"/>
      <c r="X867" s="802"/>
      <c r="Y867" s="802"/>
      <c r="Z867" s="802"/>
      <c r="AA867" s="802"/>
      <c r="AB867" s="802"/>
      <c r="AC867" s="802"/>
      <c r="AD867" s="802"/>
      <c r="AE867" s="802"/>
      <c r="AF867" s="802"/>
      <c r="AG867" s="709"/>
      <c r="AI867" s="496"/>
      <c r="AJ867" s="802"/>
      <c r="AK867" s="496"/>
      <c r="AL867" s="802"/>
      <c r="AM867" s="496"/>
      <c r="AN867" s="800"/>
      <c r="AO867" s="800"/>
      <c r="AP867" s="800"/>
      <c r="AQ867" s="800"/>
      <c r="AR867" s="800"/>
      <c r="AS867" s="800"/>
      <c r="AT867" s="800"/>
      <c r="AU867" s="800"/>
    </row>
    <row r="868" spans="1:47" ht="16.5" thickTop="1" thickBot="1">
      <c r="A868" s="800"/>
      <c r="B868" s="800"/>
      <c r="C868" s="800"/>
      <c r="D868" s="800"/>
      <c r="E868" s="800"/>
      <c r="F868" s="801" t="s">
        <v>13206</v>
      </c>
      <c r="G868" s="924" t="s">
        <v>13093</v>
      </c>
      <c r="H868" s="803" t="s">
        <v>13207</v>
      </c>
      <c r="I868" s="802"/>
      <c r="J868" s="802"/>
      <c r="K868" s="802"/>
      <c r="L868" s="802"/>
      <c r="M868" s="802"/>
      <c r="N868" s="802"/>
      <c r="O868" s="802"/>
      <c r="P868" s="802"/>
      <c r="Q868" s="802"/>
      <c r="R868" s="802"/>
      <c r="S868" s="802"/>
      <c r="T868" s="802"/>
      <c r="U868" s="802"/>
      <c r="V868" s="802"/>
      <c r="W868" s="802"/>
      <c r="X868" s="802"/>
      <c r="Y868" s="802"/>
      <c r="Z868" s="802"/>
      <c r="AA868" s="802"/>
      <c r="AB868" s="802"/>
      <c r="AC868" s="802"/>
      <c r="AD868" s="802"/>
      <c r="AE868" s="802"/>
      <c r="AF868" s="802"/>
      <c r="AG868" s="709"/>
      <c r="AI868" s="496"/>
      <c r="AJ868" s="802"/>
      <c r="AK868" s="496"/>
      <c r="AL868" s="802"/>
      <c r="AM868" s="496"/>
      <c r="AN868" s="800"/>
      <c r="AO868" s="800"/>
      <c r="AP868" s="800"/>
      <c r="AQ868" s="800"/>
      <c r="AR868" s="800"/>
      <c r="AS868" s="800"/>
      <c r="AT868" s="800"/>
      <c r="AU868" s="800"/>
    </row>
    <row r="869" spans="1:47" ht="16.5" thickTop="1" thickBot="1">
      <c r="A869" s="800"/>
      <c r="B869" s="800"/>
      <c r="C869" s="800"/>
      <c r="D869" s="800"/>
      <c r="E869" s="800"/>
      <c r="F869" s="801" t="s">
        <v>13208</v>
      </c>
      <c r="G869" s="924" t="s">
        <v>13093</v>
      </c>
      <c r="H869" s="803" t="s">
        <v>13209</v>
      </c>
      <c r="I869" s="802"/>
      <c r="J869" s="802"/>
      <c r="K869" s="802"/>
      <c r="L869" s="802"/>
      <c r="M869" s="802"/>
      <c r="N869" s="802"/>
      <c r="O869" s="802"/>
      <c r="P869" s="802"/>
      <c r="Q869" s="802"/>
      <c r="R869" s="802"/>
      <c r="S869" s="802"/>
      <c r="T869" s="802"/>
      <c r="U869" s="802"/>
      <c r="V869" s="802"/>
      <c r="W869" s="802"/>
      <c r="X869" s="802"/>
      <c r="Y869" s="802"/>
      <c r="Z869" s="802"/>
      <c r="AA869" s="802"/>
      <c r="AB869" s="802"/>
      <c r="AC869" s="802"/>
      <c r="AD869" s="802"/>
      <c r="AE869" s="802"/>
      <c r="AF869" s="802"/>
      <c r="AG869" s="709"/>
      <c r="AI869" s="496"/>
      <c r="AJ869" s="802"/>
      <c r="AK869" s="496"/>
      <c r="AL869" s="802"/>
      <c r="AM869" s="496"/>
      <c r="AN869" s="800"/>
      <c r="AO869" s="800"/>
      <c r="AP869" s="800"/>
      <c r="AQ869" s="800"/>
      <c r="AR869" s="800"/>
      <c r="AS869" s="800"/>
      <c r="AT869" s="800"/>
      <c r="AU869" s="800"/>
    </row>
    <row r="870" spans="1:47" ht="16.5" thickTop="1" thickBot="1">
      <c r="A870" s="800"/>
      <c r="B870" s="800"/>
      <c r="C870" s="800"/>
      <c r="D870" s="800"/>
      <c r="E870" s="800"/>
      <c r="F870" s="801" t="s">
        <v>13210</v>
      </c>
      <c r="G870" s="924" t="s">
        <v>13093</v>
      </c>
      <c r="H870" s="803" t="s">
        <v>13211</v>
      </c>
      <c r="I870" s="802"/>
      <c r="J870" s="802"/>
      <c r="K870" s="802"/>
      <c r="L870" s="802"/>
      <c r="M870" s="802"/>
      <c r="N870" s="802"/>
      <c r="O870" s="802"/>
      <c r="P870" s="802"/>
      <c r="Q870" s="802"/>
      <c r="R870" s="802"/>
      <c r="S870" s="802"/>
      <c r="T870" s="802"/>
      <c r="U870" s="802"/>
      <c r="V870" s="802"/>
      <c r="W870" s="802"/>
      <c r="X870" s="802"/>
      <c r="Y870" s="802"/>
      <c r="Z870" s="802"/>
      <c r="AA870" s="802"/>
      <c r="AB870" s="802"/>
      <c r="AC870" s="802"/>
      <c r="AD870" s="802"/>
      <c r="AE870" s="802"/>
      <c r="AF870" s="802"/>
      <c r="AG870" s="709"/>
      <c r="AI870" s="496"/>
      <c r="AJ870" s="802"/>
      <c r="AK870" s="496"/>
      <c r="AL870" s="802"/>
      <c r="AM870" s="496"/>
      <c r="AN870" s="800"/>
      <c r="AO870" s="800"/>
      <c r="AP870" s="800"/>
      <c r="AQ870" s="800"/>
      <c r="AR870" s="800"/>
      <c r="AS870" s="800"/>
      <c r="AT870" s="800"/>
      <c r="AU870" s="800"/>
    </row>
    <row r="871" spans="1:47" ht="16.5" thickTop="1" thickBot="1">
      <c r="A871" s="800"/>
      <c r="B871" s="800"/>
      <c r="C871" s="800"/>
      <c r="D871" s="800"/>
      <c r="E871" s="800"/>
      <c r="F871" s="801" t="s">
        <v>13212</v>
      </c>
      <c r="G871" s="924" t="s">
        <v>13093</v>
      </c>
      <c r="H871" s="803" t="s">
        <v>13213</v>
      </c>
      <c r="I871" s="802"/>
      <c r="J871" s="802"/>
      <c r="K871" s="802"/>
      <c r="L871" s="802"/>
      <c r="M871" s="802"/>
      <c r="N871" s="802"/>
      <c r="O871" s="802"/>
      <c r="P871" s="802"/>
      <c r="Q871" s="802"/>
      <c r="R871" s="802"/>
      <c r="S871" s="802"/>
      <c r="T871" s="802"/>
      <c r="U871" s="802"/>
      <c r="V871" s="802"/>
      <c r="W871" s="802"/>
      <c r="X871" s="802"/>
      <c r="Y871" s="802"/>
      <c r="Z871" s="802"/>
      <c r="AA871" s="802"/>
      <c r="AB871" s="802"/>
      <c r="AC871" s="802"/>
      <c r="AD871" s="802"/>
      <c r="AE871" s="802"/>
      <c r="AF871" s="802"/>
      <c r="AG871" s="709"/>
      <c r="AI871" s="496"/>
      <c r="AJ871" s="802"/>
      <c r="AK871" s="496"/>
      <c r="AL871" s="802"/>
      <c r="AM871" s="496"/>
      <c r="AN871" s="800"/>
      <c r="AO871" s="800"/>
      <c r="AP871" s="800"/>
      <c r="AQ871" s="800"/>
      <c r="AR871" s="800"/>
      <c r="AS871" s="800"/>
      <c r="AT871" s="800"/>
      <c r="AU871" s="800"/>
    </row>
    <row r="872" spans="1:47" ht="16.5" thickTop="1" thickBot="1">
      <c r="A872" s="800"/>
      <c r="B872" s="800"/>
      <c r="C872" s="800"/>
      <c r="D872" s="800"/>
      <c r="E872" s="800"/>
      <c r="F872" s="801" t="s">
        <v>13214</v>
      </c>
      <c r="G872" s="924" t="s">
        <v>13093</v>
      </c>
      <c r="H872" s="803" t="s">
        <v>13215</v>
      </c>
      <c r="I872" s="802"/>
      <c r="J872" s="802"/>
      <c r="K872" s="802"/>
      <c r="L872" s="802"/>
      <c r="M872" s="802"/>
      <c r="N872" s="802"/>
      <c r="O872" s="802"/>
      <c r="P872" s="802"/>
      <c r="Q872" s="802"/>
      <c r="R872" s="802"/>
      <c r="S872" s="802"/>
      <c r="T872" s="802"/>
      <c r="U872" s="802"/>
      <c r="V872" s="802"/>
      <c r="W872" s="802"/>
      <c r="X872" s="802"/>
      <c r="Y872" s="802"/>
      <c r="Z872" s="802"/>
      <c r="AA872" s="802"/>
      <c r="AB872" s="802"/>
      <c r="AC872" s="802"/>
      <c r="AD872" s="802"/>
      <c r="AE872" s="802"/>
      <c r="AF872" s="802"/>
      <c r="AG872" s="709"/>
      <c r="AI872" s="496"/>
      <c r="AJ872" s="802"/>
      <c r="AK872" s="496"/>
      <c r="AL872" s="802"/>
      <c r="AM872" s="496"/>
      <c r="AN872" s="800"/>
      <c r="AO872" s="800"/>
      <c r="AP872" s="800"/>
      <c r="AQ872" s="800"/>
      <c r="AR872" s="800"/>
      <c r="AS872" s="800"/>
      <c r="AT872" s="800"/>
      <c r="AU872" s="800"/>
    </row>
    <row r="873" spans="1:47" ht="16.5" thickTop="1" thickBot="1">
      <c r="A873" s="800"/>
      <c r="B873" s="800"/>
      <c r="C873" s="800"/>
      <c r="D873" s="800"/>
      <c r="E873" s="800"/>
      <c r="F873" s="801" t="s">
        <v>13216</v>
      </c>
      <c r="G873" s="924" t="s">
        <v>13093</v>
      </c>
      <c r="H873" s="803" t="s">
        <v>13217</v>
      </c>
      <c r="I873" s="802"/>
      <c r="J873" s="802"/>
      <c r="K873" s="802"/>
      <c r="L873" s="802"/>
      <c r="M873" s="802"/>
      <c r="N873" s="802"/>
      <c r="O873" s="802"/>
      <c r="P873" s="802"/>
      <c r="Q873" s="802"/>
      <c r="R873" s="802"/>
      <c r="S873" s="802"/>
      <c r="T873" s="802"/>
      <c r="U873" s="802"/>
      <c r="V873" s="802"/>
      <c r="W873" s="802"/>
      <c r="X873" s="802"/>
      <c r="Y873" s="802"/>
      <c r="Z873" s="802"/>
      <c r="AA873" s="802"/>
      <c r="AB873" s="802"/>
      <c r="AC873" s="802"/>
      <c r="AD873" s="802"/>
      <c r="AE873" s="802"/>
      <c r="AF873" s="802"/>
      <c r="AG873" s="709"/>
      <c r="AI873" s="496"/>
      <c r="AJ873" s="802"/>
      <c r="AK873" s="496"/>
      <c r="AL873" s="802"/>
      <c r="AM873" s="496"/>
      <c r="AN873" s="800"/>
      <c r="AO873" s="800"/>
      <c r="AP873" s="800"/>
      <c r="AQ873" s="800"/>
      <c r="AR873" s="800"/>
      <c r="AS873" s="800"/>
      <c r="AT873" s="800"/>
      <c r="AU873" s="800"/>
    </row>
    <row r="874" spans="1:47" ht="16.5" thickTop="1" thickBot="1">
      <c r="A874" s="800"/>
      <c r="B874" s="800"/>
      <c r="C874" s="800"/>
      <c r="D874" s="800"/>
      <c r="E874" s="800"/>
      <c r="F874" s="801" t="s">
        <v>13218</v>
      </c>
      <c r="G874" s="924" t="s">
        <v>13219</v>
      </c>
      <c r="H874" s="803" t="s">
        <v>13220</v>
      </c>
      <c r="I874" s="802"/>
      <c r="J874" s="802"/>
      <c r="K874" s="802"/>
      <c r="L874" s="802"/>
      <c r="M874" s="802"/>
      <c r="N874" s="802"/>
      <c r="O874" s="802"/>
      <c r="P874" s="802"/>
      <c r="Q874" s="802"/>
      <c r="R874" s="802"/>
      <c r="S874" s="802"/>
      <c r="T874" s="802"/>
      <c r="U874" s="802"/>
      <c r="V874" s="802"/>
      <c r="W874" s="802"/>
      <c r="X874" s="802"/>
      <c r="Y874" s="802"/>
      <c r="Z874" s="802"/>
      <c r="AA874" s="802"/>
      <c r="AB874" s="802"/>
      <c r="AC874" s="802"/>
      <c r="AD874" s="802"/>
      <c r="AE874" s="802"/>
      <c r="AF874" s="802"/>
      <c r="AG874" s="709"/>
      <c r="AI874" s="496"/>
      <c r="AJ874" s="802"/>
      <c r="AK874" s="496"/>
      <c r="AL874" s="802"/>
      <c r="AM874" s="496"/>
      <c r="AN874" s="800"/>
      <c r="AO874" s="800"/>
      <c r="AP874" s="800"/>
      <c r="AQ874" s="800"/>
      <c r="AR874" s="800"/>
      <c r="AS874" s="800"/>
      <c r="AT874" s="800"/>
      <c r="AU874" s="800"/>
    </row>
    <row r="875" spans="1:47" ht="16.5" thickTop="1" thickBot="1">
      <c r="A875" s="800"/>
      <c r="B875" s="800"/>
      <c r="C875" s="800"/>
      <c r="D875" s="800"/>
      <c r="E875" s="800"/>
      <c r="F875" s="801" t="s">
        <v>13221</v>
      </c>
      <c r="G875" s="924" t="s">
        <v>13222</v>
      </c>
      <c r="H875" s="803" t="s">
        <v>13223</v>
      </c>
      <c r="I875" s="802"/>
      <c r="J875" s="802"/>
      <c r="K875" s="802"/>
      <c r="L875" s="802"/>
      <c r="M875" s="802"/>
      <c r="N875" s="802"/>
      <c r="O875" s="802"/>
      <c r="P875" s="802"/>
      <c r="Q875" s="802"/>
      <c r="R875" s="802"/>
      <c r="S875" s="802"/>
      <c r="T875" s="802"/>
      <c r="U875" s="802"/>
      <c r="V875" s="802"/>
      <c r="W875" s="802"/>
      <c r="X875" s="802"/>
      <c r="Y875" s="802"/>
      <c r="Z875" s="802"/>
      <c r="AA875" s="802"/>
      <c r="AB875" s="802"/>
      <c r="AC875" s="802"/>
      <c r="AD875" s="802"/>
      <c r="AE875" s="802"/>
      <c r="AF875" s="802"/>
      <c r="AG875" s="709"/>
      <c r="AI875" s="496"/>
      <c r="AJ875" s="802"/>
      <c r="AK875" s="496"/>
      <c r="AL875" s="802"/>
      <c r="AM875" s="496"/>
      <c r="AN875" s="800"/>
      <c r="AO875" s="800"/>
      <c r="AP875" s="800"/>
      <c r="AQ875" s="800"/>
      <c r="AR875" s="800"/>
      <c r="AS875" s="800"/>
      <c r="AT875" s="800"/>
      <c r="AU875" s="800"/>
    </row>
    <row r="876" spans="1:47" ht="16.5" thickTop="1" thickBot="1">
      <c r="A876" s="800"/>
      <c r="B876" s="800"/>
      <c r="C876" s="800"/>
      <c r="D876" s="800"/>
      <c r="E876" s="800"/>
      <c r="F876" s="801" t="s">
        <v>13224</v>
      </c>
      <c r="G876" s="924" t="s">
        <v>13225</v>
      </c>
      <c r="H876" s="803" t="s">
        <v>13226</v>
      </c>
      <c r="I876" s="802"/>
      <c r="J876" s="802"/>
      <c r="K876" s="802"/>
      <c r="L876" s="802"/>
      <c r="M876" s="802"/>
      <c r="N876" s="802"/>
      <c r="O876" s="802"/>
      <c r="P876" s="802"/>
      <c r="Q876" s="802"/>
      <c r="R876" s="802"/>
      <c r="S876" s="802"/>
      <c r="T876" s="802"/>
      <c r="U876" s="802"/>
      <c r="V876" s="802"/>
      <c r="W876" s="802"/>
      <c r="X876" s="802"/>
      <c r="Y876" s="802"/>
      <c r="Z876" s="802"/>
      <c r="AA876" s="802"/>
      <c r="AB876" s="802"/>
      <c r="AC876" s="802"/>
      <c r="AD876" s="802"/>
      <c r="AE876" s="802"/>
      <c r="AF876" s="802"/>
      <c r="AG876" s="709"/>
      <c r="AI876" s="496"/>
      <c r="AJ876" s="802"/>
      <c r="AK876" s="496"/>
      <c r="AL876" s="802"/>
      <c r="AM876" s="496"/>
      <c r="AN876" s="800"/>
      <c r="AO876" s="800"/>
      <c r="AP876" s="800"/>
      <c r="AQ876" s="800"/>
      <c r="AR876" s="800"/>
      <c r="AS876" s="800"/>
      <c r="AT876" s="800"/>
      <c r="AU876" s="800"/>
    </row>
    <row r="877" spans="1:47" ht="16.5" thickTop="1" thickBot="1">
      <c r="A877" s="800"/>
      <c r="B877" s="800"/>
      <c r="C877" s="800"/>
      <c r="D877" s="800"/>
      <c r="E877" s="800"/>
      <c r="F877" s="801" t="s">
        <v>13227</v>
      </c>
      <c r="G877" s="924" t="s">
        <v>13228</v>
      </c>
      <c r="H877" s="803" t="s">
        <v>13229</v>
      </c>
      <c r="I877" s="802"/>
      <c r="J877" s="802"/>
      <c r="K877" s="802"/>
      <c r="L877" s="802"/>
      <c r="M877" s="802"/>
      <c r="N877" s="802"/>
      <c r="O877" s="802"/>
      <c r="P877" s="802"/>
      <c r="Q877" s="802"/>
      <c r="R877" s="802"/>
      <c r="S877" s="802"/>
      <c r="T877" s="802"/>
      <c r="U877" s="802"/>
      <c r="V877" s="802"/>
      <c r="W877" s="802"/>
      <c r="X877" s="802"/>
      <c r="Y877" s="802"/>
      <c r="Z877" s="802"/>
      <c r="AA877" s="802"/>
      <c r="AB877" s="802"/>
      <c r="AC877" s="802"/>
      <c r="AD877" s="802"/>
      <c r="AE877" s="802"/>
      <c r="AF877" s="802"/>
      <c r="AG877" s="709"/>
      <c r="AI877" s="496"/>
      <c r="AJ877" s="802"/>
      <c r="AK877" s="496"/>
      <c r="AL877" s="802"/>
      <c r="AM877" s="496"/>
      <c r="AN877" s="800"/>
      <c r="AO877" s="800"/>
      <c r="AP877" s="800"/>
      <c r="AQ877" s="800"/>
      <c r="AR877" s="800"/>
      <c r="AS877" s="800"/>
      <c r="AT877" s="800"/>
      <c r="AU877" s="800"/>
    </row>
    <row r="878" spans="1:47" ht="16.5" thickTop="1" thickBot="1">
      <c r="A878" s="800"/>
      <c r="B878" s="800"/>
      <c r="C878" s="800"/>
      <c r="D878" s="800"/>
      <c r="E878" s="800"/>
      <c r="F878" s="798" t="s">
        <v>13230</v>
      </c>
      <c r="G878" s="925" t="s">
        <v>13231</v>
      </c>
      <c r="H878" s="799" t="s">
        <v>13232</v>
      </c>
      <c r="I878" s="802"/>
      <c r="J878" s="802"/>
      <c r="K878" s="802"/>
      <c r="L878" s="802"/>
      <c r="M878" s="802"/>
      <c r="N878" s="802"/>
      <c r="O878" s="802"/>
      <c r="P878" s="802"/>
      <c r="Q878" s="802"/>
      <c r="R878" s="802"/>
      <c r="S878" s="802"/>
      <c r="T878" s="802"/>
      <c r="U878" s="802"/>
      <c r="V878" s="802"/>
      <c r="W878" s="802"/>
      <c r="X878" s="802"/>
      <c r="Y878" s="802"/>
      <c r="Z878" s="802"/>
      <c r="AA878" s="802"/>
      <c r="AB878" s="802"/>
      <c r="AC878" s="802"/>
      <c r="AD878" s="802"/>
      <c r="AE878" s="802"/>
      <c r="AF878" s="802"/>
      <c r="AG878" s="709"/>
      <c r="AI878" s="496"/>
      <c r="AJ878" s="802"/>
      <c r="AK878" s="496"/>
      <c r="AL878" s="802"/>
      <c r="AM878" s="496"/>
      <c r="AN878" s="800"/>
      <c r="AO878" s="800"/>
      <c r="AP878" s="800"/>
      <c r="AQ878" s="800"/>
      <c r="AR878" s="800"/>
      <c r="AS878" s="800"/>
      <c r="AT878" s="800"/>
      <c r="AU878" s="800"/>
    </row>
    <row r="879" spans="1:47" ht="15.75" thickTop="1">
      <c r="A879" s="800"/>
      <c r="B879" s="800"/>
      <c r="C879" s="800"/>
      <c r="D879" s="800"/>
      <c r="E879" s="800"/>
      <c r="F879" s="800"/>
      <c r="G879" s="923"/>
      <c r="H879" s="800"/>
      <c r="I879" s="800"/>
      <c r="J879" s="800"/>
      <c r="K879" s="800"/>
      <c r="L879" s="800"/>
      <c r="M879" s="800"/>
      <c r="N879" s="800"/>
      <c r="O879" s="800"/>
      <c r="P879" s="800"/>
      <c r="Q879" s="800"/>
      <c r="R879" s="800"/>
      <c r="S879" s="800"/>
      <c r="T879" s="800"/>
      <c r="U879" s="800"/>
      <c r="V879" s="800"/>
      <c r="X879" s="800"/>
      <c r="Y879" s="800"/>
      <c r="Z879" s="800"/>
      <c r="AA879" s="800"/>
      <c r="AB879" s="800"/>
      <c r="AC879" s="800"/>
      <c r="AD879" s="800"/>
      <c r="AE879" s="800"/>
      <c r="AF879" s="800"/>
      <c r="AI879" s="800"/>
      <c r="AJ879" s="800"/>
      <c r="AK879" s="800"/>
      <c r="AL879" s="800"/>
      <c r="AM879" s="800"/>
      <c r="AN879" s="800"/>
      <c r="AO879" s="800"/>
      <c r="AP879" s="800"/>
      <c r="AQ879" s="800"/>
      <c r="AR879" s="800"/>
      <c r="AS879" s="800"/>
      <c r="AT879" s="800"/>
      <c r="AU879" s="800"/>
    </row>
    <row r="880" spans="1:47">
      <c r="A880" s="800"/>
      <c r="B880" s="800"/>
      <c r="C880" s="800"/>
      <c r="D880" s="800"/>
      <c r="E880" s="800"/>
      <c r="F880" s="800"/>
      <c r="G880" s="800"/>
      <c r="H880" s="800"/>
      <c r="I880" s="800"/>
      <c r="J880" s="800"/>
      <c r="K880" s="800"/>
      <c r="L880" s="800"/>
      <c r="M880" s="800"/>
      <c r="N880" s="800"/>
      <c r="O880" s="800"/>
      <c r="P880" s="800"/>
      <c r="Q880" s="800"/>
      <c r="R880" s="800"/>
      <c r="S880" s="800"/>
      <c r="T880" s="800"/>
      <c r="U880" s="800"/>
      <c r="V880" s="800"/>
      <c r="X880" s="800"/>
      <c r="Y880" s="800"/>
      <c r="Z880" s="800"/>
      <c r="AA880" s="800"/>
      <c r="AB880" s="800"/>
      <c r="AC880" s="800"/>
      <c r="AD880" s="800"/>
      <c r="AE880" s="800"/>
      <c r="AF880" s="800"/>
      <c r="AI880" s="800"/>
      <c r="AJ880" s="800"/>
      <c r="AK880" s="800"/>
      <c r="AL880" s="800"/>
      <c r="AM880" s="800"/>
      <c r="AN880" s="800"/>
      <c r="AO880" s="800"/>
      <c r="AP880" s="800"/>
      <c r="AQ880" s="800"/>
      <c r="AR880" s="800"/>
      <c r="AS880" s="800"/>
      <c r="AT880" s="800"/>
      <c r="AU880" s="800"/>
    </row>
    <row r="881" spans="1:47">
      <c r="A881" s="800"/>
      <c r="B881" s="800"/>
      <c r="C881" s="800"/>
      <c r="D881" s="800"/>
      <c r="E881" s="800"/>
      <c r="F881" s="800"/>
      <c r="G881" s="800"/>
      <c r="H881" s="800"/>
      <c r="I881" s="800"/>
      <c r="J881" s="800"/>
      <c r="K881" s="800"/>
      <c r="L881" s="800"/>
      <c r="M881" s="800"/>
      <c r="N881" s="800"/>
      <c r="O881" s="800"/>
      <c r="P881" s="800"/>
      <c r="Q881" s="800"/>
      <c r="R881" s="800"/>
      <c r="S881" s="800"/>
      <c r="T881" s="800"/>
      <c r="U881" s="800"/>
      <c r="V881" s="800"/>
      <c r="X881" s="800"/>
      <c r="Y881" s="800"/>
      <c r="Z881" s="800"/>
      <c r="AA881" s="800"/>
      <c r="AB881" s="800"/>
      <c r="AC881" s="800"/>
      <c r="AD881" s="800"/>
      <c r="AE881" s="800"/>
      <c r="AF881" s="800"/>
      <c r="AI881" s="800"/>
      <c r="AJ881" s="800"/>
      <c r="AK881" s="800"/>
      <c r="AL881" s="800"/>
      <c r="AM881" s="800"/>
      <c r="AN881" s="800"/>
      <c r="AO881" s="800"/>
      <c r="AP881" s="800"/>
      <c r="AQ881" s="800"/>
      <c r="AR881" s="800"/>
      <c r="AS881" s="800"/>
      <c r="AT881" s="800"/>
      <c r="AU881" s="800"/>
    </row>
    <row r="882" spans="1:47">
      <c r="A882" s="800"/>
      <c r="B882" s="800"/>
      <c r="C882" s="800"/>
      <c r="D882" s="800"/>
      <c r="E882" s="800"/>
      <c r="F882" s="800"/>
      <c r="G882" s="800"/>
      <c r="H882" s="800"/>
      <c r="I882" s="800"/>
      <c r="J882" s="800"/>
      <c r="K882" s="800"/>
      <c r="L882" s="800"/>
      <c r="M882" s="800"/>
      <c r="N882" s="800"/>
      <c r="O882" s="800"/>
      <c r="P882" s="800"/>
      <c r="Q882" s="800"/>
      <c r="R882" s="800"/>
      <c r="S882" s="800"/>
      <c r="T882" s="800"/>
      <c r="U882" s="800"/>
      <c r="V882" s="800"/>
      <c r="X882" s="800"/>
      <c r="Y882" s="800"/>
      <c r="Z882" s="800"/>
      <c r="AA882" s="800"/>
      <c r="AB882" s="800"/>
      <c r="AC882" s="800"/>
      <c r="AD882" s="800"/>
      <c r="AE882" s="800"/>
      <c r="AF882" s="800"/>
      <c r="AI882" s="800"/>
      <c r="AJ882" s="800"/>
      <c r="AK882" s="800"/>
      <c r="AL882" s="800"/>
      <c r="AM882" s="800"/>
      <c r="AN882" s="800"/>
      <c r="AO882" s="800"/>
      <c r="AP882" s="800"/>
      <c r="AQ882" s="800"/>
      <c r="AR882" s="800"/>
      <c r="AS882" s="800"/>
      <c r="AT882" s="800"/>
      <c r="AU882" s="800"/>
    </row>
    <row r="883" spans="1:47">
      <c r="A883" s="800"/>
      <c r="B883" s="800"/>
      <c r="C883" s="800"/>
      <c r="D883" s="800"/>
      <c r="E883" s="800"/>
      <c r="F883" s="800"/>
      <c r="G883" s="800"/>
      <c r="H883" s="800"/>
      <c r="N883" s="800"/>
      <c r="O883" s="800"/>
      <c r="P883" s="800"/>
      <c r="Q883" s="800"/>
      <c r="R883" s="800"/>
      <c r="S883" s="800"/>
      <c r="T883" s="800"/>
      <c r="U883" s="800"/>
      <c r="V883" s="800"/>
      <c r="X883" s="800"/>
      <c r="Y883" s="800"/>
      <c r="Z883" s="800"/>
      <c r="AA883" s="800"/>
      <c r="AB883" s="800"/>
      <c r="AC883" s="800"/>
      <c r="AD883" s="800"/>
      <c r="AE883" s="800"/>
      <c r="AF883" s="800"/>
      <c r="AI883" s="800"/>
      <c r="AJ883" s="800"/>
      <c r="AK883" s="800"/>
      <c r="AL883" s="800"/>
      <c r="AM883" s="800"/>
      <c r="AN883" s="800"/>
      <c r="AO883" s="800"/>
      <c r="AP883" s="800"/>
      <c r="AQ883" s="800"/>
      <c r="AR883" s="800"/>
      <c r="AS883" s="800"/>
      <c r="AT883" s="800"/>
      <c r="AU883" s="800"/>
    </row>
    <row r="884" spans="1:47">
      <c r="A884" s="800"/>
      <c r="B884" s="800"/>
      <c r="C884" s="800"/>
      <c r="D884" s="800"/>
      <c r="E884" s="800"/>
      <c r="F884" s="800"/>
      <c r="G884" s="800"/>
      <c r="H884" s="800"/>
      <c r="N884" s="800"/>
      <c r="O884" s="800"/>
      <c r="P884" s="800"/>
      <c r="Q884" s="800"/>
      <c r="R884" s="800"/>
      <c r="S884" s="800"/>
      <c r="T884" s="800"/>
      <c r="U884" s="800"/>
      <c r="V884" s="800"/>
      <c r="X884" s="800"/>
      <c r="Y884" s="800"/>
      <c r="Z884" s="800"/>
      <c r="AA884" s="800"/>
      <c r="AB884" s="800"/>
      <c r="AC884" s="800"/>
      <c r="AD884" s="800"/>
      <c r="AE884" s="800"/>
      <c r="AF884" s="800"/>
      <c r="AI884" s="800"/>
      <c r="AJ884" s="800"/>
      <c r="AK884" s="800"/>
      <c r="AL884" s="800"/>
      <c r="AM884" s="800"/>
      <c r="AN884" s="800"/>
      <c r="AO884" s="800"/>
      <c r="AP884" s="800"/>
      <c r="AQ884" s="800"/>
      <c r="AR884" s="800"/>
      <c r="AS884" s="800"/>
      <c r="AT884" s="800"/>
      <c r="AU884" s="800"/>
    </row>
    <row r="885" spans="1:47">
      <c r="A885" s="800"/>
      <c r="B885" s="800"/>
      <c r="C885" s="800"/>
      <c r="D885" s="800"/>
      <c r="E885" s="800"/>
      <c r="F885" s="800"/>
      <c r="G885" s="800"/>
      <c r="H885" s="800"/>
      <c r="N885" s="800"/>
      <c r="O885" s="800"/>
      <c r="P885" s="800"/>
      <c r="Q885" s="800"/>
      <c r="R885" s="800"/>
      <c r="S885" s="800"/>
      <c r="T885" s="800"/>
      <c r="U885" s="800"/>
      <c r="V885" s="800"/>
      <c r="X885" s="800"/>
      <c r="Y885" s="800"/>
      <c r="Z885" s="800"/>
      <c r="AA885" s="800"/>
      <c r="AB885" s="800"/>
      <c r="AC885" s="800"/>
      <c r="AD885" s="800"/>
      <c r="AE885" s="800"/>
      <c r="AF885" s="800"/>
      <c r="AI885" s="800"/>
      <c r="AJ885" s="800"/>
      <c r="AK885" s="800"/>
      <c r="AL885" s="800"/>
      <c r="AM885" s="800"/>
      <c r="AN885" s="800"/>
      <c r="AO885" s="800"/>
      <c r="AP885" s="800"/>
      <c r="AQ885" s="800"/>
      <c r="AR885" s="800"/>
      <c r="AS885" s="800"/>
      <c r="AT885" s="800"/>
      <c r="AU885" s="800"/>
    </row>
    <row r="886" spans="1:47">
      <c r="A886" s="800"/>
      <c r="B886" s="800"/>
      <c r="C886" s="800"/>
      <c r="D886" s="800"/>
      <c r="E886" s="800"/>
      <c r="F886" s="800"/>
      <c r="G886" s="800"/>
      <c r="H886" s="800"/>
      <c r="N886" s="800"/>
      <c r="O886" s="800"/>
      <c r="P886" s="800"/>
      <c r="Q886" s="800"/>
      <c r="R886" s="800"/>
      <c r="S886" s="800"/>
      <c r="T886" s="800"/>
      <c r="U886" s="800"/>
      <c r="V886" s="800"/>
      <c r="X886" s="800"/>
      <c r="Y886" s="800"/>
      <c r="Z886" s="800"/>
      <c r="AA886" s="800"/>
      <c r="AB886" s="800"/>
      <c r="AC886" s="800"/>
      <c r="AD886" s="800"/>
      <c r="AE886" s="800"/>
      <c r="AF886" s="800"/>
      <c r="AI886" s="800"/>
      <c r="AJ886" s="800"/>
      <c r="AK886" s="800"/>
      <c r="AL886" s="800"/>
      <c r="AM886" s="800"/>
      <c r="AN886" s="800"/>
      <c r="AO886" s="800"/>
      <c r="AP886" s="800"/>
      <c r="AQ886" s="800"/>
      <c r="AR886" s="800"/>
      <c r="AS886" s="800"/>
      <c r="AT886" s="800"/>
      <c r="AU886" s="800"/>
    </row>
    <row r="887" spans="1:47">
      <c r="A887" s="800"/>
      <c r="B887" s="800"/>
      <c r="C887" s="800"/>
      <c r="D887" s="800"/>
      <c r="E887" s="800"/>
      <c r="F887" s="800"/>
      <c r="G887" s="800"/>
      <c r="H887" s="800"/>
      <c r="N887" s="800"/>
      <c r="O887" s="800"/>
      <c r="P887" s="800"/>
      <c r="Q887" s="800"/>
      <c r="R887" s="800"/>
      <c r="S887" s="800"/>
      <c r="T887" s="800"/>
      <c r="U887" s="800"/>
      <c r="V887" s="800"/>
      <c r="X887" s="800"/>
      <c r="Y887" s="800"/>
      <c r="Z887" s="800"/>
      <c r="AA887" s="800"/>
      <c r="AB887" s="800"/>
      <c r="AC887" s="800"/>
      <c r="AD887" s="800"/>
      <c r="AE887" s="800"/>
      <c r="AF887" s="800"/>
      <c r="AI887" s="800"/>
      <c r="AJ887" s="800"/>
      <c r="AK887" s="800"/>
      <c r="AL887" s="800"/>
      <c r="AM887" s="800"/>
      <c r="AN887" s="800"/>
      <c r="AO887" s="800"/>
      <c r="AP887" s="800"/>
      <c r="AQ887" s="800"/>
      <c r="AR887" s="800"/>
      <c r="AS887" s="800"/>
      <c r="AT887" s="800"/>
      <c r="AU887" s="800"/>
    </row>
    <row r="888" spans="1:47">
      <c r="A888" s="800"/>
      <c r="B888" s="800"/>
      <c r="C888" s="800"/>
      <c r="D888" s="800"/>
      <c r="E888" s="800"/>
      <c r="F888" s="800"/>
      <c r="G888" s="800"/>
      <c r="H888" s="800"/>
      <c r="O888" s="926"/>
      <c r="P888" s="926"/>
      <c r="Q888" s="926"/>
      <c r="R888" s="926"/>
      <c r="S888" s="926"/>
      <c r="T888" s="926"/>
      <c r="U888" s="800"/>
      <c r="V888" s="800"/>
      <c r="X888" s="800"/>
      <c r="Y888" s="800"/>
      <c r="Z888" s="800"/>
      <c r="AA888" s="800"/>
      <c r="AB888" s="800"/>
      <c r="AC888" s="800"/>
      <c r="AD888" s="800"/>
      <c r="AE888" s="800"/>
      <c r="AF888" s="800"/>
      <c r="AI888" s="800"/>
      <c r="AJ888" s="800"/>
      <c r="AK888" s="800"/>
      <c r="AL888" s="800"/>
      <c r="AM888" s="800"/>
      <c r="AN888" s="800"/>
      <c r="AO888" s="800"/>
      <c r="AP888" s="800"/>
      <c r="AQ888" s="800"/>
      <c r="AR888" s="800"/>
      <c r="AS888" s="800"/>
      <c r="AT888" s="800"/>
      <c r="AU888" s="800"/>
    </row>
    <row r="889" spans="1:47">
      <c r="A889" s="800"/>
      <c r="B889" s="800"/>
      <c r="C889" s="800"/>
      <c r="D889" s="800"/>
      <c r="E889" s="800"/>
      <c r="F889" s="800"/>
      <c r="G889" s="800"/>
      <c r="H889" s="800"/>
      <c r="O889" s="926"/>
      <c r="P889" s="926"/>
      <c r="Q889" s="926"/>
      <c r="R889" s="926"/>
      <c r="S889" s="926"/>
      <c r="T889" s="926"/>
      <c r="U889" s="800"/>
      <c r="V889" s="800"/>
      <c r="X889" s="800"/>
      <c r="Y889" s="800"/>
      <c r="Z889" s="800"/>
      <c r="AA889" s="800"/>
      <c r="AB889" s="800"/>
      <c r="AC889" s="800"/>
      <c r="AD889" s="800"/>
      <c r="AE889" s="800"/>
      <c r="AF889" s="800"/>
      <c r="AI889" s="800"/>
      <c r="AJ889" s="800"/>
      <c r="AK889" s="800"/>
      <c r="AL889" s="800"/>
      <c r="AM889" s="800"/>
      <c r="AN889" s="800"/>
      <c r="AO889" s="800"/>
      <c r="AP889" s="800"/>
      <c r="AQ889" s="800"/>
      <c r="AR889" s="800"/>
      <c r="AS889" s="800"/>
      <c r="AT889" s="800"/>
      <c r="AU889" s="800"/>
    </row>
    <row r="890" spans="1:47">
      <c r="A890" s="800"/>
      <c r="B890" s="800"/>
      <c r="C890" s="800"/>
      <c r="D890" s="800"/>
      <c r="E890" s="800"/>
      <c r="F890" s="800"/>
      <c r="G890" s="800"/>
      <c r="H890" s="800"/>
      <c r="O890" s="926"/>
      <c r="P890" s="926"/>
      <c r="Q890" s="926"/>
      <c r="R890" s="926"/>
      <c r="S890" s="926"/>
      <c r="T890" s="926"/>
      <c r="U890" s="800"/>
      <c r="V890" s="800"/>
      <c r="X890" s="800"/>
      <c r="Y890" s="800"/>
      <c r="Z890" s="800"/>
      <c r="AA890" s="800"/>
      <c r="AB890" s="800"/>
      <c r="AC890" s="800"/>
      <c r="AD890" s="800"/>
      <c r="AE890" s="800"/>
      <c r="AF890" s="800"/>
      <c r="AI890" s="800"/>
      <c r="AJ890" s="800"/>
      <c r="AK890" s="800"/>
      <c r="AL890" s="800"/>
      <c r="AM890" s="800"/>
      <c r="AN890" s="800"/>
      <c r="AO890" s="800"/>
      <c r="AP890" s="800"/>
      <c r="AQ890" s="800"/>
      <c r="AR890" s="800"/>
      <c r="AS890" s="800"/>
      <c r="AT890" s="800"/>
      <c r="AU890" s="800"/>
    </row>
    <row r="891" spans="1:47">
      <c r="A891" s="800"/>
      <c r="B891" s="800"/>
      <c r="C891" s="800"/>
      <c r="D891" s="800"/>
      <c r="E891" s="800"/>
      <c r="F891" s="800"/>
      <c r="G891" s="800"/>
      <c r="H891" s="800"/>
      <c r="O891" s="800"/>
      <c r="P891" s="800"/>
      <c r="Q891" s="800"/>
      <c r="R891" s="800"/>
      <c r="S891" s="800"/>
      <c r="T891" s="800"/>
      <c r="U891" s="800"/>
      <c r="V891" s="800"/>
      <c r="X891" s="800"/>
      <c r="Y891" s="800"/>
      <c r="Z891" s="800"/>
      <c r="AA891" s="800"/>
      <c r="AB891" s="800"/>
      <c r="AC891" s="800"/>
      <c r="AD891" s="800"/>
      <c r="AE891" s="800"/>
      <c r="AF891" s="800"/>
      <c r="AI891" s="800"/>
      <c r="AJ891" s="800"/>
      <c r="AK891" s="800"/>
      <c r="AL891" s="800"/>
      <c r="AM891" s="800"/>
      <c r="AN891" s="800"/>
      <c r="AO891" s="800"/>
      <c r="AP891" s="800"/>
      <c r="AQ891" s="800"/>
      <c r="AR891" s="800"/>
      <c r="AS891" s="800"/>
      <c r="AT891" s="800"/>
      <c r="AU891" s="800"/>
    </row>
    <row r="892" spans="1:47">
      <c r="A892" s="800"/>
      <c r="B892" s="800"/>
      <c r="C892" s="800"/>
      <c r="D892" s="800"/>
      <c r="E892" s="800"/>
      <c r="F892" s="800"/>
      <c r="G892" s="800"/>
      <c r="H892" s="800"/>
      <c r="O892" s="800"/>
      <c r="P892" s="800"/>
      <c r="Q892" s="800"/>
      <c r="R892" s="800"/>
      <c r="S892" s="800"/>
      <c r="T892" s="800"/>
      <c r="U892" s="800"/>
      <c r="V892" s="800"/>
      <c r="X892" s="800"/>
      <c r="Y892" s="800"/>
      <c r="Z892" s="800"/>
      <c r="AA892" s="800"/>
      <c r="AB892" s="800"/>
      <c r="AC892" s="800"/>
      <c r="AD892" s="800"/>
      <c r="AE892" s="800"/>
      <c r="AF892" s="800"/>
      <c r="AI892" s="800"/>
      <c r="AJ892" s="800"/>
      <c r="AK892" s="800"/>
      <c r="AL892" s="800"/>
      <c r="AM892" s="800"/>
      <c r="AN892" s="800"/>
      <c r="AO892" s="800"/>
      <c r="AP892" s="800"/>
      <c r="AQ892" s="800"/>
      <c r="AR892" s="800"/>
      <c r="AS892" s="800"/>
      <c r="AT892" s="800"/>
      <c r="AU892" s="800"/>
    </row>
    <row r="893" spans="1:47">
      <c r="A893" s="800"/>
      <c r="B893" s="800"/>
      <c r="C893" s="800"/>
      <c r="D893" s="800"/>
      <c r="E893" s="800"/>
      <c r="F893" s="800"/>
      <c r="G893" s="800"/>
      <c r="H893" s="800"/>
      <c r="O893" s="800"/>
      <c r="P893" s="800"/>
      <c r="Q893" s="800"/>
      <c r="R893" s="800"/>
      <c r="S893" s="800"/>
      <c r="T893" s="800"/>
      <c r="U893" s="800"/>
      <c r="V893" s="800"/>
      <c r="X893" s="800"/>
      <c r="Y893" s="800"/>
      <c r="Z893" s="800"/>
      <c r="AA893" s="800"/>
      <c r="AB893" s="800"/>
      <c r="AC893" s="800"/>
      <c r="AD893" s="800"/>
      <c r="AE893" s="800"/>
      <c r="AF893" s="800"/>
      <c r="AI893" s="800"/>
      <c r="AJ893" s="800"/>
      <c r="AK893" s="800"/>
      <c r="AL893" s="800"/>
      <c r="AM893" s="800"/>
      <c r="AN893" s="800"/>
      <c r="AO893" s="800"/>
      <c r="AP893" s="800"/>
      <c r="AQ893" s="800"/>
      <c r="AR893" s="800"/>
      <c r="AS893" s="800"/>
      <c r="AT893" s="800"/>
      <c r="AU893" s="800"/>
    </row>
    <row r="894" spans="1:47">
      <c r="A894" s="800"/>
      <c r="B894" s="800"/>
      <c r="C894" s="800"/>
      <c r="D894" s="800"/>
      <c r="E894" s="800"/>
      <c r="F894" s="800"/>
      <c r="G894" s="800"/>
      <c r="H894" s="800"/>
      <c r="O894" s="800"/>
      <c r="P894" s="800"/>
      <c r="Q894" s="800"/>
      <c r="R894" s="800"/>
      <c r="S894" s="800"/>
      <c r="T894" s="800"/>
      <c r="U894" s="800"/>
      <c r="V894" s="800"/>
      <c r="X894" s="800"/>
      <c r="Y894" s="800"/>
      <c r="Z894" s="800"/>
      <c r="AA894" s="800"/>
      <c r="AB894" s="800"/>
      <c r="AC894" s="800"/>
      <c r="AD894" s="800"/>
      <c r="AE894" s="800"/>
      <c r="AF894" s="800"/>
      <c r="AI894" s="800"/>
      <c r="AJ894" s="800"/>
      <c r="AK894" s="800"/>
      <c r="AL894" s="800"/>
      <c r="AM894" s="800"/>
      <c r="AN894" s="800"/>
      <c r="AO894" s="800"/>
      <c r="AP894" s="800"/>
      <c r="AQ894" s="800"/>
      <c r="AR894" s="800"/>
      <c r="AS894" s="800"/>
      <c r="AT894" s="800"/>
      <c r="AU894" s="800"/>
    </row>
    <row r="895" spans="1:47">
      <c r="A895" s="800"/>
      <c r="B895" s="800"/>
      <c r="C895" s="800"/>
      <c r="D895" s="800"/>
      <c r="E895" s="800"/>
      <c r="F895" s="800"/>
      <c r="G895" s="800"/>
      <c r="H895" s="800"/>
      <c r="O895" s="800"/>
      <c r="P895" s="800"/>
      <c r="Q895" s="800"/>
      <c r="R895" s="800"/>
      <c r="S895" s="800"/>
      <c r="T895" s="800"/>
      <c r="U895" s="800"/>
      <c r="V895" s="800"/>
      <c r="X895" s="800"/>
      <c r="Y895" s="800"/>
      <c r="Z895" s="800"/>
      <c r="AA895" s="800"/>
      <c r="AB895" s="800"/>
      <c r="AC895" s="800"/>
      <c r="AD895" s="800"/>
      <c r="AE895" s="800"/>
      <c r="AF895" s="800"/>
      <c r="AI895" s="800"/>
      <c r="AJ895" s="800"/>
      <c r="AK895" s="800"/>
      <c r="AL895" s="800"/>
      <c r="AM895" s="800"/>
      <c r="AN895" s="800"/>
      <c r="AO895" s="800"/>
      <c r="AP895" s="800"/>
      <c r="AQ895" s="800"/>
      <c r="AR895" s="800"/>
      <c r="AS895" s="800"/>
      <c r="AT895" s="800"/>
      <c r="AU895" s="800"/>
    </row>
    <row r="896" spans="1:47">
      <c r="A896" s="800"/>
      <c r="B896" s="800"/>
      <c r="C896" s="800"/>
      <c r="D896" s="800"/>
      <c r="E896" s="800"/>
      <c r="F896" s="800"/>
      <c r="G896" s="800"/>
      <c r="H896" s="800"/>
      <c r="O896" s="800"/>
      <c r="P896" s="800"/>
      <c r="Q896" s="800"/>
      <c r="R896" s="800"/>
      <c r="S896" s="800"/>
      <c r="T896" s="800"/>
      <c r="U896" s="800"/>
      <c r="V896" s="800"/>
      <c r="X896" s="800"/>
      <c r="Y896" s="800"/>
      <c r="Z896" s="800"/>
      <c r="AA896" s="800"/>
      <c r="AB896" s="800"/>
      <c r="AC896" s="800"/>
      <c r="AD896" s="800"/>
      <c r="AE896" s="800"/>
      <c r="AF896" s="800"/>
      <c r="AI896" s="800"/>
      <c r="AJ896" s="800"/>
      <c r="AK896" s="800"/>
      <c r="AL896" s="800"/>
      <c r="AM896" s="800"/>
      <c r="AN896" s="800"/>
      <c r="AO896" s="800"/>
      <c r="AP896" s="800"/>
      <c r="AQ896" s="800"/>
      <c r="AR896" s="800"/>
      <c r="AS896" s="800"/>
      <c r="AT896" s="800"/>
      <c r="AU896" s="800"/>
    </row>
    <row r="897" spans="1:47">
      <c r="A897" s="800"/>
      <c r="B897" s="800"/>
      <c r="C897" s="800"/>
      <c r="D897" s="800"/>
      <c r="E897" s="800"/>
      <c r="F897" s="800"/>
      <c r="G897" s="800"/>
      <c r="H897" s="800"/>
      <c r="O897" s="800"/>
      <c r="P897" s="800"/>
      <c r="Q897" s="800"/>
      <c r="R897" s="800"/>
      <c r="S897" s="800"/>
      <c r="T897" s="800"/>
      <c r="U897" s="800"/>
      <c r="V897" s="800"/>
      <c r="X897" s="800"/>
      <c r="Y897" s="800"/>
      <c r="Z897" s="800"/>
      <c r="AA897" s="800"/>
      <c r="AB897" s="800"/>
      <c r="AC897" s="800"/>
      <c r="AD897" s="800"/>
      <c r="AE897" s="800"/>
      <c r="AF897" s="800"/>
      <c r="AI897" s="800"/>
      <c r="AJ897" s="800"/>
      <c r="AK897" s="800"/>
      <c r="AL897" s="800"/>
      <c r="AM897" s="800"/>
      <c r="AN897" s="800"/>
      <c r="AO897" s="800"/>
      <c r="AP897" s="800"/>
      <c r="AQ897" s="800"/>
      <c r="AR897" s="800"/>
      <c r="AS897" s="800"/>
      <c r="AT897" s="800"/>
      <c r="AU897" s="800"/>
    </row>
    <row r="898" spans="1:47">
      <c r="A898" s="800"/>
      <c r="B898" s="800"/>
      <c r="C898" s="800"/>
      <c r="D898" s="800"/>
      <c r="E898" s="800"/>
      <c r="F898" s="800"/>
      <c r="G898" s="800"/>
      <c r="H898" s="800"/>
      <c r="O898" s="800"/>
      <c r="P898" s="800"/>
      <c r="Q898" s="800"/>
      <c r="R898" s="800"/>
      <c r="S898" s="800"/>
      <c r="T898" s="800"/>
      <c r="U898" s="800"/>
      <c r="V898" s="800"/>
      <c r="X898" s="800"/>
      <c r="Y898" s="800"/>
      <c r="Z898" s="800"/>
      <c r="AA898" s="800"/>
      <c r="AB898" s="800"/>
      <c r="AC898" s="800"/>
      <c r="AD898" s="800"/>
      <c r="AE898" s="800"/>
      <c r="AF898" s="800"/>
      <c r="AI898" s="800"/>
      <c r="AJ898" s="800"/>
      <c r="AK898" s="800"/>
      <c r="AL898" s="800"/>
      <c r="AM898" s="800"/>
      <c r="AN898" s="800"/>
      <c r="AO898" s="800"/>
      <c r="AP898" s="800"/>
      <c r="AQ898" s="800"/>
      <c r="AR898" s="800"/>
      <c r="AS898" s="800"/>
      <c r="AT898" s="800"/>
      <c r="AU898" s="800"/>
    </row>
    <row r="899" spans="1:47">
      <c r="A899" s="800"/>
      <c r="B899" s="800"/>
      <c r="C899" s="800"/>
      <c r="D899" s="800"/>
      <c r="E899" s="800"/>
      <c r="F899" s="800"/>
      <c r="G899" s="800"/>
      <c r="H899" s="800"/>
      <c r="O899" s="800"/>
      <c r="P899" s="800"/>
      <c r="Q899" s="800"/>
      <c r="R899" s="800"/>
      <c r="S899" s="800"/>
      <c r="T899" s="800"/>
      <c r="U899" s="800"/>
      <c r="V899" s="800"/>
      <c r="X899" s="800"/>
      <c r="Y899" s="800"/>
      <c r="Z899" s="800"/>
      <c r="AA899" s="800"/>
      <c r="AB899" s="800"/>
      <c r="AC899" s="800"/>
      <c r="AD899" s="800"/>
      <c r="AE899" s="800"/>
      <c r="AF899" s="800"/>
      <c r="AI899" s="800"/>
      <c r="AJ899" s="800"/>
      <c r="AK899" s="800"/>
      <c r="AL899" s="800"/>
      <c r="AM899" s="800"/>
      <c r="AN899" s="800"/>
      <c r="AO899" s="800"/>
      <c r="AP899" s="800"/>
      <c r="AQ899" s="800"/>
      <c r="AR899" s="800"/>
      <c r="AS899" s="800"/>
      <c r="AT899" s="800"/>
      <c r="AU899" s="800"/>
    </row>
    <row r="900" spans="1:47">
      <c r="A900" s="800"/>
      <c r="B900" s="800"/>
      <c r="C900" s="800"/>
      <c r="D900" s="800"/>
      <c r="E900" s="800"/>
      <c r="F900" s="800"/>
      <c r="G900" s="800"/>
      <c r="H900" s="800"/>
      <c r="O900" s="800"/>
      <c r="P900" s="800"/>
      <c r="Q900" s="800"/>
      <c r="R900" s="800"/>
      <c r="S900" s="800"/>
      <c r="T900" s="800"/>
      <c r="U900" s="800"/>
      <c r="V900" s="800"/>
      <c r="X900" s="800"/>
      <c r="Y900" s="800"/>
      <c r="Z900" s="800"/>
      <c r="AA900" s="800"/>
      <c r="AB900" s="800"/>
      <c r="AC900" s="800"/>
      <c r="AD900" s="800"/>
      <c r="AE900" s="800"/>
      <c r="AF900" s="800"/>
      <c r="AI900" s="800"/>
      <c r="AJ900" s="800"/>
      <c r="AK900" s="800"/>
      <c r="AL900" s="800"/>
      <c r="AM900" s="800"/>
      <c r="AN900" s="800"/>
      <c r="AO900" s="800"/>
      <c r="AP900" s="800"/>
      <c r="AQ900" s="800"/>
      <c r="AR900" s="800"/>
      <c r="AS900" s="800"/>
      <c r="AT900" s="800"/>
      <c r="AU900" s="800"/>
    </row>
    <row r="901" spans="1:47">
      <c r="A901" s="800"/>
      <c r="B901" s="800"/>
      <c r="C901" s="800"/>
      <c r="D901" s="800"/>
      <c r="E901" s="800"/>
      <c r="F901" s="800"/>
      <c r="G901" s="800"/>
      <c r="H901" s="800"/>
      <c r="O901" s="800"/>
      <c r="P901" s="800"/>
      <c r="Q901" s="800"/>
      <c r="R901" s="800"/>
      <c r="S901" s="800"/>
      <c r="T901" s="800"/>
      <c r="U901" s="800"/>
      <c r="V901" s="800"/>
      <c r="X901" s="800"/>
      <c r="Y901" s="800"/>
      <c r="Z901" s="800"/>
      <c r="AA901" s="800"/>
      <c r="AB901" s="800"/>
      <c r="AC901" s="800"/>
      <c r="AD901" s="800"/>
      <c r="AE901" s="800"/>
      <c r="AF901" s="800"/>
      <c r="AI901" s="800"/>
      <c r="AJ901" s="800"/>
      <c r="AK901" s="800"/>
      <c r="AL901" s="800"/>
      <c r="AM901" s="800"/>
      <c r="AN901" s="800"/>
      <c r="AO901" s="800"/>
      <c r="AP901" s="800"/>
      <c r="AQ901" s="800"/>
      <c r="AR901" s="800"/>
      <c r="AS901" s="800"/>
      <c r="AT901" s="800"/>
      <c r="AU901" s="800"/>
    </row>
    <row r="902" spans="1:47">
      <c r="A902" s="800"/>
      <c r="B902" s="800"/>
      <c r="C902" s="800"/>
      <c r="D902" s="800"/>
      <c r="E902" s="800"/>
      <c r="F902" s="800"/>
      <c r="G902" s="800"/>
      <c r="H902" s="800"/>
      <c r="O902" s="800"/>
      <c r="P902" s="800"/>
      <c r="Q902" s="800"/>
      <c r="R902" s="800"/>
      <c r="S902" s="800"/>
      <c r="T902" s="800"/>
      <c r="U902" s="800"/>
      <c r="V902" s="800"/>
      <c r="X902" s="800"/>
      <c r="Y902" s="800"/>
      <c r="Z902" s="800"/>
      <c r="AA902" s="800"/>
      <c r="AB902" s="800"/>
      <c r="AC902" s="800"/>
      <c r="AD902" s="800"/>
      <c r="AE902" s="800"/>
      <c r="AF902" s="800"/>
      <c r="AI902" s="800"/>
      <c r="AJ902" s="800"/>
      <c r="AK902" s="800"/>
      <c r="AL902" s="800"/>
      <c r="AM902" s="800"/>
      <c r="AN902" s="800"/>
      <c r="AO902" s="800"/>
      <c r="AP902" s="800"/>
      <c r="AQ902" s="800"/>
      <c r="AR902" s="800"/>
      <c r="AS902" s="800"/>
      <c r="AT902" s="800"/>
      <c r="AU902" s="800"/>
    </row>
    <row r="903" spans="1:47">
      <c r="A903" s="800"/>
      <c r="B903" s="800"/>
      <c r="C903" s="800"/>
      <c r="D903" s="800"/>
      <c r="E903" s="800"/>
      <c r="F903" s="800"/>
      <c r="G903" s="800"/>
      <c r="H903" s="800"/>
      <c r="O903" s="800"/>
      <c r="P903" s="800"/>
      <c r="Q903" s="800"/>
      <c r="R903" s="800"/>
      <c r="S903" s="800"/>
      <c r="T903" s="800"/>
      <c r="U903" s="800"/>
      <c r="V903" s="800"/>
      <c r="X903" s="800"/>
      <c r="Y903" s="800"/>
      <c r="Z903" s="800"/>
      <c r="AA903" s="800"/>
      <c r="AB903" s="800"/>
      <c r="AC903" s="800"/>
      <c r="AD903" s="800"/>
      <c r="AE903" s="800"/>
      <c r="AF903" s="800"/>
      <c r="AI903" s="800"/>
      <c r="AJ903" s="800"/>
      <c r="AK903" s="800"/>
      <c r="AL903" s="800"/>
      <c r="AM903" s="800"/>
      <c r="AN903" s="800"/>
      <c r="AO903" s="800"/>
      <c r="AP903" s="800"/>
      <c r="AQ903" s="800"/>
      <c r="AR903" s="800"/>
      <c r="AS903" s="800"/>
      <c r="AT903" s="800"/>
      <c r="AU903" s="800"/>
    </row>
    <row r="904" spans="1:47">
      <c r="A904" s="800"/>
      <c r="B904" s="800"/>
      <c r="C904" s="800"/>
      <c r="D904" s="800"/>
      <c r="E904" s="800"/>
      <c r="F904" s="800"/>
      <c r="G904" s="800"/>
      <c r="H904" s="800"/>
      <c r="O904" s="800"/>
      <c r="P904" s="800"/>
      <c r="Q904" s="800"/>
      <c r="R904" s="800"/>
      <c r="S904" s="800"/>
      <c r="T904" s="800"/>
      <c r="U904" s="800"/>
      <c r="V904" s="800"/>
      <c r="X904" s="800"/>
      <c r="Y904" s="800"/>
      <c r="Z904" s="800"/>
      <c r="AA904" s="800"/>
      <c r="AB904" s="800"/>
      <c r="AC904" s="800"/>
      <c r="AD904" s="800"/>
      <c r="AE904" s="800"/>
      <c r="AF904" s="800"/>
      <c r="AI904" s="800"/>
      <c r="AJ904" s="800"/>
      <c r="AK904" s="800"/>
      <c r="AL904" s="800"/>
      <c r="AM904" s="800"/>
      <c r="AN904" s="800"/>
      <c r="AO904" s="800"/>
      <c r="AP904" s="800"/>
      <c r="AQ904" s="800"/>
      <c r="AR904" s="800"/>
      <c r="AS904" s="800"/>
      <c r="AT904" s="800"/>
      <c r="AU904" s="800"/>
    </row>
    <row r="905" spans="1:47">
      <c r="A905" s="800"/>
      <c r="B905" s="800"/>
      <c r="C905" s="800"/>
      <c r="D905" s="800"/>
      <c r="E905" s="800"/>
      <c r="F905" s="800"/>
      <c r="G905" s="800"/>
      <c r="H905" s="800"/>
      <c r="O905" s="800"/>
      <c r="P905" s="800"/>
      <c r="Q905" s="800"/>
      <c r="R905" s="800"/>
      <c r="S905" s="800"/>
      <c r="T905" s="800"/>
      <c r="U905" s="800"/>
      <c r="V905" s="800"/>
      <c r="X905" s="800"/>
      <c r="Y905" s="800"/>
      <c r="Z905" s="800"/>
      <c r="AA905" s="800"/>
      <c r="AB905" s="800"/>
      <c r="AC905" s="800"/>
      <c r="AD905" s="800"/>
      <c r="AE905" s="800"/>
      <c r="AF905" s="800"/>
      <c r="AI905" s="800"/>
      <c r="AJ905" s="800"/>
      <c r="AK905" s="800"/>
      <c r="AL905" s="800"/>
      <c r="AM905" s="800"/>
      <c r="AN905" s="800"/>
      <c r="AO905" s="800"/>
      <c r="AP905" s="800"/>
      <c r="AQ905" s="800"/>
      <c r="AR905" s="800"/>
      <c r="AS905" s="800"/>
      <c r="AT905" s="800"/>
      <c r="AU905" s="800"/>
    </row>
    <row r="906" spans="1:47">
      <c r="A906" s="800"/>
      <c r="B906" s="800"/>
      <c r="C906" s="800"/>
      <c r="D906" s="800"/>
      <c r="E906" s="800"/>
      <c r="F906" s="800"/>
      <c r="G906" s="800"/>
      <c r="H906" s="800"/>
      <c r="O906" s="800"/>
      <c r="P906" s="800"/>
      <c r="Q906" s="800"/>
      <c r="R906" s="800"/>
      <c r="S906" s="800"/>
      <c r="T906" s="800"/>
      <c r="U906" s="800"/>
      <c r="V906" s="800"/>
      <c r="X906" s="800"/>
      <c r="Y906" s="800"/>
      <c r="Z906" s="800"/>
      <c r="AA906" s="800"/>
      <c r="AB906" s="800"/>
      <c r="AC906" s="800"/>
      <c r="AD906" s="800"/>
      <c r="AE906" s="800"/>
      <c r="AF906" s="800"/>
      <c r="AI906" s="800"/>
      <c r="AJ906" s="800"/>
      <c r="AK906" s="800"/>
      <c r="AL906" s="800"/>
      <c r="AM906" s="800"/>
      <c r="AN906" s="800"/>
      <c r="AO906" s="800"/>
      <c r="AP906" s="800"/>
      <c r="AQ906" s="800"/>
      <c r="AR906" s="800"/>
      <c r="AS906" s="800"/>
      <c r="AT906" s="800"/>
      <c r="AU906" s="800"/>
    </row>
    <row r="907" spans="1:47">
      <c r="A907" s="800"/>
      <c r="B907" s="800"/>
      <c r="C907" s="800"/>
      <c r="D907" s="800"/>
      <c r="E907" s="800"/>
      <c r="F907" s="800"/>
      <c r="G907" s="800"/>
      <c r="H907" s="800"/>
      <c r="O907" s="800"/>
      <c r="P907" s="800"/>
      <c r="Q907" s="800"/>
      <c r="R907" s="800"/>
      <c r="S907" s="800"/>
      <c r="T907" s="800"/>
      <c r="U907" s="800"/>
      <c r="V907" s="800"/>
      <c r="X907" s="800"/>
      <c r="Y907" s="800"/>
      <c r="Z907" s="800"/>
      <c r="AA907" s="800"/>
      <c r="AB907" s="800"/>
      <c r="AC907" s="800"/>
      <c r="AD907" s="800"/>
      <c r="AE907" s="800"/>
      <c r="AF907" s="800"/>
      <c r="AI907" s="800"/>
      <c r="AJ907" s="800"/>
      <c r="AK907" s="800"/>
      <c r="AL907" s="800"/>
      <c r="AM907" s="800"/>
      <c r="AN907" s="800"/>
      <c r="AO907" s="800"/>
      <c r="AP907" s="800"/>
      <c r="AQ907" s="800"/>
      <c r="AR907" s="800"/>
      <c r="AS907" s="800"/>
      <c r="AT907" s="800"/>
      <c r="AU907" s="800"/>
    </row>
    <row r="908" spans="1:47">
      <c r="A908" s="800"/>
      <c r="B908" s="800"/>
      <c r="C908" s="800"/>
      <c r="D908" s="800"/>
      <c r="E908" s="800"/>
      <c r="F908" s="800"/>
      <c r="G908" s="800"/>
      <c r="H908" s="800"/>
      <c r="O908" s="800"/>
      <c r="P908" s="800"/>
      <c r="Q908" s="800"/>
      <c r="R908" s="800"/>
      <c r="S908" s="800"/>
      <c r="T908" s="800"/>
      <c r="U908" s="800"/>
      <c r="V908" s="800"/>
      <c r="X908" s="800"/>
      <c r="Y908" s="800"/>
      <c r="Z908" s="800"/>
      <c r="AA908" s="800"/>
      <c r="AB908" s="800"/>
      <c r="AC908" s="800"/>
      <c r="AD908" s="800"/>
      <c r="AE908" s="800"/>
      <c r="AF908" s="800"/>
      <c r="AI908" s="800"/>
      <c r="AJ908" s="800"/>
      <c r="AK908" s="800"/>
      <c r="AL908" s="800"/>
      <c r="AM908" s="800"/>
      <c r="AN908" s="800"/>
      <c r="AO908" s="800"/>
      <c r="AP908" s="800"/>
      <c r="AQ908" s="800"/>
      <c r="AR908" s="800"/>
      <c r="AS908" s="800"/>
      <c r="AT908" s="800"/>
      <c r="AU908" s="800"/>
    </row>
    <row r="909" spans="1:47">
      <c r="A909" s="800"/>
      <c r="B909" s="800"/>
      <c r="C909" s="800"/>
      <c r="D909" s="800"/>
      <c r="E909" s="800"/>
      <c r="F909" s="800"/>
      <c r="G909" s="800"/>
      <c r="H909" s="800"/>
      <c r="O909" s="800"/>
      <c r="P909" s="800"/>
      <c r="Q909" s="800"/>
      <c r="R909" s="800"/>
      <c r="S909" s="800"/>
      <c r="T909" s="800"/>
      <c r="U909" s="800"/>
      <c r="V909" s="800"/>
      <c r="X909" s="800"/>
      <c r="Y909" s="800"/>
      <c r="Z909" s="800"/>
      <c r="AA909" s="800"/>
      <c r="AB909" s="800"/>
      <c r="AC909" s="800"/>
      <c r="AD909" s="800"/>
      <c r="AE909" s="800"/>
      <c r="AF909" s="800"/>
      <c r="AI909" s="800"/>
      <c r="AJ909" s="800"/>
      <c r="AK909" s="800"/>
      <c r="AL909" s="800"/>
      <c r="AM909" s="800"/>
      <c r="AN909" s="800"/>
      <c r="AO909" s="800"/>
      <c r="AP909" s="800"/>
      <c r="AQ909" s="800"/>
      <c r="AR909" s="800"/>
      <c r="AS909" s="800"/>
      <c r="AT909" s="800"/>
      <c r="AU909" s="800"/>
    </row>
    <row r="910" spans="1:47">
      <c r="A910" s="800"/>
      <c r="B910" s="800"/>
      <c r="C910" s="800"/>
      <c r="D910" s="800"/>
      <c r="E910" s="800"/>
      <c r="F910" s="800"/>
      <c r="G910" s="800"/>
      <c r="H910" s="800"/>
      <c r="O910" s="800"/>
      <c r="P910" s="800"/>
      <c r="Q910" s="800"/>
      <c r="R910" s="800"/>
      <c r="S910" s="800"/>
      <c r="T910" s="800"/>
      <c r="U910" s="800"/>
      <c r="V910" s="800"/>
      <c r="X910" s="800"/>
      <c r="Y910" s="800"/>
      <c r="Z910" s="800"/>
      <c r="AA910" s="800"/>
      <c r="AB910" s="800"/>
      <c r="AC910" s="800"/>
      <c r="AD910" s="800"/>
      <c r="AE910" s="800"/>
      <c r="AF910" s="800"/>
      <c r="AI910" s="800"/>
      <c r="AJ910" s="800"/>
      <c r="AK910" s="800"/>
      <c r="AL910" s="800"/>
      <c r="AM910" s="800"/>
      <c r="AN910" s="800"/>
      <c r="AO910" s="800"/>
      <c r="AP910" s="800"/>
      <c r="AQ910" s="800"/>
      <c r="AR910" s="800"/>
      <c r="AS910" s="800"/>
      <c r="AT910" s="800"/>
      <c r="AU910" s="800"/>
    </row>
    <row r="911" spans="1:47">
      <c r="A911" s="800"/>
      <c r="B911" s="800"/>
      <c r="C911" s="800"/>
      <c r="D911" s="800"/>
      <c r="E911" s="800"/>
      <c r="F911" s="800"/>
      <c r="G911" s="800"/>
      <c r="H911" s="800"/>
      <c r="O911" s="800"/>
      <c r="P911" s="800"/>
      <c r="Q911" s="800"/>
      <c r="R911" s="800"/>
      <c r="S911" s="800"/>
      <c r="T911" s="800"/>
      <c r="U911" s="800"/>
      <c r="V911" s="800"/>
      <c r="X911" s="800"/>
      <c r="Y911" s="800"/>
      <c r="Z911" s="800"/>
      <c r="AA911" s="800"/>
      <c r="AB911" s="800"/>
      <c r="AC911" s="800"/>
      <c r="AD911" s="800"/>
      <c r="AE911" s="800"/>
      <c r="AF911" s="800"/>
      <c r="AI911" s="800"/>
      <c r="AJ911" s="800"/>
      <c r="AK911" s="800"/>
      <c r="AL911" s="800"/>
      <c r="AM911" s="800"/>
      <c r="AN911" s="800"/>
      <c r="AO911" s="800"/>
      <c r="AP911" s="800"/>
      <c r="AQ911" s="800"/>
      <c r="AR911" s="800"/>
      <c r="AS911" s="800"/>
      <c r="AT911" s="800"/>
      <c r="AU911" s="800"/>
    </row>
    <row r="912" spans="1:47">
      <c r="A912" s="800"/>
      <c r="B912" s="800"/>
      <c r="C912" s="800"/>
      <c r="D912" s="800"/>
      <c r="E912" s="800"/>
      <c r="F912" s="800"/>
      <c r="G912" s="800"/>
      <c r="H912" s="800"/>
      <c r="O912" s="800"/>
      <c r="P912" s="800"/>
      <c r="Q912" s="800"/>
      <c r="R912" s="800"/>
      <c r="S912" s="800"/>
      <c r="T912" s="800"/>
      <c r="U912" s="800"/>
      <c r="V912" s="800"/>
      <c r="X912" s="800"/>
      <c r="Y912" s="800"/>
      <c r="Z912" s="800"/>
      <c r="AA912" s="800"/>
      <c r="AB912" s="800"/>
      <c r="AC912" s="800"/>
      <c r="AD912" s="800"/>
      <c r="AE912" s="800"/>
      <c r="AF912" s="800"/>
      <c r="AI912" s="800"/>
      <c r="AJ912" s="800"/>
      <c r="AK912" s="800"/>
      <c r="AL912" s="800"/>
      <c r="AM912" s="800"/>
      <c r="AN912" s="800"/>
      <c r="AO912" s="800"/>
      <c r="AP912" s="800"/>
      <c r="AQ912" s="800"/>
      <c r="AR912" s="800"/>
      <c r="AS912" s="800"/>
      <c r="AT912" s="800"/>
      <c r="AU912" s="800"/>
    </row>
    <row r="913" spans="1:47">
      <c r="A913" s="800"/>
      <c r="B913" s="800"/>
      <c r="C913" s="800"/>
      <c r="D913" s="800"/>
      <c r="E913" s="800"/>
      <c r="F913" s="800"/>
      <c r="G913" s="800"/>
      <c r="H913" s="800"/>
      <c r="O913" s="800"/>
      <c r="P913" s="800"/>
      <c r="Q913" s="800"/>
      <c r="R913" s="800"/>
      <c r="S913" s="800"/>
      <c r="T913" s="800"/>
      <c r="U913" s="800"/>
      <c r="V913" s="800"/>
      <c r="X913" s="800"/>
      <c r="Y913" s="800"/>
      <c r="Z913" s="800"/>
      <c r="AA913" s="800"/>
      <c r="AB913" s="800"/>
      <c r="AC913" s="800"/>
      <c r="AD913" s="800"/>
      <c r="AE913" s="800"/>
      <c r="AF913" s="800"/>
      <c r="AI913" s="800"/>
      <c r="AJ913" s="800"/>
      <c r="AK913" s="800"/>
      <c r="AL913" s="800"/>
      <c r="AM913" s="800"/>
      <c r="AN913" s="800"/>
      <c r="AO913" s="800"/>
      <c r="AP913" s="800"/>
      <c r="AQ913" s="800"/>
      <c r="AR913" s="800"/>
      <c r="AS913" s="800"/>
      <c r="AT913" s="800"/>
      <c r="AU913" s="800"/>
    </row>
    <row r="914" spans="1:47">
      <c r="A914" s="800"/>
      <c r="B914" s="800"/>
      <c r="C914" s="800"/>
      <c r="D914" s="800"/>
      <c r="E914" s="800"/>
      <c r="F914" s="800"/>
      <c r="G914" s="800"/>
      <c r="H914" s="800"/>
      <c r="O914" s="800"/>
      <c r="P914" s="800"/>
      <c r="Q914" s="800"/>
      <c r="R914" s="800"/>
      <c r="S914" s="800"/>
      <c r="T914" s="800"/>
      <c r="U914" s="800"/>
      <c r="V914" s="800"/>
      <c r="X914" s="800"/>
      <c r="Y914" s="800"/>
      <c r="Z914" s="800"/>
      <c r="AA914" s="800"/>
      <c r="AB914" s="800"/>
      <c r="AC914" s="800"/>
      <c r="AD914" s="800"/>
      <c r="AE914" s="800"/>
      <c r="AF914" s="800"/>
      <c r="AI914" s="800"/>
      <c r="AJ914" s="800"/>
      <c r="AK914" s="800"/>
      <c r="AL914" s="800"/>
      <c r="AM914" s="800"/>
      <c r="AN914" s="800"/>
      <c r="AO914" s="800"/>
      <c r="AP914" s="800"/>
      <c r="AQ914" s="800"/>
      <c r="AR914" s="800"/>
      <c r="AS914" s="800"/>
      <c r="AT914" s="800"/>
      <c r="AU914" s="800"/>
    </row>
    <row r="915" spans="1:47">
      <c r="A915" s="800"/>
      <c r="B915" s="800"/>
      <c r="C915" s="800"/>
      <c r="D915" s="800"/>
      <c r="E915" s="800"/>
      <c r="F915" s="800"/>
      <c r="G915" s="800"/>
      <c r="H915" s="800"/>
      <c r="O915" s="800"/>
      <c r="P915" s="800"/>
      <c r="Q915" s="800"/>
      <c r="R915" s="800"/>
      <c r="S915" s="800"/>
      <c r="T915" s="800"/>
      <c r="U915" s="800"/>
      <c r="V915" s="800"/>
      <c r="X915" s="800"/>
      <c r="Y915" s="800"/>
      <c r="Z915" s="800"/>
      <c r="AA915" s="800"/>
      <c r="AB915" s="800"/>
      <c r="AC915" s="800"/>
      <c r="AD915" s="800"/>
      <c r="AE915" s="800"/>
      <c r="AF915" s="800"/>
      <c r="AI915" s="800"/>
      <c r="AJ915" s="800"/>
      <c r="AK915" s="800"/>
      <c r="AL915" s="800"/>
      <c r="AM915" s="800"/>
      <c r="AN915" s="800"/>
      <c r="AO915" s="800"/>
      <c r="AP915" s="800"/>
      <c r="AQ915" s="800"/>
      <c r="AR915" s="800"/>
      <c r="AS915" s="800"/>
      <c r="AT915" s="800"/>
      <c r="AU915" s="800"/>
    </row>
    <row r="916" spans="1:47">
      <c r="A916" s="800"/>
      <c r="B916" s="800"/>
      <c r="C916" s="800"/>
      <c r="D916" s="800"/>
      <c r="E916" s="800"/>
      <c r="F916" s="800"/>
      <c r="G916" s="800"/>
      <c r="H916" s="800"/>
      <c r="O916" s="800"/>
      <c r="P916" s="800"/>
      <c r="Q916" s="800"/>
      <c r="R916" s="800"/>
      <c r="S916" s="800"/>
      <c r="T916" s="800"/>
      <c r="U916" s="800"/>
      <c r="V916" s="800"/>
      <c r="X916" s="800"/>
      <c r="Y916" s="800"/>
      <c r="Z916" s="800"/>
      <c r="AA916" s="800"/>
      <c r="AB916" s="800"/>
      <c r="AC916" s="800"/>
      <c r="AD916" s="800"/>
      <c r="AE916" s="800"/>
      <c r="AF916" s="800"/>
      <c r="AI916" s="800"/>
      <c r="AJ916" s="800"/>
      <c r="AK916" s="800"/>
      <c r="AL916" s="800"/>
      <c r="AM916" s="800"/>
      <c r="AN916" s="800"/>
      <c r="AO916" s="800"/>
      <c r="AP916" s="800"/>
      <c r="AQ916" s="800"/>
      <c r="AR916" s="800"/>
      <c r="AS916" s="800"/>
      <c r="AT916" s="800"/>
      <c r="AU916" s="800"/>
    </row>
    <row r="917" spans="1:47">
      <c r="A917" s="800"/>
      <c r="B917" s="800"/>
      <c r="C917" s="800"/>
      <c r="D917" s="800"/>
      <c r="E917" s="800"/>
      <c r="F917" s="800"/>
      <c r="G917" s="800"/>
      <c r="H917" s="800"/>
      <c r="O917" s="800"/>
      <c r="P917" s="800"/>
      <c r="Q917" s="800"/>
      <c r="R917" s="800"/>
      <c r="S917" s="800"/>
      <c r="T917" s="800"/>
      <c r="U917" s="800"/>
      <c r="V917" s="800"/>
      <c r="X917" s="800"/>
      <c r="Y917" s="800"/>
      <c r="Z917" s="800"/>
      <c r="AA917" s="800"/>
      <c r="AB917" s="800"/>
      <c r="AC917" s="800"/>
      <c r="AD917" s="800"/>
      <c r="AE917" s="800"/>
      <c r="AF917" s="800"/>
      <c r="AI917" s="800"/>
      <c r="AJ917" s="800"/>
      <c r="AK917" s="800"/>
      <c r="AL917" s="800"/>
      <c r="AM917" s="800"/>
      <c r="AN917" s="800"/>
      <c r="AO917" s="800"/>
      <c r="AP917" s="800"/>
      <c r="AQ917" s="800"/>
      <c r="AR917" s="800"/>
      <c r="AS917" s="800"/>
      <c r="AT917" s="800"/>
      <c r="AU917" s="800"/>
    </row>
    <row r="918" spans="1:47">
      <c r="A918" s="800"/>
      <c r="B918" s="800"/>
      <c r="C918" s="800"/>
      <c r="D918" s="800"/>
      <c r="E918" s="800"/>
      <c r="F918" s="800"/>
      <c r="G918" s="800"/>
      <c r="H918" s="800"/>
      <c r="O918" s="800"/>
      <c r="P918" s="800"/>
      <c r="Q918" s="800"/>
      <c r="R918" s="800"/>
      <c r="S918" s="800"/>
      <c r="T918" s="800"/>
      <c r="U918" s="800"/>
      <c r="V918" s="800"/>
      <c r="X918" s="800"/>
      <c r="Y918" s="800"/>
      <c r="Z918" s="800"/>
      <c r="AA918" s="800"/>
      <c r="AB918" s="800"/>
      <c r="AC918" s="800"/>
      <c r="AD918" s="800"/>
      <c r="AE918" s="800"/>
      <c r="AF918" s="800"/>
      <c r="AI918" s="800"/>
      <c r="AJ918" s="800"/>
      <c r="AK918" s="800"/>
      <c r="AL918" s="800"/>
      <c r="AM918" s="800"/>
      <c r="AN918" s="800"/>
      <c r="AO918" s="800"/>
      <c r="AP918" s="800"/>
      <c r="AQ918" s="800"/>
      <c r="AR918" s="800"/>
      <c r="AS918" s="800"/>
      <c r="AT918" s="800"/>
      <c r="AU918" s="800"/>
    </row>
    <row r="919" spans="1:47">
      <c r="A919" s="800"/>
      <c r="B919" s="800"/>
      <c r="C919" s="800"/>
      <c r="D919" s="800"/>
      <c r="E919" s="800"/>
      <c r="F919" s="800"/>
      <c r="G919" s="800"/>
      <c r="H919" s="800"/>
      <c r="O919" s="800"/>
      <c r="P919" s="800"/>
      <c r="Q919" s="800"/>
      <c r="R919" s="800"/>
      <c r="S919" s="800"/>
      <c r="T919" s="800"/>
      <c r="U919" s="800"/>
      <c r="V919" s="800"/>
      <c r="X919" s="800"/>
      <c r="Y919" s="800"/>
      <c r="Z919" s="800"/>
      <c r="AA919" s="800"/>
      <c r="AB919" s="800"/>
      <c r="AC919" s="800"/>
      <c r="AD919" s="800"/>
      <c r="AE919" s="800"/>
      <c r="AF919" s="800"/>
      <c r="AI919" s="800"/>
      <c r="AJ919" s="800"/>
      <c r="AK919" s="800"/>
      <c r="AL919" s="800"/>
      <c r="AM919" s="800"/>
      <c r="AN919" s="800"/>
      <c r="AO919" s="800"/>
      <c r="AP919" s="800"/>
      <c r="AQ919" s="800"/>
      <c r="AR919" s="800"/>
      <c r="AS919" s="800"/>
      <c r="AT919" s="800"/>
      <c r="AU919" s="800"/>
    </row>
    <row r="920" spans="1:47">
      <c r="A920" s="800"/>
      <c r="B920" s="800"/>
      <c r="C920" s="800"/>
      <c r="D920" s="800"/>
      <c r="E920" s="800"/>
      <c r="F920" s="800"/>
      <c r="G920" s="800"/>
      <c r="H920" s="800"/>
      <c r="O920" s="800"/>
      <c r="P920" s="800"/>
      <c r="Q920" s="800"/>
      <c r="R920" s="800"/>
      <c r="S920" s="800"/>
      <c r="T920" s="800"/>
      <c r="U920" s="800"/>
      <c r="V920" s="800"/>
      <c r="X920" s="800"/>
      <c r="Y920" s="800"/>
      <c r="Z920" s="800"/>
      <c r="AA920" s="800"/>
      <c r="AB920" s="800"/>
      <c r="AC920" s="800"/>
      <c r="AD920" s="800"/>
      <c r="AE920" s="800"/>
      <c r="AF920" s="800"/>
      <c r="AI920" s="800"/>
      <c r="AJ920" s="800"/>
      <c r="AK920" s="800"/>
      <c r="AL920" s="800"/>
      <c r="AM920" s="800"/>
      <c r="AN920" s="800"/>
      <c r="AO920" s="800"/>
      <c r="AP920" s="800"/>
      <c r="AQ920" s="800"/>
      <c r="AR920" s="800"/>
      <c r="AS920" s="800"/>
      <c r="AT920" s="800"/>
      <c r="AU920" s="800"/>
    </row>
    <row r="921" spans="1:47">
      <c r="A921" s="800"/>
      <c r="B921" s="800"/>
      <c r="C921" s="800"/>
      <c r="D921" s="800"/>
      <c r="E921" s="800"/>
      <c r="F921" s="800"/>
      <c r="G921" s="800"/>
      <c r="H921" s="800"/>
      <c r="O921" s="800"/>
      <c r="P921" s="800"/>
      <c r="Q921" s="800"/>
      <c r="R921" s="800"/>
      <c r="S921" s="800"/>
      <c r="T921" s="800"/>
      <c r="U921" s="800"/>
      <c r="V921" s="800"/>
      <c r="X921" s="800"/>
      <c r="Y921" s="800"/>
      <c r="Z921" s="800"/>
      <c r="AA921" s="800"/>
      <c r="AB921" s="800"/>
      <c r="AC921" s="800"/>
      <c r="AD921" s="800"/>
      <c r="AE921" s="800"/>
      <c r="AF921" s="800"/>
      <c r="AI921" s="800"/>
      <c r="AJ921" s="800"/>
      <c r="AK921" s="800"/>
      <c r="AL921" s="800"/>
      <c r="AM921" s="800"/>
      <c r="AN921" s="800"/>
      <c r="AO921" s="800"/>
      <c r="AP921" s="800"/>
      <c r="AQ921" s="800"/>
      <c r="AR921" s="800"/>
      <c r="AS921" s="800"/>
      <c r="AT921" s="800"/>
      <c r="AU921" s="800"/>
    </row>
    <row r="922" spans="1:47">
      <c r="A922" s="800"/>
      <c r="B922" s="800"/>
      <c r="C922" s="800"/>
      <c r="D922" s="800"/>
      <c r="E922" s="800"/>
      <c r="F922" s="800"/>
      <c r="G922" s="800"/>
      <c r="H922" s="800"/>
      <c r="O922" s="800"/>
      <c r="P922" s="800"/>
      <c r="Q922" s="800"/>
      <c r="R922" s="800"/>
      <c r="S922" s="800"/>
      <c r="T922" s="800"/>
      <c r="U922" s="800"/>
      <c r="V922" s="800"/>
      <c r="X922" s="800"/>
      <c r="Y922" s="800"/>
      <c r="Z922" s="800"/>
      <c r="AA922" s="800"/>
      <c r="AB922" s="800"/>
      <c r="AC922" s="800"/>
      <c r="AD922" s="800"/>
      <c r="AE922" s="800"/>
      <c r="AF922" s="800"/>
      <c r="AI922" s="800"/>
      <c r="AJ922" s="800"/>
      <c r="AK922" s="800"/>
      <c r="AL922" s="800"/>
      <c r="AM922" s="800"/>
      <c r="AN922" s="800"/>
      <c r="AO922" s="800"/>
      <c r="AP922" s="800"/>
      <c r="AQ922" s="800"/>
      <c r="AR922" s="800"/>
      <c r="AS922" s="800"/>
      <c r="AT922" s="800"/>
      <c r="AU922" s="800"/>
    </row>
    <row r="923" spans="1:47">
      <c r="A923" s="800"/>
      <c r="B923" s="800"/>
      <c r="C923" s="800"/>
      <c r="D923" s="800"/>
      <c r="E923" s="800"/>
      <c r="F923" s="800"/>
      <c r="G923" s="800"/>
      <c r="H923" s="800"/>
      <c r="O923" s="800"/>
      <c r="P923" s="800"/>
      <c r="Q923" s="800"/>
      <c r="R923" s="800"/>
      <c r="S923" s="800"/>
      <c r="T923" s="800"/>
      <c r="U923" s="800"/>
      <c r="V923" s="800"/>
      <c r="X923" s="800"/>
      <c r="Y923" s="800"/>
      <c r="Z923" s="800"/>
      <c r="AA923" s="800"/>
      <c r="AB923" s="800"/>
      <c r="AC923" s="800"/>
      <c r="AD923" s="800"/>
      <c r="AE923" s="800"/>
      <c r="AF923" s="800"/>
      <c r="AI923" s="800"/>
      <c r="AJ923" s="800"/>
      <c r="AK923" s="800"/>
      <c r="AL923" s="800"/>
      <c r="AM923" s="800"/>
      <c r="AN923" s="800"/>
      <c r="AO923" s="800"/>
      <c r="AP923" s="800"/>
      <c r="AQ923" s="800"/>
      <c r="AR923" s="800"/>
      <c r="AS923" s="800"/>
      <c r="AT923" s="800"/>
      <c r="AU923" s="800"/>
    </row>
    <row r="924" spans="1:47">
      <c r="A924" s="800"/>
      <c r="B924" s="800"/>
      <c r="C924" s="800"/>
      <c r="D924" s="800"/>
      <c r="E924" s="800"/>
      <c r="F924" s="800"/>
      <c r="G924" s="800"/>
      <c r="H924" s="800"/>
      <c r="O924" s="800"/>
      <c r="P924" s="800"/>
      <c r="Q924" s="800"/>
      <c r="R924" s="800"/>
      <c r="S924" s="800"/>
      <c r="T924" s="800"/>
      <c r="U924" s="800"/>
      <c r="V924" s="800"/>
      <c r="X924" s="800"/>
      <c r="Y924" s="800"/>
      <c r="Z924" s="800"/>
      <c r="AA924" s="800"/>
      <c r="AB924" s="800"/>
      <c r="AC924" s="800"/>
      <c r="AD924" s="800"/>
      <c r="AE924" s="800"/>
      <c r="AF924" s="800"/>
      <c r="AI924" s="800"/>
      <c r="AJ924" s="800"/>
      <c r="AK924" s="800"/>
      <c r="AL924" s="800"/>
      <c r="AM924" s="800"/>
      <c r="AN924" s="800"/>
      <c r="AO924" s="800"/>
      <c r="AP924" s="800"/>
      <c r="AQ924" s="800"/>
      <c r="AR924" s="800"/>
      <c r="AS924" s="800"/>
      <c r="AT924" s="800"/>
      <c r="AU924" s="800"/>
    </row>
    <row r="925" spans="1:47">
      <c r="A925" s="800"/>
      <c r="B925" s="800"/>
      <c r="C925" s="800"/>
      <c r="D925" s="800"/>
      <c r="E925" s="800"/>
      <c r="F925" s="800"/>
      <c r="G925" s="800"/>
      <c r="H925" s="800"/>
      <c r="O925" s="800"/>
      <c r="P925" s="800"/>
      <c r="Q925" s="800"/>
      <c r="R925" s="800"/>
      <c r="S925" s="800"/>
      <c r="T925" s="800"/>
      <c r="U925" s="800"/>
      <c r="V925" s="800"/>
      <c r="X925" s="800"/>
      <c r="Y925" s="800"/>
      <c r="Z925" s="800"/>
      <c r="AA925" s="800"/>
      <c r="AB925" s="800"/>
      <c r="AC925" s="800"/>
      <c r="AD925" s="800"/>
      <c r="AE925" s="800"/>
      <c r="AF925" s="800"/>
      <c r="AI925" s="800"/>
      <c r="AJ925" s="800"/>
      <c r="AK925" s="800"/>
      <c r="AL925" s="800"/>
      <c r="AM925" s="800"/>
      <c r="AN925" s="800"/>
      <c r="AO925" s="800"/>
      <c r="AP925" s="800"/>
      <c r="AQ925" s="800"/>
      <c r="AR925" s="800"/>
      <c r="AS925" s="800"/>
      <c r="AT925" s="800"/>
      <c r="AU925" s="800"/>
    </row>
    <row r="926" spans="1:47">
      <c r="A926" s="800"/>
      <c r="B926" s="800"/>
      <c r="C926" s="800"/>
      <c r="D926" s="800"/>
      <c r="E926" s="800"/>
      <c r="F926" s="800"/>
      <c r="G926" s="800"/>
      <c r="H926" s="800"/>
      <c r="O926" s="800"/>
      <c r="P926" s="800"/>
      <c r="Q926" s="800"/>
      <c r="R926" s="800"/>
      <c r="S926" s="800"/>
      <c r="T926" s="800"/>
      <c r="U926" s="800"/>
      <c r="V926" s="800"/>
      <c r="X926" s="800"/>
      <c r="Y926" s="800"/>
      <c r="Z926" s="800"/>
      <c r="AA926" s="800"/>
      <c r="AB926" s="800"/>
      <c r="AC926" s="800"/>
      <c r="AD926" s="800"/>
      <c r="AE926" s="800"/>
      <c r="AF926" s="800"/>
      <c r="AI926" s="800"/>
      <c r="AJ926" s="800"/>
      <c r="AK926" s="800"/>
      <c r="AL926" s="800"/>
      <c r="AM926" s="800"/>
      <c r="AN926" s="800"/>
      <c r="AO926" s="800"/>
      <c r="AP926" s="800"/>
      <c r="AQ926" s="800"/>
      <c r="AR926" s="800"/>
      <c r="AS926" s="800"/>
      <c r="AT926" s="800"/>
      <c r="AU926" s="800"/>
    </row>
    <row r="927" spans="1:47">
      <c r="A927" s="800"/>
      <c r="B927" s="800"/>
      <c r="C927" s="800"/>
      <c r="D927" s="800"/>
      <c r="E927" s="800"/>
      <c r="F927" s="800"/>
      <c r="G927" s="800"/>
      <c r="H927" s="800"/>
      <c r="O927" s="800"/>
      <c r="P927" s="800"/>
      <c r="Q927" s="800"/>
      <c r="R927" s="800"/>
      <c r="S927" s="800"/>
      <c r="T927" s="800"/>
      <c r="U927" s="800"/>
      <c r="V927" s="800"/>
      <c r="X927" s="800"/>
      <c r="Y927" s="800"/>
      <c r="Z927" s="800"/>
      <c r="AA927" s="800"/>
      <c r="AB927" s="800"/>
      <c r="AC927" s="800"/>
      <c r="AD927" s="800"/>
      <c r="AE927" s="800"/>
      <c r="AF927" s="800"/>
      <c r="AI927" s="800"/>
      <c r="AJ927" s="800"/>
      <c r="AK927" s="800"/>
      <c r="AL927" s="800"/>
      <c r="AM927" s="800"/>
      <c r="AN927" s="800"/>
      <c r="AO927" s="800"/>
      <c r="AP927" s="800"/>
      <c r="AQ927" s="800"/>
      <c r="AR927" s="800"/>
      <c r="AS927" s="800"/>
      <c r="AT927" s="800"/>
      <c r="AU927" s="800"/>
    </row>
    <row r="928" spans="1:47">
      <c r="A928" s="800"/>
      <c r="B928" s="800"/>
      <c r="C928" s="800"/>
      <c r="D928" s="800"/>
      <c r="E928" s="800"/>
      <c r="F928" s="800"/>
      <c r="G928" s="800"/>
      <c r="H928" s="800"/>
      <c r="O928" s="800"/>
      <c r="P928" s="800"/>
      <c r="Q928" s="800"/>
      <c r="R928" s="800"/>
      <c r="S928" s="800"/>
      <c r="T928" s="800"/>
      <c r="U928" s="800"/>
      <c r="V928" s="800"/>
      <c r="X928" s="800"/>
      <c r="Y928" s="800"/>
      <c r="Z928" s="800"/>
      <c r="AA928" s="800"/>
      <c r="AB928" s="800"/>
      <c r="AC928" s="800"/>
      <c r="AD928" s="800"/>
      <c r="AE928" s="800"/>
      <c r="AF928" s="800"/>
      <c r="AI928" s="800"/>
      <c r="AJ928" s="800"/>
      <c r="AK928" s="800"/>
      <c r="AL928" s="800"/>
      <c r="AM928" s="800"/>
      <c r="AN928" s="800"/>
      <c r="AO928" s="800"/>
      <c r="AP928" s="800"/>
      <c r="AQ928" s="800"/>
      <c r="AR928" s="800"/>
      <c r="AS928" s="800"/>
      <c r="AT928" s="800"/>
      <c r="AU928" s="800"/>
    </row>
    <row r="929" spans="1:47">
      <c r="A929" s="800"/>
      <c r="B929" s="800"/>
      <c r="C929" s="800"/>
      <c r="D929" s="800"/>
      <c r="E929" s="800"/>
      <c r="F929" s="800"/>
      <c r="G929" s="800"/>
      <c r="H929" s="800"/>
      <c r="O929" s="800"/>
      <c r="P929" s="800"/>
      <c r="Q929" s="800"/>
      <c r="R929" s="800"/>
      <c r="S929" s="800"/>
      <c r="T929" s="800"/>
      <c r="U929" s="800"/>
      <c r="V929" s="800"/>
      <c r="X929" s="800"/>
      <c r="Y929" s="800"/>
      <c r="Z929" s="800"/>
      <c r="AA929" s="800"/>
      <c r="AB929" s="800"/>
      <c r="AC929" s="800"/>
      <c r="AD929" s="800"/>
      <c r="AE929" s="800"/>
      <c r="AF929" s="800"/>
      <c r="AI929" s="800"/>
      <c r="AJ929" s="800"/>
      <c r="AK929" s="800"/>
      <c r="AL929" s="800"/>
      <c r="AM929" s="800"/>
      <c r="AN929" s="800"/>
      <c r="AO929" s="800"/>
      <c r="AP929" s="800"/>
      <c r="AQ929" s="800"/>
      <c r="AR929" s="800"/>
      <c r="AS929" s="800"/>
      <c r="AT929" s="800"/>
      <c r="AU929" s="800"/>
    </row>
    <row r="930" spans="1:47">
      <c r="A930" s="800"/>
      <c r="B930" s="800"/>
      <c r="C930" s="800"/>
      <c r="D930" s="800"/>
      <c r="E930" s="800"/>
      <c r="F930" s="800"/>
      <c r="G930" s="800"/>
      <c r="H930" s="800"/>
      <c r="O930" s="800"/>
      <c r="P930" s="800"/>
      <c r="Q930" s="800"/>
      <c r="R930" s="800"/>
      <c r="S930" s="800"/>
      <c r="T930" s="800"/>
      <c r="U930" s="800"/>
      <c r="V930" s="800"/>
      <c r="X930" s="800"/>
      <c r="Y930" s="800"/>
      <c r="Z930" s="800"/>
      <c r="AA930" s="800"/>
      <c r="AB930" s="800"/>
      <c r="AC930" s="800"/>
      <c r="AD930" s="800"/>
      <c r="AE930" s="800"/>
      <c r="AF930" s="800"/>
      <c r="AI930" s="800"/>
      <c r="AJ930" s="800"/>
      <c r="AK930" s="800"/>
      <c r="AL930" s="800"/>
      <c r="AM930" s="800"/>
      <c r="AN930" s="800"/>
      <c r="AO930" s="800"/>
      <c r="AP930" s="800"/>
      <c r="AQ930" s="800"/>
      <c r="AR930" s="800"/>
      <c r="AS930" s="800"/>
      <c r="AT930" s="800"/>
      <c r="AU930" s="800"/>
    </row>
    <row r="931" spans="1:47">
      <c r="A931" s="800"/>
      <c r="B931" s="800"/>
      <c r="C931" s="800"/>
      <c r="D931" s="800"/>
      <c r="E931" s="800"/>
      <c r="F931" s="800"/>
      <c r="G931" s="800"/>
      <c r="H931" s="800"/>
      <c r="O931" s="800"/>
      <c r="P931" s="800"/>
      <c r="Q931" s="800"/>
      <c r="R931" s="800"/>
      <c r="S931" s="800"/>
      <c r="T931" s="800"/>
      <c r="U931" s="800"/>
      <c r="V931" s="800"/>
      <c r="X931" s="800"/>
      <c r="Y931" s="800"/>
      <c r="Z931" s="800"/>
      <c r="AA931" s="800"/>
      <c r="AB931" s="800"/>
      <c r="AC931" s="800"/>
      <c r="AD931" s="800"/>
      <c r="AE931" s="800"/>
      <c r="AF931" s="800"/>
      <c r="AI931" s="800"/>
      <c r="AJ931" s="800"/>
      <c r="AK931" s="800"/>
      <c r="AL931" s="800"/>
      <c r="AM931" s="800"/>
      <c r="AN931" s="800"/>
      <c r="AO931" s="800"/>
      <c r="AP931" s="800"/>
      <c r="AQ931" s="800"/>
      <c r="AR931" s="800"/>
      <c r="AS931" s="800"/>
      <c r="AT931" s="800"/>
      <c r="AU931" s="800"/>
    </row>
    <row r="932" spans="1:47">
      <c r="A932" s="800"/>
      <c r="B932" s="800"/>
      <c r="C932" s="800"/>
      <c r="D932" s="800"/>
      <c r="E932" s="800"/>
      <c r="F932" s="800"/>
      <c r="G932" s="800"/>
      <c r="H932" s="800"/>
      <c r="O932" s="800"/>
      <c r="P932" s="800"/>
      <c r="Q932" s="800"/>
      <c r="R932" s="800"/>
      <c r="S932" s="800"/>
      <c r="T932" s="800"/>
      <c r="U932" s="800"/>
      <c r="V932" s="800"/>
      <c r="X932" s="800"/>
      <c r="Y932" s="800"/>
      <c r="Z932" s="800"/>
      <c r="AA932" s="800"/>
      <c r="AB932" s="800"/>
      <c r="AC932" s="800"/>
      <c r="AD932" s="800"/>
      <c r="AE932" s="800"/>
      <c r="AF932" s="800"/>
      <c r="AI932" s="800"/>
      <c r="AJ932" s="800"/>
      <c r="AK932" s="800"/>
      <c r="AL932" s="800"/>
      <c r="AM932" s="800"/>
      <c r="AN932" s="800"/>
      <c r="AO932" s="800"/>
      <c r="AP932" s="800"/>
      <c r="AQ932" s="800"/>
      <c r="AR932" s="800"/>
      <c r="AS932" s="800"/>
      <c r="AT932" s="800"/>
      <c r="AU932" s="800"/>
    </row>
    <row r="933" spans="1:47">
      <c r="A933" s="800"/>
      <c r="B933" s="800"/>
      <c r="C933" s="800"/>
      <c r="D933" s="800"/>
      <c r="E933" s="800"/>
      <c r="F933" s="800"/>
      <c r="G933" s="800"/>
      <c r="H933" s="800"/>
      <c r="O933" s="800"/>
      <c r="P933" s="800"/>
      <c r="Q933" s="800"/>
      <c r="R933" s="800"/>
      <c r="S933" s="800"/>
      <c r="T933" s="800"/>
      <c r="U933" s="800"/>
      <c r="V933" s="800"/>
      <c r="X933" s="800"/>
      <c r="Y933" s="800"/>
      <c r="Z933" s="800"/>
      <c r="AA933" s="800"/>
      <c r="AB933" s="800"/>
      <c r="AC933" s="800"/>
      <c r="AD933" s="800"/>
      <c r="AE933" s="800"/>
      <c r="AF933" s="800"/>
      <c r="AI933" s="800"/>
      <c r="AJ933" s="800"/>
      <c r="AK933" s="800"/>
      <c r="AL933" s="800"/>
      <c r="AM933" s="800"/>
      <c r="AN933" s="800"/>
      <c r="AO933" s="800"/>
      <c r="AP933" s="800"/>
      <c r="AQ933" s="800"/>
      <c r="AR933" s="800"/>
      <c r="AS933" s="800"/>
      <c r="AT933" s="800"/>
      <c r="AU933" s="800"/>
    </row>
    <row r="934" spans="1:47">
      <c r="A934" s="800"/>
      <c r="B934" s="800"/>
      <c r="C934" s="800"/>
      <c r="D934" s="800"/>
      <c r="E934" s="800"/>
      <c r="F934" s="800"/>
      <c r="G934" s="800"/>
      <c r="H934" s="800"/>
      <c r="O934" s="800"/>
      <c r="P934" s="800"/>
      <c r="Q934" s="800"/>
      <c r="R934" s="800"/>
      <c r="S934" s="800"/>
      <c r="T934" s="800"/>
      <c r="U934" s="800"/>
      <c r="V934" s="800"/>
      <c r="X934" s="800"/>
      <c r="Y934" s="800"/>
      <c r="Z934" s="800"/>
      <c r="AA934" s="800"/>
      <c r="AB934" s="800"/>
      <c r="AC934" s="800"/>
      <c r="AD934" s="800"/>
      <c r="AE934" s="800"/>
      <c r="AF934" s="800"/>
      <c r="AI934" s="800"/>
      <c r="AJ934" s="800"/>
      <c r="AK934" s="800"/>
      <c r="AL934" s="800"/>
      <c r="AM934" s="800"/>
      <c r="AN934" s="800"/>
      <c r="AO934" s="800"/>
      <c r="AP934" s="800"/>
      <c r="AQ934" s="800"/>
      <c r="AR934" s="800"/>
      <c r="AS934" s="800"/>
      <c r="AT934" s="800"/>
      <c r="AU934" s="800"/>
    </row>
    <row r="935" spans="1:47">
      <c r="A935" s="800"/>
      <c r="B935" s="800"/>
      <c r="C935" s="800"/>
      <c r="D935" s="800"/>
      <c r="E935" s="800"/>
      <c r="F935" s="800"/>
      <c r="G935" s="800"/>
      <c r="H935" s="800"/>
      <c r="O935" s="800"/>
      <c r="P935" s="800"/>
      <c r="Q935" s="800"/>
      <c r="R935" s="800"/>
      <c r="S935" s="800"/>
      <c r="T935" s="800"/>
      <c r="U935" s="800"/>
      <c r="V935" s="800"/>
      <c r="X935" s="800"/>
      <c r="Y935" s="800"/>
      <c r="Z935" s="800"/>
      <c r="AA935" s="800"/>
      <c r="AB935" s="800"/>
      <c r="AC935" s="800"/>
      <c r="AD935" s="800"/>
      <c r="AE935" s="800"/>
      <c r="AF935" s="800"/>
      <c r="AI935" s="800"/>
      <c r="AJ935" s="800"/>
      <c r="AK935" s="800"/>
      <c r="AL935" s="800"/>
      <c r="AM935" s="800"/>
      <c r="AN935" s="800"/>
      <c r="AO935" s="800"/>
      <c r="AP935" s="800"/>
      <c r="AQ935" s="800"/>
      <c r="AR935" s="800"/>
      <c r="AS935" s="800"/>
      <c r="AT935" s="800"/>
      <c r="AU935" s="800"/>
    </row>
    <row r="936" spans="1:47">
      <c r="A936" s="800"/>
      <c r="B936" s="800"/>
      <c r="C936" s="800"/>
      <c r="D936" s="800"/>
      <c r="E936" s="800"/>
      <c r="F936" s="800"/>
      <c r="G936" s="800"/>
      <c r="H936" s="800"/>
      <c r="O936" s="800"/>
      <c r="P936" s="800"/>
      <c r="Q936" s="800"/>
      <c r="R936" s="800"/>
      <c r="S936" s="800"/>
      <c r="T936" s="800"/>
      <c r="U936" s="800"/>
      <c r="V936" s="800"/>
      <c r="X936" s="800"/>
      <c r="Y936" s="800"/>
      <c r="Z936" s="800"/>
      <c r="AA936" s="800"/>
      <c r="AB936" s="800"/>
      <c r="AC936" s="800"/>
      <c r="AD936" s="800"/>
      <c r="AE936" s="800"/>
      <c r="AF936" s="800"/>
      <c r="AI936" s="800"/>
      <c r="AJ936" s="800"/>
      <c r="AK936" s="800"/>
      <c r="AL936" s="800"/>
      <c r="AM936" s="800"/>
      <c r="AN936" s="800"/>
      <c r="AO936" s="800"/>
      <c r="AP936" s="800"/>
      <c r="AQ936" s="800"/>
      <c r="AR936" s="800"/>
      <c r="AS936" s="800"/>
      <c r="AT936" s="800"/>
      <c r="AU936" s="800"/>
    </row>
    <row r="937" spans="1:47">
      <c r="A937" s="800"/>
      <c r="B937" s="800"/>
      <c r="C937" s="800"/>
      <c r="D937" s="800"/>
      <c r="E937" s="800"/>
      <c r="F937" s="800"/>
      <c r="G937" s="800"/>
      <c r="H937" s="800"/>
      <c r="O937" s="800"/>
      <c r="P937" s="800"/>
      <c r="Q937" s="800"/>
      <c r="R937" s="800"/>
      <c r="S937" s="800"/>
      <c r="T937" s="800"/>
      <c r="U937" s="800"/>
      <c r="V937" s="800"/>
      <c r="X937" s="800"/>
      <c r="Y937" s="800"/>
      <c r="Z937" s="800"/>
      <c r="AA937" s="800"/>
      <c r="AB937" s="800"/>
      <c r="AC937" s="800"/>
      <c r="AD937" s="800"/>
      <c r="AE937" s="800"/>
      <c r="AF937" s="800"/>
      <c r="AI937" s="800"/>
      <c r="AJ937" s="800"/>
      <c r="AK937" s="800"/>
      <c r="AL937" s="800"/>
      <c r="AM937" s="800"/>
      <c r="AN937" s="800"/>
      <c r="AO937" s="800"/>
      <c r="AP937" s="800"/>
      <c r="AQ937" s="800"/>
      <c r="AR937" s="800"/>
      <c r="AS937" s="800"/>
      <c r="AT937" s="800"/>
      <c r="AU937" s="800"/>
    </row>
    <row r="938" spans="1:47">
      <c r="A938" s="800"/>
      <c r="B938" s="800"/>
      <c r="C938" s="800"/>
      <c r="D938" s="800"/>
      <c r="E938" s="800"/>
      <c r="F938" s="800"/>
      <c r="G938" s="800"/>
      <c r="H938" s="800"/>
      <c r="O938" s="800"/>
      <c r="P938" s="800"/>
      <c r="Q938" s="800"/>
      <c r="R938" s="800"/>
      <c r="S938" s="800"/>
      <c r="T938" s="800"/>
      <c r="U938" s="800"/>
      <c r="V938" s="800"/>
      <c r="X938" s="800"/>
      <c r="Y938" s="800"/>
      <c r="Z938" s="800"/>
      <c r="AA938" s="800"/>
      <c r="AB938" s="800"/>
      <c r="AC938" s="800"/>
      <c r="AD938" s="800"/>
      <c r="AE938" s="800"/>
      <c r="AF938" s="800"/>
      <c r="AI938" s="800"/>
      <c r="AJ938" s="800"/>
      <c r="AK938" s="800"/>
      <c r="AL938" s="800"/>
      <c r="AM938" s="800"/>
      <c r="AN938" s="800"/>
      <c r="AO938" s="800"/>
      <c r="AP938" s="800"/>
      <c r="AQ938" s="800"/>
      <c r="AR938" s="800"/>
      <c r="AS938" s="800"/>
      <c r="AT938" s="800"/>
      <c r="AU938" s="800"/>
    </row>
    <row r="939" spans="1:47">
      <c r="A939" s="800"/>
      <c r="B939" s="800"/>
      <c r="C939" s="800"/>
      <c r="D939" s="800"/>
      <c r="E939" s="800"/>
      <c r="F939" s="800"/>
      <c r="G939" s="800"/>
      <c r="H939" s="800"/>
      <c r="O939" s="800"/>
      <c r="P939" s="800"/>
      <c r="Q939" s="800"/>
      <c r="R939" s="800"/>
      <c r="S939" s="800"/>
      <c r="T939" s="800"/>
      <c r="U939" s="800"/>
      <c r="V939" s="800"/>
      <c r="X939" s="800"/>
      <c r="Y939" s="800"/>
      <c r="Z939" s="800"/>
      <c r="AA939" s="800"/>
      <c r="AB939" s="800"/>
      <c r="AC939" s="800"/>
      <c r="AD939" s="800"/>
      <c r="AE939" s="800"/>
      <c r="AF939" s="800"/>
      <c r="AI939" s="800"/>
      <c r="AJ939" s="800"/>
      <c r="AK939" s="800"/>
      <c r="AL939" s="800"/>
      <c r="AM939" s="800"/>
      <c r="AN939" s="800"/>
      <c r="AO939" s="800"/>
      <c r="AP939" s="800"/>
      <c r="AQ939" s="800"/>
      <c r="AR939" s="800"/>
      <c r="AS939" s="800"/>
      <c r="AT939" s="800"/>
      <c r="AU939" s="800"/>
    </row>
    <row r="940" spans="1:47">
      <c r="A940" s="800"/>
      <c r="B940" s="800"/>
      <c r="C940" s="800"/>
      <c r="D940" s="800"/>
      <c r="E940" s="800"/>
      <c r="F940" s="800"/>
      <c r="G940" s="800"/>
      <c r="H940" s="800"/>
      <c r="O940" s="800"/>
      <c r="P940" s="800"/>
      <c r="Q940" s="800"/>
      <c r="R940" s="800"/>
      <c r="S940" s="800"/>
      <c r="T940" s="800"/>
      <c r="U940" s="800"/>
      <c r="V940" s="800"/>
      <c r="X940" s="800"/>
      <c r="Y940" s="800"/>
      <c r="Z940" s="800"/>
      <c r="AA940" s="800"/>
      <c r="AB940" s="800"/>
      <c r="AC940" s="800"/>
      <c r="AD940" s="800"/>
      <c r="AE940" s="800"/>
      <c r="AF940" s="800"/>
      <c r="AI940" s="800"/>
      <c r="AJ940" s="800"/>
      <c r="AK940" s="800"/>
      <c r="AL940" s="800"/>
      <c r="AM940" s="800"/>
      <c r="AN940" s="800"/>
      <c r="AO940" s="800"/>
      <c r="AP940" s="800"/>
      <c r="AQ940" s="800"/>
      <c r="AR940" s="800"/>
      <c r="AS940" s="800"/>
      <c r="AT940" s="800"/>
      <c r="AU940" s="800"/>
    </row>
    <row r="941" spans="1:47">
      <c r="A941" s="800"/>
      <c r="B941" s="800"/>
      <c r="C941" s="800"/>
      <c r="D941" s="800"/>
      <c r="E941" s="800"/>
      <c r="F941" s="800"/>
      <c r="G941" s="800"/>
      <c r="H941" s="800"/>
      <c r="I941" s="800"/>
      <c r="J941" s="800"/>
      <c r="K941" s="800"/>
      <c r="L941" s="800"/>
      <c r="M941" s="800"/>
      <c r="N941" s="800"/>
      <c r="O941" s="800"/>
      <c r="P941" s="800"/>
      <c r="Q941" s="800"/>
      <c r="R941" s="800"/>
      <c r="S941" s="800"/>
      <c r="T941" s="800"/>
      <c r="U941" s="800"/>
      <c r="V941" s="800"/>
      <c r="X941" s="800"/>
      <c r="Y941" s="800"/>
      <c r="Z941" s="800"/>
      <c r="AA941" s="800"/>
      <c r="AB941" s="800"/>
      <c r="AC941" s="800"/>
      <c r="AD941" s="800"/>
      <c r="AE941" s="800"/>
      <c r="AF941" s="800"/>
      <c r="AI941" s="800"/>
      <c r="AJ941" s="800"/>
      <c r="AK941" s="800"/>
      <c r="AL941" s="800"/>
      <c r="AM941" s="800"/>
      <c r="AN941" s="800"/>
      <c r="AO941" s="800"/>
      <c r="AP941" s="800"/>
      <c r="AQ941" s="800"/>
      <c r="AR941" s="800"/>
      <c r="AS941" s="800"/>
      <c r="AT941" s="800"/>
      <c r="AU941" s="800"/>
    </row>
    <row r="942" spans="1:47">
      <c r="A942" s="800"/>
      <c r="B942" s="800"/>
      <c r="C942" s="800"/>
      <c r="D942" s="800"/>
      <c r="E942" s="800"/>
      <c r="F942" s="800"/>
      <c r="G942" s="800"/>
      <c r="H942" s="800"/>
      <c r="I942" s="800"/>
      <c r="J942" s="800"/>
      <c r="K942" s="800"/>
      <c r="L942" s="800"/>
      <c r="M942" s="800"/>
      <c r="N942" s="800"/>
      <c r="O942" s="800"/>
      <c r="P942" s="800"/>
      <c r="Q942" s="800"/>
      <c r="R942" s="800"/>
      <c r="S942" s="800"/>
      <c r="T942" s="800"/>
      <c r="U942" s="800"/>
      <c r="V942" s="800"/>
      <c r="X942" s="800"/>
      <c r="Y942" s="800"/>
      <c r="Z942" s="800"/>
      <c r="AA942" s="800"/>
      <c r="AB942" s="800"/>
      <c r="AC942" s="800"/>
      <c r="AD942" s="800"/>
      <c r="AE942" s="800"/>
      <c r="AF942" s="800"/>
      <c r="AI942" s="800"/>
      <c r="AJ942" s="800"/>
      <c r="AK942" s="800"/>
      <c r="AL942" s="800"/>
      <c r="AM942" s="800"/>
      <c r="AN942" s="800"/>
      <c r="AO942" s="800"/>
      <c r="AP942" s="800"/>
      <c r="AQ942" s="800"/>
      <c r="AR942" s="800"/>
      <c r="AS942" s="800"/>
      <c r="AT942" s="800"/>
      <c r="AU942" s="800"/>
    </row>
    <row r="943" spans="1:47" ht="25.5" customHeight="1">
      <c r="A943" s="800"/>
      <c r="B943" s="800"/>
      <c r="C943" s="800"/>
      <c r="D943" s="800"/>
      <c r="E943" s="800"/>
      <c r="F943" s="800"/>
      <c r="G943" s="800"/>
      <c r="H943" s="800"/>
      <c r="I943" s="800"/>
      <c r="J943" s="800"/>
      <c r="K943" s="800"/>
      <c r="L943" s="800"/>
      <c r="M943" s="800"/>
      <c r="N943" s="800"/>
      <c r="O943" s="800"/>
      <c r="P943" s="800"/>
      <c r="Q943" s="800"/>
      <c r="R943" s="800"/>
      <c r="S943" s="800"/>
      <c r="T943" s="800"/>
      <c r="U943" s="800"/>
      <c r="V943" s="800"/>
      <c r="X943" s="800"/>
      <c r="Y943" s="800"/>
      <c r="Z943" s="800"/>
      <c r="AA943" s="800"/>
      <c r="AB943" s="800"/>
      <c r="AC943" s="800"/>
      <c r="AD943" s="800"/>
      <c r="AE943" s="800"/>
      <c r="AF943" s="800"/>
      <c r="AI943" s="800"/>
      <c r="AJ943" s="800"/>
      <c r="AK943" s="800"/>
      <c r="AL943" s="800"/>
      <c r="AM943" s="800"/>
      <c r="AN943" s="800"/>
      <c r="AO943" s="800"/>
      <c r="AP943" s="800"/>
      <c r="AQ943" s="800"/>
      <c r="AR943" s="800"/>
      <c r="AS943" s="800"/>
      <c r="AT943" s="800"/>
      <c r="AU943" s="800"/>
    </row>
    <row r="944" spans="1:47">
      <c r="A944" s="800"/>
      <c r="B944" s="800"/>
      <c r="C944" s="800"/>
      <c r="D944" s="800"/>
      <c r="E944" s="800"/>
      <c r="F944" s="800"/>
      <c r="G944" s="800"/>
      <c r="H944" s="800"/>
      <c r="I944" s="800"/>
      <c r="J944" s="800"/>
      <c r="K944" s="800"/>
      <c r="L944" s="800"/>
      <c r="M944" s="800"/>
      <c r="N944" s="800"/>
      <c r="O944" s="800"/>
      <c r="P944" s="800"/>
      <c r="Q944" s="800"/>
      <c r="R944" s="800"/>
      <c r="S944" s="800"/>
      <c r="T944" s="800"/>
      <c r="U944" s="800"/>
      <c r="V944" s="800"/>
      <c r="X944" s="800"/>
      <c r="Y944" s="800"/>
      <c r="Z944" s="800"/>
      <c r="AA944" s="800"/>
      <c r="AB944" s="800"/>
      <c r="AC944" s="800"/>
      <c r="AD944" s="800"/>
      <c r="AE944" s="800"/>
      <c r="AF944" s="800"/>
      <c r="AI944" s="800"/>
      <c r="AJ944" s="800"/>
      <c r="AK944" s="800"/>
      <c r="AL944" s="800"/>
      <c r="AM944" s="800"/>
      <c r="AN944" s="800"/>
      <c r="AO944" s="800"/>
      <c r="AP944" s="800"/>
      <c r="AQ944" s="800"/>
      <c r="AR944" s="800"/>
      <c r="AS944" s="800"/>
      <c r="AT944" s="800"/>
      <c r="AU944" s="800"/>
    </row>
    <row r="945" spans="1:47">
      <c r="A945" s="800"/>
      <c r="B945" s="800"/>
      <c r="C945" s="800"/>
      <c r="D945" s="800"/>
      <c r="E945" s="800"/>
      <c r="F945" s="800"/>
      <c r="G945" s="800"/>
      <c r="H945" s="800"/>
      <c r="I945" s="800"/>
      <c r="J945" s="800"/>
      <c r="K945" s="800"/>
      <c r="L945" s="800"/>
      <c r="M945" s="800"/>
      <c r="N945" s="800"/>
      <c r="O945" s="800"/>
      <c r="P945" s="800"/>
      <c r="Q945" s="800"/>
      <c r="R945" s="800"/>
      <c r="S945" s="800"/>
      <c r="T945" s="800"/>
      <c r="U945" s="800"/>
      <c r="V945" s="800"/>
      <c r="X945" s="800"/>
      <c r="Y945" s="800"/>
      <c r="Z945" s="800"/>
      <c r="AA945" s="800"/>
      <c r="AB945" s="800"/>
      <c r="AC945" s="800"/>
      <c r="AD945" s="800"/>
      <c r="AE945" s="800"/>
      <c r="AF945" s="800"/>
      <c r="AI945" s="800"/>
      <c r="AJ945" s="800"/>
      <c r="AK945" s="800"/>
      <c r="AL945" s="800"/>
      <c r="AM945" s="800"/>
      <c r="AN945" s="800"/>
      <c r="AO945" s="800"/>
      <c r="AP945" s="800"/>
      <c r="AQ945" s="800"/>
      <c r="AR945" s="800"/>
      <c r="AS945" s="800"/>
      <c r="AT945" s="800"/>
      <c r="AU945" s="800"/>
    </row>
    <row r="946" spans="1:47">
      <c r="A946" s="800"/>
      <c r="B946" s="800"/>
      <c r="C946" s="800"/>
      <c r="D946" s="800"/>
      <c r="E946" s="800"/>
      <c r="F946" s="800"/>
      <c r="G946" s="800"/>
      <c r="H946" s="800"/>
      <c r="I946" s="800"/>
      <c r="J946" s="800"/>
      <c r="K946" s="800"/>
      <c r="L946" s="800"/>
      <c r="M946" s="800"/>
      <c r="N946" s="800"/>
      <c r="O946" s="800"/>
      <c r="P946" s="800"/>
      <c r="Q946" s="800"/>
      <c r="R946" s="800"/>
      <c r="S946" s="800"/>
      <c r="T946" s="800"/>
      <c r="U946" s="800"/>
      <c r="V946" s="800"/>
      <c r="X946" s="800"/>
      <c r="Y946" s="800"/>
      <c r="Z946" s="800"/>
      <c r="AA946" s="800"/>
      <c r="AB946" s="800"/>
      <c r="AC946" s="800"/>
      <c r="AD946" s="800"/>
      <c r="AE946" s="800"/>
      <c r="AF946" s="800"/>
      <c r="AI946" s="800"/>
      <c r="AJ946" s="800"/>
      <c r="AK946" s="800"/>
      <c r="AL946" s="800"/>
      <c r="AM946" s="800"/>
      <c r="AN946" s="800"/>
      <c r="AO946" s="800"/>
      <c r="AP946" s="800"/>
      <c r="AQ946" s="800"/>
      <c r="AR946" s="800"/>
      <c r="AS946" s="800"/>
      <c r="AT946" s="800"/>
      <c r="AU946" s="800"/>
    </row>
    <row r="947" spans="1:47">
      <c r="A947" s="800"/>
      <c r="B947" s="800"/>
      <c r="C947" s="800"/>
      <c r="D947" s="800"/>
      <c r="E947" s="800"/>
      <c r="F947" s="800"/>
      <c r="G947" s="800"/>
      <c r="H947" s="800"/>
      <c r="I947" s="800"/>
      <c r="J947" s="800"/>
      <c r="K947" s="800"/>
      <c r="L947" s="800"/>
      <c r="M947" s="800"/>
      <c r="N947" s="800"/>
      <c r="O947" s="800"/>
      <c r="P947" s="800"/>
      <c r="Q947" s="800"/>
      <c r="R947" s="800"/>
      <c r="S947" s="800"/>
      <c r="T947" s="800"/>
      <c r="U947" s="800"/>
      <c r="V947" s="800"/>
      <c r="X947" s="800"/>
      <c r="Y947" s="800"/>
      <c r="Z947" s="800"/>
      <c r="AA947" s="800"/>
      <c r="AB947" s="800"/>
      <c r="AC947" s="800"/>
      <c r="AD947" s="800"/>
      <c r="AE947" s="800"/>
      <c r="AF947" s="800"/>
      <c r="AI947" s="800"/>
      <c r="AJ947" s="800"/>
      <c r="AK947" s="800"/>
      <c r="AL947" s="800"/>
      <c r="AM947" s="800"/>
      <c r="AN947" s="800"/>
      <c r="AO947" s="800"/>
      <c r="AP947" s="800"/>
      <c r="AQ947" s="800"/>
      <c r="AR947" s="800"/>
      <c r="AS947" s="800"/>
      <c r="AT947" s="800"/>
      <c r="AU947" s="800"/>
    </row>
    <row r="948" spans="1:47">
      <c r="A948" s="800"/>
      <c r="B948" s="800"/>
      <c r="C948" s="800"/>
      <c r="D948" s="800"/>
      <c r="E948" s="800"/>
      <c r="F948" s="800"/>
      <c r="G948" s="800"/>
      <c r="H948" s="800"/>
      <c r="I948" s="800"/>
      <c r="J948" s="800"/>
      <c r="K948" s="800"/>
      <c r="L948" s="800"/>
      <c r="M948" s="800"/>
      <c r="N948" s="800"/>
      <c r="O948" s="800"/>
      <c r="P948" s="800"/>
      <c r="Q948" s="800"/>
      <c r="R948" s="800"/>
      <c r="S948" s="800"/>
      <c r="T948" s="800"/>
      <c r="U948" s="800"/>
      <c r="V948" s="800"/>
      <c r="X948" s="800"/>
      <c r="Y948" s="800"/>
      <c r="Z948" s="800"/>
      <c r="AA948" s="800"/>
      <c r="AB948" s="800"/>
      <c r="AC948" s="800"/>
      <c r="AD948" s="800"/>
      <c r="AE948" s="800"/>
      <c r="AF948" s="800"/>
      <c r="AI948" s="800"/>
      <c r="AJ948" s="800"/>
      <c r="AK948" s="800"/>
      <c r="AL948" s="800"/>
      <c r="AM948" s="800"/>
      <c r="AN948" s="800"/>
      <c r="AO948" s="800"/>
      <c r="AP948" s="800"/>
      <c r="AQ948" s="800"/>
      <c r="AR948" s="800"/>
      <c r="AS948" s="800"/>
      <c r="AT948" s="800"/>
      <c r="AU948" s="800"/>
    </row>
    <row r="949" spans="1:47">
      <c r="A949" s="800"/>
      <c r="B949" s="800"/>
      <c r="C949" s="800"/>
      <c r="D949" s="800"/>
      <c r="E949" s="800"/>
      <c r="F949" s="800"/>
      <c r="G949" s="800"/>
      <c r="H949" s="800"/>
      <c r="I949" s="800"/>
      <c r="J949" s="800"/>
      <c r="K949" s="800"/>
      <c r="L949" s="800"/>
      <c r="M949" s="800"/>
      <c r="N949" s="800"/>
      <c r="O949" s="800"/>
      <c r="P949" s="800"/>
      <c r="Q949" s="800"/>
      <c r="R949" s="800"/>
      <c r="S949" s="800"/>
      <c r="T949" s="800"/>
      <c r="U949" s="800"/>
      <c r="V949" s="800"/>
      <c r="X949" s="800"/>
      <c r="Y949" s="800"/>
      <c r="Z949" s="800"/>
      <c r="AA949" s="800"/>
      <c r="AB949" s="800"/>
      <c r="AC949" s="800"/>
      <c r="AD949" s="800"/>
      <c r="AE949" s="800"/>
      <c r="AF949" s="800"/>
      <c r="AI949" s="800"/>
      <c r="AJ949" s="800"/>
      <c r="AK949" s="800"/>
      <c r="AL949" s="800"/>
      <c r="AM949" s="800"/>
      <c r="AN949" s="800"/>
      <c r="AO949" s="800"/>
      <c r="AP949" s="800"/>
      <c r="AQ949" s="800"/>
      <c r="AR949" s="800"/>
      <c r="AS949" s="800"/>
      <c r="AT949" s="800"/>
      <c r="AU949" s="800"/>
    </row>
    <row r="950" spans="1:47">
      <c r="A950" s="800"/>
      <c r="B950" s="800"/>
      <c r="C950" s="800"/>
      <c r="D950" s="800"/>
      <c r="E950" s="800"/>
      <c r="F950" s="800"/>
      <c r="G950" s="800"/>
      <c r="H950" s="800"/>
      <c r="I950" s="800"/>
      <c r="J950" s="800"/>
      <c r="K950" s="800"/>
      <c r="L950" s="800"/>
      <c r="M950" s="800"/>
      <c r="N950" s="800"/>
      <c r="O950" s="800"/>
      <c r="P950" s="800"/>
      <c r="Q950" s="800"/>
      <c r="R950" s="800"/>
      <c r="S950" s="800"/>
      <c r="T950" s="800"/>
      <c r="U950" s="800"/>
      <c r="V950" s="800"/>
      <c r="X950" s="800"/>
      <c r="Y950" s="800"/>
      <c r="Z950" s="800"/>
      <c r="AA950" s="800"/>
      <c r="AB950" s="800"/>
      <c r="AC950" s="800"/>
      <c r="AD950" s="800"/>
      <c r="AE950" s="800"/>
      <c r="AF950" s="800"/>
      <c r="AI950" s="800"/>
      <c r="AJ950" s="800"/>
      <c r="AK950" s="800"/>
      <c r="AL950" s="800"/>
      <c r="AM950" s="800"/>
      <c r="AN950" s="800"/>
      <c r="AO950" s="800"/>
      <c r="AP950" s="800"/>
      <c r="AQ950" s="800"/>
      <c r="AR950" s="800"/>
      <c r="AS950" s="800"/>
      <c r="AT950" s="800"/>
      <c r="AU950" s="800"/>
    </row>
    <row r="951" spans="1:47">
      <c r="A951" s="800"/>
      <c r="B951" s="800"/>
      <c r="C951" s="800"/>
      <c r="D951" s="800"/>
      <c r="E951" s="800"/>
      <c r="F951" s="800"/>
      <c r="G951" s="800"/>
      <c r="H951" s="800"/>
      <c r="I951" s="800"/>
      <c r="J951" s="800"/>
      <c r="K951" s="800"/>
      <c r="L951" s="800"/>
      <c r="M951" s="800"/>
      <c r="N951" s="800"/>
      <c r="O951" s="800"/>
      <c r="P951" s="800"/>
      <c r="Q951" s="800"/>
      <c r="R951" s="800"/>
      <c r="S951" s="800"/>
      <c r="T951" s="800"/>
      <c r="U951" s="800"/>
      <c r="V951" s="800"/>
      <c r="X951" s="800"/>
      <c r="Y951" s="800"/>
      <c r="Z951" s="800"/>
      <c r="AA951" s="800"/>
      <c r="AB951" s="800"/>
      <c r="AC951" s="800"/>
      <c r="AD951" s="800"/>
      <c r="AE951" s="800"/>
      <c r="AF951" s="800"/>
      <c r="AI951" s="800"/>
      <c r="AJ951" s="800"/>
      <c r="AK951" s="800"/>
      <c r="AL951" s="800"/>
      <c r="AM951" s="800"/>
      <c r="AN951" s="800"/>
      <c r="AO951" s="800"/>
      <c r="AP951" s="800"/>
      <c r="AQ951" s="800"/>
      <c r="AR951" s="800"/>
      <c r="AS951" s="800"/>
      <c r="AT951" s="800"/>
      <c r="AU951" s="800"/>
    </row>
    <row r="952" spans="1:47">
      <c r="A952" s="800"/>
      <c r="B952" s="800"/>
      <c r="C952" s="800"/>
      <c r="D952" s="800"/>
      <c r="E952" s="800"/>
      <c r="F952" s="800"/>
      <c r="G952" s="800"/>
      <c r="H952" s="800"/>
      <c r="I952" s="800"/>
      <c r="J952" s="800"/>
      <c r="K952" s="800"/>
      <c r="L952" s="800"/>
      <c r="M952" s="800"/>
      <c r="N952" s="800"/>
      <c r="O952" s="800"/>
      <c r="P952" s="800"/>
      <c r="Q952" s="800"/>
      <c r="R952" s="800"/>
      <c r="S952" s="800"/>
      <c r="T952" s="800"/>
      <c r="U952" s="800"/>
      <c r="V952" s="800"/>
      <c r="X952" s="800"/>
      <c r="Y952" s="800"/>
      <c r="Z952" s="800"/>
      <c r="AA952" s="800"/>
      <c r="AB952" s="800"/>
      <c r="AC952" s="800"/>
      <c r="AD952" s="800"/>
      <c r="AE952" s="800"/>
      <c r="AF952" s="800"/>
      <c r="AI952" s="800"/>
      <c r="AJ952" s="800"/>
      <c r="AK952" s="800"/>
      <c r="AL952" s="800"/>
      <c r="AM952" s="800"/>
      <c r="AN952" s="800"/>
      <c r="AO952" s="800"/>
      <c r="AP952" s="800"/>
      <c r="AQ952" s="800"/>
      <c r="AR952" s="800"/>
      <c r="AS952" s="800"/>
      <c r="AT952" s="800"/>
      <c r="AU952" s="800"/>
    </row>
    <row r="953" spans="1:47">
      <c r="A953" s="800"/>
      <c r="B953" s="800"/>
      <c r="C953" s="800"/>
      <c r="D953" s="800"/>
      <c r="E953" s="800"/>
      <c r="F953" s="800"/>
      <c r="G953" s="800"/>
      <c r="H953" s="800"/>
      <c r="I953" s="800"/>
      <c r="J953" s="800"/>
      <c r="K953" s="800"/>
      <c r="L953" s="800"/>
      <c r="M953" s="800"/>
      <c r="N953" s="800"/>
      <c r="O953" s="800"/>
      <c r="P953" s="800"/>
      <c r="Q953" s="800"/>
      <c r="R953" s="800"/>
      <c r="S953" s="800"/>
      <c r="T953" s="800"/>
      <c r="U953" s="800"/>
      <c r="V953" s="800"/>
      <c r="X953" s="800"/>
      <c r="Y953" s="800"/>
      <c r="Z953" s="800"/>
      <c r="AA953" s="800"/>
      <c r="AB953" s="800"/>
      <c r="AC953" s="800"/>
      <c r="AD953" s="800"/>
      <c r="AE953" s="800"/>
      <c r="AF953" s="800"/>
      <c r="AI953" s="800"/>
      <c r="AJ953" s="800"/>
      <c r="AK953" s="800"/>
      <c r="AL953" s="800"/>
      <c r="AM953" s="800"/>
      <c r="AN953" s="800"/>
      <c r="AO953" s="800"/>
      <c r="AP953" s="800"/>
      <c r="AQ953" s="800"/>
      <c r="AR953" s="800"/>
      <c r="AS953" s="800"/>
      <c r="AT953" s="800"/>
      <c r="AU953" s="800"/>
    </row>
    <row r="954" spans="1:47">
      <c r="A954" s="800"/>
      <c r="B954" s="800"/>
      <c r="C954" s="800"/>
      <c r="D954" s="800"/>
      <c r="E954" s="800"/>
      <c r="F954" s="800"/>
      <c r="G954" s="800"/>
      <c r="H954" s="800"/>
      <c r="I954" s="800"/>
      <c r="J954" s="800"/>
      <c r="K954" s="800"/>
      <c r="L954" s="800"/>
      <c r="M954" s="800"/>
      <c r="N954" s="800"/>
      <c r="O954" s="800"/>
      <c r="P954" s="800"/>
      <c r="Q954" s="800"/>
      <c r="R954" s="800"/>
      <c r="S954" s="800"/>
      <c r="T954" s="800"/>
      <c r="U954" s="800"/>
      <c r="V954" s="800"/>
      <c r="X954" s="800"/>
      <c r="Y954" s="800"/>
      <c r="Z954" s="800"/>
      <c r="AA954" s="800"/>
      <c r="AB954" s="800"/>
      <c r="AC954" s="800"/>
      <c r="AD954" s="800"/>
      <c r="AE954" s="800"/>
      <c r="AF954" s="800"/>
      <c r="AI954" s="800"/>
      <c r="AJ954" s="800"/>
      <c r="AK954" s="800"/>
      <c r="AL954" s="800"/>
      <c r="AM954" s="800"/>
      <c r="AN954" s="800"/>
      <c r="AO954" s="800"/>
      <c r="AP954" s="800"/>
      <c r="AQ954" s="800"/>
      <c r="AR954" s="800"/>
      <c r="AS954" s="800"/>
      <c r="AT954" s="800"/>
      <c r="AU954" s="800"/>
    </row>
    <row r="955" spans="1:47">
      <c r="A955" s="800"/>
      <c r="B955" s="800"/>
      <c r="C955" s="800"/>
      <c r="D955" s="800"/>
      <c r="E955" s="800"/>
      <c r="F955" s="800"/>
      <c r="G955" s="800"/>
      <c r="H955" s="800"/>
      <c r="I955" s="800"/>
      <c r="J955" s="800"/>
      <c r="K955" s="800"/>
      <c r="L955" s="800"/>
      <c r="M955" s="800"/>
      <c r="N955" s="800"/>
      <c r="O955" s="800"/>
      <c r="P955" s="800"/>
      <c r="Q955" s="800"/>
      <c r="R955" s="800"/>
      <c r="S955" s="800"/>
      <c r="T955" s="800"/>
      <c r="U955" s="800"/>
      <c r="V955" s="800"/>
      <c r="X955" s="800"/>
      <c r="Y955" s="800"/>
      <c r="Z955" s="800"/>
      <c r="AA955" s="800"/>
      <c r="AB955" s="800"/>
      <c r="AC955" s="800"/>
      <c r="AD955" s="800"/>
      <c r="AE955" s="800"/>
      <c r="AF955" s="800"/>
      <c r="AI955" s="800"/>
      <c r="AJ955" s="800"/>
      <c r="AK955" s="800"/>
      <c r="AL955" s="800"/>
      <c r="AM955" s="800"/>
      <c r="AN955" s="800"/>
      <c r="AO955" s="800"/>
      <c r="AP955" s="800"/>
      <c r="AQ955" s="800"/>
      <c r="AR955" s="800"/>
      <c r="AS955" s="800"/>
      <c r="AT955" s="800"/>
      <c r="AU955" s="800"/>
    </row>
    <row r="956" spans="1:47">
      <c r="A956" s="800"/>
      <c r="B956" s="800"/>
      <c r="C956" s="800"/>
      <c r="D956" s="800"/>
      <c r="E956" s="800"/>
      <c r="F956" s="800"/>
      <c r="G956" s="800"/>
      <c r="H956" s="800"/>
      <c r="I956" s="800"/>
      <c r="J956" s="800"/>
      <c r="K956" s="800"/>
      <c r="L956" s="800"/>
      <c r="M956" s="800"/>
      <c r="N956" s="800"/>
      <c r="O956" s="800"/>
      <c r="P956" s="800"/>
      <c r="Q956" s="800"/>
      <c r="R956" s="800"/>
      <c r="S956" s="800"/>
      <c r="T956" s="800"/>
      <c r="U956" s="800"/>
      <c r="V956" s="800"/>
      <c r="X956" s="800"/>
      <c r="Y956" s="800"/>
      <c r="Z956" s="800"/>
      <c r="AA956" s="800"/>
      <c r="AB956" s="800"/>
      <c r="AC956" s="800"/>
      <c r="AD956" s="800"/>
      <c r="AE956" s="800"/>
      <c r="AF956" s="800"/>
      <c r="AI956" s="800"/>
      <c r="AJ956" s="800"/>
      <c r="AK956" s="800"/>
      <c r="AL956" s="800"/>
      <c r="AM956" s="800"/>
      <c r="AN956" s="800"/>
      <c r="AO956" s="800"/>
      <c r="AP956" s="800"/>
      <c r="AQ956" s="800"/>
      <c r="AR956" s="800"/>
      <c r="AS956" s="800"/>
      <c r="AT956" s="800"/>
      <c r="AU956" s="800"/>
    </row>
    <row r="957" spans="1:47">
      <c r="A957" s="800"/>
      <c r="B957" s="800"/>
      <c r="C957" s="800"/>
      <c r="D957" s="800"/>
      <c r="E957" s="800"/>
      <c r="F957" s="800"/>
      <c r="G957" s="800"/>
      <c r="H957" s="800"/>
      <c r="I957" s="800"/>
      <c r="J957" s="800"/>
      <c r="K957" s="800"/>
      <c r="L957" s="800"/>
      <c r="M957" s="800"/>
      <c r="N957" s="800"/>
      <c r="O957" s="800"/>
      <c r="P957" s="800"/>
      <c r="Q957" s="800"/>
      <c r="R957" s="800"/>
      <c r="S957" s="800"/>
      <c r="T957" s="800"/>
      <c r="U957" s="800"/>
      <c r="V957" s="800"/>
      <c r="X957" s="800"/>
      <c r="Y957" s="800"/>
      <c r="Z957" s="800"/>
      <c r="AA957" s="800"/>
      <c r="AB957" s="800"/>
      <c r="AC957" s="800"/>
      <c r="AD957" s="800"/>
      <c r="AE957" s="800"/>
      <c r="AF957" s="800"/>
      <c r="AI957" s="800"/>
      <c r="AJ957" s="800"/>
      <c r="AK957" s="800"/>
      <c r="AL957" s="800"/>
      <c r="AM957" s="800"/>
      <c r="AN957" s="800"/>
      <c r="AO957" s="800"/>
      <c r="AP957" s="800"/>
      <c r="AQ957" s="800"/>
      <c r="AR957" s="800"/>
      <c r="AS957" s="800"/>
      <c r="AT957" s="800"/>
      <c r="AU957" s="800"/>
    </row>
    <row r="958" spans="1:47">
      <c r="A958" s="800"/>
      <c r="B958" s="800"/>
      <c r="C958" s="800"/>
      <c r="D958" s="800"/>
      <c r="E958" s="800"/>
      <c r="F958" s="800"/>
      <c r="G958" s="800"/>
      <c r="H958" s="800"/>
      <c r="I958" s="800"/>
      <c r="J958" s="800"/>
      <c r="K958" s="800"/>
      <c r="L958" s="800"/>
      <c r="M958" s="800"/>
      <c r="N958" s="800"/>
      <c r="O958" s="800"/>
      <c r="P958" s="800"/>
      <c r="Q958" s="800"/>
      <c r="R958" s="800"/>
      <c r="S958" s="800"/>
      <c r="T958" s="800"/>
      <c r="U958" s="800"/>
      <c r="V958" s="800"/>
      <c r="X958" s="800"/>
      <c r="Y958" s="800"/>
      <c r="Z958" s="800"/>
      <c r="AA958" s="800"/>
      <c r="AB958" s="800"/>
      <c r="AC958" s="800"/>
      <c r="AD958" s="800"/>
      <c r="AE958" s="800"/>
      <c r="AF958" s="800"/>
      <c r="AI958" s="800"/>
      <c r="AJ958" s="800"/>
      <c r="AK958" s="800"/>
      <c r="AL958" s="800"/>
      <c r="AM958" s="800"/>
      <c r="AN958" s="800"/>
      <c r="AO958" s="800"/>
      <c r="AP958" s="800"/>
      <c r="AQ958" s="800"/>
      <c r="AR958" s="800"/>
      <c r="AS958" s="800"/>
      <c r="AT958" s="800"/>
      <c r="AU958" s="800"/>
    </row>
    <row r="959" spans="1:47">
      <c r="A959" s="800"/>
      <c r="B959" s="800"/>
      <c r="C959" s="800"/>
      <c r="D959" s="800"/>
      <c r="E959" s="800"/>
      <c r="F959" s="800"/>
      <c r="G959" s="800"/>
      <c r="H959" s="800"/>
      <c r="I959" s="800"/>
      <c r="J959" s="800"/>
      <c r="K959" s="800"/>
      <c r="L959" s="800"/>
      <c r="M959" s="800"/>
      <c r="N959" s="800"/>
      <c r="O959" s="800"/>
      <c r="P959" s="800"/>
      <c r="Q959" s="800"/>
      <c r="R959" s="800"/>
      <c r="S959" s="800"/>
      <c r="T959" s="800"/>
      <c r="U959" s="800"/>
      <c r="V959" s="800"/>
      <c r="X959" s="800"/>
      <c r="Y959" s="800"/>
      <c r="Z959" s="800"/>
      <c r="AA959" s="800"/>
      <c r="AB959" s="800"/>
      <c r="AC959" s="800"/>
      <c r="AD959" s="800"/>
      <c r="AE959" s="800"/>
      <c r="AF959" s="800"/>
      <c r="AI959" s="800"/>
      <c r="AJ959" s="800"/>
      <c r="AK959" s="800"/>
      <c r="AL959" s="800"/>
      <c r="AM959" s="800"/>
      <c r="AN959" s="800"/>
      <c r="AO959" s="800"/>
      <c r="AP959" s="800"/>
      <c r="AQ959" s="800"/>
      <c r="AR959" s="800"/>
      <c r="AS959" s="800"/>
      <c r="AT959" s="800"/>
      <c r="AU959" s="800"/>
    </row>
    <row r="960" spans="1:47">
      <c r="A960" s="800"/>
      <c r="B960" s="800"/>
      <c r="C960" s="800"/>
      <c r="D960" s="800"/>
      <c r="E960" s="800"/>
      <c r="F960" s="800"/>
      <c r="G960" s="800"/>
      <c r="H960" s="800"/>
      <c r="I960" s="800"/>
      <c r="J960" s="800"/>
      <c r="K960" s="800"/>
      <c r="L960" s="800"/>
      <c r="M960" s="800"/>
      <c r="N960" s="800"/>
      <c r="O960" s="800"/>
      <c r="P960" s="800"/>
      <c r="Q960" s="800"/>
      <c r="R960" s="800"/>
      <c r="S960" s="800"/>
      <c r="T960" s="800"/>
      <c r="U960" s="800"/>
      <c r="V960" s="800"/>
      <c r="X960" s="800"/>
      <c r="Y960" s="800"/>
      <c r="Z960" s="800"/>
      <c r="AA960" s="800"/>
      <c r="AB960" s="800"/>
      <c r="AC960" s="800"/>
      <c r="AD960" s="800"/>
      <c r="AE960" s="800"/>
      <c r="AF960" s="800"/>
      <c r="AI960" s="800"/>
      <c r="AJ960" s="800"/>
      <c r="AK960" s="800"/>
      <c r="AL960" s="800"/>
      <c r="AM960" s="800"/>
      <c r="AN960" s="800"/>
      <c r="AO960" s="800"/>
      <c r="AP960" s="800"/>
      <c r="AQ960" s="800"/>
      <c r="AR960" s="800"/>
      <c r="AS960" s="800"/>
      <c r="AT960" s="800"/>
      <c r="AU960" s="800"/>
    </row>
    <row r="961" spans="1:47">
      <c r="A961" s="800"/>
      <c r="B961" s="800"/>
      <c r="C961" s="800"/>
      <c r="D961" s="800"/>
      <c r="E961" s="800"/>
      <c r="F961" s="800"/>
      <c r="G961" s="800"/>
      <c r="H961" s="800"/>
      <c r="I961" s="800"/>
      <c r="J961" s="800"/>
      <c r="K961" s="800"/>
      <c r="L961" s="800"/>
      <c r="M961" s="800"/>
      <c r="N961" s="800"/>
      <c r="O961" s="800"/>
      <c r="P961" s="800"/>
      <c r="Q961" s="800"/>
      <c r="R961" s="800"/>
      <c r="S961" s="800"/>
      <c r="T961" s="800"/>
      <c r="U961" s="800"/>
      <c r="V961" s="800"/>
      <c r="X961" s="800"/>
      <c r="Y961" s="800"/>
      <c r="Z961" s="800"/>
      <c r="AA961" s="800"/>
      <c r="AB961" s="800"/>
      <c r="AC961" s="800"/>
      <c r="AD961" s="800"/>
      <c r="AE961" s="800"/>
      <c r="AF961" s="800"/>
      <c r="AI961" s="800"/>
      <c r="AJ961" s="800"/>
      <c r="AK961" s="800"/>
      <c r="AL961" s="800"/>
      <c r="AM961" s="800"/>
      <c r="AN961" s="800"/>
      <c r="AO961" s="800"/>
      <c r="AP961" s="800"/>
      <c r="AQ961" s="800"/>
      <c r="AR961" s="800"/>
      <c r="AS961" s="800"/>
      <c r="AT961" s="800"/>
      <c r="AU961" s="800"/>
    </row>
    <row r="962" spans="1:47">
      <c r="A962" s="800"/>
      <c r="B962" s="800"/>
      <c r="C962" s="800"/>
      <c r="D962" s="800"/>
      <c r="E962" s="800"/>
      <c r="F962" s="800"/>
      <c r="G962" s="800"/>
      <c r="H962" s="800"/>
      <c r="I962" s="800"/>
      <c r="J962" s="800"/>
      <c r="K962" s="800"/>
      <c r="L962" s="800"/>
      <c r="M962" s="800"/>
      <c r="N962" s="800"/>
      <c r="O962" s="800"/>
      <c r="P962" s="800"/>
      <c r="Q962" s="800"/>
      <c r="R962" s="800"/>
      <c r="S962" s="800"/>
      <c r="T962" s="800"/>
      <c r="U962" s="800"/>
      <c r="V962" s="800"/>
      <c r="X962" s="800"/>
      <c r="Y962" s="800"/>
      <c r="Z962" s="800"/>
      <c r="AA962" s="800"/>
      <c r="AB962" s="800"/>
      <c r="AC962" s="800"/>
      <c r="AD962" s="800"/>
      <c r="AE962" s="800"/>
      <c r="AF962" s="800"/>
      <c r="AI962" s="800"/>
      <c r="AJ962" s="800"/>
      <c r="AK962" s="800"/>
      <c r="AL962" s="800"/>
      <c r="AM962" s="800"/>
      <c r="AN962" s="800"/>
      <c r="AO962" s="800"/>
      <c r="AP962" s="800"/>
      <c r="AQ962" s="800"/>
      <c r="AR962" s="800"/>
      <c r="AS962" s="800"/>
      <c r="AT962" s="800"/>
      <c r="AU962" s="800"/>
    </row>
    <row r="963" spans="1:47">
      <c r="A963" s="800"/>
      <c r="B963" s="800"/>
      <c r="C963" s="800"/>
      <c r="D963" s="800"/>
      <c r="E963" s="800"/>
      <c r="F963" s="800"/>
      <c r="G963" s="800"/>
      <c r="H963" s="800"/>
      <c r="I963" s="800"/>
      <c r="J963" s="800"/>
      <c r="K963" s="800"/>
      <c r="L963" s="800"/>
      <c r="M963" s="800"/>
      <c r="N963" s="800"/>
      <c r="O963" s="800"/>
      <c r="P963" s="800"/>
      <c r="Q963" s="800"/>
      <c r="R963" s="800"/>
      <c r="S963" s="800"/>
      <c r="T963" s="800"/>
      <c r="U963" s="800"/>
      <c r="V963" s="800"/>
      <c r="X963" s="800"/>
      <c r="Y963" s="800"/>
      <c r="Z963" s="800"/>
      <c r="AA963" s="800"/>
      <c r="AB963" s="800"/>
      <c r="AC963" s="800"/>
      <c r="AD963" s="800"/>
      <c r="AE963" s="800"/>
      <c r="AF963" s="800"/>
      <c r="AI963" s="800"/>
      <c r="AJ963" s="800"/>
      <c r="AK963" s="800"/>
      <c r="AL963" s="800"/>
      <c r="AM963" s="800"/>
      <c r="AN963" s="800"/>
      <c r="AO963" s="800"/>
      <c r="AP963" s="800"/>
      <c r="AQ963" s="800"/>
      <c r="AR963" s="800"/>
      <c r="AS963" s="800"/>
      <c r="AT963" s="800"/>
      <c r="AU963" s="800"/>
    </row>
    <row r="964" spans="1:47">
      <c r="A964" s="800"/>
      <c r="B964" s="800"/>
      <c r="C964" s="800"/>
      <c r="D964" s="800"/>
      <c r="E964" s="800"/>
      <c r="F964" s="800"/>
      <c r="G964" s="800"/>
      <c r="H964" s="800"/>
      <c r="I964" s="800"/>
      <c r="J964" s="800"/>
      <c r="K964" s="800"/>
      <c r="L964" s="800"/>
      <c r="M964" s="800"/>
      <c r="N964" s="800"/>
      <c r="O964" s="800"/>
      <c r="P964" s="800"/>
      <c r="Q964" s="800"/>
      <c r="R964" s="800"/>
      <c r="S964" s="800"/>
      <c r="T964" s="800"/>
      <c r="U964" s="800"/>
      <c r="V964" s="800"/>
      <c r="X964" s="800"/>
      <c r="Y964" s="800"/>
      <c r="Z964" s="800"/>
      <c r="AA964" s="800"/>
      <c r="AB964" s="800"/>
      <c r="AC964" s="800"/>
      <c r="AD964" s="800"/>
      <c r="AE964" s="800"/>
      <c r="AF964" s="800"/>
      <c r="AI964" s="800"/>
      <c r="AJ964" s="800"/>
      <c r="AK964" s="800"/>
      <c r="AL964" s="800"/>
      <c r="AM964" s="800"/>
      <c r="AN964" s="800"/>
      <c r="AO964" s="800"/>
      <c r="AP964" s="800"/>
      <c r="AQ964" s="800"/>
      <c r="AR964" s="800"/>
      <c r="AS964" s="800"/>
      <c r="AT964" s="800"/>
      <c r="AU964" s="800"/>
    </row>
    <row r="965" spans="1:47" ht="22.5" customHeight="1">
      <c r="A965" s="800"/>
      <c r="B965" s="800"/>
      <c r="C965" s="800"/>
      <c r="D965" s="800"/>
      <c r="E965" s="800"/>
      <c r="F965" s="800"/>
      <c r="G965" s="800"/>
      <c r="H965" s="800"/>
      <c r="I965" s="800"/>
      <c r="J965" s="800"/>
      <c r="K965" s="800"/>
      <c r="L965" s="800"/>
      <c r="M965" s="800"/>
      <c r="N965" s="800"/>
      <c r="O965" s="800"/>
      <c r="P965" s="800"/>
      <c r="Q965" s="800"/>
      <c r="R965" s="800"/>
      <c r="S965" s="800"/>
      <c r="T965" s="800"/>
      <c r="U965" s="800"/>
      <c r="V965" s="800"/>
      <c r="X965" s="800"/>
      <c r="Y965" s="800"/>
      <c r="Z965" s="800"/>
      <c r="AA965" s="800"/>
      <c r="AB965" s="800"/>
      <c r="AC965" s="800"/>
      <c r="AD965" s="800"/>
      <c r="AE965" s="800"/>
      <c r="AF965" s="800"/>
      <c r="AI965" s="800"/>
      <c r="AJ965" s="800"/>
      <c r="AK965" s="800"/>
      <c r="AL965" s="800"/>
      <c r="AM965" s="800"/>
      <c r="AN965" s="800"/>
      <c r="AO965" s="800"/>
      <c r="AP965" s="800"/>
      <c r="AQ965" s="800"/>
      <c r="AR965" s="800"/>
      <c r="AS965" s="800"/>
      <c r="AT965" s="800"/>
      <c r="AU965" s="800"/>
    </row>
    <row r="966" spans="1:47">
      <c r="A966" s="800"/>
      <c r="B966" s="800"/>
      <c r="C966" s="800"/>
      <c r="D966" s="800"/>
      <c r="E966" s="800"/>
      <c r="F966" s="800"/>
      <c r="G966" s="800"/>
      <c r="H966" s="800"/>
      <c r="I966" s="800"/>
      <c r="J966" s="800"/>
      <c r="K966" s="800"/>
      <c r="L966" s="800"/>
      <c r="M966" s="800"/>
      <c r="N966" s="800"/>
      <c r="O966" s="800"/>
      <c r="P966" s="800"/>
      <c r="Q966" s="800"/>
      <c r="R966" s="800"/>
      <c r="S966" s="800"/>
      <c r="T966" s="800"/>
      <c r="U966" s="800"/>
      <c r="V966" s="800"/>
      <c r="X966" s="800"/>
      <c r="Y966" s="800"/>
      <c r="Z966" s="800"/>
      <c r="AA966" s="800"/>
      <c r="AB966" s="800"/>
      <c r="AC966" s="800"/>
      <c r="AD966" s="800"/>
      <c r="AE966" s="800"/>
      <c r="AF966" s="800"/>
      <c r="AI966" s="800"/>
      <c r="AJ966" s="800"/>
      <c r="AK966" s="800"/>
      <c r="AL966" s="800"/>
      <c r="AM966" s="800"/>
      <c r="AN966" s="800"/>
      <c r="AO966" s="800"/>
      <c r="AP966" s="800"/>
      <c r="AQ966" s="800"/>
      <c r="AR966" s="800"/>
      <c r="AS966" s="800"/>
      <c r="AT966" s="800"/>
      <c r="AU966" s="800"/>
    </row>
    <row r="967" spans="1:47">
      <c r="A967" s="800"/>
      <c r="B967" s="800"/>
      <c r="C967" s="800"/>
      <c r="D967" s="800"/>
      <c r="E967" s="800"/>
      <c r="F967" s="800"/>
      <c r="G967" s="800"/>
      <c r="H967" s="800"/>
      <c r="I967" s="800"/>
      <c r="J967" s="800"/>
      <c r="K967" s="800"/>
      <c r="L967" s="800"/>
      <c r="M967" s="800"/>
      <c r="N967" s="800"/>
      <c r="O967" s="800"/>
      <c r="P967" s="800"/>
      <c r="Q967" s="800"/>
      <c r="R967" s="800"/>
      <c r="S967" s="800"/>
      <c r="T967" s="800"/>
      <c r="U967" s="800"/>
      <c r="V967" s="800"/>
      <c r="X967" s="800"/>
      <c r="Y967" s="800"/>
      <c r="Z967" s="800"/>
      <c r="AA967" s="800"/>
      <c r="AB967" s="800"/>
      <c r="AC967" s="800"/>
      <c r="AD967" s="800"/>
      <c r="AE967" s="800"/>
      <c r="AF967" s="800"/>
      <c r="AI967" s="800"/>
      <c r="AJ967" s="800"/>
      <c r="AK967" s="800"/>
      <c r="AL967" s="800"/>
      <c r="AM967" s="800"/>
      <c r="AN967" s="800"/>
      <c r="AO967" s="800"/>
      <c r="AP967" s="800"/>
      <c r="AQ967" s="800"/>
      <c r="AR967" s="800"/>
      <c r="AS967" s="800"/>
      <c r="AT967" s="800"/>
      <c r="AU967" s="800"/>
    </row>
    <row r="968" spans="1:47">
      <c r="A968" s="1505" t="s">
        <v>13265</v>
      </c>
      <c r="B968" s="1505"/>
      <c r="C968" s="927"/>
      <c r="D968" s="800"/>
      <c r="E968" s="800"/>
      <c r="F968" s="800"/>
      <c r="G968" s="800"/>
      <c r="H968" s="800"/>
      <c r="I968" s="800"/>
      <c r="J968" s="800"/>
      <c r="K968" s="800"/>
      <c r="L968" s="800"/>
      <c r="M968" s="800"/>
      <c r="N968" s="800"/>
      <c r="O968" s="800"/>
      <c r="P968" s="800"/>
      <c r="Q968" s="800"/>
      <c r="R968" s="800"/>
      <c r="S968" s="800"/>
      <c r="T968" s="800"/>
      <c r="U968" s="800"/>
      <c r="V968" s="800"/>
      <c r="X968" s="800"/>
      <c r="Y968" s="800"/>
      <c r="Z968" s="800"/>
      <c r="AA968" s="800"/>
      <c r="AB968" s="800"/>
      <c r="AC968" s="800"/>
      <c r="AD968" s="800"/>
      <c r="AE968" s="800"/>
      <c r="AF968" s="800"/>
      <c r="AI968" s="800"/>
      <c r="AJ968" s="800"/>
      <c r="AK968" s="800"/>
      <c r="AL968" s="800"/>
      <c r="AM968" s="800"/>
      <c r="AN968" s="800"/>
      <c r="AO968" s="800"/>
      <c r="AP968" s="800"/>
      <c r="AQ968" s="800"/>
      <c r="AR968" s="800"/>
      <c r="AS968" s="800"/>
      <c r="AT968" s="800"/>
      <c r="AU968" s="800"/>
    </row>
    <row r="969" spans="1:47">
      <c r="A969" s="928" t="s">
        <v>3</v>
      </c>
      <c r="B969" s="929" t="s">
        <v>11469</v>
      </c>
      <c r="C969" s="930" t="s">
        <v>13266</v>
      </c>
      <c r="D969" s="800"/>
      <c r="E969" s="800"/>
      <c r="F969" s="800"/>
      <c r="G969" s="800"/>
      <c r="H969" s="800"/>
      <c r="I969" s="800"/>
      <c r="J969" s="800"/>
      <c r="K969" s="800"/>
      <c r="L969" s="800"/>
      <c r="M969" s="800"/>
      <c r="N969" s="800"/>
      <c r="O969" s="800"/>
      <c r="P969" s="800"/>
      <c r="Q969" s="800"/>
      <c r="R969" s="800"/>
      <c r="S969" s="800"/>
      <c r="T969" s="800"/>
      <c r="U969" s="800"/>
      <c r="V969" s="800"/>
      <c r="X969" s="800"/>
      <c r="Y969" s="800"/>
      <c r="Z969" s="800"/>
      <c r="AA969" s="800"/>
      <c r="AB969" s="800"/>
      <c r="AC969" s="800"/>
      <c r="AD969" s="800"/>
      <c r="AE969" s="800"/>
      <c r="AF969" s="800"/>
      <c r="AI969" s="800"/>
      <c r="AJ969" s="800"/>
      <c r="AK969" s="800"/>
      <c r="AL969" s="800"/>
      <c r="AM969" s="800"/>
      <c r="AN969" s="800"/>
      <c r="AO969" s="800"/>
      <c r="AP969" s="800"/>
      <c r="AQ969" s="800"/>
      <c r="AR969" s="800"/>
      <c r="AS969" s="800"/>
      <c r="AT969" s="800"/>
      <c r="AU969" s="800"/>
    </row>
    <row r="970" spans="1:47">
      <c r="A970" s="927" t="s">
        <v>1850</v>
      </c>
      <c r="B970" s="931" t="s">
        <v>293</v>
      </c>
      <c r="C970" s="932" t="s">
        <v>39</v>
      </c>
      <c r="D970" s="800"/>
      <c r="E970" s="800"/>
      <c r="F970" s="800"/>
      <c r="G970" s="800"/>
      <c r="H970" s="800"/>
      <c r="I970" s="800"/>
      <c r="J970" s="800"/>
      <c r="K970" s="800"/>
      <c r="L970" s="800"/>
      <c r="M970" s="800"/>
      <c r="N970" s="800"/>
      <c r="O970" s="800"/>
      <c r="P970" s="800"/>
      <c r="Q970" s="800"/>
      <c r="R970" s="800"/>
      <c r="S970" s="800"/>
      <c r="T970" s="800"/>
      <c r="U970" s="800"/>
      <c r="V970" s="800"/>
      <c r="X970" s="800"/>
      <c r="Y970" s="800"/>
      <c r="Z970" s="800"/>
      <c r="AA970" s="800"/>
      <c r="AB970" s="800"/>
      <c r="AC970" s="800"/>
      <c r="AD970" s="800"/>
      <c r="AE970" s="800"/>
      <c r="AF970" s="800"/>
      <c r="AI970" s="800"/>
      <c r="AJ970" s="800"/>
      <c r="AK970" s="800"/>
      <c r="AL970" s="800"/>
      <c r="AM970" s="800"/>
      <c r="AN970" s="800"/>
      <c r="AO970" s="800"/>
      <c r="AP970" s="800"/>
      <c r="AQ970" s="800"/>
      <c r="AR970" s="800"/>
      <c r="AS970" s="800"/>
      <c r="AT970" s="800"/>
      <c r="AU970" s="800"/>
    </row>
    <row r="971" spans="1:47">
      <c r="A971" s="927"/>
      <c r="B971" s="931" t="s">
        <v>306</v>
      </c>
      <c r="C971" s="931" t="s">
        <v>17</v>
      </c>
      <c r="D971" s="800"/>
      <c r="E971" s="800"/>
      <c r="F971" s="800"/>
      <c r="G971" s="800"/>
      <c r="H971" s="800"/>
      <c r="I971" s="800"/>
      <c r="J971" s="800"/>
      <c r="K971" s="800"/>
      <c r="L971" s="800"/>
      <c r="M971" s="800"/>
      <c r="N971" s="800"/>
      <c r="O971" s="800"/>
      <c r="P971" s="800"/>
      <c r="Q971" s="800"/>
      <c r="R971" s="800"/>
      <c r="S971" s="800"/>
      <c r="T971" s="800"/>
      <c r="U971" s="800"/>
      <c r="V971" s="800"/>
      <c r="X971" s="800"/>
      <c r="Y971" s="800"/>
      <c r="Z971" s="800"/>
      <c r="AA971" s="800"/>
      <c r="AB971" s="800"/>
      <c r="AC971" s="800"/>
      <c r="AD971" s="800"/>
      <c r="AE971" s="800"/>
      <c r="AF971" s="800"/>
      <c r="AI971" s="800"/>
      <c r="AJ971" s="800"/>
      <c r="AK971" s="800"/>
      <c r="AL971" s="800"/>
      <c r="AM971" s="800"/>
      <c r="AN971" s="800"/>
      <c r="AO971" s="800"/>
      <c r="AP971" s="800"/>
      <c r="AQ971" s="800"/>
      <c r="AR971" s="800"/>
      <c r="AS971" s="800"/>
      <c r="AT971" s="800"/>
      <c r="AU971" s="800"/>
    </row>
    <row r="972" spans="1:47">
      <c r="A972" s="927"/>
      <c r="B972" s="931" t="s">
        <v>159</v>
      </c>
      <c r="C972" s="932" t="s">
        <v>845</v>
      </c>
      <c r="D972" s="800"/>
      <c r="E972" s="800"/>
      <c r="F972" s="800"/>
      <c r="G972" s="800"/>
      <c r="H972" s="800"/>
      <c r="I972" s="800"/>
      <c r="J972" s="800"/>
      <c r="K972" s="800"/>
      <c r="L972" s="800"/>
      <c r="M972" s="800"/>
      <c r="N972" s="800"/>
      <c r="O972" s="800"/>
      <c r="P972" s="800"/>
      <c r="Q972" s="800"/>
      <c r="R972" s="800"/>
      <c r="S972" s="800"/>
      <c r="T972" s="800"/>
      <c r="U972" s="800"/>
      <c r="V972" s="800"/>
      <c r="X972" s="800"/>
      <c r="Y972" s="800"/>
      <c r="Z972" s="800"/>
      <c r="AA972" s="800"/>
      <c r="AB972" s="800"/>
      <c r="AC972" s="800"/>
      <c r="AD972" s="800"/>
      <c r="AE972" s="800"/>
      <c r="AF972" s="800"/>
      <c r="AI972" s="800"/>
      <c r="AJ972" s="800"/>
      <c r="AK972" s="800"/>
      <c r="AL972" s="800"/>
      <c r="AM972" s="800"/>
      <c r="AN972" s="800"/>
      <c r="AO972" s="800"/>
      <c r="AP972" s="800"/>
      <c r="AQ972" s="800"/>
      <c r="AR972" s="800"/>
      <c r="AS972" s="800"/>
      <c r="AT972" s="800"/>
      <c r="AU972" s="800"/>
    </row>
    <row r="973" spans="1:47">
      <c r="A973" s="927"/>
      <c r="B973" s="931" t="s">
        <v>435</v>
      </c>
      <c r="C973" s="931" t="s">
        <v>55</v>
      </c>
      <c r="D973" s="800"/>
      <c r="E973" s="800"/>
      <c r="F973" s="800"/>
      <c r="G973" s="800"/>
      <c r="H973" s="800"/>
      <c r="I973" s="800"/>
      <c r="J973" s="800"/>
      <c r="K973" s="800"/>
      <c r="L973" s="800"/>
      <c r="M973" s="800"/>
      <c r="N973" s="800"/>
      <c r="O973" s="800"/>
      <c r="P973" s="800"/>
      <c r="Q973" s="800"/>
      <c r="R973" s="800"/>
      <c r="S973" s="800"/>
      <c r="T973" s="800"/>
      <c r="U973" s="800"/>
      <c r="V973" s="800"/>
      <c r="X973" s="800"/>
      <c r="Y973" s="800"/>
      <c r="Z973" s="800"/>
      <c r="AA973" s="800"/>
      <c r="AB973" s="800"/>
      <c r="AC973" s="800"/>
      <c r="AD973" s="800"/>
      <c r="AE973" s="800"/>
      <c r="AF973" s="800"/>
      <c r="AI973" s="800"/>
      <c r="AJ973" s="800"/>
      <c r="AK973" s="800"/>
      <c r="AL973" s="800"/>
      <c r="AM973" s="800"/>
      <c r="AN973" s="800"/>
      <c r="AO973" s="800"/>
      <c r="AP973" s="800"/>
      <c r="AQ973" s="800"/>
      <c r="AR973" s="800"/>
      <c r="AS973" s="800"/>
      <c r="AT973" s="800"/>
      <c r="AU973" s="800"/>
    </row>
    <row r="974" spans="1:47">
      <c r="A974" s="927"/>
      <c r="B974" s="931" t="s">
        <v>13267</v>
      </c>
      <c r="C974" s="932" t="s">
        <v>21</v>
      </c>
      <c r="D974" s="800"/>
      <c r="E974" s="800"/>
      <c r="F974" s="800"/>
      <c r="G974" s="800"/>
      <c r="H974" s="800"/>
      <c r="I974" s="800"/>
      <c r="J974" s="800"/>
      <c r="K974" s="800"/>
      <c r="L974" s="800"/>
      <c r="M974" s="800"/>
      <c r="N974" s="800"/>
      <c r="O974" s="800"/>
      <c r="P974" s="800"/>
      <c r="Q974" s="800"/>
      <c r="R974" s="800"/>
      <c r="S974" s="800"/>
      <c r="T974" s="800"/>
      <c r="U974" s="800"/>
      <c r="V974" s="800"/>
      <c r="X974" s="800"/>
      <c r="Y974" s="800"/>
      <c r="Z974" s="800"/>
      <c r="AA974" s="800"/>
      <c r="AB974" s="800"/>
      <c r="AC974" s="800"/>
      <c r="AD974" s="800"/>
      <c r="AE974" s="800"/>
      <c r="AF974" s="800"/>
      <c r="AI974" s="800"/>
      <c r="AJ974" s="800"/>
      <c r="AK974" s="800"/>
      <c r="AL974" s="800"/>
      <c r="AM974" s="800"/>
      <c r="AN974" s="800"/>
      <c r="AO974" s="800"/>
      <c r="AP974" s="800"/>
      <c r="AQ974" s="800"/>
      <c r="AR974" s="800"/>
      <c r="AS974" s="800"/>
      <c r="AT974" s="800"/>
      <c r="AU974" s="800"/>
    </row>
    <row r="975" spans="1:47">
      <c r="A975" s="927" t="s">
        <v>1889</v>
      </c>
      <c r="B975" s="931" t="s">
        <v>13268</v>
      </c>
      <c r="C975" s="932" t="s">
        <v>39</v>
      </c>
      <c r="D975" s="800"/>
      <c r="E975" s="800"/>
      <c r="F975" s="800"/>
      <c r="G975" s="800"/>
      <c r="H975" s="800"/>
      <c r="I975" s="800"/>
      <c r="J975" s="800"/>
      <c r="K975" s="800"/>
      <c r="L975" s="800"/>
      <c r="M975" s="800"/>
      <c r="N975" s="800"/>
      <c r="O975" s="800"/>
      <c r="P975" s="800"/>
      <c r="Q975" s="800"/>
      <c r="R975" s="800"/>
      <c r="S975" s="800"/>
      <c r="T975" s="800"/>
      <c r="U975" s="800"/>
      <c r="V975" s="800"/>
      <c r="X975" s="800"/>
      <c r="Y975" s="800"/>
      <c r="Z975" s="800"/>
      <c r="AA975" s="800"/>
      <c r="AB975" s="800"/>
      <c r="AC975" s="800"/>
      <c r="AD975" s="800"/>
      <c r="AE975" s="800"/>
      <c r="AF975" s="800"/>
      <c r="AI975" s="800"/>
      <c r="AJ975" s="800"/>
      <c r="AK975" s="800"/>
      <c r="AL975" s="800"/>
      <c r="AM975" s="800"/>
      <c r="AN975" s="800"/>
      <c r="AO975" s="800"/>
      <c r="AP975" s="800"/>
      <c r="AQ975" s="800"/>
      <c r="AR975" s="800"/>
      <c r="AS975" s="800"/>
      <c r="AT975" s="800"/>
      <c r="AU975" s="800"/>
    </row>
    <row r="976" spans="1:47">
      <c r="A976" s="927"/>
      <c r="B976" s="931" t="s">
        <v>13269</v>
      </c>
      <c r="C976" s="932" t="s">
        <v>55</v>
      </c>
      <c r="D976" s="800"/>
      <c r="E976" s="800"/>
      <c r="F976" s="800"/>
      <c r="G976" s="800"/>
      <c r="H976" s="800"/>
      <c r="I976" s="800"/>
      <c r="J976" s="800"/>
      <c r="K976" s="800"/>
      <c r="L976" s="800"/>
      <c r="M976" s="800"/>
      <c r="N976" s="800"/>
      <c r="O976" s="800"/>
      <c r="P976" s="800"/>
      <c r="Q976" s="800"/>
      <c r="R976" s="800"/>
      <c r="S976" s="800"/>
      <c r="T976" s="800"/>
      <c r="U976" s="800"/>
      <c r="V976" s="800"/>
      <c r="X976" s="800"/>
      <c r="Y976" s="800"/>
      <c r="Z976" s="800"/>
      <c r="AA976" s="800"/>
      <c r="AB976" s="800"/>
      <c r="AC976" s="800"/>
      <c r="AD976" s="800"/>
      <c r="AE976" s="800"/>
      <c r="AF976" s="800"/>
      <c r="AI976" s="800"/>
      <c r="AJ976" s="800"/>
      <c r="AK976" s="800"/>
      <c r="AL976" s="800"/>
      <c r="AM976" s="800"/>
      <c r="AN976" s="800"/>
      <c r="AO976" s="800"/>
      <c r="AP976" s="800"/>
      <c r="AQ976" s="800"/>
      <c r="AR976" s="800"/>
      <c r="AS976" s="800"/>
      <c r="AT976" s="800"/>
      <c r="AU976" s="800"/>
    </row>
    <row r="977" spans="1:47">
      <c r="A977" s="927"/>
      <c r="B977" s="931" t="s">
        <v>13270</v>
      </c>
      <c r="C977" s="932" t="s">
        <v>21</v>
      </c>
      <c r="D977" s="800"/>
      <c r="E977" s="800"/>
      <c r="F977" s="800"/>
      <c r="G977" s="800"/>
      <c r="H977" s="800"/>
      <c r="I977" s="800"/>
      <c r="J977" s="800"/>
      <c r="K977" s="800"/>
      <c r="L977" s="800"/>
      <c r="M977" s="800"/>
      <c r="N977" s="800"/>
      <c r="O977" s="800"/>
      <c r="P977" s="800"/>
      <c r="Q977" s="800"/>
      <c r="R977" s="800"/>
      <c r="S977" s="800"/>
      <c r="T977" s="800"/>
      <c r="U977" s="800"/>
      <c r="V977" s="800"/>
      <c r="X977" s="800"/>
      <c r="Y977" s="800"/>
      <c r="Z977" s="800"/>
      <c r="AA977" s="800"/>
      <c r="AB977" s="800"/>
      <c r="AC977" s="800"/>
      <c r="AD977" s="800"/>
      <c r="AE977" s="800"/>
      <c r="AF977" s="800"/>
      <c r="AI977" s="800"/>
      <c r="AJ977" s="800"/>
      <c r="AK977" s="800"/>
      <c r="AL977" s="800"/>
      <c r="AM977" s="800"/>
      <c r="AN977" s="800"/>
      <c r="AO977" s="800"/>
      <c r="AP977" s="800"/>
      <c r="AQ977" s="800"/>
      <c r="AR977" s="800"/>
      <c r="AS977" s="800"/>
      <c r="AT977" s="800"/>
      <c r="AU977" s="800"/>
    </row>
    <row r="978" spans="1:47">
      <c r="A978" s="927"/>
      <c r="B978" s="931" t="s">
        <v>13271</v>
      </c>
      <c r="C978" s="932" t="s">
        <v>55</v>
      </c>
      <c r="D978" s="800"/>
      <c r="E978" s="800"/>
      <c r="F978" s="800"/>
      <c r="G978" s="800"/>
      <c r="H978" s="800"/>
      <c r="I978" s="800"/>
      <c r="J978" s="800"/>
      <c r="K978" s="800"/>
      <c r="L978" s="800"/>
      <c r="M978" s="800"/>
      <c r="N978" s="800"/>
      <c r="O978" s="800"/>
      <c r="P978" s="800"/>
      <c r="Q978" s="800"/>
      <c r="R978" s="800"/>
      <c r="S978" s="800"/>
      <c r="T978" s="800"/>
      <c r="U978" s="800"/>
      <c r="V978" s="800"/>
      <c r="X978" s="800"/>
      <c r="Y978" s="800"/>
      <c r="Z978" s="800"/>
      <c r="AA978" s="800"/>
      <c r="AB978" s="800"/>
      <c r="AC978" s="800"/>
      <c r="AD978" s="800"/>
      <c r="AE978" s="800"/>
      <c r="AF978" s="800"/>
      <c r="AI978" s="800"/>
      <c r="AJ978" s="800"/>
      <c r="AK978" s="800"/>
      <c r="AL978" s="800"/>
      <c r="AM978" s="800"/>
      <c r="AN978" s="800"/>
      <c r="AO978" s="800"/>
      <c r="AP978" s="800"/>
      <c r="AQ978" s="800"/>
      <c r="AR978" s="800"/>
      <c r="AS978" s="800"/>
      <c r="AT978" s="800"/>
      <c r="AU978" s="800"/>
    </row>
    <row r="979" spans="1:47">
      <c r="A979" s="927"/>
      <c r="B979" s="931" t="s">
        <v>428</v>
      </c>
      <c r="C979" s="932" t="s">
        <v>13272</v>
      </c>
      <c r="D979" s="800"/>
      <c r="E979" s="800"/>
      <c r="F979" s="800"/>
      <c r="G979" s="800"/>
      <c r="H979" s="800"/>
      <c r="I979" s="800"/>
      <c r="J979" s="800"/>
      <c r="K979" s="800"/>
      <c r="L979" s="800"/>
      <c r="M979" s="800"/>
      <c r="N979" s="800"/>
      <c r="O979" s="800"/>
      <c r="P979" s="800"/>
      <c r="Q979" s="800"/>
      <c r="R979" s="800"/>
      <c r="S979" s="800"/>
      <c r="T979" s="800"/>
      <c r="U979" s="800"/>
      <c r="V979" s="800"/>
      <c r="X979" s="800"/>
      <c r="Y979" s="800"/>
      <c r="Z979" s="800"/>
      <c r="AA979" s="800"/>
      <c r="AB979" s="800"/>
      <c r="AC979" s="800"/>
      <c r="AD979" s="800"/>
      <c r="AE979" s="800"/>
      <c r="AF979" s="800"/>
      <c r="AI979" s="800"/>
      <c r="AJ979" s="800"/>
      <c r="AK979" s="800"/>
      <c r="AL979" s="800"/>
      <c r="AM979" s="800"/>
      <c r="AN979" s="800"/>
      <c r="AO979" s="800"/>
      <c r="AP979" s="800"/>
      <c r="AQ979" s="800"/>
      <c r="AR979" s="800"/>
      <c r="AS979" s="800"/>
      <c r="AT979" s="800"/>
      <c r="AU979" s="800"/>
    </row>
    <row r="980" spans="1:47">
      <c r="A980" s="927" t="s">
        <v>13273</v>
      </c>
      <c r="B980" s="931" t="s">
        <v>13274</v>
      </c>
      <c r="C980" s="932" t="s">
        <v>39</v>
      </c>
      <c r="D980" s="800"/>
      <c r="E980" s="800"/>
      <c r="F980" s="800"/>
      <c r="G980" s="800"/>
      <c r="H980" s="800"/>
      <c r="I980" s="800"/>
      <c r="J980" s="800"/>
      <c r="K980" s="800"/>
      <c r="L980" s="800"/>
      <c r="M980" s="800"/>
      <c r="N980" s="800"/>
      <c r="O980" s="800"/>
      <c r="P980" s="800"/>
      <c r="Q980" s="800"/>
      <c r="R980" s="800"/>
      <c r="S980" s="800"/>
      <c r="T980" s="800"/>
      <c r="U980" s="800"/>
      <c r="V980" s="800"/>
      <c r="X980" s="800"/>
      <c r="Y980" s="800"/>
      <c r="Z980" s="800"/>
      <c r="AA980" s="800"/>
      <c r="AB980" s="800"/>
      <c r="AC980" s="800"/>
      <c r="AD980" s="800"/>
      <c r="AE980" s="800"/>
      <c r="AF980" s="800"/>
      <c r="AI980" s="800"/>
      <c r="AJ980" s="800"/>
      <c r="AK980" s="800"/>
      <c r="AL980" s="800"/>
      <c r="AM980" s="800"/>
      <c r="AN980" s="800"/>
      <c r="AO980" s="800"/>
      <c r="AP980" s="800"/>
      <c r="AQ980" s="800"/>
      <c r="AR980" s="800"/>
      <c r="AS980" s="800"/>
      <c r="AT980" s="800"/>
      <c r="AU980" s="800"/>
    </row>
    <row r="981" spans="1:47">
      <c r="A981" s="927"/>
      <c r="B981" s="931" t="s">
        <v>13275</v>
      </c>
      <c r="C981" s="932" t="s">
        <v>13272</v>
      </c>
      <c r="D981" s="800"/>
      <c r="E981" s="800"/>
      <c r="F981" s="800"/>
      <c r="G981" s="800"/>
      <c r="H981" s="800"/>
      <c r="I981" s="800"/>
      <c r="J981" s="800"/>
      <c r="K981" s="800"/>
      <c r="L981" s="800"/>
      <c r="M981" s="800"/>
      <c r="N981" s="800"/>
      <c r="O981" s="800"/>
      <c r="P981" s="800"/>
      <c r="Q981" s="800"/>
      <c r="R981" s="800"/>
      <c r="S981" s="800"/>
      <c r="T981" s="800"/>
      <c r="U981" s="800"/>
      <c r="V981" s="800"/>
      <c r="X981" s="800"/>
      <c r="Y981" s="800"/>
      <c r="Z981" s="800"/>
      <c r="AA981" s="800"/>
      <c r="AB981" s="800"/>
      <c r="AC981" s="800"/>
      <c r="AD981" s="800"/>
      <c r="AE981" s="800"/>
      <c r="AF981" s="800"/>
      <c r="AI981" s="800"/>
      <c r="AJ981" s="800"/>
      <c r="AK981" s="800"/>
      <c r="AL981" s="800"/>
      <c r="AM981" s="800"/>
      <c r="AN981" s="800"/>
      <c r="AO981" s="800"/>
      <c r="AP981" s="800"/>
      <c r="AQ981" s="800"/>
      <c r="AR981" s="800"/>
      <c r="AS981" s="800"/>
      <c r="AT981" s="800"/>
      <c r="AU981" s="800"/>
    </row>
    <row r="982" spans="1:47">
      <c r="A982" s="927" t="s">
        <v>1857</v>
      </c>
      <c r="B982" s="931" t="s">
        <v>262</v>
      </c>
      <c r="C982" s="932" t="s">
        <v>21</v>
      </c>
      <c r="D982" s="800"/>
      <c r="E982" s="800"/>
      <c r="F982" s="800"/>
      <c r="G982" s="800"/>
      <c r="H982" s="800"/>
      <c r="I982" s="800"/>
      <c r="J982" s="800"/>
      <c r="K982" s="800"/>
      <c r="L982" s="800"/>
      <c r="M982" s="800"/>
      <c r="N982" s="800"/>
      <c r="O982" s="800"/>
      <c r="P982" s="800"/>
      <c r="Q982" s="800"/>
      <c r="R982" s="800"/>
      <c r="S982" s="800"/>
      <c r="T982" s="800"/>
      <c r="U982" s="800"/>
      <c r="V982" s="800"/>
      <c r="X982" s="800"/>
      <c r="Y982" s="800"/>
      <c r="Z982" s="800"/>
      <c r="AA982" s="800"/>
      <c r="AB982" s="800"/>
      <c r="AC982" s="800"/>
      <c r="AD982" s="800"/>
      <c r="AE982" s="800"/>
      <c r="AF982" s="800"/>
      <c r="AI982" s="800"/>
      <c r="AJ982" s="800"/>
      <c r="AK982" s="800"/>
      <c r="AL982" s="800"/>
      <c r="AM982" s="800"/>
      <c r="AN982" s="800"/>
      <c r="AO982" s="800"/>
      <c r="AP982" s="800"/>
      <c r="AQ982" s="800"/>
      <c r="AR982" s="800"/>
      <c r="AS982" s="800"/>
      <c r="AT982" s="800"/>
      <c r="AU982" s="800"/>
    </row>
    <row r="983" spans="1:47">
      <c r="A983" s="927"/>
      <c r="B983" s="931" t="s">
        <v>80</v>
      </c>
      <c r="C983" s="932" t="s">
        <v>55</v>
      </c>
      <c r="D983" s="800"/>
      <c r="E983" s="800"/>
      <c r="F983" s="800"/>
      <c r="G983" s="800"/>
      <c r="H983" s="800"/>
      <c r="I983" s="800"/>
      <c r="J983" s="800"/>
      <c r="K983" s="800"/>
      <c r="L983" s="800"/>
      <c r="M983" s="800"/>
      <c r="N983" s="800"/>
      <c r="O983" s="800"/>
      <c r="P983" s="800"/>
      <c r="Q983" s="800"/>
      <c r="R983" s="800"/>
      <c r="S983" s="800"/>
      <c r="T983" s="800"/>
      <c r="U983" s="800"/>
      <c r="V983" s="800"/>
      <c r="X983" s="800"/>
      <c r="Y983" s="800"/>
      <c r="Z983" s="800"/>
      <c r="AA983" s="800"/>
      <c r="AB983" s="800"/>
      <c r="AC983" s="800"/>
      <c r="AD983" s="800"/>
      <c r="AE983" s="800"/>
      <c r="AF983" s="800"/>
      <c r="AI983" s="800"/>
      <c r="AJ983" s="800"/>
      <c r="AK983" s="800"/>
      <c r="AL983" s="800"/>
      <c r="AM983" s="800"/>
      <c r="AN983" s="800"/>
      <c r="AO983" s="800"/>
      <c r="AP983" s="800"/>
      <c r="AQ983" s="800"/>
      <c r="AR983" s="800"/>
      <c r="AS983" s="800"/>
      <c r="AT983" s="800"/>
      <c r="AU983" s="800"/>
    </row>
    <row r="984" spans="1:47">
      <c r="A984" s="927"/>
      <c r="B984" s="931" t="s">
        <v>321</v>
      </c>
      <c r="C984" s="932" t="s">
        <v>17</v>
      </c>
      <c r="D984" s="800"/>
      <c r="E984" s="800"/>
      <c r="F984" s="800"/>
      <c r="G984" s="800"/>
      <c r="H984" s="800"/>
      <c r="I984" s="800"/>
      <c r="J984" s="800"/>
      <c r="K984" s="800"/>
      <c r="L984" s="800"/>
      <c r="M984" s="800"/>
      <c r="N984" s="800"/>
      <c r="O984" s="800"/>
      <c r="P984" s="800"/>
      <c r="Q984" s="800"/>
      <c r="R984" s="800"/>
      <c r="S984" s="800"/>
      <c r="T984" s="800"/>
      <c r="U984" s="800"/>
      <c r="V984" s="800"/>
      <c r="X984" s="800"/>
      <c r="Y984" s="800"/>
      <c r="Z984" s="800"/>
      <c r="AA984" s="800"/>
      <c r="AB984" s="800"/>
      <c r="AC984" s="800"/>
      <c r="AD984" s="800"/>
      <c r="AE984" s="800"/>
      <c r="AF984" s="800"/>
      <c r="AI984" s="800"/>
      <c r="AJ984" s="800"/>
      <c r="AK984" s="800"/>
      <c r="AL984" s="800"/>
      <c r="AM984" s="800"/>
      <c r="AN984" s="800"/>
      <c r="AO984" s="800"/>
      <c r="AP984" s="800"/>
      <c r="AQ984" s="800"/>
      <c r="AR984" s="800"/>
      <c r="AS984" s="800"/>
      <c r="AT984" s="800"/>
      <c r="AU984" s="800"/>
    </row>
    <row r="985" spans="1:47">
      <c r="A985" s="927" t="s">
        <v>13276</v>
      </c>
      <c r="B985" s="931" t="s">
        <v>13277</v>
      </c>
      <c r="C985" s="932" t="s">
        <v>17</v>
      </c>
      <c r="D985" s="800"/>
      <c r="E985" s="800"/>
      <c r="F985" s="800"/>
      <c r="G985" s="800"/>
      <c r="H985" s="800"/>
      <c r="I985" s="800"/>
      <c r="J985" s="800"/>
      <c r="K985" s="800"/>
      <c r="L985" s="800"/>
      <c r="M985" s="800"/>
      <c r="N985" s="800"/>
      <c r="O985" s="800"/>
      <c r="P985" s="800"/>
      <c r="Q985" s="800"/>
      <c r="R985" s="800"/>
      <c r="S985" s="800"/>
      <c r="T985" s="800"/>
      <c r="U985" s="800"/>
      <c r="V985" s="800"/>
      <c r="X985" s="800"/>
      <c r="Y985" s="800"/>
      <c r="Z985" s="800"/>
      <c r="AA985" s="800"/>
      <c r="AB985" s="800"/>
      <c r="AC985" s="800"/>
      <c r="AD985" s="800"/>
      <c r="AE985" s="800"/>
      <c r="AF985" s="800"/>
      <c r="AI985" s="800"/>
      <c r="AJ985" s="800"/>
      <c r="AK985" s="800"/>
      <c r="AL985" s="800"/>
      <c r="AM985" s="800"/>
      <c r="AN985" s="800"/>
      <c r="AO985" s="800"/>
      <c r="AP985" s="800"/>
      <c r="AQ985" s="800"/>
      <c r="AR985" s="800"/>
      <c r="AS985" s="800"/>
      <c r="AT985" s="800"/>
      <c r="AU985" s="800"/>
    </row>
    <row r="986" spans="1:47">
      <c r="A986" s="927"/>
      <c r="B986" s="931" t="s">
        <v>57</v>
      </c>
      <c r="C986" s="932" t="s">
        <v>845</v>
      </c>
      <c r="D986" s="800"/>
      <c r="E986" s="800"/>
      <c r="F986" s="800"/>
      <c r="G986" s="800"/>
      <c r="H986" s="800"/>
      <c r="I986" s="800"/>
      <c r="J986" s="800"/>
      <c r="K986" s="800"/>
      <c r="L986" s="800"/>
      <c r="M986" s="800"/>
      <c r="N986" s="800"/>
      <c r="O986" s="800"/>
      <c r="P986" s="800"/>
      <c r="Q986" s="800"/>
      <c r="R986" s="800"/>
      <c r="S986" s="800"/>
      <c r="T986" s="800"/>
      <c r="U986" s="800"/>
      <c r="V986" s="800"/>
      <c r="X986" s="800"/>
      <c r="Y986" s="800"/>
      <c r="Z986" s="800"/>
      <c r="AA986" s="800"/>
      <c r="AB986" s="800"/>
      <c r="AC986" s="800"/>
      <c r="AD986" s="800"/>
      <c r="AE986" s="800"/>
      <c r="AF986" s="800"/>
      <c r="AI986" s="800"/>
      <c r="AJ986" s="800"/>
      <c r="AK986" s="800"/>
      <c r="AL986" s="800"/>
      <c r="AM986" s="800"/>
      <c r="AN986" s="800"/>
      <c r="AO986" s="800"/>
      <c r="AP986" s="800"/>
      <c r="AQ986" s="800"/>
      <c r="AR986" s="800"/>
      <c r="AS986" s="800"/>
      <c r="AT986" s="800"/>
      <c r="AU986" s="800"/>
    </row>
    <row r="987" spans="1:47">
      <c r="A987" s="927"/>
      <c r="B987" s="931" t="s">
        <v>13278</v>
      </c>
      <c r="C987" s="932" t="s">
        <v>21</v>
      </c>
      <c r="D987" s="800"/>
      <c r="E987" s="800"/>
      <c r="F987" s="800"/>
      <c r="G987" s="800"/>
      <c r="H987" s="800"/>
      <c r="I987" s="800"/>
      <c r="J987" s="800"/>
      <c r="K987" s="800"/>
      <c r="L987" s="800"/>
      <c r="M987" s="800"/>
      <c r="N987" s="800"/>
      <c r="O987" s="800"/>
      <c r="P987" s="800"/>
      <c r="Q987" s="800"/>
      <c r="R987" s="800"/>
      <c r="S987" s="800"/>
      <c r="T987" s="800"/>
      <c r="U987" s="800"/>
      <c r="V987" s="800"/>
      <c r="X987" s="800"/>
      <c r="Y987" s="800"/>
      <c r="Z987" s="800"/>
      <c r="AA987" s="800"/>
      <c r="AB987" s="800"/>
      <c r="AC987" s="800"/>
      <c r="AD987" s="800"/>
      <c r="AE987" s="800"/>
      <c r="AF987" s="800"/>
      <c r="AI987" s="800"/>
      <c r="AJ987" s="800"/>
      <c r="AK987" s="800"/>
      <c r="AL987" s="800"/>
      <c r="AM987" s="800"/>
      <c r="AN987" s="800"/>
      <c r="AO987" s="800"/>
      <c r="AP987" s="800"/>
      <c r="AQ987" s="800"/>
      <c r="AR987" s="800"/>
      <c r="AS987" s="800"/>
      <c r="AT987" s="800"/>
      <c r="AU987" s="800"/>
    </row>
    <row r="988" spans="1:47">
      <c r="A988" s="927"/>
      <c r="B988" s="931" t="s">
        <v>347</v>
      </c>
      <c r="C988" s="932" t="s">
        <v>845</v>
      </c>
      <c r="D988" s="800"/>
      <c r="E988" s="800"/>
      <c r="F988" s="800"/>
      <c r="G988" s="800"/>
      <c r="H988" s="800"/>
      <c r="I988" s="800"/>
      <c r="J988" s="800"/>
      <c r="K988" s="800"/>
      <c r="L988" s="800"/>
      <c r="M988" s="800"/>
      <c r="N988" s="800"/>
      <c r="O988" s="800"/>
      <c r="P988" s="800"/>
      <c r="Q988" s="800"/>
      <c r="R988" s="800"/>
      <c r="S988" s="800"/>
      <c r="T988" s="800"/>
      <c r="U988" s="800"/>
      <c r="V988" s="800"/>
      <c r="X988" s="800"/>
      <c r="Y988" s="800"/>
      <c r="Z988" s="800"/>
      <c r="AA988" s="800"/>
      <c r="AB988" s="800"/>
      <c r="AC988" s="800"/>
      <c r="AD988" s="800"/>
      <c r="AE988" s="800"/>
      <c r="AF988" s="800"/>
      <c r="AI988" s="800"/>
      <c r="AJ988" s="800"/>
      <c r="AK988" s="800"/>
      <c r="AL988" s="800"/>
      <c r="AM988" s="800"/>
      <c r="AN988" s="800"/>
      <c r="AO988" s="800"/>
      <c r="AP988" s="800"/>
      <c r="AQ988" s="800"/>
      <c r="AR988" s="800"/>
      <c r="AS988" s="800"/>
      <c r="AT988" s="800"/>
      <c r="AU988" s="800"/>
    </row>
    <row r="989" spans="1:47">
      <c r="A989" s="927"/>
      <c r="B989" s="931" t="s">
        <v>409</v>
      </c>
      <c r="C989" s="932" t="s">
        <v>55</v>
      </c>
      <c r="D989" s="800"/>
      <c r="E989" s="800"/>
      <c r="F989" s="800"/>
      <c r="G989" s="800"/>
      <c r="H989" s="800"/>
      <c r="I989" s="800"/>
      <c r="J989" s="800"/>
      <c r="K989" s="800"/>
      <c r="L989" s="800"/>
      <c r="M989" s="800"/>
      <c r="N989" s="800"/>
      <c r="O989" s="800"/>
      <c r="P989" s="800"/>
      <c r="Q989" s="800"/>
      <c r="R989" s="800"/>
      <c r="S989" s="800"/>
      <c r="T989" s="800"/>
      <c r="U989" s="800"/>
      <c r="V989" s="800"/>
      <c r="X989" s="800"/>
      <c r="Y989" s="800"/>
      <c r="Z989" s="800"/>
      <c r="AA989" s="800"/>
      <c r="AB989" s="800"/>
      <c r="AC989" s="800"/>
      <c r="AD989" s="800"/>
      <c r="AE989" s="800"/>
      <c r="AF989" s="800"/>
      <c r="AI989" s="800"/>
      <c r="AJ989" s="800"/>
      <c r="AK989" s="800"/>
      <c r="AL989" s="800"/>
      <c r="AM989" s="800"/>
      <c r="AN989" s="800"/>
      <c r="AO989" s="800"/>
      <c r="AP989" s="800"/>
      <c r="AQ989" s="800"/>
      <c r="AR989" s="800"/>
      <c r="AS989" s="800"/>
      <c r="AT989" s="800"/>
      <c r="AU989" s="800"/>
    </row>
    <row r="990" spans="1:47">
      <c r="A990" s="927" t="s">
        <v>13279</v>
      </c>
      <c r="B990" s="927"/>
      <c r="C990" s="932" t="s">
        <v>55</v>
      </c>
      <c r="D990" s="800"/>
      <c r="E990" s="800"/>
      <c r="F990" s="800"/>
      <c r="G990" s="800"/>
      <c r="H990" s="800"/>
      <c r="I990" s="800"/>
      <c r="J990" s="800"/>
      <c r="K990" s="800"/>
      <c r="L990" s="800"/>
      <c r="M990" s="800"/>
      <c r="N990" s="800"/>
      <c r="O990" s="800"/>
      <c r="P990" s="800"/>
      <c r="Q990" s="800"/>
      <c r="R990" s="800"/>
      <c r="S990" s="800"/>
      <c r="T990" s="800"/>
      <c r="U990" s="800"/>
      <c r="V990" s="800"/>
      <c r="X990" s="800"/>
      <c r="Y990" s="800"/>
      <c r="Z990" s="800"/>
      <c r="AA990" s="800"/>
      <c r="AB990" s="800"/>
      <c r="AC990" s="800"/>
      <c r="AD990" s="800"/>
      <c r="AE990" s="800"/>
      <c r="AF990" s="800"/>
      <c r="AI990" s="800"/>
      <c r="AJ990" s="800"/>
      <c r="AK990" s="800"/>
      <c r="AL990" s="800"/>
      <c r="AM990" s="800"/>
      <c r="AN990" s="800"/>
      <c r="AO990" s="800"/>
      <c r="AP990" s="800"/>
      <c r="AQ990" s="800"/>
      <c r="AR990" s="800"/>
      <c r="AS990" s="800"/>
      <c r="AT990" s="800"/>
      <c r="AU990" s="800"/>
    </row>
    <row r="991" spans="1:47">
      <c r="A991" s="927"/>
      <c r="B991" s="931" t="s">
        <v>146</v>
      </c>
      <c r="C991" s="932" t="s">
        <v>21</v>
      </c>
      <c r="D991" s="800"/>
      <c r="E991" s="800"/>
      <c r="F991" s="800"/>
      <c r="G991" s="800"/>
      <c r="H991" s="800"/>
      <c r="I991" s="800"/>
      <c r="J991" s="800"/>
      <c r="K991" s="800"/>
      <c r="L991" s="800"/>
      <c r="M991" s="800"/>
      <c r="N991" s="800"/>
      <c r="O991" s="800"/>
      <c r="P991" s="800"/>
      <c r="Q991" s="800"/>
      <c r="R991" s="800"/>
      <c r="S991" s="800"/>
      <c r="T991" s="800"/>
      <c r="U991" s="800"/>
      <c r="V991" s="800"/>
      <c r="X991" s="800"/>
      <c r="Y991" s="800"/>
      <c r="Z991" s="800"/>
      <c r="AA991" s="800"/>
      <c r="AB991" s="800"/>
      <c r="AC991" s="800"/>
      <c r="AD991" s="800"/>
      <c r="AE991" s="800"/>
      <c r="AF991" s="800"/>
      <c r="AI991" s="800"/>
      <c r="AJ991" s="800"/>
      <c r="AK991" s="800"/>
      <c r="AL991" s="800"/>
      <c r="AM991" s="800"/>
      <c r="AN991" s="800"/>
      <c r="AO991" s="800"/>
      <c r="AP991" s="800"/>
      <c r="AQ991" s="800"/>
      <c r="AR991" s="800"/>
      <c r="AS991" s="800"/>
      <c r="AT991" s="800"/>
      <c r="AU991" s="800"/>
    </row>
    <row r="992" spans="1:47">
      <c r="A992" s="927" t="s">
        <v>1921</v>
      </c>
      <c r="B992" s="931" t="s">
        <v>267</v>
      </c>
      <c r="C992" s="931" t="s">
        <v>30496</v>
      </c>
      <c r="D992" s="800"/>
      <c r="E992" s="800"/>
      <c r="F992" s="800"/>
      <c r="G992" s="800"/>
      <c r="H992" s="800"/>
      <c r="I992" s="800"/>
      <c r="J992" s="800"/>
      <c r="K992" s="800"/>
      <c r="L992" s="800"/>
      <c r="M992" s="800"/>
      <c r="N992" s="800"/>
      <c r="O992" s="800"/>
      <c r="P992" s="800"/>
      <c r="Q992" s="800"/>
      <c r="R992" s="800"/>
      <c r="S992" s="800"/>
      <c r="T992" s="800"/>
      <c r="U992" s="800"/>
      <c r="V992" s="800"/>
      <c r="X992" s="800"/>
      <c r="Y992" s="800"/>
      <c r="Z992" s="800"/>
      <c r="AA992" s="800"/>
      <c r="AB992" s="800"/>
      <c r="AC992" s="800"/>
      <c r="AD992" s="800"/>
      <c r="AE992" s="800"/>
      <c r="AF992" s="800"/>
      <c r="AI992" s="800"/>
      <c r="AJ992" s="800"/>
      <c r="AK992" s="800"/>
      <c r="AL992" s="800"/>
      <c r="AM992" s="800"/>
      <c r="AN992" s="800"/>
      <c r="AO992" s="800"/>
      <c r="AP992" s="800"/>
      <c r="AQ992" s="800"/>
      <c r="AR992" s="800"/>
      <c r="AS992" s="800"/>
      <c r="AT992" s="800"/>
      <c r="AU992" s="800"/>
    </row>
    <row r="993" spans="1:47">
      <c r="A993" s="800"/>
      <c r="B993" s="800"/>
      <c r="C993" s="800"/>
      <c r="D993" s="800"/>
      <c r="E993" s="800"/>
      <c r="F993" s="800"/>
      <c r="G993" s="800"/>
      <c r="H993" s="800"/>
      <c r="I993" s="800"/>
      <c r="J993" s="800"/>
      <c r="K993" s="800"/>
      <c r="L993" s="800"/>
      <c r="M993" s="800"/>
      <c r="N993" s="800"/>
      <c r="O993" s="800"/>
      <c r="P993" s="800"/>
      <c r="Q993" s="800"/>
      <c r="R993" s="800"/>
      <c r="S993" s="800"/>
      <c r="T993" s="800"/>
      <c r="U993" s="800"/>
      <c r="V993" s="800"/>
      <c r="X993" s="800"/>
      <c r="Y993" s="800"/>
      <c r="Z993" s="800"/>
      <c r="AA993" s="800"/>
      <c r="AB993" s="800"/>
      <c r="AC993" s="800"/>
      <c r="AD993" s="800"/>
      <c r="AE993" s="800"/>
      <c r="AF993" s="800"/>
      <c r="AI993" s="800"/>
      <c r="AJ993" s="800"/>
      <c r="AK993" s="800"/>
      <c r="AL993" s="800"/>
      <c r="AM993" s="800"/>
      <c r="AN993" s="800"/>
      <c r="AO993" s="800"/>
      <c r="AP993" s="800"/>
      <c r="AQ993" s="800"/>
      <c r="AR993" s="800"/>
      <c r="AS993" s="800"/>
      <c r="AT993" s="800"/>
      <c r="AU993" s="800"/>
    </row>
    <row r="994" spans="1:47">
      <c r="A994" s="800"/>
      <c r="B994" s="800"/>
      <c r="C994" s="800"/>
      <c r="D994" s="800"/>
      <c r="E994" s="800"/>
      <c r="F994" s="800"/>
      <c r="G994" s="800"/>
      <c r="H994" s="800"/>
      <c r="I994" s="800"/>
      <c r="J994" s="800"/>
      <c r="K994" s="800"/>
      <c r="L994" s="800"/>
      <c r="M994" s="800"/>
      <c r="N994" s="800"/>
      <c r="O994" s="800"/>
      <c r="P994" s="800"/>
      <c r="Q994" s="800"/>
      <c r="R994" s="800"/>
      <c r="S994" s="800"/>
      <c r="T994" s="800"/>
      <c r="U994" s="800"/>
      <c r="V994" s="800"/>
      <c r="X994" s="800"/>
      <c r="Y994" s="800"/>
      <c r="Z994" s="800"/>
      <c r="AA994" s="800"/>
      <c r="AB994" s="800"/>
      <c r="AC994" s="800"/>
      <c r="AD994" s="800"/>
      <c r="AE994" s="800"/>
      <c r="AF994" s="800"/>
      <c r="AI994" s="800"/>
      <c r="AJ994" s="800"/>
      <c r="AK994" s="800"/>
      <c r="AL994" s="800"/>
      <c r="AM994" s="800"/>
      <c r="AN994" s="800"/>
      <c r="AO994" s="800"/>
      <c r="AP994" s="800"/>
      <c r="AQ994" s="800"/>
      <c r="AR994" s="800"/>
      <c r="AS994" s="800"/>
      <c r="AT994" s="800"/>
      <c r="AU994" s="800"/>
    </row>
    <row r="995" spans="1:47">
      <c r="A995" s="800" t="s">
        <v>13280</v>
      </c>
      <c r="B995" s="800"/>
      <c r="C995" s="800" t="s">
        <v>21</v>
      </c>
      <c r="D995" s="800"/>
      <c r="E995" s="800"/>
      <c r="F995" s="800"/>
      <c r="G995" s="800"/>
      <c r="H995" s="800"/>
      <c r="I995" s="800"/>
      <c r="J995" s="800"/>
      <c r="K995" s="800"/>
      <c r="L995" s="800"/>
      <c r="M995" s="800"/>
      <c r="N995" s="800"/>
      <c r="O995" s="800"/>
      <c r="P995" s="800"/>
      <c r="Q995" s="800"/>
      <c r="R995" s="800"/>
      <c r="S995" s="800"/>
      <c r="T995" s="800"/>
      <c r="U995" s="800"/>
      <c r="V995" s="800"/>
      <c r="X995" s="800"/>
      <c r="Y995" s="800"/>
      <c r="Z995" s="800"/>
      <c r="AA995" s="800"/>
      <c r="AB995" s="800"/>
      <c r="AC995" s="800"/>
      <c r="AD995" s="800"/>
      <c r="AE995" s="800"/>
      <c r="AF995" s="800"/>
      <c r="AI995" s="800"/>
      <c r="AJ995" s="800"/>
      <c r="AK995" s="800"/>
      <c r="AL995" s="800"/>
      <c r="AM995" s="800"/>
      <c r="AN995" s="800"/>
      <c r="AO995" s="800"/>
      <c r="AP995" s="800"/>
      <c r="AQ995" s="800"/>
      <c r="AR995" s="800"/>
      <c r="AS995" s="800"/>
      <c r="AT995" s="800"/>
      <c r="AU995" s="800"/>
    </row>
    <row r="996" spans="1:47">
      <c r="A996" s="800" t="s">
        <v>271</v>
      </c>
      <c r="B996" s="800"/>
      <c r="C996" s="800" t="s">
        <v>39</v>
      </c>
      <c r="D996" s="800"/>
      <c r="E996" s="800"/>
      <c r="F996" s="800"/>
      <c r="G996" s="800"/>
      <c r="H996" s="800"/>
      <c r="I996" s="800"/>
      <c r="J996" s="800"/>
      <c r="K996" s="800"/>
      <c r="L996" s="800"/>
      <c r="M996" s="800"/>
      <c r="N996" s="800"/>
      <c r="O996" s="800"/>
      <c r="P996" s="800"/>
      <c r="Q996" s="800"/>
      <c r="R996" s="800"/>
      <c r="S996" s="800"/>
      <c r="T996" s="800"/>
      <c r="U996" s="800"/>
      <c r="V996" s="800"/>
      <c r="X996" s="800"/>
      <c r="Y996" s="800"/>
      <c r="Z996" s="800"/>
      <c r="AA996" s="800"/>
      <c r="AB996" s="800"/>
      <c r="AC996" s="800"/>
      <c r="AD996" s="800"/>
      <c r="AE996" s="800"/>
      <c r="AF996" s="800"/>
      <c r="AI996" s="800"/>
      <c r="AJ996" s="800"/>
      <c r="AK996" s="800"/>
      <c r="AL996" s="800"/>
      <c r="AM996" s="800"/>
      <c r="AN996" s="800"/>
      <c r="AO996" s="800"/>
      <c r="AP996" s="800"/>
      <c r="AQ996" s="800"/>
      <c r="AR996" s="800"/>
      <c r="AS996" s="800"/>
      <c r="AT996" s="800"/>
      <c r="AU996" s="800"/>
    </row>
    <row r="997" spans="1:47">
      <c r="A997" s="800" t="s">
        <v>13281</v>
      </c>
      <c r="B997" s="800"/>
      <c r="C997" s="800" t="s">
        <v>21</v>
      </c>
      <c r="D997" s="800"/>
      <c r="E997" s="800"/>
      <c r="F997" s="800"/>
      <c r="G997" s="800"/>
      <c r="H997" s="800"/>
      <c r="I997" s="800"/>
      <c r="J997" s="800"/>
      <c r="K997" s="800"/>
      <c r="L997" s="800"/>
      <c r="M997" s="800"/>
      <c r="N997" s="800"/>
      <c r="O997" s="800"/>
      <c r="P997" s="800"/>
      <c r="Q997" s="800"/>
      <c r="R997" s="800"/>
      <c r="S997" s="800"/>
      <c r="T997" s="800"/>
      <c r="U997" s="800"/>
      <c r="V997" s="800"/>
      <c r="X997" s="800"/>
      <c r="Y997" s="800"/>
      <c r="Z997" s="800"/>
      <c r="AA997" s="800"/>
      <c r="AB997" s="800"/>
      <c r="AC997" s="800"/>
      <c r="AD997" s="800"/>
      <c r="AE997" s="800"/>
      <c r="AF997" s="800"/>
      <c r="AI997" s="800"/>
      <c r="AJ997" s="800"/>
      <c r="AK997" s="800"/>
      <c r="AL997" s="800"/>
      <c r="AM997" s="800"/>
      <c r="AN997" s="800"/>
      <c r="AO997" s="800"/>
      <c r="AP997" s="800"/>
      <c r="AQ997" s="800"/>
      <c r="AR997" s="800"/>
      <c r="AS997" s="800"/>
      <c r="AT997" s="800"/>
      <c r="AU997" s="800"/>
    </row>
    <row r="998" spans="1:47">
      <c r="A998" s="800" t="s">
        <v>13282</v>
      </c>
      <c r="B998" s="800"/>
      <c r="C998" s="800" t="s">
        <v>55</v>
      </c>
      <c r="D998" s="800"/>
      <c r="E998" s="800"/>
      <c r="F998" s="800"/>
      <c r="G998" s="800"/>
      <c r="H998" s="800"/>
      <c r="I998" s="800"/>
      <c r="J998" s="800"/>
      <c r="K998" s="800"/>
      <c r="L998" s="800"/>
      <c r="M998" s="800"/>
      <c r="N998" s="800"/>
      <c r="O998" s="800"/>
      <c r="P998" s="800"/>
      <c r="Q998" s="800"/>
      <c r="R998" s="800"/>
      <c r="S998" s="800"/>
      <c r="T998" s="800"/>
      <c r="U998" s="800"/>
      <c r="V998" s="800"/>
      <c r="X998" s="800"/>
      <c r="Y998" s="800"/>
      <c r="Z998" s="800"/>
      <c r="AA998" s="800"/>
      <c r="AB998" s="800"/>
      <c r="AC998" s="800"/>
      <c r="AD998" s="800"/>
      <c r="AE998" s="800"/>
      <c r="AF998" s="800"/>
      <c r="AI998" s="800"/>
      <c r="AJ998" s="800"/>
      <c r="AK998" s="800"/>
      <c r="AL998" s="800"/>
      <c r="AM998" s="800"/>
      <c r="AN998" s="800"/>
      <c r="AO998" s="800"/>
      <c r="AP998" s="800"/>
      <c r="AQ998" s="800"/>
      <c r="AR998" s="800"/>
      <c r="AS998" s="800"/>
      <c r="AT998" s="800"/>
      <c r="AU998" s="800"/>
    </row>
    <row r="999" spans="1:47">
      <c r="A999" s="800" t="s">
        <v>13283</v>
      </c>
      <c r="B999" s="800"/>
      <c r="C999" s="800" t="s">
        <v>17</v>
      </c>
      <c r="D999" s="800"/>
      <c r="E999" s="800"/>
      <c r="F999" s="800"/>
      <c r="G999" s="800"/>
      <c r="H999" s="800"/>
      <c r="I999" s="800"/>
      <c r="J999" s="800"/>
      <c r="K999" s="800"/>
      <c r="L999" s="800"/>
      <c r="M999" s="800"/>
      <c r="N999" s="800"/>
      <c r="O999" s="800"/>
      <c r="P999" s="800"/>
      <c r="Q999" s="800"/>
      <c r="R999" s="800"/>
      <c r="S999" s="800"/>
      <c r="T999" s="800"/>
      <c r="U999" s="800"/>
      <c r="V999" s="800"/>
      <c r="X999" s="800"/>
      <c r="Y999" s="800"/>
      <c r="Z999" s="800"/>
      <c r="AA999" s="800"/>
      <c r="AB999" s="800"/>
      <c r="AC999" s="800"/>
      <c r="AD999" s="800"/>
      <c r="AE999" s="800"/>
      <c r="AF999" s="800"/>
      <c r="AI999" s="800"/>
      <c r="AJ999" s="800"/>
      <c r="AK999" s="800"/>
      <c r="AL999" s="800"/>
      <c r="AM999" s="800"/>
      <c r="AN999" s="800"/>
      <c r="AO999" s="800"/>
      <c r="AP999" s="800"/>
      <c r="AQ999" s="800"/>
      <c r="AR999" s="800"/>
      <c r="AS999" s="800"/>
      <c r="AT999" s="800"/>
      <c r="AU999" s="800"/>
    </row>
    <row r="1000" spans="1:47">
      <c r="A1000" s="800" t="s">
        <v>12987</v>
      </c>
      <c r="B1000" s="800"/>
      <c r="C1000" s="800" t="s">
        <v>55</v>
      </c>
      <c r="D1000" s="800"/>
      <c r="E1000" s="800"/>
      <c r="F1000" s="800"/>
      <c r="G1000" s="800"/>
      <c r="H1000" s="800"/>
      <c r="I1000" s="800"/>
      <c r="J1000" s="800"/>
      <c r="K1000" s="800"/>
      <c r="L1000" s="800"/>
      <c r="M1000" s="800"/>
      <c r="N1000" s="800"/>
      <c r="O1000" s="800"/>
      <c r="P1000" s="800"/>
      <c r="Q1000" s="800"/>
      <c r="R1000" s="800"/>
      <c r="S1000" s="800"/>
      <c r="T1000" s="800"/>
      <c r="U1000" s="800"/>
      <c r="V1000" s="800"/>
      <c r="X1000" s="800"/>
      <c r="Y1000" s="800"/>
      <c r="Z1000" s="800"/>
      <c r="AA1000" s="800"/>
      <c r="AB1000" s="800"/>
      <c r="AC1000" s="800"/>
      <c r="AD1000" s="800"/>
      <c r="AE1000" s="800"/>
      <c r="AF1000" s="800"/>
      <c r="AI1000" s="800"/>
      <c r="AJ1000" s="800"/>
      <c r="AK1000" s="800"/>
      <c r="AL1000" s="800"/>
      <c r="AM1000" s="800"/>
      <c r="AN1000" s="800"/>
      <c r="AO1000" s="800"/>
      <c r="AP1000" s="800"/>
      <c r="AQ1000" s="800"/>
      <c r="AR1000" s="800"/>
      <c r="AS1000" s="800"/>
      <c r="AT1000" s="800"/>
      <c r="AU1000" s="800"/>
    </row>
    <row r="1004" spans="1:47">
      <c r="A1004" s="986" t="s">
        <v>9699</v>
      </c>
      <c r="B1004" s="937" t="s">
        <v>10271</v>
      </c>
      <c r="C1004" s="986" t="s">
        <v>9705</v>
      </c>
      <c r="D1004" s="986" t="s">
        <v>9701</v>
      </c>
      <c r="E1004" s="123" t="s">
        <v>10273</v>
      </c>
      <c r="F1004" s="986" t="s">
        <v>13284</v>
      </c>
      <c r="G1004" s="987" t="s">
        <v>10263</v>
      </c>
      <c r="H1004" s="986" t="s">
        <v>10262</v>
      </c>
      <c r="AC1004" s="807"/>
      <c r="AD1004" s="807"/>
      <c r="AG1004" s="793"/>
      <c r="AH1004" s="793"/>
    </row>
    <row r="1005" spans="1:47">
      <c r="A1005" s="482" t="s">
        <v>13285</v>
      </c>
      <c r="B1005" s="482">
        <v>2</v>
      </c>
      <c r="C1005" s="482" t="s">
        <v>13286</v>
      </c>
      <c r="D1005" s="482" t="s">
        <v>13287</v>
      </c>
      <c r="E1005" s="482"/>
      <c r="F1005" s="482"/>
      <c r="G1005" s="484"/>
      <c r="H1005" s="482" t="s">
        <v>13288</v>
      </c>
      <c r="AC1005" s="807"/>
      <c r="AD1005" s="807"/>
      <c r="AG1005" s="793"/>
      <c r="AH1005" s="793"/>
    </row>
    <row r="1006" spans="1:47">
      <c r="A1006" s="485" t="s">
        <v>13289</v>
      </c>
      <c r="B1006" s="485">
        <v>1</v>
      </c>
      <c r="C1006" s="485" t="s">
        <v>13286</v>
      </c>
      <c r="D1006" s="485" t="s">
        <v>13290</v>
      </c>
      <c r="E1006" s="485"/>
      <c r="F1006" s="485"/>
      <c r="G1006" s="487"/>
      <c r="H1006" s="485" t="s">
        <v>13288</v>
      </c>
      <c r="AC1006" s="807"/>
      <c r="AD1006" s="807"/>
      <c r="AG1006" s="793"/>
      <c r="AH1006" s="793"/>
    </row>
    <row r="1007" spans="1:47">
      <c r="A1007" s="482" t="s">
        <v>13291</v>
      </c>
      <c r="B1007" s="482">
        <v>3</v>
      </c>
      <c r="C1007" s="482" t="s">
        <v>13286</v>
      </c>
      <c r="D1007" s="482" t="s">
        <v>13292</v>
      </c>
      <c r="E1007" s="482"/>
      <c r="F1007" s="482"/>
      <c r="G1007" s="484"/>
      <c r="H1007" s="482" t="s">
        <v>13288</v>
      </c>
      <c r="AC1007" s="807"/>
      <c r="AD1007" s="807"/>
      <c r="AG1007" s="793"/>
      <c r="AH1007" s="793"/>
    </row>
    <row r="1008" spans="1:47">
      <c r="A1008" s="485" t="s">
        <v>13293</v>
      </c>
      <c r="B1008" s="485">
        <v>1</v>
      </c>
      <c r="C1008" s="485" t="s">
        <v>13286</v>
      </c>
      <c r="D1008" s="485" t="s">
        <v>13294</v>
      </c>
      <c r="E1008" s="485"/>
      <c r="F1008" s="485"/>
      <c r="G1008" s="487"/>
      <c r="H1008" s="485" t="s">
        <v>13288</v>
      </c>
      <c r="AC1008" s="807"/>
      <c r="AD1008" s="807"/>
      <c r="AG1008" s="793"/>
      <c r="AH1008" s="793"/>
    </row>
    <row r="1009" spans="1:34">
      <c r="A1009" s="482" t="s">
        <v>13295</v>
      </c>
      <c r="B1009" s="482">
        <v>2</v>
      </c>
      <c r="C1009" s="482" t="s">
        <v>13286</v>
      </c>
      <c r="D1009" s="482"/>
      <c r="E1009" s="482"/>
      <c r="F1009" s="482"/>
      <c r="G1009" s="484"/>
      <c r="H1009" s="482" t="s">
        <v>13288</v>
      </c>
      <c r="AC1009" s="807"/>
      <c r="AD1009" s="807"/>
      <c r="AG1009" s="793"/>
      <c r="AH1009" s="793"/>
    </row>
    <row r="1010" spans="1:34">
      <c r="A1010" s="485" t="s">
        <v>13296</v>
      </c>
      <c r="B1010" s="485">
        <v>2</v>
      </c>
      <c r="C1010" s="485" t="s">
        <v>13286</v>
      </c>
      <c r="D1010" s="485" t="s">
        <v>13297</v>
      </c>
      <c r="E1010" s="485"/>
      <c r="F1010" s="485"/>
      <c r="G1010" s="487"/>
      <c r="H1010" s="485" t="s">
        <v>13288</v>
      </c>
      <c r="AC1010" s="807"/>
      <c r="AD1010" s="807"/>
      <c r="AG1010" s="793"/>
      <c r="AH1010" s="793"/>
    </row>
    <row r="1011" spans="1:34">
      <c r="A1011" s="482" t="s">
        <v>13298</v>
      </c>
      <c r="B1011" s="482">
        <v>4</v>
      </c>
      <c r="C1011" s="485" t="s">
        <v>13299</v>
      </c>
      <c r="D1011" s="482"/>
      <c r="E1011" s="482"/>
      <c r="F1011" s="482"/>
      <c r="G1011" s="484"/>
      <c r="H1011" s="482" t="s">
        <v>13288</v>
      </c>
      <c r="AC1011" s="807"/>
      <c r="AD1011" s="807"/>
      <c r="AG1011" s="793"/>
      <c r="AH1011" s="793"/>
    </row>
    <row r="1012" spans="1:34">
      <c r="A1012" s="485" t="s">
        <v>13300</v>
      </c>
      <c r="B1012" s="485">
        <v>3</v>
      </c>
      <c r="C1012" s="485" t="s">
        <v>13299</v>
      </c>
      <c r="D1012" s="485" t="s">
        <v>13301</v>
      </c>
      <c r="E1012" s="485"/>
      <c r="F1012" s="485"/>
      <c r="G1012" s="487"/>
      <c r="H1012" s="485" t="s">
        <v>13288</v>
      </c>
      <c r="AC1012" s="807"/>
      <c r="AD1012" s="807"/>
      <c r="AG1012" s="793"/>
      <c r="AH1012" s="793"/>
    </row>
    <row r="1013" spans="1:34">
      <c r="A1013" s="482" t="s">
        <v>13302</v>
      </c>
      <c r="B1013" s="482">
        <v>2</v>
      </c>
      <c r="C1013" s="482" t="s">
        <v>13286</v>
      </c>
      <c r="D1013" s="482"/>
      <c r="E1013" s="482"/>
      <c r="F1013" s="482"/>
      <c r="G1013" s="484"/>
      <c r="H1013" s="482" t="s">
        <v>13288</v>
      </c>
      <c r="AC1013" s="807"/>
      <c r="AD1013" s="807"/>
      <c r="AG1013" s="793"/>
      <c r="AH1013" s="793"/>
    </row>
    <row r="1014" spans="1:34">
      <c r="A1014" s="485" t="s">
        <v>13303</v>
      </c>
      <c r="B1014" s="485">
        <v>1</v>
      </c>
      <c r="C1014" s="485" t="s">
        <v>13286</v>
      </c>
      <c r="D1014" s="485"/>
      <c r="E1014" s="485"/>
      <c r="F1014" s="485"/>
      <c r="G1014" s="487"/>
      <c r="H1014" s="485" t="s">
        <v>13288</v>
      </c>
      <c r="AC1014" s="807"/>
      <c r="AD1014" s="807"/>
      <c r="AG1014" s="793"/>
      <c r="AH1014" s="793"/>
    </row>
    <row r="1015" spans="1:34">
      <c r="A1015" s="482" t="s">
        <v>13304</v>
      </c>
      <c r="B1015" s="482">
        <v>4</v>
      </c>
      <c r="C1015" s="482" t="s">
        <v>13286</v>
      </c>
      <c r="D1015" s="482"/>
      <c r="E1015" s="482"/>
      <c r="F1015" s="482"/>
      <c r="G1015" s="484"/>
      <c r="H1015" s="482" t="s">
        <v>13288</v>
      </c>
      <c r="AC1015" s="807"/>
      <c r="AD1015" s="807"/>
      <c r="AG1015" s="793"/>
      <c r="AH1015" s="793"/>
    </row>
    <row r="1016" spans="1:34">
      <c r="A1016" s="485" t="s">
        <v>13305</v>
      </c>
      <c r="B1016" s="485">
        <v>3</v>
      </c>
      <c r="C1016" s="485" t="s">
        <v>13286</v>
      </c>
      <c r="D1016" s="485"/>
      <c r="E1016" s="485"/>
      <c r="F1016" s="485"/>
      <c r="G1016" s="487"/>
      <c r="H1016" s="485" t="s">
        <v>13288</v>
      </c>
      <c r="AC1016" s="807"/>
      <c r="AD1016" s="807"/>
      <c r="AG1016" s="793"/>
      <c r="AH1016" s="793"/>
    </row>
    <row r="1017" spans="1:34">
      <c r="A1017" s="482" t="s">
        <v>13306</v>
      </c>
      <c r="B1017" s="482">
        <v>1</v>
      </c>
      <c r="C1017" s="482" t="s">
        <v>13286</v>
      </c>
      <c r="D1017" s="482" t="s">
        <v>13307</v>
      </c>
      <c r="E1017" s="482"/>
      <c r="F1017" s="482"/>
      <c r="G1017" s="484"/>
      <c r="H1017" s="482" t="s">
        <v>13288</v>
      </c>
      <c r="AC1017" s="807"/>
      <c r="AD1017" s="807"/>
      <c r="AG1017" s="793"/>
      <c r="AH1017" s="793"/>
    </row>
    <row r="1018" spans="1:34">
      <c r="A1018" s="485" t="s">
        <v>13308</v>
      </c>
      <c r="B1018" s="485">
        <v>1</v>
      </c>
      <c r="C1018" s="485" t="s">
        <v>13286</v>
      </c>
      <c r="D1018" s="485"/>
      <c r="E1018" s="485"/>
      <c r="F1018" s="485"/>
      <c r="G1018" s="487"/>
      <c r="H1018" s="485" t="s">
        <v>13288</v>
      </c>
      <c r="AC1018" s="807"/>
      <c r="AD1018" s="807"/>
      <c r="AG1018" s="793"/>
      <c r="AH1018" s="793"/>
    </row>
    <row r="1019" spans="1:34">
      <c r="A1019" s="482" t="s">
        <v>13309</v>
      </c>
      <c r="B1019" s="482">
        <v>1</v>
      </c>
      <c r="C1019" s="485" t="s">
        <v>13299</v>
      </c>
      <c r="D1019" s="482" t="s">
        <v>13310</v>
      </c>
      <c r="E1019" s="482"/>
      <c r="F1019" s="482"/>
      <c r="G1019" s="484"/>
      <c r="H1019" s="482" t="s">
        <v>13288</v>
      </c>
      <c r="AC1019" s="807"/>
      <c r="AD1019" s="807"/>
      <c r="AG1019" s="793"/>
      <c r="AH1019" s="793"/>
    </row>
    <row r="1020" spans="1:34">
      <c r="A1020" s="485" t="s">
        <v>13311</v>
      </c>
      <c r="B1020" s="485">
        <v>2</v>
      </c>
      <c r="C1020" s="485" t="s">
        <v>13286</v>
      </c>
      <c r="D1020" s="485"/>
      <c r="E1020" s="485"/>
      <c r="F1020" s="485"/>
      <c r="G1020" s="487"/>
      <c r="H1020" s="485" t="s">
        <v>13288</v>
      </c>
      <c r="AC1020" s="807"/>
      <c r="AD1020" s="807"/>
      <c r="AG1020" s="793"/>
      <c r="AH1020" s="793"/>
    </row>
    <row r="1021" spans="1:34">
      <c r="A1021" s="482" t="s">
        <v>13312</v>
      </c>
      <c r="B1021" s="482">
        <v>1</v>
      </c>
      <c r="C1021" s="482" t="s">
        <v>13286</v>
      </c>
      <c r="D1021" s="482"/>
      <c r="E1021" s="482"/>
      <c r="F1021" s="482"/>
      <c r="G1021" s="484"/>
      <c r="H1021" s="482" t="s">
        <v>13313</v>
      </c>
      <c r="AC1021" s="807"/>
      <c r="AD1021" s="807"/>
      <c r="AG1021" s="793"/>
      <c r="AH1021" s="793"/>
    </row>
    <row r="1022" spans="1:34">
      <c r="A1022" s="485" t="s">
        <v>13314</v>
      </c>
      <c r="B1022" s="485">
        <v>1</v>
      </c>
      <c r="C1022" s="485" t="s">
        <v>13286</v>
      </c>
      <c r="D1022" s="485"/>
      <c r="E1022" s="485"/>
      <c r="F1022" s="485"/>
      <c r="G1022" s="487"/>
      <c r="H1022" s="485" t="s">
        <v>13313</v>
      </c>
      <c r="AC1022" s="807"/>
      <c r="AD1022" s="807"/>
      <c r="AG1022" s="793"/>
      <c r="AH1022" s="793"/>
    </row>
    <row r="1023" spans="1:34">
      <c r="A1023" s="480" t="s">
        <v>13315</v>
      </c>
      <c r="B1023" s="482">
        <v>1</v>
      </c>
      <c r="C1023" s="482" t="s">
        <v>13286</v>
      </c>
      <c r="D1023" s="482" t="s">
        <v>13316</v>
      </c>
      <c r="E1023" s="482"/>
      <c r="F1023" s="482"/>
      <c r="G1023" s="484"/>
      <c r="H1023" s="482" t="s">
        <v>13313</v>
      </c>
      <c r="AC1023" s="807"/>
      <c r="AD1023" s="807"/>
      <c r="AG1023" s="793"/>
      <c r="AH1023" s="793"/>
    </row>
    <row r="1024" spans="1:34">
      <c r="A1024" s="485" t="s">
        <v>13317</v>
      </c>
      <c r="B1024" s="485">
        <v>1</v>
      </c>
      <c r="C1024" s="485" t="s">
        <v>13286</v>
      </c>
      <c r="D1024" s="485"/>
      <c r="E1024" s="485"/>
      <c r="F1024" s="485"/>
      <c r="G1024" s="487"/>
      <c r="H1024" s="485" t="s">
        <v>13313</v>
      </c>
      <c r="AC1024" s="807"/>
      <c r="AD1024" s="807"/>
      <c r="AG1024" s="793"/>
      <c r="AH1024" s="793"/>
    </row>
    <row r="1025" spans="1:34">
      <c r="A1025" s="482" t="s">
        <v>13318</v>
      </c>
      <c r="B1025" s="482">
        <v>1</v>
      </c>
      <c r="C1025" s="482" t="s">
        <v>13286</v>
      </c>
      <c r="D1025" s="482"/>
      <c r="E1025" s="482"/>
      <c r="F1025" s="482"/>
      <c r="G1025" s="484"/>
      <c r="H1025" s="482" t="s">
        <v>13313</v>
      </c>
      <c r="AC1025" s="807"/>
      <c r="AD1025" s="807"/>
      <c r="AG1025" s="793"/>
      <c r="AH1025" s="793"/>
    </row>
    <row r="1026" spans="1:34">
      <c r="A1026" s="485" t="s">
        <v>13319</v>
      </c>
      <c r="B1026" s="485">
        <v>1</v>
      </c>
      <c r="C1026" s="485" t="s">
        <v>13286</v>
      </c>
      <c r="D1026" s="485"/>
      <c r="E1026" s="485"/>
      <c r="F1026" s="485"/>
      <c r="G1026" s="487"/>
      <c r="H1026" s="485" t="s">
        <v>13313</v>
      </c>
      <c r="AC1026" s="807"/>
      <c r="AD1026" s="807"/>
      <c r="AG1026" s="793"/>
      <c r="AH1026" s="793"/>
    </row>
    <row r="1027" spans="1:34">
      <c r="A1027" s="480" t="s">
        <v>13320</v>
      </c>
      <c r="B1027" s="482">
        <v>3</v>
      </c>
      <c r="C1027" s="482" t="s">
        <v>13286</v>
      </c>
      <c r="D1027" s="497" t="s">
        <v>13321</v>
      </c>
      <c r="E1027" s="482"/>
      <c r="F1027" s="482"/>
      <c r="G1027" s="484"/>
      <c r="H1027" s="482" t="s">
        <v>13313</v>
      </c>
      <c r="AC1027" s="807"/>
      <c r="AD1027" s="807"/>
      <c r="AG1027" s="793"/>
      <c r="AH1027" s="793"/>
    </row>
    <row r="1028" spans="1:34">
      <c r="A1028" s="485" t="s">
        <v>13322</v>
      </c>
      <c r="B1028" s="485">
        <v>1</v>
      </c>
      <c r="C1028" s="485" t="s">
        <v>13286</v>
      </c>
      <c r="D1028" s="498" t="s">
        <v>13323</v>
      </c>
      <c r="E1028" s="485"/>
      <c r="F1028" s="485"/>
      <c r="G1028" s="487"/>
      <c r="H1028" s="485" t="s">
        <v>13313</v>
      </c>
      <c r="AC1028" s="807"/>
      <c r="AD1028" s="807"/>
      <c r="AG1028" s="793"/>
      <c r="AH1028" s="793"/>
    </row>
    <row r="1029" spans="1:34">
      <c r="A1029" s="482" t="s">
        <v>13324</v>
      </c>
      <c r="B1029" s="482">
        <v>1</v>
      </c>
      <c r="C1029" s="482" t="s">
        <v>13286</v>
      </c>
      <c r="D1029" s="482"/>
      <c r="E1029" s="482"/>
      <c r="F1029" s="482"/>
      <c r="G1029" s="484"/>
      <c r="H1029" s="482" t="s">
        <v>13313</v>
      </c>
      <c r="AC1029" s="807"/>
      <c r="AD1029" s="807"/>
      <c r="AG1029" s="793"/>
      <c r="AH1029" s="793"/>
    </row>
    <row r="1030" spans="1:34">
      <c r="A1030" s="485" t="s">
        <v>13325</v>
      </c>
      <c r="B1030" s="485">
        <v>1</v>
      </c>
      <c r="C1030" s="485" t="s">
        <v>13286</v>
      </c>
      <c r="D1030" s="498" t="s">
        <v>13326</v>
      </c>
      <c r="E1030" s="485"/>
      <c r="F1030" s="485"/>
      <c r="G1030" s="487"/>
      <c r="H1030" s="485" t="s">
        <v>13313</v>
      </c>
      <c r="AC1030" s="807"/>
      <c r="AD1030" s="807"/>
      <c r="AG1030" s="793"/>
      <c r="AH1030" s="793"/>
    </row>
    <row r="1031" spans="1:34">
      <c r="A1031" s="482" t="s">
        <v>13327</v>
      </c>
      <c r="B1031" s="482">
        <v>1</v>
      </c>
      <c r="C1031" s="482" t="s">
        <v>13286</v>
      </c>
      <c r="D1031" s="482"/>
      <c r="E1031" s="482"/>
      <c r="F1031" s="482"/>
      <c r="G1031" s="484"/>
      <c r="H1031" s="482" t="s">
        <v>13313</v>
      </c>
      <c r="AC1031" s="807"/>
      <c r="AD1031" s="807"/>
      <c r="AG1031" s="793"/>
      <c r="AH1031" s="793"/>
    </row>
    <row r="1032" spans="1:34">
      <c r="A1032" s="485" t="s">
        <v>13328</v>
      </c>
      <c r="B1032" s="485">
        <v>1</v>
      </c>
      <c r="C1032" s="485" t="s">
        <v>13286</v>
      </c>
      <c r="D1032" s="485"/>
      <c r="E1032" s="485"/>
      <c r="F1032" s="485"/>
      <c r="G1032" s="487"/>
      <c r="H1032" s="485" t="s">
        <v>13313</v>
      </c>
      <c r="AC1032" s="807"/>
      <c r="AD1032" s="807"/>
      <c r="AG1032" s="793"/>
      <c r="AH1032" s="793"/>
    </row>
    <row r="1033" spans="1:34">
      <c r="A1033" s="482" t="s">
        <v>13329</v>
      </c>
      <c r="B1033" s="482">
        <v>1</v>
      </c>
      <c r="C1033" s="482" t="s">
        <v>13286</v>
      </c>
      <c r="D1033" s="482"/>
      <c r="E1033" s="482"/>
      <c r="F1033" s="482"/>
      <c r="G1033" s="484"/>
      <c r="H1033" s="482" t="s">
        <v>13313</v>
      </c>
      <c r="AC1033" s="807"/>
      <c r="AD1033" s="807"/>
      <c r="AG1033" s="793"/>
      <c r="AH1033" s="793"/>
    </row>
    <row r="1034" spans="1:34">
      <c r="A1034" s="485" t="s">
        <v>13330</v>
      </c>
      <c r="B1034" s="485">
        <v>1</v>
      </c>
      <c r="C1034" s="485" t="s">
        <v>13286</v>
      </c>
      <c r="D1034" s="485"/>
      <c r="E1034" s="485"/>
      <c r="F1034" s="485"/>
      <c r="G1034" s="487"/>
      <c r="H1034" s="485" t="s">
        <v>13313</v>
      </c>
      <c r="AC1034" s="807"/>
      <c r="AD1034" s="807"/>
      <c r="AG1034" s="793"/>
      <c r="AH1034" s="793"/>
    </row>
    <row r="1035" spans="1:34">
      <c r="A1035" s="482" t="s">
        <v>13331</v>
      </c>
      <c r="B1035" s="482">
        <v>1</v>
      </c>
      <c r="C1035" s="482" t="s">
        <v>13286</v>
      </c>
      <c r="D1035" s="482"/>
      <c r="E1035" s="482"/>
      <c r="F1035" s="482"/>
      <c r="G1035" s="484"/>
      <c r="H1035" s="482" t="s">
        <v>13313</v>
      </c>
      <c r="AC1035" s="807"/>
      <c r="AD1035" s="807"/>
      <c r="AG1035" s="793"/>
      <c r="AH1035" s="793"/>
    </row>
    <row r="1036" spans="1:34">
      <c r="A1036" s="485" t="s">
        <v>13332</v>
      </c>
      <c r="B1036" s="485">
        <v>1</v>
      </c>
      <c r="C1036" s="485" t="s">
        <v>13286</v>
      </c>
      <c r="D1036" s="485"/>
      <c r="E1036" s="485"/>
      <c r="F1036" s="485"/>
      <c r="G1036" s="487"/>
      <c r="H1036" s="485" t="s">
        <v>13313</v>
      </c>
      <c r="AC1036" s="807"/>
      <c r="AD1036" s="807"/>
      <c r="AG1036" s="793"/>
      <c r="AH1036" s="793"/>
    </row>
    <row r="1037" spans="1:34">
      <c r="A1037" s="482" t="s">
        <v>13333</v>
      </c>
      <c r="B1037" s="482">
        <v>1</v>
      </c>
      <c r="C1037" s="482" t="s">
        <v>13286</v>
      </c>
      <c r="D1037" s="482"/>
      <c r="E1037" s="482"/>
      <c r="F1037" s="482"/>
      <c r="G1037" s="484"/>
      <c r="H1037" s="482" t="s">
        <v>13313</v>
      </c>
      <c r="AC1037" s="807"/>
      <c r="AD1037" s="807"/>
      <c r="AG1037" s="793"/>
      <c r="AH1037" s="793"/>
    </row>
    <row r="1038" spans="1:34">
      <c r="A1038" s="485" t="s">
        <v>13334</v>
      </c>
      <c r="B1038" s="485">
        <v>2</v>
      </c>
      <c r="C1038" s="485" t="s">
        <v>13286</v>
      </c>
      <c r="D1038" s="485"/>
      <c r="E1038" s="485"/>
      <c r="F1038" s="485"/>
      <c r="G1038" s="487"/>
      <c r="H1038" s="485" t="s">
        <v>13313</v>
      </c>
      <c r="AC1038" s="807"/>
      <c r="AD1038" s="807"/>
      <c r="AG1038" s="793"/>
      <c r="AH1038" s="793"/>
    </row>
    <row r="1039" spans="1:34">
      <c r="A1039" s="482" t="s">
        <v>13335</v>
      </c>
      <c r="B1039" s="482">
        <v>1</v>
      </c>
      <c r="C1039" s="482" t="s">
        <v>13286</v>
      </c>
      <c r="D1039" s="482"/>
      <c r="E1039" s="482"/>
      <c r="F1039" s="482"/>
      <c r="G1039" s="484"/>
      <c r="H1039" s="482" t="s">
        <v>13313</v>
      </c>
      <c r="AC1039" s="807"/>
      <c r="AD1039" s="807"/>
      <c r="AG1039" s="793"/>
      <c r="AH1039" s="793"/>
    </row>
    <row r="1040" spans="1:34">
      <c r="A1040" s="485" t="s">
        <v>13336</v>
      </c>
      <c r="B1040" s="485">
        <v>1</v>
      </c>
      <c r="C1040" s="485" t="s">
        <v>13286</v>
      </c>
      <c r="D1040" s="485"/>
      <c r="E1040" s="485"/>
      <c r="F1040" s="485"/>
      <c r="G1040" s="487"/>
      <c r="H1040" s="485" t="s">
        <v>13337</v>
      </c>
      <c r="AC1040" s="807"/>
      <c r="AD1040" s="807"/>
      <c r="AG1040" s="793"/>
      <c r="AH1040" s="793"/>
    </row>
    <row r="1041" spans="1:34">
      <c r="A1041" s="482" t="s">
        <v>13338</v>
      </c>
      <c r="B1041" s="482">
        <v>1</v>
      </c>
      <c r="C1041" s="482" t="s">
        <v>13286</v>
      </c>
      <c r="D1041" s="482"/>
      <c r="E1041" s="482"/>
      <c r="F1041" s="482"/>
      <c r="G1041" s="484"/>
      <c r="H1041" s="482" t="s">
        <v>13337</v>
      </c>
      <c r="AC1041" s="807"/>
      <c r="AD1041" s="807"/>
      <c r="AG1041" s="793"/>
      <c r="AH1041" s="793"/>
    </row>
    <row r="1042" spans="1:34">
      <c r="A1042" s="480" t="s">
        <v>11885</v>
      </c>
      <c r="B1042" s="485">
        <v>1</v>
      </c>
      <c r="C1042" s="485" t="s">
        <v>13286</v>
      </c>
      <c r="D1042" s="498" t="s">
        <v>11888</v>
      </c>
      <c r="E1042" s="485"/>
      <c r="F1042" s="485"/>
      <c r="G1042" s="487"/>
      <c r="H1042" s="485" t="s">
        <v>13337</v>
      </c>
      <c r="AC1042" s="807"/>
      <c r="AD1042" s="807"/>
      <c r="AG1042" s="793"/>
      <c r="AH1042" s="793"/>
    </row>
    <row r="1043" spans="1:34">
      <c r="A1043" s="482" t="s">
        <v>13339</v>
      </c>
      <c r="B1043" s="482">
        <v>1</v>
      </c>
      <c r="C1043" s="482" t="s">
        <v>13286</v>
      </c>
      <c r="D1043" s="482"/>
      <c r="E1043" s="482"/>
      <c r="F1043" s="482"/>
      <c r="G1043" s="484"/>
      <c r="H1043" s="482" t="s">
        <v>13337</v>
      </c>
      <c r="AC1043" s="807"/>
      <c r="AD1043" s="807"/>
      <c r="AG1043" s="793"/>
      <c r="AH1043" s="793"/>
    </row>
    <row r="1044" spans="1:34">
      <c r="A1044" s="485" t="s">
        <v>13340</v>
      </c>
      <c r="B1044" s="485">
        <v>1</v>
      </c>
      <c r="C1044" s="485" t="s">
        <v>13286</v>
      </c>
      <c r="D1044" s="485"/>
      <c r="E1044" s="485"/>
      <c r="F1044" s="485"/>
      <c r="G1044" s="487"/>
      <c r="H1044" s="485" t="s">
        <v>13337</v>
      </c>
      <c r="AC1044" s="807"/>
      <c r="AD1044" s="807"/>
      <c r="AG1044" s="793"/>
      <c r="AH1044" s="793"/>
    </row>
    <row r="1045" spans="1:34">
      <c r="A1045" s="482" t="s">
        <v>13341</v>
      </c>
      <c r="B1045" s="482">
        <v>2</v>
      </c>
      <c r="C1045" s="482" t="s">
        <v>13286</v>
      </c>
      <c r="D1045" s="482"/>
      <c r="E1045" s="482"/>
      <c r="F1045" s="482"/>
      <c r="G1045" s="484"/>
      <c r="H1045" s="482" t="s">
        <v>13337</v>
      </c>
      <c r="AC1045" s="807"/>
      <c r="AD1045" s="807"/>
      <c r="AG1045" s="793"/>
      <c r="AH1045" s="793"/>
    </row>
    <row r="1046" spans="1:34">
      <c r="A1046" s="485" t="s">
        <v>13342</v>
      </c>
      <c r="B1046" s="485">
        <v>1</v>
      </c>
      <c r="C1046" s="485" t="s">
        <v>13286</v>
      </c>
      <c r="D1046" s="498" t="s">
        <v>13343</v>
      </c>
      <c r="E1046" s="485"/>
      <c r="F1046" s="485"/>
      <c r="G1046" s="487"/>
      <c r="H1046" s="485" t="s">
        <v>13337</v>
      </c>
      <c r="AC1046" s="807"/>
      <c r="AD1046" s="807"/>
      <c r="AG1046" s="793"/>
      <c r="AH1046" s="793"/>
    </row>
    <row r="1047" spans="1:34">
      <c r="A1047" s="482" t="s">
        <v>13344</v>
      </c>
      <c r="B1047" s="482">
        <v>2</v>
      </c>
      <c r="C1047" s="482" t="s">
        <v>13286</v>
      </c>
      <c r="D1047" s="482"/>
      <c r="E1047" s="482"/>
      <c r="F1047" s="482"/>
      <c r="G1047" s="484"/>
      <c r="H1047" s="482" t="s">
        <v>13345</v>
      </c>
      <c r="AC1047" s="807"/>
      <c r="AD1047" s="807"/>
      <c r="AG1047" s="793"/>
      <c r="AH1047" s="793"/>
    </row>
    <row r="1048" spans="1:34">
      <c r="A1048" s="485" t="s">
        <v>13346</v>
      </c>
      <c r="B1048" s="485">
        <v>2</v>
      </c>
      <c r="C1048" s="485" t="s">
        <v>13286</v>
      </c>
      <c r="D1048" s="485"/>
      <c r="E1048" s="485"/>
      <c r="F1048" s="485"/>
      <c r="G1048" s="487"/>
      <c r="H1048" s="485" t="s">
        <v>13345</v>
      </c>
      <c r="AC1048" s="807"/>
      <c r="AD1048" s="807"/>
      <c r="AG1048" s="793"/>
      <c r="AH1048" s="793"/>
    </row>
    <row r="1049" spans="1:34">
      <c r="A1049" s="480" t="s">
        <v>13347</v>
      </c>
      <c r="B1049" s="482">
        <v>4</v>
      </c>
      <c r="C1049" s="482" t="s">
        <v>13286</v>
      </c>
      <c r="D1049" s="482"/>
      <c r="E1049" s="482"/>
      <c r="F1049" s="482"/>
      <c r="G1049" s="484"/>
      <c r="H1049" s="482" t="s">
        <v>13345</v>
      </c>
      <c r="AC1049" s="807"/>
      <c r="AD1049" s="807"/>
      <c r="AG1049" s="793"/>
      <c r="AH1049" s="793"/>
    </row>
    <row r="1050" spans="1:34">
      <c r="A1050" s="485" t="s">
        <v>13348</v>
      </c>
      <c r="B1050" s="485">
        <v>1</v>
      </c>
      <c r="C1050" s="485" t="s">
        <v>13286</v>
      </c>
      <c r="D1050" s="485"/>
      <c r="E1050" s="485"/>
      <c r="F1050" s="485"/>
      <c r="G1050" s="487"/>
      <c r="H1050" s="485" t="s">
        <v>13345</v>
      </c>
      <c r="AC1050" s="807"/>
      <c r="AD1050" s="807"/>
      <c r="AG1050" s="793"/>
      <c r="AH1050" s="793"/>
    </row>
    <row r="1051" spans="1:34">
      <c r="A1051" s="482" t="s">
        <v>13349</v>
      </c>
      <c r="B1051" s="482">
        <v>5</v>
      </c>
      <c r="C1051" s="482" t="s">
        <v>13286</v>
      </c>
      <c r="D1051" s="482"/>
      <c r="E1051" s="482"/>
      <c r="F1051" s="482"/>
      <c r="G1051" s="484"/>
      <c r="H1051" s="482" t="s">
        <v>13345</v>
      </c>
      <c r="AC1051" s="807"/>
      <c r="AD1051" s="807"/>
      <c r="AG1051" s="793"/>
      <c r="AH1051" s="793"/>
    </row>
    <row r="1052" spans="1:34">
      <c r="A1052" s="485" t="s">
        <v>13350</v>
      </c>
      <c r="B1052" s="485">
        <v>4</v>
      </c>
      <c r="C1052" s="485" t="s">
        <v>13286</v>
      </c>
      <c r="D1052" s="485"/>
      <c r="E1052" s="485"/>
      <c r="F1052" s="485"/>
      <c r="G1052" s="487"/>
      <c r="H1052" s="485" t="s">
        <v>13345</v>
      </c>
      <c r="AC1052" s="807"/>
      <c r="AD1052" s="807"/>
      <c r="AG1052" s="793"/>
      <c r="AH1052" s="793"/>
    </row>
    <row r="1053" spans="1:34">
      <c r="A1053" s="482" t="s">
        <v>13351</v>
      </c>
      <c r="B1053" s="482">
        <v>1</v>
      </c>
      <c r="C1053" s="482" t="s">
        <v>13286</v>
      </c>
      <c r="D1053" s="482"/>
      <c r="E1053" s="482"/>
      <c r="F1053" s="482"/>
      <c r="G1053" s="484"/>
      <c r="H1053" s="482" t="s">
        <v>13345</v>
      </c>
      <c r="AC1053" s="807"/>
      <c r="AD1053" s="807"/>
      <c r="AG1053" s="793"/>
      <c r="AH1053" s="793"/>
    </row>
    <row r="1054" spans="1:34">
      <c r="A1054" s="485" t="s">
        <v>13352</v>
      </c>
      <c r="B1054" s="485">
        <v>1</v>
      </c>
      <c r="C1054" s="485" t="s">
        <v>13286</v>
      </c>
      <c r="D1054" s="485"/>
      <c r="E1054" s="485"/>
      <c r="F1054" s="485"/>
      <c r="G1054" s="487"/>
      <c r="H1054" s="485" t="s">
        <v>13345</v>
      </c>
      <c r="AC1054" s="807"/>
      <c r="AD1054" s="807"/>
      <c r="AG1054" s="793"/>
      <c r="AH1054" s="793"/>
    </row>
    <row r="1055" spans="1:34">
      <c r="A1055" s="482" t="s">
        <v>13353</v>
      </c>
      <c r="B1055" s="482">
        <v>1</v>
      </c>
      <c r="C1055" s="482" t="s">
        <v>13286</v>
      </c>
      <c r="D1055" s="482"/>
      <c r="E1055" s="482"/>
      <c r="F1055" s="482"/>
      <c r="G1055" s="484"/>
      <c r="H1055" s="482" t="s">
        <v>13345</v>
      </c>
      <c r="AC1055" s="807"/>
      <c r="AD1055" s="807"/>
      <c r="AG1055" s="793"/>
      <c r="AH1055" s="793"/>
    </row>
    <row r="1056" spans="1:34">
      <c r="A1056" s="485" t="s">
        <v>13354</v>
      </c>
      <c r="B1056" s="485">
        <v>3</v>
      </c>
      <c r="C1056" s="485" t="s">
        <v>13286</v>
      </c>
      <c r="D1056" s="485"/>
      <c r="E1056" s="485"/>
      <c r="F1056" s="485"/>
      <c r="G1056" s="487"/>
      <c r="H1056" s="485" t="s">
        <v>13345</v>
      </c>
      <c r="AC1056" s="807"/>
      <c r="AD1056" s="807"/>
      <c r="AG1056" s="793"/>
      <c r="AH1056" s="793"/>
    </row>
    <row r="1057" spans="1:34">
      <c r="A1057" s="482" t="s">
        <v>13355</v>
      </c>
      <c r="B1057" s="482">
        <v>2</v>
      </c>
      <c r="C1057" s="482" t="s">
        <v>13286</v>
      </c>
      <c r="D1057" s="482"/>
      <c r="E1057" s="482"/>
      <c r="F1057" s="482"/>
      <c r="G1057" s="484"/>
      <c r="H1057" s="482" t="s">
        <v>13345</v>
      </c>
      <c r="AC1057" s="807"/>
      <c r="AD1057" s="807"/>
      <c r="AG1057" s="793"/>
      <c r="AH1057" s="793"/>
    </row>
    <row r="1058" spans="1:34">
      <c r="A1058" s="485" t="s">
        <v>13356</v>
      </c>
      <c r="B1058" s="485">
        <v>2</v>
      </c>
      <c r="C1058" s="485" t="s">
        <v>13286</v>
      </c>
      <c r="D1058" s="485"/>
      <c r="E1058" s="485"/>
      <c r="F1058" s="485"/>
      <c r="G1058" s="487"/>
      <c r="H1058" s="485" t="s">
        <v>13345</v>
      </c>
      <c r="AC1058" s="807"/>
      <c r="AD1058" s="807"/>
      <c r="AG1058" s="793"/>
      <c r="AH1058" s="793"/>
    </row>
    <row r="1059" spans="1:34">
      <c r="A1059" s="482" t="s">
        <v>13357</v>
      </c>
      <c r="B1059" s="482">
        <v>2</v>
      </c>
      <c r="C1059" s="482" t="s">
        <v>13286</v>
      </c>
      <c r="D1059" s="482"/>
      <c r="E1059" s="482"/>
      <c r="F1059" s="482"/>
      <c r="G1059" s="484"/>
      <c r="H1059" s="482" t="s">
        <v>13345</v>
      </c>
      <c r="AC1059" s="807"/>
      <c r="AD1059" s="807"/>
      <c r="AG1059" s="793"/>
      <c r="AH1059" s="793"/>
    </row>
    <row r="1060" spans="1:34">
      <c r="A1060" s="485" t="s">
        <v>13358</v>
      </c>
      <c r="B1060" s="485">
        <v>1</v>
      </c>
      <c r="C1060" s="485" t="s">
        <v>13286</v>
      </c>
      <c r="D1060" s="485"/>
      <c r="E1060" s="485"/>
      <c r="F1060" s="485"/>
      <c r="G1060" s="487"/>
      <c r="H1060" s="485" t="s">
        <v>13345</v>
      </c>
      <c r="AC1060" s="807"/>
      <c r="AD1060" s="807"/>
      <c r="AG1060" s="793"/>
      <c r="AH1060" s="793"/>
    </row>
    <row r="1061" spans="1:34">
      <c r="A1061" s="482" t="s">
        <v>13359</v>
      </c>
      <c r="B1061" s="482">
        <v>2</v>
      </c>
      <c r="C1061" s="482" t="s">
        <v>13286</v>
      </c>
      <c r="D1061" s="482"/>
      <c r="E1061" s="482"/>
      <c r="F1061" s="482"/>
      <c r="G1061" s="484"/>
      <c r="H1061" s="482" t="s">
        <v>13345</v>
      </c>
      <c r="AC1061" s="807"/>
      <c r="AD1061" s="807"/>
      <c r="AG1061" s="793"/>
      <c r="AH1061" s="793"/>
    </row>
    <row r="1062" spans="1:34">
      <c r="A1062" s="485" t="s">
        <v>13360</v>
      </c>
      <c r="B1062" s="485">
        <v>4</v>
      </c>
      <c r="C1062" s="485" t="s">
        <v>13286</v>
      </c>
      <c r="D1062" s="485"/>
      <c r="E1062" s="485"/>
      <c r="F1062" s="485"/>
      <c r="G1062" s="487"/>
      <c r="H1062" s="485" t="s">
        <v>13345</v>
      </c>
      <c r="AC1062" s="807"/>
      <c r="AD1062" s="807"/>
      <c r="AG1062" s="793"/>
      <c r="AH1062" s="793"/>
    </row>
    <row r="1063" spans="1:34">
      <c r="A1063" s="482" t="s">
        <v>13361</v>
      </c>
      <c r="B1063" s="482">
        <v>1</v>
      </c>
      <c r="C1063" s="482" t="s">
        <v>13286</v>
      </c>
      <c r="D1063" s="482"/>
      <c r="E1063" s="482"/>
      <c r="F1063" s="482"/>
      <c r="G1063" s="484"/>
      <c r="H1063" s="482" t="s">
        <v>13345</v>
      </c>
      <c r="AC1063" s="807"/>
      <c r="AD1063" s="807"/>
      <c r="AG1063" s="793"/>
      <c r="AH1063" s="793"/>
    </row>
    <row r="1064" spans="1:34">
      <c r="A1064" s="485" t="s">
        <v>13362</v>
      </c>
      <c r="B1064" s="485">
        <v>2</v>
      </c>
      <c r="C1064" s="485" t="s">
        <v>13286</v>
      </c>
      <c r="D1064" s="485"/>
      <c r="E1064" s="485"/>
      <c r="F1064" s="485"/>
      <c r="G1064" s="487"/>
      <c r="H1064" s="485" t="s">
        <v>13363</v>
      </c>
      <c r="AC1064" s="807"/>
      <c r="AD1064" s="807"/>
      <c r="AG1064" s="793"/>
      <c r="AH1064" s="793"/>
    </row>
    <row r="1065" spans="1:34">
      <c r="A1065" s="482" t="s">
        <v>13364</v>
      </c>
      <c r="B1065" s="482">
        <v>1</v>
      </c>
      <c r="C1065" s="482" t="s">
        <v>13286</v>
      </c>
      <c r="D1065" s="482"/>
      <c r="E1065" s="482"/>
      <c r="F1065" s="482"/>
      <c r="G1065" s="484"/>
      <c r="H1065" s="482" t="s">
        <v>13363</v>
      </c>
      <c r="AC1065" s="807"/>
      <c r="AD1065" s="807"/>
      <c r="AG1065" s="793"/>
      <c r="AH1065" s="793"/>
    </row>
    <row r="1066" spans="1:34">
      <c r="A1066" s="485" t="s">
        <v>13365</v>
      </c>
      <c r="B1066" s="485">
        <v>1</v>
      </c>
      <c r="C1066" s="485" t="s">
        <v>13286</v>
      </c>
      <c r="D1066" s="485"/>
      <c r="E1066" s="485"/>
      <c r="F1066" s="485"/>
      <c r="G1066" s="487"/>
      <c r="H1066" s="485" t="s">
        <v>13363</v>
      </c>
      <c r="AC1066" s="807"/>
      <c r="AD1066" s="807"/>
      <c r="AG1066" s="793"/>
      <c r="AH1066" s="793"/>
    </row>
    <row r="1067" spans="1:34">
      <c r="A1067" s="482" t="s">
        <v>13366</v>
      </c>
      <c r="B1067" s="482">
        <v>1</v>
      </c>
      <c r="C1067" s="482" t="s">
        <v>13286</v>
      </c>
      <c r="D1067" s="482"/>
      <c r="E1067" s="482"/>
      <c r="F1067" s="482"/>
      <c r="G1067" s="484"/>
      <c r="H1067" s="482" t="s">
        <v>13363</v>
      </c>
      <c r="AC1067" s="807"/>
      <c r="AD1067" s="807"/>
      <c r="AG1067" s="793"/>
      <c r="AH1067" s="793"/>
    </row>
    <row r="1068" spans="1:34">
      <c r="A1068" s="485" t="s">
        <v>13367</v>
      </c>
      <c r="B1068" s="485">
        <v>3</v>
      </c>
      <c r="C1068" s="485" t="s">
        <v>13286</v>
      </c>
      <c r="D1068" s="485"/>
      <c r="E1068" s="485"/>
      <c r="F1068" s="485"/>
      <c r="G1068" s="487"/>
      <c r="H1068" s="485" t="s">
        <v>13363</v>
      </c>
      <c r="AC1068" s="807"/>
      <c r="AD1068" s="807"/>
      <c r="AG1068" s="793"/>
      <c r="AH1068" s="793"/>
    </row>
    <row r="1069" spans="1:34">
      <c r="A1069" s="480" t="s">
        <v>13368</v>
      </c>
      <c r="B1069" s="482">
        <v>1</v>
      </c>
      <c r="C1069" s="482" t="s">
        <v>13286</v>
      </c>
      <c r="D1069" s="482"/>
      <c r="E1069" s="482"/>
      <c r="F1069" s="482"/>
      <c r="G1069" s="484"/>
      <c r="H1069" s="482" t="s">
        <v>13363</v>
      </c>
      <c r="AC1069" s="807"/>
      <c r="AD1069" s="807"/>
      <c r="AG1069" s="793"/>
      <c r="AH1069" s="793"/>
    </row>
    <row r="1070" spans="1:34">
      <c r="A1070" s="485" t="s">
        <v>13369</v>
      </c>
      <c r="B1070" s="485">
        <v>1</v>
      </c>
      <c r="C1070" s="485" t="s">
        <v>13286</v>
      </c>
      <c r="D1070" s="485"/>
      <c r="E1070" s="485"/>
      <c r="F1070" s="485"/>
      <c r="G1070" s="487"/>
      <c r="H1070" s="485" t="s">
        <v>13370</v>
      </c>
      <c r="AC1070" s="807"/>
      <c r="AD1070" s="807"/>
      <c r="AG1070" s="793"/>
      <c r="AH1070" s="793"/>
    </row>
    <row r="1071" spans="1:34">
      <c r="A1071" s="482" t="s">
        <v>13371</v>
      </c>
      <c r="B1071" s="482">
        <v>4</v>
      </c>
      <c r="C1071" s="482" t="s">
        <v>13286</v>
      </c>
      <c r="D1071" s="482"/>
      <c r="E1071" s="482"/>
      <c r="F1071" s="482"/>
      <c r="G1071" s="484"/>
      <c r="H1071" s="482" t="s">
        <v>13370</v>
      </c>
      <c r="AC1071" s="807"/>
      <c r="AD1071" s="807"/>
      <c r="AG1071" s="793"/>
      <c r="AH1071" s="793"/>
    </row>
    <row r="1072" spans="1:34">
      <c r="A1072" s="485" t="s">
        <v>13372</v>
      </c>
      <c r="B1072" s="485">
        <v>5</v>
      </c>
      <c r="C1072" s="485" t="s">
        <v>13299</v>
      </c>
      <c r="D1072" s="486" t="s">
        <v>13373</v>
      </c>
      <c r="E1072" s="485"/>
      <c r="F1072" s="485"/>
      <c r="G1072" s="487"/>
      <c r="H1072" s="485" t="s">
        <v>13370</v>
      </c>
      <c r="AC1072" s="807"/>
      <c r="AD1072" s="807"/>
      <c r="AG1072" s="793"/>
      <c r="AH1072" s="793"/>
    </row>
    <row r="1073" spans="1:34">
      <c r="A1073" s="482" t="s">
        <v>13374</v>
      </c>
      <c r="B1073" s="482">
        <v>3</v>
      </c>
      <c r="C1073" s="482" t="s">
        <v>13286</v>
      </c>
      <c r="D1073" s="482"/>
      <c r="E1073" s="482" t="s">
        <v>13375</v>
      </c>
      <c r="F1073" s="482"/>
      <c r="G1073" s="484"/>
      <c r="H1073" s="482" t="s">
        <v>13370</v>
      </c>
      <c r="AC1073" s="807"/>
      <c r="AD1073" s="807"/>
      <c r="AG1073" s="793"/>
      <c r="AH1073" s="793"/>
    </row>
    <row r="1074" spans="1:34">
      <c r="A1074" s="485" t="s">
        <v>13376</v>
      </c>
      <c r="B1074" s="485">
        <v>2</v>
      </c>
      <c r="C1074" s="485" t="s">
        <v>13286</v>
      </c>
      <c r="D1074" s="485"/>
      <c r="E1074" s="485"/>
      <c r="F1074" s="485"/>
      <c r="G1074" s="487"/>
      <c r="H1074" s="485" t="s">
        <v>13370</v>
      </c>
      <c r="AC1074" s="807"/>
      <c r="AD1074" s="807"/>
      <c r="AG1074" s="793"/>
      <c r="AH1074" s="793"/>
    </row>
    <row r="1075" spans="1:34">
      <c r="A1075" s="482" t="s">
        <v>13377</v>
      </c>
      <c r="B1075" s="482">
        <v>2</v>
      </c>
      <c r="C1075" s="482" t="s">
        <v>13286</v>
      </c>
      <c r="D1075" s="482"/>
      <c r="E1075" s="482"/>
      <c r="F1075" s="482"/>
      <c r="G1075" s="484"/>
      <c r="H1075" s="482" t="s">
        <v>13370</v>
      </c>
      <c r="AC1075" s="807"/>
      <c r="AD1075" s="807"/>
      <c r="AG1075" s="793"/>
      <c r="AH1075" s="793"/>
    </row>
    <row r="1076" spans="1:34">
      <c r="A1076" s="485" t="s">
        <v>13378</v>
      </c>
      <c r="B1076" s="485">
        <v>4</v>
      </c>
      <c r="C1076" s="485" t="s">
        <v>13286</v>
      </c>
      <c r="D1076" s="481" t="s">
        <v>13379</v>
      </c>
      <c r="E1076" s="485"/>
      <c r="F1076" s="485"/>
      <c r="G1076" s="487"/>
      <c r="H1076" s="485" t="s">
        <v>13370</v>
      </c>
      <c r="AC1076" s="807"/>
      <c r="AD1076" s="807"/>
      <c r="AG1076" s="793"/>
      <c r="AH1076" s="793"/>
    </row>
    <row r="1077" spans="1:34">
      <c r="A1077" s="482" t="s">
        <v>13380</v>
      </c>
      <c r="B1077" s="482">
        <v>3</v>
      </c>
      <c r="C1077" s="482" t="s">
        <v>13299</v>
      </c>
      <c r="D1077" s="486" t="s">
        <v>13381</v>
      </c>
      <c r="E1077" s="482"/>
      <c r="F1077" s="482"/>
      <c r="G1077" s="484"/>
      <c r="H1077" s="482" t="s">
        <v>13370</v>
      </c>
      <c r="AC1077" s="807"/>
      <c r="AD1077" s="807"/>
      <c r="AG1077" s="793"/>
      <c r="AH1077" s="793"/>
    </row>
    <row r="1078" spans="1:34">
      <c r="A1078" s="485" t="s">
        <v>13382</v>
      </c>
      <c r="B1078" s="485">
        <v>1</v>
      </c>
      <c r="C1078" s="485" t="s">
        <v>13299</v>
      </c>
      <c r="D1078" s="485"/>
      <c r="E1078" s="485" t="s">
        <v>13383</v>
      </c>
      <c r="F1078" s="486"/>
      <c r="G1078" s="487"/>
      <c r="H1078" s="485" t="s">
        <v>13370</v>
      </c>
      <c r="AC1078" s="807"/>
      <c r="AD1078" s="807"/>
      <c r="AG1078" s="793"/>
      <c r="AH1078" s="793"/>
    </row>
    <row r="1079" spans="1:34">
      <c r="A1079" s="482" t="s">
        <v>13384</v>
      </c>
      <c r="B1079" s="482">
        <v>1</v>
      </c>
      <c r="C1079" s="482" t="s">
        <v>13286</v>
      </c>
      <c r="D1079" s="482"/>
      <c r="E1079" s="482" t="s">
        <v>13385</v>
      </c>
      <c r="F1079" s="481"/>
      <c r="G1079" s="484"/>
      <c r="H1079" s="482" t="s">
        <v>13370</v>
      </c>
      <c r="AC1079" s="807"/>
      <c r="AD1079" s="807"/>
      <c r="AG1079" s="793"/>
      <c r="AH1079" s="793"/>
    </row>
    <row r="1080" spans="1:34">
      <c r="A1080" s="485" t="s">
        <v>13386</v>
      </c>
      <c r="B1080" s="485">
        <v>4</v>
      </c>
      <c r="C1080" s="485" t="s">
        <v>13286</v>
      </c>
      <c r="D1080" s="485"/>
      <c r="E1080" s="485"/>
      <c r="F1080" s="485"/>
      <c r="G1080" s="487"/>
      <c r="H1080" s="485" t="s">
        <v>13370</v>
      </c>
      <c r="AC1080" s="807"/>
      <c r="AD1080" s="807"/>
      <c r="AG1080" s="793"/>
      <c r="AH1080" s="793"/>
    </row>
    <row r="1081" spans="1:34">
      <c r="A1081" s="480" t="s">
        <v>13387</v>
      </c>
      <c r="B1081" s="482">
        <v>4</v>
      </c>
      <c r="C1081" s="482" t="s">
        <v>13286</v>
      </c>
      <c r="D1081" s="482"/>
      <c r="E1081" s="482" t="s">
        <v>13387</v>
      </c>
      <c r="F1081" s="482" t="s">
        <v>13388</v>
      </c>
      <c r="G1081" s="484"/>
      <c r="H1081" s="482" t="s">
        <v>13370</v>
      </c>
      <c r="AC1081" s="807"/>
      <c r="AD1081" s="807"/>
      <c r="AG1081" s="793"/>
      <c r="AH1081" s="793"/>
    </row>
    <row r="1082" spans="1:34">
      <c r="A1082" s="485" t="s">
        <v>13389</v>
      </c>
      <c r="B1082" s="485">
        <v>1</v>
      </c>
      <c r="C1082" s="485" t="s">
        <v>13286</v>
      </c>
      <c r="D1082" s="485"/>
      <c r="E1082" s="485" t="s">
        <v>13390</v>
      </c>
      <c r="F1082" s="485"/>
      <c r="G1082" s="487"/>
      <c r="H1082" s="485" t="s">
        <v>13370</v>
      </c>
      <c r="AC1082" s="807"/>
      <c r="AD1082" s="807"/>
      <c r="AG1082" s="793"/>
      <c r="AH1082" s="793"/>
    </row>
    <row r="1083" spans="1:34">
      <c r="A1083" s="482" t="s">
        <v>13391</v>
      </c>
      <c r="B1083" s="482">
        <v>5</v>
      </c>
      <c r="C1083" s="482" t="s">
        <v>13286</v>
      </c>
      <c r="D1083" s="482"/>
      <c r="E1083" s="482"/>
      <c r="F1083" s="482"/>
      <c r="G1083" s="484"/>
      <c r="H1083" s="482" t="s">
        <v>13370</v>
      </c>
      <c r="AC1083" s="807"/>
      <c r="AD1083" s="807"/>
      <c r="AG1083" s="793"/>
      <c r="AH1083" s="793"/>
    </row>
    <row r="1084" spans="1:34">
      <c r="A1084" s="485" t="s">
        <v>13392</v>
      </c>
      <c r="B1084" s="485">
        <v>4</v>
      </c>
      <c r="C1084" s="485" t="s">
        <v>13286</v>
      </c>
      <c r="D1084" s="485"/>
      <c r="E1084" s="485"/>
      <c r="F1084" s="485"/>
      <c r="G1084" s="487"/>
      <c r="H1084" s="485" t="s">
        <v>13370</v>
      </c>
      <c r="AC1084" s="807"/>
      <c r="AD1084" s="807"/>
      <c r="AG1084" s="793"/>
      <c r="AH1084" s="793"/>
    </row>
    <row r="1085" spans="1:34">
      <c r="A1085" s="481"/>
      <c r="B1085" s="481"/>
      <c r="C1085" s="481" t="s">
        <v>13286</v>
      </c>
      <c r="D1085" s="481"/>
      <c r="E1085" s="482"/>
      <c r="F1085" s="481"/>
      <c r="G1085" s="483"/>
      <c r="H1085" s="481" t="s">
        <v>13288</v>
      </c>
      <c r="AC1085" s="807"/>
      <c r="AD1085" s="807"/>
      <c r="AG1085" s="793"/>
      <c r="AH1085" s="793"/>
    </row>
    <row r="1086" spans="1:34">
      <c r="A1086" s="486" t="s">
        <v>13393</v>
      </c>
      <c r="B1086" s="486"/>
      <c r="C1086" s="486" t="s">
        <v>13286</v>
      </c>
      <c r="D1086" s="486"/>
      <c r="E1086" s="485"/>
      <c r="F1086" s="486"/>
      <c r="G1086" s="488"/>
      <c r="H1086" s="486" t="s">
        <v>13288</v>
      </c>
      <c r="AC1086" s="807"/>
      <c r="AD1086" s="807"/>
      <c r="AG1086" s="793"/>
      <c r="AH1086" s="793"/>
    </row>
    <row r="1087" spans="1:34">
      <c r="A1087" s="481" t="s">
        <v>13394</v>
      </c>
      <c r="B1087" s="481"/>
      <c r="C1087" s="481" t="s">
        <v>13286</v>
      </c>
      <c r="D1087" s="481"/>
      <c r="E1087" s="482"/>
      <c r="F1087" s="481"/>
      <c r="G1087" s="483"/>
      <c r="H1087" s="481" t="s">
        <v>13288</v>
      </c>
      <c r="AC1087" s="807"/>
      <c r="AD1087" s="807"/>
      <c r="AG1087" s="793"/>
      <c r="AH1087" s="793"/>
    </row>
    <row r="1088" spans="1:34">
      <c r="A1088" s="486" t="s">
        <v>13395</v>
      </c>
      <c r="B1088" s="486"/>
      <c r="C1088" s="485" t="s">
        <v>13299</v>
      </c>
      <c r="D1088" s="486"/>
      <c r="E1088" s="485"/>
      <c r="F1088" s="486"/>
      <c r="G1088" s="488"/>
      <c r="H1088" s="486" t="s">
        <v>13288</v>
      </c>
      <c r="AC1088" s="807"/>
      <c r="AD1088" s="807"/>
      <c r="AG1088" s="793"/>
      <c r="AH1088" s="793"/>
    </row>
    <row r="1089" spans="1:34">
      <c r="A1089" s="481"/>
      <c r="B1089" s="481"/>
      <c r="C1089" s="481" t="s">
        <v>13286</v>
      </c>
      <c r="D1089" s="481"/>
      <c r="E1089" s="482"/>
      <c r="F1089" s="481"/>
      <c r="G1089" s="483"/>
      <c r="H1089" s="481" t="s">
        <v>13288</v>
      </c>
      <c r="AC1089" s="807"/>
      <c r="AD1089" s="807"/>
      <c r="AG1089" s="793"/>
      <c r="AH1089" s="793"/>
    </row>
    <row r="1090" spans="1:34">
      <c r="A1090" s="486"/>
      <c r="B1090" s="486"/>
      <c r="C1090" s="486" t="s">
        <v>13286</v>
      </c>
      <c r="D1090" s="486"/>
      <c r="E1090" s="485"/>
      <c r="F1090" s="486"/>
      <c r="G1090" s="488"/>
      <c r="H1090" s="486" t="s">
        <v>13288</v>
      </c>
      <c r="AC1090" s="807"/>
      <c r="AD1090" s="807"/>
      <c r="AG1090" s="793"/>
      <c r="AH1090" s="793"/>
    </row>
    <row r="1091" spans="1:34">
      <c r="A1091" s="481"/>
      <c r="B1091" s="481"/>
      <c r="C1091" s="481" t="s">
        <v>13286</v>
      </c>
      <c r="D1091" s="481"/>
      <c r="E1091" s="482"/>
      <c r="F1091" s="481"/>
      <c r="G1091" s="483"/>
      <c r="H1091" s="481" t="s">
        <v>13313</v>
      </c>
      <c r="AC1091" s="807"/>
      <c r="AD1091" s="807"/>
      <c r="AG1091" s="793"/>
      <c r="AH1091" s="793"/>
    </row>
    <row r="1092" spans="1:34">
      <c r="A1092" s="486"/>
      <c r="B1092" s="486"/>
      <c r="C1092" s="486" t="s">
        <v>13286</v>
      </c>
      <c r="D1092" s="486"/>
      <c r="E1092" s="485"/>
      <c r="F1092" s="486"/>
      <c r="G1092" s="488"/>
      <c r="H1092" s="486" t="s">
        <v>13313</v>
      </c>
      <c r="AC1092" s="807"/>
      <c r="AD1092" s="807"/>
      <c r="AG1092" s="793"/>
      <c r="AH1092" s="793"/>
    </row>
    <row r="1093" spans="1:34">
      <c r="A1093" s="481"/>
      <c r="B1093" s="481"/>
      <c r="C1093" s="481" t="s">
        <v>13286</v>
      </c>
      <c r="D1093" s="481"/>
      <c r="E1093" s="482"/>
      <c r="F1093" s="481"/>
      <c r="G1093" s="483"/>
      <c r="H1093" s="481" t="s">
        <v>13313</v>
      </c>
      <c r="AC1093" s="807"/>
      <c r="AD1093" s="807"/>
      <c r="AG1093" s="793"/>
      <c r="AH1093" s="793"/>
    </row>
    <row r="1094" spans="1:34">
      <c r="A1094" s="486"/>
      <c r="B1094" s="486"/>
      <c r="C1094" s="486" t="s">
        <v>13286</v>
      </c>
      <c r="D1094" s="486"/>
      <c r="E1094" s="485"/>
      <c r="F1094" s="486"/>
      <c r="G1094" s="488"/>
      <c r="H1094" s="486" t="s">
        <v>13313</v>
      </c>
      <c r="AC1094" s="807"/>
      <c r="AD1094" s="807"/>
      <c r="AG1094" s="793"/>
      <c r="AH1094" s="793"/>
    </row>
    <row r="1095" spans="1:34">
      <c r="A1095" s="481"/>
      <c r="B1095" s="481"/>
      <c r="C1095" s="481" t="s">
        <v>13286</v>
      </c>
      <c r="D1095" s="481"/>
      <c r="E1095" s="482"/>
      <c r="F1095" s="481"/>
      <c r="G1095" s="483"/>
      <c r="H1095" s="481" t="s">
        <v>13313</v>
      </c>
      <c r="AC1095" s="807"/>
      <c r="AD1095" s="807"/>
      <c r="AG1095" s="793"/>
      <c r="AH1095" s="793"/>
    </row>
    <row r="1096" spans="1:34">
      <c r="A1096" s="486"/>
      <c r="B1096" s="486"/>
      <c r="C1096" s="486" t="s">
        <v>13286</v>
      </c>
      <c r="D1096" s="486"/>
      <c r="E1096" s="485"/>
      <c r="F1096" s="486"/>
      <c r="G1096" s="488"/>
      <c r="H1096" s="486" t="s">
        <v>13313</v>
      </c>
      <c r="AC1096" s="807"/>
      <c r="AD1096" s="807"/>
      <c r="AG1096" s="793"/>
      <c r="AH1096" s="793"/>
    </row>
    <row r="1097" spans="1:34">
      <c r="A1097" s="481"/>
      <c r="B1097" s="481"/>
      <c r="C1097" s="481" t="s">
        <v>13286</v>
      </c>
      <c r="D1097" s="481"/>
      <c r="E1097" s="482"/>
      <c r="F1097" s="481"/>
      <c r="G1097" s="483"/>
      <c r="H1097" s="481"/>
      <c r="AC1097" s="807"/>
      <c r="AD1097" s="807"/>
      <c r="AG1097" s="793"/>
      <c r="AH1097" s="793"/>
    </row>
    <row r="1098" spans="1:34">
      <c r="A1098" s="486"/>
      <c r="B1098" s="486"/>
      <c r="C1098" s="486" t="s">
        <v>13286</v>
      </c>
      <c r="D1098" s="486"/>
      <c r="E1098" s="485"/>
      <c r="F1098" s="486"/>
      <c r="G1098" s="488"/>
      <c r="H1098" s="486"/>
      <c r="AC1098" s="807"/>
      <c r="AD1098" s="807"/>
      <c r="AG1098" s="793"/>
      <c r="AH1098" s="793"/>
    </row>
    <row r="1099" spans="1:34">
      <c r="A1099" s="481"/>
      <c r="B1099" s="481"/>
      <c r="C1099" s="481" t="s">
        <v>13286</v>
      </c>
      <c r="D1099" s="481"/>
      <c r="E1099" s="482"/>
      <c r="F1099" s="481"/>
      <c r="G1099" s="483"/>
      <c r="H1099" s="481"/>
      <c r="AC1099" s="807"/>
      <c r="AD1099" s="807"/>
      <c r="AG1099" s="793"/>
      <c r="AH1099" s="793"/>
    </row>
    <row r="1100" spans="1:34">
      <c r="A1100" s="486" t="s">
        <v>13396</v>
      </c>
      <c r="B1100" s="486"/>
      <c r="C1100" s="485" t="s">
        <v>13299</v>
      </c>
      <c r="D1100" s="486"/>
      <c r="E1100" s="485"/>
      <c r="F1100" s="486"/>
      <c r="G1100" s="488"/>
      <c r="H1100" s="486"/>
      <c r="AC1100" s="807"/>
      <c r="AD1100" s="807"/>
      <c r="AG1100" s="793"/>
      <c r="AH1100" s="793"/>
    </row>
    <row r="1101" spans="1:34">
      <c r="A1101" s="481" t="s">
        <v>13397</v>
      </c>
      <c r="B1101" s="481"/>
      <c r="C1101" s="481" t="s">
        <v>13286</v>
      </c>
      <c r="D1101" s="481"/>
      <c r="E1101" s="482"/>
      <c r="F1101" s="481"/>
      <c r="G1101" s="483"/>
      <c r="H1101" s="481"/>
      <c r="AC1101" s="807"/>
      <c r="AD1101" s="807"/>
      <c r="AG1101" s="793"/>
      <c r="AH1101" s="793"/>
    </row>
    <row r="1102" spans="1:34">
      <c r="A1102" s="486" t="s">
        <v>13398</v>
      </c>
      <c r="B1102" s="486"/>
      <c r="C1102" s="486" t="s">
        <v>13286</v>
      </c>
      <c r="D1102" s="486"/>
      <c r="E1102" s="485"/>
      <c r="F1102" s="486"/>
      <c r="G1102" s="488"/>
      <c r="H1102" s="486"/>
      <c r="AC1102" s="807"/>
      <c r="AD1102" s="807"/>
      <c r="AG1102" s="793"/>
      <c r="AH1102" s="793"/>
    </row>
    <row r="1103" spans="1:34">
      <c r="A1103" s="481" t="s">
        <v>13399</v>
      </c>
      <c r="B1103" s="481"/>
      <c r="C1103" s="481" t="s">
        <v>13286</v>
      </c>
      <c r="D1103" s="481"/>
      <c r="E1103" s="482"/>
      <c r="F1103" s="481"/>
      <c r="G1103" s="483"/>
      <c r="H1103" s="481"/>
      <c r="AC1103" s="807"/>
      <c r="AD1103" s="807"/>
      <c r="AG1103" s="793"/>
      <c r="AH1103" s="793"/>
    </row>
    <row r="1104" spans="1:34">
      <c r="A1104" s="486" t="s">
        <v>13349</v>
      </c>
      <c r="B1104" s="486"/>
      <c r="C1104" s="486" t="s">
        <v>13286</v>
      </c>
      <c r="D1104" s="486" t="s">
        <v>13400</v>
      </c>
      <c r="E1104" s="485"/>
      <c r="F1104" s="486"/>
      <c r="G1104" s="488"/>
      <c r="H1104" s="486"/>
      <c r="AC1104" s="807"/>
      <c r="AD1104" s="807"/>
      <c r="AG1104" s="793"/>
      <c r="AH1104" s="793"/>
    </row>
    <row r="1105" spans="1:34">
      <c r="A1105" s="481" t="s">
        <v>13401</v>
      </c>
      <c r="B1105" s="481"/>
      <c r="C1105" s="481" t="s">
        <v>13286</v>
      </c>
      <c r="D1105" s="481"/>
      <c r="E1105" s="482"/>
      <c r="F1105" s="481"/>
      <c r="G1105" s="483"/>
      <c r="H1105" s="481"/>
      <c r="AC1105" s="807"/>
      <c r="AD1105" s="807"/>
      <c r="AG1105" s="793"/>
      <c r="AH1105" s="793"/>
    </row>
    <row r="1106" spans="1:34">
      <c r="A1106" s="486" t="s">
        <v>13402</v>
      </c>
      <c r="B1106" s="486"/>
      <c r="C1106" s="486" t="s">
        <v>13286</v>
      </c>
      <c r="D1106" s="486"/>
      <c r="E1106" s="485"/>
      <c r="F1106" s="486"/>
      <c r="G1106" s="488"/>
      <c r="H1106" s="486"/>
      <c r="AC1106" s="807"/>
      <c r="AD1106" s="807"/>
      <c r="AG1106" s="793"/>
      <c r="AH1106" s="793"/>
    </row>
    <row r="1107" spans="1:34">
      <c r="A1107" s="481" t="s">
        <v>13403</v>
      </c>
      <c r="B1107" s="481"/>
      <c r="C1107" s="481" t="s">
        <v>13286</v>
      </c>
      <c r="D1107" s="481"/>
      <c r="E1107" s="482"/>
      <c r="F1107" s="481"/>
      <c r="G1107" s="483"/>
      <c r="H1107" s="481"/>
      <c r="AC1107" s="807"/>
      <c r="AD1107" s="807"/>
      <c r="AG1107" s="793"/>
      <c r="AH1107" s="793"/>
    </row>
    <row r="1108" spans="1:34">
      <c r="A1108" s="486" t="s">
        <v>13404</v>
      </c>
      <c r="B1108" s="486"/>
      <c r="C1108" s="486" t="s">
        <v>13286</v>
      </c>
      <c r="D1108" s="486"/>
      <c r="E1108" s="485"/>
      <c r="F1108" s="486"/>
      <c r="G1108" s="488"/>
      <c r="H1108" s="486"/>
      <c r="AC1108" s="807"/>
      <c r="AD1108" s="807"/>
      <c r="AG1108" s="793"/>
      <c r="AH1108" s="793"/>
    </row>
    <row r="1109" spans="1:34">
      <c r="A1109" s="481" t="s">
        <v>13405</v>
      </c>
      <c r="B1109" s="481"/>
      <c r="C1109" s="481" t="s">
        <v>13286</v>
      </c>
      <c r="D1109" s="481"/>
      <c r="E1109" s="482"/>
      <c r="F1109" s="481"/>
      <c r="G1109" s="483"/>
      <c r="H1109" s="481"/>
      <c r="AC1109" s="807"/>
      <c r="AD1109" s="807"/>
      <c r="AG1109" s="793"/>
      <c r="AH1109" s="793"/>
    </row>
    <row r="1110" spans="1:34">
      <c r="A1110" s="486" t="s">
        <v>13406</v>
      </c>
      <c r="B1110" s="486"/>
      <c r="C1110" s="486" t="s">
        <v>13286</v>
      </c>
      <c r="D1110" s="486"/>
      <c r="E1110" s="485"/>
      <c r="F1110" s="486"/>
      <c r="G1110" s="488"/>
      <c r="H1110" s="486"/>
      <c r="AC1110" s="807"/>
      <c r="AD1110" s="807"/>
      <c r="AG1110" s="793"/>
      <c r="AH1110" s="793"/>
    </row>
    <row r="1111" spans="1:34">
      <c r="A1111" s="481" t="s">
        <v>13407</v>
      </c>
      <c r="B1111" s="481"/>
      <c r="C1111" s="481" t="s">
        <v>13286</v>
      </c>
      <c r="D1111" s="481"/>
      <c r="E1111" s="482"/>
      <c r="F1111" s="481"/>
      <c r="G1111" s="483"/>
      <c r="H1111" s="481"/>
      <c r="AC1111" s="807"/>
      <c r="AD1111" s="807"/>
      <c r="AG1111" s="793"/>
      <c r="AH1111" s="793"/>
    </row>
    <row r="1112" spans="1:34">
      <c r="A1112" s="486" t="s">
        <v>13408</v>
      </c>
      <c r="B1112" s="486"/>
      <c r="C1112" s="486" t="s">
        <v>13286</v>
      </c>
      <c r="D1112" s="486"/>
      <c r="E1112" s="485"/>
      <c r="F1112" s="486"/>
      <c r="G1112" s="488"/>
      <c r="H1112" s="486" t="s">
        <v>13363</v>
      </c>
      <c r="AC1112" s="807"/>
      <c r="AD1112" s="807"/>
      <c r="AG1112" s="793"/>
      <c r="AH1112" s="793"/>
    </row>
    <row r="1113" spans="1:34">
      <c r="A1113" s="481" t="s">
        <v>13409</v>
      </c>
      <c r="B1113" s="481"/>
      <c r="C1113" s="485" t="s">
        <v>13299</v>
      </c>
      <c r="D1113" s="481" t="s">
        <v>13410</v>
      </c>
      <c r="E1113" s="482"/>
      <c r="F1113" s="481"/>
      <c r="G1113" s="483"/>
      <c r="H1113" s="481" t="s">
        <v>13363</v>
      </c>
      <c r="AC1113" s="807"/>
      <c r="AD1113" s="807"/>
      <c r="AG1113" s="793"/>
      <c r="AH1113" s="793"/>
    </row>
    <row r="1114" spans="1:34">
      <c r="A1114" s="486" t="s">
        <v>13366</v>
      </c>
      <c r="B1114" s="486"/>
      <c r="C1114" s="486" t="s">
        <v>13286</v>
      </c>
      <c r="D1114" s="486" t="s">
        <v>13411</v>
      </c>
      <c r="E1114" s="485"/>
      <c r="F1114" s="486"/>
      <c r="G1114" s="488"/>
      <c r="H1114" s="486" t="s">
        <v>13363</v>
      </c>
      <c r="AC1114" s="807"/>
      <c r="AD1114" s="807"/>
      <c r="AG1114" s="793"/>
      <c r="AH1114" s="793"/>
    </row>
    <row r="1115" spans="1:34">
      <c r="A1115" s="481" t="s">
        <v>13412</v>
      </c>
      <c r="B1115" s="481"/>
      <c r="C1115" s="481" t="s">
        <v>13286</v>
      </c>
      <c r="D1115" s="481" t="s">
        <v>13413</v>
      </c>
      <c r="E1115" s="482"/>
      <c r="F1115" s="481"/>
      <c r="G1115" s="483"/>
      <c r="H1115" s="481" t="s">
        <v>13363</v>
      </c>
      <c r="AC1115" s="807"/>
      <c r="AD1115" s="807"/>
      <c r="AG1115" s="793"/>
      <c r="AH1115" s="793"/>
    </row>
    <row r="1116" spans="1:34">
      <c r="A1116" s="486" t="s">
        <v>13367</v>
      </c>
      <c r="B1116" s="486"/>
      <c r="C1116" s="486" t="s">
        <v>13286</v>
      </c>
      <c r="D1116" s="486" t="s">
        <v>13414</v>
      </c>
      <c r="E1116" s="485"/>
      <c r="F1116" s="486"/>
      <c r="G1116" s="488"/>
      <c r="H1116" s="486" t="s">
        <v>13363</v>
      </c>
      <c r="AC1116" s="807"/>
      <c r="AD1116" s="807"/>
      <c r="AG1116" s="793"/>
      <c r="AH1116" s="793"/>
    </row>
    <row r="1117" spans="1:34">
      <c r="A1117" s="481" t="s">
        <v>13415</v>
      </c>
      <c r="B1117" s="481"/>
      <c r="C1117" s="485" t="s">
        <v>13299</v>
      </c>
      <c r="D1117" s="481"/>
      <c r="E1117" s="482"/>
      <c r="F1117" s="481"/>
      <c r="G1117" s="483"/>
      <c r="H1117" s="481" t="s">
        <v>13363</v>
      </c>
      <c r="AC1117" s="807"/>
      <c r="AD1117" s="807"/>
      <c r="AG1117" s="793"/>
      <c r="AH1117" s="793"/>
    </row>
    <row r="1118" spans="1:34">
      <c r="A1118" s="486" t="s">
        <v>13416</v>
      </c>
      <c r="B1118" s="486"/>
      <c r="C1118" s="485" t="s">
        <v>13299</v>
      </c>
      <c r="D1118" s="486" t="s">
        <v>13417</v>
      </c>
      <c r="E1118" s="485"/>
      <c r="F1118" s="486"/>
      <c r="G1118" s="488"/>
      <c r="H1118" s="486" t="s">
        <v>13370</v>
      </c>
      <c r="AC1118" s="807"/>
      <c r="AD1118" s="807"/>
      <c r="AG1118" s="793"/>
      <c r="AH1118" s="793"/>
    </row>
    <row r="1119" spans="1:34">
      <c r="A1119" s="481" t="s">
        <v>13418</v>
      </c>
      <c r="B1119" s="481"/>
      <c r="C1119" s="481" t="s">
        <v>13286</v>
      </c>
      <c r="D1119" s="481" t="s">
        <v>13419</v>
      </c>
      <c r="E1119" s="482"/>
      <c r="F1119" s="481"/>
      <c r="G1119" s="483"/>
      <c r="H1119" s="481" t="s">
        <v>13370</v>
      </c>
      <c r="AC1119" s="807"/>
      <c r="AD1119" s="807"/>
      <c r="AG1119" s="793"/>
      <c r="AH1119" s="793"/>
    </row>
    <row r="1120" spans="1:34">
      <c r="A1120" s="486"/>
      <c r="B1120" s="486"/>
      <c r="C1120" s="486"/>
      <c r="D1120" s="486"/>
      <c r="E1120" s="485"/>
      <c r="F1120" s="486"/>
      <c r="G1120" s="488"/>
      <c r="H1120" s="486"/>
      <c r="AC1120" s="807"/>
      <c r="AD1120" s="807"/>
      <c r="AG1120" s="793"/>
      <c r="AH1120" s="793"/>
    </row>
    <row r="1121" spans="1:34">
      <c r="A1121" s="481"/>
      <c r="B1121" s="481"/>
      <c r="C1121" s="481"/>
      <c r="D1121" s="481"/>
      <c r="E1121" s="482"/>
      <c r="F1121" s="481"/>
      <c r="G1121" s="483"/>
      <c r="H1121" s="481"/>
      <c r="AC1121" s="807"/>
      <c r="AD1121" s="807"/>
      <c r="AG1121" s="793"/>
      <c r="AH1121" s="793"/>
    </row>
    <row r="1122" spans="1:34">
      <c r="A1122" s="486"/>
      <c r="B1122" s="486"/>
      <c r="C1122" s="486"/>
      <c r="D1122" s="486"/>
      <c r="E1122" s="485"/>
      <c r="F1122" s="486"/>
      <c r="G1122" s="488"/>
      <c r="H1122" s="486"/>
      <c r="AC1122" s="807"/>
      <c r="AD1122" s="807"/>
      <c r="AG1122" s="793"/>
      <c r="AH1122" s="793"/>
    </row>
    <row r="1123" spans="1:34">
      <c r="A1123" s="481"/>
      <c r="B1123" s="481"/>
      <c r="C1123" s="481"/>
      <c r="D1123" s="481"/>
      <c r="E1123" s="482"/>
      <c r="F1123" s="481"/>
      <c r="G1123" s="483"/>
      <c r="H1123" s="481"/>
      <c r="AC1123" s="807"/>
      <c r="AD1123" s="807"/>
      <c r="AG1123" s="793"/>
      <c r="AH1123" s="793"/>
    </row>
    <row r="1124" spans="1:34">
      <c r="A1124" s="486"/>
      <c r="B1124" s="486"/>
      <c r="C1124" s="486"/>
      <c r="D1124" s="486"/>
      <c r="E1124" s="485"/>
      <c r="F1124" s="486"/>
      <c r="G1124" s="488"/>
      <c r="H1124" s="486"/>
      <c r="AC1124" s="807"/>
      <c r="AD1124" s="807"/>
      <c r="AG1124" s="793"/>
      <c r="AH1124" s="793"/>
    </row>
    <row r="1125" spans="1:34">
      <c r="A1125" s="481"/>
      <c r="B1125" s="481"/>
      <c r="C1125" s="481"/>
      <c r="D1125" s="481"/>
      <c r="E1125" s="482"/>
      <c r="F1125" s="481"/>
      <c r="G1125" s="483"/>
      <c r="H1125" s="481"/>
      <c r="AC1125" s="807"/>
      <c r="AD1125" s="807"/>
      <c r="AG1125" s="793"/>
      <c r="AH1125" s="793"/>
    </row>
    <row r="1126" spans="1:34">
      <c r="A1126" s="486"/>
      <c r="B1126" s="486"/>
      <c r="C1126" s="486"/>
      <c r="D1126" s="486"/>
      <c r="E1126" s="485"/>
      <c r="F1126" s="486"/>
      <c r="G1126" s="488"/>
      <c r="H1126" s="486"/>
      <c r="AC1126" s="807"/>
      <c r="AD1126" s="807"/>
      <c r="AG1126" s="793"/>
      <c r="AH1126" s="793"/>
    </row>
    <row r="1127" spans="1:34">
      <c r="C1127" s="486" t="s">
        <v>13286</v>
      </c>
      <c r="D1127" s="793" t="s">
        <v>13420</v>
      </c>
      <c r="E1127" s="793" t="s">
        <v>13421</v>
      </c>
      <c r="AC1127" s="807"/>
      <c r="AD1127" s="807"/>
      <c r="AG1127" s="793"/>
      <c r="AH1127" s="793"/>
    </row>
    <row r="1128" spans="1:34">
      <c r="A1128" s="793" t="s">
        <v>13422</v>
      </c>
      <c r="C1128" s="486" t="s">
        <v>13286</v>
      </c>
      <c r="D1128" s="793" t="s">
        <v>13422</v>
      </c>
      <c r="E1128" s="793" t="s">
        <v>13421</v>
      </c>
      <c r="AC1128" s="807"/>
      <c r="AD1128" s="807"/>
      <c r="AG1128" s="793"/>
      <c r="AH1128" s="793"/>
    </row>
    <row r="1129" spans="1:34">
      <c r="A1129" s="793" t="s">
        <v>13423</v>
      </c>
      <c r="C1129" s="485" t="s">
        <v>13299</v>
      </c>
      <c r="D1129" s="793" t="s">
        <v>13423</v>
      </c>
      <c r="E1129" s="793" t="s">
        <v>13421</v>
      </c>
      <c r="AC1129" s="807"/>
      <c r="AD1129" s="807"/>
      <c r="AG1129" s="793"/>
      <c r="AH1129" s="793"/>
    </row>
    <row r="1130" spans="1:34">
      <c r="A1130" s="793" t="s">
        <v>13424</v>
      </c>
      <c r="C1130" s="486" t="s">
        <v>13286</v>
      </c>
      <c r="D1130" s="793" t="s">
        <v>13425</v>
      </c>
      <c r="E1130" s="793" t="s">
        <v>13421</v>
      </c>
      <c r="AC1130" s="807"/>
      <c r="AD1130" s="807"/>
      <c r="AG1130" s="793"/>
      <c r="AH1130" s="793"/>
    </row>
    <row r="1131" spans="1:34">
      <c r="AD1131" s="807"/>
      <c r="AE1131" s="807"/>
      <c r="AG1131" s="793"/>
      <c r="AH1131" s="793"/>
    </row>
  </sheetData>
  <sortState xmlns:xlrd2="http://schemas.microsoft.com/office/spreadsheetml/2017/richdata2" ref="AS3:AS42">
    <sortCondition ref="AS3"/>
  </sortState>
  <mergeCells count="15">
    <mergeCell ref="BL2:BM2"/>
    <mergeCell ref="AI1:AL1"/>
    <mergeCell ref="AN1:AU1"/>
    <mergeCell ref="A1:U1"/>
    <mergeCell ref="AX807:AY807"/>
    <mergeCell ref="AX797:BC797"/>
    <mergeCell ref="A968:B968"/>
    <mergeCell ref="AX847:BB847"/>
    <mergeCell ref="AX828:AY828"/>
    <mergeCell ref="AX835:AY835"/>
    <mergeCell ref="F798:H798"/>
    <mergeCell ref="AX806:AY806"/>
    <mergeCell ref="AX827:AY827"/>
    <mergeCell ref="AX816:AY816"/>
    <mergeCell ref="AX821:AY821"/>
  </mergeCells>
  <conditionalFormatting sqref="BV11:BX11 BY10:BY11 BZ16:CA19">
    <cfRule type="duplicateValues" dxfId="12" priority="1"/>
  </conditionalFormatting>
  <hyperlinks>
    <hyperlink ref="AA592" r:id="rId1" tooltip="House Tarm" display="http://oakthorne.net/wiki/index.php?title=House_Tarm" xr:uid="{00000000-0004-0000-0B00-000000000000}"/>
    <hyperlink ref="AA129" r:id="rId2" tooltip="House Melshimber" display="http://oakthorne.net/wiki/index.php?title=House_Melshimber" xr:uid="{00000000-0004-0000-0B00-000001000000}"/>
    <hyperlink ref="AA435" r:id="rId3" tooltip="Jhamanthra Tsathree" display="https://forgottenrealms.fandom.com/wiki/Jhamanthra_Tsathree" xr:uid="{00000000-0004-0000-0B00-000002000000}"/>
    <hyperlink ref="AA732" r:id="rId4" tooltip="Waterdeep" display="https://forgottenrealms.fandom.com/wiki/Waterdeep" xr:uid="{00000000-0004-0000-0B00-000003000000}"/>
    <hyperlink ref="V59" r:id="rId5" xr:uid="{00000000-0004-0000-0B00-000004000000}"/>
    <hyperlink ref="V12" r:id="rId6" xr:uid="{00000000-0004-0000-0B00-000005000000}"/>
    <hyperlink ref="V421" r:id="rId7" xr:uid="{00000000-0004-0000-0B00-000006000000}"/>
    <hyperlink ref="V551" r:id="rId8" xr:uid="{00000000-0004-0000-0B00-000007000000}"/>
    <hyperlink ref="V563" r:id="rId9" xr:uid="{00000000-0004-0000-0B00-000008000000}"/>
    <hyperlink ref="V186" r:id="rId10" xr:uid="{00000000-0004-0000-0B00-000009000000}"/>
    <hyperlink ref="H144" r:id="rId11" tooltip="Heroes' Rest" display="http://oakthorne.net/wiki/index.php?title=Heroes%27_Rest" xr:uid="{00000000-0004-0000-0B00-00000A000000}"/>
    <hyperlink ref="H620" r:id="rId12" tooltip="Cathalishaera's Rooming House" display="http://oakthorne.net/wiki/index.php?title=Cathalishaera%27s_Rooming_House" xr:uid="{00000000-0004-0000-0B00-00000B000000}"/>
    <hyperlink ref="H693" r:id="rId13" tooltip="Frewn's Brews (page does not exist)" display="https://forgottenrealms.fandom.com/wiki/Frewn%27s_Brews?veaction=edit&amp;redlink=1" xr:uid="{00000000-0004-0000-0B00-00000C000000}"/>
  </hyperlinks>
  <pageMargins left="0.7" right="0.7" top="0.75" bottom="0.75" header="0.3" footer="0.3"/>
  <pageSetup paperSize="9" orientation="portrait" r:id="rId14"/>
  <legacyDrawing r:id="rId15"/>
  <tableParts count="8">
    <tablePart r:id="rId16"/>
    <tablePart r:id="rId17"/>
    <tablePart r:id="rId18"/>
    <tablePart r:id="rId19"/>
    <tablePart r:id="rId20"/>
    <tablePart r:id="rId21"/>
    <tablePart r:id="rId22"/>
    <tablePart r:id="rId2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Z625"/>
  <sheetViews>
    <sheetView topLeftCell="J115" zoomScaleNormal="100" workbookViewId="0">
      <selection activeCell="L10" sqref="L10"/>
    </sheetView>
  </sheetViews>
  <sheetFormatPr defaultRowHeight="15" outlineLevelCol="1"/>
  <cols>
    <col min="1" max="1" width="52.85546875" style="494" customWidth="1"/>
    <col min="2" max="2" width="14.42578125" style="494" customWidth="1" outlineLevel="1"/>
    <col min="3" max="3" width="9.85546875" style="494" customWidth="1" outlineLevel="1"/>
    <col min="4" max="4" width="14.42578125" style="494" customWidth="1" outlineLevel="1"/>
    <col min="5" max="5" width="15.7109375" style="494" customWidth="1" outlineLevel="1"/>
    <col min="6" max="6" width="20" style="494" customWidth="1"/>
    <col min="7" max="7" width="34.28515625" style="494" customWidth="1"/>
    <col min="12" max="12" width="17.85546875" customWidth="1"/>
    <col min="14" max="14" width="13.28515625" customWidth="1"/>
    <col min="17" max="17" width="9.5703125" customWidth="1"/>
    <col min="18" max="18" width="11" customWidth="1"/>
    <col min="19" max="20" width="11.5703125" customWidth="1"/>
    <col min="21" max="21" width="14.140625" customWidth="1"/>
    <col min="22" max="22" width="22.28515625" customWidth="1"/>
    <col min="23" max="23" width="18" customWidth="1"/>
  </cols>
  <sheetData>
    <row r="1" spans="1:26">
      <c r="A1" s="763" t="s">
        <v>9569</v>
      </c>
      <c r="B1" s="763" t="s">
        <v>3</v>
      </c>
      <c r="C1" s="763" t="s">
        <v>1</v>
      </c>
      <c r="D1" s="763" t="s">
        <v>29850</v>
      </c>
      <c r="E1" s="763" t="s">
        <v>29851</v>
      </c>
      <c r="F1" s="763" t="s">
        <v>10028</v>
      </c>
      <c r="G1" s="763" t="s">
        <v>29852</v>
      </c>
      <c r="H1" s="763"/>
      <c r="I1" s="763"/>
      <c r="J1" s="763"/>
      <c r="K1" s="763"/>
      <c r="L1" s="1216" t="s">
        <v>0</v>
      </c>
      <c r="M1" s="1217" t="s">
        <v>1</v>
      </c>
      <c r="N1" s="1217" t="s">
        <v>2</v>
      </c>
      <c r="O1" s="1217" t="s">
        <v>3</v>
      </c>
      <c r="P1" s="1217" t="s">
        <v>4</v>
      </c>
      <c r="Q1" s="1217" t="s">
        <v>5</v>
      </c>
      <c r="R1" s="1217" t="s">
        <v>6</v>
      </c>
      <c r="S1" s="1217" t="s">
        <v>7</v>
      </c>
      <c r="T1" s="1217" t="s">
        <v>8</v>
      </c>
      <c r="U1" s="1217" t="s">
        <v>9</v>
      </c>
      <c r="V1" s="1217" t="s">
        <v>10</v>
      </c>
      <c r="W1" s="1217" t="s">
        <v>11</v>
      </c>
      <c r="X1" s="1218" t="s">
        <v>12</v>
      </c>
      <c r="Y1" s="1217" t="s">
        <v>9698</v>
      </c>
      <c r="Z1" s="1217" t="s">
        <v>25391</v>
      </c>
    </row>
    <row r="2" spans="1:26">
      <c r="A2" s="943" t="s">
        <v>10559</v>
      </c>
      <c r="B2" s="763" t="s">
        <v>1850</v>
      </c>
      <c r="C2" s="763" t="s">
        <v>10257</v>
      </c>
      <c r="D2" s="763" t="s">
        <v>1878</v>
      </c>
      <c r="E2" s="763"/>
      <c r="F2" s="764" t="s">
        <v>29853</v>
      </c>
      <c r="G2" s="764"/>
      <c r="H2" s="764"/>
      <c r="I2" s="764">
        <f>MATCH(Таблиця90[[#This Row],[Name]],Buildings!$H$3:$H$792,0)</f>
        <v>37</v>
      </c>
      <c r="J2" s="764"/>
      <c r="K2" s="764"/>
      <c r="L2" s="1208" t="s">
        <v>13</v>
      </c>
      <c r="M2" s="688" t="s">
        <v>14</v>
      </c>
      <c r="N2" s="688" t="s">
        <v>15</v>
      </c>
      <c r="O2" s="688" t="s">
        <v>16</v>
      </c>
      <c r="P2" s="688"/>
      <c r="Q2" s="688" t="s">
        <v>17</v>
      </c>
      <c r="R2" s="688" t="s">
        <v>18</v>
      </c>
      <c r="S2" s="688"/>
      <c r="T2" s="688"/>
      <c r="U2" s="688"/>
      <c r="V2" s="688"/>
      <c r="W2" s="688"/>
      <c r="X2" s="1211"/>
      <c r="Y2" s="1245">
        <f>MATCH(Таблиця137[[#This Row],[Building Name]],Таблиця4[BUILDING NAME],0)</f>
        <v>349</v>
      </c>
      <c r="Z2" s="1245" t="s">
        <v>13</v>
      </c>
    </row>
    <row r="3" spans="1:26">
      <c r="A3" s="767" t="s">
        <v>10394</v>
      </c>
      <c r="B3" s="763" t="s">
        <v>1850</v>
      </c>
      <c r="C3" s="763" t="s">
        <v>10257</v>
      </c>
      <c r="D3" s="763" t="s">
        <v>1878</v>
      </c>
      <c r="E3" s="763"/>
      <c r="F3" s="764" t="s">
        <v>29854</v>
      </c>
      <c r="G3" s="764"/>
      <c r="H3" s="764"/>
      <c r="I3" s="764">
        <f>MATCH(Таблиця90[[#This Row],[Name]],Buildings!$H$3:$H$792,0)</f>
        <v>14</v>
      </c>
      <c r="J3" s="764"/>
      <c r="K3" s="764"/>
      <c r="L3" s="1209" t="s">
        <v>19</v>
      </c>
      <c r="M3" s="688" t="s">
        <v>14</v>
      </c>
      <c r="N3" s="688"/>
      <c r="O3" s="688" t="s">
        <v>20</v>
      </c>
      <c r="P3" s="688"/>
      <c r="Q3" s="688" t="s">
        <v>21</v>
      </c>
      <c r="R3" s="688" t="s">
        <v>22</v>
      </c>
      <c r="S3" s="688"/>
      <c r="T3" s="688" t="s">
        <v>23</v>
      </c>
      <c r="U3" s="688"/>
      <c r="V3" s="688"/>
      <c r="W3" s="688"/>
      <c r="X3" s="1211"/>
      <c r="Y3" s="1239">
        <f>MATCH(Таблиця137[[#This Row],[Building Name]],Таблиця4[BUILDING NAME],0)</f>
        <v>72</v>
      </c>
      <c r="Z3" s="1239" t="s">
        <v>19</v>
      </c>
    </row>
    <row r="4" spans="1:26">
      <c r="A4" s="764" t="s">
        <v>10387</v>
      </c>
      <c r="B4" s="763" t="s">
        <v>1850</v>
      </c>
      <c r="C4" s="763" t="s">
        <v>10257</v>
      </c>
      <c r="D4" s="763" t="s">
        <v>1878</v>
      </c>
      <c r="E4" s="763"/>
      <c r="F4" s="764" t="s">
        <v>29855</v>
      </c>
      <c r="G4" s="764"/>
      <c r="H4" s="764"/>
      <c r="I4" s="764">
        <f>MATCH(Таблиця90[[#This Row],[Name]],Buildings!$H$3:$H$792,0)</f>
        <v>13</v>
      </c>
      <c r="J4" s="764"/>
      <c r="K4" s="764"/>
      <c r="L4" s="1208" t="s">
        <v>24</v>
      </c>
      <c r="M4" s="688" t="s">
        <v>25</v>
      </c>
      <c r="N4" s="688" t="s">
        <v>15</v>
      </c>
      <c r="O4" s="688" t="s">
        <v>26</v>
      </c>
      <c r="P4" s="688"/>
      <c r="Q4" s="688" t="s">
        <v>17</v>
      </c>
      <c r="R4" s="688" t="s">
        <v>27</v>
      </c>
      <c r="S4" s="688"/>
      <c r="T4" s="688"/>
      <c r="U4" s="688"/>
      <c r="V4" s="688"/>
      <c r="W4" s="688"/>
      <c r="X4" s="1211"/>
      <c r="Y4" s="1239">
        <f>MATCH(Таблиця137[[#This Row],[Building Name]],Таблиця4[BUILDING NAME],0)</f>
        <v>187</v>
      </c>
      <c r="Z4" s="1239" t="s">
        <v>24</v>
      </c>
    </row>
    <row r="5" spans="1:26">
      <c r="A5" s="767" t="s">
        <v>10651</v>
      </c>
      <c r="B5" s="763" t="s">
        <v>1850</v>
      </c>
      <c r="C5" s="763" t="s">
        <v>10257</v>
      </c>
      <c r="D5" s="763" t="s">
        <v>1878</v>
      </c>
      <c r="E5" s="763"/>
      <c r="F5" s="764" t="s">
        <v>29856</v>
      </c>
      <c r="G5" s="764"/>
      <c r="H5" s="764"/>
      <c r="I5" s="764">
        <f>MATCH(Таблиця90[[#This Row],[Name]],Buildings!$H$3:$H$792,0)</f>
        <v>54</v>
      </c>
      <c r="J5" s="764"/>
      <c r="K5" s="764"/>
      <c r="L5" s="1208" t="s">
        <v>28</v>
      </c>
      <c r="M5" s="688" t="s">
        <v>29</v>
      </c>
      <c r="N5" s="688"/>
      <c r="O5" s="688" t="s">
        <v>20</v>
      </c>
      <c r="P5" s="688"/>
      <c r="Q5" s="688" t="s">
        <v>21</v>
      </c>
      <c r="R5" s="688" t="s">
        <v>30</v>
      </c>
      <c r="S5" s="688"/>
      <c r="T5" s="688" t="s">
        <v>31</v>
      </c>
      <c r="U5" s="688"/>
      <c r="V5" s="688"/>
      <c r="W5" s="688"/>
      <c r="X5" s="1211"/>
      <c r="Y5" s="1239">
        <f>MATCH(Таблиця137[[#This Row],[Building Name]],Таблиця4[BUILDING NAME],0)</f>
        <v>80</v>
      </c>
      <c r="Z5" s="1239" t="s">
        <v>28</v>
      </c>
    </row>
    <row r="6" spans="1:26">
      <c r="A6" s="764" t="s">
        <v>10892</v>
      </c>
      <c r="B6" s="763" t="s">
        <v>1850</v>
      </c>
      <c r="C6" s="763" t="s">
        <v>10257</v>
      </c>
      <c r="D6" s="763" t="s">
        <v>1878</v>
      </c>
      <c r="E6" s="763"/>
      <c r="F6" s="764" t="s">
        <v>10894</v>
      </c>
      <c r="G6" s="764"/>
      <c r="H6" s="764"/>
      <c r="I6" s="764">
        <f>MATCH(Таблиця90[[#This Row],[Name]],Buildings!$H$3:$H$792,0)</f>
        <v>125</v>
      </c>
      <c r="J6" s="764"/>
      <c r="K6" s="764"/>
      <c r="L6" s="1209" t="s">
        <v>32</v>
      </c>
      <c r="M6" s="688" t="s">
        <v>14</v>
      </c>
      <c r="N6" s="688"/>
      <c r="O6" s="688" t="s">
        <v>26</v>
      </c>
      <c r="P6" s="688"/>
      <c r="Q6" s="688"/>
      <c r="R6" s="688" t="s">
        <v>33</v>
      </c>
      <c r="S6" s="688"/>
      <c r="T6" s="688" t="s">
        <v>34</v>
      </c>
      <c r="U6" s="688"/>
      <c r="V6" s="688"/>
      <c r="W6" s="688"/>
      <c r="X6" s="1211"/>
      <c r="Y6" s="1239">
        <f>MATCH(Таблиця137[[#This Row],[Building Name]],Таблиця4[BUILDING NAME],0)</f>
        <v>235</v>
      </c>
      <c r="Z6" s="1239" t="s">
        <v>32</v>
      </c>
    </row>
    <row r="7" spans="1:26">
      <c r="A7" s="764" t="s">
        <v>10474</v>
      </c>
      <c r="B7" s="763" t="s">
        <v>1850</v>
      </c>
      <c r="C7" s="763" t="s">
        <v>10257</v>
      </c>
      <c r="D7" s="763" t="s">
        <v>1878</v>
      </c>
      <c r="E7" s="763"/>
      <c r="F7" s="764" t="s">
        <v>29857</v>
      </c>
      <c r="G7" s="764"/>
      <c r="H7" s="764"/>
      <c r="I7" s="764">
        <f>MATCH(Таблиця90[[#This Row],[Name]],Buildings!$H$3:$H$792,0)</f>
        <v>25</v>
      </c>
      <c r="J7" s="764"/>
      <c r="K7" s="764"/>
      <c r="L7" s="1208" t="s">
        <v>35</v>
      </c>
      <c r="M7" s="688" t="s">
        <v>25</v>
      </c>
      <c r="N7" s="688" t="s">
        <v>15</v>
      </c>
      <c r="O7" s="688" t="s">
        <v>36</v>
      </c>
      <c r="P7" s="688"/>
      <c r="Q7" s="688" t="s">
        <v>17</v>
      </c>
      <c r="R7" s="688" t="s">
        <v>37</v>
      </c>
      <c r="S7" s="688"/>
      <c r="T7" s="688"/>
      <c r="U7" s="688"/>
      <c r="V7" s="688"/>
      <c r="W7" s="688"/>
      <c r="X7" s="1211"/>
      <c r="Y7" s="1239">
        <f>MATCH(Таблиця137[[#This Row],[Building Name]],Таблиця4[BUILDING NAME],0)</f>
        <v>477</v>
      </c>
      <c r="Z7" s="1239" t="s">
        <v>35</v>
      </c>
    </row>
    <row r="8" spans="1:26">
      <c r="A8" s="767" t="s">
        <v>10462</v>
      </c>
      <c r="B8" s="763" t="s">
        <v>1850</v>
      </c>
      <c r="C8" s="763" t="s">
        <v>10257</v>
      </c>
      <c r="D8" s="763" t="s">
        <v>1878</v>
      </c>
      <c r="E8" s="763"/>
      <c r="F8" s="764" t="s">
        <v>29858</v>
      </c>
      <c r="G8" s="764"/>
      <c r="H8" s="764"/>
      <c r="I8" s="764">
        <f>MATCH(Таблиця90[[#This Row],[Name]],Buildings!$H$3:$H$792,0)</f>
        <v>23</v>
      </c>
      <c r="J8" s="764"/>
      <c r="K8" s="764"/>
      <c r="L8" s="1208" t="s">
        <v>38</v>
      </c>
      <c r="M8" s="688" t="s">
        <v>14</v>
      </c>
      <c r="N8" s="688"/>
      <c r="O8" s="688" t="s">
        <v>26</v>
      </c>
      <c r="P8" s="688"/>
      <c r="Q8" s="688" t="s">
        <v>39</v>
      </c>
      <c r="R8" s="688" t="s">
        <v>40</v>
      </c>
      <c r="S8" s="688"/>
      <c r="T8" s="688" t="s">
        <v>41</v>
      </c>
      <c r="U8" s="688"/>
      <c r="V8" s="688"/>
      <c r="W8" s="688"/>
      <c r="X8" s="1211"/>
      <c r="Y8" s="1239" t="e">
        <f>MATCH(Таблиця137[[#This Row],[Building Name]],Таблиця4[BUILDING NAME],0)</f>
        <v>#N/A</v>
      </c>
      <c r="Z8" s="1239" t="s">
        <v>38</v>
      </c>
    </row>
    <row r="9" spans="1:26">
      <c r="A9" s="764" t="s">
        <v>10656</v>
      </c>
      <c r="B9" s="763" t="s">
        <v>1850</v>
      </c>
      <c r="C9" s="763" t="s">
        <v>10257</v>
      </c>
      <c r="D9" s="763" t="s">
        <v>1878</v>
      </c>
      <c r="E9" s="763"/>
      <c r="F9" s="764" t="s">
        <v>29859</v>
      </c>
      <c r="G9" s="764"/>
      <c r="H9" s="764"/>
      <c r="I9" s="764">
        <f>MATCH(Таблиця90[[#This Row],[Name]],Buildings!$H$3:$H$792,0)</f>
        <v>55</v>
      </c>
      <c r="J9" s="764"/>
      <c r="K9" s="764"/>
      <c r="L9" s="1208" t="s">
        <v>42</v>
      </c>
      <c r="M9" s="688" t="s">
        <v>14</v>
      </c>
      <c r="N9" s="688"/>
      <c r="O9" s="688" t="s">
        <v>43</v>
      </c>
      <c r="P9" s="688"/>
      <c r="Q9" s="688"/>
      <c r="R9" s="688" t="s">
        <v>22</v>
      </c>
      <c r="S9" s="688"/>
      <c r="T9" s="688" t="s">
        <v>44</v>
      </c>
      <c r="U9" s="688"/>
      <c r="V9" s="688"/>
      <c r="W9" s="688"/>
      <c r="X9" s="1211"/>
      <c r="Y9" s="1239">
        <f>MATCH(Таблиця137[[#This Row],[Building Name]],Таблиця4[BUILDING NAME],0)</f>
        <v>318</v>
      </c>
      <c r="Z9" s="1239" t="s">
        <v>42</v>
      </c>
    </row>
    <row r="10" spans="1:26">
      <c r="A10" s="764" t="s">
        <v>10789</v>
      </c>
      <c r="B10" s="763" t="s">
        <v>1850</v>
      </c>
      <c r="C10" s="763" t="s">
        <v>10257</v>
      </c>
      <c r="D10" s="763" t="s">
        <v>1878</v>
      </c>
      <c r="E10" s="763"/>
      <c r="F10" s="764" t="s">
        <v>10790</v>
      </c>
      <c r="G10" s="764"/>
      <c r="H10" s="764"/>
      <c r="I10" s="764">
        <f>MATCH(Таблиця90[[#This Row],[Name]],Buildings!$H$3:$H$792,0)</f>
        <v>83</v>
      </c>
      <c r="J10" s="764"/>
      <c r="K10" s="764"/>
      <c r="L10" s="1208" t="s">
        <v>45</v>
      </c>
      <c r="M10" s="688" t="s">
        <v>14</v>
      </c>
      <c r="N10" s="688"/>
      <c r="O10" s="688" t="s">
        <v>46</v>
      </c>
      <c r="P10" s="688"/>
      <c r="Q10" s="688" t="s">
        <v>21</v>
      </c>
      <c r="R10" s="688" t="s">
        <v>47</v>
      </c>
      <c r="S10" s="688"/>
      <c r="T10" s="688"/>
      <c r="U10" s="688"/>
      <c r="V10" s="688"/>
      <c r="W10" s="688"/>
      <c r="X10" s="1211"/>
      <c r="Y10" s="1239" t="e">
        <f>MATCH(Таблиця137[[#This Row],[Building Name]],Таблиця4[BUILDING NAME],0)</f>
        <v>#N/A</v>
      </c>
      <c r="Z10" s="1239" t="s">
        <v>45</v>
      </c>
    </row>
    <row r="11" spans="1:26">
      <c r="A11" s="767" t="s">
        <v>10692</v>
      </c>
      <c r="B11" s="763" t="s">
        <v>1850</v>
      </c>
      <c r="C11" s="763" t="s">
        <v>10257</v>
      </c>
      <c r="D11" s="763" t="s">
        <v>1878</v>
      </c>
      <c r="E11" s="763"/>
      <c r="F11" s="764" t="s">
        <v>10694</v>
      </c>
      <c r="G11" s="764"/>
      <c r="H11" s="766"/>
      <c r="I11" s="764">
        <f>MATCH(Таблиця90[[#This Row],[Name]],Buildings!$H$3:$H$792,0)</f>
        <v>63</v>
      </c>
      <c r="J11" s="766"/>
      <c r="K11" s="766"/>
      <c r="L11" s="1208" t="s">
        <v>48</v>
      </c>
      <c r="M11" s="688" t="s">
        <v>14</v>
      </c>
      <c r="N11" s="688"/>
      <c r="O11" s="688" t="s">
        <v>26</v>
      </c>
      <c r="P11" s="688"/>
      <c r="Q11" s="688" t="s">
        <v>21</v>
      </c>
      <c r="R11" s="688" t="s">
        <v>22</v>
      </c>
      <c r="S11" s="688"/>
      <c r="T11" s="688" t="s">
        <v>49</v>
      </c>
      <c r="U11" s="688"/>
      <c r="V11" s="424"/>
      <c r="W11" s="688"/>
      <c r="X11" s="1212" t="s">
        <v>50</v>
      </c>
      <c r="Y11" s="1239" t="e">
        <f>MATCH(Таблиця137[[#This Row],[Building Name]],Таблиця4[BUILDING NAME],0)</f>
        <v>#N/A</v>
      </c>
      <c r="Z11" s="1239" t="s">
        <v>48</v>
      </c>
    </row>
    <row r="12" spans="1:26">
      <c r="A12" s="764" t="s">
        <v>10502</v>
      </c>
      <c r="B12" s="763" t="s">
        <v>1850</v>
      </c>
      <c r="C12" s="763" t="s">
        <v>10257</v>
      </c>
      <c r="D12" s="763" t="s">
        <v>1878</v>
      </c>
      <c r="E12" s="763"/>
      <c r="F12" s="764" t="s">
        <v>29860</v>
      </c>
      <c r="G12" s="764"/>
      <c r="H12" s="764"/>
      <c r="I12" s="764">
        <f>MATCH(Таблиця90[[#This Row],[Name]],Buildings!$H$3:$H$792,0)</f>
        <v>29</v>
      </c>
      <c r="J12" s="764"/>
      <c r="K12" s="764"/>
      <c r="L12" s="1208" t="s">
        <v>51</v>
      </c>
      <c r="M12" s="688" t="s">
        <v>52</v>
      </c>
      <c r="N12" s="688"/>
      <c r="O12" s="688" t="s">
        <v>26</v>
      </c>
      <c r="P12" s="688"/>
      <c r="Q12" s="688" t="s">
        <v>21</v>
      </c>
      <c r="R12" s="688" t="s">
        <v>53</v>
      </c>
      <c r="S12" s="688"/>
      <c r="T12" s="688"/>
      <c r="U12" s="688"/>
      <c r="V12" s="688"/>
      <c r="W12" s="688"/>
      <c r="X12" s="1211"/>
      <c r="Y12" s="1239">
        <f>MATCH(Таблиця137[[#This Row],[Building Name]],Таблиця4[BUILDING NAME],0)</f>
        <v>213</v>
      </c>
      <c r="Z12" s="1239" t="s">
        <v>51</v>
      </c>
    </row>
    <row r="13" spans="1:26">
      <c r="A13" s="767" t="s">
        <v>10799</v>
      </c>
      <c r="B13" s="763" t="s">
        <v>1850</v>
      </c>
      <c r="C13" s="763" t="s">
        <v>10257</v>
      </c>
      <c r="D13" s="763" t="s">
        <v>1878</v>
      </c>
      <c r="E13" s="763"/>
      <c r="F13" s="764" t="s">
        <v>10800</v>
      </c>
      <c r="G13" s="764"/>
      <c r="H13" s="766"/>
      <c r="I13" s="764">
        <f>MATCH(Таблиця90[[#This Row],[Name]],Buildings!$H$3:$H$792,0)</f>
        <v>85</v>
      </c>
      <c r="J13" s="766"/>
      <c r="K13" s="766"/>
      <c r="L13" s="1209" t="s">
        <v>54</v>
      </c>
      <c r="M13" s="688" t="s">
        <v>29</v>
      </c>
      <c r="N13" s="688"/>
      <c r="O13" s="688" t="s">
        <v>20</v>
      </c>
      <c r="P13" s="688">
        <v>3</v>
      </c>
      <c r="Q13" s="688" t="s">
        <v>55</v>
      </c>
      <c r="R13" s="688" t="s">
        <v>22</v>
      </c>
      <c r="S13" s="688"/>
      <c r="T13" s="688" t="s">
        <v>56</v>
      </c>
      <c r="U13" s="688"/>
      <c r="V13" s="688"/>
      <c r="W13" s="688"/>
      <c r="X13" s="1211"/>
      <c r="Y13" s="1239">
        <f>MATCH(Таблиця137[[#This Row],[Building Name]],Таблиця4[BUILDING NAME],0)</f>
        <v>133</v>
      </c>
      <c r="Z13" s="1239" t="s">
        <v>54</v>
      </c>
    </row>
    <row r="14" spans="1:26">
      <c r="A14" s="764" t="s">
        <v>10527</v>
      </c>
      <c r="B14" s="763" t="s">
        <v>1850</v>
      </c>
      <c r="C14" s="763" t="s">
        <v>10257</v>
      </c>
      <c r="D14" s="763" t="s">
        <v>1878</v>
      </c>
      <c r="E14" s="763"/>
      <c r="F14" s="764" t="s">
        <v>29861</v>
      </c>
      <c r="G14" s="764"/>
      <c r="H14" s="764"/>
      <c r="I14" s="764">
        <f>MATCH(Таблиця90[[#This Row],[Name]],Buildings!$H$3:$H$792,0)</f>
        <v>33</v>
      </c>
      <c r="J14" s="764"/>
      <c r="K14" s="764"/>
      <c r="L14" s="1209" t="s">
        <v>57</v>
      </c>
      <c r="M14" s="688" t="s">
        <v>25</v>
      </c>
      <c r="N14" s="688" t="s">
        <v>58</v>
      </c>
      <c r="O14" s="688" t="s">
        <v>36</v>
      </c>
      <c r="P14" s="688">
        <v>2</v>
      </c>
      <c r="Q14" s="688" t="s">
        <v>21</v>
      </c>
      <c r="R14" s="688" t="s">
        <v>59</v>
      </c>
      <c r="S14" s="425" t="s">
        <v>60</v>
      </c>
      <c r="T14" s="688" t="s">
        <v>61</v>
      </c>
      <c r="U14" s="688" t="s">
        <v>62</v>
      </c>
      <c r="V14" s="688" t="s">
        <v>63</v>
      </c>
      <c r="W14" s="688" t="s">
        <v>64</v>
      </c>
      <c r="X14" s="1211"/>
      <c r="Y14" s="1239">
        <f>MATCH(Таблиця137[[#This Row],[Building Name]],Таблиця4[BUILDING NAME],0)</f>
        <v>442</v>
      </c>
      <c r="Z14" s="1239" t="s">
        <v>57</v>
      </c>
    </row>
    <row r="15" spans="1:26">
      <c r="A15" s="767" t="s">
        <v>10514</v>
      </c>
      <c r="B15" s="763" t="s">
        <v>1850</v>
      </c>
      <c r="C15" s="763" t="s">
        <v>10257</v>
      </c>
      <c r="D15" s="763" t="s">
        <v>1878</v>
      </c>
      <c r="E15" s="763"/>
      <c r="F15" s="764" t="s">
        <v>10602</v>
      </c>
      <c r="G15" s="764"/>
      <c r="H15" s="764"/>
      <c r="I15" s="764">
        <f>MATCH(Таблиця90[[#This Row],[Name]],Buildings!$H$3:$H$792,0)</f>
        <v>31</v>
      </c>
      <c r="J15" s="764"/>
      <c r="K15" s="764"/>
      <c r="L15" s="1208" t="s">
        <v>65</v>
      </c>
      <c r="M15" s="688" t="s">
        <v>29</v>
      </c>
      <c r="N15" s="688"/>
      <c r="O15" s="688" t="s">
        <v>46</v>
      </c>
      <c r="P15" s="688"/>
      <c r="Q15" s="688"/>
      <c r="R15" s="688" t="s">
        <v>66</v>
      </c>
      <c r="S15" s="688"/>
      <c r="T15" s="688"/>
      <c r="U15" s="688"/>
      <c r="V15" s="688"/>
      <c r="W15" s="688"/>
      <c r="X15" s="1211"/>
      <c r="Y15" s="1239">
        <f>MATCH(Таблиця137[[#This Row],[Building Name]],Таблиця4[BUILDING NAME],0)</f>
        <v>648</v>
      </c>
      <c r="Z15" s="1239" t="s">
        <v>65</v>
      </c>
    </row>
    <row r="16" spans="1:26">
      <c r="A16" s="764" t="s">
        <v>29862</v>
      </c>
      <c r="B16" s="763" t="s">
        <v>1850</v>
      </c>
      <c r="C16" s="763" t="s">
        <v>10257</v>
      </c>
      <c r="D16" s="763" t="s">
        <v>1878</v>
      </c>
      <c r="E16" s="763"/>
      <c r="F16" s="764" t="s">
        <v>29863</v>
      </c>
      <c r="G16" s="764"/>
      <c r="H16" s="764"/>
      <c r="I16" s="764">
        <f>MATCH(Таблиця90[[#This Row],[Name]],Buildings!$H$3:$H$792,0)</f>
        <v>64</v>
      </c>
      <c r="J16" s="764"/>
      <c r="K16" s="764"/>
      <c r="L16" s="1246" t="s">
        <v>12716</v>
      </c>
      <c r="M16" s="688" t="s">
        <v>25</v>
      </c>
      <c r="N16" s="688"/>
      <c r="O16" s="688" t="s">
        <v>46</v>
      </c>
      <c r="P16" s="688"/>
      <c r="Q16" s="688" t="s">
        <v>21</v>
      </c>
      <c r="R16" s="688" t="s">
        <v>68</v>
      </c>
      <c r="S16" s="688"/>
      <c r="T16" s="688" t="s">
        <v>69</v>
      </c>
      <c r="U16" s="688"/>
      <c r="V16" s="688"/>
      <c r="W16" s="688"/>
      <c r="X16" s="1211"/>
      <c r="Y16" s="1239">
        <f>MATCH(Таблиця137[[#This Row],[Building Name]],Таблиця4[BUILDING NAME],0)</f>
        <v>628</v>
      </c>
      <c r="Z16" s="1239" t="s">
        <v>67</v>
      </c>
    </row>
    <row r="17" spans="1:26">
      <c r="A17" s="767" t="s">
        <v>10662</v>
      </c>
      <c r="B17" s="763" t="s">
        <v>1850</v>
      </c>
      <c r="C17" s="763" t="s">
        <v>10257</v>
      </c>
      <c r="D17" s="763" t="s">
        <v>1878</v>
      </c>
      <c r="E17" s="763"/>
      <c r="F17" s="764" t="s">
        <v>29864</v>
      </c>
      <c r="G17" s="764"/>
      <c r="H17" s="764"/>
      <c r="I17" s="764">
        <f>MATCH(Таблиця90[[#This Row],[Name]],Buildings!$H$3:$H$792,0)</f>
        <v>56</v>
      </c>
      <c r="J17" s="764"/>
      <c r="K17" s="764"/>
      <c r="L17" s="1208" t="s">
        <v>70</v>
      </c>
      <c r="M17" s="688" t="s">
        <v>14</v>
      </c>
      <c r="N17" s="688" t="s">
        <v>58</v>
      </c>
      <c r="O17" s="688" t="s">
        <v>36</v>
      </c>
      <c r="P17" s="688"/>
      <c r="Q17" s="688" t="s">
        <v>17</v>
      </c>
      <c r="R17" s="688" t="s">
        <v>71</v>
      </c>
      <c r="S17" s="688" t="s">
        <v>72</v>
      </c>
      <c r="T17" s="688" t="s">
        <v>73</v>
      </c>
      <c r="U17" s="688" t="s">
        <v>74</v>
      </c>
      <c r="V17" s="688" t="s">
        <v>75</v>
      </c>
      <c r="W17" s="688" t="s">
        <v>76</v>
      </c>
      <c r="X17" s="1211"/>
      <c r="Y17" s="1239">
        <f>MATCH(Таблиця137[[#This Row],[Building Name]],Таблиця4[BUILDING NAME],0)</f>
        <v>493</v>
      </c>
      <c r="Z17" s="1239" t="s">
        <v>70</v>
      </c>
    </row>
    <row r="18" spans="1:26">
      <c r="A18" s="764" t="s">
        <v>10794</v>
      </c>
      <c r="B18" s="763" t="s">
        <v>1850</v>
      </c>
      <c r="C18" s="763" t="s">
        <v>10257</v>
      </c>
      <c r="D18" s="763" t="s">
        <v>1878</v>
      </c>
      <c r="E18" s="763"/>
      <c r="F18" s="764" t="s">
        <v>29865</v>
      </c>
      <c r="G18" s="764"/>
      <c r="H18" s="764"/>
      <c r="I18" s="764">
        <f>MATCH(Таблиця90[[#This Row],[Name]],Buildings!$H$3:$H$792,0)</f>
        <v>84</v>
      </c>
      <c r="J18" s="764"/>
      <c r="K18" s="764"/>
      <c r="L18" s="1209" t="s">
        <v>77</v>
      </c>
      <c r="M18" s="688" t="s">
        <v>14</v>
      </c>
      <c r="N18" s="688" t="s">
        <v>58</v>
      </c>
      <c r="O18" s="688" t="s">
        <v>20</v>
      </c>
      <c r="P18" s="688">
        <v>2</v>
      </c>
      <c r="Q18" s="688"/>
      <c r="R18" s="688" t="s">
        <v>78</v>
      </c>
      <c r="S18" s="688"/>
      <c r="T18" s="688" t="s">
        <v>79</v>
      </c>
      <c r="U18" s="688"/>
      <c r="V18" s="688"/>
      <c r="W18" s="688"/>
      <c r="X18" s="1211"/>
      <c r="Y18" s="1239">
        <f>MATCH(Таблиця137[[#This Row],[Building Name]],Таблиця4[BUILDING NAME],0)</f>
        <v>118</v>
      </c>
      <c r="Z18" s="1239" t="s">
        <v>77</v>
      </c>
    </row>
    <row r="19" spans="1:26">
      <c r="A19" s="767" t="s">
        <v>10482</v>
      </c>
      <c r="B19" s="763" t="s">
        <v>1850</v>
      </c>
      <c r="C19" s="763" t="s">
        <v>10257</v>
      </c>
      <c r="D19" s="763" t="s">
        <v>1878</v>
      </c>
      <c r="E19" s="763"/>
      <c r="F19" s="764" t="s">
        <v>10483</v>
      </c>
      <c r="G19" s="764"/>
      <c r="H19" s="764"/>
      <c r="I19" s="764">
        <f>MATCH(Таблиця90[[#This Row],[Name]],Buildings!$H$3:$H$792,0)</f>
        <v>26</v>
      </c>
      <c r="J19" s="764"/>
      <c r="K19" s="764"/>
      <c r="L19" s="1208" t="s">
        <v>80</v>
      </c>
      <c r="M19" s="688" t="s">
        <v>81</v>
      </c>
      <c r="N19" s="688" t="s">
        <v>82</v>
      </c>
      <c r="O19" s="688" t="s">
        <v>16</v>
      </c>
      <c r="P19" s="688">
        <v>5</v>
      </c>
      <c r="Q19" s="688" t="s">
        <v>17</v>
      </c>
      <c r="R19" s="688" t="s">
        <v>83</v>
      </c>
      <c r="S19" s="688"/>
      <c r="T19" s="688" t="s">
        <v>84</v>
      </c>
      <c r="U19" s="688" t="s">
        <v>85</v>
      </c>
      <c r="V19" s="688" t="s">
        <v>86</v>
      </c>
      <c r="W19" s="688"/>
      <c r="X19" s="1211"/>
      <c r="Y19" s="1239">
        <f>MATCH(Таблиця137[[#This Row],[Building Name]],Таблиця4[BUILDING NAME],0)</f>
        <v>395</v>
      </c>
      <c r="Z19" s="1239" t="s">
        <v>80</v>
      </c>
    </row>
    <row r="20" spans="1:26">
      <c r="A20" s="763" t="s">
        <v>10765</v>
      </c>
      <c r="B20" s="763" t="s">
        <v>1850</v>
      </c>
      <c r="C20" s="763" t="s">
        <v>10257</v>
      </c>
      <c r="D20" s="763" t="s">
        <v>10313</v>
      </c>
      <c r="E20" s="763"/>
      <c r="F20" s="763" t="s">
        <v>29866</v>
      </c>
      <c r="G20" s="763"/>
      <c r="H20" s="765"/>
      <c r="I20" s="764">
        <f>MATCH(Таблиця90[[#This Row],[Name]],Buildings!$H$3:$H$792,0)</f>
        <v>78</v>
      </c>
      <c r="J20" s="765"/>
      <c r="K20" s="765"/>
      <c r="L20" s="1208" t="s">
        <v>87</v>
      </c>
      <c r="M20" s="688" t="s">
        <v>14</v>
      </c>
      <c r="N20" s="688"/>
      <c r="O20" s="688" t="s">
        <v>20</v>
      </c>
      <c r="P20" s="688"/>
      <c r="Q20" s="688" t="s">
        <v>55</v>
      </c>
      <c r="R20" s="688" t="s">
        <v>22</v>
      </c>
      <c r="S20" s="1242"/>
      <c r="T20" s="688" t="s">
        <v>88</v>
      </c>
      <c r="U20" s="688"/>
      <c r="V20" s="424"/>
      <c r="W20" s="688"/>
      <c r="X20" s="1213" t="s">
        <v>89</v>
      </c>
      <c r="Y20" s="1239">
        <f>MATCH(Таблиця137[[#This Row],[Building Name]],Таблиця4[BUILDING NAME],0)</f>
        <v>96</v>
      </c>
      <c r="Z20" s="1239" t="s">
        <v>87</v>
      </c>
    </row>
    <row r="21" spans="1:26">
      <c r="A21" s="763" t="s">
        <v>10610</v>
      </c>
      <c r="B21" s="763" t="s">
        <v>1850</v>
      </c>
      <c r="C21" s="763" t="s">
        <v>10257</v>
      </c>
      <c r="D21" s="763" t="s">
        <v>10313</v>
      </c>
      <c r="E21" s="763"/>
      <c r="F21" s="763" t="s">
        <v>10611</v>
      </c>
      <c r="G21" s="763"/>
      <c r="H21" s="765"/>
      <c r="I21" s="764">
        <f>MATCH(Таблиця90[[#This Row],[Name]],Buildings!$H$3:$H$792,0)</f>
        <v>45</v>
      </c>
      <c r="J21" s="765"/>
      <c r="K21" s="765"/>
      <c r="L21" s="1209" t="s">
        <v>90</v>
      </c>
      <c r="M21" s="688" t="s">
        <v>29</v>
      </c>
      <c r="N21" s="688"/>
      <c r="O21" s="688" t="s">
        <v>36</v>
      </c>
      <c r="P21" s="688"/>
      <c r="Q21" s="688" t="s">
        <v>17</v>
      </c>
      <c r="R21" s="688" t="s">
        <v>91</v>
      </c>
      <c r="S21" s="688"/>
      <c r="T21" s="688"/>
      <c r="U21" s="688"/>
      <c r="V21" s="688"/>
      <c r="W21" s="688"/>
      <c r="X21" s="1211"/>
      <c r="Y21" s="1239">
        <f>MATCH(Таблиця137[[#This Row],[Building Name]],Таблиця4[BUILDING NAME],0)</f>
        <v>514</v>
      </c>
      <c r="Z21" s="1239" t="s">
        <v>90</v>
      </c>
    </row>
    <row r="22" spans="1:26">
      <c r="A22" s="763" t="s">
        <v>29867</v>
      </c>
      <c r="B22" s="763" t="s">
        <v>1850</v>
      </c>
      <c r="C22" s="763" t="s">
        <v>10257</v>
      </c>
      <c r="D22" s="763" t="s">
        <v>10313</v>
      </c>
      <c r="E22" s="763"/>
      <c r="F22" s="763" t="s">
        <v>10435</v>
      </c>
      <c r="G22" s="763"/>
      <c r="H22" s="765"/>
      <c r="I22" s="764">
        <f>MATCH(Таблиця90[[#This Row],[Name]],Buildings!$H$3:$H$792,0)</f>
        <v>774</v>
      </c>
      <c r="J22" s="765"/>
      <c r="K22" s="765"/>
      <c r="L22" s="1209" t="s">
        <v>92</v>
      </c>
      <c r="M22" s="688" t="s">
        <v>93</v>
      </c>
      <c r="N22" s="688" t="s">
        <v>94</v>
      </c>
      <c r="O22" s="688" t="s">
        <v>16</v>
      </c>
      <c r="P22" s="688"/>
      <c r="Q22" s="688" t="s">
        <v>95</v>
      </c>
      <c r="R22" s="688" t="s">
        <v>96</v>
      </c>
      <c r="S22" s="688"/>
      <c r="T22" s="688" t="s">
        <v>97</v>
      </c>
      <c r="U22" s="423" t="s">
        <v>98</v>
      </c>
      <c r="V22" s="688" t="s">
        <v>99</v>
      </c>
      <c r="W22" s="688"/>
      <c r="X22" s="1211"/>
      <c r="Y22" s="1239">
        <f>MATCH(Таблиця137[[#This Row],[Building Name]],Таблиця4[BUILDING NAME],0)</f>
        <v>370</v>
      </c>
      <c r="Z22" s="1239" t="s">
        <v>92</v>
      </c>
    </row>
    <row r="23" spans="1:26">
      <c r="A23" s="763" t="s">
        <v>11307</v>
      </c>
      <c r="B23" s="763" t="s">
        <v>1850</v>
      </c>
      <c r="C23" s="763" t="s">
        <v>10257</v>
      </c>
      <c r="D23" s="763" t="s">
        <v>10313</v>
      </c>
      <c r="E23" s="763"/>
      <c r="F23" s="763" t="s">
        <v>10435</v>
      </c>
      <c r="G23" s="763"/>
      <c r="H23" s="765"/>
      <c r="I23" s="764">
        <f>MATCH(Таблиця90[[#This Row],[Name]],Buildings!$H$3:$H$792,0)</f>
        <v>234</v>
      </c>
      <c r="J23" s="765"/>
      <c r="K23" s="765"/>
      <c r="L23" s="1238" t="s">
        <v>92</v>
      </c>
      <c r="M23" s="1239" t="s">
        <v>93</v>
      </c>
      <c r="N23" s="1239" t="s">
        <v>94</v>
      </c>
      <c r="O23" s="1239" t="s">
        <v>16</v>
      </c>
      <c r="P23" s="1239"/>
      <c r="Q23" s="1239" t="s">
        <v>95</v>
      </c>
      <c r="R23" s="1239" t="s">
        <v>96</v>
      </c>
      <c r="S23" s="1239"/>
      <c r="T23" s="1239"/>
      <c r="U23" s="1239" t="s">
        <v>98</v>
      </c>
      <c r="V23" s="1239"/>
      <c r="W23" s="1243"/>
      <c r="X23" s="1240"/>
      <c r="Y23" s="1239">
        <f>MATCH(Таблиця137[[#This Row],[Building Name]],Таблиця4[BUILDING NAME],0)</f>
        <v>370</v>
      </c>
      <c r="Z23" s="1239" t="s">
        <v>92</v>
      </c>
    </row>
    <row r="24" spans="1:26">
      <c r="A24" s="763" t="s">
        <v>10615</v>
      </c>
      <c r="B24" s="763" t="s">
        <v>1850</v>
      </c>
      <c r="C24" s="763" t="s">
        <v>10257</v>
      </c>
      <c r="D24" s="763" t="s">
        <v>10313</v>
      </c>
      <c r="E24" s="763"/>
      <c r="F24" s="763" t="s">
        <v>10616</v>
      </c>
      <c r="G24" s="763"/>
      <c r="H24" s="765"/>
      <c r="I24" s="764">
        <f>MATCH(Таблиця90[[#This Row],[Name]],Buildings!$H$3:$H$792,0)</f>
        <v>46</v>
      </c>
      <c r="J24" s="765"/>
      <c r="K24" s="765"/>
      <c r="L24" s="1209" t="s">
        <v>100</v>
      </c>
      <c r="M24" s="688" t="s">
        <v>101</v>
      </c>
      <c r="N24" s="688"/>
      <c r="O24" s="688" t="s">
        <v>102</v>
      </c>
      <c r="P24" s="688"/>
      <c r="Q24" s="688"/>
      <c r="R24" s="688" t="s">
        <v>103</v>
      </c>
      <c r="S24" s="688" t="s">
        <v>104</v>
      </c>
      <c r="T24" s="688" t="s">
        <v>105</v>
      </c>
      <c r="U24" s="688"/>
      <c r="V24" s="688"/>
      <c r="W24" s="688"/>
      <c r="X24" s="1214" t="s">
        <v>106</v>
      </c>
      <c r="Y24" s="1239">
        <f>MATCH(Таблиця137[[#This Row],[Building Name]],Таблиця4[BUILDING NAME],0)</f>
        <v>549</v>
      </c>
      <c r="Z24" s="1239" t="s">
        <v>100</v>
      </c>
    </row>
    <row r="25" spans="1:26">
      <c r="A25" s="763" t="s">
        <v>10410</v>
      </c>
      <c r="B25" s="763" t="s">
        <v>1850</v>
      </c>
      <c r="C25" s="763" t="s">
        <v>10257</v>
      </c>
      <c r="D25" s="763" t="s">
        <v>10313</v>
      </c>
      <c r="E25" s="763"/>
      <c r="F25" s="763" t="s">
        <v>10412</v>
      </c>
      <c r="G25" s="763"/>
      <c r="H25" s="765"/>
      <c r="I25" s="764">
        <f>MATCH(Таблиця90[[#This Row],[Name]],Buildings!$H$3:$H$792,0)</f>
        <v>16</v>
      </c>
      <c r="J25" s="765"/>
      <c r="K25" s="765"/>
      <c r="L25" s="1208" t="s">
        <v>107</v>
      </c>
      <c r="M25" s="688" t="s">
        <v>25</v>
      </c>
      <c r="N25" s="688"/>
      <c r="O25" s="688" t="s">
        <v>46</v>
      </c>
      <c r="P25" s="688"/>
      <c r="Q25" s="688" t="s">
        <v>21</v>
      </c>
      <c r="R25" s="688" t="s">
        <v>108</v>
      </c>
      <c r="S25" s="688"/>
      <c r="T25" s="688" t="s">
        <v>109</v>
      </c>
      <c r="U25" s="688"/>
      <c r="V25" s="424"/>
      <c r="W25" s="424"/>
      <c r="X25" s="1212" t="s">
        <v>110</v>
      </c>
      <c r="Y25" s="1239" t="e">
        <f>MATCH(Таблиця137[[#This Row],[Building Name]],Таблиця4[BUILDING NAME],0)</f>
        <v>#N/A</v>
      </c>
      <c r="Z25" s="1239" t="s">
        <v>107</v>
      </c>
    </row>
    <row r="26" spans="1:26">
      <c r="A26" s="763" t="s">
        <v>10418</v>
      </c>
      <c r="B26" s="763" t="s">
        <v>1850</v>
      </c>
      <c r="C26" s="763" t="s">
        <v>10257</v>
      </c>
      <c r="D26" s="763" t="s">
        <v>10313</v>
      </c>
      <c r="E26" s="763"/>
      <c r="F26" s="763" t="s">
        <v>10419</v>
      </c>
      <c r="G26" s="763"/>
      <c r="H26" s="765"/>
      <c r="I26" s="764">
        <f>MATCH(Таблиця90[[#This Row],[Name]],Buildings!$H$3:$H$792,0)</f>
        <v>17</v>
      </c>
      <c r="J26" s="765"/>
      <c r="K26" s="765"/>
      <c r="L26" s="1208" t="s">
        <v>111</v>
      </c>
      <c r="M26" s="688" t="s">
        <v>29</v>
      </c>
      <c r="N26" s="688"/>
      <c r="O26" s="688" t="s">
        <v>20</v>
      </c>
      <c r="P26" s="688"/>
      <c r="Q26" s="688" t="s">
        <v>17</v>
      </c>
      <c r="R26" s="688" t="s">
        <v>112</v>
      </c>
      <c r="S26" s="688"/>
      <c r="T26" s="688" t="s">
        <v>113</v>
      </c>
      <c r="U26" s="688"/>
      <c r="V26" s="424"/>
      <c r="W26" s="688"/>
      <c r="X26" s="1212" t="s">
        <v>114</v>
      </c>
      <c r="Y26" s="1239">
        <f>MATCH(Таблиця137[[#This Row],[Building Name]],Таблиця4[BUILDING NAME],0)</f>
        <v>57</v>
      </c>
      <c r="Z26" s="1239" t="s">
        <v>111</v>
      </c>
    </row>
    <row r="27" spans="1:26">
      <c r="A27" s="763" t="s">
        <v>29868</v>
      </c>
      <c r="B27" s="763" t="s">
        <v>1850</v>
      </c>
      <c r="C27" s="763" t="s">
        <v>10257</v>
      </c>
      <c r="D27" s="763" t="s">
        <v>10313</v>
      </c>
      <c r="E27" s="763"/>
      <c r="F27" s="763" t="s">
        <v>10714</v>
      </c>
      <c r="G27" s="763"/>
      <c r="H27" s="765"/>
      <c r="I27" s="764">
        <f>MATCH(Таблиця90[[#This Row],[Name]],Buildings!$H$3:$H$792,0)</f>
        <v>775</v>
      </c>
      <c r="J27" s="765"/>
      <c r="K27" s="765"/>
      <c r="L27" s="1208" t="s">
        <v>115</v>
      </c>
      <c r="M27" s="688" t="s">
        <v>25</v>
      </c>
      <c r="N27" s="688"/>
      <c r="O27" s="688" t="s">
        <v>46</v>
      </c>
      <c r="P27" s="688"/>
      <c r="Q27" s="688" t="s">
        <v>21</v>
      </c>
      <c r="R27" s="688" t="s">
        <v>116</v>
      </c>
      <c r="S27" s="688" t="s">
        <v>117</v>
      </c>
      <c r="T27" s="688" t="s">
        <v>118</v>
      </c>
      <c r="U27" s="688"/>
      <c r="V27" s="1242"/>
      <c r="W27" s="688"/>
      <c r="X27" s="1211"/>
      <c r="Y27" s="1239">
        <f>MATCH(Таблиця137[[#This Row],[Building Name]],Таблиця4[BUILDING NAME],0)</f>
        <v>633</v>
      </c>
      <c r="Z27" s="1239" t="s">
        <v>115</v>
      </c>
    </row>
    <row r="28" spans="1:26">
      <c r="A28" s="764" t="s">
        <v>28</v>
      </c>
      <c r="B28" s="763" t="s">
        <v>1850</v>
      </c>
      <c r="C28" s="763" t="s">
        <v>10257</v>
      </c>
      <c r="D28" s="763" t="s">
        <v>29</v>
      </c>
      <c r="E28" s="763"/>
      <c r="F28" s="764" t="s">
        <v>29869</v>
      </c>
      <c r="G28" s="764"/>
      <c r="H28" s="766"/>
      <c r="I28" s="764">
        <f>MATCH(Таблиця90[[#This Row],[Name]],Buildings!$H$3:$H$792,0)</f>
        <v>80</v>
      </c>
      <c r="J28" s="766"/>
      <c r="K28" s="766"/>
      <c r="L28" s="1208" t="s">
        <v>119</v>
      </c>
      <c r="M28" s="688" t="s">
        <v>25</v>
      </c>
      <c r="N28" s="688"/>
      <c r="O28" s="688" t="s">
        <v>36</v>
      </c>
      <c r="P28" s="688"/>
      <c r="Q28" s="688" t="s">
        <v>17</v>
      </c>
      <c r="R28" s="688" t="s">
        <v>120</v>
      </c>
      <c r="S28" s="688"/>
      <c r="T28" s="688"/>
      <c r="U28" s="688"/>
      <c r="V28" s="688"/>
      <c r="W28" s="688"/>
      <c r="X28" s="1211"/>
      <c r="Y28" s="1239">
        <f>MATCH(Таблиця137[[#This Row],[Building Name]],Таблиця4[BUILDING NAME],0)</f>
        <v>483</v>
      </c>
      <c r="Z28" s="1239" t="s">
        <v>119</v>
      </c>
    </row>
    <row r="29" spans="1:26">
      <c r="A29" s="764" t="s">
        <v>111</v>
      </c>
      <c r="B29" s="763" t="s">
        <v>1850</v>
      </c>
      <c r="C29" s="763" t="s">
        <v>10257</v>
      </c>
      <c r="D29" s="763" t="s">
        <v>29</v>
      </c>
      <c r="E29" s="763"/>
      <c r="F29" s="764" t="s">
        <v>29870</v>
      </c>
      <c r="G29" s="764"/>
      <c r="H29" s="764"/>
      <c r="I29" s="764">
        <f>MATCH(Таблиця90[[#This Row],[Name]],Buildings!$H$3:$H$792,0)</f>
        <v>57</v>
      </c>
      <c r="J29" s="764"/>
      <c r="K29" s="764"/>
      <c r="L29" s="1208" t="s">
        <v>121</v>
      </c>
      <c r="M29" s="688" t="s">
        <v>14</v>
      </c>
      <c r="N29" s="688" t="s">
        <v>15</v>
      </c>
      <c r="O29" s="688" t="s">
        <v>102</v>
      </c>
      <c r="P29" s="688">
        <v>3</v>
      </c>
      <c r="Q29" s="688" t="s">
        <v>55</v>
      </c>
      <c r="R29" s="688" t="s">
        <v>122</v>
      </c>
      <c r="S29" s="688" t="s">
        <v>123</v>
      </c>
      <c r="T29" s="1242" t="s">
        <v>124</v>
      </c>
      <c r="U29" s="688" t="s">
        <v>125</v>
      </c>
      <c r="V29" s="688" t="s">
        <v>126</v>
      </c>
      <c r="W29" s="688"/>
      <c r="X29" s="1211"/>
      <c r="Y29" s="1239">
        <f>MATCH(Таблиця137[[#This Row],[Building Name]],Таблиця4[BUILDING NAME],0)</f>
        <v>555</v>
      </c>
      <c r="Z29" s="1239" t="s">
        <v>121</v>
      </c>
    </row>
    <row r="30" spans="1:26">
      <c r="A30" s="764" t="s">
        <v>10906</v>
      </c>
      <c r="B30" s="763" t="s">
        <v>1850</v>
      </c>
      <c r="C30" s="763" t="s">
        <v>10257</v>
      </c>
      <c r="D30" s="763" t="s">
        <v>29</v>
      </c>
      <c r="E30" s="763"/>
      <c r="F30" s="764" t="s">
        <v>29871</v>
      </c>
      <c r="G30" s="764"/>
      <c r="H30" s="764"/>
      <c r="I30" s="764">
        <f>MATCH(Таблиця90[[#This Row],[Name]],Buildings!$H$3:$H$792,0)</f>
        <v>135</v>
      </c>
      <c r="J30" s="764"/>
      <c r="K30" s="764"/>
      <c r="L30" s="1238" t="s">
        <v>10379</v>
      </c>
      <c r="M30" s="1239" t="s">
        <v>14</v>
      </c>
      <c r="N30" s="1239" t="s">
        <v>82</v>
      </c>
      <c r="O30" s="1239" t="s">
        <v>20</v>
      </c>
      <c r="P30" s="1239"/>
      <c r="Q30" s="1239" t="s">
        <v>55</v>
      </c>
      <c r="R30" s="1239" t="s">
        <v>127</v>
      </c>
      <c r="S30" s="1239"/>
      <c r="T30" s="1239" t="s">
        <v>128</v>
      </c>
      <c r="U30" s="1239"/>
      <c r="V30" s="1239"/>
      <c r="W30" s="1239"/>
      <c r="X30" s="1240"/>
      <c r="Y30" s="1239">
        <f>MATCH(Таблиця137[[#This Row],[Building Name]],Таблиця4[BUILDING NAME],0)</f>
        <v>12</v>
      </c>
      <c r="Z30" s="1239" t="s">
        <v>10379</v>
      </c>
    </row>
    <row r="31" spans="1:26">
      <c r="A31" s="764" t="s">
        <v>374</v>
      </c>
      <c r="B31" s="763" t="s">
        <v>1850</v>
      </c>
      <c r="C31" s="763" t="s">
        <v>10257</v>
      </c>
      <c r="D31" s="763" t="s">
        <v>29</v>
      </c>
      <c r="E31" s="763"/>
      <c r="F31" s="764" t="s">
        <v>29872</v>
      </c>
      <c r="G31" s="764"/>
      <c r="H31" s="764"/>
      <c r="I31" s="764">
        <f>MATCH(Таблиця90[[#This Row],[Name]],Buildings!$H$3:$H$792,0)</f>
        <v>10</v>
      </c>
      <c r="J31" s="764"/>
      <c r="K31" s="764"/>
      <c r="L31" s="1209" t="s">
        <v>129</v>
      </c>
      <c r="M31" s="688" t="s">
        <v>29</v>
      </c>
      <c r="N31" s="688"/>
      <c r="O31" s="688" t="s">
        <v>26</v>
      </c>
      <c r="P31" s="688"/>
      <c r="Q31" s="688" t="s">
        <v>55</v>
      </c>
      <c r="R31" s="688"/>
      <c r="S31" s="1242"/>
      <c r="T31" s="688" t="s">
        <v>130</v>
      </c>
      <c r="U31" s="1242"/>
      <c r="V31" s="1242"/>
      <c r="W31" s="1242"/>
      <c r="X31" s="1211"/>
      <c r="Y31" s="1239">
        <f>MATCH(Таблиця137[[#This Row],[Building Name]],Таблиця4[BUILDING NAME],0)</f>
        <v>282</v>
      </c>
      <c r="Z31" s="1239" t="s">
        <v>129</v>
      </c>
    </row>
    <row r="32" spans="1:26">
      <c r="A32" s="767" t="s">
        <v>10568</v>
      </c>
      <c r="B32" s="763" t="s">
        <v>1850</v>
      </c>
      <c r="C32" s="763" t="s">
        <v>10257</v>
      </c>
      <c r="D32" s="763" t="s">
        <v>93</v>
      </c>
      <c r="E32" s="763"/>
      <c r="F32" s="764" t="s">
        <v>10570</v>
      </c>
      <c r="G32" s="764"/>
      <c r="H32" s="766"/>
      <c r="I32" s="764">
        <f>MATCH(Таблиця90[[#This Row],[Name]],Buildings!$H$3:$H$792,0)</f>
        <v>38</v>
      </c>
      <c r="J32" s="766"/>
      <c r="K32" s="766"/>
      <c r="L32" s="1209" t="s">
        <v>131</v>
      </c>
      <c r="M32" s="688" t="s">
        <v>29</v>
      </c>
      <c r="N32" s="688"/>
      <c r="O32" s="688" t="s">
        <v>26</v>
      </c>
      <c r="P32" s="688"/>
      <c r="Q32" s="688"/>
      <c r="R32" s="688" t="s">
        <v>132</v>
      </c>
      <c r="S32" s="688"/>
      <c r="T32" s="688"/>
      <c r="U32" s="688"/>
      <c r="V32" s="688"/>
      <c r="W32" s="688"/>
      <c r="X32" s="1211"/>
      <c r="Y32" s="1239">
        <f>MATCH(Таблиця137[[#This Row],[Building Name]],Таблиця4[BUILDING NAME],0)</f>
        <v>241</v>
      </c>
      <c r="Z32" s="1239" t="s">
        <v>131</v>
      </c>
    </row>
    <row r="33" spans="1:26">
      <c r="A33" s="767" t="s">
        <v>10551</v>
      </c>
      <c r="B33" s="763" t="s">
        <v>1850</v>
      </c>
      <c r="C33" s="763" t="s">
        <v>10257</v>
      </c>
      <c r="D33" s="763" t="s">
        <v>93</v>
      </c>
      <c r="E33" s="763"/>
      <c r="F33" s="764" t="s">
        <v>10553</v>
      </c>
      <c r="G33" s="764"/>
      <c r="H33" s="764"/>
      <c r="I33" s="764">
        <f>MATCH(Таблиця90[[#This Row],[Name]],Buildings!$H$3:$H$792,0)</f>
        <v>36</v>
      </c>
      <c r="J33" s="764"/>
      <c r="K33" s="764"/>
      <c r="L33" s="1209" t="s">
        <v>133</v>
      </c>
      <c r="M33" s="688" t="s">
        <v>29</v>
      </c>
      <c r="N33" s="688"/>
      <c r="O33" s="688" t="s">
        <v>20</v>
      </c>
      <c r="P33" s="688"/>
      <c r="Q33" s="688" t="s">
        <v>39</v>
      </c>
      <c r="R33" s="688" t="s">
        <v>22</v>
      </c>
      <c r="S33" s="688"/>
      <c r="T33" s="688" t="s">
        <v>134</v>
      </c>
      <c r="U33" s="688"/>
      <c r="V33" s="688"/>
      <c r="W33" s="688"/>
      <c r="X33" s="1211"/>
      <c r="Y33" s="1239">
        <f>MATCH(Таблиця137[[#This Row],[Building Name]],Таблиця4[BUILDING NAME],0)</f>
        <v>134</v>
      </c>
      <c r="Z33" s="1239" t="s">
        <v>133</v>
      </c>
    </row>
    <row r="34" spans="1:26">
      <c r="A34" s="767" t="s">
        <v>10447</v>
      </c>
      <c r="B34" s="763" t="s">
        <v>1850</v>
      </c>
      <c r="C34" s="763" t="s">
        <v>10257</v>
      </c>
      <c r="D34" s="763" t="s">
        <v>93</v>
      </c>
      <c r="E34" s="763"/>
      <c r="F34" s="764" t="s">
        <v>10449</v>
      </c>
      <c r="G34" s="764"/>
      <c r="H34" s="764"/>
      <c r="I34" s="764">
        <f>MATCH(Таблиця90[[#This Row],[Name]],Buildings!$H$3:$H$792,0)</f>
        <v>21</v>
      </c>
      <c r="J34" s="764"/>
      <c r="K34" s="764"/>
      <c r="L34" s="1208" t="s">
        <v>135</v>
      </c>
      <c r="M34" s="688" t="s">
        <v>29</v>
      </c>
      <c r="N34" s="688"/>
      <c r="O34" s="688" t="s">
        <v>20</v>
      </c>
      <c r="P34" s="688"/>
      <c r="Q34" s="688"/>
      <c r="R34" s="688" t="s">
        <v>136</v>
      </c>
      <c r="S34" s="688"/>
      <c r="T34" s="688" t="s">
        <v>137</v>
      </c>
      <c r="U34" s="688"/>
      <c r="V34" s="688"/>
      <c r="W34" s="688"/>
      <c r="X34" s="1211"/>
      <c r="Y34" s="1239" t="e">
        <f>MATCH(Таблиця137[[#This Row],[Building Name]],Таблиця4[BUILDING NAME],0)</f>
        <v>#N/A</v>
      </c>
      <c r="Z34" s="1239" t="s">
        <v>135</v>
      </c>
    </row>
    <row r="35" spans="1:26">
      <c r="A35" s="767" t="s">
        <v>10535</v>
      </c>
      <c r="B35" s="763" t="s">
        <v>1850</v>
      </c>
      <c r="C35" s="763" t="s">
        <v>10257</v>
      </c>
      <c r="D35" s="763" t="s">
        <v>93</v>
      </c>
      <c r="E35" s="763"/>
      <c r="F35" s="764" t="s">
        <v>10537</v>
      </c>
      <c r="G35" s="764"/>
      <c r="H35" s="764"/>
      <c r="I35" s="764">
        <f>MATCH(Таблиця90[[#This Row],[Name]],Buildings!$H$3:$H$792,0)</f>
        <v>34</v>
      </c>
      <c r="J35" s="764"/>
      <c r="K35" s="764"/>
      <c r="L35" s="1208" t="s">
        <v>138</v>
      </c>
      <c r="M35" s="688" t="s">
        <v>139</v>
      </c>
      <c r="N35" s="688" t="s">
        <v>58</v>
      </c>
      <c r="O35" s="688" t="s">
        <v>26</v>
      </c>
      <c r="P35" s="688"/>
      <c r="Q35" s="688" t="s">
        <v>55</v>
      </c>
      <c r="R35" s="688" t="s">
        <v>140</v>
      </c>
      <c r="S35" s="688" t="s">
        <v>141</v>
      </c>
      <c r="T35" s="688" t="s">
        <v>142</v>
      </c>
      <c r="U35" s="688" t="s">
        <v>143</v>
      </c>
      <c r="V35" s="425" t="s">
        <v>144</v>
      </c>
      <c r="W35" s="688" t="s">
        <v>145</v>
      </c>
      <c r="X35" s="1211"/>
      <c r="Y35" s="1239">
        <f>MATCH(Таблиця137[[#This Row],[Building Name]],Таблиця4[BUILDING NAME],0)</f>
        <v>199</v>
      </c>
      <c r="Z35" s="1239" t="s">
        <v>138</v>
      </c>
    </row>
    <row r="36" spans="1:26">
      <c r="A36" s="767" t="s">
        <v>10599</v>
      </c>
      <c r="B36" s="763" t="s">
        <v>1850</v>
      </c>
      <c r="C36" s="763" t="s">
        <v>10257</v>
      </c>
      <c r="D36" s="763" t="s">
        <v>93</v>
      </c>
      <c r="E36" s="763"/>
      <c r="F36" s="769" t="s">
        <v>10601</v>
      </c>
      <c r="G36" s="764"/>
      <c r="H36" s="764"/>
      <c r="I36" s="764">
        <f>MATCH(Таблиця90[[#This Row],[Name]],Buildings!$H$3:$H$792,0)</f>
        <v>43</v>
      </c>
      <c r="J36" s="764"/>
      <c r="K36" s="764"/>
      <c r="L36" s="1208" t="s">
        <v>146</v>
      </c>
      <c r="M36" s="688" t="s">
        <v>25</v>
      </c>
      <c r="N36" s="688" t="s">
        <v>15</v>
      </c>
      <c r="O36" s="688" t="s">
        <v>102</v>
      </c>
      <c r="P36" s="688">
        <v>3</v>
      </c>
      <c r="Q36" s="688" t="s">
        <v>147</v>
      </c>
      <c r="R36" s="688" t="s">
        <v>148</v>
      </c>
      <c r="S36" s="688"/>
      <c r="T36" s="688" t="s">
        <v>149</v>
      </c>
      <c r="U36" s="688" t="s">
        <v>150</v>
      </c>
      <c r="V36" s="688" t="s">
        <v>151</v>
      </c>
      <c r="W36" s="688"/>
      <c r="X36" s="1211"/>
      <c r="Y36" s="1239">
        <f>MATCH(Таблиця137[[#This Row],[Building Name]],Таблиця4[BUILDING NAME],0)</f>
        <v>587</v>
      </c>
      <c r="Z36" s="1239" t="s">
        <v>146</v>
      </c>
    </row>
    <row r="37" spans="1:26">
      <c r="A37" s="767" t="s">
        <v>10576</v>
      </c>
      <c r="B37" s="763" t="s">
        <v>1850</v>
      </c>
      <c r="C37" s="763" t="s">
        <v>10257</v>
      </c>
      <c r="D37" s="763" t="s">
        <v>93</v>
      </c>
      <c r="E37" s="763"/>
      <c r="F37" s="764" t="s">
        <v>10578</v>
      </c>
      <c r="G37" s="764"/>
      <c r="H37" s="764"/>
      <c r="I37" s="764">
        <f>MATCH(Таблиця90[[#This Row],[Name]],Buildings!$H$3:$H$792,0)</f>
        <v>39</v>
      </c>
      <c r="J37" s="764"/>
      <c r="K37" s="764"/>
      <c r="L37" s="1208" t="s">
        <v>152</v>
      </c>
      <c r="M37" s="688" t="s">
        <v>25</v>
      </c>
      <c r="N37" s="688"/>
      <c r="O37" s="688" t="s">
        <v>26</v>
      </c>
      <c r="P37" s="688"/>
      <c r="Q37" s="688"/>
      <c r="R37" s="688" t="s">
        <v>153</v>
      </c>
      <c r="S37" s="688"/>
      <c r="T37" s="688"/>
      <c r="U37" s="688"/>
      <c r="V37" s="688"/>
      <c r="W37" s="688"/>
      <c r="X37" s="1211"/>
      <c r="Y37" s="1239">
        <f>MATCH(Таблиця137[[#This Row],[Building Name]],Таблиця4[BUILDING NAME],0)</f>
        <v>251</v>
      </c>
      <c r="Z37" s="1239" t="s">
        <v>152</v>
      </c>
    </row>
    <row r="38" spans="1:26">
      <c r="A38" s="767" t="s">
        <v>10350</v>
      </c>
      <c r="B38" s="763" t="s">
        <v>1850</v>
      </c>
      <c r="C38" s="763" t="s">
        <v>10257</v>
      </c>
      <c r="D38" s="763" t="s">
        <v>93</v>
      </c>
      <c r="E38" s="763"/>
      <c r="F38" s="764" t="s">
        <v>10353</v>
      </c>
      <c r="G38" s="764"/>
      <c r="H38" s="764"/>
      <c r="I38" s="764">
        <f>MATCH(Таблиця90[[#This Row],[Name]],Buildings!$H$3:$H$792,0)</f>
        <v>8</v>
      </c>
      <c r="J38" s="764"/>
      <c r="K38" s="764"/>
      <c r="L38" s="1208" t="s">
        <v>154</v>
      </c>
      <c r="M38" s="688" t="s">
        <v>14</v>
      </c>
      <c r="N38" s="688" t="s">
        <v>155</v>
      </c>
      <c r="O38" s="688" t="s">
        <v>20</v>
      </c>
      <c r="P38" s="688"/>
      <c r="Q38" s="688" t="s">
        <v>21</v>
      </c>
      <c r="R38" s="688" t="s">
        <v>156</v>
      </c>
      <c r="S38" s="688"/>
      <c r="T38" s="688"/>
      <c r="U38" s="688" t="s">
        <v>157</v>
      </c>
      <c r="V38" s="688" t="s">
        <v>158</v>
      </c>
      <c r="W38" s="688"/>
      <c r="X38" s="1211"/>
      <c r="Y38" s="1239">
        <f>MATCH(Таблиця137[[#This Row],[Building Name]],Таблиця4[BUILDING NAME],0)</f>
        <v>53</v>
      </c>
      <c r="Z38" s="1239" t="s">
        <v>154</v>
      </c>
    </row>
    <row r="39" spans="1:26">
      <c r="A39" s="767" t="s">
        <v>10488</v>
      </c>
      <c r="B39" s="763" t="s">
        <v>1850</v>
      </c>
      <c r="C39" s="763" t="s">
        <v>10257</v>
      </c>
      <c r="D39" s="763" t="s">
        <v>93</v>
      </c>
      <c r="E39" s="763"/>
      <c r="F39" s="764" t="s">
        <v>10490</v>
      </c>
      <c r="G39" s="764"/>
      <c r="H39" s="764"/>
      <c r="I39" s="764">
        <f>MATCH(Таблиця90[[#This Row],[Name]],Buildings!$H$3:$H$792,0)</f>
        <v>27</v>
      </c>
      <c r="J39" s="764"/>
      <c r="K39" s="764"/>
      <c r="L39" s="1208" t="s">
        <v>159</v>
      </c>
      <c r="M39" s="688" t="s">
        <v>160</v>
      </c>
      <c r="N39" s="688" t="s">
        <v>82</v>
      </c>
      <c r="O39" s="688" t="s">
        <v>20</v>
      </c>
      <c r="P39" s="688">
        <v>5</v>
      </c>
      <c r="Q39" s="688" t="s">
        <v>17</v>
      </c>
      <c r="R39" s="688" t="s">
        <v>161</v>
      </c>
      <c r="S39" s="688"/>
      <c r="T39" s="688" t="s">
        <v>162</v>
      </c>
      <c r="U39" s="688" t="s">
        <v>163</v>
      </c>
      <c r="V39" s="424" t="s">
        <v>164</v>
      </c>
      <c r="W39" s="424"/>
      <c r="X39" s="1212" t="s">
        <v>165</v>
      </c>
      <c r="Y39" s="1239">
        <f>MATCH(Таблиця137[[#This Row],[Building Name]],Таблиця4[BUILDING NAME],0)</f>
        <v>59</v>
      </c>
      <c r="Z39" s="1239" t="s">
        <v>159</v>
      </c>
    </row>
    <row r="40" spans="1:26">
      <c r="A40" s="767" t="s">
        <v>10402</v>
      </c>
      <c r="B40" s="763" t="s">
        <v>1850</v>
      </c>
      <c r="C40" s="763" t="s">
        <v>10257</v>
      </c>
      <c r="D40" s="763" t="s">
        <v>93</v>
      </c>
      <c r="E40" s="763"/>
      <c r="F40" s="764" t="s">
        <v>29873</v>
      </c>
      <c r="G40" s="764"/>
      <c r="H40" s="764"/>
      <c r="I40" s="764">
        <f>MATCH(Таблиця90[[#This Row],[Name]],Buildings!$H$3:$H$792,0)</f>
        <v>15</v>
      </c>
      <c r="J40" s="764"/>
      <c r="K40" s="764"/>
      <c r="L40" s="1208" t="s">
        <v>166</v>
      </c>
      <c r="M40" s="688" t="s">
        <v>14</v>
      </c>
      <c r="N40" s="688"/>
      <c r="O40" s="688" t="s">
        <v>36</v>
      </c>
      <c r="P40" s="688"/>
      <c r="Q40" s="688" t="s">
        <v>21</v>
      </c>
      <c r="R40" s="688" t="s">
        <v>167</v>
      </c>
      <c r="S40" s="688"/>
      <c r="T40" s="688"/>
      <c r="U40" s="688"/>
      <c r="V40" s="688"/>
      <c r="W40" s="688"/>
      <c r="X40" s="1211"/>
      <c r="Y40" s="1239">
        <f>MATCH(Таблиця137[[#This Row],[Building Name]],Таблиця4[BUILDING NAME],0)</f>
        <v>439</v>
      </c>
      <c r="Z40" s="1239" t="s">
        <v>166</v>
      </c>
    </row>
    <row r="41" spans="1:26">
      <c r="A41" s="764" t="s">
        <v>159</v>
      </c>
      <c r="B41" s="763" t="s">
        <v>1850</v>
      </c>
      <c r="C41" s="763" t="s">
        <v>10257</v>
      </c>
      <c r="D41" s="763" t="s">
        <v>25</v>
      </c>
      <c r="E41" s="763"/>
      <c r="F41" s="764" t="s">
        <v>10674</v>
      </c>
      <c r="G41" s="764"/>
      <c r="H41" s="764"/>
      <c r="I41" s="764">
        <f>MATCH(Таблиця90[[#This Row],[Name]],Buildings!$H$3:$H$792,0)</f>
        <v>59</v>
      </c>
      <c r="J41" s="764"/>
      <c r="K41" s="764"/>
      <c r="L41" s="1208" t="s">
        <v>168</v>
      </c>
      <c r="M41" s="688" t="s">
        <v>14</v>
      </c>
      <c r="N41" s="688"/>
      <c r="O41" s="688" t="s">
        <v>26</v>
      </c>
      <c r="P41" s="688"/>
      <c r="Q41" s="688"/>
      <c r="R41" s="688" t="s">
        <v>169</v>
      </c>
      <c r="S41" s="688"/>
      <c r="T41" s="688"/>
      <c r="U41" s="688"/>
      <c r="V41" s="424"/>
      <c r="W41" s="688"/>
      <c r="X41" s="1213" t="s">
        <v>170</v>
      </c>
      <c r="Y41" s="1239">
        <f>MATCH(Таблиця137[[#This Row],[Building Name]],Таблиця4[BUILDING NAME],0)</f>
        <v>184</v>
      </c>
      <c r="Z41" s="1239" t="s">
        <v>168</v>
      </c>
    </row>
    <row r="42" spans="1:26">
      <c r="A42" s="764" t="s">
        <v>293</v>
      </c>
      <c r="B42" s="763" t="s">
        <v>1850</v>
      </c>
      <c r="C42" s="763" t="s">
        <v>10257</v>
      </c>
      <c r="D42" s="763" t="s">
        <v>25</v>
      </c>
      <c r="E42" s="763"/>
      <c r="F42" s="764" t="s">
        <v>29874</v>
      </c>
      <c r="G42" s="764"/>
      <c r="H42" s="764"/>
      <c r="I42" s="764">
        <f>MATCH(Таблиця90[[#This Row],[Name]],Buildings!$H$3:$H$792,0)</f>
        <v>143</v>
      </c>
      <c r="J42" s="764"/>
      <c r="K42" s="764"/>
      <c r="L42" s="1208" t="s">
        <v>171</v>
      </c>
      <c r="M42" s="688" t="s">
        <v>25</v>
      </c>
      <c r="N42" s="688"/>
      <c r="O42" s="688" t="s">
        <v>26</v>
      </c>
      <c r="P42" s="688"/>
      <c r="Q42" s="688"/>
      <c r="R42" s="688" t="s">
        <v>172</v>
      </c>
      <c r="S42" s="688"/>
      <c r="T42" s="688" t="s">
        <v>173</v>
      </c>
      <c r="U42" s="688"/>
      <c r="V42" s="688"/>
      <c r="W42" s="688"/>
      <c r="X42" s="1211"/>
      <c r="Y42" s="1239">
        <f>MATCH(Таблиця137[[#This Row],[Building Name]],Таблиця4[BUILDING NAME],0)</f>
        <v>220</v>
      </c>
      <c r="Z42" s="1239" t="s">
        <v>171</v>
      </c>
    </row>
    <row r="43" spans="1:26">
      <c r="A43" s="764" t="s">
        <v>306</v>
      </c>
      <c r="B43" s="763" t="s">
        <v>1850</v>
      </c>
      <c r="C43" s="763" t="s">
        <v>10257</v>
      </c>
      <c r="D43" s="763" t="s">
        <v>25</v>
      </c>
      <c r="E43" s="763"/>
      <c r="F43" s="764" t="s">
        <v>29875</v>
      </c>
      <c r="G43" s="764"/>
      <c r="H43" s="764"/>
      <c r="I43" s="764">
        <f>MATCH(Таблиця90[[#This Row],[Name]],Buildings!$H$3:$H$792,0)</f>
        <v>11</v>
      </c>
      <c r="J43" s="764"/>
      <c r="K43" s="764"/>
      <c r="L43" s="1208" t="s">
        <v>174</v>
      </c>
      <c r="M43" s="688" t="s">
        <v>29</v>
      </c>
      <c r="N43" s="688"/>
      <c r="O43" s="688" t="s">
        <v>20</v>
      </c>
      <c r="P43" s="688"/>
      <c r="Q43" s="688"/>
      <c r="R43" s="688" t="s">
        <v>175</v>
      </c>
      <c r="S43" s="688"/>
      <c r="T43" s="688"/>
      <c r="U43" s="688"/>
      <c r="V43" s="688"/>
      <c r="W43" s="688"/>
      <c r="X43" s="1211"/>
      <c r="Y43" s="1239">
        <f>MATCH(Таблиця137[[#This Row],[Building Name]],Таблиця4[BUILDING NAME],0)</f>
        <v>3</v>
      </c>
      <c r="Z43" s="1239" t="s">
        <v>174</v>
      </c>
    </row>
    <row r="44" spans="1:26">
      <c r="A44" s="764" t="s">
        <v>10620</v>
      </c>
      <c r="B44" s="763" t="s">
        <v>1850</v>
      </c>
      <c r="C44" s="763" t="s">
        <v>10257</v>
      </c>
      <c r="D44" s="763" t="s">
        <v>25</v>
      </c>
      <c r="E44" s="763"/>
      <c r="F44" s="764" t="s">
        <v>10621</v>
      </c>
      <c r="G44" s="764"/>
      <c r="H44" s="764"/>
      <c r="I44" s="764">
        <f>MATCH(Таблиця90[[#This Row],[Name]],Buildings!$H$3:$H$792,0)</f>
        <v>47</v>
      </c>
      <c r="J44" s="764"/>
      <c r="K44" s="764"/>
      <c r="L44" s="1208" t="s">
        <v>176</v>
      </c>
      <c r="M44" s="688" t="s">
        <v>177</v>
      </c>
      <c r="N44" s="688"/>
      <c r="O44" s="688" t="s">
        <v>16</v>
      </c>
      <c r="P44" s="688"/>
      <c r="Q44" s="688"/>
      <c r="R44" s="688" t="s">
        <v>178</v>
      </c>
      <c r="S44" s="688"/>
      <c r="T44" s="688"/>
      <c r="U44" s="688"/>
      <c r="V44" s="688"/>
      <c r="W44" s="688"/>
      <c r="X44" s="1211"/>
      <c r="Y44" s="1239">
        <f>MATCH(Таблиця137[[#This Row],[Building Name]],Таблиця4[BUILDING NAME],0)</f>
        <v>389</v>
      </c>
      <c r="Z44" s="1239" t="s">
        <v>176</v>
      </c>
    </row>
    <row r="45" spans="1:26">
      <c r="A45" s="764" t="s">
        <v>435</v>
      </c>
      <c r="B45" s="763" t="s">
        <v>1850</v>
      </c>
      <c r="C45" s="763" t="s">
        <v>10257</v>
      </c>
      <c r="D45" s="763" t="s">
        <v>25</v>
      </c>
      <c r="E45" s="763"/>
      <c r="F45" s="764" t="s">
        <v>29876</v>
      </c>
      <c r="G45" s="764"/>
      <c r="H45" s="764"/>
      <c r="I45" s="764">
        <f>MATCH(Таблиця90[[#This Row],[Name]],Buildings!$H$3:$H$792,0)</f>
        <v>77</v>
      </c>
      <c r="J45" s="764"/>
      <c r="K45" s="764"/>
      <c r="L45" s="1209" t="s">
        <v>183</v>
      </c>
      <c r="M45" s="688" t="s">
        <v>25</v>
      </c>
      <c r="N45" s="688"/>
      <c r="O45" s="688" t="s">
        <v>26</v>
      </c>
      <c r="P45" s="688">
        <v>3</v>
      </c>
      <c r="Q45" s="688" t="s">
        <v>39</v>
      </c>
      <c r="R45" s="688" t="s">
        <v>22</v>
      </c>
      <c r="S45" s="688"/>
      <c r="T45" s="688" t="s">
        <v>184</v>
      </c>
      <c r="U45" s="688"/>
      <c r="V45" s="688"/>
      <c r="W45" s="688"/>
      <c r="X45" s="1214" t="s">
        <v>185</v>
      </c>
      <c r="Y45" s="1239">
        <f>MATCH(Таблиця137[[#This Row],[Building Name]],Таблиця4[BUILDING NAME],0)</f>
        <v>296</v>
      </c>
      <c r="Z45" s="1239" t="s">
        <v>183</v>
      </c>
    </row>
    <row r="46" spans="1:26">
      <c r="A46" s="764" t="s">
        <v>19</v>
      </c>
      <c r="B46" s="763" t="s">
        <v>1850</v>
      </c>
      <c r="C46" s="763" t="s">
        <v>10257</v>
      </c>
      <c r="D46" s="763" t="s">
        <v>14</v>
      </c>
      <c r="E46" s="763"/>
      <c r="F46" s="764" t="s">
        <v>14</v>
      </c>
      <c r="G46" s="764"/>
      <c r="H46" s="764"/>
      <c r="I46" s="764">
        <f>MATCH(Таблиця90[[#This Row],[Name]],Buildings!$H$3:$H$792,0)</f>
        <v>72</v>
      </c>
      <c r="J46" s="764"/>
      <c r="K46" s="764"/>
      <c r="L46" s="1210" t="s">
        <v>179</v>
      </c>
      <c r="M46" s="690" t="s">
        <v>14</v>
      </c>
      <c r="N46" s="690"/>
      <c r="O46" s="690" t="s">
        <v>36</v>
      </c>
      <c r="P46" s="690"/>
      <c r="Q46" s="688" t="s">
        <v>180</v>
      </c>
      <c r="R46" s="688" t="s">
        <v>22</v>
      </c>
      <c r="S46" s="690"/>
      <c r="T46" s="688" t="s">
        <v>181</v>
      </c>
      <c r="U46" s="688"/>
      <c r="V46" s="424"/>
      <c r="W46" s="688"/>
      <c r="X46" s="1212" t="s">
        <v>182</v>
      </c>
      <c r="Y46" s="1239">
        <f>MATCH(Таблиця137[[#This Row],[Building Name]],Таблиця4[BUILDING NAME],0)</f>
        <v>531</v>
      </c>
      <c r="Z46" s="1239" t="s">
        <v>179</v>
      </c>
    </row>
    <row r="47" spans="1:26">
      <c r="A47" s="764" t="s">
        <v>10379</v>
      </c>
      <c r="B47" s="763" t="s">
        <v>1850</v>
      </c>
      <c r="C47" s="763" t="s">
        <v>10257</v>
      </c>
      <c r="D47" s="763" t="s">
        <v>14</v>
      </c>
      <c r="E47" s="763"/>
      <c r="F47" s="764" t="s">
        <v>29877</v>
      </c>
      <c r="G47" s="764"/>
      <c r="H47" s="766"/>
      <c r="I47" s="764">
        <f>MATCH(Таблиця90[[#This Row],[Name]],Buildings!$H$3:$H$792,0)</f>
        <v>12</v>
      </c>
      <c r="J47" s="766"/>
      <c r="K47" s="766"/>
      <c r="L47" s="1208" t="s">
        <v>186</v>
      </c>
      <c r="M47" s="688" t="s">
        <v>14</v>
      </c>
      <c r="N47" s="688" t="s">
        <v>187</v>
      </c>
      <c r="O47" s="688" t="s">
        <v>20</v>
      </c>
      <c r="P47" s="688"/>
      <c r="Q47" s="688" t="s">
        <v>55</v>
      </c>
      <c r="R47" s="688" t="s">
        <v>188</v>
      </c>
      <c r="S47" s="688"/>
      <c r="T47" s="688" t="s">
        <v>189</v>
      </c>
      <c r="U47" s="688"/>
      <c r="V47" s="424"/>
      <c r="W47" s="424" t="s">
        <v>190</v>
      </c>
      <c r="X47" s="1213" t="s">
        <v>191</v>
      </c>
      <c r="Y47" s="1239">
        <f>MATCH(Таблиця137[[#This Row],[Building Name]],Таблиця4[BUILDING NAME],0)</f>
        <v>58</v>
      </c>
      <c r="Z47" s="1239" t="s">
        <v>186</v>
      </c>
    </row>
    <row r="48" spans="1:26">
      <c r="A48" s="764" t="s">
        <v>186</v>
      </c>
      <c r="B48" s="763" t="s">
        <v>1850</v>
      </c>
      <c r="C48" s="763" t="s">
        <v>10257</v>
      </c>
      <c r="D48" s="763" t="s">
        <v>14</v>
      </c>
      <c r="E48" s="763"/>
      <c r="F48" s="764" t="s">
        <v>29878</v>
      </c>
      <c r="G48" s="764"/>
      <c r="H48" s="764"/>
      <c r="I48" s="764">
        <f>MATCH(Таблиця90[[#This Row],[Name]],Buildings!$H$3:$H$792,0)</f>
        <v>58</v>
      </c>
      <c r="J48" s="764"/>
      <c r="K48" s="764"/>
      <c r="L48" s="1246" t="s">
        <v>11361</v>
      </c>
      <c r="M48" s="688" t="s">
        <v>14</v>
      </c>
      <c r="N48" s="688"/>
      <c r="O48" s="688" t="s">
        <v>26</v>
      </c>
      <c r="P48" s="688"/>
      <c r="Q48" s="688"/>
      <c r="R48" s="688" t="s">
        <v>193</v>
      </c>
      <c r="S48" s="688"/>
      <c r="T48" s="688"/>
      <c r="U48" s="688"/>
      <c r="V48" s="688"/>
      <c r="W48" s="688"/>
      <c r="X48" s="1211"/>
      <c r="Y48" s="1239">
        <f>MATCH(Таблиця137[[#This Row],[Building Name]],Таблиця4[BUILDING NAME],0)</f>
        <v>245</v>
      </c>
      <c r="Z48" s="1239" t="s">
        <v>192</v>
      </c>
    </row>
    <row r="49" spans="1:26">
      <c r="A49" s="764" t="s">
        <v>194</v>
      </c>
      <c r="B49" s="763" t="s">
        <v>1850</v>
      </c>
      <c r="C49" s="763" t="s">
        <v>10257</v>
      </c>
      <c r="D49" s="763" t="s">
        <v>14</v>
      </c>
      <c r="E49" s="763"/>
      <c r="F49" s="764" t="s">
        <v>29879</v>
      </c>
      <c r="G49" s="764"/>
      <c r="H49" s="764"/>
      <c r="I49" s="764">
        <f>MATCH(Таблиця90[[#This Row],[Name]],Buildings!$H$3:$H$792,0)</f>
        <v>30</v>
      </c>
      <c r="J49" s="764"/>
      <c r="K49" s="764"/>
      <c r="L49" s="1208" t="s">
        <v>194</v>
      </c>
      <c r="M49" s="688" t="s">
        <v>14</v>
      </c>
      <c r="N49" s="688"/>
      <c r="O49" s="688" t="s">
        <v>20</v>
      </c>
      <c r="P49" s="688"/>
      <c r="Q49" s="688" t="s">
        <v>55</v>
      </c>
      <c r="R49" s="688" t="s">
        <v>195</v>
      </c>
      <c r="S49" s="688"/>
      <c r="T49" s="688"/>
      <c r="U49" s="688"/>
      <c r="V49" s="688"/>
      <c r="W49" s="688"/>
      <c r="X49" s="1211"/>
      <c r="Y49" s="1239">
        <f>MATCH(Таблиця137[[#This Row],[Building Name]],Таблиця4[BUILDING NAME],0)</f>
        <v>30</v>
      </c>
      <c r="Z49" s="1239" t="s">
        <v>194</v>
      </c>
    </row>
    <row r="50" spans="1:26">
      <c r="A50" s="764" t="s">
        <v>205</v>
      </c>
      <c r="B50" s="763" t="s">
        <v>1850</v>
      </c>
      <c r="C50" s="763" t="s">
        <v>10257</v>
      </c>
      <c r="D50" s="763" t="s">
        <v>14</v>
      </c>
      <c r="E50" s="763"/>
      <c r="F50" s="764" t="s">
        <v>29880</v>
      </c>
      <c r="G50" s="764"/>
      <c r="H50" s="764"/>
      <c r="I50" s="764">
        <f>MATCH(Таблиця90[[#This Row],[Name]],Buildings!$H$3:$H$792,0)</f>
        <v>35</v>
      </c>
      <c r="J50" s="764"/>
      <c r="K50" s="764"/>
      <c r="L50" s="1246" t="s">
        <v>12584</v>
      </c>
      <c r="M50" s="688" t="s">
        <v>14</v>
      </c>
      <c r="N50" s="688" t="s">
        <v>58</v>
      </c>
      <c r="O50" s="688" t="s">
        <v>102</v>
      </c>
      <c r="P50" s="688"/>
      <c r="Q50" s="688"/>
      <c r="R50" s="688" t="s">
        <v>197</v>
      </c>
      <c r="S50" s="688" t="s">
        <v>198</v>
      </c>
      <c r="T50" s="688" t="s">
        <v>199</v>
      </c>
      <c r="U50" s="688" t="s">
        <v>200</v>
      </c>
      <c r="V50" s="688" t="s">
        <v>201</v>
      </c>
      <c r="W50" s="425" t="s">
        <v>202</v>
      </c>
      <c r="X50" s="1211"/>
      <c r="Y50" s="1239">
        <f>MATCH(Таблиця137[[#This Row],[Building Name]],Таблиця4[BUILDING NAME],0)</f>
        <v>589</v>
      </c>
      <c r="Z50" s="1239" t="s">
        <v>196</v>
      </c>
    </row>
    <row r="51" spans="1:26">
      <c r="A51" s="764" t="s">
        <v>234</v>
      </c>
      <c r="B51" s="763" t="s">
        <v>1850</v>
      </c>
      <c r="C51" s="763" t="s">
        <v>10257</v>
      </c>
      <c r="D51" s="763" t="s">
        <v>14</v>
      </c>
      <c r="E51" s="763"/>
      <c r="F51" s="764" t="s">
        <v>29881</v>
      </c>
      <c r="G51" s="764"/>
      <c r="H51" s="764"/>
      <c r="I51" s="764">
        <f>MATCH(Таблиця90[[#This Row],[Name]],Buildings!$H$3:$H$792,0)</f>
        <v>20</v>
      </c>
      <c r="J51" s="764"/>
      <c r="K51" s="764"/>
      <c r="L51" s="1246" t="s">
        <v>11120</v>
      </c>
      <c r="M51" s="688" t="s">
        <v>14</v>
      </c>
      <c r="N51" s="688"/>
      <c r="O51" s="688" t="s">
        <v>26</v>
      </c>
      <c r="P51" s="688"/>
      <c r="Q51" s="688" t="s">
        <v>39</v>
      </c>
      <c r="R51" s="688" t="s">
        <v>204</v>
      </c>
      <c r="S51" s="688"/>
      <c r="T51" s="688"/>
      <c r="U51" s="688"/>
      <c r="V51" s="688"/>
      <c r="W51" s="688"/>
      <c r="X51" s="1211"/>
      <c r="Y51" s="1239">
        <f>MATCH(Таблиця137[[#This Row],[Building Name]],Таблиця4[BUILDING NAME],0)</f>
        <v>195</v>
      </c>
      <c r="Z51" s="1239" t="s">
        <v>203</v>
      </c>
    </row>
    <row r="52" spans="1:26">
      <c r="A52" s="764" t="s">
        <v>248</v>
      </c>
      <c r="B52" s="763" t="s">
        <v>1850</v>
      </c>
      <c r="C52" s="763" t="s">
        <v>10257</v>
      </c>
      <c r="D52" s="763" t="s">
        <v>14</v>
      </c>
      <c r="E52" s="763"/>
      <c r="F52" s="764" t="s">
        <v>29882</v>
      </c>
      <c r="G52" s="764"/>
      <c r="H52" s="764"/>
      <c r="I52" s="764">
        <f>MATCH(Таблиця90[[#This Row],[Name]],Buildings!$H$3:$H$792,0)</f>
        <v>24</v>
      </c>
      <c r="J52" s="764"/>
      <c r="K52" s="764"/>
      <c r="L52" s="1208" t="s">
        <v>205</v>
      </c>
      <c r="M52" s="688" t="s">
        <v>14</v>
      </c>
      <c r="N52" s="688"/>
      <c r="O52" s="688" t="s">
        <v>20</v>
      </c>
      <c r="P52" s="688"/>
      <c r="Q52" s="688" t="s">
        <v>17</v>
      </c>
      <c r="R52" s="688" t="s">
        <v>206</v>
      </c>
      <c r="S52" s="688"/>
      <c r="T52" s="688"/>
      <c r="U52" s="688"/>
      <c r="V52" s="688"/>
      <c r="W52" s="688"/>
      <c r="X52" s="1211"/>
      <c r="Y52" s="1239">
        <f>MATCH(Таблиця137[[#This Row],[Building Name]],Таблиця4[BUILDING NAME],0)</f>
        <v>35</v>
      </c>
      <c r="Z52" s="1239" t="s">
        <v>205</v>
      </c>
    </row>
    <row r="53" spans="1:26">
      <c r="A53" s="764" t="s">
        <v>250</v>
      </c>
      <c r="B53" s="763" t="s">
        <v>1850</v>
      </c>
      <c r="C53" s="763" t="s">
        <v>10257</v>
      </c>
      <c r="D53" s="763" t="s">
        <v>14</v>
      </c>
      <c r="E53" s="763"/>
      <c r="F53" s="764" t="s">
        <v>29883</v>
      </c>
      <c r="G53" s="764"/>
      <c r="H53" s="764"/>
      <c r="I53" s="764">
        <f>MATCH(Таблиця90[[#This Row],[Name]],Buildings!$H$3:$H$792,0)</f>
        <v>32</v>
      </c>
      <c r="J53" s="764"/>
      <c r="K53" s="764"/>
      <c r="L53" s="1246" t="s">
        <v>11164</v>
      </c>
      <c r="M53" s="688" t="s">
        <v>14</v>
      </c>
      <c r="N53" s="688"/>
      <c r="O53" s="688" t="s">
        <v>26</v>
      </c>
      <c r="P53" s="688"/>
      <c r="Q53" s="688" t="s">
        <v>55</v>
      </c>
      <c r="R53" s="688" t="s">
        <v>208</v>
      </c>
      <c r="S53" s="688"/>
      <c r="T53" s="688" t="s">
        <v>209</v>
      </c>
      <c r="U53" s="688"/>
      <c r="V53" s="688"/>
      <c r="W53" s="688"/>
      <c r="X53" s="1211"/>
      <c r="Y53" s="1239">
        <f>MATCH(Таблиця137[[#This Row],[Building Name]],Таблиця4[BUILDING NAME],0)</f>
        <v>205</v>
      </c>
      <c r="Z53" s="1239" t="s">
        <v>207</v>
      </c>
    </row>
    <row r="54" spans="1:26">
      <c r="A54" s="764" t="s">
        <v>314</v>
      </c>
      <c r="B54" s="763" t="s">
        <v>1850</v>
      </c>
      <c r="C54" s="763" t="s">
        <v>10257</v>
      </c>
      <c r="D54" s="763" t="s">
        <v>14</v>
      </c>
      <c r="E54" s="763"/>
      <c r="F54" s="764" t="s">
        <v>29884</v>
      </c>
      <c r="G54" s="764"/>
      <c r="H54" s="764"/>
      <c r="I54" s="764">
        <f>MATCH(Таблиця90[[#This Row],[Name]],Buildings!$H$3:$H$792,0)</f>
        <v>52</v>
      </c>
      <c r="J54" s="764"/>
      <c r="K54" s="764"/>
      <c r="L54" s="1246" t="s">
        <v>11209</v>
      </c>
      <c r="M54" s="688" t="s">
        <v>211</v>
      </c>
      <c r="N54" s="688" t="s">
        <v>82</v>
      </c>
      <c r="O54" s="688" t="s">
        <v>26</v>
      </c>
      <c r="P54" s="688"/>
      <c r="Q54" s="688"/>
      <c r="R54" s="688" t="s">
        <v>22</v>
      </c>
      <c r="S54" s="688"/>
      <c r="T54" s="423" t="s">
        <v>212</v>
      </c>
      <c r="U54" s="688"/>
      <c r="V54" s="688"/>
      <c r="W54" s="688"/>
      <c r="X54" s="1211"/>
      <c r="Y54" s="1239">
        <f>MATCH(Таблиця137[[#This Row],[Building Name]],Таблиця4[BUILDING NAME],0)</f>
        <v>214</v>
      </c>
      <c r="Z54" s="1239" t="s">
        <v>210</v>
      </c>
    </row>
    <row r="55" spans="1:26">
      <c r="A55" s="764" t="s">
        <v>154</v>
      </c>
      <c r="B55" s="763" t="s">
        <v>1850</v>
      </c>
      <c r="C55" s="763" t="s">
        <v>10257</v>
      </c>
      <c r="D55" s="763" t="s">
        <v>14</v>
      </c>
      <c r="E55" s="763"/>
      <c r="F55" s="764" t="s">
        <v>29885</v>
      </c>
      <c r="G55" s="764"/>
      <c r="H55" s="764"/>
      <c r="I55" s="764">
        <f>MATCH(Таблиця90[[#This Row],[Name]],Buildings!$H$3:$H$792,0)</f>
        <v>53</v>
      </c>
      <c r="J55" s="764"/>
      <c r="K55" s="764"/>
      <c r="L55" s="1208" t="s">
        <v>213</v>
      </c>
      <c r="M55" s="688" t="s">
        <v>14</v>
      </c>
      <c r="N55" s="688" t="s">
        <v>58</v>
      </c>
      <c r="O55" s="688" t="s">
        <v>46</v>
      </c>
      <c r="P55" s="688"/>
      <c r="Q55" s="688" t="s">
        <v>55</v>
      </c>
      <c r="R55" s="688" t="s">
        <v>214</v>
      </c>
      <c r="S55" s="688" t="s">
        <v>215</v>
      </c>
      <c r="T55" s="688" t="s">
        <v>216</v>
      </c>
      <c r="U55" s="688" t="s">
        <v>217</v>
      </c>
      <c r="V55" s="688" t="s">
        <v>218</v>
      </c>
      <c r="W55" s="688" t="s">
        <v>219</v>
      </c>
      <c r="X55" s="1211"/>
      <c r="Y55" s="1239">
        <f>MATCH(Таблиця137[[#This Row],[Building Name]],Таблиця4[BUILDING NAME],0)</f>
        <v>656</v>
      </c>
      <c r="Z55" s="1239" t="s">
        <v>213</v>
      </c>
    </row>
    <row r="56" spans="1:26">
      <c r="A56" s="764" t="s">
        <v>356</v>
      </c>
      <c r="B56" s="763" t="s">
        <v>1850</v>
      </c>
      <c r="C56" s="763" t="s">
        <v>10257</v>
      </c>
      <c r="D56" s="763" t="s">
        <v>14</v>
      </c>
      <c r="E56" s="763"/>
      <c r="F56" s="764" t="s">
        <v>29886</v>
      </c>
      <c r="G56" s="764"/>
      <c r="H56" s="764"/>
      <c r="I56" s="764">
        <f>MATCH(Таблиця90[[#This Row],[Name]],Buildings!$H$3:$H$792,0)</f>
        <v>9</v>
      </c>
      <c r="J56" s="764"/>
      <c r="K56" s="764"/>
      <c r="L56" s="1208" t="s">
        <v>220</v>
      </c>
      <c r="M56" s="688" t="s">
        <v>14</v>
      </c>
      <c r="N56" s="688" t="s">
        <v>221</v>
      </c>
      <c r="O56" s="688" t="s">
        <v>36</v>
      </c>
      <c r="P56" s="688">
        <v>2</v>
      </c>
      <c r="Q56" s="688" t="s">
        <v>55</v>
      </c>
      <c r="R56" s="688" t="s">
        <v>222</v>
      </c>
      <c r="S56" s="688" t="s">
        <v>223</v>
      </c>
      <c r="T56" s="688" t="s">
        <v>224</v>
      </c>
      <c r="U56" s="688" t="s">
        <v>225</v>
      </c>
      <c r="V56" s="688"/>
      <c r="W56" s="688"/>
      <c r="X56" s="1214" t="s">
        <v>226</v>
      </c>
      <c r="Y56" s="1239">
        <f>MATCH(Таблиця137[[#This Row],[Building Name]],Таблиця4[BUILDING NAME],0)</f>
        <v>497</v>
      </c>
      <c r="Z56" s="1239" t="s">
        <v>220</v>
      </c>
    </row>
    <row r="57" spans="1:26">
      <c r="A57" s="764" t="s">
        <v>11396</v>
      </c>
      <c r="B57" s="763" t="s">
        <v>1850</v>
      </c>
      <c r="C57" s="763" t="s">
        <v>10257</v>
      </c>
      <c r="D57" s="763" t="s">
        <v>14</v>
      </c>
      <c r="E57" s="763"/>
      <c r="F57" s="771" t="s">
        <v>29887</v>
      </c>
      <c r="G57" s="764"/>
      <c r="H57" s="764"/>
      <c r="I57" s="764">
        <f>MATCH(Таблиця90[[#This Row],[Name]],Buildings!$H$3:$H$792,0)</f>
        <v>255</v>
      </c>
      <c r="J57" s="764"/>
      <c r="K57" s="764"/>
      <c r="L57" s="1209" t="s">
        <v>227</v>
      </c>
      <c r="M57" s="688" t="s">
        <v>25</v>
      </c>
      <c r="N57" s="688"/>
      <c r="O57" s="688" t="s">
        <v>16</v>
      </c>
      <c r="P57" s="688">
        <v>3</v>
      </c>
      <c r="Q57" s="688" t="s">
        <v>228</v>
      </c>
      <c r="R57" s="688" t="s">
        <v>22</v>
      </c>
      <c r="S57" s="688"/>
      <c r="T57" s="688" t="s">
        <v>229</v>
      </c>
      <c r="U57" s="688"/>
      <c r="V57" s="688"/>
      <c r="W57" s="688"/>
      <c r="X57" s="1214" t="s">
        <v>230</v>
      </c>
      <c r="Y57" s="1239">
        <f>MATCH(Таблиця137[[#This Row],[Building Name]],Таблиця4[BUILDING NAME],0)</f>
        <v>404</v>
      </c>
      <c r="Z57" s="1239" t="s">
        <v>227</v>
      </c>
    </row>
    <row r="58" spans="1:26">
      <c r="A58" s="763" t="s">
        <v>1852</v>
      </c>
      <c r="B58" s="763" t="s">
        <v>1850</v>
      </c>
      <c r="C58" s="763" t="s">
        <v>10257</v>
      </c>
      <c r="D58" s="763" t="s">
        <v>10367</v>
      </c>
      <c r="E58" s="763"/>
      <c r="F58" s="763" t="s">
        <v>29888</v>
      </c>
      <c r="G58" s="763"/>
      <c r="H58" s="763"/>
      <c r="I58" s="764">
        <f>MATCH(Таблиця90[[#This Row],[Name]],Buildings!$H$3:$H$792,0)</f>
        <v>4</v>
      </c>
      <c r="J58" s="763"/>
      <c r="K58" s="763"/>
      <c r="L58" s="1208" t="s">
        <v>231</v>
      </c>
      <c r="M58" s="688" t="s">
        <v>211</v>
      </c>
      <c r="N58" s="688"/>
      <c r="O58" s="688" t="s">
        <v>26</v>
      </c>
      <c r="P58" s="688" t="s">
        <v>232</v>
      </c>
      <c r="Q58" s="688"/>
      <c r="R58" s="688" t="s">
        <v>22</v>
      </c>
      <c r="S58" s="688"/>
      <c r="T58" s="688" t="s">
        <v>233</v>
      </c>
      <c r="U58" s="688"/>
      <c r="V58" s="688"/>
      <c r="W58" s="688"/>
      <c r="X58" s="1211"/>
      <c r="Y58" s="1239">
        <f>MATCH(Таблиця137[[#This Row],[Building Name]],Таблиця4[BUILDING NAME],0)</f>
        <v>232</v>
      </c>
      <c r="Z58" s="1239" t="s">
        <v>231</v>
      </c>
    </row>
    <row r="59" spans="1:26">
      <c r="A59" s="763" t="s">
        <v>1854</v>
      </c>
      <c r="B59" s="763" t="s">
        <v>1850</v>
      </c>
      <c r="C59" s="763" t="s">
        <v>10257</v>
      </c>
      <c r="D59" s="763" t="s">
        <v>10367</v>
      </c>
      <c r="E59" s="763"/>
      <c r="F59" s="763" t="s">
        <v>29889</v>
      </c>
      <c r="G59" s="763"/>
      <c r="H59" s="763"/>
      <c r="I59" s="764">
        <f>MATCH(Таблиця90[[#This Row],[Name]],Buildings!$H$3:$H$792,0)</f>
        <v>5</v>
      </c>
      <c r="J59" s="763"/>
      <c r="K59" s="763"/>
      <c r="L59" s="1208" t="s">
        <v>234</v>
      </c>
      <c r="M59" s="688" t="s">
        <v>14</v>
      </c>
      <c r="N59" s="688" t="s">
        <v>58</v>
      </c>
      <c r="O59" s="688" t="s">
        <v>20</v>
      </c>
      <c r="P59" s="688"/>
      <c r="Q59" s="688" t="s">
        <v>17</v>
      </c>
      <c r="R59" s="688" t="s">
        <v>235</v>
      </c>
      <c r="S59" s="688" t="s">
        <v>236</v>
      </c>
      <c r="T59" s="425" t="s">
        <v>237</v>
      </c>
      <c r="U59" s="688" t="s">
        <v>238</v>
      </c>
      <c r="V59" s="688" t="s">
        <v>239</v>
      </c>
      <c r="W59" s="688" t="s">
        <v>240</v>
      </c>
      <c r="X59" s="1214" t="s">
        <v>241</v>
      </c>
      <c r="Y59" s="1239">
        <f>MATCH(Таблиця137[[#This Row],[Building Name]],Таблиця4[BUILDING NAME],0)</f>
        <v>20</v>
      </c>
      <c r="Z59" s="1239" t="s">
        <v>234</v>
      </c>
    </row>
    <row r="60" spans="1:26">
      <c r="A60" s="763" t="s">
        <v>10297</v>
      </c>
      <c r="B60" s="763" t="s">
        <v>1850</v>
      </c>
      <c r="C60" s="763" t="s">
        <v>10257</v>
      </c>
      <c r="D60" s="763" t="s">
        <v>10367</v>
      </c>
      <c r="E60" s="763"/>
      <c r="F60" s="763" t="s">
        <v>29890</v>
      </c>
      <c r="G60" s="763"/>
      <c r="H60" s="763"/>
      <c r="I60" s="764">
        <f>MATCH(Таблиця90[[#This Row],[Name]],Buildings!$H$3:$H$792,0)</f>
        <v>1</v>
      </c>
      <c r="J60" s="763"/>
      <c r="K60" s="763"/>
      <c r="L60" s="1209" t="s">
        <v>242</v>
      </c>
      <c r="M60" s="688" t="s">
        <v>14</v>
      </c>
      <c r="N60" s="688" t="s">
        <v>82</v>
      </c>
      <c r="O60" s="688" t="s">
        <v>36</v>
      </c>
      <c r="P60" s="688">
        <v>1</v>
      </c>
      <c r="Q60" s="688" t="s">
        <v>95</v>
      </c>
      <c r="R60" s="688" t="s">
        <v>22</v>
      </c>
      <c r="S60" s="688" t="s">
        <v>243</v>
      </c>
      <c r="T60" s="688" t="s">
        <v>244</v>
      </c>
      <c r="U60" s="688"/>
      <c r="V60" s="688" t="s">
        <v>245</v>
      </c>
      <c r="W60" s="688" t="s">
        <v>246</v>
      </c>
      <c r="X60" s="1211"/>
      <c r="Y60" s="1239">
        <f>MATCH(Таблиця137[[#This Row],[Building Name]],Таблиця4[BUILDING NAME],0)</f>
        <v>542</v>
      </c>
      <c r="Z60" s="1239" t="s">
        <v>242</v>
      </c>
    </row>
    <row r="61" spans="1:26">
      <c r="A61" s="763" t="s">
        <v>1849</v>
      </c>
      <c r="B61" s="763" t="s">
        <v>1850</v>
      </c>
      <c r="C61" s="763" t="s">
        <v>10257</v>
      </c>
      <c r="D61" s="763" t="s">
        <v>10367</v>
      </c>
      <c r="E61" s="763"/>
      <c r="F61" s="763" t="s">
        <v>10702</v>
      </c>
      <c r="G61" s="763"/>
      <c r="H61" s="763"/>
      <c r="I61" s="764">
        <f>MATCH(Таблиця90[[#This Row],[Name]],Buildings!$H$3:$H$792,0)</f>
        <v>65</v>
      </c>
      <c r="J61" s="763"/>
      <c r="K61" s="763"/>
      <c r="L61" s="1208" t="s">
        <v>247</v>
      </c>
      <c r="M61" s="688" t="s">
        <v>14</v>
      </c>
      <c r="N61" s="688"/>
      <c r="O61" s="688" t="s">
        <v>26</v>
      </c>
      <c r="P61" s="688"/>
      <c r="Q61" s="688"/>
      <c r="R61" s="688" t="s">
        <v>22</v>
      </c>
      <c r="S61" s="688"/>
      <c r="T61" s="688"/>
      <c r="U61" s="688"/>
      <c r="V61" s="688"/>
      <c r="W61" s="688"/>
      <c r="X61" s="1211"/>
      <c r="Y61" s="1239" t="e">
        <f>MATCH(Таблиця137[[#This Row],[Building Name]],Таблиця4[BUILDING NAME],0)</f>
        <v>#N/A</v>
      </c>
      <c r="Z61" s="1239" t="s">
        <v>247</v>
      </c>
    </row>
    <row r="62" spans="1:26">
      <c r="A62" s="943" t="s">
        <v>10633</v>
      </c>
      <c r="B62" s="763" t="s">
        <v>1850</v>
      </c>
      <c r="C62" s="763" t="s">
        <v>10257</v>
      </c>
      <c r="D62" s="763" t="s">
        <v>10375</v>
      </c>
      <c r="E62" s="763"/>
      <c r="F62" s="764" t="s">
        <v>10375</v>
      </c>
      <c r="G62" s="764"/>
      <c r="H62" s="764"/>
      <c r="I62" s="764">
        <f>MATCH(Таблиця90[[#This Row],[Name]],Buildings!$H$3:$H$792,0)</f>
        <v>50</v>
      </c>
      <c r="J62" s="764"/>
      <c r="K62" s="764"/>
      <c r="L62" s="1208" t="s">
        <v>248</v>
      </c>
      <c r="M62" s="688" t="s">
        <v>14</v>
      </c>
      <c r="N62" s="688"/>
      <c r="O62" s="688" t="s">
        <v>20</v>
      </c>
      <c r="P62" s="688"/>
      <c r="Q62" s="688" t="s">
        <v>21</v>
      </c>
      <c r="R62" s="688" t="s">
        <v>249</v>
      </c>
      <c r="S62" s="688"/>
      <c r="T62" s="688"/>
      <c r="U62" s="688"/>
      <c r="V62" s="688"/>
      <c r="W62" s="688"/>
      <c r="X62" s="1211"/>
      <c r="Y62" s="1239">
        <f>MATCH(Таблиця137[[#This Row],[Building Name]],Таблиця4[BUILDING NAME],0)</f>
        <v>24</v>
      </c>
      <c r="Z62" s="1239" t="s">
        <v>248</v>
      </c>
    </row>
    <row r="63" spans="1:26">
      <c r="A63" s="764" t="s">
        <v>10455</v>
      </c>
      <c r="B63" s="763" t="s">
        <v>1850</v>
      </c>
      <c r="C63" s="763" t="s">
        <v>10257</v>
      </c>
      <c r="D63" s="763" t="s">
        <v>10375</v>
      </c>
      <c r="E63" s="763"/>
      <c r="F63" s="764" t="s">
        <v>29891</v>
      </c>
      <c r="G63" s="764"/>
      <c r="H63" s="766"/>
      <c r="I63" s="764">
        <f>MATCH(Таблиця90[[#This Row],[Name]],Buildings!$H$3:$H$792,0)</f>
        <v>22</v>
      </c>
      <c r="J63" s="766"/>
      <c r="K63" s="766"/>
      <c r="L63" s="1208" t="s">
        <v>250</v>
      </c>
      <c r="M63" s="688" t="s">
        <v>14</v>
      </c>
      <c r="N63" s="688"/>
      <c r="O63" s="688" t="s">
        <v>20</v>
      </c>
      <c r="P63" s="688"/>
      <c r="Q63" s="688" t="s">
        <v>17</v>
      </c>
      <c r="R63" s="688" t="s">
        <v>251</v>
      </c>
      <c r="S63" s="689" t="str">
        <f>HYPERLINK("http://forgottenrealms.wikia.com/wiki/Elverquisst","Elverquisst")</f>
        <v>Elverquisst</v>
      </c>
      <c r="T63" s="688" t="s">
        <v>252</v>
      </c>
      <c r="U63" s="688"/>
      <c r="V63" s="424"/>
      <c r="W63" s="424"/>
      <c r="X63" s="1212" t="s">
        <v>253</v>
      </c>
      <c r="Y63" s="1239">
        <f>MATCH(Таблиця137[[#This Row],[Building Name]],Таблиця4[BUILDING NAME],0)</f>
        <v>32</v>
      </c>
      <c r="Z63" s="1239" t="s">
        <v>250</v>
      </c>
    </row>
    <row r="64" spans="1:26">
      <c r="A64" s="764" t="s">
        <v>10425</v>
      </c>
      <c r="B64" s="763" t="s">
        <v>1850</v>
      </c>
      <c r="C64" s="763" t="s">
        <v>10257</v>
      </c>
      <c r="D64" s="763" t="s">
        <v>10375</v>
      </c>
      <c r="E64" s="763"/>
      <c r="F64" s="764" t="s">
        <v>10425</v>
      </c>
      <c r="G64" s="764"/>
      <c r="H64" s="764"/>
      <c r="I64" s="764">
        <f>MATCH(Таблиця90[[#This Row],[Name]],Buildings!$H$3:$H$792,0)</f>
        <v>18</v>
      </c>
      <c r="J64" s="764"/>
      <c r="K64" s="764"/>
      <c r="L64" s="1209" t="s">
        <v>254</v>
      </c>
      <c r="M64" s="688" t="s">
        <v>14</v>
      </c>
      <c r="N64" s="688"/>
      <c r="O64" s="688" t="s">
        <v>20</v>
      </c>
      <c r="P64" s="688"/>
      <c r="Q64" s="688" t="s">
        <v>55</v>
      </c>
      <c r="R64" s="688" t="s">
        <v>255</v>
      </c>
      <c r="S64" s="688"/>
      <c r="T64" s="688" t="s">
        <v>256</v>
      </c>
      <c r="U64" s="688"/>
      <c r="V64" s="688"/>
      <c r="W64" s="688"/>
      <c r="X64" s="1211"/>
      <c r="Y64" s="1239">
        <f>MATCH(Таблиця137[[#This Row],[Building Name]],Таблиця4[BUILDING NAME],0)</f>
        <v>132</v>
      </c>
      <c r="Z64" s="1239" t="s">
        <v>254</v>
      </c>
    </row>
    <row r="65" spans="1:26">
      <c r="A65" s="949" t="s">
        <v>338</v>
      </c>
      <c r="B65" s="763" t="s">
        <v>1850</v>
      </c>
      <c r="C65" s="763" t="s">
        <v>10257</v>
      </c>
      <c r="D65" s="763"/>
      <c r="E65" s="762"/>
      <c r="F65" s="769" t="s">
        <v>29892</v>
      </c>
      <c r="G65" s="764"/>
      <c r="H65" s="764"/>
      <c r="I65" s="764">
        <f>MATCH(Таблиця90[[#This Row],[Name]],Buildings!$H$3:$H$792,0)</f>
        <v>48</v>
      </c>
      <c r="J65" s="764"/>
      <c r="K65" s="764"/>
      <c r="L65" s="1246" t="s">
        <v>12116</v>
      </c>
      <c r="M65" s="688" t="s">
        <v>14</v>
      </c>
      <c r="N65" s="688"/>
      <c r="O65" s="688" t="s">
        <v>36</v>
      </c>
      <c r="P65" s="688"/>
      <c r="Q65" s="688" t="s">
        <v>17</v>
      </c>
      <c r="R65" s="688" t="s">
        <v>258</v>
      </c>
      <c r="S65" s="688"/>
      <c r="T65" s="688" t="s">
        <v>259</v>
      </c>
      <c r="U65" s="688"/>
      <c r="V65" s="688"/>
      <c r="W65" s="688"/>
      <c r="X65" s="1211"/>
      <c r="Y65" s="1239">
        <f>MATCH(Таблиця137[[#This Row],[Building Name]],Таблиця4[BUILDING NAME],0)</f>
        <v>475</v>
      </c>
      <c r="Z65" s="1239" t="s">
        <v>257</v>
      </c>
    </row>
    <row r="66" spans="1:26">
      <c r="A66" s="763" t="s">
        <v>10986</v>
      </c>
      <c r="B66" s="763" t="s">
        <v>10922</v>
      </c>
      <c r="C66" s="763" t="s">
        <v>10257</v>
      </c>
      <c r="D66" s="763" t="s">
        <v>10313</v>
      </c>
      <c r="E66" s="763"/>
      <c r="F66" s="763" t="s">
        <v>10714</v>
      </c>
      <c r="G66" s="763"/>
      <c r="H66" s="765"/>
      <c r="I66" s="764">
        <f>MATCH(Таблиця90[[#This Row],[Name]],Buildings!$H$3:$H$792,0)</f>
        <v>159</v>
      </c>
      <c r="J66" s="765"/>
      <c r="K66" s="765"/>
      <c r="L66" s="1246" t="s">
        <v>12441</v>
      </c>
      <c r="M66" s="688" t="s">
        <v>14</v>
      </c>
      <c r="N66" s="688"/>
      <c r="O66" s="688" t="s">
        <v>102</v>
      </c>
      <c r="P66" s="688"/>
      <c r="Q66" s="688" t="s">
        <v>55</v>
      </c>
      <c r="R66" s="688" t="s">
        <v>261</v>
      </c>
      <c r="S66" s="688"/>
      <c r="T66" s="688"/>
      <c r="U66" s="688"/>
      <c r="V66" s="688"/>
      <c r="W66" s="688"/>
      <c r="X66" s="1211"/>
      <c r="Y66" s="1239">
        <f>MATCH(Таблиця137[[#This Row],[Building Name]],Таблиця4[BUILDING NAME],0)</f>
        <v>560</v>
      </c>
      <c r="Z66" s="1239" t="s">
        <v>260</v>
      </c>
    </row>
    <row r="67" spans="1:26">
      <c r="A67" s="763" t="s">
        <v>10982</v>
      </c>
      <c r="B67" s="763" t="s">
        <v>10922</v>
      </c>
      <c r="C67" s="763" t="s">
        <v>10257</v>
      </c>
      <c r="D67" s="763" t="s">
        <v>10313</v>
      </c>
      <c r="E67" s="763"/>
      <c r="F67" s="763" t="s">
        <v>10714</v>
      </c>
      <c r="G67" s="763"/>
      <c r="H67" s="765"/>
      <c r="I67" s="764">
        <f>MATCH(Таблиця90[[#This Row],[Name]],Buildings!$H$3:$H$792,0)</f>
        <v>158</v>
      </c>
      <c r="J67" s="765"/>
      <c r="K67" s="765"/>
      <c r="L67" s="1208" t="s">
        <v>262</v>
      </c>
      <c r="M67" s="688" t="s">
        <v>25</v>
      </c>
      <c r="N67" s="688"/>
      <c r="O67" s="688" t="s">
        <v>16</v>
      </c>
      <c r="P67" s="688"/>
      <c r="Q67" s="688" t="s">
        <v>17</v>
      </c>
      <c r="R67" s="688" t="s">
        <v>263</v>
      </c>
      <c r="S67" s="688"/>
      <c r="T67" s="688" t="s">
        <v>264</v>
      </c>
      <c r="U67" s="688"/>
      <c r="V67" s="688"/>
      <c r="W67" s="688"/>
      <c r="X67" s="1211"/>
      <c r="Y67" s="1239">
        <f>MATCH(Таблиця137[[#This Row],[Building Name]],Таблиця4[BUILDING NAME],0)</f>
        <v>371</v>
      </c>
      <c r="Z67" s="1239" t="s">
        <v>262</v>
      </c>
    </row>
    <row r="68" spans="1:26">
      <c r="A68" s="763" t="s">
        <v>16503</v>
      </c>
      <c r="B68" s="763" t="s">
        <v>10922</v>
      </c>
      <c r="C68" s="763" t="s">
        <v>10257</v>
      </c>
      <c r="D68" s="763" t="s">
        <v>10313</v>
      </c>
      <c r="E68" s="763"/>
      <c r="F68" s="763" t="s">
        <v>10714</v>
      </c>
      <c r="G68" s="763"/>
      <c r="H68" s="765"/>
      <c r="I68" s="764">
        <f>MATCH(Таблиця90[[#This Row],[Name]],Buildings!$H$3:$H$792,0)</f>
        <v>776</v>
      </c>
      <c r="J68" s="765"/>
      <c r="K68" s="765"/>
      <c r="L68" s="1208" t="s">
        <v>265</v>
      </c>
      <c r="M68" s="688" t="s">
        <v>29</v>
      </c>
      <c r="N68" s="688"/>
      <c r="O68" s="688" t="s">
        <v>16</v>
      </c>
      <c r="P68" s="688"/>
      <c r="Q68" s="688" t="s">
        <v>17</v>
      </c>
      <c r="R68" s="688" t="s">
        <v>22</v>
      </c>
      <c r="S68" s="688"/>
      <c r="T68" s="688" t="s">
        <v>266</v>
      </c>
      <c r="U68" s="688"/>
      <c r="V68" s="688"/>
      <c r="W68" s="688"/>
      <c r="X68" s="1211"/>
      <c r="Y68" s="1239">
        <f>MATCH(Таблиця137[[#This Row],[Building Name]],Таблиця4[BUILDING NAME],0)</f>
        <v>351</v>
      </c>
      <c r="Z68" s="1239" t="s">
        <v>265</v>
      </c>
    </row>
    <row r="69" spans="1:26">
      <c r="A69" s="764" t="s">
        <v>11437</v>
      </c>
      <c r="B69" s="763" t="s">
        <v>1889</v>
      </c>
      <c r="C69" s="763" t="s">
        <v>10257</v>
      </c>
      <c r="D69" s="763" t="s">
        <v>1878</v>
      </c>
      <c r="E69" s="763"/>
      <c r="F69" s="764" t="s">
        <v>11438</v>
      </c>
      <c r="G69" s="764"/>
      <c r="H69" s="764"/>
      <c r="I69" s="764">
        <f>MATCH(Таблиця90[[#This Row],[Name]],Buildings!$H$3:$H$792,0)</f>
        <v>278</v>
      </c>
      <c r="J69" s="764"/>
      <c r="K69" s="764"/>
      <c r="L69" s="1246" t="s">
        <v>12830</v>
      </c>
      <c r="M69" s="688" t="s">
        <v>25</v>
      </c>
      <c r="N69" s="688"/>
      <c r="O69" s="688" t="s">
        <v>46</v>
      </c>
      <c r="P69" s="688"/>
      <c r="Q69" s="688" t="s">
        <v>17</v>
      </c>
      <c r="R69" s="688" t="s">
        <v>268</v>
      </c>
      <c r="S69" s="688"/>
      <c r="T69" s="688"/>
      <c r="U69" s="688"/>
      <c r="V69" s="688"/>
      <c r="W69" s="688"/>
      <c r="X69" s="1211"/>
      <c r="Y69" s="1239">
        <f>MATCH(Таблиця137[[#This Row],[Building Name]],Таблиця4[BUILDING NAME],0)</f>
        <v>652</v>
      </c>
      <c r="Z69" s="1239" t="s">
        <v>267</v>
      </c>
    </row>
    <row r="70" spans="1:26">
      <c r="A70" s="764" t="s">
        <v>11215</v>
      </c>
      <c r="B70" s="763" t="s">
        <v>1889</v>
      </c>
      <c r="C70" s="763" t="s">
        <v>10257</v>
      </c>
      <c r="D70" s="763" t="s">
        <v>1878</v>
      </c>
      <c r="E70" s="763"/>
      <c r="F70" s="764" t="s">
        <v>10998</v>
      </c>
      <c r="G70" s="764" t="s">
        <v>29893</v>
      </c>
      <c r="H70" s="764"/>
      <c r="I70" s="764">
        <f>MATCH(Таблиця90[[#This Row],[Name]],Buildings!$H$3:$H$792,0)</f>
        <v>215</v>
      </c>
      <c r="J70" s="764"/>
      <c r="K70" s="764"/>
      <c r="L70" s="1246" t="s">
        <v>11051</v>
      </c>
      <c r="M70" s="688" t="s">
        <v>14</v>
      </c>
      <c r="N70" s="688"/>
      <c r="O70" s="688" t="s">
        <v>26</v>
      </c>
      <c r="P70" s="688"/>
      <c r="Q70" s="688"/>
      <c r="R70" s="688" t="s">
        <v>270</v>
      </c>
      <c r="S70" s="688"/>
      <c r="T70" s="688"/>
      <c r="U70" s="688"/>
      <c r="V70" s="424"/>
      <c r="W70" s="688"/>
      <c r="X70" s="1213"/>
      <c r="Y70" s="1239">
        <f>MATCH(Таблиця137[[#This Row],[Building Name]],Таблиця4[BUILDING NAME],0)</f>
        <v>179</v>
      </c>
      <c r="Z70" s="1239" t="s">
        <v>269</v>
      </c>
    </row>
    <row r="71" spans="1:26">
      <c r="A71" s="767" t="s">
        <v>11301</v>
      </c>
      <c r="B71" s="763" t="s">
        <v>1889</v>
      </c>
      <c r="C71" s="763" t="s">
        <v>10257</v>
      </c>
      <c r="D71" s="763" t="s">
        <v>1878</v>
      </c>
      <c r="E71" s="763"/>
      <c r="F71" s="764" t="s">
        <v>29894</v>
      </c>
      <c r="G71" s="764" t="s">
        <v>29895</v>
      </c>
      <c r="H71" s="764"/>
      <c r="I71" s="764">
        <f>MATCH(Таблиця90[[#This Row],[Name]],Buildings!$H$3:$H$792,0)</f>
        <v>233</v>
      </c>
      <c r="J71" s="764"/>
      <c r="K71" s="764"/>
      <c r="L71" s="1246" t="s">
        <v>12886</v>
      </c>
      <c r="M71" s="688" t="s">
        <v>25</v>
      </c>
      <c r="N71" s="688"/>
      <c r="O71" s="688" t="s">
        <v>46</v>
      </c>
      <c r="P71" s="688"/>
      <c r="Q71" s="688" t="s">
        <v>17</v>
      </c>
      <c r="R71" s="688" t="s">
        <v>272</v>
      </c>
      <c r="S71" s="688"/>
      <c r="T71" s="688"/>
      <c r="U71" s="688"/>
      <c r="V71" s="688"/>
      <c r="W71" s="688"/>
      <c r="X71" s="1211"/>
      <c r="Y71" s="1239">
        <f>MATCH(Таблиця137[[#This Row],[Building Name]],Таблиця4[BUILDING NAME],0)</f>
        <v>663</v>
      </c>
      <c r="Z71" s="1239" t="s">
        <v>271</v>
      </c>
    </row>
    <row r="72" spans="1:26">
      <c r="A72" s="764" t="s">
        <v>11331</v>
      </c>
      <c r="B72" s="763" t="s">
        <v>1889</v>
      </c>
      <c r="C72" s="763" t="s">
        <v>10257</v>
      </c>
      <c r="D72" s="763" t="s">
        <v>1878</v>
      </c>
      <c r="E72" s="763"/>
      <c r="F72" s="764" t="s">
        <v>29896</v>
      </c>
      <c r="G72" s="764" t="s">
        <v>29897</v>
      </c>
      <c r="H72" s="764"/>
      <c r="I72" s="764">
        <f>MATCH(Таблиця90[[#This Row],[Name]],Buildings!$H$3:$H$792,0)</f>
        <v>240</v>
      </c>
      <c r="J72" s="764"/>
      <c r="K72" s="764"/>
      <c r="L72" s="1208" t="s">
        <v>273</v>
      </c>
      <c r="M72" s="688" t="s">
        <v>14</v>
      </c>
      <c r="N72" s="688" t="s">
        <v>58</v>
      </c>
      <c r="O72" s="688" t="s">
        <v>16</v>
      </c>
      <c r="P72" s="688"/>
      <c r="Q72" s="688" t="s">
        <v>21</v>
      </c>
      <c r="R72" s="688" t="s">
        <v>274</v>
      </c>
      <c r="S72" s="425" t="s">
        <v>275</v>
      </c>
      <c r="T72" s="425" t="s">
        <v>276</v>
      </c>
      <c r="U72" s="688" t="s">
        <v>277</v>
      </c>
      <c r="V72" s="424" t="s">
        <v>278</v>
      </c>
      <c r="W72" s="424" t="s">
        <v>279</v>
      </c>
      <c r="X72" s="1212" t="s">
        <v>280</v>
      </c>
      <c r="Y72" s="1239">
        <f>MATCH(Таблиця137[[#This Row],[Building Name]],Таблиця4[BUILDING NAME],0)</f>
        <v>380</v>
      </c>
      <c r="Z72" s="1239" t="s">
        <v>273</v>
      </c>
    </row>
    <row r="73" spans="1:26">
      <c r="A73" s="767" t="s">
        <v>11195</v>
      </c>
      <c r="B73" s="763" t="s">
        <v>1889</v>
      </c>
      <c r="C73" s="763" t="s">
        <v>10257</v>
      </c>
      <c r="D73" s="763" t="s">
        <v>1878</v>
      </c>
      <c r="E73" s="763"/>
      <c r="F73" s="764" t="s">
        <v>29898</v>
      </c>
      <c r="G73" s="764"/>
      <c r="H73" s="764"/>
      <c r="I73" s="764">
        <f>MATCH(Таблиця90[[#This Row],[Name]],Buildings!$H$3:$H$792,0)</f>
        <v>211</v>
      </c>
      <c r="J73" s="764"/>
      <c r="K73" s="764"/>
      <c r="L73" s="1209" t="s">
        <v>11047</v>
      </c>
      <c r="M73" s="688" t="s">
        <v>14</v>
      </c>
      <c r="N73" s="688"/>
      <c r="O73" s="688" t="s">
        <v>26</v>
      </c>
      <c r="P73" s="688"/>
      <c r="Q73" s="688" t="s">
        <v>39</v>
      </c>
      <c r="R73" s="688"/>
      <c r="S73" s="688"/>
      <c r="T73" s="688" t="s">
        <v>282</v>
      </c>
      <c r="U73" s="688"/>
      <c r="V73" s="688"/>
      <c r="W73" s="688"/>
      <c r="X73" s="1211"/>
      <c r="Y73" s="1239">
        <f>MATCH(Таблиця137[[#This Row],[Building Name]],Таблиця4[BUILDING NAME],0)</f>
        <v>177</v>
      </c>
      <c r="Z73" s="1239" t="s">
        <v>281</v>
      </c>
    </row>
    <row r="74" spans="1:26">
      <c r="A74" s="764" t="s">
        <v>11220</v>
      </c>
      <c r="B74" s="763" t="s">
        <v>1889</v>
      </c>
      <c r="C74" s="763" t="s">
        <v>10257</v>
      </c>
      <c r="D74" s="763" t="s">
        <v>1878</v>
      </c>
      <c r="E74" s="763"/>
      <c r="F74" s="764" t="s">
        <v>29899</v>
      </c>
      <c r="G74" s="764"/>
      <c r="H74" s="764"/>
      <c r="I74" s="764">
        <f>MATCH(Таблиця90[[#This Row],[Name]],Buildings!$H$3:$H$792,0)</f>
        <v>216</v>
      </c>
      <c r="J74" s="764"/>
      <c r="K74" s="764"/>
      <c r="L74" s="1246" t="s">
        <v>11190</v>
      </c>
      <c r="M74" s="688" t="s">
        <v>14</v>
      </c>
      <c r="N74" s="688" t="s">
        <v>284</v>
      </c>
      <c r="O74" s="688" t="s">
        <v>26</v>
      </c>
      <c r="P74" s="688"/>
      <c r="Q74" s="688" t="s">
        <v>21</v>
      </c>
      <c r="R74" s="688" t="s">
        <v>285</v>
      </c>
      <c r="S74" s="688"/>
      <c r="T74" s="688"/>
      <c r="U74" s="688"/>
      <c r="V74" s="688"/>
      <c r="W74" s="688"/>
      <c r="X74" s="1211"/>
      <c r="Y74" s="1239">
        <f>MATCH(Таблиця137[[#This Row],[Building Name]],Таблиця4[BUILDING NAME],0)</f>
        <v>210</v>
      </c>
      <c r="Z74" s="1239" t="s">
        <v>283</v>
      </c>
    </row>
    <row r="75" spans="1:26">
      <c r="A75" s="767" t="s">
        <v>11116</v>
      </c>
      <c r="B75" s="763" t="s">
        <v>1889</v>
      </c>
      <c r="C75" s="763" t="s">
        <v>10257</v>
      </c>
      <c r="D75" s="763" t="s">
        <v>1878</v>
      </c>
      <c r="E75" s="763"/>
      <c r="F75" s="764" t="s">
        <v>29900</v>
      </c>
      <c r="G75" s="764"/>
      <c r="H75" s="764"/>
      <c r="I75" s="764">
        <f>MATCH(Таблиця90[[#This Row],[Name]],Buildings!$H$3:$H$792,0)</f>
        <v>194</v>
      </c>
      <c r="J75" s="764"/>
      <c r="K75" s="764"/>
      <c r="L75" s="1208" t="s">
        <v>286</v>
      </c>
      <c r="M75" s="688" t="s">
        <v>29</v>
      </c>
      <c r="N75" s="688" t="s">
        <v>82</v>
      </c>
      <c r="O75" s="688" t="s">
        <v>26</v>
      </c>
      <c r="P75" s="688"/>
      <c r="Q75" s="688" t="s">
        <v>17</v>
      </c>
      <c r="R75" s="688" t="s">
        <v>22</v>
      </c>
      <c r="S75" s="688"/>
      <c r="T75" s="688" t="s">
        <v>287</v>
      </c>
      <c r="U75" s="688" t="s">
        <v>288</v>
      </c>
      <c r="V75" s="688"/>
      <c r="W75" s="688"/>
      <c r="X75" s="1211"/>
      <c r="Y75" s="1239">
        <f>MATCH(Таблиця137[[#This Row],[Building Name]],Таблиця4[BUILDING NAME],0)</f>
        <v>200</v>
      </c>
      <c r="Z75" s="1239" t="s">
        <v>286</v>
      </c>
    </row>
    <row r="76" spans="1:26">
      <c r="A76" s="764" t="s">
        <v>11270</v>
      </c>
      <c r="B76" s="763" t="s">
        <v>1889</v>
      </c>
      <c r="C76" s="763" t="s">
        <v>10257</v>
      </c>
      <c r="D76" s="763" t="s">
        <v>1878</v>
      </c>
      <c r="E76" s="763"/>
      <c r="F76" s="764" t="s">
        <v>29901</v>
      </c>
      <c r="G76" s="764"/>
      <c r="H76" s="764"/>
      <c r="I76" s="764">
        <f>MATCH(Таблиця90[[#This Row],[Name]],Buildings!$H$3:$H$792,0)</f>
        <v>226</v>
      </c>
      <c r="J76" s="764"/>
      <c r="K76" s="764"/>
      <c r="L76" s="1246" t="s">
        <v>12180</v>
      </c>
      <c r="M76" s="688" t="s">
        <v>29</v>
      </c>
      <c r="N76" s="688"/>
      <c r="O76" s="688" t="s">
        <v>36</v>
      </c>
      <c r="P76" s="688"/>
      <c r="Q76" s="688" t="s">
        <v>95</v>
      </c>
      <c r="R76" s="688" t="s">
        <v>22</v>
      </c>
      <c r="S76" s="688"/>
      <c r="T76" s="688"/>
      <c r="U76" s="688"/>
      <c r="V76" s="688"/>
      <c r="W76" s="688"/>
      <c r="X76" s="1211"/>
      <c r="Y76" s="1239">
        <f>MATCH(Таблиця137[[#This Row],[Building Name]],Таблиця4[BUILDING NAME],0)</f>
        <v>492</v>
      </c>
      <c r="Z76" s="1239" t="s">
        <v>289</v>
      </c>
    </row>
    <row r="77" spans="1:26">
      <c r="A77" s="767" t="s">
        <v>11349</v>
      </c>
      <c r="B77" s="763" t="s">
        <v>1889</v>
      </c>
      <c r="C77" s="763" t="s">
        <v>10257</v>
      </c>
      <c r="D77" s="763" t="s">
        <v>1878</v>
      </c>
      <c r="E77" s="763"/>
      <c r="F77" s="764" t="s">
        <v>29902</v>
      </c>
      <c r="G77" s="764"/>
      <c r="H77" s="764"/>
      <c r="I77" s="764">
        <f>MATCH(Таблиця90[[#This Row],[Name]],Buildings!$H$3:$H$792,0)</f>
        <v>243</v>
      </c>
      <c r="J77" s="764"/>
      <c r="K77" s="764"/>
      <c r="L77" s="1246" t="s">
        <v>12447</v>
      </c>
      <c r="M77" s="688" t="s">
        <v>29</v>
      </c>
      <c r="N77" s="688"/>
      <c r="O77" s="688" t="s">
        <v>102</v>
      </c>
      <c r="P77" s="688"/>
      <c r="Q77" s="688" t="s">
        <v>17</v>
      </c>
      <c r="R77" s="688" t="s">
        <v>22</v>
      </c>
      <c r="S77" s="688"/>
      <c r="T77" s="688" t="s">
        <v>291</v>
      </c>
      <c r="U77" s="688"/>
      <c r="V77" s="688"/>
      <c r="W77" s="688"/>
      <c r="X77" s="1214" t="s">
        <v>292</v>
      </c>
      <c r="Y77" s="1239">
        <f>MATCH(Таблиця137[[#This Row],[Building Name]],Таблиця4[BUILDING NAME],0)</f>
        <v>561</v>
      </c>
      <c r="Z77" s="1239" t="s">
        <v>290</v>
      </c>
    </row>
    <row r="78" spans="1:26">
      <c r="A78" s="764" t="s">
        <v>131</v>
      </c>
      <c r="B78" s="763" t="s">
        <v>1889</v>
      </c>
      <c r="C78" s="763" t="s">
        <v>10257</v>
      </c>
      <c r="D78" s="763" t="s">
        <v>1878</v>
      </c>
      <c r="E78" s="763"/>
      <c r="F78" s="764" t="s">
        <v>29903</v>
      </c>
      <c r="G78" s="764"/>
      <c r="H78" s="764"/>
      <c r="I78" s="764">
        <f>MATCH(Таблиця90[[#This Row],[Name]],Buildings!$H$3:$H$792,0)</f>
        <v>241</v>
      </c>
      <c r="J78" s="764"/>
      <c r="K78" s="764"/>
      <c r="L78" s="1209" t="s">
        <v>293</v>
      </c>
      <c r="M78" s="688" t="s">
        <v>25</v>
      </c>
      <c r="N78" s="688" t="s">
        <v>82</v>
      </c>
      <c r="O78" s="688" t="s">
        <v>20</v>
      </c>
      <c r="P78" s="688">
        <v>4</v>
      </c>
      <c r="Q78" s="688" t="s">
        <v>95</v>
      </c>
      <c r="R78" s="688" t="s">
        <v>22</v>
      </c>
      <c r="S78" s="688"/>
      <c r="T78" s="688" t="s">
        <v>294</v>
      </c>
      <c r="U78" s="688"/>
      <c r="V78" s="688"/>
      <c r="W78" s="688"/>
      <c r="X78" s="1211"/>
      <c r="Y78" s="1239">
        <f>MATCH(Таблиця137[[#This Row],[Building Name]],Таблиця4[BUILDING NAME],0)</f>
        <v>143</v>
      </c>
      <c r="Z78" s="1239" t="s">
        <v>293</v>
      </c>
    </row>
    <row r="79" spans="1:26">
      <c r="A79" s="767" t="s">
        <v>11230</v>
      </c>
      <c r="B79" s="763" t="s">
        <v>1889</v>
      </c>
      <c r="C79" s="763" t="s">
        <v>10257</v>
      </c>
      <c r="D79" s="763" t="s">
        <v>1878</v>
      </c>
      <c r="E79" s="763"/>
      <c r="F79" s="764" t="s">
        <v>10406</v>
      </c>
      <c r="G79" s="764"/>
      <c r="H79" s="764"/>
      <c r="I79" s="764">
        <f>MATCH(Таблиця90[[#This Row],[Name]],Buildings!$H$3:$H$792,0)</f>
        <v>218</v>
      </c>
      <c r="J79" s="764"/>
      <c r="K79" s="764"/>
      <c r="L79" s="1209" t="s">
        <v>295</v>
      </c>
      <c r="M79" s="688" t="s">
        <v>25</v>
      </c>
      <c r="N79" s="688"/>
      <c r="O79" s="688" t="s">
        <v>26</v>
      </c>
      <c r="P79" s="688">
        <v>3</v>
      </c>
      <c r="Q79" s="688" t="s">
        <v>21</v>
      </c>
      <c r="R79" s="688" t="s">
        <v>22</v>
      </c>
      <c r="S79" s="688"/>
      <c r="T79" s="688" t="s">
        <v>296</v>
      </c>
      <c r="U79" s="688"/>
      <c r="V79" s="688"/>
      <c r="W79" s="688"/>
      <c r="X79" s="1214" t="s">
        <v>297</v>
      </c>
      <c r="Y79" s="1239">
        <f>MATCH(Таблиця137[[#This Row],[Building Name]],Таблиця4[BUILDING NAME],0)</f>
        <v>303</v>
      </c>
      <c r="Z79" s="1239" t="s">
        <v>295</v>
      </c>
    </row>
    <row r="80" spans="1:26">
      <c r="A80" s="767" t="s">
        <v>11378</v>
      </c>
      <c r="B80" s="763" t="s">
        <v>1889</v>
      </c>
      <c r="C80" s="763" t="s">
        <v>10257</v>
      </c>
      <c r="D80" s="763" t="s">
        <v>1878</v>
      </c>
      <c r="E80" s="763"/>
      <c r="F80" s="764" t="s">
        <v>29904</v>
      </c>
      <c r="G80" s="764"/>
      <c r="H80" s="764"/>
      <c r="I80" s="764">
        <f>MATCH(Таблиця90[[#This Row],[Name]],Buildings!$H$3:$H$792,0)</f>
        <v>249</v>
      </c>
      <c r="J80" s="764"/>
      <c r="K80" s="764"/>
      <c r="L80" s="1238" t="s">
        <v>295</v>
      </c>
      <c r="M80" s="1239" t="s">
        <v>25</v>
      </c>
      <c r="N80" s="1239"/>
      <c r="O80" s="1239" t="s">
        <v>26</v>
      </c>
      <c r="P80" s="1239">
        <v>3</v>
      </c>
      <c r="Q80" s="1239" t="s">
        <v>21</v>
      </c>
      <c r="R80" s="1239" t="s">
        <v>22</v>
      </c>
      <c r="S80" s="1239"/>
      <c r="T80" s="1239" t="s">
        <v>296</v>
      </c>
      <c r="U80" s="1239"/>
      <c r="V80" s="1239"/>
      <c r="W80" s="1239"/>
      <c r="X80" s="1240"/>
      <c r="Y80" s="1239">
        <f>MATCH(Таблиця137[[#This Row],[Building Name]],Таблиця4[BUILDING NAME],0)</f>
        <v>303</v>
      </c>
      <c r="Z80" s="1239" t="s">
        <v>295</v>
      </c>
    </row>
    <row r="81" spans="1:26">
      <c r="A81" s="764" t="s">
        <v>11356</v>
      </c>
      <c r="B81" s="763" t="s">
        <v>1889</v>
      </c>
      <c r="C81" s="763" t="s">
        <v>10257</v>
      </c>
      <c r="D81" s="763" t="s">
        <v>1878</v>
      </c>
      <c r="E81" s="763"/>
      <c r="F81" s="764" t="s">
        <v>29905</v>
      </c>
      <c r="G81" s="764"/>
      <c r="H81" s="764"/>
      <c r="I81" s="764">
        <f>MATCH(Таблиця90[[#This Row],[Name]],Buildings!$H$3:$H$792,0)</f>
        <v>244</v>
      </c>
      <c r="J81" s="764"/>
      <c r="K81" s="764"/>
      <c r="L81" s="1208" t="s">
        <v>298</v>
      </c>
      <c r="M81" s="688" t="s">
        <v>211</v>
      </c>
      <c r="N81" s="688" t="s">
        <v>94</v>
      </c>
      <c r="O81" s="688" t="s">
        <v>26</v>
      </c>
      <c r="P81" s="688"/>
      <c r="Q81" s="688" t="s">
        <v>21</v>
      </c>
      <c r="R81" s="688" t="s">
        <v>22</v>
      </c>
      <c r="S81" s="688"/>
      <c r="T81" s="688"/>
      <c r="U81" s="688" t="s">
        <v>299</v>
      </c>
      <c r="V81" s="688" t="s">
        <v>300</v>
      </c>
      <c r="W81" s="688"/>
      <c r="X81" s="1211"/>
      <c r="Y81" s="1239">
        <f>MATCH(Таблиця137[[#This Row],[Building Name]],Таблиця4[BUILDING NAME],0)</f>
        <v>204</v>
      </c>
      <c r="Z81" s="1239" t="s">
        <v>298</v>
      </c>
    </row>
    <row r="82" spans="1:26">
      <c r="A82" s="942" t="s">
        <v>11087</v>
      </c>
      <c r="B82" s="763" t="s">
        <v>1889</v>
      </c>
      <c r="C82" s="763" t="s">
        <v>10257</v>
      </c>
      <c r="D82" s="763" t="s">
        <v>1878</v>
      </c>
      <c r="E82" s="763"/>
      <c r="F82" s="764" t="s">
        <v>29906</v>
      </c>
      <c r="G82" s="764"/>
      <c r="H82" s="764"/>
      <c r="I82" s="764">
        <f>MATCH(Таблиця90[[#This Row],[Name]],Buildings!$H$3:$H$792,0)</f>
        <v>188</v>
      </c>
      <c r="J82" s="764"/>
      <c r="K82" s="764"/>
      <c r="L82" s="1208" t="s">
        <v>301</v>
      </c>
      <c r="M82" s="688" t="s">
        <v>14</v>
      </c>
      <c r="N82" s="688" t="s">
        <v>82</v>
      </c>
      <c r="O82" s="688" t="s">
        <v>16</v>
      </c>
      <c r="P82" s="688">
        <v>4</v>
      </c>
      <c r="Q82" s="688" t="s">
        <v>17</v>
      </c>
      <c r="R82" s="688" t="s">
        <v>302</v>
      </c>
      <c r="S82" s="688" t="s">
        <v>303</v>
      </c>
      <c r="T82" s="688" t="s">
        <v>304</v>
      </c>
      <c r="U82" s="688"/>
      <c r="V82" s="688" t="s">
        <v>305</v>
      </c>
      <c r="W82" s="688"/>
      <c r="X82" s="1211"/>
      <c r="Y82" s="1239">
        <f>MATCH(Таблиця137[[#This Row],[Building Name]],Таблиця4[BUILDING NAME],0)</f>
        <v>356</v>
      </c>
      <c r="Z82" s="1239" t="s">
        <v>301</v>
      </c>
    </row>
    <row r="83" spans="1:26">
      <c r="A83" s="764" t="s">
        <v>11287</v>
      </c>
      <c r="B83" s="763" t="s">
        <v>1889</v>
      </c>
      <c r="C83" s="763" t="s">
        <v>10257</v>
      </c>
      <c r="D83" s="763" t="s">
        <v>1878</v>
      </c>
      <c r="E83" s="763"/>
      <c r="F83" s="764" t="s">
        <v>29907</v>
      </c>
      <c r="G83" s="764"/>
      <c r="H83" s="764"/>
      <c r="I83" s="764">
        <f>MATCH(Таблиця90[[#This Row],[Name]],Buildings!$H$3:$H$792,0)</f>
        <v>230</v>
      </c>
      <c r="J83" s="764"/>
      <c r="K83" s="764"/>
      <c r="L83" s="1208" t="s">
        <v>306</v>
      </c>
      <c r="M83" s="688" t="s">
        <v>25</v>
      </c>
      <c r="N83" s="688"/>
      <c r="O83" s="688" t="s">
        <v>20</v>
      </c>
      <c r="P83" s="688"/>
      <c r="Q83" s="688" t="s">
        <v>17</v>
      </c>
      <c r="R83" s="688" t="s">
        <v>307</v>
      </c>
      <c r="S83" s="688"/>
      <c r="T83" s="688"/>
      <c r="U83" s="688"/>
      <c r="V83" s="688"/>
      <c r="W83" s="688"/>
      <c r="X83" s="1211"/>
      <c r="Y83" s="1239">
        <f>MATCH(Таблиця137[[#This Row],[Building Name]],Таблиця4[BUILDING NAME],0)</f>
        <v>11</v>
      </c>
      <c r="Z83" s="1239" t="s">
        <v>306</v>
      </c>
    </row>
    <row r="84" spans="1:26">
      <c r="A84" s="767" t="s">
        <v>11341</v>
      </c>
      <c r="B84" s="763" t="s">
        <v>1889</v>
      </c>
      <c r="C84" s="763" t="s">
        <v>10257</v>
      </c>
      <c r="D84" s="763" t="s">
        <v>1878</v>
      </c>
      <c r="E84" s="763"/>
      <c r="F84" s="764" t="s">
        <v>10406</v>
      </c>
      <c r="G84" s="764"/>
      <c r="H84" s="764"/>
      <c r="I84" s="764">
        <f>MATCH(Таблиця90[[#This Row],[Name]],Buildings!$H$3:$H$792,0)</f>
        <v>242</v>
      </c>
      <c r="J84" s="764"/>
      <c r="K84" s="764"/>
      <c r="L84" s="1246" t="s">
        <v>11314</v>
      </c>
      <c r="M84" s="688" t="s">
        <v>14</v>
      </c>
      <c r="N84" s="688"/>
      <c r="O84" s="688" t="s">
        <v>26</v>
      </c>
      <c r="P84" s="688"/>
      <c r="Q84" s="688"/>
      <c r="R84" s="688" t="s">
        <v>309</v>
      </c>
      <c r="S84" s="688"/>
      <c r="T84" s="688"/>
      <c r="U84" s="688"/>
      <c r="V84" s="688"/>
      <c r="W84" s="688"/>
      <c r="X84" s="1211"/>
      <c r="Y84" s="1239">
        <f>MATCH(Таблиця137[[#This Row],[Building Name]],Таблиця4[BUILDING NAME],0)</f>
        <v>236</v>
      </c>
      <c r="Z84" s="1239" t="s">
        <v>308</v>
      </c>
    </row>
    <row r="85" spans="1:26">
      <c r="A85" s="764" t="s">
        <v>11279</v>
      </c>
      <c r="B85" s="763" t="s">
        <v>1889</v>
      </c>
      <c r="C85" s="763" t="s">
        <v>10257</v>
      </c>
      <c r="D85" s="763" t="s">
        <v>1878</v>
      </c>
      <c r="E85" s="763" t="s">
        <v>93</v>
      </c>
      <c r="F85" s="764" t="s">
        <v>29908</v>
      </c>
      <c r="G85" s="764"/>
      <c r="H85" s="764"/>
      <c r="I85" s="764">
        <f>MATCH(Таблиця90[[#This Row],[Name]],Buildings!$H$3:$H$792,0)</f>
        <v>228</v>
      </c>
      <c r="J85" s="764"/>
      <c r="K85" s="764"/>
      <c r="L85" s="1246" t="s">
        <v>12133</v>
      </c>
      <c r="M85" s="688" t="s">
        <v>25</v>
      </c>
      <c r="N85" s="688"/>
      <c r="O85" s="688" t="s">
        <v>36</v>
      </c>
      <c r="P85" s="688"/>
      <c r="Q85" s="688" t="s">
        <v>21</v>
      </c>
      <c r="R85" s="688" t="s">
        <v>311</v>
      </c>
      <c r="S85" s="688"/>
      <c r="T85" s="688" t="s">
        <v>312</v>
      </c>
      <c r="U85" s="688"/>
      <c r="V85" s="688"/>
      <c r="W85" s="688"/>
      <c r="X85" s="1211"/>
      <c r="Y85" s="1239">
        <f>MATCH(Таблиця137[[#This Row],[Building Name]],Таблиця4[BUILDING NAME],0)</f>
        <v>480</v>
      </c>
      <c r="Z85" s="1239" t="s">
        <v>310</v>
      </c>
    </row>
    <row r="86" spans="1:26">
      <c r="A86" s="767" t="s">
        <v>11321</v>
      </c>
      <c r="B86" s="763" t="s">
        <v>1889</v>
      </c>
      <c r="C86" s="763" t="s">
        <v>10257</v>
      </c>
      <c r="D86" s="763" t="s">
        <v>1878</v>
      </c>
      <c r="E86" s="763"/>
      <c r="F86" s="764" t="s">
        <v>10406</v>
      </c>
      <c r="G86" s="764"/>
      <c r="H86" s="764"/>
      <c r="I86" s="764">
        <f>MATCH(Таблиця90[[#This Row],[Name]],Buildings!$H$3:$H$792,0)</f>
        <v>238</v>
      </c>
      <c r="J86" s="764"/>
      <c r="K86" s="764"/>
      <c r="L86" s="1208" t="s">
        <v>313</v>
      </c>
      <c r="M86" s="688" t="s">
        <v>29</v>
      </c>
      <c r="N86" s="688"/>
      <c r="O86" s="688" t="s">
        <v>26</v>
      </c>
      <c r="P86" s="688"/>
      <c r="Q86" s="688" t="s">
        <v>17</v>
      </c>
      <c r="R86" s="688" t="s">
        <v>22</v>
      </c>
      <c r="S86" s="688"/>
      <c r="T86" s="688"/>
      <c r="U86" s="688"/>
      <c r="V86" s="688"/>
      <c r="W86" s="688"/>
      <c r="X86" s="1211"/>
      <c r="Y86" s="1239">
        <f>MATCH(Таблиця137[[#This Row],[Building Name]],Таблиця4[BUILDING NAME],0)</f>
        <v>203</v>
      </c>
      <c r="Z86" s="1239" t="s">
        <v>313</v>
      </c>
    </row>
    <row r="87" spans="1:26">
      <c r="A87" s="767" t="s">
        <v>11430</v>
      </c>
      <c r="B87" s="763" t="s">
        <v>1889</v>
      </c>
      <c r="C87" s="763" t="s">
        <v>10257</v>
      </c>
      <c r="D87" s="763" t="s">
        <v>1878</v>
      </c>
      <c r="E87" s="763"/>
      <c r="F87" s="764" t="s">
        <v>29909</v>
      </c>
      <c r="G87" s="764"/>
      <c r="H87" s="764"/>
      <c r="I87" s="764">
        <f>MATCH(Таблиця90[[#This Row],[Name]],Buildings!$H$3:$H$792,0)</f>
        <v>273</v>
      </c>
      <c r="J87" s="764"/>
      <c r="K87" s="764"/>
      <c r="L87" s="1208" t="s">
        <v>314</v>
      </c>
      <c r="M87" s="688" t="s">
        <v>14</v>
      </c>
      <c r="N87" s="688" t="s">
        <v>58</v>
      </c>
      <c r="O87" s="688" t="s">
        <v>20</v>
      </c>
      <c r="P87" s="688"/>
      <c r="Q87" s="688" t="s">
        <v>21</v>
      </c>
      <c r="R87" s="688" t="s">
        <v>315</v>
      </c>
      <c r="S87" s="688" t="s">
        <v>316</v>
      </c>
      <c r="T87" s="688" t="s">
        <v>317</v>
      </c>
      <c r="U87" s="688" t="s">
        <v>318</v>
      </c>
      <c r="V87" s="688" t="s">
        <v>319</v>
      </c>
      <c r="W87" s="688" t="s">
        <v>320</v>
      </c>
      <c r="X87" s="1211"/>
      <c r="Y87" s="1239">
        <f>MATCH(Таблиця137[[#This Row],[Building Name]],Таблиця4[BUILDING NAME],0)</f>
        <v>52</v>
      </c>
      <c r="Z87" s="1239" t="s">
        <v>314</v>
      </c>
    </row>
    <row r="88" spans="1:26">
      <c r="A88" s="764" t="s">
        <v>11254</v>
      </c>
      <c r="B88" s="763" t="s">
        <v>1889</v>
      </c>
      <c r="C88" s="763" t="s">
        <v>10257</v>
      </c>
      <c r="D88" s="763" t="s">
        <v>1878</v>
      </c>
      <c r="E88" s="763"/>
      <c r="F88" s="764" t="s">
        <v>29910</v>
      </c>
      <c r="G88" s="764"/>
      <c r="H88" s="764"/>
      <c r="I88" s="764">
        <f>MATCH(Таблиця90[[#This Row],[Name]],Buildings!$H$3:$H$792,0)</f>
        <v>223</v>
      </c>
      <c r="J88" s="764"/>
      <c r="K88" s="764"/>
      <c r="L88" s="1208" t="s">
        <v>321</v>
      </c>
      <c r="M88" s="688" t="s">
        <v>25</v>
      </c>
      <c r="N88" s="688" t="s">
        <v>58</v>
      </c>
      <c r="O88" s="688" t="s">
        <v>16</v>
      </c>
      <c r="P88" s="688"/>
      <c r="Q88" s="688" t="s">
        <v>17</v>
      </c>
      <c r="R88" s="688" t="s">
        <v>322</v>
      </c>
      <c r="S88" s="425" t="s">
        <v>323</v>
      </c>
      <c r="T88" s="688" t="s">
        <v>324</v>
      </c>
      <c r="U88" s="688" t="s">
        <v>325</v>
      </c>
      <c r="V88" s="688" t="s">
        <v>326</v>
      </c>
      <c r="W88" s="688" t="s">
        <v>327</v>
      </c>
      <c r="X88" s="1211"/>
      <c r="Y88" s="1239">
        <f>MATCH(Таблиця137[[#This Row],[Building Name]],Таблиця4[BUILDING NAME],0)</f>
        <v>345</v>
      </c>
      <c r="Z88" s="1239" t="s">
        <v>321</v>
      </c>
    </row>
    <row r="89" spans="1:26">
      <c r="A89" s="767" t="s">
        <v>11055</v>
      </c>
      <c r="B89" s="763" t="s">
        <v>1889</v>
      </c>
      <c r="C89" s="763" t="s">
        <v>10257</v>
      </c>
      <c r="D89" s="763" t="s">
        <v>1878</v>
      </c>
      <c r="E89" s="763"/>
      <c r="F89" s="764" t="s">
        <v>29911</v>
      </c>
      <c r="G89" s="764"/>
      <c r="H89" s="764"/>
      <c r="I89" s="764">
        <f>MATCH(Таблиця90[[#This Row],[Name]],Buildings!$H$3:$H$792,0)</f>
        <v>180</v>
      </c>
      <c r="J89" s="764"/>
      <c r="K89" s="764"/>
      <c r="L89" s="1208" t="s">
        <v>328</v>
      </c>
      <c r="M89" s="688" t="s">
        <v>25</v>
      </c>
      <c r="N89" s="688" t="s">
        <v>58</v>
      </c>
      <c r="O89" s="688" t="s">
        <v>26</v>
      </c>
      <c r="P89" s="688"/>
      <c r="Q89" s="688" t="s">
        <v>17</v>
      </c>
      <c r="R89" s="688" t="s">
        <v>329</v>
      </c>
      <c r="S89" s="691" t="s">
        <v>330</v>
      </c>
      <c r="T89" s="691" t="s">
        <v>331</v>
      </c>
      <c r="U89" s="691" t="s">
        <v>332</v>
      </c>
      <c r="V89" s="691" t="s">
        <v>333</v>
      </c>
      <c r="W89" s="691" t="s">
        <v>334</v>
      </c>
      <c r="X89" s="1211"/>
      <c r="Y89" s="1239">
        <f>MATCH(Таблиця137[[#This Row],[Building Name]],Таблиця4[BUILDING NAME],0)</f>
        <v>185</v>
      </c>
      <c r="Z89" s="1239" t="s">
        <v>328</v>
      </c>
    </row>
    <row r="90" spans="1:26">
      <c r="A90" s="764" t="s">
        <v>11070</v>
      </c>
      <c r="B90" s="763" t="s">
        <v>1889</v>
      </c>
      <c r="C90" s="763" t="s">
        <v>10257</v>
      </c>
      <c r="D90" s="763" t="s">
        <v>1878</v>
      </c>
      <c r="E90" s="763"/>
      <c r="F90" s="764" t="s">
        <v>29912</v>
      </c>
      <c r="G90" s="764"/>
      <c r="H90" s="764"/>
      <c r="I90" s="764">
        <f>MATCH(Таблиця90[[#This Row],[Name]],Buildings!$H$3:$H$792,0)</f>
        <v>183</v>
      </c>
      <c r="J90" s="764"/>
      <c r="K90" s="764"/>
      <c r="L90" s="1246" t="s">
        <v>12482</v>
      </c>
      <c r="M90" s="688" t="s">
        <v>14</v>
      </c>
      <c r="N90" s="688" t="s">
        <v>284</v>
      </c>
      <c r="O90" s="688" t="s">
        <v>102</v>
      </c>
      <c r="P90" s="688"/>
      <c r="Q90" s="688" t="s">
        <v>55</v>
      </c>
      <c r="R90" s="688" t="s">
        <v>336</v>
      </c>
      <c r="S90" s="688"/>
      <c r="T90" s="688" t="s">
        <v>337</v>
      </c>
      <c r="U90" s="688"/>
      <c r="V90" s="688"/>
      <c r="W90" s="688"/>
      <c r="X90" s="1211"/>
      <c r="Y90" s="1239">
        <f>MATCH(Таблиця137[[#This Row],[Building Name]],Таблиця4[BUILDING NAME],0)</f>
        <v>568</v>
      </c>
      <c r="Z90" s="1239" t="s">
        <v>335</v>
      </c>
    </row>
    <row r="91" spans="1:26">
      <c r="A91" s="763" t="s">
        <v>32</v>
      </c>
      <c r="B91" s="763" t="s">
        <v>1889</v>
      </c>
      <c r="C91" s="763" t="s">
        <v>10257</v>
      </c>
      <c r="D91" s="763" t="s">
        <v>10313</v>
      </c>
      <c r="E91" s="763"/>
      <c r="F91" s="763" t="s">
        <v>29913</v>
      </c>
      <c r="G91" s="763"/>
      <c r="H91" s="765"/>
      <c r="I91" s="764">
        <f>MATCH(Таблиця90[[#This Row],[Name]],Buildings!$H$3:$H$792,0)</f>
        <v>235</v>
      </c>
      <c r="J91" s="765"/>
      <c r="K91" s="765"/>
      <c r="L91" s="1208" t="s">
        <v>338</v>
      </c>
      <c r="M91" s="688" t="s">
        <v>14</v>
      </c>
      <c r="N91" s="688"/>
      <c r="O91" s="688" t="s">
        <v>20</v>
      </c>
      <c r="P91" s="688"/>
      <c r="Q91" s="688" t="s">
        <v>21</v>
      </c>
      <c r="R91" s="688" t="s">
        <v>339</v>
      </c>
      <c r="S91" s="688"/>
      <c r="T91" s="688" t="s">
        <v>340</v>
      </c>
      <c r="U91" s="688"/>
      <c r="V91" s="424"/>
      <c r="W91" s="424"/>
      <c r="X91" s="1213" t="s">
        <v>341</v>
      </c>
      <c r="Y91" s="1239">
        <f>MATCH(Таблиця137[[#This Row],[Building Name]],Таблиця4[BUILDING NAME],0)</f>
        <v>48</v>
      </c>
      <c r="Z91" s="1239" t="s">
        <v>338</v>
      </c>
    </row>
    <row r="92" spans="1:26">
      <c r="A92" s="763" t="s">
        <v>11478</v>
      </c>
      <c r="B92" s="763" t="s">
        <v>1889</v>
      </c>
      <c r="C92" s="763" t="s">
        <v>10257</v>
      </c>
      <c r="D92" s="763" t="s">
        <v>10313</v>
      </c>
      <c r="E92" s="763"/>
      <c r="F92" s="763" t="s">
        <v>10714</v>
      </c>
      <c r="G92" s="763"/>
      <c r="H92" s="765"/>
      <c r="I92" s="764">
        <f>MATCH(Таблиця90[[#This Row],[Name]],Buildings!$H$3:$H$792,0)</f>
        <v>304</v>
      </c>
      <c r="J92" s="765"/>
      <c r="K92" s="765"/>
      <c r="L92" s="1246" t="s">
        <v>11091</v>
      </c>
      <c r="M92" s="688" t="s">
        <v>25</v>
      </c>
      <c r="N92" s="688"/>
      <c r="O92" s="688" t="s">
        <v>26</v>
      </c>
      <c r="P92" s="688"/>
      <c r="Q92" s="688" t="s">
        <v>21</v>
      </c>
      <c r="R92" s="688" t="s">
        <v>343</v>
      </c>
      <c r="S92" s="688"/>
      <c r="T92" s="688" t="s">
        <v>344</v>
      </c>
      <c r="U92" s="688"/>
      <c r="V92" s="688"/>
      <c r="W92" s="688"/>
      <c r="X92" s="1211"/>
      <c r="Y92" s="1239">
        <f>MATCH(Таблиця137[[#This Row],[Building Name]],Таблиця4[BUILDING NAME],0)</f>
        <v>189</v>
      </c>
      <c r="Z92" s="1239" t="s">
        <v>342</v>
      </c>
    </row>
    <row r="93" spans="1:26">
      <c r="A93" s="763" t="s">
        <v>11307</v>
      </c>
      <c r="B93" s="763" t="s">
        <v>1889</v>
      </c>
      <c r="C93" s="763" t="s">
        <v>10257</v>
      </c>
      <c r="D93" s="763" t="s">
        <v>10313</v>
      </c>
      <c r="E93" s="763"/>
      <c r="F93" s="763" t="s">
        <v>10435</v>
      </c>
      <c r="G93" s="763"/>
      <c r="H93" s="765"/>
      <c r="I93" s="764">
        <f>MATCH(Таблиця90[[#This Row],[Name]],Buildings!$H$3:$H$792,0)</f>
        <v>234</v>
      </c>
      <c r="J93" s="765"/>
      <c r="K93" s="765"/>
      <c r="L93" s="1246" t="s">
        <v>12130</v>
      </c>
      <c r="M93" s="688" t="s">
        <v>14</v>
      </c>
      <c r="N93" s="688"/>
      <c r="O93" s="688" t="s">
        <v>36</v>
      </c>
      <c r="P93" s="688"/>
      <c r="Q93" s="688" t="s">
        <v>17</v>
      </c>
      <c r="R93" s="688" t="s">
        <v>346</v>
      </c>
      <c r="S93" s="688"/>
      <c r="T93" s="688"/>
      <c r="U93" s="688"/>
      <c r="V93" s="688"/>
      <c r="W93" s="688"/>
      <c r="X93" s="1211"/>
      <c r="Y93" s="1239">
        <f>MATCH(Таблиця137[[#This Row],[Building Name]],Таблиця4[BUILDING NAME],0)</f>
        <v>479</v>
      </c>
      <c r="Z93" s="1239" t="s">
        <v>345</v>
      </c>
    </row>
    <row r="94" spans="1:26">
      <c r="A94" s="763" t="s">
        <v>11425</v>
      </c>
      <c r="B94" s="763" t="s">
        <v>1889</v>
      </c>
      <c r="C94" s="763" t="s">
        <v>10257</v>
      </c>
      <c r="D94" s="763" t="s">
        <v>10313</v>
      </c>
      <c r="E94" s="763"/>
      <c r="F94" s="763" t="s">
        <v>11426</v>
      </c>
      <c r="G94" s="763"/>
      <c r="H94" s="765"/>
      <c r="I94" s="764">
        <f>MATCH(Таблиця90[[#This Row],[Name]],Buildings!$H$3:$H$792,0)</f>
        <v>271</v>
      </c>
      <c r="J94" s="765"/>
      <c r="K94" s="765"/>
      <c r="L94" s="1246" t="s">
        <v>16889</v>
      </c>
      <c r="M94" s="688" t="s">
        <v>348</v>
      </c>
      <c r="N94" s="688"/>
      <c r="O94" s="688" t="s">
        <v>36</v>
      </c>
      <c r="P94" s="688"/>
      <c r="Q94" s="688" t="s">
        <v>95</v>
      </c>
      <c r="R94" s="688" t="s">
        <v>349</v>
      </c>
      <c r="S94" s="688"/>
      <c r="T94" s="688"/>
      <c r="U94" s="688"/>
      <c r="V94" s="688"/>
      <c r="W94" s="688"/>
      <c r="X94" s="1211"/>
      <c r="Y94" s="1239" t="e">
        <f>MATCH(Таблиця137[[#This Row],[Building Name]],Таблиця4[BUILDING NAME],0)</f>
        <v>#N/A</v>
      </c>
      <c r="Z94" s="1239" t="s">
        <v>347</v>
      </c>
    </row>
    <row r="95" spans="1:26">
      <c r="A95" s="764" t="s">
        <v>11209</v>
      </c>
      <c r="B95" s="763" t="s">
        <v>1889</v>
      </c>
      <c r="C95" s="763" t="s">
        <v>10257</v>
      </c>
      <c r="D95" s="763" t="s">
        <v>29</v>
      </c>
      <c r="E95" s="763"/>
      <c r="F95" s="764" t="s">
        <v>29914</v>
      </c>
      <c r="G95" s="764"/>
      <c r="H95" s="764"/>
      <c r="I95" s="764">
        <f>MATCH(Таблиця90[[#This Row],[Name]],Buildings!$H$3:$H$792,0)</f>
        <v>214</v>
      </c>
      <c r="J95" s="764"/>
      <c r="K95" s="764"/>
      <c r="L95" s="1208" t="s">
        <v>350</v>
      </c>
      <c r="M95" s="688" t="s">
        <v>14</v>
      </c>
      <c r="N95" s="688" t="s">
        <v>15</v>
      </c>
      <c r="O95" s="688" t="s">
        <v>46</v>
      </c>
      <c r="P95" s="688" t="s">
        <v>351</v>
      </c>
      <c r="Q95" s="688" t="s">
        <v>17</v>
      </c>
      <c r="R95" s="688" t="s">
        <v>352</v>
      </c>
      <c r="S95" s="688"/>
      <c r="T95" s="688" t="s">
        <v>353</v>
      </c>
      <c r="U95" s="688" t="s">
        <v>354</v>
      </c>
      <c r="V95" s="688" t="s">
        <v>355</v>
      </c>
      <c r="W95" s="688"/>
      <c r="X95" s="1211"/>
      <c r="Y95" s="1239">
        <f>MATCH(Таблиця137[[#This Row],[Building Name]],Таблиця4[BUILDING NAME],0)</f>
        <v>669</v>
      </c>
      <c r="Z95" s="1239" t="s">
        <v>350</v>
      </c>
    </row>
    <row r="96" spans="1:26">
      <c r="A96" s="764" t="s">
        <v>231</v>
      </c>
      <c r="B96" s="763" t="s">
        <v>1889</v>
      </c>
      <c r="C96" s="763" t="s">
        <v>10257</v>
      </c>
      <c r="D96" s="763" t="s">
        <v>29</v>
      </c>
      <c r="E96" s="763"/>
      <c r="F96" s="764" t="s">
        <v>29915</v>
      </c>
      <c r="G96" s="764"/>
      <c r="H96" s="764"/>
      <c r="I96" s="764">
        <f>MATCH(Таблиця90[[#This Row],[Name]],Buildings!$H$3:$H$792,0)</f>
        <v>232</v>
      </c>
      <c r="J96" s="764"/>
      <c r="K96" s="764"/>
      <c r="L96" s="1208" t="s">
        <v>356</v>
      </c>
      <c r="M96" s="688" t="s">
        <v>14</v>
      </c>
      <c r="N96" s="688" t="s">
        <v>15</v>
      </c>
      <c r="O96" s="688" t="s">
        <v>20</v>
      </c>
      <c r="P96" s="688">
        <v>2</v>
      </c>
      <c r="Q96" s="688" t="s">
        <v>17</v>
      </c>
      <c r="R96" s="688" t="s">
        <v>357</v>
      </c>
      <c r="S96" s="688" t="s">
        <v>358</v>
      </c>
      <c r="T96" s="688" t="s">
        <v>359</v>
      </c>
      <c r="U96" s="688" t="s">
        <v>360</v>
      </c>
      <c r="V96" s="688" t="s">
        <v>361</v>
      </c>
      <c r="W96" s="688"/>
      <c r="X96" s="1211"/>
      <c r="Y96" s="1239">
        <f>MATCH(Таблиця137[[#This Row],[Building Name]],Таблиця4[BUILDING NAME],0)</f>
        <v>9</v>
      </c>
      <c r="Z96" s="1239" t="s">
        <v>356</v>
      </c>
    </row>
    <row r="97" spans="1:26">
      <c r="A97" s="764" t="s">
        <v>286</v>
      </c>
      <c r="B97" s="763" t="s">
        <v>1889</v>
      </c>
      <c r="C97" s="763" t="s">
        <v>10257</v>
      </c>
      <c r="D97" s="763" t="s">
        <v>29</v>
      </c>
      <c r="E97" s="763"/>
      <c r="F97" s="764" t="s">
        <v>29916</v>
      </c>
      <c r="G97" s="764"/>
      <c r="H97" s="764"/>
      <c r="I97" s="764">
        <f>MATCH(Таблиця90[[#This Row],[Name]],Buildings!$H$3:$H$792,0)</f>
        <v>200</v>
      </c>
      <c r="J97" s="764"/>
      <c r="K97" s="764"/>
      <c r="L97" s="1246" t="s">
        <v>16917</v>
      </c>
      <c r="M97" s="688" t="s">
        <v>348</v>
      </c>
      <c r="N97" s="688"/>
      <c r="O97" s="688" t="s">
        <v>26</v>
      </c>
      <c r="P97" s="688"/>
      <c r="Q97" s="688" t="s">
        <v>39</v>
      </c>
      <c r="R97" s="688"/>
      <c r="S97" s="688"/>
      <c r="T97" s="688" t="s">
        <v>363</v>
      </c>
      <c r="U97" s="688" t="s">
        <v>364</v>
      </c>
      <c r="V97" s="688"/>
      <c r="W97" s="688"/>
      <c r="X97" s="1211"/>
      <c r="Y97" s="1239" t="e">
        <f>MATCH(Таблиця137[[#This Row],[Building Name]],Таблиця4[BUILDING NAME],0)</f>
        <v>#N/A</v>
      </c>
      <c r="Z97" s="1239" t="s">
        <v>362</v>
      </c>
    </row>
    <row r="98" spans="1:26">
      <c r="A98" s="764" t="s">
        <v>298</v>
      </c>
      <c r="B98" s="763" t="s">
        <v>1889</v>
      </c>
      <c r="C98" s="763" t="s">
        <v>10257</v>
      </c>
      <c r="D98" s="763" t="s">
        <v>29</v>
      </c>
      <c r="E98" s="763"/>
      <c r="F98" s="764" t="s">
        <v>29917</v>
      </c>
      <c r="G98" s="764"/>
      <c r="H98" s="764"/>
      <c r="I98" s="764">
        <f>MATCH(Таблиця90[[#This Row],[Name]],Buildings!$H$3:$H$792,0)</f>
        <v>204</v>
      </c>
      <c r="J98" s="764"/>
      <c r="K98" s="764"/>
      <c r="L98" s="1246" t="s">
        <v>11234</v>
      </c>
      <c r="M98" s="688" t="s">
        <v>14</v>
      </c>
      <c r="N98" s="688"/>
      <c r="O98" s="688" t="s">
        <v>26</v>
      </c>
      <c r="P98" s="688"/>
      <c r="Q98" s="688"/>
      <c r="R98" s="688" t="s">
        <v>366</v>
      </c>
      <c r="S98" s="688"/>
      <c r="T98" s="688" t="s">
        <v>367</v>
      </c>
      <c r="U98" s="688"/>
      <c r="V98" s="688"/>
      <c r="W98" s="688"/>
      <c r="X98" s="1214" t="s">
        <v>368</v>
      </c>
      <c r="Y98" s="1239">
        <f>MATCH(Таблиця137[[#This Row],[Building Name]],Таблиця4[BUILDING NAME],0)</f>
        <v>219</v>
      </c>
      <c r="Z98" s="1239" t="s">
        <v>365</v>
      </c>
    </row>
    <row r="99" spans="1:26">
      <c r="A99" s="764" t="s">
        <v>313</v>
      </c>
      <c r="B99" s="763" t="s">
        <v>1889</v>
      </c>
      <c r="C99" s="763" t="s">
        <v>10257</v>
      </c>
      <c r="D99" s="763" t="s">
        <v>29</v>
      </c>
      <c r="E99" s="763"/>
      <c r="F99" s="764" t="s">
        <v>29918</v>
      </c>
      <c r="G99" s="764"/>
      <c r="H99" s="764"/>
      <c r="I99" s="764">
        <f>MATCH(Таблиця90[[#This Row],[Name]],Buildings!$H$3:$H$792,0)</f>
        <v>203</v>
      </c>
      <c r="J99" s="764"/>
      <c r="K99" s="764"/>
      <c r="L99" s="1246" t="s">
        <v>11149</v>
      </c>
      <c r="M99" s="688" t="s">
        <v>14</v>
      </c>
      <c r="N99" s="688"/>
      <c r="O99" s="688" t="s">
        <v>26</v>
      </c>
      <c r="P99" s="688"/>
      <c r="Q99" s="688" t="s">
        <v>21</v>
      </c>
      <c r="R99" s="688" t="s">
        <v>370</v>
      </c>
      <c r="S99" s="688"/>
      <c r="T99" s="688"/>
      <c r="U99" s="688"/>
      <c r="V99" s="688"/>
      <c r="W99" s="688"/>
      <c r="X99" s="1211"/>
      <c r="Y99" s="1239">
        <f>MATCH(Таблиця137[[#This Row],[Building Name]],Таблиця4[BUILDING NAME],0)</f>
        <v>201</v>
      </c>
      <c r="Z99" s="1239" t="s">
        <v>369</v>
      </c>
    </row>
    <row r="100" spans="1:26">
      <c r="A100" s="764" t="s">
        <v>414</v>
      </c>
      <c r="B100" s="763" t="s">
        <v>1889</v>
      </c>
      <c r="C100" s="763" t="s">
        <v>10257</v>
      </c>
      <c r="D100" s="763" t="s">
        <v>29</v>
      </c>
      <c r="E100" s="763"/>
      <c r="F100" s="772" t="s">
        <v>29919</v>
      </c>
      <c r="G100" s="764"/>
      <c r="H100" s="764"/>
      <c r="I100" s="764">
        <f>MATCH(Таблиця90[[#This Row],[Name]],Buildings!$H$3:$H$792,0)</f>
        <v>196</v>
      </c>
      <c r="J100" s="764"/>
      <c r="K100" s="764"/>
      <c r="L100" s="1249" t="s">
        <v>11396</v>
      </c>
      <c r="M100" s="1239" t="s">
        <v>14</v>
      </c>
      <c r="N100" s="1239"/>
      <c r="O100" s="1239" t="s">
        <v>20</v>
      </c>
      <c r="P100" s="1239"/>
      <c r="Q100" s="1239" t="s">
        <v>17</v>
      </c>
      <c r="R100" s="1239" t="s">
        <v>372</v>
      </c>
      <c r="S100" s="1239"/>
      <c r="T100" s="1239" t="s">
        <v>373</v>
      </c>
      <c r="U100" s="1239"/>
      <c r="V100" s="1239"/>
      <c r="W100" s="1239"/>
      <c r="X100" s="1240"/>
      <c r="Y100" s="1239">
        <f>MATCH(Таблиця137[[#This Row],[Building Name]],Таблиця4[BUILDING NAME],0)</f>
        <v>255</v>
      </c>
      <c r="Z100" s="1239" t="s">
        <v>371</v>
      </c>
    </row>
    <row r="101" spans="1:26">
      <c r="A101" s="767" t="s">
        <v>11186</v>
      </c>
      <c r="B101" s="763" t="s">
        <v>1889</v>
      </c>
      <c r="C101" s="763" t="s">
        <v>10257</v>
      </c>
      <c r="D101" s="763" t="s">
        <v>93</v>
      </c>
      <c r="E101" s="763"/>
      <c r="F101" s="764" t="s">
        <v>29920</v>
      </c>
      <c r="G101" s="764"/>
      <c r="H101" s="764"/>
      <c r="I101" s="764">
        <f>MATCH(Таблиця90[[#This Row],[Name]],Buildings!$H$3:$H$792,0)</f>
        <v>209</v>
      </c>
      <c r="J101" s="764"/>
      <c r="K101" s="764"/>
      <c r="L101" s="1208" t="s">
        <v>374</v>
      </c>
      <c r="M101" s="688" t="s">
        <v>29</v>
      </c>
      <c r="N101" s="688"/>
      <c r="O101" s="688" t="s">
        <v>20</v>
      </c>
      <c r="P101" s="688"/>
      <c r="Q101" s="688" t="s">
        <v>17</v>
      </c>
      <c r="R101" s="688" t="s">
        <v>375</v>
      </c>
      <c r="S101" s="688"/>
      <c r="T101" s="688" t="s">
        <v>376</v>
      </c>
      <c r="U101" s="688"/>
      <c r="V101" s="424"/>
      <c r="W101" s="424"/>
      <c r="X101" s="1212" t="s">
        <v>377</v>
      </c>
      <c r="Y101" s="1239">
        <f>MATCH(Таблиця137[[#This Row],[Building Name]],Таблиця4[BUILDING NAME],0)</f>
        <v>10</v>
      </c>
      <c r="Z101" s="1239" t="s">
        <v>374</v>
      </c>
    </row>
    <row r="102" spans="1:26">
      <c r="A102" s="767" t="s">
        <v>51</v>
      </c>
      <c r="B102" s="763" t="s">
        <v>1889</v>
      </c>
      <c r="C102" s="763" t="s">
        <v>10257</v>
      </c>
      <c r="D102" s="763" t="s">
        <v>93</v>
      </c>
      <c r="E102" s="763" t="s">
        <v>14</v>
      </c>
      <c r="F102" s="764" t="s">
        <v>29921</v>
      </c>
      <c r="G102" s="764"/>
      <c r="H102" s="764"/>
      <c r="I102" s="764">
        <f>MATCH(Таблиця90[[#This Row],[Name]],Buildings!$H$3:$H$792,0)</f>
        <v>213</v>
      </c>
      <c r="J102" s="764"/>
      <c r="K102" s="764"/>
      <c r="L102" s="1246" t="s">
        <v>11317</v>
      </c>
      <c r="M102" s="688" t="s">
        <v>14</v>
      </c>
      <c r="N102" s="688"/>
      <c r="O102" s="688" t="s">
        <v>26</v>
      </c>
      <c r="P102" s="688"/>
      <c r="Q102" s="688"/>
      <c r="R102" s="688" t="s">
        <v>379</v>
      </c>
      <c r="S102" s="688"/>
      <c r="T102" s="688"/>
      <c r="U102" s="688"/>
      <c r="V102" s="688"/>
      <c r="W102" s="688"/>
      <c r="X102" s="1211"/>
      <c r="Y102" s="1239">
        <f>MATCH(Таблиця137[[#This Row],[Building Name]],Таблиця4[BUILDING NAME],0)</f>
        <v>237</v>
      </c>
      <c r="Z102" s="1239" t="s">
        <v>378</v>
      </c>
    </row>
    <row r="103" spans="1:26">
      <c r="A103" s="943" t="s">
        <v>11326</v>
      </c>
      <c r="B103" s="763" t="s">
        <v>1889</v>
      </c>
      <c r="C103" s="763" t="s">
        <v>10257</v>
      </c>
      <c r="D103" s="763" t="s">
        <v>93</v>
      </c>
      <c r="E103" s="763"/>
      <c r="F103" s="764" t="s">
        <v>29922</v>
      </c>
      <c r="G103" s="764"/>
      <c r="H103" s="764"/>
      <c r="I103" s="764">
        <f>MATCH(Таблиця90[[#This Row],[Name]],Buildings!$H$3:$H$792,0)</f>
        <v>239</v>
      </c>
      <c r="J103" s="764"/>
      <c r="K103" s="764"/>
      <c r="L103" s="1248" t="s">
        <v>11080</v>
      </c>
      <c r="M103" s="688" t="s">
        <v>25</v>
      </c>
      <c r="N103" s="688"/>
      <c r="O103" s="688" t="s">
        <v>26</v>
      </c>
      <c r="P103" s="688"/>
      <c r="Q103" s="688" t="s">
        <v>21</v>
      </c>
      <c r="R103" s="688" t="s">
        <v>381</v>
      </c>
      <c r="S103" s="688"/>
      <c r="T103" s="688" t="s">
        <v>382</v>
      </c>
      <c r="U103" s="688"/>
      <c r="V103" s="688"/>
      <c r="W103" s="688"/>
      <c r="X103" s="1211"/>
      <c r="Y103" s="1239">
        <f>MATCH(Таблиця137[[#This Row],[Building Name]],Таблиця4[BUILDING NAME],0)</f>
        <v>186</v>
      </c>
      <c r="Z103" s="1239" t="s">
        <v>380</v>
      </c>
    </row>
    <row r="104" spans="1:26">
      <c r="A104" s="767" t="s">
        <v>11258</v>
      </c>
      <c r="B104" s="763" t="s">
        <v>1889</v>
      </c>
      <c r="C104" s="763" t="s">
        <v>10257</v>
      </c>
      <c r="D104" s="763" t="s">
        <v>93</v>
      </c>
      <c r="E104" s="763"/>
      <c r="F104" s="764" t="s">
        <v>11260</v>
      </c>
      <c r="G104" s="764"/>
      <c r="H104" s="764"/>
      <c r="I104" s="764">
        <f>MATCH(Таблиця90[[#This Row],[Name]],Buildings!$H$3:$H$792,0)</f>
        <v>224</v>
      </c>
      <c r="J104" s="764"/>
      <c r="K104" s="764"/>
      <c r="L104" s="1246" t="s">
        <v>12462</v>
      </c>
      <c r="M104" s="688" t="s">
        <v>14</v>
      </c>
      <c r="N104" s="688"/>
      <c r="O104" s="688" t="s">
        <v>102</v>
      </c>
      <c r="P104" s="688"/>
      <c r="Q104" s="688" t="s">
        <v>55</v>
      </c>
      <c r="R104" s="688" t="s">
        <v>384</v>
      </c>
      <c r="S104" s="688"/>
      <c r="T104" s="688" t="s">
        <v>385</v>
      </c>
      <c r="U104" s="688"/>
      <c r="V104" s="688"/>
      <c r="W104" s="688"/>
      <c r="X104" s="1211"/>
      <c r="Y104" s="1239">
        <f>MATCH(Таблиця137[[#This Row],[Building Name]],Таблиця4[BUILDING NAME],0)</f>
        <v>564</v>
      </c>
      <c r="Z104" s="1239" t="s">
        <v>383</v>
      </c>
    </row>
    <row r="105" spans="1:26">
      <c r="A105" s="767" t="s">
        <v>11248</v>
      </c>
      <c r="B105" s="763" t="s">
        <v>1889</v>
      </c>
      <c r="C105" s="763" t="s">
        <v>10257</v>
      </c>
      <c r="D105" s="763" t="s">
        <v>93</v>
      </c>
      <c r="E105" s="763"/>
      <c r="F105" s="764" t="s">
        <v>11250</v>
      </c>
      <c r="G105" s="763"/>
      <c r="H105" s="763"/>
      <c r="I105" s="764">
        <f>MATCH(Таблиця90[[#This Row],[Name]],Buildings!$H$3:$H$792,0)</f>
        <v>222</v>
      </c>
      <c r="J105" s="763"/>
      <c r="K105" s="763"/>
      <c r="L105" s="1209" t="s">
        <v>386</v>
      </c>
      <c r="M105" s="688" t="s">
        <v>29</v>
      </c>
      <c r="N105" s="688"/>
      <c r="O105" s="688" t="s">
        <v>46</v>
      </c>
      <c r="P105" s="688">
        <v>5</v>
      </c>
      <c r="Q105" s="688" t="s">
        <v>21</v>
      </c>
      <c r="R105" s="688" t="s">
        <v>22</v>
      </c>
      <c r="S105" s="688"/>
      <c r="T105" s="688" t="s">
        <v>387</v>
      </c>
      <c r="U105" s="688"/>
      <c r="V105" s="688"/>
      <c r="W105" s="688"/>
      <c r="X105" s="1214" t="s">
        <v>388</v>
      </c>
      <c r="Y105" s="1239">
        <f>MATCH(Таблиця137[[#This Row],[Building Name]],Таблиця4[BUILDING NAME],0)</f>
        <v>537</v>
      </c>
      <c r="Z105" s="1239" t="s">
        <v>386</v>
      </c>
    </row>
    <row r="106" spans="1:26">
      <c r="A106" s="767" t="s">
        <v>138</v>
      </c>
      <c r="B106" s="763" t="s">
        <v>1889</v>
      </c>
      <c r="C106" s="763" t="s">
        <v>10257</v>
      </c>
      <c r="D106" s="763" t="s">
        <v>93</v>
      </c>
      <c r="E106" s="763" t="s">
        <v>14</v>
      </c>
      <c r="F106" s="764" t="s">
        <v>29923</v>
      </c>
      <c r="G106" s="764"/>
      <c r="H106" s="764"/>
      <c r="I106" s="764">
        <f>MATCH(Таблиця90[[#This Row],[Name]],Buildings!$H$3:$H$792,0)</f>
        <v>199</v>
      </c>
      <c r="J106" s="764"/>
      <c r="K106" s="764"/>
      <c r="L106" s="1208" t="s">
        <v>389</v>
      </c>
      <c r="M106" s="688" t="s">
        <v>14</v>
      </c>
      <c r="N106" s="688"/>
      <c r="O106" s="688" t="s">
        <v>102</v>
      </c>
      <c r="P106" s="688"/>
      <c r="Q106" s="688" t="s">
        <v>21</v>
      </c>
      <c r="R106" s="688" t="s">
        <v>390</v>
      </c>
      <c r="S106" s="688"/>
      <c r="T106" s="688" t="s">
        <v>391</v>
      </c>
      <c r="U106" s="688"/>
      <c r="V106" s="688"/>
      <c r="W106" s="688"/>
      <c r="X106" s="1211"/>
      <c r="Y106" s="1239">
        <f>MATCH(Таблиця137[[#This Row],[Building Name]],Таблиця4[BUILDING NAME],0)</f>
        <v>547</v>
      </c>
      <c r="Z106" s="1239" t="s">
        <v>389</v>
      </c>
    </row>
    <row r="107" spans="1:26">
      <c r="A107" s="767" t="s">
        <v>11225</v>
      </c>
      <c r="B107" s="763" t="s">
        <v>1889</v>
      </c>
      <c r="C107" s="763" t="s">
        <v>10257</v>
      </c>
      <c r="D107" s="763" t="s">
        <v>93</v>
      </c>
      <c r="E107" s="763"/>
      <c r="F107" s="772" t="s">
        <v>29924</v>
      </c>
      <c r="G107" s="764"/>
      <c r="H107" s="764"/>
      <c r="I107" s="764">
        <f>MATCH(Таблиця90[[#This Row],[Name]],Buildings!$H$3:$H$792,0)</f>
        <v>217</v>
      </c>
      <c r="J107" s="764"/>
      <c r="K107" s="764"/>
      <c r="L107" s="1246" t="s">
        <v>11095</v>
      </c>
      <c r="M107" s="688" t="s">
        <v>14</v>
      </c>
      <c r="N107" s="688"/>
      <c r="O107" s="688" t="s">
        <v>26</v>
      </c>
      <c r="P107" s="688"/>
      <c r="Q107" s="688" t="s">
        <v>39</v>
      </c>
      <c r="R107" s="688" t="s">
        <v>393</v>
      </c>
      <c r="S107" s="688" t="s">
        <v>394</v>
      </c>
      <c r="T107" s="688" t="s">
        <v>395</v>
      </c>
      <c r="U107" s="688"/>
      <c r="V107" s="688"/>
      <c r="W107" s="688"/>
      <c r="X107" s="1211"/>
      <c r="Y107" s="1239">
        <f>MATCH(Таблиця137[[#This Row],[Building Name]],Таблиця4[BUILDING NAME],0)</f>
        <v>190</v>
      </c>
      <c r="Z107" s="1239" t="s">
        <v>392</v>
      </c>
    </row>
    <row r="108" spans="1:26">
      <c r="A108" s="767" t="s">
        <v>11170</v>
      </c>
      <c r="B108" s="763" t="s">
        <v>1889</v>
      </c>
      <c r="C108" s="763" t="s">
        <v>10257</v>
      </c>
      <c r="D108" s="763" t="s">
        <v>93</v>
      </c>
      <c r="E108" s="763"/>
      <c r="F108" s="764" t="s">
        <v>29925</v>
      </c>
      <c r="G108" s="764"/>
      <c r="H108" s="764"/>
      <c r="I108" s="764">
        <f>MATCH(Таблиця90[[#This Row],[Name]],Buildings!$H$3:$H$792,0)</f>
        <v>206</v>
      </c>
      <c r="J108" s="764"/>
      <c r="K108" s="764"/>
      <c r="L108" s="1246" t="s">
        <v>11101</v>
      </c>
      <c r="M108" s="688" t="s">
        <v>14</v>
      </c>
      <c r="N108" s="688"/>
      <c r="O108" s="688" t="s">
        <v>26</v>
      </c>
      <c r="P108" s="688"/>
      <c r="Q108" s="688" t="s">
        <v>55</v>
      </c>
      <c r="R108" s="688" t="s">
        <v>397</v>
      </c>
      <c r="S108" s="688"/>
      <c r="T108" s="688" t="s">
        <v>398</v>
      </c>
      <c r="U108" s="688"/>
      <c r="V108" s="688"/>
      <c r="W108" s="688"/>
      <c r="X108" s="1211"/>
      <c r="Y108" s="1239">
        <f>MATCH(Таблиця137[[#This Row],[Building Name]],Таблиця4[BUILDING NAME],0)</f>
        <v>191</v>
      </c>
      <c r="Z108" s="1239" t="s">
        <v>396</v>
      </c>
    </row>
    <row r="109" spans="1:26">
      <c r="A109" s="767" t="s">
        <v>11132</v>
      </c>
      <c r="B109" s="763" t="s">
        <v>1889</v>
      </c>
      <c r="C109" s="763" t="s">
        <v>10257</v>
      </c>
      <c r="D109" s="763" t="s">
        <v>93</v>
      </c>
      <c r="E109" s="763"/>
      <c r="F109" s="764" t="s">
        <v>29926</v>
      </c>
      <c r="G109" s="764"/>
      <c r="H109" s="764"/>
      <c r="I109" s="764">
        <f>MATCH(Таблиця90[[#This Row],[Name]],Buildings!$H$3:$H$792,0)</f>
        <v>197</v>
      </c>
      <c r="J109" s="764"/>
      <c r="K109" s="764"/>
      <c r="L109" s="1246" t="s">
        <v>11432</v>
      </c>
      <c r="M109" s="688" t="s">
        <v>29</v>
      </c>
      <c r="N109" s="688"/>
      <c r="O109" s="688" t="s">
        <v>26</v>
      </c>
      <c r="P109" s="688"/>
      <c r="Q109" s="688"/>
      <c r="R109" s="688" t="s">
        <v>22</v>
      </c>
      <c r="S109" s="688"/>
      <c r="T109" s="688"/>
      <c r="U109" s="688"/>
      <c r="V109" s="424"/>
      <c r="W109" s="688" t="s">
        <v>400</v>
      </c>
      <c r="X109" s="1212" t="s">
        <v>401</v>
      </c>
      <c r="Y109" s="1239">
        <f>MATCH(Таблиця137[[#This Row],[Building Name]],Таблиця4[BUILDING NAME],0)</f>
        <v>274</v>
      </c>
      <c r="Z109" s="1239" t="s">
        <v>399</v>
      </c>
    </row>
    <row r="110" spans="1:26">
      <c r="A110" s="767" t="s">
        <v>11264</v>
      </c>
      <c r="B110" s="763" t="s">
        <v>1889</v>
      </c>
      <c r="C110" s="763" t="s">
        <v>10257</v>
      </c>
      <c r="D110" s="763" t="s">
        <v>93</v>
      </c>
      <c r="E110" s="763"/>
      <c r="F110" s="764" t="s">
        <v>29927</v>
      </c>
      <c r="G110" s="764"/>
      <c r="H110" s="764"/>
      <c r="I110" s="764">
        <f>MATCH(Таблиця90[[#This Row],[Name]],Buildings!$H$3:$H$792,0)</f>
        <v>225</v>
      </c>
      <c r="J110" s="764"/>
      <c r="K110" s="764"/>
      <c r="L110" s="1246" t="s">
        <v>12683</v>
      </c>
      <c r="M110" s="688" t="s">
        <v>14</v>
      </c>
      <c r="N110" s="688"/>
      <c r="O110" s="688" t="s">
        <v>46</v>
      </c>
      <c r="P110" s="688"/>
      <c r="Q110" s="688" t="s">
        <v>21</v>
      </c>
      <c r="R110" s="688" t="s">
        <v>403</v>
      </c>
      <c r="S110" s="688"/>
      <c r="T110" s="688" t="s">
        <v>404</v>
      </c>
      <c r="U110" s="688"/>
      <c r="V110" s="424"/>
      <c r="W110" s="688"/>
      <c r="X110" s="1212" t="s">
        <v>405</v>
      </c>
      <c r="Y110" s="1239">
        <f>MATCH(Таблиця137[[#This Row],[Building Name]],Таблиця4[BUILDING NAME],0)</f>
        <v>621</v>
      </c>
      <c r="Z110" s="1239" t="s">
        <v>402</v>
      </c>
    </row>
    <row r="111" spans="1:26">
      <c r="A111" s="767" t="s">
        <v>11060</v>
      </c>
      <c r="B111" s="763" t="s">
        <v>1889</v>
      </c>
      <c r="C111" s="763" t="s">
        <v>10257</v>
      </c>
      <c r="D111" s="763" t="s">
        <v>93</v>
      </c>
      <c r="E111" s="763"/>
      <c r="F111" s="764" t="s">
        <v>29928</v>
      </c>
      <c r="G111" s="764"/>
      <c r="H111" s="764"/>
      <c r="I111" s="764">
        <f>MATCH(Таблиця90[[#This Row],[Name]],Buildings!$H$3:$H$792,0)</f>
        <v>181</v>
      </c>
      <c r="J111" s="764"/>
      <c r="K111" s="764"/>
      <c r="L111" s="1246" t="s">
        <v>12748</v>
      </c>
      <c r="M111" s="688" t="s">
        <v>25</v>
      </c>
      <c r="N111" s="688"/>
      <c r="O111" s="688" t="s">
        <v>46</v>
      </c>
      <c r="P111" s="688">
        <v>6</v>
      </c>
      <c r="Q111" s="688" t="s">
        <v>95</v>
      </c>
      <c r="R111" s="688" t="s">
        <v>407</v>
      </c>
      <c r="S111" s="688"/>
      <c r="T111" s="688" t="s">
        <v>408</v>
      </c>
      <c r="U111" s="688"/>
      <c r="V111" s="688"/>
      <c r="W111" s="688"/>
      <c r="X111" s="1211"/>
      <c r="Y111" s="1239">
        <f>MATCH(Таблиця137[[#This Row],[Building Name]],Таблиця4[BUILDING NAME],0)</f>
        <v>635</v>
      </c>
      <c r="Z111" s="1239" t="s">
        <v>406</v>
      </c>
    </row>
    <row r="112" spans="1:26">
      <c r="A112" s="767" t="s">
        <v>11384</v>
      </c>
      <c r="B112" s="763" t="s">
        <v>1889</v>
      </c>
      <c r="C112" s="763" t="s">
        <v>10257</v>
      </c>
      <c r="D112" s="763" t="s">
        <v>93</v>
      </c>
      <c r="E112" s="763"/>
      <c r="F112" s="764" t="s">
        <v>29929</v>
      </c>
      <c r="G112" s="764"/>
      <c r="H112" s="764"/>
      <c r="I112" s="764">
        <f>MATCH(Таблиця90[[#This Row],[Name]],Buildings!$H$3:$H$792,0)</f>
        <v>250</v>
      </c>
      <c r="J112" s="764"/>
      <c r="K112" s="764"/>
      <c r="L112" s="1246" t="s">
        <v>12136</v>
      </c>
      <c r="M112" s="688" t="s">
        <v>25</v>
      </c>
      <c r="N112" s="688" t="s">
        <v>15</v>
      </c>
      <c r="O112" s="688" t="s">
        <v>36</v>
      </c>
      <c r="P112" s="688">
        <v>3</v>
      </c>
      <c r="Q112" s="688" t="s">
        <v>17</v>
      </c>
      <c r="R112" s="688" t="s">
        <v>410</v>
      </c>
      <c r="S112" s="688"/>
      <c r="T112" s="688" t="s">
        <v>411</v>
      </c>
      <c r="U112" s="688" t="s">
        <v>412</v>
      </c>
      <c r="V112" s="688" t="s">
        <v>413</v>
      </c>
      <c r="W112" s="688"/>
      <c r="X112" s="1211"/>
      <c r="Y112" s="1239">
        <f>MATCH(Таблиця137[[#This Row],[Building Name]],Таблиця4[BUILDING NAME],0)</f>
        <v>481</v>
      </c>
      <c r="Z112" s="1239" t="s">
        <v>409</v>
      </c>
    </row>
    <row r="113" spans="1:26">
      <c r="A113" s="767" t="s">
        <v>29930</v>
      </c>
      <c r="B113" s="763" t="s">
        <v>1889</v>
      </c>
      <c r="C113" s="763" t="s">
        <v>10257</v>
      </c>
      <c r="D113" s="763" t="s">
        <v>93</v>
      </c>
      <c r="E113" s="763"/>
      <c r="F113" s="764" t="s">
        <v>11244</v>
      </c>
      <c r="G113" s="764"/>
      <c r="H113" s="764"/>
      <c r="I113" s="764">
        <f>MATCH(Таблиця90[[#This Row],[Name]],Buildings!$H$3:$H$792,0)</f>
        <v>782</v>
      </c>
      <c r="J113" s="764"/>
      <c r="K113" s="764"/>
      <c r="L113" s="1208"/>
      <c r="M113" s="423"/>
      <c r="N113" s="423"/>
      <c r="O113" s="423"/>
      <c r="P113" s="423"/>
      <c r="Q113" s="423"/>
      <c r="R113" s="423"/>
      <c r="S113" s="423"/>
      <c r="T113" s="423"/>
      <c r="U113" s="423"/>
      <c r="V113" s="423"/>
      <c r="W113" s="423"/>
      <c r="X113" s="1215"/>
      <c r="Y113" s="1239"/>
      <c r="Z113" s="1239"/>
    </row>
    <row r="114" spans="1:26">
      <c r="A114" s="764" t="s">
        <v>152</v>
      </c>
      <c r="B114" s="763" t="s">
        <v>1889</v>
      </c>
      <c r="C114" s="763" t="s">
        <v>10257</v>
      </c>
      <c r="D114" s="763" t="s">
        <v>25</v>
      </c>
      <c r="E114" s="763"/>
      <c r="F114" s="764" t="s">
        <v>25</v>
      </c>
      <c r="G114" s="764"/>
      <c r="H114" s="764"/>
      <c r="I114" s="764">
        <f>MATCH(Таблиця90[[#This Row],[Name]],Buildings!$H$3:$H$792,0)</f>
        <v>251</v>
      </c>
      <c r="J114" s="764"/>
      <c r="K114" s="764"/>
      <c r="L114" s="1208" t="s">
        <v>414</v>
      </c>
      <c r="M114" s="688" t="s">
        <v>29</v>
      </c>
      <c r="N114" s="688" t="s">
        <v>284</v>
      </c>
      <c r="O114" s="688" t="s">
        <v>26</v>
      </c>
      <c r="P114" s="688"/>
      <c r="Q114" s="688" t="s">
        <v>17</v>
      </c>
      <c r="R114" s="688" t="s">
        <v>22</v>
      </c>
      <c r="S114" s="688"/>
      <c r="T114" s="688" t="s">
        <v>415</v>
      </c>
      <c r="U114" s="688"/>
      <c r="V114" s="688" t="s">
        <v>416</v>
      </c>
      <c r="W114" s="688" t="s">
        <v>417</v>
      </c>
      <c r="X114" s="1211"/>
      <c r="Y114" s="1239">
        <f>MATCH(Таблиця137[[#This Row],[Building Name]],Таблиця4[BUILDING NAME],0)</f>
        <v>196</v>
      </c>
      <c r="Z114" s="1239" t="s">
        <v>414</v>
      </c>
    </row>
    <row r="115" spans="1:26">
      <c r="A115" s="764" t="s">
        <v>171</v>
      </c>
      <c r="B115" s="763" t="s">
        <v>1889</v>
      </c>
      <c r="C115" s="763" t="s">
        <v>10257</v>
      </c>
      <c r="D115" s="763" t="s">
        <v>25</v>
      </c>
      <c r="E115" s="763"/>
      <c r="F115" s="764" t="s">
        <v>29931</v>
      </c>
      <c r="G115" s="764"/>
      <c r="H115" s="764"/>
      <c r="I115" s="764">
        <f>MATCH(Таблиця90[[#This Row],[Name]],Buildings!$H$3:$H$792,0)</f>
        <v>220</v>
      </c>
      <c r="J115" s="764"/>
      <c r="K115" s="764"/>
      <c r="L115" s="1208" t="s">
        <v>418</v>
      </c>
      <c r="M115" s="688" t="s">
        <v>14</v>
      </c>
      <c r="N115" s="688"/>
      <c r="O115" s="688" t="s">
        <v>16</v>
      </c>
      <c r="P115" s="688"/>
      <c r="Q115" s="688"/>
      <c r="R115" s="688" t="s">
        <v>419</v>
      </c>
      <c r="S115" s="688"/>
      <c r="T115" s="688" t="s">
        <v>420</v>
      </c>
      <c r="U115" s="688"/>
      <c r="V115" s="688"/>
      <c r="W115" s="688"/>
      <c r="X115" s="1211"/>
      <c r="Y115" s="1239">
        <f>MATCH(Таблиця137[[#This Row],[Building Name]],Таблиця4[BUILDING NAME],0)</f>
        <v>350</v>
      </c>
      <c r="Z115" s="1239" t="s">
        <v>418</v>
      </c>
    </row>
    <row r="116" spans="1:26">
      <c r="A116" s="764" t="s">
        <v>24</v>
      </c>
      <c r="B116" s="763" t="s">
        <v>1889</v>
      </c>
      <c r="C116" s="763" t="s">
        <v>10257</v>
      </c>
      <c r="D116" s="763" t="s">
        <v>25</v>
      </c>
      <c r="E116" s="763"/>
      <c r="F116" s="764" t="s">
        <v>29932</v>
      </c>
      <c r="G116" s="764"/>
      <c r="H116" s="764"/>
      <c r="I116" s="764">
        <f>MATCH(Таблиця90[[#This Row],[Name]],Buildings!$H$3:$H$792,0)</f>
        <v>187</v>
      </c>
      <c r="J116" s="764"/>
      <c r="K116" s="764"/>
      <c r="L116" s="1208" t="s">
        <v>421</v>
      </c>
      <c r="M116" s="688" t="s">
        <v>14</v>
      </c>
      <c r="N116" s="688"/>
      <c r="O116" s="688" t="s">
        <v>102</v>
      </c>
      <c r="P116" s="688"/>
      <c r="Q116" s="688"/>
      <c r="R116" s="688" t="s">
        <v>422</v>
      </c>
      <c r="S116" s="688"/>
      <c r="T116" s="688" t="s">
        <v>423</v>
      </c>
      <c r="U116" s="688"/>
      <c r="V116" s="688"/>
      <c r="W116" s="688"/>
      <c r="X116" s="1211"/>
      <c r="Y116" s="1239">
        <f>MATCH(Таблиця137[[#This Row],[Building Name]],Таблиця4[BUILDING NAME],0)</f>
        <v>593</v>
      </c>
      <c r="Z116" s="1239" t="s">
        <v>421</v>
      </c>
    </row>
    <row r="117" spans="1:26">
      <c r="A117" s="764" t="s">
        <v>328</v>
      </c>
      <c r="B117" s="763" t="s">
        <v>1889</v>
      </c>
      <c r="C117" s="763" t="s">
        <v>10257</v>
      </c>
      <c r="D117" s="763" t="s">
        <v>25</v>
      </c>
      <c r="E117" s="763"/>
      <c r="F117" s="764" t="s">
        <v>29933</v>
      </c>
      <c r="G117" s="764"/>
      <c r="H117" s="764"/>
      <c r="I117" s="764">
        <f>MATCH(Таблиця90[[#This Row],[Name]],Buildings!$H$3:$H$792,0)</f>
        <v>185</v>
      </c>
      <c r="J117" s="764"/>
      <c r="K117" s="764"/>
      <c r="L117" s="1208" t="s">
        <v>424</v>
      </c>
      <c r="M117" s="688" t="s">
        <v>29</v>
      </c>
      <c r="N117" s="688"/>
      <c r="O117" s="688" t="s">
        <v>16</v>
      </c>
      <c r="P117" s="688">
        <v>1</v>
      </c>
      <c r="Q117" s="688"/>
      <c r="R117" s="688"/>
      <c r="S117" s="688"/>
      <c r="T117" s="688"/>
      <c r="U117" s="688" t="s">
        <v>425</v>
      </c>
      <c r="V117" s="424"/>
      <c r="W117" s="688" t="s">
        <v>426</v>
      </c>
      <c r="X117" s="1212" t="s">
        <v>427</v>
      </c>
      <c r="Y117" s="1239">
        <f>MATCH(Таблиця137[[#This Row],[Building Name]],Таблиця4[BUILDING NAME],0)</f>
        <v>419</v>
      </c>
      <c r="Z117" s="1239" t="s">
        <v>424</v>
      </c>
    </row>
    <row r="118" spans="1:26">
      <c r="A118" s="764" t="s">
        <v>11091</v>
      </c>
      <c r="B118" s="763" t="s">
        <v>1889</v>
      </c>
      <c r="C118" s="763" t="s">
        <v>10257</v>
      </c>
      <c r="D118" s="763" t="s">
        <v>25</v>
      </c>
      <c r="E118" s="763"/>
      <c r="F118" s="764" t="s">
        <v>29934</v>
      </c>
      <c r="G118" s="764"/>
      <c r="H118" s="764"/>
      <c r="I118" s="764">
        <f>MATCH(Таблиця90[[#This Row],[Name]],Buildings!$H$3:$H$792,0)</f>
        <v>189</v>
      </c>
      <c r="J118" s="764"/>
      <c r="K118" s="764"/>
      <c r="L118" s="1247" t="s">
        <v>29937</v>
      </c>
      <c r="M118" s="1219" t="s">
        <v>25</v>
      </c>
      <c r="N118" s="1219" t="s">
        <v>58</v>
      </c>
      <c r="O118" s="1219" t="s">
        <v>26</v>
      </c>
      <c r="P118" s="1219"/>
      <c r="Q118" s="1219" t="s">
        <v>55</v>
      </c>
      <c r="R118" s="1219" t="s">
        <v>429</v>
      </c>
      <c r="S118" s="1219" t="s">
        <v>428</v>
      </c>
      <c r="T118" s="1219" t="s">
        <v>430</v>
      </c>
      <c r="U118" s="1219" t="s">
        <v>431</v>
      </c>
      <c r="V118" s="1219" t="s">
        <v>432</v>
      </c>
      <c r="W118" s="1219" t="s">
        <v>433</v>
      </c>
      <c r="X118" s="1244" t="s">
        <v>434</v>
      </c>
      <c r="Y118" s="1239">
        <f>MATCH(Таблиця137[[#This Row],[Building Name]],Таблиця4[BUILDING NAME],0)</f>
        <v>193</v>
      </c>
      <c r="Z118" s="1239" t="s">
        <v>428</v>
      </c>
    </row>
    <row r="119" spans="1:26">
      <c r="A119" s="943" t="s">
        <v>11403</v>
      </c>
      <c r="B119" s="763" t="s">
        <v>1889</v>
      </c>
      <c r="C119" s="763" t="s">
        <v>10257</v>
      </c>
      <c r="D119" s="763" t="s">
        <v>25</v>
      </c>
      <c r="E119" s="763"/>
      <c r="F119" s="764" t="s">
        <v>29935</v>
      </c>
      <c r="G119" s="762"/>
      <c r="H119" s="765"/>
      <c r="I119" s="764">
        <f>MATCH(Таблиця90[[#This Row],[Name]],Buildings!$H$3:$H$792,0)</f>
        <v>258</v>
      </c>
      <c r="J119" s="765"/>
      <c r="K119" s="765"/>
      <c r="L119" s="1208" t="s">
        <v>435</v>
      </c>
      <c r="M119" s="688" t="s">
        <v>25</v>
      </c>
      <c r="N119" s="688" t="s">
        <v>58</v>
      </c>
      <c r="O119" s="688" t="s">
        <v>20</v>
      </c>
      <c r="P119" s="688">
        <v>2</v>
      </c>
      <c r="Q119" s="688" t="s">
        <v>55</v>
      </c>
      <c r="R119" s="688" t="s">
        <v>436</v>
      </c>
      <c r="S119" s="425" t="s">
        <v>437</v>
      </c>
      <c r="T119" s="688" t="s">
        <v>438</v>
      </c>
      <c r="U119" s="688" t="s">
        <v>439</v>
      </c>
      <c r="V119" s="688" t="s">
        <v>440</v>
      </c>
      <c r="W119" s="688" t="s">
        <v>441</v>
      </c>
      <c r="X119" s="1211"/>
      <c r="Y119" s="1239">
        <f>MATCH(Таблиця137[[#This Row],[Building Name]],Таблиця4[BUILDING NAME],0)</f>
        <v>77</v>
      </c>
      <c r="Z119" s="1239" t="s">
        <v>435</v>
      </c>
    </row>
    <row r="120" spans="1:26">
      <c r="A120" s="764" t="s">
        <v>11080</v>
      </c>
      <c r="B120" s="763" t="s">
        <v>1889</v>
      </c>
      <c r="C120" s="763" t="s">
        <v>10257</v>
      </c>
      <c r="D120" s="763" t="s">
        <v>25</v>
      </c>
      <c r="E120" s="763"/>
      <c r="F120" s="764" t="s">
        <v>29936</v>
      </c>
      <c r="G120" s="764"/>
      <c r="H120" s="764"/>
      <c r="I120" s="764">
        <f>MATCH(Таблиця90[[#This Row],[Name]],Buildings!$H$3:$H$792,0)</f>
        <v>186</v>
      </c>
      <c r="J120" s="764"/>
      <c r="K120" s="764"/>
      <c r="L120" s="1208" t="s">
        <v>442</v>
      </c>
      <c r="M120" s="688" t="s">
        <v>25</v>
      </c>
      <c r="N120" s="688"/>
      <c r="O120" s="688" t="s">
        <v>36</v>
      </c>
      <c r="P120" s="688"/>
      <c r="Q120" s="688" t="s">
        <v>55</v>
      </c>
      <c r="R120" s="688" t="s">
        <v>443</v>
      </c>
      <c r="S120" s="688"/>
      <c r="T120" s="688" t="s">
        <v>444</v>
      </c>
      <c r="U120" s="688"/>
      <c r="V120" s="688"/>
      <c r="W120" s="688"/>
      <c r="X120" s="1211"/>
      <c r="Y120" s="1239">
        <f>MATCH(Таблиця137[[#This Row],[Building Name]],Таблиця4[BUILDING NAME],0)</f>
        <v>440</v>
      </c>
      <c r="Z120" s="1239" t="s">
        <v>442</v>
      </c>
    </row>
    <row r="121" spans="1:26">
      <c r="A121" s="764" t="s">
        <v>29937</v>
      </c>
      <c r="B121" s="763" t="s">
        <v>1889</v>
      </c>
      <c r="C121" s="763" t="s">
        <v>10257</v>
      </c>
      <c r="D121" s="763" t="s">
        <v>25</v>
      </c>
      <c r="E121" s="763"/>
      <c r="F121" s="772" t="s">
        <v>29938</v>
      </c>
      <c r="G121" s="762"/>
      <c r="H121" s="763"/>
      <c r="I121" s="764">
        <f>MATCH(Таблиця90[[#This Row],[Name]],Buildings!$H$3:$H$792,0)</f>
        <v>193</v>
      </c>
      <c r="J121" s="765"/>
      <c r="K121" s="765"/>
      <c r="L121" s="1238"/>
      <c r="M121" s="1239"/>
      <c r="N121" s="1239"/>
      <c r="O121" s="1239"/>
      <c r="P121" s="1239"/>
      <c r="Q121" s="1239"/>
      <c r="R121" s="1239"/>
      <c r="S121" s="1239"/>
      <c r="T121" s="1239"/>
      <c r="U121" s="1239"/>
      <c r="V121" s="1239"/>
      <c r="W121" s="1239"/>
      <c r="X121" s="1240"/>
      <c r="Y121" s="1239" t="e">
        <f>MATCH(Таблиця137[[#This Row],[Building Name]],Таблиця4[BUILDING NAME],0)</f>
        <v>#N/A</v>
      </c>
      <c r="Z121" s="1239"/>
    </row>
    <row r="122" spans="1:26">
      <c r="A122" s="764" t="s">
        <v>11390</v>
      </c>
      <c r="B122" s="763" t="s">
        <v>1889</v>
      </c>
      <c r="C122" s="763" t="s">
        <v>10257</v>
      </c>
      <c r="D122" s="763" t="s">
        <v>14</v>
      </c>
      <c r="E122" s="763"/>
      <c r="F122" s="764" t="s">
        <v>41</v>
      </c>
      <c r="G122" s="764"/>
      <c r="H122" s="764"/>
      <c r="I122" s="764">
        <f>MATCH(Таблиця90[[#This Row],[Name]],Buildings!$H$3:$H$792,0)</f>
        <v>252</v>
      </c>
      <c r="J122" s="764"/>
      <c r="K122" s="764"/>
      <c r="L122" s="1238"/>
      <c r="M122" s="1239"/>
      <c r="N122" s="1239"/>
      <c r="O122" s="1239"/>
      <c r="P122" s="1239"/>
      <c r="Q122" s="1239"/>
      <c r="R122" s="1239"/>
      <c r="S122" s="1239"/>
      <c r="T122" s="1239"/>
      <c r="U122" s="1239"/>
      <c r="V122" s="1239"/>
      <c r="W122" s="1239"/>
      <c r="X122" s="1240"/>
      <c r="Y122" s="1239" t="e">
        <f>MATCH(Таблиця137[[#This Row],[Building Name]],Таблиця4[BUILDING NAME],0)</f>
        <v>#N/A</v>
      </c>
      <c r="Z122" s="1239"/>
    </row>
    <row r="123" spans="1:26">
      <c r="A123" s="764" t="s">
        <v>29939</v>
      </c>
      <c r="B123" s="763" t="s">
        <v>1889</v>
      </c>
      <c r="C123" s="763" t="s">
        <v>10257</v>
      </c>
      <c r="D123" s="763" t="s">
        <v>14</v>
      </c>
      <c r="E123" s="763"/>
      <c r="F123" s="764" t="s">
        <v>29940</v>
      </c>
      <c r="G123" s="764"/>
      <c r="H123" s="764"/>
      <c r="I123" s="764">
        <f>MATCH(Таблиця90[[#This Row],[Name]],Buildings!$H$3:$H$792,0)</f>
        <v>777</v>
      </c>
      <c r="J123" s="764"/>
      <c r="K123" s="764"/>
      <c r="L123" s="1238"/>
      <c r="M123" s="1239"/>
      <c r="N123" s="1239"/>
      <c r="O123" s="1239"/>
      <c r="P123" s="1239"/>
      <c r="Q123" s="1239"/>
      <c r="R123" s="1239"/>
      <c r="S123" s="1239"/>
      <c r="T123" s="1239"/>
      <c r="U123" s="1239"/>
      <c r="V123" s="1239"/>
      <c r="W123" s="1239"/>
      <c r="X123" s="1240"/>
      <c r="Y123" s="1239" t="e">
        <f>MATCH(Таблиця137[[#This Row],[Building Name]],Таблиця4[BUILDING NAME],0)</f>
        <v>#N/A</v>
      </c>
      <c r="Z123" s="1239"/>
    </row>
    <row r="124" spans="1:26">
      <c r="A124" s="764" t="s">
        <v>11361</v>
      </c>
      <c r="B124" s="763" t="s">
        <v>1889</v>
      </c>
      <c r="C124" s="763" t="s">
        <v>10257</v>
      </c>
      <c r="D124" s="763" t="s">
        <v>14</v>
      </c>
      <c r="E124" s="763"/>
      <c r="F124" s="764" t="s">
        <v>29941</v>
      </c>
      <c r="G124" s="764"/>
      <c r="H124" s="764"/>
      <c r="I124" s="764">
        <f>MATCH(Таблиця90[[#This Row],[Name]],Buildings!$H$3:$H$792,0)</f>
        <v>245</v>
      </c>
      <c r="J124" s="764"/>
      <c r="K124" s="764"/>
      <c r="L124" s="1208"/>
      <c r="M124" s="688"/>
      <c r="N124" s="688"/>
      <c r="O124" s="688"/>
      <c r="P124" s="688"/>
      <c r="Q124" s="688"/>
      <c r="R124" s="688"/>
      <c r="S124" s="688"/>
      <c r="T124" s="688"/>
      <c r="U124" s="688"/>
      <c r="V124" s="688"/>
      <c r="W124" s="688"/>
      <c r="X124" s="1211"/>
      <c r="Y124" s="1239" t="e">
        <f>MATCH(Таблиця137[[#This Row],[Building Name]],Таблиця4[BUILDING NAME],0)</f>
        <v>#N/A</v>
      </c>
      <c r="Z124" s="1239"/>
    </row>
    <row r="125" spans="1:26">
      <c r="A125" s="764" t="s">
        <v>11120</v>
      </c>
      <c r="B125" s="763" t="s">
        <v>1889</v>
      </c>
      <c r="C125" s="763" t="s">
        <v>10257</v>
      </c>
      <c r="D125" s="763" t="s">
        <v>14</v>
      </c>
      <c r="E125" s="763"/>
      <c r="F125" s="764" t="s">
        <v>29942</v>
      </c>
      <c r="G125" s="764"/>
      <c r="H125" s="764"/>
      <c r="I125" s="764">
        <f>MATCH(Таблиця90[[#This Row],[Name]],Buildings!$H$3:$H$792,0)</f>
        <v>195</v>
      </c>
      <c r="J125" s="764"/>
      <c r="K125" s="764"/>
      <c r="L125" s="1238"/>
      <c r="M125" s="1239"/>
      <c r="N125" s="1239"/>
      <c r="O125" s="1239"/>
      <c r="P125" s="1239"/>
      <c r="Q125" s="1239"/>
      <c r="R125" s="1239"/>
      <c r="S125" s="1239"/>
      <c r="T125" s="1239"/>
      <c r="U125" s="1239"/>
      <c r="V125" s="1239"/>
      <c r="W125" s="1239"/>
      <c r="X125" s="1240"/>
      <c r="Y125" s="1239" t="e">
        <f>MATCH(Таблиця137[[#This Row],[Building Name]],Таблиця4[BUILDING NAME],0)</f>
        <v>#N/A</v>
      </c>
      <c r="Z125" s="1239"/>
    </row>
    <row r="126" spans="1:26">
      <c r="A126" s="764" t="s">
        <v>11164</v>
      </c>
      <c r="B126" s="763" t="s">
        <v>1889</v>
      </c>
      <c r="C126" s="763" t="s">
        <v>10257</v>
      </c>
      <c r="D126" s="763" t="s">
        <v>14</v>
      </c>
      <c r="E126" s="763"/>
      <c r="F126" s="764" t="s">
        <v>29943</v>
      </c>
      <c r="G126" s="764"/>
      <c r="H126" s="764"/>
      <c r="I126" s="764">
        <f>MATCH(Таблиця90[[#This Row],[Name]],Buildings!$H$3:$H$792,0)</f>
        <v>205</v>
      </c>
      <c r="J126" s="764"/>
      <c r="K126" s="764"/>
      <c r="L126" s="1238"/>
      <c r="M126" s="1239"/>
      <c r="N126" s="1239"/>
      <c r="O126" s="1239"/>
      <c r="P126" s="1239"/>
      <c r="Q126" s="1239"/>
      <c r="R126" s="1239"/>
      <c r="S126" s="1239"/>
      <c r="T126" s="1239"/>
      <c r="U126" s="1239"/>
      <c r="V126" s="1239"/>
      <c r="W126" s="1239"/>
      <c r="X126" s="1240"/>
      <c r="Y126" s="1239" t="e">
        <f>MATCH(Таблиця137[[#This Row],[Building Name]],Таблиця4[BUILDING NAME],0)</f>
        <v>#N/A</v>
      </c>
      <c r="Z126" s="1239"/>
    </row>
    <row r="127" spans="1:26">
      <c r="A127" s="764" t="s">
        <v>11051</v>
      </c>
      <c r="B127" s="763" t="s">
        <v>1889</v>
      </c>
      <c r="C127" s="763" t="s">
        <v>10257</v>
      </c>
      <c r="D127" s="763" t="s">
        <v>14</v>
      </c>
      <c r="E127" s="763"/>
      <c r="F127" s="764" t="s">
        <v>14</v>
      </c>
      <c r="G127" s="764"/>
      <c r="H127" s="764"/>
      <c r="I127" s="764">
        <f>MATCH(Таблиця90[[#This Row],[Name]],Buildings!$H$3:$H$792,0)</f>
        <v>179</v>
      </c>
      <c r="J127" s="764"/>
      <c r="K127" s="764"/>
      <c r="L127" s="1238"/>
      <c r="M127" s="1239"/>
      <c r="N127" s="1239"/>
      <c r="O127" s="1239"/>
      <c r="P127" s="1239"/>
      <c r="Q127" s="1239"/>
      <c r="R127" s="1239"/>
      <c r="S127" s="1239"/>
      <c r="T127" s="1239"/>
      <c r="U127" s="1239"/>
      <c r="V127" s="1239"/>
      <c r="W127" s="1239"/>
      <c r="X127" s="1240"/>
      <c r="Y127" s="1239" t="e">
        <f>MATCH(Таблиця137[[#This Row],[Building Name]],Таблиця4[BUILDING NAME],0)</f>
        <v>#N/A</v>
      </c>
      <c r="Z127" s="1239"/>
    </row>
    <row r="128" spans="1:26">
      <c r="A128" s="764" t="s">
        <v>11190</v>
      </c>
      <c r="B128" s="763" t="s">
        <v>1889</v>
      </c>
      <c r="C128" s="763" t="s">
        <v>10257</v>
      </c>
      <c r="D128" s="763" t="s">
        <v>14</v>
      </c>
      <c r="E128" s="763"/>
      <c r="F128" s="764" t="s">
        <v>29944</v>
      </c>
      <c r="G128" s="764"/>
      <c r="H128" s="764"/>
      <c r="I128" s="764">
        <f>MATCH(Таблиця90[[#This Row],[Name]],Buildings!$H$3:$H$792,0)</f>
        <v>210</v>
      </c>
      <c r="J128" s="764"/>
      <c r="K128" s="764"/>
      <c r="L128" s="1238"/>
      <c r="M128" s="1239"/>
      <c r="N128" s="1239"/>
      <c r="O128" s="1239"/>
      <c r="P128" s="1239"/>
      <c r="Q128" s="1239"/>
      <c r="R128" s="1239"/>
      <c r="S128" s="1239"/>
      <c r="T128" s="1239"/>
      <c r="U128" s="1239"/>
      <c r="V128" s="1239"/>
      <c r="W128" s="1239"/>
      <c r="X128" s="1240"/>
      <c r="Y128" s="1239" t="e">
        <f>MATCH(Таблиця137[[#This Row],[Building Name]],Таблиця4[BUILDING NAME],0)</f>
        <v>#N/A</v>
      </c>
      <c r="Z128" s="1239"/>
    </row>
    <row r="129" spans="1:26">
      <c r="A129" s="764" t="s">
        <v>11314</v>
      </c>
      <c r="B129" s="763" t="s">
        <v>1889</v>
      </c>
      <c r="C129" s="763" t="s">
        <v>10257</v>
      </c>
      <c r="D129" s="763" t="s">
        <v>14</v>
      </c>
      <c r="E129" s="763"/>
      <c r="F129" s="764" t="s">
        <v>14</v>
      </c>
      <c r="G129" s="764"/>
      <c r="H129" s="764"/>
      <c r="I129" s="764">
        <f>MATCH(Таблиця90[[#This Row],[Name]],Buildings!$H$3:$H$792,0)</f>
        <v>236</v>
      </c>
      <c r="J129" s="764"/>
      <c r="K129" s="764"/>
      <c r="L129" s="1238"/>
      <c r="M129" s="1239"/>
      <c r="N129" s="1239"/>
      <c r="O129" s="1239"/>
      <c r="P129" s="1239"/>
      <c r="Q129" s="1239"/>
      <c r="R129" s="1239"/>
      <c r="S129" s="1239"/>
      <c r="T129" s="1239"/>
      <c r="U129" s="1239"/>
      <c r="V129" s="1239"/>
      <c r="W129" s="1239"/>
      <c r="X129" s="1240"/>
      <c r="Y129" s="1239" t="e">
        <f>MATCH(Таблиця137[[#This Row],[Building Name]],Таблиця4[BUILDING NAME],0)</f>
        <v>#N/A</v>
      </c>
      <c r="Z129" s="1239"/>
    </row>
    <row r="130" spans="1:26">
      <c r="A130" s="764" t="s">
        <v>11234</v>
      </c>
      <c r="B130" s="763" t="s">
        <v>1889</v>
      </c>
      <c r="C130" s="763" t="s">
        <v>10257</v>
      </c>
      <c r="D130" s="763" t="s">
        <v>14</v>
      </c>
      <c r="E130" s="763"/>
      <c r="F130" s="764" t="s">
        <v>29945</v>
      </c>
      <c r="G130" s="764"/>
      <c r="H130" s="764"/>
      <c r="I130" s="764">
        <f>MATCH(Таблиця90[[#This Row],[Name]],Buildings!$H$3:$H$792,0)</f>
        <v>219</v>
      </c>
      <c r="J130" s="764"/>
      <c r="K130" s="764"/>
      <c r="L130" s="1238"/>
      <c r="M130" s="1239"/>
      <c r="N130" s="1239"/>
      <c r="O130" s="1239"/>
      <c r="P130" s="1239"/>
      <c r="Q130" s="1239"/>
      <c r="R130" s="1239"/>
      <c r="S130" s="1239"/>
      <c r="T130" s="1239"/>
      <c r="U130" s="1239"/>
      <c r="V130" s="1239"/>
      <c r="W130" s="1239"/>
      <c r="X130" s="1240"/>
      <c r="Y130" s="1239" t="e">
        <f>MATCH(Таблиця137[[#This Row],[Building Name]],Таблиця4[BUILDING NAME],0)</f>
        <v>#N/A</v>
      </c>
      <c r="Z130" s="1239"/>
    </row>
    <row r="131" spans="1:26">
      <c r="A131" s="764" t="s">
        <v>11149</v>
      </c>
      <c r="B131" s="763" t="s">
        <v>1889</v>
      </c>
      <c r="C131" s="763" t="s">
        <v>10257</v>
      </c>
      <c r="D131" s="763" t="s">
        <v>14</v>
      </c>
      <c r="E131" s="763"/>
      <c r="F131" s="764" t="s">
        <v>29946</v>
      </c>
      <c r="G131" s="764"/>
      <c r="H131" s="764"/>
      <c r="I131" s="764">
        <f>MATCH(Таблиця90[[#This Row],[Name]],Buildings!$H$3:$H$792,0)</f>
        <v>201</v>
      </c>
      <c r="J131" s="764"/>
      <c r="K131" s="764"/>
      <c r="L131" s="1238"/>
      <c r="M131" s="1239"/>
      <c r="N131" s="1239"/>
      <c r="O131" s="1239"/>
      <c r="P131" s="1239"/>
      <c r="Q131" s="1239"/>
      <c r="R131" s="1239"/>
      <c r="S131" s="1239"/>
      <c r="T131" s="1239"/>
      <c r="U131" s="1239"/>
      <c r="V131" s="1239"/>
      <c r="W131" s="1239"/>
      <c r="X131" s="1240"/>
      <c r="Y131" s="1239" t="e">
        <f>MATCH(Таблиця137[[#This Row],[Building Name]],Таблиця4[BUILDING NAME],0)</f>
        <v>#N/A</v>
      </c>
      <c r="Z131" s="1239"/>
    </row>
    <row r="132" spans="1:26">
      <c r="A132" s="764" t="s">
        <v>11317</v>
      </c>
      <c r="B132" s="763" t="s">
        <v>1889</v>
      </c>
      <c r="C132" s="763" t="s">
        <v>10257</v>
      </c>
      <c r="D132" s="763" t="s">
        <v>14</v>
      </c>
      <c r="E132" s="763"/>
      <c r="F132" s="764" t="s">
        <v>14</v>
      </c>
      <c r="G132" s="764"/>
      <c r="H132" s="764"/>
      <c r="I132" s="764">
        <f>MATCH(Таблиця90[[#This Row],[Name]],Buildings!$H$3:$H$792,0)</f>
        <v>237</v>
      </c>
      <c r="J132" s="764"/>
      <c r="K132" s="764"/>
      <c r="L132" s="1238"/>
      <c r="M132" s="1239"/>
      <c r="N132" s="1239"/>
      <c r="O132" s="1239"/>
      <c r="P132" s="1239"/>
      <c r="Q132" s="1239"/>
      <c r="R132" s="1239"/>
      <c r="S132" s="1239"/>
      <c r="T132" s="1239"/>
      <c r="U132" s="1239"/>
      <c r="V132" s="1239"/>
      <c r="W132" s="1239"/>
      <c r="X132" s="1240"/>
      <c r="Y132" s="1239" t="e">
        <f>MATCH(Таблиця137[[#This Row],[Building Name]],Таблиця4[BUILDING NAME],0)</f>
        <v>#N/A</v>
      </c>
      <c r="Z132" s="1239"/>
    </row>
    <row r="133" spans="1:26">
      <c r="A133" s="943" t="s">
        <v>11095</v>
      </c>
      <c r="B133" s="763" t="s">
        <v>1889</v>
      </c>
      <c r="C133" s="763" t="s">
        <v>10257</v>
      </c>
      <c r="D133" s="763" t="s">
        <v>14</v>
      </c>
      <c r="E133" s="763"/>
      <c r="F133" s="764" t="s">
        <v>29947</v>
      </c>
      <c r="G133" s="764"/>
      <c r="H133" s="764"/>
      <c r="I133" s="764">
        <f>MATCH(Таблиця90[[#This Row],[Name]],Buildings!$H$3:$H$792,0)</f>
        <v>190</v>
      </c>
      <c r="J133" s="764"/>
      <c r="K133" s="764"/>
      <c r="L133" s="1238"/>
      <c r="M133" s="1239"/>
      <c r="N133" s="1239"/>
      <c r="O133" s="1239"/>
      <c r="P133" s="1239"/>
      <c r="Q133" s="1239"/>
      <c r="R133" s="1239"/>
      <c r="S133" s="1239"/>
      <c r="T133" s="1239"/>
      <c r="U133" s="1239"/>
      <c r="V133" s="1239"/>
      <c r="W133" s="1239"/>
      <c r="X133" s="1240"/>
      <c r="Y133" s="1239" t="e">
        <f>MATCH(Таблиця137[[#This Row],[Building Name]],Таблиця4[BUILDING NAME],0)</f>
        <v>#N/A</v>
      </c>
      <c r="Z133" s="1239"/>
    </row>
    <row r="134" spans="1:26">
      <c r="A134" s="764" t="s">
        <v>11101</v>
      </c>
      <c r="B134" s="763" t="s">
        <v>1889</v>
      </c>
      <c r="C134" s="763" t="s">
        <v>10257</v>
      </c>
      <c r="D134" s="763" t="s">
        <v>14</v>
      </c>
      <c r="E134" s="763"/>
      <c r="F134" s="764" t="s">
        <v>29948</v>
      </c>
      <c r="G134" s="764"/>
      <c r="H134" s="764"/>
      <c r="I134" s="764">
        <f>MATCH(Таблиця90[[#This Row],[Name]],Buildings!$H$3:$H$792,0)</f>
        <v>191</v>
      </c>
      <c r="J134" s="764"/>
      <c r="K134" s="764"/>
      <c r="L134" s="1238"/>
      <c r="M134" s="1239"/>
      <c r="N134" s="1239"/>
      <c r="O134" s="1239"/>
      <c r="P134" s="1239"/>
      <c r="Q134" s="1239"/>
      <c r="R134" s="1239"/>
      <c r="S134" s="1239"/>
      <c r="T134" s="1239"/>
      <c r="U134" s="1239"/>
      <c r="V134" s="1239"/>
      <c r="W134" s="1239"/>
      <c r="X134" s="1240"/>
      <c r="Y134" s="1239" t="e">
        <f>MATCH(Таблиця137[[#This Row],[Building Name]],Таблиця4[BUILDING NAME],0)</f>
        <v>#N/A</v>
      </c>
      <c r="Z134" s="1239"/>
    </row>
    <row r="135" spans="1:26">
      <c r="A135" s="763" t="s">
        <v>11427</v>
      </c>
      <c r="B135" s="763" t="s">
        <v>1889</v>
      </c>
      <c r="C135" s="763" t="s">
        <v>10257</v>
      </c>
      <c r="D135" s="763" t="s">
        <v>10367</v>
      </c>
      <c r="E135" s="763"/>
      <c r="F135" s="763" t="s">
        <v>11428</v>
      </c>
      <c r="G135" s="763"/>
      <c r="H135" s="763"/>
      <c r="I135" s="764">
        <f>MATCH(Таблиця90[[#This Row],[Name]],Buildings!$H$3:$H$792,0)</f>
        <v>272</v>
      </c>
      <c r="J135" s="763"/>
      <c r="K135" s="763"/>
      <c r="L135" s="1208"/>
      <c r="M135" s="688"/>
      <c r="N135" s="688"/>
      <c r="O135" s="688"/>
      <c r="P135" s="688"/>
      <c r="Q135" s="688"/>
      <c r="R135" s="688"/>
      <c r="S135" s="688"/>
      <c r="T135" s="688"/>
      <c r="U135" s="688"/>
      <c r="V135" s="688"/>
      <c r="W135" s="688"/>
      <c r="X135" s="1211"/>
      <c r="Y135" s="1239" t="e">
        <f>MATCH(Таблиця137[[#This Row],[Building Name]],Таблиця4[BUILDING NAME],0)</f>
        <v>#N/A</v>
      </c>
      <c r="Z135" s="1239"/>
    </row>
    <row r="136" spans="1:26">
      <c r="A136" s="943" t="s">
        <v>11373</v>
      </c>
      <c r="B136" s="763" t="s">
        <v>1889</v>
      </c>
      <c r="C136" s="763" t="s">
        <v>10257</v>
      </c>
      <c r="D136" s="763" t="s">
        <v>10375</v>
      </c>
      <c r="E136" s="763"/>
      <c r="F136" s="764" t="s">
        <v>29949</v>
      </c>
      <c r="G136" s="764"/>
      <c r="H136" s="764"/>
      <c r="I136" s="764">
        <f>MATCH(Таблиця90[[#This Row],[Name]],Buildings!$H$3:$H$792,0)</f>
        <v>248</v>
      </c>
      <c r="J136" s="764"/>
      <c r="K136" s="764"/>
      <c r="L136" s="1238"/>
      <c r="M136" s="1239"/>
      <c r="N136" s="1239"/>
      <c r="O136" s="1239"/>
      <c r="P136" s="1239"/>
      <c r="Q136" s="1239"/>
      <c r="R136" s="1239"/>
      <c r="S136" s="1239"/>
      <c r="T136" s="1239"/>
      <c r="U136" s="1239"/>
      <c r="V136" s="1239"/>
      <c r="W136" s="1239"/>
      <c r="X136" s="1240"/>
      <c r="Y136" s="1239" t="e">
        <f>MATCH(Таблиця137[[#This Row],[Building Name]],Таблиця4[BUILDING NAME],0)</f>
        <v>#N/A</v>
      </c>
      <c r="Z136" s="1239"/>
    </row>
    <row r="137" spans="1:26">
      <c r="A137" s="764" t="s">
        <v>11066</v>
      </c>
      <c r="B137" s="763" t="s">
        <v>1889</v>
      </c>
      <c r="C137" s="763" t="s">
        <v>10257</v>
      </c>
      <c r="D137" s="763" t="s">
        <v>10375</v>
      </c>
      <c r="E137" s="763"/>
      <c r="F137" s="772" t="s">
        <v>10375</v>
      </c>
      <c r="G137" s="764"/>
      <c r="H137" s="764"/>
      <c r="I137" s="764">
        <f>MATCH(Таблиця90[[#This Row],[Name]],Buildings!$H$3:$H$792,0)</f>
        <v>182</v>
      </c>
      <c r="J137" s="764"/>
      <c r="K137" s="764"/>
      <c r="L137" s="1238"/>
      <c r="M137" s="1239"/>
      <c r="N137" s="1239"/>
      <c r="O137" s="1239"/>
      <c r="P137" s="1239"/>
      <c r="Q137" s="1239"/>
      <c r="R137" s="1239"/>
      <c r="S137" s="1239"/>
      <c r="T137" s="1239"/>
      <c r="U137" s="1239"/>
      <c r="V137" s="1239"/>
      <c r="W137" s="1239"/>
      <c r="X137" s="1240"/>
      <c r="Y137" s="1239" t="e">
        <f>MATCH(Таблиця137[[#This Row],[Building Name]],Таблиця4[BUILDING NAME],0)</f>
        <v>#N/A</v>
      </c>
      <c r="Z137" s="1239"/>
    </row>
    <row r="138" spans="1:26">
      <c r="A138" s="764" t="s">
        <v>11283</v>
      </c>
      <c r="B138" s="763" t="s">
        <v>1889</v>
      </c>
      <c r="C138" s="763" t="s">
        <v>10257</v>
      </c>
      <c r="D138" s="763" t="s">
        <v>10375</v>
      </c>
      <c r="E138" s="763"/>
      <c r="F138" s="764" t="s">
        <v>10375</v>
      </c>
      <c r="G138" s="764"/>
      <c r="H138" s="764"/>
      <c r="I138" s="764">
        <f>MATCH(Таблиця90[[#This Row],[Name]],Buildings!$H$3:$H$792,0)</f>
        <v>229</v>
      </c>
      <c r="J138" s="764"/>
      <c r="K138" s="764"/>
      <c r="L138" s="1238"/>
      <c r="M138" s="1239"/>
      <c r="N138" s="1239"/>
      <c r="O138" s="1239"/>
      <c r="P138" s="1239"/>
      <c r="Q138" s="1239"/>
      <c r="R138" s="1239"/>
      <c r="S138" s="1239"/>
      <c r="T138" s="1239"/>
      <c r="U138" s="1239"/>
      <c r="V138" s="1239"/>
      <c r="W138" s="1239"/>
      <c r="X138" s="1240"/>
      <c r="Y138" s="1239" t="e">
        <f>MATCH(Таблиця137[[#This Row],[Building Name]],Таблиця4[BUILDING NAME],0)</f>
        <v>#N/A</v>
      </c>
      <c r="Z138" s="1239"/>
    </row>
    <row r="139" spans="1:26">
      <c r="A139" s="764" t="s">
        <v>11108</v>
      </c>
      <c r="B139" s="763" t="s">
        <v>1889</v>
      </c>
      <c r="C139" s="763" t="s">
        <v>10257</v>
      </c>
      <c r="D139" s="763" t="s">
        <v>10375</v>
      </c>
      <c r="E139" s="763"/>
      <c r="F139" s="764" t="s">
        <v>29950</v>
      </c>
      <c r="G139" s="764"/>
      <c r="H139" s="764"/>
      <c r="I139" s="764">
        <f>MATCH(Таблиця90[[#This Row],[Name]],Buildings!$H$3:$H$792,0)</f>
        <v>192</v>
      </c>
      <c r="J139" s="764"/>
      <c r="K139" s="764"/>
      <c r="L139" s="1238"/>
      <c r="M139" s="1239"/>
      <c r="N139" s="1239"/>
      <c r="O139" s="1239"/>
      <c r="P139" s="1239"/>
      <c r="Q139" s="1239"/>
      <c r="R139" s="1239"/>
      <c r="S139" s="1239"/>
      <c r="T139" s="1239"/>
      <c r="U139" s="1239"/>
      <c r="V139" s="1239"/>
      <c r="W139" s="1239"/>
      <c r="X139" s="1240"/>
      <c r="Y139" s="1241" t="e">
        <f>MATCH(Таблиця137[[#This Row],[Building Name]],Таблиця4[BUILDING NAME],0)</f>
        <v>#N/A</v>
      </c>
      <c r="Z139" s="1241"/>
    </row>
    <row r="140" spans="1:26">
      <c r="A140" s="764" t="s">
        <v>11369</v>
      </c>
      <c r="B140" s="763" t="s">
        <v>1889</v>
      </c>
      <c r="C140" s="763" t="s">
        <v>10257</v>
      </c>
      <c r="D140" s="763" t="s">
        <v>10375</v>
      </c>
      <c r="E140" s="763"/>
      <c r="F140" s="764" t="s">
        <v>29951</v>
      </c>
      <c r="G140" s="764"/>
      <c r="H140" s="764"/>
      <c r="I140" s="764">
        <f>MATCH(Таблиця90[[#This Row],[Name]],Buildings!$H$3:$H$792,0)</f>
        <v>247</v>
      </c>
      <c r="J140" s="764"/>
      <c r="K140" s="764"/>
      <c r="Y140" s="764"/>
    </row>
    <row r="141" spans="1:26">
      <c r="A141" s="764" t="s">
        <v>11137</v>
      </c>
      <c r="B141" s="763" t="s">
        <v>1889</v>
      </c>
      <c r="C141" s="763" t="s">
        <v>10257</v>
      </c>
      <c r="D141" s="763" t="s">
        <v>10375</v>
      </c>
      <c r="E141" s="763"/>
      <c r="F141" s="764" t="s">
        <v>29952</v>
      </c>
      <c r="G141" s="764"/>
      <c r="H141" s="764"/>
      <c r="I141" s="764">
        <f>MATCH(Таблиця90[[#This Row],[Name]],Buildings!$H$3:$H$792,0)</f>
        <v>198</v>
      </c>
      <c r="J141" s="764"/>
      <c r="K141" s="764"/>
      <c r="Y141" s="764"/>
    </row>
    <row r="142" spans="1:26">
      <c r="A142" s="943" t="s">
        <v>11176</v>
      </c>
      <c r="B142" s="763" t="s">
        <v>1889</v>
      </c>
      <c r="C142" s="763" t="s">
        <v>10257</v>
      </c>
      <c r="D142" s="763" t="s">
        <v>10375</v>
      </c>
      <c r="E142" s="763"/>
      <c r="F142" s="764" t="s">
        <v>10375</v>
      </c>
      <c r="G142" s="764"/>
      <c r="H142" s="764"/>
      <c r="I142" s="764">
        <f>MATCH(Таблиця90[[#This Row],[Name]],Buildings!$H$3:$H$792,0)</f>
        <v>207</v>
      </c>
      <c r="J142" s="764"/>
      <c r="K142" s="764"/>
      <c r="Y142" s="764"/>
    </row>
    <row r="143" spans="1:26">
      <c r="A143" s="764" t="s">
        <v>11180</v>
      </c>
      <c r="B143" s="763" t="s">
        <v>1889</v>
      </c>
      <c r="C143" s="763" t="s">
        <v>10257</v>
      </c>
      <c r="D143" s="763" t="s">
        <v>10375</v>
      </c>
      <c r="E143" s="763" t="s">
        <v>14</v>
      </c>
      <c r="F143" s="764" t="s">
        <v>11182</v>
      </c>
      <c r="G143" s="764"/>
      <c r="H143" s="764"/>
      <c r="I143" s="764">
        <f>MATCH(Таблиця90[[#This Row],[Name]],Buildings!$H$3:$H$792,0)</f>
        <v>208</v>
      </c>
      <c r="J143" s="764"/>
      <c r="K143" s="764"/>
      <c r="Y143" s="764"/>
    </row>
    <row r="144" spans="1:26">
      <c r="A144" s="764" t="s">
        <v>11275</v>
      </c>
      <c r="B144" s="763" t="s">
        <v>1889</v>
      </c>
      <c r="C144" s="763" t="s">
        <v>10257</v>
      </c>
      <c r="D144" s="763" t="s">
        <v>10375</v>
      </c>
      <c r="E144" s="763"/>
      <c r="F144" s="764" t="s">
        <v>10375</v>
      </c>
      <c r="G144" s="764"/>
      <c r="H144" s="764"/>
      <c r="I144" s="764">
        <f>MATCH(Таблиця90[[#This Row],[Name]],Buildings!$H$3:$H$792,0)</f>
        <v>227</v>
      </c>
      <c r="J144" s="764"/>
      <c r="K144" s="764"/>
      <c r="Y144" s="764"/>
    </row>
    <row r="145" spans="1:25">
      <c r="A145" s="763" t="s">
        <v>29953</v>
      </c>
      <c r="B145" s="763" t="s">
        <v>13273</v>
      </c>
      <c r="C145" s="763" t="s">
        <v>10257</v>
      </c>
      <c r="D145" s="763" t="s">
        <v>10313</v>
      </c>
      <c r="E145" s="763"/>
      <c r="F145" s="763" t="s">
        <v>11513</v>
      </c>
      <c r="G145" s="763"/>
      <c r="H145" s="765"/>
      <c r="I145" s="764">
        <f>MATCH(Таблиця90[[#This Row],[Name]],Buildings!$H$3:$H$792,0)</f>
        <v>778</v>
      </c>
      <c r="J145" s="765"/>
      <c r="K145" s="765"/>
      <c r="Y145" s="765"/>
    </row>
    <row r="146" spans="1:25">
      <c r="A146" s="763" t="s">
        <v>29954</v>
      </c>
      <c r="B146" s="763" t="s">
        <v>13273</v>
      </c>
      <c r="C146" s="763" t="s">
        <v>10257</v>
      </c>
      <c r="D146" s="763" t="s">
        <v>10313</v>
      </c>
      <c r="E146" s="763"/>
      <c r="F146" s="763" t="s">
        <v>11501</v>
      </c>
      <c r="G146" s="763"/>
      <c r="H146" s="765"/>
      <c r="I146" s="764">
        <f>MATCH(Таблиця90[[#This Row],[Name]],Buildings!$H$3:$H$792,0)</f>
        <v>779</v>
      </c>
      <c r="J146" s="765"/>
      <c r="K146" s="765"/>
      <c r="Y146" s="765"/>
    </row>
    <row r="147" spans="1:25">
      <c r="A147" s="763" t="s">
        <v>12299</v>
      </c>
      <c r="B147" s="763" t="s">
        <v>13273</v>
      </c>
      <c r="C147" s="763" t="s">
        <v>10257</v>
      </c>
      <c r="D147" s="763" t="s">
        <v>10313</v>
      </c>
      <c r="E147" s="763"/>
      <c r="F147" s="763" t="s">
        <v>11056</v>
      </c>
      <c r="G147" s="763"/>
      <c r="H147" s="765"/>
      <c r="I147" s="764">
        <f>MATCH(Таблиця90[[#This Row],[Name]],Buildings!$H$3:$H$792,0)</f>
        <v>517</v>
      </c>
      <c r="J147" s="765"/>
      <c r="K147" s="765"/>
      <c r="Y147" s="765"/>
    </row>
    <row r="148" spans="1:25">
      <c r="A148" s="764" t="s">
        <v>42</v>
      </c>
      <c r="B148" s="763" t="s">
        <v>13273</v>
      </c>
      <c r="C148" s="763" t="s">
        <v>10257</v>
      </c>
      <c r="D148" s="763" t="s">
        <v>14</v>
      </c>
      <c r="E148" s="763"/>
      <c r="F148" s="769" t="s">
        <v>11514</v>
      </c>
      <c r="G148" s="764"/>
      <c r="H148" s="764"/>
      <c r="I148" s="764">
        <f>MATCH(Таблиця90[[#This Row],[Name]],Buildings!$H$3:$H$792,0)</f>
        <v>318</v>
      </c>
      <c r="J148" s="764"/>
      <c r="K148" s="764"/>
      <c r="Y148" s="764"/>
    </row>
    <row r="149" spans="1:25">
      <c r="A149" s="943" t="s">
        <v>12479</v>
      </c>
      <c r="B149" s="763" t="s">
        <v>1857</v>
      </c>
      <c r="C149" s="763" t="s">
        <v>10257</v>
      </c>
      <c r="D149" s="763" t="s">
        <v>1878</v>
      </c>
      <c r="E149" s="763"/>
      <c r="F149" s="764" t="s">
        <v>29853</v>
      </c>
      <c r="G149" s="764"/>
      <c r="H149" s="764"/>
      <c r="I149" s="764">
        <f>MATCH(Таблиця90[[#This Row],[Name]],Buildings!$H$3:$H$792,0)</f>
        <v>567</v>
      </c>
      <c r="J149" s="764"/>
      <c r="K149" s="764"/>
      <c r="Y149" s="764"/>
    </row>
    <row r="150" spans="1:25">
      <c r="A150" s="767" t="s">
        <v>11803</v>
      </c>
      <c r="B150" s="763" t="s">
        <v>1857</v>
      </c>
      <c r="C150" s="763" t="s">
        <v>10257</v>
      </c>
      <c r="D150" s="763" t="s">
        <v>1878</v>
      </c>
      <c r="E150" s="763"/>
      <c r="F150" s="764" t="s">
        <v>29955</v>
      </c>
      <c r="G150" s="764"/>
      <c r="H150" s="764"/>
      <c r="I150" s="764">
        <f>MATCH(Таблиця90[[#This Row],[Name]],Buildings!$H$3:$H$792,0)</f>
        <v>391</v>
      </c>
      <c r="J150" s="764"/>
      <c r="K150" s="764"/>
      <c r="Y150" s="764"/>
    </row>
    <row r="151" spans="1:25">
      <c r="A151" s="764" t="s">
        <v>11917</v>
      </c>
      <c r="B151" s="763" t="s">
        <v>1857</v>
      </c>
      <c r="C151" s="763" t="s">
        <v>10257</v>
      </c>
      <c r="D151" s="763" t="s">
        <v>1878</v>
      </c>
      <c r="E151" s="763"/>
      <c r="F151" s="764" t="s">
        <v>29956</v>
      </c>
      <c r="G151" s="764"/>
      <c r="H151" s="764"/>
      <c r="I151" s="764">
        <f>MATCH(Таблиця90[[#This Row],[Name]],Buildings!$H$3:$H$792,0)</f>
        <v>425</v>
      </c>
      <c r="J151" s="764"/>
      <c r="K151" s="764"/>
      <c r="Y151" s="764"/>
    </row>
    <row r="152" spans="1:25">
      <c r="A152" s="943" t="s">
        <v>11911</v>
      </c>
      <c r="B152" s="763" t="s">
        <v>1857</v>
      </c>
      <c r="C152" s="763" t="s">
        <v>10257</v>
      </c>
      <c r="D152" s="763" t="s">
        <v>1878</v>
      </c>
      <c r="E152" s="763"/>
      <c r="F152" s="764" t="s">
        <v>29957</v>
      </c>
      <c r="G152" s="764"/>
      <c r="H152" s="764"/>
      <c r="I152" s="764">
        <f>MATCH(Таблиця90[[#This Row],[Name]],Buildings!$H$3:$H$792,0)</f>
        <v>423</v>
      </c>
      <c r="J152" s="764"/>
      <c r="K152" s="764"/>
      <c r="Y152" s="764"/>
    </row>
    <row r="153" spans="1:25">
      <c r="A153" s="764" t="s">
        <v>11769</v>
      </c>
      <c r="B153" s="763" t="s">
        <v>1857</v>
      </c>
      <c r="C153" s="763" t="s">
        <v>10257</v>
      </c>
      <c r="D153" s="763" t="s">
        <v>1878</v>
      </c>
      <c r="E153" s="763"/>
      <c r="F153" s="772" t="s">
        <v>29958</v>
      </c>
      <c r="G153" s="764"/>
      <c r="H153" s="766"/>
      <c r="I153" s="764">
        <f>MATCH(Таблиця90[[#This Row],[Name]],Buildings!$H$3:$H$792,0)</f>
        <v>384</v>
      </c>
      <c r="J153" s="766"/>
      <c r="K153" s="766"/>
      <c r="Y153" s="766"/>
    </row>
    <row r="154" spans="1:25">
      <c r="A154" s="767" t="s">
        <v>11740</v>
      </c>
      <c r="B154" s="763" t="s">
        <v>1857</v>
      </c>
      <c r="C154" s="763" t="s">
        <v>10257</v>
      </c>
      <c r="D154" s="763" t="s">
        <v>1878</v>
      </c>
      <c r="E154" s="763"/>
      <c r="F154" s="772" t="s">
        <v>29959</v>
      </c>
      <c r="G154" s="764"/>
      <c r="H154" s="764"/>
      <c r="I154" s="764">
        <f>MATCH(Таблиця90[[#This Row],[Name]],Buildings!$H$3:$H$792,0)</f>
        <v>378</v>
      </c>
      <c r="J154" s="764"/>
      <c r="K154" s="764"/>
      <c r="Y154" s="764"/>
    </row>
    <row r="155" spans="1:25">
      <c r="A155" s="764" t="s">
        <v>11775</v>
      </c>
      <c r="B155" s="763" t="s">
        <v>1857</v>
      </c>
      <c r="C155" s="763" t="s">
        <v>10257</v>
      </c>
      <c r="D155" s="763" t="s">
        <v>1878</v>
      </c>
      <c r="E155" s="763"/>
      <c r="F155" s="764" t="s">
        <v>29960</v>
      </c>
      <c r="G155" s="764"/>
      <c r="H155" s="766"/>
      <c r="I155" s="764">
        <f>MATCH(Таблиця90[[#This Row],[Name]],Buildings!$H$3:$H$792,0)</f>
        <v>385</v>
      </c>
      <c r="J155" s="766"/>
      <c r="K155" s="766"/>
      <c r="Y155" s="766"/>
    </row>
    <row r="156" spans="1:25">
      <c r="A156" s="767" t="s">
        <v>11781</v>
      </c>
      <c r="B156" s="763" t="s">
        <v>1857</v>
      </c>
      <c r="C156" s="763" t="s">
        <v>10257</v>
      </c>
      <c r="D156" s="763" t="s">
        <v>1878</v>
      </c>
      <c r="E156" s="763"/>
      <c r="F156" s="764" t="s">
        <v>29961</v>
      </c>
      <c r="G156" s="764"/>
      <c r="H156" s="764"/>
      <c r="I156" s="764">
        <f>MATCH(Таблиця90[[#This Row],[Name]],Buildings!$H$3:$H$792,0)</f>
        <v>386</v>
      </c>
      <c r="J156" s="764"/>
      <c r="K156" s="764"/>
      <c r="Y156" s="764"/>
    </row>
    <row r="157" spans="1:25">
      <c r="A157" s="942" t="s">
        <v>11713</v>
      </c>
      <c r="B157" s="763" t="s">
        <v>1857</v>
      </c>
      <c r="C157" s="763" t="s">
        <v>10257</v>
      </c>
      <c r="D157" s="763" t="s">
        <v>1878</v>
      </c>
      <c r="E157" s="763"/>
      <c r="F157" s="764" t="s">
        <v>29962</v>
      </c>
      <c r="G157" s="764"/>
      <c r="H157" s="764"/>
      <c r="I157" s="764">
        <f>MATCH(Таблиця90[[#This Row],[Name]],Buildings!$H$3:$H$792,0)</f>
        <v>372</v>
      </c>
      <c r="J157" s="764"/>
      <c r="K157" s="764"/>
      <c r="Y157" s="764"/>
    </row>
    <row r="158" spans="1:25">
      <c r="A158" s="767" t="s">
        <v>11820</v>
      </c>
      <c r="B158" s="763" t="s">
        <v>1857</v>
      </c>
      <c r="C158" s="763" t="s">
        <v>10257</v>
      </c>
      <c r="D158" s="763" t="s">
        <v>1878</v>
      </c>
      <c r="E158" s="763"/>
      <c r="F158" s="764" t="s">
        <v>29963</v>
      </c>
      <c r="G158" s="764"/>
      <c r="H158" s="764"/>
      <c r="I158" s="764">
        <f>MATCH(Таблиця90[[#This Row],[Name]],Buildings!$H$3:$H$792,0)</f>
        <v>394</v>
      </c>
      <c r="J158" s="764"/>
      <c r="K158" s="764"/>
      <c r="Y158" s="764"/>
    </row>
    <row r="159" spans="1:25">
      <c r="A159" s="764" t="s">
        <v>11931</v>
      </c>
      <c r="B159" s="763" t="s">
        <v>1857</v>
      </c>
      <c r="C159" s="763" t="s">
        <v>10257</v>
      </c>
      <c r="D159" s="763" t="s">
        <v>1878</v>
      </c>
      <c r="E159" s="763"/>
      <c r="F159" s="769" t="s">
        <v>11933</v>
      </c>
      <c r="G159" s="764"/>
      <c r="H159" s="764"/>
      <c r="I159" s="764">
        <f>MATCH(Таблиця90[[#This Row],[Name]],Buildings!$H$3:$H$792,0)</f>
        <v>430</v>
      </c>
      <c r="J159" s="764"/>
      <c r="K159" s="764"/>
      <c r="Y159" s="764"/>
    </row>
    <row r="160" spans="1:25">
      <c r="A160" s="943" t="s">
        <v>11826</v>
      </c>
      <c r="B160" s="763" t="s">
        <v>1857</v>
      </c>
      <c r="C160" s="763" t="s">
        <v>10257</v>
      </c>
      <c r="D160" s="763" t="s">
        <v>1878</v>
      </c>
      <c r="E160" s="763"/>
      <c r="F160" s="769" t="s">
        <v>29964</v>
      </c>
      <c r="G160" s="764"/>
      <c r="H160" s="764"/>
      <c r="I160" s="764">
        <f>MATCH(Таблиця90[[#This Row],[Name]],Buildings!$H$3:$H$792,0)</f>
        <v>396</v>
      </c>
      <c r="J160" s="764"/>
      <c r="K160" s="764"/>
      <c r="Y160" s="764"/>
    </row>
    <row r="161" spans="1:25">
      <c r="A161" s="767" t="s">
        <v>11694</v>
      </c>
      <c r="B161" s="763" t="s">
        <v>1857</v>
      </c>
      <c r="C161" s="763" t="s">
        <v>10257</v>
      </c>
      <c r="D161" s="763" t="s">
        <v>1878</v>
      </c>
      <c r="E161" s="763"/>
      <c r="F161" s="764" t="s">
        <v>29965</v>
      </c>
      <c r="G161" s="764"/>
      <c r="H161" s="764"/>
      <c r="I161" s="764">
        <f>MATCH(Таблиця90[[#This Row],[Name]],Buildings!$H$3:$H$792,0)</f>
        <v>367</v>
      </c>
      <c r="J161" s="764"/>
      <c r="K161" s="764"/>
      <c r="Y161" s="764"/>
    </row>
    <row r="162" spans="1:25">
      <c r="A162" s="764" t="s">
        <v>11809</v>
      </c>
      <c r="B162" s="763" t="s">
        <v>1857</v>
      </c>
      <c r="C162" s="763" t="s">
        <v>10257</v>
      </c>
      <c r="D162" s="763" t="s">
        <v>1878</v>
      </c>
      <c r="E162" s="763"/>
      <c r="F162" s="764" t="s">
        <v>29966</v>
      </c>
      <c r="G162" s="764"/>
      <c r="H162" s="764"/>
      <c r="I162" s="764">
        <f>MATCH(Таблиця90[[#This Row],[Name]],Buildings!$H$3:$H$792,0)</f>
        <v>392</v>
      </c>
      <c r="J162" s="764"/>
      <c r="K162" s="764"/>
      <c r="Y162" s="764"/>
    </row>
    <row r="163" spans="1:25">
      <c r="A163" s="767" t="s">
        <v>11908</v>
      </c>
      <c r="B163" s="763" t="s">
        <v>1857</v>
      </c>
      <c r="C163" s="763" t="s">
        <v>10257</v>
      </c>
      <c r="D163" s="763" t="s">
        <v>1878</v>
      </c>
      <c r="E163" s="763"/>
      <c r="F163" s="764" t="s">
        <v>29967</v>
      </c>
      <c r="G163" s="764"/>
      <c r="H163" s="764"/>
      <c r="I163" s="764">
        <f>MATCH(Таблиця90[[#This Row],[Name]],Buildings!$H$3:$H$792,0)</f>
        <v>422</v>
      </c>
      <c r="J163" s="764"/>
      <c r="K163" s="764"/>
      <c r="Y163" s="764"/>
    </row>
    <row r="164" spans="1:25">
      <c r="A164" s="764" t="s">
        <v>11718</v>
      </c>
      <c r="B164" s="763" t="s">
        <v>1857</v>
      </c>
      <c r="C164" s="763" t="s">
        <v>10257</v>
      </c>
      <c r="D164" s="763" t="s">
        <v>1878</v>
      </c>
      <c r="E164" s="763"/>
      <c r="F164" s="764" t="s">
        <v>29968</v>
      </c>
      <c r="G164" s="764"/>
      <c r="H164" s="766"/>
      <c r="I164" s="764">
        <f>MATCH(Таблиця90[[#This Row],[Name]],Buildings!$H$3:$H$792,0)</f>
        <v>373</v>
      </c>
      <c r="J164" s="766"/>
      <c r="K164" s="766"/>
      <c r="Y164" s="766"/>
    </row>
    <row r="165" spans="1:25">
      <c r="A165" s="767" t="s">
        <v>11798</v>
      </c>
      <c r="B165" s="763" t="s">
        <v>1857</v>
      </c>
      <c r="C165" s="763" t="s">
        <v>10257</v>
      </c>
      <c r="D165" s="763" t="s">
        <v>1878</v>
      </c>
      <c r="E165" s="763"/>
      <c r="F165" s="764" t="s">
        <v>29969</v>
      </c>
      <c r="G165" s="764"/>
      <c r="H165" s="764"/>
      <c r="I165" s="764">
        <f>MATCH(Таблиця90[[#This Row],[Name]],Buildings!$H$3:$H$792,0)</f>
        <v>390</v>
      </c>
      <c r="J165" s="764"/>
      <c r="K165" s="764"/>
      <c r="Y165" s="764"/>
    </row>
    <row r="166" spans="1:25">
      <c r="A166" s="764" t="s">
        <v>11847</v>
      </c>
      <c r="B166" s="763" t="s">
        <v>1857</v>
      </c>
      <c r="C166" s="763" t="s">
        <v>10257</v>
      </c>
      <c r="D166" s="763" t="s">
        <v>1878</v>
      </c>
      <c r="E166" s="763"/>
      <c r="F166" s="769" t="s">
        <v>29970</v>
      </c>
      <c r="G166" s="764"/>
      <c r="H166" s="764"/>
      <c r="I166" s="764">
        <f>MATCH(Таблиця90[[#This Row],[Name]],Buildings!$H$3:$H$792,0)</f>
        <v>401</v>
      </c>
      <c r="J166" s="764"/>
      <c r="K166" s="764"/>
      <c r="Y166" s="764"/>
    </row>
    <row r="167" spans="1:25">
      <c r="A167" s="943" t="s">
        <v>11914</v>
      </c>
      <c r="B167" s="763" t="s">
        <v>1857</v>
      </c>
      <c r="C167" s="763" t="s">
        <v>10257</v>
      </c>
      <c r="D167" s="763" t="s">
        <v>1878</v>
      </c>
      <c r="E167" s="763"/>
      <c r="F167" s="764" t="s">
        <v>29971</v>
      </c>
      <c r="G167" s="764"/>
      <c r="H167" s="764"/>
      <c r="I167" s="764">
        <f>MATCH(Таблиця90[[#This Row],[Name]],Buildings!$H$3:$H$792,0)</f>
        <v>424</v>
      </c>
      <c r="J167" s="764"/>
      <c r="K167" s="764"/>
      <c r="Y167" s="764"/>
    </row>
    <row r="168" spans="1:25">
      <c r="A168" s="943" t="s">
        <v>11814</v>
      </c>
      <c r="B168" s="763" t="s">
        <v>1857</v>
      </c>
      <c r="C168" s="763" t="s">
        <v>10257</v>
      </c>
      <c r="D168" s="763" t="s">
        <v>1878</v>
      </c>
      <c r="E168" s="763"/>
      <c r="F168" s="764" t="s">
        <v>29972</v>
      </c>
      <c r="G168" s="764"/>
      <c r="H168" s="764"/>
      <c r="I168" s="764">
        <f>MATCH(Таблиця90[[#This Row],[Name]],Buildings!$H$3:$H$792,0)</f>
        <v>393</v>
      </c>
      <c r="J168" s="764"/>
      <c r="K168" s="764"/>
      <c r="Y168" s="764"/>
    </row>
    <row r="169" spans="1:25">
      <c r="A169" s="763" t="s">
        <v>11858</v>
      </c>
      <c r="B169" s="763" t="s">
        <v>1857</v>
      </c>
      <c r="C169" s="763" t="s">
        <v>10257</v>
      </c>
      <c r="D169" s="763" t="s">
        <v>10313</v>
      </c>
      <c r="E169" s="763"/>
      <c r="F169" s="763" t="s">
        <v>10714</v>
      </c>
      <c r="G169" s="763"/>
      <c r="H169" s="765"/>
      <c r="I169" s="764">
        <f>MATCH(Таблиця90[[#This Row],[Name]],Buildings!$H$3:$H$792,0)</f>
        <v>403</v>
      </c>
      <c r="J169" s="765"/>
      <c r="K169" s="765"/>
      <c r="Y169" s="765"/>
    </row>
    <row r="170" spans="1:25">
      <c r="A170" s="763" t="s">
        <v>11854</v>
      </c>
      <c r="B170" s="763" t="s">
        <v>1857</v>
      </c>
      <c r="C170" s="763" t="s">
        <v>10257</v>
      </c>
      <c r="D170" s="763" t="s">
        <v>10313</v>
      </c>
      <c r="E170" s="763"/>
      <c r="F170" s="763" t="s">
        <v>10714</v>
      </c>
      <c r="G170" s="763"/>
      <c r="H170" s="765"/>
      <c r="I170" s="764">
        <f>MATCH(Таблиця90[[#This Row],[Name]],Buildings!$H$3:$H$792,0)</f>
        <v>402</v>
      </c>
      <c r="J170" s="765"/>
      <c r="K170" s="765"/>
      <c r="Y170" s="765"/>
    </row>
    <row r="171" spans="1:25">
      <c r="A171" s="763" t="s">
        <v>29973</v>
      </c>
      <c r="B171" s="763" t="s">
        <v>1857</v>
      </c>
      <c r="C171" s="763" t="s">
        <v>10257</v>
      </c>
      <c r="D171" s="763" t="s">
        <v>10313</v>
      </c>
      <c r="E171" s="763"/>
      <c r="F171" s="763" t="s">
        <v>10435</v>
      </c>
      <c r="G171" s="763"/>
      <c r="H171" s="765"/>
      <c r="I171" s="764">
        <f>MATCH(Таблиця90[[#This Row],[Name]],Buildings!$H$3:$H$792,0)</f>
        <v>780</v>
      </c>
      <c r="J171" s="765"/>
      <c r="K171" s="765"/>
      <c r="Y171" s="765"/>
    </row>
    <row r="172" spans="1:25">
      <c r="A172" s="764" t="s">
        <v>265</v>
      </c>
      <c r="B172" s="763" t="s">
        <v>1857</v>
      </c>
      <c r="C172" s="763" t="s">
        <v>10257</v>
      </c>
      <c r="D172" s="763" t="s">
        <v>29</v>
      </c>
      <c r="E172" s="763" t="s">
        <v>14</v>
      </c>
      <c r="F172" s="772" t="s">
        <v>29974</v>
      </c>
      <c r="G172" s="764"/>
      <c r="H172" s="764"/>
      <c r="I172" s="764">
        <f>MATCH(Таблиця90[[#This Row],[Name]],Buildings!$H$3:$H$792,0)</f>
        <v>351</v>
      </c>
      <c r="J172" s="764"/>
      <c r="K172" s="764"/>
      <c r="Y172" s="764"/>
    </row>
    <row r="173" spans="1:25">
      <c r="A173" s="764" t="s">
        <v>424</v>
      </c>
      <c r="B173" s="763" t="s">
        <v>1857</v>
      </c>
      <c r="C173" s="763" t="s">
        <v>10257</v>
      </c>
      <c r="D173" s="763" t="s">
        <v>29</v>
      </c>
      <c r="E173" s="763"/>
      <c r="F173" s="764" t="s">
        <v>29975</v>
      </c>
      <c r="G173" s="764"/>
      <c r="H173" s="764"/>
      <c r="I173" s="764">
        <f>MATCH(Таблиця90[[#This Row],[Name]],Buildings!$H$3:$H$792,0)</f>
        <v>419</v>
      </c>
      <c r="J173" s="764"/>
      <c r="K173" s="764"/>
      <c r="Y173" s="764"/>
    </row>
    <row r="174" spans="1:25">
      <c r="A174" s="764" t="s">
        <v>92</v>
      </c>
      <c r="B174" s="763" t="s">
        <v>1857</v>
      </c>
      <c r="C174" s="763" t="s">
        <v>10257</v>
      </c>
      <c r="D174" s="763" t="s">
        <v>93</v>
      </c>
      <c r="E174" s="763"/>
      <c r="F174" s="764" t="s">
        <v>29976</v>
      </c>
      <c r="G174" s="764"/>
      <c r="H174" s="766"/>
      <c r="I174" s="764">
        <f>MATCH(Таблиця90[[#This Row],[Name]],Buildings!$H$3:$H$792,0)</f>
        <v>370</v>
      </c>
      <c r="J174" s="766"/>
      <c r="K174" s="766"/>
      <c r="Y174" s="766"/>
    </row>
    <row r="175" spans="1:25">
      <c r="A175" s="767" t="s">
        <v>11728</v>
      </c>
      <c r="B175" s="763" t="s">
        <v>1857</v>
      </c>
      <c r="C175" s="763" t="s">
        <v>10257</v>
      </c>
      <c r="D175" s="763" t="s">
        <v>93</v>
      </c>
      <c r="E175" s="763"/>
      <c r="F175" s="764" t="s">
        <v>29977</v>
      </c>
      <c r="G175" s="764"/>
      <c r="H175" s="764"/>
      <c r="I175" s="764">
        <f>MATCH(Таблиця90[[#This Row],[Name]],Buildings!$H$3:$H$792,0)</f>
        <v>375</v>
      </c>
      <c r="J175" s="764"/>
      <c r="K175" s="764"/>
      <c r="Y175" s="764"/>
    </row>
    <row r="176" spans="1:25">
      <c r="A176" s="764" t="s">
        <v>176</v>
      </c>
      <c r="B176" s="763" t="s">
        <v>1857</v>
      </c>
      <c r="C176" s="763" t="s">
        <v>10257</v>
      </c>
      <c r="D176" s="763" t="s">
        <v>25</v>
      </c>
      <c r="E176" s="763"/>
      <c r="F176" s="764" t="s">
        <v>10703</v>
      </c>
      <c r="G176" s="764"/>
      <c r="H176" s="764"/>
      <c r="I176" s="764">
        <f>MATCH(Таблиця90[[#This Row],[Name]],Buildings!$H$3:$H$792,0)</f>
        <v>389</v>
      </c>
      <c r="J176" s="764"/>
      <c r="K176" s="764"/>
      <c r="Y176" s="764"/>
    </row>
    <row r="177" spans="1:25">
      <c r="A177" s="764" t="s">
        <v>31608</v>
      </c>
      <c r="B177" s="763" t="s">
        <v>1857</v>
      </c>
      <c r="C177" s="763" t="s">
        <v>10257</v>
      </c>
      <c r="D177" s="763" t="s">
        <v>25</v>
      </c>
      <c r="E177" s="763"/>
      <c r="F177" s="772" t="s">
        <v>29978</v>
      </c>
      <c r="G177" s="764"/>
      <c r="H177" s="764"/>
      <c r="I177" s="764" t="e">
        <f>MATCH(Таблиця90[[#This Row],[Name]],Buildings!$H$3:$H$792,0)</f>
        <v>#N/A</v>
      </c>
      <c r="J177" s="764"/>
      <c r="K177" s="764"/>
      <c r="Y177" s="764"/>
    </row>
    <row r="178" spans="1:25">
      <c r="A178" s="764" t="s">
        <v>262</v>
      </c>
      <c r="B178" s="763" t="s">
        <v>1857</v>
      </c>
      <c r="C178" s="763" t="s">
        <v>10257</v>
      </c>
      <c r="D178" s="763" t="s">
        <v>25</v>
      </c>
      <c r="E178" s="763"/>
      <c r="F178" s="764" t="s">
        <v>29979</v>
      </c>
      <c r="G178" s="764"/>
      <c r="H178" s="764"/>
      <c r="I178" s="764">
        <f>MATCH(Таблиця90[[#This Row],[Name]],Buildings!$H$3:$H$792,0)</f>
        <v>371</v>
      </c>
      <c r="J178" s="764"/>
      <c r="K178" s="764"/>
      <c r="Y178" s="764"/>
    </row>
    <row r="179" spans="1:25">
      <c r="A179" s="764" t="s">
        <v>321</v>
      </c>
      <c r="B179" s="763" t="s">
        <v>1857</v>
      </c>
      <c r="C179" s="763" t="s">
        <v>10257</v>
      </c>
      <c r="D179" s="763" t="s">
        <v>25</v>
      </c>
      <c r="E179" s="763"/>
      <c r="F179" s="764" t="s">
        <v>29980</v>
      </c>
      <c r="G179" s="762"/>
      <c r="H179" s="765"/>
      <c r="I179" s="764">
        <f>MATCH(Таблиця90[[#This Row],[Name]],Buildings!$H$3:$H$792,0)</f>
        <v>345</v>
      </c>
      <c r="J179" s="765"/>
      <c r="K179" s="765"/>
      <c r="Y179" s="765"/>
    </row>
    <row r="180" spans="1:25">
      <c r="A180" s="764" t="s">
        <v>11920</v>
      </c>
      <c r="B180" s="763" t="s">
        <v>1857</v>
      </c>
      <c r="C180" s="763" t="s">
        <v>10257</v>
      </c>
      <c r="D180" s="763" t="s">
        <v>25</v>
      </c>
      <c r="E180" s="763"/>
      <c r="F180" s="764" t="s">
        <v>29981</v>
      </c>
      <c r="G180" s="764"/>
      <c r="H180" s="764"/>
      <c r="I180" s="764">
        <f>MATCH(Таблиця90[[#This Row],[Name]],Buildings!$H$3:$H$792,0)</f>
        <v>426</v>
      </c>
      <c r="J180" s="764"/>
      <c r="K180" s="764"/>
      <c r="Y180" s="764"/>
    </row>
    <row r="181" spans="1:25">
      <c r="A181" s="764" t="s">
        <v>13</v>
      </c>
      <c r="B181" s="763" t="s">
        <v>1857</v>
      </c>
      <c r="C181" s="763" t="s">
        <v>10257</v>
      </c>
      <c r="D181" s="763" t="s">
        <v>14</v>
      </c>
      <c r="E181" s="763"/>
      <c r="F181" s="763" t="s">
        <v>29982</v>
      </c>
      <c r="G181" s="764"/>
      <c r="H181" s="764"/>
      <c r="I181" s="764">
        <f>MATCH(Таблиця90[[#This Row],[Name]],Buildings!$H$3:$H$792,0)</f>
        <v>349</v>
      </c>
      <c r="J181" s="764"/>
      <c r="K181" s="764"/>
      <c r="Y181" s="764"/>
    </row>
    <row r="182" spans="1:25">
      <c r="A182" s="764" t="s">
        <v>273</v>
      </c>
      <c r="B182" s="763" t="s">
        <v>1857</v>
      </c>
      <c r="C182" s="763" t="s">
        <v>10257</v>
      </c>
      <c r="D182" s="763" t="s">
        <v>14</v>
      </c>
      <c r="E182" s="763"/>
      <c r="F182" s="764" t="s">
        <v>29983</v>
      </c>
      <c r="G182" s="764"/>
      <c r="H182" s="764"/>
      <c r="I182" s="764">
        <f>MATCH(Таблиця90[[#This Row],[Name]],Buildings!$H$3:$H$792,0)</f>
        <v>380</v>
      </c>
      <c r="J182" s="764"/>
      <c r="K182" s="764"/>
      <c r="Y182" s="764"/>
    </row>
    <row r="183" spans="1:25">
      <c r="A183" s="764" t="s">
        <v>301</v>
      </c>
      <c r="B183" s="763" t="s">
        <v>1857</v>
      </c>
      <c r="C183" s="763" t="s">
        <v>10257</v>
      </c>
      <c r="D183" s="763" t="s">
        <v>14</v>
      </c>
      <c r="E183" s="763"/>
      <c r="F183" s="764" t="s">
        <v>29984</v>
      </c>
      <c r="G183" s="764"/>
      <c r="H183" s="764"/>
      <c r="I183" s="764">
        <f>MATCH(Таблиця90[[#This Row],[Name]],Buildings!$H$3:$H$792,0)</f>
        <v>356</v>
      </c>
      <c r="J183" s="764"/>
      <c r="K183" s="764"/>
      <c r="Y183" s="764"/>
    </row>
    <row r="184" spans="1:25">
      <c r="A184" s="764" t="s">
        <v>418</v>
      </c>
      <c r="B184" s="763" t="s">
        <v>1857</v>
      </c>
      <c r="C184" s="763" t="s">
        <v>10257</v>
      </c>
      <c r="D184" s="763" t="s">
        <v>14</v>
      </c>
      <c r="E184" s="763"/>
      <c r="F184" s="764" t="s">
        <v>29985</v>
      </c>
      <c r="G184" s="764"/>
      <c r="H184" s="764"/>
      <c r="I184" s="764">
        <f>MATCH(Таблиця90[[#This Row],[Name]],Buildings!$H$3:$H$792,0)</f>
        <v>350</v>
      </c>
      <c r="J184" s="764"/>
      <c r="K184" s="764"/>
      <c r="Y184" s="764"/>
    </row>
    <row r="185" spans="1:25">
      <c r="A185" s="763" t="s">
        <v>1856</v>
      </c>
      <c r="B185" s="763" t="s">
        <v>1857</v>
      </c>
      <c r="C185" s="763" t="s">
        <v>10257</v>
      </c>
      <c r="D185" s="763" t="s">
        <v>10367</v>
      </c>
      <c r="E185" s="763" t="s">
        <v>25</v>
      </c>
      <c r="F185" s="763" t="s">
        <v>29986</v>
      </c>
      <c r="G185" s="763"/>
      <c r="H185" s="763"/>
      <c r="I185" s="764">
        <f>MATCH(Таблиця90[[#This Row],[Name]],Buildings!$H$3:$H$792,0)</f>
        <v>340</v>
      </c>
      <c r="J185" s="763"/>
      <c r="K185" s="763"/>
      <c r="Y185" s="763"/>
    </row>
    <row r="186" spans="1:25">
      <c r="A186" s="763" t="s">
        <v>1859</v>
      </c>
      <c r="B186" s="763" t="s">
        <v>1857</v>
      </c>
      <c r="C186" s="763" t="s">
        <v>10257</v>
      </c>
      <c r="D186" s="763" t="s">
        <v>10367</v>
      </c>
      <c r="E186" s="763"/>
      <c r="F186" s="763" t="s">
        <v>29987</v>
      </c>
      <c r="G186" s="763"/>
      <c r="H186" s="763"/>
      <c r="I186" s="764">
        <f>MATCH(Таблиця90[[#This Row],[Name]],Buildings!$H$3:$H$792,0)</f>
        <v>397</v>
      </c>
      <c r="J186" s="763"/>
      <c r="K186" s="763"/>
      <c r="Y186" s="763"/>
    </row>
    <row r="187" spans="1:25">
      <c r="A187" s="764" t="s">
        <v>11703</v>
      </c>
      <c r="B187" s="763" t="s">
        <v>1857</v>
      </c>
      <c r="C187" s="763" t="s">
        <v>10257</v>
      </c>
      <c r="D187" s="763" t="s">
        <v>10375</v>
      </c>
      <c r="E187" s="763"/>
      <c r="F187" s="764" t="s">
        <v>10375</v>
      </c>
      <c r="G187" s="764"/>
      <c r="H187" s="764"/>
      <c r="I187" s="764">
        <f>MATCH(Таблиця90[[#This Row],[Name]],Buildings!$H$3:$H$792,0)</f>
        <v>369</v>
      </c>
      <c r="J187" s="764"/>
      <c r="K187" s="764"/>
      <c r="Y187" s="764"/>
    </row>
    <row r="188" spans="1:25">
      <c r="A188" s="763" t="s">
        <v>11014</v>
      </c>
      <c r="B188" s="763" t="s">
        <v>29988</v>
      </c>
      <c r="C188" s="763" t="s">
        <v>10257</v>
      </c>
      <c r="D188" s="763" t="s">
        <v>10313</v>
      </c>
      <c r="E188" s="763"/>
      <c r="F188" s="763" t="s">
        <v>10714</v>
      </c>
      <c r="G188" s="763"/>
      <c r="H188" s="765"/>
      <c r="I188" s="764">
        <f>MATCH(Таблиця90[[#This Row],[Name]],Buildings!$H$3:$H$792,0)</f>
        <v>170</v>
      </c>
      <c r="J188" s="765"/>
      <c r="K188" s="765"/>
      <c r="Y188" s="765"/>
    </row>
    <row r="189" spans="1:25">
      <c r="A189" s="763" t="s">
        <v>11028</v>
      </c>
      <c r="B189" s="763" t="s">
        <v>29988</v>
      </c>
      <c r="C189" s="763" t="s">
        <v>10257</v>
      </c>
      <c r="D189" s="763" t="s">
        <v>10313</v>
      </c>
      <c r="E189" s="763"/>
      <c r="F189" s="763" t="s">
        <v>29989</v>
      </c>
      <c r="G189" s="763"/>
      <c r="H189" s="765"/>
      <c r="I189" s="764">
        <f>MATCH(Таблиця90[[#This Row],[Name]],Buildings!$H$3:$H$792,0)</f>
        <v>173</v>
      </c>
      <c r="J189" s="765"/>
      <c r="K189" s="765"/>
      <c r="Y189" s="765"/>
    </row>
    <row r="190" spans="1:25">
      <c r="A190" s="763" t="s">
        <v>11023</v>
      </c>
      <c r="B190" s="763" t="s">
        <v>29988</v>
      </c>
      <c r="C190" s="763" t="s">
        <v>10257</v>
      </c>
      <c r="D190" s="763" t="s">
        <v>10313</v>
      </c>
      <c r="E190" s="763"/>
      <c r="F190" s="763" t="s">
        <v>11024</v>
      </c>
      <c r="G190" s="763"/>
      <c r="H190" s="765"/>
      <c r="I190" s="764">
        <f>MATCH(Таблиця90[[#This Row],[Name]],Buildings!$H$3:$H$792,0)</f>
        <v>172</v>
      </c>
      <c r="J190" s="765"/>
      <c r="K190" s="765"/>
      <c r="Y190" s="765"/>
    </row>
    <row r="191" spans="1:25">
      <c r="A191" s="763" t="s">
        <v>16242</v>
      </c>
      <c r="B191" s="763" t="s">
        <v>29988</v>
      </c>
      <c r="C191" s="763" t="s">
        <v>10257</v>
      </c>
      <c r="D191" s="763" t="s">
        <v>10313</v>
      </c>
      <c r="E191" s="763"/>
      <c r="F191" s="763" t="s">
        <v>10708</v>
      </c>
      <c r="G191" s="763"/>
      <c r="H191" s="765"/>
      <c r="I191" s="764">
        <f>MATCH(Таблиця90[[#This Row],[Name]],Buildings!$H$3:$H$792,0)</f>
        <v>66</v>
      </c>
      <c r="J191" s="765"/>
      <c r="K191" s="765"/>
      <c r="Y191" s="765"/>
    </row>
    <row r="192" spans="1:25">
      <c r="A192" s="943" t="s">
        <v>11019</v>
      </c>
      <c r="B192" s="763" t="s">
        <v>29988</v>
      </c>
      <c r="C192" s="763" t="s">
        <v>10257</v>
      </c>
      <c r="D192" s="763" t="s">
        <v>10313</v>
      </c>
      <c r="E192" s="763"/>
      <c r="F192" s="763" t="s">
        <v>10714</v>
      </c>
      <c r="G192" s="763"/>
      <c r="H192" s="765"/>
      <c r="I192" s="764">
        <f>MATCH(Таблиця90[[#This Row],[Name]],Buildings!$H$3:$H$792,0)</f>
        <v>171</v>
      </c>
      <c r="J192" s="765"/>
      <c r="K192" s="765"/>
      <c r="Y192" s="765"/>
    </row>
    <row r="193" spans="1:25">
      <c r="A193" s="763" t="s">
        <v>13006</v>
      </c>
      <c r="B193" s="763" t="s">
        <v>29988</v>
      </c>
      <c r="C193" s="763" t="s">
        <v>10257</v>
      </c>
      <c r="D193" s="763" t="s">
        <v>10313</v>
      </c>
      <c r="E193" s="763"/>
      <c r="F193" s="763" t="s">
        <v>13007</v>
      </c>
      <c r="G193" s="763"/>
      <c r="H193" s="765"/>
      <c r="I193" s="764">
        <f>MATCH(Таблиця90[[#This Row],[Name]],Buildings!$H$3:$H$792,0)</f>
        <v>723</v>
      </c>
      <c r="J193" s="765"/>
      <c r="K193" s="765"/>
      <c r="Y193" s="765"/>
    </row>
    <row r="194" spans="1:25">
      <c r="A194" s="763" t="s">
        <v>29990</v>
      </c>
      <c r="B194" s="763" t="s">
        <v>29988</v>
      </c>
      <c r="C194" s="763" t="s">
        <v>10257</v>
      </c>
      <c r="D194" s="763" t="s">
        <v>10313</v>
      </c>
      <c r="E194" s="763"/>
      <c r="F194" s="763" t="s">
        <v>10714</v>
      </c>
      <c r="G194" s="763"/>
      <c r="H194" s="765"/>
      <c r="I194" s="764">
        <f>MATCH(Таблиця90[[#This Row],[Name]],Buildings!$H$3:$H$792,0)</f>
        <v>783</v>
      </c>
      <c r="J194" s="765"/>
      <c r="K194" s="765"/>
      <c r="Y194" s="765"/>
    </row>
    <row r="195" spans="1:25">
      <c r="A195" s="764" t="s">
        <v>174</v>
      </c>
      <c r="B195" s="763" t="s">
        <v>29988</v>
      </c>
      <c r="C195" s="763" t="s">
        <v>10257</v>
      </c>
      <c r="D195" s="763" t="s">
        <v>29</v>
      </c>
      <c r="E195" s="763"/>
      <c r="F195" s="764" t="s">
        <v>29991</v>
      </c>
      <c r="G195" s="764"/>
      <c r="H195" s="764"/>
      <c r="I195" s="764">
        <f>MATCH(Таблиця90[[#This Row],[Name]],Buildings!$H$3:$H$792,0)</f>
        <v>3</v>
      </c>
      <c r="J195" s="764"/>
      <c r="K195" s="764"/>
      <c r="Y195" s="764"/>
    </row>
    <row r="196" spans="1:25">
      <c r="A196" s="942" t="s">
        <v>10740</v>
      </c>
      <c r="B196" s="763" t="s">
        <v>29988</v>
      </c>
      <c r="C196" s="763" t="s">
        <v>10257</v>
      </c>
      <c r="D196" s="763" t="s">
        <v>29992</v>
      </c>
      <c r="E196" s="763"/>
      <c r="F196" s="763" t="s">
        <v>29993</v>
      </c>
      <c r="G196" s="763"/>
      <c r="H196" s="763"/>
      <c r="I196" s="764">
        <f>MATCH(Таблиця90[[#This Row],[Name]],Buildings!$H$3:$H$792,0)</f>
        <v>73</v>
      </c>
      <c r="J196" s="763"/>
      <c r="K196" s="763"/>
      <c r="Y196" s="763"/>
    </row>
    <row r="197" spans="1:25">
      <c r="A197" s="763" t="s">
        <v>11033</v>
      </c>
      <c r="B197" s="763" t="s">
        <v>29988</v>
      </c>
      <c r="C197" s="763" t="s">
        <v>10257</v>
      </c>
      <c r="D197" s="763" t="s">
        <v>10367</v>
      </c>
      <c r="E197" s="763"/>
      <c r="F197" s="763" t="s">
        <v>29994</v>
      </c>
      <c r="G197" s="763"/>
      <c r="H197" s="763"/>
      <c r="I197" s="764">
        <f>MATCH(Таблиця90[[#This Row],[Name]],Buildings!$H$3:$H$792,0)</f>
        <v>174</v>
      </c>
      <c r="J197" s="763"/>
      <c r="K197" s="763"/>
      <c r="Y197" s="763"/>
    </row>
    <row r="198" spans="1:25">
      <c r="A198" s="943" t="s">
        <v>12029</v>
      </c>
      <c r="B198" s="763" t="s">
        <v>1861</v>
      </c>
      <c r="C198" s="763" t="s">
        <v>10257</v>
      </c>
      <c r="D198" s="763" t="s">
        <v>1878</v>
      </c>
      <c r="E198" s="763"/>
      <c r="F198" s="764" t="s">
        <v>29853</v>
      </c>
      <c r="G198" s="764"/>
      <c r="H198" s="764"/>
      <c r="I198" s="764">
        <f>MATCH(Таблиця90[[#This Row],[Name]],Buildings!$H$3:$H$792,0)</f>
        <v>456</v>
      </c>
      <c r="J198" s="764"/>
      <c r="K198" s="764"/>
      <c r="Y198" s="764"/>
    </row>
    <row r="199" spans="1:25">
      <c r="A199" s="767" t="s">
        <v>12219</v>
      </c>
      <c r="B199" s="763" t="s">
        <v>1861</v>
      </c>
      <c r="C199" s="763" t="s">
        <v>10257</v>
      </c>
      <c r="D199" s="763" t="s">
        <v>1878</v>
      </c>
      <c r="E199" s="763"/>
      <c r="F199" s="764" t="s">
        <v>29995</v>
      </c>
      <c r="G199" s="764"/>
      <c r="H199" s="764"/>
      <c r="I199" s="764">
        <f>MATCH(Таблиця90[[#This Row],[Name]],Buildings!$H$3:$H$792,0)</f>
        <v>500</v>
      </c>
      <c r="J199" s="764"/>
      <c r="K199" s="764"/>
      <c r="Y199" s="764"/>
    </row>
    <row r="200" spans="1:25">
      <c r="A200" s="764" t="s">
        <v>12207</v>
      </c>
      <c r="B200" s="763" t="s">
        <v>1861</v>
      </c>
      <c r="C200" s="763" t="s">
        <v>10257</v>
      </c>
      <c r="D200" s="763" t="s">
        <v>1878</v>
      </c>
      <c r="E200" s="763"/>
      <c r="F200" s="772" t="s">
        <v>29996</v>
      </c>
      <c r="G200" s="764"/>
      <c r="H200" s="764"/>
      <c r="I200" s="764">
        <f>MATCH(Таблиця90[[#This Row],[Name]],Buildings!$H$3:$H$792,0)</f>
        <v>498</v>
      </c>
      <c r="J200" s="764"/>
      <c r="K200" s="764"/>
      <c r="Y200" s="764"/>
    </row>
    <row r="201" spans="1:25">
      <c r="A201" s="767" t="s">
        <v>90</v>
      </c>
      <c r="B201" s="763" t="s">
        <v>1861</v>
      </c>
      <c r="C201" s="763" t="s">
        <v>10257</v>
      </c>
      <c r="D201" s="763" t="s">
        <v>1878</v>
      </c>
      <c r="E201" s="763"/>
      <c r="F201" s="764" t="s">
        <v>29997</v>
      </c>
      <c r="G201" s="764"/>
      <c r="H201" s="764"/>
      <c r="I201" s="764">
        <f>MATCH(Таблиця90[[#This Row],[Name]],Buildings!$H$3:$H$792,0)</f>
        <v>514</v>
      </c>
      <c r="J201" s="764"/>
      <c r="K201" s="764"/>
      <c r="Y201" s="764"/>
    </row>
    <row r="202" spans="1:25">
      <c r="A202" s="764" t="s">
        <v>12224</v>
      </c>
      <c r="B202" s="763" t="s">
        <v>1861</v>
      </c>
      <c r="C202" s="763" t="s">
        <v>10257</v>
      </c>
      <c r="D202" s="763" t="s">
        <v>1878</v>
      </c>
      <c r="E202" s="763"/>
      <c r="F202" s="764" t="s">
        <v>29998</v>
      </c>
      <c r="G202" s="764"/>
      <c r="H202" s="764"/>
      <c r="I202" s="764">
        <f>MATCH(Таблиця90[[#This Row],[Name]],Buildings!$H$3:$H$792,0)</f>
        <v>501</v>
      </c>
      <c r="J202" s="764"/>
      <c r="K202" s="764"/>
      <c r="Y202" s="764"/>
    </row>
    <row r="203" spans="1:25">
      <c r="A203" s="767" t="s">
        <v>11962</v>
      </c>
      <c r="B203" s="763" t="s">
        <v>1861</v>
      </c>
      <c r="C203" s="763" t="s">
        <v>10257</v>
      </c>
      <c r="D203" s="763" t="s">
        <v>1878</v>
      </c>
      <c r="E203" s="763"/>
      <c r="F203" s="764" t="s">
        <v>29999</v>
      </c>
      <c r="G203" s="764"/>
      <c r="H203" s="766"/>
      <c r="I203" s="764">
        <f>MATCH(Таблиця90[[#This Row],[Name]],Buildings!$H$3:$H$792,0)</f>
        <v>441</v>
      </c>
      <c r="J203" s="766"/>
      <c r="K203" s="766"/>
      <c r="Y203" s="766"/>
    </row>
    <row r="204" spans="1:25">
      <c r="A204" s="942" t="s">
        <v>12236</v>
      </c>
      <c r="B204" s="763" t="s">
        <v>1861</v>
      </c>
      <c r="C204" s="763" t="s">
        <v>10257</v>
      </c>
      <c r="D204" s="763" t="s">
        <v>1878</v>
      </c>
      <c r="E204" s="763"/>
      <c r="F204" s="764" t="s">
        <v>30000</v>
      </c>
      <c r="G204" s="764"/>
      <c r="H204" s="764"/>
      <c r="I204" s="764">
        <f>MATCH(Таблиця90[[#This Row],[Name]],Buildings!$H$3:$H$792,0)</f>
        <v>503</v>
      </c>
      <c r="J204" s="764"/>
      <c r="K204" s="764"/>
      <c r="Y204" s="764"/>
    </row>
    <row r="205" spans="1:25">
      <c r="A205" s="767" t="s">
        <v>11952</v>
      </c>
      <c r="B205" s="763" t="s">
        <v>1861</v>
      </c>
      <c r="C205" s="763" t="s">
        <v>10257</v>
      </c>
      <c r="D205" s="763" t="s">
        <v>1878</v>
      </c>
      <c r="E205" s="763"/>
      <c r="F205" s="764" t="s">
        <v>11953</v>
      </c>
      <c r="G205" s="764"/>
      <c r="H205" s="764"/>
      <c r="I205" s="764">
        <f>MATCH(Таблиця90[[#This Row],[Name]],Buildings!$H$3:$H$792,0)</f>
        <v>438</v>
      </c>
      <c r="J205" s="764"/>
      <c r="K205" s="764"/>
      <c r="Y205" s="764"/>
    </row>
    <row r="206" spans="1:25">
      <c r="A206" s="767" t="s">
        <v>12230</v>
      </c>
      <c r="B206" s="763" t="s">
        <v>1861</v>
      </c>
      <c r="C206" s="763" t="s">
        <v>10257</v>
      </c>
      <c r="D206" s="763" t="s">
        <v>1878</v>
      </c>
      <c r="E206" s="763"/>
      <c r="F206" s="764" t="s">
        <v>30001</v>
      </c>
      <c r="G206" s="764"/>
      <c r="H206" s="764"/>
      <c r="I206" s="764">
        <f>MATCH(Таблиця90[[#This Row],[Name]],Buildings!$H$3:$H$792,0)</f>
        <v>502</v>
      </c>
      <c r="J206" s="764"/>
      <c r="K206" s="764"/>
      <c r="Y206" s="764"/>
    </row>
    <row r="207" spans="1:25">
      <c r="A207" s="763" t="s">
        <v>12282</v>
      </c>
      <c r="B207" s="763" t="s">
        <v>1861</v>
      </c>
      <c r="C207" s="763" t="s">
        <v>10257</v>
      </c>
      <c r="D207" s="763" t="s">
        <v>10313</v>
      </c>
      <c r="E207" s="763"/>
      <c r="F207" s="763" t="s">
        <v>11046</v>
      </c>
      <c r="G207" s="763"/>
      <c r="H207" s="765"/>
      <c r="I207" s="764">
        <f>MATCH(Таблиця90[[#This Row],[Name]],Buildings!$H$3:$H$792,0)</f>
        <v>513</v>
      </c>
      <c r="J207" s="765"/>
      <c r="K207" s="765"/>
      <c r="Y207" s="765"/>
    </row>
    <row r="208" spans="1:25">
      <c r="A208" s="942" t="s">
        <v>12277</v>
      </c>
      <c r="B208" s="763" t="s">
        <v>1861</v>
      </c>
      <c r="C208" s="763" t="s">
        <v>10257</v>
      </c>
      <c r="D208" s="763" t="s">
        <v>10313</v>
      </c>
      <c r="E208" s="763"/>
      <c r="F208" s="763" t="s">
        <v>12278</v>
      </c>
      <c r="G208" s="763"/>
      <c r="H208" s="763"/>
      <c r="I208" s="764">
        <f>MATCH(Таблиця90[[#This Row],[Name]],Buildings!$H$3:$H$792,0)</f>
        <v>512</v>
      </c>
      <c r="J208" s="763"/>
      <c r="K208" s="763"/>
      <c r="Y208" s="763"/>
    </row>
    <row r="209" spans="1:25">
      <c r="A209" s="763" t="s">
        <v>12265</v>
      </c>
      <c r="B209" s="763" t="s">
        <v>1861</v>
      </c>
      <c r="C209" s="763" t="s">
        <v>10257</v>
      </c>
      <c r="D209" s="763" t="s">
        <v>10313</v>
      </c>
      <c r="E209" s="763"/>
      <c r="F209" s="763" t="s">
        <v>10714</v>
      </c>
      <c r="G209" s="763"/>
      <c r="H209" s="765"/>
      <c r="I209" s="764">
        <f>MATCH(Таблиця90[[#This Row],[Name]],Buildings!$H$3:$H$792,0)</f>
        <v>509</v>
      </c>
      <c r="J209" s="765"/>
      <c r="K209" s="765"/>
      <c r="Y209" s="765"/>
    </row>
    <row r="210" spans="1:25">
      <c r="A210" s="763" t="s">
        <v>12273</v>
      </c>
      <c r="B210" s="763" t="s">
        <v>1861</v>
      </c>
      <c r="C210" s="763" t="s">
        <v>10257</v>
      </c>
      <c r="D210" s="763" t="s">
        <v>10313</v>
      </c>
      <c r="E210" s="763"/>
      <c r="F210" s="763" t="s">
        <v>10714</v>
      </c>
      <c r="G210" s="763"/>
      <c r="H210" s="765"/>
      <c r="I210" s="764">
        <f>MATCH(Таблиця90[[#This Row],[Name]],Buildings!$H$3:$H$792,0)</f>
        <v>511</v>
      </c>
      <c r="J210" s="765"/>
      <c r="K210" s="765"/>
      <c r="Y210" s="765"/>
    </row>
    <row r="211" spans="1:25">
      <c r="A211" s="763" t="s">
        <v>11866</v>
      </c>
      <c r="B211" s="763" t="s">
        <v>1861</v>
      </c>
      <c r="C211" s="763" t="s">
        <v>10257</v>
      </c>
      <c r="D211" s="763" t="s">
        <v>10313</v>
      </c>
      <c r="E211" s="763"/>
      <c r="F211" s="763" t="s">
        <v>10714</v>
      </c>
      <c r="G211" s="763"/>
      <c r="H211" s="765"/>
      <c r="I211" s="764">
        <f>MATCH(Таблиця90[[#This Row],[Name]],Buildings!$H$3:$H$792,0)</f>
        <v>405</v>
      </c>
      <c r="J211" s="765"/>
      <c r="K211" s="765"/>
      <c r="Y211" s="765"/>
    </row>
    <row r="212" spans="1:25">
      <c r="A212" s="763" t="s">
        <v>12269</v>
      </c>
      <c r="B212" s="763" t="s">
        <v>1861</v>
      </c>
      <c r="C212" s="763" t="s">
        <v>10257</v>
      </c>
      <c r="D212" s="763" t="s">
        <v>10313</v>
      </c>
      <c r="E212" s="763"/>
      <c r="F212" s="763" t="s">
        <v>11029</v>
      </c>
      <c r="G212" s="763"/>
      <c r="H212" s="765"/>
      <c r="I212" s="764">
        <f>MATCH(Таблиця90[[#This Row],[Name]],Buildings!$H$3:$H$792,0)</f>
        <v>510</v>
      </c>
      <c r="J212" s="765"/>
      <c r="K212" s="765"/>
      <c r="Y212" s="765"/>
    </row>
    <row r="213" spans="1:25">
      <c r="A213" s="764" t="s">
        <v>12180</v>
      </c>
      <c r="B213" s="763" t="s">
        <v>1861</v>
      </c>
      <c r="C213" s="763" t="s">
        <v>10257</v>
      </c>
      <c r="D213" s="763" t="s">
        <v>29</v>
      </c>
      <c r="E213" s="763"/>
      <c r="F213" s="763" t="s">
        <v>30002</v>
      </c>
      <c r="G213" s="764"/>
      <c r="H213" s="764"/>
      <c r="I213" s="764">
        <f>MATCH(Таблиця90[[#This Row],[Name]],Buildings!$H$3:$H$792,0)</f>
        <v>492</v>
      </c>
      <c r="J213" s="764"/>
      <c r="K213" s="764"/>
      <c r="Y213" s="764"/>
    </row>
    <row r="214" spans="1:25">
      <c r="A214" s="764" t="s">
        <v>35</v>
      </c>
      <c r="B214" s="763" t="s">
        <v>1861</v>
      </c>
      <c r="C214" s="763" t="s">
        <v>10257</v>
      </c>
      <c r="D214" s="763" t="s">
        <v>25</v>
      </c>
      <c r="E214" s="763"/>
      <c r="F214" s="769" t="s">
        <v>30003</v>
      </c>
      <c r="G214" s="764"/>
      <c r="H214" s="764"/>
      <c r="I214" s="764">
        <f>MATCH(Таблиця90[[#This Row],[Name]],Buildings!$H$3:$H$792,0)</f>
        <v>477</v>
      </c>
      <c r="J214" s="764"/>
      <c r="K214" s="764"/>
      <c r="Y214" s="764"/>
    </row>
    <row r="215" spans="1:25">
      <c r="A215" s="764" t="s">
        <v>57</v>
      </c>
      <c r="B215" s="763" t="s">
        <v>1861</v>
      </c>
      <c r="C215" s="763" t="s">
        <v>10257</v>
      </c>
      <c r="D215" s="763" t="s">
        <v>25</v>
      </c>
      <c r="E215" s="763"/>
      <c r="F215" s="763" t="s">
        <v>16888</v>
      </c>
      <c r="G215" s="764"/>
      <c r="H215" s="764"/>
      <c r="I215" s="764">
        <f>MATCH(Таблиця90[[#This Row],[Name]],Buildings!$H$3:$H$792,0)</f>
        <v>442</v>
      </c>
      <c r="J215" s="764"/>
      <c r="K215" s="764"/>
      <c r="Y215" s="764"/>
    </row>
    <row r="216" spans="1:25">
      <c r="A216" s="764" t="s">
        <v>119</v>
      </c>
      <c r="B216" s="763" t="s">
        <v>1861</v>
      </c>
      <c r="C216" s="763" t="s">
        <v>10257</v>
      </c>
      <c r="D216" s="763" t="s">
        <v>25</v>
      </c>
      <c r="E216" s="763"/>
      <c r="F216" s="763" t="s">
        <v>30004</v>
      </c>
      <c r="G216" s="764"/>
      <c r="H216" s="764"/>
      <c r="I216" s="764">
        <f>MATCH(Таблиця90[[#This Row],[Name]],Buildings!$H$3:$H$792,0)</f>
        <v>483</v>
      </c>
      <c r="J216" s="764"/>
      <c r="K216" s="764"/>
      <c r="Y216" s="764"/>
    </row>
    <row r="217" spans="1:25">
      <c r="A217" s="764" t="s">
        <v>12133</v>
      </c>
      <c r="B217" s="763" t="s">
        <v>1861</v>
      </c>
      <c r="C217" s="763" t="s">
        <v>10257</v>
      </c>
      <c r="D217" s="763" t="s">
        <v>25</v>
      </c>
      <c r="E217" s="763"/>
      <c r="F217" s="763" t="s">
        <v>30005</v>
      </c>
      <c r="G217" s="764"/>
      <c r="H217" s="764"/>
      <c r="I217" s="764">
        <f>MATCH(Таблиця90[[#This Row],[Name]],Buildings!$H$3:$H$792,0)</f>
        <v>480</v>
      </c>
      <c r="J217" s="764"/>
      <c r="K217" s="764"/>
      <c r="Y217" s="764"/>
    </row>
    <row r="218" spans="1:25">
      <c r="A218" s="764" t="s">
        <v>12136</v>
      </c>
      <c r="B218" s="763" t="s">
        <v>1861</v>
      </c>
      <c r="C218" s="763" t="s">
        <v>10257</v>
      </c>
      <c r="D218" s="763" t="s">
        <v>25</v>
      </c>
      <c r="E218" s="763"/>
      <c r="F218" s="763" t="s">
        <v>30006</v>
      </c>
      <c r="G218" s="764"/>
      <c r="H218" s="764"/>
      <c r="I218" s="764">
        <f>MATCH(Таблиця90[[#This Row],[Name]],Buildings!$H$3:$H$792,0)</f>
        <v>481</v>
      </c>
      <c r="J218" s="764"/>
      <c r="K218" s="764"/>
      <c r="Y218" s="764"/>
    </row>
    <row r="219" spans="1:25">
      <c r="A219" s="764" t="s">
        <v>442</v>
      </c>
      <c r="B219" s="763" t="s">
        <v>1861</v>
      </c>
      <c r="C219" s="763" t="s">
        <v>10257</v>
      </c>
      <c r="D219" s="763" t="s">
        <v>25</v>
      </c>
      <c r="E219" s="763"/>
      <c r="F219" s="763" t="s">
        <v>30007</v>
      </c>
      <c r="G219" s="764"/>
      <c r="H219" s="764"/>
      <c r="I219" s="764">
        <f>MATCH(Таблиця90[[#This Row],[Name]],Buildings!$H$3:$H$792,0)</f>
        <v>440</v>
      </c>
      <c r="J219" s="764"/>
      <c r="K219" s="764"/>
      <c r="Y219" s="764"/>
    </row>
    <row r="220" spans="1:25">
      <c r="A220" s="764" t="s">
        <v>70</v>
      </c>
      <c r="B220" s="763" t="s">
        <v>1861</v>
      </c>
      <c r="C220" s="763" t="s">
        <v>10257</v>
      </c>
      <c r="D220" s="763" t="s">
        <v>14</v>
      </c>
      <c r="E220" s="763"/>
      <c r="F220" s="763" t="s">
        <v>30008</v>
      </c>
      <c r="G220" s="764"/>
      <c r="H220" s="764"/>
      <c r="I220" s="764">
        <f>MATCH(Таблиця90[[#This Row],[Name]],Buildings!$H$3:$H$792,0)</f>
        <v>493</v>
      </c>
      <c r="J220" s="764"/>
      <c r="K220" s="764"/>
      <c r="Y220" s="764"/>
    </row>
    <row r="221" spans="1:25">
      <c r="A221" s="764" t="s">
        <v>166</v>
      </c>
      <c r="B221" s="763" t="s">
        <v>1861</v>
      </c>
      <c r="C221" s="763" t="s">
        <v>10257</v>
      </c>
      <c r="D221" s="763" t="s">
        <v>14</v>
      </c>
      <c r="E221" s="763"/>
      <c r="F221" s="763" t="s">
        <v>14</v>
      </c>
      <c r="G221" s="764"/>
      <c r="H221" s="764"/>
      <c r="I221" s="764">
        <f>MATCH(Таблиця90[[#This Row],[Name]],Buildings!$H$3:$H$792,0)</f>
        <v>439</v>
      </c>
      <c r="J221" s="764"/>
      <c r="K221" s="764"/>
      <c r="Y221" s="764"/>
    </row>
    <row r="222" spans="1:25">
      <c r="A222" s="764" t="s">
        <v>220</v>
      </c>
      <c r="B222" s="763" t="s">
        <v>1861</v>
      </c>
      <c r="C222" s="763" t="s">
        <v>10257</v>
      </c>
      <c r="D222" s="763" t="s">
        <v>14</v>
      </c>
      <c r="E222" s="763"/>
      <c r="F222" s="763" t="s">
        <v>30009</v>
      </c>
      <c r="G222" s="764"/>
      <c r="H222" s="764"/>
      <c r="I222" s="764">
        <f>MATCH(Таблиця90[[#This Row],[Name]],Buildings!$H$3:$H$792,0)</f>
        <v>497</v>
      </c>
      <c r="J222" s="764"/>
      <c r="K222" s="764"/>
      <c r="Y222" s="764"/>
    </row>
    <row r="223" spans="1:25">
      <c r="A223" s="764" t="s">
        <v>12116</v>
      </c>
      <c r="B223" s="763" t="s">
        <v>1861</v>
      </c>
      <c r="C223" s="763" t="s">
        <v>10257</v>
      </c>
      <c r="D223" s="763" t="s">
        <v>14</v>
      </c>
      <c r="E223" s="763"/>
      <c r="F223" s="763" t="s">
        <v>30010</v>
      </c>
      <c r="G223" s="764"/>
      <c r="H223" s="764"/>
      <c r="I223" s="764">
        <f>MATCH(Таблиця90[[#This Row],[Name]],Buildings!$H$3:$H$792,0)</f>
        <v>475</v>
      </c>
      <c r="J223" s="764"/>
      <c r="K223" s="764"/>
      <c r="Y223" s="764"/>
    </row>
    <row r="224" spans="1:25">
      <c r="A224" s="764" t="s">
        <v>12130</v>
      </c>
      <c r="B224" s="763" t="s">
        <v>1861</v>
      </c>
      <c r="C224" s="763" t="s">
        <v>10257</v>
      </c>
      <c r="D224" s="763" t="s">
        <v>14</v>
      </c>
      <c r="E224" s="763"/>
      <c r="F224" s="763" t="s">
        <v>30011</v>
      </c>
      <c r="G224" s="764"/>
      <c r="H224" s="764"/>
      <c r="I224" s="764">
        <f>MATCH(Таблиця90[[#This Row],[Name]],Buildings!$H$3:$H$792,0)</f>
        <v>479</v>
      </c>
      <c r="J224" s="764"/>
      <c r="K224" s="764"/>
      <c r="Y224" s="764"/>
    </row>
    <row r="225" spans="1:25">
      <c r="A225" s="764" t="s">
        <v>12213</v>
      </c>
      <c r="B225" s="763" t="s">
        <v>1861</v>
      </c>
      <c r="C225" s="763" t="s">
        <v>10257</v>
      </c>
      <c r="D225" s="763" t="s">
        <v>14</v>
      </c>
      <c r="E225" s="763" t="s">
        <v>25</v>
      </c>
      <c r="F225" s="763" t="s">
        <v>30012</v>
      </c>
      <c r="G225" s="764"/>
      <c r="H225" s="764"/>
      <c r="I225" s="764">
        <f>MATCH(Таблиця90[[#This Row],[Name]],Buildings!$H$3:$H$792,0)</f>
        <v>499</v>
      </c>
      <c r="J225" s="764"/>
      <c r="K225" s="764"/>
      <c r="Y225" s="764"/>
    </row>
    <row r="226" spans="1:25">
      <c r="A226" s="763" t="s">
        <v>1868</v>
      </c>
      <c r="B226" s="763" t="s">
        <v>1861</v>
      </c>
      <c r="C226" s="763" t="s">
        <v>10257</v>
      </c>
      <c r="D226" s="763" t="s">
        <v>10367</v>
      </c>
      <c r="E226" s="763"/>
      <c r="F226" s="763" t="s">
        <v>30013</v>
      </c>
      <c r="G226" s="763"/>
      <c r="H226" s="763"/>
      <c r="I226" s="764">
        <f>MATCH(Таблиця90[[#This Row],[Name]],Buildings!$H$3:$H$792,0)</f>
        <v>496</v>
      </c>
      <c r="J226" s="763"/>
      <c r="K226" s="763"/>
      <c r="Y226" s="763"/>
    </row>
    <row r="227" spans="1:25">
      <c r="A227" s="763" t="s">
        <v>1860</v>
      </c>
      <c r="B227" s="763" t="s">
        <v>1861</v>
      </c>
      <c r="C227" s="763" t="s">
        <v>10257</v>
      </c>
      <c r="D227" s="763" t="s">
        <v>10367</v>
      </c>
      <c r="E227" s="763"/>
      <c r="F227" s="763" t="s">
        <v>30014</v>
      </c>
      <c r="G227" s="763"/>
      <c r="H227" s="763"/>
      <c r="I227" s="764">
        <f>MATCH(Таблиця90[[#This Row],[Name]],Buildings!$H$3:$H$792,0)</f>
        <v>476</v>
      </c>
      <c r="J227" s="763"/>
      <c r="K227" s="763"/>
      <c r="Y227" s="763"/>
    </row>
    <row r="228" spans="1:25">
      <c r="A228" s="763" t="s">
        <v>12186</v>
      </c>
      <c r="B228" s="763" t="s">
        <v>1861</v>
      </c>
      <c r="C228" s="763" t="s">
        <v>10257</v>
      </c>
      <c r="D228" s="763" t="s">
        <v>10367</v>
      </c>
      <c r="E228" s="763"/>
      <c r="F228" s="763" t="s">
        <v>30015</v>
      </c>
      <c r="G228" s="763"/>
      <c r="H228" s="763"/>
      <c r="I228" s="764">
        <f>MATCH(Таблиця90[[#This Row],[Name]],Buildings!$H$3:$H$792,0)</f>
        <v>494</v>
      </c>
      <c r="J228" s="763"/>
      <c r="K228" s="763"/>
      <c r="Y228" s="763"/>
    </row>
    <row r="229" spans="1:25">
      <c r="A229" s="943" t="s">
        <v>12041</v>
      </c>
      <c r="B229" s="763" t="s">
        <v>1861</v>
      </c>
      <c r="C229" s="763" t="s">
        <v>10257</v>
      </c>
      <c r="D229" s="763" t="s">
        <v>10367</v>
      </c>
      <c r="E229" s="763"/>
      <c r="F229" s="763" t="s">
        <v>30016</v>
      </c>
      <c r="G229" s="763"/>
      <c r="H229" s="763"/>
      <c r="I229" s="764">
        <f>MATCH(Таблиця90[[#This Row],[Name]],Buildings!$H$3:$H$792,0)</f>
        <v>459</v>
      </c>
      <c r="J229" s="763"/>
      <c r="K229" s="763"/>
      <c r="Y229" s="763"/>
    </row>
    <row r="230" spans="1:25">
      <c r="A230" s="763" t="s">
        <v>1867</v>
      </c>
      <c r="B230" s="763" t="s">
        <v>1861</v>
      </c>
      <c r="C230" s="763" t="s">
        <v>10257</v>
      </c>
      <c r="D230" s="763" t="s">
        <v>10367</v>
      </c>
      <c r="E230" s="763"/>
      <c r="F230" s="763" t="s">
        <v>30017</v>
      </c>
      <c r="G230" s="763"/>
      <c r="H230" s="763"/>
      <c r="I230" s="764">
        <f>MATCH(Таблиця90[[#This Row],[Name]],Buildings!$H$3:$H$792,0)</f>
        <v>448</v>
      </c>
      <c r="J230" s="763"/>
      <c r="K230" s="763"/>
      <c r="Y230" s="763"/>
    </row>
    <row r="231" spans="1:25">
      <c r="A231" s="763" t="s">
        <v>1853</v>
      </c>
      <c r="B231" s="763" t="s">
        <v>1861</v>
      </c>
      <c r="C231" s="763" t="s">
        <v>10257</v>
      </c>
      <c r="D231" s="763" t="s">
        <v>10367</v>
      </c>
      <c r="E231" s="763"/>
      <c r="F231" s="763" t="s">
        <v>30018</v>
      </c>
      <c r="G231" s="763"/>
      <c r="H231" s="763"/>
      <c r="I231" s="764">
        <f>MATCH(Таблиця90[[#This Row],[Name]],Buildings!$H$3:$H$792,0)</f>
        <v>457</v>
      </c>
      <c r="J231" s="763"/>
      <c r="K231" s="763"/>
      <c r="Y231" s="763"/>
    </row>
    <row r="232" spans="1:25">
      <c r="A232" s="764" t="s">
        <v>12524</v>
      </c>
      <c r="B232" s="763" t="s">
        <v>1870</v>
      </c>
      <c r="C232" s="763" t="s">
        <v>10257</v>
      </c>
      <c r="D232" s="763" t="s">
        <v>1878</v>
      </c>
      <c r="E232" s="763"/>
      <c r="F232" s="764" t="s">
        <v>30019</v>
      </c>
      <c r="G232" s="764"/>
      <c r="H232" s="764"/>
      <c r="I232" s="764">
        <f>MATCH(Таблиця90[[#This Row],[Name]],Buildings!$H$3:$H$792,0)</f>
        <v>577</v>
      </c>
      <c r="J232" s="764"/>
      <c r="K232" s="764"/>
      <c r="Y232" s="764"/>
    </row>
    <row r="233" spans="1:25">
      <c r="A233" s="767" t="s">
        <v>12504</v>
      </c>
      <c r="B233" s="763" t="s">
        <v>1870</v>
      </c>
      <c r="C233" s="763" t="s">
        <v>10257</v>
      </c>
      <c r="D233" s="763" t="s">
        <v>1878</v>
      </c>
      <c r="E233" s="763"/>
      <c r="F233" s="764" t="s">
        <v>30020</v>
      </c>
      <c r="G233" s="764"/>
      <c r="H233" s="764"/>
      <c r="I233" s="764">
        <f>MATCH(Таблиця90[[#This Row],[Name]],Buildings!$H$3:$H$792,0)</f>
        <v>573</v>
      </c>
      <c r="J233" s="764"/>
      <c r="K233" s="764"/>
      <c r="Y233" s="764"/>
    </row>
    <row r="234" spans="1:25">
      <c r="A234" s="764" t="s">
        <v>12479</v>
      </c>
      <c r="B234" s="763" t="s">
        <v>1870</v>
      </c>
      <c r="C234" s="763" t="s">
        <v>10257</v>
      </c>
      <c r="D234" s="763" t="s">
        <v>1878</v>
      </c>
      <c r="E234" s="763"/>
      <c r="F234" s="764" t="s">
        <v>29853</v>
      </c>
      <c r="G234" s="764"/>
      <c r="H234" s="764"/>
      <c r="I234" s="764">
        <f>MATCH(Таблиця90[[#This Row],[Name]],Buildings!$H$3:$H$792,0)</f>
        <v>567</v>
      </c>
      <c r="J234" s="764"/>
      <c r="K234" s="764"/>
      <c r="Y234" s="764"/>
    </row>
    <row r="235" spans="1:25">
      <c r="A235" s="767" t="s">
        <v>12491</v>
      </c>
      <c r="B235" s="763" t="s">
        <v>1870</v>
      </c>
      <c r="C235" s="763" t="s">
        <v>10257</v>
      </c>
      <c r="D235" s="763" t="s">
        <v>1878</v>
      </c>
      <c r="E235" s="763"/>
      <c r="F235" s="764" t="s">
        <v>30021</v>
      </c>
      <c r="G235" s="764"/>
      <c r="H235" s="764"/>
      <c r="I235" s="764">
        <f>MATCH(Таблиця90[[#This Row],[Name]],Buildings!$H$3:$H$792,0)</f>
        <v>570</v>
      </c>
      <c r="J235" s="764"/>
      <c r="K235" s="764"/>
      <c r="Y235" s="764"/>
    </row>
    <row r="236" spans="1:25">
      <c r="A236" s="764" t="s">
        <v>12617</v>
      </c>
      <c r="B236" s="763" t="s">
        <v>1870</v>
      </c>
      <c r="C236" s="763" t="s">
        <v>10257</v>
      </c>
      <c r="D236" s="763" t="s">
        <v>1878</v>
      </c>
      <c r="E236" s="763"/>
      <c r="F236" s="764" t="s">
        <v>30022</v>
      </c>
      <c r="G236" s="764"/>
      <c r="H236" s="766"/>
      <c r="I236" s="764">
        <f>MATCH(Таблиця90[[#This Row],[Name]],Buildings!$H$3:$H$792,0)</f>
        <v>596</v>
      </c>
      <c r="J236" s="766"/>
      <c r="K236" s="766"/>
      <c r="L236" s="766"/>
      <c r="M236" s="766"/>
      <c r="N236" s="766"/>
      <c r="O236" s="766"/>
      <c r="P236" s="766"/>
      <c r="Q236" s="766"/>
      <c r="R236" s="766"/>
      <c r="S236" s="766"/>
      <c r="T236" s="766"/>
      <c r="U236" s="766"/>
      <c r="V236" s="766"/>
      <c r="W236" s="766"/>
      <c r="X236" s="766"/>
      <c r="Y236" s="766"/>
    </row>
    <row r="237" spans="1:25">
      <c r="A237" s="767" t="s">
        <v>12411</v>
      </c>
      <c r="B237" s="763" t="s">
        <v>1870</v>
      </c>
      <c r="C237" s="763" t="s">
        <v>10257</v>
      </c>
      <c r="D237" s="763" t="s">
        <v>1878</v>
      </c>
      <c r="E237" s="763"/>
      <c r="F237" s="764" t="s">
        <v>30023</v>
      </c>
      <c r="G237" s="764"/>
      <c r="H237" s="764"/>
      <c r="I237" s="764">
        <f>MATCH(Таблиця90[[#This Row],[Name]],Buildings!$H$3:$H$792,0)</f>
        <v>553</v>
      </c>
      <c r="J237" s="764"/>
      <c r="K237" s="764"/>
      <c r="L237" s="764"/>
      <c r="M237" s="764"/>
      <c r="N237" s="764"/>
      <c r="O237" s="764"/>
      <c r="P237" s="764"/>
      <c r="Q237" s="764"/>
      <c r="R237" s="764"/>
      <c r="S237" s="764"/>
      <c r="T237" s="764"/>
      <c r="U237" s="764"/>
      <c r="V237" s="764"/>
      <c r="W237" s="764"/>
      <c r="X237" s="764"/>
      <c r="Y237" s="764"/>
    </row>
    <row r="238" spans="1:25">
      <c r="A238" s="764" t="s">
        <v>12508</v>
      </c>
      <c r="B238" s="763" t="s">
        <v>1870</v>
      </c>
      <c r="C238" s="763" t="s">
        <v>10257</v>
      </c>
      <c r="D238" s="763" t="s">
        <v>1878</v>
      </c>
      <c r="E238" s="763"/>
      <c r="F238" s="764" t="s">
        <v>30024</v>
      </c>
      <c r="G238" s="764"/>
      <c r="H238" s="764"/>
      <c r="I238" s="764">
        <f>MATCH(Таблиця90[[#This Row],[Name]],Buildings!$H$3:$H$792,0)</f>
        <v>574</v>
      </c>
      <c r="J238" s="764"/>
      <c r="K238" s="764"/>
      <c r="L238" s="764"/>
      <c r="M238" s="764"/>
      <c r="N238" s="764"/>
      <c r="O238" s="764"/>
      <c r="P238" s="764"/>
      <c r="Q238" s="764"/>
      <c r="R238" s="764"/>
      <c r="S238" s="764"/>
      <c r="T238" s="764"/>
      <c r="U238" s="764"/>
      <c r="V238" s="764"/>
      <c r="W238" s="764"/>
      <c r="X238" s="764"/>
      <c r="Y238" s="764"/>
    </row>
    <row r="239" spans="1:25">
      <c r="A239" s="767" t="s">
        <v>12612</v>
      </c>
      <c r="B239" s="763" t="s">
        <v>1870</v>
      </c>
      <c r="C239" s="763" t="s">
        <v>10257</v>
      </c>
      <c r="D239" s="763" t="s">
        <v>1878</v>
      </c>
      <c r="E239" s="763"/>
      <c r="F239" s="764" t="s">
        <v>30025</v>
      </c>
      <c r="G239" s="764"/>
      <c r="H239" s="764"/>
      <c r="I239" s="764">
        <f>MATCH(Таблиця90[[#This Row],[Name]],Buildings!$H$3:$H$792,0)</f>
        <v>595</v>
      </c>
      <c r="J239" s="764"/>
      <c r="K239" s="764"/>
      <c r="L239" s="764"/>
      <c r="M239" s="764"/>
      <c r="N239" s="764"/>
      <c r="O239" s="764"/>
      <c r="P239" s="764"/>
      <c r="Q239" s="764"/>
      <c r="R239" s="764"/>
      <c r="S239" s="764"/>
      <c r="T239" s="764"/>
      <c r="U239" s="764"/>
      <c r="V239" s="764"/>
      <c r="W239" s="764"/>
      <c r="X239" s="764"/>
      <c r="Y239" s="764"/>
    </row>
    <row r="240" spans="1:25">
      <c r="A240" s="943" t="s">
        <v>12538</v>
      </c>
      <c r="B240" s="763" t="s">
        <v>1870</v>
      </c>
      <c r="C240" s="763" t="s">
        <v>10257</v>
      </c>
      <c r="D240" s="763" t="s">
        <v>1878</v>
      </c>
      <c r="E240" s="763"/>
      <c r="F240" s="764" t="s">
        <v>30026</v>
      </c>
      <c r="G240" s="764"/>
      <c r="H240" s="764"/>
      <c r="I240" s="764">
        <f>MATCH(Таблиця90[[#This Row],[Name]],Buildings!$H$3:$H$792,0)</f>
        <v>580</v>
      </c>
      <c r="J240" s="764"/>
      <c r="K240" s="764"/>
      <c r="L240" s="764"/>
      <c r="M240" s="764"/>
      <c r="N240" s="764"/>
      <c r="O240" s="764"/>
      <c r="P240" s="764"/>
      <c r="Q240" s="764"/>
      <c r="R240" s="764"/>
      <c r="S240" s="764"/>
      <c r="T240" s="764"/>
      <c r="U240" s="764"/>
      <c r="V240" s="764"/>
      <c r="W240" s="764"/>
      <c r="X240" s="764"/>
      <c r="Y240" s="764"/>
    </row>
    <row r="241" spans="1:25">
      <c r="A241" s="767" t="s">
        <v>12458</v>
      </c>
      <c r="B241" s="763" t="s">
        <v>1870</v>
      </c>
      <c r="C241" s="763" t="s">
        <v>10257</v>
      </c>
      <c r="D241" s="763" t="s">
        <v>1878</v>
      </c>
      <c r="E241" s="763"/>
      <c r="F241" s="764" t="s">
        <v>30027</v>
      </c>
      <c r="G241" s="764"/>
      <c r="H241" s="764"/>
      <c r="I241" s="764">
        <f>MATCH(Таблиця90[[#This Row],[Name]],Buildings!$H$3:$H$792,0)</f>
        <v>563</v>
      </c>
      <c r="J241" s="764"/>
      <c r="K241" s="764"/>
      <c r="L241" s="764"/>
      <c r="M241" s="764"/>
      <c r="N241" s="764"/>
      <c r="O241" s="764"/>
      <c r="P241" s="764"/>
      <c r="Q241" s="764"/>
      <c r="R241" s="764"/>
      <c r="S241" s="764"/>
      <c r="T241" s="764"/>
      <c r="U241" s="764"/>
      <c r="V241" s="764"/>
      <c r="W241" s="764"/>
      <c r="X241" s="764"/>
      <c r="Y241" s="764"/>
    </row>
    <row r="242" spans="1:25">
      <c r="A242" s="764" t="s">
        <v>12623</v>
      </c>
      <c r="B242" s="763" t="s">
        <v>1870</v>
      </c>
      <c r="C242" s="763" t="s">
        <v>10257</v>
      </c>
      <c r="D242" s="763" t="s">
        <v>1878</v>
      </c>
      <c r="E242" s="763"/>
      <c r="F242" s="764" t="s">
        <v>30028</v>
      </c>
      <c r="G242" s="764"/>
      <c r="H242" s="764"/>
      <c r="I242" s="764">
        <f>MATCH(Таблиця90[[#This Row],[Name]],Buildings!$H$3:$H$792,0)</f>
        <v>597</v>
      </c>
      <c r="J242" s="764"/>
      <c r="K242" s="764"/>
      <c r="L242" s="764"/>
      <c r="M242" s="764"/>
      <c r="N242" s="764"/>
      <c r="O242" s="764"/>
      <c r="P242" s="764"/>
      <c r="Q242" s="764"/>
      <c r="R242" s="764"/>
      <c r="S242" s="764"/>
      <c r="T242" s="764"/>
      <c r="U242" s="764"/>
      <c r="V242" s="764"/>
      <c r="W242" s="764"/>
      <c r="X242" s="764"/>
      <c r="Y242" s="764"/>
    </row>
    <row r="243" spans="1:25">
      <c r="A243" s="767" t="s">
        <v>12561</v>
      </c>
      <c r="B243" s="763" t="s">
        <v>1870</v>
      </c>
      <c r="C243" s="763" t="s">
        <v>10257</v>
      </c>
      <c r="D243" s="763" t="s">
        <v>1878</v>
      </c>
      <c r="E243" s="763"/>
      <c r="F243" s="764" t="s">
        <v>30029</v>
      </c>
      <c r="G243" s="764"/>
      <c r="H243" s="764"/>
      <c r="I243" s="764">
        <f>MATCH(Таблиця90[[#This Row],[Name]],Buildings!$H$3:$H$792,0)</f>
        <v>584</v>
      </c>
      <c r="J243" s="764"/>
      <c r="K243" s="764"/>
      <c r="L243" s="764"/>
      <c r="M243" s="764"/>
      <c r="N243" s="764"/>
      <c r="O243" s="764"/>
      <c r="P243" s="764"/>
      <c r="Q243" s="764"/>
      <c r="R243" s="764"/>
      <c r="S243" s="764"/>
      <c r="T243" s="764"/>
      <c r="U243" s="764"/>
      <c r="V243" s="764"/>
      <c r="W243" s="764"/>
      <c r="X243" s="764"/>
      <c r="Y243" s="764"/>
    </row>
    <row r="244" spans="1:25">
      <c r="A244" s="943" t="s">
        <v>12566</v>
      </c>
      <c r="B244" s="763" t="s">
        <v>1870</v>
      </c>
      <c r="C244" s="763" t="s">
        <v>10257</v>
      </c>
      <c r="D244" s="763" t="s">
        <v>1878</v>
      </c>
      <c r="E244" s="763"/>
      <c r="F244" s="764" t="s">
        <v>30030</v>
      </c>
      <c r="G244" s="764"/>
      <c r="H244" s="764"/>
      <c r="I244" s="764">
        <f>MATCH(Таблиця90[[#This Row],[Name]],Buildings!$H$3:$H$792,0)</f>
        <v>585</v>
      </c>
      <c r="J244" s="764"/>
      <c r="K244" s="764"/>
      <c r="L244" s="764"/>
      <c r="M244" s="764"/>
      <c r="N244" s="764"/>
      <c r="O244" s="764"/>
      <c r="P244" s="764"/>
      <c r="Q244" s="764"/>
      <c r="R244" s="764"/>
      <c r="S244" s="764"/>
      <c r="T244" s="764"/>
      <c r="U244" s="764"/>
      <c r="V244" s="764"/>
      <c r="W244" s="764"/>
      <c r="X244" s="764"/>
      <c r="Y244" s="764"/>
    </row>
    <row r="245" spans="1:25">
      <c r="A245" s="943" t="s">
        <v>12432</v>
      </c>
      <c r="B245" s="763" t="s">
        <v>1870</v>
      </c>
      <c r="C245" s="763" t="s">
        <v>10257</v>
      </c>
      <c r="D245" s="763" t="s">
        <v>1878</v>
      </c>
      <c r="E245" s="763"/>
      <c r="F245" s="764" t="s">
        <v>30031</v>
      </c>
      <c r="G245" s="764"/>
      <c r="H245" s="764"/>
      <c r="I245" s="764">
        <f>MATCH(Таблиця90[[#This Row],[Name]],Buildings!$H$3:$H$792,0)</f>
        <v>558</v>
      </c>
      <c r="J245" s="764"/>
      <c r="K245" s="764"/>
      <c r="L245" s="764"/>
      <c r="M245" s="764"/>
      <c r="N245" s="764"/>
      <c r="O245" s="764"/>
      <c r="P245" s="764"/>
      <c r="Q245" s="764"/>
      <c r="R245" s="764"/>
      <c r="S245" s="764"/>
      <c r="T245" s="764"/>
      <c r="U245" s="764"/>
      <c r="V245" s="764"/>
      <c r="W245" s="764"/>
      <c r="X245" s="764"/>
      <c r="Y245" s="764"/>
    </row>
    <row r="246" spans="1:25">
      <c r="A246" s="764" t="s">
        <v>12467</v>
      </c>
      <c r="B246" s="763" t="s">
        <v>1870</v>
      </c>
      <c r="C246" s="763" t="s">
        <v>10257</v>
      </c>
      <c r="D246" s="763" t="s">
        <v>1878</v>
      </c>
      <c r="E246" s="763"/>
      <c r="F246" s="764" t="s">
        <v>30032</v>
      </c>
      <c r="G246" s="764"/>
      <c r="H246" s="766"/>
      <c r="I246" s="764">
        <f>MATCH(Таблиця90[[#This Row],[Name]],Buildings!$H$3:$H$792,0)</f>
        <v>565</v>
      </c>
      <c r="J246" s="766"/>
      <c r="K246" s="766"/>
      <c r="L246" s="766"/>
      <c r="M246" s="766"/>
      <c r="N246" s="766"/>
      <c r="O246" s="766"/>
      <c r="P246" s="766"/>
      <c r="Q246" s="766"/>
      <c r="R246" s="766"/>
      <c r="S246" s="766"/>
      <c r="T246" s="766"/>
      <c r="U246" s="766"/>
      <c r="V246" s="766"/>
      <c r="W246" s="766"/>
      <c r="X246" s="766"/>
      <c r="Y246" s="766"/>
    </row>
    <row r="247" spans="1:25">
      <c r="A247" s="767" t="s">
        <v>12500</v>
      </c>
      <c r="B247" s="763" t="s">
        <v>1870</v>
      </c>
      <c r="C247" s="763" t="s">
        <v>10257</v>
      </c>
      <c r="D247" s="763" t="s">
        <v>1878</v>
      </c>
      <c r="E247" s="763"/>
      <c r="F247" s="764" t="s">
        <v>30033</v>
      </c>
      <c r="G247" s="764"/>
      <c r="H247" s="764"/>
      <c r="I247" s="764">
        <f>MATCH(Таблиця90[[#This Row],[Name]],Buildings!$H$3:$H$792,0)</f>
        <v>572</v>
      </c>
      <c r="J247" s="764"/>
      <c r="K247" s="764"/>
      <c r="L247" s="764"/>
      <c r="M247" s="764"/>
      <c r="N247" s="764"/>
      <c r="O247" s="764"/>
      <c r="P247" s="764"/>
      <c r="Q247" s="764"/>
      <c r="R247" s="764"/>
      <c r="S247" s="764"/>
      <c r="T247" s="764"/>
      <c r="U247" s="764"/>
      <c r="V247" s="764"/>
      <c r="W247" s="764"/>
      <c r="X247" s="764"/>
      <c r="Y247" s="764"/>
    </row>
    <row r="248" spans="1:25">
      <c r="A248" s="764" t="s">
        <v>12487</v>
      </c>
      <c r="B248" s="763" t="s">
        <v>1870</v>
      </c>
      <c r="C248" s="763" t="s">
        <v>10257</v>
      </c>
      <c r="D248" s="763" t="s">
        <v>1878</v>
      </c>
      <c r="E248" s="763"/>
      <c r="F248" s="764" t="s">
        <v>30034</v>
      </c>
      <c r="G248" s="764"/>
      <c r="H248" s="764"/>
      <c r="I248" s="764">
        <f>MATCH(Таблиця90[[#This Row],[Name]],Buildings!$H$3:$H$792,0)</f>
        <v>569</v>
      </c>
      <c r="J248" s="764"/>
      <c r="K248" s="764"/>
      <c r="L248" s="764"/>
      <c r="M248" s="764"/>
      <c r="N248" s="764"/>
      <c r="O248" s="764"/>
      <c r="P248" s="764"/>
      <c r="Q248" s="764"/>
      <c r="R248" s="764"/>
      <c r="S248" s="764"/>
      <c r="T248" s="764"/>
      <c r="U248" s="764"/>
      <c r="V248" s="764"/>
      <c r="W248" s="764"/>
      <c r="X248" s="764"/>
      <c r="Y248" s="764"/>
    </row>
    <row r="249" spans="1:25">
      <c r="A249" s="767" t="s">
        <v>12529</v>
      </c>
      <c r="B249" s="763" t="s">
        <v>1870</v>
      </c>
      <c r="C249" s="763" t="s">
        <v>10257</v>
      </c>
      <c r="D249" s="763" t="s">
        <v>1878</v>
      </c>
      <c r="E249" s="763"/>
      <c r="F249" s="764" t="s">
        <v>30035</v>
      </c>
      <c r="G249" s="764"/>
      <c r="H249" s="764"/>
      <c r="I249" s="764">
        <f>MATCH(Таблиця90[[#This Row],[Name]],Buildings!$H$3:$H$792,0)</f>
        <v>578</v>
      </c>
      <c r="J249" s="764"/>
      <c r="K249" s="764"/>
      <c r="L249" s="764"/>
      <c r="M249" s="764"/>
      <c r="N249" s="764"/>
      <c r="O249" s="764"/>
      <c r="P249" s="764"/>
      <c r="Q249" s="764"/>
      <c r="R249" s="764"/>
      <c r="S249" s="764"/>
      <c r="T249" s="764"/>
      <c r="U249" s="764"/>
      <c r="V249" s="764"/>
      <c r="W249" s="764"/>
      <c r="X249" s="764"/>
      <c r="Y249" s="764"/>
    </row>
    <row r="250" spans="1:25">
      <c r="A250" s="764" t="s">
        <v>12676</v>
      </c>
      <c r="B250" s="763" t="s">
        <v>1870</v>
      </c>
      <c r="C250" s="763" t="s">
        <v>10257</v>
      </c>
      <c r="D250" s="763" t="s">
        <v>1878</v>
      </c>
      <c r="E250" s="763"/>
      <c r="F250" s="764" t="s">
        <v>12677</v>
      </c>
      <c r="G250" s="764"/>
      <c r="H250" s="764"/>
      <c r="I250" s="764">
        <f>MATCH(Таблиця90[[#This Row],[Name]],Buildings!$H$3:$H$792,0)</f>
        <v>619</v>
      </c>
      <c r="J250" s="764"/>
      <c r="K250" s="764"/>
      <c r="L250" s="764"/>
      <c r="M250" s="764"/>
      <c r="N250" s="764"/>
      <c r="O250" s="764"/>
      <c r="P250" s="764"/>
      <c r="Q250" s="764"/>
      <c r="R250" s="764"/>
      <c r="S250" s="764"/>
      <c r="T250" s="764"/>
      <c r="U250" s="764"/>
      <c r="V250" s="764"/>
      <c r="W250" s="764"/>
      <c r="X250" s="764"/>
      <c r="Y250" s="764"/>
    </row>
    <row r="251" spans="1:25">
      <c r="A251" s="764" t="s">
        <v>12452</v>
      </c>
      <c r="B251" s="763" t="s">
        <v>1870</v>
      </c>
      <c r="C251" s="763" t="s">
        <v>10257</v>
      </c>
      <c r="D251" s="763" t="s">
        <v>1878</v>
      </c>
      <c r="E251" s="763"/>
      <c r="F251" s="764" t="s">
        <v>30036</v>
      </c>
      <c r="G251" s="764"/>
      <c r="H251" s="764"/>
      <c r="I251" s="764">
        <f>MATCH(Таблиця90[[#This Row],[Name]],Buildings!$H$3:$H$792,0)</f>
        <v>562</v>
      </c>
      <c r="J251" s="764"/>
      <c r="K251" s="764"/>
      <c r="L251" s="764"/>
      <c r="M251" s="764"/>
      <c r="N251" s="764"/>
      <c r="O251" s="764"/>
      <c r="P251" s="764"/>
      <c r="Q251" s="764"/>
      <c r="R251" s="764"/>
      <c r="S251" s="764"/>
      <c r="T251" s="764"/>
      <c r="U251" s="764"/>
      <c r="V251" s="764"/>
      <c r="W251" s="764"/>
      <c r="X251" s="764"/>
      <c r="Y251" s="764"/>
    </row>
    <row r="252" spans="1:25">
      <c r="A252" s="767" t="s">
        <v>18006</v>
      </c>
      <c r="B252" s="763" t="s">
        <v>1870</v>
      </c>
      <c r="C252" s="763" t="s">
        <v>10257</v>
      </c>
      <c r="D252" s="763" t="s">
        <v>1878</v>
      </c>
      <c r="E252" s="763"/>
      <c r="F252" s="764" t="s">
        <v>30037</v>
      </c>
      <c r="G252" s="764"/>
      <c r="H252" s="764"/>
      <c r="I252" s="764">
        <f>MATCH(Таблиця90[[#This Row],[Name]],Buildings!$H$3:$H$792,0)</f>
        <v>781</v>
      </c>
      <c r="J252" s="764"/>
      <c r="K252" s="764"/>
      <c r="L252" s="764"/>
      <c r="M252" s="764"/>
      <c r="N252" s="764"/>
      <c r="O252" s="764"/>
      <c r="P252" s="764"/>
      <c r="Q252" s="764"/>
      <c r="R252" s="764"/>
      <c r="S252" s="764"/>
      <c r="T252" s="764"/>
      <c r="U252" s="764"/>
      <c r="V252" s="764"/>
      <c r="W252" s="764"/>
      <c r="X252" s="764"/>
      <c r="Y252" s="764"/>
    </row>
    <row r="253" spans="1:25">
      <c r="A253" s="943" t="s">
        <v>12553</v>
      </c>
      <c r="B253" s="763" t="s">
        <v>1870</v>
      </c>
      <c r="C253" s="763" t="s">
        <v>10257</v>
      </c>
      <c r="D253" s="763" t="s">
        <v>1878</v>
      </c>
      <c r="E253" s="763"/>
      <c r="F253" s="764" t="s">
        <v>30038</v>
      </c>
      <c r="G253" s="764"/>
      <c r="H253" s="764"/>
      <c r="I253" s="764">
        <f>MATCH(Таблиця90[[#This Row],[Name]],Buildings!$H$3:$H$792,0)</f>
        <v>583</v>
      </c>
      <c r="J253" s="764"/>
      <c r="K253" s="764"/>
      <c r="L253" s="764"/>
      <c r="M253" s="764"/>
      <c r="N253" s="764"/>
      <c r="O253" s="764"/>
      <c r="P253" s="764"/>
      <c r="Q253" s="764"/>
      <c r="R253" s="764"/>
      <c r="S253" s="764"/>
      <c r="T253" s="764"/>
      <c r="U253" s="764"/>
      <c r="V253" s="764"/>
      <c r="W253" s="764"/>
      <c r="X253" s="764"/>
      <c r="Y253" s="764"/>
    </row>
    <row r="254" spans="1:25">
      <c r="A254" s="767" t="s">
        <v>12608</v>
      </c>
      <c r="B254" s="763" t="s">
        <v>1870</v>
      </c>
      <c r="C254" s="763" t="s">
        <v>10257</v>
      </c>
      <c r="D254" s="763" t="s">
        <v>1878</v>
      </c>
      <c r="E254" s="763"/>
      <c r="F254" s="764" t="s">
        <v>30039</v>
      </c>
      <c r="G254" s="764"/>
      <c r="H254" s="764"/>
      <c r="I254" s="764">
        <f>MATCH(Таблиця90[[#This Row],[Name]],Buildings!$H$3:$H$792,0)</f>
        <v>594</v>
      </c>
      <c r="J254" s="764"/>
      <c r="K254" s="764"/>
      <c r="L254" s="764"/>
      <c r="M254" s="764"/>
      <c r="N254" s="764"/>
      <c r="O254" s="764"/>
      <c r="P254" s="764"/>
      <c r="Q254" s="764"/>
      <c r="R254" s="764"/>
      <c r="S254" s="764"/>
      <c r="T254" s="764"/>
      <c r="U254" s="764"/>
      <c r="V254" s="764"/>
      <c r="W254" s="764"/>
      <c r="X254" s="764"/>
      <c r="Y254" s="764"/>
    </row>
    <row r="255" spans="1:25">
      <c r="A255" s="764" t="s">
        <v>12416</v>
      </c>
      <c r="B255" s="763" t="s">
        <v>1870</v>
      </c>
      <c r="C255" s="763" t="s">
        <v>10257</v>
      </c>
      <c r="D255" s="763" t="s">
        <v>1878</v>
      </c>
      <c r="E255" s="763"/>
      <c r="F255" s="764" t="s">
        <v>30040</v>
      </c>
      <c r="G255" s="764"/>
      <c r="H255" s="764"/>
      <c r="I255" s="764">
        <f>MATCH(Таблиця90[[#This Row],[Name]],Buildings!$H$3:$H$792,0)</f>
        <v>554</v>
      </c>
      <c r="J255" s="764"/>
      <c r="K255" s="764"/>
      <c r="L255" s="764"/>
      <c r="M255" s="764"/>
      <c r="N255" s="764"/>
      <c r="O255" s="764"/>
      <c r="P255" s="764"/>
      <c r="Q255" s="764"/>
      <c r="R255" s="764"/>
      <c r="S255" s="764"/>
      <c r="T255" s="764"/>
      <c r="U255" s="764"/>
      <c r="V255" s="764"/>
      <c r="W255" s="764"/>
      <c r="X255" s="764"/>
      <c r="Y255" s="764"/>
    </row>
    <row r="256" spans="1:25">
      <c r="A256" s="767" t="s">
        <v>12396</v>
      </c>
      <c r="B256" s="763" t="s">
        <v>1870</v>
      </c>
      <c r="C256" s="763" t="s">
        <v>10257</v>
      </c>
      <c r="D256" s="763" t="s">
        <v>1878</v>
      </c>
      <c r="E256" s="763"/>
      <c r="F256" s="764" t="s">
        <v>30041</v>
      </c>
      <c r="G256" s="764"/>
      <c r="H256" s="764"/>
      <c r="I256" s="764">
        <f>MATCH(Таблиця90[[#This Row],[Name]],Buildings!$H$3:$H$792,0)</f>
        <v>550</v>
      </c>
      <c r="J256" s="764"/>
      <c r="K256" s="764"/>
      <c r="L256" s="764"/>
      <c r="M256" s="764"/>
      <c r="N256" s="764"/>
      <c r="O256" s="764"/>
      <c r="P256" s="764"/>
      <c r="Q256" s="764"/>
      <c r="R256" s="764"/>
      <c r="S256" s="764"/>
      <c r="T256" s="764"/>
      <c r="U256" s="764"/>
      <c r="V256" s="764"/>
      <c r="W256" s="764"/>
      <c r="X256" s="764"/>
      <c r="Y256" s="764"/>
    </row>
    <row r="257" spans="1:25">
      <c r="A257" s="764" t="s">
        <v>12572</v>
      </c>
      <c r="B257" s="763" t="s">
        <v>1870</v>
      </c>
      <c r="C257" s="763" t="s">
        <v>10257</v>
      </c>
      <c r="D257" s="763" t="s">
        <v>1878</v>
      </c>
      <c r="E257" s="763"/>
      <c r="F257" s="764" t="s">
        <v>30042</v>
      </c>
      <c r="G257" s="764"/>
      <c r="H257" s="764"/>
      <c r="I257" s="764">
        <f>MATCH(Таблиця90[[#This Row],[Name]],Buildings!$H$3:$H$792,0)</f>
        <v>586</v>
      </c>
      <c r="J257" s="764"/>
      <c r="K257" s="764"/>
      <c r="L257" s="764"/>
      <c r="M257" s="764"/>
      <c r="N257" s="764"/>
      <c r="O257" s="764"/>
      <c r="P257" s="764"/>
      <c r="Q257" s="764"/>
      <c r="R257" s="764"/>
      <c r="S257" s="764"/>
      <c r="T257" s="764"/>
      <c r="U257" s="764"/>
      <c r="V257" s="764"/>
      <c r="W257" s="764"/>
      <c r="X257" s="764"/>
      <c r="Y257" s="764"/>
    </row>
    <row r="258" spans="1:25">
      <c r="A258" s="764" t="s">
        <v>12447</v>
      </c>
      <c r="B258" s="763" t="s">
        <v>1870</v>
      </c>
      <c r="C258" s="763" t="s">
        <v>10257</v>
      </c>
      <c r="D258" s="763" t="s">
        <v>29</v>
      </c>
      <c r="E258" s="763" t="s">
        <v>14</v>
      </c>
      <c r="F258" s="764" t="s">
        <v>30043</v>
      </c>
      <c r="G258" s="764"/>
      <c r="H258" s="764"/>
      <c r="I258" s="764">
        <f>MATCH(Таблиця90[[#This Row],[Name]],Buildings!$H$3:$H$792,0)</f>
        <v>561</v>
      </c>
      <c r="J258" s="764"/>
      <c r="K258" s="764"/>
      <c r="L258" s="764"/>
      <c r="M258" s="764"/>
      <c r="N258" s="764"/>
      <c r="O258" s="764"/>
      <c r="P258" s="764"/>
      <c r="Q258" s="764"/>
      <c r="R258" s="764"/>
      <c r="S258" s="764"/>
      <c r="T258" s="764"/>
      <c r="U258" s="764"/>
      <c r="V258" s="764"/>
      <c r="W258" s="764"/>
      <c r="X258" s="764"/>
      <c r="Y258" s="764"/>
    </row>
    <row r="259" spans="1:25">
      <c r="A259" s="767" t="s">
        <v>12426</v>
      </c>
      <c r="B259" s="763" t="s">
        <v>1870</v>
      </c>
      <c r="C259" s="763" t="s">
        <v>10257</v>
      </c>
      <c r="D259" s="763" t="s">
        <v>93</v>
      </c>
      <c r="E259" s="763"/>
      <c r="F259" s="764" t="s">
        <v>12319</v>
      </c>
      <c r="G259" s="764"/>
      <c r="H259" s="766"/>
      <c r="I259" s="764">
        <f>MATCH(Таблиця90[[#This Row],[Name]],Buildings!$H$3:$H$792,0)</f>
        <v>557</v>
      </c>
      <c r="J259" s="766"/>
      <c r="K259" s="766"/>
      <c r="L259" s="766"/>
      <c r="M259" s="766"/>
      <c r="N259" s="766"/>
      <c r="O259" s="766"/>
      <c r="P259" s="766"/>
      <c r="Q259" s="766"/>
      <c r="R259" s="766"/>
      <c r="S259" s="766"/>
      <c r="T259" s="766"/>
      <c r="U259" s="766"/>
      <c r="V259" s="766"/>
      <c r="W259" s="766"/>
      <c r="X259" s="766"/>
      <c r="Y259" s="766"/>
    </row>
    <row r="260" spans="1:25">
      <c r="A260" s="767" t="s">
        <v>12473</v>
      </c>
      <c r="B260" s="763" t="s">
        <v>1870</v>
      </c>
      <c r="C260" s="763" t="s">
        <v>10257</v>
      </c>
      <c r="D260" s="763" t="s">
        <v>93</v>
      </c>
      <c r="E260" s="763"/>
      <c r="F260" s="764" t="s">
        <v>30044</v>
      </c>
      <c r="G260" s="764"/>
      <c r="H260" s="764"/>
      <c r="I260" s="764">
        <f>MATCH(Таблиця90[[#This Row],[Name]],Buildings!$H$3:$H$792,0)</f>
        <v>566</v>
      </c>
      <c r="J260" s="764"/>
      <c r="K260" s="764"/>
      <c r="L260" s="764"/>
      <c r="M260" s="764"/>
      <c r="N260" s="764"/>
      <c r="O260" s="764"/>
      <c r="P260" s="764"/>
      <c r="Q260" s="764"/>
      <c r="R260" s="764"/>
      <c r="S260" s="764"/>
      <c r="T260" s="764"/>
      <c r="U260" s="764"/>
      <c r="V260" s="764"/>
      <c r="W260" s="764"/>
      <c r="X260" s="764"/>
      <c r="Y260" s="764"/>
    </row>
    <row r="261" spans="1:25">
      <c r="A261" s="767" t="s">
        <v>12406</v>
      </c>
      <c r="B261" s="763" t="s">
        <v>1870</v>
      </c>
      <c r="C261" s="763" t="s">
        <v>10257</v>
      </c>
      <c r="D261" s="763" t="s">
        <v>93</v>
      </c>
      <c r="E261" s="763"/>
      <c r="F261" s="764" t="s">
        <v>12303</v>
      </c>
      <c r="G261" s="764"/>
      <c r="H261" s="764"/>
      <c r="I261" s="764">
        <f>MATCH(Таблиця90[[#This Row],[Name]],Buildings!$H$3:$H$792,0)</f>
        <v>552</v>
      </c>
      <c r="J261" s="764"/>
      <c r="K261" s="764"/>
      <c r="L261" s="764"/>
      <c r="M261" s="764"/>
      <c r="N261" s="764"/>
      <c r="O261" s="764"/>
      <c r="P261" s="764"/>
      <c r="Q261" s="764"/>
      <c r="R261" s="764"/>
      <c r="S261" s="764"/>
      <c r="T261" s="764"/>
      <c r="U261" s="764"/>
      <c r="V261" s="764"/>
      <c r="W261" s="764"/>
      <c r="X261" s="764"/>
      <c r="Y261" s="764"/>
    </row>
    <row r="262" spans="1:25">
      <c r="A262" s="767" t="s">
        <v>12401</v>
      </c>
      <c r="B262" s="763" t="s">
        <v>1870</v>
      </c>
      <c r="C262" s="763" t="s">
        <v>10257</v>
      </c>
      <c r="D262" s="763" t="s">
        <v>93</v>
      </c>
      <c r="E262" s="763"/>
      <c r="F262" s="764" t="s">
        <v>12215</v>
      </c>
      <c r="G262" s="764"/>
      <c r="H262" s="764"/>
      <c r="I262" s="764">
        <f>MATCH(Таблиця90[[#This Row],[Name]],Buildings!$H$3:$H$792,0)</f>
        <v>551</v>
      </c>
      <c r="J262" s="764"/>
      <c r="K262" s="764"/>
      <c r="L262" s="764"/>
      <c r="M262" s="764"/>
      <c r="N262" s="764"/>
      <c r="O262" s="764"/>
      <c r="P262" s="764"/>
      <c r="Q262" s="764"/>
      <c r="R262" s="764"/>
      <c r="S262" s="764"/>
      <c r="T262" s="764"/>
      <c r="U262" s="764"/>
      <c r="V262" s="764"/>
      <c r="W262" s="764"/>
      <c r="X262" s="764"/>
      <c r="Y262" s="764"/>
    </row>
    <row r="263" spans="1:25">
      <c r="A263" s="767" t="s">
        <v>100</v>
      </c>
      <c r="B263" s="763" t="s">
        <v>1870</v>
      </c>
      <c r="C263" s="763" t="s">
        <v>10257</v>
      </c>
      <c r="D263" s="763" t="s">
        <v>93</v>
      </c>
      <c r="E263" s="763"/>
      <c r="F263" s="764" t="s">
        <v>30045</v>
      </c>
      <c r="G263" s="764"/>
      <c r="H263" s="766"/>
      <c r="I263" s="764">
        <f>MATCH(Таблиця90[[#This Row],[Name]],Buildings!$H$3:$H$792,0)</f>
        <v>549</v>
      </c>
      <c r="J263" s="766"/>
      <c r="K263" s="766"/>
      <c r="L263" s="766"/>
      <c r="M263" s="766"/>
      <c r="N263" s="766"/>
      <c r="O263" s="766"/>
      <c r="P263" s="766"/>
      <c r="Q263" s="766"/>
      <c r="R263" s="766"/>
      <c r="S263" s="766"/>
      <c r="T263" s="766"/>
      <c r="U263" s="766"/>
      <c r="V263" s="766"/>
      <c r="W263" s="766"/>
      <c r="X263" s="766"/>
      <c r="Y263" s="766"/>
    </row>
    <row r="264" spans="1:25">
      <c r="A264" s="767" t="s">
        <v>12437</v>
      </c>
      <c r="B264" s="763" t="s">
        <v>1870</v>
      </c>
      <c r="C264" s="763" t="s">
        <v>10257</v>
      </c>
      <c r="D264" s="763" t="s">
        <v>93</v>
      </c>
      <c r="E264" s="763"/>
      <c r="F264" s="764" t="s">
        <v>12326</v>
      </c>
      <c r="G264" s="764"/>
      <c r="H264" s="764"/>
      <c r="I264" s="764">
        <f>MATCH(Таблиця90[[#This Row],[Name]],Buildings!$H$3:$H$792,0)</f>
        <v>559</v>
      </c>
      <c r="J264" s="764"/>
      <c r="K264" s="764"/>
      <c r="L264" s="764"/>
      <c r="M264" s="764"/>
      <c r="N264" s="764"/>
      <c r="O264" s="764"/>
      <c r="P264" s="764"/>
      <c r="Q264" s="764"/>
      <c r="R264" s="764"/>
      <c r="S264" s="764"/>
      <c r="T264" s="764"/>
      <c r="U264" s="764"/>
      <c r="V264" s="764"/>
      <c r="W264" s="764"/>
      <c r="X264" s="764"/>
      <c r="Y264" s="764"/>
    </row>
    <row r="265" spans="1:25">
      <c r="A265" s="767" t="s">
        <v>12387</v>
      </c>
      <c r="B265" s="763" t="s">
        <v>1870</v>
      </c>
      <c r="C265" s="763" t="s">
        <v>10257</v>
      </c>
      <c r="D265" s="763" t="s">
        <v>93</v>
      </c>
      <c r="E265" s="763"/>
      <c r="F265" s="764" t="s">
        <v>12199</v>
      </c>
      <c r="G265" s="764"/>
      <c r="H265" s="764"/>
      <c r="I265" s="764">
        <f>MATCH(Таблиця90[[#This Row],[Name]],Buildings!$H$3:$H$792,0)</f>
        <v>548</v>
      </c>
      <c r="J265" s="764"/>
      <c r="K265" s="764"/>
      <c r="L265" s="764"/>
      <c r="M265" s="764"/>
      <c r="N265" s="764"/>
      <c r="O265" s="764"/>
      <c r="P265" s="764"/>
      <c r="Q265" s="764"/>
      <c r="R265" s="764"/>
      <c r="S265" s="764"/>
      <c r="T265" s="764"/>
      <c r="U265" s="764"/>
      <c r="V265" s="764"/>
      <c r="W265" s="764"/>
      <c r="X265" s="764"/>
      <c r="Y265" s="764"/>
    </row>
    <row r="266" spans="1:25">
      <c r="A266" s="764" t="s">
        <v>146</v>
      </c>
      <c r="B266" s="763" t="s">
        <v>1870</v>
      </c>
      <c r="C266" s="763" t="s">
        <v>10257</v>
      </c>
      <c r="D266" s="763" t="s">
        <v>25</v>
      </c>
      <c r="E266" s="763"/>
      <c r="F266" s="764" t="s">
        <v>30046</v>
      </c>
      <c r="G266" s="764"/>
      <c r="H266" s="764"/>
      <c r="I266" s="764">
        <f>MATCH(Таблиця90[[#This Row],[Name]],Buildings!$H$3:$H$792,0)</f>
        <v>587</v>
      </c>
      <c r="J266" s="764"/>
      <c r="K266" s="764"/>
      <c r="L266" s="764"/>
      <c r="M266" s="764"/>
      <c r="N266" s="764"/>
      <c r="O266" s="764"/>
      <c r="P266" s="764"/>
      <c r="Q266" s="764"/>
      <c r="R266" s="764"/>
      <c r="S266" s="764"/>
      <c r="T266" s="764"/>
      <c r="U266" s="764"/>
      <c r="V266" s="764"/>
      <c r="W266" s="764"/>
      <c r="X266" s="764"/>
      <c r="Y266" s="764"/>
    </row>
    <row r="267" spans="1:25">
      <c r="A267" s="764" t="s">
        <v>121</v>
      </c>
      <c r="B267" s="763" t="s">
        <v>1870</v>
      </c>
      <c r="C267" s="763" t="s">
        <v>10257</v>
      </c>
      <c r="D267" s="763" t="s">
        <v>14</v>
      </c>
      <c r="E267" s="763"/>
      <c r="F267" s="764" t="s">
        <v>14</v>
      </c>
      <c r="G267" s="764"/>
      <c r="H267" s="764"/>
      <c r="I267" s="764">
        <f>MATCH(Таблиця90[[#This Row],[Name]],Buildings!$H$3:$H$792,0)</f>
        <v>555</v>
      </c>
      <c r="J267" s="764"/>
      <c r="K267" s="764"/>
      <c r="L267" s="764"/>
      <c r="M267" s="764"/>
      <c r="N267" s="764"/>
      <c r="O267" s="764"/>
      <c r="P267" s="764"/>
      <c r="Q267" s="764"/>
      <c r="R267" s="764"/>
      <c r="S267" s="764"/>
      <c r="T267" s="764"/>
      <c r="U267" s="764"/>
      <c r="V267" s="764"/>
      <c r="W267" s="764"/>
      <c r="X267" s="764"/>
      <c r="Y267" s="764"/>
    </row>
    <row r="268" spans="1:25">
      <c r="A268" s="764" t="s">
        <v>12584</v>
      </c>
      <c r="B268" s="763" t="s">
        <v>1870</v>
      </c>
      <c r="C268" s="763" t="s">
        <v>10257</v>
      </c>
      <c r="D268" s="763" t="s">
        <v>14</v>
      </c>
      <c r="E268" s="763"/>
      <c r="F268" s="764" t="s">
        <v>30047</v>
      </c>
      <c r="G268" s="764"/>
      <c r="H268" s="764"/>
      <c r="I268" s="764">
        <f>MATCH(Таблиця90[[#This Row],[Name]],Buildings!$H$3:$H$792,0)</f>
        <v>589</v>
      </c>
      <c r="J268" s="764"/>
      <c r="K268" s="764"/>
      <c r="L268" s="764"/>
      <c r="M268" s="764"/>
      <c r="N268" s="764"/>
      <c r="O268" s="764"/>
      <c r="P268" s="764"/>
      <c r="Q268" s="764"/>
      <c r="R268" s="764"/>
      <c r="S268" s="764"/>
      <c r="T268" s="764"/>
      <c r="U268" s="764"/>
      <c r="V268" s="764"/>
      <c r="W268" s="764"/>
      <c r="X268" s="764"/>
      <c r="Y268" s="764"/>
    </row>
    <row r="269" spans="1:25">
      <c r="A269" s="764" t="s">
        <v>12441</v>
      </c>
      <c r="B269" s="763" t="s">
        <v>1870</v>
      </c>
      <c r="C269" s="763" t="s">
        <v>10257</v>
      </c>
      <c r="D269" s="763" t="s">
        <v>14</v>
      </c>
      <c r="E269" s="763"/>
      <c r="F269" s="764" t="s">
        <v>30048</v>
      </c>
      <c r="G269" s="764"/>
      <c r="H269" s="764"/>
      <c r="I269" s="764">
        <f>MATCH(Таблиця90[[#This Row],[Name]],Buildings!$H$3:$H$792,0)</f>
        <v>560</v>
      </c>
      <c r="J269" s="764"/>
      <c r="K269" s="764"/>
      <c r="L269" s="764"/>
      <c r="M269" s="764"/>
      <c r="N269" s="764"/>
      <c r="O269" s="764"/>
      <c r="P269" s="764"/>
      <c r="Q269" s="764"/>
      <c r="R269" s="764"/>
      <c r="S269" s="764"/>
      <c r="T269" s="764"/>
      <c r="U269" s="764"/>
      <c r="V269" s="764"/>
      <c r="W269" s="764"/>
      <c r="X269" s="764"/>
      <c r="Y269" s="764"/>
    </row>
    <row r="270" spans="1:25">
      <c r="A270" s="764" t="s">
        <v>12482</v>
      </c>
      <c r="B270" s="763" t="s">
        <v>1870</v>
      </c>
      <c r="C270" s="763" t="s">
        <v>10257</v>
      </c>
      <c r="D270" s="763" t="s">
        <v>14</v>
      </c>
      <c r="E270" s="763"/>
      <c r="F270" s="764" t="s">
        <v>30049</v>
      </c>
      <c r="G270" s="764"/>
      <c r="H270" s="766"/>
      <c r="I270" s="764">
        <f>MATCH(Таблиця90[[#This Row],[Name]],Buildings!$H$3:$H$792,0)</f>
        <v>568</v>
      </c>
      <c r="J270" s="766"/>
      <c r="K270" s="766"/>
      <c r="L270" s="766"/>
      <c r="M270" s="766"/>
      <c r="N270" s="766"/>
      <c r="O270" s="766"/>
      <c r="P270" s="766"/>
      <c r="Q270" s="766"/>
      <c r="R270" s="766"/>
      <c r="S270" s="766"/>
      <c r="T270" s="766"/>
      <c r="U270" s="766"/>
      <c r="V270" s="766"/>
      <c r="W270" s="766"/>
      <c r="X270" s="766"/>
      <c r="Y270" s="766"/>
    </row>
    <row r="271" spans="1:25">
      <c r="A271" s="764" t="s">
        <v>12462</v>
      </c>
      <c r="B271" s="763" t="s">
        <v>1870</v>
      </c>
      <c r="C271" s="763" t="s">
        <v>10257</v>
      </c>
      <c r="D271" s="763" t="s">
        <v>14</v>
      </c>
      <c r="E271" s="763"/>
      <c r="F271" s="764" t="s">
        <v>30050</v>
      </c>
      <c r="G271" s="764"/>
      <c r="H271" s="764"/>
      <c r="I271" s="764">
        <f>MATCH(Таблиця90[[#This Row],[Name]],Buildings!$H$3:$H$792,0)</f>
        <v>564</v>
      </c>
      <c r="J271" s="764"/>
      <c r="K271" s="764"/>
      <c r="L271" s="764"/>
      <c r="M271" s="764"/>
      <c r="N271" s="764"/>
      <c r="O271" s="764"/>
      <c r="P271" s="764"/>
      <c r="Q271" s="764"/>
      <c r="R271" s="764"/>
      <c r="S271" s="764"/>
      <c r="T271" s="764"/>
      <c r="U271" s="764"/>
      <c r="V271" s="764"/>
      <c r="W271" s="764"/>
      <c r="X271" s="764"/>
      <c r="Y271" s="764"/>
    </row>
    <row r="272" spans="1:25">
      <c r="A272" s="764" t="s">
        <v>389</v>
      </c>
      <c r="B272" s="763" t="s">
        <v>1870</v>
      </c>
      <c r="C272" s="763" t="s">
        <v>10257</v>
      </c>
      <c r="D272" s="763" t="s">
        <v>14</v>
      </c>
      <c r="E272" s="763"/>
      <c r="F272" s="764" t="s">
        <v>30051</v>
      </c>
      <c r="G272" s="764"/>
      <c r="H272" s="764"/>
      <c r="I272" s="764">
        <f>MATCH(Таблиця90[[#This Row],[Name]],Buildings!$H$3:$H$792,0)</f>
        <v>547</v>
      </c>
      <c r="J272" s="764"/>
      <c r="K272" s="764"/>
      <c r="L272" s="764"/>
      <c r="M272" s="764"/>
      <c r="N272" s="764"/>
      <c r="O272" s="764"/>
      <c r="P272" s="764"/>
      <c r="Q272" s="764"/>
      <c r="R272" s="764"/>
      <c r="S272" s="764"/>
      <c r="T272" s="764"/>
      <c r="U272" s="764"/>
      <c r="V272" s="764"/>
      <c r="W272" s="764"/>
      <c r="X272" s="764"/>
      <c r="Y272" s="764"/>
    </row>
    <row r="273" spans="1:25">
      <c r="A273" s="764" t="s">
        <v>421</v>
      </c>
      <c r="B273" s="763" t="s">
        <v>1870</v>
      </c>
      <c r="C273" s="763" t="s">
        <v>10257</v>
      </c>
      <c r="D273" s="763" t="s">
        <v>14</v>
      </c>
      <c r="E273" s="763"/>
      <c r="F273" s="764" t="s">
        <v>30052</v>
      </c>
      <c r="G273" s="764"/>
      <c r="H273" s="764"/>
      <c r="I273" s="764">
        <f>MATCH(Таблиця90[[#This Row],[Name]],Buildings!$H$3:$H$792,0)</f>
        <v>593</v>
      </c>
      <c r="J273" s="764"/>
      <c r="K273" s="764"/>
      <c r="L273" s="764"/>
      <c r="M273" s="764"/>
      <c r="N273" s="764"/>
      <c r="O273" s="764"/>
      <c r="P273" s="764"/>
      <c r="Q273" s="764"/>
      <c r="R273" s="764"/>
      <c r="S273" s="764"/>
      <c r="T273" s="764"/>
      <c r="U273" s="764"/>
      <c r="V273" s="764"/>
      <c r="W273" s="764"/>
      <c r="X273" s="764"/>
      <c r="Y273" s="764"/>
    </row>
    <row r="274" spans="1:25">
      <c r="A274" s="763" t="s">
        <v>12600</v>
      </c>
      <c r="B274" s="763" t="s">
        <v>1870</v>
      </c>
      <c r="C274" s="763" t="s">
        <v>10257</v>
      </c>
      <c r="D274" s="763" t="s">
        <v>10367</v>
      </c>
      <c r="E274" s="763"/>
      <c r="F274" s="763" t="s">
        <v>30053</v>
      </c>
      <c r="G274" s="763"/>
      <c r="H274" s="763"/>
      <c r="I274" s="764">
        <f>MATCH(Таблиця90[[#This Row],[Name]],Buildings!$H$3:$H$792,0)</f>
        <v>592</v>
      </c>
      <c r="J274" s="763"/>
      <c r="K274" s="763"/>
      <c r="L274" s="763"/>
      <c r="M274" s="763"/>
      <c r="N274" s="763"/>
      <c r="O274" s="763"/>
      <c r="P274" s="763"/>
      <c r="Q274" s="763"/>
      <c r="R274" s="763"/>
      <c r="S274" s="763"/>
      <c r="T274" s="763"/>
      <c r="U274" s="763"/>
      <c r="V274" s="763"/>
      <c r="W274" s="763"/>
      <c r="X274" s="763"/>
      <c r="Y274" s="763"/>
    </row>
    <row r="275" spans="1:25">
      <c r="A275" s="764" t="s">
        <v>12496</v>
      </c>
      <c r="B275" s="763" t="s">
        <v>1870</v>
      </c>
      <c r="C275" s="763" t="s">
        <v>10257</v>
      </c>
      <c r="D275" s="763" t="s">
        <v>10375</v>
      </c>
      <c r="E275" s="763"/>
      <c r="F275" s="764" t="s">
        <v>12351</v>
      </c>
      <c r="G275" s="764"/>
      <c r="H275" s="764"/>
      <c r="I275" s="764">
        <f>MATCH(Таблиця90[[#This Row],[Name]],Buildings!$H$3:$H$792,0)</f>
        <v>571</v>
      </c>
      <c r="J275" s="764"/>
      <c r="K275" s="764"/>
      <c r="L275" s="764"/>
      <c r="M275" s="764"/>
      <c r="N275" s="764"/>
      <c r="O275" s="764"/>
      <c r="P275" s="764"/>
      <c r="Q275" s="764"/>
      <c r="R275" s="764"/>
      <c r="S275" s="764"/>
      <c r="T275" s="764"/>
      <c r="U275" s="764"/>
      <c r="V275" s="764"/>
      <c r="W275" s="764"/>
      <c r="X275" s="764"/>
      <c r="Y275" s="764"/>
    </row>
    <row r="276" spans="1:25">
      <c r="A276" s="764" t="s">
        <v>12580</v>
      </c>
      <c r="B276" s="763" t="s">
        <v>1870</v>
      </c>
      <c r="C276" s="763" t="s">
        <v>10257</v>
      </c>
      <c r="D276" s="763" t="s">
        <v>10375</v>
      </c>
      <c r="E276" s="763"/>
      <c r="F276" s="764" t="s">
        <v>10375</v>
      </c>
      <c r="G276" s="764"/>
      <c r="H276" s="764"/>
      <c r="I276" s="764">
        <f>MATCH(Таблиця90[[#This Row],[Name]],Buildings!$H$3:$H$792,0)</f>
        <v>588</v>
      </c>
      <c r="J276" s="764"/>
      <c r="K276" s="764"/>
      <c r="L276" s="764"/>
      <c r="M276" s="764"/>
      <c r="N276" s="764"/>
      <c r="O276" s="764"/>
      <c r="P276" s="764"/>
      <c r="Q276" s="764"/>
      <c r="R276" s="764"/>
      <c r="S276" s="764"/>
      <c r="T276" s="764"/>
      <c r="U276" s="764"/>
      <c r="V276" s="764"/>
      <c r="W276" s="764"/>
      <c r="X276" s="764"/>
      <c r="Y276" s="764"/>
    </row>
    <row r="277" spans="1:25">
      <c r="A277" s="943" t="s">
        <v>12752</v>
      </c>
      <c r="B277" s="763" t="s">
        <v>1921</v>
      </c>
      <c r="C277" s="763" t="s">
        <v>10257</v>
      </c>
      <c r="D277" s="763" t="s">
        <v>1878</v>
      </c>
      <c r="E277" s="763"/>
      <c r="F277" s="764" t="s">
        <v>29853</v>
      </c>
      <c r="G277" s="764"/>
      <c r="H277" s="764"/>
      <c r="I277" s="764">
        <f>MATCH(Таблиця90[[#This Row],[Name]],Buildings!$H$3:$H$792,0)</f>
        <v>636</v>
      </c>
      <c r="J277" s="764"/>
      <c r="K277" s="764"/>
      <c r="L277" s="764"/>
      <c r="M277" s="764"/>
      <c r="N277" s="764"/>
      <c r="O277" s="764"/>
      <c r="P277" s="764"/>
      <c r="Q277" s="764"/>
      <c r="R277" s="764"/>
      <c r="S277" s="764"/>
      <c r="T277" s="764"/>
      <c r="U277" s="764"/>
      <c r="V277" s="764"/>
      <c r="W277" s="764"/>
      <c r="X277" s="764"/>
      <c r="Y277" s="764"/>
    </row>
    <row r="278" spans="1:25">
      <c r="A278" s="764" t="s">
        <v>12787</v>
      </c>
      <c r="B278" s="763" t="s">
        <v>1921</v>
      </c>
      <c r="C278" s="763" t="s">
        <v>10257</v>
      </c>
      <c r="D278" s="763" t="s">
        <v>1878</v>
      </c>
      <c r="E278" s="763"/>
      <c r="F278" s="764" t="s">
        <v>30054</v>
      </c>
      <c r="G278" s="764"/>
      <c r="H278" s="766"/>
      <c r="I278" s="764">
        <f>MATCH(Таблиця90[[#This Row],[Name]],Buildings!$H$3:$H$792,0)</f>
        <v>643</v>
      </c>
      <c r="J278" s="766"/>
      <c r="K278" s="766"/>
      <c r="L278" s="766"/>
      <c r="M278" s="766"/>
      <c r="N278" s="766"/>
      <c r="O278" s="766"/>
      <c r="P278" s="766"/>
      <c r="Q278" s="766"/>
      <c r="R278" s="766"/>
      <c r="S278" s="766"/>
      <c r="T278" s="766"/>
      <c r="U278" s="766"/>
      <c r="V278" s="766"/>
      <c r="W278" s="766"/>
      <c r="X278" s="766"/>
      <c r="Y278" s="766"/>
    </row>
    <row r="279" spans="1:25">
      <c r="A279" s="767" t="s">
        <v>12941</v>
      </c>
      <c r="B279" s="763" t="s">
        <v>1921</v>
      </c>
      <c r="C279" s="763" t="s">
        <v>10257</v>
      </c>
      <c r="D279" s="763" t="s">
        <v>1878</v>
      </c>
      <c r="E279" s="763"/>
      <c r="F279" s="764" t="s">
        <v>12942</v>
      </c>
      <c r="G279" s="764"/>
      <c r="H279" s="766"/>
      <c r="I279" s="764">
        <f>MATCH(Таблиця90[[#This Row],[Name]],Buildings!$H$3:$H$792,0)</f>
        <v>683</v>
      </c>
      <c r="J279" s="766"/>
      <c r="K279" s="766"/>
      <c r="L279" s="766"/>
      <c r="M279" s="766"/>
      <c r="N279" s="766"/>
      <c r="O279" s="766"/>
      <c r="P279" s="766"/>
      <c r="Q279" s="766"/>
      <c r="R279" s="766"/>
      <c r="S279" s="766"/>
      <c r="T279" s="766"/>
      <c r="U279" s="766"/>
      <c r="V279" s="766"/>
      <c r="W279" s="766"/>
      <c r="X279" s="766"/>
      <c r="Y279" s="766"/>
    </row>
    <row r="280" spans="1:25">
      <c r="A280" s="764" t="s">
        <v>12943</v>
      </c>
      <c r="B280" s="763" t="s">
        <v>1921</v>
      </c>
      <c r="C280" s="763" t="s">
        <v>10257</v>
      </c>
      <c r="D280" s="763" t="s">
        <v>1878</v>
      </c>
      <c r="E280" s="763"/>
      <c r="F280" s="764" t="s">
        <v>12940</v>
      </c>
      <c r="G280" s="764"/>
      <c r="H280" s="764"/>
      <c r="I280" s="764">
        <f>MATCH(Таблиця90[[#This Row],[Name]],Buildings!$H$3:$H$792,0)</f>
        <v>684</v>
      </c>
      <c r="J280" s="764"/>
      <c r="K280" s="764"/>
      <c r="L280" s="764"/>
      <c r="M280" s="764"/>
      <c r="N280" s="764"/>
      <c r="O280" s="764"/>
      <c r="P280" s="764"/>
      <c r="Q280" s="764"/>
      <c r="R280" s="764"/>
      <c r="S280" s="764"/>
      <c r="T280" s="764"/>
      <c r="U280" s="764"/>
      <c r="V280" s="764"/>
      <c r="W280" s="764"/>
      <c r="X280" s="764"/>
      <c r="Y280" s="764"/>
    </row>
    <row r="281" spans="1:25">
      <c r="A281" s="764" t="s">
        <v>12939</v>
      </c>
      <c r="B281" s="763" t="s">
        <v>1921</v>
      </c>
      <c r="C281" s="763" t="s">
        <v>10257</v>
      </c>
      <c r="D281" s="763" t="s">
        <v>1878</v>
      </c>
      <c r="E281" s="763"/>
      <c r="F281" s="764" t="s">
        <v>12940</v>
      </c>
      <c r="G281" s="764"/>
      <c r="H281" s="766"/>
      <c r="I281" s="764">
        <f>MATCH(Таблиця90[[#This Row],[Name]],Buildings!$H$3:$H$792,0)</f>
        <v>682</v>
      </c>
      <c r="J281" s="766"/>
      <c r="K281" s="766"/>
      <c r="L281" s="766"/>
      <c r="M281" s="766"/>
      <c r="N281" s="766"/>
      <c r="O281" s="766"/>
      <c r="P281" s="766"/>
      <c r="Q281" s="766"/>
      <c r="R281" s="766"/>
      <c r="S281" s="766"/>
      <c r="T281" s="766"/>
      <c r="U281" s="766"/>
      <c r="V281" s="766"/>
      <c r="W281" s="766"/>
      <c r="X281" s="766"/>
      <c r="Y281" s="766"/>
    </row>
    <row r="282" spans="1:25">
      <c r="A282" s="767" t="s">
        <v>12721</v>
      </c>
      <c r="B282" s="763" t="s">
        <v>1921</v>
      </c>
      <c r="C282" s="763" t="s">
        <v>10257</v>
      </c>
      <c r="D282" s="763" t="s">
        <v>1878</v>
      </c>
      <c r="E282" s="763"/>
      <c r="F282" s="764" t="s">
        <v>30055</v>
      </c>
      <c r="G282" s="764"/>
      <c r="H282" s="764"/>
      <c r="I282" s="764">
        <f>MATCH(Таблиця90[[#This Row],[Name]],Buildings!$H$3:$H$792,0)</f>
        <v>629</v>
      </c>
      <c r="J282" s="764"/>
      <c r="K282" s="764"/>
      <c r="L282" s="764"/>
      <c r="M282" s="764"/>
      <c r="N282" s="764"/>
      <c r="O282" s="764"/>
      <c r="P282" s="764"/>
      <c r="Q282" s="764"/>
      <c r="R282" s="764"/>
      <c r="S282" s="764"/>
      <c r="T282" s="764"/>
      <c r="U282" s="764"/>
      <c r="V282" s="764"/>
      <c r="W282" s="764"/>
      <c r="X282" s="764"/>
      <c r="Y282" s="764"/>
    </row>
    <row r="283" spans="1:25">
      <c r="A283" s="764" t="s">
        <v>12920</v>
      </c>
      <c r="B283" s="763" t="s">
        <v>1921</v>
      </c>
      <c r="C283" s="763" t="s">
        <v>10257</v>
      </c>
      <c r="D283" s="763" t="s">
        <v>1878</v>
      </c>
      <c r="E283" s="763"/>
      <c r="F283" s="764" t="s">
        <v>30056</v>
      </c>
      <c r="G283" s="764"/>
      <c r="H283" s="764"/>
      <c r="I283" s="764">
        <f>MATCH(Таблиця90[[#This Row],[Name]],Buildings!$H$3:$H$792,0)</f>
        <v>671</v>
      </c>
      <c r="J283" s="764"/>
      <c r="K283" s="764"/>
      <c r="L283" s="764"/>
      <c r="M283" s="764"/>
      <c r="N283" s="764"/>
      <c r="O283" s="764"/>
      <c r="P283" s="764"/>
      <c r="Q283" s="764"/>
      <c r="R283" s="764"/>
      <c r="S283" s="764"/>
      <c r="T283" s="764"/>
      <c r="U283" s="764"/>
      <c r="V283" s="764"/>
      <c r="W283" s="764"/>
      <c r="X283" s="764"/>
      <c r="Y283" s="764"/>
    </row>
    <row r="284" spans="1:25">
      <c r="A284" s="767" t="s">
        <v>12946</v>
      </c>
      <c r="B284" s="763" t="s">
        <v>1921</v>
      </c>
      <c r="C284" s="763" t="s">
        <v>10257</v>
      </c>
      <c r="D284" s="763" t="s">
        <v>1878</v>
      </c>
      <c r="E284" s="763"/>
      <c r="F284" s="764" t="s">
        <v>12947</v>
      </c>
      <c r="G284" s="764"/>
      <c r="H284" s="766"/>
      <c r="I284" s="764">
        <f>MATCH(Таблиця90[[#This Row],[Name]],Buildings!$H$3:$H$792,0)</f>
        <v>686</v>
      </c>
      <c r="J284" s="766"/>
      <c r="K284" s="766"/>
      <c r="L284" s="766"/>
      <c r="M284" s="766"/>
      <c r="N284" s="766"/>
      <c r="O284" s="766"/>
      <c r="P284" s="766"/>
      <c r="Q284" s="766"/>
      <c r="R284" s="766"/>
      <c r="S284" s="766"/>
      <c r="T284" s="766"/>
      <c r="U284" s="766"/>
      <c r="V284" s="766"/>
      <c r="W284" s="766"/>
      <c r="X284" s="766"/>
      <c r="Y284" s="766"/>
    </row>
    <row r="285" spans="1:25">
      <c r="A285" s="767" t="s">
        <v>12903</v>
      </c>
      <c r="B285" s="763" t="s">
        <v>1921</v>
      </c>
      <c r="C285" s="763" t="s">
        <v>10257</v>
      </c>
      <c r="D285" s="763" t="s">
        <v>1878</v>
      </c>
      <c r="E285" s="763"/>
      <c r="F285" s="764" t="s">
        <v>30057</v>
      </c>
      <c r="G285" s="764"/>
      <c r="H285" s="764"/>
      <c r="I285" s="764">
        <f>MATCH(Таблиця90[[#This Row],[Name]],Buildings!$H$3:$H$792,0)</f>
        <v>667</v>
      </c>
      <c r="J285" s="764"/>
      <c r="K285" s="764"/>
      <c r="L285" s="764"/>
      <c r="M285" s="764"/>
      <c r="N285" s="764"/>
      <c r="O285" s="764"/>
      <c r="P285" s="764"/>
      <c r="Q285" s="764"/>
      <c r="R285" s="764"/>
      <c r="S285" s="764"/>
      <c r="T285" s="764"/>
      <c r="U285" s="764"/>
      <c r="V285" s="764"/>
      <c r="W285" s="764"/>
      <c r="X285" s="764"/>
      <c r="Y285" s="764"/>
    </row>
    <row r="286" spans="1:25">
      <c r="A286" s="764" t="s">
        <v>12688</v>
      </c>
      <c r="B286" s="763" t="s">
        <v>1921</v>
      </c>
      <c r="C286" s="763" t="s">
        <v>10257</v>
      </c>
      <c r="D286" s="763" t="s">
        <v>1878</v>
      </c>
      <c r="E286" s="763"/>
      <c r="F286" s="764" t="s">
        <v>30058</v>
      </c>
      <c r="G286" s="764"/>
      <c r="H286" s="764"/>
      <c r="I286" s="764">
        <f>MATCH(Таблиця90[[#This Row],[Name]],Buildings!$H$3:$H$792,0)</f>
        <v>622</v>
      </c>
      <c r="J286" s="764"/>
      <c r="K286" s="764"/>
      <c r="L286" s="764"/>
      <c r="M286" s="764"/>
      <c r="N286" s="764"/>
      <c r="O286" s="764"/>
      <c r="P286" s="764"/>
      <c r="Q286" s="764"/>
      <c r="R286" s="764"/>
      <c r="S286" s="764"/>
      <c r="T286" s="764"/>
      <c r="U286" s="764"/>
      <c r="V286" s="764"/>
      <c r="W286" s="764"/>
      <c r="X286" s="764"/>
      <c r="Y286" s="764"/>
    </row>
    <row r="287" spans="1:25">
      <c r="A287" s="764" t="s">
        <v>12948</v>
      </c>
      <c r="B287" s="763" t="s">
        <v>1921</v>
      </c>
      <c r="C287" s="763" t="s">
        <v>10257</v>
      </c>
      <c r="D287" s="763" t="s">
        <v>1878</v>
      </c>
      <c r="E287" s="763"/>
      <c r="F287" s="764" t="s">
        <v>12940</v>
      </c>
      <c r="G287" s="764"/>
      <c r="H287" s="766"/>
      <c r="I287" s="764">
        <f>MATCH(Таблиця90[[#This Row],[Name]],Buildings!$H$3:$H$792,0)</f>
        <v>687</v>
      </c>
      <c r="J287" s="766"/>
      <c r="K287" s="766"/>
      <c r="L287" s="766"/>
      <c r="M287" s="766"/>
      <c r="N287" s="766"/>
      <c r="O287" s="766"/>
      <c r="P287" s="766"/>
      <c r="Q287" s="766"/>
      <c r="R287" s="766"/>
      <c r="S287" s="766"/>
      <c r="T287" s="766"/>
      <c r="U287" s="766"/>
      <c r="V287" s="766"/>
      <c r="W287" s="766"/>
      <c r="X287" s="766"/>
      <c r="Y287" s="766"/>
    </row>
    <row r="288" spans="1:25">
      <c r="A288" s="767" t="s">
        <v>12848</v>
      </c>
      <c r="B288" s="763" t="s">
        <v>1921</v>
      </c>
      <c r="C288" s="763" t="s">
        <v>10257</v>
      </c>
      <c r="D288" s="763" t="s">
        <v>1878</v>
      </c>
      <c r="E288" s="763"/>
      <c r="F288" s="764" t="s">
        <v>10602</v>
      </c>
      <c r="G288" s="764"/>
      <c r="H288" s="764"/>
      <c r="I288" s="764">
        <f>MATCH(Таблиця90[[#This Row],[Name]],Buildings!$H$3:$H$792,0)</f>
        <v>655</v>
      </c>
      <c r="J288" s="764"/>
      <c r="K288" s="764"/>
      <c r="L288" s="764"/>
      <c r="M288" s="764"/>
      <c r="N288" s="764"/>
      <c r="O288" s="764"/>
      <c r="P288" s="764"/>
      <c r="Q288" s="764"/>
      <c r="R288" s="764"/>
      <c r="S288" s="764"/>
      <c r="T288" s="764"/>
      <c r="U288" s="764"/>
      <c r="V288" s="764"/>
      <c r="W288" s="764"/>
      <c r="X288" s="764"/>
      <c r="Y288" s="764"/>
    </row>
    <row r="289" spans="1:25">
      <c r="A289" s="767" t="s">
        <v>30059</v>
      </c>
      <c r="B289" s="763" t="s">
        <v>1921</v>
      </c>
      <c r="C289" s="763" t="s">
        <v>10257</v>
      </c>
      <c r="D289" s="763" t="s">
        <v>1878</v>
      </c>
      <c r="E289" s="763"/>
      <c r="F289" s="764" t="s">
        <v>12940</v>
      </c>
      <c r="G289" s="764"/>
      <c r="H289" s="766"/>
      <c r="I289" s="764">
        <f>MATCH(Таблиця90[[#This Row],[Name]],Buildings!$H$3:$H$792,0)</f>
        <v>95</v>
      </c>
      <c r="J289" s="766"/>
      <c r="K289" s="766"/>
      <c r="L289" s="766"/>
      <c r="M289" s="766"/>
      <c r="N289" s="766"/>
      <c r="O289" s="766"/>
      <c r="P289" s="766"/>
      <c r="Q289" s="766"/>
      <c r="R289" s="766"/>
      <c r="S289" s="766"/>
      <c r="T289" s="766"/>
      <c r="U289" s="766"/>
      <c r="V289" s="766"/>
      <c r="W289" s="766"/>
      <c r="X289" s="766"/>
      <c r="Y289" s="766"/>
    </row>
    <row r="290" spans="1:25">
      <c r="A290" s="764" t="s">
        <v>12756</v>
      </c>
      <c r="B290" s="763" t="s">
        <v>1921</v>
      </c>
      <c r="C290" s="763" t="s">
        <v>10257</v>
      </c>
      <c r="D290" s="763" t="s">
        <v>1878</v>
      </c>
      <c r="E290" s="763"/>
      <c r="F290" s="764" t="s">
        <v>30060</v>
      </c>
      <c r="G290" s="764"/>
      <c r="H290" s="766"/>
      <c r="I290" s="764">
        <f>MATCH(Таблиця90[[#This Row],[Name]],Buildings!$H$3:$H$792,0)</f>
        <v>637</v>
      </c>
      <c r="J290" s="766"/>
      <c r="K290" s="766"/>
      <c r="L290" s="766"/>
      <c r="M290" s="766"/>
      <c r="N290" s="766"/>
      <c r="O290" s="766"/>
      <c r="P290" s="766"/>
      <c r="Q290" s="766"/>
      <c r="R290" s="766"/>
      <c r="S290" s="766"/>
      <c r="T290" s="766"/>
      <c r="U290" s="766"/>
      <c r="V290" s="766"/>
      <c r="W290" s="766"/>
      <c r="X290" s="766"/>
      <c r="Y290" s="766"/>
    </row>
    <row r="291" spans="1:25">
      <c r="A291" s="767" t="s">
        <v>30061</v>
      </c>
      <c r="B291" s="763" t="s">
        <v>1921</v>
      </c>
      <c r="C291" s="763" t="s">
        <v>10257</v>
      </c>
      <c r="D291" s="763" t="s">
        <v>1878</v>
      </c>
      <c r="E291" s="763"/>
      <c r="F291" s="764" t="s">
        <v>30062</v>
      </c>
      <c r="G291" s="764"/>
      <c r="H291" s="764"/>
      <c r="I291" s="764">
        <f>MATCH(Таблиця90[[#This Row],[Name]],Buildings!$H$3:$H$792,0)</f>
        <v>773</v>
      </c>
      <c r="J291" s="764"/>
      <c r="K291" s="764"/>
      <c r="L291" s="764"/>
      <c r="M291" s="764"/>
      <c r="N291" s="764"/>
      <c r="O291" s="764"/>
      <c r="P291" s="764"/>
      <c r="Q291" s="764"/>
      <c r="R291" s="764"/>
      <c r="S291" s="764"/>
      <c r="T291" s="764"/>
      <c r="U291" s="764"/>
      <c r="V291" s="764"/>
      <c r="W291" s="764"/>
      <c r="X291" s="764"/>
      <c r="Y291" s="764"/>
    </row>
    <row r="292" spans="1:25">
      <c r="A292" s="764" t="s">
        <v>12894</v>
      </c>
      <c r="B292" s="763" t="s">
        <v>1921</v>
      </c>
      <c r="C292" s="763" t="s">
        <v>10257</v>
      </c>
      <c r="D292" s="763" t="s">
        <v>1878</v>
      </c>
      <c r="E292" s="763"/>
      <c r="F292" s="764" t="s">
        <v>30063</v>
      </c>
      <c r="G292" s="764"/>
      <c r="H292" s="764"/>
      <c r="I292" s="764">
        <f>MATCH(Таблиця90[[#This Row],[Name]],Buildings!$H$3:$H$792,0)</f>
        <v>665</v>
      </c>
      <c r="J292" s="764"/>
      <c r="K292" s="764"/>
      <c r="L292" s="764"/>
      <c r="M292" s="764"/>
      <c r="N292" s="764"/>
      <c r="O292" s="764"/>
      <c r="P292" s="764"/>
      <c r="Q292" s="764"/>
      <c r="R292" s="764"/>
      <c r="S292" s="764"/>
      <c r="T292" s="764"/>
      <c r="U292" s="764"/>
      <c r="V292" s="764"/>
      <c r="W292" s="764"/>
      <c r="X292" s="764"/>
      <c r="Y292" s="764"/>
    </row>
    <row r="293" spans="1:25">
      <c r="A293" s="767" t="s">
        <v>12762</v>
      </c>
      <c r="B293" s="763" t="s">
        <v>1921</v>
      </c>
      <c r="C293" s="763" t="s">
        <v>10257</v>
      </c>
      <c r="D293" s="763" t="s">
        <v>1878</v>
      </c>
      <c r="E293" s="763"/>
      <c r="F293" s="764" t="s">
        <v>30064</v>
      </c>
      <c r="G293" s="764"/>
      <c r="H293" s="764"/>
      <c r="I293" s="764">
        <f>MATCH(Таблиця90[[#This Row],[Name]],Buildings!$H$3:$H$792,0)</f>
        <v>638</v>
      </c>
      <c r="J293" s="764"/>
      <c r="K293" s="764"/>
      <c r="L293" s="764"/>
      <c r="M293" s="764"/>
      <c r="N293" s="764"/>
      <c r="O293" s="764"/>
      <c r="P293" s="764"/>
      <c r="Q293" s="764"/>
      <c r="R293" s="764"/>
      <c r="S293" s="764"/>
      <c r="T293" s="764"/>
      <c r="U293" s="764"/>
      <c r="V293" s="764"/>
      <c r="W293" s="764"/>
      <c r="X293" s="764"/>
      <c r="Y293" s="764"/>
    </row>
    <row r="294" spans="1:25">
      <c r="A294" s="764" t="s">
        <v>12712</v>
      </c>
      <c r="B294" s="763" t="s">
        <v>1921</v>
      </c>
      <c r="C294" s="763" t="s">
        <v>10257</v>
      </c>
      <c r="D294" s="763" t="s">
        <v>1878</v>
      </c>
      <c r="E294" s="763"/>
      <c r="F294" s="764" t="s">
        <v>30065</v>
      </c>
      <c r="G294" s="764"/>
      <c r="H294" s="766"/>
      <c r="I294" s="764">
        <f>MATCH(Таблиця90[[#This Row],[Name]],Buildings!$H$3:$H$792,0)</f>
        <v>627</v>
      </c>
      <c r="J294" s="766"/>
      <c r="K294" s="766"/>
      <c r="L294" s="766"/>
      <c r="M294" s="766"/>
      <c r="N294" s="766"/>
      <c r="O294" s="766"/>
      <c r="P294" s="766"/>
      <c r="Q294" s="766"/>
      <c r="R294" s="766"/>
      <c r="S294" s="766"/>
      <c r="T294" s="766"/>
      <c r="U294" s="766"/>
      <c r="V294" s="766"/>
      <c r="W294" s="766"/>
      <c r="X294" s="766"/>
      <c r="Y294" s="766"/>
    </row>
    <row r="295" spans="1:25">
      <c r="A295" s="764" t="s">
        <v>30066</v>
      </c>
      <c r="B295" s="763" t="s">
        <v>1921</v>
      </c>
      <c r="C295" s="763" t="s">
        <v>10257</v>
      </c>
      <c r="D295" s="763" t="s">
        <v>1878</v>
      </c>
      <c r="E295" s="763"/>
      <c r="F295" s="764" t="s">
        <v>12940</v>
      </c>
      <c r="G295" s="764"/>
      <c r="H295" s="766"/>
      <c r="I295" s="764">
        <f>MATCH(Таблиця90[[#This Row],[Name]],Buildings!$H$3:$H$792,0)</f>
        <v>772</v>
      </c>
      <c r="J295" s="766"/>
      <c r="K295" s="766"/>
      <c r="L295" s="766"/>
      <c r="M295" s="766"/>
      <c r="N295" s="766"/>
      <c r="O295" s="766"/>
      <c r="P295" s="766"/>
      <c r="Q295" s="766"/>
      <c r="R295" s="766"/>
      <c r="S295" s="766"/>
      <c r="T295" s="766"/>
      <c r="U295" s="766"/>
      <c r="V295" s="766"/>
      <c r="W295" s="766"/>
      <c r="X295" s="766"/>
      <c r="Y295" s="766"/>
    </row>
    <row r="296" spans="1:25">
      <c r="A296" s="767" t="s">
        <v>12874</v>
      </c>
      <c r="B296" s="763" t="s">
        <v>1921</v>
      </c>
      <c r="C296" s="763" t="s">
        <v>10257</v>
      </c>
      <c r="D296" s="763" t="s">
        <v>1878</v>
      </c>
      <c r="E296" s="763"/>
      <c r="F296" s="764" t="s">
        <v>30067</v>
      </c>
      <c r="G296" s="764"/>
      <c r="H296" s="764"/>
      <c r="I296" s="764">
        <f>MATCH(Таблиця90[[#This Row],[Name]],Buildings!$H$3:$H$792,0)</f>
        <v>660</v>
      </c>
      <c r="J296" s="764"/>
      <c r="K296" s="764"/>
      <c r="L296" s="764"/>
      <c r="M296" s="764"/>
      <c r="N296" s="764"/>
      <c r="O296" s="764"/>
      <c r="P296" s="764"/>
      <c r="Q296" s="764"/>
      <c r="R296" s="764"/>
      <c r="S296" s="764"/>
      <c r="T296" s="764"/>
      <c r="U296" s="764"/>
      <c r="V296" s="764"/>
      <c r="W296" s="764"/>
      <c r="X296" s="764"/>
      <c r="Y296" s="764"/>
    </row>
    <row r="297" spans="1:25">
      <c r="A297" s="764" t="s">
        <v>12838</v>
      </c>
      <c r="B297" s="763" t="s">
        <v>1921</v>
      </c>
      <c r="C297" s="763" t="s">
        <v>10257</v>
      </c>
      <c r="D297" s="763" t="s">
        <v>1878</v>
      </c>
      <c r="E297" s="763"/>
      <c r="F297" s="764" t="s">
        <v>30068</v>
      </c>
      <c r="G297" s="764"/>
      <c r="H297" s="764"/>
      <c r="I297" s="764">
        <f>MATCH(Таблиця90[[#This Row],[Name]],Buildings!$H$3:$H$792,0)</f>
        <v>653</v>
      </c>
      <c r="J297" s="764"/>
      <c r="K297" s="764"/>
      <c r="L297" s="764"/>
      <c r="M297" s="764"/>
      <c r="N297" s="764"/>
      <c r="O297" s="764"/>
      <c r="P297" s="764"/>
      <c r="Q297" s="764"/>
      <c r="R297" s="764"/>
      <c r="S297" s="764"/>
      <c r="T297" s="764"/>
      <c r="U297" s="764"/>
      <c r="V297" s="764"/>
      <c r="W297" s="764"/>
      <c r="X297" s="764"/>
      <c r="Y297" s="764"/>
    </row>
    <row r="298" spans="1:25">
      <c r="A298" s="764" t="s">
        <v>12697</v>
      </c>
      <c r="B298" s="763" t="s">
        <v>1921</v>
      </c>
      <c r="C298" s="763" t="s">
        <v>10257</v>
      </c>
      <c r="D298" s="763" t="s">
        <v>1878</v>
      </c>
      <c r="E298" s="763"/>
      <c r="F298" s="764" t="s">
        <v>30069</v>
      </c>
      <c r="G298" s="764"/>
      <c r="H298" s="764"/>
      <c r="I298" s="764">
        <f>MATCH(Таблиця90[[#This Row],[Name]],Buildings!$H$3:$H$792,0)</f>
        <v>624</v>
      </c>
      <c r="J298" s="764"/>
      <c r="K298" s="764"/>
      <c r="L298" s="764"/>
      <c r="M298" s="764"/>
      <c r="N298" s="764"/>
      <c r="O298" s="764"/>
      <c r="P298" s="764"/>
      <c r="Q298" s="764"/>
      <c r="R298" s="764"/>
      <c r="S298" s="764"/>
      <c r="T298" s="764"/>
      <c r="U298" s="764"/>
      <c r="V298" s="764"/>
      <c r="W298" s="764"/>
      <c r="X298" s="764"/>
      <c r="Y298" s="764"/>
    </row>
    <row r="299" spans="1:25">
      <c r="A299" s="767" t="s">
        <v>12738</v>
      </c>
      <c r="B299" s="763" t="s">
        <v>1921</v>
      </c>
      <c r="C299" s="763" t="s">
        <v>10257</v>
      </c>
      <c r="D299" s="763" t="s">
        <v>1878</v>
      </c>
      <c r="E299" s="763"/>
      <c r="F299" s="764" t="s">
        <v>30070</v>
      </c>
      <c r="G299" s="764"/>
      <c r="H299" s="764"/>
      <c r="I299" s="764">
        <f>MATCH(Таблиця90[[#This Row],[Name]],Buildings!$H$3:$H$792,0)</f>
        <v>632</v>
      </c>
      <c r="J299" s="764"/>
      <c r="K299" s="764"/>
      <c r="L299" s="764"/>
      <c r="M299" s="764"/>
      <c r="N299" s="764"/>
      <c r="O299" s="764"/>
      <c r="P299" s="764"/>
      <c r="Q299" s="764"/>
      <c r="R299" s="764"/>
      <c r="S299" s="764"/>
      <c r="T299" s="764"/>
      <c r="U299" s="764"/>
      <c r="V299" s="764"/>
      <c r="W299" s="764"/>
      <c r="X299" s="764"/>
      <c r="Y299" s="764"/>
    </row>
    <row r="300" spans="1:25">
      <c r="A300" s="767" t="s">
        <v>12793</v>
      </c>
      <c r="B300" s="763" t="s">
        <v>1921</v>
      </c>
      <c r="C300" s="763" t="s">
        <v>10257</v>
      </c>
      <c r="D300" s="763" t="s">
        <v>1878</v>
      </c>
      <c r="E300" s="763"/>
      <c r="F300" s="764" t="s">
        <v>30071</v>
      </c>
      <c r="G300" s="764"/>
      <c r="H300" s="764"/>
      <c r="I300" s="764">
        <f>MATCH(Таблиця90[[#This Row],[Name]],Buildings!$H$3:$H$792,0)</f>
        <v>644</v>
      </c>
      <c r="J300" s="764"/>
      <c r="K300" s="764"/>
      <c r="L300" s="764"/>
      <c r="M300" s="764"/>
      <c r="N300" s="764"/>
      <c r="O300" s="764"/>
      <c r="P300" s="764"/>
      <c r="Q300" s="764"/>
      <c r="R300" s="764"/>
      <c r="S300" s="764"/>
      <c r="T300" s="764"/>
      <c r="U300" s="764"/>
      <c r="V300" s="764"/>
      <c r="W300" s="764"/>
      <c r="X300" s="764"/>
      <c r="Y300" s="764"/>
    </row>
    <row r="301" spans="1:25">
      <c r="A301" s="763" t="s">
        <v>12907</v>
      </c>
      <c r="B301" s="763" t="s">
        <v>1921</v>
      </c>
      <c r="C301" s="763" t="s">
        <v>10257</v>
      </c>
      <c r="D301" s="763" t="s">
        <v>10313</v>
      </c>
      <c r="E301" s="763"/>
      <c r="F301" s="763" t="s">
        <v>30072</v>
      </c>
      <c r="G301" s="763"/>
      <c r="H301" s="765"/>
      <c r="I301" s="764">
        <f>MATCH(Таблиця90[[#This Row],[Name]],Buildings!$H$3:$H$792,0)</f>
        <v>668</v>
      </c>
      <c r="J301" s="765"/>
      <c r="K301" s="765"/>
      <c r="L301" s="765"/>
      <c r="M301" s="765"/>
      <c r="N301" s="765"/>
      <c r="O301" s="765"/>
      <c r="P301" s="765"/>
      <c r="Q301" s="765"/>
      <c r="R301" s="765"/>
      <c r="S301" s="765"/>
      <c r="T301" s="765"/>
      <c r="U301" s="765"/>
      <c r="V301" s="765"/>
      <c r="W301" s="765"/>
      <c r="X301" s="765"/>
      <c r="Y301" s="765"/>
    </row>
    <row r="302" spans="1:25">
      <c r="A302" s="764" t="s">
        <v>65</v>
      </c>
      <c r="B302" s="763" t="s">
        <v>1921</v>
      </c>
      <c r="C302" s="763" t="s">
        <v>10257</v>
      </c>
      <c r="D302" s="763" t="s">
        <v>29</v>
      </c>
      <c r="E302" s="763"/>
      <c r="F302" s="764" t="s">
        <v>30073</v>
      </c>
      <c r="G302" s="764"/>
      <c r="H302" s="764"/>
      <c r="I302" s="764">
        <f>MATCH(Таблиця90[[#This Row],[Name]],Buildings!$H$3:$H$792,0)</f>
        <v>648</v>
      </c>
      <c r="J302" s="764"/>
      <c r="K302" s="764"/>
      <c r="L302" s="764"/>
      <c r="M302" s="764"/>
      <c r="N302" s="764"/>
      <c r="O302" s="764"/>
      <c r="P302" s="764"/>
      <c r="Q302" s="764"/>
      <c r="R302" s="764"/>
      <c r="S302" s="764"/>
      <c r="T302" s="764"/>
      <c r="U302" s="764"/>
      <c r="V302" s="764"/>
      <c r="W302" s="764"/>
      <c r="X302" s="764"/>
      <c r="Y302" s="764"/>
    </row>
    <row r="303" spans="1:25">
      <c r="A303" s="767" t="s">
        <v>12726</v>
      </c>
      <c r="B303" s="763" t="s">
        <v>1921</v>
      </c>
      <c r="C303" s="763" t="s">
        <v>10257</v>
      </c>
      <c r="D303" s="763" t="s">
        <v>93</v>
      </c>
      <c r="E303" s="763"/>
      <c r="F303" s="764" t="s">
        <v>30074</v>
      </c>
      <c r="G303" s="764"/>
      <c r="H303" s="764"/>
      <c r="I303" s="764">
        <f>MATCH(Таблиця90[[#This Row],[Name]],Buildings!$H$3:$H$792,0)</f>
        <v>630</v>
      </c>
      <c r="J303" s="764"/>
      <c r="K303" s="764"/>
      <c r="L303" s="764"/>
      <c r="M303" s="764"/>
      <c r="N303" s="764"/>
      <c r="O303" s="764"/>
      <c r="P303" s="764"/>
      <c r="Q303" s="764"/>
      <c r="R303" s="764"/>
      <c r="S303" s="764"/>
      <c r="T303" s="764"/>
      <c r="U303" s="764"/>
      <c r="V303" s="764"/>
      <c r="W303" s="764"/>
      <c r="X303" s="764"/>
      <c r="Y303" s="764"/>
    </row>
    <row r="304" spans="1:25">
      <c r="A304" s="767" t="s">
        <v>12856</v>
      </c>
      <c r="B304" s="763" t="s">
        <v>1921</v>
      </c>
      <c r="C304" s="763" t="s">
        <v>10257</v>
      </c>
      <c r="D304" s="763" t="s">
        <v>93</v>
      </c>
      <c r="E304" s="763"/>
      <c r="F304" s="764" t="s">
        <v>30075</v>
      </c>
      <c r="G304" s="764"/>
      <c r="H304" s="764"/>
      <c r="I304" s="764">
        <f>MATCH(Таблиця90[[#This Row],[Name]],Buildings!$H$3:$H$792,0)</f>
        <v>657</v>
      </c>
      <c r="J304" s="764"/>
      <c r="K304" s="764"/>
      <c r="L304" s="764"/>
      <c r="M304" s="764"/>
      <c r="N304" s="764"/>
      <c r="O304" s="764"/>
      <c r="P304" s="764"/>
      <c r="Q304" s="764"/>
      <c r="R304" s="764"/>
      <c r="S304" s="764"/>
      <c r="T304" s="764"/>
      <c r="U304" s="764"/>
      <c r="V304" s="764"/>
      <c r="W304" s="764"/>
      <c r="X304" s="764"/>
      <c r="Y304" s="764"/>
    </row>
    <row r="305" spans="1:25">
      <c r="A305" s="767" t="s">
        <v>12732</v>
      </c>
      <c r="B305" s="763" t="s">
        <v>1921</v>
      </c>
      <c r="C305" s="763" t="s">
        <v>10257</v>
      </c>
      <c r="D305" s="763" t="s">
        <v>93</v>
      </c>
      <c r="E305" s="763"/>
      <c r="F305" s="764" t="s">
        <v>30076</v>
      </c>
      <c r="G305" s="764"/>
      <c r="H305" s="764"/>
      <c r="I305" s="764">
        <f>MATCH(Таблиця90[[#This Row],[Name]],Buildings!$H$3:$H$792,0)</f>
        <v>631</v>
      </c>
      <c r="J305" s="764"/>
      <c r="K305" s="764"/>
      <c r="L305" s="764"/>
      <c r="M305" s="764"/>
      <c r="N305" s="764"/>
      <c r="O305" s="764"/>
      <c r="P305" s="764"/>
      <c r="Q305" s="764"/>
      <c r="R305" s="764"/>
      <c r="S305" s="764"/>
      <c r="T305" s="764"/>
      <c r="U305" s="764"/>
      <c r="V305" s="764"/>
      <c r="W305" s="764"/>
      <c r="X305" s="764"/>
      <c r="Y305" s="764"/>
    </row>
    <row r="306" spans="1:25">
      <c r="A306" s="767" t="s">
        <v>30077</v>
      </c>
      <c r="B306" s="763" t="s">
        <v>1921</v>
      </c>
      <c r="C306" s="763" t="s">
        <v>10257</v>
      </c>
      <c r="D306" s="763" t="s">
        <v>93</v>
      </c>
      <c r="E306" s="763"/>
      <c r="F306" s="764" t="s">
        <v>30078</v>
      </c>
      <c r="G306" s="764"/>
      <c r="H306" s="764"/>
      <c r="I306" s="764">
        <f>MATCH(Таблиця90[[#This Row],[Name]],Buildings!$H$3:$H$792,0)</f>
        <v>651</v>
      </c>
      <c r="J306" s="764"/>
      <c r="K306" s="764"/>
      <c r="L306" s="764"/>
      <c r="M306" s="764"/>
      <c r="N306" s="764"/>
      <c r="O306" s="764"/>
      <c r="P306" s="764"/>
      <c r="Q306" s="764"/>
      <c r="R306" s="764"/>
      <c r="S306" s="764"/>
      <c r="T306" s="764"/>
      <c r="U306" s="764"/>
      <c r="V306" s="764"/>
      <c r="W306" s="764"/>
      <c r="X306" s="764"/>
      <c r="Y306" s="764"/>
    </row>
    <row r="307" spans="1:25">
      <c r="A307" s="767" t="s">
        <v>12842</v>
      </c>
      <c r="B307" s="763" t="s">
        <v>1921</v>
      </c>
      <c r="C307" s="763" t="s">
        <v>10257</v>
      </c>
      <c r="D307" s="763" t="s">
        <v>93</v>
      </c>
      <c r="E307" s="763"/>
      <c r="F307" s="764" t="s">
        <v>30079</v>
      </c>
      <c r="G307" s="764"/>
      <c r="H307" s="764"/>
      <c r="I307" s="764">
        <f>MATCH(Таблиця90[[#This Row],[Name]],Buildings!$H$3:$H$792,0)</f>
        <v>654</v>
      </c>
      <c r="J307" s="764"/>
      <c r="K307" s="764"/>
      <c r="L307" s="764"/>
      <c r="M307" s="764"/>
      <c r="N307" s="764"/>
      <c r="O307" s="764"/>
      <c r="P307" s="764"/>
      <c r="Q307" s="764"/>
      <c r="R307" s="764"/>
      <c r="S307" s="764"/>
      <c r="T307" s="764"/>
      <c r="U307" s="764"/>
      <c r="V307" s="764"/>
      <c r="W307" s="764"/>
      <c r="X307" s="764"/>
      <c r="Y307" s="764"/>
    </row>
    <row r="308" spans="1:25">
      <c r="A308" s="767" t="s">
        <v>12782</v>
      </c>
      <c r="B308" s="763" t="s">
        <v>1921</v>
      </c>
      <c r="C308" s="763" t="s">
        <v>10257</v>
      </c>
      <c r="D308" s="763" t="s">
        <v>93</v>
      </c>
      <c r="E308" s="763"/>
      <c r="F308" s="769" t="s">
        <v>11574</v>
      </c>
      <c r="G308" s="764"/>
      <c r="H308" s="764"/>
      <c r="I308" s="764">
        <f>MATCH(Таблиця90[[#This Row],[Name]],Buildings!$H$3:$H$792,0)</f>
        <v>642</v>
      </c>
      <c r="J308" s="764"/>
      <c r="K308" s="764"/>
      <c r="L308" s="764"/>
      <c r="M308" s="764"/>
      <c r="N308" s="764"/>
      <c r="O308" s="764"/>
      <c r="P308" s="764"/>
      <c r="Q308" s="764"/>
      <c r="R308" s="764"/>
      <c r="S308" s="764"/>
      <c r="T308" s="764"/>
      <c r="U308" s="764"/>
      <c r="V308" s="764"/>
      <c r="W308" s="764"/>
      <c r="X308" s="764"/>
      <c r="Y308" s="764"/>
    </row>
    <row r="309" spans="1:25">
      <c r="A309" s="767" t="s">
        <v>12816</v>
      </c>
      <c r="B309" s="763" t="s">
        <v>1921</v>
      </c>
      <c r="C309" s="763" t="s">
        <v>10257</v>
      </c>
      <c r="D309" s="763" t="s">
        <v>93</v>
      </c>
      <c r="E309" s="763"/>
      <c r="F309" s="764" t="s">
        <v>30080</v>
      </c>
      <c r="G309" s="764"/>
      <c r="H309" s="764"/>
      <c r="I309" s="764">
        <f>MATCH(Таблиця90[[#This Row],[Name]],Buildings!$H$3:$H$792,0)</f>
        <v>649</v>
      </c>
      <c r="J309" s="764"/>
      <c r="K309" s="764"/>
      <c r="L309" s="764"/>
      <c r="M309" s="764"/>
      <c r="N309" s="764"/>
      <c r="O309" s="764"/>
      <c r="P309" s="764"/>
      <c r="Q309" s="764"/>
      <c r="R309" s="764"/>
      <c r="S309" s="764"/>
      <c r="T309" s="764"/>
      <c r="U309" s="764"/>
      <c r="V309" s="764"/>
      <c r="W309" s="764"/>
      <c r="X309" s="764"/>
      <c r="Y309" s="764"/>
    </row>
    <row r="310" spans="1:25">
      <c r="A310" s="767" t="s">
        <v>12767</v>
      </c>
      <c r="B310" s="763" t="s">
        <v>1921</v>
      </c>
      <c r="C310" s="763" t="s">
        <v>10257</v>
      </c>
      <c r="D310" s="763" t="s">
        <v>93</v>
      </c>
      <c r="E310" s="763"/>
      <c r="F310" s="764" t="s">
        <v>30081</v>
      </c>
      <c r="G310" s="764"/>
      <c r="H310" s="764"/>
      <c r="I310" s="764">
        <f>MATCH(Таблиця90[[#This Row],[Name]],Buildings!$H$3:$H$792,0)</f>
        <v>639</v>
      </c>
      <c r="J310" s="764"/>
      <c r="K310" s="764"/>
      <c r="L310" s="764"/>
      <c r="M310" s="764"/>
      <c r="N310" s="764"/>
      <c r="O310" s="764"/>
      <c r="P310" s="764"/>
      <c r="Q310" s="764"/>
      <c r="R310" s="764"/>
      <c r="S310" s="764"/>
      <c r="T310" s="764"/>
      <c r="U310" s="764"/>
      <c r="V310" s="764"/>
      <c r="W310" s="764"/>
      <c r="X310" s="764"/>
      <c r="Y310" s="764"/>
    </row>
    <row r="311" spans="1:25">
      <c r="A311" s="767" t="s">
        <v>12808</v>
      </c>
      <c r="B311" s="763" t="s">
        <v>1921</v>
      </c>
      <c r="C311" s="763" t="s">
        <v>10257</v>
      </c>
      <c r="D311" s="763" t="s">
        <v>93</v>
      </c>
      <c r="E311" s="763"/>
      <c r="F311" s="764" t="s">
        <v>30082</v>
      </c>
      <c r="G311" s="764"/>
      <c r="H311" s="764"/>
      <c r="I311" s="764">
        <f>MATCH(Таблиця90[[#This Row],[Name]],Buildings!$H$3:$H$792,0)</f>
        <v>647</v>
      </c>
      <c r="J311" s="764"/>
      <c r="K311" s="764"/>
      <c r="L311" s="764"/>
      <c r="M311" s="764"/>
      <c r="N311" s="764"/>
      <c r="O311" s="764"/>
      <c r="P311" s="764"/>
      <c r="Q311" s="764"/>
      <c r="R311" s="764"/>
      <c r="S311" s="764"/>
      <c r="T311" s="764"/>
      <c r="U311" s="764"/>
      <c r="V311" s="764"/>
      <c r="W311" s="764"/>
      <c r="X311" s="764"/>
      <c r="Y311" s="764"/>
    </row>
    <row r="312" spans="1:25">
      <c r="A312" s="767" t="s">
        <v>12744</v>
      </c>
      <c r="B312" s="763" t="s">
        <v>1921</v>
      </c>
      <c r="C312" s="763" t="s">
        <v>10257</v>
      </c>
      <c r="D312" s="763" t="s">
        <v>93</v>
      </c>
      <c r="E312" s="763"/>
      <c r="F312" s="764" t="s">
        <v>30083</v>
      </c>
      <c r="G312" s="764"/>
      <c r="H312" s="764"/>
      <c r="I312" s="764">
        <f>MATCH(Таблиця90[[#This Row],[Name]],Buildings!$H$3:$H$792,0)</f>
        <v>634</v>
      </c>
      <c r="J312" s="764"/>
      <c r="K312" s="764"/>
      <c r="L312" s="764"/>
      <c r="M312" s="764"/>
      <c r="N312" s="764"/>
      <c r="O312" s="764"/>
      <c r="P312" s="764"/>
      <c r="Q312" s="764"/>
      <c r="R312" s="764"/>
      <c r="S312" s="764"/>
      <c r="T312" s="764"/>
      <c r="U312" s="764"/>
      <c r="V312" s="764"/>
      <c r="W312" s="764"/>
      <c r="X312" s="764"/>
      <c r="Y312" s="764"/>
    </row>
    <row r="313" spans="1:25">
      <c r="A313" s="767" t="s">
        <v>12802</v>
      </c>
      <c r="B313" s="763" t="s">
        <v>1921</v>
      </c>
      <c r="C313" s="763" t="s">
        <v>10257</v>
      </c>
      <c r="D313" s="763" t="s">
        <v>93</v>
      </c>
      <c r="E313" s="763"/>
      <c r="F313" s="764" t="s">
        <v>30084</v>
      </c>
      <c r="G313" s="764"/>
      <c r="H313" s="764"/>
      <c r="I313" s="764">
        <f>MATCH(Таблиця90[[#This Row],[Name]],Buildings!$H$3:$H$792,0)</f>
        <v>646</v>
      </c>
      <c r="J313" s="764"/>
      <c r="K313" s="764"/>
      <c r="L313" s="764"/>
      <c r="M313" s="764"/>
      <c r="N313" s="764"/>
      <c r="O313" s="764"/>
      <c r="P313" s="764"/>
      <c r="Q313" s="764"/>
      <c r="R313" s="764"/>
      <c r="S313" s="764"/>
      <c r="T313" s="764"/>
      <c r="U313" s="764"/>
      <c r="V313" s="764"/>
      <c r="W313" s="764"/>
      <c r="X313" s="764"/>
      <c r="Y313" s="764"/>
    </row>
    <row r="314" spans="1:25">
      <c r="A314" s="767" t="s">
        <v>12883</v>
      </c>
      <c r="B314" s="763" t="s">
        <v>1921</v>
      </c>
      <c r="C314" s="763" t="s">
        <v>10257</v>
      </c>
      <c r="D314" s="763" t="s">
        <v>93</v>
      </c>
      <c r="E314" s="763"/>
      <c r="F314" s="769" t="s">
        <v>11644</v>
      </c>
      <c r="G314" s="769"/>
      <c r="H314" s="768"/>
      <c r="I314" s="764">
        <f>MATCH(Таблиця90[[#This Row],[Name]],Buildings!$H$3:$H$792,0)</f>
        <v>662</v>
      </c>
      <c r="J314" s="768"/>
      <c r="K314" s="768"/>
      <c r="L314" s="768"/>
      <c r="M314" s="768"/>
      <c r="N314" s="768"/>
      <c r="O314" s="768"/>
      <c r="P314" s="768"/>
      <c r="Q314" s="768"/>
      <c r="R314" s="768"/>
      <c r="S314" s="768"/>
      <c r="T314" s="768"/>
      <c r="U314" s="768"/>
      <c r="V314" s="768"/>
      <c r="W314" s="768"/>
      <c r="X314" s="768"/>
      <c r="Y314" s="768"/>
    </row>
    <row r="315" spans="1:25">
      <c r="A315" s="943" t="s">
        <v>12716</v>
      </c>
      <c r="B315" s="763" t="s">
        <v>1921</v>
      </c>
      <c r="C315" s="763" t="s">
        <v>10257</v>
      </c>
      <c r="D315" s="763" t="s">
        <v>25</v>
      </c>
      <c r="E315" s="763"/>
      <c r="F315" s="764" t="s">
        <v>30085</v>
      </c>
      <c r="G315" s="764"/>
      <c r="H315" s="764"/>
      <c r="I315" s="764">
        <f>MATCH(Таблиця90[[#This Row],[Name]],Buildings!$H$3:$H$792,0)</f>
        <v>628</v>
      </c>
      <c r="J315" s="764"/>
      <c r="K315" s="764"/>
      <c r="L315" s="764"/>
      <c r="M315" s="764"/>
      <c r="N315" s="764"/>
      <c r="O315" s="764"/>
      <c r="P315" s="764"/>
      <c r="Q315" s="764"/>
      <c r="R315" s="764"/>
      <c r="S315" s="764"/>
      <c r="T315" s="764"/>
      <c r="U315" s="764"/>
      <c r="V315" s="764"/>
      <c r="W315" s="764"/>
      <c r="X315" s="764"/>
      <c r="Y315" s="764"/>
    </row>
    <row r="316" spans="1:25">
      <c r="A316" s="943" t="s">
        <v>12692</v>
      </c>
      <c r="B316" s="763" t="s">
        <v>1921</v>
      </c>
      <c r="C316" s="763" t="s">
        <v>10257</v>
      </c>
      <c r="D316" s="763" t="s">
        <v>25</v>
      </c>
      <c r="E316" s="763"/>
      <c r="F316" s="764" t="s">
        <v>30086</v>
      </c>
      <c r="G316" s="764"/>
      <c r="H316" s="764"/>
      <c r="I316" s="764">
        <f>MATCH(Таблиця90[[#This Row],[Name]],Buildings!$H$3:$H$792,0)</f>
        <v>623</v>
      </c>
      <c r="J316" s="764"/>
      <c r="K316" s="764"/>
      <c r="L316" s="764"/>
      <c r="M316" s="764"/>
      <c r="N316" s="764"/>
      <c r="O316" s="764"/>
      <c r="P316" s="764"/>
      <c r="Q316" s="764"/>
      <c r="R316" s="764"/>
      <c r="S316" s="764"/>
      <c r="T316" s="764"/>
      <c r="U316" s="764"/>
      <c r="V316" s="764"/>
      <c r="W316" s="764"/>
      <c r="X316" s="764"/>
      <c r="Y316" s="764"/>
    </row>
    <row r="317" spans="1:25">
      <c r="A317" s="764" t="s">
        <v>115</v>
      </c>
      <c r="B317" s="763" t="s">
        <v>1921</v>
      </c>
      <c r="C317" s="763" t="s">
        <v>10257</v>
      </c>
      <c r="D317" s="763" t="s">
        <v>25</v>
      </c>
      <c r="E317" s="763"/>
      <c r="F317" s="764" t="s">
        <v>30087</v>
      </c>
      <c r="G317" s="764"/>
      <c r="H317" s="764"/>
      <c r="I317" s="764">
        <f>MATCH(Таблиця90[[#This Row],[Name]],Buildings!$H$3:$H$792,0)</f>
        <v>633</v>
      </c>
      <c r="J317" s="764"/>
      <c r="K317" s="764"/>
      <c r="L317" s="764"/>
      <c r="M317" s="764"/>
      <c r="N317" s="764"/>
      <c r="O317" s="764"/>
      <c r="P317" s="764"/>
      <c r="Q317" s="764"/>
      <c r="R317" s="764"/>
      <c r="S317" s="764"/>
      <c r="T317" s="764"/>
      <c r="U317" s="764"/>
      <c r="V317" s="764"/>
      <c r="W317" s="764"/>
      <c r="X317" s="764"/>
      <c r="Y317" s="764"/>
    </row>
    <row r="318" spans="1:25">
      <c r="A318" s="764" t="s">
        <v>12830</v>
      </c>
      <c r="B318" s="763" t="s">
        <v>1921</v>
      </c>
      <c r="C318" s="763" t="s">
        <v>10257</v>
      </c>
      <c r="D318" s="763" t="s">
        <v>25</v>
      </c>
      <c r="E318" s="763"/>
      <c r="F318" s="764" t="s">
        <v>30088</v>
      </c>
      <c r="G318" s="764"/>
      <c r="H318" s="764"/>
      <c r="I318" s="764">
        <f>MATCH(Таблиця90[[#This Row],[Name]],Buildings!$H$3:$H$792,0)</f>
        <v>652</v>
      </c>
      <c r="J318" s="764"/>
      <c r="K318" s="764"/>
      <c r="L318" s="764"/>
      <c r="M318" s="764"/>
      <c r="N318" s="764"/>
      <c r="O318" s="764"/>
      <c r="P318" s="764"/>
      <c r="Q318" s="764"/>
      <c r="R318" s="764"/>
      <c r="S318" s="764"/>
      <c r="T318" s="764"/>
      <c r="U318" s="764"/>
      <c r="V318" s="764"/>
      <c r="W318" s="764"/>
      <c r="X318" s="764"/>
      <c r="Y318" s="764"/>
    </row>
    <row r="319" spans="1:25">
      <c r="A319" s="764" t="s">
        <v>12886</v>
      </c>
      <c r="B319" s="763" t="s">
        <v>1921</v>
      </c>
      <c r="C319" s="763" t="s">
        <v>10257</v>
      </c>
      <c r="D319" s="763" t="s">
        <v>25</v>
      </c>
      <c r="E319" s="763"/>
      <c r="F319" s="764" t="s">
        <v>30089</v>
      </c>
      <c r="G319" s="764"/>
      <c r="H319" s="764"/>
      <c r="I319" s="764">
        <f>MATCH(Таблиця90[[#This Row],[Name]],Buildings!$H$3:$H$792,0)</f>
        <v>663</v>
      </c>
      <c r="J319" s="764"/>
      <c r="K319" s="764"/>
      <c r="L319" s="764"/>
      <c r="M319" s="764"/>
      <c r="N319" s="764"/>
      <c r="O319" s="764"/>
      <c r="P319" s="764"/>
      <c r="Q319" s="764"/>
      <c r="R319" s="764"/>
      <c r="S319" s="764"/>
      <c r="T319" s="764"/>
      <c r="U319" s="764"/>
      <c r="V319" s="764"/>
      <c r="W319" s="764"/>
      <c r="X319" s="764"/>
      <c r="Y319" s="764"/>
    </row>
    <row r="320" spans="1:25">
      <c r="A320" s="764" t="s">
        <v>12748</v>
      </c>
      <c r="B320" s="763" t="s">
        <v>1921</v>
      </c>
      <c r="C320" s="763" t="s">
        <v>10257</v>
      </c>
      <c r="D320" s="763" t="s">
        <v>25</v>
      </c>
      <c r="E320" s="763"/>
      <c r="F320" s="764" t="s">
        <v>30090</v>
      </c>
      <c r="G320" s="764"/>
      <c r="H320" s="764"/>
      <c r="I320" s="764">
        <f>MATCH(Таблиця90[[#This Row],[Name]],Buildings!$H$3:$H$792,0)</f>
        <v>635</v>
      </c>
      <c r="J320" s="764"/>
      <c r="K320" s="764"/>
      <c r="L320" s="764"/>
      <c r="M320" s="764"/>
      <c r="N320" s="764"/>
      <c r="O320" s="764"/>
      <c r="P320" s="764"/>
      <c r="Q320" s="764"/>
      <c r="R320" s="764"/>
      <c r="S320" s="764"/>
      <c r="T320" s="764"/>
      <c r="U320" s="764"/>
      <c r="V320" s="764"/>
      <c r="W320" s="764"/>
      <c r="X320" s="764"/>
      <c r="Y320" s="764"/>
    </row>
    <row r="321" spans="1:25">
      <c r="A321" s="764" t="s">
        <v>12867</v>
      </c>
      <c r="B321" s="763" t="s">
        <v>1921</v>
      </c>
      <c r="C321" s="763" t="s">
        <v>10257</v>
      </c>
      <c r="D321" s="763" t="s">
        <v>14</v>
      </c>
      <c r="E321" s="763"/>
      <c r="F321" s="764" t="s">
        <v>30091</v>
      </c>
      <c r="G321" s="764"/>
      <c r="H321" s="764"/>
      <c r="I321" s="764">
        <f>MATCH(Таблиця90[[#This Row],[Name]],Buildings!$H$3:$H$792,0)</f>
        <v>659</v>
      </c>
      <c r="J321" s="764"/>
      <c r="K321" s="764"/>
      <c r="L321" s="764"/>
      <c r="M321" s="764"/>
      <c r="N321" s="764"/>
      <c r="O321" s="764"/>
      <c r="P321" s="764"/>
      <c r="Q321" s="764"/>
      <c r="R321" s="764"/>
      <c r="S321" s="764"/>
      <c r="T321" s="764"/>
      <c r="U321" s="764"/>
      <c r="V321" s="764"/>
      <c r="W321" s="764"/>
      <c r="X321" s="764"/>
      <c r="Y321" s="764"/>
    </row>
    <row r="322" spans="1:25">
      <c r="A322" s="764" t="s">
        <v>213</v>
      </c>
      <c r="B322" s="763" t="s">
        <v>1921</v>
      </c>
      <c r="C322" s="763" t="s">
        <v>10257</v>
      </c>
      <c r="D322" s="763" t="s">
        <v>14</v>
      </c>
      <c r="E322" s="763"/>
      <c r="F322" s="764" t="s">
        <v>30092</v>
      </c>
      <c r="G322" s="764"/>
      <c r="H322" s="764"/>
      <c r="I322" s="764">
        <f>MATCH(Таблиця90[[#This Row],[Name]],Buildings!$H$3:$H$792,0)</f>
        <v>656</v>
      </c>
      <c r="J322" s="764"/>
      <c r="K322" s="764"/>
      <c r="L322" s="764"/>
      <c r="M322" s="764"/>
      <c r="N322" s="764"/>
      <c r="O322" s="764"/>
      <c r="P322" s="764"/>
      <c r="Q322" s="764"/>
      <c r="R322" s="764"/>
      <c r="S322" s="764"/>
      <c r="T322" s="764"/>
      <c r="U322" s="764"/>
      <c r="V322" s="764"/>
      <c r="W322" s="764"/>
      <c r="X322" s="764"/>
      <c r="Y322" s="764"/>
    </row>
    <row r="323" spans="1:25">
      <c r="A323" s="764" t="s">
        <v>350</v>
      </c>
      <c r="B323" s="763" t="s">
        <v>1921</v>
      </c>
      <c r="C323" s="763" t="s">
        <v>10257</v>
      </c>
      <c r="D323" s="763" t="s">
        <v>14</v>
      </c>
      <c r="E323" s="763"/>
      <c r="F323" s="764" t="s">
        <v>30093</v>
      </c>
      <c r="G323" s="764"/>
      <c r="H323" s="764"/>
      <c r="I323" s="764">
        <f>MATCH(Таблиця90[[#This Row],[Name]],Buildings!$H$3:$H$792,0)</f>
        <v>669</v>
      </c>
      <c r="J323" s="764"/>
      <c r="K323" s="764"/>
      <c r="L323" s="764"/>
      <c r="M323" s="764"/>
      <c r="N323" s="764"/>
      <c r="O323" s="764"/>
      <c r="P323" s="764"/>
      <c r="Q323" s="764"/>
      <c r="R323" s="764"/>
      <c r="S323" s="764"/>
      <c r="T323" s="764"/>
      <c r="U323" s="764"/>
      <c r="V323" s="764"/>
      <c r="W323" s="764"/>
      <c r="X323" s="764"/>
      <c r="Y323" s="764"/>
    </row>
    <row r="324" spans="1:25">
      <c r="A324" s="943" t="s">
        <v>12683</v>
      </c>
      <c r="B324" s="763" t="s">
        <v>1921</v>
      </c>
      <c r="C324" s="763" t="s">
        <v>10257</v>
      </c>
      <c r="D324" s="763" t="s">
        <v>14</v>
      </c>
      <c r="E324" s="763"/>
      <c r="F324" s="764" t="s">
        <v>30094</v>
      </c>
      <c r="G324" s="764"/>
      <c r="H324" s="764"/>
      <c r="I324" s="764">
        <f>MATCH(Таблиця90[[#This Row],[Name]],Buildings!$H$3:$H$792,0)</f>
        <v>621</v>
      </c>
      <c r="J324" s="764"/>
      <c r="K324" s="764"/>
      <c r="L324" s="764"/>
      <c r="M324" s="764"/>
      <c r="N324" s="764"/>
      <c r="O324" s="764"/>
      <c r="P324" s="764"/>
      <c r="Q324" s="764"/>
      <c r="R324" s="764"/>
      <c r="S324" s="764"/>
      <c r="T324" s="764"/>
      <c r="U324" s="764"/>
      <c r="V324" s="764"/>
      <c r="W324" s="764"/>
      <c r="X324" s="764"/>
      <c r="Y324" s="764"/>
    </row>
    <row r="325" spans="1:25">
      <c r="A325" s="763" t="s">
        <v>12899</v>
      </c>
      <c r="B325" s="763" t="s">
        <v>1921</v>
      </c>
      <c r="C325" s="763" t="s">
        <v>10257</v>
      </c>
      <c r="D325" s="763" t="s">
        <v>10367</v>
      </c>
      <c r="E325" s="763"/>
      <c r="F325" s="763" t="s">
        <v>30095</v>
      </c>
      <c r="G325" s="763"/>
      <c r="H325" s="763"/>
      <c r="I325" s="764">
        <f>MATCH(Таблиця90[[#This Row],[Name]],Buildings!$H$3:$H$792,0)</f>
        <v>666</v>
      </c>
      <c r="J325" s="763"/>
      <c r="K325" s="763"/>
      <c r="L325" s="763"/>
      <c r="M325" s="763"/>
      <c r="N325" s="763"/>
      <c r="O325" s="763"/>
      <c r="P325" s="763"/>
      <c r="Q325" s="763"/>
      <c r="R325" s="763"/>
      <c r="S325" s="763"/>
      <c r="T325" s="763"/>
      <c r="U325" s="763"/>
      <c r="V325" s="763"/>
      <c r="W325" s="763"/>
      <c r="X325" s="763"/>
      <c r="Y325" s="763"/>
    </row>
    <row r="326" spans="1:25">
      <c r="A326" s="763" t="s">
        <v>12862</v>
      </c>
      <c r="B326" s="763" t="s">
        <v>1921</v>
      </c>
      <c r="C326" s="763" t="s">
        <v>10257</v>
      </c>
      <c r="D326" s="763" t="s">
        <v>10367</v>
      </c>
      <c r="E326" s="763"/>
      <c r="F326" s="763" t="s">
        <v>11628</v>
      </c>
      <c r="G326" s="763"/>
      <c r="H326" s="763"/>
      <c r="I326" s="764">
        <f>MATCH(Таблиця90[[#This Row],[Name]],Buildings!$H$3:$H$792,0)</f>
        <v>658</v>
      </c>
      <c r="J326" s="763"/>
      <c r="K326" s="763"/>
      <c r="L326" s="763"/>
      <c r="M326" s="763"/>
      <c r="N326" s="763"/>
      <c r="O326" s="763"/>
      <c r="P326" s="763"/>
      <c r="Q326" s="763"/>
      <c r="R326" s="763"/>
      <c r="S326" s="763"/>
      <c r="T326" s="763"/>
      <c r="U326" s="763"/>
      <c r="V326" s="763"/>
      <c r="W326" s="763"/>
      <c r="X326" s="763"/>
      <c r="Y326" s="763"/>
    </row>
    <row r="327" spans="1:25">
      <c r="A327" s="763" t="s">
        <v>31672</v>
      </c>
      <c r="B327" s="763" t="s">
        <v>1921</v>
      </c>
      <c r="C327" s="763" t="s">
        <v>10257</v>
      </c>
      <c r="D327" s="763" t="s">
        <v>10367</v>
      </c>
      <c r="E327" s="763" t="s">
        <v>93</v>
      </c>
      <c r="F327" s="763" t="s">
        <v>30096</v>
      </c>
      <c r="G327" s="763"/>
      <c r="H327" s="763"/>
      <c r="I327" s="764">
        <f>MATCH(Таблиця90[[#This Row],[Name]],Buildings!$H$3:$H$792,0)</f>
        <v>645</v>
      </c>
      <c r="J327" s="763"/>
      <c r="K327" s="763"/>
      <c r="L327" s="763"/>
      <c r="M327" s="763"/>
      <c r="N327" s="763"/>
      <c r="O327" s="763"/>
      <c r="P327" s="763"/>
      <c r="Q327" s="763"/>
      <c r="R327" s="763"/>
      <c r="S327" s="763"/>
      <c r="T327" s="763"/>
      <c r="U327" s="763"/>
      <c r="V327" s="763"/>
      <c r="W327" s="763"/>
      <c r="X327" s="763"/>
      <c r="Y327" s="763"/>
    </row>
    <row r="328" spans="1:25">
      <c r="A328" s="764" t="s">
        <v>12823</v>
      </c>
      <c r="B328" s="763" t="s">
        <v>1921</v>
      </c>
      <c r="C328" s="763" t="s">
        <v>10257</v>
      </c>
      <c r="D328" s="763" t="s">
        <v>10375</v>
      </c>
      <c r="E328" s="763"/>
      <c r="F328" s="764" t="s">
        <v>10375</v>
      </c>
      <c r="G328" s="764"/>
      <c r="H328" s="764"/>
      <c r="I328" s="764">
        <f>MATCH(Таблиця90[[#This Row],[Name]],Buildings!$H$3:$H$792,0)</f>
        <v>650</v>
      </c>
      <c r="J328" s="764"/>
      <c r="K328" s="764"/>
      <c r="L328" s="764"/>
      <c r="M328" s="764"/>
      <c r="N328" s="764"/>
      <c r="O328" s="764"/>
      <c r="P328" s="764"/>
      <c r="Q328" s="764"/>
      <c r="R328" s="764"/>
      <c r="S328" s="764"/>
      <c r="T328" s="764"/>
      <c r="U328" s="764"/>
      <c r="V328" s="764"/>
      <c r="W328" s="764"/>
      <c r="X328" s="764"/>
      <c r="Y328" s="764"/>
    </row>
    <row r="329" spans="1:25">
      <c r="A329" s="764" t="s">
        <v>30097</v>
      </c>
      <c r="B329" s="763" t="s">
        <v>1921</v>
      </c>
      <c r="C329" s="763" t="s">
        <v>10257</v>
      </c>
      <c r="D329" s="763" t="s">
        <v>10375</v>
      </c>
      <c r="E329" s="763"/>
      <c r="F329" s="764" t="s">
        <v>10375</v>
      </c>
      <c r="G329" s="764"/>
      <c r="H329" s="764"/>
      <c r="I329" s="764">
        <f>MATCH(Таблиця90[[#This Row],[Name]],Buildings!$H$3:$H$792,0)</f>
        <v>784</v>
      </c>
      <c r="J329" s="764"/>
      <c r="K329" s="764"/>
      <c r="L329" s="764"/>
      <c r="M329" s="764"/>
      <c r="N329" s="764"/>
      <c r="O329" s="764"/>
      <c r="P329" s="764"/>
      <c r="Q329" s="764"/>
      <c r="R329" s="764"/>
      <c r="S329" s="764"/>
      <c r="T329" s="764"/>
      <c r="U329" s="764"/>
      <c r="V329" s="764"/>
      <c r="W329" s="764"/>
      <c r="X329" s="764"/>
      <c r="Y329" s="764"/>
    </row>
    <row r="330" spans="1:25">
      <c r="A330" s="764" t="s">
        <v>30098</v>
      </c>
      <c r="B330" s="763" t="s">
        <v>1850</v>
      </c>
      <c r="C330" s="763" t="s">
        <v>18081</v>
      </c>
      <c r="D330" s="763"/>
      <c r="E330" s="763"/>
      <c r="F330" s="764" t="s">
        <v>30099</v>
      </c>
      <c r="G330" s="764"/>
      <c r="H330" s="764"/>
      <c r="I330" s="764" t="e">
        <f>MATCH(Таблиця90[[#This Row],[Name]],Buildings!$H$3:$H$792,0)</f>
        <v>#N/A</v>
      </c>
      <c r="J330" s="764"/>
      <c r="K330" s="764"/>
      <c r="L330" s="764"/>
      <c r="M330" s="764"/>
      <c r="N330" s="764"/>
      <c r="O330" s="764"/>
      <c r="P330" s="764"/>
      <c r="Q330" s="764"/>
      <c r="R330" s="764"/>
      <c r="S330" s="764"/>
      <c r="T330" s="764"/>
      <c r="U330" s="764"/>
      <c r="V330" s="764"/>
      <c r="W330" s="764"/>
      <c r="X330" s="764"/>
      <c r="Y330" s="764"/>
    </row>
    <row r="331" spans="1:25">
      <c r="A331" s="767" t="s">
        <v>30100</v>
      </c>
      <c r="B331" s="763" t="s">
        <v>1850</v>
      </c>
      <c r="C331" s="763" t="s">
        <v>18081</v>
      </c>
      <c r="D331" s="763"/>
      <c r="E331" s="763"/>
      <c r="F331" s="764" t="s">
        <v>18081</v>
      </c>
      <c r="G331" s="764"/>
      <c r="H331" s="764"/>
      <c r="I331" s="764" t="e">
        <f>MATCH(Таблиця90[[#This Row],[Name]],Buildings!$H$3:$H$792,0)</f>
        <v>#N/A</v>
      </c>
      <c r="J331" s="764"/>
      <c r="K331" s="764"/>
      <c r="L331" s="764"/>
      <c r="M331" s="764"/>
      <c r="N331" s="764"/>
      <c r="O331" s="764"/>
      <c r="P331" s="764"/>
      <c r="Q331" s="764"/>
      <c r="R331" s="764"/>
      <c r="S331" s="764"/>
      <c r="T331" s="764"/>
      <c r="U331" s="764"/>
      <c r="V331" s="764"/>
      <c r="W331" s="764"/>
      <c r="X331" s="764"/>
      <c r="Y331" s="764"/>
    </row>
    <row r="332" spans="1:25">
      <c r="A332" s="767" t="s">
        <v>13298</v>
      </c>
      <c r="B332" s="763" t="s">
        <v>1850</v>
      </c>
      <c r="C332" s="763" t="s">
        <v>18081</v>
      </c>
      <c r="D332" s="763"/>
      <c r="E332" s="763"/>
      <c r="F332" s="772" t="s">
        <v>30101</v>
      </c>
      <c r="G332" s="764"/>
      <c r="H332" s="764"/>
      <c r="I332" s="764" t="e">
        <f>MATCH(Таблиця90[[#This Row],[Name]],Buildings!$H$3:$H$792,0)</f>
        <v>#N/A</v>
      </c>
      <c r="J332" s="764"/>
      <c r="K332" s="764"/>
      <c r="L332" s="764"/>
      <c r="M332" s="764"/>
      <c r="N332" s="764"/>
      <c r="O332" s="764"/>
      <c r="P332" s="764"/>
      <c r="Q332" s="764"/>
      <c r="R332" s="764"/>
      <c r="S332" s="764"/>
      <c r="T332" s="764"/>
      <c r="U332" s="764"/>
      <c r="V332" s="764"/>
      <c r="W332" s="764"/>
      <c r="X332" s="764"/>
      <c r="Y332" s="764"/>
    </row>
    <row r="333" spans="1:25">
      <c r="A333" s="767" t="s">
        <v>30102</v>
      </c>
      <c r="B333" s="763" t="s">
        <v>1850</v>
      </c>
      <c r="C333" s="763" t="s">
        <v>18081</v>
      </c>
      <c r="D333" s="763"/>
      <c r="E333" s="763"/>
      <c r="F333" s="764" t="s">
        <v>30103</v>
      </c>
      <c r="G333" s="764"/>
      <c r="H333" s="764"/>
      <c r="I333" s="764" t="e">
        <f>MATCH(Таблиця90[[#This Row],[Name]],Buildings!$H$3:$H$792,0)</f>
        <v>#N/A</v>
      </c>
      <c r="J333" s="764"/>
      <c r="K333" s="764"/>
      <c r="L333" s="764"/>
      <c r="M333" s="764"/>
      <c r="N333" s="764"/>
      <c r="O333" s="764"/>
      <c r="P333" s="764"/>
      <c r="Q333" s="764"/>
      <c r="R333" s="764"/>
      <c r="S333" s="764"/>
      <c r="T333" s="764"/>
      <c r="U333" s="764"/>
      <c r="V333" s="764"/>
      <c r="W333" s="764"/>
      <c r="X333" s="764"/>
      <c r="Y333" s="764"/>
    </row>
    <row r="334" spans="1:25">
      <c r="A334" s="767" t="s">
        <v>13309</v>
      </c>
      <c r="B334" s="763" t="s">
        <v>1850</v>
      </c>
      <c r="C334" s="763" t="s">
        <v>18081</v>
      </c>
      <c r="D334" s="763"/>
      <c r="E334" s="763"/>
      <c r="F334" s="764" t="s">
        <v>30104</v>
      </c>
      <c r="G334" s="764"/>
      <c r="H334" s="764"/>
      <c r="I334" s="764" t="e">
        <f>MATCH(Таблиця90[[#This Row],[Name]],Buildings!$H$3:$H$792,0)</f>
        <v>#N/A</v>
      </c>
      <c r="J334" s="764"/>
      <c r="K334" s="764"/>
      <c r="L334" s="764"/>
      <c r="M334" s="764"/>
      <c r="N334" s="764"/>
      <c r="O334" s="764"/>
      <c r="P334" s="764"/>
      <c r="Q334" s="764"/>
      <c r="R334" s="764"/>
      <c r="S334" s="764"/>
      <c r="T334" s="764"/>
      <c r="U334" s="764"/>
      <c r="V334" s="764"/>
      <c r="W334" s="764"/>
      <c r="X334" s="764"/>
      <c r="Y334" s="764"/>
    </row>
    <row r="335" spans="1:25">
      <c r="A335" s="764" t="s">
        <v>13416</v>
      </c>
      <c r="B335" s="763" t="s">
        <v>1889</v>
      </c>
      <c r="C335" s="763" t="s">
        <v>18081</v>
      </c>
      <c r="D335" s="763"/>
      <c r="E335" s="763"/>
      <c r="F335" s="764" t="s">
        <v>13417</v>
      </c>
      <c r="G335" s="764"/>
      <c r="H335" s="764"/>
      <c r="I335" s="764" t="e">
        <f>MATCH(Таблиця90[[#This Row],[Name]],Buildings!$H$3:$H$792,0)</f>
        <v>#N/A</v>
      </c>
      <c r="J335" s="764"/>
      <c r="K335" s="764"/>
      <c r="L335" s="764"/>
      <c r="M335" s="764"/>
      <c r="N335" s="764"/>
      <c r="O335" s="764"/>
      <c r="P335" s="764"/>
      <c r="Q335" s="764"/>
      <c r="R335" s="764"/>
      <c r="S335" s="764"/>
      <c r="T335" s="764"/>
      <c r="U335" s="764"/>
      <c r="V335" s="764"/>
      <c r="W335" s="764"/>
      <c r="X335" s="764"/>
      <c r="Y335" s="764"/>
    </row>
    <row r="336" spans="1:25">
      <c r="A336" s="767" t="s">
        <v>30105</v>
      </c>
      <c r="B336" s="763" t="s">
        <v>1889</v>
      </c>
      <c r="C336" s="763" t="s">
        <v>18081</v>
      </c>
      <c r="D336" s="763"/>
      <c r="E336" s="763"/>
      <c r="F336" s="764" t="s">
        <v>30106</v>
      </c>
      <c r="G336" s="764"/>
      <c r="H336" s="764"/>
      <c r="I336" s="764" t="e">
        <f>MATCH(Таблиця90[[#This Row],[Name]],Buildings!$H$3:$H$792,0)</f>
        <v>#N/A</v>
      </c>
      <c r="J336" s="764"/>
      <c r="K336" s="764"/>
      <c r="L336" s="764"/>
      <c r="M336" s="764"/>
      <c r="N336" s="764"/>
      <c r="O336" s="764"/>
      <c r="P336" s="764"/>
      <c r="Q336" s="764"/>
      <c r="R336" s="764"/>
      <c r="S336" s="764"/>
      <c r="T336" s="764"/>
      <c r="U336" s="764"/>
      <c r="V336" s="764"/>
      <c r="W336" s="764"/>
      <c r="X336" s="764"/>
      <c r="Y336" s="764"/>
    </row>
    <row r="337" spans="1:25">
      <c r="A337" s="767" t="s">
        <v>30107</v>
      </c>
      <c r="B337" s="763" t="s">
        <v>1861</v>
      </c>
      <c r="C337" s="763" t="s">
        <v>18081</v>
      </c>
      <c r="D337" s="763"/>
      <c r="E337" s="763"/>
      <c r="F337" s="767" t="s">
        <v>18081</v>
      </c>
      <c r="G337" s="767"/>
      <c r="H337" s="767"/>
      <c r="I337" s="764" t="e">
        <f>MATCH(Таблиця90[[#This Row],[Name]],Buildings!$H$3:$H$792,0)</f>
        <v>#N/A</v>
      </c>
      <c r="J337" s="767"/>
      <c r="K337" s="767"/>
      <c r="L337" s="767"/>
      <c r="M337" s="767"/>
      <c r="N337" s="767"/>
      <c r="O337" s="767"/>
      <c r="P337" s="767"/>
      <c r="Q337" s="767"/>
      <c r="R337" s="767"/>
      <c r="S337" s="767"/>
      <c r="T337" s="767"/>
      <c r="U337" s="767"/>
      <c r="V337" s="767"/>
      <c r="W337" s="767"/>
      <c r="X337" s="767"/>
      <c r="Y337" s="767"/>
    </row>
    <row r="338" spans="1:25">
      <c r="A338" s="767" t="s">
        <v>30108</v>
      </c>
      <c r="B338" s="763" t="s">
        <v>1861</v>
      </c>
      <c r="C338" s="763" t="s">
        <v>18081</v>
      </c>
      <c r="D338" s="763"/>
      <c r="E338" s="763"/>
      <c r="F338" s="767" t="s">
        <v>30109</v>
      </c>
      <c r="G338" s="767"/>
      <c r="H338" s="767"/>
      <c r="I338" s="764" t="e">
        <f>MATCH(Таблиця90[[#This Row],[Name]],Buildings!$H$3:$H$792,0)</f>
        <v>#N/A</v>
      </c>
      <c r="J338" s="767"/>
      <c r="K338" s="767"/>
      <c r="L338" s="767"/>
      <c r="M338" s="767"/>
      <c r="N338" s="767"/>
      <c r="O338" s="767"/>
      <c r="P338" s="767"/>
      <c r="Q338" s="767"/>
      <c r="R338" s="767"/>
      <c r="S338" s="767"/>
      <c r="T338" s="767"/>
      <c r="U338" s="767"/>
      <c r="V338" s="767"/>
      <c r="W338" s="767"/>
      <c r="X338" s="767"/>
      <c r="Y338" s="767"/>
    </row>
    <row r="339" spans="1:25">
      <c r="A339" s="767" t="s">
        <v>13409</v>
      </c>
      <c r="B339" s="763" t="s">
        <v>1870</v>
      </c>
      <c r="C339" s="763" t="s">
        <v>18081</v>
      </c>
      <c r="D339" s="763"/>
      <c r="E339" s="763"/>
      <c r="F339" s="764" t="s">
        <v>30110</v>
      </c>
      <c r="G339" s="764"/>
      <c r="H339" s="764"/>
      <c r="I339" s="764" t="e">
        <f>MATCH(Таблиця90[[#This Row],[Name]],Buildings!$H$3:$H$792,0)</f>
        <v>#N/A</v>
      </c>
      <c r="J339" s="764"/>
      <c r="K339" s="764"/>
      <c r="L339" s="764"/>
      <c r="M339" s="764"/>
      <c r="N339" s="764"/>
      <c r="O339" s="764"/>
      <c r="P339" s="764"/>
      <c r="Q339" s="764"/>
      <c r="R339" s="764"/>
      <c r="S339" s="764"/>
      <c r="T339" s="764"/>
      <c r="U339" s="764"/>
      <c r="V339" s="764"/>
      <c r="W339" s="764"/>
      <c r="X339" s="764"/>
      <c r="Y339" s="764"/>
    </row>
    <row r="340" spans="1:25">
      <c r="A340" s="767" t="s">
        <v>30111</v>
      </c>
      <c r="B340" s="763" t="s">
        <v>1870</v>
      </c>
      <c r="C340" s="763" t="s">
        <v>18081</v>
      </c>
      <c r="D340" s="763"/>
      <c r="E340" s="763"/>
      <c r="F340" s="764" t="s">
        <v>30112</v>
      </c>
      <c r="G340" s="764"/>
      <c r="H340" s="764"/>
      <c r="I340" s="764" t="e">
        <f>MATCH(Таблиця90[[#This Row],[Name]],Buildings!$H$3:$H$792,0)</f>
        <v>#N/A</v>
      </c>
      <c r="J340" s="764"/>
      <c r="K340" s="764"/>
      <c r="L340" s="764"/>
      <c r="M340" s="764"/>
      <c r="N340" s="764"/>
      <c r="O340" s="764"/>
      <c r="P340" s="764"/>
      <c r="Q340" s="764"/>
      <c r="R340" s="764"/>
      <c r="S340" s="764"/>
      <c r="T340" s="764"/>
      <c r="U340" s="764"/>
      <c r="V340" s="764"/>
      <c r="W340" s="764"/>
      <c r="X340" s="764"/>
      <c r="Y340" s="764"/>
    </row>
    <row r="341" spans="1:25">
      <c r="A341" s="767" t="s">
        <v>30113</v>
      </c>
      <c r="B341" s="763" t="s">
        <v>1870</v>
      </c>
      <c r="C341" s="763" t="s">
        <v>18081</v>
      </c>
      <c r="D341" s="763"/>
      <c r="E341" s="763"/>
      <c r="F341" s="764" t="s">
        <v>30114</v>
      </c>
      <c r="G341" s="764"/>
      <c r="H341" s="764"/>
      <c r="I341" s="764" t="e">
        <f>MATCH(Таблиця90[[#This Row],[Name]],Buildings!$H$3:$H$792,0)</f>
        <v>#N/A</v>
      </c>
      <c r="J341" s="764"/>
      <c r="K341" s="764"/>
      <c r="L341" s="764"/>
      <c r="M341" s="764"/>
      <c r="N341" s="764"/>
      <c r="O341" s="764"/>
      <c r="P341" s="764"/>
      <c r="Q341" s="764"/>
      <c r="R341" s="764"/>
      <c r="S341" s="764"/>
      <c r="T341" s="764"/>
      <c r="U341" s="764"/>
      <c r="V341" s="764"/>
      <c r="W341" s="764"/>
      <c r="X341" s="764"/>
      <c r="Y341" s="764"/>
    </row>
    <row r="342" spans="1:25">
      <c r="A342" s="764" t="s">
        <v>30115</v>
      </c>
      <c r="B342" s="763" t="s">
        <v>1921</v>
      </c>
      <c r="C342" s="763" t="s">
        <v>18081</v>
      </c>
      <c r="D342" s="763"/>
      <c r="E342" s="763"/>
      <c r="F342" s="764" t="s">
        <v>30116</v>
      </c>
      <c r="G342" s="764"/>
      <c r="H342" s="764"/>
      <c r="I342" s="764" t="e">
        <f>MATCH(Таблиця90[[#This Row],[Name]],Buildings!$H$3:$H$792,0)</f>
        <v>#N/A</v>
      </c>
      <c r="J342" s="764"/>
      <c r="K342" s="764"/>
      <c r="L342" s="764"/>
      <c r="M342" s="764"/>
      <c r="N342" s="764"/>
      <c r="O342" s="764"/>
      <c r="P342" s="764"/>
      <c r="Q342" s="764"/>
      <c r="R342" s="764"/>
      <c r="S342" s="764"/>
      <c r="T342" s="764"/>
      <c r="U342" s="764"/>
      <c r="V342" s="764"/>
      <c r="W342" s="764"/>
      <c r="X342" s="764"/>
      <c r="Y342" s="764"/>
    </row>
    <row r="343" spans="1:25">
      <c r="A343" s="763" t="s">
        <v>10752</v>
      </c>
      <c r="B343" s="763" t="s">
        <v>1850</v>
      </c>
      <c r="C343" s="763" t="s">
        <v>30117</v>
      </c>
      <c r="D343" s="763" t="s">
        <v>10313</v>
      </c>
      <c r="E343" s="763"/>
      <c r="F343" s="763" t="s">
        <v>30118</v>
      </c>
      <c r="G343" s="763"/>
      <c r="H343" s="763"/>
      <c r="I343" s="764">
        <f>MATCH(Таблиця90[[#This Row],[Name]],Buildings!$H$3:$H$792,0)</f>
        <v>75</v>
      </c>
      <c r="J343" s="763"/>
      <c r="K343" s="763"/>
      <c r="L343" s="763"/>
      <c r="M343" s="763"/>
      <c r="N343" s="763"/>
      <c r="O343" s="763"/>
      <c r="P343" s="763"/>
      <c r="Q343" s="763"/>
      <c r="R343" s="763"/>
      <c r="S343" s="763"/>
      <c r="T343" s="763"/>
      <c r="U343" s="763"/>
      <c r="V343" s="763"/>
      <c r="W343" s="763"/>
      <c r="X343" s="763"/>
      <c r="Y343" s="763"/>
    </row>
    <row r="344" spans="1:25">
      <c r="A344" s="943" t="s">
        <v>10745</v>
      </c>
      <c r="B344" s="763" t="s">
        <v>1850</v>
      </c>
      <c r="C344" s="763" t="s">
        <v>30117</v>
      </c>
      <c r="D344" s="763" t="s">
        <v>10313</v>
      </c>
      <c r="E344" s="763"/>
      <c r="F344" s="763" t="s">
        <v>30119</v>
      </c>
      <c r="G344" s="763"/>
      <c r="H344" s="763"/>
      <c r="I344" s="764">
        <f>MATCH(Таблиця90[[#This Row],[Name]],Buildings!$H$3:$H$792,0)</f>
        <v>74</v>
      </c>
      <c r="J344" s="763"/>
      <c r="K344" s="763"/>
      <c r="L344" s="763"/>
      <c r="M344" s="763"/>
      <c r="N344" s="763"/>
      <c r="O344" s="763"/>
      <c r="P344" s="763"/>
      <c r="Q344" s="763"/>
      <c r="R344" s="763"/>
      <c r="S344" s="763"/>
      <c r="T344" s="763"/>
      <c r="U344" s="763"/>
      <c r="V344" s="763"/>
      <c r="W344" s="763"/>
      <c r="X344" s="763"/>
      <c r="Y344" s="763"/>
    </row>
    <row r="345" spans="1:25">
      <c r="A345" s="764" t="s">
        <v>30120</v>
      </c>
      <c r="B345" s="763" t="s">
        <v>1850</v>
      </c>
      <c r="C345" s="763" t="s">
        <v>9632</v>
      </c>
      <c r="D345" s="763"/>
      <c r="E345" s="763"/>
      <c r="F345" s="764" t="s">
        <v>16173</v>
      </c>
      <c r="G345" s="764"/>
      <c r="H345" s="764"/>
      <c r="I345" s="764" t="e">
        <f>MATCH(Таблиця90[[#This Row],[Name]],Buildings!$H$3:$H$792,0)</f>
        <v>#N/A</v>
      </c>
      <c r="J345" s="764"/>
      <c r="K345" s="764"/>
      <c r="L345" s="764"/>
      <c r="M345" s="764"/>
      <c r="N345" s="764"/>
      <c r="O345" s="764"/>
      <c r="P345" s="764"/>
      <c r="Q345" s="764"/>
      <c r="R345" s="764"/>
      <c r="S345" s="764"/>
      <c r="T345" s="764"/>
      <c r="U345" s="764"/>
      <c r="V345" s="764"/>
      <c r="W345" s="764"/>
      <c r="X345" s="764"/>
      <c r="Y345" s="764"/>
    </row>
    <row r="346" spans="1:25">
      <c r="A346" s="764" t="s">
        <v>30121</v>
      </c>
      <c r="B346" s="763" t="s">
        <v>1921</v>
      </c>
      <c r="C346" s="763" t="s">
        <v>9632</v>
      </c>
      <c r="D346" s="763"/>
      <c r="E346" s="763"/>
      <c r="F346" s="764" t="s">
        <v>30122</v>
      </c>
      <c r="G346" s="764"/>
      <c r="H346" s="764"/>
      <c r="I346" s="764" t="e">
        <f>MATCH(Таблиця90[[#This Row],[Name]],Buildings!$H$3:$H$792,0)</f>
        <v>#N/A</v>
      </c>
      <c r="J346" s="764"/>
      <c r="K346" s="764"/>
      <c r="L346" s="764"/>
      <c r="M346" s="764"/>
      <c r="N346" s="764"/>
      <c r="O346" s="764"/>
      <c r="P346" s="764"/>
      <c r="Q346" s="764"/>
      <c r="R346" s="764"/>
      <c r="S346" s="764"/>
      <c r="T346" s="764"/>
      <c r="U346" s="764"/>
      <c r="V346" s="764"/>
      <c r="W346" s="764"/>
      <c r="X346" s="764"/>
      <c r="Y346" s="764"/>
    </row>
    <row r="347" spans="1:25">
      <c r="A347" s="763" t="s">
        <v>12955</v>
      </c>
      <c r="B347" s="763" t="s">
        <v>1850</v>
      </c>
      <c r="C347" s="763" t="s">
        <v>30123</v>
      </c>
      <c r="D347" s="763"/>
      <c r="E347" s="763"/>
      <c r="F347" s="763" t="s">
        <v>30124</v>
      </c>
      <c r="G347" s="763"/>
      <c r="H347" s="763"/>
      <c r="I347" s="764">
        <f>MATCH(Таблиця90[[#This Row],[Name]],Buildings!$H$3:$H$792,0)</f>
        <v>690</v>
      </c>
      <c r="J347" s="763"/>
      <c r="K347" s="763"/>
      <c r="L347" s="763"/>
      <c r="M347" s="763"/>
      <c r="N347" s="763"/>
      <c r="O347" s="763"/>
      <c r="P347" s="763"/>
      <c r="Q347" s="763"/>
      <c r="R347" s="763"/>
      <c r="S347" s="763"/>
      <c r="T347" s="763"/>
      <c r="U347" s="763"/>
      <c r="V347" s="763"/>
      <c r="W347" s="763"/>
      <c r="X347" s="763"/>
      <c r="Y347" s="763"/>
    </row>
    <row r="348" spans="1:25">
      <c r="A348" s="763" t="s">
        <v>12333</v>
      </c>
      <c r="B348" s="763" t="s">
        <v>1850</v>
      </c>
      <c r="C348" s="763" t="s">
        <v>30123</v>
      </c>
      <c r="D348" s="763"/>
      <c r="E348" s="763"/>
      <c r="F348" s="763" t="s">
        <v>12334</v>
      </c>
      <c r="G348" s="763"/>
      <c r="H348" s="763"/>
      <c r="I348" s="764">
        <f>MATCH(Таблиця90[[#This Row],[Name]],Buildings!$H$3:$H$792,0)</f>
        <v>527</v>
      </c>
      <c r="J348" s="763"/>
      <c r="K348" s="763"/>
      <c r="L348" s="763"/>
      <c r="M348" s="763"/>
      <c r="N348" s="763"/>
      <c r="O348" s="763"/>
      <c r="P348" s="763"/>
      <c r="Q348" s="763"/>
      <c r="R348" s="763"/>
      <c r="S348" s="763"/>
      <c r="T348" s="763"/>
      <c r="U348" s="763"/>
      <c r="V348" s="763"/>
      <c r="W348" s="763"/>
      <c r="X348" s="763"/>
      <c r="Y348" s="763"/>
    </row>
    <row r="349" spans="1:25">
      <c r="A349" s="763" t="s">
        <v>31673</v>
      </c>
      <c r="B349" s="763" t="s">
        <v>1850</v>
      </c>
      <c r="C349" s="763" t="s">
        <v>30123</v>
      </c>
      <c r="D349" s="763"/>
      <c r="E349" s="763"/>
      <c r="F349" s="763" t="s">
        <v>10919</v>
      </c>
      <c r="G349" s="763"/>
      <c r="H349" s="763"/>
      <c r="I349" s="764">
        <f>MATCH(Таблиця90[[#This Row],[Name]],Buildings!$H$3:$H$792,0)</f>
        <v>144</v>
      </c>
      <c r="J349" s="763"/>
      <c r="K349" s="763"/>
      <c r="L349" s="763"/>
      <c r="M349" s="763"/>
      <c r="N349" s="763"/>
      <c r="O349" s="763"/>
      <c r="P349" s="763"/>
      <c r="Q349" s="763"/>
      <c r="R349" s="763"/>
      <c r="S349" s="763"/>
      <c r="T349" s="763"/>
      <c r="U349" s="763"/>
      <c r="V349" s="763"/>
      <c r="W349" s="763"/>
      <c r="X349" s="763"/>
      <c r="Y349" s="763"/>
    </row>
    <row r="350" spans="1:25">
      <c r="A350" s="763" t="s">
        <v>31674</v>
      </c>
      <c r="B350" s="763" t="s">
        <v>1850</v>
      </c>
      <c r="C350" s="763" t="s">
        <v>30123</v>
      </c>
      <c r="D350" s="763"/>
      <c r="E350" s="763"/>
      <c r="F350" s="763" t="s">
        <v>30125</v>
      </c>
      <c r="G350" s="763"/>
      <c r="H350" s="763"/>
      <c r="I350" s="764" t="e">
        <f>MATCH(Таблиця90[[#This Row],[Name]],Buildings!$H$3:$H$792,0)</f>
        <v>#N/A</v>
      </c>
      <c r="J350" s="763"/>
      <c r="K350" s="763"/>
      <c r="L350" s="763"/>
      <c r="M350" s="763"/>
      <c r="N350" s="763"/>
      <c r="O350" s="763"/>
      <c r="P350" s="763"/>
      <c r="Q350" s="763"/>
      <c r="R350" s="763"/>
      <c r="S350" s="763"/>
      <c r="T350" s="763"/>
      <c r="U350" s="763"/>
      <c r="V350" s="763"/>
      <c r="W350" s="763"/>
      <c r="X350" s="763"/>
      <c r="Y350" s="763"/>
    </row>
    <row r="351" spans="1:25">
      <c r="A351" s="767" t="s">
        <v>10946</v>
      </c>
      <c r="B351" s="763" t="s">
        <v>10922</v>
      </c>
      <c r="C351" s="763" t="s">
        <v>30123</v>
      </c>
      <c r="D351" s="763"/>
      <c r="E351" s="763"/>
      <c r="F351" s="764" t="s">
        <v>30126</v>
      </c>
      <c r="G351" s="764"/>
      <c r="H351" s="764"/>
      <c r="I351" s="764">
        <f>MATCH(Таблиця90[[#This Row],[Name]],Buildings!$H$3:$H$792,0)</f>
        <v>151</v>
      </c>
      <c r="J351" s="764"/>
      <c r="K351" s="764"/>
      <c r="L351" s="764"/>
      <c r="M351" s="764"/>
      <c r="N351" s="764"/>
      <c r="O351" s="764"/>
      <c r="P351" s="764"/>
      <c r="Q351" s="764"/>
      <c r="R351" s="764"/>
      <c r="S351" s="764"/>
      <c r="T351" s="764"/>
      <c r="U351" s="764"/>
      <c r="V351" s="764"/>
      <c r="W351" s="764"/>
      <c r="X351" s="764"/>
      <c r="Y351" s="764"/>
    </row>
    <row r="352" spans="1:25">
      <c r="A352" s="763" t="s">
        <v>11922</v>
      </c>
      <c r="B352" s="763" t="s">
        <v>1857</v>
      </c>
      <c r="C352" s="763" t="s">
        <v>30123</v>
      </c>
      <c r="D352" s="763"/>
      <c r="E352" s="763"/>
      <c r="F352" s="763" t="s">
        <v>30127</v>
      </c>
      <c r="G352" s="770"/>
      <c r="H352" s="770"/>
      <c r="I352" s="764">
        <f>MATCH(Таблиця90[[#This Row],[Name]],Buildings!$H$3:$H$792,0)</f>
        <v>427</v>
      </c>
      <c r="J352" s="770"/>
      <c r="K352" s="770"/>
      <c r="L352" s="770"/>
      <c r="M352" s="770"/>
      <c r="N352" s="770"/>
      <c r="O352" s="770"/>
      <c r="P352" s="770"/>
      <c r="Q352" s="770"/>
      <c r="R352" s="770"/>
      <c r="S352" s="770"/>
      <c r="T352" s="770"/>
      <c r="U352" s="770"/>
      <c r="V352" s="770"/>
      <c r="W352" s="770"/>
      <c r="X352" s="770"/>
      <c r="Y352" s="770"/>
    </row>
    <row r="353" spans="1:25">
      <c r="A353" s="763" t="s">
        <v>10895</v>
      </c>
      <c r="B353" s="763" t="s">
        <v>29988</v>
      </c>
      <c r="C353" s="763" t="s">
        <v>30123</v>
      </c>
      <c r="D353" s="763"/>
      <c r="E353" s="763"/>
      <c r="F353" s="763" t="s">
        <v>10897</v>
      </c>
      <c r="G353" s="763"/>
      <c r="H353" s="763"/>
      <c r="I353" s="764">
        <f>MATCH(Таблиця90[[#This Row],[Name]],Buildings!$H$3:$H$792,0)</f>
        <v>126</v>
      </c>
      <c r="J353" s="763"/>
      <c r="K353" s="763"/>
      <c r="L353" s="763"/>
      <c r="M353" s="763"/>
      <c r="N353" s="763"/>
      <c r="O353" s="763"/>
      <c r="P353" s="763"/>
      <c r="Q353" s="763"/>
      <c r="R353" s="763"/>
      <c r="S353" s="763"/>
      <c r="T353" s="763"/>
      <c r="U353" s="763"/>
      <c r="V353" s="763"/>
      <c r="W353" s="763"/>
      <c r="X353" s="763"/>
      <c r="Y353" s="763"/>
    </row>
    <row r="354" spans="1:25">
      <c r="A354" s="763" t="s">
        <v>12973</v>
      </c>
      <c r="B354" s="763" t="s">
        <v>29988</v>
      </c>
      <c r="C354" s="763" t="s">
        <v>30123</v>
      </c>
      <c r="D354" s="763"/>
      <c r="E354" s="763"/>
      <c r="F354" s="763" t="s">
        <v>12974</v>
      </c>
      <c r="G354" s="763"/>
      <c r="H354" s="763"/>
      <c r="I354" s="764">
        <f>MATCH(Таблиця90[[#This Row],[Name]],Buildings!$H$3:$H$792,0)</f>
        <v>699</v>
      </c>
      <c r="J354" s="763"/>
      <c r="K354" s="763"/>
      <c r="L354" s="763"/>
      <c r="M354" s="763"/>
      <c r="N354" s="763"/>
      <c r="O354" s="763"/>
      <c r="P354" s="763"/>
      <c r="Q354" s="763"/>
      <c r="R354" s="763"/>
      <c r="S354" s="763"/>
      <c r="T354" s="763"/>
      <c r="U354" s="763"/>
      <c r="V354" s="763"/>
      <c r="W354" s="763"/>
      <c r="X354" s="763"/>
      <c r="Y354" s="763"/>
    </row>
    <row r="355" spans="1:25">
      <c r="A355" s="764" t="s">
        <v>30128</v>
      </c>
      <c r="B355" s="763" t="s">
        <v>1870</v>
      </c>
      <c r="C355" s="763" t="s">
        <v>30123</v>
      </c>
      <c r="D355" s="763"/>
      <c r="E355" s="763"/>
      <c r="F355" s="764" t="s">
        <v>30129</v>
      </c>
      <c r="G355" s="764"/>
      <c r="H355" s="764"/>
      <c r="I355" s="764" t="e">
        <f>MATCH(Таблиця90[[#This Row],[Name]],Buildings!$H$3:$H$792,0)</f>
        <v>#N/A</v>
      </c>
      <c r="J355" s="764"/>
      <c r="K355" s="764"/>
      <c r="L355" s="764"/>
      <c r="M355" s="764"/>
      <c r="N355" s="764"/>
      <c r="O355" s="764"/>
      <c r="P355" s="764"/>
      <c r="Q355" s="764"/>
      <c r="R355" s="764"/>
      <c r="S355" s="764"/>
      <c r="T355" s="764"/>
      <c r="U355" s="764"/>
      <c r="V355" s="764"/>
      <c r="W355" s="764"/>
      <c r="X355" s="764"/>
      <c r="Y355" s="764"/>
    </row>
    <row r="356" spans="1:25">
      <c r="A356" s="763" t="s">
        <v>12949</v>
      </c>
      <c r="B356" s="763" t="s">
        <v>1921</v>
      </c>
      <c r="C356" s="763" t="s">
        <v>30123</v>
      </c>
      <c r="D356" s="763"/>
      <c r="E356" s="763"/>
      <c r="F356" s="763" t="s">
        <v>12950</v>
      </c>
      <c r="G356" s="763"/>
      <c r="H356" s="763"/>
      <c r="I356" s="764">
        <f>MATCH(Таблиця90[[#This Row],[Name]],Buildings!$H$3:$H$792,0)</f>
        <v>688</v>
      </c>
      <c r="J356" s="763"/>
      <c r="K356" s="763"/>
      <c r="L356" s="763"/>
      <c r="M356" s="763"/>
      <c r="N356" s="763"/>
      <c r="O356" s="763"/>
      <c r="P356" s="763"/>
      <c r="Q356" s="763"/>
      <c r="R356" s="763"/>
      <c r="S356" s="763"/>
      <c r="T356" s="763"/>
      <c r="U356" s="763"/>
      <c r="V356" s="763"/>
      <c r="W356" s="763"/>
      <c r="X356" s="763"/>
      <c r="Y356" s="763"/>
    </row>
    <row r="357" spans="1:25">
      <c r="A357" s="764" t="s">
        <v>11674</v>
      </c>
      <c r="B357" s="763" t="s">
        <v>1857</v>
      </c>
      <c r="C357" s="763" t="s">
        <v>10345</v>
      </c>
      <c r="D357" s="763"/>
      <c r="E357" s="763"/>
      <c r="F357" s="764" t="s">
        <v>30130</v>
      </c>
      <c r="G357" s="764"/>
      <c r="H357" s="764"/>
      <c r="I357" s="764">
        <f>MATCH(Таблиця90[[#This Row],[Name]],Buildings!$H$3:$H$792,0)</f>
        <v>363</v>
      </c>
      <c r="J357" s="764"/>
      <c r="K357" s="764"/>
      <c r="L357" s="764"/>
      <c r="M357" s="764"/>
      <c r="N357" s="764"/>
      <c r="O357" s="764"/>
      <c r="P357" s="764"/>
      <c r="Q357" s="764"/>
      <c r="R357" s="764"/>
      <c r="S357" s="764"/>
      <c r="T357" s="764"/>
      <c r="U357" s="764"/>
      <c r="V357" s="764"/>
      <c r="W357" s="764"/>
      <c r="X357" s="764"/>
      <c r="Y357" s="764"/>
    </row>
    <row r="358" spans="1:25">
      <c r="A358" s="955" t="s">
        <v>11656</v>
      </c>
      <c r="B358" s="763" t="s">
        <v>1857</v>
      </c>
      <c r="C358" s="763" t="s">
        <v>10345</v>
      </c>
      <c r="D358" s="763"/>
      <c r="E358" s="763"/>
      <c r="F358" s="767" t="s">
        <v>30131</v>
      </c>
      <c r="G358" s="767"/>
      <c r="H358" s="767"/>
      <c r="I358" s="764">
        <f>MATCH(Таблиця90[[#This Row],[Name]],Buildings!$H$3:$H$792,0)</f>
        <v>358</v>
      </c>
      <c r="J358" s="767"/>
      <c r="K358" s="767"/>
      <c r="L358" s="767"/>
      <c r="M358" s="767"/>
      <c r="N358" s="767"/>
      <c r="O358" s="767"/>
      <c r="P358" s="767"/>
      <c r="Q358" s="767"/>
      <c r="R358" s="767"/>
      <c r="S358" s="767"/>
      <c r="T358" s="767"/>
      <c r="U358" s="767"/>
      <c r="V358" s="767"/>
      <c r="W358" s="767"/>
      <c r="X358" s="767"/>
      <c r="Y358" s="767"/>
    </row>
    <row r="359" spans="1:25">
      <c r="A359" s="767" t="s">
        <v>11605</v>
      </c>
      <c r="B359" s="763" t="s">
        <v>1857</v>
      </c>
      <c r="C359" s="763" t="s">
        <v>10345</v>
      </c>
      <c r="D359" s="763"/>
      <c r="E359" s="763"/>
      <c r="F359" s="767" t="s">
        <v>30132</v>
      </c>
      <c r="G359" s="767"/>
      <c r="H359" s="767"/>
      <c r="I359" s="764">
        <f>MATCH(Таблиця90[[#This Row],[Name]],Buildings!$H$3:$H$792,0)</f>
        <v>344</v>
      </c>
      <c r="J359" s="767"/>
      <c r="K359" s="767"/>
      <c r="L359" s="767"/>
      <c r="M359" s="767"/>
      <c r="N359" s="767"/>
      <c r="O359" s="767"/>
      <c r="P359" s="767"/>
      <c r="Q359" s="767"/>
      <c r="R359" s="767"/>
      <c r="S359" s="767"/>
      <c r="T359" s="767"/>
      <c r="U359" s="767"/>
      <c r="V359" s="767"/>
      <c r="W359" s="767"/>
      <c r="X359" s="767"/>
      <c r="Y359" s="767"/>
    </row>
    <row r="360" spans="1:25">
      <c r="A360" s="764" t="s">
        <v>11685</v>
      </c>
      <c r="B360" s="763" t="s">
        <v>1857</v>
      </c>
      <c r="C360" s="763" t="s">
        <v>10345</v>
      </c>
      <c r="D360" s="763"/>
      <c r="E360" s="763"/>
      <c r="F360" s="764" t="s">
        <v>30133</v>
      </c>
      <c r="G360" s="764"/>
      <c r="H360" s="764"/>
      <c r="I360" s="764">
        <f>MATCH(Таблиця90[[#This Row],[Name]],Buildings!$H$3:$H$792,0)</f>
        <v>365</v>
      </c>
      <c r="J360" s="764"/>
      <c r="K360" s="764"/>
      <c r="L360" s="764"/>
      <c r="M360" s="764"/>
      <c r="N360" s="764"/>
      <c r="O360" s="764"/>
      <c r="P360" s="764"/>
      <c r="Q360" s="764"/>
      <c r="R360" s="764"/>
      <c r="S360" s="764"/>
      <c r="T360" s="764"/>
      <c r="U360" s="764"/>
      <c r="V360" s="764"/>
      <c r="W360" s="764"/>
      <c r="X360" s="764"/>
      <c r="Y360" s="764"/>
    </row>
    <row r="361" spans="1:25">
      <c r="A361" s="764" t="s">
        <v>11680</v>
      </c>
      <c r="B361" s="763" t="s">
        <v>1857</v>
      </c>
      <c r="C361" s="763" t="s">
        <v>10345</v>
      </c>
      <c r="D361" s="763"/>
      <c r="E361" s="763"/>
      <c r="F361" s="764" t="s">
        <v>30134</v>
      </c>
      <c r="G361" s="764"/>
      <c r="H361" s="764"/>
      <c r="I361" s="764">
        <f>MATCH(Таблиця90[[#This Row],[Name]],Buildings!$H$3:$H$792,0)</f>
        <v>364</v>
      </c>
      <c r="J361" s="764"/>
      <c r="K361" s="764"/>
      <c r="L361" s="764"/>
      <c r="M361" s="764"/>
      <c r="N361" s="764"/>
      <c r="O361" s="764"/>
      <c r="P361" s="764"/>
      <c r="Q361" s="764"/>
      <c r="R361" s="764"/>
      <c r="S361" s="764"/>
      <c r="T361" s="764"/>
      <c r="U361" s="764"/>
      <c r="V361" s="764"/>
      <c r="W361" s="764"/>
      <c r="X361" s="764"/>
      <c r="Y361" s="764"/>
    </row>
    <row r="362" spans="1:25">
      <c r="A362" s="767" t="s">
        <v>30135</v>
      </c>
      <c r="B362" s="763" t="s">
        <v>1857</v>
      </c>
      <c r="C362" s="763" t="s">
        <v>10345</v>
      </c>
      <c r="D362" s="763"/>
      <c r="E362" s="763"/>
      <c r="F362" s="767" t="s">
        <v>30136</v>
      </c>
      <c r="G362" s="767"/>
      <c r="H362" s="767"/>
      <c r="I362" s="764">
        <f>MATCH(Таблиця90[[#This Row],[Name]],Buildings!$H$3:$H$792,0)</f>
        <v>312</v>
      </c>
      <c r="J362" s="767"/>
      <c r="K362" s="767"/>
      <c r="L362" s="767"/>
      <c r="M362" s="767"/>
      <c r="N362" s="767"/>
      <c r="O362" s="767"/>
      <c r="P362" s="767"/>
      <c r="Q362" s="767"/>
      <c r="R362" s="767"/>
      <c r="S362" s="767"/>
      <c r="T362" s="767"/>
      <c r="U362" s="767"/>
      <c r="V362" s="767"/>
      <c r="W362" s="767"/>
      <c r="X362" s="767"/>
      <c r="Y362" s="767"/>
    </row>
    <row r="363" spans="1:25">
      <c r="A363" s="767" t="s">
        <v>11597</v>
      </c>
      <c r="B363" s="763" t="s">
        <v>1857</v>
      </c>
      <c r="C363" s="763" t="s">
        <v>10345</v>
      </c>
      <c r="D363" s="763"/>
      <c r="E363" s="763"/>
      <c r="F363" s="767" t="s">
        <v>30132</v>
      </c>
      <c r="G363" s="767"/>
      <c r="H363" s="767"/>
      <c r="I363" s="764">
        <f>MATCH(Таблиця90[[#This Row],[Name]],Buildings!$H$3:$H$792,0)</f>
        <v>342</v>
      </c>
      <c r="J363" s="767"/>
      <c r="K363" s="767"/>
      <c r="L363" s="767"/>
      <c r="M363" s="767"/>
      <c r="N363" s="767"/>
      <c r="O363" s="767"/>
      <c r="P363" s="767"/>
      <c r="Q363" s="767"/>
      <c r="R363" s="767"/>
      <c r="S363" s="767"/>
      <c r="T363" s="767"/>
      <c r="U363" s="767"/>
      <c r="V363" s="767"/>
      <c r="W363" s="767"/>
      <c r="X363" s="767"/>
      <c r="Y363" s="767"/>
    </row>
    <row r="364" spans="1:25">
      <c r="A364" s="767" t="s">
        <v>30137</v>
      </c>
      <c r="B364" s="763" t="s">
        <v>1857</v>
      </c>
      <c r="C364" s="763" t="s">
        <v>10345</v>
      </c>
      <c r="D364" s="763"/>
      <c r="E364" s="763"/>
      <c r="F364" s="767" t="s">
        <v>30138</v>
      </c>
      <c r="G364" s="767"/>
      <c r="H364" s="767"/>
      <c r="I364" s="764">
        <f>MATCH(Таблиця90[[#This Row],[Name]],Buildings!$H$3:$H$792,0)</f>
        <v>313</v>
      </c>
      <c r="J364" s="767"/>
      <c r="K364" s="767"/>
      <c r="L364" s="767"/>
      <c r="M364" s="767"/>
      <c r="N364" s="767"/>
      <c r="O364" s="767"/>
      <c r="P364" s="767"/>
      <c r="Q364" s="767"/>
      <c r="R364" s="767"/>
      <c r="S364" s="767"/>
      <c r="T364" s="767"/>
      <c r="U364" s="767"/>
      <c r="V364" s="767"/>
      <c r="W364" s="767"/>
      <c r="X364" s="767"/>
      <c r="Y364" s="767"/>
    </row>
    <row r="365" spans="1:25">
      <c r="A365" s="767" t="s">
        <v>10638</v>
      </c>
      <c r="B365" s="763" t="s">
        <v>29988</v>
      </c>
      <c r="C365" s="763" t="s">
        <v>10345</v>
      </c>
      <c r="D365" s="763"/>
      <c r="E365" s="763"/>
      <c r="F365" s="764" t="s">
        <v>10639</v>
      </c>
      <c r="G365" s="764"/>
      <c r="H365" s="764"/>
      <c r="I365" s="764">
        <f>MATCH(Таблиця90[[#This Row],[Name]],Buildings!$H$3:$H$792,0)</f>
        <v>51</v>
      </c>
      <c r="J365" s="764"/>
      <c r="K365" s="764"/>
      <c r="L365" s="764"/>
      <c r="M365" s="764"/>
      <c r="N365" s="764"/>
      <c r="O365" s="764"/>
      <c r="P365" s="764"/>
      <c r="Q365" s="764"/>
      <c r="R365" s="764"/>
      <c r="S365" s="764"/>
      <c r="T365" s="764"/>
      <c r="U365" s="764"/>
      <c r="V365" s="764"/>
      <c r="W365" s="764"/>
      <c r="X365" s="764"/>
      <c r="Y365" s="764"/>
    </row>
    <row r="366" spans="1:25">
      <c r="A366" s="767" t="s">
        <v>30139</v>
      </c>
      <c r="B366" s="763" t="s">
        <v>1861</v>
      </c>
      <c r="C366" s="763" t="s">
        <v>10345</v>
      </c>
      <c r="D366" s="763"/>
      <c r="E366" s="763"/>
      <c r="F366" s="767" t="s">
        <v>30132</v>
      </c>
      <c r="G366" s="767"/>
      <c r="H366" s="767"/>
      <c r="I366" s="764">
        <f>MATCH(Таблиця90[[#This Row],[Name]],Buildings!$H$3:$H$792,0)</f>
        <v>486</v>
      </c>
      <c r="J366" s="767"/>
      <c r="K366" s="767"/>
      <c r="L366" s="767"/>
      <c r="M366" s="767"/>
      <c r="N366" s="767"/>
      <c r="O366" s="767"/>
      <c r="P366" s="767"/>
      <c r="Q366" s="767"/>
      <c r="R366" s="767"/>
      <c r="S366" s="767"/>
      <c r="T366" s="767"/>
      <c r="U366" s="767"/>
      <c r="V366" s="767"/>
      <c r="W366" s="767"/>
      <c r="X366" s="767"/>
      <c r="Y366" s="767"/>
    </row>
    <row r="367" spans="1:25">
      <c r="A367" s="943" t="s">
        <v>12192</v>
      </c>
      <c r="B367" s="763" t="s">
        <v>1861</v>
      </c>
      <c r="C367" s="763" t="s">
        <v>10345</v>
      </c>
      <c r="D367" s="763"/>
      <c r="E367" s="763"/>
      <c r="F367" s="764" t="s">
        <v>30140</v>
      </c>
      <c r="G367" s="764"/>
      <c r="H367" s="764"/>
      <c r="I367" s="764">
        <f>MATCH(Таблиця90[[#This Row],[Name]],Buildings!$H$3:$H$792,0)</f>
        <v>495</v>
      </c>
      <c r="J367" s="764"/>
      <c r="K367" s="764"/>
      <c r="L367" s="764"/>
      <c r="M367" s="764"/>
      <c r="N367" s="764"/>
      <c r="O367" s="764"/>
      <c r="P367" s="764"/>
      <c r="Q367" s="764"/>
      <c r="R367" s="764"/>
      <c r="S367" s="764"/>
      <c r="T367" s="764"/>
      <c r="U367" s="764"/>
      <c r="V367" s="764"/>
      <c r="W367" s="764"/>
      <c r="X367" s="764"/>
      <c r="Y367" s="764"/>
    </row>
    <row r="368" spans="1:25">
      <c r="A368" s="764" t="s">
        <v>12006</v>
      </c>
      <c r="B368" s="763" t="s">
        <v>1861</v>
      </c>
      <c r="C368" s="763" t="s">
        <v>10345</v>
      </c>
      <c r="D368" s="763"/>
      <c r="E368" s="763"/>
      <c r="F368" s="764" t="s">
        <v>30141</v>
      </c>
      <c r="G368" s="764"/>
      <c r="H368" s="764"/>
      <c r="I368" s="764">
        <f>MATCH(Таблиця90[[#This Row],[Name]],Buildings!$H$3:$H$792,0)</f>
        <v>451</v>
      </c>
      <c r="J368" s="764"/>
      <c r="K368" s="764"/>
      <c r="L368" s="764"/>
      <c r="M368" s="764"/>
      <c r="N368" s="764"/>
      <c r="O368" s="764"/>
      <c r="P368" s="764"/>
      <c r="Q368" s="764"/>
      <c r="R368" s="764"/>
      <c r="S368" s="764"/>
      <c r="T368" s="764"/>
      <c r="U368" s="764"/>
      <c r="V368" s="764"/>
      <c r="W368" s="764"/>
      <c r="X368" s="764"/>
      <c r="Y368" s="764"/>
    </row>
    <row r="369" spans="1:25">
      <c r="A369" s="767" t="s">
        <v>12589</v>
      </c>
      <c r="B369" s="763" t="s">
        <v>1870</v>
      </c>
      <c r="C369" s="763" t="s">
        <v>10345</v>
      </c>
      <c r="D369" s="763"/>
      <c r="E369" s="763"/>
      <c r="F369" s="764" t="s">
        <v>30142</v>
      </c>
      <c r="G369" s="764"/>
      <c r="H369" s="764"/>
      <c r="I369" s="764">
        <f>MATCH(Таблиця90[[#This Row],[Name]],Buildings!$H$3:$H$792,0)</f>
        <v>590</v>
      </c>
      <c r="J369" s="764"/>
      <c r="K369" s="764"/>
      <c r="L369" s="764"/>
      <c r="M369" s="764"/>
      <c r="N369" s="764"/>
      <c r="O369" s="764"/>
      <c r="P369" s="764"/>
      <c r="Q369" s="764"/>
      <c r="R369" s="764"/>
      <c r="S369" s="764"/>
      <c r="T369" s="764"/>
      <c r="U369" s="764"/>
      <c r="V369" s="764"/>
      <c r="W369" s="764"/>
      <c r="X369" s="764"/>
      <c r="Y369" s="764"/>
    </row>
    <row r="370" spans="1:25">
      <c r="A370" s="767" t="s">
        <v>1886</v>
      </c>
      <c r="B370" s="763" t="s">
        <v>1850</v>
      </c>
      <c r="C370" s="763" t="s">
        <v>1952</v>
      </c>
      <c r="D370" s="763"/>
      <c r="E370" s="763"/>
      <c r="F370" s="764" t="s">
        <v>30143</v>
      </c>
      <c r="G370" s="764"/>
      <c r="H370" s="764"/>
      <c r="I370" s="764">
        <f>MATCH(Таблиця90[[#This Row],[Name]],Buildings!$H$3:$H$792,0)</f>
        <v>6</v>
      </c>
      <c r="J370" s="764"/>
      <c r="K370" s="764"/>
      <c r="L370" s="764"/>
      <c r="M370" s="764"/>
      <c r="N370" s="764"/>
      <c r="O370" s="764"/>
      <c r="P370" s="764"/>
      <c r="Q370" s="764"/>
      <c r="R370" s="764"/>
      <c r="S370" s="764"/>
      <c r="T370" s="764"/>
      <c r="U370" s="764"/>
      <c r="V370" s="764"/>
      <c r="W370" s="764"/>
      <c r="X370" s="764"/>
      <c r="Y370" s="764"/>
    </row>
    <row r="371" spans="1:25">
      <c r="A371" s="764" t="s">
        <v>10342</v>
      </c>
      <c r="B371" s="763" t="s">
        <v>1850</v>
      </c>
      <c r="C371" s="763" t="s">
        <v>1952</v>
      </c>
      <c r="D371" s="763"/>
      <c r="E371" s="763"/>
      <c r="F371" s="764" t="s">
        <v>10344</v>
      </c>
      <c r="G371" s="764"/>
      <c r="H371" s="764"/>
      <c r="I371" s="764">
        <f>MATCH(Таблиця90[[#This Row],[Name]],Buildings!$H$3:$H$792,0)</f>
        <v>7</v>
      </c>
      <c r="J371" s="764"/>
      <c r="K371" s="764"/>
      <c r="L371" s="764"/>
      <c r="M371" s="764"/>
      <c r="N371" s="764"/>
      <c r="O371" s="764"/>
      <c r="P371" s="764"/>
      <c r="Q371" s="764"/>
      <c r="R371" s="764"/>
      <c r="S371" s="764"/>
      <c r="T371" s="764"/>
      <c r="U371" s="764"/>
      <c r="V371" s="764"/>
      <c r="W371" s="764"/>
      <c r="X371" s="764"/>
      <c r="Y371" s="764"/>
    </row>
    <row r="372" spans="1:25">
      <c r="A372" s="764" t="s">
        <v>31609</v>
      </c>
      <c r="B372" s="763" t="s">
        <v>1889</v>
      </c>
      <c r="C372" s="763" t="s">
        <v>1952</v>
      </c>
      <c r="D372" s="763"/>
      <c r="E372" s="763"/>
      <c r="F372" s="763" t="s">
        <v>16195</v>
      </c>
      <c r="G372" s="762"/>
      <c r="H372" s="765"/>
      <c r="I372" s="764" t="e">
        <f>MATCH(Таблиця90[[#This Row],[Name]],Buildings!$H$3:$H$792,0)</f>
        <v>#N/A</v>
      </c>
      <c r="J372" s="765"/>
      <c r="K372" s="765"/>
      <c r="L372" s="765"/>
      <c r="M372" s="765"/>
      <c r="N372" s="765"/>
      <c r="O372" s="765"/>
      <c r="P372" s="765"/>
      <c r="Q372" s="765"/>
      <c r="R372" s="765"/>
      <c r="S372" s="765"/>
      <c r="T372" s="765"/>
      <c r="U372" s="765"/>
      <c r="V372" s="765"/>
      <c r="W372" s="765"/>
      <c r="X372" s="765"/>
      <c r="Y372" s="765"/>
    </row>
    <row r="373" spans="1:25">
      <c r="A373" s="764" t="s">
        <v>11042</v>
      </c>
      <c r="B373" s="763" t="s">
        <v>29988</v>
      </c>
      <c r="C373" s="763" t="s">
        <v>1952</v>
      </c>
      <c r="D373" s="763"/>
      <c r="E373" s="763"/>
      <c r="F373" s="763" t="s">
        <v>11045</v>
      </c>
      <c r="G373" s="762"/>
      <c r="H373" s="765"/>
      <c r="I373" s="764">
        <f>MATCH(Таблиця90[[#This Row],[Name]],Buildings!$H$3:$H$792,0)</f>
        <v>176</v>
      </c>
      <c r="J373" s="765"/>
      <c r="K373" s="765"/>
      <c r="L373" s="765"/>
      <c r="M373" s="765"/>
      <c r="N373" s="765"/>
      <c r="O373" s="765"/>
      <c r="P373" s="765"/>
      <c r="Q373" s="765"/>
      <c r="R373" s="765"/>
      <c r="S373" s="765"/>
      <c r="T373" s="765"/>
      <c r="U373" s="765"/>
      <c r="V373" s="765"/>
      <c r="W373" s="765"/>
      <c r="X373" s="765"/>
      <c r="Y373" s="765"/>
    </row>
    <row r="374" spans="1:25">
      <c r="A374" s="764" t="s">
        <v>11015</v>
      </c>
      <c r="B374" s="763" t="s">
        <v>29988</v>
      </c>
      <c r="C374" s="763" t="s">
        <v>1952</v>
      </c>
      <c r="D374" s="763"/>
      <c r="E374" s="763"/>
      <c r="F374" s="763" t="s">
        <v>12964</v>
      </c>
      <c r="G374" s="763"/>
      <c r="H374" s="765"/>
      <c r="I374" s="764">
        <f>MATCH(Таблиця90[[#This Row],[Name]],Buildings!$H$3:$H$792,0)</f>
        <v>694</v>
      </c>
      <c r="J374" s="765"/>
      <c r="K374" s="765"/>
      <c r="L374" s="765"/>
      <c r="M374" s="765"/>
      <c r="N374" s="765"/>
      <c r="O374" s="765"/>
      <c r="P374" s="765"/>
      <c r="Q374" s="765"/>
      <c r="R374" s="765"/>
      <c r="S374" s="765"/>
      <c r="T374" s="765"/>
      <c r="U374" s="765"/>
      <c r="V374" s="765"/>
      <c r="W374" s="765"/>
      <c r="X374" s="765"/>
      <c r="Y374" s="765"/>
    </row>
    <row r="375" spans="1:25">
      <c r="A375" s="764" t="s">
        <v>30144</v>
      </c>
      <c r="B375" s="763" t="s">
        <v>29988</v>
      </c>
      <c r="C375" s="763" t="s">
        <v>1952</v>
      </c>
      <c r="D375" s="763"/>
      <c r="E375" s="763"/>
      <c r="F375" s="764" t="s">
        <v>30145</v>
      </c>
      <c r="G375" s="764"/>
      <c r="H375" s="764"/>
      <c r="I375" s="764" t="e">
        <f>MATCH(Таблиця90[[#This Row],[Name]],Buildings!$H$3:$H$792,0)</f>
        <v>#N/A</v>
      </c>
      <c r="J375" s="764"/>
      <c r="K375" s="764"/>
      <c r="L375" s="764"/>
      <c r="M375" s="764"/>
      <c r="N375" s="764"/>
      <c r="O375" s="764"/>
      <c r="P375" s="764"/>
      <c r="Q375" s="764"/>
      <c r="R375" s="764"/>
      <c r="S375" s="764"/>
      <c r="T375" s="764"/>
      <c r="U375" s="764"/>
      <c r="V375" s="764"/>
      <c r="W375" s="764"/>
      <c r="X375" s="764"/>
      <c r="Y375" s="764"/>
    </row>
    <row r="376" spans="1:25">
      <c r="A376" s="764" t="s">
        <v>12966</v>
      </c>
      <c r="B376" s="763" t="s">
        <v>29988</v>
      </c>
      <c r="C376" s="763" t="s">
        <v>1952</v>
      </c>
      <c r="D376" s="763"/>
      <c r="E376" s="763"/>
      <c r="F376" s="763" t="s">
        <v>30146</v>
      </c>
      <c r="G376" s="762"/>
      <c r="H376" s="765"/>
      <c r="I376" s="764">
        <f>MATCH(Таблиця90[[#This Row],[Name]],Buildings!$H$3:$H$792,0)</f>
        <v>696</v>
      </c>
      <c r="J376" s="765"/>
      <c r="K376" s="765"/>
      <c r="L376" s="765"/>
      <c r="M376" s="765"/>
      <c r="N376" s="765"/>
      <c r="O376" s="765"/>
      <c r="P376" s="765"/>
      <c r="Q376" s="765"/>
      <c r="R376" s="765"/>
      <c r="S376" s="765"/>
      <c r="T376" s="765"/>
      <c r="U376" s="765"/>
      <c r="V376" s="765"/>
      <c r="W376" s="765"/>
      <c r="X376" s="765"/>
      <c r="Y376" s="765"/>
    </row>
    <row r="377" spans="1:25">
      <c r="A377" s="764" t="s">
        <v>30147</v>
      </c>
      <c r="B377" s="763" t="s">
        <v>29988</v>
      </c>
      <c r="C377" s="763" t="s">
        <v>1952</v>
      </c>
      <c r="D377" s="763"/>
      <c r="E377" s="763"/>
      <c r="F377" s="763" t="s">
        <v>16175</v>
      </c>
      <c r="G377" s="762"/>
      <c r="H377" s="765"/>
      <c r="I377" s="764" t="e">
        <f>MATCH(Таблиця90[[#This Row],[Name]],Buildings!$H$3:$H$792,0)</f>
        <v>#N/A</v>
      </c>
      <c r="J377" s="765"/>
      <c r="K377" s="765"/>
      <c r="L377" s="765"/>
      <c r="M377" s="765"/>
      <c r="N377" s="765"/>
      <c r="O377" s="765"/>
      <c r="P377" s="765"/>
      <c r="Q377" s="765"/>
      <c r="R377" s="765"/>
      <c r="S377" s="765"/>
      <c r="T377" s="765"/>
      <c r="U377" s="765"/>
      <c r="V377" s="765"/>
      <c r="W377" s="765"/>
      <c r="X377" s="765"/>
      <c r="Y377" s="765"/>
    </row>
    <row r="378" spans="1:25">
      <c r="A378" s="764" t="s">
        <v>30148</v>
      </c>
      <c r="B378" s="763" t="s">
        <v>29988</v>
      </c>
      <c r="C378" s="763" t="s">
        <v>1952</v>
      </c>
      <c r="D378" s="763"/>
      <c r="E378" s="763"/>
      <c r="F378" s="764" t="s">
        <v>30149</v>
      </c>
      <c r="G378" s="764"/>
      <c r="H378" s="764"/>
      <c r="I378" s="764" t="e">
        <f>MATCH(Таблиця90[[#This Row],[Name]],Buildings!$H$3:$H$792,0)</f>
        <v>#N/A</v>
      </c>
      <c r="J378" s="764"/>
      <c r="K378" s="764"/>
      <c r="L378" s="764"/>
      <c r="M378" s="764"/>
      <c r="N378" s="764"/>
      <c r="O378" s="764"/>
      <c r="P378" s="764"/>
      <c r="Q378" s="764"/>
      <c r="R378" s="764"/>
      <c r="S378" s="764"/>
      <c r="T378" s="764"/>
      <c r="U378" s="764"/>
      <c r="V378" s="764"/>
      <c r="W378" s="764"/>
      <c r="X378" s="764"/>
      <c r="Y378" s="764"/>
    </row>
    <row r="379" spans="1:25">
      <c r="A379" s="764" t="s">
        <v>12991</v>
      </c>
      <c r="B379" s="763" t="s">
        <v>29988</v>
      </c>
      <c r="C379" s="763" t="s">
        <v>1952</v>
      </c>
      <c r="D379" s="763"/>
      <c r="E379" s="763"/>
      <c r="F379" s="763" t="s">
        <v>12992</v>
      </c>
      <c r="G379" s="762"/>
      <c r="H379" s="765"/>
      <c r="I379" s="764">
        <f>MATCH(Таблиця90[[#This Row],[Name]],Buildings!$H$3:$H$792,0)</f>
        <v>715</v>
      </c>
      <c r="J379" s="765"/>
      <c r="K379" s="765"/>
      <c r="L379" s="765"/>
      <c r="M379" s="765"/>
      <c r="N379" s="765"/>
      <c r="O379" s="765"/>
      <c r="P379" s="765"/>
      <c r="Q379" s="765"/>
      <c r="R379" s="765"/>
      <c r="S379" s="765"/>
      <c r="T379" s="765"/>
      <c r="U379" s="765"/>
      <c r="V379" s="765"/>
      <c r="W379" s="765"/>
      <c r="X379" s="765"/>
      <c r="Y379" s="765"/>
    </row>
    <row r="380" spans="1:25">
      <c r="A380" s="764" t="s">
        <v>30150</v>
      </c>
      <c r="B380" s="763" t="s">
        <v>29988</v>
      </c>
      <c r="C380" s="763" t="s">
        <v>1952</v>
      </c>
      <c r="D380" s="763"/>
      <c r="E380" s="763"/>
      <c r="F380" s="763" t="s">
        <v>30151</v>
      </c>
      <c r="G380" s="763"/>
      <c r="H380" s="765"/>
      <c r="I380" s="764" t="e">
        <f>MATCH(Таблиця90[[#This Row],[Name]],Buildings!$H$3:$H$792,0)</f>
        <v>#N/A</v>
      </c>
      <c r="J380" s="765"/>
      <c r="K380" s="765"/>
      <c r="L380" s="765"/>
      <c r="M380" s="765"/>
      <c r="N380" s="765"/>
      <c r="O380" s="765"/>
      <c r="P380" s="765"/>
      <c r="Q380" s="765"/>
      <c r="R380" s="765"/>
      <c r="S380" s="765"/>
      <c r="T380" s="765"/>
      <c r="U380" s="765"/>
      <c r="V380" s="765"/>
      <c r="W380" s="765"/>
      <c r="X380" s="765"/>
      <c r="Y380" s="765"/>
    </row>
    <row r="381" spans="1:25">
      <c r="A381" s="767" t="s">
        <v>30152</v>
      </c>
      <c r="B381" s="763" t="s">
        <v>29988</v>
      </c>
      <c r="C381" s="763" t="s">
        <v>1952</v>
      </c>
      <c r="D381" s="763"/>
      <c r="E381" s="763"/>
      <c r="F381" s="764" t="s">
        <v>30145</v>
      </c>
      <c r="G381" s="764"/>
      <c r="H381" s="764"/>
      <c r="I381" s="764" t="e">
        <f>MATCH(Таблиця90[[#This Row],[Name]],Buildings!$H$3:$H$792,0)</f>
        <v>#N/A</v>
      </c>
      <c r="J381" s="764"/>
      <c r="K381" s="764"/>
      <c r="L381" s="764"/>
      <c r="M381" s="764"/>
      <c r="N381" s="764"/>
      <c r="O381" s="764"/>
      <c r="P381" s="764"/>
      <c r="Q381" s="764"/>
      <c r="R381" s="764"/>
      <c r="S381" s="764"/>
      <c r="T381" s="764"/>
      <c r="U381" s="764"/>
      <c r="V381" s="764"/>
      <c r="W381" s="764"/>
      <c r="X381" s="764"/>
      <c r="Y381" s="764"/>
    </row>
    <row r="382" spans="1:25">
      <c r="A382" s="764" t="s">
        <v>12968</v>
      </c>
      <c r="B382" s="763" t="s">
        <v>29988</v>
      </c>
      <c r="C382" s="763" t="s">
        <v>1952</v>
      </c>
      <c r="D382" s="763"/>
      <c r="E382" s="763"/>
      <c r="F382" s="763" t="s">
        <v>12970</v>
      </c>
      <c r="G382" s="763"/>
      <c r="H382" s="765"/>
      <c r="I382" s="764">
        <f>MATCH(Таблиця90[[#This Row],[Name]],Buildings!$H$3:$H$792,0)</f>
        <v>697</v>
      </c>
      <c r="J382" s="765"/>
      <c r="K382" s="765"/>
      <c r="L382" s="765"/>
      <c r="M382" s="765"/>
      <c r="N382" s="765"/>
      <c r="O382" s="765"/>
      <c r="P382" s="765"/>
      <c r="Q382" s="765"/>
      <c r="R382" s="765"/>
      <c r="S382" s="765"/>
      <c r="T382" s="765"/>
      <c r="U382" s="765"/>
      <c r="V382" s="765"/>
      <c r="W382" s="765"/>
      <c r="X382" s="765"/>
      <c r="Y382" s="765"/>
    </row>
    <row r="383" spans="1:25">
      <c r="A383" s="764" t="s">
        <v>12971</v>
      </c>
      <c r="B383" s="763" t="s">
        <v>29988</v>
      </c>
      <c r="C383" s="763" t="s">
        <v>1952</v>
      </c>
      <c r="D383" s="763"/>
      <c r="E383" s="763"/>
      <c r="F383" s="763" t="s">
        <v>12972</v>
      </c>
      <c r="G383" s="763"/>
      <c r="H383" s="765"/>
      <c r="I383" s="764">
        <f>MATCH(Таблиця90[[#This Row],[Name]],Buildings!$H$3:$H$792,0)</f>
        <v>698</v>
      </c>
      <c r="J383" s="765"/>
      <c r="K383" s="765"/>
      <c r="L383" s="765"/>
      <c r="M383" s="765"/>
      <c r="N383" s="765"/>
      <c r="O383" s="765"/>
      <c r="P383" s="765"/>
      <c r="Q383" s="765"/>
      <c r="R383" s="765"/>
      <c r="S383" s="765"/>
      <c r="T383" s="765"/>
      <c r="U383" s="765"/>
      <c r="V383" s="765"/>
      <c r="W383" s="765"/>
      <c r="X383" s="765"/>
      <c r="Y383" s="765"/>
    </row>
    <row r="384" spans="1:25">
      <c r="A384" s="764" t="s">
        <v>10312</v>
      </c>
      <c r="B384" s="763" t="s">
        <v>29988</v>
      </c>
      <c r="C384" s="763" t="s">
        <v>1952</v>
      </c>
      <c r="D384" s="763"/>
      <c r="E384" s="763"/>
      <c r="F384" s="763" t="s">
        <v>30153</v>
      </c>
      <c r="G384" s="763"/>
      <c r="H384" s="765"/>
      <c r="I384" s="764" t="e">
        <f>MATCH(Таблиця90[[#This Row],[Name]],Buildings!$H$3:$H$792,0)</f>
        <v>#N/A</v>
      </c>
      <c r="J384" s="765"/>
      <c r="K384" s="765"/>
      <c r="L384" s="765"/>
      <c r="M384" s="765"/>
      <c r="N384" s="765"/>
      <c r="O384" s="765"/>
      <c r="P384" s="765"/>
      <c r="Q384" s="765"/>
      <c r="R384" s="765"/>
      <c r="S384" s="765"/>
      <c r="T384" s="765"/>
      <c r="U384" s="765"/>
      <c r="V384" s="765"/>
      <c r="W384" s="765"/>
      <c r="X384" s="765"/>
      <c r="Y384" s="765"/>
    </row>
    <row r="385" spans="1:25">
      <c r="A385" s="764" t="s">
        <v>13008</v>
      </c>
      <c r="B385" s="763" t="s">
        <v>29988</v>
      </c>
      <c r="C385" s="763" t="s">
        <v>1952</v>
      </c>
      <c r="D385" s="763"/>
      <c r="E385" s="763"/>
      <c r="F385" s="763" t="s">
        <v>30154</v>
      </c>
      <c r="G385" s="763"/>
      <c r="H385" s="765"/>
      <c r="I385" s="764">
        <f>MATCH(Таблиця90[[#This Row],[Name]],Buildings!$H$3:$H$792,0)</f>
        <v>724</v>
      </c>
      <c r="J385" s="765"/>
      <c r="K385" s="765"/>
      <c r="L385" s="765"/>
      <c r="M385" s="765"/>
      <c r="N385" s="765"/>
      <c r="O385" s="765"/>
      <c r="P385" s="765"/>
      <c r="Q385" s="765"/>
      <c r="R385" s="765"/>
      <c r="S385" s="765"/>
      <c r="T385" s="765"/>
      <c r="U385" s="765"/>
      <c r="V385" s="765"/>
      <c r="W385" s="765"/>
      <c r="X385" s="765"/>
      <c r="Y385" s="765"/>
    </row>
    <row r="386" spans="1:25">
      <c r="A386" s="764" t="s">
        <v>13004</v>
      </c>
      <c r="B386" s="763" t="s">
        <v>29988</v>
      </c>
      <c r="C386" s="763" t="s">
        <v>1952</v>
      </c>
      <c r="D386" s="763"/>
      <c r="E386" s="763"/>
      <c r="F386" s="764" t="s">
        <v>13009</v>
      </c>
      <c r="G386" s="764"/>
      <c r="H386" s="764"/>
      <c r="I386" s="764">
        <f>MATCH(Таблиця90[[#This Row],[Name]],Buildings!$H$3:$H$792,0)</f>
        <v>725</v>
      </c>
      <c r="J386" s="764"/>
      <c r="K386" s="764"/>
      <c r="L386" s="764"/>
      <c r="M386" s="764"/>
      <c r="N386" s="764"/>
      <c r="O386" s="764"/>
      <c r="P386" s="764"/>
      <c r="Q386" s="764"/>
      <c r="R386" s="764"/>
      <c r="S386" s="764"/>
      <c r="T386" s="764"/>
      <c r="U386" s="764"/>
      <c r="V386" s="764"/>
      <c r="W386" s="764"/>
      <c r="X386" s="764"/>
      <c r="Y386" s="764"/>
    </row>
    <row r="387" spans="1:25">
      <c r="A387" s="764" t="s">
        <v>13010</v>
      </c>
      <c r="B387" s="763" t="s">
        <v>29988</v>
      </c>
      <c r="C387" s="763" t="s">
        <v>1952</v>
      </c>
      <c r="D387" s="763"/>
      <c r="E387" s="763"/>
      <c r="F387" s="764" t="s">
        <v>13011</v>
      </c>
      <c r="G387" s="762"/>
      <c r="H387" s="765"/>
      <c r="I387" s="764">
        <f>MATCH(Таблиця90[[#This Row],[Name]],Buildings!$H$3:$H$792,0)</f>
        <v>726</v>
      </c>
      <c r="J387" s="765"/>
      <c r="K387" s="765"/>
      <c r="L387" s="765"/>
      <c r="M387" s="765"/>
      <c r="N387" s="765"/>
      <c r="O387" s="765"/>
      <c r="P387" s="765"/>
      <c r="Q387" s="765"/>
      <c r="R387" s="765"/>
      <c r="S387" s="765"/>
      <c r="T387" s="765"/>
      <c r="U387" s="765"/>
      <c r="V387" s="765"/>
      <c r="W387" s="765"/>
      <c r="X387" s="765"/>
      <c r="Y387" s="765"/>
    </row>
    <row r="388" spans="1:25">
      <c r="A388" s="763" t="s">
        <v>1863</v>
      </c>
      <c r="B388" s="763" t="s">
        <v>1861</v>
      </c>
      <c r="C388" s="763" t="s">
        <v>1952</v>
      </c>
      <c r="D388" s="763" t="s">
        <v>10367</v>
      </c>
      <c r="E388" s="763"/>
      <c r="F388" s="763" t="s">
        <v>30155</v>
      </c>
      <c r="G388" s="763"/>
      <c r="H388" s="763"/>
      <c r="I388" s="764">
        <f>MATCH(Таблиця90[[#This Row],[Name]],Buildings!$H$3:$H$792,0)</f>
        <v>443</v>
      </c>
      <c r="J388" s="763"/>
      <c r="K388" s="763"/>
      <c r="L388" s="763"/>
      <c r="M388" s="763"/>
      <c r="N388" s="763"/>
      <c r="O388" s="763"/>
      <c r="P388" s="763"/>
      <c r="Q388" s="763"/>
      <c r="R388" s="763"/>
      <c r="S388" s="763"/>
      <c r="T388" s="763"/>
      <c r="U388" s="763"/>
      <c r="V388" s="763"/>
      <c r="W388" s="763"/>
      <c r="X388" s="763"/>
      <c r="Y388" s="763"/>
    </row>
    <row r="389" spans="1:25">
      <c r="A389" s="764" t="s">
        <v>12289</v>
      </c>
      <c r="B389" s="763" t="s">
        <v>1861</v>
      </c>
      <c r="C389" s="763" t="s">
        <v>1952</v>
      </c>
      <c r="D389" s="763"/>
      <c r="E389" s="763"/>
      <c r="F389" s="764" t="s">
        <v>30156</v>
      </c>
      <c r="G389" s="764"/>
      <c r="H389" s="764"/>
      <c r="I389" s="764">
        <f>MATCH(Таблиця90[[#This Row],[Name]],Buildings!$H$3:$H$792,0)</f>
        <v>515</v>
      </c>
      <c r="J389" s="764"/>
      <c r="K389" s="764"/>
      <c r="L389" s="764"/>
      <c r="M389" s="764"/>
      <c r="N389" s="764"/>
      <c r="O389" s="764"/>
      <c r="P389" s="764"/>
      <c r="Q389" s="764"/>
      <c r="R389" s="764"/>
      <c r="S389" s="764"/>
      <c r="T389" s="764"/>
      <c r="U389" s="764"/>
      <c r="V389" s="764"/>
      <c r="W389" s="764"/>
      <c r="X389" s="764"/>
      <c r="Y389" s="764"/>
    </row>
    <row r="390" spans="1:25">
      <c r="A390" s="764" t="s">
        <v>12258</v>
      </c>
      <c r="B390" s="763" t="s">
        <v>1861</v>
      </c>
      <c r="C390" s="763" t="s">
        <v>1952</v>
      </c>
      <c r="D390" s="763"/>
      <c r="E390" s="763"/>
      <c r="F390" s="764" t="s">
        <v>30157</v>
      </c>
      <c r="G390" s="764"/>
      <c r="H390" s="764"/>
      <c r="I390" s="764">
        <f>MATCH(Таблиця90[[#This Row],[Name]],Buildings!$H$3:$H$792,0)</f>
        <v>508</v>
      </c>
      <c r="J390" s="764"/>
      <c r="K390" s="764"/>
      <c r="L390" s="764"/>
      <c r="M390" s="764"/>
      <c r="N390" s="764"/>
      <c r="O390" s="764"/>
      <c r="P390" s="764"/>
      <c r="Q390" s="764"/>
      <c r="R390" s="764"/>
      <c r="S390" s="764"/>
      <c r="T390" s="764"/>
      <c r="U390" s="764"/>
      <c r="V390" s="764"/>
      <c r="W390" s="764"/>
      <c r="X390" s="764"/>
      <c r="Y390" s="764"/>
    </row>
    <row r="391" spans="1:25">
      <c r="A391" s="764" t="s">
        <v>12544</v>
      </c>
      <c r="B391" s="763" t="s">
        <v>1870</v>
      </c>
      <c r="C391" s="763" t="s">
        <v>1952</v>
      </c>
      <c r="D391" s="763"/>
      <c r="E391" s="763"/>
      <c r="F391" s="764" t="s">
        <v>30158</v>
      </c>
      <c r="G391" s="764"/>
      <c r="H391" s="764"/>
      <c r="I391" s="764">
        <f>MATCH(Таблиця90[[#This Row],[Name]],Buildings!$H$3:$H$792,0)</f>
        <v>581</v>
      </c>
      <c r="J391" s="764"/>
      <c r="K391" s="764"/>
      <c r="L391" s="764"/>
      <c r="M391" s="764"/>
      <c r="N391" s="764"/>
      <c r="O391" s="764"/>
      <c r="P391" s="764"/>
      <c r="Q391" s="764"/>
      <c r="R391" s="764"/>
      <c r="S391" s="764"/>
      <c r="T391" s="764"/>
      <c r="U391" s="764"/>
      <c r="V391" s="764"/>
      <c r="W391" s="764"/>
      <c r="X391" s="764"/>
      <c r="Y391" s="764"/>
    </row>
    <row r="392" spans="1:25">
      <c r="A392" s="764" t="s">
        <v>30159</v>
      </c>
      <c r="B392" s="763" t="s">
        <v>1850</v>
      </c>
      <c r="C392" s="763" t="s">
        <v>16852</v>
      </c>
      <c r="D392" s="763"/>
      <c r="E392" s="763"/>
      <c r="F392" s="764" t="s">
        <v>16852</v>
      </c>
      <c r="G392" s="764"/>
      <c r="H392" s="764"/>
      <c r="I392" s="764" t="e">
        <f>MATCH(Таблиця90[[#This Row],[Name]],Buildings!$H$3:$H$792,0)</f>
        <v>#N/A</v>
      </c>
      <c r="J392" s="764"/>
      <c r="K392" s="764"/>
      <c r="L392" s="764"/>
      <c r="M392" s="764"/>
      <c r="N392" s="764"/>
      <c r="O392" s="764"/>
      <c r="P392" s="764"/>
      <c r="Q392" s="764"/>
      <c r="R392" s="764"/>
      <c r="S392" s="764"/>
      <c r="T392" s="764"/>
      <c r="U392" s="764"/>
      <c r="V392" s="764"/>
      <c r="W392" s="764"/>
      <c r="X392" s="764"/>
      <c r="Y392" s="764"/>
    </row>
    <row r="393" spans="1:25">
      <c r="A393" s="767" t="s">
        <v>30160</v>
      </c>
      <c r="B393" s="763" t="s">
        <v>1850</v>
      </c>
      <c r="C393" s="763" t="s">
        <v>16852</v>
      </c>
      <c r="D393" s="763"/>
      <c r="E393" s="763"/>
      <c r="F393" s="764" t="s">
        <v>30161</v>
      </c>
      <c r="G393" s="764"/>
      <c r="H393" s="764"/>
      <c r="I393" s="764" t="e">
        <f>MATCH(Таблиця90[[#This Row],[Name]],Buildings!$H$3:$H$792,0)</f>
        <v>#N/A</v>
      </c>
      <c r="J393" s="764"/>
      <c r="K393" s="764"/>
      <c r="L393" s="764"/>
      <c r="M393" s="764"/>
      <c r="N393" s="764"/>
      <c r="O393" s="764"/>
      <c r="P393" s="764"/>
      <c r="Q393" s="764"/>
      <c r="R393" s="764"/>
      <c r="S393" s="764"/>
      <c r="T393" s="764"/>
      <c r="U393" s="764"/>
      <c r="V393" s="764"/>
      <c r="W393" s="764"/>
      <c r="X393" s="764"/>
      <c r="Y393" s="764"/>
    </row>
    <row r="394" spans="1:25">
      <c r="A394" s="764" t="s">
        <v>30162</v>
      </c>
      <c r="B394" s="763" t="s">
        <v>1850</v>
      </c>
      <c r="C394" s="763" t="s">
        <v>16852</v>
      </c>
      <c r="D394" s="763"/>
      <c r="E394" s="763"/>
      <c r="F394" s="764" t="s">
        <v>16852</v>
      </c>
      <c r="G394" s="764"/>
      <c r="H394" s="764"/>
      <c r="I394" s="764" t="e">
        <f>MATCH(Таблиця90[[#This Row],[Name]],Buildings!$H$3:$H$792,0)</f>
        <v>#N/A</v>
      </c>
      <c r="J394" s="764"/>
      <c r="K394" s="764"/>
      <c r="L394" s="764"/>
      <c r="M394" s="764"/>
      <c r="N394" s="764"/>
      <c r="O394" s="764"/>
      <c r="P394" s="764"/>
      <c r="Q394" s="764"/>
      <c r="R394" s="764"/>
      <c r="S394" s="764"/>
      <c r="T394" s="764"/>
      <c r="U394" s="764"/>
      <c r="V394" s="764"/>
      <c r="W394" s="764"/>
      <c r="X394" s="764"/>
      <c r="Y394" s="764"/>
    </row>
    <row r="395" spans="1:25">
      <c r="A395" s="764" t="s">
        <v>13289</v>
      </c>
      <c r="B395" s="763" t="s">
        <v>1850</v>
      </c>
      <c r="C395" s="763" t="s">
        <v>16852</v>
      </c>
      <c r="D395" s="763"/>
      <c r="E395" s="763"/>
      <c r="F395" s="764" t="s">
        <v>30163</v>
      </c>
      <c r="G395" s="764"/>
      <c r="H395" s="764"/>
      <c r="I395" s="764" t="e">
        <f>MATCH(Таблиця90[[#This Row],[Name]],Buildings!$H$3:$H$792,0)</f>
        <v>#N/A</v>
      </c>
      <c r="J395" s="764"/>
      <c r="K395" s="764"/>
      <c r="L395" s="764"/>
      <c r="M395" s="764"/>
      <c r="N395" s="764"/>
      <c r="O395" s="764"/>
      <c r="P395" s="764"/>
      <c r="Q395" s="764"/>
      <c r="R395" s="764"/>
      <c r="S395" s="764"/>
      <c r="T395" s="764"/>
      <c r="U395" s="764"/>
      <c r="V395" s="764"/>
      <c r="W395" s="764"/>
      <c r="X395" s="764"/>
      <c r="Y395" s="764"/>
    </row>
    <row r="396" spans="1:25">
      <c r="A396" s="767" t="s">
        <v>30164</v>
      </c>
      <c r="B396" s="763" t="s">
        <v>1850</v>
      </c>
      <c r="C396" s="763" t="s">
        <v>16852</v>
      </c>
      <c r="D396" s="763"/>
      <c r="E396" s="763"/>
      <c r="F396" s="764" t="s">
        <v>16852</v>
      </c>
      <c r="G396" s="764"/>
      <c r="H396" s="764"/>
      <c r="I396" s="764" t="e">
        <f>MATCH(Таблиця90[[#This Row],[Name]],Buildings!$H$3:$H$792,0)</f>
        <v>#N/A</v>
      </c>
      <c r="J396" s="764"/>
      <c r="K396" s="764"/>
      <c r="L396" s="764"/>
      <c r="M396" s="764"/>
      <c r="N396" s="764"/>
      <c r="O396" s="764"/>
      <c r="P396" s="764"/>
      <c r="Q396" s="764"/>
      <c r="R396" s="764"/>
      <c r="S396" s="764"/>
      <c r="T396" s="764"/>
      <c r="U396" s="764"/>
      <c r="V396" s="764"/>
      <c r="W396" s="764"/>
      <c r="X396" s="764"/>
      <c r="Y396" s="764"/>
    </row>
    <row r="397" spans="1:25">
      <c r="A397" s="764" t="s">
        <v>30165</v>
      </c>
      <c r="B397" s="763" t="s">
        <v>1850</v>
      </c>
      <c r="C397" s="763" t="s">
        <v>16852</v>
      </c>
      <c r="D397" s="763"/>
      <c r="E397" s="763"/>
      <c r="F397" s="764" t="s">
        <v>16852</v>
      </c>
      <c r="G397" s="764"/>
      <c r="H397" s="764"/>
      <c r="I397" s="764" t="e">
        <f>MATCH(Таблиця90[[#This Row],[Name]],Buildings!$H$3:$H$792,0)</f>
        <v>#N/A</v>
      </c>
      <c r="J397" s="764"/>
      <c r="K397" s="764"/>
      <c r="L397" s="764"/>
      <c r="M397" s="764"/>
      <c r="N397" s="764"/>
      <c r="O397" s="764"/>
      <c r="P397" s="764"/>
      <c r="Q397" s="764"/>
      <c r="R397" s="764"/>
      <c r="S397" s="764"/>
      <c r="T397" s="764"/>
      <c r="U397" s="764"/>
      <c r="V397" s="764"/>
      <c r="W397" s="764"/>
      <c r="X397" s="764"/>
      <c r="Y397" s="764"/>
    </row>
    <row r="398" spans="1:25">
      <c r="A398" s="764" t="s">
        <v>30166</v>
      </c>
      <c r="B398" s="763" t="s">
        <v>1850</v>
      </c>
      <c r="C398" s="763" t="s">
        <v>16852</v>
      </c>
      <c r="D398" s="763"/>
      <c r="E398" s="763"/>
      <c r="F398" s="764" t="s">
        <v>30167</v>
      </c>
      <c r="G398" s="764"/>
      <c r="H398" s="764"/>
      <c r="I398" s="764" t="e">
        <f>MATCH(Таблиця90[[#This Row],[Name]],Buildings!$H$3:$H$792,0)</f>
        <v>#N/A</v>
      </c>
      <c r="J398" s="764"/>
      <c r="K398" s="764"/>
      <c r="L398" s="764"/>
      <c r="M398" s="764"/>
      <c r="N398" s="764"/>
      <c r="O398" s="764"/>
      <c r="P398" s="764"/>
      <c r="Q398" s="764"/>
      <c r="R398" s="764"/>
      <c r="S398" s="764"/>
      <c r="T398" s="764"/>
      <c r="U398" s="764"/>
      <c r="V398" s="764"/>
      <c r="W398" s="764"/>
      <c r="X398" s="764"/>
      <c r="Y398" s="764"/>
    </row>
    <row r="399" spans="1:25">
      <c r="A399" s="767" t="s">
        <v>11464</v>
      </c>
      <c r="B399" s="763" t="s">
        <v>1850</v>
      </c>
      <c r="C399" s="763" t="s">
        <v>16852</v>
      </c>
      <c r="D399" s="763"/>
      <c r="E399" s="763"/>
      <c r="F399" s="764" t="s">
        <v>16852</v>
      </c>
      <c r="G399" s="764"/>
      <c r="H399" s="764"/>
      <c r="I399" s="764" t="e">
        <f>MATCH(Таблиця90[[#This Row],[Name]],Buildings!$H$3:$H$792,0)</f>
        <v>#N/A</v>
      </c>
      <c r="J399" s="764"/>
      <c r="K399" s="764"/>
      <c r="L399" s="764"/>
      <c r="M399" s="764"/>
      <c r="N399" s="764"/>
      <c r="O399" s="764"/>
      <c r="P399" s="764"/>
      <c r="Q399" s="764"/>
      <c r="R399" s="764"/>
      <c r="S399" s="764"/>
      <c r="T399" s="764"/>
      <c r="U399" s="764"/>
      <c r="V399" s="764"/>
      <c r="W399" s="764"/>
      <c r="X399" s="764"/>
      <c r="Y399" s="764"/>
    </row>
    <row r="400" spans="1:25">
      <c r="A400" s="764" t="s">
        <v>30168</v>
      </c>
      <c r="B400" s="763" t="s">
        <v>1850</v>
      </c>
      <c r="C400" s="763" t="s">
        <v>16852</v>
      </c>
      <c r="D400" s="763"/>
      <c r="E400" s="763"/>
      <c r="F400" s="764" t="s">
        <v>30169</v>
      </c>
      <c r="G400" s="764"/>
      <c r="H400" s="764"/>
      <c r="I400" s="764" t="e">
        <f>MATCH(Таблиця90[[#This Row],[Name]],Buildings!$H$3:$H$792,0)</f>
        <v>#N/A</v>
      </c>
      <c r="J400" s="764"/>
      <c r="K400" s="764"/>
      <c r="L400" s="764"/>
      <c r="M400" s="764"/>
      <c r="N400" s="764"/>
      <c r="O400" s="764"/>
      <c r="P400" s="764"/>
      <c r="Q400" s="764"/>
      <c r="R400" s="764"/>
      <c r="S400" s="764"/>
      <c r="T400" s="764"/>
      <c r="U400" s="764"/>
      <c r="V400" s="764"/>
      <c r="W400" s="764"/>
      <c r="X400" s="764"/>
      <c r="Y400" s="764"/>
    </row>
    <row r="401" spans="1:25">
      <c r="A401" s="764" t="s">
        <v>13296</v>
      </c>
      <c r="B401" s="763" t="s">
        <v>1850</v>
      </c>
      <c r="C401" s="763" t="s">
        <v>16852</v>
      </c>
      <c r="D401" s="763"/>
      <c r="E401" s="763"/>
      <c r="F401" s="764" t="s">
        <v>30170</v>
      </c>
      <c r="G401" s="764"/>
      <c r="H401" s="764"/>
      <c r="I401" s="764" t="e">
        <f>MATCH(Таблиця90[[#This Row],[Name]],Buildings!$H$3:$H$792,0)</f>
        <v>#N/A</v>
      </c>
      <c r="J401" s="764"/>
      <c r="K401" s="764"/>
      <c r="L401" s="764"/>
      <c r="M401" s="764"/>
      <c r="N401" s="764"/>
      <c r="O401" s="764"/>
      <c r="P401" s="764"/>
      <c r="Q401" s="764"/>
      <c r="R401" s="764"/>
      <c r="S401" s="764"/>
      <c r="T401" s="764"/>
      <c r="U401" s="764"/>
      <c r="V401" s="764"/>
      <c r="W401" s="764"/>
      <c r="X401" s="764"/>
      <c r="Y401" s="764"/>
    </row>
    <row r="402" spans="1:25">
      <c r="A402" s="767" t="s">
        <v>30171</v>
      </c>
      <c r="B402" s="763" t="s">
        <v>1850</v>
      </c>
      <c r="C402" s="763" t="s">
        <v>16852</v>
      </c>
      <c r="D402" s="763"/>
      <c r="E402" s="763"/>
      <c r="F402" s="764" t="s">
        <v>16852</v>
      </c>
      <c r="G402" s="764"/>
      <c r="H402" s="764"/>
      <c r="I402" s="764" t="e">
        <f>MATCH(Таблиця90[[#This Row],[Name]],Buildings!$H$3:$H$792,0)</f>
        <v>#N/A</v>
      </c>
      <c r="J402" s="764"/>
      <c r="K402" s="764"/>
      <c r="L402" s="764"/>
      <c r="M402" s="764"/>
      <c r="N402" s="764"/>
      <c r="O402" s="764"/>
      <c r="P402" s="764"/>
      <c r="Q402" s="764"/>
      <c r="R402" s="764"/>
      <c r="S402" s="764"/>
      <c r="T402" s="764"/>
      <c r="U402" s="764"/>
      <c r="V402" s="764"/>
      <c r="W402" s="764"/>
      <c r="X402" s="764"/>
      <c r="Y402" s="764"/>
    </row>
    <row r="403" spans="1:25">
      <c r="A403" s="764" t="s">
        <v>30172</v>
      </c>
      <c r="B403" s="763" t="s">
        <v>1850</v>
      </c>
      <c r="C403" s="763" t="s">
        <v>16852</v>
      </c>
      <c r="D403" s="763"/>
      <c r="E403" s="763"/>
      <c r="F403" s="764" t="s">
        <v>16852</v>
      </c>
      <c r="G403" s="764"/>
      <c r="H403" s="764"/>
      <c r="I403" s="764" t="e">
        <f>MATCH(Таблиця90[[#This Row],[Name]],Buildings!$H$3:$H$792,0)</f>
        <v>#N/A</v>
      </c>
      <c r="J403" s="764"/>
      <c r="K403" s="764"/>
      <c r="L403" s="764"/>
      <c r="M403" s="764"/>
      <c r="N403" s="764"/>
      <c r="O403" s="764"/>
      <c r="P403" s="764"/>
      <c r="Q403" s="764"/>
      <c r="R403" s="764"/>
      <c r="S403" s="764"/>
      <c r="T403" s="764"/>
      <c r="U403" s="764"/>
      <c r="V403" s="764"/>
      <c r="W403" s="764"/>
      <c r="X403" s="764"/>
      <c r="Y403" s="764"/>
    </row>
    <row r="404" spans="1:25">
      <c r="A404" s="764" t="s">
        <v>30173</v>
      </c>
      <c r="B404" s="763" t="s">
        <v>1850</v>
      </c>
      <c r="C404" s="763" t="s">
        <v>16852</v>
      </c>
      <c r="D404" s="763"/>
      <c r="E404" s="763"/>
      <c r="F404" s="764" t="s">
        <v>16852</v>
      </c>
      <c r="G404" s="764"/>
      <c r="H404" s="764"/>
      <c r="I404" s="764" t="e">
        <f>MATCH(Таблиця90[[#This Row],[Name]],Buildings!$H$3:$H$792,0)</f>
        <v>#N/A</v>
      </c>
      <c r="J404" s="764"/>
      <c r="K404" s="764"/>
      <c r="L404" s="764"/>
      <c r="M404" s="764"/>
      <c r="N404" s="764"/>
      <c r="O404" s="764"/>
      <c r="P404" s="764"/>
      <c r="Q404" s="764"/>
      <c r="R404" s="764"/>
      <c r="S404" s="764"/>
      <c r="T404" s="764"/>
      <c r="U404" s="764"/>
      <c r="V404" s="764"/>
      <c r="W404" s="764"/>
      <c r="X404" s="764"/>
      <c r="Y404" s="764"/>
    </row>
    <row r="405" spans="1:25">
      <c r="A405" s="767" t="s">
        <v>30174</v>
      </c>
      <c r="B405" s="763" t="s">
        <v>1850</v>
      </c>
      <c r="C405" s="763" t="s">
        <v>16852</v>
      </c>
      <c r="D405" s="763"/>
      <c r="E405" s="763"/>
      <c r="F405" s="764" t="s">
        <v>16852</v>
      </c>
      <c r="G405" s="764"/>
      <c r="H405" s="764"/>
      <c r="I405" s="764" t="e">
        <f>MATCH(Таблиця90[[#This Row],[Name]],Buildings!$H$3:$H$792,0)</f>
        <v>#N/A</v>
      </c>
      <c r="J405" s="764"/>
      <c r="K405" s="764"/>
      <c r="L405" s="764"/>
      <c r="M405" s="764"/>
      <c r="N405" s="764"/>
      <c r="O405" s="764"/>
      <c r="P405" s="764"/>
      <c r="Q405" s="764"/>
      <c r="R405" s="764"/>
      <c r="S405" s="764"/>
      <c r="T405" s="764"/>
      <c r="U405" s="764"/>
      <c r="V405" s="764"/>
      <c r="W405" s="764"/>
      <c r="X405" s="764"/>
      <c r="Y405" s="764"/>
    </row>
    <row r="406" spans="1:25">
      <c r="A406" s="764" t="s">
        <v>13302</v>
      </c>
      <c r="B406" s="763" t="s">
        <v>1850</v>
      </c>
      <c r="C406" s="763" t="s">
        <v>16852</v>
      </c>
      <c r="D406" s="763"/>
      <c r="E406" s="763"/>
      <c r="F406" s="764" t="s">
        <v>30175</v>
      </c>
      <c r="G406" s="764"/>
      <c r="H406" s="764"/>
      <c r="I406" s="764" t="e">
        <f>MATCH(Таблиця90[[#This Row],[Name]],Buildings!$H$3:$H$792,0)</f>
        <v>#N/A</v>
      </c>
      <c r="J406" s="764"/>
      <c r="K406" s="764"/>
      <c r="L406" s="764"/>
      <c r="M406" s="764"/>
      <c r="N406" s="764"/>
      <c r="O406" s="764"/>
      <c r="P406" s="764"/>
      <c r="Q406" s="764"/>
      <c r="R406" s="764"/>
      <c r="S406" s="764"/>
      <c r="T406" s="764"/>
      <c r="U406" s="764"/>
      <c r="V406" s="764"/>
      <c r="W406" s="764"/>
      <c r="X406" s="764"/>
      <c r="Y406" s="764"/>
    </row>
    <row r="407" spans="1:25">
      <c r="A407" s="764" t="s">
        <v>13303</v>
      </c>
      <c r="B407" s="763" t="s">
        <v>1850</v>
      </c>
      <c r="C407" s="763" t="s">
        <v>16852</v>
      </c>
      <c r="D407" s="763"/>
      <c r="E407" s="763"/>
      <c r="F407" s="764" t="s">
        <v>30176</v>
      </c>
      <c r="G407" s="764"/>
      <c r="H407" s="764"/>
      <c r="I407" s="764" t="e">
        <f>MATCH(Таблиця90[[#This Row],[Name]],Buildings!$H$3:$H$792,0)</f>
        <v>#N/A</v>
      </c>
      <c r="J407" s="764"/>
      <c r="K407" s="764"/>
      <c r="L407" s="764"/>
      <c r="M407" s="764"/>
      <c r="N407" s="764"/>
      <c r="O407" s="764"/>
      <c r="P407" s="764"/>
      <c r="Q407" s="764"/>
      <c r="R407" s="764"/>
      <c r="S407" s="764"/>
      <c r="T407" s="764"/>
      <c r="U407" s="764"/>
      <c r="V407" s="764"/>
      <c r="W407" s="764"/>
      <c r="X407" s="764"/>
      <c r="Y407" s="764"/>
    </row>
    <row r="408" spans="1:25">
      <c r="A408" s="764" t="s">
        <v>30177</v>
      </c>
      <c r="B408" s="763" t="s">
        <v>1850</v>
      </c>
      <c r="C408" s="763" t="s">
        <v>16852</v>
      </c>
      <c r="D408" s="763"/>
      <c r="E408" s="763"/>
      <c r="F408" s="764" t="s">
        <v>16852</v>
      </c>
      <c r="G408" s="764"/>
      <c r="H408" s="764"/>
      <c r="I408" s="764" t="e">
        <f>MATCH(Таблиця90[[#This Row],[Name]],Buildings!$H$3:$H$792,0)</f>
        <v>#N/A</v>
      </c>
      <c r="J408" s="764"/>
      <c r="K408" s="764"/>
      <c r="L408" s="764"/>
      <c r="M408" s="764"/>
      <c r="N408" s="764"/>
      <c r="O408" s="764"/>
      <c r="P408" s="764"/>
      <c r="Q408" s="764"/>
      <c r="R408" s="764"/>
      <c r="S408" s="764"/>
      <c r="T408" s="764"/>
      <c r="U408" s="764"/>
      <c r="V408" s="764"/>
      <c r="W408" s="764"/>
      <c r="X408" s="764"/>
      <c r="Y408" s="764"/>
    </row>
    <row r="409" spans="1:25">
      <c r="A409" s="764" t="s">
        <v>30178</v>
      </c>
      <c r="B409" s="763" t="s">
        <v>1850</v>
      </c>
      <c r="C409" s="763" t="s">
        <v>16852</v>
      </c>
      <c r="D409" s="763"/>
      <c r="E409" s="763"/>
      <c r="F409" s="764" t="s">
        <v>30179</v>
      </c>
      <c r="G409" s="764"/>
      <c r="H409" s="764"/>
      <c r="I409" s="764" t="e">
        <f>MATCH(Таблиця90[[#This Row],[Name]],Buildings!$H$3:$H$792,0)</f>
        <v>#N/A</v>
      </c>
      <c r="J409" s="764"/>
      <c r="K409" s="764"/>
      <c r="L409" s="764"/>
      <c r="M409" s="764"/>
      <c r="N409" s="764"/>
      <c r="O409" s="764"/>
      <c r="P409" s="764"/>
      <c r="Q409" s="764"/>
      <c r="R409" s="764"/>
      <c r="S409" s="764"/>
      <c r="T409" s="764"/>
      <c r="U409" s="764"/>
      <c r="V409" s="764"/>
      <c r="W409" s="764"/>
      <c r="X409" s="764"/>
      <c r="Y409" s="764"/>
    </row>
    <row r="410" spans="1:25">
      <c r="A410" s="767" t="s">
        <v>30180</v>
      </c>
      <c r="B410" s="763" t="s">
        <v>1850</v>
      </c>
      <c r="C410" s="763" t="s">
        <v>16852</v>
      </c>
      <c r="D410" s="763"/>
      <c r="E410" s="763"/>
      <c r="F410" s="764" t="s">
        <v>30181</v>
      </c>
      <c r="G410" s="764"/>
      <c r="H410" s="764"/>
      <c r="I410" s="764" t="e">
        <f>MATCH(Таблиця90[[#This Row],[Name]],Buildings!$H$3:$H$792,0)</f>
        <v>#N/A</v>
      </c>
      <c r="J410" s="764"/>
      <c r="K410" s="764"/>
      <c r="L410" s="764"/>
      <c r="M410" s="764"/>
      <c r="N410" s="764"/>
      <c r="O410" s="764"/>
      <c r="P410" s="764"/>
      <c r="Q410" s="764"/>
      <c r="R410" s="764"/>
      <c r="S410" s="764"/>
      <c r="T410" s="764"/>
      <c r="U410" s="764"/>
      <c r="V410" s="764"/>
      <c r="W410" s="764"/>
      <c r="X410" s="764"/>
      <c r="Y410" s="764"/>
    </row>
    <row r="411" spans="1:25">
      <c r="A411" s="764" t="s">
        <v>30182</v>
      </c>
      <c r="B411" s="763" t="s">
        <v>1850</v>
      </c>
      <c r="C411" s="763" t="s">
        <v>16852</v>
      </c>
      <c r="D411" s="763"/>
      <c r="E411" s="763"/>
      <c r="F411" s="764" t="s">
        <v>16852</v>
      </c>
      <c r="G411" s="764"/>
      <c r="H411" s="764"/>
      <c r="I411" s="764" t="e">
        <f>MATCH(Таблиця90[[#This Row],[Name]],Buildings!$H$3:$H$792,0)</f>
        <v>#N/A</v>
      </c>
      <c r="J411" s="764"/>
      <c r="K411" s="764"/>
      <c r="L411" s="764"/>
      <c r="M411" s="764"/>
      <c r="N411" s="764"/>
      <c r="O411" s="764"/>
      <c r="P411" s="764"/>
      <c r="Q411" s="764"/>
      <c r="R411" s="764"/>
      <c r="S411" s="764"/>
      <c r="T411" s="764"/>
      <c r="U411" s="764"/>
      <c r="V411" s="764"/>
      <c r="W411" s="764"/>
      <c r="X411" s="764"/>
      <c r="Y411" s="764"/>
    </row>
    <row r="412" spans="1:25">
      <c r="A412" s="764" t="s">
        <v>13306</v>
      </c>
      <c r="B412" s="763" t="s">
        <v>1850</v>
      </c>
      <c r="C412" s="763" t="s">
        <v>16852</v>
      </c>
      <c r="D412" s="763"/>
      <c r="E412" s="763"/>
      <c r="F412" s="764" t="s">
        <v>30183</v>
      </c>
      <c r="G412" s="764"/>
      <c r="H412" s="764"/>
      <c r="I412" s="764" t="e">
        <f>MATCH(Таблиця90[[#This Row],[Name]],Buildings!$H$3:$H$792,0)</f>
        <v>#N/A</v>
      </c>
      <c r="J412" s="764"/>
      <c r="K412" s="764"/>
      <c r="L412" s="764"/>
      <c r="M412" s="764"/>
      <c r="N412" s="764"/>
      <c r="O412" s="764"/>
      <c r="P412" s="764"/>
      <c r="Q412" s="764"/>
      <c r="R412" s="764"/>
      <c r="S412" s="764"/>
      <c r="T412" s="764"/>
      <c r="U412" s="764"/>
      <c r="V412" s="764"/>
      <c r="W412" s="764"/>
      <c r="X412" s="764"/>
      <c r="Y412" s="764"/>
    </row>
    <row r="413" spans="1:25">
      <c r="A413" s="767" t="s">
        <v>13308</v>
      </c>
      <c r="B413" s="763" t="s">
        <v>1850</v>
      </c>
      <c r="C413" s="763" t="s">
        <v>16852</v>
      </c>
      <c r="D413" s="763"/>
      <c r="E413" s="763"/>
      <c r="F413" s="764" t="s">
        <v>30184</v>
      </c>
      <c r="G413" s="764"/>
      <c r="H413" s="764"/>
      <c r="I413" s="764" t="e">
        <f>MATCH(Таблиця90[[#This Row],[Name]],Buildings!$H$3:$H$792,0)</f>
        <v>#N/A</v>
      </c>
      <c r="J413" s="764"/>
      <c r="K413" s="764"/>
      <c r="L413" s="764"/>
      <c r="M413" s="764"/>
      <c r="N413" s="764"/>
      <c r="O413" s="764"/>
      <c r="P413" s="764"/>
      <c r="Q413" s="764"/>
      <c r="R413" s="764"/>
      <c r="S413" s="764"/>
      <c r="T413" s="764"/>
      <c r="U413" s="764"/>
      <c r="V413" s="764"/>
      <c r="W413" s="764"/>
      <c r="X413" s="764"/>
      <c r="Y413" s="764"/>
    </row>
    <row r="414" spans="1:25">
      <c r="A414" s="767" t="s">
        <v>30185</v>
      </c>
      <c r="B414" s="763" t="s">
        <v>1850</v>
      </c>
      <c r="C414" s="763" t="s">
        <v>16852</v>
      </c>
      <c r="D414" s="763"/>
      <c r="E414" s="763"/>
      <c r="F414" s="764" t="s">
        <v>16852</v>
      </c>
      <c r="G414" s="764"/>
      <c r="H414" s="764"/>
      <c r="I414" s="764" t="e">
        <f>MATCH(Таблиця90[[#This Row],[Name]],Buildings!$H$3:$H$792,0)</f>
        <v>#N/A</v>
      </c>
      <c r="J414" s="764"/>
      <c r="K414" s="764"/>
      <c r="L414" s="764"/>
      <c r="M414" s="764"/>
      <c r="N414" s="764"/>
      <c r="O414" s="764"/>
      <c r="P414" s="764"/>
      <c r="Q414" s="764"/>
      <c r="R414" s="764"/>
      <c r="S414" s="764"/>
      <c r="T414" s="764"/>
      <c r="U414" s="764"/>
      <c r="V414" s="764"/>
      <c r="W414" s="764"/>
      <c r="X414" s="764"/>
      <c r="Y414" s="764"/>
    </row>
    <row r="415" spans="1:25">
      <c r="A415" s="764" t="s">
        <v>30186</v>
      </c>
      <c r="B415" s="763" t="s">
        <v>1850</v>
      </c>
      <c r="C415" s="763" t="s">
        <v>16852</v>
      </c>
      <c r="D415" s="763"/>
      <c r="E415" s="763"/>
      <c r="F415" s="764" t="s">
        <v>16852</v>
      </c>
      <c r="G415" s="764"/>
      <c r="H415" s="764"/>
      <c r="I415" s="764" t="e">
        <f>MATCH(Таблиця90[[#This Row],[Name]],Buildings!$H$3:$H$792,0)</f>
        <v>#N/A</v>
      </c>
      <c r="J415" s="764"/>
      <c r="K415" s="764"/>
      <c r="L415" s="764"/>
      <c r="M415" s="764"/>
      <c r="N415" s="764"/>
      <c r="O415" s="764"/>
      <c r="P415" s="764"/>
      <c r="Q415" s="764"/>
      <c r="R415" s="764"/>
      <c r="S415" s="764"/>
      <c r="T415" s="764"/>
      <c r="U415" s="764"/>
      <c r="V415" s="764"/>
      <c r="W415" s="764"/>
      <c r="X415" s="764"/>
      <c r="Y415" s="764"/>
    </row>
    <row r="416" spans="1:25">
      <c r="A416" s="767" t="s">
        <v>30187</v>
      </c>
      <c r="B416" s="763" t="s">
        <v>1850</v>
      </c>
      <c r="C416" s="763" t="s">
        <v>16852</v>
      </c>
      <c r="D416" s="763"/>
      <c r="E416" s="763"/>
      <c r="F416" s="764" t="s">
        <v>16852</v>
      </c>
      <c r="G416" s="764"/>
      <c r="H416" s="764"/>
      <c r="I416" s="764" t="e">
        <f>MATCH(Таблиця90[[#This Row],[Name]],Buildings!$H$3:$H$792,0)</f>
        <v>#N/A</v>
      </c>
      <c r="J416" s="764"/>
      <c r="K416" s="764"/>
      <c r="L416" s="764"/>
      <c r="M416" s="764"/>
      <c r="N416" s="764"/>
      <c r="O416" s="764"/>
      <c r="P416" s="764"/>
      <c r="Q416" s="764"/>
      <c r="R416" s="764"/>
      <c r="S416" s="764"/>
      <c r="T416" s="764"/>
      <c r="U416" s="764"/>
      <c r="V416" s="764"/>
      <c r="W416" s="764"/>
      <c r="X416" s="764"/>
      <c r="Y416" s="764"/>
    </row>
    <row r="417" spans="1:25">
      <c r="A417" s="767" t="s">
        <v>30188</v>
      </c>
      <c r="B417" s="763" t="s">
        <v>1850</v>
      </c>
      <c r="C417" s="763" t="s">
        <v>16852</v>
      </c>
      <c r="D417" s="763"/>
      <c r="E417" s="763"/>
      <c r="F417" s="764" t="s">
        <v>30189</v>
      </c>
      <c r="G417" s="764"/>
      <c r="H417" s="764"/>
      <c r="I417" s="764" t="e">
        <f>MATCH(Таблиця90[[#This Row],[Name]],Buildings!$H$3:$H$792,0)</f>
        <v>#N/A</v>
      </c>
      <c r="J417" s="764"/>
      <c r="K417" s="764"/>
      <c r="L417" s="764"/>
      <c r="M417" s="764"/>
      <c r="N417" s="764"/>
      <c r="O417" s="764"/>
      <c r="P417" s="764"/>
      <c r="Q417" s="764"/>
      <c r="R417" s="764"/>
      <c r="S417" s="764"/>
      <c r="T417" s="764"/>
      <c r="U417" s="764"/>
      <c r="V417" s="764"/>
      <c r="W417" s="764"/>
      <c r="X417" s="764"/>
      <c r="Y417" s="764"/>
    </row>
    <row r="418" spans="1:25">
      <c r="A418" s="767" t="s">
        <v>30190</v>
      </c>
      <c r="B418" s="763" t="s">
        <v>1850</v>
      </c>
      <c r="C418" s="763" t="s">
        <v>16852</v>
      </c>
      <c r="D418" s="763"/>
      <c r="E418" s="763"/>
      <c r="F418" s="764" t="s">
        <v>30191</v>
      </c>
      <c r="G418" s="764"/>
      <c r="H418" s="764"/>
      <c r="I418" s="764" t="e">
        <f>MATCH(Таблиця90[[#This Row],[Name]],Buildings!$H$3:$H$792,0)</f>
        <v>#N/A</v>
      </c>
      <c r="J418" s="764"/>
      <c r="K418" s="764"/>
      <c r="L418" s="764"/>
      <c r="M418" s="764"/>
      <c r="N418" s="764"/>
      <c r="O418" s="764"/>
      <c r="P418" s="764"/>
      <c r="Q418" s="764"/>
      <c r="R418" s="764"/>
      <c r="S418" s="764"/>
      <c r="T418" s="764"/>
      <c r="U418" s="764"/>
      <c r="V418" s="764"/>
      <c r="W418" s="764"/>
      <c r="X418" s="764"/>
      <c r="Y418" s="764"/>
    </row>
    <row r="419" spans="1:25">
      <c r="A419" s="767" t="s">
        <v>30192</v>
      </c>
      <c r="B419" s="763" t="s">
        <v>1850</v>
      </c>
      <c r="C419" s="763" t="s">
        <v>16852</v>
      </c>
      <c r="D419" s="763"/>
      <c r="E419" s="763"/>
      <c r="F419" s="764" t="s">
        <v>30193</v>
      </c>
      <c r="G419" s="764"/>
      <c r="H419" s="764"/>
      <c r="I419" s="764" t="e">
        <f>MATCH(Таблиця90[[#This Row],[Name]],Buildings!$H$3:$H$792,0)</f>
        <v>#N/A</v>
      </c>
      <c r="J419" s="764"/>
      <c r="K419" s="764"/>
      <c r="L419" s="764"/>
      <c r="M419" s="764"/>
      <c r="N419" s="764"/>
      <c r="O419" s="764"/>
      <c r="P419" s="764"/>
      <c r="Q419" s="764"/>
      <c r="R419" s="764"/>
      <c r="S419" s="764"/>
      <c r="T419" s="764"/>
      <c r="U419" s="764"/>
      <c r="V419" s="764"/>
      <c r="W419" s="764"/>
      <c r="X419" s="764"/>
      <c r="Y419" s="764"/>
    </row>
    <row r="420" spans="1:25">
      <c r="A420" s="767" t="s">
        <v>30194</v>
      </c>
      <c r="B420" s="763" t="s">
        <v>1850</v>
      </c>
      <c r="C420" s="763" t="s">
        <v>16852</v>
      </c>
      <c r="D420" s="763"/>
      <c r="E420" s="763"/>
      <c r="F420" s="764" t="s">
        <v>30195</v>
      </c>
      <c r="G420" s="764"/>
      <c r="H420" s="764"/>
      <c r="I420" s="764" t="e">
        <f>MATCH(Таблиця90[[#This Row],[Name]],Buildings!$H$3:$H$792,0)</f>
        <v>#N/A</v>
      </c>
      <c r="J420" s="764"/>
      <c r="K420" s="764"/>
      <c r="L420" s="764"/>
      <c r="M420" s="764"/>
      <c r="N420" s="764"/>
      <c r="O420" s="764"/>
      <c r="P420" s="764"/>
      <c r="Q420" s="764"/>
      <c r="R420" s="764"/>
      <c r="S420" s="764"/>
      <c r="T420" s="764"/>
      <c r="U420" s="764"/>
      <c r="V420" s="764"/>
      <c r="W420" s="764"/>
      <c r="X420" s="764"/>
      <c r="Y420" s="764"/>
    </row>
    <row r="421" spans="1:25">
      <c r="A421" s="767" t="s">
        <v>30196</v>
      </c>
      <c r="B421" s="763" t="s">
        <v>1850</v>
      </c>
      <c r="C421" s="763" t="s">
        <v>16852</v>
      </c>
      <c r="D421" s="763"/>
      <c r="E421" s="763"/>
      <c r="F421" s="764" t="s">
        <v>16852</v>
      </c>
      <c r="G421" s="764"/>
      <c r="H421" s="764"/>
      <c r="I421" s="764" t="e">
        <f>MATCH(Таблиця90[[#This Row],[Name]],Buildings!$H$3:$H$792,0)</f>
        <v>#N/A</v>
      </c>
      <c r="J421" s="764"/>
      <c r="K421" s="764"/>
      <c r="L421" s="764"/>
      <c r="M421" s="764"/>
      <c r="N421" s="764"/>
      <c r="O421" s="764"/>
      <c r="P421" s="764"/>
      <c r="Q421" s="764"/>
      <c r="R421" s="764"/>
      <c r="S421" s="764"/>
      <c r="T421" s="764"/>
      <c r="U421" s="764"/>
      <c r="V421" s="764"/>
      <c r="W421" s="764"/>
      <c r="X421" s="764"/>
      <c r="Y421" s="764"/>
    </row>
    <row r="422" spans="1:25">
      <c r="A422" s="764" t="s">
        <v>30197</v>
      </c>
      <c r="B422" s="763" t="s">
        <v>1850</v>
      </c>
      <c r="C422" s="763" t="s">
        <v>16852</v>
      </c>
      <c r="D422" s="763"/>
      <c r="E422" s="763"/>
      <c r="F422" s="764" t="s">
        <v>16852</v>
      </c>
      <c r="G422" s="764"/>
      <c r="H422" s="764"/>
      <c r="I422" s="764" t="e">
        <f>MATCH(Таблиця90[[#This Row],[Name]],Buildings!$H$3:$H$792,0)</f>
        <v>#N/A</v>
      </c>
      <c r="J422" s="764"/>
      <c r="K422" s="764"/>
      <c r="L422" s="764"/>
      <c r="M422" s="764"/>
      <c r="N422" s="764"/>
      <c r="O422" s="764"/>
      <c r="P422" s="764"/>
      <c r="Q422" s="764"/>
      <c r="R422" s="764"/>
      <c r="S422" s="764"/>
      <c r="T422" s="764"/>
      <c r="U422" s="764"/>
      <c r="V422" s="764"/>
      <c r="W422" s="764"/>
      <c r="X422" s="764"/>
      <c r="Y422" s="764"/>
    </row>
    <row r="423" spans="1:25">
      <c r="A423" s="767" t="s">
        <v>30198</v>
      </c>
      <c r="B423" s="763" t="s">
        <v>1850</v>
      </c>
      <c r="C423" s="763" t="s">
        <v>16852</v>
      </c>
      <c r="D423" s="763"/>
      <c r="E423" s="763"/>
      <c r="F423" s="764" t="s">
        <v>16852</v>
      </c>
      <c r="G423" s="764"/>
      <c r="H423" s="764"/>
      <c r="I423" s="764" t="e">
        <f>MATCH(Таблиця90[[#This Row],[Name]],Buildings!$H$3:$H$792,0)</f>
        <v>#N/A</v>
      </c>
      <c r="J423" s="764"/>
      <c r="K423" s="764"/>
      <c r="L423" s="764"/>
      <c r="M423" s="764"/>
      <c r="N423" s="764"/>
      <c r="O423" s="764"/>
      <c r="P423" s="764"/>
      <c r="Q423" s="764"/>
      <c r="R423" s="764"/>
      <c r="S423" s="764"/>
      <c r="T423" s="764"/>
      <c r="U423" s="764"/>
      <c r="V423" s="764"/>
      <c r="W423" s="764"/>
      <c r="X423" s="764"/>
      <c r="Y423" s="764"/>
    </row>
    <row r="424" spans="1:25">
      <c r="A424" s="764" t="s">
        <v>30199</v>
      </c>
      <c r="B424" s="763" t="s">
        <v>1850</v>
      </c>
      <c r="C424" s="763" t="s">
        <v>16852</v>
      </c>
      <c r="D424" s="763"/>
      <c r="E424" s="763"/>
      <c r="F424" s="764" t="s">
        <v>16852</v>
      </c>
      <c r="G424" s="764"/>
      <c r="H424" s="764"/>
      <c r="I424" s="764" t="e">
        <f>MATCH(Таблиця90[[#This Row],[Name]],Buildings!$H$3:$H$792,0)</f>
        <v>#N/A</v>
      </c>
      <c r="J424" s="764"/>
      <c r="K424" s="764"/>
      <c r="L424" s="764"/>
      <c r="M424" s="764"/>
      <c r="N424" s="764"/>
      <c r="O424" s="764"/>
      <c r="P424" s="764"/>
      <c r="Q424" s="764"/>
      <c r="R424" s="764"/>
      <c r="S424" s="764"/>
      <c r="T424" s="764"/>
      <c r="U424" s="764"/>
      <c r="V424" s="764"/>
      <c r="W424" s="764"/>
      <c r="X424" s="764"/>
      <c r="Y424" s="764"/>
    </row>
    <row r="425" spans="1:25">
      <c r="A425" s="767" t="s">
        <v>30200</v>
      </c>
      <c r="B425" s="763" t="s">
        <v>1850</v>
      </c>
      <c r="C425" s="763" t="s">
        <v>16852</v>
      </c>
      <c r="D425" s="763"/>
      <c r="E425" s="763"/>
      <c r="F425" s="764" t="s">
        <v>16852</v>
      </c>
      <c r="G425" s="764"/>
      <c r="H425" s="764"/>
      <c r="I425" s="764" t="e">
        <f>MATCH(Таблиця90[[#This Row],[Name]],Buildings!$H$3:$H$792,0)</f>
        <v>#N/A</v>
      </c>
      <c r="J425" s="764"/>
      <c r="K425" s="764"/>
      <c r="L425" s="764"/>
      <c r="M425" s="764"/>
      <c r="N425" s="764"/>
      <c r="O425" s="764"/>
      <c r="P425" s="764"/>
      <c r="Q425" s="764"/>
      <c r="R425" s="764"/>
      <c r="S425" s="764"/>
      <c r="T425" s="764"/>
      <c r="U425" s="764"/>
      <c r="V425" s="764"/>
      <c r="W425" s="764"/>
      <c r="X425" s="764"/>
      <c r="Y425" s="764"/>
    </row>
    <row r="426" spans="1:25">
      <c r="A426" s="764" t="s">
        <v>30201</v>
      </c>
      <c r="B426" s="763" t="s">
        <v>1850</v>
      </c>
      <c r="C426" s="763" t="s">
        <v>16852</v>
      </c>
      <c r="D426" s="763"/>
      <c r="E426" s="763"/>
      <c r="F426" s="764" t="s">
        <v>30202</v>
      </c>
      <c r="G426" s="764"/>
      <c r="H426" s="764"/>
      <c r="I426" s="764" t="e">
        <f>MATCH(Таблиця90[[#This Row],[Name]],Buildings!$H$3:$H$792,0)</f>
        <v>#N/A</v>
      </c>
      <c r="J426" s="764"/>
      <c r="K426" s="764"/>
      <c r="L426" s="764"/>
      <c r="M426" s="764"/>
      <c r="N426" s="764"/>
      <c r="O426" s="764"/>
      <c r="P426" s="764"/>
      <c r="Q426" s="764"/>
      <c r="R426" s="764"/>
      <c r="S426" s="764"/>
      <c r="T426" s="764"/>
      <c r="U426" s="764"/>
      <c r="V426" s="764"/>
      <c r="W426" s="764"/>
      <c r="X426" s="764"/>
      <c r="Y426" s="764"/>
    </row>
    <row r="427" spans="1:25">
      <c r="A427" s="767" t="s">
        <v>30203</v>
      </c>
      <c r="B427" s="763" t="s">
        <v>1850</v>
      </c>
      <c r="C427" s="763" t="s">
        <v>16852</v>
      </c>
      <c r="D427" s="763"/>
      <c r="E427" s="763"/>
      <c r="F427" s="764" t="s">
        <v>16852</v>
      </c>
      <c r="G427" s="764"/>
      <c r="H427" s="764"/>
      <c r="I427" s="764" t="e">
        <f>MATCH(Таблиця90[[#This Row],[Name]],Buildings!$H$3:$H$792,0)</f>
        <v>#N/A</v>
      </c>
      <c r="J427" s="764"/>
      <c r="K427" s="764"/>
      <c r="L427" s="764"/>
      <c r="M427" s="764"/>
      <c r="N427" s="764"/>
      <c r="O427" s="764"/>
      <c r="P427" s="764"/>
      <c r="Q427" s="764"/>
      <c r="R427" s="764"/>
      <c r="S427" s="764"/>
      <c r="T427" s="764"/>
      <c r="U427" s="764"/>
      <c r="V427" s="764"/>
      <c r="W427" s="764"/>
      <c r="X427" s="764"/>
      <c r="Y427" s="764"/>
    </row>
    <row r="428" spans="1:25">
      <c r="A428" s="764" t="s">
        <v>30204</v>
      </c>
      <c r="B428" s="763" t="s">
        <v>1850</v>
      </c>
      <c r="C428" s="763" t="s">
        <v>16852</v>
      </c>
      <c r="D428" s="763"/>
      <c r="E428" s="763"/>
      <c r="F428" s="764" t="s">
        <v>16852</v>
      </c>
      <c r="G428" s="764"/>
      <c r="H428" s="764"/>
      <c r="I428" s="764" t="e">
        <f>MATCH(Таблиця90[[#This Row],[Name]],Buildings!$H$3:$H$792,0)</f>
        <v>#N/A</v>
      </c>
      <c r="J428" s="764"/>
      <c r="K428" s="764"/>
      <c r="L428" s="764"/>
      <c r="M428" s="764"/>
      <c r="N428" s="764"/>
      <c r="O428" s="764"/>
      <c r="P428" s="764"/>
      <c r="Q428" s="764"/>
      <c r="R428" s="764"/>
      <c r="S428" s="764"/>
      <c r="T428" s="764"/>
      <c r="U428" s="764"/>
      <c r="V428" s="764"/>
      <c r="W428" s="764"/>
      <c r="X428" s="764"/>
      <c r="Y428" s="764"/>
    </row>
    <row r="429" spans="1:25">
      <c r="A429" s="764" t="s">
        <v>13311</v>
      </c>
      <c r="B429" s="763" t="s">
        <v>1850</v>
      </c>
      <c r="C429" s="763" t="s">
        <v>16852</v>
      </c>
      <c r="D429" s="763"/>
      <c r="E429" s="763"/>
      <c r="F429" s="764" t="s">
        <v>30205</v>
      </c>
      <c r="G429" s="764"/>
      <c r="H429" s="764"/>
      <c r="I429" s="764" t="e">
        <f>MATCH(Таблиця90[[#This Row],[Name]],Buildings!$H$3:$H$792,0)</f>
        <v>#N/A</v>
      </c>
      <c r="J429" s="764"/>
      <c r="K429" s="764"/>
      <c r="L429" s="764"/>
      <c r="M429" s="764"/>
      <c r="N429" s="764"/>
      <c r="O429" s="764"/>
      <c r="P429" s="764"/>
      <c r="Q429" s="764"/>
      <c r="R429" s="764"/>
      <c r="S429" s="764"/>
      <c r="T429" s="764"/>
      <c r="U429" s="764"/>
      <c r="V429" s="764"/>
      <c r="W429" s="764"/>
      <c r="X429" s="764"/>
      <c r="Y429" s="764"/>
    </row>
    <row r="430" spans="1:25">
      <c r="A430" s="764" t="s">
        <v>30206</v>
      </c>
      <c r="B430" s="763" t="s">
        <v>1889</v>
      </c>
      <c r="C430" s="763" t="s">
        <v>16852</v>
      </c>
      <c r="D430" s="763"/>
      <c r="E430" s="763"/>
      <c r="F430" s="764" t="s">
        <v>30207</v>
      </c>
      <c r="G430" s="764"/>
      <c r="H430" s="764"/>
      <c r="I430" s="764" t="e">
        <f>MATCH(Таблиця90[[#This Row],[Name]],Buildings!$H$3:$H$792,0)</f>
        <v>#N/A</v>
      </c>
      <c r="J430" s="764"/>
      <c r="K430" s="764"/>
      <c r="L430" s="764"/>
      <c r="M430" s="764"/>
      <c r="N430" s="764"/>
      <c r="O430" s="764"/>
      <c r="P430" s="764"/>
      <c r="Q430" s="764"/>
      <c r="R430" s="764"/>
      <c r="S430" s="764"/>
      <c r="T430" s="764"/>
      <c r="U430" s="764"/>
      <c r="V430" s="764"/>
      <c r="W430" s="764"/>
      <c r="X430" s="764"/>
      <c r="Y430" s="764"/>
    </row>
    <row r="431" spans="1:25">
      <c r="A431" s="764" t="s">
        <v>30208</v>
      </c>
      <c r="B431" s="763" t="s">
        <v>1889</v>
      </c>
      <c r="C431" s="763" t="s">
        <v>16852</v>
      </c>
      <c r="D431" s="763"/>
      <c r="E431" s="763"/>
      <c r="F431" s="764" t="s">
        <v>16852</v>
      </c>
      <c r="G431" s="764"/>
      <c r="H431" s="764"/>
      <c r="I431" s="764" t="e">
        <f>MATCH(Таблиця90[[#This Row],[Name]],Buildings!$H$3:$H$792,0)</f>
        <v>#N/A</v>
      </c>
      <c r="J431" s="764"/>
      <c r="K431" s="764"/>
      <c r="L431" s="764"/>
      <c r="M431" s="764"/>
      <c r="N431" s="764"/>
      <c r="O431" s="764"/>
      <c r="P431" s="764"/>
      <c r="Q431" s="764"/>
      <c r="R431" s="764"/>
      <c r="S431" s="764"/>
      <c r="T431" s="764"/>
      <c r="U431" s="764"/>
      <c r="V431" s="764"/>
      <c r="W431" s="764"/>
      <c r="X431" s="764"/>
      <c r="Y431" s="764"/>
    </row>
    <row r="432" spans="1:25">
      <c r="A432" s="767" t="s">
        <v>30209</v>
      </c>
      <c r="B432" s="763" t="s">
        <v>1889</v>
      </c>
      <c r="C432" s="763" t="s">
        <v>16852</v>
      </c>
      <c r="D432" s="763"/>
      <c r="E432" s="763"/>
      <c r="F432" s="764" t="s">
        <v>30210</v>
      </c>
      <c r="G432" s="764"/>
      <c r="H432" s="764"/>
      <c r="I432" s="764" t="e">
        <f>MATCH(Таблиця90[[#This Row],[Name]],Buildings!$H$3:$H$792,0)</f>
        <v>#N/A</v>
      </c>
      <c r="J432" s="764"/>
      <c r="K432" s="764"/>
      <c r="L432" s="764"/>
      <c r="M432" s="764"/>
      <c r="N432" s="764"/>
      <c r="O432" s="764"/>
      <c r="P432" s="764"/>
      <c r="Q432" s="764"/>
      <c r="R432" s="764"/>
      <c r="S432" s="764"/>
      <c r="T432" s="764"/>
      <c r="U432" s="764"/>
      <c r="V432" s="764"/>
      <c r="W432" s="764"/>
      <c r="X432" s="764"/>
      <c r="Y432" s="764"/>
    </row>
    <row r="433" spans="1:25">
      <c r="A433" s="767" t="s">
        <v>30211</v>
      </c>
      <c r="B433" s="763" t="s">
        <v>1889</v>
      </c>
      <c r="C433" s="763" t="s">
        <v>16852</v>
      </c>
      <c r="D433" s="763"/>
      <c r="E433" s="763"/>
      <c r="F433" s="764" t="s">
        <v>30212</v>
      </c>
      <c r="G433" s="764"/>
      <c r="H433" s="764"/>
      <c r="I433" s="764" t="e">
        <f>MATCH(Таблиця90[[#This Row],[Name]],Buildings!$H$3:$H$792,0)</f>
        <v>#N/A</v>
      </c>
      <c r="J433" s="764"/>
      <c r="K433" s="764"/>
      <c r="L433" s="764"/>
      <c r="M433" s="764"/>
      <c r="N433" s="764"/>
      <c r="O433" s="764"/>
      <c r="P433" s="764"/>
      <c r="Q433" s="764"/>
      <c r="R433" s="764"/>
      <c r="S433" s="764"/>
      <c r="T433" s="764"/>
      <c r="U433" s="764"/>
      <c r="V433" s="764"/>
      <c r="W433" s="764"/>
      <c r="X433" s="764"/>
      <c r="Y433" s="764"/>
    </row>
    <row r="434" spans="1:25">
      <c r="A434" s="767" t="s">
        <v>16854</v>
      </c>
      <c r="B434" s="763" t="s">
        <v>1889</v>
      </c>
      <c r="C434" s="763" t="s">
        <v>16852</v>
      </c>
      <c r="D434" s="763"/>
      <c r="E434" s="763"/>
      <c r="F434" s="764" t="s">
        <v>16852</v>
      </c>
      <c r="G434" s="764"/>
      <c r="H434" s="764"/>
      <c r="I434" s="764" t="e">
        <f>MATCH(Таблиця90[[#This Row],[Name]],Buildings!$H$3:$H$792,0)</f>
        <v>#N/A</v>
      </c>
      <c r="J434" s="764"/>
      <c r="K434" s="764"/>
      <c r="L434" s="764"/>
      <c r="M434" s="764"/>
      <c r="N434" s="764"/>
      <c r="O434" s="764"/>
      <c r="P434" s="764"/>
      <c r="Q434" s="764"/>
      <c r="R434" s="764"/>
      <c r="S434" s="764"/>
      <c r="T434" s="764"/>
      <c r="U434" s="764"/>
      <c r="V434" s="764"/>
      <c r="W434" s="764"/>
      <c r="X434" s="764"/>
      <c r="Y434" s="764"/>
    </row>
    <row r="435" spans="1:25">
      <c r="A435" s="764" t="s">
        <v>13374</v>
      </c>
      <c r="B435" s="763" t="s">
        <v>1889</v>
      </c>
      <c r="C435" s="763" t="s">
        <v>16852</v>
      </c>
      <c r="D435" s="763"/>
      <c r="E435" s="763"/>
      <c r="F435" s="764" t="s">
        <v>13375</v>
      </c>
      <c r="G435" s="764"/>
      <c r="H435" s="764"/>
      <c r="I435" s="764" t="e">
        <f>MATCH(Таблиця90[[#This Row],[Name]],Buildings!$H$3:$H$792,0)</f>
        <v>#N/A</v>
      </c>
      <c r="J435" s="764"/>
      <c r="K435" s="764"/>
      <c r="L435" s="764"/>
      <c r="M435" s="764"/>
      <c r="N435" s="764"/>
      <c r="O435" s="764"/>
      <c r="P435" s="764"/>
      <c r="Q435" s="764"/>
      <c r="R435" s="764"/>
      <c r="S435" s="764"/>
      <c r="T435" s="764"/>
      <c r="U435" s="764"/>
      <c r="V435" s="764"/>
      <c r="W435" s="764"/>
      <c r="X435" s="764"/>
      <c r="Y435" s="764"/>
    </row>
    <row r="436" spans="1:25">
      <c r="A436" s="764" t="s">
        <v>30213</v>
      </c>
      <c r="B436" s="763" t="s">
        <v>1889</v>
      </c>
      <c r="C436" s="763" t="s">
        <v>16852</v>
      </c>
      <c r="D436" s="763"/>
      <c r="E436" s="763"/>
      <c r="F436" s="764" t="s">
        <v>30214</v>
      </c>
      <c r="G436" s="764"/>
      <c r="H436" s="764"/>
      <c r="I436" s="764" t="e">
        <f>MATCH(Таблиця90[[#This Row],[Name]],Buildings!$H$3:$H$792,0)</f>
        <v>#N/A</v>
      </c>
      <c r="J436" s="764"/>
      <c r="K436" s="764"/>
      <c r="L436" s="764"/>
      <c r="M436" s="764"/>
      <c r="N436" s="764"/>
      <c r="O436" s="764"/>
      <c r="P436" s="764"/>
      <c r="Q436" s="764"/>
      <c r="R436" s="764"/>
      <c r="S436" s="764"/>
      <c r="T436" s="764"/>
      <c r="U436" s="764"/>
      <c r="V436" s="764"/>
      <c r="W436" s="764"/>
      <c r="X436" s="764"/>
      <c r="Y436" s="764"/>
    </row>
    <row r="437" spans="1:25">
      <c r="A437" s="767" t="s">
        <v>13349</v>
      </c>
      <c r="B437" s="763" t="s">
        <v>1889</v>
      </c>
      <c r="C437" s="763" t="s">
        <v>16852</v>
      </c>
      <c r="D437" s="763"/>
      <c r="E437" s="763"/>
      <c r="F437" s="764" t="s">
        <v>30215</v>
      </c>
      <c r="G437" s="764"/>
      <c r="H437" s="764"/>
      <c r="I437" s="764" t="e">
        <f>MATCH(Таблиця90[[#This Row],[Name]],Buildings!$H$3:$H$792,0)</f>
        <v>#N/A</v>
      </c>
      <c r="J437" s="764"/>
      <c r="K437" s="764"/>
      <c r="L437" s="764"/>
      <c r="M437" s="764"/>
      <c r="N437" s="764"/>
      <c r="O437" s="764"/>
      <c r="P437" s="764"/>
      <c r="Q437" s="764"/>
      <c r="R437" s="764"/>
      <c r="S437" s="764"/>
      <c r="T437" s="764"/>
      <c r="U437" s="764"/>
      <c r="V437" s="764"/>
      <c r="W437" s="764"/>
      <c r="X437" s="764"/>
      <c r="Y437" s="764"/>
    </row>
    <row r="438" spans="1:25">
      <c r="A438" s="767" t="s">
        <v>30216</v>
      </c>
      <c r="B438" s="763" t="s">
        <v>1889</v>
      </c>
      <c r="C438" s="763" t="s">
        <v>16852</v>
      </c>
      <c r="D438" s="763"/>
      <c r="E438" s="763"/>
      <c r="F438" s="764" t="s">
        <v>16852</v>
      </c>
      <c r="G438" s="764"/>
      <c r="H438" s="764"/>
      <c r="I438" s="764" t="e">
        <f>MATCH(Таблиця90[[#This Row],[Name]],Buildings!$H$3:$H$792,0)</f>
        <v>#N/A</v>
      </c>
      <c r="J438" s="764"/>
      <c r="K438" s="764"/>
      <c r="L438" s="764"/>
      <c r="M438" s="764"/>
      <c r="N438" s="764"/>
      <c r="O438" s="764"/>
      <c r="P438" s="764"/>
      <c r="Q438" s="764"/>
      <c r="R438" s="764"/>
      <c r="S438" s="764"/>
      <c r="T438" s="764"/>
      <c r="U438" s="764"/>
      <c r="V438" s="764"/>
      <c r="W438" s="764"/>
      <c r="X438" s="764"/>
      <c r="Y438" s="764"/>
    </row>
    <row r="439" spans="1:25">
      <c r="A439" s="767" t="s">
        <v>30217</v>
      </c>
      <c r="B439" s="763" t="s">
        <v>1889</v>
      </c>
      <c r="C439" s="763" t="s">
        <v>16852</v>
      </c>
      <c r="D439" s="763"/>
      <c r="E439" s="763"/>
      <c r="F439" s="764" t="s">
        <v>16852</v>
      </c>
      <c r="G439" s="764"/>
      <c r="H439" s="764"/>
      <c r="I439" s="764" t="e">
        <f>MATCH(Таблиця90[[#This Row],[Name]],Buildings!$H$3:$H$792,0)</f>
        <v>#N/A</v>
      </c>
      <c r="J439" s="764"/>
      <c r="K439" s="764"/>
      <c r="L439" s="764"/>
      <c r="M439" s="764"/>
      <c r="N439" s="764"/>
      <c r="O439" s="764"/>
      <c r="P439" s="764"/>
      <c r="Q439" s="764"/>
      <c r="R439" s="764"/>
      <c r="S439" s="764"/>
      <c r="T439" s="764"/>
      <c r="U439" s="764"/>
      <c r="V439" s="764"/>
      <c r="W439" s="764"/>
      <c r="X439" s="764"/>
      <c r="Y439" s="764"/>
    </row>
    <row r="440" spans="1:25">
      <c r="A440" s="767" t="s">
        <v>13377</v>
      </c>
      <c r="B440" s="763" t="s">
        <v>1889</v>
      </c>
      <c r="C440" s="763" t="s">
        <v>16852</v>
      </c>
      <c r="D440" s="763"/>
      <c r="E440" s="763"/>
      <c r="F440" s="764" t="s">
        <v>30218</v>
      </c>
      <c r="G440" s="764"/>
      <c r="H440" s="764"/>
      <c r="I440" s="764" t="e">
        <f>MATCH(Таблиця90[[#This Row],[Name]],Buildings!$H$3:$H$792,0)</f>
        <v>#N/A</v>
      </c>
      <c r="J440" s="764"/>
      <c r="K440" s="764"/>
      <c r="L440" s="764"/>
      <c r="M440" s="764"/>
      <c r="N440" s="764"/>
      <c r="O440" s="764"/>
      <c r="P440" s="764"/>
      <c r="Q440" s="764"/>
      <c r="R440" s="764"/>
      <c r="S440" s="764"/>
      <c r="T440" s="764"/>
      <c r="U440" s="764"/>
      <c r="V440" s="764"/>
      <c r="W440" s="764"/>
      <c r="X440" s="764"/>
      <c r="Y440" s="764"/>
    </row>
    <row r="441" spans="1:25">
      <c r="A441" s="764" t="s">
        <v>13378</v>
      </c>
      <c r="B441" s="763" t="s">
        <v>1889</v>
      </c>
      <c r="C441" s="763" t="s">
        <v>16852</v>
      </c>
      <c r="D441" s="763"/>
      <c r="E441" s="763"/>
      <c r="F441" s="764" t="s">
        <v>30219</v>
      </c>
      <c r="G441" s="764"/>
      <c r="H441" s="764"/>
      <c r="I441" s="764" t="e">
        <f>MATCH(Таблиця90[[#This Row],[Name]],Buildings!$H$3:$H$792,0)</f>
        <v>#N/A</v>
      </c>
      <c r="J441" s="764"/>
      <c r="K441" s="764"/>
      <c r="L441" s="764"/>
      <c r="M441" s="764"/>
      <c r="N441" s="764"/>
      <c r="O441" s="764"/>
      <c r="P441" s="764"/>
      <c r="Q441" s="764"/>
      <c r="R441" s="764"/>
      <c r="S441" s="764"/>
      <c r="T441" s="764"/>
      <c r="U441" s="764"/>
      <c r="V441" s="764"/>
      <c r="W441" s="764"/>
      <c r="X441" s="764"/>
      <c r="Y441" s="764"/>
    </row>
    <row r="442" spans="1:25">
      <c r="A442" s="764" t="s">
        <v>30220</v>
      </c>
      <c r="B442" s="763" t="s">
        <v>1889</v>
      </c>
      <c r="C442" s="763" t="s">
        <v>16852</v>
      </c>
      <c r="D442" s="763"/>
      <c r="E442" s="763"/>
      <c r="F442" s="764" t="s">
        <v>30221</v>
      </c>
      <c r="G442" s="764"/>
      <c r="H442" s="764"/>
      <c r="I442" s="764" t="e">
        <f>MATCH(Таблиця90[[#This Row],[Name]],Buildings!$H$3:$H$792,0)</f>
        <v>#N/A</v>
      </c>
      <c r="J442" s="764"/>
      <c r="K442" s="764"/>
      <c r="L442" s="764"/>
      <c r="M442" s="764"/>
      <c r="N442" s="764"/>
      <c r="O442" s="764"/>
      <c r="P442" s="764"/>
      <c r="Q442" s="764"/>
      <c r="R442" s="764"/>
      <c r="S442" s="764"/>
      <c r="T442" s="764"/>
      <c r="U442" s="764"/>
      <c r="V442" s="764"/>
      <c r="W442" s="764"/>
      <c r="X442" s="764"/>
      <c r="Y442" s="764"/>
    </row>
    <row r="443" spans="1:25">
      <c r="A443" s="764" t="s">
        <v>11350</v>
      </c>
      <c r="B443" s="763" t="s">
        <v>1889</v>
      </c>
      <c r="C443" s="763" t="s">
        <v>16852</v>
      </c>
      <c r="D443" s="763"/>
      <c r="E443" s="763"/>
      <c r="F443" s="764" t="s">
        <v>16852</v>
      </c>
      <c r="G443" s="764"/>
      <c r="H443" s="764"/>
      <c r="I443" s="764" t="e">
        <f>MATCH(Таблиця90[[#This Row],[Name]],Buildings!$H$3:$H$792,0)</f>
        <v>#N/A</v>
      </c>
      <c r="J443" s="764"/>
      <c r="K443" s="764"/>
      <c r="L443" s="764"/>
      <c r="M443" s="764"/>
      <c r="N443" s="764"/>
      <c r="O443" s="764"/>
      <c r="P443" s="764"/>
      <c r="Q443" s="764"/>
      <c r="R443" s="764"/>
      <c r="S443" s="764"/>
      <c r="T443" s="764"/>
      <c r="U443" s="764"/>
      <c r="V443" s="764"/>
      <c r="W443" s="764"/>
      <c r="X443" s="764"/>
      <c r="Y443" s="764"/>
    </row>
    <row r="444" spans="1:25">
      <c r="A444" s="764" t="s">
        <v>13384</v>
      </c>
      <c r="B444" s="763" t="s">
        <v>1889</v>
      </c>
      <c r="C444" s="763" t="s">
        <v>16852</v>
      </c>
      <c r="D444" s="763"/>
      <c r="E444" s="763"/>
      <c r="F444" s="764" t="s">
        <v>30222</v>
      </c>
      <c r="G444" s="763"/>
      <c r="H444" s="763"/>
      <c r="I444" s="764" t="e">
        <f>MATCH(Таблиця90[[#This Row],[Name]],Buildings!$H$3:$H$792,0)</f>
        <v>#N/A</v>
      </c>
      <c r="J444" s="763"/>
      <c r="K444" s="763"/>
      <c r="L444" s="763"/>
      <c r="M444" s="763"/>
      <c r="N444" s="763"/>
      <c r="O444" s="763"/>
      <c r="P444" s="763"/>
      <c r="Q444" s="763"/>
      <c r="R444" s="763"/>
      <c r="S444" s="763"/>
      <c r="T444" s="763"/>
      <c r="U444" s="763"/>
      <c r="V444" s="763"/>
      <c r="W444" s="763"/>
      <c r="X444" s="763"/>
      <c r="Y444" s="763"/>
    </row>
    <row r="445" spans="1:25">
      <c r="A445" s="767" t="s">
        <v>12952</v>
      </c>
      <c r="B445" s="763" t="s">
        <v>1889</v>
      </c>
      <c r="C445" s="763" t="s">
        <v>16852</v>
      </c>
      <c r="D445" s="763"/>
      <c r="E445" s="763"/>
      <c r="F445" s="764" t="s">
        <v>16852</v>
      </c>
      <c r="G445" s="764"/>
      <c r="H445" s="764"/>
      <c r="I445" s="764" t="e">
        <f>MATCH(Таблиця90[[#This Row],[Name]],Buildings!$H$3:$H$792,0)</f>
        <v>#N/A</v>
      </c>
      <c r="J445" s="764"/>
      <c r="K445" s="764"/>
      <c r="L445" s="764"/>
      <c r="M445" s="764"/>
      <c r="N445" s="764"/>
      <c r="O445" s="764"/>
      <c r="P445" s="764"/>
      <c r="Q445" s="764"/>
      <c r="R445" s="764"/>
      <c r="S445" s="764"/>
      <c r="T445" s="764"/>
      <c r="U445" s="764"/>
      <c r="V445" s="764"/>
      <c r="W445" s="764"/>
      <c r="X445" s="764"/>
      <c r="Y445" s="764"/>
    </row>
    <row r="446" spans="1:25">
      <c r="A446" s="764" t="s">
        <v>30223</v>
      </c>
      <c r="B446" s="763" t="s">
        <v>1889</v>
      </c>
      <c r="C446" s="763" t="s">
        <v>16852</v>
      </c>
      <c r="D446" s="763"/>
      <c r="E446" s="763"/>
      <c r="F446" s="764" t="s">
        <v>30224</v>
      </c>
      <c r="G446" s="763"/>
      <c r="H446" s="763"/>
      <c r="I446" s="764" t="e">
        <f>MATCH(Таблиця90[[#This Row],[Name]],Buildings!$H$3:$H$792,0)</f>
        <v>#N/A</v>
      </c>
      <c r="J446" s="763"/>
      <c r="K446" s="763"/>
      <c r="L446" s="763"/>
      <c r="M446" s="763"/>
      <c r="N446" s="763"/>
      <c r="O446" s="763"/>
      <c r="P446" s="763"/>
      <c r="Q446" s="763"/>
      <c r="R446" s="763"/>
      <c r="S446" s="763"/>
      <c r="T446" s="763"/>
      <c r="U446" s="763"/>
      <c r="V446" s="763"/>
      <c r="W446" s="763"/>
      <c r="X446" s="763"/>
      <c r="Y446" s="763"/>
    </row>
    <row r="447" spans="1:25">
      <c r="A447" s="764" t="s">
        <v>30225</v>
      </c>
      <c r="B447" s="763" t="s">
        <v>1889</v>
      </c>
      <c r="C447" s="763" t="s">
        <v>16852</v>
      </c>
      <c r="D447" s="763"/>
      <c r="E447" s="763"/>
      <c r="F447" s="764" t="s">
        <v>16852</v>
      </c>
      <c r="G447" s="764"/>
      <c r="H447" s="764"/>
      <c r="I447" s="764" t="e">
        <f>MATCH(Таблиця90[[#This Row],[Name]],Buildings!$H$3:$H$792,0)</f>
        <v>#N/A</v>
      </c>
      <c r="J447" s="764"/>
      <c r="K447" s="764"/>
      <c r="L447" s="764"/>
      <c r="M447" s="764"/>
      <c r="N447" s="764"/>
      <c r="O447" s="764"/>
      <c r="P447" s="764"/>
      <c r="Q447" s="764"/>
      <c r="R447" s="764"/>
      <c r="S447" s="764"/>
      <c r="T447" s="764"/>
      <c r="U447" s="764"/>
      <c r="V447" s="764"/>
      <c r="W447" s="764"/>
      <c r="X447" s="764"/>
      <c r="Y447" s="764"/>
    </row>
    <row r="448" spans="1:25">
      <c r="A448" s="767" t="s">
        <v>30226</v>
      </c>
      <c r="B448" s="763" t="s">
        <v>1889</v>
      </c>
      <c r="C448" s="763" t="s">
        <v>16852</v>
      </c>
      <c r="D448" s="763"/>
      <c r="E448" s="763"/>
      <c r="F448" s="764" t="s">
        <v>30227</v>
      </c>
      <c r="G448" s="764"/>
      <c r="H448" s="764"/>
      <c r="I448" s="764" t="e">
        <f>MATCH(Таблиця90[[#This Row],[Name]],Buildings!$H$3:$H$792,0)</f>
        <v>#N/A</v>
      </c>
      <c r="J448" s="764"/>
      <c r="K448" s="764"/>
      <c r="L448" s="764"/>
      <c r="M448" s="764"/>
      <c r="N448" s="764"/>
      <c r="O448" s="764"/>
      <c r="P448" s="764"/>
      <c r="Q448" s="764"/>
      <c r="R448" s="764"/>
      <c r="S448" s="764"/>
      <c r="T448" s="764"/>
      <c r="U448" s="764"/>
      <c r="V448" s="764"/>
      <c r="W448" s="764"/>
      <c r="X448" s="764"/>
      <c r="Y448" s="764"/>
    </row>
    <row r="449" spans="1:25">
      <c r="A449" s="767" t="s">
        <v>30228</v>
      </c>
      <c r="B449" s="763" t="s">
        <v>1889</v>
      </c>
      <c r="C449" s="763" t="s">
        <v>16852</v>
      </c>
      <c r="D449" s="763"/>
      <c r="E449" s="763"/>
      <c r="F449" s="764" t="s">
        <v>16852</v>
      </c>
      <c r="G449" s="764"/>
      <c r="H449" s="764"/>
      <c r="I449" s="764" t="e">
        <f>MATCH(Таблиця90[[#This Row],[Name]],Buildings!$H$3:$H$792,0)</f>
        <v>#N/A</v>
      </c>
      <c r="J449" s="764"/>
      <c r="K449" s="764"/>
      <c r="L449" s="764"/>
      <c r="M449" s="764"/>
      <c r="N449" s="764"/>
      <c r="O449" s="764"/>
      <c r="P449" s="764"/>
      <c r="Q449" s="764"/>
      <c r="R449" s="764"/>
      <c r="S449" s="764"/>
      <c r="T449" s="764"/>
      <c r="U449" s="764"/>
      <c r="V449" s="764"/>
      <c r="W449" s="764"/>
      <c r="X449" s="764"/>
      <c r="Y449" s="764"/>
    </row>
    <row r="450" spans="1:25">
      <c r="A450" s="767" t="s">
        <v>30229</v>
      </c>
      <c r="B450" s="763" t="s">
        <v>1889</v>
      </c>
      <c r="C450" s="763" t="s">
        <v>16852</v>
      </c>
      <c r="D450" s="763"/>
      <c r="E450" s="763"/>
      <c r="F450" s="764" t="s">
        <v>30230</v>
      </c>
      <c r="G450" s="764"/>
      <c r="H450" s="764"/>
      <c r="I450" s="764" t="e">
        <f>MATCH(Таблиця90[[#This Row],[Name]],Buildings!$H$3:$H$792,0)</f>
        <v>#N/A</v>
      </c>
      <c r="J450" s="764"/>
      <c r="K450" s="764"/>
      <c r="L450" s="764"/>
      <c r="M450" s="764"/>
      <c r="N450" s="764"/>
      <c r="O450" s="764"/>
      <c r="P450" s="764"/>
      <c r="Q450" s="764"/>
      <c r="R450" s="764"/>
      <c r="S450" s="764"/>
      <c r="T450" s="764"/>
      <c r="U450" s="764"/>
      <c r="V450" s="764"/>
      <c r="W450" s="764"/>
      <c r="X450" s="764"/>
      <c r="Y450" s="764"/>
    </row>
    <row r="451" spans="1:25">
      <c r="A451" s="767" t="s">
        <v>13389</v>
      </c>
      <c r="B451" s="763" t="s">
        <v>1889</v>
      </c>
      <c r="C451" s="763" t="s">
        <v>16852</v>
      </c>
      <c r="D451" s="763"/>
      <c r="E451" s="763"/>
      <c r="F451" s="764" t="s">
        <v>30231</v>
      </c>
      <c r="G451" s="764"/>
      <c r="H451" s="764"/>
      <c r="I451" s="764" t="e">
        <f>MATCH(Таблиця90[[#This Row],[Name]],Buildings!$H$3:$H$792,0)</f>
        <v>#N/A</v>
      </c>
      <c r="J451" s="764"/>
      <c r="K451" s="764"/>
      <c r="L451" s="764"/>
      <c r="M451" s="764"/>
      <c r="N451" s="764"/>
      <c r="O451" s="764"/>
      <c r="P451" s="764"/>
      <c r="Q451" s="764"/>
      <c r="R451" s="764"/>
      <c r="S451" s="764"/>
      <c r="T451" s="764"/>
      <c r="U451" s="764"/>
      <c r="V451" s="764"/>
      <c r="W451" s="764"/>
      <c r="X451" s="764"/>
      <c r="Y451" s="764"/>
    </row>
    <row r="452" spans="1:25">
      <c r="A452" s="767" t="s">
        <v>13391</v>
      </c>
      <c r="B452" s="763" t="s">
        <v>1889</v>
      </c>
      <c r="C452" s="763" t="s">
        <v>16852</v>
      </c>
      <c r="D452" s="763"/>
      <c r="E452" s="763"/>
      <c r="F452" s="764" t="s">
        <v>30232</v>
      </c>
      <c r="G452" s="764"/>
      <c r="H452" s="764"/>
      <c r="I452" s="764" t="e">
        <f>MATCH(Таблиця90[[#This Row],[Name]],Buildings!$H$3:$H$792,0)</f>
        <v>#N/A</v>
      </c>
      <c r="J452" s="764"/>
      <c r="K452" s="764"/>
      <c r="L452" s="764"/>
      <c r="M452" s="764"/>
      <c r="N452" s="764"/>
      <c r="O452" s="764"/>
      <c r="P452" s="764"/>
      <c r="Q452" s="764"/>
      <c r="R452" s="764"/>
      <c r="S452" s="764"/>
      <c r="T452" s="764"/>
      <c r="U452" s="764"/>
      <c r="V452" s="764"/>
      <c r="W452" s="764"/>
      <c r="X452" s="764"/>
      <c r="Y452" s="764"/>
    </row>
    <row r="453" spans="1:25">
      <c r="A453" s="764" t="s">
        <v>13392</v>
      </c>
      <c r="B453" s="763" t="s">
        <v>1889</v>
      </c>
      <c r="C453" s="763" t="s">
        <v>16852</v>
      </c>
      <c r="D453" s="763"/>
      <c r="E453" s="763"/>
      <c r="F453" s="763" t="s">
        <v>30233</v>
      </c>
      <c r="G453" s="763"/>
      <c r="H453" s="765"/>
      <c r="I453" s="764" t="e">
        <f>MATCH(Таблиця90[[#This Row],[Name]],Buildings!$H$3:$H$792,0)</f>
        <v>#N/A</v>
      </c>
      <c r="J453" s="765"/>
      <c r="K453" s="765"/>
      <c r="L453" s="765"/>
      <c r="M453" s="765"/>
      <c r="N453" s="765"/>
      <c r="O453" s="765"/>
      <c r="P453" s="765"/>
      <c r="Q453" s="765"/>
      <c r="R453" s="765"/>
      <c r="S453" s="765"/>
      <c r="T453" s="765"/>
      <c r="U453" s="765"/>
      <c r="V453" s="765"/>
      <c r="W453" s="765"/>
      <c r="X453" s="765"/>
      <c r="Y453" s="765"/>
    </row>
    <row r="454" spans="1:25">
      <c r="A454" s="764" t="s">
        <v>30234</v>
      </c>
      <c r="B454" s="763" t="s">
        <v>13273</v>
      </c>
      <c r="C454" s="763" t="s">
        <v>16852</v>
      </c>
      <c r="D454" s="763"/>
      <c r="E454" s="763"/>
      <c r="F454" s="763" t="s">
        <v>16852</v>
      </c>
      <c r="G454" s="763"/>
      <c r="H454" s="765"/>
      <c r="I454" s="764" t="e">
        <f>MATCH(Таблиця90[[#This Row],[Name]],Buildings!$H$3:$H$792,0)</f>
        <v>#N/A</v>
      </c>
      <c r="J454" s="765"/>
      <c r="K454" s="765"/>
      <c r="L454" s="765"/>
      <c r="M454" s="765"/>
      <c r="N454" s="765"/>
      <c r="O454" s="765"/>
      <c r="P454" s="765"/>
      <c r="Q454" s="765"/>
      <c r="R454" s="765"/>
      <c r="S454" s="765"/>
      <c r="T454" s="765"/>
      <c r="U454" s="765"/>
      <c r="V454" s="765"/>
      <c r="W454" s="765"/>
      <c r="X454" s="765"/>
      <c r="Y454" s="765"/>
    </row>
    <row r="455" spans="1:25">
      <c r="A455" s="767" t="s">
        <v>30235</v>
      </c>
      <c r="B455" s="763" t="s">
        <v>13273</v>
      </c>
      <c r="C455" s="763" t="s">
        <v>16852</v>
      </c>
      <c r="D455" s="763"/>
      <c r="E455" s="763"/>
      <c r="F455" s="763" t="s">
        <v>16852</v>
      </c>
      <c r="G455" s="763"/>
      <c r="H455" s="765"/>
      <c r="I455" s="764" t="e">
        <f>MATCH(Таблиця90[[#This Row],[Name]],Buildings!$H$3:$H$792,0)</f>
        <v>#N/A</v>
      </c>
      <c r="J455" s="765"/>
      <c r="K455" s="765"/>
      <c r="L455" s="765"/>
      <c r="M455" s="765"/>
      <c r="N455" s="765"/>
      <c r="O455" s="765"/>
      <c r="P455" s="765"/>
      <c r="Q455" s="765"/>
      <c r="R455" s="765"/>
      <c r="S455" s="765"/>
      <c r="T455" s="765"/>
      <c r="U455" s="765"/>
      <c r="V455" s="765"/>
      <c r="W455" s="765"/>
      <c r="X455" s="765"/>
      <c r="Y455" s="765"/>
    </row>
    <row r="456" spans="1:25">
      <c r="A456" s="764" t="s">
        <v>30236</v>
      </c>
      <c r="B456" s="763" t="s">
        <v>13273</v>
      </c>
      <c r="C456" s="763" t="s">
        <v>16852</v>
      </c>
      <c r="D456" s="763"/>
      <c r="E456" s="763"/>
      <c r="F456" s="763" t="s">
        <v>16852</v>
      </c>
      <c r="G456" s="763"/>
      <c r="H456" s="765"/>
      <c r="I456" s="764" t="e">
        <f>MATCH(Таблиця90[[#This Row],[Name]],Buildings!$H$3:$H$792,0)</f>
        <v>#N/A</v>
      </c>
      <c r="J456" s="765"/>
      <c r="K456" s="765"/>
      <c r="L456" s="765"/>
      <c r="M456" s="765"/>
      <c r="N456" s="765"/>
      <c r="O456" s="765"/>
      <c r="P456" s="765"/>
      <c r="Q456" s="765"/>
      <c r="R456" s="765"/>
      <c r="S456" s="765"/>
      <c r="T456" s="765"/>
      <c r="U456" s="765"/>
      <c r="V456" s="765"/>
      <c r="W456" s="765"/>
      <c r="X456" s="765"/>
      <c r="Y456" s="765"/>
    </row>
    <row r="457" spans="1:25">
      <c r="A457" s="767" t="s">
        <v>30237</v>
      </c>
      <c r="B457" s="763" t="s">
        <v>13273</v>
      </c>
      <c r="C457" s="763" t="s">
        <v>16852</v>
      </c>
      <c r="D457" s="763"/>
      <c r="E457" s="763"/>
      <c r="F457" s="763" t="s">
        <v>16852</v>
      </c>
      <c r="G457" s="763"/>
      <c r="H457" s="765"/>
      <c r="I457" s="764" t="e">
        <f>MATCH(Таблиця90[[#This Row],[Name]],Buildings!$H$3:$H$792,0)</f>
        <v>#N/A</v>
      </c>
      <c r="J457" s="765"/>
      <c r="K457" s="765"/>
      <c r="L457" s="765"/>
      <c r="M457" s="765"/>
      <c r="N457" s="765"/>
      <c r="O457" s="765"/>
      <c r="P457" s="765"/>
      <c r="Q457" s="765"/>
      <c r="R457" s="765"/>
      <c r="S457" s="765"/>
      <c r="T457" s="765"/>
      <c r="U457" s="765"/>
      <c r="V457" s="765"/>
      <c r="W457" s="765"/>
      <c r="X457" s="765"/>
      <c r="Y457" s="765"/>
    </row>
    <row r="458" spans="1:25">
      <c r="A458" s="764" t="s">
        <v>30238</v>
      </c>
      <c r="B458" s="763" t="s">
        <v>13273</v>
      </c>
      <c r="C458" s="763" t="s">
        <v>16852</v>
      </c>
      <c r="D458" s="763"/>
      <c r="E458" s="763"/>
      <c r="F458" s="763" t="s">
        <v>18081</v>
      </c>
      <c r="G458" s="763"/>
      <c r="H458" s="765"/>
      <c r="I458" s="764" t="e">
        <f>MATCH(Таблиця90[[#This Row],[Name]],Buildings!$H$3:$H$792,0)</f>
        <v>#N/A</v>
      </c>
      <c r="J458" s="765"/>
      <c r="K458" s="765"/>
      <c r="L458" s="765"/>
      <c r="M458" s="765"/>
      <c r="N458" s="765"/>
      <c r="O458" s="765"/>
      <c r="P458" s="765"/>
      <c r="Q458" s="765"/>
      <c r="R458" s="765"/>
      <c r="S458" s="765"/>
      <c r="T458" s="765"/>
      <c r="U458" s="765"/>
      <c r="V458" s="765"/>
      <c r="W458" s="765"/>
      <c r="X458" s="765"/>
      <c r="Y458" s="765"/>
    </row>
    <row r="459" spans="1:25">
      <c r="A459" s="767" t="s">
        <v>30239</v>
      </c>
      <c r="B459" s="763" t="s">
        <v>13273</v>
      </c>
      <c r="C459" s="763" t="s">
        <v>16852</v>
      </c>
      <c r="D459" s="763"/>
      <c r="E459" s="763"/>
      <c r="F459" s="763" t="s">
        <v>16852</v>
      </c>
      <c r="G459" s="763"/>
      <c r="H459" s="765"/>
      <c r="I459" s="764" t="e">
        <f>MATCH(Таблиця90[[#This Row],[Name]],Buildings!$H$3:$H$792,0)</f>
        <v>#N/A</v>
      </c>
      <c r="J459" s="765"/>
      <c r="K459" s="765"/>
      <c r="L459" s="765"/>
      <c r="M459" s="765"/>
      <c r="N459" s="765"/>
      <c r="O459" s="765"/>
      <c r="P459" s="765"/>
      <c r="Q459" s="765"/>
      <c r="R459" s="765"/>
      <c r="S459" s="765"/>
      <c r="T459" s="765"/>
      <c r="U459" s="765"/>
      <c r="V459" s="765"/>
      <c r="W459" s="765"/>
      <c r="X459" s="765"/>
      <c r="Y459" s="765"/>
    </row>
    <row r="460" spans="1:25">
      <c r="A460" s="764" t="s">
        <v>30240</v>
      </c>
      <c r="B460" s="763" t="s">
        <v>13273</v>
      </c>
      <c r="C460" s="763" t="s">
        <v>16852</v>
      </c>
      <c r="D460" s="763"/>
      <c r="E460" s="763"/>
      <c r="F460" s="763" t="s">
        <v>16852</v>
      </c>
      <c r="G460" s="763"/>
      <c r="H460" s="765"/>
      <c r="I460" s="764" t="e">
        <f>MATCH(Таблиця90[[#This Row],[Name]],Buildings!$H$3:$H$792,0)</f>
        <v>#N/A</v>
      </c>
      <c r="J460" s="765"/>
      <c r="K460" s="765"/>
      <c r="L460" s="765"/>
      <c r="M460" s="765"/>
      <c r="N460" s="765"/>
      <c r="O460" s="765"/>
      <c r="P460" s="765"/>
      <c r="Q460" s="765"/>
      <c r="R460" s="765"/>
      <c r="S460" s="765"/>
      <c r="T460" s="765"/>
      <c r="U460" s="765"/>
      <c r="V460" s="765"/>
      <c r="W460" s="765"/>
      <c r="X460" s="765"/>
      <c r="Y460" s="765"/>
    </row>
    <row r="461" spans="1:25">
      <c r="A461" s="767" t="s">
        <v>30241</v>
      </c>
      <c r="B461" s="763" t="s">
        <v>13273</v>
      </c>
      <c r="C461" s="763" t="s">
        <v>16852</v>
      </c>
      <c r="D461" s="763"/>
      <c r="E461" s="763"/>
      <c r="F461" s="763" t="s">
        <v>18081</v>
      </c>
      <c r="G461" s="763"/>
      <c r="H461" s="765"/>
      <c r="I461" s="764" t="e">
        <f>MATCH(Таблиця90[[#This Row],[Name]],Buildings!$H$3:$H$792,0)</f>
        <v>#N/A</v>
      </c>
      <c r="J461" s="765"/>
      <c r="K461" s="765"/>
      <c r="L461" s="765"/>
      <c r="M461" s="765"/>
      <c r="N461" s="765"/>
      <c r="O461" s="765"/>
      <c r="P461" s="765"/>
      <c r="Q461" s="765"/>
      <c r="R461" s="765"/>
      <c r="S461" s="765"/>
      <c r="T461" s="765"/>
      <c r="U461" s="765"/>
      <c r="V461" s="765"/>
      <c r="W461" s="765"/>
      <c r="X461" s="765"/>
      <c r="Y461" s="765"/>
    </row>
    <row r="462" spans="1:25">
      <c r="A462" s="764" t="s">
        <v>30242</v>
      </c>
      <c r="B462" s="763" t="s">
        <v>13273</v>
      </c>
      <c r="C462" s="763" t="s">
        <v>16852</v>
      </c>
      <c r="D462" s="763"/>
      <c r="E462" s="763"/>
      <c r="F462" s="763" t="s">
        <v>30243</v>
      </c>
      <c r="G462" s="763"/>
      <c r="H462" s="765"/>
      <c r="I462" s="764" t="e">
        <f>MATCH(Таблиця90[[#This Row],[Name]],Buildings!$H$3:$H$792,0)</f>
        <v>#N/A</v>
      </c>
      <c r="J462" s="765"/>
      <c r="K462" s="765"/>
      <c r="L462" s="765"/>
      <c r="M462" s="765"/>
      <c r="N462" s="765"/>
      <c r="O462" s="765"/>
      <c r="P462" s="765"/>
      <c r="Q462" s="765"/>
      <c r="R462" s="765"/>
      <c r="S462" s="765"/>
      <c r="T462" s="765"/>
      <c r="U462" s="765"/>
      <c r="V462" s="765"/>
      <c r="W462" s="765"/>
      <c r="X462" s="765"/>
      <c r="Y462" s="765"/>
    </row>
    <row r="463" spans="1:25">
      <c r="A463" s="764" t="s">
        <v>30244</v>
      </c>
      <c r="B463" s="763" t="s">
        <v>1857</v>
      </c>
      <c r="C463" s="763" t="s">
        <v>16852</v>
      </c>
      <c r="D463" s="763"/>
      <c r="E463" s="763"/>
      <c r="F463" s="764" t="s">
        <v>16852</v>
      </c>
      <c r="G463" s="764"/>
      <c r="H463" s="764"/>
      <c r="I463" s="764" t="e">
        <f>MATCH(Таблиця90[[#This Row],[Name]],Buildings!$H$3:$H$792,0)</f>
        <v>#N/A</v>
      </c>
      <c r="J463" s="764"/>
      <c r="K463" s="764"/>
      <c r="L463" s="764"/>
      <c r="M463" s="764"/>
      <c r="N463" s="764"/>
      <c r="O463" s="764"/>
      <c r="P463" s="764"/>
      <c r="Q463" s="764"/>
      <c r="R463" s="764"/>
      <c r="S463" s="764"/>
      <c r="T463" s="764"/>
      <c r="U463" s="764"/>
      <c r="V463" s="764"/>
      <c r="W463" s="764"/>
      <c r="X463" s="764"/>
      <c r="Y463" s="764"/>
    </row>
    <row r="464" spans="1:25">
      <c r="A464" s="767" t="s">
        <v>30245</v>
      </c>
      <c r="B464" s="763" t="s">
        <v>1857</v>
      </c>
      <c r="C464" s="763" t="s">
        <v>16852</v>
      </c>
      <c r="D464" s="763"/>
      <c r="E464" s="763"/>
      <c r="F464" s="767" t="s">
        <v>30246</v>
      </c>
      <c r="G464" s="767"/>
      <c r="H464" s="767"/>
      <c r="I464" s="764" t="e">
        <f>MATCH(Таблиця90[[#This Row],[Name]],Buildings!$H$3:$H$792,0)</f>
        <v>#N/A</v>
      </c>
      <c r="J464" s="767"/>
      <c r="K464" s="767"/>
      <c r="L464" s="767"/>
      <c r="M464" s="767"/>
      <c r="N464" s="767"/>
      <c r="O464" s="767"/>
      <c r="P464" s="767"/>
      <c r="Q464" s="767"/>
      <c r="R464" s="767"/>
      <c r="S464" s="767"/>
      <c r="T464" s="767"/>
      <c r="U464" s="767"/>
      <c r="V464" s="767"/>
      <c r="W464" s="767"/>
      <c r="X464" s="767"/>
      <c r="Y464" s="767"/>
    </row>
    <row r="465" spans="1:25">
      <c r="A465" s="764" t="s">
        <v>13336</v>
      </c>
      <c r="B465" s="763" t="s">
        <v>1857</v>
      </c>
      <c r="C465" s="763" t="s">
        <v>16852</v>
      </c>
      <c r="D465" s="763"/>
      <c r="E465" s="763"/>
      <c r="F465" s="764" t="s">
        <v>30247</v>
      </c>
      <c r="G465" s="764"/>
      <c r="H465" s="764"/>
      <c r="I465" s="764" t="e">
        <f>MATCH(Таблиця90[[#This Row],[Name]],Buildings!$H$3:$H$792,0)</f>
        <v>#N/A</v>
      </c>
      <c r="J465" s="764"/>
      <c r="K465" s="764"/>
      <c r="L465" s="764"/>
      <c r="M465" s="764"/>
      <c r="N465" s="764"/>
      <c r="O465" s="764"/>
      <c r="P465" s="764"/>
      <c r="Q465" s="764"/>
      <c r="R465" s="764"/>
      <c r="S465" s="764"/>
      <c r="T465" s="764"/>
      <c r="U465" s="764"/>
      <c r="V465" s="764"/>
      <c r="W465" s="764"/>
      <c r="X465" s="764"/>
      <c r="Y465" s="764"/>
    </row>
    <row r="466" spans="1:25">
      <c r="A466" s="767" t="s">
        <v>30248</v>
      </c>
      <c r="B466" s="763" t="s">
        <v>1857</v>
      </c>
      <c r="C466" s="763" t="s">
        <v>16852</v>
      </c>
      <c r="D466" s="763"/>
      <c r="E466" s="763"/>
      <c r="F466" s="767" t="s">
        <v>16852</v>
      </c>
      <c r="G466" s="767"/>
      <c r="H466" s="767"/>
      <c r="I466" s="764" t="e">
        <f>MATCH(Таблиця90[[#This Row],[Name]],Buildings!$H$3:$H$792,0)</f>
        <v>#N/A</v>
      </c>
      <c r="J466" s="767"/>
      <c r="K466" s="767"/>
      <c r="L466" s="767"/>
      <c r="M466" s="767"/>
      <c r="N466" s="767"/>
      <c r="O466" s="767"/>
      <c r="P466" s="767"/>
      <c r="Q466" s="767"/>
      <c r="R466" s="767"/>
      <c r="S466" s="767"/>
      <c r="T466" s="767"/>
      <c r="U466" s="767"/>
      <c r="V466" s="767"/>
      <c r="W466" s="767"/>
      <c r="X466" s="767"/>
      <c r="Y466" s="767"/>
    </row>
    <row r="467" spans="1:25">
      <c r="A467" s="764" t="s">
        <v>30249</v>
      </c>
      <c r="B467" s="763" t="s">
        <v>1857</v>
      </c>
      <c r="C467" s="763" t="s">
        <v>16852</v>
      </c>
      <c r="D467" s="763"/>
      <c r="E467" s="763"/>
      <c r="F467" s="764" t="s">
        <v>16852</v>
      </c>
      <c r="G467" s="764"/>
      <c r="H467" s="764"/>
      <c r="I467" s="764" t="e">
        <f>MATCH(Таблиця90[[#This Row],[Name]],Buildings!$H$3:$H$792,0)</f>
        <v>#N/A</v>
      </c>
      <c r="J467" s="764"/>
      <c r="K467" s="764"/>
      <c r="L467" s="764"/>
      <c r="M467" s="764"/>
      <c r="N467" s="764"/>
      <c r="O467" s="764"/>
      <c r="P467" s="764"/>
      <c r="Q467" s="764"/>
      <c r="R467" s="764"/>
      <c r="S467" s="764"/>
      <c r="T467" s="764"/>
      <c r="U467" s="764"/>
      <c r="V467" s="764"/>
      <c r="W467" s="764"/>
      <c r="X467" s="764"/>
      <c r="Y467" s="764"/>
    </row>
    <row r="468" spans="1:25">
      <c r="A468" s="767" t="s">
        <v>30250</v>
      </c>
      <c r="B468" s="763" t="s">
        <v>1857</v>
      </c>
      <c r="C468" s="763" t="s">
        <v>16852</v>
      </c>
      <c r="D468" s="763"/>
      <c r="E468" s="763"/>
      <c r="F468" s="767" t="s">
        <v>16852</v>
      </c>
      <c r="G468" s="767"/>
      <c r="H468" s="767"/>
      <c r="I468" s="764" t="e">
        <f>MATCH(Таблиця90[[#This Row],[Name]],Buildings!$H$3:$H$792,0)</f>
        <v>#N/A</v>
      </c>
      <c r="J468" s="767"/>
      <c r="K468" s="767"/>
      <c r="L468" s="767"/>
      <c r="M468" s="767"/>
      <c r="N468" s="767"/>
      <c r="O468" s="767"/>
      <c r="P468" s="767"/>
      <c r="Q468" s="767"/>
      <c r="R468" s="767"/>
      <c r="S468" s="767"/>
      <c r="T468" s="767"/>
      <c r="U468" s="767"/>
      <c r="V468" s="767"/>
      <c r="W468" s="767"/>
      <c r="X468" s="767"/>
      <c r="Y468" s="767"/>
    </row>
    <row r="469" spans="1:25">
      <c r="A469" s="764" t="s">
        <v>13338</v>
      </c>
      <c r="B469" s="763" t="s">
        <v>1857</v>
      </c>
      <c r="C469" s="763" t="s">
        <v>16852</v>
      </c>
      <c r="D469" s="763"/>
      <c r="E469" s="763"/>
      <c r="F469" s="764" t="s">
        <v>30251</v>
      </c>
      <c r="G469" s="764"/>
      <c r="H469" s="764"/>
      <c r="I469" s="764" t="e">
        <f>MATCH(Таблиця90[[#This Row],[Name]],Buildings!$H$3:$H$792,0)</f>
        <v>#N/A</v>
      </c>
      <c r="J469" s="764"/>
      <c r="K469" s="764"/>
      <c r="L469" s="764"/>
      <c r="M469" s="764"/>
      <c r="N469" s="764"/>
      <c r="O469" s="764"/>
      <c r="P469" s="764"/>
      <c r="Q469" s="764"/>
      <c r="R469" s="764"/>
      <c r="S469" s="764"/>
      <c r="T469" s="764"/>
      <c r="U469" s="764"/>
      <c r="V469" s="764"/>
      <c r="W469" s="764"/>
      <c r="X469" s="764"/>
      <c r="Y469" s="764"/>
    </row>
    <row r="470" spans="1:25">
      <c r="A470" s="764" t="s">
        <v>16705</v>
      </c>
      <c r="B470" s="763" t="s">
        <v>1857</v>
      </c>
      <c r="C470" s="763" t="s">
        <v>16852</v>
      </c>
      <c r="D470" s="763"/>
      <c r="E470" s="763"/>
      <c r="F470" s="764" t="s">
        <v>30252</v>
      </c>
      <c r="G470" s="764"/>
      <c r="H470" s="764"/>
      <c r="I470" s="764" t="e">
        <f>MATCH(Таблиця90[[#This Row],[Name]],Buildings!$H$3:$H$792,0)</f>
        <v>#N/A</v>
      </c>
      <c r="J470" s="764"/>
      <c r="K470" s="764"/>
      <c r="L470" s="764"/>
      <c r="M470" s="764"/>
      <c r="N470" s="764"/>
      <c r="O470" s="764"/>
      <c r="P470" s="764"/>
      <c r="Q470" s="764"/>
      <c r="R470" s="764"/>
      <c r="S470" s="764"/>
      <c r="T470" s="764"/>
      <c r="U470" s="764"/>
      <c r="V470" s="764"/>
      <c r="W470" s="764"/>
      <c r="X470" s="764"/>
      <c r="Y470" s="764"/>
    </row>
    <row r="471" spans="1:25">
      <c r="A471" s="767" t="s">
        <v>11881</v>
      </c>
      <c r="B471" s="763" t="s">
        <v>1857</v>
      </c>
      <c r="C471" s="763" t="s">
        <v>16852</v>
      </c>
      <c r="D471" s="763"/>
      <c r="E471" s="763"/>
      <c r="F471" s="767" t="s">
        <v>16852</v>
      </c>
      <c r="G471" s="767"/>
      <c r="H471" s="767"/>
      <c r="I471" s="764" t="e">
        <f>MATCH(Таблиця90[[#This Row],[Name]],Buildings!$H$3:$H$792,0)</f>
        <v>#N/A</v>
      </c>
      <c r="J471" s="767"/>
      <c r="K471" s="767"/>
      <c r="L471" s="767"/>
      <c r="M471" s="767"/>
      <c r="N471" s="767"/>
      <c r="O471" s="767"/>
      <c r="P471" s="767"/>
      <c r="Q471" s="767"/>
      <c r="R471" s="767"/>
      <c r="S471" s="767"/>
      <c r="T471" s="767"/>
      <c r="U471" s="767"/>
      <c r="V471" s="767"/>
      <c r="W471" s="767"/>
      <c r="X471" s="767"/>
      <c r="Y471" s="767"/>
    </row>
    <row r="472" spans="1:25">
      <c r="A472" s="764" t="s">
        <v>30253</v>
      </c>
      <c r="B472" s="763" t="s">
        <v>1857</v>
      </c>
      <c r="C472" s="763" t="s">
        <v>16852</v>
      </c>
      <c r="D472" s="763"/>
      <c r="E472" s="763"/>
      <c r="F472" s="764" t="s">
        <v>16852</v>
      </c>
      <c r="G472" s="764"/>
      <c r="H472" s="764"/>
      <c r="I472" s="764" t="e">
        <f>MATCH(Таблиця90[[#This Row],[Name]],Buildings!$H$3:$H$792,0)</f>
        <v>#N/A</v>
      </c>
      <c r="J472" s="764"/>
      <c r="K472" s="764"/>
      <c r="L472" s="764"/>
      <c r="M472" s="764"/>
      <c r="N472" s="764"/>
      <c r="O472" s="764"/>
      <c r="P472" s="764"/>
      <c r="Q472" s="764"/>
      <c r="R472" s="764"/>
      <c r="S472" s="764"/>
      <c r="T472" s="764"/>
      <c r="U472" s="764"/>
      <c r="V472" s="764"/>
      <c r="W472" s="764"/>
      <c r="X472" s="764"/>
      <c r="Y472" s="764"/>
    </row>
    <row r="473" spans="1:25">
      <c r="A473" s="767" t="s">
        <v>30254</v>
      </c>
      <c r="B473" s="763" t="s">
        <v>1857</v>
      </c>
      <c r="C473" s="763" t="s">
        <v>16852</v>
      </c>
      <c r="D473" s="763"/>
      <c r="E473" s="763"/>
      <c r="F473" s="767" t="s">
        <v>16852</v>
      </c>
      <c r="G473" s="767"/>
      <c r="H473" s="767"/>
      <c r="I473" s="764" t="e">
        <f>MATCH(Таблиця90[[#This Row],[Name]],Buildings!$H$3:$H$792,0)</f>
        <v>#N/A</v>
      </c>
      <c r="J473" s="767"/>
      <c r="K473" s="767"/>
      <c r="L473" s="767"/>
      <c r="M473" s="767"/>
      <c r="N473" s="767"/>
      <c r="O473" s="767"/>
      <c r="P473" s="767"/>
      <c r="Q473" s="767"/>
      <c r="R473" s="767"/>
      <c r="S473" s="767"/>
      <c r="T473" s="767"/>
      <c r="U473" s="767"/>
      <c r="V473" s="767"/>
      <c r="W473" s="767"/>
      <c r="X473" s="767"/>
      <c r="Y473" s="767"/>
    </row>
    <row r="474" spans="1:25">
      <c r="A474" s="764" t="s">
        <v>16962</v>
      </c>
      <c r="B474" s="763" t="s">
        <v>1857</v>
      </c>
      <c r="C474" s="763" t="s">
        <v>16852</v>
      </c>
      <c r="D474" s="763"/>
      <c r="E474" s="763"/>
      <c r="F474" s="764" t="s">
        <v>16852</v>
      </c>
      <c r="G474" s="764"/>
      <c r="H474" s="764"/>
      <c r="I474" s="764" t="e">
        <f>MATCH(Таблиця90[[#This Row],[Name]],Buildings!$H$3:$H$792,0)</f>
        <v>#N/A</v>
      </c>
      <c r="J474" s="764"/>
      <c r="K474" s="764"/>
      <c r="L474" s="764"/>
      <c r="M474" s="764"/>
      <c r="N474" s="764"/>
      <c r="O474" s="764"/>
      <c r="P474" s="764"/>
      <c r="Q474" s="764"/>
      <c r="R474" s="764"/>
      <c r="S474" s="764"/>
      <c r="T474" s="764"/>
      <c r="U474" s="764"/>
      <c r="V474" s="764"/>
      <c r="W474" s="764"/>
      <c r="X474" s="764"/>
      <c r="Y474" s="764"/>
    </row>
    <row r="475" spans="1:25">
      <c r="A475" s="764" t="s">
        <v>30255</v>
      </c>
      <c r="B475" s="763" t="s">
        <v>1857</v>
      </c>
      <c r="C475" s="763" t="s">
        <v>16852</v>
      </c>
      <c r="D475" s="763"/>
      <c r="E475" s="763"/>
      <c r="F475" s="764" t="s">
        <v>16852</v>
      </c>
      <c r="G475" s="764"/>
      <c r="H475" s="764"/>
      <c r="I475" s="764" t="e">
        <f>MATCH(Таблиця90[[#This Row],[Name]],Buildings!$H$3:$H$792,0)</f>
        <v>#N/A</v>
      </c>
      <c r="J475" s="764"/>
      <c r="K475" s="764"/>
      <c r="L475" s="764"/>
      <c r="M475" s="764"/>
      <c r="N475" s="764"/>
      <c r="O475" s="764"/>
      <c r="P475" s="764"/>
      <c r="Q475" s="764"/>
      <c r="R475" s="764"/>
      <c r="S475" s="764"/>
      <c r="T475" s="764"/>
      <c r="U475" s="764"/>
      <c r="V475" s="764"/>
      <c r="W475" s="764"/>
      <c r="X475" s="764"/>
      <c r="Y475" s="764"/>
    </row>
    <row r="476" spans="1:25">
      <c r="A476" s="767" t="s">
        <v>30256</v>
      </c>
      <c r="B476" s="763" t="s">
        <v>1857</v>
      </c>
      <c r="C476" s="763" t="s">
        <v>16852</v>
      </c>
      <c r="D476" s="763"/>
      <c r="E476" s="763"/>
      <c r="F476" s="767" t="s">
        <v>16852</v>
      </c>
      <c r="G476" s="767"/>
      <c r="H476" s="767"/>
      <c r="I476" s="764" t="e">
        <f>MATCH(Таблиця90[[#This Row],[Name]],Buildings!$H$3:$H$792,0)</f>
        <v>#N/A</v>
      </c>
      <c r="J476" s="767"/>
      <c r="K476" s="767"/>
      <c r="L476" s="767"/>
      <c r="M476" s="767"/>
      <c r="N476" s="767"/>
      <c r="O476" s="767"/>
      <c r="P476" s="767"/>
      <c r="Q476" s="767"/>
      <c r="R476" s="767"/>
      <c r="S476" s="767"/>
      <c r="T476" s="767"/>
      <c r="U476" s="767"/>
      <c r="V476" s="767"/>
      <c r="W476" s="767"/>
      <c r="X476" s="767"/>
      <c r="Y476" s="767"/>
    </row>
    <row r="477" spans="1:25">
      <c r="A477" s="764" t="s">
        <v>30257</v>
      </c>
      <c r="B477" s="763" t="s">
        <v>1857</v>
      </c>
      <c r="C477" s="763" t="s">
        <v>16852</v>
      </c>
      <c r="D477" s="763"/>
      <c r="E477" s="763"/>
      <c r="F477" s="764" t="s">
        <v>16852</v>
      </c>
      <c r="G477" s="764"/>
      <c r="H477" s="764"/>
      <c r="I477" s="764" t="e">
        <f>MATCH(Таблиця90[[#This Row],[Name]],Buildings!$H$3:$H$792,0)</f>
        <v>#N/A</v>
      </c>
      <c r="J477" s="764"/>
      <c r="K477" s="764"/>
      <c r="L477" s="764"/>
      <c r="M477" s="764"/>
      <c r="N477" s="764"/>
      <c r="O477" s="764"/>
      <c r="P477" s="764"/>
      <c r="Q477" s="764"/>
      <c r="R477" s="764"/>
      <c r="S477" s="764"/>
      <c r="T477" s="764"/>
      <c r="U477" s="764"/>
      <c r="V477" s="764"/>
      <c r="W477" s="764"/>
      <c r="X477" s="764"/>
      <c r="Y477" s="764"/>
    </row>
    <row r="478" spans="1:25">
      <c r="A478" s="767" t="s">
        <v>30258</v>
      </c>
      <c r="B478" s="763" t="s">
        <v>1857</v>
      </c>
      <c r="C478" s="763" t="s">
        <v>16852</v>
      </c>
      <c r="D478" s="763"/>
      <c r="E478" s="763"/>
      <c r="F478" s="767" t="s">
        <v>16852</v>
      </c>
      <c r="G478" s="767"/>
      <c r="H478" s="767"/>
      <c r="I478" s="764" t="e">
        <f>MATCH(Таблиця90[[#This Row],[Name]],Buildings!$H$3:$H$792,0)</f>
        <v>#N/A</v>
      </c>
      <c r="J478" s="767"/>
      <c r="K478" s="767"/>
      <c r="L478" s="767"/>
      <c r="M478" s="767"/>
      <c r="N478" s="767"/>
      <c r="O478" s="767"/>
      <c r="P478" s="767"/>
      <c r="Q478" s="767"/>
      <c r="R478" s="767"/>
      <c r="S478" s="767"/>
      <c r="T478" s="767"/>
      <c r="U478" s="767"/>
      <c r="V478" s="767"/>
      <c r="W478" s="767"/>
      <c r="X478" s="767"/>
      <c r="Y478" s="767"/>
    </row>
    <row r="479" spans="1:25">
      <c r="A479" s="764" t="s">
        <v>30259</v>
      </c>
      <c r="B479" s="763" t="s">
        <v>1857</v>
      </c>
      <c r="C479" s="763" t="s">
        <v>16852</v>
      </c>
      <c r="D479" s="763"/>
      <c r="E479" s="763"/>
      <c r="F479" s="764" t="s">
        <v>16852</v>
      </c>
      <c r="G479" s="764"/>
      <c r="H479" s="764"/>
      <c r="I479" s="764" t="e">
        <f>MATCH(Таблиця90[[#This Row],[Name]],Buildings!$H$3:$H$792,0)</f>
        <v>#N/A</v>
      </c>
      <c r="J479" s="764"/>
      <c r="K479" s="764"/>
      <c r="L479" s="764"/>
      <c r="M479" s="764"/>
      <c r="N479" s="764"/>
      <c r="O479" s="764"/>
      <c r="P479" s="764"/>
      <c r="Q479" s="764"/>
      <c r="R479" s="764"/>
      <c r="S479" s="764"/>
      <c r="T479" s="764"/>
      <c r="U479" s="764"/>
      <c r="V479" s="764"/>
      <c r="W479" s="764"/>
      <c r="X479" s="764"/>
      <c r="Y479" s="764"/>
    </row>
    <row r="480" spans="1:25">
      <c r="A480" s="767" t="s">
        <v>30260</v>
      </c>
      <c r="B480" s="763" t="s">
        <v>1857</v>
      </c>
      <c r="C480" s="763" t="s">
        <v>16852</v>
      </c>
      <c r="D480" s="763"/>
      <c r="E480" s="763"/>
      <c r="F480" s="767" t="s">
        <v>30261</v>
      </c>
      <c r="G480" s="767"/>
      <c r="H480" s="767"/>
      <c r="I480" s="764" t="e">
        <f>MATCH(Таблиця90[[#This Row],[Name]],Buildings!$H$3:$H$792,0)</f>
        <v>#N/A</v>
      </c>
      <c r="J480" s="767"/>
      <c r="K480" s="767"/>
      <c r="L480" s="767"/>
      <c r="M480" s="767"/>
      <c r="N480" s="767"/>
      <c r="O480" s="767"/>
      <c r="P480" s="767"/>
      <c r="Q480" s="767"/>
      <c r="R480" s="767"/>
      <c r="S480" s="767"/>
      <c r="T480" s="767"/>
      <c r="U480" s="767"/>
      <c r="V480" s="767"/>
      <c r="W480" s="767"/>
      <c r="X480" s="767"/>
      <c r="Y480" s="767"/>
    </row>
    <row r="481" spans="1:25">
      <c r="A481" s="767" t="s">
        <v>11929</v>
      </c>
      <c r="B481" s="763" t="s">
        <v>1857</v>
      </c>
      <c r="C481" s="763" t="s">
        <v>16852</v>
      </c>
      <c r="D481" s="763"/>
      <c r="E481" s="763"/>
      <c r="F481" s="767" t="s">
        <v>16852</v>
      </c>
      <c r="G481" s="767"/>
      <c r="H481" s="767"/>
      <c r="I481" s="764" t="e">
        <f>MATCH(Таблиця90[[#This Row],[Name]],Buildings!$H$3:$H$792,0)</f>
        <v>#N/A</v>
      </c>
      <c r="J481" s="767"/>
      <c r="K481" s="767"/>
      <c r="L481" s="767"/>
      <c r="M481" s="767"/>
      <c r="N481" s="767"/>
      <c r="O481" s="767"/>
      <c r="P481" s="767"/>
      <c r="Q481" s="767"/>
      <c r="R481" s="767"/>
      <c r="S481" s="767"/>
      <c r="T481" s="767"/>
      <c r="U481" s="767"/>
      <c r="V481" s="767"/>
      <c r="W481" s="767"/>
      <c r="X481" s="767"/>
      <c r="Y481" s="767"/>
    </row>
    <row r="482" spans="1:25">
      <c r="A482" s="764" t="s">
        <v>30262</v>
      </c>
      <c r="B482" s="763" t="s">
        <v>1857</v>
      </c>
      <c r="C482" s="763" t="s">
        <v>16852</v>
      </c>
      <c r="D482" s="763"/>
      <c r="E482" s="763"/>
      <c r="F482" s="764" t="s">
        <v>16852</v>
      </c>
      <c r="G482" s="764"/>
      <c r="H482" s="764"/>
      <c r="I482" s="764" t="e">
        <f>MATCH(Таблиця90[[#This Row],[Name]],Buildings!$H$3:$H$792,0)</f>
        <v>#N/A</v>
      </c>
      <c r="J482" s="764"/>
      <c r="K482" s="764"/>
      <c r="L482" s="764"/>
      <c r="M482" s="764"/>
      <c r="N482" s="764"/>
      <c r="O482" s="764"/>
      <c r="P482" s="764"/>
      <c r="Q482" s="764"/>
      <c r="R482" s="764"/>
      <c r="S482" s="764"/>
      <c r="T482" s="764"/>
      <c r="U482" s="764"/>
      <c r="V482" s="764"/>
      <c r="W482" s="764"/>
      <c r="X482" s="764"/>
      <c r="Y482" s="764"/>
    </row>
    <row r="483" spans="1:25">
      <c r="A483" s="767" t="s">
        <v>30263</v>
      </c>
      <c r="B483" s="763" t="s">
        <v>1857</v>
      </c>
      <c r="C483" s="763" t="s">
        <v>16852</v>
      </c>
      <c r="D483" s="763"/>
      <c r="E483" s="763"/>
      <c r="F483" s="767" t="s">
        <v>16852</v>
      </c>
      <c r="G483" s="767"/>
      <c r="H483" s="767"/>
      <c r="I483" s="764" t="e">
        <f>MATCH(Таблиця90[[#This Row],[Name]],Buildings!$H$3:$H$792,0)</f>
        <v>#N/A</v>
      </c>
      <c r="J483" s="767"/>
      <c r="K483" s="767"/>
      <c r="L483" s="767"/>
      <c r="M483" s="767"/>
      <c r="N483" s="767"/>
      <c r="O483" s="767"/>
      <c r="P483" s="767"/>
      <c r="Q483" s="767"/>
      <c r="R483" s="767"/>
      <c r="S483" s="767"/>
      <c r="T483" s="767"/>
      <c r="U483" s="767"/>
      <c r="V483" s="767"/>
      <c r="W483" s="767"/>
      <c r="X483" s="767"/>
      <c r="Y483" s="767"/>
    </row>
    <row r="484" spans="1:25">
      <c r="A484" s="767" t="s">
        <v>30264</v>
      </c>
      <c r="B484" s="763" t="s">
        <v>1857</v>
      </c>
      <c r="C484" s="763" t="s">
        <v>16852</v>
      </c>
      <c r="D484" s="763"/>
      <c r="E484" s="763"/>
      <c r="F484" s="767" t="s">
        <v>16852</v>
      </c>
      <c r="G484" s="767"/>
      <c r="H484" s="767"/>
      <c r="I484" s="764" t="e">
        <f>MATCH(Таблиця90[[#This Row],[Name]],Buildings!$H$3:$H$792,0)</f>
        <v>#N/A</v>
      </c>
      <c r="J484" s="767"/>
      <c r="K484" s="767"/>
      <c r="L484" s="767"/>
      <c r="M484" s="767"/>
      <c r="N484" s="767"/>
      <c r="O484" s="767"/>
      <c r="P484" s="767"/>
      <c r="Q484" s="767"/>
      <c r="R484" s="767"/>
      <c r="S484" s="767"/>
      <c r="T484" s="767"/>
      <c r="U484" s="767"/>
      <c r="V484" s="767"/>
      <c r="W484" s="767"/>
      <c r="X484" s="767"/>
      <c r="Y484" s="767"/>
    </row>
    <row r="485" spans="1:25">
      <c r="A485" s="764" t="s">
        <v>30265</v>
      </c>
      <c r="B485" s="763" t="s">
        <v>1857</v>
      </c>
      <c r="C485" s="763" t="s">
        <v>16852</v>
      </c>
      <c r="D485" s="763"/>
      <c r="E485" s="763"/>
      <c r="F485" s="764" t="s">
        <v>16852</v>
      </c>
      <c r="G485" s="764"/>
      <c r="H485" s="764"/>
      <c r="I485" s="764" t="e">
        <f>MATCH(Таблиця90[[#This Row],[Name]],Buildings!$H$3:$H$792,0)</f>
        <v>#N/A</v>
      </c>
      <c r="J485" s="764"/>
      <c r="K485" s="764"/>
      <c r="L485" s="764"/>
      <c r="M485" s="764"/>
      <c r="N485" s="764"/>
      <c r="O485" s="764"/>
      <c r="P485" s="764"/>
      <c r="Q485" s="764"/>
      <c r="R485" s="764"/>
      <c r="S485" s="764"/>
      <c r="T485" s="764"/>
      <c r="U485" s="764"/>
      <c r="V485" s="764"/>
      <c r="W485" s="764"/>
      <c r="X485" s="764"/>
      <c r="Y485" s="764"/>
    </row>
    <row r="486" spans="1:25">
      <c r="A486" s="767" t="s">
        <v>30266</v>
      </c>
      <c r="B486" s="763" t="s">
        <v>1857</v>
      </c>
      <c r="C486" s="763" t="s">
        <v>16852</v>
      </c>
      <c r="D486" s="763"/>
      <c r="E486" s="763"/>
      <c r="F486" s="767" t="s">
        <v>16852</v>
      </c>
      <c r="G486" s="767"/>
      <c r="H486" s="767"/>
      <c r="I486" s="764" t="e">
        <f>MATCH(Таблиця90[[#This Row],[Name]],Buildings!$H$3:$H$792,0)</f>
        <v>#N/A</v>
      </c>
      <c r="J486" s="767"/>
      <c r="K486" s="767"/>
      <c r="L486" s="767"/>
      <c r="M486" s="767"/>
      <c r="N486" s="767"/>
      <c r="O486" s="767"/>
      <c r="P486" s="767"/>
      <c r="Q486" s="767"/>
      <c r="R486" s="767"/>
      <c r="S486" s="767"/>
      <c r="T486" s="767"/>
      <c r="U486" s="767"/>
      <c r="V486" s="767"/>
      <c r="W486" s="767"/>
      <c r="X486" s="767"/>
      <c r="Y486" s="767"/>
    </row>
    <row r="487" spans="1:25">
      <c r="A487" s="764" t="s">
        <v>30267</v>
      </c>
      <c r="B487" s="763" t="s">
        <v>1857</v>
      </c>
      <c r="C487" s="763" t="s">
        <v>16852</v>
      </c>
      <c r="D487" s="763"/>
      <c r="E487" s="763"/>
      <c r="F487" s="764" t="s">
        <v>16852</v>
      </c>
      <c r="G487" s="764"/>
      <c r="H487" s="764"/>
      <c r="I487" s="764" t="e">
        <f>MATCH(Таблиця90[[#This Row],[Name]],Buildings!$H$3:$H$792,0)</f>
        <v>#N/A</v>
      </c>
      <c r="J487" s="764"/>
      <c r="K487" s="764"/>
      <c r="L487" s="764"/>
      <c r="M487" s="764"/>
      <c r="N487" s="764"/>
      <c r="O487" s="764"/>
      <c r="P487" s="764"/>
      <c r="Q487" s="764"/>
      <c r="R487" s="764"/>
      <c r="S487" s="764"/>
      <c r="T487" s="764"/>
      <c r="U487" s="764"/>
      <c r="V487" s="764"/>
      <c r="W487" s="764"/>
      <c r="X487" s="764"/>
      <c r="Y487" s="764"/>
    </row>
    <row r="488" spans="1:25">
      <c r="A488" s="767" t="s">
        <v>30268</v>
      </c>
      <c r="B488" s="763" t="s">
        <v>1857</v>
      </c>
      <c r="C488" s="763" t="s">
        <v>16852</v>
      </c>
      <c r="D488" s="763"/>
      <c r="E488" s="763"/>
      <c r="F488" s="767" t="s">
        <v>16852</v>
      </c>
      <c r="G488" s="767"/>
      <c r="H488" s="767"/>
      <c r="I488" s="764" t="e">
        <f>MATCH(Таблиця90[[#This Row],[Name]],Buildings!$H$3:$H$792,0)</f>
        <v>#N/A</v>
      </c>
      <c r="J488" s="767"/>
      <c r="K488" s="767"/>
      <c r="L488" s="767"/>
      <c r="M488" s="767"/>
      <c r="N488" s="767"/>
      <c r="O488" s="767"/>
      <c r="P488" s="767"/>
      <c r="Q488" s="767"/>
      <c r="R488" s="767"/>
      <c r="S488" s="767"/>
      <c r="T488" s="767"/>
      <c r="U488" s="767"/>
      <c r="V488" s="767"/>
      <c r="W488" s="767"/>
      <c r="X488" s="767"/>
      <c r="Y488" s="767"/>
    </row>
    <row r="489" spans="1:25">
      <c r="A489" s="764" t="s">
        <v>13339</v>
      </c>
      <c r="B489" s="763" t="s">
        <v>1857</v>
      </c>
      <c r="C489" s="763" t="s">
        <v>16852</v>
      </c>
      <c r="D489" s="763"/>
      <c r="E489" s="763"/>
      <c r="F489" s="764" t="s">
        <v>30269</v>
      </c>
      <c r="G489" s="764"/>
      <c r="H489" s="764"/>
      <c r="I489" s="764" t="e">
        <f>MATCH(Таблиця90[[#This Row],[Name]],Buildings!$H$3:$H$792,0)</f>
        <v>#N/A</v>
      </c>
      <c r="J489" s="764"/>
      <c r="K489" s="764"/>
      <c r="L489" s="764"/>
      <c r="M489" s="764"/>
      <c r="N489" s="764"/>
      <c r="O489" s="764"/>
      <c r="P489" s="764"/>
      <c r="Q489" s="764"/>
      <c r="R489" s="764"/>
      <c r="S489" s="764"/>
      <c r="T489" s="764"/>
      <c r="U489" s="764"/>
      <c r="V489" s="764"/>
      <c r="W489" s="764"/>
      <c r="X489" s="764"/>
      <c r="Y489" s="764"/>
    </row>
    <row r="490" spans="1:25">
      <c r="A490" s="767" t="s">
        <v>13340</v>
      </c>
      <c r="B490" s="763" t="s">
        <v>1857</v>
      </c>
      <c r="C490" s="763" t="s">
        <v>16852</v>
      </c>
      <c r="D490" s="763"/>
      <c r="E490" s="763"/>
      <c r="F490" s="767" t="s">
        <v>30270</v>
      </c>
      <c r="G490" s="767"/>
      <c r="H490" s="767"/>
      <c r="I490" s="764" t="e">
        <f>MATCH(Таблиця90[[#This Row],[Name]],Buildings!$H$3:$H$792,0)</f>
        <v>#N/A</v>
      </c>
      <c r="J490" s="767"/>
      <c r="K490" s="767"/>
      <c r="L490" s="767"/>
      <c r="M490" s="767"/>
      <c r="N490" s="767"/>
      <c r="O490" s="767"/>
      <c r="P490" s="767"/>
      <c r="Q490" s="767"/>
      <c r="R490" s="767"/>
      <c r="S490" s="767"/>
      <c r="T490" s="767"/>
      <c r="U490" s="767"/>
      <c r="V490" s="767"/>
      <c r="W490" s="767"/>
      <c r="X490" s="767"/>
      <c r="Y490" s="767"/>
    </row>
    <row r="491" spans="1:25">
      <c r="A491" s="764" t="s">
        <v>30271</v>
      </c>
      <c r="B491" s="763" t="s">
        <v>1857</v>
      </c>
      <c r="C491" s="763" t="s">
        <v>16852</v>
      </c>
      <c r="D491" s="763"/>
      <c r="E491" s="763"/>
      <c r="F491" s="764" t="s">
        <v>16852</v>
      </c>
      <c r="G491" s="764"/>
      <c r="H491" s="764"/>
      <c r="I491" s="764" t="e">
        <f>MATCH(Таблиця90[[#This Row],[Name]],Buildings!$H$3:$H$792,0)</f>
        <v>#N/A</v>
      </c>
      <c r="J491" s="764"/>
      <c r="K491" s="764"/>
      <c r="L491" s="764"/>
      <c r="M491" s="764"/>
      <c r="N491" s="764"/>
      <c r="O491" s="764"/>
      <c r="P491" s="764"/>
      <c r="Q491" s="764"/>
      <c r="R491" s="764"/>
      <c r="S491" s="764"/>
      <c r="T491" s="764"/>
      <c r="U491" s="764"/>
      <c r="V491" s="764"/>
      <c r="W491" s="764"/>
      <c r="X491" s="764"/>
      <c r="Y491" s="764"/>
    </row>
    <row r="492" spans="1:25">
      <c r="A492" s="767" t="s">
        <v>11926</v>
      </c>
      <c r="B492" s="763" t="s">
        <v>1857</v>
      </c>
      <c r="C492" s="763" t="s">
        <v>16852</v>
      </c>
      <c r="D492" s="763"/>
      <c r="E492" s="763"/>
      <c r="F492" s="767" t="s">
        <v>16852</v>
      </c>
      <c r="G492" s="767"/>
      <c r="H492" s="767"/>
      <c r="I492" s="764" t="e">
        <f>MATCH(Таблиця90[[#This Row],[Name]],Buildings!$H$3:$H$792,0)</f>
        <v>#N/A</v>
      </c>
      <c r="J492" s="767"/>
      <c r="K492" s="767"/>
      <c r="L492" s="767"/>
      <c r="M492" s="767"/>
      <c r="N492" s="767"/>
      <c r="O492" s="767"/>
      <c r="P492" s="767"/>
      <c r="Q492" s="767"/>
      <c r="R492" s="767"/>
      <c r="S492" s="767"/>
      <c r="T492" s="767"/>
      <c r="U492" s="767"/>
      <c r="V492" s="767"/>
      <c r="W492" s="767"/>
      <c r="X492" s="767"/>
      <c r="Y492" s="767"/>
    </row>
    <row r="493" spans="1:25">
      <c r="A493" s="764" t="s">
        <v>30272</v>
      </c>
      <c r="B493" s="763" t="s">
        <v>1857</v>
      </c>
      <c r="C493" s="763" t="s">
        <v>16852</v>
      </c>
      <c r="D493" s="763"/>
      <c r="E493" s="763"/>
      <c r="F493" s="764" t="s">
        <v>16852</v>
      </c>
      <c r="G493" s="764"/>
      <c r="H493" s="764"/>
      <c r="I493" s="764" t="e">
        <f>MATCH(Таблиця90[[#This Row],[Name]],Buildings!$H$3:$H$792,0)</f>
        <v>#N/A</v>
      </c>
      <c r="J493" s="764"/>
      <c r="K493" s="764"/>
      <c r="L493" s="764"/>
      <c r="M493" s="764"/>
      <c r="N493" s="764"/>
      <c r="O493" s="764"/>
      <c r="P493" s="764"/>
      <c r="Q493" s="764"/>
      <c r="R493" s="764"/>
      <c r="S493" s="764"/>
      <c r="T493" s="764"/>
      <c r="U493" s="764"/>
      <c r="V493" s="764"/>
      <c r="W493" s="764"/>
      <c r="X493" s="764"/>
      <c r="Y493" s="764"/>
    </row>
    <row r="494" spans="1:25">
      <c r="A494" s="767" t="s">
        <v>30273</v>
      </c>
      <c r="B494" s="763" t="s">
        <v>1857</v>
      </c>
      <c r="C494" s="763" t="s">
        <v>16852</v>
      </c>
      <c r="D494" s="763"/>
      <c r="E494" s="763"/>
      <c r="F494" s="767" t="s">
        <v>16852</v>
      </c>
      <c r="G494" s="767"/>
      <c r="H494" s="767"/>
      <c r="I494" s="764" t="e">
        <f>MATCH(Таблиця90[[#This Row],[Name]],Buildings!$H$3:$H$792,0)</f>
        <v>#N/A</v>
      </c>
      <c r="J494" s="767"/>
      <c r="K494" s="767"/>
      <c r="L494" s="767"/>
      <c r="M494" s="767"/>
      <c r="N494" s="767"/>
      <c r="O494" s="767"/>
      <c r="P494" s="767"/>
      <c r="Q494" s="767"/>
      <c r="R494" s="767"/>
      <c r="S494" s="767"/>
      <c r="T494" s="767"/>
      <c r="U494" s="767"/>
      <c r="V494" s="767"/>
      <c r="W494" s="767"/>
      <c r="X494" s="767"/>
      <c r="Y494" s="767"/>
    </row>
    <row r="495" spans="1:25">
      <c r="A495" s="764" t="s">
        <v>30274</v>
      </c>
      <c r="B495" s="763" t="s">
        <v>1857</v>
      </c>
      <c r="C495" s="763" t="s">
        <v>16852</v>
      </c>
      <c r="D495" s="763"/>
      <c r="E495" s="763"/>
      <c r="F495" s="764" t="s">
        <v>16852</v>
      </c>
      <c r="G495" s="764"/>
      <c r="H495" s="764"/>
      <c r="I495" s="764" t="e">
        <f>MATCH(Таблиця90[[#This Row],[Name]],Buildings!$H$3:$H$792,0)</f>
        <v>#N/A</v>
      </c>
      <c r="J495" s="764"/>
      <c r="K495" s="764"/>
      <c r="L495" s="764"/>
      <c r="M495" s="764"/>
      <c r="N495" s="764"/>
      <c r="O495" s="764"/>
      <c r="P495" s="764"/>
      <c r="Q495" s="764"/>
      <c r="R495" s="764"/>
      <c r="S495" s="764"/>
      <c r="T495" s="764"/>
      <c r="U495" s="764"/>
      <c r="V495" s="764"/>
      <c r="W495" s="764"/>
      <c r="X495" s="764"/>
      <c r="Y495" s="764"/>
    </row>
    <row r="496" spans="1:25">
      <c r="A496" s="764" t="s">
        <v>30275</v>
      </c>
      <c r="B496" s="763" t="s">
        <v>1857</v>
      </c>
      <c r="C496" s="763" t="s">
        <v>16852</v>
      </c>
      <c r="D496" s="763"/>
      <c r="E496" s="763"/>
      <c r="F496" s="764" t="s">
        <v>16852</v>
      </c>
      <c r="G496" s="764"/>
      <c r="H496" s="764"/>
      <c r="I496" s="764" t="e">
        <f>MATCH(Таблиця90[[#This Row],[Name]],Buildings!$H$3:$H$792,0)</f>
        <v>#N/A</v>
      </c>
      <c r="J496" s="764"/>
      <c r="K496" s="764"/>
      <c r="L496" s="764"/>
      <c r="M496" s="764"/>
      <c r="N496" s="764"/>
      <c r="O496" s="764"/>
      <c r="P496" s="764"/>
      <c r="Q496" s="764"/>
      <c r="R496" s="764"/>
      <c r="S496" s="764"/>
      <c r="T496" s="764"/>
      <c r="U496" s="764"/>
      <c r="V496" s="764"/>
      <c r="W496" s="764"/>
      <c r="X496" s="764"/>
      <c r="Y496" s="764"/>
    </row>
    <row r="497" spans="1:25">
      <c r="A497" s="767" t="s">
        <v>30276</v>
      </c>
      <c r="B497" s="763" t="s">
        <v>1857</v>
      </c>
      <c r="C497" s="763" t="s">
        <v>16852</v>
      </c>
      <c r="D497" s="763"/>
      <c r="E497" s="763"/>
      <c r="F497" s="767" t="s">
        <v>16852</v>
      </c>
      <c r="G497" s="767"/>
      <c r="H497" s="767"/>
      <c r="I497" s="764" t="e">
        <f>MATCH(Таблиця90[[#This Row],[Name]],Buildings!$H$3:$H$792,0)</f>
        <v>#N/A</v>
      </c>
      <c r="J497" s="767"/>
      <c r="K497" s="767"/>
      <c r="L497" s="767"/>
      <c r="M497" s="767"/>
      <c r="N497" s="767"/>
      <c r="O497" s="767"/>
      <c r="P497" s="767"/>
      <c r="Q497" s="767"/>
      <c r="R497" s="767"/>
      <c r="S497" s="767"/>
      <c r="T497" s="767"/>
      <c r="U497" s="767"/>
      <c r="V497" s="767"/>
      <c r="W497" s="767"/>
      <c r="X497" s="767"/>
      <c r="Y497" s="767"/>
    </row>
    <row r="498" spans="1:25">
      <c r="A498" s="764" t="s">
        <v>30277</v>
      </c>
      <c r="B498" s="763" t="s">
        <v>1857</v>
      </c>
      <c r="C498" s="763" t="s">
        <v>16852</v>
      </c>
      <c r="D498" s="763"/>
      <c r="E498" s="763"/>
      <c r="F498" s="764" t="s">
        <v>16852</v>
      </c>
      <c r="G498" s="764"/>
      <c r="H498" s="764"/>
      <c r="I498" s="764" t="e">
        <f>MATCH(Таблиця90[[#This Row],[Name]],Buildings!$H$3:$H$792,0)</f>
        <v>#N/A</v>
      </c>
      <c r="J498" s="764"/>
      <c r="K498" s="764"/>
      <c r="L498" s="764"/>
      <c r="M498" s="764"/>
      <c r="N498" s="764"/>
      <c r="O498" s="764"/>
      <c r="P498" s="764"/>
      <c r="Q498" s="764"/>
      <c r="R498" s="764"/>
      <c r="S498" s="764"/>
      <c r="T498" s="764"/>
      <c r="U498" s="764"/>
      <c r="V498" s="764"/>
      <c r="W498" s="764"/>
      <c r="X498" s="764"/>
      <c r="Y498" s="764"/>
    </row>
    <row r="499" spans="1:25">
      <c r="A499" s="767" t="s">
        <v>30278</v>
      </c>
      <c r="B499" s="763" t="s">
        <v>1857</v>
      </c>
      <c r="C499" s="763" t="s">
        <v>16852</v>
      </c>
      <c r="D499" s="763"/>
      <c r="E499" s="763"/>
      <c r="F499" s="767" t="s">
        <v>16852</v>
      </c>
      <c r="G499" s="767"/>
      <c r="H499" s="767"/>
      <c r="I499" s="764" t="e">
        <f>MATCH(Таблиця90[[#This Row],[Name]],Buildings!$H$3:$H$792,0)</f>
        <v>#N/A</v>
      </c>
      <c r="J499" s="767"/>
      <c r="K499" s="767"/>
      <c r="L499" s="767"/>
      <c r="M499" s="767"/>
      <c r="N499" s="767"/>
      <c r="O499" s="767"/>
      <c r="P499" s="767"/>
      <c r="Q499" s="767"/>
      <c r="R499" s="767"/>
      <c r="S499" s="767"/>
      <c r="T499" s="767"/>
      <c r="U499" s="767"/>
      <c r="V499" s="767"/>
      <c r="W499" s="767"/>
      <c r="X499" s="767"/>
      <c r="Y499" s="767"/>
    </row>
    <row r="500" spans="1:25">
      <c r="A500" s="764" t="s">
        <v>13341</v>
      </c>
      <c r="B500" s="763" t="s">
        <v>1857</v>
      </c>
      <c r="C500" s="763" t="s">
        <v>16852</v>
      </c>
      <c r="D500" s="763"/>
      <c r="E500" s="763"/>
      <c r="F500" s="764" t="s">
        <v>30279</v>
      </c>
      <c r="G500" s="764"/>
      <c r="H500" s="764"/>
      <c r="I500" s="764" t="e">
        <f>MATCH(Таблиця90[[#This Row],[Name]],Buildings!$H$3:$H$792,0)</f>
        <v>#N/A</v>
      </c>
      <c r="J500" s="764"/>
      <c r="K500" s="764"/>
      <c r="L500" s="764"/>
      <c r="M500" s="764"/>
      <c r="N500" s="764"/>
      <c r="O500" s="764"/>
      <c r="P500" s="764"/>
      <c r="Q500" s="764"/>
      <c r="R500" s="764"/>
      <c r="S500" s="764"/>
      <c r="T500" s="764"/>
      <c r="U500" s="764"/>
      <c r="V500" s="764"/>
      <c r="W500" s="764"/>
      <c r="X500" s="764"/>
      <c r="Y500" s="764"/>
    </row>
    <row r="501" spans="1:25">
      <c r="A501" s="764" t="s">
        <v>30280</v>
      </c>
      <c r="B501" s="763" t="s">
        <v>1857</v>
      </c>
      <c r="C501" s="763" t="s">
        <v>16852</v>
      </c>
      <c r="D501" s="763"/>
      <c r="E501" s="763"/>
      <c r="F501" s="764" t="s">
        <v>16852</v>
      </c>
      <c r="G501" s="764"/>
      <c r="H501" s="764"/>
      <c r="I501" s="764" t="e">
        <f>MATCH(Таблиця90[[#This Row],[Name]],Buildings!$H$3:$H$792,0)</f>
        <v>#N/A</v>
      </c>
      <c r="J501" s="764"/>
      <c r="K501" s="764"/>
      <c r="L501" s="764"/>
      <c r="M501" s="764"/>
      <c r="N501" s="764"/>
      <c r="O501" s="764"/>
      <c r="P501" s="764"/>
      <c r="Q501" s="764"/>
      <c r="R501" s="764"/>
      <c r="S501" s="764"/>
      <c r="T501" s="764"/>
      <c r="U501" s="764"/>
      <c r="V501" s="764"/>
      <c r="W501" s="764"/>
      <c r="X501" s="764"/>
      <c r="Y501" s="764"/>
    </row>
    <row r="502" spans="1:25">
      <c r="A502" s="767" t="s">
        <v>30281</v>
      </c>
      <c r="B502" s="763" t="s">
        <v>1857</v>
      </c>
      <c r="C502" s="763" t="s">
        <v>16852</v>
      </c>
      <c r="D502" s="763"/>
      <c r="E502" s="763"/>
      <c r="F502" s="767" t="s">
        <v>16852</v>
      </c>
      <c r="G502" s="767"/>
      <c r="H502" s="767"/>
      <c r="I502" s="764" t="e">
        <f>MATCH(Таблиця90[[#This Row],[Name]],Buildings!$H$3:$H$792,0)</f>
        <v>#N/A</v>
      </c>
      <c r="J502" s="767"/>
      <c r="K502" s="767"/>
      <c r="L502" s="767"/>
      <c r="M502" s="767"/>
      <c r="N502" s="767"/>
      <c r="O502" s="767"/>
      <c r="P502" s="767"/>
      <c r="Q502" s="767"/>
      <c r="R502" s="767"/>
      <c r="S502" s="767"/>
      <c r="T502" s="767"/>
      <c r="U502" s="767"/>
      <c r="V502" s="767"/>
      <c r="W502" s="767"/>
      <c r="X502" s="767"/>
      <c r="Y502" s="767"/>
    </row>
    <row r="503" spans="1:25">
      <c r="A503" s="764" t="s">
        <v>12981</v>
      </c>
      <c r="B503" s="763" t="s">
        <v>1857</v>
      </c>
      <c r="C503" s="763" t="s">
        <v>16852</v>
      </c>
      <c r="D503" s="763"/>
      <c r="E503" s="763"/>
      <c r="F503" s="764" t="s">
        <v>16852</v>
      </c>
      <c r="G503" s="764"/>
      <c r="H503" s="764"/>
      <c r="I503" s="764" t="e">
        <f>MATCH(Таблиця90[[#This Row],[Name]],Buildings!$H$3:$H$792,0)</f>
        <v>#N/A</v>
      </c>
      <c r="J503" s="764"/>
      <c r="K503" s="764"/>
      <c r="L503" s="764"/>
      <c r="M503" s="764"/>
      <c r="N503" s="764"/>
      <c r="O503" s="764"/>
      <c r="P503" s="764"/>
      <c r="Q503" s="764"/>
      <c r="R503" s="764"/>
      <c r="S503" s="764"/>
      <c r="T503" s="764"/>
      <c r="U503" s="764"/>
      <c r="V503" s="764"/>
      <c r="W503" s="764"/>
      <c r="X503" s="764"/>
      <c r="Y503" s="764"/>
    </row>
    <row r="504" spans="1:25">
      <c r="A504" s="764" t="s">
        <v>13342</v>
      </c>
      <c r="B504" s="763" t="s">
        <v>1857</v>
      </c>
      <c r="C504" s="763" t="s">
        <v>16852</v>
      </c>
      <c r="D504" s="763"/>
      <c r="E504" s="763"/>
      <c r="F504" s="764" t="s">
        <v>30282</v>
      </c>
      <c r="G504" s="764"/>
      <c r="H504" s="764"/>
      <c r="I504" s="764" t="e">
        <f>MATCH(Таблиця90[[#This Row],[Name]],Buildings!$H$3:$H$792,0)</f>
        <v>#N/A</v>
      </c>
      <c r="J504" s="764"/>
      <c r="K504" s="764"/>
      <c r="L504" s="764"/>
      <c r="M504" s="764"/>
      <c r="N504" s="764"/>
      <c r="O504" s="764"/>
      <c r="P504" s="764"/>
      <c r="Q504" s="764"/>
      <c r="R504" s="764"/>
      <c r="S504" s="764"/>
      <c r="T504" s="764"/>
      <c r="U504" s="764"/>
      <c r="V504" s="764"/>
      <c r="W504" s="764"/>
      <c r="X504" s="764"/>
      <c r="Y504" s="764"/>
    </row>
    <row r="505" spans="1:25">
      <c r="A505" s="764" t="s">
        <v>30283</v>
      </c>
      <c r="B505" s="763" t="s">
        <v>1857</v>
      </c>
      <c r="C505" s="763" t="s">
        <v>16852</v>
      </c>
      <c r="D505" s="763"/>
      <c r="E505" s="763"/>
      <c r="F505" s="764" t="s">
        <v>16852</v>
      </c>
      <c r="G505" s="764"/>
      <c r="H505" s="764"/>
      <c r="I505" s="764" t="e">
        <f>MATCH(Таблиця90[[#This Row],[Name]],Buildings!$H$3:$H$792,0)</f>
        <v>#N/A</v>
      </c>
      <c r="J505" s="764"/>
      <c r="K505" s="764"/>
      <c r="L505" s="764"/>
      <c r="M505" s="764"/>
      <c r="N505" s="764"/>
      <c r="O505" s="764"/>
      <c r="P505" s="764"/>
      <c r="Q505" s="764"/>
      <c r="R505" s="764"/>
      <c r="S505" s="764"/>
      <c r="T505" s="764"/>
      <c r="U505" s="764"/>
      <c r="V505" s="764"/>
      <c r="W505" s="764"/>
      <c r="X505" s="764"/>
      <c r="Y505" s="764"/>
    </row>
    <row r="506" spans="1:25">
      <c r="A506" s="767" t="s">
        <v>30284</v>
      </c>
      <c r="B506" s="763" t="s">
        <v>1857</v>
      </c>
      <c r="C506" s="763" t="s">
        <v>16852</v>
      </c>
      <c r="D506" s="763"/>
      <c r="E506" s="763"/>
      <c r="F506" s="767" t="s">
        <v>16852</v>
      </c>
      <c r="G506" s="767"/>
      <c r="H506" s="767"/>
      <c r="I506" s="764" t="e">
        <f>MATCH(Таблиця90[[#This Row],[Name]],Buildings!$H$3:$H$792,0)</f>
        <v>#N/A</v>
      </c>
      <c r="J506" s="767"/>
      <c r="K506" s="767"/>
      <c r="L506" s="767"/>
      <c r="M506" s="767"/>
      <c r="N506" s="767"/>
      <c r="O506" s="767"/>
      <c r="P506" s="767"/>
      <c r="Q506" s="767"/>
      <c r="R506" s="767"/>
      <c r="S506" s="767"/>
      <c r="T506" s="767"/>
      <c r="U506" s="767"/>
      <c r="V506" s="767"/>
      <c r="W506" s="767"/>
      <c r="X506" s="767"/>
      <c r="Y506" s="767"/>
    </row>
    <row r="507" spans="1:25">
      <c r="A507" s="764" t="s">
        <v>30285</v>
      </c>
      <c r="B507" s="763" t="s">
        <v>1857</v>
      </c>
      <c r="C507" s="763" t="s">
        <v>16852</v>
      </c>
      <c r="D507" s="763"/>
      <c r="E507" s="763"/>
      <c r="F507" s="764" t="s">
        <v>16852</v>
      </c>
      <c r="G507" s="764"/>
      <c r="H507" s="764"/>
      <c r="I507" s="764" t="e">
        <f>MATCH(Таблиця90[[#This Row],[Name]],Buildings!$H$3:$H$792,0)</f>
        <v>#N/A</v>
      </c>
      <c r="J507" s="764"/>
      <c r="K507" s="764"/>
      <c r="L507" s="764"/>
      <c r="M507" s="764"/>
      <c r="N507" s="764"/>
      <c r="O507" s="764"/>
      <c r="P507" s="764"/>
      <c r="Q507" s="764"/>
      <c r="R507" s="764"/>
      <c r="S507" s="764"/>
      <c r="T507" s="764"/>
      <c r="U507" s="764"/>
      <c r="V507" s="764"/>
      <c r="W507" s="764"/>
      <c r="X507" s="764"/>
      <c r="Y507" s="764"/>
    </row>
    <row r="508" spans="1:25">
      <c r="A508" s="764" t="s">
        <v>30286</v>
      </c>
      <c r="B508" s="763" t="s">
        <v>29988</v>
      </c>
      <c r="C508" s="763" t="s">
        <v>16852</v>
      </c>
      <c r="D508" s="763"/>
      <c r="E508" s="763"/>
      <c r="F508" s="764" t="s">
        <v>16852</v>
      </c>
      <c r="G508" s="764"/>
      <c r="H508" s="764"/>
      <c r="I508" s="764" t="e">
        <f>MATCH(Таблиця90[[#This Row],[Name]],Buildings!$H$3:$H$792,0)</f>
        <v>#N/A</v>
      </c>
      <c r="J508" s="764"/>
      <c r="K508" s="764"/>
      <c r="L508" s="764"/>
      <c r="M508" s="764"/>
      <c r="N508" s="764"/>
      <c r="O508" s="764"/>
      <c r="P508" s="764"/>
      <c r="Q508" s="764"/>
      <c r="R508" s="764"/>
      <c r="S508" s="764"/>
      <c r="T508" s="764"/>
      <c r="U508" s="764"/>
      <c r="V508" s="764"/>
      <c r="W508" s="764"/>
      <c r="X508" s="764"/>
      <c r="Y508" s="764"/>
    </row>
    <row r="509" spans="1:25">
      <c r="A509" s="764" t="s">
        <v>30287</v>
      </c>
      <c r="B509" s="763" t="s">
        <v>1861</v>
      </c>
      <c r="C509" s="763" t="s">
        <v>16852</v>
      </c>
      <c r="D509" s="763"/>
      <c r="E509" s="763"/>
      <c r="F509" s="764" t="s">
        <v>16852</v>
      </c>
      <c r="G509" s="764"/>
      <c r="H509" s="764"/>
      <c r="I509" s="764" t="e">
        <f>MATCH(Таблиця90[[#This Row],[Name]],Buildings!$H$3:$H$792,0)</f>
        <v>#N/A</v>
      </c>
      <c r="J509" s="764"/>
      <c r="K509" s="764"/>
      <c r="L509" s="764"/>
      <c r="M509" s="764"/>
      <c r="N509" s="764"/>
      <c r="O509" s="764"/>
      <c r="P509" s="764"/>
      <c r="Q509" s="764"/>
      <c r="R509" s="764"/>
      <c r="S509" s="764"/>
      <c r="T509" s="764"/>
      <c r="U509" s="764"/>
      <c r="V509" s="764"/>
      <c r="W509" s="764"/>
      <c r="X509" s="764"/>
      <c r="Y509" s="764"/>
    </row>
    <row r="510" spans="1:25">
      <c r="A510" s="767" t="s">
        <v>30288</v>
      </c>
      <c r="B510" s="763" t="s">
        <v>1861</v>
      </c>
      <c r="C510" s="763" t="s">
        <v>16852</v>
      </c>
      <c r="D510" s="763"/>
      <c r="E510" s="763"/>
      <c r="F510" s="767" t="s">
        <v>16852</v>
      </c>
      <c r="G510" s="767"/>
      <c r="H510" s="767"/>
      <c r="I510" s="764" t="e">
        <f>MATCH(Таблиця90[[#This Row],[Name]],Buildings!$H$3:$H$792,0)</f>
        <v>#N/A</v>
      </c>
      <c r="J510" s="767"/>
      <c r="K510" s="767"/>
      <c r="L510" s="767"/>
      <c r="M510" s="767"/>
      <c r="N510" s="767"/>
      <c r="O510" s="767"/>
      <c r="P510" s="767"/>
      <c r="Q510" s="767"/>
      <c r="R510" s="767"/>
      <c r="S510" s="767"/>
      <c r="T510" s="767"/>
      <c r="U510" s="767"/>
      <c r="V510" s="767"/>
      <c r="W510" s="767"/>
      <c r="X510" s="767"/>
      <c r="Y510" s="767"/>
    </row>
    <row r="511" spans="1:25">
      <c r="A511" s="764" t="s">
        <v>30289</v>
      </c>
      <c r="B511" s="763" t="s">
        <v>1861</v>
      </c>
      <c r="C511" s="763" t="s">
        <v>16852</v>
      </c>
      <c r="D511" s="763"/>
      <c r="E511" s="763"/>
      <c r="F511" s="764" t="s">
        <v>16852</v>
      </c>
      <c r="G511" s="764"/>
      <c r="H511" s="764"/>
      <c r="I511" s="764" t="e">
        <f>MATCH(Таблиця90[[#This Row],[Name]],Buildings!$H$3:$H$792,0)</f>
        <v>#N/A</v>
      </c>
      <c r="J511" s="764"/>
      <c r="K511" s="764"/>
      <c r="L511" s="764"/>
      <c r="M511" s="764"/>
      <c r="N511" s="764"/>
      <c r="O511" s="764"/>
      <c r="P511" s="764"/>
      <c r="Q511" s="764"/>
      <c r="R511" s="764"/>
      <c r="S511" s="764"/>
      <c r="T511" s="764"/>
      <c r="U511" s="764"/>
      <c r="V511" s="764"/>
      <c r="W511" s="764"/>
      <c r="X511" s="764"/>
      <c r="Y511" s="764"/>
    </row>
    <row r="512" spans="1:25">
      <c r="A512" s="764" t="s">
        <v>30290</v>
      </c>
      <c r="B512" s="763" t="s">
        <v>1861</v>
      </c>
      <c r="C512" s="763" t="s">
        <v>16852</v>
      </c>
      <c r="D512" s="763"/>
      <c r="E512" s="763"/>
      <c r="F512" s="764" t="s">
        <v>16852</v>
      </c>
      <c r="G512" s="764"/>
      <c r="H512" s="764"/>
      <c r="I512" s="764" t="e">
        <f>MATCH(Таблиця90[[#This Row],[Name]],Buildings!$H$3:$H$792,0)</f>
        <v>#N/A</v>
      </c>
      <c r="J512" s="764"/>
      <c r="K512" s="764"/>
      <c r="L512" s="764"/>
      <c r="M512" s="764"/>
      <c r="N512" s="764"/>
      <c r="O512" s="764"/>
      <c r="P512" s="764"/>
      <c r="Q512" s="764"/>
      <c r="R512" s="764"/>
      <c r="S512" s="764"/>
      <c r="T512" s="764"/>
      <c r="U512" s="764"/>
      <c r="V512" s="764"/>
      <c r="W512" s="764"/>
      <c r="X512" s="764"/>
      <c r="Y512" s="764"/>
    </row>
    <row r="513" spans="1:25">
      <c r="A513" s="764" t="s">
        <v>13312</v>
      </c>
      <c r="B513" s="763" t="s">
        <v>1861</v>
      </c>
      <c r="C513" s="763" t="s">
        <v>16852</v>
      </c>
      <c r="D513" s="763"/>
      <c r="E513" s="763"/>
      <c r="F513" s="764" t="s">
        <v>30291</v>
      </c>
      <c r="G513" s="764"/>
      <c r="H513" s="764"/>
      <c r="I513" s="764" t="e">
        <f>MATCH(Таблиця90[[#This Row],[Name]],Buildings!$H$3:$H$792,0)</f>
        <v>#N/A</v>
      </c>
      <c r="J513" s="764"/>
      <c r="K513" s="764"/>
      <c r="L513" s="764"/>
      <c r="M513" s="764"/>
      <c r="N513" s="764"/>
      <c r="O513" s="764"/>
      <c r="P513" s="764"/>
      <c r="Q513" s="764"/>
      <c r="R513" s="764"/>
      <c r="S513" s="764"/>
      <c r="T513" s="764"/>
      <c r="U513" s="764"/>
      <c r="V513" s="764"/>
      <c r="W513" s="764"/>
      <c r="X513" s="764"/>
      <c r="Y513" s="764"/>
    </row>
    <row r="514" spans="1:25">
      <c r="A514" s="764" t="s">
        <v>30292</v>
      </c>
      <c r="B514" s="763" t="s">
        <v>1861</v>
      </c>
      <c r="C514" s="763" t="s">
        <v>16852</v>
      </c>
      <c r="D514" s="763"/>
      <c r="E514" s="763"/>
      <c r="F514" s="764" t="s">
        <v>16852</v>
      </c>
      <c r="G514" s="764"/>
      <c r="H514" s="764"/>
      <c r="I514" s="764" t="e">
        <f>MATCH(Таблиця90[[#This Row],[Name]],Buildings!$H$3:$H$792,0)</f>
        <v>#N/A</v>
      </c>
      <c r="J514" s="764"/>
      <c r="K514" s="764"/>
      <c r="L514" s="764"/>
      <c r="M514" s="764"/>
      <c r="N514" s="764"/>
      <c r="O514" s="764"/>
      <c r="P514" s="764"/>
      <c r="Q514" s="764"/>
      <c r="R514" s="764"/>
      <c r="S514" s="764"/>
      <c r="T514" s="764"/>
      <c r="U514" s="764"/>
      <c r="V514" s="764"/>
      <c r="W514" s="764"/>
      <c r="X514" s="764"/>
      <c r="Y514" s="764"/>
    </row>
    <row r="515" spans="1:25">
      <c r="A515" s="767" t="s">
        <v>30293</v>
      </c>
      <c r="B515" s="763" t="s">
        <v>1861</v>
      </c>
      <c r="C515" s="763" t="s">
        <v>16852</v>
      </c>
      <c r="D515" s="763"/>
      <c r="E515" s="763"/>
      <c r="F515" s="767" t="s">
        <v>16852</v>
      </c>
      <c r="G515" s="767"/>
      <c r="H515" s="767"/>
      <c r="I515" s="764" t="e">
        <f>MATCH(Таблиця90[[#This Row],[Name]],Buildings!$H$3:$H$792,0)</f>
        <v>#N/A</v>
      </c>
      <c r="J515" s="767"/>
      <c r="K515" s="767"/>
      <c r="L515" s="767"/>
      <c r="M515" s="767"/>
      <c r="N515" s="767"/>
      <c r="O515" s="767"/>
      <c r="P515" s="767"/>
      <c r="Q515" s="767"/>
      <c r="R515" s="767"/>
      <c r="S515" s="767"/>
      <c r="T515" s="767"/>
      <c r="U515" s="767"/>
      <c r="V515" s="767"/>
      <c r="W515" s="767"/>
      <c r="X515" s="767"/>
      <c r="Y515" s="767"/>
    </row>
    <row r="516" spans="1:25">
      <c r="A516" s="764" t="s">
        <v>30294</v>
      </c>
      <c r="B516" s="763" t="s">
        <v>1861</v>
      </c>
      <c r="C516" s="763" t="s">
        <v>16852</v>
      </c>
      <c r="D516" s="763"/>
      <c r="E516" s="763"/>
      <c r="F516" s="764" t="s">
        <v>16852</v>
      </c>
      <c r="G516" s="764"/>
      <c r="H516" s="764"/>
      <c r="I516" s="764" t="e">
        <f>MATCH(Таблиця90[[#This Row],[Name]],Buildings!$H$3:$H$792,0)</f>
        <v>#N/A</v>
      </c>
      <c r="J516" s="764"/>
      <c r="K516" s="764"/>
      <c r="L516" s="764"/>
      <c r="M516" s="764"/>
      <c r="N516" s="764"/>
      <c r="O516" s="764"/>
      <c r="P516" s="764"/>
      <c r="Q516" s="764"/>
      <c r="R516" s="764"/>
      <c r="S516" s="764"/>
      <c r="T516" s="764"/>
      <c r="U516" s="764"/>
      <c r="V516" s="764"/>
      <c r="W516" s="764"/>
      <c r="X516" s="764"/>
      <c r="Y516" s="764"/>
    </row>
    <row r="517" spans="1:25">
      <c r="A517" s="767" t="s">
        <v>30295</v>
      </c>
      <c r="B517" s="763" t="s">
        <v>1861</v>
      </c>
      <c r="C517" s="763" t="s">
        <v>16852</v>
      </c>
      <c r="D517" s="763"/>
      <c r="E517" s="763"/>
      <c r="F517" s="767" t="s">
        <v>16852</v>
      </c>
      <c r="G517" s="767"/>
      <c r="H517" s="767"/>
      <c r="I517" s="764" t="e">
        <f>MATCH(Таблиця90[[#This Row],[Name]],Buildings!$H$3:$H$792,0)</f>
        <v>#N/A</v>
      </c>
      <c r="J517" s="767"/>
      <c r="K517" s="767"/>
      <c r="L517" s="767"/>
      <c r="M517" s="767"/>
      <c r="N517" s="767"/>
      <c r="O517" s="767"/>
      <c r="P517" s="767"/>
      <c r="Q517" s="767"/>
      <c r="R517" s="767"/>
      <c r="S517" s="767"/>
      <c r="T517" s="767"/>
      <c r="U517" s="767"/>
      <c r="V517" s="767"/>
      <c r="W517" s="767"/>
      <c r="X517" s="767"/>
      <c r="Y517" s="767"/>
    </row>
    <row r="518" spans="1:25">
      <c r="A518" s="767" t="s">
        <v>30296</v>
      </c>
      <c r="B518" s="763" t="s">
        <v>1861</v>
      </c>
      <c r="C518" s="763" t="s">
        <v>16852</v>
      </c>
      <c r="D518" s="763"/>
      <c r="E518" s="763"/>
      <c r="F518" s="767" t="s">
        <v>16852</v>
      </c>
      <c r="G518" s="767"/>
      <c r="H518" s="767"/>
      <c r="I518" s="764" t="e">
        <f>MATCH(Таблиця90[[#This Row],[Name]],Buildings!$H$3:$H$792,0)</f>
        <v>#N/A</v>
      </c>
      <c r="J518" s="767"/>
      <c r="K518" s="767"/>
      <c r="L518" s="767"/>
      <c r="M518" s="767"/>
      <c r="N518" s="767"/>
      <c r="O518" s="767"/>
      <c r="P518" s="767"/>
      <c r="Q518" s="767"/>
      <c r="R518" s="767"/>
      <c r="S518" s="767"/>
      <c r="T518" s="767"/>
      <c r="U518" s="767"/>
      <c r="V518" s="767"/>
      <c r="W518" s="767"/>
      <c r="X518" s="767"/>
      <c r="Y518" s="767"/>
    </row>
    <row r="519" spans="1:25">
      <c r="A519" s="764" t="s">
        <v>13315</v>
      </c>
      <c r="B519" s="763" t="s">
        <v>1861</v>
      </c>
      <c r="C519" s="763" t="s">
        <v>16852</v>
      </c>
      <c r="D519" s="763"/>
      <c r="E519" s="763"/>
      <c r="F519" s="764" t="s">
        <v>30297</v>
      </c>
      <c r="G519" s="764"/>
      <c r="H519" s="764"/>
      <c r="I519" s="764" t="e">
        <f>MATCH(Таблиця90[[#This Row],[Name]],Buildings!$H$3:$H$792,0)</f>
        <v>#N/A</v>
      </c>
      <c r="J519" s="764"/>
      <c r="K519" s="764"/>
      <c r="L519" s="764"/>
      <c r="M519" s="764"/>
      <c r="N519" s="764"/>
      <c r="O519" s="764"/>
      <c r="P519" s="764"/>
      <c r="Q519" s="764"/>
      <c r="R519" s="764"/>
      <c r="S519" s="764"/>
      <c r="T519" s="764"/>
      <c r="U519" s="764"/>
      <c r="V519" s="764"/>
      <c r="W519" s="764"/>
      <c r="X519" s="764"/>
      <c r="Y519" s="764"/>
    </row>
    <row r="520" spans="1:25">
      <c r="A520" s="764" t="s">
        <v>30298</v>
      </c>
      <c r="B520" s="763" t="s">
        <v>1861</v>
      </c>
      <c r="C520" s="763" t="s">
        <v>16852</v>
      </c>
      <c r="D520" s="763"/>
      <c r="E520" s="763"/>
      <c r="F520" s="764" t="s">
        <v>16852</v>
      </c>
      <c r="G520" s="764"/>
      <c r="H520" s="764"/>
      <c r="I520" s="764" t="e">
        <f>MATCH(Таблиця90[[#This Row],[Name]],Buildings!$H$3:$H$792,0)</f>
        <v>#N/A</v>
      </c>
      <c r="J520" s="764"/>
      <c r="K520" s="764"/>
      <c r="L520" s="764"/>
      <c r="M520" s="764"/>
      <c r="N520" s="764"/>
      <c r="O520" s="764"/>
      <c r="P520" s="764"/>
      <c r="Q520" s="764"/>
      <c r="R520" s="764"/>
      <c r="S520" s="764"/>
      <c r="T520" s="764"/>
      <c r="U520" s="764"/>
      <c r="V520" s="764"/>
      <c r="W520" s="764"/>
      <c r="X520" s="764"/>
      <c r="Y520" s="764"/>
    </row>
    <row r="521" spans="1:25">
      <c r="A521" s="767" t="s">
        <v>30299</v>
      </c>
      <c r="B521" s="763" t="s">
        <v>1861</v>
      </c>
      <c r="C521" s="763" t="s">
        <v>16852</v>
      </c>
      <c r="D521" s="763"/>
      <c r="E521" s="763"/>
      <c r="F521" s="767" t="s">
        <v>16852</v>
      </c>
      <c r="G521" s="767"/>
      <c r="H521" s="767"/>
      <c r="I521" s="764" t="e">
        <f>MATCH(Таблиця90[[#This Row],[Name]],Buildings!$H$3:$H$792,0)</f>
        <v>#N/A</v>
      </c>
      <c r="J521" s="767"/>
      <c r="K521" s="767"/>
      <c r="L521" s="767"/>
      <c r="M521" s="767"/>
      <c r="N521" s="767"/>
      <c r="O521" s="767"/>
      <c r="P521" s="767"/>
      <c r="Q521" s="767"/>
      <c r="R521" s="767"/>
      <c r="S521" s="767"/>
      <c r="T521" s="767"/>
      <c r="U521" s="767"/>
      <c r="V521" s="767"/>
      <c r="W521" s="767"/>
      <c r="X521" s="767"/>
      <c r="Y521" s="767"/>
    </row>
    <row r="522" spans="1:25">
      <c r="A522" s="764" t="s">
        <v>30300</v>
      </c>
      <c r="B522" s="763" t="s">
        <v>1861</v>
      </c>
      <c r="C522" s="763" t="s">
        <v>16852</v>
      </c>
      <c r="D522" s="763"/>
      <c r="E522" s="763"/>
      <c r="F522" s="764" t="s">
        <v>16852</v>
      </c>
      <c r="G522" s="764"/>
      <c r="H522" s="764"/>
      <c r="I522" s="764" t="e">
        <f>MATCH(Таблиця90[[#This Row],[Name]],Buildings!$H$3:$H$792,0)</f>
        <v>#N/A</v>
      </c>
      <c r="J522" s="764"/>
      <c r="K522" s="764"/>
      <c r="L522" s="764"/>
      <c r="M522" s="764"/>
      <c r="N522" s="764"/>
      <c r="O522" s="764"/>
      <c r="P522" s="764"/>
      <c r="Q522" s="764"/>
      <c r="R522" s="764"/>
      <c r="S522" s="764"/>
      <c r="T522" s="764"/>
      <c r="U522" s="764"/>
      <c r="V522" s="764"/>
      <c r="W522" s="764"/>
      <c r="X522" s="764"/>
      <c r="Y522" s="764"/>
    </row>
    <row r="523" spans="1:25">
      <c r="A523" s="767" t="s">
        <v>30301</v>
      </c>
      <c r="B523" s="763" t="s">
        <v>1861</v>
      </c>
      <c r="C523" s="763" t="s">
        <v>16852</v>
      </c>
      <c r="D523" s="763"/>
      <c r="E523" s="763"/>
      <c r="F523" s="767" t="s">
        <v>16852</v>
      </c>
      <c r="G523" s="767"/>
      <c r="H523" s="767"/>
      <c r="I523" s="764" t="e">
        <f>MATCH(Таблиця90[[#This Row],[Name]],Buildings!$H$3:$H$792,0)</f>
        <v>#N/A</v>
      </c>
      <c r="J523" s="767"/>
      <c r="K523" s="767"/>
      <c r="L523" s="767"/>
      <c r="M523" s="767"/>
      <c r="N523" s="767"/>
      <c r="O523" s="767"/>
      <c r="P523" s="767"/>
      <c r="Q523" s="767"/>
      <c r="R523" s="767"/>
      <c r="S523" s="767"/>
      <c r="T523" s="767"/>
      <c r="U523" s="767"/>
      <c r="V523" s="767"/>
      <c r="W523" s="767"/>
      <c r="X523" s="767"/>
      <c r="Y523" s="767"/>
    </row>
    <row r="524" spans="1:25">
      <c r="A524" s="767" t="s">
        <v>30302</v>
      </c>
      <c r="B524" s="763" t="s">
        <v>1861</v>
      </c>
      <c r="C524" s="763" t="s">
        <v>16852</v>
      </c>
      <c r="D524" s="763"/>
      <c r="E524" s="763"/>
      <c r="F524" s="767" t="s">
        <v>16852</v>
      </c>
      <c r="G524" s="767"/>
      <c r="H524" s="767"/>
      <c r="I524" s="764" t="e">
        <f>MATCH(Таблиця90[[#This Row],[Name]],Buildings!$H$3:$H$792,0)</f>
        <v>#N/A</v>
      </c>
      <c r="J524" s="767"/>
      <c r="K524" s="767"/>
      <c r="L524" s="767"/>
      <c r="M524" s="767"/>
      <c r="N524" s="767"/>
      <c r="O524" s="767"/>
      <c r="P524" s="767"/>
      <c r="Q524" s="767"/>
      <c r="R524" s="767"/>
      <c r="S524" s="767"/>
      <c r="T524" s="767"/>
      <c r="U524" s="767"/>
      <c r="V524" s="767"/>
      <c r="W524" s="767"/>
      <c r="X524" s="767"/>
      <c r="Y524" s="767"/>
    </row>
    <row r="525" spans="1:25">
      <c r="A525" s="764" t="s">
        <v>30303</v>
      </c>
      <c r="B525" s="763" t="s">
        <v>1861</v>
      </c>
      <c r="C525" s="763" t="s">
        <v>16852</v>
      </c>
      <c r="D525" s="763"/>
      <c r="E525" s="763"/>
      <c r="F525" s="764" t="s">
        <v>16852</v>
      </c>
      <c r="G525" s="764"/>
      <c r="H525" s="764"/>
      <c r="I525" s="764" t="e">
        <f>MATCH(Таблиця90[[#This Row],[Name]],Buildings!$H$3:$H$792,0)</f>
        <v>#N/A</v>
      </c>
      <c r="J525" s="764"/>
      <c r="K525" s="764"/>
      <c r="L525" s="764"/>
      <c r="M525" s="764"/>
      <c r="N525" s="764"/>
      <c r="O525" s="764"/>
      <c r="P525" s="764"/>
      <c r="Q525" s="764"/>
      <c r="R525" s="764"/>
      <c r="S525" s="764"/>
      <c r="T525" s="764"/>
      <c r="U525" s="764"/>
      <c r="V525" s="764"/>
      <c r="W525" s="764"/>
      <c r="X525" s="764"/>
      <c r="Y525" s="764"/>
    </row>
    <row r="526" spans="1:25">
      <c r="A526" s="767" t="s">
        <v>30304</v>
      </c>
      <c r="B526" s="763" t="s">
        <v>1861</v>
      </c>
      <c r="C526" s="763" t="s">
        <v>16852</v>
      </c>
      <c r="D526" s="763"/>
      <c r="E526" s="763"/>
      <c r="F526" s="767" t="s">
        <v>16852</v>
      </c>
      <c r="G526" s="767"/>
      <c r="H526" s="767"/>
      <c r="I526" s="764" t="e">
        <f>MATCH(Таблиця90[[#This Row],[Name]],Buildings!$H$3:$H$792,0)</f>
        <v>#N/A</v>
      </c>
      <c r="J526" s="767"/>
      <c r="K526" s="767"/>
      <c r="L526" s="767"/>
      <c r="M526" s="767"/>
      <c r="N526" s="767"/>
      <c r="O526" s="767"/>
      <c r="P526" s="767"/>
      <c r="Q526" s="767"/>
      <c r="R526" s="767"/>
      <c r="S526" s="767"/>
      <c r="T526" s="767"/>
      <c r="U526" s="767"/>
      <c r="V526" s="767"/>
      <c r="W526" s="767"/>
      <c r="X526" s="767"/>
      <c r="Y526" s="767"/>
    </row>
    <row r="527" spans="1:25">
      <c r="A527" s="764" t="s">
        <v>30305</v>
      </c>
      <c r="B527" s="763" t="s">
        <v>1861</v>
      </c>
      <c r="C527" s="763" t="s">
        <v>16852</v>
      </c>
      <c r="D527" s="763"/>
      <c r="E527" s="763"/>
      <c r="F527" s="764" t="s">
        <v>16852</v>
      </c>
      <c r="G527" s="764"/>
      <c r="H527" s="764"/>
      <c r="I527" s="764" t="e">
        <f>MATCH(Таблиця90[[#This Row],[Name]],Buildings!$H$3:$H$792,0)</f>
        <v>#N/A</v>
      </c>
      <c r="J527" s="764"/>
      <c r="K527" s="764"/>
      <c r="L527" s="764"/>
      <c r="M527" s="764"/>
      <c r="N527" s="764"/>
      <c r="O527" s="764"/>
      <c r="P527" s="764"/>
      <c r="Q527" s="764"/>
      <c r="R527" s="764"/>
      <c r="S527" s="764"/>
      <c r="T527" s="764"/>
      <c r="U527" s="764"/>
      <c r="V527" s="764"/>
      <c r="W527" s="764"/>
      <c r="X527" s="764"/>
      <c r="Y527" s="764"/>
    </row>
    <row r="528" spans="1:25">
      <c r="A528" s="767" t="s">
        <v>30306</v>
      </c>
      <c r="B528" s="763" t="s">
        <v>1861</v>
      </c>
      <c r="C528" s="763" t="s">
        <v>16852</v>
      </c>
      <c r="D528" s="763"/>
      <c r="E528" s="763"/>
      <c r="F528" s="767" t="s">
        <v>16852</v>
      </c>
      <c r="G528" s="767"/>
      <c r="H528" s="767"/>
      <c r="I528" s="764" t="e">
        <f>MATCH(Таблиця90[[#This Row],[Name]],Buildings!$H$3:$H$792,0)</f>
        <v>#N/A</v>
      </c>
      <c r="J528" s="767"/>
      <c r="K528" s="767"/>
      <c r="L528" s="767"/>
      <c r="M528" s="767"/>
      <c r="N528" s="767"/>
      <c r="O528" s="767"/>
      <c r="P528" s="767"/>
      <c r="Q528" s="767"/>
      <c r="R528" s="767"/>
      <c r="S528" s="767"/>
      <c r="T528" s="767"/>
      <c r="U528" s="767"/>
      <c r="V528" s="767"/>
      <c r="W528" s="767"/>
      <c r="X528" s="767"/>
      <c r="Y528" s="767"/>
    </row>
    <row r="529" spans="1:25">
      <c r="A529" s="764" t="s">
        <v>13317</v>
      </c>
      <c r="B529" s="763" t="s">
        <v>1861</v>
      </c>
      <c r="C529" s="763" t="s">
        <v>16852</v>
      </c>
      <c r="D529" s="763"/>
      <c r="E529" s="763"/>
      <c r="F529" s="764" t="s">
        <v>30307</v>
      </c>
      <c r="G529" s="764"/>
      <c r="H529" s="764"/>
      <c r="I529" s="764" t="e">
        <f>MATCH(Таблиця90[[#This Row],[Name]],Buildings!$H$3:$H$792,0)</f>
        <v>#N/A</v>
      </c>
      <c r="J529" s="764"/>
      <c r="K529" s="764"/>
      <c r="L529" s="764"/>
      <c r="M529" s="764"/>
      <c r="N529" s="764"/>
      <c r="O529" s="764"/>
      <c r="P529" s="764"/>
      <c r="Q529" s="764"/>
      <c r="R529" s="764"/>
      <c r="S529" s="764"/>
      <c r="T529" s="764"/>
      <c r="U529" s="764"/>
      <c r="V529" s="764"/>
      <c r="W529" s="764"/>
      <c r="X529" s="764"/>
      <c r="Y529" s="764"/>
    </row>
    <row r="530" spans="1:25">
      <c r="A530" s="764" t="s">
        <v>30308</v>
      </c>
      <c r="B530" s="763" t="s">
        <v>1861</v>
      </c>
      <c r="C530" s="763" t="s">
        <v>16852</v>
      </c>
      <c r="D530" s="763"/>
      <c r="E530" s="763"/>
      <c r="F530" s="764" t="s">
        <v>16852</v>
      </c>
      <c r="G530" s="764"/>
      <c r="H530" s="764"/>
      <c r="I530" s="764" t="e">
        <f>MATCH(Таблиця90[[#This Row],[Name]],Buildings!$H$3:$H$792,0)</f>
        <v>#N/A</v>
      </c>
      <c r="J530" s="764"/>
      <c r="K530" s="764"/>
      <c r="L530" s="764"/>
      <c r="M530" s="764"/>
      <c r="N530" s="764"/>
      <c r="O530" s="764"/>
      <c r="P530" s="764"/>
      <c r="Q530" s="764"/>
      <c r="R530" s="764"/>
      <c r="S530" s="764"/>
      <c r="T530" s="764"/>
      <c r="U530" s="764"/>
      <c r="V530" s="764"/>
      <c r="W530" s="764"/>
      <c r="X530" s="764"/>
      <c r="Y530" s="764"/>
    </row>
    <row r="531" spans="1:25">
      <c r="A531" s="767" t="s">
        <v>13318</v>
      </c>
      <c r="B531" s="763" t="s">
        <v>1861</v>
      </c>
      <c r="C531" s="763" t="s">
        <v>16852</v>
      </c>
      <c r="D531" s="763"/>
      <c r="E531" s="763"/>
      <c r="F531" s="767" t="s">
        <v>30309</v>
      </c>
      <c r="G531" s="767"/>
      <c r="H531" s="767"/>
      <c r="I531" s="764" t="e">
        <f>MATCH(Таблиця90[[#This Row],[Name]],Buildings!$H$3:$H$792,0)</f>
        <v>#N/A</v>
      </c>
      <c r="J531" s="767"/>
      <c r="K531" s="767"/>
      <c r="L531" s="767"/>
      <c r="M531" s="767"/>
      <c r="N531" s="767"/>
      <c r="O531" s="767"/>
      <c r="P531" s="767"/>
      <c r="Q531" s="767"/>
      <c r="R531" s="767"/>
      <c r="S531" s="767"/>
      <c r="T531" s="767"/>
      <c r="U531" s="767"/>
      <c r="V531" s="767"/>
      <c r="W531" s="767"/>
      <c r="X531" s="767"/>
      <c r="Y531" s="767"/>
    </row>
    <row r="532" spans="1:25">
      <c r="A532" s="767" t="s">
        <v>13319</v>
      </c>
      <c r="B532" s="763" t="s">
        <v>1861</v>
      </c>
      <c r="C532" s="763" t="s">
        <v>16852</v>
      </c>
      <c r="D532" s="763"/>
      <c r="E532" s="763"/>
      <c r="F532" s="767" t="s">
        <v>30310</v>
      </c>
      <c r="G532" s="767"/>
      <c r="H532" s="767"/>
      <c r="I532" s="764" t="e">
        <f>MATCH(Таблиця90[[#This Row],[Name]],Buildings!$H$3:$H$792,0)</f>
        <v>#N/A</v>
      </c>
      <c r="J532" s="767"/>
      <c r="K532" s="767"/>
      <c r="L532" s="767"/>
      <c r="M532" s="767"/>
      <c r="N532" s="767"/>
      <c r="O532" s="767"/>
      <c r="P532" s="767"/>
      <c r="Q532" s="767"/>
      <c r="R532" s="767"/>
      <c r="S532" s="767"/>
      <c r="T532" s="767"/>
      <c r="U532" s="767"/>
      <c r="V532" s="767"/>
      <c r="W532" s="767"/>
      <c r="X532" s="767"/>
      <c r="Y532" s="767"/>
    </row>
    <row r="533" spans="1:25">
      <c r="A533" s="767" t="s">
        <v>30311</v>
      </c>
      <c r="B533" s="763" t="s">
        <v>1861</v>
      </c>
      <c r="C533" s="763" t="s">
        <v>16852</v>
      </c>
      <c r="D533" s="763"/>
      <c r="E533" s="763"/>
      <c r="F533" s="767" t="s">
        <v>16852</v>
      </c>
      <c r="G533" s="767"/>
      <c r="H533" s="767"/>
      <c r="I533" s="764" t="e">
        <f>MATCH(Таблиця90[[#This Row],[Name]],Buildings!$H$3:$H$792,0)</f>
        <v>#N/A</v>
      </c>
      <c r="J533" s="767"/>
      <c r="K533" s="767"/>
      <c r="L533" s="767"/>
      <c r="M533" s="767"/>
      <c r="N533" s="767"/>
      <c r="O533" s="767"/>
      <c r="P533" s="767"/>
      <c r="Q533" s="767"/>
      <c r="R533" s="767"/>
      <c r="S533" s="767"/>
      <c r="T533" s="767"/>
      <c r="U533" s="767"/>
      <c r="V533" s="767"/>
      <c r="W533" s="767"/>
      <c r="X533" s="767"/>
      <c r="Y533" s="767"/>
    </row>
    <row r="534" spans="1:25">
      <c r="A534" s="764" t="s">
        <v>13320</v>
      </c>
      <c r="B534" s="763" t="s">
        <v>1861</v>
      </c>
      <c r="C534" s="763" t="s">
        <v>16852</v>
      </c>
      <c r="D534" s="763"/>
      <c r="E534" s="763"/>
      <c r="F534" s="764" t="s">
        <v>30312</v>
      </c>
      <c r="G534" s="764"/>
      <c r="H534" s="764"/>
      <c r="I534" s="764" t="e">
        <f>MATCH(Таблиця90[[#This Row],[Name]],Buildings!$H$3:$H$792,0)</f>
        <v>#N/A</v>
      </c>
      <c r="J534" s="764"/>
      <c r="K534" s="764"/>
      <c r="L534" s="764"/>
      <c r="M534" s="764"/>
      <c r="N534" s="764"/>
      <c r="O534" s="764"/>
      <c r="P534" s="764"/>
      <c r="Q534" s="764"/>
      <c r="R534" s="764"/>
      <c r="S534" s="764"/>
      <c r="T534" s="764"/>
      <c r="U534" s="764"/>
      <c r="V534" s="764"/>
      <c r="W534" s="764"/>
      <c r="X534" s="764"/>
      <c r="Y534" s="764"/>
    </row>
    <row r="535" spans="1:25">
      <c r="A535" s="764" t="s">
        <v>30313</v>
      </c>
      <c r="B535" s="763" t="s">
        <v>1861</v>
      </c>
      <c r="C535" s="763" t="s">
        <v>16852</v>
      </c>
      <c r="D535" s="763"/>
      <c r="E535" s="763"/>
      <c r="F535" s="764" t="s">
        <v>16852</v>
      </c>
      <c r="G535" s="764"/>
      <c r="H535" s="764"/>
      <c r="I535" s="764" t="e">
        <f>MATCH(Таблиця90[[#This Row],[Name]],Buildings!$H$3:$H$792,0)</f>
        <v>#N/A</v>
      </c>
      <c r="J535" s="764"/>
      <c r="K535" s="764"/>
      <c r="L535" s="764"/>
      <c r="M535" s="764"/>
      <c r="N535" s="764"/>
      <c r="O535" s="764"/>
      <c r="P535" s="764"/>
      <c r="Q535" s="764"/>
      <c r="R535" s="764"/>
      <c r="S535" s="764"/>
      <c r="T535" s="764"/>
      <c r="U535" s="764"/>
      <c r="V535" s="764"/>
      <c r="W535" s="764"/>
      <c r="X535" s="764"/>
      <c r="Y535" s="764"/>
    </row>
    <row r="536" spans="1:25">
      <c r="A536" s="764" t="s">
        <v>13322</v>
      </c>
      <c r="B536" s="763" t="s">
        <v>1861</v>
      </c>
      <c r="C536" s="763" t="s">
        <v>16852</v>
      </c>
      <c r="D536" s="763"/>
      <c r="E536" s="763"/>
      <c r="F536" s="764" t="s">
        <v>30314</v>
      </c>
      <c r="G536" s="764"/>
      <c r="H536" s="764"/>
      <c r="I536" s="764" t="e">
        <f>MATCH(Таблиця90[[#This Row],[Name]],Buildings!$H$3:$H$792,0)</f>
        <v>#N/A</v>
      </c>
      <c r="J536" s="764"/>
      <c r="K536" s="764"/>
      <c r="L536" s="764"/>
      <c r="M536" s="764"/>
      <c r="N536" s="764"/>
      <c r="O536" s="764"/>
      <c r="P536" s="764"/>
      <c r="Q536" s="764"/>
      <c r="R536" s="764"/>
      <c r="S536" s="764"/>
      <c r="T536" s="764"/>
      <c r="U536" s="764"/>
      <c r="V536" s="764"/>
      <c r="W536" s="764"/>
      <c r="X536" s="764"/>
      <c r="Y536" s="764"/>
    </row>
    <row r="537" spans="1:25">
      <c r="A537" s="767" t="s">
        <v>13324</v>
      </c>
      <c r="B537" s="763" t="s">
        <v>1861</v>
      </c>
      <c r="C537" s="763" t="s">
        <v>16852</v>
      </c>
      <c r="D537" s="763"/>
      <c r="E537" s="763"/>
      <c r="F537" s="767" t="s">
        <v>30315</v>
      </c>
      <c r="G537" s="767"/>
      <c r="H537" s="767"/>
      <c r="I537" s="764" t="e">
        <f>MATCH(Таблиця90[[#This Row],[Name]],Buildings!$H$3:$H$792,0)</f>
        <v>#N/A</v>
      </c>
      <c r="J537" s="767"/>
      <c r="K537" s="767"/>
      <c r="L537" s="767"/>
      <c r="M537" s="767"/>
      <c r="N537" s="767"/>
      <c r="O537" s="767"/>
      <c r="P537" s="767"/>
      <c r="Q537" s="767"/>
      <c r="R537" s="767"/>
      <c r="S537" s="767"/>
      <c r="T537" s="767"/>
      <c r="U537" s="767"/>
      <c r="V537" s="767"/>
      <c r="W537" s="767"/>
      <c r="X537" s="767"/>
      <c r="Y537" s="767"/>
    </row>
    <row r="538" spans="1:25">
      <c r="A538" s="767" t="s">
        <v>13325</v>
      </c>
      <c r="B538" s="763" t="s">
        <v>1861</v>
      </c>
      <c r="C538" s="763" t="s">
        <v>16852</v>
      </c>
      <c r="D538" s="763"/>
      <c r="E538" s="763"/>
      <c r="F538" s="767" t="s">
        <v>30316</v>
      </c>
      <c r="G538" s="767"/>
      <c r="H538" s="767"/>
      <c r="I538" s="764" t="e">
        <f>MATCH(Таблиця90[[#This Row],[Name]],Buildings!$H$3:$H$792,0)</f>
        <v>#N/A</v>
      </c>
      <c r="J538" s="767"/>
      <c r="K538" s="767"/>
      <c r="L538" s="767"/>
      <c r="M538" s="767"/>
      <c r="N538" s="767"/>
      <c r="O538" s="767"/>
      <c r="P538" s="767"/>
      <c r="Q538" s="767"/>
      <c r="R538" s="767"/>
      <c r="S538" s="767"/>
      <c r="T538" s="767"/>
      <c r="U538" s="767"/>
      <c r="V538" s="767"/>
      <c r="W538" s="767"/>
      <c r="X538" s="767"/>
      <c r="Y538" s="767"/>
    </row>
    <row r="539" spans="1:25">
      <c r="A539" s="767" t="s">
        <v>30317</v>
      </c>
      <c r="B539" s="763" t="s">
        <v>1861</v>
      </c>
      <c r="C539" s="763" t="s">
        <v>16852</v>
      </c>
      <c r="D539" s="763"/>
      <c r="E539" s="763"/>
      <c r="F539" s="767" t="s">
        <v>16852</v>
      </c>
      <c r="G539" s="767"/>
      <c r="H539" s="767"/>
      <c r="I539" s="764" t="e">
        <f>MATCH(Таблиця90[[#This Row],[Name]],Buildings!$H$3:$H$792,0)</f>
        <v>#N/A</v>
      </c>
      <c r="J539" s="767"/>
      <c r="K539" s="767"/>
      <c r="L539" s="767"/>
      <c r="M539" s="767"/>
      <c r="N539" s="767"/>
      <c r="O539" s="767"/>
      <c r="P539" s="767"/>
      <c r="Q539" s="767"/>
      <c r="R539" s="767"/>
      <c r="S539" s="767"/>
      <c r="T539" s="767"/>
      <c r="U539" s="767"/>
      <c r="V539" s="767"/>
      <c r="W539" s="767"/>
      <c r="X539" s="767"/>
      <c r="Y539" s="767"/>
    </row>
    <row r="540" spans="1:25">
      <c r="A540" s="767" t="s">
        <v>30318</v>
      </c>
      <c r="B540" s="763" t="s">
        <v>1861</v>
      </c>
      <c r="C540" s="763" t="s">
        <v>16852</v>
      </c>
      <c r="D540" s="763"/>
      <c r="E540" s="763"/>
      <c r="F540" s="767" t="s">
        <v>30319</v>
      </c>
      <c r="G540" s="767"/>
      <c r="H540" s="767"/>
      <c r="I540" s="764" t="e">
        <f>MATCH(Таблиця90[[#This Row],[Name]],Buildings!$H$3:$H$792,0)</f>
        <v>#N/A</v>
      </c>
      <c r="J540" s="767"/>
      <c r="K540" s="767"/>
      <c r="L540" s="767"/>
      <c r="M540" s="767"/>
      <c r="N540" s="767"/>
      <c r="O540" s="767"/>
      <c r="P540" s="767"/>
      <c r="Q540" s="767"/>
      <c r="R540" s="767"/>
      <c r="S540" s="767"/>
      <c r="T540" s="767"/>
      <c r="U540" s="767"/>
      <c r="V540" s="767"/>
      <c r="W540" s="767"/>
      <c r="X540" s="767"/>
      <c r="Y540" s="767"/>
    </row>
    <row r="541" spans="1:25">
      <c r="A541" s="764" t="s">
        <v>13328</v>
      </c>
      <c r="B541" s="763" t="s">
        <v>1861</v>
      </c>
      <c r="C541" s="763" t="s">
        <v>16852</v>
      </c>
      <c r="D541" s="763"/>
      <c r="E541" s="763"/>
      <c r="F541" s="764" t="s">
        <v>30320</v>
      </c>
      <c r="G541" s="764"/>
      <c r="H541" s="764"/>
      <c r="I541" s="764" t="e">
        <f>MATCH(Таблиця90[[#This Row],[Name]],Buildings!$H$3:$H$792,0)</f>
        <v>#N/A</v>
      </c>
      <c r="J541" s="764"/>
      <c r="K541" s="764"/>
      <c r="L541" s="764"/>
      <c r="M541" s="764"/>
      <c r="N541" s="764"/>
      <c r="O541" s="764"/>
      <c r="P541" s="764"/>
      <c r="Q541" s="764"/>
      <c r="R541" s="764"/>
      <c r="S541" s="764"/>
      <c r="T541" s="764"/>
      <c r="U541" s="764"/>
      <c r="V541" s="764"/>
      <c r="W541" s="764"/>
      <c r="X541" s="764"/>
      <c r="Y541" s="764"/>
    </row>
    <row r="542" spans="1:25">
      <c r="A542" s="764" t="s">
        <v>13329</v>
      </c>
      <c r="B542" s="763" t="s">
        <v>1861</v>
      </c>
      <c r="C542" s="763" t="s">
        <v>16852</v>
      </c>
      <c r="D542" s="763"/>
      <c r="E542" s="763"/>
      <c r="F542" s="764" t="s">
        <v>30321</v>
      </c>
      <c r="G542" s="764"/>
      <c r="H542" s="764"/>
      <c r="I542" s="764" t="e">
        <f>MATCH(Таблиця90[[#This Row],[Name]],Buildings!$H$3:$H$792,0)</f>
        <v>#N/A</v>
      </c>
      <c r="J542" s="764"/>
      <c r="K542" s="764"/>
      <c r="L542" s="764"/>
      <c r="M542" s="764"/>
      <c r="N542" s="764"/>
      <c r="O542" s="764"/>
      <c r="P542" s="764"/>
      <c r="Q542" s="764"/>
      <c r="R542" s="764"/>
      <c r="S542" s="764"/>
      <c r="T542" s="764"/>
      <c r="U542" s="764"/>
      <c r="V542" s="764"/>
      <c r="W542" s="764"/>
      <c r="X542" s="764"/>
      <c r="Y542" s="764"/>
    </row>
    <row r="543" spans="1:25">
      <c r="A543" s="764" t="s">
        <v>30322</v>
      </c>
      <c r="B543" s="763" t="s">
        <v>1861</v>
      </c>
      <c r="C543" s="763" t="s">
        <v>16852</v>
      </c>
      <c r="D543" s="763"/>
      <c r="E543" s="763"/>
      <c r="F543" s="764" t="s">
        <v>16852</v>
      </c>
      <c r="G543" s="764"/>
      <c r="H543" s="764"/>
      <c r="I543" s="764" t="e">
        <f>MATCH(Таблиця90[[#This Row],[Name]],Buildings!$H$3:$H$792,0)</f>
        <v>#N/A</v>
      </c>
      <c r="J543" s="764"/>
      <c r="K543" s="764"/>
      <c r="L543" s="764"/>
      <c r="M543" s="764"/>
      <c r="N543" s="764"/>
      <c r="O543" s="764"/>
      <c r="P543" s="764"/>
      <c r="Q543" s="764"/>
      <c r="R543" s="764"/>
      <c r="S543" s="764"/>
      <c r="T543" s="764"/>
      <c r="U543" s="764"/>
      <c r="V543" s="764"/>
      <c r="W543" s="764"/>
      <c r="X543" s="764"/>
      <c r="Y543" s="764"/>
    </row>
    <row r="544" spans="1:25">
      <c r="A544" s="767" t="s">
        <v>30323</v>
      </c>
      <c r="B544" s="763" t="s">
        <v>1861</v>
      </c>
      <c r="C544" s="763" t="s">
        <v>16852</v>
      </c>
      <c r="D544" s="763"/>
      <c r="E544" s="763"/>
      <c r="F544" s="767" t="s">
        <v>16852</v>
      </c>
      <c r="G544" s="767"/>
      <c r="H544" s="767"/>
      <c r="I544" s="764" t="e">
        <f>MATCH(Таблиця90[[#This Row],[Name]],Buildings!$H$3:$H$792,0)</f>
        <v>#N/A</v>
      </c>
      <c r="J544" s="767"/>
      <c r="K544" s="767"/>
      <c r="L544" s="767"/>
      <c r="M544" s="767"/>
      <c r="N544" s="767"/>
      <c r="O544" s="767"/>
      <c r="P544" s="767"/>
      <c r="Q544" s="767"/>
      <c r="R544" s="767"/>
      <c r="S544" s="767"/>
      <c r="T544" s="767"/>
      <c r="U544" s="767"/>
      <c r="V544" s="767"/>
      <c r="W544" s="767"/>
      <c r="X544" s="767"/>
      <c r="Y544" s="767"/>
    </row>
    <row r="545" spans="1:25">
      <c r="A545" s="767" t="s">
        <v>13330</v>
      </c>
      <c r="B545" s="763" t="s">
        <v>1861</v>
      </c>
      <c r="C545" s="763" t="s">
        <v>16852</v>
      </c>
      <c r="D545" s="763"/>
      <c r="E545" s="763"/>
      <c r="F545" s="767" t="s">
        <v>30324</v>
      </c>
      <c r="G545" s="767"/>
      <c r="H545" s="767"/>
      <c r="I545" s="764" t="e">
        <f>MATCH(Таблиця90[[#This Row],[Name]],Buildings!$H$3:$H$792,0)</f>
        <v>#N/A</v>
      </c>
      <c r="J545" s="767"/>
      <c r="K545" s="767"/>
      <c r="L545" s="767"/>
      <c r="M545" s="767"/>
      <c r="N545" s="767"/>
      <c r="O545" s="767"/>
      <c r="P545" s="767"/>
      <c r="Q545" s="767"/>
      <c r="R545" s="767"/>
      <c r="S545" s="767"/>
      <c r="T545" s="767"/>
      <c r="U545" s="767"/>
      <c r="V545" s="767"/>
      <c r="W545" s="767"/>
      <c r="X545" s="767"/>
      <c r="Y545" s="767"/>
    </row>
    <row r="546" spans="1:25">
      <c r="A546" s="764" t="s">
        <v>13331</v>
      </c>
      <c r="B546" s="763" t="s">
        <v>1861</v>
      </c>
      <c r="C546" s="763" t="s">
        <v>16852</v>
      </c>
      <c r="D546" s="763"/>
      <c r="E546" s="763"/>
      <c r="F546" s="764" t="s">
        <v>30325</v>
      </c>
      <c r="G546" s="764"/>
      <c r="H546" s="764"/>
      <c r="I546" s="764" t="e">
        <f>MATCH(Таблиця90[[#This Row],[Name]],Buildings!$H$3:$H$792,0)</f>
        <v>#N/A</v>
      </c>
      <c r="J546" s="764"/>
      <c r="K546" s="764"/>
      <c r="L546" s="764"/>
      <c r="M546" s="764"/>
      <c r="N546" s="764"/>
      <c r="O546" s="764"/>
      <c r="P546" s="764"/>
      <c r="Q546" s="764"/>
      <c r="R546" s="764"/>
      <c r="S546" s="764"/>
      <c r="T546" s="764"/>
      <c r="U546" s="764"/>
      <c r="V546" s="764"/>
      <c r="W546" s="764"/>
      <c r="X546" s="764"/>
      <c r="Y546" s="764"/>
    </row>
    <row r="547" spans="1:25">
      <c r="A547" s="764" t="s">
        <v>30326</v>
      </c>
      <c r="B547" s="763" t="s">
        <v>1861</v>
      </c>
      <c r="C547" s="763" t="s">
        <v>16852</v>
      </c>
      <c r="D547" s="763"/>
      <c r="E547" s="763"/>
      <c r="F547" s="764" t="s">
        <v>16852</v>
      </c>
      <c r="G547" s="764"/>
      <c r="H547" s="764"/>
      <c r="I547" s="764" t="e">
        <f>MATCH(Таблиця90[[#This Row],[Name]],Buildings!$H$3:$H$792,0)</f>
        <v>#N/A</v>
      </c>
      <c r="J547" s="764"/>
      <c r="K547" s="764"/>
      <c r="L547" s="764"/>
      <c r="M547" s="764"/>
      <c r="N547" s="764"/>
      <c r="O547" s="764"/>
      <c r="P547" s="764"/>
      <c r="Q547" s="764"/>
      <c r="R547" s="764"/>
      <c r="S547" s="764"/>
      <c r="T547" s="764"/>
      <c r="U547" s="764"/>
      <c r="V547" s="764"/>
      <c r="W547" s="764"/>
      <c r="X547" s="764"/>
      <c r="Y547" s="764"/>
    </row>
    <row r="548" spans="1:25">
      <c r="A548" s="764" t="s">
        <v>30327</v>
      </c>
      <c r="B548" s="763" t="s">
        <v>1861</v>
      </c>
      <c r="C548" s="763" t="s">
        <v>16852</v>
      </c>
      <c r="D548" s="763"/>
      <c r="E548" s="763"/>
      <c r="F548" s="764" t="s">
        <v>30328</v>
      </c>
      <c r="G548" s="764"/>
      <c r="H548" s="764"/>
      <c r="I548" s="764" t="e">
        <f>MATCH(Таблиця90[[#This Row],[Name]],Buildings!$H$3:$H$792,0)</f>
        <v>#N/A</v>
      </c>
      <c r="J548" s="764"/>
      <c r="K548" s="764"/>
      <c r="L548" s="764"/>
      <c r="M548" s="764"/>
      <c r="N548" s="764"/>
      <c r="O548" s="764"/>
      <c r="P548" s="764"/>
      <c r="Q548" s="764"/>
      <c r="R548" s="764"/>
      <c r="S548" s="764"/>
      <c r="T548" s="764"/>
      <c r="U548" s="764"/>
      <c r="V548" s="764"/>
      <c r="W548" s="764"/>
      <c r="X548" s="764"/>
      <c r="Y548" s="764"/>
    </row>
    <row r="549" spans="1:25">
      <c r="A549" s="767" t="s">
        <v>30329</v>
      </c>
      <c r="B549" s="763" t="s">
        <v>1861</v>
      </c>
      <c r="C549" s="763" t="s">
        <v>16852</v>
      </c>
      <c r="D549" s="763"/>
      <c r="E549" s="763"/>
      <c r="F549" s="767" t="s">
        <v>16852</v>
      </c>
      <c r="G549" s="767"/>
      <c r="H549" s="767"/>
      <c r="I549" s="764" t="e">
        <f>MATCH(Таблиця90[[#This Row],[Name]],Buildings!$H$3:$H$792,0)</f>
        <v>#N/A</v>
      </c>
      <c r="J549" s="767"/>
      <c r="K549" s="767"/>
      <c r="L549" s="767"/>
      <c r="M549" s="767"/>
      <c r="N549" s="767"/>
      <c r="O549" s="767"/>
      <c r="P549" s="767"/>
      <c r="Q549" s="767"/>
      <c r="R549" s="767"/>
      <c r="S549" s="767"/>
      <c r="T549" s="767"/>
      <c r="U549" s="767"/>
      <c r="V549" s="767"/>
      <c r="W549" s="767"/>
      <c r="X549" s="767"/>
      <c r="Y549" s="767"/>
    </row>
    <row r="550" spans="1:25">
      <c r="A550" s="764" t="s">
        <v>30330</v>
      </c>
      <c r="B550" s="763" t="s">
        <v>1861</v>
      </c>
      <c r="C550" s="763" t="s">
        <v>16852</v>
      </c>
      <c r="D550" s="763"/>
      <c r="E550" s="763"/>
      <c r="F550" s="764" t="s">
        <v>16852</v>
      </c>
      <c r="G550" s="764"/>
      <c r="H550" s="764"/>
      <c r="I550" s="764" t="e">
        <f>MATCH(Таблиця90[[#This Row],[Name]],Buildings!$H$3:$H$792,0)</f>
        <v>#N/A</v>
      </c>
      <c r="J550" s="764"/>
      <c r="K550" s="764"/>
      <c r="L550" s="764"/>
      <c r="M550" s="764"/>
      <c r="N550" s="764"/>
      <c r="O550" s="764"/>
      <c r="P550" s="764"/>
      <c r="Q550" s="764"/>
      <c r="R550" s="764"/>
      <c r="S550" s="764"/>
      <c r="T550" s="764"/>
      <c r="U550" s="764"/>
      <c r="V550" s="764"/>
      <c r="W550" s="764"/>
      <c r="X550" s="764"/>
      <c r="Y550" s="764"/>
    </row>
    <row r="551" spans="1:25">
      <c r="A551" s="767" t="s">
        <v>30331</v>
      </c>
      <c r="B551" s="763" t="s">
        <v>1861</v>
      </c>
      <c r="C551" s="763" t="s">
        <v>16852</v>
      </c>
      <c r="D551" s="763"/>
      <c r="E551" s="763"/>
      <c r="F551" s="767" t="s">
        <v>16852</v>
      </c>
      <c r="G551" s="767"/>
      <c r="H551" s="767"/>
      <c r="I551" s="764" t="e">
        <f>MATCH(Таблиця90[[#This Row],[Name]],Buildings!$H$3:$H$792,0)</f>
        <v>#N/A</v>
      </c>
      <c r="J551" s="767"/>
      <c r="K551" s="767"/>
      <c r="L551" s="767"/>
      <c r="M551" s="767"/>
      <c r="N551" s="767"/>
      <c r="O551" s="767"/>
      <c r="P551" s="767"/>
      <c r="Q551" s="767"/>
      <c r="R551" s="767"/>
      <c r="S551" s="767"/>
      <c r="T551" s="767"/>
      <c r="U551" s="767"/>
      <c r="V551" s="767"/>
      <c r="W551" s="767"/>
      <c r="X551" s="767"/>
      <c r="Y551" s="767"/>
    </row>
    <row r="552" spans="1:25">
      <c r="A552" s="764" t="s">
        <v>13334</v>
      </c>
      <c r="B552" s="763" t="s">
        <v>1861</v>
      </c>
      <c r="C552" s="763" t="s">
        <v>16852</v>
      </c>
      <c r="D552" s="763"/>
      <c r="E552" s="763"/>
      <c r="F552" s="764" t="s">
        <v>30332</v>
      </c>
      <c r="G552" s="764"/>
      <c r="H552" s="764"/>
      <c r="I552" s="764" t="e">
        <f>MATCH(Таблиця90[[#This Row],[Name]],Buildings!$H$3:$H$792,0)</f>
        <v>#N/A</v>
      </c>
      <c r="J552" s="764"/>
      <c r="K552" s="764"/>
      <c r="L552" s="764"/>
      <c r="M552" s="764"/>
      <c r="N552" s="764"/>
      <c r="O552" s="764"/>
      <c r="P552" s="764"/>
      <c r="Q552" s="764"/>
      <c r="R552" s="764"/>
      <c r="S552" s="764"/>
      <c r="T552" s="764"/>
      <c r="U552" s="764"/>
      <c r="V552" s="764"/>
      <c r="W552" s="764"/>
      <c r="X552" s="764"/>
      <c r="Y552" s="764"/>
    </row>
    <row r="553" spans="1:25">
      <c r="A553" s="764" t="s">
        <v>30333</v>
      </c>
      <c r="B553" s="763" t="s">
        <v>1861</v>
      </c>
      <c r="C553" s="763" t="s">
        <v>16852</v>
      </c>
      <c r="D553" s="763"/>
      <c r="E553" s="763"/>
      <c r="F553" s="764" t="s">
        <v>16852</v>
      </c>
      <c r="G553" s="764"/>
      <c r="H553" s="764"/>
      <c r="I553" s="764" t="e">
        <f>MATCH(Таблиця90[[#This Row],[Name]],Buildings!$H$3:$H$792,0)</f>
        <v>#N/A</v>
      </c>
      <c r="J553" s="764"/>
      <c r="K553" s="764"/>
      <c r="L553" s="764"/>
      <c r="M553" s="764"/>
      <c r="N553" s="764"/>
      <c r="O553" s="764"/>
      <c r="P553" s="764"/>
      <c r="Q553" s="764"/>
      <c r="R553" s="764"/>
      <c r="S553" s="764"/>
      <c r="T553" s="764"/>
      <c r="U553" s="764"/>
      <c r="V553" s="764"/>
      <c r="W553" s="764"/>
      <c r="X553" s="764"/>
      <c r="Y553" s="764"/>
    </row>
    <row r="554" spans="1:25">
      <c r="A554" s="767" t="s">
        <v>30334</v>
      </c>
      <c r="B554" s="763" t="s">
        <v>1861</v>
      </c>
      <c r="C554" s="763" t="s">
        <v>16852</v>
      </c>
      <c r="D554" s="763"/>
      <c r="E554" s="763"/>
      <c r="F554" s="767" t="s">
        <v>16852</v>
      </c>
      <c r="G554" s="767"/>
      <c r="H554" s="767"/>
      <c r="I554" s="764" t="e">
        <f>MATCH(Таблиця90[[#This Row],[Name]],Buildings!$H$3:$H$792,0)</f>
        <v>#N/A</v>
      </c>
      <c r="J554" s="767"/>
      <c r="K554" s="767"/>
      <c r="L554" s="767"/>
      <c r="M554" s="767"/>
      <c r="N554" s="767"/>
      <c r="O554" s="767"/>
      <c r="P554" s="767"/>
      <c r="Q554" s="767"/>
      <c r="R554" s="767"/>
      <c r="S554" s="767"/>
      <c r="T554" s="767"/>
      <c r="U554" s="767"/>
      <c r="V554" s="767"/>
      <c r="W554" s="767"/>
      <c r="X554" s="767"/>
      <c r="Y554" s="767"/>
    </row>
    <row r="555" spans="1:25">
      <c r="A555" s="764" t="s">
        <v>30335</v>
      </c>
      <c r="B555" s="763" t="s">
        <v>1861</v>
      </c>
      <c r="C555" s="763" t="s">
        <v>16852</v>
      </c>
      <c r="D555" s="763"/>
      <c r="E555" s="763"/>
      <c r="F555" s="764" t="s">
        <v>16852</v>
      </c>
      <c r="G555" s="764"/>
      <c r="H555" s="764"/>
      <c r="I555" s="764" t="e">
        <f>MATCH(Таблиця90[[#This Row],[Name]],Buildings!$H$3:$H$792,0)</f>
        <v>#N/A</v>
      </c>
      <c r="J555" s="764"/>
      <c r="K555" s="764"/>
      <c r="L555" s="764"/>
      <c r="M555" s="764"/>
      <c r="N555" s="764"/>
      <c r="O555" s="764"/>
      <c r="P555" s="764"/>
      <c r="Q555" s="764"/>
      <c r="R555" s="764"/>
      <c r="S555" s="764"/>
      <c r="T555" s="764"/>
      <c r="U555" s="764"/>
      <c r="V555" s="764"/>
      <c r="W555" s="764"/>
      <c r="X555" s="764"/>
      <c r="Y555" s="764"/>
    </row>
    <row r="556" spans="1:25">
      <c r="A556" s="767" t="s">
        <v>12375</v>
      </c>
      <c r="B556" s="763" t="s">
        <v>1861</v>
      </c>
      <c r="C556" s="763" t="s">
        <v>16852</v>
      </c>
      <c r="D556" s="763"/>
      <c r="E556" s="763"/>
      <c r="F556" s="767" t="s">
        <v>16852</v>
      </c>
      <c r="G556" s="767"/>
      <c r="H556" s="767"/>
      <c r="I556" s="764" t="e">
        <f>MATCH(Таблиця90[[#This Row],[Name]],Buildings!$H$3:$H$792,0)</f>
        <v>#N/A</v>
      </c>
      <c r="J556" s="767"/>
      <c r="K556" s="767"/>
      <c r="L556" s="767"/>
      <c r="M556" s="767"/>
      <c r="N556" s="767"/>
      <c r="O556" s="767"/>
      <c r="P556" s="767"/>
      <c r="Q556" s="767"/>
      <c r="R556" s="767"/>
      <c r="S556" s="767"/>
      <c r="T556" s="767"/>
      <c r="U556" s="767"/>
      <c r="V556" s="767"/>
      <c r="W556" s="767"/>
      <c r="X556" s="767"/>
      <c r="Y556" s="767"/>
    </row>
    <row r="557" spans="1:25">
      <c r="A557" s="764" t="s">
        <v>30336</v>
      </c>
      <c r="B557" s="763" t="s">
        <v>1861</v>
      </c>
      <c r="C557" s="763" t="s">
        <v>16852</v>
      </c>
      <c r="D557" s="763"/>
      <c r="E557" s="763"/>
      <c r="F557" s="764" t="s">
        <v>16852</v>
      </c>
      <c r="G557" s="764"/>
      <c r="H557" s="764"/>
      <c r="I557" s="764" t="e">
        <f>MATCH(Таблиця90[[#This Row],[Name]],Buildings!$H$3:$H$792,0)</f>
        <v>#N/A</v>
      </c>
      <c r="J557" s="764"/>
      <c r="K557" s="764"/>
      <c r="L557" s="764"/>
      <c r="M557" s="764"/>
      <c r="N557" s="764"/>
      <c r="O557" s="764"/>
      <c r="P557" s="764"/>
      <c r="Q557" s="764"/>
      <c r="R557" s="764"/>
      <c r="S557" s="764"/>
      <c r="T557" s="764"/>
      <c r="U557" s="764"/>
      <c r="V557" s="764"/>
      <c r="W557" s="764"/>
      <c r="X557" s="764"/>
      <c r="Y557" s="764"/>
    </row>
    <row r="558" spans="1:25">
      <c r="A558" s="767" t="s">
        <v>12305</v>
      </c>
      <c r="B558" s="763" t="s">
        <v>1861</v>
      </c>
      <c r="C558" s="763" t="s">
        <v>16852</v>
      </c>
      <c r="D558" s="763"/>
      <c r="E558" s="763"/>
      <c r="F558" s="767" t="s">
        <v>16852</v>
      </c>
      <c r="G558" s="767"/>
      <c r="H558" s="767"/>
      <c r="I558" s="764" t="e">
        <f>MATCH(Таблиця90[[#This Row],[Name]],Buildings!$H$3:$H$792,0)</f>
        <v>#N/A</v>
      </c>
      <c r="J558" s="767"/>
      <c r="K558" s="767"/>
      <c r="L558" s="767"/>
      <c r="M558" s="767"/>
      <c r="N558" s="767"/>
      <c r="O558" s="767"/>
      <c r="P558" s="767"/>
      <c r="Q558" s="767"/>
      <c r="R558" s="767"/>
      <c r="S558" s="767"/>
      <c r="T558" s="767"/>
      <c r="U558" s="767"/>
      <c r="V558" s="767"/>
      <c r="W558" s="767"/>
      <c r="X558" s="767"/>
      <c r="Y558" s="767"/>
    </row>
    <row r="559" spans="1:25">
      <c r="A559" s="764" t="s">
        <v>30337</v>
      </c>
      <c r="B559" s="763" t="s">
        <v>1861</v>
      </c>
      <c r="C559" s="763" t="s">
        <v>16852</v>
      </c>
      <c r="D559" s="763"/>
      <c r="E559" s="763"/>
      <c r="F559" s="764" t="s">
        <v>16852</v>
      </c>
      <c r="G559" s="764"/>
      <c r="H559" s="764"/>
      <c r="I559" s="764" t="e">
        <f>MATCH(Таблиця90[[#This Row],[Name]],Buildings!$H$3:$H$792,0)</f>
        <v>#N/A</v>
      </c>
      <c r="J559" s="764"/>
      <c r="K559" s="764"/>
      <c r="L559" s="764"/>
      <c r="M559" s="764"/>
      <c r="N559" s="764"/>
      <c r="O559" s="764"/>
      <c r="P559" s="764"/>
      <c r="Q559" s="764"/>
      <c r="R559" s="764"/>
      <c r="S559" s="764"/>
      <c r="T559" s="764"/>
      <c r="U559" s="764"/>
      <c r="V559" s="764"/>
      <c r="W559" s="764"/>
      <c r="X559" s="764"/>
      <c r="Y559" s="764"/>
    </row>
    <row r="560" spans="1:25">
      <c r="A560" s="767" t="s">
        <v>30338</v>
      </c>
      <c r="B560" s="763" t="s">
        <v>1861</v>
      </c>
      <c r="C560" s="763" t="s">
        <v>16852</v>
      </c>
      <c r="D560" s="763"/>
      <c r="E560" s="763"/>
      <c r="F560" s="767" t="s">
        <v>30339</v>
      </c>
      <c r="G560" s="767"/>
      <c r="H560" s="767"/>
      <c r="I560" s="764" t="e">
        <f>MATCH(Таблиця90[[#This Row],[Name]],Buildings!$H$3:$H$792,0)</f>
        <v>#N/A</v>
      </c>
      <c r="J560" s="767"/>
      <c r="K560" s="767"/>
      <c r="L560" s="767"/>
      <c r="M560" s="767"/>
      <c r="N560" s="767"/>
      <c r="O560" s="767"/>
      <c r="P560" s="767"/>
      <c r="Q560" s="767"/>
      <c r="R560" s="767"/>
      <c r="S560" s="767"/>
      <c r="T560" s="767"/>
      <c r="U560" s="767"/>
      <c r="V560" s="767"/>
      <c r="W560" s="767"/>
      <c r="X560" s="767"/>
      <c r="Y560" s="767"/>
    </row>
    <row r="561" spans="1:25">
      <c r="A561" s="764" t="s">
        <v>30340</v>
      </c>
      <c r="B561" s="763" t="s">
        <v>1861</v>
      </c>
      <c r="C561" s="763" t="s">
        <v>16852</v>
      </c>
      <c r="D561" s="763"/>
      <c r="E561" s="763"/>
      <c r="F561" s="764" t="s">
        <v>16852</v>
      </c>
      <c r="G561" s="764"/>
      <c r="H561" s="764"/>
      <c r="I561" s="764" t="e">
        <f>MATCH(Таблиця90[[#This Row],[Name]],Buildings!$H$3:$H$792,0)</f>
        <v>#N/A</v>
      </c>
      <c r="J561" s="764"/>
      <c r="K561" s="764"/>
      <c r="L561" s="764"/>
      <c r="M561" s="764"/>
      <c r="N561" s="764"/>
      <c r="O561" s="764"/>
      <c r="P561" s="764"/>
      <c r="Q561" s="764"/>
      <c r="R561" s="764"/>
      <c r="S561" s="764"/>
      <c r="T561" s="764"/>
      <c r="U561" s="764"/>
      <c r="V561" s="764"/>
      <c r="W561" s="764"/>
      <c r="X561" s="764"/>
      <c r="Y561" s="764"/>
    </row>
    <row r="562" spans="1:25">
      <c r="A562" s="767" t="s">
        <v>30341</v>
      </c>
      <c r="B562" s="763" t="s">
        <v>1861</v>
      </c>
      <c r="C562" s="763" t="s">
        <v>16852</v>
      </c>
      <c r="D562" s="763"/>
      <c r="E562" s="763"/>
      <c r="F562" s="767" t="s">
        <v>30342</v>
      </c>
      <c r="G562" s="767"/>
      <c r="H562" s="767"/>
      <c r="I562" s="764" t="e">
        <f>MATCH(Таблиця90[[#This Row],[Name]],Buildings!$H$3:$H$792,0)</f>
        <v>#N/A</v>
      </c>
      <c r="J562" s="767"/>
      <c r="K562" s="767"/>
      <c r="L562" s="767"/>
      <c r="M562" s="767"/>
      <c r="N562" s="767"/>
      <c r="O562" s="767"/>
      <c r="P562" s="767"/>
      <c r="Q562" s="767"/>
      <c r="R562" s="767"/>
      <c r="S562" s="767"/>
      <c r="T562" s="767"/>
      <c r="U562" s="767"/>
      <c r="V562" s="767"/>
      <c r="W562" s="767"/>
      <c r="X562" s="767"/>
      <c r="Y562" s="767"/>
    </row>
    <row r="563" spans="1:25">
      <c r="A563" s="767" t="s">
        <v>30343</v>
      </c>
      <c r="B563" s="763" t="s">
        <v>1861</v>
      </c>
      <c r="C563" s="763" t="s">
        <v>16852</v>
      </c>
      <c r="D563" s="763"/>
      <c r="E563" s="763"/>
      <c r="F563" s="767" t="s">
        <v>30344</v>
      </c>
      <c r="G563" s="767"/>
      <c r="H563" s="767"/>
      <c r="I563" s="764" t="e">
        <f>MATCH(Таблиця90[[#This Row],[Name]],Buildings!$H$3:$H$792,0)</f>
        <v>#N/A</v>
      </c>
      <c r="J563" s="767"/>
      <c r="K563" s="767"/>
      <c r="L563" s="767"/>
      <c r="M563" s="767"/>
      <c r="N563" s="767"/>
      <c r="O563" s="767"/>
      <c r="P563" s="767"/>
      <c r="Q563" s="767"/>
      <c r="R563" s="767"/>
      <c r="S563" s="767"/>
      <c r="T563" s="767"/>
      <c r="U563" s="767"/>
      <c r="V563" s="767"/>
      <c r="W563" s="767"/>
      <c r="X563" s="767"/>
      <c r="Y563" s="767"/>
    </row>
    <row r="564" spans="1:25">
      <c r="A564" s="764" t="s">
        <v>30345</v>
      </c>
      <c r="B564" s="763" t="s">
        <v>1861</v>
      </c>
      <c r="C564" s="763" t="s">
        <v>16852</v>
      </c>
      <c r="D564" s="763"/>
      <c r="E564" s="763"/>
      <c r="F564" s="764" t="s">
        <v>30346</v>
      </c>
      <c r="G564" s="764"/>
      <c r="H564" s="764"/>
      <c r="I564" s="764" t="e">
        <f>MATCH(Таблиця90[[#This Row],[Name]],Buildings!$H$3:$H$792,0)</f>
        <v>#N/A</v>
      </c>
      <c r="J564" s="764"/>
      <c r="K564" s="764"/>
      <c r="L564" s="764"/>
      <c r="M564" s="764"/>
      <c r="N564" s="764"/>
      <c r="O564" s="764"/>
      <c r="P564" s="764"/>
      <c r="Q564" s="764"/>
      <c r="R564" s="764"/>
      <c r="S564" s="764"/>
      <c r="T564" s="764"/>
      <c r="U564" s="764"/>
      <c r="V564" s="764"/>
      <c r="W564" s="764"/>
      <c r="X564" s="764"/>
      <c r="Y564" s="764"/>
    </row>
    <row r="565" spans="1:25">
      <c r="A565" s="764" t="s">
        <v>30347</v>
      </c>
      <c r="B565" s="763" t="s">
        <v>1861</v>
      </c>
      <c r="C565" s="763" t="s">
        <v>16852</v>
      </c>
      <c r="D565" s="763"/>
      <c r="E565" s="763"/>
      <c r="F565" s="764" t="s">
        <v>16852</v>
      </c>
      <c r="G565" s="764"/>
      <c r="H565" s="764"/>
      <c r="I565" s="764" t="e">
        <f>MATCH(Таблиця90[[#This Row],[Name]],Buildings!$H$3:$H$792,0)</f>
        <v>#N/A</v>
      </c>
      <c r="J565" s="764"/>
      <c r="K565" s="764"/>
      <c r="L565" s="764"/>
      <c r="M565" s="764"/>
      <c r="N565" s="764"/>
      <c r="O565" s="764"/>
      <c r="P565" s="764"/>
      <c r="Q565" s="764"/>
      <c r="R565" s="764"/>
      <c r="S565" s="764"/>
      <c r="T565" s="764"/>
      <c r="U565" s="764"/>
      <c r="V565" s="764"/>
      <c r="W565" s="764"/>
      <c r="X565" s="764"/>
      <c r="Y565" s="764"/>
    </row>
    <row r="566" spans="1:25">
      <c r="A566" s="767" t="s">
        <v>30348</v>
      </c>
      <c r="B566" s="763" t="s">
        <v>1861</v>
      </c>
      <c r="C566" s="763" t="s">
        <v>16852</v>
      </c>
      <c r="D566" s="763"/>
      <c r="E566" s="763"/>
      <c r="F566" s="767" t="s">
        <v>16852</v>
      </c>
      <c r="G566" s="767"/>
      <c r="H566" s="767"/>
      <c r="I566" s="764" t="e">
        <f>MATCH(Таблиця90[[#This Row],[Name]],Buildings!$H$3:$H$792,0)</f>
        <v>#N/A</v>
      </c>
      <c r="J566" s="767"/>
      <c r="K566" s="767"/>
      <c r="L566" s="767"/>
      <c r="M566" s="767"/>
      <c r="N566" s="767"/>
      <c r="O566" s="767"/>
      <c r="P566" s="767"/>
      <c r="Q566" s="767"/>
      <c r="R566" s="767"/>
      <c r="S566" s="767"/>
      <c r="T566" s="767"/>
      <c r="U566" s="767"/>
      <c r="V566" s="767"/>
      <c r="W566" s="767"/>
      <c r="X566" s="767"/>
      <c r="Y566" s="767"/>
    </row>
    <row r="567" spans="1:25">
      <c r="A567" s="764" t="s">
        <v>30349</v>
      </c>
      <c r="B567" s="763" t="s">
        <v>1861</v>
      </c>
      <c r="C567" s="763" t="s">
        <v>16852</v>
      </c>
      <c r="D567" s="763"/>
      <c r="E567" s="763"/>
      <c r="F567" s="764" t="s">
        <v>16852</v>
      </c>
      <c r="G567" s="764"/>
      <c r="H567" s="764"/>
      <c r="I567" s="764" t="e">
        <f>MATCH(Таблиця90[[#This Row],[Name]],Buildings!$H$3:$H$792,0)</f>
        <v>#N/A</v>
      </c>
      <c r="J567" s="764"/>
      <c r="K567" s="764"/>
      <c r="L567" s="764"/>
      <c r="M567" s="764"/>
      <c r="N567" s="764"/>
      <c r="O567" s="764"/>
      <c r="P567" s="764"/>
      <c r="Q567" s="764"/>
      <c r="R567" s="764"/>
      <c r="S567" s="764"/>
      <c r="T567" s="764"/>
      <c r="U567" s="764"/>
      <c r="V567" s="764"/>
      <c r="W567" s="764"/>
      <c r="X567" s="764"/>
      <c r="Y567" s="764"/>
    </row>
    <row r="568" spans="1:25">
      <c r="A568" s="767" t="s">
        <v>30350</v>
      </c>
      <c r="B568" s="763" t="s">
        <v>1861</v>
      </c>
      <c r="C568" s="763" t="s">
        <v>16852</v>
      </c>
      <c r="D568" s="763"/>
      <c r="E568" s="763"/>
      <c r="F568" s="767" t="s">
        <v>30351</v>
      </c>
      <c r="G568" s="767"/>
      <c r="H568" s="767"/>
      <c r="I568" s="764" t="e">
        <f>MATCH(Таблиця90[[#This Row],[Name]],Buildings!$H$3:$H$792,0)</f>
        <v>#N/A</v>
      </c>
      <c r="J568" s="767"/>
      <c r="K568" s="767"/>
      <c r="L568" s="767"/>
      <c r="M568" s="767"/>
      <c r="N568" s="767"/>
      <c r="O568" s="767"/>
      <c r="P568" s="767"/>
      <c r="Q568" s="767"/>
      <c r="R568" s="767"/>
      <c r="S568" s="767"/>
      <c r="T568" s="767"/>
      <c r="U568" s="767"/>
      <c r="V568" s="767"/>
      <c r="W568" s="767"/>
      <c r="X568" s="767"/>
      <c r="Y568" s="767"/>
    </row>
    <row r="569" spans="1:25">
      <c r="A569" s="767" t="s">
        <v>30352</v>
      </c>
      <c r="B569" s="763" t="s">
        <v>1861</v>
      </c>
      <c r="C569" s="763" t="s">
        <v>16852</v>
      </c>
      <c r="D569" s="763"/>
      <c r="E569" s="763"/>
      <c r="F569" s="767" t="s">
        <v>16852</v>
      </c>
      <c r="G569" s="767"/>
      <c r="H569" s="767"/>
      <c r="I569" s="764" t="e">
        <f>MATCH(Таблиця90[[#This Row],[Name]],Buildings!$H$3:$H$792,0)</f>
        <v>#N/A</v>
      </c>
      <c r="J569" s="767"/>
      <c r="K569" s="767"/>
      <c r="L569" s="767"/>
      <c r="M569" s="767"/>
      <c r="N569" s="767"/>
      <c r="O569" s="767"/>
      <c r="P569" s="767"/>
      <c r="Q569" s="767"/>
      <c r="R569" s="767"/>
      <c r="S569" s="767"/>
      <c r="T569" s="767"/>
      <c r="U569" s="767"/>
      <c r="V569" s="767"/>
      <c r="W569" s="767"/>
      <c r="X569" s="767"/>
      <c r="Y569" s="767"/>
    </row>
    <row r="570" spans="1:25">
      <c r="A570" s="764" t="s">
        <v>30353</v>
      </c>
      <c r="B570" s="763" t="s">
        <v>1861</v>
      </c>
      <c r="C570" s="763" t="s">
        <v>16852</v>
      </c>
      <c r="D570" s="763"/>
      <c r="E570" s="763"/>
      <c r="F570" s="764" t="s">
        <v>16852</v>
      </c>
      <c r="G570" s="764"/>
      <c r="H570" s="764"/>
      <c r="I570" s="764" t="e">
        <f>MATCH(Таблиця90[[#This Row],[Name]],Buildings!$H$3:$H$792,0)</f>
        <v>#N/A</v>
      </c>
      <c r="J570" s="764"/>
      <c r="K570" s="764"/>
      <c r="L570" s="764"/>
      <c r="M570" s="764"/>
      <c r="N570" s="764"/>
      <c r="O570" s="764"/>
      <c r="P570" s="764"/>
      <c r="Q570" s="764"/>
      <c r="R570" s="764"/>
      <c r="S570" s="764"/>
      <c r="T570" s="764"/>
      <c r="U570" s="764"/>
      <c r="V570" s="764"/>
      <c r="W570" s="764"/>
      <c r="X570" s="764"/>
      <c r="Y570" s="764"/>
    </row>
    <row r="571" spans="1:25">
      <c r="A571" s="767" t="s">
        <v>30354</v>
      </c>
      <c r="B571" s="763" t="s">
        <v>1861</v>
      </c>
      <c r="C571" s="763" t="s">
        <v>16852</v>
      </c>
      <c r="D571" s="763"/>
      <c r="E571" s="763"/>
      <c r="F571" s="767" t="s">
        <v>16852</v>
      </c>
      <c r="G571" s="767"/>
      <c r="H571" s="767"/>
      <c r="I571" s="764" t="e">
        <f>MATCH(Таблиця90[[#This Row],[Name]],Buildings!$H$3:$H$792,0)</f>
        <v>#N/A</v>
      </c>
      <c r="J571" s="767"/>
      <c r="K571" s="767"/>
      <c r="L571" s="767"/>
      <c r="M571" s="767"/>
      <c r="N571" s="767"/>
      <c r="O571" s="767"/>
      <c r="P571" s="767"/>
      <c r="Q571" s="767"/>
      <c r="R571" s="767"/>
      <c r="S571" s="767"/>
      <c r="T571" s="767"/>
      <c r="U571" s="767"/>
      <c r="V571" s="767"/>
      <c r="W571" s="767"/>
      <c r="X571" s="767"/>
      <c r="Y571" s="767"/>
    </row>
    <row r="572" spans="1:25">
      <c r="A572" s="764" t="s">
        <v>30355</v>
      </c>
      <c r="B572" s="763" t="s">
        <v>1861</v>
      </c>
      <c r="C572" s="763" t="s">
        <v>16852</v>
      </c>
      <c r="D572" s="763"/>
      <c r="E572" s="763"/>
      <c r="F572" s="764" t="s">
        <v>16852</v>
      </c>
      <c r="G572" s="764"/>
      <c r="H572" s="764"/>
      <c r="I572" s="764" t="e">
        <f>MATCH(Таблиця90[[#This Row],[Name]],Buildings!$H$3:$H$792,0)</f>
        <v>#N/A</v>
      </c>
      <c r="J572" s="764"/>
      <c r="K572" s="764"/>
      <c r="L572" s="764"/>
      <c r="M572" s="764"/>
      <c r="N572" s="764"/>
      <c r="O572" s="764"/>
      <c r="P572" s="764"/>
      <c r="Q572" s="764"/>
      <c r="R572" s="764"/>
      <c r="S572" s="764"/>
      <c r="T572" s="764"/>
      <c r="U572" s="764"/>
      <c r="V572" s="764"/>
      <c r="W572" s="764"/>
      <c r="X572" s="764"/>
      <c r="Y572" s="764"/>
    </row>
    <row r="573" spans="1:25">
      <c r="A573" s="767" t="s">
        <v>13362</v>
      </c>
      <c r="B573" s="763" t="s">
        <v>1870</v>
      </c>
      <c r="C573" s="763" t="s">
        <v>16852</v>
      </c>
      <c r="D573" s="763"/>
      <c r="E573" s="763"/>
      <c r="F573" s="764" t="s">
        <v>30356</v>
      </c>
      <c r="G573" s="764"/>
      <c r="H573" s="764"/>
      <c r="I573" s="764" t="e">
        <f>MATCH(Таблиця90[[#This Row],[Name]],Buildings!$H$3:$H$792,0)</f>
        <v>#N/A</v>
      </c>
      <c r="J573" s="764"/>
      <c r="K573" s="764"/>
      <c r="L573" s="764"/>
      <c r="M573" s="764"/>
      <c r="N573" s="764"/>
      <c r="O573" s="764"/>
      <c r="P573" s="764"/>
      <c r="Q573" s="764"/>
      <c r="R573" s="764"/>
      <c r="S573" s="764"/>
      <c r="T573" s="764"/>
      <c r="U573" s="764"/>
      <c r="V573" s="764"/>
      <c r="W573" s="764"/>
      <c r="X573" s="764"/>
      <c r="Y573" s="764"/>
    </row>
    <row r="574" spans="1:25">
      <c r="A574" s="764" t="s">
        <v>13365</v>
      </c>
      <c r="B574" s="763" t="s">
        <v>1870</v>
      </c>
      <c r="C574" s="763" t="s">
        <v>16852</v>
      </c>
      <c r="D574" s="763"/>
      <c r="E574" s="763"/>
      <c r="F574" s="764" t="s">
        <v>30357</v>
      </c>
      <c r="G574" s="764"/>
      <c r="H574" s="764"/>
      <c r="I574" s="764" t="e">
        <f>MATCH(Таблиця90[[#This Row],[Name]],Buildings!$H$3:$H$792,0)</f>
        <v>#N/A</v>
      </c>
      <c r="J574" s="764"/>
      <c r="K574" s="764"/>
      <c r="L574" s="764"/>
      <c r="M574" s="764"/>
      <c r="N574" s="764"/>
      <c r="O574" s="764"/>
      <c r="P574" s="764"/>
      <c r="Q574" s="764"/>
      <c r="R574" s="764"/>
      <c r="S574" s="764"/>
      <c r="T574" s="764"/>
      <c r="U574" s="764"/>
      <c r="V574" s="764"/>
      <c r="W574" s="764"/>
      <c r="X574" s="764"/>
      <c r="Y574" s="764"/>
    </row>
    <row r="575" spans="1:25">
      <c r="A575" s="764" t="s">
        <v>13366</v>
      </c>
      <c r="B575" s="763" t="s">
        <v>1870</v>
      </c>
      <c r="C575" s="763" t="s">
        <v>16852</v>
      </c>
      <c r="D575" s="763"/>
      <c r="E575" s="763"/>
      <c r="F575" s="764" t="s">
        <v>30358</v>
      </c>
      <c r="G575" s="764"/>
      <c r="H575" s="766"/>
      <c r="I575" s="764" t="e">
        <f>MATCH(Таблиця90[[#This Row],[Name]],Buildings!$H$3:$H$792,0)</f>
        <v>#N/A</v>
      </c>
      <c r="J575" s="766"/>
      <c r="K575" s="766"/>
      <c r="L575" s="766"/>
      <c r="M575" s="766"/>
      <c r="N575" s="766"/>
      <c r="O575" s="766"/>
      <c r="P575" s="766"/>
      <c r="Q575" s="766"/>
      <c r="R575" s="766"/>
      <c r="S575" s="766"/>
      <c r="T575" s="766"/>
      <c r="U575" s="766"/>
      <c r="V575" s="766"/>
      <c r="W575" s="766"/>
      <c r="X575" s="766"/>
      <c r="Y575" s="766"/>
    </row>
    <row r="576" spans="1:25">
      <c r="A576" s="767" t="s">
        <v>30359</v>
      </c>
      <c r="B576" s="763" t="s">
        <v>1870</v>
      </c>
      <c r="C576" s="763" t="s">
        <v>16852</v>
      </c>
      <c r="D576" s="763"/>
      <c r="E576" s="763"/>
      <c r="F576" s="764" t="s">
        <v>30360</v>
      </c>
      <c r="G576" s="764"/>
      <c r="H576" s="764"/>
      <c r="I576" s="764" t="e">
        <f>MATCH(Таблиця90[[#This Row],[Name]],Buildings!$H$3:$H$792,0)</f>
        <v>#N/A</v>
      </c>
      <c r="J576" s="764"/>
      <c r="K576" s="764"/>
      <c r="L576" s="764"/>
      <c r="M576" s="764"/>
      <c r="N576" s="764"/>
      <c r="O576" s="764"/>
      <c r="P576" s="764"/>
      <c r="Q576" s="764"/>
      <c r="R576" s="764"/>
      <c r="S576" s="764"/>
      <c r="T576" s="764"/>
      <c r="U576" s="764"/>
      <c r="V576" s="764"/>
      <c r="W576" s="764"/>
      <c r="X576" s="764"/>
      <c r="Y576" s="764"/>
    </row>
    <row r="577" spans="1:25">
      <c r="A577" s="767" t="s">
        <v>30361</v>
      </c>
      <c r="B577" s="763" t="s">
        <v>1870</v>
      </c>
      <c r="C577" s="763" t="s">
        <v>16852</v>
      </c>
      <c r="D577" s="763"/>
      <c r="E577" s="763"/>
      <c r="F577" s="764" t="s">
        <v>30362</v>
      </c>
      <c r="G577" s="764"/>
      <c r="H577" s="764"/>
      <c r="I577" s="764" t="e">
        <f>MATCH(Таблиця90[[#This Row],[Name]],Buildings!$H$3:$H$792,0)</f>
        <v>#N/A</v>
      </c>
      <c r="J577" s="764"/>
      <c r="K577" s="764"/>
      <c r="L577" s="764"/>
      <c r="M577" s="764"/>
      <c r="N577" s="764"/>
      <c r="O577" s="764"/>
      <c r="P577" s="764"/>
      <c r="Q577" s="764"/>
      <c r="R577" s="764"/>
      <c r="S577" s="764"/>
      <c r="T577" s="764"/>
      <c r="U577" s="764"/>
      <c r="V577" s="764"/>
      <c r="W577" s="764"/>
      <c r="X577" s="764"/>
      <c r="Y577" s="764"/>
    </row>
    <row r="578" spans="1:25">
      <c r="A578" s="767" t="s">
        <v>13367</v>
      </c>
      <c r="B578" s="763" t="s">
        <v>1870</v>
      </c>
      <c r="C578" s="763" t="s">
        <v>16852</v>
      </c>
      <c r="D578" s="763"/>
      <c r="E578" s="763"/>
      <c r="F578" s="764" t="s">
        <v>30363</v>
      </c>
      <c r="G578" s="764"/>
      <c r="H578" s="766"/>
      <c r="I578" s="764" t="e">
        <f>MATCH(Таблиця90[[#This Row],[Name]],Buildings!$H$3:$H$792,0)</f>
        <v>#N/A</v>
      </c>
      <c r="J578" s="766"/>
      <c r="K578" s="766"/>
      <c r="L578" s="766"/>
      <c r="M578" s="766"/>
      <c r="N578" s="766"/>
      <c r="O578" s="766"/>
      <c r="P578" s="766"/>
      <c r="Q578" s="766"/>
      <c r="R578" s="766"/>
      <c r="S578" s="766"/>
      <c r="T578" s="766"/>
      <c r="U578" s="766"/>
      <c r="V578" s="766"/>
      <c r="W578" s="766"/>
      <c r="X578" s="766"/>
      <c r="Y578" s="766"/>
    </row>
    <row r="579" spans="1:25">
      <c r="A579" s="764" t="s">
        <v>12940</v>
      </c>
      <c r="B579" s="763" t="s">
        <v>1921</v>
      </c>
      <c r="C579" s="763" t="s">
        <v>16852</v>
      </c>
      <c r="D579" s="763"/>
      <c r="E579" s="763"/>
      <c r="F579" s="764" t="s">
        <v>30364</v>
      </c>
      <c r="G579" s="764"/>
      <c r="H579" s="764"/>
      <c r="I579" s="764" t="e">
        <f>MATCH(Таблиця90[[#This Row],[Name]],Buildings!$H$3:$H$792,0)</f>
        <v>#N/A</v>
      </c>
      <c r="J579" s="764"/>
      <c r="K579" s="764"/>
      <c r="L579" s="764"/>
      <c r="M579" s="764"/>
      <c r="N579" s="764"/>
      <c r="O579" s="764"/>
      <c r="P579" s="764"/>
      <c r="Q579" s="764"/>
      <c r="R579" s="764"/>
      <c r="S579" s="764"/>
      <c r="T579" s="764"/>
      <c r="U579" s="764"/>
      <c r="V579" s="764"/>
      <c r="W579" s="764"/>
      <c r="X579" s="764"/>
      <c r="Y579" s="764"/>
    </row>
    <row r="580" spans="1:25">
      <c r="A580" s="764" t="s">
        <v>13344</v>
      </c>
      <c r="B580" s="763" t="s">
        <v>1921</v>
      </c>
      <c r="C580" s="763" t="s">
        <v>16852</v>
      </c>
      <c r="D580" s="763"/>
      <c r="E580" s="763"/>
      <c r="F580" s="764" t="s">
        <v>30365</v>
      </c>
      <c r="G580" s="764"/>
      <c r="H580" s="764"/>
      <c r="I580" s="764" t="e">
        <f>MATCH(Таблиця90[[#This Row],[Name]],Buildings!$H$3:$H$792,0)</f>
        <v>#N/A</v>
      </c>
      <c r="J580" s="764"/>
      <c r="K580" s="764"/>
      <c r="L580" s="764"/>
      <c r="M580" s="764"/>
      <c r="N580" s="764"/>
      <c r="O580" s="764"/>
      <c r="P580" s="764"/>
      <c r="Q580" s="764"/>
      <c r="R580" s="764"/>
      <c r="S580" s="764"/>
      <c r="T580" s="764"/>
      <c r="U580" s="764"/>
      <c r="V580" s="764"/>
      <c r="W580" s="764"/>
      <c r="X580" s="764"/>
      <c r="Y580" s="764"/>
    </row>
    <row r="581" spans="1:25">
      <c r="A581" s="764" t="s">
        <v>13347</v>
      </c>
      <c r="B581" s="763" t="s">
        <v>1921</v>
      </c>
      <c r="C581" s="763" t="s">
        <v>16852</v>
      </c>
      <c r="D581" s="763"/>
      <c r="E581" s="763"/>
      <c r="F581" s="764" t="s">
        <v>30366</v>
      </c>
      <c r="G581" s="764"/>
      <c r="H581" s="764"/>
      <c r="I581" s="764" t="e">
        <f>MATCH(Таблиця90[[#This Row],[Name]],Buildings!$H$3:$H$792,0)</f>
        <v>#N/A</v>
      </c>
      <c r="J581" s="764"/>
      <c r="K581" s="764"/>
      <c r="L581" s="764"/>
      <c r="M581" s="764"/>
      <c r="N581" s="764"/>
      <c r="O581" s="764"/>
      <c r="P581" s="764"/>
      <c r="Q581" s="764"/>
      <c r="R581" s="764"/>
      <c r="S581" s="764"/>
      <c r="T581" s="764"/>
      <c r="U581" s="764"/>
      <c r="V581" s="764"/>
      <c r="W581" s="764"/>
      <c r="X581" s="764"/>
      <c r="Y581" s="764"/>
    </row>
    <row r="582" spans="1:25">
      <c r="A582" s="767" t="s">
        <v>30367</v>
      </c>
      <c r="B582" s="763" t="s">
        <v>1921</v>
      </c>
      <c r="C582" s="763" t="s">
        <v>16852</v>
      </c>
      <c r="D582" s="763"/>
      <c r="E582" s="763"/>
      <c r="F582" s="764" t="s">
        <v>30368</v>
      </c>
      <c r="G582" s="764"/>
      <c r="H582" s="764"/>
      <c r="I582" s="764" t="e">
        <f>MATCH(Таблиця90[[#This Row],[Name]],Buildings!$H$3:$H$792,0)</f>
        <v>#N/A</v>
      </c>
      <c r="J582" s="764"/>
      <c r="K582" s="764"/>
      <c r="L582" s="764"/>
      <c r="M582" s="764"/>
      <c r="N582" s="764"/>
      <c r="O582" s="764"/>
      <c r="P582" s="764"/>
      <c r="Q582" s="764"/>
      <c r="R582" s="764"/>
      <c r="S582" s="764"/>
      <c r="T582" s="764"/>
      <c r="U582" s="764"/>
      <c r="V582" s="764"/>
      <c r="W582" s="764"/>
      <c r="X582" s="764"/>
      <c r="Y582" s="764"/>
    </row>
    <row r="583" spans="1:25">
      <c r="A583" s="767" t="s">
        <v>13350</v>
      </c>
      <c r="B583" s="763" t="s">
        <v>1921</v>
      </c>
      <c r="C583" s="763" t="s">
        <v>16852</v>
      </c>
      <c r="D583" s="763"/>
      <c r="E583" s="763"/>
      <c r="F583" s="764" t="s">
        <v>30369</v>
      </c>
      <c r="G583" s="764"/>
      <c r="H583" s="764"/>
      <c r="I583" s="764" t="e">
        <f>MATCH(Таблиця90[[#This Row],[Name]],Buildings!$H$3:$H$792,0)</f>
        <v>#N/A</v>
      </c>
      <c r="J583" s="764"/>
      <c r="K583" s="764"/>
      <c r="L583" s="764"/>
      <c r="M583" s="764"/>
      <c r="N583" s="764"/>
      <c r="O583" s="764"/>
      <c r="P583" s="764"/>
      <c r="Q583" s="764"/>
      <c r="R583" s="764"/>
      <c r="S583" s="764"/>
      <c r="T583" s="764"/>
      <c r="U583" s="764"/>
      <c r="V583" s="764"/>
      <c r="W583" s="764"/>
      <c r="X583" s="764"/>
      <c r="Y583" s="764"/>
    </row>
    <row r="584" spans="1:25">
      <c r="A584" s="767" t="s">
        <v>30370</v>
      </c>
      <c r="B584" s="763" t="s">
        <v>1921</v>
      </c>
      <c r="C584" s="763" t="s">
        <v>16852</v>
      </c>
      <c r="D584" s="763"/>
      <c r="E584" s="763"/>
      <c r="F584" s="764" t="s">
        <v>30371</v>
      </c>
      <c r="G584" s="764"/>
      <c r="H584" s="764"/>
      <c r="I584" s="764" t="e">
        <f>MATCH(Таблиця90[[#This Row],[Name]],Buildings!$H$3:$H$792,0)</f>
        <v>#N/A</v>
      </c>
      <c r="J584" s="764"/>
      <c r="K584" s="764"/>
      <c r="L584" s="764"/>
      <c r="M584" s="764"/>
      <c r="N584" s="764"/>
      <c r="O584" s="764"/>
      <c r="P584" s="764"/>
      <c r="Q584" s="764"/>
      <c r="R584" s="764"/>
      <c r="S584" s="764"/>
      <c r="T584" s="764"/>
      <c r="U584" s="764"/>
      <c r="V584" s="764"/>
      <c r="W584" s="764"/>
      <c r="X584" s="764"/>
      <c r="Y584" s="764"/>
    </row>
    <row r="585" spans="1:25">
      <c r="A585" s="767" t="s">
        <v>30372</v>
      </c>
      <c r="B585" s="763" t="s">
        <v>1921</v>
      </c>
      <c r="C585" s="763" t="s">
        <v>16852</v>
      </c>
      <c r="D585" s="763"/>
      <c r="E585" s="763"/>
      <c r="F585" s="764" t="s">
        <v>16852</v>
      </c>
      <c r="G585" s="764"/>
      <c r="H585" s="764"/>
      <c r="I585" s="764" t="e">
        <f>MATCH(Таблиця90[[#This Row],[Name]],Buildings!$H$3:$H$792,0)</f>
        <v>#N/A</v>
      </c>
      <c r="J585" s="764"/>
      <c r="K585" s="764"/>
      <c r="L585" s="764"/>
      <c r="M585" s="764"/>
      <c r="N585" s="764"/>
      <c r="O585" s="764"/>
      <c r="P585" s="764"/>
      <c r="Q585" s="764"/>
      <c r="R585" s="764"/>
      <c r="S585" s="764"/>
      <c r="T585" s="764"/>
      <c r="U585" s="764"/>
      <c r="V585" s="764"/>
      <c r="W585" s="764"/>
      <c r="X585" s="764"/>
      <c r="Y585" s="764"/>
    </row>
    <row r="586" spans="1:25">
      <c r="A586" s="764" t="s">
        <v>30373</v>
      </c>
      <c r="B586" s="763" t="s">
        <v>1921</v>
      </c>
      <c r="C586" s="763" t="s">
        <v>16852</v>
      </c>
      <c r="D586" s="763"/>
      <c r="E586" s="763"/>
      <c r="F586" s="764" t="s">
        <v>16852</v>
      </c>
      <c r="G586" s="764"/>
      <c r="H586" s="764"/>
      <c r="I586" s="764" t="e">
        <f>MATCH(Таблиця90[[#This Row],[Name]],Buildings!$H$3:$H$792,0)</f>
        <v>#N/A</v>
      </c>
      <c r="J586" s="764"/>
      <c r="K586" s="764"/>
      <c r="L586" s="764"/>
      <c r="M586" s="764"/>
      <c r="N586" s="764"/>
      <c r="O586" s="764"/>
      <c r="P586" s="764"/>
      <c r="Q586" s="764"/>
      <c r="R586" s="764"/>
      <c r="S586" s="764"/>
      <c r="T586" s="764"/>
      <c r="U586" s="764"/>
      <c r="V586" s="764"/>
      <c r="W586" s="764"/>
      <c r="X586" s="764"/>
      <c r="Y586" s="764"/>
    </row>
    <row r="587" spans="1:25">
      <c r="A587" s="764" t="s">
        <v>30374</v>
      </c>
      <c r="B587" s="763" t="s">
        <v>1921</v>
      </c>
      <c r="C587" s="763" t="s">
        <v>16852</v>
      </c>
      <c r="D587" s="763"/>
      <c r="E587" s="763"/>
      <c r="F587" s="764" t="s">
        <v>30375</v>
      </c>
      <c r="G587" s="764"/>
      <c r="H587" s="764"/>
      <c r="I587" s="764" t="e">
        <f>MATCH(Таблиця90[[#This Row],[Name]],Buildings!$H$3:$H$792,0)</f>
        <v>#N/A</v>
      </c>
      <c r="J587" s="764"/>
      <c r="K587" s="764"/>
      <c r="L587" s="764"/>
      <c r="M587" s="764"/>
      <c r="N587" s="764"/>
      <c r="O587" s="764"/>
      <c r="P587" s="764"/>
      <c r="Q587" s="764"/>
      <c r="R587" s="764"/>
      <c r="S587" s="764"/>
      <c r="T587" s="764"/>
      <c r="U587" s="764"/>
      <c r="V587" s="764"/>
      <c r="W587" s="764"/>
      <c r="X587" s="764"/>
      <c r="Y587" s="764"/>
    </row>
    <row r="588" spans="1:25">
      <c r="A588" s="767" t="s">
        <v>13356</v>
      </c>
      <c r="B588" s="763" t="s">
        <v>1921</v>
      </c>
      <c r="C588" s="763" t="s">
        <v>16852</v>
      </c>
      <c r="D588" s="763"/>
      <c r="E588" s="763"/>
      <c r="F588" s="764" t="s">
        <v>30376</v>
      </c>
      <c r="G588" s="764"/>
      <c r="H588" s="764"/>
      <c r="I588" s="764" t="e">
        <f>MATCH(Таблиця90[[#This Row],[Name]],Buildings!$H$3:$H$792,0)</f>
        <v>#N/A</v>
      </c>
      <c r="J588" s="764"/>
      <c r="K588" s="764"/>
      <c r="L588" s="764"/>
      <c r="M588" s="764"/>
      <c r="N588" s="764"/>
      <c r="O588" s="764"/>
      <c r="P588" s="764"/>
      <c r="Q588" s="764"/>
      <c r="R588" s="764"/>
      <c r="S588" s="764"/>
      <c r="T588" s="764"/>
      <c r="U588" s="764"/>
      <c r="V588" s="764"/>
      <c r="W588" s="764"/>
      <c r="X588" s="764"/>
      <c r="Y588" s="764"/>
    </row>
    <row r="589" spans="1:25">
      <c r="A589" s="767" t="s">
        <v>13355</v>
      </c>
      <c r="B589" s="763" t="s">
        <v>1921</v>
      </c>
      <c r="C589" s="763" t="s">
        <v>16852</v>
      </c>
      <c r="D589" s="763"/>
      <c r="E589" s="763"/>
      <c r="F589" s="764" t="s">
        <v>30377</v>
      </c>
      <c r="G589" s="764"/>
      <c r="H589" s="764"/>
      <c r="I589" s="764" t="e">
        <f>MATCH(Таблиця90[[#This Row],[Name]],Buildings!$H$3:$H$792,0)</f>
        <v>#N/A</v>
      </c>
      <c r="J589" s="764"/>
      <c r="K589" s="764"/>
      <c r="L589" s="764"/>
      <c r="M589" s="764"/>
      <c r="N589" s="764"/>
      <c r="O589" s="764"/>
      <c r="P589" s="764"/>
      <c r="Q589" s="764"/>
      <c r="R589" s="764"/>
      <c r="S589" s="764"/>
      <c r="T589" s="764"/>
      <c r="U589" s="764"/>
      <c r="V589" s="764"/>
      <c r="W589" s="764"/>
      <c r="X589" s="764"/>
      <c r="Y589" s="764"/>
    </row>
    <row r="590" spans="1:25">
      <c r="A590" s="767" t="s">
        <v>30378</v>
      </c>
      <c r="B590" s="763" t="s">
        <v>1921</v>
      </c>
      <c r="C590" s="763" t="s">
        <v>16852</v>
      </c>
      <c r="D590" s="763"/>
      <c r="E590" s="763"/>
      <c r="F590" s="764" t="s">
        <v>16852</v>
      </c>
      <c r="G590" s="764"/>
      <c r="H590" s="764"/>
      <c r="I590" s="764" t="e">
        <f>MATCH(Таблиця90[[#This Row],[Name]],Buildings!$H$3:$H$792,0)</f>
        <v>#N/A</v>
      </c>
      <c r="J590" s="764"/>
      <c r="K590" s="764"/>
      <c r="L590" s="764"/>
      <c r="M590" s="764"/>
      <c r="N590" s="764"/>
      <c r="O590" s="764"/>
      <c r="P590" s="764"/>
      <c r="Q590" s="764"/>
      <c r="R590" s="764"/>
      <c r="S590" s="764"/>
      <c r="T590" s="764"/>
      <c r="U590" s="764"/>
      <c r="V590" s="764"/>
      <c r="W590" s="764"/>
      <c r="X590" s="764"/>
      <c r="Y590" s="764"/>
    </row>
    <row r="591" spans="1:25">
      <c r="A591" s="764" t="s">
        <v>30379</v>
      </c>
      <c r="B591" s="763" t="s">
        <v>1921</v>
      </c>
      <c r="C591" s="763" t="s">
        <v>16852</v>
      </c>
      <c r="D591" s="763"/>
      <c r="E591" s="763"/>
      <c r="F591" s="764" t="s">
        <v>16852</v>
      </c>
      <c r="G591" s="764"/>
      <c r="H591" s="764"/>
      <c r="I591" s="764" t="e">
        <f>MATCH(Таблиця90[[#This Row],[Name]],Buildings!$H$3:$H$792,0)</f>
        <v>#N/A</v>
      </c>
      <c r="J591" s="764"/>
      <c r="K591" s="764"/>
      <c r="L591" s="764"/>
      <c r="M591" s="764"/>
      <c r="N591" s="764"/>
      <c r="O591" s="764"/>
      <c r="P591" s="764"/>
      <c r="Q591" s="764"/>
      <c r="R591" s="764"/>
      <c r="S591" s="764"/>
      <c r="T591" s="764"/>
      <c r="U591" s="764"/>
      <c r="V591" s="764"/>
      <c r="W591" s="764"/>
      <c r="X591" s="764"/>
      <c r="Y591" s="764"/>
    </row>
    <row r="592" spans="1:25">
      <c r="A592" s="767" t="s">
        <v>13354</v>
      </c>
      <c r="B592" s="763" t="s">
        <v>1921</v>
      </c>
      <c r="C592" s="763" t="s">
        <v>16852</v>
      </c>
      <c r="D592" s="763"/>
      <c r="E592" s="763"/>
      <c r="F592" s="764" t="s">
        <v>30380</v>
      </c>
      <c r="G592" s="764"/>
      <c r="H592" s="764"/>
      <c r="I592" s="764" t="e">
        <f>MATCH(Таблиця90[[#This Row],[Name]],Buildings!$H$3:$H$792,0)</f>
        <v>#N/A</v>
      </c>
      <c r="J592" s="764"/>
      <c r="K592" s="764"/>
      <c r="L592" s="764"/>
      <c r="M592" s="764"/>
      <c r="N592" s="764"/>
      <c r="O592" s="764"/>
      <c r="P592" s="764"/>
      <c r="Q592" s="764"/>
      <c r="R592" s="764"/>
      <c r="S592" s="764"/>
      <c r="T592" s="764"/>
      <c r="U592" s="764"/>
      <c r="V592" s="764"/>
      <c r="W592" s="764"/>
      <c r="X592" s="764"/>
      <c r="Y592" s="764"/>
    </row>
    <row r="593" spans="1:25">
      <c r="A593" s="767" t="s">
        <v>30381</v>
      </c>
      <c r="B593" s="763" t="s">
        <v>1921</v>
      </c>
      <c r="C593" s="763" t="s">
        <v>16852</v>
      </c>
      <c r="D593" s="763"/>
      <c r="E593" s="763"/>
      <c r="F593" s="764" t="s">
        <v>16852</v>
      </c>
      <c r="G593" s="764"/>
      <c r="H593" s="764"/>
      <c r="I593" s="764" t="e">
        <f>MATCH(Таблиця90[[#This Row],[Name]],Buildings!$H$3:$H$792,0)</f>
        <v>#N/A</v>
      </c>
      <c r="J593" s="764"/>
      <c r="K593" s="764"/>
      <c r="L593" s="764"/>
      <c r="M593" s="764"/>
      <c r="N593" s="764"/>
      <c r="O593" s="764"/>
      <c r="P593" s="764"/>
      <c r="Q593" s="764"/>
      <c r="R593" s="764"/>
      <c r="S593" s="764"/>
      <c r="T593" s="764"/>
      <c r="U593" s="764"/>
      <c r="V593" s="764"/>
      <c r="W593" s="764"/>
      <c r="X593" s="764"/>
      <c r="Y593" s="764"/>
    </row>
    <row r="594" spans="1:25">
      <c r="A594" s="767" t="s">
        <v>13357</v>
      </c>
      <c r="B594" s="763" t="s">
        <v>1921</v>
      </c>
      <c r="C594" s="763" t="s">
        <v>16852</v>
      </c>
      <c r="D594" s="763"/>
      <c r="E594" s="763"/>
      <c r="F594" s="764" t="s">
        <v>30382</v>
      </c>
      <c r="G594" s="764"/>
      <c r="H594" s="764"/>
      <c r="I594" s="764" t="e">
        <f>MATCH(Таблиця90[[#This Row],[Name]],Buildings!$H$3:$H$792,0)</f>
        <v>#N/A</v>
      </c>
      <c r="J594" s="764"/>
      <c r="K594" s="764"/>
      <c r="L594" s="764"/>
      <c r="M594" s="764"/>
      <c r="N594" s="764"/>
      <c r="O594" s="764"/>
      <c r="P594" s="764"/>
      <c r="Q594" s="764"/>
      <c r="R594" s="764"/>
      <c r="S594" s="764"/>
      <c r="T594" s="764"/>
      <c r="U594" s="764"/>
      <c r="V594" s="764"/>
      <c r="W594" s="764"/>
      <c r="X594" s="764"/>
      <c r="Y594" s="764"/>
    </row>
    <row r="595" spans="1:25">
      <c r="A595" s="767" t="s">
        <v>13358</v>
      </c>
      <c r="B595" s="763" t="s">
        <v>1921</v>
      </c>
      <c r="C595" s="763" t="s">
        <v>16852</v>
      </c>
      <c r="D595" s="763"/>
      <c r="E595" s="763"/>
      <c r="F595" s="764" t="s">
        <v>30383</v>
      </c>
      <c r="G595" s="764"/>
      <c r="H595" s="766"/>
      <c r="I595" s="764" t="e">
        <f>MATCH(Таблиця90[[#This Row],[Name]],Buildings!$H$3:$H$792,0)</f>
        <v>#N/A</v>
      </c>
      <c r="J595" s="766"/>
      <c r="K595" s="766"/>
      <c r="L595" s="766"/>
      <c r="M595" s="766"/>
      <c r="N595" s="766"/>
      <c r="O595" s="766"/>
      <c r="P595" s="766"/>
      <c r="Q595" s="766"/>
      <c r="R595" s="766"/>
      <c r="S595" s="766"/>
      <c r="T595" s="766"/>
      <c r="U595" s="766"/>
      <c r="V595" s="766"/>
      <c r="W595" s="766"/>
      <c r="X595" s="766"/>
      <c r="Y595" s="766"/>
    </row>
    <row r="596" spans="1:25">
      <c r="A596" s="764" t="s">
        <v>13359</v>
      </c>
      <c r="B596" s="763" t="s">
        <v>1921</v>
      </c>
      <c r="C596" s="763" t="s">
        <v>16852</v>
      </c>
      <c r="D596" s="763"/>
      <c r="E596" s="763"/>
      <c r="F596" s="764" t="s">
        <v>30384</v>
      </c>
      <c r="G596" s="764"/>
      <c r="H596" s="764"/>
      <c r="I596" s="764" t="e">
        <f>MATCH(Таблиця90[[#This Row],[Name]],Buildings!$H$3:$H$792,0)</f>
        <v>#N/A</v>
      </c>
      <c r="J596" s="764"/>
      <c r="K596" s="764"/>
      <c r="L596" s="764"/>
      <c r="M596" s="764"/>
      <c r="N596" s="764"/>
      <c r="O596" s="764"/>
      <c r="P596" s="764"/>
      <c r="Q596" s="764"/>
      <c r="R596" s="764"/>
      <c r="S596" s="764"/>
      <c r="T596" s="764"/>
      <c r="U596" s="764"/>
      <c r="V596" s="764"/>
      <c r="W596" s="764"/>
      <c r="X596" s="764"/>
      <c r="Y596" s="764"/>
    </row>
    <row r="597" spans="1:25">
      <c r="A597" s="764" t="s">
        <v>13360</v>
      </c>
      <c r="B597" s="763" t="s">
        <v>1921</v>
      </c>
      <c r="C597" s="763" t="s">
        <v>16852</v>
      </c>
      <c r="D597" s="763"/>
      <c r="E597" s="763"/>
      <c r="F597" s="764" t="s">
        <v>30385</v>
      </c>
      <c r="G597" s="764"/>
      <c r="H597" s="764"/>
      <c r="I597" s="764" t="e">
        <f>MATCH(Таблиця90[[#This Row],[Name]],Buildings!$H$3:$H$792,0)</f>
        <v>#N/A</v>
      </c>
      <c r="J597" s="764"/>
      <c r="K597" s="764"/>
      <c r="L597" s="764"/>
      <c r="M597" s="764"/>
      <c r="N597" s="764"/>
      <c r="O597" s="764"/>
      <c r="P597" s="764"/>
      <c r="Q597" s="764"/>
      <c r="R597" s="764"/>
      <c r="S597" s="764"/>
      <c r="T597" s="764"/>
      <c r="U597" s="764"/>
      <c r="V597" s="764"/>
      <c r="W597" s="764"/>
      <c r="X597" s="764"/>
      <c r="Y597" s="764"/>
    </row>
    <row r="598" spans="1:25">
      <c r="A598" s="767" t="s">
        <v>13361</v>
      </c>
      <c r="B598" s="763" t="s">
        <v>1921</v>
      </c>
      <c r="C598" s="763" t="s">
        <v>16852</v>
      </c>
      <c r="D598" s="763"/>
      <c r="E598" s="763"/>
      <c r="F598" s="764" t="s">
        <v>30386</v>
      </c>
      <c r="G598" s="764"/>
      <c r="H598" s="766"/>
      <c r="I598" s="764" t="e">
        <f>MATCH(Таблиця90[[#This Row],[Name]],Buildings!$H$3:$H$792,0)</f>
        <v>#N/A</v>
      </c>
      <c r="J598" s="766"/>
      <c r="K598" s="766"/>
      <c r="L598" s="766"/>
      <c r="M598" s="766"/>
      <c r="N598" s="766"/>
      <c r="O598" s="766"/>
      <c r="P598" s="766"/>
      <c r="Q598" s="766"/>
      <c r="R598" s="766"/>
      <c r="S598" s="766"/>
      <c r="T598" s="766"/>
      <c r="U598" s="766"/>
      <c r="V598" s="766"/>
      <c r="W598" s="766"/>
      <c r="X598" s="766"/>
      <c r="Y598" s="766"/>
    </row>
    <row r="599" spans="1:25">
      <c r="A599" s="764" t="s">
        <v>13346</v>
      </c>
      <c r="B599" s="763" t="s">
        <v>1921</v>
      </c>
      <c r="C599" s="763" t="s">
        <v>16852</v>
      </c>
      <c r="D599" s="763"/>
      <c r="E599" s="763"/>
      <c r="F599" s="764" t="s">
        <v>30387</v>
      </c>
      <c r="G599" s="764"/>
      <c r="H599" s="764"/>
      <c r="I599" s="764" t="e">
        <f>MATCH(Таблиця90[[#This Row],[Name]],Buildings!$H$3:$H$792,0)</f>
        <v>#N/A</v>
      </c>
      <c r="J599" s="764"/>
      <c r="K599" s="764"/>
      <c r="L599" s="764"/>
      <c r="M599" s="764"/>
      <c r="N599" s="764"/>
      <c r="O599" s="764"/>
      <c r="P599" s="764"/>
      <c r="Q599" s="764"/>
      <c r="R599" s="764"/>
      <c r="S599" s="764"/>
      <c r="T599" s="764"/>
      <c r="U599" s="764"/>
      <c r="V599" s="764"/>
      <c r="W599" s="764"/>
      <c r="X599" s="764"/>
      <c r="Y599" s="764"/>
    </row>
    <row r="600" spans="1:25">
      <c r="A600" s="764" t="s">
        <v>10936</v>
      </c>
      <c r="B600" s="763" t="s">
        <v>10922</v>
      </c>
      <c r="C600" s="763" t="s">
        <v>30388</v>
      </c>
      <c r="D600" s="763"/>
      <c r="E600" s="763"/>
      <c r="F600" s="764" t="s">
        <v>10937</v>
      </c>
      <c r="G600" s="764"/>
      <c r="H600" s="764"/>
      <c r="I600" s="764">
        <f>MATCH(Таблиця90[[#This Row],[Name]],Buildings!$H$3:$H$792,0)</f>
        <v>149</v>
      </c>
      <c r="J600" s="764"/>
      <c r="K600" s="764"/>
      <c r="L600" s="764"/>
      <c r="M600" s="764"/>
      <c r="N600" s="764"/>
      <c r="O600" s="764"/>
      <c r="P600" s="764"/>
      <c r="Q600" s="764"/>
      <c r="R600" s="764"/>
      <c r="S600" s="764"/>
      <c r="T600" s="764"/>
      <c r="U600" s="764"/>
      <c r="V600" s="764"/>
      <c r="W600" s="764"/>
      <c r="X600" s="764"/>
      <c r="Y600" s="764"/>
    </row>
    <row r="601" spans="1:25">
      <c r="A601" s="767" t="s">
        <v>13034</v>
      </c>
      <c r="B601" s="763" t="s">
        <v>10922</v>
      </c>
      <c r="C601" s="763" t="s">
        <v>30388</v>
      </c>
      <c r="D601" s="763"/>
      <c r="E601" s="763"/>
      <c r="F601" s="764" t="s">
        <v>10973</v>
      </c>
      <c r="G601" s="764"/>
      <c r="H601" s="764"/>
      <c r="I601" s="764">
        <f>MATCH(Таблиця90[[#This Row],[Name]],Buildings!$H$3:$H$792,0)</f>
        <v>743</v>
      </c>
      <c r="J601" s="764"/>
      <c r="K601" s="764"/>
      <c r="L601" s="764"/>
      <c r="M601" s="764"/>
      <c r="N601" s="764"/>
      <c r="O601" s="764"/>
      <c r="P601" s="764"/>
      <c r="Q601" s="764"/>
      <c r="R601" s="764"/>
      <c r="S601" s="764"/>
      <c r="T601" s="764"/>
      <c r="U601" s="764"/>
      <c r="V601" s="764"/>
      <c r="W601" s="764"/>
      <c r="X601" s="764"/>
      <c r="Y601" s="764"/>
    </row>
    <row r="602" spans="1:25">
      <c r="A602" s="764" t="s">
        <v>10951</v>
      </c>
      <c r="B602" s="763" t="s">
        <v>10922</v>
      </c>
      <c r="C602" s="763" t="s">
        <v>30388</v>
      </c>
      <c r="D602" s="763"/>
      <c r="E602" s="763"/>
      <c r="F602" s="764" t="s">
        <v>30389</v>
      </c>
      <c r="G602" s="764"/>
      <c r="H602" s="764"/>
      <c r="I602" s="764">
        <f>MATCH(Таблиця90[[#This Row],[Name]],Buildings!$H$3:$H$792,0)</f>
        <v>152</v>
      </c>
      <c r="J602" s="764"/>
      <c r="K602" s="764"/>
      <c r="L602" s="764"/>
      <c r="M602" s="764"/>
      <c r="N602" s="764"/>
      <c r="O602" s="764"/>
      <c r="P602" s="764"/>
      <c r="Q602" s="764"/>
      <c r="R602" s="764"/>
      <c r="S602" s="764"/>
      <c r="T602" s="764"/>
      <c r="U602" s="764"/>
      <c r="V602" s="764"/>
      <c r="W602" s="764"/>
      <c r="X602" s="764"/>
      <c r="Y602" s="764"/>
    </row>
    <row r="603" spans="1:25">
      <c r="A603" s="767" t="s">
        <v>10941</v>
      </c>
      <c r="B603" s="763" t="s">
        <v>10922</v>
      </c>
      <c r="C603" s="763" t="s">
        <v>30388</v>
      </c>
      <c r="D603" s="763"/>
      <c r="E603" s="763"/>
      <c r="F603" s="764" t="s">
        <v>10942</v>
      </c>
      <c r="G603" s="764"/>
      <c r="H603" s="764"/>
      <c r="I603" s="764">
        <f>MATCH(Таблиця90[[#This Row],[Name]],Buildings!$H$3:$H$792,0)</f>
        <v>150</v>
      </c>
      <c r="J603" s="764"/>
      <c r="K603" s="764"/>
      <c r="L603" s="764"/>
      <c r="M603" s="764"/>
      <c r="N603" s="764"/>
      <c r="O603" s="764"/>
      <c r="P603" s="764"/>
      <c r="Q603" s="764"/>
      <c r="R603" s="764"/>
      <c r="S603" s="764"/>
      <c r="T603" s="764"/>
      <c r="U603" s="764"/>
      <c r="V603" s="764"/>
      <c r="W603" s="764"/>
      <c r="X603" s="764"/>
      <c r="Y603" s="764"/>
    </row>
    <row r="604" spans="1:25">
      <c r="A604" s="764" t="s">
        <v>10926</v>
      </c>
      <c r="B604" s="763" t="s">
        <v>10922</v>
      </c>
      <c r="C604" s="763" t="s">
        <v>30388</v>
      </c>
      <c r="D604" s="763"/>
      <c r="E604" s="763"/>
      <c r="F604" s="764" t="s">
        <v>10927</v>
      </c>
      <c r="G604" s="764"/>
      <c r="H604" s="764"/>
      <c r="I604" s="764">
        <f>MATCH(Таблиця90[[#This Row],[Name]],Buildings!$H$3:$H$792,0)</f>
        <v>147</v>
      </c>
      <c r="J604" s="764"/>
      <c r="K604" s="764"/>
      <c r="L604" s="764"/>
      <c r="M604" s="764"/>
      <c r="N604" s="764"/>
      <c r="O604" s="764"/>
      <c r="P604" s="764"/>
      <c r="Q604" s="764"/>
      <c r="R604" s="764"/>
      <c r="S604" s="764"/>
      <c r="T604" s="764"/>
      <c r="U604" s="764"/>
      <c r="V604" s="764"/>
      <c r="W604" s="764"/>
      <c r="X604" s="764"/>
      <c r="Y604" s="764"/>
    </row>
    <row r="605" spans="1:25">
      <c r="A605" s="767" t="s">
        <v>10990</v>
      </c>
      <c r="B605" s="763" t="s">
        <v>10922</v>
      </c>
      <c r="C605" s="763" t="s">
        <v>30388</v>
      </c>
      <c r="D605" s="763"/>
      <c r="E605" s="763"/>
      <c r="F605" s="764" t="s">
        <v>10991</v>
      </c>
      <c r="G605" s="764"/>
      <c r="H605" s="764"/>
      <c r="I605" s="764">
        <f>MATCH(Таблиця90[[#This Row],[Name]],Buildings!$H$3:$H$792,0)</f>
        <v>160</v>
      </c>
      <c r="J605" s="764"/>
      <c r="K605" s="764"/>
      <c r="L605" s="764"/>
      <c r="M605" s="764"/>
      <c r="N605" s="764"/>
      <c r="O605" s="764"/>
      <c r="P605" s="764"/>
      <c r="Q605" s="764"/>
      <c r="R605" s="764"/>
      <c r="S605" s="764"/>
      <c r="T605" s="764"/>
      <c r="U605" s="764"/>
      <c r="V605" s="764"/>
      <c r="W605" s="764"/>
      <c r="X605" s="764"/>
      <c r="Y605" s="764"/>
    </row>
    <row r="606" spans="1:25">
      <c r="A606" s="764" t="s">
        <v>10961</v>
      </c>
      <c r="B606" s="763" t="s">
        <v>10922</v>
      </c>
      <c r="C606" s="763" t="s">
        <v>30388</v>
      </c>
      <c r="D606" s="763"/>
      <c r="E606" s="763"/>
      <c r="F606" s="764" t="s">
        <v>30390</v>
      </c>
      <c r="G606" s="764"/>
      <c r="H606" s="764"/>
      <c r="I606" s="764">
        <f>MATCH(Таблиця90[[#This Row],[Name]],Buildings!$H$3:$H$792,0)</f>
        <v>154</v>
      </c>
      <c r="J606" s="764"/>
      <c r="K606" s="764"/>
      <c r="L606" s="764"/>
      <c r="M606" s="764"/>
      <c r="N606" s="764"/>
      <c r="O606" s="764"/>
      <c r="P606" s="764"/>
      <c r="Q606" s="764"/>
      <c r="R606" s="764"/>
      <c r="S606" s="764"/>
      <c r="T606" s="764"/>
      <c r="U606" s="764"/>
      <c r="V606" s="764"/>
      <c r="W606" s="764"/>
      <c r="X606" s="764"/>
      <c r="Y606" s="764"/>
    </row>
    <row r="607" spans="1:25">
      <c r="A607" s="767" t="s">
        <v>10956</v>
      </c>
      <c r="B607" s="763" t="s">
        <v>10922</v>
      </c>
      <c r="C607" s="763" t="s">
        <v>30388</v>
      </c>
      <c r="D607" s="763"/>
      <c r="E607" s="763"/>
      <c r="F607" s="764" t="s">
        <v>30391</v>
      </c>
      <c r="G607" s="764"/>
      <c r="H607" s="764"/>
      <c r="I607" s="764">
        <f>MATCH(Таблиця90[[#This Row],[Name]],Buildings!$H$3:$H$792,0)</f>
        <v>153</v>
      </c>
      <c r="J607" s="764"/>
      <c r="K607" s="764"/>
      <c r="L607" s="764"/>
      <c r="M607" s="764"/>
      <c r="N607" s="764"/>
      <c r="O607" s="764"/>
      <c r="P607" s="764"/>
      <c r="Q607" s="764"/>
      <c r="R607" s="764"/>
      <c r="S607" s="764"/>
      <c r="T607" s="764"/>
      <c r="U607" s="764"/>
      <c r="V607" s="764"/>
      <c r="W607" s="764"/>
      <c r="X607" s="764"/>
      <c r="Y607" s="764"/>
    </row>
    <row r="608" spans="1:25">
      <c r="A608" s="764" t="s">
        <v>10931</v>
      </c>
      <c r="B608" s="763" t="s">
        <v>10922</v>
      </c>
      <c r="C608" s="763" t="s">
        <v>30388</v>
      </c>
      <c r="D608" s="763"/>
      <c r="E608" s="763"/>
      <c r="F608" s="764" t="s">
        <v>10932</v>
      </c>
      <c r="G608" s="764"/>
      <c r="H608" s="764"/>
      <c r="I608" s="764">
        <f>MATCH(Таблиця90[[#This Row],[Name]],Buildings!$H$3:$H$792,0)</f>
        <v>148</v>
      </c>
      <c r="J608" s="764"/>
      <c r="K608" s="764"/>
      <c r="L608" s="764"/>
      <c r="M608" s="764"/>
      <c r="N608" s="764"/>
      <c r="O608" s="764"/>
      <c r="P608" s="764"/>
      <c r="Q608" s="764"/>
      <c r="R608" s="764"/>
      <c r="S608" s="764"/>
      <c r="T608" s="764"/>
      <c r="U608" s="764"/>
      <c r="V608" s="764"/>
      <c r="W608" s="764"/>
      <c r="X608" s="764"/>
      <c r="Y608" s="764"/>
    </row>
    <row r="609" spans="1:25">
      <c r="A609" s="764"/>
      <c r="B609" s="763"/>
      <c r="C609" s="763"/>
      <c r="D609" s="763"/>
      <c r="E609" s="763"/>
      <c r="F609" s="763"/>
      <c r="G609" s="763"/>
      <c r="H609" s="765"/>
      <c r="I609" s="765"/>
      <c r="J609" s="765"/>
      <c r="K609" s="765"/>
      <c r="L609" s="765"/>
      <c r="M609" s="765"/>
      <c r="N609" s="765"/>
      <c r="O609" s="765"/>
      <c r="P609" s="765"/>
      <c r="Q609" s="765"/>
      <c r="R609" s="765"/>
      <c r="S609" s="765"/>
      <c r="T609" s="765"/>
      <c r="U609" s="765"/>
      <c r="V609" s="765"/>
      <c r="W609" s="765"/>
      <c r="X609" s="765"/>
      <c r="Y609" s="765"/>
    </row>
    <row r="610" spans="1:25">
      <c r="A610" s="764"/>
      <c r="B610" s="763"/>
      <c r="C610" s="763"/>
      <c r="D610" s="763"/>
      <c r="E610" s="763"/>
      <c r="F610" s="763"/>
      <c r="G610" s="763"/>
      <c r="H610" s="765"/>
      <c r="I610" s="765"/>
      <c r="J610" s="765"/>
      <c r="K610" s="765"/>
      <c r="L610" s="765"/>
      <c r="M610" s="765"/>
      <c r="N610" s="765"/>
      <c r="O610" s="765"/>
      <c r="P610" s="765"/>
      <c r="Q610" s="765"/>
      <c r="R610" s="765"/>
      <c r="S610" s="765"/>
      <c r="T610" s="765"/>
      <c r="U610" s="765"/>
      <c r="V610" s="765"/>
      <c r="W610" s="765"/>
      <c r="X610" s="765"/>
      <c r="Y610" s="765"/>
    </row>
    <row r="611" spans="1:25">
      <c r="A611" s="764"/>
      <c r="B611" s="763"/>
      <c r="C611" s="763"/>
      <c r="D611" s="763"/>
      <c r="E611" s="763"/>
      <c r="F611" s="763"/>
      <c r="G611" s="763"/>
      <c r="H611" s="765"/>
      <c r="I611" s="765"/>
      <c r="J611" s="765"/>
      <c r="K611" s="765"/>
      <c r="L611" s="765"/>
      <c r="M611" s="765"/>
      <c r="N611" s="765"/>
      <c r="O611" s="765"/>
      <c r="P611" s="765"/>
      <c r="Q611" s="765"/>
      <c r="R611" s="765"/>
      <c r="S611" s="765"/>
      <c r="T611" s="765"/>
      <c r="U611" s="765"/>
      <c r="V611" s="765"/>
      <c r="W611" s="765"/>
      <c r="X611" s="765"/>
      <c r="Y611" s="765"/>
    </row>
    <row r="612" spans="1:25">
      <c r="A612" s="764"/>
      <c r="B612" s="763"/>
      <c r="C612" s="763"/>
      <c r="D612" s="763"/>
      <c r="E612" s="763"/>
      <c r="F612" s="763"/>
      <c r="G612" s="763"/>
      <c r="H612" s="765"/>
      <c r="I612" s="765"/>
      <c r="J612" s="765"/>
      <c r="K612" s="765"/>
      <c r="L612" s="765"/>
      <c r="M612" s="765"/>
      <c r="N612" s="765"/>
      <c r="O612" s="765"/>
      <c r="P612" s="765"/>
      <c r="Q612" s="765"/>
      <c r="R612" s="765"/>
      <c r="S612" s="765"/>
      <c r="T612" s="765"/>
      <c r="U612" s="765"/>
      <c r="V612" s="765"/>
      <c r="W612" s="765"/>
      <c r="X612" s="765"/>
      <c r="Y612" s="765"/>
    </row>
    <row r="613" spans="1:25">
      <c r="A613" s="764"/>
      <c r="B613" s="763"/>
      <c r="C613" s="763"/>
      <c r="D613" s="763"/>
      <c r="E613" s="763"/>
      <c r="F613" s="763"/>
      <c r="G613" s="763"/>
      <c r="H613" s="765"/>
      <c r="I613" s="765"/>
      <c r="J613" s="765"/>
      <c r="K613" s="765"/>
      <c r="L613" s="765"/>
      <c r="M613" s="765"/>
      <c r="N613" s="765"/>
      <c r="O613" s="765"/>
      <c r="P613" s="765"/>
      <c r="Q613" s="765"/>
      <c r="R613" s="765"/>
      <c r="S613" s="765"/>
      <c r="T613" s="765"/>
      <c r="U613" s="765"/>
      <c r="V613" s="765"/>
      <c r="W613" s="765"/>
      <c r="X613" s="765"/>
      <c r="Y613" s="765"/>
    </row>
    <row r="614" spans="1:25">
      <c r="A614" s="764"/>
      <c r="B614" s="763"/>
      <c r="C614" s="763"/>
      <c r="D614" s="763"/>
      <c r="E614" s="763"/>
      <c r="F614" s="763"/>
      <c r="G614" s="763"/>
      <c r="H614" s="765"/>
      <c r="I614" s="765"/>
      <c r="J614" s="765"/>
      <c r="K614" s="765"/>
      <c r="L614" s="765"/>
      <c r="M614" s="765"/>
      <c r="N614" s="765"/>
      <c r="O614" s="765"/>
      <c r="P614" s="765"/>
      <c r="Q614" s="765"/>
      <c r="R614" s="765"/>
      <c r="S614" s="765"/>
      <c r="T614" s="765"/>
      <c r="U614" s="765"/>
      <c r="V614" s="765"/>
      <c r="W614" s="765"/>
      <c r="X614" s="765"/>
      <c r="Y614" s="765"/>
    </row>
    <row r="615" spans="1:25">
      <c r="A615" s="764"/>
      <c r="B615" s="763"/>
      <c r="C615" s="763"/>
      <c r="D615" s="763"/>
      <c r="E615" s="763"/>
      <c r="F615" s="763"/>
      <c r="G615" s="763"/>
      <c r="H615" s="765"/>
      <c r="I615" s="765"/>
      <c r="J615" s="765"/>
      <c r="K615" s="765"/>
      <c r="L615" s="765"/>
      <c r="M615" s="765"/>
      <c r="N615" s="765"/>
      <c r="O615" s="765"/>
      <c r="P615" s="765"/>
      <c r="Q615" s="765"/>
      <c r="R615" s="765"/>
      <c r="S615" s="765"/>
      <c r="T615" s="765"/>
      <c r="U615" s="765"/>
      <c r="V615" s="765"/>
      <c r="W615" s="765"/>
      <c r="X615" s="765"/>
      <c r="Y615" s="765"/>
    </row>
    <row r="616" spans="1:25">
      <c r="A616" s="764"/>
      <c r="B616" s="763"/>
      <c r="C616" s="763"/>
      <c r="D616" s="763"/>
      <c r="E616" s="763"/>
      <c r="F616" s="763"/>
      <c r="G616" s="763"/>
      <c r="H616" s="765"/>
      <c r="I616" s="765"/>
      <c r="J616" s="765"/>
      <c r="K616" s="765"/>
      <c r="L616" s="765"/>
      <c r="M616" s="765"/>
      <c r="N616" s="765"/>
      <c r="O616" s="765"/>
      <c r="P616" s="765"/>
      <c r="Q616" s="765"/>
      <c r="R616" s="765"/>
      <c r="S616" s="765"/>
      <c r="T616" s="765"/>
      <c r="U616" s="765"/>
      <c r="V616" s="765"/>
      <c r="W616" s="765"/>
      <c r="X616" s="765"/>
      <c r="Y616" s="765"/>
    </row>
    <row r="617" spans="1:25">
      <c r="A617" s="764"/>
      <c r="B617" s="763"/>
      <c r="C617" s="763"/>
      <c r="D617" s="763"/>
      <c r="E617" s="763"/>
      <c r="F617" s="763"/>
      <c r="G617" s="763"/>
      <c r="H617" s="765"/>
      <c r="I617" s="765"/>
      <c r="J617" s="765"/>
      <c r="K617" s="765"/>
      <c r="L617" s="765"/>
      <c r="M617" s="765"/>
      <c r="N617" s="765"/>
      <c r="O617" s="765"/>
      <c r="P617" s="765"/>
      <c r="Q617" s="765"/>
      <c r="R617" s="765"/>
      <c r="S617" s="765"/>
      <c r="T617" s="765"/>
      <c r="U617" s="765"/>
      <c r="V617" s="765"/>
      <c r="W617" s="765"/>
      <c r="X617" s="765"/>
      <c r="Y617" s="765"/>
    </row>
    <row r="618" spans="1:25">
      <c r="A618" s="764"/>
      <c r="B618" s="763"/>
      <c r="C618" s="763"/>
      <c r="D618" s="763"/>
      <c r="E618" s="763"/>
      <c r="F618" s="763"/>
      <c r="G618" s="763"/>
      <c r="H618" s="765"/>
      <c r="I618" s="765"/>
      <c r="J618" s="765"/>
      <c r="K618" s="765"/>
      <c r="L618" s="765"/>
      <c r="M618" s="765"/>
      <c r="N618" s="765"/>
      <c r="O618" s="765"/>
      <c r="P618" s="765"/>
      <c r="Q618" s="765"/>
      <c r="R618" s="765"/>
      <c r="S618" s="765"/>
      <c r="T618" s="765"/>
      <c r="U618" s="765"/>
      <c r="V618" s="765"/>
      <c r="W618" s="765"/>
      <c r="X618" s="765"/>
      <c r="Y618" s="765"/>
    </row>
    <row r="619" spans="1:25">
      <c r="A619" s="764"/>
      <c r="B619" s="763"/>
      <c r="C619" s="763"/>
      <c r="D619" s="763"/>
      <c r="E619" s="763"/>
      <c r="F619" s="763"/>
      <c r="G619" s="763"/>
      <c r="H619" s="765"/>
      <c r="I619" s="765"/>
      <c r="J619" s="765"/>
      <c r="K619" s="765"/>
      <c r="L619" s="765"/>
      <c r="M619" s="765"/>
      <c r="N619" s="765"/>
      <c r="O619" s="765"/>
      <c r="P619" s="765"/>
      <c r="Q619" s="765"/>
      <c r="R619" s="765"/>
      <c r="S619" s="765"/>
      <c r="T619" s="765"/>
      <c r="U619" s="765"/>
      <c r="V619" s="765"/>
      <c r="W619" s="765"/>
      <c r="X619" s="765"/>
      <c r="Y619" s="765"/>
    </row>
    <row r="620" spans="1:25">
      <c r="A620" s="764"/>
      <c r="B620" s="763"/>
      <c r="C620" s="763"/>
      <c r="D620" s="763"/>
      <c r="E620" s="763"/>
      <c r="F620" s="763"/>
      <c r="G620" s="763"/>
      <c r="H620" s="765"/>
      <c r="I620" s="765"/>
      <c r="J620" s="765"/>
      <c r="K620" s="765"/>
      <c r="L620" s="765"/>
      <c r="M620" s="765"/>
      <c r="N620" s="765"/>
      <c r="O620" s="765"/>
      <c r="P620" s="765"/>
      <c r="Q620" s="765"/>
      <c r="R620" s="765"/>
      <c r="S620" s="765"/>
      <c r="T620" s="765"/>
      <c r="U620" s="765"/>
      <c r="V620" s="765"/>
      <c r="W620" s="765"/>
      <c r="X620" s="765"/>
      <c r="Y620" s="765"/>
    </row>
    <row r="621" spans="1:25">
      <c r="A621" s="764"/>
      <c r="B621" s="763"/>
      <c r="C621" s="763"/>
      <c r="D621" s="763"/>
      <c r="E621" s="763"/>
      <c r="F621" s="763"/>
      <c r="G621" s="763"/>
      <c r="H621" s="765"/>
      <c r="I621" s="765"/>
      <c r="J621" s="765"/>
      <c r="K621" s="765"/>
      <c r="L621" s="765"/>
      <c r="M621" s="765"/>
      <c r="N621" s="765"/>
      <c r="O621" s="765"/>
      <c r="P621" s="765"/>
      <c r="Q621" s="765"/>
      <c r="R621" s="765"/>
      <c r="S621" s="765"/>
      <c r="T621" s="765"/>
      <c r="U621" s="765"/>
      <c r="V621" s="765"/>
      <c r="W621" s="765"/>
      <c r="X621" s="765"/>
      <c r="Y621" s="765"/>
    </row>
    <row r="622" spans="1:25">
      <c r="A622" s="764"/>
      <c r="B622" s="763"/>
      <c r="C622" s="763"/>
      <c r="D622" s="763"/>
      <c r="E622" s="763"/>
      <c r="F622" s="763"/>
      <c r="G622" s="763"/>
      <c r="H622" s="765"/>
      <c r="I622" s="765"/>
      <c r="J622" s="765"/>
      <c r="K622" s="765"/>
      <c r="L622" s="765"/>
      <c r="M622" s="765"/>
      <c r="N622" s="765"/>
      <c r="O622" s="765"/>
      <c r="P622" s="765"/>
      <c r="Q622" s="765"/>
      <c r="R622" s="765"/>
      <c r="S622" s="765"/>
      <c r="T622" s="765"/>
      <c r="U622" s="765"/>
      <c r="V622" s="765"/>
      <c r="W622" s="765"/>
      <c r="X622" s="765"/>
      <c r="Y622" s="765"/>
    </row>
    <row r="623" spans="1:25">
      <c r="A623" s="764"/>
      <c r="B623" s="763"/>
      <c r="C623" s="763"/>
      <c r="D623" s="763"/>
      <c r="E623" s="763"/>
      <c r="F623" s="763"/>
      <c r="G623" s="763"/>
      <c r="H623" s="765"/>
      <c r="I623" s="765"/>
      <c r="J623" s="765"/>
      <c r="K623" s="765"/>
      <c r="L623" s="765"/>
      <c r="M623" s="765"/>
      <c r="N623" s="765"/>
      <c r="O623" s="765"/>
      <c r="P623" s="765"/>
      <c r="Q623" s="765"/>
      <c r="R623" s="765"/>
      <c r="S623" s="765"/>
      <c r="T623" s="765"/>
      <c r="U623" s="765"/>
      <c r="V623" s="765"/>
      <c r="W623" s="765"/>
      <c r="X623" s="765"/>
      <c r="Y623" s="765"/>
    </row>
    <row r="624" spans="1:25">
      <c r="A624" s="764"/>
      <c r="B624" s="763"/>
      <c r="C624" s="763"/>
      <c r="D624" s="763"/>
      <c r="E624" s="763"/>
      <c r="F624" s="763"/>
      <c r="G624" s="763"/>
      <c r="H624" s="765"/>
      <c r="I624" s="765"/>
      <c r="J624" s="765"/>
      <c r="K624" s="765"/>
      <c r="L624" s="765"/>
      <c r="M624" s="765"/>
      <c r="N624" s="765"/>
      <c r="O624" s="765"/>
      <c r="P624" s="765"/>
      <c r="Q624" s="765"/>
      <c r="R624" s="765"/>
      <c r="S624" s="765"/>
      <c r="T624" s="765"/>
      <c r="U624" s="765"/>
      <c r="V624" s="765"/>
      <c r="W624" s="765"/>
      <c r="X624" s="765"/>
      <c r="Y624" s="765"/>
    </row>
    <row r="625" spans="1:25">
      <c r="A625" s="764"/>
      <c r="B625" s="763"/>
      <c r="C625" s="763"/>
      <c r="D625" s="763"/>
      <c r="E625" s="763"/>
      <c r="F625" s="763"/>
      <c r="G625" s="763"/>
      <c r="H625" s="765"/>
      <c r="I625" s="765"/>
      <c r="J625" s="765"/>
      <c r="K625" s="765"/>
      <c r="L625" s="765"/>
      <c r="M625" s="765"/>
      <c r="N625" s="765"/>
      <c r="O625" s="765"/>
      <c r="P625" s="765"/>
      <c r="Q625" s="765"/>
      <c r="R625" s="765"/>
      <c r="S625" s="765"/>
      <c r="T625" s="765"/>
      <c r="U625" s="765"/>
      <c r="V625" s="765"/>
      <c r="W625" s="765"/>
      <c r="X625" s="765"/>
      <c r="Y625" s="765"/>
    </row>
  </sheetData>
  <autoFilter ref="I2:I608" xr:uid="{00000000-0009-0000-0000-00000C000000}"/>
  <hyperlinks>
    <hyperlink ref="X11" r:id="rId1" xr:uid="{00000000-0004-0000-0C00-000000000000}"/>
    <hyperlink ref="X24" r:id="rId2" xr:uid="{00000000-0004-0000-0C00-000001000000}"/>
    <hyperlink ref="X25" r:id="rId3" xr:uid="{00000000-0004-0000-0C00-000002000000}"/>
    <hyperlink ref="X26" r:id="rId4" xr:uid="{00000000-0004-0000-0C00-000003000000}"/>
    <hyperlink ref="X39" r:id="rId5" xr:uid="{00000000-0004-0000-0C00-000004000000}"/>
    <hyperlink ref="X46" r:id="rId6" xr:uid="{00000000-0004-0000-0C00-000005000000}"/>
    <hyperlink ref="X45" r:id="rId7" xr:uid="{00000000-0004-0000-0C00-000006000000}"/>
    <hyperlink ref="X56" r:id="rId8" xr:uid="{00000000-0004-0000-0C00-000007000000}"/>
    <hyperlink ref="X57" r:id="rId9" xr:uid="{00000000-0004-0000-0C00-000008000000}"/>
    <hyperlink ref="X59" r:id="rId10" xr:uid="{00000000-0004-0000-0C00-000009000000}"/>
    <hyperlink ref="X63" r:id="rId11" xr:uid="{00000000-0004-0000-0C00-00000A000000}"/>
    <hyperlink ref="X72" r:id="rId12" xr:uid="{00000000-0004-0000-0C00-00000B000000}"/>
    <hyperlink ref="X77" r:id="rId13" xr:uid="{00000000-0004-0000-0C00-00000C000000}"/>
    <hyperlink ref="X79" r:id="rId14" xr:uid="{00000000-0004-0000-0C00-00000D000000}"/>
    <hyperlink ref="X98" r:id="rId15" xr:uid="{00000000-0004-0000-0C00-00000E000000}"/>
    <hyperlink ref="X101" r:id="rId16" xr:uid="{00000000-0004-0000-0C00-00000F000000}"/>
    <hyperlink ref="X105" r:id="rId17" xr:uid="{00000000-0004-0000-0C00-000010000000}"/>
    <hyperlink ref="X109" r:id="rId18" xr:uid="{00000000-0004-0000-0C00-000011000000}"/>
    <hyperlink ref="X110" r:id="rId19" xr:uid="{00000000-0004-0000-0C00-000012000000}"/>
    <hyperlink ref="X117" r:id="rId20" xr:uid="{00000000-0004-0000-0C00-000013000000}"/>
    <hyperlink ref="X118" r:id="rId21" xr:uid="{00000000-0004-0000-0C00-000014000000}"/>
  </hyperlinks>
  <pageMargins left="0.7" right="0.7" top="0.75" bottom="0.75" header="0.3" footer="0.3"/>
  <tableParts count="2">
    <tablePart r:id="rId22"/>
    <tablePart r:id="rId2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54"/>
  <sheetViews>
    <sheetView zoomScale="85" zoomScaleNormal="85" workbookViewId="0">
      <selection activeCell="B3" sqref="B3"/>
    </sheetView>
  </sheetViews>
  <sheetFormatPr defaultRowHeight="15"/>
  <cols>
    <col min="2" max="2" width="20.28515625" style="548" bestFit="1" customWidth="1"/>
    <col min="3" max="3" width="54.140625" bestFit="1" customWidth="1"/>
    <col min="4" max="4" width="20.42578125" style="548" customWidth="1"/>
    <col min="5" max="5" width="9" customWidth="1"/>
  </cols>
  <sheetData>
    <row r="1" spans="1:7" ht="18.75">
      <c r="A1" s="1515" t="s">
        <v>16974</v>
      </c>
      <c r="B1" s="1515"/>
      <c r="C1" s="1515"/>
      <c r="D1" s="1515"/>
      <c r="E1" s="1515"/>
    </row>
    <row r="2" spans="1:7">
      <c r="A2" s="320" t="s">
        <v>9706</v>
      </c>
      <c r="B2" s="320" t="s">
        <v>31725</v>
      </c>
      <c r="C2" s="293" t="s">
        <v>9569</v>
      </c>
      <c r="D2" s="321" t="s">
        <v>1</v>
      </c>
      <c r="E2" s="321" t="s">
        <v>14954</v>
      </c>
      <c r="F2" s="293" t="s">
        <v>31610</v>
      </c>
      <c r="G2" s="293" t="s">
        <v>30716</v>
      </c>
    </row>
    <row r="3" spans="1:7">
      <c r="A3" s="176">
        <v>1</v>
      </c>
      <c r="B3" s="176"/>
      <c r="C3" s="37" t="s">
        <v>16987</v>
      </c>
      <c r="D3" s="179"/>
      <c r="E3" s="179"/>
      <c r="G3" s="494"/>
    </row>
    <row r="4" spans="1:7">
      <c r="A4" s="176">
        <v>2</v>
      </c>
      <c r="B4" s="176" t="s">
        <v>16996</v>
      </c>
      <c r="C4" s="37" t="s">
        <v>17005</v>
      </c>
      <c r="D4" s="179"/>
      <c r="E4" s="179" t="s">
        <v>17006</v>
      </c>
      <c r="G4" s="494"/>
    </row>
    <row r="5" spans="1:7">
      <c r="A5" s="176">
        <v>3</v>
      </c>
      <c r="B5" s="176" t="s">
        <v>16996</v>
      </c>
      <c r="C5" s="37" t="s">
        <v>17012</v>
      </c>
      <c r="D5" s="179"/>
      <c r="E5" s="179"/>
      <c r="F5" t="s">
        <v>17013</v>
      </c>
      <c r="G5" s="494"/>
    </row>
    <row r="6" spans="1:7">
      <c r="A6" s="176">
        <v>4</v>
      </c>
      <c r="B6" s="176" t="s">
        <v>16996</v>
      </c>
      <c r="C6" s="37" t="s">
        <v>17020</v>
      </c>
      <c r="D6" s="179"/>
      <c r="E6" s="179"/>
      <c r="G6" s="494"/>
    </row>
    <row r="7" spans="1:7">
      <c r="A7" s="176">
        <v>5</v>
      </c>
      <c r="B7" s="176" t="s">
        <v>16996</v>
      </c>
      <c r="C7" s="37" t="s">
        <v>17027</v>
      </c>
      <c r="D7" s="179"/>
      <c r="E7" s="179"/>
      <c r="G7" s="494"/>
    </row>
    <row r="8" spans="1:7">
      <c r="A8" s="176">
        <v>6</v>
      </c>
      <c r="B8" s="176" t="s">
        <v>16996</v>
      </c>
      <c r="C8" s="37" t="s">
        <v>17033</v>
      </c>
      <c r="D8" s="179"/>
      <c r="E8" s="179"/>
      <c r="F8" t="s">
        <v>17034</v>
      </c>
      <c r="G8" s="494"/>
    </row>
    <row r="9" spans="1:7">
      <c r="A9" s="176">
        <v>7</v>
      </c>
      <c r="B9" s="176" t="s">
        <v>16996</v>
      </c>
      <c r="C9" s="37" t="s">
        <v>17040</v>
      </c>
      <c r="D9" s="179"/>
      <c r="E9" s="179"/>
      <c r="F9" s="24" t="s">
        <v>17041</v>
      </c>
      <c r="G9" s="494"/>
    </row>
    <row r="10" spans="1:7">
      <c r="A10" s="176">
        <v>8</v>
      </c>
      <c r="B10" s="176" t="s">
        <v>16996</v>
      </c>
      <c r="C10" s="37" t="s">
        <v>17047</v>
      </c>
      <c r="D10" s="179"/>
      <c r="E10" s="179"/>
      <c r="G10" s="494"/>
    </row>
    <row r="11" spans="1:7">
      <c r="A11" s="176">
        <v>9</v>
      </c>
      <c r="B11" s="176" t="s">
        <v>16996</v>
      </c>
      <c r="C11" s="37" t="s">
        <v>17055</v>
      </c>
      <c r="D11" s="179"/>
      <c r="E11" s="179"/>
      <c r="G11" s="494"/>
    </row>
    <row r="12" spans="1:7">
      <c r="A12" s="176">
        <v>10</v>
      </c>
      <c r="B12" s="176" t="s">
        <v>16996</v>
      </c>
      <c r="C12" s="37" t="s">
        <v>17060</v>
      </c>
      <c r="D12" s="179"/>
      <c r="E12" s="179"/>
      <c r="F12" t="s">
        <v>17061</v>
      </c>
      <c r="G12" s="494"/>
    </row>
    <row r="13" spans="1:7">
      <c r="A13" s="176">
        <v>11</v>
      </c>
      <c r="B13" s="176" t="s">
        <v>16996</v>
      </c>
      <c r="C13" s="37" t="s">
        <v>17065</v>
      </c>
      <c r="D13" s="179"/>
      <c r="E13" s="179"/>
      <c r="F13" t="s">
        <v>17066</v>
      </c>
      <c r="G13" s="494"/>
    </row>
    <row r="14" spans="1:7">
      <c r="A14" s="176">
        <v>12</v>
      </c>
      <c r="B14" s="176" t="s">
        <v>16996</v>
      </c>
      <c r="C14" s="37" t="s">
        <v>17070</v>
      </c>
      <c r="D14" s="179"/>
      <c r="E14" s="179"/>
      <c r="G14" s="494"/>
    </row>
    <row r="15" spans="1:7">
      <c r="A15" s="176">
        <v>13</v>
      </c>
      <c r="B15" s="176" t="s">
        <v>16996</v>
      </c>
      <c r="C15" s="37" t="s">
        <v>17074</v>
      </c>
      <c r="D15" s="179"/>
      <c r="E15" s="179"/>
      <c r="G15" s="494"/>
    </row>
    <row r="16" spans="1:7">
      <c r="A16" s="176">
        <v>14</v>
      </c>
      <c r="B16" s="176" t="s">
        <v>16996</v>
      </c>
      <c r="C16" s="37" t="s">
        <v>17076</v>
      </c>
      <c r="D16" s="179"/>
      <c r="E16" s="179"/>
      <c r="G16" s="494"/>
    </row>
    <row r="17" spans="1:7">
      <c r="A17" s="176">
        <v>15</v>
      </c>
      <c r="B17" s="176" t="s">
        <v>16996</v>
      </c>
      <c r="C17" s="37" t="s">
        <v>17078</v>
      </c>
      <c r="D17" s="179"/>
      <c r="E17" s="179"/>
      <c r="G17" s="494"/>
    </row>
    <row r="18" spans="1:7">
      <c r="A18" s="176">
        <v>16</v>
      </c>
      <c r="B18" s="176" t="s">
        <v>17080</v>
      </c>
      <c r="C18" s="37" t="s">
        <v>17082</v>
      </c>
      <c r="D18" s="179"/>
      <c r="E18" s="179"/>
      <c r="G18" s="494"/>
    </row>
    <row r="19" spans="1:7">
      <c r="A19" s="176">
        <v>17</v>
      </c>
      <c r="B19" s="176" t="s">
        <v>17084</v>
      </c>
      <c r="C19" s="37" t="s">
        <v>3312</v>
      </c>
      <c r="D19" s="179"/>
      <c r="E19" s="179"/>
      <c r="G19" s="494"/>
    </row>
    <row r="20" spans="1:7">
      <c r="A20" s="176">
        <v>18</v>
      </c>
      <c r="B20" s="176" t="s">
        <v>17084</v>
      </c>
      <c r="C20" s="37" t="s">
        <v>17094</v>
      </c>
      <c r="D20" s="179"/>
      <c r="E20" s="179" t="s">
        <v>17095</v>
      </c>
      <c r="G20" s="494"/>
    </row>
    <row r="21" spans="1:7">
      <c r="A21" s="176">
        <v>19</v>
      </c>
      <c r="B21" s="176" t="s">
        <v>17084</v>
      </c>
      <c r="C21" s="37" t="s">
        <v>17103</v>
      </c>
      <c r="D21" s="179"/>
      <c r="E21" s="179"/>
      <c r="G21" s="494"/>
    </row>
    <row r="22" spans="1:7">
      <c r="A22" s="176">
        <v>20</v>
      </c>
      <c r="B22" s="176" t="s">
        <v>17084</v>
      </c>
      <c r="C22" s="37" t="s">
        <v>17111</v>
      </c>
      <c r="D22" s="179"/>
      <c r="E22" s="179"/>
      <c r="G22" s="494"/>
    </row>
    <row r="23" spans="1:7">
      <c r="A23" s="176">
        <v>21</v>
      </c>
      <c r="B23" s="176" t="s">
        <v>17084</v>
      </c>
      <c r="C23" s="37" t="s">
        <v>17119</v>
      </c>
      <c r="D23" s="179"/>
      <c r="E23" s="179"/>
      <c r="G23" s="494"/>
    </row>
    <row r="24" spans="1:7">
      <c r="A24" s="176">
        <v>22</v>
      </c>
      <c r="B24" s="176" t="s">
        <v>17125</v>
      </c>
      <c r="C24" s="37" t="s">
        <v>31670</v>
      </c>
      <c r="D24" s="179"/>
      <c r="E24" s="179" t="s">
        <v>17133</v>
      </c>
      <c r="G24" s="494"/>
    </row>
    <row r="25" spans="1:7">
      <c r="A25" s="176">
        <v>23</v>
      </c>
      <c r="B25" s="176" t="s">
        <v>17138</v>
      </c>
      <c r="C25" s="37" t="s">
        <v>17145</v>
      </c>
      <c r="D25" s="179"/>
      <c r="E25" s="179" t="s">
        <v>17146</v>
      </c>
      <c r="G25" s="494"/>
    </row>
    <row r="26" spans="1:7">
      <c r="A26" s="176">
        <v>24</v>
      </c>
      <c r="B26" s="176" t="s">
        <v>17138</v>
      </c>
      <c r="C26" s="37" t="s">
        <v>17152</v>
      </c>
      <c r="D26" s="179"/>
      <c r="E26" s="179"/>
      <c r="G26" s="494"/>
    </row>
    <row r="27" spans="1:7">
      <c r="A27" s="176">
        <v>25</v>
      </c>
      <c r="B27" s="176" t="s">
        <v>17138</v>
      </c>
      <c r="C27" s="37" t="s">
        <v>17157</v>
      </c>
      <c r="D27" s="179"/>
      <c r="E27" s="179" t="s">
        <v>17158</v>
      </c>
      <c r="G27" s="494"/>
    </row>
    <row r="28" spans="1:7">
      <c r="A28" s="176">
        <v>26</v>
      </c>
      <c r="B28" s="176" t="s">
        <v>17164</v>
      </c>
      <c r="C28" s="37" t="s">
        <v>17170</v>
      </c>
      <c r="D28" s="179"/>
      <c r="E28" s="179"/>
      <c r="G28" s="494"/>
    </row>
    <row r="29" spans="1:7">
      <c r="A29" s="176">
        <v>27</v>
      </c>
      <c r="B29" s="176" t="s">
        <v>17164</v>
      </c>
      <c r="C29" s="37" t="s">
        <v>17176</v>
      </c>
      <c r="D29" s="179"/>
      <c r="E29" s="179"/>
      <c r="G29" s="494"/>
    </row>
    <row r="30" spans="1:7">
      <c r="A30" s="176">
        <v>28</v>
      </c>
      <c r="B30" s="176" t="s">
        <v>17164</v>
      </c>
      <c r="C30" s="37" t="s">
        <v>17183</v>
      </c>
      <c r="D30" s="179"/>
      <c r="E30" s="179"/>
      <c r="G30" s="494"/>
    </row>
    <row r="31" spans="1:7">
      <c r="A31" s="176">
        <v>29</v>
      </c>
      <c r="B31" s="176" t="s">
        <v>17164</v>
      </c>
      <c r="C31" s="37" t="s">
        <v>17188</v>
      </c>
      <c r="D31" s="179"/>
      <c r="E31" s="179"/>
      <c r="G31" s="494"/>
    </row>
    <row r="32" spans="1:7">
      <c r="A32" s="176">
        <v>30</v>
      </c>
      <c r="B32" s="176" t="s">
        <v>17164</v>
      </c>
      <c r="C32" s="37" t="s">
        <v>17194</v>
      </c>
      <c r="D32" s="179"/>
      <c r="E32" s="179"/>
      <c r="G32" s="494"/>
    </row>
    <row r="33" spans="1:7">
      <c r="A33" s="176">
        <v>31</v>
      </c>
      <c r="B33" s="176" t="s">
        <v>17164</v>
      </c>
      <c r="C33" s="37" t="s">
        <v>17199</v>
      </c>
      <c r="D33" s="179"/>
      <c r="E33" s="179"/>
      <c r="G33" s="494"/>
    </row>
    <row r="34" spans="1:7">
      <c r="A34" s="176">
        <v>32</v>
      </c>
      <c r="B34" s="176" t="s">
        <v>17164</v>
      </c>
      <c r="C34" s="37" t="s">
        <v>17205</v>
      </c>
      <c r="D34" s="179"/>
      <c r="E34" s="179"/>
      <c r="G34" s="494"/>
    </row>
    <row r="35" spans="1:7">
      <c r="A35" s="176">
        <v>33</v>
      </c>
      <c r="B35" s="176" t="s">
        <v>17164</v>
      </c>
      <c r="C35" s="37" t="s">
        <v>17212</v>
      </c>
      <c r="D35" s="179"/>
      <c r="E35" s="179"/>
      <c r="G35" s="494"/>
    </row>
    <row r="36" spans="1:7">
      <c r="A36" s="176">
        <v>34</v>
      </c>
      <c r="B36" s="176" t="s">
        <v>17164</v>
      </c>
      <c r="C36" s="37" t="s">
        <v>17218</v>
      </c>
      <c r="D36" s="179"/>
      <c r="E36" s="179"/>
      <c r="G36" s="494"/>
    </row>
    <row r="37" spans="1:7">
      <c r="A37" s="176">
        <v>35</v>
      </c>
      <c r="B37" s="176" t="s">
        <v>17164</v>
      </c>
      <c r="C37" s="37" t="s">
        <v>17222</v>
      </c>
      <c r="D37" s="179"/>
      <c r="E37" s="179"/>
      <c r="G37" s="494"/>
    </row>
    <row r="38" spans="1:7">
      <c r="A38" s="176">
        <v>36</v>
      </c>
      <c r="B38" s="176" t="s">
        <v>17164</v>
      </c>
      <c r="C38" s="37" t="s">
        <v>17226</v>
      </c>
      <c r="D38" s="179"/>
      <c r="E38" s="179" t="s">
        <v>17227</v>
      </c>
      <c r="G38" s="494"/>
    </row>
    <row r="39" spans="1:7">
      <c r="A39" s="176">
        <v>37</v>
      </c>
      <c r="B39" s="176" t="s">
        <v>17164</v>
      </c>
      <c r="C39" s="37" t="s">
        <v>17232</v>
      </c>
      <c r="D39" s="179"/>
      <c r="E39" s="179"/>
      <c r="G39" s="494"/>
    </row>
    <row r="40" spans="1:7">
      <c r="A40" s="176">
        <v>38</v>
      </c>
      <c r="B40" s="176" t="s">
        <v>17164</v>
      </c>
      <c r="C40" s="37" t="s">
        <v>17237</v>
      </c>
      <c r="D40" s="179"/>
      <c r="E40" s="179" t="s">
        <v>17238</v>
      </c>
      <c r="G40" s="494"/>
    </row>
    <row r="41" spans="1:7">
      <c r="A41" s="176">
        <v>39</v>
      </c>
      <c r="B41" s="176" t="s">
        <v>17164</v>
      </c>
      <c r="C41" s="37" t="s">
        <v>14019</v>
      </c>
      <c r="D41" s="179"/>
      <c r="E41" s="179" t="s">
        <v>17242</v>
      </c>
      <c r="G41" s="494"/>
    </row>
    <row r="42" spans="1:7">
      <c r="A42" s="176">
        <v>40</v>
      </c>
      <c r="B42" s="176" t="s">
        <v>17164</v>
      </c>
      <c r="C42" s="37" t="s">
        <v>17246</v>
      </c>
      <c r="D42" s="179"/>
      <c r="E42" s="179" t="s">
        <v>17247</v>
      </c>
      <c r="G42" s="494"/>
    </row>
    <row r="43" spans="1:7">
      <c r="A43" s="176">
        <v>41</v>
      </c>
      <c r="B43" s="176" t="s">
        <v>17164</v>
      </c>
      <c r="C43" s="37" t="s">
        <v>17251</v>
      </c>
      <c r="D43" s="179"/>
      <c r="E43" s="179" t="s">
        <v>17252</v>
      </c>
      <c r="G43" s="494"/>
    </row>
    <row r="44" spans="1:7">
      <c r="A44" s="176">
        <v>42</v>
      </c>
      <c r="B44" s="176" t="s">
        <v>17164</v>
      </c>
      <c r="C44" s="37" t="s">
        <v>17257</v>
      </c>
      <c r="D44" s="179"/>
      <c r="E44" s="179" t="s">
        <v>17258</v>
      </c>
      <c r="G44" s="494"/>
    </row>
    <row r="45" spans="1:7">
      <c r="A45" s="176">
        <v>43</v>
      </c>
      <c r="B45" s="176" t="s">
        <v>17164</v>
      </c>
      <c r="C45" s="37" t="s">
        <v>17262</v>
      </c>
      <c r="D45" s="179"/>
      <c r="E45" s="179" t="s">
        <v>17263</v>
      </c>
      <c r="G45" s="494"/>
    </row>
    <row r="46" spans="1:7">
      <c r="A46" s="176">
        <v>44</v>
      </c>
      <c r="B46" s="176" t="s">
        <v>17164</v>
      </c>
      <c r="C46" s="37" t="s">
        <v>17268</v>
      </c>
      <c r="D46" s="179"/>
      <c r="E46" s="179"/>
      <c r="G46" s="494"/>
    </row>
    <row r="47" spans="1:7">
      <c r="A47" s="176">
        <v>45</v>
      </c>
      <c r="B47" s="176" t="s">
        <v>17272</v>
      </c>
      <c r="C47" s="37" t="s">
        <v>17277</v>
      </c>
      <c r="D47" s="179"/>
      <c r="E47" s="179"/>
      <c r="G47" s="494"/>
    </row>
    <row r="48" spans="1:7">
      <c r="A48" s="176">
        <v>46</v>
      </c>
      <c r="B48" s="176" t="s">
        <v>17284</v>
      </c>
      <c r="C48" s="37" t="s">
        <v>17288</v>
      </c>
      <c r="D48" s="179"/>
      <c r="E48" s="179"/>
      <c r="G48" s="494"/>
    </row>
    <row r="49" spans="1:7">
      <c r="A49" s="176">
        <v>47</v>
      </c>
      <c r="B49" s="1192" t="s">
        <v>17293</v>
      </c>
      <c r="C49" s="179" t="s">
        <v>17298</v>
      </c>
      <c r="D49" s="179"/>
      <c r="E49" s="179" t="s">
        <v>17299</v>
      </c>
      <c r="G49" s="494"/>
    </row>
    <row r="50" spans="1:7">
      <c r="A50" s="176">
        <v>48</v>
      </c>
      <c r="B50" s="1192" t="s">
        <v>17302</v>
      </c>
      <c r="C50" s="179" t="s">
        <v>17306</v>
      </c>
      <c r="D50" s="179"/>
      <c r="E50" s="179" t="s">
        <v>17307</v>
      </c>
      <c r="G50" s="494"/>
    </row>
    <row r="51" spans="1:7">
      <c r="A51" s="176">
        <v>49</v>
      </c>
      <c r="B51" s="1192" t="s">
        <v>17302</v>
      </c>
      <c r="C51" s="37" t="s">
        <v>17311</v>
      </c>
      <c r="D51" s="179"/>
      <c r="E51" s="179" t="s">
        <v>17312</v>
      </c>
      <c r="G51" s="494"/>
    </row>
    <row r="52" spans="1:7">
      <c r="A52" s="294">
        <v>50</v>
      </c>
      <c r="B52" s="294" t="s">
        <v>17316</v>
      </c>
      <c r="C52" s="170" t="s">
        <v>17320</v>
      </c>
      <c r="D52" s="207"/>
      <c r="E52" s="207"/>
      <c r="G52" s="494"/>
    </row>
    <row r="53" spans="1:7">
      <c r="A53" s="176">
        <v>51</v>
      </c>
      <c r="B53" s="176"/>
      <c r="C53" s="37" t="s">
        <v>17324</v>
      </c>
      <c r="D53" s="1207"/>
      <c r="E53" t="s">
        <v>17325</v>
      </c>
      <c r="G53" s="494"/>
    </row>
    <row r="54" spans="1:7">
      <c r="A54" s="294">
        <v>52</v>
      </c>
      <c r="B54" s="294"/>
      <c r="C54" s="170" t="s">
        <v>17329</v>
      </c>
      <c r="D54" s="1207"/>
      <c r="E54" t="s">
        <v>17330</v>
      </c>
      <c r="G54" s="494"/>
    </row>
  </sheetData>
  <mergeCells count="1">
    <mergeCell ref="A1:E1"/>
  </mergeCells>
  <hyperlinks>
    <hyperlink ref="F9" r:id="rId1" xr:uid="{00000000-0004-0000-0D00-000000000000}"/>
  </hyperlinks>
  <pageMargins left="0.7" right="0.7" top="0.75" bottom="0.75" header="0.3" footer="0.3"/>
  <tableParts count="1">
    <tablePart r:id="rId2"/>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Лист4">
    <tabColor rgb="FF00B050"/>
  </sheetPr>
  <dimension ref="A1:AU119"/>
  <sheetViews>
    <sheetView topLeftCell="A84" zoomScale="115" zoomScaleNormal="115" workbookViewId="0">
      <pane xSplit="1" topLeftCell="W1" activePane="topRight" state="frozen"/>
      <selection activeCell="A67" sqref="A67"/>
      <selection pane="topRight" activeCell="A117" sqref="A117"/>
    </sheetView>
  </sheetViews>
  <sheetFormatPr defaultRowHeight="15" outlineLevelCol="1"/>
  <cols>
    <col min="1" max="1" width="15.5703125" style="793" customWidth="1"/>
    <col min="2" max="3" width="12.28515625" style="793" customWidth="1" outlineLevel="1"/>
    <col min="4" max="4" width="29.85546875" style="793" customWidth="1" outlineLevel="1"/>
    <col min="5" max="5" width="12.28515625" style="793" customWidth="1" outlineLevel="1"/>
    <col min="6" max="7" width="12.28515625" style="793" hidden="1" customWidth="1" outlineLevel="1"/>
    <col min="8" max="9" width="12.28515625" style="793" customWidth="1" outlineLevel="1"/>
    <col min="10" max="10" width="9.42578125" style="1020" customWidth="1" outlineLevel="1"/>
    <col min="11" max="11" width="11.85546875" style="1020" customWidth="1" outlineLevel="1"/>
    <col min="12" max="12" width="9.42578125" style="1020" customWidth="1" outlineLevel="1"/>
    <col min="13" max="13" width="8.85546875" style="1020" customWidth="1" outlineLevel="1"/>
    <col min="14" max="14" width="41.140625" style="1020" customWidth="1" outlineLevel="1"/>
    <col min="15" max="15" width="7.140625" style="793" customWidth="1" outlineLevel="1"/>
    <col min="16" max="16" width="6.85546875" style="793" customWidth="1" outlineLevel="1"/>
    <col min="17" max="17" width="19.28515625" style="793" bestFit="1" customWidth="1" outlineLevel="1"/>
    <col min="18" max="18" width="8.5703125" style="793" customWidth="1" outlineLevel="1"/>
    <col min="19" max="20" width="11" style="793" customWidth="1" outlineLevel="1"/>
    <col min="21" max="22" width="20.7109375" style="793" customWidth="1" outlineLevel="1"/>
    <col min="23" max="24" width="11" style="793" customWidth="1" outlineLevel="1"/>
    <col min="25" max="25" width="23.85546875" style="793" customWidth="1" outlineLevel="1"/>
    <col min="26" max="26" width="17.85546875" style="793" customWidth="1" outlineLevel="1"/>
    <col min="27" max="27" width="10.42578125" style="793" customWidth="1" outlineLevel="1"/>
    <col min="28" max="28" width="14" style="793" customWidth="1" outlineLevel="1"/>
    <col min="29" max="30" width="9.28515625" style="793" customWidth="1" outlineLevel="1"/>
    <col min="31" max="31" width="11.85546875" style="793" customWidth="1" outlineLevel="1"/>
    <col min="32" max="32" width="10.5703125" style="793" customWidth="1" outlineLevel="1"/>
    <col min="33" max="33" width="25.85546875" style="793" customWidth="1" outlineLevel="1"/>
    <col min="34" max="34" width="30.42578125" style="793" customWidth="1" outlineLevel="1"/>
    <col min="35" max="37" width="40.42578125" style="793" customWidth="1" outlineLevel="1"/>
    <col min="38" max="38" width="10.7109375" style="793" customWidth="1" outlineLevel="1"/>
    <col min="39" max="41" width="40.42578125" style="793" customWidth="1" outlineLevel="1"/>
    <col min="42" max="42" width="27.28515625" style="793" customWidth="1" outlineLevel="1"/>
    <col min="43" max="43" width="18.7109375" style="793" customWidth="1" outlineLevel="1"/>
    <col min="44" max="47" width="18.7109375" style="793" customWidth="1"/>
    <col min="48" max="16384" width="9.140625" style="793"/>
  </cols>
  <sheetData>
    <row r="1" spans="1:47" ht="27.75" customHeight="1">
      <c r="A1" s="1503" t="s">
        <v>13426</v>
      </c>
      <c r="B1" s="1503"/>
      <c r="C1" s="1503"/>
      <c r="D1" s="1503"/>
      <c r="E1" s="1503"/>
      <c r="F1" s="1503"/>
      <c r="G1" s="1503"/>
      <c r="H1" s="1503"/>
      <c r="I1" s="1503"/>
      <c r="J1" s="1503"/>
      <c r="K1" s="1503"/>
      <c r="L1" s="1503"/>
      <c r="M1" s="1503"/>
      <c r="N1" s="1503"/>
      <c r="O1" s="1503"/>
      <c r="P1" s="1503"/>
      <c r="Q1" s="1503"/>
      <c r="R1" s="1503"/>
      <c r="S1" s="1503"/>
      <c r="T1" s="1503"/>
      <c r="U1" s="1503"/>
      <c r="V1" s="1503"/>
      <c r="W1" s="1503"/>
      <c r="X1" s="1503"/>
      <c r="Y1" s="1503"/>
      <c r="Z1" s="1503"/>
      <c r="AA1" s="1503"/>
      <c r="AB1" s="1503"/>
      <c r="AC1" s="1503"/>
      <c r="AD1" s="1503"/>
      <c r="AE1" s="1503"/>
      <c r="AF1" s="1503"/>
      <c r="AG1" s="1503"/>
      <c r="AH1" s="1503"/>
      <c r="AI1" s="1503"/>
      <c r="AJ1" s="1503"/>
      <c r="AK1" s="1503"/>
      <c r="AL1" s="1503"/>
      <c r="AM1" s="1503"/>
      <c r="AN1" s="1503"/>
      <c r="AO1" s="1503"/>
      <c r="AP1" s="1503"/>
      <c r="AQ1" s="1503"/>
      <c r="AR1" s="792"/>
      <c r="AS1" s="792"/>
      <c r="AT1" s="792"/>
      <c r="AU1" s="792"/>
    </row>
    <row r="2" spans="1:47">
      <c r="A2" s="202" t="s">
        <v>13427</v>
      </c>
      <c r="B2" s="203" t="s">
        <v>13428</v>
      </c>
      <c r="C2" s="203" t="s">
        <v>30394</v>
      </c>
      <c r="D2" s="203" t="s">
        <v>13429</v>
      </c>
      <c r="E2" s="203" t="s">
        <v>13430</v>
      </c>
      <c r="F2" s="386" t="s">
        <v>13431</v>
      </c>
      <c r="G2" s="203" t="s">
        <v>13432</v>
      </c>
      <c r="H2" s="393" t="s">
        <v>13433</v>
      </c>
      <c r="I2" s="393" t="s">
        <v>29184</v>
      </c>
      <c r="J2" s="393" t="s">
        <v>13434</v>
      </c>
      <c r="K2" s="393" t="s">
        <v>13435</v>
      </c>
      <c r="L2" s="394" t="s">
        <v>13436</v>
      </c>
      <c r="M2" s="203" t="s">
        <v>13437</v>
      </c>
      <c r="N2" s="203" t="s">
        <v>13438</v>
      </c>
      <c r="O2" s="203" t="s">
        <v>13439</v>
      </c>
      <c r="P2" s="203" t="s">
        <v>13440</v>
      </c>
      <c r="Q2" s="203" t="s">
        <v>13441</v>
      </c>
      <c r="R2" s="204" t="s">
        <v>13442</v>
      </c>
      <c r="S2" s="204" t="s">
        <v>13443</v>
      </c>
      <c r="T2" s="204" t="s">
        <v>13444</v>
      </c>
      <c r="U2" s="204" t="s">
        <v>13445</v>
      </c>
      <c r="V2" s="204" t="s">
        <v>9698</v>
      </c>
      <c r="W2" s="203" t="s">
        <v>13446</v>
      </c>
      <c r="X2" s="203" t="s">
        <v>13447</v>
      </c>
      <c r="Y2" s="203" t="s">
        <v>13448</v>
      </c>
      <c r="Z2" s="203" t="s">
        <v>13449</v>
      </c>
      <c r="AA2" s="203" t="s">
        <v>13450</v>
      </c>
      <c r="AB2" s="203" t="s">
        <v>13451</v>
      </c>
      <c r="AC2" s="203" t="s">
        <v>13452</v>
      </c>
      <c r="AD2" s="203" t="s">
        <v>538</v>
      </c>
      <c r="AE2" s="203" t="s">
        <v>13453</v>
      </c>
      <c r="AF2" s="203" t="s">
        <v>13454</v>
      </c>
      <c r="AG2" s="203" t="s">
        <v>13455</v>
      </c>
      <c r="AH2" s="203" t="s">
        <v>13456</v>
      </c>
      <c r="AI2" s="203" t="s">
        <v>13457</v>
      </c>
      <c r="AJ2" s="203" t="s">
        <v>13458</v>
      </c>
      <c r="AK2" s="203" t="s">
        <v>13459</v>
      </c>
      <c r="AL2" s="205" t="s">
        <v>13460</v>
      </c>
      <c r="AM2" s="206" t="s">
        <v>13461</v>
      </c>
      <c r="AN2" s="203" t="s">
        <v>10274</v>
      </c>
      <c r="AO2" s="203" t="s">
        <v>31724</v>
      </c>
      <c r="AP2" s="203" t="s">
        <v>31723</v>
      </c>
      <c r="AQ2" s="203" t="s">
        <v>10279</v>
      </c>
    </row>
    <row r="3" spans="1:47" ht="15" customHeight="1">
      <c r="A3" s="1000" t="s">
        <v>542</v>
      </c>
      <c r="B3" s="709"/>
      <c r="C3" s="40" t="s">
        <v>29186</v>
      </c>
      <c r="D3" s="709" t="s">
        <v>13462</v>
      </c>
      <c r="E3" s="709" t="str">
        <f>IF(OR(Таблиця11[[#This Row],[STATUS 5E]]="Merged",Таблиця11[[#This Row],[STATUS 5E]]="Dead",Таблиця11[[#This Row],[STATUS 5E]]="Exiles"),"No","Yes")</f>
        <v>Yes</v>
      </c>
      <c r="F3" s="390" t="s">
        <v>13463</v>
      </c>
      <c r="G3" s="709"/>
      <c r="H3" s="709" t="s">
        <v>543</v>
      </c>
      <c r="I3" s="709" t="s">
        <v>29151</v>
      </c>
      <c r="J3" s="709" t="s">
        <v>13464</v>
      </c>
      <c r="K3" s="709"/>
      <c r="L3" s="709"/>
      <c r="M3" s="709">
        <f>INDEX('NOBLES 3E'!$C$2:$C$76,MATCH(Nobles!$A3,'NOBLES 3E'!$A$2:$A$76,0),1)</f>
        <v>15000</v>
      </c>
      <c r="N3" s="709" t="str">
        <f>IFERROR(INDEX('NOBLES 3E'!$D$2:$D$76,MATCH(Таблиця11[[#This Row],[NOBLE HOUSE]],'NOBLES 3E'!$A$2:$A$76,0),1),"")</f>
        <v>Royus</v>
      </c>
      <c r="O3" s="709" t="str">
        <f>IFERROR(INDEX('NOBLES 3E'!$E$2:$E$76,MATCH(Таблиця11[[#This Row],[NOBLE HOUSE]],'NOBLES 3E'!$A$2:$A$76,0),1),"")</f>
        <v>None</v>
      </c>
      <c r="P3" s="709" t="str">
        <f>IFERROR(INDEX('NOBLES 3E'!$F$2:$F$76,MATCH(Таблиця11[[#This Row],[NOBLE HOUSE]],'NOBLES 3E'!$A$2:$A$76,0),1),"")</f>
        <v>Alroy (eldest son)</v>
      </c>
      <c r="Q3" s="709" t="s">
        <v>13465</v>
      </c>
      <c r="R3" s="709" t="s">
        <v>13466</v>
      </c>
      <c r="S3" s="709" t="s">
        <v>13467</v>
      </c>
      <c r="T3" s="709"/>
      <c r="U3" s="709"/>
      <c r="V3" s="1001" t="s">
        <v>31845</v>
      </c>
      <c r="W3" s="709"/>
      <c r="X3" s="709">
        <f>INDEX('NOBLES 3E'!$G$2:$G$76,MATCH(Nobles!$A3,'NOBLES 3E'!$A$2:$A$76,0),1)</f>
        <v>22</v>
      </c>
      <c r="Y3" s="709" t="str">
        <f>INDEX('NOBLES 3E'!H$2:H$76,MATCH(Nobles!$A3,'NOBLES 3E'!$A$2:$A$76,0),1)</f>
        <v>LG,NG,CG</v>
      </c>
      <c r="Z3" s="709" t="str">
        <f>INDEX('NOBLES 3E'!I$2:I$76,MATCH(Nobles!$A3,'NOBLES 3E'!$A$2:$A$76,0),1)</f>
        <v>Valkur</v>
      </c>
      <c r="AA3" s="709"/>
      <c r="AB3" s="709" t="str">
        <f>INDEX('NOBLES 3E'!J$2:J$76,MATCH(Nobles!$A3,'NOBLES 3E'!$A$2:$A$76,0),1)</f>
        <v>Chondathan</v>
      </c>
      <c r="AC3" s="709"/>
      <c r="AD3" s="709" t="str">
        <f>INDEX('NOBLES 3E'!K$2:K$76,MATCH(Nobles!$A3,'NOBLES 3E'!$A$2:$A$76,0),1)</f>
        <v>1317 DR</v>
      </c>
      <c r="AE3" s="709" t="str">
        <f>INDEX('NOBLES 3E'!L$2:L$76,MATCH(Nobles!$A3,'NOBLES 3E'!$A$2:$A$76,0),1)</f>
        <v>N39, New Waterdeep</v>
      </c>
      <c r="AF3" s="709" t="s">
        <v>11672</v>
      </c>
      <c r="AG3" s="709" t="str">
        <f>IFERROR(INDEX(Buildings!$H$3:$H$575,MATCH(Таблиця11[[#This Row],[Holdings in Waterdeep]],Buildings!$F$3:$F$575,0),1),"")</f>
        <v>Adarbrent Villa</v>
      </c>
      <c r="AH3" s="709" t="str">
        <f>IFERROR(INDEX(Buildings!$I$3:$I$575,MATCH(Таблиця11[[#This Row],[Holdings in Waterdeep]],Buildings!$F$3:$F$575,0),1),"")</f>
        <v>North</v>
      </c>
      <c r="AI3" s="709" t="str">
        <f>IF(Таблиця11[[#This Row],[Holdings Waterdeep Name]]&lt;&gt;"",Таблиця11[[#This Row],[Holdings Waterdeep Name]]&amp;" ("&amp;Таблиця11[[#This Row],[Ward of Holdings]]&amp;" Ward)","")</f>
        <v>Adarbrent Villa (North Ward)</v>
      </c>
      <c r="AJ3" s="709" t="s">
        <v>13468</v>
      </c>
      <c r="AK3" s="709">
        <f>Таблиця11[[#This Row],[Nobles*]]*2</f>
        <v>44</v>
      </c>
      <c r="AL3" s="62">
        <f t="shared" ref="AL3:AL50" si="0">IFERROR(_xlfn.CEILING.MATH(M3/(X3*10)),0)</f>
        <v>69</v>
      </c>
      <c r="AM3" s="1002" t="str">
        <f>IF(AL3&gt;=MISC!$E$10,MISC!$A$10,IF(AL3&gt;=MISC!$E$9,MISC!$A$9,IF(AL3&gt;=MISC!$E$8,MISC!$A$8,IF(AL3&gt;=MISC!$E$7,MISC!$A$7,IF(AL3&gt;=MISC!$E$6,MISC!$A$6,IF(AL3&gt;=MISC!$E$5,MISC!$A$5,MISC!$A$4))))))</f>
        <v>Aristocratic</v>
      </c>
      <c r="AN3" s="1003" t="s">
        <v>13469</v>
      </c>
      <c r="AO3" s="1021">
        <v>1</v>
      </c>
      <c r="AP3" s="805"/>
      <c r="AQ3" s="805"/>
    </row>
    <row r="4" spans="1:47">
      <c r="A4" s="1000" t="s">
        <v>552</v>
      </c>
      <c r="B4" s="709"/>
      <c r="C4" s="40" t="s">
        <v>29185</v>
      </c>
      <c r="D4" s="709" t="s">
        <v>13462</v>
      </c>
      <c r="E4" s="709" t="str">
        <f>IF(OR(Таблиця11[[#This Row],[STATUS 5E]]="Merged",Таблиця11[[#This Row],[STATUS 5E]]="Dead",Таблиця11[[#This Row],[STATUS 5E]]="Exiles"),"No","Yes")</f>
        <v>Yes</v>
      </c>
      <c r="F4" s="390" t="s">
        <v>13463</v>
      </c>
      <c r="G4" s="709"/>
      <c r="H4" s="709" t="s">
        <v>553</v>
      </c>
      <c r="I4" s="709" t="s">
        <v>29152</v>
      </c>
      <c r="J4" s="709" t="s">
        <v>13470</v>
      </c>
      <c r="K4" s="709"/>
      <c r="L4" s="709"/>
      <c r="M4" s="709">
        <f>INDEX('NOBLES 3E'!$C$2:$C$76,MATCH(Nobles!$A4,'NOBLES 3E'!$A$2:$A$76,0),1)</f>
        <v>25000</v>
      </c>
      <c r="N4" s="709" t="str">
        <f>IFERROR(INDEX('NOBLES 3E'!$D$2:$D$76,MATCH(Таблиця11[[#This Row],[NOBLE HOUSE]],'NOBLES 3E'!$A$2:$A$76,0),1),"")</f>
        <v>Torres</v>
      </c>
      <c r="O4" s="709">
        <f>IFERROR(INDEX('NOBLES 3E'!$E$2:$E$76,MATCH(Таблиця11[[#This Row],[NOBLE HOUSE]],'NOBLES 3E'!$A$2:$A$76,0),1),"")</f>
        <v>0</v>
      </c>
      <c r="P4" s="709">
        <f>IFERROR(INDEX('NOBLES 3E'!$F$2:$F$76,MATCH(Таблиця11[[#This Row],[NOBLE HOUSE]],'NOBLES 3E'!$A$2:$A$76,0),1),"")</f>
        <v>0</v>
      </c>
      <c r="Q4" s="709" t="s">
        <v>13471</v>
      </c>
      <c r="R4" s="709" t="s">
        <v>13472</v>
      </c>
      <c r="S4" s="709"/>
      <c r="T4" s="709"/>
      <c r="U4" s="709"/>
      <c r="V4" s="709"/>
      <c r="W4" s="709"/>
      <c r="X4" s="709">
        <f>INDEX('NOBLES 3E'!$G$2:$G$76,MATCH(Nobles!$A4,'NOBLES 3E'!$A$2:$A$76,0),1)</f>
        <v>29</v>
      </c>
      <c r="Y4" s="709" t="str">
        <f>INDEX('NOBLES 3E'!H$2:H$76,MATCH(Nobles!$A4,'NOBLES 3E'!$A$2:$A$76,0),1)</f>
        <v>CN</v>
      </c>
      <c r="Z4" s="709" t="str">
        <f>INDEX('NOBLES 3E'!I$2:I$76,MATCH(Nobles!$A4,'NOBLES 3E'!$A$2:$A$76,0),1)</f>
        <v>Talos</v>
      </c>
      <c r="AA4" s="709"/>
      <c r="AB4" s="709" t="str">
        <f>INDEX('NOBLES 3E'!J$2:J$76,MATCH(Nobles!$A4,'NOBLES 3E'!$A$2:$A$76,0),1)</f>
        <v>Tethyrian</v>
      </c>
      <c r="AC4" s="709"/>
      <c r="AD4" s="709" t="str">
        <f>INDEX('NOBLES 3E'!K$2:K$76,MATCH(Nobles!$A4,'NOBLES 3E'!$A$2:$A$76,0),1)</f>
        <v>1116 DR</v>
      </c>
      <c r="AE4" s="709" t="str">
        <f>INDEX('NOBLES 3E'!L$2:L$76,MATCH(Nobles!$A4,'NOBLES 3E'!$A$2:$A$76,0),1)</f>
        <v>N33</v>
      </c>
      <c r="AF4" s="709" t="s">
        <v>559</v>
      </c>
      <c r="AG4" s="709" t="str">
        <f>IFERROR(INDEX(Buildings!$H$3:$H$575,MATCH(Таблиця11[[#This Row],[Holdings in Waterdeep]],Buildings!$F$3:$F$575,0),1),"")</f>
        <v>Agundar Villa</v>
      </c>
      <c r="AH4" s="709" t="str">
        <f>IFERROR(INDEX(Buildings!$I$3:$I$575,MATCH(Таблиця11[[#This Row],[Holdings in Waterdeep]],Buildings!$F$3:$F$575,0),1),"")</f>
        <v>North</v>
      </c>
      <c r="AI4" s="709" t="str">
        <f>IF(Таблиця11[[#This Row],[Holdings Waterdeep Name]]&lt;&gt;"",Таблиця11[[#This Row],[Holdings Waterdeep Name]]&amp;" ("&amp;Таблиця11[[#This Row],[Ward of Holdings]]&amp;" Ward)","")</f>
        <v>Agundar Villa (North Ward)</v>
      </c>
      <c r="AJ4" s="709"/>
      <c r="AK4" s="709">
        <f>Таблиця11[[#This Row],[Nobles*]]*2</f>
        <v>58</v>
      </c>
      <c r="AL4" s="62">
        <f t="shared" si="0"/>
        <v>87</v>
      </c>
      <c r="AM4" s="1002" t="str">
        <f>IF(AL4&gt;=MISC!$E$10,MISC!$A$10,IF(AL4&gt;=MISC!$E$9,MISC!$A$9,IF(AL4&gt;=MISC!$E$8,MISC!$A$8,IF(AL4&gt;=MISC!$E$7,MISC!$A$7,IF(AL4&gt;=MISC!$E$6,MISC!$A$6,IF(AL4&gt;=MISC!$E$5,MISC!$A$5,MISC!$A$4))))))</f>
        <v>Aristocratic</v>
      </c>
      <c r="AN4" s="1004" t="s">
        <v>13473</v>
      </c>
      <c r="AO4" s="806">
        <v>0</v>
      </c>
      <c r="AP4" s="709"/>
      <c r="AQ4" s="709"/>
    </row>
    <row r="5" spans="1:47">
      <c r="A5" s="1000" t="s">
        <v>560</v>
      </c>
      <c r="B5" s="709"/>
      <c r="C5" s="40" t="s">
        <v>29187</v>
      </c>
      <c r="D5" s="709" t="s">
        <v>13462</v>
      </c>
      <c r="E5" s="709" t="str">
        <f>IF(OR(Таблиця11[[#This Row],[STATUS 5E]]="Merged",Таблиця11[[#This Row],[STATUS 5E]]="Dead",Таблиця11[[#This Row],[STATUS 5E]]="Exiles"),"No","Yes")</f>
        <v>Yes</v>
      </c>
      <c r="F5" s="390" t="s">
        <v>13463</v>
      </c>
      <c r="G5" s="709"/>
      <c r="H5" s="709" t="s">
        <v>561</v>
      </c>
      <c r="I5" s="709" t="s">
        <v>29153</v>
      </c>
      <c r="J5" s="709" t="s">
        <v>13474</v>
      </c>
      <c r="K5" s="709" t="s">
        <v>13475</v>
      </c>
      <c r="L5" s="709" t="s">
        <v>13476</v>
      </c>
      <c r="M5" s="709">
        <f>INDEX('NOBLES 3E'!$C$2:$C$76,MATCH(Nobles!$A5,'NOBLES 3E'!$A$2:$A$76,0),1)</f>
        <v>35000</v>
      </c>
      <c r="N5" s="709" t="str">
        <f>IFERROR(INDEX('NOBLES 3E'!$D$2:$D$76,MATCH(Таблиця11[[#This Row],[NOBLE HOUSE]],'NOBLES 3E'!$A$2:$A$76,0),1),"")</f>
        <v>Arilos</v>
      </c>
      <c r="O5" s="709" t="str">
        <f>IFERROR(INDEX('NOBLES 3E'!$E$2:$E$76,MATCH(Таблиця11[[#This Row],[NOBLE HOUSE]],'NOBLES 3E'!$A$2:$A$76,0),1),"")</f>
        <v>None</v>
      </c>
      <c r="P5" s="709" t="str">
        <f>IFERROR(INDEX('NOBLES 3E'!$F$2:$F$76,MATCH(Таблиця11[[#This Row],[NOBLE HOUSE]],'NOBLES 3E'!$A$2:$A$76,0),1),"")</f>
        <v>Davros</v>
      </c>
      <c r="Q5" s="709" t="s">
        <v>13477</v>
      </c>
      <c r="R5" s="709"/>
      <c r="S5" s="709"/>
      <c r="T5" s="709"/>
      <c r="U5" s="709"/>
      <c r="V5" s="709" t="s">
        <v>13478</v>
      </c>
      <c r="W5" s="709"/>
      <c r="X5" s="709">
        <f>INDEX('NOBLES 3E'!$G$2:$G$76,MATCH(Nobles!$A5,'NOBLES 3E'!$A$2:$A$76,0),1)</f>
        <v>17</v>
      </c>
      <c r="Y5" s="709" t="str">
        <f>INDEX('NOBLES 3E'!H$2:H$76,MATCH(Nobles!$A5,'NOBLES 3E'!$A$2:$A$76,0),1)</f>
        <v>LG, NG, CG</v>
      </c>
      <c r="Z5" s="709" t="str">
        <f>INDEX('NOBLES 3E'!I$2:I$76,MATCH(Nobles!$A5,'NOBLES 3E'!$A$2:$A$76,0),1)</f>
        <v>Tymora</v>
      </c>
      <c r="AA5" s="709"/>
      <c r="AB5" s="709" t="str">
        <f>INDEX('NOBLES 3E'!J$2:J$76,MATCH(Nobles!$A5,'NOBLES 3E'!$A$2:$A$76,0),1)</f>
        <v>Tethyrian</v>
      </c>
      <c r="AC5" s="709"/>
      <c r="AD5" s="709" t="str">
        <f>INDEX('NOBLES 3E'!K$2:K$76,MATCH(Nobles!$A5,'NOBLES 3E'!$A$2:$A$76,0),1)</f>
        <v>1142 DR</v>
      </c>
      <c r="AE5" s="709" t="str">
        <f>INDEX('NOBLES 3E'!L$2:L$76,MATCH(Nobles!$A5,'NOBLES 3E'!$A$2:$A$76,0),1)</f>
        <v>M34, Amphail, Silverymoon</v>
      </c>
      <c r="AF5" s="709" t="s">
        <v>11654</v>
      </c>
      <c r="AG5" s="709" t="str">
        <f>IFERROR(INDEX(Buildings!$H$3:$H$575,MATCH(Таблиця11[[#This Row],[Holdings in Waterdeep]],Buildings!$F$3:$F$575,0),1),"")</f>
        <v>Amcathra Manor</v>
      </c>
      <c r="AH5" s="709" t="str">
        <f>IFERROR(INDEX(Buildings!$I$3:$I$575,MATCH(Таблиця11[[#This Row],[Holdings in Waterdeep]],Buildings!$F$3:$F$575,0),1),"")</f>
        <v>North</v>
      </c>
      <c r="AI5" s="709" t="str">
        <f>IF(Таблиця11[[#This Row],[Holdings Waterdeep Name]]&lt;&gt;"",Таблиця11[[#This Row],[Holdings Waterdeep Name]]&amp;" ("&amp;Таблиця11[[#This Row],[Ward of Holdings]]&amp;" Ward)","")</f>
        <v>Amcathra Manor (North Ward)</v>
      </c>
      <c r="AJ5" s="709" t="s">
        <v>13479</v>
      </c>
      <c r="AK5" s="709">
        <f>Таблиця11[[#This Row],[Nobles*]]*2</f>
        <v>34</v>
      </c>
      <c r="AL5" s="62">
        <f t="shared" si="0"/>
        <v>206</v>
      </c>
      <c r="AM5" s="1002" t="str">
        <f>IF(AL5&gt;=MISC!$E$10,MISC!$A$10,IF(AL5&gt;=MISC!$E$9,MISC!$A$9,IF(AL5&gt;=MISC!$E$8,MISC!$A$8,IF(AL5&gt;=MISC!$E$7,MISC!$A$7,IF(AL5&gt;=MISC!$E$6,MISC!$A$6,IF(AL5&gt;=MISC!$E$5,MISC!$A$5,MISC!$A$4))))))</f>
        <v>Aristocratic</v>
      </c>
      <c r="AN5" s="1004" t="s">
        <v>13480</v>
      </c>
      <c r="AO5" s="806">
        <v>1</v>
      </c>
      <c r="AP5" s="709"/>
      <c r="AQ5" s="709"/>
    </row>
    <row r="6" spans="1:47" ht="17.25" customHeight="1">
      <c r="A6" s="1000" t="s">
        <v>568</v>
      </c>
      <c r="B6" s="709"/>
      <c r="C6" s="40" t="s">
        <v>29188</v>
      </c>
      <c r="D6" s="709" t="s">
        <v>13462</v>
      </c>
      <c r="E6" s="709" t="str">
        <f>IF(OR(Таблиця11[[#This Row],[STATUS 5E]]="Merged",Таблиця11[[#This Row],[STATUS 5E]]="Dead",Таблиця11[[#This Row],[STATUS 5E]]="Exiles"),"No","Yes")</f>
        <v>Yes</v>
      </c>
      <c r="F6" s="390" t="s">
        <v>13463</v>
      </c>
      <c r="G6" s="709"/>
      <c r="H6" s="709" t="s">
        <v>569</v>
      </c>
      <c r="I6" s="709" t="s">
        <v>29154</v>
      </c>
      <c r="J6" s="709" t="s">
        <v>13481</v>
      </c>
      <c r="K6" s="709"/>
      <c r="L6" s="709" t="s">
        <v>13482</v>
      </c>
      <c r="M6" s="709">
        <f>INDEX('NOBLES 3E'!$C$2:$C$76,MATCH(Nobles!$A6,'NOBLES 3E'!$A$2:$A$76,0),1)</f>
        <v>30000</v>
      </c>
      <c r="N6" s="709" t="str">
        <f>IFERROR(INDEX('NOBLES 3E'!$D$2:$D$76,MATCH(Таблиця11[[#This Row],[NOBLE HOUSE]],'NOBLES 3E'!$A$2:$A$76,0),1),"")</f>
        <v>Luth</v>
      </c>
      <c r="O6" s="709" t="str">
        <f>IFERROR(INDEX('NOBLES 3E'!$E$2:$E$76,MATCH(Таблиця11[[#This Row],[NOBLE HOUSE]],'NOBLES 3E'!$A$2:$A$76,0),1),"")</f>
        <v>Jadzia</v>
      </c>
      <c r="P6" s="709" t="str">
        <f>IFERROR(INDEX('NOBLES 3E'!$F$2:$F$76,MATCH(Таблиця11[[#This Row],[NOBLE HOUSE]],'NOBLES 3E'!$A$2:$A$76,0),1),"")</f>
        <v>Gural</v>
      </c>
      <c r="Q6" s="709" t="s">
        <v>13471</v>
      </c>
      <c r="R6" s="1001" t="s">
        <v>13483</v>
      </c>
      <c r="S6" s="709"/>
      <c r="T6" s="709"/>
      <c r="U6" s="709"/>
      <c r="V6" s="709"/>
      <c r="W6" s="709"/>
      <c r="X6" s="709">
        <f>INDEX('NOBLES 3E'!$G$2:$G$76,MATCH(Nobles!$A6,'NOBLES 3E'!$A$2:$A$76,0),1)</f>
        <v>45</v>
      </c>
      <c r="Y6" s="709" t="str">
        <f>INDEX('NOBLES 3E'!H$2:H$76,MATCH(Nobles!$A6,'NOBLES 3E'!$A$2:$A$76,0),1)</f>
        <v>NG</v>
      </c>
      <c r="Z6" s="709" t="str">
        <f>INDEX('NOBLES 3E'!I$2:I$76,MATCH(Nobles!$A6,'NOBLES 3E'!$A$2:$A$76,0),1)</f>
        <v>Chauntea</v>
      </c>
      <c r="AA6" s="709"/>
      <c r="AB6" s="709" t="str">
        <f>INDEX('NOBLES 3E'!J$2:J$76,MATCH(Nobles!$A6,'NOBLES 3E'!$A$2:$A$76,0),1)</f>
        <v>Chondathan</v>
      </c>
      <c r="AC6" s="709"/>
      <c r="AD6" s="709" t="str">
        <f>INDEX('NOBLES 3E'!K$2:K$76,MATCH(Nobles!$A6,'NOBLES 3E'!$A$2:$A$76,0),1)</f>
        <v>1248 DR</v>
      </c>
      <c r="AE6" s="709" t="str">
        <f>INDEX('NOBLES 3E'!L$2:L$76,MATCH(Nobles!$A6,'NOBLES 3E'!$A$2:$A$76,0),1)</f>
        <v>$27, Amphail</v>
      </c>
      <c r="AF6" s="709" t="s">
        <v>12067</v>
      </c>
      <c r="AG6" s="709" t="str">
        <f>IFERROR(INDEX(Buildings!$H$3:$H$575,MATCH(Таблиця11[[#This Row],[Holdings in Waterdeep]],Buildings!$F$3:$F$575,0),1),"")</f>
        <v>Ammakyl Villa</v>
      </c>
      <c r="AH6" s="709" t="str">
        <f>IFERROR(INDEX(Buildings!$I$3:$I$575,MATCH(Таблиця11[[#This Row],[Holdings in Waterdeep]],Buildings!$F$3:$F$575,0),1),"")</f>
        <v>Sea</v>
      </c>
      <c r="AI6" s="709" t="str">
        <f>IF(Таблиця11[[#This Row],[Holdings Waterdeep Name]]&lt;&gt;"",Таблиця11[[#This Row],[Holdings Waterdeep Name]]&amp;" ("&amp;Таблиця11[[#This Row],[Ward of Holdings]]&amp;" Ward)","")</f>
        <v>Ammakyl Villa (Sea Ward)</v>
      </c>
      <c r="AJ6" s="709" t="s">
        <v>13484</v>
      </c>
      <c r="AK6" s="709">
        <f>Таблиця11[[#This Row],[Nobles*]]*2</f>
        <v>90</v>
      </c>
      <c r="AL6" s="62">
        <f t="shared" si="0"/>
        <v>67</v>
      </c>
      <c r="AM6" s="1002" t="str">
        <f>IF(AL6&gt;=MISC!$E$10,MISC!$A$10,IF(AL6&gt;=MISC!$E$9,MISC!$A$9,IF(AL6&gt;=MISC!$E$8,MISC!$A$8,IF(AL6&gt;=MISC!$E$7,MISC!$A$7,IF(AL6&gt;=MISC!$E$6,MISC!$A$6,IF(AL6&gt;=MISC!$E$5,MISC!$A$5,MISC!$A$4))))))</f>
        <v>Aristocratic</v>
      </c>
      <c r="AN6" s="1004" t="s">
        <v>13485</v>
      </c>
      <c r="AO6" s="806">
        <v>1</v>
      </c>
      <c r="AP6" s="709"/>
      <c r="AQ6" s="709"/>
    </row>
    <row r="7" spans="1:47">
      <c r="A7" s="1000" t="s">
        <v>577</v>
      </c>
      <c r="B7" s="709"/>
      <c r="C7" s="40" t="s">
        <v>29189</v>
      </c>
      <c r="D7" s="709" t="s">
        <v>13462</v>
      </c>
      <c r="E7" s="709" t="str">
        <f>IF(OR(Таблиця11[[#This Row],[STATUS 5E]]="Merged",Таблиця11[[#This Row],[STATUS 5E]]="Dead",Таблиця11[[#This Row],[STATUS 5E]]="Exiles"),"No","Yes")</f>
        <v>Yes</v>
      </c>
      <c r="F7" s="390"/>
      <c r="G7" s="709"/>
      <c r="H7" s="709" t="s">
        <v>578</v>
      </c>
      <c r="I7" s="709" t="s">
        <v>29155</v>
      </c>
      <c r="J7" s="709" t="s">
        <v>13486</v>
      </c>
      <c r="K7" s="709"/>
      <c r="L7" s="709" t="s">
        <v>13487</v>
      </c>
      <c r="M7" s="709">
        <f>INDEX('NOBLES 3E'!$C$2:$C$76,MATCH(Nobles!$A7,'NOBLES 3E'!$A$2:$A$76,0),1)</f>
        <v>21000</v>
      </c>
      <c r="N7" s="709" t="str">
        <f>IFERROR(INDEX('NOBLES 3E'!$D$2:$D$76,MATCH(Таблиця11[[#This Row],[NOBLE HOUSE]],'NOBLES 3E'!$A$2:$A$76,0),1),"")</f>
        <v>Dulbrawan</v>
      </c>
      <c r="O7" s="709" t="str">
        <f>IFERROR(INDEX('NOBLES 3E'!$E$2:$E$76,MATCH(Таблиця11[[#This Row],[NOBLE HOUSE]],'NOBLES 3E'!$A$2:$A$76,0),1),"")</f>
        <v>Ranaya</v>
      </c>
      <c r="P7" s="709" t="str">
        <f>IFERROR(INDEX('NOBLES 3E'!$F$2:$F$76,MATCH(Таблиця11[[#This Row],[NOBLE HOUSE]],'NOBLES 3E'!$A$2:$A$76,0),1),"")</f>
        <v xml:space="preserve">Dulbrawan II </v>
      </c>
      <c r="Q7" s="709" t="s">
        <v>13465</v>
      </c>
      <c r="R7" s="709" t="s">
        <v>29113</v>
      </c>
      <c r="S7" s="709"/>
      <c r="T7" s="709"/>
      <c r="U7" s="709"/>
      <c r="V7" s="709"/>
      <c r="W7" s="709"/>
      <c r="X7" s="709">
        <f>INDEX('NOBLES 3E'!$G$2:$G$76,MATCH(Nobles!$A7,'NOBLES 3E'!$A$2:$A$76,0),1)</f>
        <v>28</v>
      </c>
      <c r="Y7" s="709" t="str">
        <f>INDEX('NOBLES 3E'!H$2:H$76,MATCH(Nobles!$A7,'NOBLES 3E'!$A$2:$A$76,0),1)</f>
        <v>LN, LE</v>
      </c>
      <c r="Z7" s="709" t="str">
        <f>INDEX('NOBLES 3E'!I$2:I$76,MATCH(Nobles!$A7,'NOBLES 3E'!$A$2:$A$76,0),1)</f>
        <v>Loviatar</v>
      </c>
      <c r="AA7" s="709"/>
      <c r="AB7" s="709" t="str">
        <f>INDEX('NOBLES 3E'!J$2:J$76,MATCH(Nobles!$A7,'NOBLES 3E'!$A$2:$A$76,0),1)</f>
        <v>Tethyrian</v>
      </c>
      <c r="AC7" s="709"/>
      <c r="AD7" s="709" t="str">
        <f>INDEX('NOBLES 3E'!K$2:K$76,MATCH(Nobles!$A7,'NOBLES 3E'!$A$2:$A$76,0),1)</f>
        <v>1248 DR</v>
      </c>
      <c r="AE7" s="709" t="str">
        <f>INDEX('NOBLES 3E'!L$2:L$76,MATCH(Nobles!$A7,'NOBLES 3E'!$A$2:$A$76,0),1)</f>
        <v>N3</v>
      </c>
      <c r="AF7" s="709" t="s">
        <v>584</v>
      </c>
      <c r="AG7" s="709" t="str">
        <f>IFERROR(INDEX(Buildings!$H$3:$H$575,MATCH(Таблиця11[[#This Row],[Holdings in Waterdeep]],Buildings!$F$3:$F$575,0),1),"")</f>
        <v>Pikesheight</v>
      </c>
      <c r="AH7" s="709" t="str">
        <f>IFERROR(INDEX(Buildings!$I$3:$I$575,MATCH(Таблиця11[[#This Row],[Holdings in Waterdeep]],Buildings!$F$3:$F$575,0),1),"")</f>
        <v>North</v>
      </c>
      <c r="AI7" s="709" t="str">
        <f>IF(Таблиця11[[#This Row],[Holdings Waterdeep Name]]&lt;&gt;"",Таблиця11[[#This Row],[Holdings Waterdeep Name]]&amp;" ("&amp;Таблиця11[[#This Row],[Ward of Holdings]]&amp;" Ward)","")</f>
        <v>Pikesheight (North Ward)</v>
      </c>
      <c r="AJ7" s="709" t="s">
        <v>13488</v>
      </c>
      <c r="AK7" s="709">
        <f>Таблиця11[[#This Row],[Nobles*]]*2</f>
        <v>56</v>
      </c>
      <c r="AL7" s="62">
        <f t="shared" si="0"/>
        <v>75</v>
      </c>
      <c r="AM7" s="1002" t="str">
        <f>IF(AL7&gt;=MISC!$E$10,MISC!$A$10,IF(AL7&gt;=MISC!$E$9,MISC!$A$9,IF(AL7&gt;=MISC!$E$8,MISC!$A$8,IF(AL7&gt;=MISC!$E$7,MISC!$A$7,IF(AL7&gt;=MISC!$E$6,MISC!$A$6,IF(AL7&gt;=MISC!$E$5,MISC!$A$5,MISC!$A$4))))))</f>
        <v>Aristocratic</v>
      </c>
      <c r="AN7" s="1004" t="s">
        <v>13489</v>
      </c>
      <c r="AO7" s="806">
        <v>1</v>
      </c>
      <c r="AP7" s="709"/>
      <c r="AQ7" s="709"/>
    </row>
    <row r="8" spans="1:47">
      <c r="A8" s="1000" t="s">
        <v>585</v>
      </c>
      <c r="B8" s="709"/>
      <c r="C8" s="40" t="s">
        <v>29190</v>
      </c>
      <c r="D8" s="709" t="s">
        <v>13462</v>
      </c>
      <c r="E8" s="709" t="str">
        <f>IF(OR(Таблиця11[[#This Row],[STATUS 5E]]="Merged",Таблиця11[[#This Row],[STATUS 5E]]="Dead",Таблиця11[[#This Row],[STATUS 5E]]="Exiles"),"No","Yes")</f>
        <v>Yes</v>
      </c>
      <c r="F8" s="390"/>
      <c r="G8" s="709"/>
      <c r="H8" s="709" t="s">
        <v>586</v>
      </c>
      <c r="I8" s="709" t="s">
        <v>29156</v>
      </c>
      <c r="J8" s="709" t="s">
        <v>13490</v>
      </c>
      <c r="K8" s="709"/>
      <c r="L8" s="709"/>
      <c r="M8" s="709">
        <f>INDEX('NOBLES 3E'!$C$2:$C$76,MATCH(Nobles!$A8,'NOBLES 3E'!$A$2:$A$76,0),1)</f>
        <v>22000</v>
      </c>
      <c r="N8" s="709" t="str">
        <f>IFERROR(INDEX('NOBLES 3E'!$D$2:$D$76,MATCH(Таблиця11[[#This Row],[NOBLE HOUSE]],'NOBLES 3E'!$A$2:$A$76,0),1),"")</f>
        <v>Bresnoss</v>
      </c>
      <c r="O8" s="709" t="str">
        <f>IFERROR(INDEX('NOBLES 3E'!$E$2:$E$76,MATCH(Таблиця11[[#This Row],[NOBLE HOUSE]],'NOBLES 3E'!$A$2:$A$76,0),1),"")</f>
        <v>Lydda</v>
      </c>
      <c r="P8" s="709" t="str">
        <f>IFERROR(INDEX('NOBLES 3E'!$F$2:$F$76,MATCH(Таблиця11[[#This Row],[NOBLE HOUSE]],'NOBLES 3E'!$A$2:$A$76,0),1),"")</f>
        <v>Ord</v>
      </c>
      <c r="Q8" s="709" t="s">
        <v>13471</v>
      </c>
      <c r="R8" s="709"/>
      <c r="S8" s="709"/>
      <c r="T8" s="709"/>
      <c r="U8" s="709"/>
      <c r="V8" s="709"/>
      <c r="W8" s="709"/>
      <c r="X8" s="709">
        <f>INDEX('NOBLES 3E'!$G$2:$G$76,MATCH(Nobles!$A8,'NOBLES 3E'!$A$2:$A$76,0),1)</f>
        <v>31</v>
      </c>
      <c r="Y8" s="709" t="str">
        <f>INDEX('NOBLES 3E'!H$2:H$76,MATCH(Nobles!$A8,'NOBLES 3E'!$A$2:$A$76,0),1)</f>
        <v>CN, N, NE, CE</v>
      </c>
      <c r="Z8" s="709" t="str">
        <f>INDEX('NOBLES 3E'!I$2:I$76,MATCH(Nobles!$A8,'NOBLES 3E'!$A$2:$A$76,0),1)</f>
        <v>Malar, Waukeen</v>
      </c>
      <c r="AA8" s="709"/>
      <c r="AB8" s="709" t="str">
        <f>INDEX('NOBLES 3E'!J$2:J$76,MATCH(Nobles!$A8,'NOBLES 3E'!$A$2:$A$76,0),1)</f>
        <v>Illuskan</v>
      </c>
      <c r="AC8" s="709"/>
      <c r="AD8" s="709" t="str">
        <f>INDEX('NOBLES 3E'!K$2:K$76,MATCH(Nobles!$A8,'NOBLES 3E'!$A$2:$A$76,0),1)</f>
        <v>1233 DR</v>
      </c>
      <c r="AE8" s="709" t="s">
        <v>12063</v>
      </c>
      <c r="AF8" s="709" t="s">
        <v>12063</v>
      </c>
      <c r="AG8" s="709" t="str">
        <f>IFERROR(INDEX(Buildings!$H$3:$H$575,MATCH(Таблиця11[[#This Row],[Holdings in Waterdeep]],Buildings!$F$3:$F$575,0),1),"")</f>
        <v>Artemel Villa</v>
      </c>
      <c r="AH8" s="709" t="str">
        <f>IFERROR(INDEX(Buildings!$I$3:$I$575,MATCH(Таблиця11[[#This Row],[Holdings in Waterdeep]],Buildings!$F$3:$F$575,0),1),"")</f>
        <v>Sea</v>
      </c>
      <c r="AI8" s="709" t="str">
        <f>IF(Таблиця11[[#This Row],[Holdings Waterdeep Name]]&lt;&gt;"",Таблиця11[[#This Row],[Holdings Waterdeep Name]]&amp;" ("&amp;Таблиця11[[#This Row],[Ward of Holdings]]&amp;" Ward)","")</f>
        <v>Artemel Villa (Sea Ward)</v>
      </c>
      <c r="AJ8" s="709"/>
      <c r="AK8" s="709">
        <f>Таблиця11[[#This Row],[Nobles*]]*2</f>
        <v>62</v>
      </c>
      <c r="AL8" s="62">
        <f t="shared" si="0"/>
        <v>71</v>
      </c>
      <c r="AM8" s="1002" t="str">
        <f>IF(AL8&gt;=MISC!$E$10,MISC!$A$10,IF(AL8&gt;=MISC!$E$9,MISC!$A$9,IF(AL8&gt;=MISC!$E$8,MISC!$A$8,IF(AL8&gt;=MISC!$E$7,MISC!$A$7,IF(AL8&gt;=MISC!$E$6,MISC!$A$6,IF(AL8&gt;=MISC!$E$5,MISC!$A$5,MISC!$A$4))))))</f>
        <v>Aristocratic</v>
      </c>
      <c r="AN8" s="1004" t="s">
        <v>13491</v>
      </c>
      <c r="AO8" s="806">
        <v>1</v>
      </c>
      <c r="AP8" s="709" t="s">
        <v>13492</v>
      </c>
      <c r="AQ8" s="709"/>
    </row>
    <row r="9" spans="1:47">
      <c r="A9" s="1000" t="s">
        <v>594</v>
      </c>
      <c r="C9" s="40" t="s">
        <v>29191</v>
      </c>
      <c r="D9" s="793" t="s">
        <v>13462</v>
      </c>
      <c r="E9" s="793" t="str">
        <f>IF(OR(Таблиця11[[#This Row],[STATUS 5E]]="Merged",Таблиця11[[#This Row],[STATUS 5E]]="Dead",Таблиця11[[#This Row],[STATUS 5E]]="Exiles"),"No","Yes")</f>
        <v>Yes</v>
      </c>
      <c r="F9" s="391"/>
      <c r="G9" s="709"/>
      <c r="H9" s="709" t="s">
        <v>595</v>
      </c>
      <c r="I9" s="709"/>
      <c r="J9" s="709" t="s">
        <v>13493</v>
      </c>
      <c r="K9" s="709"/>
      <c r="L9" s="709" t="s">
        <v>13494</v>
      </c>
      <c r="M9" s="709">
        <f>INDEX('NOBLES 3E'!$C$2:$C$76,MATCH(Nobles!$A9,'NOBLES 3E'!$A$2:$A$76,0),1)</f>
        <v>27000</v>
      </c>
      <c r="N9" s="709" t="str">
        <f>IFERROR(INDEX('NOBLES 3E'!$D$2:$D$76,MATCH(Таблиця11[[#This Row],[NOBLE HOUSE]],'NOBLES 3E'!$A$2:$A$76,0),1),"")</f>
        <v>Laeros</v>
      </c>
      <c r="O9" s="709" t="str">
        <f>IFERROR(INDEX('NOBLES 3E'!$E$2:$E$76,MATCH(Таблиця11[[#This Row],[NOBLE HOUSE]],'NOBLES 3E'!$A$2:$A$76,0),1),"")</f>
        <v>Kerri</v>
      </c>
      <c r="P9" s="709" t="str">
        <f>IFERROR(INDEX('NOBLES 3E'!$F$2:$F$76,MATCH(Таблиця11[[#This Row],[NOBLE HOUSE]],'NOBLES 3E'!$A$2:$A$76,0),1),"")</f>
        <v>Myklos</v>
      </c>
      <c r="Q9" s="709" t="s">
        <v>13471</v>
      </c>
      <c r="R9" s="709" t="s">
        <v>13495</v>
      </c>
      <c r="S9" s="709"/>
      <c r="T9" s="709"/>
      <c r="U9" s="709"/>
      <c r="V9" s="709"/>
      <c r="W9" s="709"/>
      <c r="X9" s="709">
        <f>INDEX('NOBLES 3E'!$G$2:$G$76,MATCH(Nobles!$A9,'NOBLES 3E'!$A$2:$A$76,0),1)</f>
        <v>19</v>
      </c>
      <c r="Y9" s="709" t="str">
        <f>INDEX('NOBLES 3E'!H$2:H$76,MATCH(Nobles!$A9,'NOBLES 3E'!$A$2:$A$76,0),1)</f>
        <v>LG, LN</v>
      </c>
      <c r="Z9" s="709" t="str">
        <f>INDEX('NOBLES 3E'!I$2:I$76,MATCH(Nobles!$A9,'NOBLES 3E'!$A$2:$A$76,0),1)</f>
        <v>Siamorphe</v>
      </c>
      <c r="AA9" s="709"/>
      <c r="AB9" s="709" t="str">
        <f>INDEX('NOBLES 3E'!J$2:J$76,MATCH(Nobles!$A9,'NOBLES 3E'!$A$2:$A$76,0),1)</f>
        <v>Tethyrian</v>
      </c>
      <c r="AC9" s="709"/>
      <c r="AD9" s="709" t="str">
        <f>INDEX('NOBLES 3E'!K$2:K$76,MATCH(Nobles!$A9,'NOBLES 3E'!$A$2:$A$76,0),1)</f>
        <v>1273 DR</v>
      </c>
      <c r="AE9" s="709">
        <f>INDEX('NOBLES 3E'!L$2:L$76,MATCH(Nobles!$A9,'NOBLES 3E'!$A$2:$A$76,0),1)</f>
        <v>47</v>
      </c>
      <c r="AF9" s="709" t="s">
        <v>12149</v>
      </c>
      <c r="AG9" s="709" t="str">
        <f>IFERROR(INDEX(Buildings!$H$3:$H$575,MATCH(Таблиця11[[#This Row],[Holdings in Waterdeep]],Buildings!$F$3:$F$575,0),1),"")</f>
        <v>The House of Chalices</v>
      </c>
      <c r="AH9" s="709" t="str">
        <f>IFERROR(INDEX(Buildings!$I$3:$I$575,MATCH(Таблиця11[[#This Row],[Holdings in Waterdeep]],Buildings!$F$3:$F$575,0),1),"")</f>
        <v>Sea</v>
      </c>
      <c r="AI9" s="709" t="str">
        <f>IF(Таблиця11[[#This Row],[Holdings Waterdeep Name]]&lt;&gt;"",Таблиця11[[#This Row],[Holdings Waterdeep Name]]&amp;" ("&amp;Таблиця11[[#This Row],[Ward of Holdings]]&amp;" Ward)","")</f>
        <v>The House of Chalices (Sea Ward)</v>
      </c>
      <c r="AJ9" s="709"/>
      <c r="AK9" s="709">
        <f>Таблиця11[[#This Row],[Nobles*]]*2</f>
        <v>38</v>
      </c>
      <c r="AL9" s="62">
        <f t="shared" si="0"/>
        <v>143</v>
      </c>
      <c r="AM9" s="1002" t="str">
        <f>IF(AL9&gt;=MISC!$E$10,MISC!$A$10,IF(AL9&gt;=MISC!$E$9,MISC!$A$9,IF(AL9&gt;=MISC!$E$8,MISC!$A$8,IF(AL9&gt;=MISC!$E$7,MISC!$A$7,IF(AL9&gt;=MISC!$E$6,MISC!$A$6,IF(AL9&gt;=MISC!$E$5,MISC!$A$5,MISC!$A$4))))))</f>
        <v>Aristocratic</v>
      </c>
      <c r="AN9" s="1004" t="s">
        <v>13496</v>
      </c>
      <c r="AO9" s="806">
        <v>1</v>
      </c>
      <c r="AP9" s="709"/>
      <c r="AQ9" s="709"/>
    </row>
    <row r="10" spans="1:47">
      <c r="A10" s="378" t="s">
        <v>13497</v>
      </c>
      <c r="B10" s="379" t="s">
        <v>13498</v>
      </c>
      <c r="C10" s="379" t="s">
        <v>29192</v>
      </c>
      <c r="D10" s="379" t="s">
        <v>13462</v>
      </c>
      <c r="E10" s="379" t="str">
        <f>IF(OR(Таблиця11[[#This Row],[STATUS 5E]]="Merged",Таблиця11[[#This Row],[STATUS 5E]]="Dead",Таблиця11[[#This Row],[STATUS 5E]]="Exiles"),"No","Yes")</f>
        <v>Yes</v>
      </c>
      <c r="F10" s="387"/>
      <c r="G10" s="379"/>
      <c r="H10" s="379" t="s">
        <v>29147</v>
      </c>
      <c r="I10" s="379" t="s">
        <v>29157</v>
      </c>
      <c r="J10" s="379" t="str">
        <f>J111&amp;CHAR(10)&amp;J23&amp;CHAR(10)&amp;J72</f>
        <v>field: white stream: light blue netting: purple
field: white
wands: gold
hat: black
field: orange
horn: yellow-green
eyes: glittering green
mouth: red (maw), white (fangs)</v>
      </c>
      <c r="K10" s="379" t="str">
        <f>K111&amp;CHAR(10)&amp;K23&amp;CHAR(10)&amp;K72</f>
        <v xml:space="preserve">
What you fear, we master</v>
      </c>
      <c r="L10" s="379" t="str">
        <f>L111&amp;CHAR(10)&amp;L23&amp;CHAR(10)&amp;L72</f>
        <v>are a Waterdavian noble family that raises griffons for the Griffon Cavalry (WDH)
formerly dissolved; some of it's property went to House Ralnarth, but the House was reinstalled (SCAG 57) 
House Phylund’s traditional monster-selling trade has sagged due to recent disease-related deaths ravaging their stock, and the changing fashions; most noble houses no longer desire a menagerie of guardian monsters, and the rising rich “want to be nobles” largely haven’t embraced the practice of giving house room to monsters. In more recent years the Phylunds have turned to building and renting out new housing accommodation in the city, and to moneylending; the former with mixed success, and the latter disastrously. So they are nigh penniless and desperate. The current patriarch, Velmaeros, has a drinking problem and a weakness for spirited young ladies; his wife Mamaelra is an unbalanced many-maladies-embracer. There are three daughters and four sons, all of limited intellect and coarse, simple tastes. Ripe for takeover, but few holdings to exploit.</v>
      </c>
      <c r="M10" s="379">
        <f>M23+M72+M111</f>
        <v>48000</v>
      </c>
      <c r="N10" s="379" t="str">
        <f>IFERROR(INDEX('NOBLES 3E'!$D$2:$D$76,MATCH(Таблиця11[[#This Row],[NOBLE HOUSE]],'NOBLES 3E'!$A$2:$A$76,0),1),"")</f>
        <v/>
      </c>
      <c r="O10" s="379" t="str">
        <f>IFERROR(INDEX('NOBLES 3E'!$E$2:$E$76,MATCH(Таблиця11[[#This Row],[NOBLE HOUSE]],'NOBLES 3E'!$A$2:$A$76,0),1),"")</f>
        <v/>
      </c>
      <c r="P10" s="379" t="str">
        <f>IFERROR(INDEX('NOBLES 3E'!$F$2:$F$76,MATCH(Таблиця11[[#This Row],[NOBLE HOUSE]],'NOBLES 3E'!$A$2:$A$76,0),1),"")</f>
        <v/>
      </c>
      <c r="Q10" s="379" t="s">
        <v>13465</v>
      </c>
      <c r="R10" s="379" t="str">
        <f>R111&amp;CHAR(10)&amp;R23&amp;CHAR(10)&amp;R72</f>
        <v>Savra
Mamaelra, 3 daughters, 4 sons</v>
      </c>
      <c r="S10" s="379"/>
      <c r="T10" s="379"/>
      <c r="U10" s="379"/>
      <c r="V10" s="379"/>
      <c r="W10" s="379" t="str">
        <f>W111&amp;CHAR(10)&amp;W23&amp;CHAR(10)&amp;W72</f>
        <v xml:space="preserve">
</v>
      </c>
      <c r="X10" s="379">
        <f>X23+X72+X111</f>
        <v>35</v>
      </c>
      <c r="Y10" s="379" t="str">
        <f>Y111&amp;CHAR(10)&amp;Y23&amp;CHAR(10)&amp;Y72</f>
        <v xml:space="preserve">
LN, CG, LG, NG, CE
LN, NG, NE</v>
      </c>
      <c r="Z10" s="379" t="str">
        <f>Z111&amp;CHAR(10)&amp;Z23&amp;CHAR(10)&amp;Z72</f>
        <v xml:space="preserve">
Mystra
Helm</v>
      </c>
      <c r="AA10" s="379"/>
      <c r="AB10" s="379" t="s">
        <v>557</v>
      </c>
      <c r="AC10" s="379"/>
      <c r="AD10" s="379"/>
      <c r="AE10" s="379" t="str">
        <f>AE111&amp;CHAR(10)&amp;AE23&amp;CHAR(10)&amp;AE72</f>
        <v xml:space="preserve">
22
N40, Phylund hunting lodge</v>
      </c>
      <c r="AF10" s="379"/>
      <c r="AG10" s="379" t="s">
        <v>13499</v>
      </c>
      <c r="AH10" s="379"/>
      <c r="AI10" s="379" t="s">
        <v>13499</v>
      </c>
      <c r="AJ10" s="379" t="s">
        <v>13500</v>
      </c>
      <c r="AK10" s="379">
        <f>Таблиця11[[#This Row],[Nobles*]]*2</f>
        <v>70</v>
      </c>
      <c r="AL10" s="379">
        <f t="shared" si="0"/>
        <v>138</v>
      </c>
      <c r="AM10" s="380" t="str">
        <f>IF(AL10&gt;=MISC!$E$10,MISC!$A$10,IF(AL10&gt;=MISC!$E$9,MISC!$A$9,IF(AL10&gt;=MISC!$E$8,MISC!$A$8,IF(AL10&gt;=MISC!$E$7,MISC!$A$7,IF(AL10&gt;=MISC!$E$6,MISC!$A$6,IF(AL10&gt;=MISC!$E$5,MISC!$A$5,MISC!$A$4))))))</f>
        <v>Aristocratic</v>
      </c>
      <c r="AN10" s="379"/>
      <c r="AO10" s="1022">
        <v>2</v>
      </c>
      <c r="AP10" s="379" t="s">
        <v>13501</v>
      </c>
      <c r="AQ10" s="379"/>
    </row>
    <row r="11" spans="1:47" hidden="1">
      <c r="A11" s="1000" t="s">
        <v>610</v>
      </c>
      <c r="B11" s="709"/>
      <c r="C11" s="40" t="s">
        <v>29193</v>
      </c>
      <c r="D11" s="709" t="s">
        <v>13462</v>
      </c>
      <c r="E11" s="709" t="str">
        <f>IF(OR(Таблиця11[[#This Row],[STATUS 5E]]="Merged",Таблиця11[[#This Row],[STATUS 5E]]="Dead",Таблиця11[[#This Row],[STATUS 5E]]="Exiles"),"No","Yes")</f>
        <v>Yes</v>
      </c>
      <c r="F11" s="390"/>
      <c r="G11" s="709"/>
      <c r="H11" s="709" t="s">
        <v>611</v>
      </c>
      <c r="I11" s="709" t="s">
        <v>29158</v>
      </c>
      <c r="J11" s="709" t="s">
        <v>13502</v>
      </c>
      <c r="K11" s="709"/>
      <c r="L11" s="709" t="s">
        <v>13494</v>
      </c>
      <c r="M11" s="709">
        <f>INDEX('NOBLES 3E'!$C$2:$C$76,MATCH(Nobles!$A11,'NOBLES 3E'!$A$2:$A$76,0),1)</f>
        <v>23000</v>
      </c>
      <c r="N11" s="709" t="str">
        <f>IFERROR(INDEX('NOBLES 3E'!$D$2:$D$76,MATCH(Таблиця11[[#This Row],[NOBLE HOUSE]],'NOBLES 3E'!$A$2:$A$76,0),1),"")</f>
        <v>Taeros</v>
      </c>
      <c r="O11" s="709" t="str">
        <f>IFERROR(INDEX('NOBLES 3E'!$E$2:$E$76,MATCH(Таблиця11[[#This Row],[NOBLE HOUSE]],'NOBLES 3E'!$A$2:$A$76,0),1),"")</f>
        <v>Onya</v>
      </c>
      <c r="P11" s="709" t="str">
        <f>IFERROR(INDEX('NOBLES 3E'!$F$2:$F$76,MATCH(Таблиця11[[#This Row],[NOBLE HOUSE]],'NOBLES 3E'!$A$2:$A$76,0),1),"")</f>
        <v>Dhanna</v>
      </c>
      <c r="Q11" s="709" t="s">
        <v>13471</v>
      </c>
      <c r="R11" s="709"/>
      <c r="S11" s="709"/>
      <c r="T11" s="709"/>
      <c r="U11" s="709"/>
      <c r="V11" s="709"/>
      <c r="W11" s="709"/>
      <c r="X11" s="709">
        <f>INDEX('NOBLES 3E'!$G$2:$G$76,MATCH(Nobles!$A11,'NOBLES 3E'!$A$2:$A$76,0),1)</f>
        <v>22</v>
      </c>
      <c r="Y11" s="709" t="str">
        <f>INDEX('NOBLES 3E'!H$2:H$76,MATCH(Nobles!$A11,'NOBLES 3E'!$A$2:$A$76,0),1)</f>
        <v>CG, NG, CN</v>
      </c>
      <c r="Z11" s="709" t="str">
        <f>INDEX('NOBLES 3E'!I$2:I$76,MATCH(Nobles!$A11,'NOBLES 3E'!$A$2:$A$76,0),1)</f>
        <v>Tempus</v>
      </c>
      <c r="AA11" s="709"/>
      <c r="AB11" s="709" t="str">
        <f>INDEX('NOBLES 3E'!J$2:J$76,MATCH(Nobles!$A11,'NOBLES 3E'!$A$2:$A$76,0),1)</f>
        <v>Illuskan</v>
      </c>
      <c r="AC11" s="709"/>
      <c r="AD11" s="709" t="str">
        <f>INDEX('NOBLES 3E'!K$2:K$76,MATCH(Nobles!$A11,'NOBLES 3E'!$A$2:$A$76,0),1)</f>
        <v>1158 DR</v>
      </c>
      <c r="AE11" s="709">
        <f>INDEX('NOBLES 3E'!L$2:L$76,MATCH(Nobles!$A11,'NOBLES 3E'!$A$2:$A$76,0),1)</f>
        <v>53</v>
      </c>
      <c r="AF11" s="709" t="s">
        <v>12173</v>
      </c>
      <c r="AG11" s="709"/>
      <c r="AH11" s="709" t="str">
        <f>IFERROR(INDEX(Buildings!$I$3:$I$575,MATCH(Таблиця11[[#This Row],[Holdings in Waterdeep]],Buildings!$F$3:$F$575,0),1),"")</f>
        <v>Sea</v>
      </c>
      <c r="AI11" s="709" t="str">
        <f>IF(Таблиця11[[#This Row],[Holdings Waterdeep Name]]&lt;&gt;"",Таблиця11[[#This Row],[Holdings Waterdeep Name]]&amp;" ("&amp;Таблиця11[[#This Row],[Ward of Holdings]]&amp;" Ward)","")</f>
        <v/>
      </c>
      <c r="AJ11" s="709"/>
      <c r="AK11" s="709">
        <f>Таблиця11[[#This Row],[Nobles*]]*2</f>
        <v>44</v>
      </c>
      <c r="AL11" s="62">
        <f t="shared" si="0"/>
        <v>105</v>
      </c>
      <c r="AM11" s="1002" t="str">
        <f>IF(AL11&gt;=MISC!$E$10,MISC!$A$10,IF(AL11&gt;=MISC!$E$9,MISC!$A$9,IF(AL11&gt;=MISC!$E$8,MISC!$A$8,IF(AL11&gt;=MISC!$E$7,MISC!$A$7,IF(AL11&gt;=MISC!$E$6,MISC!$A$6,IF(AL11&gt;=MISC!$E$5,MISC!$A$5,MISC!$A$4))))))</f>
        <v>Aristocratic</v>
      </c>
      <c r="AN11" s="1004" t="s">
        <v>13503</v>
      </c>
      <c r="AO11" s="806">
        <v>1</v>
      </c>
      <c r="AP11" s="709"/>
      <c r="AQ11" s="709"/>
    </row>
    <row r="12" spans="1:47" hidden="1">
      <c r="A12" s="374" t="s">
        <v>618</v>
      </c>
      <c r="B12" s="375" t="s">
        <v>13504</v>
      </c>
      <c r="C12" s="375"/>
      <c r="D12" s="375" t="s">
        <v>13462</v>
      </c>
      <c r="E12" s="375" t="s">
        <v>13462</v>
      </c>
      <c r="F12" s="388"/>
      <c r="G12" s="375"/>
      <c r="H12" s="375" t="s">
        <v>619</v>
      </c>
      <c r="I12" s="375"/>
      <c r="J12" s="375" t="s">
        <v>13505</v>
      </c>
      <c r="K12" s="375"/>
      <c r="L12" s="375" t="s">
        <v>13506</v>
      </c>
      <c r="M12" s="375">
        <f>INDEX('NOBLES 3E'!$C$2:$C$76,MATCH(Nobles!$A12,'NOBLES 3E'!$A$2:$A$76,0),1)</f>
        <v>22000</v>
      </c>
      <c r="N12" s="375" t="str">
        <f>IFERROR(INDEX('NOBLES 3E'!$D$2:$D$76,MATCH(Таблиця11[[#This Row],[NOBLE HOUSE]],'NOBLES 3E'!$A$2:$A$76,0),1),"")</f>
        <v>Morus II</v>
      </c>
      <c r="O12" s="375" t="str">
        <f>IFERROR(INDEX('NOBLES 3E'!$E$2:$E$76,MATCH(Таблиця11[[#This Row],[NOBLE HOUSE]],'NOBLES 3E'!$A$2:$A$76,0),1),"")</f>
        <v>None</v>
      </c>
      <c r="P12" s="375" t="str">
        <f>IFERROR(INDEX('NOBLES 3E'!$F$2:$F$76,MATCH(Таблиця11[[#This Row],[NOBLE HOUSE]],'NOBLES 3E'!$A$2:$A$76,0),1),"")</f>
        <v>Prandergast</v>
      </c>
      <c r="Q12" s="375"/>
      <c r="R12" s="375"/>
      <c r="S12" s="375"/>
      <c r="T12" s="375"/>
      <c r="U12" s="375"/>
      <c r="V12" s="375"/>
      <c r="W12" s="375"/>
      <c r="X12" s="375">
        <f>INDEX('NOBLES 3E'!$G$2:$G$76,MATCH(Nobles!$A12,'NOBLES 3E'!$A$2:$A$76,0),1)</f>
        <v>17</v>
      </c>
      <c r="Y12" s="375" t="str">
        <f>INDEX('NOBLES 3E'!H$2:H$76,MATCH(Nobles!$A12,'NOBLES 3E'!$A$2:$A$76,0),1)</f>
        <v>CN, N, LN, LG, NE</v>
      </c>
      <c r="Z12" s="375">
        <f>INDEX('NOBLES 3E'!I$2:I$76,MATCH(Nobles!$A12,'NOBLES 3E'!$A$2:$A$76,0),1)</f>
        <v>0</v>
      </c>
      <c r="AA12" s="375"/>
      <c r="AB12" s="375" t="str">
        <f>INDEX('NOBLES 3E'!J$2:J$76,MATCH(Nobles!$A12,'NOBLES 3E'!$A$2:$A$76,0),1)</f>
        <v>Tethyrian</v>
      </c>
      <c r="AC12" s="375"/>
      <c r="AD12" s="375" t="str">
        <f>INDEX('NOBLES 3E'!K$2:K$76,MATCH(Nobles!$A12,'NOBLES 3E'!$A$2:$A$76,0),1)</f>
        <v>1248 DR</v>
      </c>
      <c r="AE12" s="375">
        <f>INDEX('NOBLES 3E'!L$2:L$76,MATCH(Nobles!$A12,'NOBLES 3E'!$A$2:$A$76,0),1)</f>
        <v>11</v>
      </c>
      <c r="AF12" s="375"/>
      <c r="AG12" s="375"/>
      <c r="AH12" s="375" t="str">
        <f>IFERROR(INDEX(Buildings!$I$3:$I$575,MATCH(Таблиця11[[#This Row],[Holdings in Waterdeep]],Buildings!$F$3:$F$575,0),1),"")</f>
        <v/>
      </c>
      <c r="AI12" s="375" t="str">
        <f>IF(Таблиця11[[#This Row],[Holdings Waterdeep Name]]&lt;&gt;"",Таблиця11[[#This Row],[Holdings Waterdeep Name]]&amp;" ("&amp;Таблиця11[[#This Row],[Ward of Holdings]]&amp;" Ward)","")</f>
        <v/>
      </c>
      <c r="AJ12" s="375"/>
      <c r="AK12" s="375">
        <f>Таблиця11[[#This Row],[Nobles*]]*2</f>
        <v>34</v>
      </c>
      <c r="AL12" s="375">
        <f t="shared" si="0"/>
        <v>130</v>
      </c>
      <c r="AM12" s="376" t="str">
        <f>IF(AL12&gt;=MISC!$E$10,MISC!$A$10,IF(AL12&gt;=MISC!$E$9,MISC!$A$9,IF(AL12&gt;=MISC!$E$8,MISC!$A$8,IF(AL12&gt;=MISC!$E$7,MISC!$A$7,IF(AL12&gt;=MISC!$E$6,MISC!$A$6,IF(AL12&gt;=MISC!$E$5,MISC!$A$5,MISC!$A$4))))))</f>
        <v>Aristocratic</v>
      </c>
      <c r="AN12" s="377" t="s">
        <v>13507</v>
      </c>
      <c r="AO12" s="1023">
        <v>1</v>
      </c>
      <c r="AP12" s="375"/>
      <c r="AQ12" s="375"/>
    </row>
    <row r="13" spans="1:47" hidden="1">
      <c r="A13" s="372" t="s">
        <v>623</v>
      </c>
      <c r="B13" s="372" t="s">
        <v>13508</v>
      </c>
      <c r="C13" s="372"/>
      <c r="D13" s="372" t="s">
        <v>13462</v>
      </c>
      <c r="E13" s="372" t="str">
        <f>IF(OR(Таблиця11[[#This Row],[STATUS 5E]]="Merged",Таблиця11[[#This Row],[STATUS 5E]]="Dead",Таблиця11[[#This Row],[STATUS 5E]]="Exiles"),"No","Yes")</f>
        <v>No</v>
      </c>
      <c r="F13" s="389"/>
      <c r="G13" s="372"/>
      <c r="H13" s="372" t="s">
        <v>624</v>
      </c>
      <c r="I13" s="372"/>
      <c r="J13" s="372" t="s">
        <v>13509</v>
      </c>
      <c r="K13" s="372"/>
      <c r="L13" s="372"/>
      <c r="M13" s="372">
        <f>INDEX('NOBLES 3E'!$C$2:$C$76,MATCH(Nobles!$A13,'NOBLES 3E'!$A$2:$A$76,0),1)</f>
        <v>24000</v>
      </c>
      <c r="N13" s="372" t="str">
        <f>IFERROR(INDEX('NOBLES 3E'!$D$2:$D$76,MATCH(Таблиця11[[#This Row],[NOBLE HOUSE]],'NOBLES 3E'!$A$2:$A$76,0),1),"")</f>
        <v>Orbul</v>
      </c>
      <c r="O13" s="372" t="str">
        <f>IFERROR(INDEX('NOBLES 3E'!$E$2:$E$76,MATCH(Таблиця11[[#This Row],[NOBLE HOUSE]],'NOBLES 3E'!$A$2:$A$76,0),1),"")</f>
        <v>Katya</v>
      </c>
      <c r="P13" s="372" t="str">
        <f>IFERROR(INDEX('NOBLES 3E'!$F$2:$F$76,MATCH(Таблиця11[[#This Row],[NOBLE HOUSE]],'NOBLES 3E'!$A$2:$A$76,0),1),"")</f>
        <v>Pol</v>
      </c>
      <c r="Q13" s="372"/>
      <c r="R13" s="372"/>
      <c r="S13" s="372"/>
      <c r="T13" s="372"/>
      <c r="U13" s="372"/>
      <c r="V13" s="372"/>
      <c r="W13" s="372"/>
      <c r="X13" s="372">
        <f>INDEX('NOBLES 3E'!$G$2:$G$76,MATCH(Nobles!$A13,'NOBLES 3E'!$A$2:$A$76,0),1)</f>
        <v>29</v>
      </c>
      <c r="Y13" s="372" t="str">
        <f>INDEX('NOBLES 3E'!H$2:H$76,MATCH(Nobles!$A13,'NOBLES 3E'!$A$2:$A$76,0),1)</f>
        <v>N, NG</v>
      </c>
      <c r="Z13" s="372" t="str">
        <f>INDEX('NOBLES 3E'!I$2:I$76,MATCH(Nobles!$A13,'NOBLES 3E'!$A$2:$A$76,0),1)</f>
        <v>Silvarnus</v>
      </c>
      <c r="AA13" s="372"/>
      <c r="AB13" s="372" t="str">
        <f>INDEX('NOBLES 3E'!J$2:J$76,MATCH(Nobles!$A13,'NOBLES 3E'!$A$2:$A$76,0),1)</f>
        <v>Illuskan</v>
      </c>
      <c r="AC13" s="372"/>
      <c r="AD13" s="372" t="str">
        <f>INDEX('NOBLES 3E'!K$2:K$76,MATCH(Nobles!$A13,'NOBLES 3E'!$A$2:$A$76,0),1)</f>
        <v>1220 DR</v>
      </c>
      <c r="AE13" s="372" t="str">
        <f>INDEX('NOBLES 3E'!L$2:L$76,MATCH(Nobles!$A13,'NOBLES 3E'!$A$2:$A$76,0),1)</f>
        <v>N2</v>
      </c>
      <c r="AF13" s="372"/>
      <c r="AG13" s="372"/>
      <c r="AH13" s="372" t="str">
        <f>IFERROR(INDEX(Buildings!$I$3:$I$575,MATCH(Таблиця11[[#This Row],[Holdings in Waterdeep]],Buildings!$F$3:$F$575,0),1),"")</f>
        <v/>
      </c>
      <c r="AI13" s="372" t="str">
        <f>IF(Таблиця11[[#This Row],[Holdings Waterdeep Name]]&lt;&gt;"",Таблиця11[[#This Row],[Holdings Waterdeep Name]]&amp;" ("&amp;Таблиця11[[#This Row],[Ward of Holdings]]&amp;" Ward)","")</f>
        <v/>
      </c>
      <c r="AJ13" s="372"/>
      <c r="AK13" s="372">
        <f>Таблиця11[[#This Row],[Nobles*]]*2</f>
        <v>58</v>
      </c>
      <c r="AL13" s="372">
        <f t="shared" si="0"/>
        <v>83</v>
      </c>
      <c r="AM13" s="372" t="str">
        <f>IF(AL13&gt;=MISC!$E$10,MISC!$A$10,IF(AL13&gt;=MISC!$E$9,MISC!$A$9,IF(AL13&gt;=MISC!$E$8,MISC!$A$8,IF(AL13&gt;=MISC!$E$7,MISC!$A$7,IF(AL13&gt;=MISC!$E$6,MISC!$A$6,IF(AL13&gt;=MISC!$E$5,MISC!$A$5,MISC!$A$4))))))</f>
        <v>Aristocratic</v>
      </c>
      <c r="AN13" s="372" t="s">
        <v>13510</v>
      </c>
      <c r="AO13" s="1024">
        <v>0</v>
      </c>
      <c r="AP13" s="372"/>
      <c r="AQ13" s="372"/>
    </row>
    <row r="14" spans="1:47">
      <c r="A14" s="1000" t="s">
        <v>632</v>
      </c>
      <c r="B14" s="709"/>
      <c r="C14" s="40" t="s">
        <v>29194</v>
      </c>
      <c r="D14" s="709" t="s">
        <v>13462</v>
      </c>
      <c r="E14" s="709" t="str">
        <f>IF(OR(Таблиця11[[#This Row],[STATUS 5E]]="Merged",Таблиця11[[#This Row],[STATUS 5E]]="Dead",Таблиця11[[#This Row],[STATUS 5E]]="Exiles"),"No","Yes")</f>
        <v>Yes</v>
      </c>
      <c r="F14" s="390"/>
      <c r="G14" s="709"/>
      <c r="H14" s="709" t="s">
        <v>13511</v>
      </c>
      <c r="I14" s="709" t="s">
        <v>29159</v>
      </c>
      <c r="J14" s="709" t="s">
        <v>13512</v>
      </c>
      <c r="K14" s="709" t="s">
        <v>13513</v>
      </c>
      <c r="L14" s="709" t="s">
        <v>13514</v>
      </c>
      <c r="M14" s="709">
        <f>INDEX('NOBLES 3E'!$C$2:$C$76,MATCH(Nobles!$A14,'NOBLES 3E'!$A$2:$A$76,0),1)</f>
        <v>36000</v>
      </c>
      <c r="N14" s="709" t="str">
        <f>IFERROR(INDEX('NOBLES 3E'!$D$2:$D$76,MATCH(Таблиця11[[#This Row],[NOBLE HOUSE]],'NOBLES 3E'!$A$2:$A$76,0),1),"")</f>
        <v>Ohrl</v>
      </c>
      <c r="O14" s="709" t="str">
        <f>IFERROR(INDEX('NOBLES 3E'!$E$2:$E$76,MATCH(Таблиця11[[#This Row],[NOBLE HOUSE]],'NOBLES 3E'!$A$2:$A$76,0),1),"")</f>
        <v>Syull</v>
      </c>
      <c r="P14" s="709" t="str">
        <f>IFERROR(INDEX('NOBLES 3E'!$F$2:$F$76,MATCH(Таблиця11[[#This Row],[NOBLE HOUSE]],'NOBLES 3E'!$A$2:$A$76,0),1),"")</f>
        <v>Panricon</v>
      </c>
      <c r="Q14" s="709" t="s">
        <v>13477</v>
      </c>
      <c r="R14" s="709" t="s">
        <v>13515</v>
      </c>
      <c r="S14" s="709" t="s">
        <v>13516</v>
      </c>
      <c r="T14" s="709" t="s">
        <v>13517</v>
      </c>
      <c r="U14" s="709" t="str">
        <f>V115&amp;CHAR(10)&amp;U27&amp;CHAR(10)&amp;U76</f>
        <v xml:space="preserve">
</v>
      </c>
      <c r="V14" s="709"/>
      <c r="W14" s="709" t="s">
        <v>13518</v>
      </c>
      <c r="X14" s="709">
        <f>INDEX('NOBLES 3E'!$G$2:$G$76,MATCH(Nobles!$A14,'NOBLES 3E'!$A$2:$A$76,0),1)</f>
        <v>34</v>
      </c>
      <c r="Y14" s="709" t="str">
        <f>INDEX('NOBLES 3E'!H$2:H$76,MATCH(Nobles!$A14,'NOBLES 3E'!$A$2:$A$76,0),1)</f>
        <v>CG, NG, CN, N</v>
      </c>
      <c r="Z14" s="709" t="str">
        <f>INDEX('NOBLES 3E'!I$2:I$76,MATCH(Nobles!$A14,'NOBLES 3E'!$A$2:$A$76,0),1)</f>
        <v>Waukeen</v>
      </c>
      <c r="AA14" s="709"/>
      <c r="AB14" s="709" t="str">
        <f>INDEX('NOBLES 3E'!J$2:J$76,MATCH(Nobles!$A14,'NOBLES 3E'!$A$2:$A$76,0),1)</f>
        <v>Tethyrian</v>
      </c>
      <c r="AC14" s="709"/>
      <c r="AD14" s="709" t="str">
        <f>INDEX('NOBLES 3E'!K$2:K$76,MATCH(Nobles!$A14,'NOBLES 3E'!$A$2:$A$76,0),1)</f>
        <v>1248 DR</v>
      </c>
      <c r="AE14" s="709" t="str">
        <f>INDEX('NOBLES 3E'!L$2:L$76,MATCH(Nobles!$A14,'NOBLES 3E'!$A$2:$A$76,0),1)</f>
        <v>$78, C71, $48</v>
      </c>
      <c r="AF14" s="709" t="s">
        <v>639</v>
      </c>
      <c r="AG14" s="709" t="str">
        <f>IFERROR(INDEX(Buildings!$H$3:$H$575,MATCH(Таблиця11[[#This Row],[Holdings in Waterdeep]],Buildings!$F$3:$F$575,0),1),"")</f>
        <v/>
      </c>
      <c r="AH14" s="709" t="str">
        <f>IFERROR(INDEX(Buildings!$I$3:$I$575,MATCH(Таблиця11[[#This Row],[Holdings in Waterdeep]],Buildings!$F$3:$F$575,0),1),"")</f>
        <v/>
      </c>
      <c r="AI14" s="709" t="s">
        <v>13519</v>
      </c>
      <c r="AJ14" s="709"/>
      <c r="AK14" s="709">
        <f>Таблиця11[[#This Row],[Nobles*]]*2</f>
        <v>68</v>
      </c>
      <c r="AL14" s="62">
        <f t="shared" si="0"/>
        <v>106</v>
      </c>
      <c r="AM14" s="1002" t="str">
        <f>IF(AL14&gt;=MISC!$E$10,MISC!$A$10,IF(AL14&gt;=MISC!$E$9,MISC!$A$9,IF(AL14&gt;=MISC!$E$8,MISC!$A$8,IF(AL14&gt;=MISC!$E$7,MISC!$A$7,IF(AL14&gt;=MISC!$E$6,MISC!$A$6,IF(AL14&gt;=MISC!$E$5,MISC!$A$5,MISC!$A$4))))))</f>
        <v>Aristocratic</v>
      </c>
      <c r="AN14" s="1004" t="s">
        <v>13520</v>
      </c>
      <c r="AO14" s="806">
        <v>1</v>
      </c>
      <c r="AP14" s="709"/>
      <c r="AQ14" s="709"/>
    </row>
    <row r="15" spans="1:47">
      <c r="A15" s="1000" t="s">
        <v>640</v>
      </c>
      <c r="B15" s="709"/>
      <c r="C15" s="40" t="s">
        <v>29195</v>
      </c>
      <c r="D15" s="709" t="s">
        <v>13462</v>
      </c>
      <c r="E15" s="709" t="str">
        <f>IF(OR(Таблиця11[[#This Row],[STATUS 5E]]="Merged",Таблиця11[[#This Row],[STATUS 5E]]="Dead",Таблиця11[[#This Row],[STATUS 5E]]="Exiles"),"No","Yes")</f>
        <v>Yes</v>
      </c>
      <c r="F15" s="390"/>
      <c r="G15" s="709"/>
      <c r="H15" s="709" t="s">
        <v>641</v>
      </c>
      <c r="I15" s="709" t="s">
        <v>29160</v>
      </c>
      <c r="J15" s="709" t="s">
        <v>13521</v>
      </c>
      <c r="K15" s="709"/>
      <c r="L15" s="1005"/>
      <c r="M15" s="709">
        <f>INDEX('NOBLES 3E'!$C$2:$C$76,MATCH(Nobles!$A15,'NOBLES 3E'!$A$2:$A$76,0),1)</f>
        <v>62000</v>
      </c>
      <c r="N15" s="709" t="str">
        <f>IFERROR(INDEX('NOBLES 3E'!$D$2:$D$76,MATCH(Таблиця11[[#This Row],[NOBLE HOUSE]],'NOBLES 3E'!$A$2:$A$76,0),1),"")</f>
        <v>Japhyl "The Hawk"</v>
      </c>
      <c r="O15" s="709" t="str">
        <f>IFERROR(INDEX('NOBLES 3E'!$E$2:$E$76,MATCH(Таблиця11[[#This Row],[NOBLE HOUSE]],'NOBLES 3E'!$A$2:$A$76,0),1),"")</f>
        <v>Avren</v>
      </c>
      <c r="P15" s="709" t="str">
        <f>IFERROR(INDEX('NOBLES 3E'!$F$2:$F$76,MATCH(Таблиця11[[#This Row],[NOBLE HOUSE]],'NOBLES 3E'!$A$2:$A$76,0),1),"")</f>
        <v>Shan "Lady Hawk"</v>
      </c>
      <c r="Q15" s="709" t="s">
        <v>13471</v>
      </c>
      <c r="R15" s="709"/>
      <c r="S15" s="709"/>
      <c r="T15" s="709"/>
      <c r="U15" s="709"/>
      <c r="V15" s="709"/>
      <c r="W15" s="709"/>
      <c r="X15" s="709">
        <f>INDEX('NOBLES 3E'!$G$2:$G$76,MATCH(Nobles!$A15,'NOBLES 3E'!$A$2:$A$76,0),1)</f>
        <v>34</v>
      </c>
      <c r="Y15" s="709" t="str">
        <f>INDEX('NOBLES 3E'!H$2:H$76,MATCH(Nobles!$A15,'NOBLES 3E'!$A$2:$A$76,0),1)</f>
        <v>CG, CN</v>
      </c>
      <c r="Z15" s="709" t="str">
        <f>INDEX('NOBLES 3E'!I$2:I$76,MATCH(Nobles!$A15,'NOBLES 3E'!$A$2:$A$76,0),1)</f>
        <v>Tymora</v>
      </c>
      <c r="AA15" s="709"/>
      <c r="AB15" s="709" t="str">
        <f>INDEX('NOBLES 3E'!J$2:J$76,MATCH(Nobles!$A15,'NOBLES 3E'!$A$2:$A$76,0),1)</f>
        <v>Illuskan</v>
      </c>
      <c r="AC15" s="709"/>
      <c r="AD15" s="709" t="str">
        <f>INDEX('NOBLES 3E'!K$2:K$76,MATCH(Nobles!$A15,'NOBLES 3E'!$A$2:$A$76,0),1)</f>
        <v>1248 DR</v>
      </c>
      <c r="AE15" s="709" t="str">
        <f>INDEX('NOBLES 3E'!L$2:L$76,MATCH(Nobles!$A15,'NOBLES 3E'!$A$2:$A$76,0),1)</f>
        <v>N13</v>
      </c>
      <c r="AF15" s="709" t="s">
        <v>646</v>
      </c>
      <c r="AG15" s="709" t="str">
        <f>IFERROR(INDEX(Buildings!$H$3:$H$575,MATCH(Таблиця11[[#This Row],[Holdings in Waterdeep]],Buildings!$F$3:$F$575,0),1),"")</f>
        <v>Cragsmere Villa</v>
      </c>
      <c r="AH15" s="709" t="str">
        <f>IFERROR(INDEX(Buildings!$I$3:$I$575,MATCH(Таблиця11[[#This Row],[Holdings in Waterdeep]],Buildings!$F$3:$F$575,0),1),"")</f>
        <v>North</v>
      </c>
      <c r="AI15" s="709" t="str">
        <f>IF(Таблиця11[[#This Row],[Holdings Waterdeep Name]]&lt;&gt;"",Таблиця11[[#This Row],[Holdings Waterdeep Name]]&amp;" ("&amp;Таблиця11[[#This Row],[Ward of Holdings]]&amp;" Ward)","")</f>
        <v>Cragsmere Villa (North Ward)</v>
      </c>
      <c r="AJ15" s="709"/>
      <c r="AK15" s="709">
        <f>Таблиця11[[#This Row],[Nobles*]]*2</f>
        <v>68</v>
      </c>
      <c r="AL15" s="62">
        <f t="shared" si="0"/>
        <v>183</v>
      </c>
      <c r="AM15" s="1002" t="str">
        <f>IF(AL15&gt;=MISC!$E$10,MISC!$A$10,IF(AL15&gt;=MISC!$E$9,MISC!$A$9,IF(AL15&gt;=MISC!$E$8,MISC!$A$8,IF(AL15&gt;=MISC!$E$7,MISC!$A$7,IF(AL15&gt;=MISC!$E$6,MISC!$A$6,IF(AL15&gt;=MISC!$E$5,MISC!$A$5,MISC!$A$4))))))</f>
        <v>Aristocratic</v>
      </c>
      <c r="AN15" s="709"/>
      <c r="AO15" s="806">
        <v>1</v>
      </c>
      <c r="AP15" s="709"/>
      <c r="AQ15" s="709"/>
    </row>
    <row r="16" spans="1:47">
      <c r="A16" s="1000" t="s">
        <v>647</v>
      </c>
      <c r="B16" s="709"/>
      <c r="C16" s="40" t="s">
        <v>29196</v>
      </c>
      <c r="D16" s="709" t="s">
        <v>13462</v>
      </c>
      <c r="E16" s="709" t="str">
        <f>IF(OR(Таблиця11[[#This Row],[STATUS 5E]]="Merged",Таблиця11[[#This Row],[STATUS 5E]]="Dead",Таблиця11[[#This Row],[STATUS 5E]]="Exiles"),"No","Yes")</f>
        <v>Yes</v>
      </c>
      <c r="F16" s="390"/>
      <c r="G16" s="709"/>
      <c r="H16" s="709" t="s">
        <v>648</v>
      </c>
      <c r="I16" s="709"/>
      <c r="J16" s="709" t="s">
        <v>13522</v>
      </c>
      <c r="K16" s="709"/>
      <c r="L16" s="709"/>
      <c r="M16" s="709">
        <f>INDEX('NOBLES 3E'!$C$2:$C$76,MATCH(Nobles!$A16,'NOBLES 3E'!$A$2:$A$76,0),1)</f>
        <v>21000</v>
      </c>
      <c r="N16" s="709" t="str">
        <f>IFERROR(INDEX('NOBLES 3E'!$D$2:$D$76,MATCH(Таблиця11[[#This Row],[NOBLE HOUSE]],'NOBLES 3E'!$A$2:$A$76,0),1),"")</f>
        <v>Duth</v>
      </c>
      <c r="O16" s="709" t="str">
        <f>IFERROR(INDEX('NOBLES 3E'!$E$2:$E$76,MATCH(Таблиця11[[#This Row],[NOBLE HOUSE]],'NOBLES 3E'!$A$2:$A$76,0),1),"")</f>
        <v>Brigit</v>
      </c>
      <c r="P16" s="709" t="str">
        <f>IFERROR(INDEX('NOBLES 3E'!$F$2:$F$76,MATCH(Таблиця11[[#This Row],[NOBLE HOUSE]],'NOBLES 3E'!$A$2:$A$76,0),1),"")</f>
        <v>Kadiou</v>
      </c>
      <c r="Q16" s="709" t="s">
        <v>13471</v>
      </c>
      <c r="R16" s="709"/>
      <c r="S16" s="709"/>
      <c r="T16" s="709"/>
      <c r="U16" s="709"/>
      <c r="V16" s="709"/>
      <c r="W16" s="709"/>
      <c r="X16" s="709">
        <f>INDEX('NOBLES 3E'!$G$2:$G$76,MATCH(Nobles!$A16,'NOBLES 3E'!$A$2:$A$76,0),1)</f>
        <v>19</v>
      </c>
      <c r="Y16" s="709" t="str">
        <f>INDEX('NOBLES 3E'!H$2:H$76,MATCH(Nobles!$A16,'NOBLES 3E'!$A$2:$A$76,0),1)</f>
        <v>CG, NG</v>
      </c>
      <c r="Z16" s="709" t="str">
        <f>INDEX('NOBLES 3E'!I$2:I$76,MATCH(Nobles!$A16,'NOBLES 3E'!$A$2:$A$76,0),1)</f>
        <v>Lathander</v>
      </c>
      <c r="AA16" s="709"/>
      <c r="AB16" s="709" t="str">
        <f>INDEX('NOBLES 3E'!J$2:J$76,MATCH(Nobles!$A16,'NOBLES 3E'!$A$2:$A$76,0),1)</f>
        <v>Chondathan</v>
      </c>
      <c r="AC16" s="709"/>
      <c r="AD16" s="709" t="str">
        <f>INDEX('NOBLES 3E'!K$2:K$76,MATCH(Nobles!$A16,'NOBLES 3E'!$A$2:$A$76,0),1)</f>
        <v>1222 DR</v>
      </c>
      <c r="AE16" s="709" t="str">
        <f>INDEX('NOBLES 3E'!L$2:L$76,MATCH(Nobles!$A16,'NOBLES 3E'!$A$2:$A$76,0),1)</f>
        <v>N6, C51</v>
      </c>
      <c r="AF16" s="709" t="s">
        <v>10631</v>
      </c>
      <c r="AG16" s="709" t="str">
        <f>IFERROR(INDEX(Buildings!$H$3:$H$575,MATCH(Таблиця11[[#This Row],[Holdings in Waterdeep]],Buildings!$F$3:$F$575,0),1),"")</f>
        <v>Crommer's Warehouse</v>
      </c>
      <c r="AH16" s="709" t="str">
        <f>IFERROR(INDEX(Buildings!$I$3:$I$575,MATCH(Таблиця11[[#This Row],[Holdings in Waterdeep]],Buildings!$F$3:$F$575,0),1),"")</f>
        <v>Castle</v>
      </c>
      <c r="AI16" s="709" t="s">
        <v>13523</v>
      </c>
      <c r="AJ16" s="709"/>
      <c r="AK16" s="709">
        <f>Таблиця11[[#This Row],[Nobles*]]*2</f>
        <v>38</v>
      </c>
      <c r="AL16" s="62">
        <f t="shared" si="0"/>
        <v>111</v>
      </c>
      <c r="AM16" s="1002" t="str">
        <f>IF(AL16&gt;=MISC!$E$10,MISC!$A$10,IF(AL16&gt;=MISC!$E$9,MISC!$A$9,IF(AL16&gt;=MISC!$E$8,MISC!$A$8,IF(AL16&gt;=MISC!$E$7,MISC!$A$7,IF(AL16&gt;=MISC!$E$6,MISC!$A$6,IF(AL16&gt;=MISC!$E$5,MISC!$A$5,MISC!$A$4))))))</f>
        <v>Aristocratic</v>
      </c>
      <c r="AN16" s="709" t="s">
        <v>13524</v>
      </c>
      <c r="AO16" s="1022">
        <v>2</v>
      </c>
      <c r="AP16" s="709"/>
      <c r="AQ16" s="709"/>
    </row>
    <row r="17" spans="1:43" hidden="1">
      <c r="A17" s="372" t="s">
        <v>1791</v>
      </c>
      <c r="B17" s="372" t="s">
        <v>13508</v>
      </c>
      <c r="C17" s="372"/>
      <c r="D17" s="372"/>
      <c r="E17" s="372" t="str">
        <f>IF(OR(Таблиця11[[#This Row],[STATUS 5E]]="Merged",Таблиця11[[#This Row],[STATUS 5E]]="Dead",Таблиця11[[#This Row],[STATUS 5E]]="Exiles"),"No","Yes")</f>
        <v>No</v>
      </c>
      <c r="F17" s="389"/>
      <c r="G17" s="372"/>
      <c r="H17" s="372"/>
      <c r="I17" s="372"/>
      <c r="J17" s="372"/>
      <c r="K17" s="372"/>
      <c r="L17" s="372"/>
      <c r="M17" s="372"/>
      <c r="N17" s="372" t="str">
        <f>IFERROR(INDEX('NOBLES 3E'!$D$2:$D$76,MATCH(Таблиця11[[#This Row],[NOBLE HOUSE]],'NOBLES 3E'!$A$2:$A$76,0),1),"")</f>
        <v/>
      </c>
      <c r="O17" s="372" t="str">
        <f>IFERROR(INDEX('NOBLES 3E'!$E$2:$E$76,MATCH(Таблиця11[[#This Row],[NOBLE HOUSE]],'NOBLES 3E'!$A$2:$A$76,0),1),"")</f>
        <v/>
      </c>
      <c r="P17" s="372" t="str">
        <f>IFERROR(INDEX('NOBLES 3E'!$F$2:$F$76,MATCH(Таблиця11[[#This Row],[NOBLE HOUSE]],'NOBLES 3E'!$A$2:$A$76,0),1),"")</f>
        <v/>
      </c>
      <c r="Q17" s="372"/>
      <c r="R17" s="372"/>
      <c r="S17" s="372"/>
      <c r="T17" s="372"/>
      <c r="U17" s="372"/>
      <c r="V17" s="372"/>
      <c r="W17" s="372"/>
      <c r="X17" s="372"/>
      <c r="Y17" s="372"/>
      <c r="Z17" s="372"/>
      <c r="AA17" s="372"/>
      <c r="AB17" s="372"/>
      <c r="AC17" s="372"/>
      <c r="AD17" s="372"/>
      <c r="AE17" s="372"/>
      <c r="AF17" s="372"/>
      <c r="AG17" s="372" t="str">
        <f>IFERROR(INDEX(Buildings!$H$3:$H$575,MATCH(Таблиця11[[#This Row],[Holdings in Waterdeep]],Buildings!$F$3:$F$575,0),1),"")</f>
        <v/>
      </c>
      <c r="AH17" s="372" t="str">
        <f>IFERROR(INDEX(Buildings!$I$3:$I$575,MATCH(Таблиця11[[#This Row],[Holdings in Waterdeep]],Buildings!$F$3:$F$575,0),1),"")</f>
        <v/>
      </c>
      <c r="AI17" s="372" t="str">
        <f>IF(Таблиця11[[#This Row],[Holdings Waterdeep Name]]&lt;&gt;"",Таблиця11[[#This Row],[Holdings Waterdeep Name]]&amp;" ("&amp;Таблиця11[[#This Row],[Ward of Holdings]]&amp;" Ward)","")</f>
        <v/>
      </c>
      <c r="AJ17" s="372"/>
      <c r="AK17" s="372">
        <f>Таблиця11[[#This Row],[Nobles*]]*2</f>
        <v>0</v>
      </c>
      <c r="AL17" s="372"/>
      <c r="AM17" s="372"/>
      <c r="AN17" s="372" t="s">
        <v>13525</v>
      </c>
      <c r="AO17" s="1022">
        <v>0</v>
      </c>
      <c r="AP17" s="372"/>
      <c r="AQ17" s="372"/>
    </row>
    <row r="18" spans="1:43">
      <c r="A18" s="1006" t="s">
        <v>13526</v>
      </c>
      <c r="B18" s="480"/>
      <c r="C18" s="480" t="s">
        <v>29198</v>
      </c>
      <c r="D18" s="480" t="s">
        <v>13527</v>
      </c>
      <c r="E18" s="480" t="str">
        <f>IF(OR(Таблиця11[[#This Row],[STATUS 5E]]="Merged",Таблиця11[[#This Row],[STATUS 5E]]="Dead",Таблиця11[[#This Row],[STATUS 5E]]="Exiles"),"No","Yes")</f>
        <v>Yes</v>
      </c>
      <c r="F18" s="390"/>
      <c r="G18" s="480"/>
      <c r="H18" s="480"/>
      <c r="I18" s="480"/>
      <c r="J18" s="480"/>
      <c r="K18" s="480"/>
      <c r="L18" s="480"/>
      <c r="M18" s="480"/>
      <c r="N18" s="480" t="str">
        <f>IFERROR(INDEX('NOBLES 3E'!$D$2:$D$76,MATCH(Таблиця11[[#This Row],[NOBLE HOUSE]],'NOBLES 3E'!$A$2:$A$76,0),1),"")</f>
        <v/>
      </c>
      <c r="O18" s="480" t="str">
        <f>IFERROR(INDEX('NOBLES 3E'!$E$2:$E$76,MATCH(Таблиця11[[#This Row],[NOBLE HOUSE]],'NOBLES 3E'!$A$2:$A$76,0),1),"")</f>
        <v/>
      </c>
      <c r="P18" s="480" t="str">
        <f>IFERROR(INDEX('NOBLES 3E'!$F$2:$F$76,MATCH(Таблиця11[[#This Row],[NOBLE HOUSE]],'NOBLES 3E'!$A$2:$A$76,0),1),"")</f>
        <v/>
      </c>
      <c r="Q18" s="709" t="s">
        <v>13471</v>
      </c>
      <c r="R18" s="480" t="s">
        <v>13528</v>
      </c>
      <c r="S18" s="480"/>
      <c r="T18" s="480"/>
      <c r="U18" s="480"/>
      <c r="V18" s="480"/>
      <c r="W18" s="480"/>
      <c r="X18" s="480"/>
      <c r="Y18" s="480"/>
      <c r="Z18" s="480"/>
      <c r="AA18" s="480"/>
      <c r="AB18" s="480"/>
      <c r="AC18" s="480"/>
      <c r="AD18" s="480">
        <v>0</v>
      </c>
      <c r="AE18" s="480"/>
      <c r="AF18" s="480"/>
      <c r="AG18" s="480" t="s">
        <v>12978</v>
      </c>
      <c r="AH18" s="480" t="str">
        <f>IFERROR(INDEX(Buildings!$I$3:$I$575,MATCH(Таблиця11[[#This Row],[Holdings in Waterdeep]],Buildings!$F$3:$F$575,0),1),"")</f>
        <v/>
      </c>
      <c r="AI18" s="480" t="str">
        <f>IF(Таблиця11[[#This Row],[Holdings Waterdeep Name]]&lt;&gt;"",Таблиця11[[#This Row],[Holdings Waterdeep Name]]&amp;" ("&amp;Таблиця11[[#This Row],[Ward of Holdings]]&amp;" Ward)","")</f>
        <v>De'Spri Villa ( Ward)</v>
      </c>
      <c r="AJ18" s="480"/>
      <c r="AK18" s="480">
        <f>Таблиця11[[#This Row],[Nobles*]]*2</f>
        <v>0</v>
      </c>
      <c r="AL18" s="381">
        <f t="shared" si="0"/>
        <v>0</v>
      </c>
      <c r="AM18" s="1007" t="str">
        <f>IF(AL18&gt;=MISC!$E$10,MISC!$A$10,IF(AL18&gt;=MISC!$E$9,MISC!$A$9,IF(AL18&gt;=MISC!$E$8,MISC!$A$8,IF(AL18&gt;=MISC!$E$7,MISC!$A$7,IF(AL18&gt;=MISC!$E$6,MISC!$A$6,IF(AL18&gt;=MISC!$E$5,MISC!$A$5,MISC!$A$4))))))</f>
        <v>Wretched</v>
      </c>
      <c r="AN18" s="709"/>
      <c r="AO18" s="806">
        <v>1</v>
      </c>
      <c r="AP18" s="480" t="s">
        <v>13529</v>
      </c>
      <c r="AQ18" s="480"/>
    </row>
    <row r="19" spans="1:43">
      <c r="A19" s="1000" t="s">
        <v>656</v>
      </c>
      <c r="B19" s="709"/>
      <c r="C19" s="40" t="s">
        <v>29197</v>
      </c>
      <c r="D19" s="709" t="s">
        <v>13462</v>
      </c>
      <c r="E19" s="709" t="str">
        <f>IF(OR(Таблиця11[[#This Row],[STATUS 5E]]="Merged",Таблиця11[[#This Row],[STATUS 5E]]="Dead",Таблиця11[[#This Row],[STATUS 5E]]="Exiles"),"No","Yes")</f>
        <v>Yes</v>
      </c>
      <c r="F19" s="390"/>
      <c r="G19" s="709"/>
      <c r="H19" s="709" t="s">
        <v>657</v>
      </c>
      <c r="I19" s="709" t="s">
        <v>29161</v>
      </c>
      <c r="J19" s="709" t="s">
        <v>13530</v>
      </c>
      <c r="K19" s="709"/>
      <c r="L19" s="709" t="s">
        <v>13531</v>
      </c>
      <c r="M19" s="709">
        <f>INDEX('NOBLES 3E'!$C$2:$C$76,MATCH(Nobles!$A19,'NOBLES 3E'!$A$2:$A$76,0),1)</f>
        <v>38000</v>
      </c>
      <c r="N19" s="709" t="str">
        <f>IFERROR(INDEX('NOBLES 3E'!$D$2:$D$76,MATCH(Таблиця11[[#This Row],[NOBLE HOUSE]],'NOBLES 3E'!$A$2:$A$76,0),1),"")</f>
        <v>Arlos</v>
      </c>
      <c r="O19" s="709" t="str">
        <f>IFERROR(INDEX('NOBLES 3E'!$E$2:$E$76,MATCH(Таблиця11[[#This Row],[NOBLE HOUSE]],'NOBLES 3E'!$A$2:$A$76,0),1),"")</f>
        <v>Erin Cassalanter</v>
      </c>
      <c r="P19" s="709" t="str">
        <f>IFERROR(INDEX('NOBLES 3E'!$F$2:$F$76,MATCH(Таблиця11[[#This Row],[NOBLE HOUSE]],'NOBLES 3E'!$A$2:$A$76,0),1),"")</f>
        <v>Corin</v>
      </c>
      <c r="Q19" s="709" t="s">
        <v>13471</v>
      </c>
      <c r="R19" s="709"/>
      <c r="S19" s="709"/>
      <c r="T19" s="709"/>
      <c r="U19" s="709"/>
      <c r="V19" s="709"/>
      <c r="W19" s="709"/>
      <c r="X19" s="709">
        <f>INDEX('NOBLES 3E'!$G$2:$G$76,MATCH(Nobles!$A19,'NOBLES 3E'!$A$2:$A$76,0),1)</f>
        <v>22</v>
      </c>
      <c r="Y19" s="709" t="str">
        <f>INDEX('NOBLES 3E'!H$2:H$76,MATCH(Nobles!$A19,'NOBLES 3E'!$A$2:$A$76,0),1)</f>
        <v>LN, CG</v>
      </c>
      <c r="Z19" s="709" t="str">
        <f>INDEX('NOBLES 3E'!I$2:I$76,MATCH(Nobles!$A19,'NOBLES 3E'!$A$2:$A$76,0),1)</f>
        <v>Selune</v>
      </c>
      <c r="AA19" s="709"/>
      <c r="AB19" s="709" t="str">
        <f>INDEX('NOBLES 3E'!J$2:J$76,MATCH(Nobles!$A19,'NOBLES 3E'!$A$2:$A$76,0),1)</f>
        <v>Tethyrian</v>
      </c>
      <c r="AC19" s="709"/>
      <c r="AD19" s="709" t="str">
        <f>INDEX('NOBLES 3E'!K$2:K$76,MATCH(Nobles!$A19,'NOBLES 3E'!$A$2:$A$76,0),1)</f>
        <v>1230 DR</v>
      </c>
      <c r="AE19" s="709" t="str">
        <f>INDEX('NOBLES 3E'!L$2:L$76,MATCH(Nobles!$A19,'NOBLES 3E'!$A$2:$A$76,0),1)</f>
        <v>$51, County of Starspur</v>
      </c>
      <c r="AF19" s="709" t="s">
        <v>12165</v>
      </c>
      <c r="AG19" s="709" t="str">
        <f>IFERROR(INDEX(Buildings!$H$3:$H$575,MATCH(Таблиця11[[#This Row],[Holdings in Waterdeep]],Buildings!$F$3:$F$575,0),1),"")</f>
        <v>Dezlentyr Villa</v>
      </c>
      <c r="AH19" s="709" t="str">
        <f>IFERROR(INDEX(Buildings!$I$3:$I$575,MATCH(Таблиця11[[#This Row],[Holdings in Waterdeep]],Buildings!$F$3:$F$575,0),1),"")</f>
        <v>Sea</v>
      </c>
      <c r="AI19" s="709" t="str">
        <f>IF(Таблиця11[[#This Row],[Holdings Waterdeep Name]]&lt;&gt;"",Таблиця11[[#This Row],[Holdings Waterdeep Name]]&amp;" ("&amp;Таблиця11[[#This Row],[Ward of Holdings]]&amp;" Ward)","")</f>
        <v>Dezlentyr Villa (Sea Ward)</v>
      </c>
      <c r="AJ19" s="709" t="s">
        <v>13532</v>
      </c>
      <c r="AK19" s="709">
        <f>Таблиця11[[#This Row],[Nobles*]]*2</f>
        <v>44</v>
      </c>
      <c r="AL19" s="62">
        <f t="shared" si="0"/>
        <v>173</v>
      </c>
      <c r="AM19" s="1002" t="str">
        <f>IF(AL19&gt;=MISC!$E$10,MISC!$A$10,IF(AL19&gt;=MISC!$E$9,MISC!$A$9,IF(AL19&gt;=MISC!$E$8,MISC!$A$8,IF(AL19&gt;=MISC!$E$7,MISC!$A$7,IF(AL19&gt;=MISC!$E$6,MISC!$A$6,IF(AL19&gt;=MISC!$E$5,MISC!$A$5,MISC!$A$4))))))</f>
        <v>Aristocratic</v>
      </c>
      <c r="AN19" s="709" t="s">
        <v>13533</v>
      </c>
      <c r="AO19" s="1022">
        <v>1</v>
      </c>
      <c r="AP19" s="709" t="s">
        <v>13534</v>
      </c>
      <c r="AQ19" s="709"/>
    </row>
    <row r="20" spans="1:43">
      <c r="A20" s="1000" t="s">
        <v>665</v>
      </c>
      <c r="B20" s="709"/>
      <c r="C20" s="40" t="s">
        <v>29200</v>
      </c>
      <c r="D20" s="709" t="s">
        <v>13462</v>
      </c>
      <c r="E20" s="709" t="str">
        <f>IF(OR(Таблиця11[[#This Row],[STATUS 5E]]="Merged",Таблиця11[[#This Row],[STATUS 5E]]="Dead",Таблиця11[[#This Row],[STATUS 5E]]="Exiles"),"No","Yes")</f>
        <v>Yes</v>
      </c>
      <c r="F20" s="390"/>
      <c r="G20" s="709"/>
      <c r="H20" s="709" t="s">
        <v>666</v>
      </c>
      <c r="I20" s="709" t="s">
        <v>29162</v>
      </c>
      <c r="J20" s="709" t="s">
        <v>13535</v>
      </c>
      <c r="K20" s="709"/>
      <c r="L20" s="709"/>
      <c r="M20" s="709">
        <f>INDEX('NOBLES 3E'!$C$2:$C$76,MATCH(Nobles!$A20,'NOBLES 3E'!$A$2:$A$76,0),1)</f>
        <v>19000</v>
      </c>
      <c r="N20" s="709" t="str">
        <f>IFERROR(INDEX('NOBLES 3E'!$D$2:$D$76,MATCH(Таблиця11[[#This Row],[NOBLE HOUSE]],'NOBLES 3E'!$A$2:$A$76,0),1),"")</f>
        <v>Buldos</v>
      </c>
      <c r="O20" s="709" t="str">
        <f>IFERROR(INDEX('NOBLES 3E'!$E$2:$E$76,MATCH(Таблиця11[[#This Row],[NOBLE HOUSE]],'NOBLES 3E'!$A$2:$A$76,0),1),"")</f>
        <v>Caith</v>
      </c>
      <c r="P20" s="709" t="str">
        <f>IFERROR(INDEX('NOBLES 3E'!$F$2:$F$76,MATCH(Таблиця11[[#This Row],[NOBLE HOUSE]],'NOBLES 3E'!$A$2:$A$76,0),1),"")</f>
        <v>BReton</v>
      </c>
      <c r="Q20" s="709" t="s">
        <v>13471</v>
      </c>
      <c r="R20" s="709"/>
      <c r="S20" s="709"/>
      <c r="T20" s="709"/>
      <c r="U20" s="709"/>
      <c r="V20" s="709"/>
      <c r="W20" s="709"/>
      <c r="X20" s="709">
        <f>INDEX('NOBLES 3E'!$G$2:$G$76,MATCH(Nobles!$A20,'NOBLES 3E'!$A$2:$A$76,0),1)</f>
        <v>32</v>
      </c>
      <c r="Y20" s="709" t="str">
        <f>INDEX('NOBLES 3E'!H$2:H$76,MATCH(Nobles!$A20,'NOBLES 3E'!$A$2:$A$76,0),1)</f>
        <v>CN. N</v>
      </c>
      <c r="Z20" s="709" t="str">
        <f>INDEX('NOBLES 3E'!I$2:I$76,MATCH(Nobles!$A20,'NOBLES 3E'!$A$2:$A$76,0),1)</f>
        <v>Tempus</v>
      </c>
      <c r="AA20" s="709"/>
      <c r="AB20" s="709" t="str">
        <f>INDEX('NOBLES 3E'!J$2:J$76,MATCH(Nobles!$A20,'NOBLES 3E'!$A$2:$A$76,0),1)</f>
        <v>Illuskan</v>
      </c>
      <c r="AC20" s="709"/>
      <c r="AD20" s="709" t="str">
        <f>INDEX('NOBLES 3E'!K$2:K$76,MATCH(Nobles!$A20,'NOBLES 3E'!$A$2:$A$76,0),1)</f>
        <v>1248 DR</v>
      </c>
      <c r="AE20" s="709" t="str">
        <f>INDEX('NOBLES 3E'!L$2:L$76,MATCH(Nobles!$A20,'NOBLES 3E'!$A$2:$A$76,0),1)</f>
        <v>N28</v>
      </c>
      <c r="AF20" s="709" t="s">
        <v>671</v>
      </c>
      <c r="AG20" s="709" t="str">
        <f>IFERROR(INDEX(Buildings!$H$3:$H$575,MATCH(Таблиця11[[#This Row],[Holdings in Waterdeep]],Buildings!$F$3:$F$575,0),1),"")</f>
        <v>Durinbold Villa</v>
      </c>
      <c r="AH20" s="709" t="str">
        <f>IFERROR(INDEX(Buildings!$I$3:$I$575,MATCH(Таблиця11[[#This Row],[Holdings in Waterdeep]],Buildings!$F$3:$F$575,0),1),"")</f>
        <v>North</v>
      </c>
      <c r="AI20" s="709" t="str">
        <f>IF(Таблиця11[[#This Row],[Holdings Waterdeep Name]]&lt;&gt;"",Таблиця11[[#This Row],[Holdings Waterdeep Name]]&amp;" ("&amp;Таблиця11[[#This Row],[Ward of Holdings]]&amp;" Ward)","")</f>
        <v>Durinbold Villa (North Ward)</v>
      </c>
      <c r="AJ20" s="709"/>
      <c r="AK20" s="709">
        <f>Таблиця11[[#This Row],[Nobles*]]*2</f>
        <v>64</v>
      </c>
      <c r="AL20" s="62">
        <f t="shared" si="0"/>
        <v>60</v>
      </c>
      <c r="AM20" s="1002" t="str">
        <f>IF(AL20&gt;=MISC!$E$10,MISC!$A$10,IF(AL20&gt;=MISC!$E$9,MISC!$A$9,IF(AL20&gt;=MISC!$E$8,MISC!$A$8,IF(AL20&gt;=MISC!$E$7,MISC!$A$7,IF(AL20&gt;=MISC!$E$6,MISC!$A$6,IF(AL20&gt;=MISC!$E$5,MISC!$A$5,MISC!$A$4))))))</f>
        <v>Aristocratic</v>
      </c>
      <c r="AN20" s="709"/>
      <c r="AO20" s="1022">
        <v>0</v>
      </c>
      <c r="AP20" s="709" t="s">
        <v>13536</v>
      </c>
      <c r="AQ20" s="709"/>
    </row>
    <row r="21" spans="1:43">
      <c r="A21" s="1000" t="s">
        <v>672</v>
      </c>
      <c r="B21" s="709"/>
      <c r="C21" s="40" t="s">
        <v>29201</v>
      </c>
      <c r="D21" s="709" t="s">
        <v>13462</v>
      </c>
      <c r="E21" s="709" t="str">
        <f>IF(OR(Таблиця11[[#This Row],[STATUS 5E]]="Merged",Таблиця11[[#This Row],[STATUS 5E]]="Dead",Таблиця11[[#This Row],[STATUS 5E]]="Exiles"),"No","Yes")</f>
        <v>Yes</v>
      </c>
      <c r="F21" s="390"/>
      <c r="G21" s="709"/>
      <c r="H21" s="709" t="s">
        <v>673</v>
      </c>
      <c r="I21" s="709"/>
      <c r="J21" s="709" t="s">
        <v>13537</v>
      </c>
      <c r="K21" s="709"/>
      <c r="L21" s="709" t="s">
        <v>13531</v>
      </c>
      <c r="M21" s="709">
        <f>INDEX('NOBLES 3E'!$C$2:$C$76,MATCH(Nobles!$A21,'NOBLES 3E'!$A$2:$A$76,0),1)</f>
        <v>26000</v>
      </c>
      <c r="N21" s="709" t="str">
        <f>IFERROR(INDEX('NOBLES 3E'!$D$2:$D$76,MATCH(Таблиця11[[#This Row],[NOBLE HOUSE]],'NOBLES 3E'!$A$2:$A$76,0),1),"")</f>
        <v>Nuthos</v>
      </c>
      <c r="O21" s="709" t="str">
        <f>IFERROR(INDEX('NOBLES 3E'!$E$2:$E$76,MATCH(Таблиця11[[#This Row],[NOBLE HOUSE]],'NOBLES 3E'!$A$2:$A$76,0),1),"")</f>
        <v>Glenn</v>
      </c>
      <c r="P21" s="709" t="str">
        <f>IFERROR(INDEX('NOBLES 3E'!$F$2:$F$76,MATCH(Таблиця11[[#This Row],[NOBLE HOUSE]],'NOBLES 3E'!$A$2:$A$76,0),1),"")</f>
        <v>Arundel</v>
      </c>
      <c r="Q21" s="709" t="s">
        <v>13538</v>
      </c>
      <c r="R21" s="709" t="s">
        <v>13539</v>
      </c>
      <c r="S21" s="709"/>
      <c r="T21" s="709"/>
      <c r="U21" s="709"/>
      <c r="V21" s="709"/>
      <c r="W21" s="709"/>
      <c r="X21" s="709">
        <f>INDEX('NOBLES 3E'!$G$2:$G$76,MATCH(Nobles!$A21,'NOBLES 3E'!$A$2:$A$76,0),1)</f>
        <v>24</v>
      </c>
      <c r="Y21" s="709" t="str">
        <f>INDEX('NOBLES 3E'!H$2:H$76,MATCH(Nobles!$A21,'NOBLES 3E'!$A$2:$A$76,0),1)</f>
        <v>CN, CG</v>
      </c>
      <c r="Z21" s="709" t="str">
        <f>INDEX('NOBLES 3E'!I$2:I$76,MATCH(Nobles!$A21,'NOBLES 3E'!$A$2:$A$76,0),1)</f>
        <v>Tempus</v>
      </c>
      <c r="AA21" s="709"/>
      <c r="AB21" s="709" t="str">
        <f>INDEX('NOBLES 3E'!J$2:J$76,MATCH(Nobles!$A21,'NOBLES 3E'!$A$2:$A$76,0),1)</f>
        <v>Tethyrian</v>
      </c>
      <c r="AC21" s="709"/>
      <c r="AD21" s="709" t="str">
        <f>INDEX('NOBLES 3E'!K$2:K$76,MATCH(Nobles!$A21,'NOBLES 3E'!$A$2:$A$76,0),1)</f>
        <v>1248 DR</v>
      </c>
      <c r="AE21" s="709" t="str">
        <f>INDEX('NOBLES 3E'!L$2:L$76,MATCH(Nobles!$A21,'NOBLES 3E'!$A$2:$A$76,0),1)</f>
        <v>$50, Amphail</v>
      </c>
      <c r="AF21" s="709" t="s">
        <v>12161</v>
      </c>
      <c r="AG21" s="709" t="str">
        <f>IFERROR(INDEX(Buildings!$H$3:$H$575,MATCH(Таблиця11[[#This Row],[Holdings in Waterdeep]],Buildings!$F$3:$F$575,0),1),"")</f>
        <v>Highroost </v>
      </c>
      <c r="AH21" s="709" t="str">
        <f>IFERROR(INDEX(Buildings!$I$3:$I$575,MATCH(Таблиця11[[#This Row],[Holdings in Waterdeep]],Buildings!$F$3:$F$575,0),1),"")</f>
        <v>Sea</v>
      </c>
      <c r="AI21" s="709" t="s">
        <v>13540</v>
      </c>
      <c r="AJ21" s="709" t="s">
        <v>13484</v>
      </c>
      <c r="AK21" s="709">
        <f>Таблиця11[[#This Row],[Nobles*]]*2</f>
        <v>48</v>
      </c>
      <c r="AL21" s="62">
        <f t="shared" si="0"/>
        <v>109</v>
      </c>
      <c r="AM21" s="1002" t="str">
        <f>IF(AL21&gt;=MISC!$E$10,MISC!$A$10,IF(AL21&gt;=MISC!$E$9,MISC!$A$9,IF(AL21&gt;=MISC!$E$8,MISC!$A$8,IF(AL21&gt;=MISC!$E$7,MISC!$A$7,IF(AL21&gt;=MISC!$E$6,MISC!$A$6,IF(AL21&gt;=MISC!$E$5,MISC!$A$5,MISC!$A$4))))))</f>
        <v>Aristocratic</v>
      </c>
      <c r="AN21" s="1004" t="s">
        <v>13541</v>
      </c>
      <c r="AO21" s="1022">
        <v>1</v>
      </c>
      <c r="AP21" s="709"/>
      <c r="AQ21" s="709"/>
    </row>
    <row r="22" spans="1:43">
      <c r="A22" s="1000" t="s">
        <v>679</v>
      </c>
      <c r="B22" s="709"/>
      <c r="C22" s="40" t="s">
        <v>29202</v>
      </c>
      <c r="D22" s="709" t="s">
        <v>13462</v>
      </c>
      <c r="E22" s="709" t="str">
        <f>IF(OR(Таблиця11[[#This Row],[STATUS 5E]]="Merged",Таблиця11[[#This Row],[STATUS 5E]]="Dead",Таблиця11[[#This Row],[STATUS 5E]]="Exiles"),"No","Yes")</f>
        <v>Yes</v>
      </c>
      <c r="F22" s="390"/>
      <c r="G22" s="709"/>
      <c r="H22" s="709" t="s">
        <v>680</v>
      </c>
      <c r="I22" s="709"/>
      <c r="J22" s="709" t="s">
        <v>13542</v>
      </c>
      <c r="K22" s="709"/>
      <c r="L22" s="709"/>
      <c r="M22" s="709">
        <f>INDEX('NOBLES 3E'!$C$2:$C$76,MATCH(Nobles!$A22,'NOBLES 3E'!$A$2:$A$76,0),1)</f>
        <v>22000</v>
      </c>
      <c r="N22" s="709" t="str">
        <f>IFERROR(INDEX('NOBLES 3E'!$D$2:$D$76,MATCH(Таблиця11[[#This Row],[NOBLE HOUSE]],'NOBLES 3E'!$A$2:$A$76,0),1),"")</f>
        <v>Marlus</v>
      </c>
      <c r="O22" s="709" t="str">
        <f>IFERROR(INDEX('NOBLES 3E'!$E$2:$E$76,MATCH(Таблиця11[[#This Row],[NOBLE HOUSE]],'NOBLES 3E'!$A$2:$A$76,0),1),"")</f>
        <v>Chalan</v>
      </c>
      <c r="P22" s="709" t="str">
        <f>IFERROR(INDEX('NOBLES 3E'!$F$2:$F$76,MATCH(Таблиця11[[#This Row],[NOBLE HOUSE]],'NOBLES 3E'!$A$2:$A$76,0),1),"")</f>
        <v>Silas</v>
      </c>
      <c r="Q22" s="709" t="s">
        <v>13471</v>
      </c>
      <c r="R22" s="709"/>
      <c r="S22" s="709"/>
      <c r="T22" s="709"/>
      <c r="U22" s="709"/>
      <c r="V22" s="709"/>
      <c r="W22" s="709"/>
      <c r="X22" s="709">
        <f>INDEX('NOBLES 3E'!$G$2:$G$76,MATCH(Nobles!$A22,'NOBLES 3E'!$A$2:$A$76,0),1)</f>
        <v>18</v>
      </c>
      <c r="Y22" s="709" t="str">
        <f>INDEX('NOBLES 3E'!H$2:H$76,MATCH(Nobles!$A22,'NOBLES 3E'!$A$2:$A$76,0),1)</f>
        <v>CC, NG, CN, NE</v>
      </c>
      <c r="Z22" s="709" t="str">
        <f>INDEX('NOBLES 3E'!I$2:I$76,MATCH(Nobles!$A22,'NOBLES 3E'!$A$2:$A$76,0),1)</f>
        <v>Mieliki</v>
      </c>
      <c r="AA22" s="709"/>
      <c r="AB22" s="709" t="str">
        <f>INDEX('NOBLES 3E'!J$2:J$76,MATCH(Nobles!$A22,'NOBLES 3E'!$A$2:$A$76,0),1)</f>
        <v>Illuskan</v>
      </c>
      <c r="AC22" s="709"/>
      <c r="AD22" s="709" t="str">
        <f>INDEX('NOBLES 3E'!K$2:K$76,MATCH(Nobles!$A22,'NOBLES 3E'!$A$2:$A$76,0),1)</f>
        <v>1282 DR</v>
      </c>
      <c r="AE22" s="709">
        <f>INDEX('NOBLES 3E'!L$2:L$76,MATCH(Nobles!$A22,'NOBLES 3E'!$A$2:$A$76,0),1)</f>
        <v>33</v>
      </c>
      <c r="AF22" s="709" t="s">
        <v>12097</v>
      </c>
      <c r="AG22" s="709" t="str">
        <f>IFERROR(INDEX(Buildings!$H$3:$H$575,MATCH(Таблиця11[[#This Row],[Holdings in Waterdeep]],Buildings!$F$3:$F$575,0),1),"")</f>
        <v>Eirontalar Villa</v>
      </c>
      <c r="AH22" s="709" t="str">
        <f>IFERROR(INDEX(Buildings!$I$3:$I$575,MATCH(Таблиця11[[#This Row],[Holdings in Waterdeep]],Buildings!$F$3:$F$575,0),1),"")</f>
        <v>Sea</v>
      </c>
      <c r="AI22" s="709" t="str">
        <f>IF(Таблиця11[[#This Row],[Holdings Waterdeep Name]]&lt;&gt;"",Таблиця11[[#This Row],[Holdings Waterdeep Name]]&amp;" ("&amp;Таблиця11[[#This Row],[Ward of Holdings]]&amp;" Ward)","")</f>
        <v>Eirontalar Villa (Sea Ward)</v>
      </c>
      <c r="AJ22" s="709"/>
      <c r="AK22" s="709">
        <f>Таблиця11[[#This Row],[Nobles*]]*2</f>
        <v>36</v>
      </c>
      <c r="AL22" s="62">
        <f t="shared" si="0"/>
        <v>123</v>
      </c>
      <c r="AM22" s="1002" t="str">
        <f>IF(AL22&gt;=MISC!$E$10,MISC!$A$10,IF(AL22&gt;=MISC!$E$9,MISC!$A$9,IF(AL22&gt;=MISC!$E$8,MISC!$A$8,IF(AL22&gt;=MISC!$E$7,MISC!$A$7,IF(AL22&gt;=MISC!$E$6,MISC!$A$6,IF(AL22&gt;=MISC!$E$5,MISC!$A$5,MISC!$A$4))))))</f>
        <v>Aristocratic</v>
      </c>
      <c r="AN22" s="709"/>
      <c r="AO22" s="806">
        <v>1</v>
      </c>
      <c r="AP22" s="709"/>
      <c r="AQ22" s="709"/>
    </row>
    <row r="23" spans="1:43" hidden="1">
      <c r="A23" s="374" t="s">
        <v>687</v>
      </c>
      <c r="B23" s="375" t="s">
        <v>13543</v>
      </c>
      <c r="C23" s="375"/>
      <c r="D23" s="375" t="s">
        <v>13462</v>
      </c>
      <c r="E23" s="375" t="s">
        <v>13462</v>
      </c>
      <c r="F23" s="388"/>
      <c r="G23" s="375"/>
      <c r="H23" s="375" t="s">
        <v>673</v>
      </c>
      <c r="I23" s="375"/>
      <c r="J23" s="375" t="s">
        <v>13544</v>
      </c>
      <c r="K23" s="375"/>
      <c r="L23" s="375" t="s">
        <v>13545</v>
      </c>
      <c r="M23" s="375">
        <f>INDEX('NOBLES 3E'!$C$2:$C$76,MATCH(Nobles!$A23,'NOBLES 3E'!$A$2:$A$76,0),1)</f>
        <v>15000</v>
      </c>
      <c r="N23" s="375" t="str">
        <f>IFERROR(INDEX('NOBLES 3E'!$D$2:$D$76,MATCH(Таблиця11[[#This Row],[NOBLE HOUSE]],'NOBLES 3E'!$A$2:$A$76,0),1),"")</f>
        <v>Thesp</v>
      </c>
      <c r="O23" s="375" t="str">
        <f>IFERROR(INDEX('NOBLES 3E'!$E$2:$E$76,MATCH(Таблиця11[[#This Row],[NOBLE HOUSE]],'NOBLES 3E'!$A$2:$A$76,0),1),"")</f>
        <v>Arus</v>
      </c>
      <c r="P23" s="375" t="str">
        <f>IFERROR(INDEX('NOBLES 3E'!$F$2:$F$76,MATCH(Таблиця11[[#This Row],[NOBLE HOUSE]],'NOBLES 3E'!$A$2:$A$76,0),1),"")</f>
        <v>Fea</v>
      </c>
      <c r="Q23" s="375"/>
      <c r="R23" s="375"/>
      <c r="S23" s="375"/>
      <c r="T23" s="375"/>
      <c r="U23" s="375"/>
      <c r="V23" s="375"/>
      <c r="W23" s="375"/>
      <c r="X23" s="375">
        <f>INDEX('NOBLES 3E'!$G$2:$G$76,MATCH(Nobles!$A23,'NOBLES 3E'!$A$2:$A$76,0),1)</f>
        <v>21</v>
      </c>
      <c r="Y23" s="375" t="str">
        <f>INDEX('NOBLES 3E'!H$2:H$76,MATCH(Nobles!$A23,'NOBLES 3E'!$A$2:$A$76,0),1)</f>
        <v>LN, CG, LG, NG, CE</v>
      </c>
      <c r="Z23" s="375" t="str">
        <f>INDEX('NOBLES 3E'!I$2:I$76,MATCH(Nobles!$A23,'NOBLES 3E'!$A$2:$A$76,0),1)</f>
        <v>Mystra</v>
      </c>
      <c r="AA23" s="375"/>
      <c r="AB23" s="375" t="str">
        <f>INDEX('NOBLES 3E'!J$2:J$76,MATCH(Nobles!$A23,'NOBLES 3E'!$A$2:$A$76,0),1)</f>
        <v>Tethyrian</v>
      </c>
      <c r="AC23" s="375"/>
      <c r="AD23" s="375" t="str">
        <f>INDEX('NOBLES 3E'!K$2:K$76,MATCH(Nobles!$A23,'NOBLES 3E'!$A$2:$A$76,0),1)</f>
        <v>1167 DR</v>
      </c>
      <c r="AE23" s="375">
        <f>INDEX('NOBLES 3E'!L$2:L$76,MATCH(Nobles!$A23,'NOBLES 3E'!$A$2:$A$76,0),1)</f>
        <v>22</v>
      </c>
      <c r="AF23" s="375"/>
      <c r="AG23" s="375"/>
      <c r="AH23" s="375" t="str">
        <f>IFERROR(INDEX(Buildings!$I$3:$I$575,MATCH(Таблиця11[[#This Row],[Holdings in Waterdeep]],Buildings!$F$3:$F$575,0),1),"")</f>
        <v/>
      </c>
      <c r="AI23" s="375" t="str">
        <f>IF(Таблиця11[[#This Row],[Holdings Waterdeep Name]]&lt;&gt;"",Таблиця11[[#This Row],[Holdings Waterdeep Name]]&amp;" ("&amp;Таблиця11[[#This Row],[Ward of Holdings]]&amp;" Ward)","")</f>
        <v/>
      </c>
      <c r="AJ23" s="375"/>
      <c r="AK23" s="375">
        <f>Таблиця11[[#This Row],[Nobles*]]*2</f>
        <v>42</v>
      </c>
      <c r="AL23" s="375">
        <f t="shared" si="0"/>
        <v>72</v>
      </c>
      <c r="AM23" s="376" t="str">
        <f>IF(AL23&gt;=MISC!$E$10,MISC!$A$10,IF(AL23&gt;=MISC!$E$9,MISC!$A$9,IF(AL23&gt;=MISC!$E$8,MISC!$A$8,IF(AL23&gt;=MISC!$E$7,MISC!$A$7,IF(AL23&gt;=MISC!$E$6,MISC!$A$6,IF(AL23&gt;=MISC!$E$5,MISC!$A$5,MISC!$A$4))))))</f>
        <v>Aristocratic</v>
      </c>
      <c r="AN23" s="377"/>
      <c r="AO23" s="1023">
        <v>1</v>
      </c>
      <c r="AP23" s="375"/>
      <c r="AQ23" s="375"/>
    </row>
    <row r="24" spans="1:43">
      <c r="A24" s="1000" t="s">
        <v>695</v>
      </c>
      <c r="B24" s="709"/>
      <c r="C24" s="40" t="s">
        <v>29203</v>
      </c>
      <c r="D24" s="709" t="s">
        <v>13462</v>
      </c>
      <c r="E24" s="709" t="str">
        <f>IF(OR(Таблиця11[[#This Row],[STATUS 5E]]="Merged",Таблиця11[[#This Row],[STATUS 5E]]="Dead",Таблиця11[[#This Row],[STATUS 5E]]="Exiles"),"No","Yes")</f>
        <v>Yes</v>
      </c>
      <c r="F24" s="390"/>
      <c r="G24" s="709"/>
      <c r="H24" s="709" t="s">
        <v>696</v>
      </c>
      <c r="I24" s="709"/>
      <c r="J24" s="709" t="s">
        <v>13546</v>
      </c>
      <c r="K24" s="709"/>
      <c r="L24" s="709"/>
      <c r="M24" s="709">
        <f>INDEX('NOBLES 3E'!$C$2:$C$76,MATCH(Nobles!$A24,'NOBLES 3E'!$A$2:$A$76,0),1)</f>
        <v>21000</v>
      </c>
      <c r="N24" s="709" t="str">
        <f>IFERROR(INDEX('NOBLES 3E'!$D$2:$D$76,MATCH(Таблиця11[[#This Row],[NOBLE HOUSE]],'NOBLES 3E'!$A$2:$A$76,0),1),"")</f>
        <v>Lylar</v>
      </c>
      <c r="O24" s="709" t="str">
        <f>IFERROR(INDEX('NOBLES 3E'!$E$2:$E$76,MATCH(Таблиця11[[#This Row],[NOBLE HOUSE]],'NOBLES 3E'!$A$2:$A$76,0),1),"")</f>
        <v>Dalene</v>
      </c>
      <c r="P24" s="709" t="str">
        <f>IFERROR(INDEX('NOBLES 3E'!$F$2:$F$76,MATCH(Таблиця11[[#This Row],[NOBLE HOUSE]],'NOBLES 3E'!$A$2:$A$76,0),1),"")</f>
        <v>Alars</v>
      </c>
      <c r="Q24" s="709" t="s">
        <v>13471</v>
      </c>
      <c r="R24" s="709"/>
      <c r="S24" s="709"/>
      <c r="T24" s="709"/>
      <c r="U24" s="709"/>
      <c r="V24" s="709"/>
      <c r="W24" s="709"/>
      <c r="X24" s="709">
        <f>INDEX('NOBLES 3E'!$G$2:$G$76,MATCH(Nobles!$A24,'NOBLES 3E'!$A$2:$A$76,0),1)</f>
        <v>15</v>
      </c>
      <c r="Y24" s="709" t="str">
        <f>INDEX('NOBLES 3E'!H$2:H$76,MATCH(Nobles!$A24,'NOBLES 3E'!$A$2:$A$76,0),1)</f>
        <v>LN, N</v>
      </c>
      <c r="Z24" s="709" t="str">
        <f>INDEX('NOBLES 3E'!I$2:I$76,MATCH(Nobles!$A24,'NOBLES 3E'!$A$2:$A$76,0),1)</f>
        <v>Gond</v>
      </c>
      <c r="AA24" s="709"/>
      <c r="AB24" s="709" t="str">
        <f>INDEX('NOBLES 3E'!J$2:J$76,MATCH(Nobles!$A24,'NOBLES 3E'!$A$2:$A$76,0),1)</f>
        <v>Tethyrian</v>
      </c>
      <c r="AC24" s="709"/>
      <c r="AD24" s="709" t="str">
        <f>INDEX('NOBLES 3E'!K$2:K$76,MATCH(Nobles!$A24,'NOBLES 3E'!$A$2:$A$76,0),1)</f>
        <v>1205 DR</v>
      </c>
      <c r="AE24" s="709">
        <f>INDEX('NOBLES 3E'!L$2:L$76,MATCH(Nobles!$A24,'NOBLES 3E'!$A$2:$A$76,0),1)</f>
        <v>6</v>
      </c>
      <c r="AF24" s="709" t="s">
        <v>11973</v>
      </c>
      <c r="AG24" s="709" t="str">
        <f>IFERROR(INDEX(Buildings!$H$3:$H$575,MATCH(Таблиця11[[#This Row],[Holdings in Waterdeep]],Buildings!$F$3:$F$575,0),1),"")</f>
        <v>Emveolstone Villa</v>
      </c>
      <c r="AH24" s="709" t="str">
        <f>IFERROR(INDEX(Buildings!$I$3:$I$575,MATCH(Таблиця11[[#This Row],[Holdings in Waterdeep]],Buildings!$F$3:$F$575,0),1),"")</f>
        <v>Sea</v>
      </c>
      <c r="AI24" s="709" t="str">
        <f>IF(Таблиця11[[#This Row],[Holdings Waterdeep Name]]&lt;&gt;"",Таблиця11[[#This Row],[Holdings Waterdeep Name]]&amp;" ("&amp;Таблиця11[[#This Row],[Ward of Holdings]]&amp;" Ward)","")</f>
        <v>Emveolstone Villa (Sea Ward)</v>
      </c>
      <c r="AJ24" s="709"/>
      <c r="AK24" s="709">
        <f>Таблиця11[[#This Row],[Nobles*]]*2</f>
        <v>30</v>
      </c>
      <c r="AL24" s="62">
        <f t="shared" si="0"/>
        <v>140</v>
      </c>
      <c r="AM24" s="1002" t="str">
        <f>IF(AL24&gt;=MISC!$E$10,MISC!$A$10,IF(AL24&gt;=MISC!$E$9,MISC!$A$9,IF(AL24&gt;=MISC!$E$8,MISC!$A$8,IF(AL24&gt;=MISC!$E$7,MISC!$A$7,IF(AL24&gt;=MISC!$E$6,MISC!$A$6,IF(AL24&gt;=MISC!$E$5,MISC!$A$5,MISC!$A$4))))))</f>
        <v>Aristocratic</v>
      </c>
      <c r="AN24" s="709"/>
      <c r="AO24" s="806">
        <v>1</v>
      </c>
      <c r="AP24" s="709"/>
      <c r="AQ24" s="709"/>
    </row>
    <row r="25" spans="1:43">
      <c r="A25" s="1000" t="s">
        <v>703</v>
      </c>
      <c r="B25" s="709"/>
      <c r="C25" s="40" t="s">
        <v>29204</v>
      </c>
      <c r="D25" s="709" t="s">
        <v>13462</v>
      </c>
      <c r="E25" s="709" t="str">
        <f>IF(OR(Таблиця11[[#This Row],[STATUS 5E]]="Merged",Таблиця11[[#This Row],[STATUS 5E]]="Dead",Таблиця11[[#This Row],[STATUS 5E]]="Exiles"),"No","Yes")</f>
        <v>Yes</v>
      </c>
      <c r="F25" s="390"/>
      <c r="G25" s="709"/>
      <c r="H25" s="709" t="s">
        <v>704</v>
      </c>
      <c r="I25" s="709"/>
      <c r="J25" s="709" t="s">
        <v>13547</v>
      </c>
      <c r="K25" s="709"/>
      <c r="L25" s="709" t="s">
        <v>13548</v>
      </c>
      <c r="M25" s="709">
        <f>INDEX('NOBLES 3E'!$C$2:$C$76,MATCH(Nobles!$A25,'NOBLES 3E'!$A$2:$A$76,0),1)</f>
        <v>28000</v>
      </c>
      <c r="N25" s="709" t="str">
        <f>IFERROR(INDEX('NOBLES 3E'!$D$2:$D$76,MATCH(Таблиця11[[#This Row],[NOBLE HOUSE]],'NOBLES 3E'!$A$2:$A$76,0),1),"")</f>
        <v>Guldos</v>
      </c>
      <c r="O25" s="709" t="str">
        <f>IFERROR(INDEX('NOBLES 3E'!$E$2:$E$76,MATCH(Таблиця11[[#This Row],[NOBLE HOUSE]],'NOBLES 3E'!$A$2:$A$76,0),1),"")</f>
        <v>Dorma</v>
      </c>
      <c r="P25" s="709" t="str">
        <f>IFERROR(INDEX('NOBLES 3E'!$F$2:$F$76,MATCH(Таблиця11[[#This Row],[NOBLE HOUSE]],'NOBLES 3E'!$A$2:$A$76,0),1),"")</f>
        <v>Finn</v>
      </c>
      <c r="Q25" s="709" t="s">
        <v>13471</v>
      </c>
      <c r="R25" s="709" t="s">
        <v>13549</v>
      </c>
      <c r="S25" s="709"/>
      <c r="T25" s="709"/>
      <c r="U25" s="709"/>
      <c r="V25" s="709"/>
      <c r="W25" s="709"/>
      <c r="X25" s="709">
        <f>INDEX('NOBLES 3E'!$G$2:$G$76,MATCH(Nobles!$A25,'NOBLES 3E'!$A$2:$A$76,0),1)</f>
        <v>27</v>
      </c>
      <c r="Y25" s="709" t="str">
        <f>INDEX('NOBLES 3E'!H$2:H$76,MATCH(Nobles!$A25,'NOBLES 3E'!$A$2:$A$76,0),1)</f>
        <v>NG, N</v>
      </c>
      <c r="Z25" s="709" t="str">
        <f>INDEX('NOBLES 3E'!I$2:I$76,MATCH(Nobles!$A25,'NOBLES 3E'!$A$2:$A$76,0),1)</f>
        <v>Oghma</v>
      </c>
      <c r="AA25" s="709"/>
      <c r="AB25" s="709" t="str">
        <f>INDEX('NOBLES 3E'!J$2:J$76,MATCH(Nobles!$A25,'NOBLES 3E'!$A$2:$A$76,0),1)</f>
        <v>Tethyrian</v>
      </c>
      <c r="AC25" s="709"/>
      <c r="AD25" s="709" t="str">
        <f>INDEX('NOBLES 3E'!K$2:K$76,MATCH(Nobles!$A25,'NOBLES 3E'!$A$2:$A$76,0),1)</f>
        <v>1293 DR</v>
      </c>
      <c r="AE25" s="709" t="str">
        <f>INDEX('NOBLES 3E'!L$2:L$76,MATCH(Nobles!$A25,'NOBLES 3E'!$A$2:$A$76,0),1)</f>
        <v>N29</v>
      </c>
      <c r="AF25" s="709" t="s">
        <v>710</v>
      </c>
      <c r="AG25" s="709" t="str">
        <f>IFERROR(INDEX(Buildings!$H$3:$H$575,MATCH(Таблиця11[[#This Row],[Holdings in Waterdeep]],Buildings!$F$3:$F$575,0),1),"")</f>
        <v>Estelmer Villa</v>
      </c>
      <c r="AH25" s="709" t="str">
        <f>IFERROR(INDEX(Buildings!$I$3:$I$575,MATCH(Таблиця11[[#This Row],[Holdings in Waterdeep]],Buildings!$F$3:$F$575,0),1),"")</f>
        <v>North</v>
      </c>
      <c r="AI25" s="709" t="str">
        <f>IF(Таблиця11[[#This Row],[Holdings Waterdeep Name]]&lt;&gt;"",Таблиця11[[#This Row],[Holdings Waterdeep Name]]&amp;" ("&amp;Таблиця11[[#This Row],[Ward of Holdings]]&amp;" Ward)","")</f>
        <v>Estelmer Villa (North Ward)</v>
      </c>
      <c r="AJ25" s="709"/>
      <c r="AK25" s="709">
        <f>Таблиця11[[#This Row],[Nobles*]]*2</f>
        <v>54</v>
      </c>
      <c r="AL25" s="62">
        <f t="shared" si="0"/>
        <v>104</v>
      </c>
      <c r="AM25" s="1002" t="str">
        <f>IF(AL25&gt;=MISC!$E$10,MISC!$A$10,IF(AL25&gt;=MISC!$E$9,MISC!$A$9,IF(AL25&gt;=MISC!$E$8,MISC!$A$8,IF(AL25&gt;=MISC!$E$7,MISC!$A$7,IF(AL25&gt;=MISC!$E$6,MISC!$A$6,IF(AL25&gt;=MISC!$E$5,MISC!$A$5,MISC!$A$4))))))</f>
        <v>Aristocratic</v>
      </c>
      <c r="AN25" s="1004" t="s">
        <v>13550</v>
      </c>
      <c r="AO25" s="1022">
        <v>0</v>
      </c>
      <c r="AP25" s="709"/>
      <c r="AQ25" s="709"/>
    </row>
    <row r="26" spans="1:43">
      <c r="A26" s="1000" t="s">
        <v>711</v>
      </c>
      <c r="B26" s="709"/>
      <c r="C26" s="40" t="s">
        <v>29205</v>
      </c>
      <c r="D26" s="709" t="s">
        <v>13462</v>
      </c>
      <c r="E26" s="709" t="str">
        <f>IF(OR(Таблиця11[[#This Row],[STATUS 5E]]="Merged",Таблиця11[[#This Row],[STATUS 5E]]="Dead",Таблиця11[[#This Row],[STATUS 5E]]="Exiles"),"No","Yes")</f>
        <v>Yes</v>
      </c>
      <c r="F26" s="390"/>
      <c r="G26" s="709"/>
      <c r="H26" s="709" t="s">
        <v>712</v>
      </c>
      <c r="I26" s="709" t="s">
        <v>29163</v>
      </c>
      <c r="J26" s="709" t="s">
        <v>13551</v>
      </c>
      <c r="K26" s="709"/>
      <c r="L26" s="709"/>
      <c r="M26" s="709">
        <f>INDEX('NOBLES 3E'!$C$2:$C$76,MATCH(Nobles!$A26,'NOBLES 3E'!$A$2:$A$76,0),1)</f>
        <v>34000</v>
      </c>
      <c r="N26" s="709" t="str">
        <f>IFERROR(INDEX('NOBLES 3E'!$D$2:$D$76,MATCH(Таблиця11[[#This Row],[NOBLE HOUSE]],'NOBLES 3E'!$A$2:$A$76,0),1),"")</f>
        <v>Elemos</v>
      </c>
      <c r="O26" s="709" t="str">
        <f>IFERROR(INDEX('NOBLES 3E'!$E$2:$E$76,MATCH(Таблиця11[[#This Row],[NOBLE HOUSE]],'NOBLES 3E'!$A$2:$A$76,0),1),"")</f>
        <v>Thica</v>
      </c>
      <c r="P26" s="709" t="str">
        <f>IFERROR(INDEX('NOBLES 3E'!$F$2:$F$76,MATCH(Таблиця11[[#This Row],[NOBLE HOUSE]],'NOBLES 3E'!$A$2:$A$76,0),1),"")</f>
        <v>Vhaas</v>
      </c>
      <c r="Q26" s="709" t="s">
        <v>13471</v>
      </c>
      <c r="R26" s="709"/>
      <c r="S26" s="709"/>
      <c r="T26" s="709"/>
      <c r="U26" s="709"/>
      <c r="V26" s="709"/>
      <c r="W26" s="709"/>
      <c r="X26" s="709">
        <f>INDEX('NOBLES 3E'!$G$2:$G$76,MATCH(Nobles!$A26,'NOBLES 3E'!$A$2:$A$76,0),1)</f>
        <v>29</v>
      </c>
      <c r="Y26" s="709" t="str">
        <f>INDEX('NOBLES 3E'!H$2:H$76,MATCH(Nobles!$A26,'NOBLES 3E'!$A$2:$A$76,0),1)</f>
        <v>LN, LE</v>
      </c>
      <c r="Z26" s="709" t="str">
        <f>INDEX('NOBLES 3E'!I$2:I$76,MATCH(Nobles!$A26,'NOBLES 3E'!$A$2:$A$76,0),1)</f>
        <v>Tempus</v>
      </c>
      <c r="AA26" s="709"/>
      <c r="AB26" s="709" t="str">
        <f>INDEX('NOBLES 3E'!J$2:J$76,MATCH(Nobles!$A26,'NOBLES 3E'!$A$2:$A$76,0),1)</f>
        <v>Illuskan</v>
      </c>
      <c r="AC26" s="709"/>
      <c r="AD26" s="709" t="str">
        <f>INDEX('NOBLES 3E'!K$2:K$76,MATCH(Nobles!$A26,'NOBLES 3E'!$A$2:$A$76,0),1)</f>
        <v>1097 DR</v>
      </c>
      <c r="AE26" s="709">
        <f>INDEX('NOBLES 3E'!L$2:L$76,MATCH(Nobles!$A26,'NOBLES 3E'!$A$2:$A$76,0),1)</f>
        <v>9</v>
      </c>
      <c r="AF26" s="709" t="s">
        <v>11986</v>
      </c>
      <c r="AG26" s="709" t="str">
        <f>IFERROR(INDEX(Buildings!$H$3:$H$575,MATCH(Таблиця11[[#This Row],[Holdings in Waterdeep]],Buildings!$F$3:$F$575,0),1),"")</f>
        <v>Gauntyl Villa</v>
      </c>
      <c r="AH26" s="709" t="str">
        <f>IFERROR(INDEX(Buildings!$I$3:$I$575,MATCH(Таблиця11[[#This Row],[Holdings in Waterdeep]],Buildings!$F$3:$F$575,0),1),"")</f>
        <v>Sea</v>
      </c>
      <c r="AI26" s="709" t="str">
        <f>IF(Таблиця11[[#This Row],[Holdings Waterdeep Name]]&lt;&gt;"",Таблиця11[[#This Row],[Holdings Waterdeep Name]]&amp;" ("&amp;Таблиця11[[#This Row],[Ward of Holdings]]&amp;" Ward)","")</f>
        <v>Gauntyl Villa (Sea Ward)</v>
      </c>
      <c r="AJ26" s="709"/>
      <c r="AK26" s="709">
        <f>Таблиця11[[#This Row],[Nobles*]]*2</f>
        <v>58</v>
      </c>
      <c r="AL26" s="62">
        <f t="shared" si="0"/>
        <v>118</v>
      </c>
      <c r="AM26" s="1002" t="str">
        <f>IF(AL26&gt;=MISC!$E$10,MISC!$A$10,IF(AL26&gt;=MISC!$E$9,MISC!$A$9,IF(AL26&gt;=MISC!$E$8,MISC!$A$8,IF(AL26&gt;=MISC!$E$7,MISC!$A$7,IF(AL26&gt;=MISC!$E$6,MISC!$A$6,IF(AL26&gt;=MISC!$E$5,MISC!$A$5,MISC!$A$4))))))</f>
        <v>Aristocratic</v>
      </c>
      <c r="AN26" s="709"/>
      <c r="AO26" s="806">
        <v>1</v>
      </c>
      <c r="AP26" s="709"/>
      <c r="AQ26" s="709"/>
    </row>
    <row r="27" spans="1:43">
      <c r="A27" s="1000" t="s">
        <v>717</v>
      </c>
      <c r="B27" s="709"/>
      <c r="C27" s="40" t="s">
        <v>29206</v>
      </c>
      <c r="D27" s="709" t="s">
        <v>13462</v>
      </c>
      <c r="E27" s="709" t="str">
        <f>IF(OR(Таблиця11[[#This Row],[STATUS 5E]]="Merged",Таблиця11[[#This Row],[STATUS 5E]]="Dead",Таблиця11[[#This Row],[STATUS 5E]]="Exiles"),"No","Yes")</f>
        <v>Yes</v>
      </c>
      <c r="F27" s="390"/>
      <c r="G27" s="709"/>
      <c r="H27" s="709" t="s">
        <v>718</v>
      </c>
      <c r="I27" s="709" t="s">
        <v>29164</v>
      </c>
      <c r="J27" s="709" t="s">
        <v>13552</v>
      </c>
      <c r="K27" s="709"/>
      <c r="L27" s="709" t="s">
        <v>13553</v>
      </c>
      <c r="M27" s="709">
        <f>INDEX('NOBLES 3E'!$C$2:$C$76,MATCH(Nobles!$A27,'NOBLES 3E'!$A$2:$A$76,0),1)</f>
        <v>27000</v>
      </c>
      <c r="N27" s="709" t="str">
        <f>IFERROR(INDEX('NOBLES 3E'!$D$2:$D$76,MATCH(Таблиця11[[#This Row],[NOBLE HOUSE]],'NOBLES 3E'!$A$2:$A$76,0),1),"")</f>
        <v>Djarrus</v>
      </c>
      <c r="O27" s="709" t="str">
        <f>IFERROR(INDEX('NOBLES 3E'!$E$2:$E$76,MATCH(Таблиця11[[#This Row],[NOBLE HOUSE]],'NOBLES 3E'!$A$2:$A$76,0),1),"")</f>
        <v>None</v>
      </c>
      <c r="P27" s="709" t="str">
        <f>IFERROR(INDEX('NOBLES 3E'!$F$2:$F$76,MATCH(Таблиця11[[#This Row],[NOBLE HOUSE]],'NOBLES 3E'!$A$2:$A$76,0),1),"")</f>
        <v>Dundald</v>
      </c>
      <c r="Q27" s="709" t="s">
        <v>13471</v>
      </c>
      <c r="R27" s="709" t="s">
        <v>13554</v>
      </c>
      <c r="S27" s="709"/>
      <c r="T27" s="709"/>
      <c r="U27" s="709"/>
      <c r="V27" s="709"/>
      <c r="W27" s="709"/>
      <c r="X27" s="709">
        <f>INDEX('NOBLES 3E'!$G$2:$G$76,MATCH(Nobles!$A27,'NOBLES 3E'!$A$2:$A$76,0),1)</f>
        <v>17</v>
      </c>
      <c r="Y27" s="709" t="str">
        <f>INDEX('NOBLES 3E'!H$2:H$76,MATCH(Nobles!$A27,'NOBLES 3E'!$A$2:$A$76,0),1)</f>
        <v>NG, CG</v>
      </c>
      <c r="Z27" s="709" t="str">
        <f>INDEX('NOBLES 3E'!I$2:I$76,MATCH(Nobles!$A27,'NOBLES 3E'!$A$2:$A$76,0),1)</f>
        <v>Lathander</v>
      </c>
      <c r="AA27" s="709"/>
      <c r="AB27" s="709" t="str">
        <f>INDEX('NOBLES 3E'!J$2:J$76,MATCH(Nobles!$A27,'NOBLES 3E'!$A$2:$A$76,0),1)</f>
        <v>Illuskan</v>
      </c>
      <c r="AC27" s="709"/>
      <c r="AD27" s="709" t="str">
        <f>INDEX('NOBLES 3E'!K$2:K$76,MATCH(Nobles!$A27,'NOBLES 3E'!$A$2:$A$76,0),1)</f>
        <v>1197 DR</v>
      </c>
      <c r="AE27" s="709" t="str">
        <f>INDEX('NOBLES 3E'!L$2:L$76,MATCH(Nobles!$A27,'NOBLES 3E'!$A$2:$A$76,0),1)</f>
        <v>N57</v>
      </c>
      <c r="AF27" s="709" t="s">
        <v>723</v>
      </c>
      <c r="AG27" s="709" t="str">
        <f>IFERROR(INDEX(Buildings!$H$3:$H$575,MATCH(Таблиця11[[#This Row],[Holdings in Waterdeep]],Buildings!$F$3:$F$575,0),1),"")</f>
        <v>Gost Villa</v>
      </c>
      <c r="AH27" s="709" t="str">
        <f>IFERROR(INDEX(Buildings!$I$3:$I$575,MATCH(Таблиця11[[#This Row],[Holdings in Waterdeep]],Buildings!$F$3:$F$575,0),1),"")</f>
        <v>North</v>
      </c>
      <c r="AI27" s="709" t="str">
        <f>IF(Таблиця11[[#This Row],[Holdings Waterdeep Name]]&lt;&gt;"",Таблиця11[[#This Row],[Holdings Waterdeep Name]]&amp;" ("&amp;Таблиця11[[#This Row],[Ward of Holdings]]&amp;" Ward)","")</f>
        <v>Gost Villa (North Ward)</v>
      </c>
      <c r="AJ27" s="709"/>
      <c r="AK27" s="709">
        <f>Таблиця11[[#This Row],[Nobles*]]*2</f>
        <v>34</v>
      </c>
      <c r="AL27" s="62">
        <f t="shared" si="0"/>
        <v>159</v>
      </c>
      <c r="AM27" s="1002" t="str">
        <f>IF(AL27&gt;=MISC!$E$10,MISC!$A$10,IF(AL27&gt;=MISC!$E$9,MISC!$A$9,IF(AL27&gt;=MISC!$E$8,MISC!$A$8,IF(AL27&gt;=MISC!$E$7,MISC!$A$7,IF(AL27&gt;=MISC!$E$6,MISC!$A$6,IF(AL27&gt;=MISC!$E$5,MISC!$A$5,MISC!$A$4))))))</f>
        <v>Aristocratic</v>
      </c>
      <c r="AN27" s="709"/>
      <c r="AO27" s="806">
        <v>1</v>
      </c>
      <c r="AP27" s="709"/>
      <c r="AQ27" s="709"/>
    </row>
    <row r="28" spans="1:43" ht="15" customHeight="1">
      <c r="A28" s="1000" t="s">
        <v>724</v>
      </c>
      <c r="B28" s="709"/>
      <c r="C28" s="40" t="s">
        <v>29207</v>
      </c>
      <c r="D28" s="709" t="s">
        <v>13462</v>
      </c>
      <c r="E28" s="709" t="str">
        <f>IF(OR(Таблиця11[[#This Row],[STATUS 5E]]="Merged",Таблиця11[[#This Row],[STATUS 5E]]="Dead",Таблиця11[[#This Row],[STATUS 5E]]="Exiles"),"No","Yes")</f>
        <v>Yes</v>
      </c>
      <c r="F28" s="390"/>
      <c r="G28" s="709"/>
      <c r="H28" s="709" t="s">
        <v>725</v>
      </c>
      <c r="I28" s="709" t="s">
        <v>29165</v>
      </c>
      <c r="J28" s="709" t="s">
        <v>13555</v>
      </c>
      <c r="K28" s="709" t="s">
        <v>13556</v>
      </c>
      <c r="L28" s="709" t="s">
        <v>13557</v>
      </c>
      <c r="M28" s="709">
        <f>INDEX('NOBLES 3E'!$C$2:$C$76,MATCH(Nobles!$A28,'NOBLES 3E'!$A$2:$A$76,0),1)</f>
        <v>39000</v>
      </c>
      <c r="N28" s="709" t="str">
        <f>IFERROR(INDEX('NOBLES 3E'!$D$2:$D$76,MATCH(Таблиця11[[#This Row],[NOBLE HOUSE]],'NOBLES 3E'!$A$2:$A$76,0),1),"")</f>
        <v>Irg "Hund"</v>
      </c>
      <c r="O28" s="807" t="str">
        <f>IFERROR(INDEX('NOBLES 3E'!$E$2:$E$76,MATCH(Таблиця11[[#This Row],[NOBLE HOUSE]],'NOBLES 3E'!$A$2:$A$76,0),1),"")</f>
        <v>Vajra</v>
      </c>
      <c r="P28" s="807" t="str">
        <f>IFERROR(INDEX('NOBLES 3E'!$F$2:$F$76,MATCH(Таблиця11[[#This Row],[NOBLE HOUSE]],'NOBLES 3E'!$A$2:$A$76,0),1),"")</f>
        <v>Tam</v>
      </c>
      <c r="Q28" s="709" t="s">
        <v>13471</v>
      </c>
      <c r="R28" s="40" t="s">
        <v>13558</v>
      </c>
      <c r="S28" s="40" t="str">
        <f>Folk!B531</f>
        <v>Xoblob</v>
      </c>
      <c r="T28" s="40"/>
      <c r="U28" s="40"/>
      <c r="V28" s="40" t="s">
        <v>13559</v>
      </c>
      <c r="W28" s="709" t="s">
        <v>13560</v>
      </c>
      <c r="X28" s="709">
        <f>INDEX('NOBLES 3E'!$G$2:$G$76,MATCH(Nobles!$A28,'NOBLES 3E'!$A$2:$A$76,0),1)</f>
        <v>26</v>
      </c>
      <c r="Y28" s="709" t="str">
        <f>INDEX('NOBLES 3E'!H$2:H$76,MATCH(Nobles!$A28,'NOBLES 3E'!$A$2:$A$76,0),1)</f>
        <v>LN, LE</v>
      </c>
      <c r="Z28" s="709" t="str">
        <f>INDEX('NOBLES 3E'!I$2:I$76,MATCH(Nobles!$A28,'NOBLES 3E'!$A$2:$A$76,0),1)</f>
        <v>Gargauth</v>
      </c>
      <c r="AA28" s="709"/>
      <c r="AB28" s="709" t="str">
        <f>INDEX('NOBLES 3E'!J$2:J$76,MATCH(Nobles!$A28,'NOBLES 3E'!$A$2:$A$76,0),1)</f>
        <v>Tethyrian</v>
      </c>
      <c r="AC28" s="709"/>
      <c r="AD28" s="709" t="str">
        <f>INDEX('NOBLES 3E'!K$2:K$76,MATCH(Nobles!$A28,'NOBLES 3E'!$A$2:$A$76,0),1)</f>
        <v>1260 DR</v>
      </c>
      <c r="AE28" s="709" t="str">
        <f>INDEX('NOBLES 3E'!L$2:L$76,MATCH(Nobles!$A28,'NOBLES 3E'!$A$2:$A$76,0),1)</f>
        <v>N20</v>
      </c>
      <c r="AF28" s="709" t="s">
        <v>731</v>
      </c>
      <c r="AG28" s="709" t="str">
        <f>IFERROR(INDEX(Buildings!$H$3:$H$575,MATCH(Таблиця11[[#This Row],[Holdings in Waterdeep]],Buildings!$F$3:$F$575,0),1),"")</f>
        <v>Gralhund Villa</v>
      </c>
      <c r="AH28" s="709" t="str">
        <f>IFERROR(INDEX(Buildings!$I$3:$I$575,MATCH(Таблиця11[[#This Row],[Holdings in Waterdeep]],Buildings!$F$3:$F$575,0),1),"")</f>
        <v>North</v>
      </c>
      <c r="AI28" s="709" t="str">
        <f>IF(Таблиця11[[#This Row],[Holdings Waterdeep Name]]&lt;&gt;"",Таблиця11[[#This Row],[Holdings Waterdeep Name]]&amp;" ("&amp;Таблиця11[[#This Row],[Ward of Holdings]]&amp;" Ward)","")</f>
        <v>Gralhund Villa (North Ward)</v>
      </c>
      <c r="AJ28" s="709"/>
      <c r="AK28" s="709">
        <f>Таблиця11[[#This Row],[Nobles*]]*2</f>
        <v>52</v>
      </c>
      <c r="AL28" s="62">
        <f t="shared" si="0"/>
        <v>150</v>
      </c>
      <c r="AM28" s="1002" t="str">
        <f>IF(AL28&gt;=MISC!$E$10,MISC!$A$10,IF(AL28&gt;=MISC!$E$9,MISC!$A$9,IF(AL28&gt;=MISC!$E$8,MISC!$A$8,IF(AL28&gt;=MISC!$E$7,MISC!$A$7,IF(AL28&gt;=MISC!$E$6,MISC!$A$6,IF(AL28&gt;=MISC!$E$5,MISC!$A$5,MISC!$A$4))))))</f>
        <v>Aristocratic</v>
      </c>
      <c r="AN28" s="709"/>
      <c r="AO28" s="806">
        <v>1</v>
      </c>
      <c r="AP28" s="709"/>
      <c r="AQ28" s="709"/>
    </row>
    <row r="29" spans="1:43">
      <c r="A29" s="1006" t="s">
        <v>12176</v>
      </c>
      <c r="B29" s="480"/>
      <c r="C29" s="40" t="s">
        <v>29208</v>
      </c>
      <c r="D29" s="480" t="s">
        <v>13527</v>
      </c>
      <c r="E29" s="480" t="str">
        <f>IF(OR(Таблиця11[[#This Row],[STATUS 5E]]="Merged",Таблиця11[[#This Row],[STATUS 5E]]="Dead",Таблиця11[[#This Row],[STATUS 5E]]="Exiles"),"No","Yes")</f>
        <v>Yes</v>
      </c>
      <c r="F29" s="390"/>
      <c r="G29" s="480"/>
      <c r="H29" s="480"/>
      <c r="I29" s="480"/>
      <c r="J29" s="480"/>
      <c r="K29" s="480"/>
      <c r="L29" s="480" t="s">
        <v>13561</v>
      </c>
      <c r="M29" s="480"/>
      <c r="N29" s="480" t="str">
        <f>IFERROR(INDEX('NOBLES 3E'!$D$2:$D$76,MATCH(Таблиця11[[#This Row],[NOBLE HOUSE]],'NOBLES 3E'!$A$2:$A$76,0),1),"")</f>
        <v/>
      </c>
      <c r="O29" s="480" t="str">
        <f>IFERROR(INDEX('NOBLES 3E'!$E$2:$E$76,MATCH(Таблиця11[[#This Row],[NOBLE HOUSE]],'NOBLES 3E'!$A$2:$A$76,0),1),"")</f>
        <v/>
      </c>
      <c r="P29" s="480" t="str">
        <f>IFERROR(INDEX('NOBLES 3E'!$F$2:$F$76,MATCH(Таблиця11[[#This Row],[NOBLE HOUSE]],'NOBLES 3E'!$A$2:$A$76,0),1),"")</f>
        <v/>
      </c>
      <c r="Q29" s="480" t="s">
        <v>13471</v>
      </c>
      <c r="R29" s="480"/>
      <c r="S29" s="480" t="s">
        <v>13562</v>
      </c>
      <c r="T29" s="480"/>
      <c r="U29" s="480"/>
      <c r="V29" s="480"/>
      <c r="W29" s="480"/>
      <c r="X29" s="480"/>
      <c r="Y29" s="480"/>
      <c r="Z29" s="480"/>
      <c r="AA29" s="480"/>
      <c r="AB29" s="480"/>
      <c r="AC29" s="480"/>
      <c r="AD29" s="480"/>
      <c r="AE29" s="480"/>
      <c r="AF29" s="480"/>
      <c r="AG29" s="794" t="s">
        <v>12175</v>
      </c>
      <c r="AH29" s="480" t="str">
        <f>IFERROR(INDEX(Buildings!$I$3:$I$575,MATCH(Таблиця11[[#This Row],[Holdings in Waterdeep]],Buildings!$F$3:$F$575,0),1),"")</f>
        <v/>
      </c>
      <c r="AI29" s="480" t="str">
        <f>IF(Таблиця11[[#This Row],[Holdings Waterdeep Name]]&lt;&gt;"",Таблиця11[[#This Row],[Holdings Waterdeep Name]]&amp;" ("&amp;Таблиця11[[#This Row],[Ward of Holdings]]&amp;" Ward)","")</f>
        <v>Bladesemmer Villa ( Ward)</v>
      </c>
      <c r="AJ29" s="480"/>
      <c r="AK29" s="480">
        <f>Таблиця11[[#This Row],[Nobles*]]*2</f>
        <v>0</v>
      </c>
      <c r="AL29" s="381">
        <f t="shared" si="0"/>
        <v>0</v>
      </c>
      <c r="AM29" s="1007" t="str">
        <f>IF(AL29&gt;=MISC!$E$10,MISC!$A$10,IF(AL29&gt;=MISC!$E$9,MISC!$A$9,IF(AL29&gt;=MISC!$E$8,MISC!$A$8,IF(AL29&gt;=MISC!$E$7,MISC!$A$7,IF(AL29&gt;=MISC!$E$6,MISC!$A$6,IF(AL29&gt;=MISC!$E$5,MISC!$A$5,MISC!$A$4))))))</f>
        <v>Wretched</v>
      </c>
      <c r="AN29" s="480"/>
      <c r="AO29" s="1022">
        <v>0</v>
      </c>
      <c r="AP29" s="480"/>
      <c r="AQ29" s="480"/>
    </row>
    <row r="30" spans="1:43">
      <c r="A30" s="1006" t="s">
        <v>13563</v>
      </c>
      <c r="B30" s="480"/>
      <c r="C30" s="40" t="s">
        <v>29209</v>
      </c>
      <c r="D30" s="480" t="s">
        <v>13527</v>
      </c>
      <c r="E30" s="480" t="str">
        <f>IF(OR(Таблиця11[[#This Row],[STATUS 5E]]="Merged",Таблиця11[[#This Row],[STATUS 5E]]="Dead",Таблиця11[[#This Row],[STATUS 5E]]="Exiles"),"No","Yes")</f>
        <v>Yes</v>
      </c>
      <c r="F30" s="390"/>
      <c r="G30" s="480"/>
      <c r="H30" s="480" t="s">
        <v>13564</v>
      </c>
      <c r="I30" s="480" t="s">
        <v>29166</v>
      </c>
      <c r="J30" s="480"/>
      <c r="K30" s="480"/>
      <c r="L30" s="480" t="s">
        <v>13565</v>
      </c>
      <c r="M30" s="480"/>
      <c r="N30" s="480" t="str">
        <f>IFERROR(INDEX('NOBLES 3E'!$D$2:$D$76,MATCH(Таблиця11[[#This Row],[NOBLE HOUSE]],'NOBLES 3E'!$A$2:$A$76,0),1),"")</f>
        <v/>
      </c>
      <c r="O30" s="480" t="str">
        <f>IFERROR(INDEX('NOBLES 3E'!$E$2:$E$76,MATCH(Таблиця11[[#This Row],[NOBLE HOUSE]],'NOBLES 3E'!$A$2:$A$76,0),1),"")</f>
        <v/>
      </c>
      <c r="P30" s="480" t="str">
        <f>IFERROR(INDEX('NOBLES 3E'!$F$2:$F$76,MATCH(Таблиця11[[#This Row],[NOBLE HOUSE]],'NOBLES 3E'!$A$2:$A$76,0),1),"")</f>
        <v/>
      </c>
      <c r="Q30" s="709" t="s">
        <v>13471</v>
      </c>
      <c r="R30" s="480" t="s">
        <v>13566</v>
      </c>
      <c r="S30" s="480"/>
      <c r="T30" s="480"/>
      <c r="U30" s="480"/>
      <c r="V30" s="480"/>
      <c r="W30" s="480"/>
      <c r="X30" s="480"/>
      <c r="Y30" s="480"/>
      <c r="Z30" s="480"/>
      <c r="AA30" s="480"/>
      <c r="AB30" s="480"/>
      <c r="AC30" s="480"/>
      <c r="AD30" s="480"/>
      <c r="AE30" s="480"/>
      <c r="AF30" s="480"/>
      <c r="AG30" s="1006" t="s">
        <v>12979</v>
      </c>
      <c r="AH30" s="480"/>
      <c r="AI30" s="480"/>
      <c r="AJ30" s="480"/>
      <c r="AK30" s="480">
        <f>Таблиця11[[#This Row],[Nobles*]]*2</f>
        <v>0</v>
      </c>
      <c r="AL30" s="381">
        <f t="shared" si="0"/>
        <v>0</v>
      </c>
      <c r="AM30" s="1007" t="str">
        <f>IF(AL30&gt;=MISC!$E$10,MISC!$A$10,IF(AL30&gt;=MISC!$E$9,MISC!$A$9,IF(AL30&gt;=MISC!$E$8,MISC!$A$8,IF(AL30&gt;=MISC!$E$7,MISC!$A$7,IF(AL30&gt;=MISC!$E$6,MISC!$A$6,IF(AL30&gt;=MISC!$E$5,MISC!$A$5,MISC!$A$4))))))</f>
        <v>Wretched</v>
      </c>
      <c r="AN30" s="480"/>
      <c r="AO30" s="1025">
        <v>1</v>
      </c>
      <c r="AP30" s="480"/>
      <c r="AQ30" s="480"/>
    </row>
    <row r="31" spans="1:43" hidden="1">
      <c r="A31" s="374" t="s">
        <v>732</v>
      </c>
      <c r="B31" s="375" t="s">
        <v>13504</v>
      </c>
      <c r="C31" s="375"/>
      <c r="D31" s="375" t="s">
        <v>13462</v>
      </c>
      <c r="E31" s="375" t="s">
        <v>13462</v>
      </c>
      <c r="F31" s="388"/>
      <c r="G31" s="375"/>
      <c r="H31" s="375" t="s">
        <v>733</v>
      </c>
      <c r="I31" s="375"/>
      <c r="J31" s="375"/>
      <c r="K31" s="375"/>
      <c r="L31" s="375" t="s">
        <v>13567</v>
      </c>
      <c r="M31" s="375">
        <f>INDEX('NOBLES 3E'!$C$2:$C$76,MATCH(Nobles!$A31,'NOBLES 3E'!$A$2:$A$76,0),1)</f>
        <v>15000</v>
      </c>
      <c r="N31" s="375" t="str">
        <f>IFERROR(INDEX('NOBLES 3E'!$D$2:$D$76,MATCH(Таблиця11[[#This Row],[NOBLE HOUSE]],'NOBLES 3E'!$A$2:$A$76,0),1),"")</f>
        <v>Murgosz</v>
      </c>
      <c r="O31" s="375" t="str">
        <f>IFERROR(INDEX('NOBLES 3E'!$E$2:$E$76,MATCH(Таблиця11[[#This Row],[NOBLE HOUSE]],'NOBLES 3E'!$A$2:$A$76,0),1),"")</f>
        <v>none</v>
      </c>
      <c r="P31" s="375" t="str">
        <f>IFERROR(INDEX('NOBLES 3E'!$F$2:$F$76,MATCH(Таблиця11[[#This Row],[NOBLE HOUSE]],'NOBLES 3E'!$A$2:$A$76,0),1),"")</f>
        <v>Myrnd</v>
      </c>
      <c r="Q31" s="375" t="s">
        <v>13471</v>
      </c>
      <c r="R31" s="375"/>
      <c r="S31" s="375"/>
      <c r="T31" s="375"/>
      <c r="U31" s="375"/>
      <c r="V31" s="375"/>
      <c r="W31" s="375"/>
      <c r="X31" s="375">
        <f>INDEX('NOBLES 3E'!$G$2:$G$76,MATCH(Nobles!$A31,'NOBLES 3E'!$A$2:$A$76,0),1)</f>
        <v>35</v>
      </c>
      <c r="Y31" s="375"/>
      <c r="Z31" s="375" t="str">
        <f>INDEX('NOBLES 3E'!I$2:I$76,MATCH(Nobles!$A31,'NOBLES 3E'!$A$2:$A$76,0),1)</f>
        <v>Tyr</v>
      </c>
      <c r="AA31" s="375"/>
      <c r="AB31" s="375" t="str">
        <f>INDEX('NOBLES 3E'!J$2:J$76,MATCH(Nobles!$A31,'NOBLES 3E'!$A$2:$A$76,0),1)</f>
        <v>Illuskan</v>
      </c>
      <c r="AC31" s="375"/>
      <c r="AD31" s="375"/>
      <c r="AE31" s="375"/>
      <c r="AF31" s="375"/>
      <c r="AG31" s="375" t="str">
        <f>IFERROR(INDEX(Buildings!$H$3:$H$575,MATCH(Таблиця11[[#This Row],[Holdings in Waterdeep]],Buildings!$F$3:$F$575,0),1),"")</f>
        <v/>
      </c>
      <c r="AH31" s="375" t="str">
        <f>IFERROR(INDEX(Buildings!$I$3:$I$575,MATCH(Таблиця11[[#This Row],[Holdings in Waterdeep]],Buildings!$F$3:$F$575,0),1),"")</f>
        <v/>
      </c>
      <c r="AI31" s="375" t="str">
        <f>IF(Таблиця11[[#This Row],[Holdings Waterdeep Name]]&lt;&gt;"",Таблиця11[[#This Row],[Holdings Waterdeep Name]]&amp;" ("&amp;Таблиця11[[#This Row],[Ward of Holdings]]&amp;" Ward)","")</f>
        <v/>
      </c>
      <c r="AJ31" s="375"/>
      <c r="AK31" s="375">
        <f>Таблиця11[[#This Row],[Nobles*]]*2</f>
        <v>70</v>
      </c>
      <c r="AL31" s="375">
        <f t="shared" si="0"/>
        <v>43</v>
      </c>
      <c r="AM31" s="376"/>
      <c r="AN31" s="377"/>
      <c r="AO31" s="1023">
        <v>1</v>
      </c>
      <c r="AP31" s="375"/>
      <c r="AQ31" s="375"/>
    </row>
    <row r="32" spans="1:43">
      <c r="A32" s="378" t="s">
        <v>11998</v>
      </c>
      <c r="B32" s="379" t="s">
        <v>13568</v>
      </c>
      <c r="C32" s="379" t="s">
        <v>29210</v>
      </c>
      <c r="D32" s="379" t="s">
        <v>13462</v>
      </c>
      <c r="E32" s="379" t="str">
        <f>IF(OR(Таблиця11[[#This Row],[STATUS 5E]]="Merged",Таблиця11[[#This Row],[STATUS 5E]]="Dead",Таблиця11[[#This Row],[STATUS 5E]]="Exiles"),"No","Yes")</f>
        <v>Yes</v>
      </c>
      <c r="F32" s="387"/>
      <c r="G32" s="379"/>
      <c r="H32" s="379" t="s">
        <v>29149</v>
      </c>
      <c r="I32" s="379" t="s">
        <v>29167</v>
      </c>
      <c r="J32" s="379" t="s">
        <v>13569</v>
      </c>
      <c r="K32" s="379"/>
      <c r="L32" s="379" t="s">
        <v>13567</v>
      </c>
      <c r="M32" s="379">
        <f>M12+M31</f>
        <v>37000</v>
      </c>
      <c r="N32" s="379" t="str">
        <f>IFERROR(INDEX('NOBLES 3E'!$D$2:$D$76,MATCH(Таблиця11[[#This Row],[NOBLE HOUSE]],'NOBLES 3E'!$A$2:$A$76,0),1),"")</f>
        <v/>
      </c>
      <c r="O32" s="379" t="str">
        <f>IFERROR(INDEX('NOBLES 3E'!$E$2:$E$76,MATCH(Таблиця11[[#This Row],[NOBLE HOUSE]],'NOBLES 3E'!$A$2:$A$76,0),1),"")</f>
        <v/>
      </c>
      <c r="P32" s="379" t="str">
        <f>IFERROR(INDEX('NOBLES 3E'!$F$2:$F$76,MATCH(Таблиця11[[#This Row],[NOBLE HOUSE]],'NOBLES 3E'!$A$2:$A$76,0),1),"")</f>
        <v/>
      </c>
      <c r="Q32" s="379" t="s">
        <v>13471</v>
      </c>
      <c r="R32" s="379"/>
      <c r="S32" s="379"/>
      <c r="T32" s="379"/>
      <c r="U32" s="379"/>
      <c r="V32" s="379"/>
      <c r="W32" s="379"/>
      <c r="X32" s="379">
        <f>X12+X31</f>
        <v>52</v>
      </c>
      <c r="Y32" s="379" t="str">
        <f>Y12&amp;Y31</f>
        <v>CN, N, LN, LG, NE</v>
      </c>
      <c r="Z32" s="379" t="str">
        <f>Z12&amp;Z31</f>
        <v>0Tyr</v>
      </c>
      <c r="AA32" s="379"/>
      <c r="AB32" s="379" t="str">
        <f>AB12&amp;AB31</f>
        <v>TethyrianIlluskan</v>
      </c>
      <c r="AC32" s="379"/>
      <c r="AD32" s="379"/>
      <c r="AE32" s="379">
        <f>AE12+AE31</f>
        <v>11</v>
      </c>
      <c r="AF32" s="379" t="s">
        <v>13570</v>
      </c>
      <c r="AG32" s="379" t="s">
        <v>13570</v>
      </c>
      <c r="AH32" s="379" t="str">
        <f>IFERROR(INDEX(Buildings!$I$3:$I$575,MATCH(Таблиця11[[#This Row],[Holdings in Waterdeep]],Buildings!$F$3:$F$575,0),1),"")</f>
        <v/>
      </c>
      <c r="AI32" s="379" t="str">
        <f>IF(Таблиця11[[#This Row],[Holdings Waterdeep Name]]&lt;&gt;"",Таблиця11[[#This Row],[Holdings Waterdeep Name]]&amp;" ("&amp;Таблиця11[[#This Row],[Ward of Holdings]]&amp;" Ward)","")</f>
        <v>Gundwynd Villa, Brokengulf Villa ( Ward)</v>
      </c>
      <c r="AJ32" s="379"/>
      <c r="AK32" s="379">
        <f>Таблиця11[[#This Row],[Nobles*]]*2</f>
        <v>104</v>
      </c>
      <c r="AL32" s="379">
        <f t="shared" si="0"/>
        <v>72</v>
      </c>
      <c r="AM32" s="380" t="str">
        <f>IF(AL32&gt;=MISC!$E$10,MISC!$A$10,IF(AL32&gt;=MISC!$E$9,MISC!$A$9,IF(AL32&gt;=MISC!$E$8,MISC!$A$8,IF(AL32&gt;=MISC!$E$7,MISC!$A$7,IF(AL32&gt;=MISC!$E$6,MISC!$A$6,IF(AL32&gt;=MISC!$E$5,MISC!$A$5,MISC!$A$4))))))</f>
        <v>Aristocratic</v>
      </c>
      <c r="AN32" s="379"/>
      <c r="AO32" s="1026">
        <v>1</v>
      </c>
      <c r="AP32" s="379"/>
      <c r="AQ32" s="379"/>
    </row>
    <row r="33" spans="1:43">
      <c r="A33" s="1252" t="s">
        <v>13571</v>
      </c>
      <c r="B33" s="1253"/>
      <c r="C33" s="1253" t="s">
        <v>29211</v>
      </c>
      <c r="D33" s="1253"/>
      <c r="E33" s="1253" t="str">
        <f>IF(OR(Таблиця11[[#This Row],[STATUS 5E]]="Merged",Таблиця11[[#This Row],[STATUS 5E]]="Dead",Таблиця11[[#This Row],[STATUS 5E]]="Exiles"),"No","Yes")</f>
        <v>Yes</v>
      </c>
      <c r="F33" s="1253"/>
      <c r="G33" s="1253"/>
      <c r="H33" s="1253"/>
      <c r="I33" s="1253"/>
      <c r="J33" s="1253"/>
      <c r="K33" s="1253"/>
      <c r="L33" s="1253"/>
      <c r="M33" s="1253"/>
      <c r="N33" s="1253" t="str">
        <f>IFERROR(INDEX('NOBLES 3E'!$D$2:$D$76,MATCH(Таблиця11[[#This Row],[NOBLE HOUSE]],'NOBLES 3E'!$A$2:$A$76,0),1),"")</f>
        <v/>
      </c>
      <c r="O33" s="1253" t="str">
        <f>IFERROR(INDEX('NOBLES 3E'!$E$2:$E$76,MATCH(Таблиця11[[#This Row],[NOBLE HOUSE]],'NOBLES 3E'!$A$2:$A$76,0),1),"")</f>
        <v/>
      </c>
      <c r="P33" s="1253" t="str">
        <f>IFERROR(INDEX('NOBLES 3E'!$F$2:$F$76,MATCH(Таблиця11[[#This Row],[NOBLE HOUSE]],'NOBLES 3E'!$A$2:$A$76,0),1),"")</f>
        <v/>
      </c>
      <c r="Q33" s="480" t="s">
        <v>13471</v>
      </c>
      <c r="R33" s="1253"/>
      <c r="S33" s="1253"/>
      <c r="T33" s="1253"/>
      <c r="U33" s="1253"/>
      <c r="V33" s="1253"/>
      <c r="W33" s="1253"/>
      <c r="X33" s="1253"/>
      <c r="Y33" s="1253"/>
      <c r="Z33" s="1253"/>
      <c r="AA33" s="1253"/>
      <c r="AB33" s="1253"/>
      <c r="AC33" s="1253"/>
      <c r="AD33" s="1253"/>
      <c r="AE33" s="1253"/>
      <c r="AF33" s="1253"/>
      <c r="AG33" s="1253" t="s">
        <v>13572</v>
      </c>
      <c r="AH33" s="1253" t="str">
        <f>IFERROR(INDEX(Buildings!$I$3:$I$575,MATCH(Таблиця11[[#This Row],[Holdings in Waterdeep]],Buildings!$F$3:$F$575,0),1),"")</f>
        <v/>
      </c>
      <c r="AI33" s="1253" t="str">
        <f>IF(Таблиця11[[#This Row],[Holdings Waterdeep Name]]&lt;&gt;"",Таблиця11[[#This Row],[Holdings Waterdeep Name]]&amp;" ("&amp;Таблиця11[[#This Row],[Ward of Holdings]]&amp;" Ward)","")</f>
        <v>Harte Villa ( Ward)</v>
      </c>
      <c r="AJ33" s="1253"/>
      <c r="AK33" s="1253">
        <f>Таблиця11[[#This Row],[Nobles*]]*2</f>
        <v>0</v>
      </c>
      <c r="AL33" s="1253"/>
      <c r="AM33" s="1254"/>
      <c r="AN33" s="480"/>
      <c r="AO33" s="1255">
        <v>0</v>
      </c>
      <c r="AP33" s="1253" t="s">
        <v>13573</v>
      </c>
      <c r="AQ33" s="1253"/>
    </row>
    <row r="34" spans="1:43">
      <c r="A34" s="1006" t="s">
        <v>13574</v>
      </c>
      <c r="B34" s="480"/>
      <c r="C34" s="480"/>
      <c r="D34" s="480" t="s">
        <v>13527</v>
      </c>
      <c r="E34" s="480" t="str">
        <f>IF(OR(Таблиця11[[#This Row],[STATUS 5E]]="Merged",Таблиця11[[#This Row],[STATUS 5E]]="Dead",Таблиця11[[#This Row],[STATUS 5E]]="Exiles"),"No","Yes")</f>
        <v>Yes</v>
      </c>
      <c r="F34" s="390"/>
      <c r="G34" s="480"/>
      <c r="H34" s="480"/>
      <c r="I34" s="480"/>
      <c r="J34" s="480"/>
      <c r="K34" s="480"/>
      <c r="L34" s="480" t="s">
        <v>13575</v>
      </c>
      <c r="M34" s="480"/>
      <c r="N34" s="480" t="str">
        <f>IFERROR(INDEX('NOBLES 3E'!$D$2:$D$76,MATCH(Таблиця11[[#This Row],[NOBLE HOUSE]],'NOBLES 3E'!$A$2:$A$76,0),1),"")</f>
        <v/>
      </c>
      <c r="O34" s="480" t="str">
        <f>IFERROR(INDEX('NOBLES 3E'!$E$2:$E$76,MATCH(Таблиця11[[#This Row],[NOBLE HOUSE]],'NOBLES 3E'!$A$2:$A$76,0),1),"")</f>
        <v/>
      </c>
      <c r="P34" s="480" t="str">
        <f>IFERROR(INDEX('NOBLES 3E'!$F$2:$F$76,MATCH(Таблиця11[[#This Row],[NOBLE HOUSE]],'NOBLES 3E'!$A$2:$A$76,0),1),"")</f>
        <v/>
      </c>
      <c r="Q34" s="709" t="s">
        <v>13471</v>
      </c>
      <c r="R34" s="480" t="s">
        <v>13576</v>
      </c>
      <c r="S34" s="480" t="s">
        <v>13577</v>
      </c>
      <c r="T34" s="480"/>
      <c r="U34" s="480"/>
      <c r="V34" s="480"/>
      <c r="W34" s="480"/>
      <c r="X34" s="480"/>
      <c r="Y34" s="480"/>
      <c r="Z34" s="480"/>
      <c r="AA34" s="480"/>
      <c r="AB34" s="480"/>
      <c r="AC34" s="480"/>
      <c r="AD34" s="480"/>
      <c r="AE34" s="480"/>
      <c r="AF34" s="480"/>
      <c r="AG34" s="480" t="s">
        <v>13020</v>
      </c>
      <c r="AH34" s="480" t="str">
        <f>IFERROR(INDEX(Buildings!$I$3:$I$575,MATCH(Таблиця11[[#This Row],[Holdings in Waterdeep]],Buildings!$F$3:$F$575,0),1),"")</f>
        <v/>
      </c>
      <c r="AI34" s="480" t="str">
        <f>IF(Таблиця11[[#This Row],[Holdings Waterdeep Name]]&lt;&gt;"",Таблиця11[[#This Row],[Holdings Waterdeep Name]]&amp;" ("&amp;Таблиця11[[#This Row],[Ward of Holdings]]&amp;" Ward)","")</f>
        <v>Haventree Villa ( Ward)</v>
      </c>
      <c r="AJ34" s="480"/>
      <c r="AK34" s="480">
        <f>Таблиця11[[#This Row],[Nobles*]]*2</f>
        <v>0</v>
      </c>
      <c r="AL34" s="381">
        <f t="shared" si="0"/>
        <v>0</v>
      </c>
      <c r="AM34" s="1007" t="str">
        <f>IF(AL34&gt;=MISC!$E$10,MISC!$A$10,IF(AL34&gt;=MISC!$E$9,MISC!$A$9,IF(AL34&gt;=MISC!$E$8,MISC!$A$8,IF(AL34&gt;=MISC!$E$7,MISC!$A$7,IF(AL34&gt;=MISC!$E$6,MISC!$A$6,IF(AL34&gt;=MISC!$E$5,MISC!$A$5,MISC!$A$4))))))</f>
        <v>Wretched</v>
      </c>
      <c r="AN34" s="480"/>
      <c r="AO34" s="1022">
        <v>0</v>
      </c>
      <c r="AP34" s="480"/>
      <c r="AQ34" s="480"/>
    </row>
    <row r="35" spans="1:43">
      <c r="A35" s="1000" t="s">
        <v>740</v>
      </c>
      <c r="B35" s="709"/>
      <c r="C35" s="40" t="s">
        <v>29212</v>
      </c>
      <c r="D35" s="709" t="s">
        <v>13462</v>
      </c>
      <c r="E35" s="709" t="str">
        <f>IF(OR(Таблиця11[[#This Row],[STATUS 5E]]="Merged",Таблиця11[[#This Row],[STATUS 5E]]="Dead",Таблиця11[[#This Row],[STATUS 5E]]="Exiles"),"No","Yes")</f>
        <v>Yes</v>
      </c>
      <c r="F35" s="390"/>
      <c r="G35" s="709"/>
      <c r="H35" s="709" t="s">
        <v>13578</v>
      </c>
      <c r="I35" s="709" t="s">
        <v>29168</v>
      </c>
      <c r="J35" s="709" t="s">
        <v>13579</v>
      </c>
      <c r="K35" s="709"/>
      <c r="L35" s="709" t="s">
        <v>13580</v>
      </c>
      <c r="M35" s="709">
        <f>INDEX('NOBLES 3E'!$C$2:$C$76,MATCH(Nobles!$A35,'NOBLES 3E'!$A$2:$A$76,0),1)</f>
        <v>35000</v>
      </c>
      <c r="N35" s="709" t="str">
        <f>IFERROR(INDEX('NOBLES 3E'!$D$2:$D$76,MATCH(Таблиця11[[#This Row],[NOBLE HOUSE]],'NOBLES 3E'!$A$2:$A$76,0),1),"")</f>
        <v>Eremoes</v>
      </c>
      <c r="O35" s="709" t="str">
        <f>IFERROR(INDEX('NOBLES 3E'!$E$2:$E$76,MATCH(Таблиця11[[#This Row],[NOBLE HOUSE]],'NOBLES 3E'!$A$2:$A$76,0),1),"")</f>
        <v>Kyrin</v>
      </c>
      <c r="P35" s="709" t="str">
        <f>IFERROR(INDEX('NOBLES 3E'!$F$2:$F$76,MATCH(Таблиця11[[#This Row],[NOBLE HOUSE]],'NOBLES 3E'!$A$2:$A$76,0),1),"")</f>
        <v>Genos</v>
      </c>
      <c r="Q35" s="709" t="s">
        <v>13465</v>
      </c>
      <c r="R35" s="709" t="s">
        <v>13581</v>
      </c>
      <c r="S35" s="709"/>
      <c r="T35" s="709"/>
      <c r="U35" s="709"/>
      <c r="V35" s="709"/>
      <c r="W35" s="709"/>
      <c r="X35" s="709">
        <f>INDEX('NOBLES 3E'!$G$2:$G$76,MATCH(Nobles!$A35,'NOBLES 3E'!$A$2:$A$76,0),1)</f>
        <v>41</v>
      </c>
      <c r="Y35" s="709" t="str">
        <f>INDEX('NOBLES 3E'!H$2:H$76,MATCH(Nobles!$A35,'NOBLES 3E'!$A$2:$A$76,0),1)</f>
        <v>Ng, CG, LG</v>
      </c>
      <c r="Z35" s="709" t="str">
        <f>INDEX('NOBLES 3E'!I$2:I$76,MATCH(Nobles!$A35,'NOBLES 3E'!$A$2:$A$76,0),1)</f>
        <v>Helm</v>
      </c>
      <c r="AA35" s="709"/>
      <c r="AB35" s="709" t="str">
        <f>INDEX('NOBLES 3E'!J$2:J$76,MATCH(Nobles!$A35,'NOBLES 3E'!$A$2:$A$76,0),1)</f>
        <v>Tethyrian</v>
      </c>
      <c r="AC35" s="709"/>
      <c r="AD35" s="709" t="str">
        <f>INDEX('NOBLES 3E'!K$2:K$76,MATCH(Nobles!$A35,'NOBLES 3E'!$A$2:$A$76,0),1)</f>
        <v>1251 DR</v>
      </c>
      <c r="AE35" s="709" t="str">
        <f>INDEX('NOBLES 3E'!L$2:L$76,MATCH(Nobles!$A35,'NOBLES 3E'!$A$2:$A$76,0),1)</f>
        <v>N11</v>
      </c>
      <c r="AF35" s="709" t="s">
        <v>747</v>
      </c>
      <c r="AG35" s="709" t="str">
        <f>IFERROR(INDEX(Buildings!$H$3:$H$575,MATCH(Таблиця11[[#This Row],[Holdings in Waterdeep]],Buildings!$F$3:$F$575,0),1),"")</f>
        <v>Hawkwinter Villa</v>
      </c>
      <c r="AH35" s="709" t="str">
        <f>IFERROR(INDEX(Buildings!$I$3:$I$575,MATCH(Таблиця11[[#This Row],[Holdings in Waterdeep]],Buildings!$F$3:$F$575,0),1),"")</f>
        <v>North</v>
      </c>
      <c r="AI35" s="709" t="str">
        <f>IF(Таблиця11[[#This Row],[Holdings Waterdeep Name]]&lt;&gt;"",Таблиця11[[#This Row],[Holdings Waterdeep Name]]&amp;" ("&amp;Таблиця11[[#This Row],[Ward of Holdings]]&amp;" Ward)","")</f>
        <v>Hawkwinter Villa (North Ward)</v>
      </c>
      <c r="AJ35" s="709"/>
      <c r="AK35" s="709">
        <f>Таблиця11[[#This Row],[Nobles*]]*2</f>
        <v>82</v>
      </c>
      <c r="AL35" s="62">
        <f t="shared" si="0"/>
        <v>86</v>
      </c>
      <c r="AM35" s="1002" t="str">
        <f>IF(AL35&gt;=MISC!$E$10,MISC!$A$10,IF(AL35&gt;=MISC!$E$9,MISC!$A$9,IF(AL35&gt;=MISC!$E$8,MISC!$A$8,IF(AL35&gt;=MISC!$E$7,MISC!$A$7,IF(AL35&gt;=MISC!$E$6,MISC!$A$6,IF(AL35&gt;=MISC!$E$5,MISC!$A$5,MISC!$A$4))))))</f>
        <v>Aristocratic</v>
      </c>
      <c r="AN35" s="1004" t="s">
        <v>13582</v>
      </c>
      <c r="AO35" s="806">
        <v>1</v>
      </c>
      <c r="AP35" s="709"/>
      <c r="AQ35" s="709"/>
    </row>
    <row r="36" spans="1:43">
      <c r="A36" s="1006" t="s">
        <v>13583</v>
      </c>
      <c r="B36" s="480"/>
      <c r="C36" s="480" t="s">
        <v>29213</v>
      </c>
      <c r="D36" s="480" t="s">
        <v>13527</v>
      </c>
      <c r="E36" s="480" t="str">
        <f>IF(OR(Таблиця11[[#This Row],[STATUS 5E]]="Merged",Таблиця11[[#This Row],[STATUS 5E]]="Dead",Таблиця11[[#This Row],[STATUS 5E]]="Exiles"),"No","Yes")</f>
        <v>Yes</v>
      </c>
      <c r="F36" s="390"/>
      <c r="G36" s="480"/>
      <c r="H36" s="480"/>
      <c r="I36" s="480"/>
      <c r="J36" s="480"/>
      <c r="K36" s="480"/>
      <c r="L36" s="480"/>
      <c r="M36" s="480"/>
      <c r="N36" s="480" t="str">
        <f>IFERROR(INDEX('NOBLES 3E'!$D$2:$D$76,MATCH(Таблиця11[[#This Row],[NOBLE HOUSE]],'NOBLES 3E'!$A$2:$A$76,0),1),"")</f>
        <v/>
      </c>
      <c r="O36" s="480" t="str">
        <f>IFERROR(INDEX('NOBLES 3E'!$E$2:$E$76,MATCH(Таблиця11[[#This Row],[NOBLE HOUSE]],'NOBLES 3E'!$A$2:$A$76,0),1),"")</f>
        <v/>
      </c>
      <c r="P36" s="480" t="str">
        <f>IFERROR(INDEX('NOBLES 3E'!$F$2:$F$76,MATCH(Таблиця11[[#This Row],[NOBLE HOUSE]],'NOBLES 3E'!$A$2:$A$76,0),1),"")</f>
        <v/>
      </c>
      <c r="Q36" s="709" t="s">
        <v>13471</v>
      </c>
      <c r="R36" s="480" t="s">
        <v>13584</v>
      </c>
      <c r="S36" s="480"/>
      <c r="T36" s="480"/>
      <c r="U36" s="480"/>
      <c r="V36" s="480"/>
      <c r="W36" s="480"/>
      <c r="X36" s="480"/>
      <c r="Y36" s="480"/>
      <c r="Z36" s="480"/>
      <c r="AA36" s="480"/>
      <c r="AB36" s="480"/>
      <c r="AC36" s="480"/>
      <c r="AD36" s="480"/>
      <c r="AE36" s="480"/>
      <c r="AF36" s="480"/>
      <c r="AG36" s="480" t="s">
        <v>13585</v>
      </c>
      <c r="AH36" s="480" t="str">
        <f>IFERROR(INDEX(Buildings!$I$3:$I$575,MATCH(Таблиця11[[#This Row],[Holdings in Waterdeep]],Buildings!$F$3:$F$575,0),1),"")</f>
        <v/>
      </c>
      <c r="AI36" s="480" t="str">
        <f>IF(Таблиця11[[#This Row],[Holdings Waterdeep Name]]&lt;&gt;"",Таблиця11[[#This Row],[Holdings Waterdeep Name]]&amp;" ("&amp;Таблиця11[[#This Row],[Ward of Holdings]]&amp;" Ward)","")</f>
        <v>Hedare Villa ( Ward)</v>
      </c>
      <c r="AJ36" s="480"/>
      <c r="AK36" s="480">
        <f>Таблиця11[[#This Row],[Nobles*]]*2</f>
        <v>0</v>
      </c>
      <c r="AL36" s="381">
        <f t="shared" si="0"/>
        <v>0</v>
      </c>
      <c r="AM36" s="1007" t="str">
        <f>IF(AL36&gt;=MISC!$E$10,MISC!$A$10,IF(AL36&gt;=MISC!$E$9,MISC!$A$9,IF(AL36&gt;=MISC!$E$8,MISC!$A$8,IF(AL36&gt;=MISC!$E$7,MISC!$A$7,IF(AL36&gt;=MISC!$E$6,MISC!$A$6,IF(AL36&gt;=MISC!$E$5,MISC!$A$5,MISC!$A$4))))))</f>
        <v>Wretched</v>
      </c>
      <c r="AN36" s="480"/>
      <c r="AO36" s="1022">
        <v>0</v>
      </c>
      <c r="AP36" s="480"/>
      <c r="AQ36" s="480"/>
    </row>
    <row r="37" spans="1:43">
      <c r="A37" s="1000" t="s">
        <v>748</v>
      </c>
      <c r="B37" s="709"/>
      <c r="C37" s="40" t="s">
        <v>29214</v>
      </c>
      <c r="D37" s="709" t="s">
        <v>13462</v>
      </c>
      <c r="E37" s="709" t="str">
        <f>IF(OR(Таблиця11[[#This Row],[STATUS 5E]]="Merged",Таблиця11[[#This Row],[STATUS 5E]]="Dead",Таблиця11[[#This Row],[STATUS 5E]]="Exiles"),"No","Yes")</f>
        <v>Yes</v>
      </c>
      <c r="F37" s="390"/>
      <c r="G37" s="709"/>
      <c r="H37" s="709" t="s">
        <v>749</v>
      </c>
      <c r="I37" s="709" t="s">
        <v>29169</v>
      </c>
      <c r="J37" s="709" t="s">
        <v>13586</v>
      </c>
      <c r="K37" s="709"/>
      <c r="L37" s="709"/>
      <c r="M37" s="709">
        <f>INDEX('NOBLES 3E'!$C$2:$C$76,MATCH(Nobles!$A37,'NOBLES 3E'!$A$2:$A$76,0),1)</f>
        <v>34000</v>
      </c>
      <c r="N37" s="709" t="str">
        <f>IFERROR(INDEX('NOBLES 3E'!$D$2:$D$76,MATCH(Таблиця11[[#This Row],[NOBLE HOUSE]],'NOBLES 3E'!$A$2:$A$76,0),1),"")</f>
        <v>Kelvar</v>
      </c>
      <c r="O37" s="709" t="str">
        <f>IFERROR(INDEX('NOBLES 3E'!$E$2:$E$76,MATCH(Таблиця11[[#This Row],[NOBLE HOUSE]],'NOBLES 3E'!$A$2:$A$76,0),1),"")</f>
        <v>Ranya</v>
      </c>
      <c r="P37" s="709" t="str">
        <f>IFERROR(INDEX('NOBLES 3E'!$F$2:$F$76,MATCH(Таблиця11[[#This Row],[NOBLE HOUSE]],'NOBLES 3E'!$A$2:$A$76,0),1),"")</f>
        <v>Edwind</v>
      </c>
      <c r="Q37" s="709" t="s">
        <v>13471</v>
      </c>
      <c r="R37" s="709" t="s">
        <v>13587</v>
      </c>
      <c r="S37" s="709"/>
      <c r="T37" s="709"/>
      <c r="U37" s="709"/>
      <c r="V37" s="709"/>
      <c r="W37" s="709"/>
      <c r="X37" s="709">
        <f>INDEX('NOBLES 3E'!$G$2:$G$76,MATCH(Nobles!$A37,'NOBLES 3E'!$A$2:$A$76,0),1)</f>
        <v>32</v>
      </c>
      <c r="Y37" s="709" t="str">
        <f>INDEX('NOBLES 3E'!H$2:H$76,MATCH(Nobles!$A37,'NOBLES 3E'!$A$2:$A$76,0),1)</f>
        <v>CG, NG, CN</v>
      </c>
      <c r="Z37" s="709" t="str">
        <f>INDEX('NOBLES 3E'!I$2:I$76,MATCH(Nobles!$A37,'NOBLES 3E'!$A$2:$A$76,0),1)</f>
        <v>Selune</v>
      </c>
      <c r="AA37" s="709"/>
      <c r="AB37" s="709" t="str">
        <f>INDEX('NOBLES 3E'!J$2:J$76,MATCH(Nobles!$A37,'NOBLES 3E'!$A$2:$A$76,0),1)</f>
        <v>Illuskan</v>
      </c>
      <c r="AC37" s="709"/>
      <c r="AD37" s="709" t="str">
        <f>INDEX('NOBLES 3E'!K$2:K$76,MATCH(Nobles!$A37,'NOBLES 3E'!$A$2:$A$76,0),1)</f>
        <v>1292 DR</v>
      </c>
      <c r="AE37" s="709" t="str">
        <f>INDEX('NOBLES 3E'!L$2:L$76,MATCH(Nobles!$A37,'NOBLES 3E'!$A$2:$A$76,0),1)</f>
        <v>N58, New Waterdeep</v>
      </c>
      <c r="AF37" s="709" t="s">
        <v>11759</v>
      </c>
      <c r="AG37" s="709" t="str">
        <f>IFERROR(INDEX(Buildings!$H$3:$H$575,MATCH(Таблиця11[[#This Row],[Holdings in Waterdeep]],Buildings!$F$3:$F$575,0),1),"")</f>
        <v>Helmfast Villa</v>
      </c>
      <c r="AH37" s="709" t="str">
        <f>IFERROR(INDEX(Buildings!$I$3:$I$575,MATCH(Таблиця11[[#This Row],[Holdings in Waterdeep]],Buildings!$F$3:$F$575,0),1),"")</f>
        <v>North</v>
      </c>
      <c r="AI37" s="709" t="str">
        <f>IF(Таблиця11[[#This Row],[Holdings Waterdeep Name]]&lt;&gt;"",Таблиця11[[#This Row],[Holdings Waterdeep Name]]&amp;" ("&amp;Таблиця11[[#This Row],[Ward of Holdings]]&amp;" Ward)","")</f>
        <v>Helmfast Villa (North Ward)</v>
      </c>
      <c r="AJ37" s="709" t="s">
        <v>13468</v>
      </c>
      <c r="AK37" s="709">
        <f>Таблиця11[[#This Row],[Nobles*]]*2</f>
        <v>64</v>
      </c>
      <c r="AL37" s="62">
        <f t="shared" si="0"/>
        <v>107</v>
      </c>
      <c r="AM37" s="1002" t="str">
        <f>IF(AL37&gt;=MISC!$E$10,MISC!$A$10,IF(AL37&gt;=MISC!$E$9,MISC!$A$9,IF(AL37&gt;=MISC!$E$8,MISC!$A$8,IF(AL37&gt;=MISC!$E$7,MISC!$A$7,IF(AL37&gt;=MISC!$E$6,MISC!$A$6,IF(AL37&gt;=MISC!$E$5,MISC!$A$5,MISC!$A$4))))))</f>
        <v>Aristocratic</v>
      </c>
      <c r="AN37" s="709"/>
      <c r="AO37" s="1022">
        <v>0</v>
      </c>
      <c r="AP37" s="709"/>
      <c r="AQ37" s="709"/>
    </row>
    <row r="38" spans="1:43" ht="15" customHeight="1">
      <c r="A38" s="1000" t="s">
        <v>755</v>
      </c>
      <c r="B38" s="709"/>
      <c r="C38" s="40" t="s">
        <v>29215</v>
      </c>
      <c r="D38" s="709" t="s">
        <v>13462</v>
      </c>
      <c r="E38" s="709" t="str">
        <f>IF(OR(Таблиця11[[#This Row],[STATUS 5E]]="Merged",Таблиця11[[#This Row],[STATUS 5E]]="Dead",Таблиця11[[#This Row],[STATUS 5E]]="Exiles"),"No","Yes")</f>
        <v>Yes</v>
      </c>
      <c r="F38" s="390"/>
      <c r="G38" s="709"/>
      <c r="H38" s="709" t="s">
        <v>756</v>
      </c>
      <c r="I38" s="709" t="s">
        <v>29170</v>
      </c>
      <c r="J38" s="709" t="s">
        <v>13588</v>
      </c>
      <c r="K38" s="709"/>
      <c r="L38" s="709"/>
      <c r="M38" s="709">
        <f>INDEX('NOBLES 3E'!$C$2:$C$76,MATCH(Nobles!$A38,'NOBLES 3E'!$A$2:$A$76,0),1)</f>
        <v>28000</v>
      </c>
      <c r="N38" s="709" t="str">
        <f>IFERROR(INDEX('NOBLES 3E'!$D$2:$D$76,MATCH(Таблиця11[[#This Row],[NOBLE HOUSE]],'NOBLES 3E'!$A$2:$A$76,0),1),"")</f>
        <v>Jassin</v>
      </c>
      <c r="O38" s="709" t="str">
        <f>IFERROR(INDEX('NOBLES 3E'!$E$2:$E$76,MATCH(Таблиця11[[#This Row],[NOBLE HOUSE]],'NOBLES 3E'!$A$2:$A$76,0),1),"")</f>
        <v>Salu</v>
      </c>
      <c r="P38" s="709" t="str">
        <f>IFERROR(INDEX('NOBLES 3E'!$F$2:$F$76,MATCH(Таблиця11[[#This Row],[NOBLE HOUSE]],'NOBLES 3E'!$A$2:$A$76,0),1),"")</f>
        <v>Jhassin II</v>
      </c>
      <c r="Q38" s="709" t="s">
        <v>13471</v>
      </c>
      <c r="R38" s="709"/>
      <c r="S38" s="709"/>
      <c r="T38" s="709"/>
      <c r="U38" s="709"/>
      <c r="V38" s="709"/>
      <c r="W38" s="709"/>
      <c r="X38" s="709">
        <f>INDEX('NOBLES 3E'!$G$2:$G$76,MATCH(Nobles!$A38,'NOBLES 3E'!$A$2:$A$76,0),1)</f>
        <v>21</v>
      </c>
      <c r="Y38" s="709" t="str">
        <f>INDEX('NOBLES 3E'!H$2:H$76,MATCH(Nobles!$A38,'NOBLES 3E'!$A$2:$A$76,0),1)</f>
        <v>N, CN</v>
      </c>
      <c r="Z38" s="709" t="str">
        <f>INDEX('NOBLES 3E'!I$2:I$76,MATCH(Nobles!$A38,'NOBLES 3E'!$A$2:$A$76,0),1)</f>
        <v>Kossuth, Tempus</v>
      </c>
      <c r="AA38" s="709"/>
      <c r="AB38" s="709" t="str">
        <f>INDEX('NOBLES 3E'!J$2:J$76,MATCH(Nobles!$A38,'NOBLES 3E'!$A$2:$A$76,0),1)</f>
        <v>Illuskan</v>
      </c>
      <c r="AC38" s="709"/>
      <c r="AD38" s="709" t="str">
        <f>INDEX('NOBLES 3E'!K$2:K$76,MATCH(Nobles!$A38,'NOBLES 3E'!$A$2:$A$76,0),1)</f>
        <v>1248 DR</v>
      </c>
      <c r="AE38" s="709" t="str">
        <f>INDEX('NOBLES 3E'!L$2:L$76,MATCH(Nobles!$A38,'NOBLES 3E'!$A$2:$A$76,0),1)</f>
        <v>$7, tomb in UM L2</v>
      </c>
      <c r="AF38" s="709" t="s">
        <v>11977</v>
      </c>
      <c r="AG38" s="709" t="str">
        <f>IFERROR(INDEX(Buildings!$H$3:$H$575,MATCH(Таблиця11[[#This Row],[Holdings in Waterdeep]],Buildings!$F$3:$F$575,0),1),"")</f>
        <v>Hiilgauntlet Villa</v>
      </c>
      <c r="AH38" s="709" t="str">
        <f>IFERROR(INDEX(Buildings!$I$3:$I$575,MATCH(Таблиця11[[#This Row],[Holdings in Waterdeep]],Buildings!$F$3:$F$575,0),1),"")</f>
        <v>Sea</v>
      </c>
      <c r="AI38" s="709" t="str">
        <f>IF(Таблиця11[[#This Row],[Holdings Waterdeep Name]]&lt;&gt;"",Таблиця11[[#This Row],[Holdings Waterdeep Name]]&amp;" ("&amp;Таблиця11[[#This Row],[Ward of Holdings]]&amp;" Ward)","")</f>
        <v>Hiilgauntlet Villa (Sea Ward)</v>
      </c>
      <c r="AJ38" s="709"/>
      <c r="AK38" s="709">
        <f>Таблиця11[[#This Row],[Nobles*]]*2</f>
        <v>42</v>
      </c>
      <c r="AL38" s="62">
        <f t="shared" si="0"/>
        <v>134</v>
      </c>
      <c r="AM38" s="1002" t="str">
        <f>IF(AL38&gt;=MISC!$E$10,MISC!$A$10,IF(AL38&gt;=MISC!$E$9,MISC!$A$9,IF(AL38&gt;=MISC!$E$8,MISC!$A$8,IF(AL38&gt;=MISC!$E$7,MISC!$A$7,IF(AL38&gt;=MISC!$E$6,MISC!$A$6,IF(AL38&gt;=MISC!$E$5,MISC!$A$5,MISC!$A$4))))))</f>
        <v>Aristocratic</v>
      </c>
      <c r="AN38" s="709"/>
      <c r="AO38" s="806">
        <v>1</v>
      </c>
      <c r="AP38" s="709"/>
      <c r="AQ38" s="709"/>
    </row>
    <row r="39" spans="1:43">
      <c r="A39" s="1000" t="s">
        <v>763</v>
      </c>
      <c r="B39" s="709"/>
      <c r="C39" s="40" t="s">
        <v>29216</v>
      </c>
      <c r="D39" s="709" t="s">
        <v>13462</v>
      </c>
      <c r="E39" s="709" t="str">
        <f>IF(OR(Таблиця11[[#This Row],[STATUS 5E]]="Merged",Таблиця11[[#This Row],[STATUS 5E]]="Dead",Таблиця11[[#This Row],[STATUS 5E]]="Exiles"),"No","Yes")</f>
        <v>Yes</v>
      </c>
      <c r="F39" s="390"/>
      <c r="G39" s="709"/>
      <c r="H39" s="709" t="s">
        <v>764</v>
      </c>
      <c r="I39" s="709" t="s">
        <v>29171</v>
      </c>
      <c r="J39" s="709" t="s">
        <v>13589</v>
      </c>
      <c r="K39" s="709"/>
      <c r="L39" s="709"/>
      <c r="M39" s="709">
        <f>INDEX('NOBLES 3E'!$C$2:$C$76,MATCH(Nobles!$A39,'NOBLES 3E'!$A$2:$A$76,0),1)</f>
        <v>27000</v>
      </c>
      <c r="N39" s="709" t="str">
        <f>IFERROR(INDEX('NOBLES 3E'!$D$2:$D$76,MATCH(Таблиця11[[#This Row],[NOBLE HOUSE]],'NOBLES 3E'!$A$2:$A$76,0),1),"")</f>
        <v>Malas</v>
      </c>
      <c r="O39" s="709" t="str">
        <f>IFERROR(INDEX('NOBLES 3E'!$E$2:$E$76,MATCH(Таблиця11[[#This Row],[NOBLE HOUSE]],'NOBLES 3E'!$A$2:$A$76,0),1),"")</f>
        <v>Citta</v>
      </c>
      <c r="P39" s="709" t="str">
        <f>IFERROR(INDEX('NOBLES 3E'!$F$2:$F$76,MATCH(Таблиця11[[#This Row],[NOBLE HOUSE]],'NOBLES 3E'!$A$2:$A$76,0),1),"")</f>
        <v>Chynna</v>
      </c>
      <c r="Q39" s="709" t="s">
        <v>13538</v>
      </c>
      <c r="R39" s="709"/>
      <c r="S39" s="709"/>
      <c r="T39" s="709"/>
      <c r="U39" s="709"/>
      <c r="V39" s="709"/>
      <c r="W39" s="709"/>
      <c r="X39" s="709">
        <f>INDEX('NOBLES 3E'!$G$2:$G$76,MATCH(Nobles!$A39,'NOBLES 3E'!$A$2:$A$76,0),1)</f>
        <v>17</v>
      </c>
      <c r="Y39" s="709" t="str">
        <f>INDEX('NOBLES 3E'!H$2:H$76,MATCH(Nobles!$A39,'NOBLES 3E'!$A$2:$A$76,0),1)</f>
        <v>CG, CN</v>
      </c>
      <c r="Z39" s="709" t="str">
        <f>INDEX('NOBLES 3E'!I$2:I$76,MATCH(Nobles!$A39,'NOBLES 3E'!$A$2:$A$76,0),1)</f>
        <v>Shaundakul, Waukeen</v>
      </c>
      <c r="AA39" s="709"/>
      <c r="AB39" s="709" t="str">
        <f>INDEX('NOBLES 3E'!J$2:J$76,MATCH(Nobles!$A39,'NOBLES 3E'!$A$2:$A$76,0),1)</f>
        <v>Tethyrian</v>
      </c>
      <c r="AC39" s="709"/>
      <c r="AD39" s="709" t="str">
        <f>INDEX('NOBLES 3E'!K$2:K$76,MATCH(Nobles!$A39,'NOBLES 3E'!$A$2:$A$76,0),1)</f>
        <v>1248 DR</v>
      </c>
      <c r="AE39" s="709" t="str">
        <f>INDEX('NOBLES 3E'!L$2:L$76,MATCH(Nobles!$A39,'NOBLES 3E'!$A$2:$A$76,0),1)</f>
        <v>N52</v>
      </c>
      <c r="AF39" s="709" t="s">
        <v>769</v>
      </c>
      <c r="AG39" s="709" t="str">
        <f>IFERROR(INDEX(Buildings!$H$3:$H$575,MATCH(Таблиця11[[#This Row],[Holdings in Waterdeep]],Buildings!$F$3:$F$575,0),1),"")</f>
        <v>Hothemer Villa</v>
      </c>
      <c r="AH39" s="709" t="str">
        <f>IFERROR(INDEX(Buildings!$I$3:$I$575,MATCH(Таблиця11[[#This Row],[Holdings in Waterdeep]],Buildings!$F$3:$F$575,0),1),"")</f>
        <v>North</v>
      </c>
      <c r="AI39" s="709" t="str">
        <f>IF(Таблиця11[[#This Row],[Holdings Waterdeep Name]]&lt;&gt;"",Таблиця11[[#This Row],[Holdings Waterdeep Name]]&amp;" ("&amp;Таблиця11[[#This Row],[Ward of Holdings]]&amp;" Ward)","")</f>
        <v>Hothemer Villa (North Ward)</v>
      </c>
      <c r="AJ39" s="709"/>
      <c r="AK39" s="709">
        <f>Таблиця11[[#This Row],[Nobles*]]*2</f>
        <v>34</v>
      </c>
      <c r="AL39" s="62">
        <f t="shared" si="0"/>
        <v>159</v>
      </c>
      <c r="AM39" s="1002" t="str">
        <f>IF(AL39&gt;=MISC!$E$10,MISC!$A$10,IF(AL39&gt;=MISC!$E$9,MISC!$A$9,IF(AL39&gt;=MISC!$E$8,MISC!$A$8,IF(AL39&gt;=MISC!$E$7,MISC!$A$7,IF(AL39&gt;=MISC!$E$6,MISC!$A$6,IF(AL39&gt;=MISC!$E$5,MISC!$A$5,MISC!$A$4))))))</f>
        <v>Aristocratic</v>
      </c>
      <c r="AN39" s="709"/>
      <c r="AO39" s="1022">
        <v>0</v>
      </c>
      <c r="AP39" s="709"/>
      <c r="AQ39" s="709"/>
    </row>
    <row r="40" spans="1:43" ht="15" customHeight="1">
      <c r="A40" s="1000" t="s">
        <v>770</v>
      </c>
      <c r="B40" s="709"/>
      <c r="C40" s="40" t="s">
        <v>29217</v>
      </c>
      <c r="D40" s="709" t="s">
        <v>13462</v>
      </c>
      <c r="E40" s="709" t="str">
        <f>IF(OR(Таблиця11[[#This Row],[STATUS 5E]]="Merged",Таблиця11[[#This Row],[STATUS 5E]]="Dead",Таблиця11[[#This Row],[STATUS 5E]]="Exiles"),"No","Yes")</f>
        <v>Yes</v>
      </c>
      <c r="F40" s="390"/>
      <c r="G40" s="709"/>
      <c r="H40" s="709" t="s">
        <v>771</v>
      </c>
      <c r="I40" s="709"/>
      <c r="J40" s="709" t="s">
        <v>13590</v>
      </c>
      <c r="K40" s="709"/>
      <c r="L40" s="709"/>
      <c r="M40" s="709">
        <f>INDEX('NOBLES 3E'!$C$2:$C$76,MATCH(Nobles!$A40,'NOBLES 3E'!$A$2:$A$76,0),1)</f>
        <v>29000</v>
      </c>
      <c r="N40" s="709" t="str">
        <f>IFERROR(INDEX('NOBLES 3E'!$D$2:$D$76,MATCH(Таблиця11[[#This Row],[NOBLE HOUSE]],'NOBLES 3E'!$A$2:$A$76,0),1),"")</f>
        <v>Haskar</v>
      </c>
      <c r="O40" s="709" t="str">
        <f>IFERROR(INDEX('NOBLES 3E'!$E$2:$E$76,MATCH(Таблиця11[[#This Row],[NOBLE HOUSE]],'NOBLES 3E'!$A$2:$A$76,0),1),"")</f>
        <v>Amonra</v>
      </c>
      <c r="P40" s="709" t="str">
        <f>IFERROR(INDEX('NOBLES 3E'!$F$2:$F$76,MATCH(Таблиця11[[#This Row],[NOBLE HOUSE]],'NOBLES 3E'!$A$2:$A$76,0),1),"")</f>
        <v>Haskar II</v>
      </c>
      <c r="Q40" s="709" t="s">
        <v>13465</v>
      </c>
      <c r="R40" s="709" t="s">
        <v>13591</v>
      </c>
      <c r="S40" s="709"/>
      <c r="T40" s="709"/>
      <c r="U40" s="709"/>
      <c r="V40" s="709"/>
      <c r="W40" s="709"/>
      <c r="X40" s="709">
        <f>INDEX('NOBLES 3E'!$G$2:$G$76,MATCH(Nobles!$A40,'NOBLES 3E'!$A$2:$A$76,0),1)</f>
        <v>37</v>
      </c>
      <c r="Y40" s="709" t="str">
        <f>INDEX('NOBLES 3E'!H$2:H$76,MATCH(Nobles!$A40,'NOBLES 3E'!$A$2:$A$76,0),1)</f>
        <v>LG, N, CE</v>
      </c>
      <c r="Z40" s="709" t="str">
        <f>INDEX('NOBLES 3E'!I$2:I$76,MATCH(Nobles!$A40,'NOBLES 3E'!$A$2:$A$76,0),1)</f>
        <v>Gond</v>
      </c>
      <c r="AA40" s="709"/>
      <c r="AB40" s="709" t="str">
        <f>INDEX('NOBLES 3E'!J$2:J$76,MATCH(Nobles!$A40,'NOBLES 3E'!$A$2:$A$76,0),1)</f>
        <v>Tethyrian</v>
      </c>
      <c r="AC40" s="709"/>
      <c r="AD40" s="709" t="str">
        <f>INDEX('NOBLES 3E'!K$2:K$76,MATCH(Nobles!$A40,'NOBLES 3E'!$A$2:$A$76,0),1)</f>
        <v>1170 DR</v>
      </c>
      <c r="AE40" s="709" t="str">
        <f>INDEX('NOBLES 3E'!L$2:L$76,MATCH(Nobles!$A40,'NOBLES 3E'!$A$2:$A$76,0),1)</f>
        <v>N35</v>
      </c>
      <c r="AF40" s="709" t="s">
        <v>777</v>
      </c>
      <c r="AG40" s="709" t="str">
        <f>IFERROR(INDEX(Buildings!$H$3:$H$575,MATCH(Таблиця11[[#This Row],[Holdings in Waterdeep]],Buildings!$F$3:$F$575,0),1),"")</f>
        <v>Hunabar Villa</v>
      </c>
      <c r="AH40" s="709" t="str">
        <f>IFERROR(INDEX(Buildings!$I$3:$I$575,MATCH(Таблиця11[[#This Row],[Holdings in Waterdeep]],Buildings!$F$3:$F$575,0),1),"")</f>
        <v>North</v>
      </c>
      <c r="AI40" s="709" t="str">
        <f>IF(Таблиця11[[#This Row],[Holdings Waterdeep Name]]&lt;&gt;"",Таблиця11[[#This Row],[Holdings Waterdeep Name]]&amp;" ("&amp;Таблиця11[[#This Row],[Ward of Holdings]]&amp;" Ward)","")</f>
        <v>Hunabar Villa (North Ward)</v>
      </c>
      <c r="AJ40" s="709"/>
      <c r="AK40" s="709">
        <f>Таблиця11[[#This Row],[Nobles*]]*2</f>
        <v>74</v>
      </c>
      <c r="AL40" s="62">
        <f t="shared" si="0"/>
        <v>79</v>
      </c>
      <c r="AM40" s="1002" t="str">
        <f>IF(AL40&gt;=MISC!$E$10,MISC!$A$10,IF(AL40&gt;=MISC!$E$9,MISC!$A$9,IF(AL40&gt;=MISC!$E$8,MISC!$A$8,IF(AL40&gt;=MISC!$E$7,MISC!$A$7,IF(AL40&gt;=MISC!$E$6,MISC!$A$6,IF(AL40&gt;=MISC!$E$5,MISC!$A$5,MISC!$A$4))))))</f>
        <v>Aristocratic</v>
      </c>
      <c r="AN40" s="709"/>
      <c r="AO40" s="1022">
        <v>0</v>
      </c>
      <c r="AP40" s="709"/>
      <c r="AQ40" s="709"/>
    </row>
    <row r="41" spans="1:43">
      <c r="A41" s="1000" t="s">
        <v>778</v>
      </c>
      <c r="B41" s="709"/>
      <c r="C41" s="40" t="s">
        <v>29218</v>
      </c>
      <c r="D41" s="709" t="s">
        <v>13462</v>
      </c>
      <c r="E41" s="709" t="str">
        <f>IF(OR(Таблиця11[[#This Row],[STATUS 5E]]="Merged",Таблиця11[[#This Row],[STATUS 5E]]="Dead",Таблиця11[[#This Row],[STATUS 5E]]="Exiles"),"No","Yes")</f>
        <v>Yes</v>
      </c>
      <c r="F41" s="390"/>
      <c r="G41" s="709"/>
      <c r="H41" s="709" t="s">
        <v>779</v>
      </c>
      <c r="I41" s="709" t="s">
        <v>29172</v>
      </c>
      <c r="J41" s="709" t="s">
        <v>13592</v>
      </c>
      <c r="K41" s="709"/>
      <c r="L41" s="1027" t="s">
        <v>30585</v>
      </c>
      <c r="M41" s="709">
        <f>INDEX('NOBLES 3E'!$C$2:$C$76,MATCH(Nobles!$A41,'NOBLES 3E'!$A$2:$A$76,0),1)</f>
        <v>28000</v>
      </c>
      <c r="N41" s="709" t="str">
        <f>IFERROR(INDEX('NOBLES 3E'!$D$2:$D$76,MATCH(Таблиця11[[#This Row],[NOBLE HOUSE]],'NOBLES 3E'!$A$2:$A$76,0),1),"")</f>
        <v>Orbos</v>
      </c>
      <c r="O41" s="709" t="str">
        <f>IFERROR(INDEX('NOBLES 3E'!$E$2:$E$76,MATCH(Таблиця11[[#This Row],[NOBLE HOUSE]],'NOBLES 3E'!$A$2:$A$76,0),1),"")</f>
        <v>Luna</v>
      </c>
      <c r="P41" s="709" t="str">
        <f>IFERROR(INDEX('NOBLES 3E'!$F$2:$F$76,MATCH(Таблиця11[[#This Row],[NOBLE HOUSE]],'NOBLES 3E'!$A$2:$A$76,0),1),"")</f>
        <v>Boreas</v>
      </c>
      <c r="Q41" s="709" t="s">
        <v>13471</v>
      </c>
      <c r="R41" s="64" t="s">
        <v>30586</v>
      </c>
      <c r="S41" s="709"/>
      <c r="T41" s="709"/>
      <c r="U41" s="709"/>
      <c r="V41" s="709"/>
      <c r="W41" s="709"/>
      <c r="X41" s="709">
        <f>INDEX('NOBLES 3E'!$G$2:$G$76,MATCH(Nobles!$A41,'NOBLES 3E'!$A$2:$A$76,0),1)</f>
        <v>19</v>
      </c>
      <c r="Y41" s="709" t="str">
        <f>INDEX('NOBLES 3E'!H$2:H$76,MATCH(Nobles!$A41,'NOBLES 3E'!$A$2:$A$76,0),1)</f>
        <v>LN, LE, N, NE</v>
      </c>
      <c r="Z41" s="709" t="str">
        <f>INDEX('NOBLES 3E'!I$2:I$76,MATCH(Nobles!$A41,'NOBLES 3E'!$A$2:$A$76,0),1)</f>
        <v>Loviatar</v>
      </c>
      <c r="AA41" s="709"/>
      <c r="AB41" s="709" t="str">
        <f>INDEX('NOBLES 3E'!J$2:J$76,MATCH(Nobles!$A41,'NOBLES 3E'!$A$2:$A$76,0),1)</f>
        <v>Chondathan</v>
      </c>
      <c r="AC41" s="709"/>
      <c r="AD41" s="709" t="str">
        <f>INDEX('NOBLES 3E'!K$2:K$76,MATCH(Nobles!$A41,'NOBLES 3E'!$A$2:$A$76,0),1)</f>
        <v>1248 DR</v>
      </c>
      <c r="AE41" s="709" t="str">
        <f>INDEX('NOBLES 3E'!L$2:L$76,MATCH(Nobles!$A41,'NOBLES 3E'!$A$2:$A$76,0),1)</f>
        <v>$31, N59</v>
      </c>
      <c r="AF41" s="709" t="s">
        <v>11763</v>
      </c>
      <c r="AG41" s="709" t="s">
        <v>13593</v>
      </c>
      <c r="AH41" s="709" t="str">
        <f>IFERROR(INDEX(Buildings!$I$3:$I$575,MATCH(Таблиця11[[#This Row],[Holdings in Waterdeep]],Buildings!$F$3:$F$575,0),1),"")</f>
        <v>North</v>
      </c>
      <c r="AI41" s="709" t="s">
        <v>13594</v>
      </c>
      <c r="AJ41" s="709"/>
      <c r="AK41" s="709">
        <f>Таблиця11[[#This Row],[Nobles*]]*2</f>
        <v>38</v>
      </c>
      <c r="AL41" s="62">
        <f t="shared" si="0"/>
        <v>148</v>
      </c>
      <c r="AM41" s="1002" t="str">
        <f>IF(AL41&gt;=MISC!$E$10,MISC!$A$10,IF(AL41&gt;=MISC!$E$9,MISC!$A$9,IF(AL41&gt;=MISC!$E$8,MISC!$A$8,IF(AL41&gt;=MISC!$E$7,MISC!$A$7,IF(AL41&gt;=MISC!$E$6,MISC!$A$6,IF(AL41&gt;=MISC!$E$5,MISC!$A$5,MISC!$A$4))))))</f>
        <v>Aristocratic</v>
      </c>
      <c r="AN41" s="1004" t="s">
        <v>13595</v>
      </c>
      <c r="AO41" s="806">
        <v>1</v>
      </c>
      <c r="AP41" s="709"/>
      <c r="AQ41" s="709"/>
    </row>
    <row r="42" spans="1:43">
      <c r="A42" s="1000" t="s">
        <v>785</v>
      </c>
      <c r="B42" s="709"/>
      <c r="C42" s="40" t="s">
        <v>29219</v>
      </c>
      <c r="D42" s="709" t="s">
        <v>13462</v>
      </c>
      <c r="E42" s="709" t="str">
        <f>IF(OR(Таблиця11[[#This Row],[STATUS 5E]]="Merged",Таблиця11[[#This Row],[STATUS 5E]]="Dead",Таблиця11[[#This Row],[STATUS 5E]]="Exiles"),"No","Yes")</f>
        <v>Yes</v>
      </c>
      <c r="F42" s="390"/>
      <c r="G42" s="709"/>
      <c r="H42" s="709" t="s">
        <v>786</v>
      </c>
      <c r="I42" s="709" t="s">
        <v>29173</v>
      </c>
      <c r="J42" s="709" t="s">
        <v>13596</v>
      </c>
      <c r="K42" s="709"/>
      <c r="L42" s="709"/>
      <c r="M42" s="709">
        <f>INDEX('NOBLES 3E'!$C$2:$C$76,MATCH(Nobles!$A42,'NOBLES 3E'!$A$2:$A$76,0),1)</f>
        <v>16000</v>
      </c>
      <c r="N42" s="709" t="str">
        <f>IFERROR(INDEX('NOBLES 3E'!$D$2:$D$76,MATCH(Таблиця11[[#This Row],[NOBLE HOUSE]],'NOBLES 3E'!$A$2:$A$76,0),1),"")</f>
        <v>Murgosz</v>
      </c>
      <c r="O42" s="709" t="str">
        <f>IFERROR(INDEX('NOBLES 3E'!$E$2:$E$76,MATCH(Таблиця11[[#This Row],[NOBLE HOUSE]],'NOBLES 3E'!$A$2:$A$76,0),1),"")</f>
        <v>Zorene</v>
      </c>
      <c r="P42" s="709" t="str">
        <f>IFERROR(INDEX('NOBLES 3E'!$F$2:$F$76,MATCH(Таблиця11[[#This Row],[NOBLE HOUSE]],'NOBLES 3E'!$A$2:$A$76,0),1),"")</f>
        <v>Zak</v>
      </c>
      <c r="Q42" s="709" t="s">
        <v>13538</v>
      </c>
      <c r="R42" s="709"/>
      <c r="S42" s="709"/>
      <c r="T42" s="709"/>
      <c r="U42" s="709"/>
      <c r="V42" s="709"/>
      <c r="W42" s="709"/>
      <c r="X42" s="709">
        <f>INDEX('NOBLES 3E'!$G$2:$G$76,MATCH(Nobles!$A42,'NOBLES 3E'!$A$2:$A$76,0),1)</f>
        <v>34</v>
      </c>
      <c r="Y42" s="709" t="str">
        <f>INDEX('NOBLES 3E'!H$2:H$76,MATCH(Nobles!$A42,'NOBLES 3E'!$A$2:$A$76,0),1)</f>
        <v>N, LN</v>
      </c>
      <c r="Z42" s="709" t="str">
        <f>INDEX('NOBLES 3E'!I$2:I$76,MATCH(Nobles!$A42,'NOBLES 3E'!$A$2:$A$76,0),1)</f>
        <v>Tempus</v>
      </c>
      <c r="AA42" s="709"/>
      <c r="AB42" s="709" t="str">
        <f>INDEX('NOBLES 3E'!J$2:J$76,MATCH(Nobles!$A42,'NOBLES 3E'!$A$2:$A$76,0),1)</f>
        <v>Chondathan</v>
      </c>
      <c r="AC42" s="709"/>
      <c r="AD42" s="709" t="str">
        <f>INDEX('NOBLES 3E'!K$2:K$76,MATCH(Nobles!$A42,'NOBLES 3E'!$A$2:$A$76,0),1)</f>
        <v>1248 DR</v>
      </c>
      <c r="AE42" s="709">
        <f>INDEX('NOBLES 3E'!L$2:L$76,MATCH(Nobles!$A42,'NOBLES 3E'!$A$2:$A$76,0),1)</f>
        <v>17</v>
      </c>
      <c r="AF42" s="709" t="s">
        <v>12023</v>
      </c>
      <c r="AG42" s="709" t="str">
        <f>IFERROR(INDEX(Buildings!$H$3:$H$575,MATCH(Таблиця11[[#This Row],[Holdings in Waterdeep]],Buildings!$F$3:$F$575,0),1),"")</f>
        <v>Ilitul Villa</v>
      </c>
      <c r="AH42" s="709" t="str">
        <f>IFERROR(INDEX(Buildings!$I$3:$I$575,MATCH(Таблиця11[[#This Row],[Holdings in Waterdeep]],Buildings!$F$3:$F$575,0),1),"")</f>
        <v>Sea</v>
      </c>
      <c r="AI42" s="709" t="str">
        <f>IF(Таблиця11[[#This Row],[Holdings Waterdeep Name]]&lt;&gt;"",Таблиця11[[#This Row],[Holdings Waterdeep Name]]&amp;" ("&amp;Таблиця11[[#This Row],[Ward of Holdings]]&amp;" Ward)","")</f>
        <v>Ilitul Villa (Sea Ward)</v>
      </c>
      <c r="AJ42" s="709"/>
      <c r="AK42" s="709">
        <f>Таблиця11[[#This Row],[Nobles*]]*2</f>
        <v>68</v>
      </c>
      <c r="AL42" s="62">
        <f t="shared" si="0"/>
        <v>48</v>
      </c>
      <c r="AM42" s="1002" t="str">
        <f>IF(AL42&gt;=MISC!$E$10,MISC!$A$10,IF(AL42&gt;=MISC!$E$9,MISC!$A$9,IF(AL42&gt;=MISC!$E$8,MISC!$A$8,IF(AL42&gt;=MISC!$E$7,MISC!$A$7,IF(AL42&gt;=MISC!$E$6,MISC!$A$6,IF(AL42&gt;=MISC!$E$5,MISC!$A$5,MISC!$A$4))))))</f>
        <v>Aristocratic</v>
      </c>
      <c r="AN42" s="709"/>
      <c r="AO42" s="806">
        <v>1</v>
      </c>
      <c r="AP42" s="709"/>
      <c r="AQ42" s="709"/>
    </row>
    <row r="43" spans="1:43">
      <c r="A43" s="1000" t="s">
        <v>790</v>
      </c>
      <c r="B43" s="709"/>
      <c r="C43" s="40" t="s">
        <v>29220</v>
      </c>
      <c r="D43" s="709" t="s">
        <v>13462</v>
      </c>
      <c r="E43" s="709" t="str">
        <f>IF(OR(Таблиця11[[#This Row],[STATUS 5E]]="Merged",Таблиця11[[#This Row],[STATUS 5E]]="Dead",Таблиця11[[#This Row],[STATUS 5E]]="Exiles"),"No","Yes")</f>
        <v>Yes</v>
      </c>
      <c r="F43" s="390"/>
      <c r="G43" s="709"/>
      <c r="H43" s="709" t="s">
        <v>791</v>
      </c>
      <c r="I43" s="709" t="s">
        <v>29174</v>
      </c>
      <c r="J43" s="709" t="s">
        <v>13597</v>
      </c>
      <c r="K43" s="709"/>
      <c r="L43" s="709"/>
      <c r="M43" s="709">
        <f>INDEX('NOBLES 3E'!$C$2:$C$76,MATCH(Nobles!$A43,'NOBLES 3E'!$A$2:$A$76,0),1)</f>
        <v>35000</v>
      </c>
      <c r="N43" s="709" t="str">
        <f>IFERROR(INDEX('NOBLES 3E'!$D$2:$D$76,MATCH(Таблиця11[[#This Row],[NOBLE HOUSE]],'NOBLES 3E'!$A$2:$A$76,0),1),"")</f>
        <v>Ulguth</v>
      </c>
      <c r="O43" s="709" t="str">
        <f>IFERROR(INDEX('NOBLES 3E'!$E$2:$E$76,MATCH(Таблиця11[[#This Row],[NOBLE HOUSE]],'NOBLES 3E'!$A$2:$A$76,0),1),"")</f>
        <v>Mara</v>
      </c>
      <c r="P43" s="709" t="str">
        <f>IFERROR(INDEX('NOBLES 3E'!$F$2:$F$76,MATCH(Таблиця11[[#This Row],[NOBLE HOUSE]],'NOBLES 3E'!$A$2:$A$76,0),1),"")</f>
        <v>Gotom</v>
      </c>
      <c r="Q43" s="709" t="s">
        <v>13471</v>
      </c>
      <c r="R43" s="709"/>
      <c r="S43" s="709"/>
      <c r="T43" s="709"/>
      <c r="U43" s="709"/>
      <c r="V43" s="709"/>
      <c r="W43" s="709"/>
      <c r="X43" s="709">
        <f>INDEX('NOBLES 3E'!$G$2:$G$76,MATCH(Nobles!$A43,'NOBLES 3E'!$A$2:$A$76,0),1)</f>
        <v>23</v>
      </c>
      <c r="Y43" s="709" t="str">
        <f>INDEX('NOBLES 3E'!H$2:H$76,MATCH(Nobles!$A43,'NOBLES 3E'!$A$2:$A$76,0),1)</f>
        <v>N, CN</v>
      </c>
      <c r="Z43" s="709" t="str">
        <f>INDEX('NOBLES 3E'!I$2:I$76,MATCH(Nobles!$A43,'NOBLES 3E'!$A$2:$A$76,0),1)</f>
        <v>Tymora</v>
      </c>
      <c r="AA43" s="709"/>
      <c r="AB43" s="709" t="str">
        <f>INDEX('NOBLES 3E'!J$2:J$76,MATCH(Nobles!$A43,'NOBLES 3E'!$A$2:$A$76,0),1)</f>
        <v>Tethyrian</v>
      </c>
      <c r="AC43" s="709"/>
      <c r="AD43" s="709" t="str">
        <f>INDEX('NOBLES 3E'!K$2:K$76,MATCH(Nobles!$A43,'NOBLES 3E'!$A$2:$A$76,0),1)</f>
        <v>1248 DR</v>
      </c>
      <c r="AE43" s="709" t="str">
        <f>INDEX('NOBLES 3E'!L$2:L$76,MATCH(Nobles!$A43,'NOBLES 3E'!$A$2:$A$76,0),1)</f>
        <v>N53</v>
      </c>
      <c r="AF43" s="709" t="s">
        <v>795</v>
      </c>
      <c r="AG43" s="709" t="str">
        <f>IFERROR(INDEX(Buildings!$H$3:$H$575,MATCH(Таблиця11[[#This Row],[Holdings in Waterdeep]],Buildings!$F$3:$F$575,0),1),"")</f>
        <v>Ilvastarr Villa</v>
      </c>
      <c r="AH43" s="709" t="str">
        <f>IFERROR(INDEX(Buildings!$I$3:$I$575,MATCH(Таблиця11[[#This Row],[Holdings in Waterdeep]],Buildings!$F$3:$F$575,0),1),"")</f>
        <v>North</v>
      </c>
      <c r="AI43" s="709" t="str">
        <f>IF(Таблиця11[[#This Row],[Holdings Waterdeep Name]]&lt;&gt;"",Таблиця11[[#This Row],[Holdings Waterdeep Name]]&amp;" ("&amp;Таблиця11[[#This Row],[Ward of Holdings]]&amp;" Ward)","")</f>
        <v>Ilvastarr Villa (North Ward)</v>
      </c>
      <c r="AJ43" s="709"/>
      <c r="AK43" s="709">
        <f>Таблиця11[[#This Row],[Nobles*]]*2</f>
        <v>46</v>
      </c>
      <c r="AL43" s="62">
        <f t="shared" si="0"/>
        <v>153</v>
      </c>
      <c r="AM43" s="1002" t="str">
        <f>IF(AL43&gt;=MISC!$E$10,MISC!$A$10,IF(AL43&gt;=MISC!$E$9,MISC!$A$9,IF(AL43&gt;=MISC!$E$8,MISC!$A$8,IF(AL43&gt;=MISC!$E$7,MISC!$A$7,IF(AL43&gt;=MISC!$E$6,MISC!$A$6,IF(AL43&gt;=MISC!$E$5,MISC!$A$5,MISC!$A$4))))))</f>
        <v>Aristocratic</v>
      </c>
      <c r="AN43" s="709"/>
      <c r="AO43" s="806">
        <v>1</v>
      </c>
      <c r="AP43" s="709"/>
      <c r="AQ43" s="709"/>
    </row>
    <row r="44" spans="1:43">
      <c r="A44" s="1000" t="s">
        <v>796</v>
      </c>
      <c r="B44" s="709"/>
      <c r="C44" s="40" t="s">
        <v>29221</v>
      </c>
      <c r="D44" s="709" t="s">
        <v>13462</v>
      </c>
      <c r="E44" s="709" t="str">
        <f>IF(OR(Таблиця11[[#This Row],[STATUS 5E]]="Merged",Таблиця11[[#This Row],[STATUS 5E]]="Dead",Таблиця11[[#This Row],[STATUS 5E]]="Exiles"),"No","Yes")</f>
        <v>Yes</v>
      </c>
      <c r="F44" s="390"/>
      <c r="G44" s="709"/>
      <c r="H44" s="709" t="s">
        <v>797</v>
      </c>
      <c r="I44" s="709" t="s">
        <v>29175</v>
      </c>
      <c r="J44" s="709" t="s">
        <v>13598</v>
      </c>
      <c r="K44" s="709"/>
      <c r="L44" s="709" t="s">
        <v>13599</v>
      </c>
      <c r="M44" s="709">
        <f>INDEX('NOBLES 3E'!$C$2:$C$76,MATCH(Nobles!$A44,'NOBLES 3E'!$A$2:$A$76,0),1)</f>
        <v>32000</v>
      </c>
      <c r="N44" s="709" t="str">
        <f>IFERROR(INDEX('NOBLES 3E'!$D$2:$D$76,MATCH(Таблиця11[[#This Row],[NOBLE HOUSE]],'NOBLES 3E'!$A$2:$A$76,0),1),"")</f>
        <v>Boroldan</v>
      </c>
      <c r="O44" s="709" t="str">
        <f>IFERROR(INDEX('NOBLES 3E'!$E$2:$E$76,MATCH(Таблиця11[[#This Row],[NOBLE HOUSE]],'NOBLES 3E'!$A$2:$A$76,0),1),"")</f>
        <v>Xantha</v>
      </c>
      <c r="P44" s="709" t="str">
        <f>IFERROR(INDEX('NOBLES 3E'!$F$2:$F$76,MATCH(Таблиця11[[#This Row],[NOBLE HOUSE]],'NOBLES 3E'!$A$2:$A$76,0),1),"")</f>
        <v>Thanvas</v>
      </c>
      <c r="Q44" s="709" t="s">
        <v>13477</v>
      </c>
      <c r="R44" s="709" t="s">
        <v>13600</v>
      </c>
      <c r="S44" s="709"/>
      <c r="T44" s="709"/>
      <c r="U44" s="709"/>
      <c r="V44" s="709"/>
      <c r="W44" s="709"/>
      <c r="X44" s="709">
        <f>INDEX('NOBLES 3E'!$G$2:$G$76,MATCH(Nobles!$A44,'NOBLES 3E'!$A$2:$A$76,0),1)</f>
        <v>42</v>
      </c>
      <c r="Y44" s="709" t="str">
        <f>INDEX('NOBLES 3E'!H$2:H$76,MATCH(Nobles!$A44,'NOBLES 3E'!$A$2:$A$76,0),1)</f>
        <v>CE, NE, N, CE, CN</v>
      </c>
      <c r="Z44" s="709" t="str">
        <f>INDEX('NOBLES 3E'!I$2:I$76,MATCH(Nobles!$A44,'NOBLES 3E'!$A$2:$A$76,0),1)</f>
        <v>Talona</v>
      </c>
      <c r="AA44" s="709"/>
      <c r="AB44" s="709" t="str">
        <f>INDEX('NOBLES 3E'!J$2:J$76,MATCH(Nobles!$A44,'NOBLES 3E'!$A$2:$A$76,0),1)</f>
        <v>Chondathan</v>
      </c>
      <c r="AC44" s="709"/>
      <c r="AD44" s="709" t="str">
        <f>INDEX('NOBLES 3E'!K$2:K$76,MATCH(Nobles!$A44,'NOBLES 3E'!$A$2:$A$76,0),1)</f>
        <v>1248 DR</v>
      </c>
      <c r="AE44" s="709" t="str">
        <f>INDEX('NOBLES 3E'!L$2:L$76,MATCH(Nobles!$A44,'NOBLES 3E'!$A$2:$A$76,0),1)</f>
        <v>$40, N74, Amphail, UM SLE</v>
      </c>
      <c r="AF44" s="709" t="s">
        <v>13601</v>
      </c>
      <c r="AG44" s="794" t="s">
        <v>13602</v>
      </c>
      <c r="AH44" s="1028"/>
      <c r="AI44" s="709" t="str">
        <f>IF(Таблиця11[[#This Row],[Holdings Waterdeep Name]]&lt;&gt;"",Таблиця11[[#This Row],[Holdings Waterdeep Name]]&amp;" ("&amp;Таблиця11[[#This Row],[Ward of Holdings]]&amp;" Ward)","")</f>
        <v>XXX  Ilzimmer's residence, Ilzimmer Villa ( Ward)</v>
      </c>
      <c r="AJ44" s="709" t="s">
        <v>13484</v>
      </c>
      <c r="AK44" s="709">
        <f>Таблиця11[[#This Row],[Nobles*]]*2</f>
        <v>84</v>
      </c>
      <c r="AL44" s="62">
        <f t="shared" si="0"/>
        <v>77</v>
      </c>
      <c r="AM44" s="1002" t="str">
        <f>IF(AL44&gt;=MISC!$E$10,MISC!$A$10,IF(AL44&gt;=MISC!$E$9,MISC!$A$9,IF(AL44&gt;=MISC!$E$8,MISC!$A$8,IF(AL44&gt;=MISC!$E$7,MISC!$A$7,IF(AL44&gt;=MISC!$E$6,MISC!$A$6,IF(AL44&gt;=MISC!$E$5,MISC!$A$5,MISC!$A$4))))))</f>
        <v>Aristocratic</v>
      </c>
      <c r="AN44" s="709"/>
      <c r="AO44" s="806">
        <v>1</v>
      </c>
      <c r="AP44" s="709"/>
      <c r="AQ44" s="709"/>
    </row>
    <row r="45" spans="1:43">
      <c r="A45" s="1000" t="s">
        <v>804</v>
      </c>
      <c r="B45" s="709"/>
      <c r="C45" s="40" t="s">
        <v>29222</v>
      </c>
      <c r="D45" s="709" t="s">
        <v>13462</v>
      </c>
      <c r="E45" s="709" t="str">
        <f>IF(OR(Таблиця11[[#This Row],[STATUS 5E]]="Merged",Таблиця11[[#This Row],[STATUS 5E]]="Dead",Таблиця11[[#This Row],[STATUS 5E]]="Exiles"),"No","Yes")</f>
        <v>Yes</v>
      </c>
      <c r="F45" s="390"/>
      <c r="G45" s="709"/>
      <c r="H45" s="709" t="s">
        <v>805</v>
      </c>
      <c r="I45" s="709" t="s">
        <v>29176</v>
      </c>
      <c r="J45" s="709" t="s">
        <v>13603</v>
      </c>
      <c r="K45" s="709" t="s">
        <v>13604</v>
      </c>
      <c r="L45" s="709"/>
      <c r="M45" s="709">
        <f>INDEX('NOBLES 3E'!$C$2:$C$76,MATCH(Nobles!$A45,'NOBLES 3E'!$A$2:$A$76,0),1)</f>
        <v>24000</v>
      </c>
      <c r="N45" s="709" t="str">
        <f>IFERROR(INDEX('NOBLES 3E'!$D$2:$D$76,MATCH(Таблиця11[[#This Row],[NOBLE HOUSE]],'NOBLES 3E'!$A$2:$A$76,0),1),"")</f>
        <v>Hulraven</v>
      </c>
      <c r="O45" s="709" t="str">
        <f>IFERROR(INDEX('NOBLES 3E'!$E$2:$E$76,MATCH(Таблиця11[[#This Row],[NOBLE HOUSE]],'NOBLES 3E'!$A$2:$A$76,0),1),"")</f>
        <v>Nael</v>
      </c>
      <c r="P45" s="709" t="str">
        <f>IFERROR(INDEX('NOBLES 3E'!$F$2:$F$76,MATCH(Таблиця11[[#This Row],[NOBLE HOUSE]],'NOBLES 3E'!$A$2:$A$76,0),1),"")</f>
        <v>Khralver of Luskan</v>
      </c>
      <c r="Q45" s="709" t="s">
        <v>13471</v>
      </c>
      <c r="R45" s="709"/>
      <c r="S45" s="709"/>
      <c r="T45" s="709"/>
      <c r="U45" s="709"/>
      <c r="V45" s="709"/>
      <c r="W45" s="709"/>
      <c r="X45" s="709">
        <f>INDEX('NOBLES 3E'!$G$2:$G$76,MATCH(Nobles!$A45,'NOBLES 3E'!$A$2:$A$76,0),1)</f>
        <v>17</v>
      </c>
      <c r="Y45" s="709" t="str">
        <f>INDEX('NOBLES 3E'!H$2:H$76,MATCH(Nobles!$A45,'NOBLES 3E'!$A$2:$A$76,0),1)</f>
        <v>CG, CN, CE</v>
      </c>
      <c r="Z45" s="709" t="str">
        <f>INDEX('NOBLES 3E'!I$2:I$76,MATCH(Nobles!$A45,'NOBLES 3E'!$A$2:$A$76,0),1)</f>
        <v>Selune</v>
      </c>
      <c r="AA45" s="709"/>
      <c r="AB45" s="709" t="str">
        <f>INDEX('NOBLES 3E'!J$2:J$76,MATCH(Nobles!$A45,'NOBLES 3E'!$A$2:$A$76,0),1)</f>
        <v>Illuskan</v>
      </c>
      <c r="AC45" s="709"/>
      <c r="AD45" s="709" t="str">
        <f>INDEX('NOBLES 3E'!K$2:K$76,MATCH(Nobles!$A45,'NOBLES 3E'!$A$2:$A$76,0),1)</f>
        <v>1248 DR</v>
      </c>
      <c r="AE45" s="709" t="str">
        <f>INDEX('NOBLES 3E'!L$2:L$76,MATCH(Nobles!$A45,'NOBLES 3E'!$A$2:$A$76,0),1)</f>
        <v>C62, $35</v>
      </c>
      <c r="AF45" s="709" t="s">
        <v>810</v>
      </c>
      <c r="AG45" s="794" t="s">
        <v>13605</v>
      </c>
      <c r="AH45" s="794"/>
      <c r="AI45" s="709" t="str">
        <f>IF(Таблиця11[[#This Row],[Holdings Waterdeep Name]]&lt;&gt;"",Таблиця11[[#This Row],[Holdings Waterdeep Name]]&amp;" ("&amp;Таблиця11[[#This Row],[Ward of Holdings]]&amp;" Ward)","")</f>
        <v>Irlingstar residence, "Sablehearth", Irlingstar Villa ( Ward)</v>
      </c>
      <c r="AJ45" s="709"/>
      <c r="AK45" s="709">
        <f>Таблиця11[[#This Row],[Nobles*]]*2</f>
        <v>34</v>
      </c>
      <c r="AL45" s="62">
        <f t="shared" si="0"/>
        <v>142</v>
      </c>
      <c r="AM45" s="1002" t="str">
        <f>IF(AL45&gt;=MISC!$E$10,MISC!$A$10,IF(AL45&gt;=MISC!$E$9,MISC!$A$9,IF(AL45&gt;=MISC!$E$8,MISC!$A$8,IF(AL45&gt;=MISC!$E$7,MISC!$A$7,IF(AL45&gt;=MISC!$E$6,MISC!$A$6,IF(AL45&gt;=MISC!$E$5,MISC!$A$5,MISC!$A$4))))))</f>
        <v>Aristocratic</v>
      </c>
      <c r="AN45" s="709"/>
      <c r="AO45" s="806">
        <v>1</v>
      </c>
      <c r="AP45" s="709"/>
      <c r="AQ45" s="709"/>
    </row>
    <row r="46" spans="1:43" ht="15" customHeight="1">
      <c r="A46" s="1000" t="s">
        <v>811</v>
      </c>
      <c r="B46" s="709"/>
      <c r="C46" s="40" t="s">
        <v>29223</v>
      </c>
      <c r="D46" s="709" t="s">
        <v>13462</v>
      </c>
      <c r="E46" s="709" t="str">
        <f>IF(OR(Таблиця11[[#This Row],[STATUS 5E]]="Merged",Таблиця11[[#This Row],[STATUS 5E]]="Dead",Таблиця11[[#This Row],[STATUS 5E]]="Exiles"),"No","Yes")</f>
        <v>Yes</v>
      </c>
      <c r="F46" s="390"/>
      <c r="G46" s="709"/>
      <c r="H46" s="709" t="s">
        <v>741</v>
      </c>
      <c r="I46" s="709" t="s">
        <v>29168</v>
      </c>
      <c r="J46" s="709" t="s">
        <v>13606</v>
      </c>
      <c r="K46" s="709"/>
      <c r="L46" s="709"/>
      <c r="M46" s="709">
        <f>INDEX('NOBLES 3E'!$C$2:$C$76,MATCH(Nobles!$A46,'NOBLES 3E'!$A$2:$A$76,0),1)</f>
        <v>23000</v>
      </c>
      <c r="N46" s="709" t="str">
        <f>IFERROR(INDEX('NOBLES 3E'!$D$2:$D$76,MATCH(Таблиця11[[#This Row],[NOBLE HOUSE]],'NOBLES 3E'!$A$2:$A$76,0),1),"")</f>
        <v>Ulb</v>
      </c>
      <c r="O46" s="709" t="str">
        <f>IFERROR(INDEX('NOBLES 3E'!$E$2:$E$76,MATCH(Таблиця11[[#This Row],[NOBLE HOUSE]],'NOBLES 3E'!$A$2:$A$76,0),1),"")</f>
        <v>Alys</v>
      </c>
      <c r="P46" s="709" t="str">
        <f>IFERROR(INDEX('NOBLES 3E'!$F$2:$F$76,MATCH(Таблиця11[[#This Row],[NOBLE HOUSE]],'NOBLES 3E'!$A$2:$A$76,0),1),"")</f>
        <v>Koris</v>
      </c>
      <c r="Q46" s="709" t="s">
        <v>13471</v>
      </c>
      <c r="R46" s="709"/>
      <c r="S46" s="709"/>
      <c r="T46" s="709"/>
      <c r="U46" s="709"/>
      <c r="V46" s="709"/>
      <c r="W46" s="709"/>
      <c r="X46" s="709">
        <f>INDEX('NOBLES 3E'!$G$2:$G$76,MATCH(Nobles!$A46,'NOBLES 3E'!$A$2:$A$76,0),1)</f>
        <v>41</v>
      </c>
      <c r="Y46" s="709" t="str">
        <f>INDEX('NOBLES 3E'!H$2:H$76,MATCH(Nobles!$A46,'NOBLES 3E'!$A$2:$A$76,0),1)</f>
        <v>LN</v>
      </c>
      <c r="Z46" s="709" t="str">
        <f>INDEX('NOBLES 3E'!I$2:I$76,MATCH(Nobles!$A46,'NOBLES 3E'!$A$2:$A$76,0),1)</f>
        <v>Helm</v>
      </c>
      <c r="AA46" s="709"/>
      <c r="AB46" s="709" t="str">
        <f>INDEX('NOBLES 3E'!J$2:J$76,MATCH(Nobles!$A46,'NOBLES 3E'!$A$2:$A$76,0),1)</f>
        <v>Chondathan</v>
      </c>
      <c r="AC46" s="709"/>
      <c r="AD46" s="709" t="str">
        <f>INDEX('NOBLES 3E'!K$2:K$76,MATCH(Nobles!$A46,'NOBLES 3E'!$A$2:$A$76,0),1)</f>
        <v>1248 DR</v>
      </c>
      <c r="AE46" s="709" t="str">
        <f>INDEX('NOBLES 3E'!L$2:L$76,MATCH(Nobles!$A46,'NOBLES 3E'!$A$2:$A$76,0),1)</f>
        <v>N19, New Waterdeep</v>
      </c>
      <c r="AF46" s="709" t="s">
        <v>11600</v>
      </c>
      <c r="AG46" s="709" t="str">
        <f>IFERROR(INDEX(Buildings!$H$3:$H$575,MATCH(Таблиця11[[#This Row],[Holdings in Waterdeep]],Buildings!$F$3:$F$575,0),1),"")</f>
        <v>Jardeth Villa</v>
      </c>
      <c r="AH46" s="709" t="str">
        <f>IFERROR(INDEX(Buildings!$I$3:$I$575,MATCH(Таблиця11[[#This Row],[Holdings in Waterdeep]],Buildings!$F$3:$F$575,0),1),"")</f>
        <v>North</v>
      </c>
      <c r="AI46" s="709" t="str">
        <f>IF(Таблиця11[[#This Row],[Holdings Waterdeep Name]]&lt;&gt;"",Таблиця11[[#This Row],[Holdings Waterdeep Name]]&amp;" ("&amp;Таблиця11[[#This Row],[Ward of Holdings]]&amp;" Ward)","")</f>
        <v>Jardeth Villa (North Ward)</v>
      </c>
      <c r="AJ46" s="709" t="s">
        <v>13468</v>
      </c>
      <c r="AK46" s="709">
        <f>Таблиця11[[#This Row],[Nobles*]]*2</f>
        <v>82</v>
      </c>
      <c r="AL46" s="62">
        <f t="shared" si="0"/>
        <v>57</v>
      </c>
      <c r="AM46" s="1002" t="str">
        <f>IF(AL46&gt;=MISC!$E$10,MISC!$A$10,IF(AL46&gt;=MISC!$E$9,MISC!$A$9,IF(AL46&gt;=MISC!$E$8,MISC!$A$8,IF(AL46&gt;=MISC!$E$7,MISC!$A$7,IF(AL46&gt;=MISC!$E$6,MISC!$A$6,IF(AL46&gt;=MISC!$E$5,MISC!$A$5,MISC!$A$4))))))</f>
        <v>Aristocratic</v>
      </c>
      <c r="AN46" s="1004" t="s">
        <v>13607</v>
      </c>
      <c r="AO46" s="1022">
        <v>0</v>
      </c>
      <c r="AP46" s="709"/>
      <c r="AQ46" s="709"/>
    </row>
    <row r="47" spans="1:43">
      <c r="A47" s="1000" t="s">
        <v>817</v>
      </c>
      <c r="B47" s="709"/>
      <c r="C47" s="40" t="s">
        <v>29224</v>
      </c>
      <c r="D47" s="709" t="s">
        <v>13462</v>
      </c>
      <c r="E47" s="709" t="str">
        <f>IF(OR(Таблиця11[[#This Row],[STATUS 5E]]="Merged",Таблиця11[[#This Row],[STATUS 5E]]="Dead",Таблиця11[[#This Row],[STATUS 5E]]="Exiles"),"No","Yes")</f>
        <v>Yes</v>
      </c>
      <c r="F47" s="390"/>
      <c r="G47" s="709"/>
      <c r="H47" s="709" t="s">
        <v>818</v>
      </c>
      <c r="I47" s="709" t="s">
        <v>29177</v>
      </c>
      <c r="J47" s="709" t="s">
        <v>13608</v>
      </c>
      <c r="K47" s="709"/>
      <c r="L47" s="1027" t="s">
        <v>30587</v>
      </c>
      <c r="M47" s="709">
        <f>INDEX('NOBLES 3E'!$C$2:$C$76,MATCH(Nobles!$A47,'NOBLES 3E'!$A$2:$A$76,0),1)</f>
        <v>22000</v>
      </c>
      <c r="N47" s="709" t="str">
        <f>IFERROR(INDEX('NOBLES 3E'!$D$2:$D$76,MATCH(Таблиця11[[#This Row],[NOBLE HOUSE]],'NOBLES 3E'!$A$2:$A$76,0),1),"")</f>
        <v>Harkas</v>
      </c>
      <c r="O47" s="709" t="str">
        <f>IFERROR(INDEX('NOBLES 3E'!$E$2:$E$76,MATCH(Таблиця11[[#This Row],[NOBLE HOUSE]],'NOBLES 3E'!$A$2:$A$76,0),1),"")</f>
        <v>Ariel</v>
      </c>
      <c r="P47" s="709" t="str">
        <f>IFERROR(INDEX('NOBLES 3E'!$F$2:$F$76,MATCH(Таблиця11[[#This Row],[NOBLE HOUSE]],'NOBLES 3E'!$A$2:$A$76,0),1),"")</f>
        <v>Arrikes</v>
      </c>
      <c r="Q47" s="709" t="s">
        <v>13471</v>
      </c>
      <c r="R47" s="709"/>
      <c r="S47" s="709"/>
      <c r="T47" s="709"/>
      <c r="U47" s="709"/>
      <c r="V47" s="709"/>
      <c r="W47" s="709"/>
      <c r="X47" s="709">
        <f>INDEX('NOBLES 3E'!$G$2:$G$76,MATCH(Nobles!$A47,'NOBLES 3E'!$A$2:$A$76,0),1)</f>
        <v>29</v>
      </c>
      <c r="Y47" s="709" t="str">
        <f>INDEX('NOBLES 3E'!H$2:H$76,MATCH(Nobles!$A47,'NOBLES 3E'!$A$2:$A$76,0),1)</f>
        <v>LN, N, CN</v>
      </c>
      <c r="Z47" s="709" t="str">
        <f>INDEX('NOBLES 3E'!I$2:I$76,MATCH(Nobles!$A47,'NOBLES 3E'!$A$2:$A$76,0),1)</f>
        <v>Tempus</v>
      </c>
      <c r="AA47" s="709"/>
      <c r="AB47" s="709" t="str">
        <f>INDEX('NOBLES 3E'!J$2:J$76,MATCH(Nobles!$A47,'NOBLES 3E'!$A$2:$A$76,0),1)</f>
        <v>Tethyrian</v>
      </c>
      <c r="AC47" s="709"/>
      <c r="AD47" s="709" t="str">
        <f>INDEX('NOBLES 3E'!K$2:K$76,MATCH(Nobles!$A47,'NOBLES 3E'!$A$2:$A$76,0),1)</f>
        <v>1248 DR</v>
      </c>
      <c r="AE47" s="709" t="str">
        <f>INDEX('NOBLES 3E'!L$2:L$76,MATCH(Nobles!$A47,'NOBLES 3E'!$A$2:$A$76,0),1)</f>
        <v>$14, Amphail</v>
      </c>
      <c r="AF47" s="709" t="s">
        <v>12008</v>
      </c>
      <c r="AG47" s="709" t="str">
        <f>IFERROR(INDEX(Buildings!$H$3:$H$575,MATCH(Таблиця11[[#This Row],[Holdings in Waterdeep]],Buildings!$F$3:$F$575,0),1),"")</f>
        <v>Jhansczil Villa</v>
      </c>
      <c r="AH47" s="709" t="str">
        <f>IFERROR(INDEX(Buildings!$I$3:$I$575,MATCH(Таблиця11[[#This Row],[Holdings in Waterdeep]],Buildings!$F$3:$F$575,0),1),"")</f>
        <v>Sea</v>
      </c>
      <c r="AI47" s="709" t="str">
        <f>IF(Таблиця11[[#This Row],[Holdings Waterdeep Name]]&lt;&gt;"",Таблиця11[[#This Row],[Holdings Waterdeep Name]]&amp;" ("&amp;Таблиця11[[#This Row],[Ward of Holdings]]&amp;" Ward)","")</f>
        <v>Jhansczil Villa (Sea Ward)</v>
      </c>
      <c r="AJ47" s="709" t="s">
        <v>13484</v>
      </c>
      <c r="AK47" s="709">
        <f>Таблиця11[[#This Row],[Nobles*]]*2</f>
        <v>58</v>
      </c>
      <c r="AL47" s="62">
        <f t="shared" si="0"/>
        <v>76</v>
      </c>
      <c r="AM47" s="1002" t="str">
        <f>IF(AL47&gt;=MISC!$E$10,MISC!$A$10,IF(AL47&gt;=MISC!$E$9,MISC!$A$9,IF(AL47&gt;=MISC!$E$8,MISC!$A$8,IF(AL47&gt;=MISC!$E$7,MISC!$A$7,IF(AL47&gt;=MISC!$E$6,MISC!$A$6,IF(AL47&gt;=MISC!$E$5,MISC!$A$5,MISC!$A$4))))))</f>
        <v>Aristocratic</v>
      </c>
      <c r="AN47" s="709"/>
      <c r="AO47" s="806">
        <v>1</v>
      </c>
      <c r="AP47" s="709"/>
      <c r="AQ47" s="709"/>
    </row>
    <row r="48" spans="1:43" hidden="1">
      <c r="A48" s="372" t="s">
        <v>13609</v>
      </c>
      <c r="B48" s="372" t="s">
        <v>13508</v>
      </c>
      <c r="C48" s="372"/>
      <c r="D48" s="372" t="s">
        <v>13462</v>
      </c>
      <c r="E48" s="372" t="str">
        <f>IF(OR(Таблиця11[[#This Row],[STATUS 5E]]="Merged",Таблиця11[[#This Row],[STATUS 5E]]="Dead",Таблиця11[[#This Row],[STATUS 5E]]="Exiles"),"No","Yes")</f>
        <v>No</v>
      </c>
      <c r="F48" s="389"/>
      <c r="G48" s="372"/>
      <c r="H48" s="372"/>
      <c r="I48" s="372"/>
      <c r="J48" s="372"/>
      <c r="K48" s="372"/>
      <c r="L48" s="372" t="s">
        <v>13610</v>
      </c>
      <c r="M48" s="372"/>
      <c r="N48" s="372" t="str">
        <f>IFERROR(INDEX('NOBLES 3E'!$D$2:$D$76,MATCH(Таблиця11[[#This Row],[NOBLE HOUSE]],'NOBLES 3E'!$A$2:$A$76,0),1),"")</f>
        <v/>
      </c>
      <c r="O48" s="372" t="str">
        <f>IFERROR(INDEX('NOBLES 3E'!$E$2:$E$76,MATCH(Таблиця11[[#This Row],[NOBLE HOUSE]],'NOBLES 3E'!$A$2:$A$76,0),1),"")</f>
        <v/>
      </c>
      <c r="P48" s="372" t="str">
        <f>IFERROR(INDEX('NOBLES 3E'!$F$2:$F$76,MATCH(Таблиця11[[#This Row],[NOBLE HOUSE]],'NOBLES 3E'!$A$2:$A$76,0),1),"")</f>
        <v/>
      </c>
      <c r="Q48" s="372"/>
      <c r="R48" s="372"/>
      <c r="S48" s="372"/>
      <c r="T48" s="372"/>
      <c r="U48" s="372"/>
      <c r="V48" s="372"/>
      <c r="W48" s="372"/>
      <c r="X48" s="372"/>
      <c r="Y48" s="372"/>
      <c r="Z48" s="372"/>
      <c r="AA48" s="372"/>
      <c r="AB48" s="372"/>
      <c r="AC48" s="372"/>
      <c r="AD48" s="372"/>
      <c r="AE48" s="372"/>
      <c r="AF48" s="372"/>
      <c r="AG48" s="372" t="str">
        <f>IFERROR(INDEX(Buildings!$H$3:$H$575,MATCH(Таблиця11[[#This Row],[Holdings in Waterdeep]],Buildings!$F$3:$F$575,0),1),"")</f>
        <v/>
      </c>
      <c r="AH48" s="372" t="str">
        <f>IFERROR(INDEX(Buildings!$I$3:$I$575,MATCH(Таблиця11[[#This Row],[Holdings in Waterdeep]],Buildings!$F$3:$F$575,0),1),"")</f>
        <v/>
      </c>
      <c r="AI48" s="372" t="str">
        <f>IF(Таблиця11[[#This Row],[Holdings Waterdeep Name]]&lt;&gt;"",Таблиця11[[#This Row],[Holdings Waterdeep Name]]&amp;" ("&amp;Таблиця11[[#This Row],[Ward of Holdings]]&amp;" Ward)","")</f>
        <v/>
      </c>
      <c r="AJ48" s="372"/>
      <c r="AK48" s="372">
        <f>Таблиця11[[#This Row],[Nobles*]]*2</f>
        <v>0</v>
      </c>
      <c r="AL48" s="372">
        <f t="shared" si="0"/>
        <v>0</v>
      </c>
      <c r="AM48" s="372" t="str">
        <f>IF(AL48&gt;=MISC!$E$10,MISC!$A$10,IF(AL48&gt;=MISC!$E$9,MISC!$A$9,IF(AL48&gt;=MISC!$E$8,MISC!$A$8,IF(AL48&gt;=MISC!$E$7,MISC!$A$7,IF(AL48&gt;=MISC!$E$6,MISC!$A$6,IF(AL48&gt;=MISC!$E$5,MISC!$A$5,MISC!$A$4))))))</f>
        <v>Wretched</v>
      </c>
      <c r="AN48" s="372"/>
      <c r="AO48" s="1022">
        <v>0</v>
      </c>
      <c r="AP48" s="372"/>
      <c r="AQ48" s="372"/>
    </row>
    <row r="49" spans="1:43">
      <c r="A49" s="1000" t="s">
        <v>824</v>
      </c>
      <c r="B49" s="709"/>
      <c r="C49" s="40" t="s">
        <v>29225</v>
      </c>
      <c r="D49" s="709" t="s">
        <v>13462</v>
      </c>
      <c r="E49" s="709" t="str">
        <f>IF(OR(Таблиця11[[#This Row],[STATUS 5E]]="Merged",Таблиця11[[#This Row],[STATUS 5E]]="Dead",Таблиця11[[#This Row],[STATUS 5E]]="Exiles"),"No","Yes")</f>
        <v>Yes</v>
      </c>
      <c r="F49" s="390"/>
      <c r="G49" s="709"/>
      <c r="H49" s="709" t="s">
        <v>13611</v>
      </c>
      <c r="I49" s="709"/>
      <c r="J49" s="709" t="s">
        <v>13612</v>
      </c>
      <c r="K49" s="709"/>
      <c r="L49" s="709"/>
      <c r="M49" s="709">
        <f>INDEX('NOBLES 3E'!$C$2:$C$76,MATCH(Nobles!$A49,'NOBLES 3E'!$A$2:$A$76,0),1)</f>
        <v>17000</v>
      </c>
      <c r="N49" s="709" t="str">
        <f>IFERROR(INDEX('NOBLES 3E'!$D$2:$D$76,MATCH(Таблиця11[[#This Row],[NOBLE HOUSE]],'NOBLES 3E'!$A$2:$A$76,0),1),"")</f>
        <v>Help "The Torturer</v>
      </c>
      <c r="O49" s="709" t="str">
        <f>IFERROR(INDEX('NOBLES 3E'!$E$2:$E$76,MATCH(Таблиця11[[#This Row],[NOBLE HOUSE]],'NOBLES 3E'!$A$2:$A$76,0),1),"")</f>
        <v>none</v>
      </c>
      <c r="P49" s="709" t="str">
        <f>IFERROR(INDEX('NOBLES 3E'!$F$2:$F$76,MATCH(Таблиця11[[#This Row],[NOBLE HOUSE]],'NOBLES 3E'!$A$2:$A$76,0),1),"")</f>
        <v>Harkas</v>
      </c>
      <c r="Q49" s="709" t="s">
        <v>13538</v>
      </c>
      <c r="R49" s="709" t="s">
        <v>13613</v>
      </c>
      <c r="S49" s="709"/>
      <c r="T49" s="709"/>
      <c r="U49" s="709"/>
      <c r="V49" s="709"/>
      <c r="W49" s="709"/>
      <c r="X49" s="709">
        <f>INDEX('NOBLES 3E'!$G$2:$G$76,MATCH(Nobles!$A49,'NOBLES 3E'!$A$2:$A$76,0),1)</f>
        <v>14</v>
      </c>
      <c r="Y49" s="709" t="str">
        <f>INDEX('NOBLES 3E'!H$2:H$76,MATCH(Nobles!$A49,'NOBLES 3E'!$A$2:$A$76,0),1)</f>
        <v>LN, LG</v>
      </c>
      <c r="Z49" s="709" t="str">
        <f>INDEX('NOBLES 3E'!I$2:I$76,MATCH(Nobles!$A49,'NOBLES 3E'!$A$2:$A$76,0),1)</f>
        <v>Bane, Tyr</v>
      </c>
      <c r="AA49" s="709"/>
      <c r="AB49" s="709" t="str">
        <f>INDEX('NOBLES 3E'!J$2:J$76,MATCH(Nobles!$A49,'NOBLES 3E'!$A$2:$A$76,0),1)</f>
        <v>Illuskan</v>
      </c>
      <c r="AC49" s="709"/>
      <c r="AD49" s="709" t="str">
        <f>INDEX('NOBLES 3E'!K$2:K$76,MATCH(Nobles!$A49,'NOBLES 3E'!$A$2:$A$76,0),1)</f>
        <v>1258 DR</v>
      </c>
      <c r="AE49" s="709" t="str">
        <f>INDEX('NOBLES 3E'!L$2:L$76,MATCH(Nobles!$A49,'NOBLES 3E'!$A$2:$A$76,0),1)</f>
        <v>N38</v>
      </c>
      <c r="AF49" s="709" t="s">
        <v>830</v>
      </c>
      <c r="AG49" s="709" t="str">
        <f>IFERROR(INDEX(Buildings!$H$3:$H$575,MATCH(Таблиця11[[#This Row],[Holdings in Waterdeep]],Buildings!$F$3:$F$575,0),1),"")</f>
        <v>Kormallis Villa</v>
      </c>
      <c r="AH49" s="709" t="str">
        <f>IFERROR(INDEX(Buildings!$I$3:$I$575,MATCH(Таблиця11[[#This Row],[Holdings in Waterdeep]],Buildings!$F$3:$F$575,0),1),"")</f>
        <v>North</v>
      </c>
      <c r="AI49" s="709" t="str">
        <f>IF(Таблиця11[[#This Row],[Holdings Waterdeep Name]]&lt;&gt;"",Таблиця11[[#This Row],[Holdings Waterdeep Name]]&amp;" ("&amp;Таблиця11[[#This Row],[Ward of Holdings]]&amp;" Ward)","")</f>
        <v>Kormallis Villa (North Ward)</v>
      </c>
      <c r="AJ49" s="709"/>
      <c r="AK49" s="709">
        <f>Таблиця11[[#This Row],[Nobles*]]*2</f>
        <v>28</v>
      </c>
      <c r="AL49" s="62">
        <f t="shared" si="0"/>
        <v>122</v>
      </c>
      <c r="AM49" s="1002" t="str">
        <f>IF(AL49&gt;=MISC!$E$10,MISC!$A$10,IF(AL49&gt;=MISC!$E$9,MISC!$A$9,IF(AL49&gt;=MISC!$E$8,MISC!$A$8,IF(AL49&gt;=MISC!$E$7,MISC!$A$7,IF(AL49&gt;=MISC!$E$6,MISC!$A$6,IF(AL49&gt;=MISC!$E$5,MISC!$A$5,MISC!$A$4))))))</f>
        <v>Aristocratic</v>
      </c>
      <c r="AN49" s="709"/>
      <c r="AO49" s="806">
        <v>1</v>
      </c>
      <c r="AP49" s="709"/>
      <c r="AQ49" s="709"/>
    </row>
    <row r="50" spans="1:43" ht="15" customHeight="1">
      <c r="A50" s="428" t="s">
        <v>831</v>
      </c>
      <c r="B50" s="36" t="s">
        <v>13614</v>
      </c>
      <c r="C50" s="40" t="s">
        <v>29226</v>
      </c>
      <c r="D50" s="36" t="s">
        <v>13462</v>
      </c>
      <c r="E50" s="36" t="str">
        <f>IF(OR(Таблиця11[[#This Row],[STATUS 5E]]="Merged",Таблиця11[[#This Row],[STATUS 5E]]="Dead",Таблиця11[[#This Row],[STATUS 5E]]="Exiles"),"No","Yes")</f>
        <v>Yes</v>
      </c>
      <c r="F50" s="36"/>
      <c r="G50" s="36"/>
      <c r="H50" s="36" t="s">
        <v>832</v>
      </c>
      <c r="I50" s="36"/>
      <c r="J50" s="36" t="s">
        <v>13615</v>
      </c>
      <c r="K50" s="36"/>
      <c r="L50" s="36" t="s">
        <v>13616</v>
      </c>
      <c r="M50" s="36">
        <f>INDEX('NOBLES 3E'!$C$2:$C$76,MATCH(Nobles!$A50,'NOBLES 3E'!$A$2:$A$76,0),1)</f>
        <v>21000</v>
      </c>
      <c r="N50" s="36" t="str">
        <f>IFERROR(INDEX('NOBLES 3E'!$D$2:$D$76,MATCH(Таблиця11[[#This Row],[NOBLE HOUSE]],'NOBLES 3E'!$A$2:$A$76,0),1),"")</f>
        <v>Alauos "Lord Goldbeard"</v>
      </c>
      <c r="O50" s="36" t="str">
        <f>IFERROR(INDEX('NOBLES 3E'!$E$2:$E$76,MATCH(Таблиця11[[#This Row],[NOBLE HOUSE]],'NOBLES 3E'!$A$2:$A$76,0),1),"")</f>
        <v>Byllia</v>
      </c>
      <c r="P50" s="36" t="str">
        <f>IFERROR(INDEX('NOBLES 3E'!$F$2:$F$76,MATCH(Таблиця11[[#This Row],[NOBLE HOUSE]],'NOBLES 3E'!$A$2:$A$76,0),1),"")</f>
        <v>Dragos</v>
      </c>
      <c r="Q50" s="36" t="s">
        <v>13471</v>
      </c>
      <c r="R50" s="36" t="s">
        <v>13617</v>
      </c>
      <c r="S50" s="36"/>
      <c r="T50" s="36"/>
      <c r="U50" s="36"/>
      <c r="V50" s="36"/>
      <c r="W50" s="36"/>
      <c r="X50" s="36">
        <f>INDEX('NOBLES 3E'!$G$2:$G$76,MATCH(Nobles!$A50,'NOBLES 3E'!$A$2:$A$76,0),1)</f>
        <v>27</v>
      </c>
      <c r="Y50" s="36" t="str">
        <f>INDEX('NOBLES 3E'!H$2:H$76,MATCH(Nobles!$A50,'NOBLES 3E'!$A$2:$A$76,0),1)</f>
        <v>LN, LE</v>
      </c>
      <c r="Z50" s="36" t="str">
        <f>INDEX('NOBLES 3E'!I$2:I$76,MATCH(Nobles!$A50,'NOBLES 3E'!$A$2:$A$76,0),1)</f>
        <v>Chauntea</v>
      </c>
      <c r="AA50" s="36"/>
      <c r="AB50" s="36" t="str">
        <f>INDEX('NOBLES 3E'!J$2:J$76,MATCH(Nobles!$A50,'NOBLES 3E'!$A$2:$A$76,0),1)</f>
        <v>Illuskan</v>
      </c>
      <c r="AC50" s="36"/>
      <c r="AD50" s="36" t="str">
        <f>INDEX('NOBLES 3E'!K$2:K$76,MATCH(Nobles!$A50,'NOBLES 3E'!$A$2:$A$76,0),1)</f>
        <v>1248 DR</v>
      </c>
      <c r="AE50" s="36" t="str">
        <f>INDEX('NOBLES 3E'!L$2:L$76,MATCH(Nobles!$A50,'NOBLES 3E'!$A$2:$A$76,0),1)</f>
        <v>N15</v>
      </c>
      <c r="AF50" s="36" t="s">
        <v>836</v>
      </c>
      <c r="AG50" s="36" t="s">
        <v>13618</v>
      </c>
      <c r="AH50" s="36" t="str">
        <f>IFERROR(INDEX(Buildings!$I$3:$I$575,MATCH(Таблиця11[[#This Row],[Holdings in Waterdeep]],Buildings!$F$3:$F$575,0),1),"")</f>
        <v>North</v>
      </c>
      <c r="AI50" s="36" t="str">
        <f>IF(Таблиця11[[#This Row],[Holdings Waterdeep Name]]&lt;&gt;"",Таблиця11[[#This Row],[Holdings Waterdeep Name]]&amp;" ("&amp;Таблиця11[[#This Row],[Ward of Holdings]]&amp;" Ward)","")</f>
        <v>Kothont Villa, Thorp Villa (North Ward)</v>
      </c>
      <c r="AJ50" s="36"/>
      <c r="AK50" s="36">
        <f>Таблиця11[[#This Row],[Nobles*]]*2</f>
        <v>54</v>
      </c>
      <c r="AL50" s="36">
        <f t="shared" si="0"/>
        <v>78</v>
      </c>
      <c r="AM50" s="429" t="str">
        <f>IF(AL50&gt;=MISC!$E$10,MISC!$A$10,IF(AL50&gt;=MISC!$E$9,MISC!$A$9,IF(AL50&gt;=MISC!$E$8,MISC!$A$8,IF(AL50&gt;=MISC!$E$7,MISC!$A$7,IF(AL50&gt;=MISC!$E$6,MISC!$A$6,IF(AL50&gt;=MISC!$E$5,MISC!$A$5,MISC!$A$4))))))</f>
        <v>Aristocratic</v>
      </c>
      <c r="AN50" s="36"/>
      <c r="AO50" s="1029">
        <v>1</v>
      </c>
      <c r="AP50" s="36"/>
      <c r="AQ50" s="36"/>
    </row>
    <row r="51" spans="1:43">
      <c r="A51" s="1000" t="s">
        <v>837</v>
      </c>
      <c r="B51" s="709"/>
      <c r="C51" s="40" t="s">
        <v>29227</v>
      </c>
      <c r="D51" s="709" t="s">
        <v>13462</v>
      </c>
      <c r="E51" s="709" t="str">
        <f>IF(OR(Таблиця11[[#This Row],[STATUS 5E]]="Merged",Таблиця11[[#This Row],[STATUS 5E]]="Dead",Таблиця11[[#This Row],[STATUS 5E]]="Exiles"),"No","Yes")</f>
        <v>Yes</v>
      </c>
      <c r="F51" s="390"/>
      <c r="G51" s="709"/>
      <c r="H51" s="709" t="s">
        <v>838</v>
      </c>
      <c r="I51" s="709"/>
      <c r="J51" s="709" t="s">
        <v>13619</v>
      </c>
      <c r="K51" s="709"/>
      <c r="L51" s="709"/>
      <c r="M51" s="709">
        <f>INDEX('NOBLES 3E'!$C$2:$C$76,MATCH(Nobles!$A51,'NOBLES 3E'!$A$2:$A$76,0),1)</f>
        <v>52000</v>
      </c>
      <c r="N51" s="709" t="str">
        <f>IFERROR(INDEX('NOBLES 3E'!$D$2:$D$76,MATCH(Таблиця11[[#This Row],[NOBLE HOUSE]],'NOBLES 3E'!$A$2:$A$76,0),1),"")</f>
        <v>Tresh</v>
      </c>
      <c r="O51" s="709" t="str">
        <f>IFERROR(INDEX('NOBLES 3E'!$E$2:$E$76,MATCH(Таблиця11[[#This Row],[NOBLE HOUSE]],'NOBLES 3E'!$A$2:$A$76,0),1),"")</f>
        <v>Ormaes "Seamaster"</v>
      </c>
      <c r="P51" s="709" t="str">
        <f>IFERROR(INDEX('NOBLES 3E'!$F$2:$F$76,MATCH(Таблиця11[[#This Row],[NOBLE HOUSE]],'NOBLES 3E'!$A$2:$A$76,0),1),"")</f>
        <v>Tryssia</v>
      </c>
      <c r="Q51" s="709" t="s">
        <v>13471</v>
      </c>
      <c r="R51" s="709"/>
      <c r="S51" s="709"/>
      <c r="T51" s="709"/>
      <c r="U51" s="709"/>
      <c r="V51" s="709"/>
      <c r="W51" s="709"/>
      <c r="X51" s="709">
        <f>INDEX('NOBLES 3E'!$G$2:$G$76,MATCH(Nobles!$A51,'NOBLES 3E'!$A$2:$A$76,0),1)</f>
        <v>12</v>
      </c>
      <c r="Y51" s="709" t="str">
        <f>INDEX('NOBLES 3E'!H$2:H$76,MATCH(Nobles!$A51,'NOBLES 3E'!$A$2:$A$76,0),1)</f>
        <v>N, CN</v>
      </c>
      <c r="Z51" s="709" t="str">
        <f>INDEX('NOBLES 3E'!I$2:I$76,MATCH(Nobles!$A51,'NOBLES 3E'!$A$2:$A$76,0),1)</f>
        <v>Gond</v>
      </c>
      <c r="AA51" s="709"/>
      <c r="AB51" s="709" t="str">
        <f>INDEX('NOBLES 3E'!J$2:J$76,MATCH(Nobles!$A51,'NOBLES 3E'!$A$2:$A$76,0),1)</f>
        <v>Lantanna</v>
      </c>
      <c r="AC51" s="709"/>
      <c r="AD51" s="709" t="str">
        <f>INDEX('NOBLES 3E'!K$2:K$76,MATCH(Nobles!$A51,'NOBLES 3E'!$A$2:$A$76,0),1)</f>
        <v>1309 DR</v>
      </c>
      <c r="AE51" s="709" t="str">
        <f>INDEX('NOBLES 3E'!L$2:L$76,MATCH(Nobles!$A51,'NOBLES 3E'!$A$2:$A$76,0),1)</f>
        <v>N17</v>
      </c>
      <c r="AF51" s="709" t="s">
        <v>844</v>
      </c>
      <c r="AG51" s="709" t="str">
        <f>IFERROR(INDEX(Buildings!$H$3:$H$575,MATCH(Таблиця11[[#This Row],[Holdings in Waterdeep]],Buildings!$F$3:$F$575,0),1),"")</f>
        <v>Lanngolyn Villa</v>
      </c>
      <c r="AH51" s="709" t="str">
        <f>IFERROR(INDEX(Buildings!$I$3:$I$575,MATCH(Таблиця11[[#This Row],[Holdings in Waterdeep]],Buildings!$F$3:$F$575,0),1),"")</f>
        <v>North</v>
      </c>
      <c r="AI51" s="709" t="str">
        <f>IF(Таблиця11[[#This Row],[Holdings Waterdeep Name]]&lt;&gt;"",Таблиця11[[#This Row],[Holdings Waterdeep Name]]&amp;" ("&amp;Таблиця11[[#This Row],[Ward of Holdings]]&amp;" Ward)","")</f>
        <v>Lanngolyn Villa (North Ward)</v>
      </c>
      <c r="AJ51" s="709"/>
      <c r="AK51" s="709">
        <f>Таблиця11[[#This Row],[Nobles*]]*2</f>
        <v>24</v>
      </c>
      <c r="AL51" s="62">
        <f t="shared" ref="AL51:AL84" si="1">IFERROR(_xlfn.CEILING.MATH(M51/(X51*10)),0)</f>
        <v>434</v>
      </c>
      <c r="AM51" s="1002" t="str">
        <f>IF(AL51&gt;=MISC!$E$10,MISC!$A$10,IF(AL51&gt;=MISC!$E$9,MISC!$A$9,IF(AL51&gt;=MISC!$E$8,MISC!$A$8,IF(AL51&gt;=MISC!$E$7,MISC!$A$7,IF(AL51&gt;=MISC!$E$6,MISC!$A$6,IF(AL51&gt;=MISC!$E$5,MISC!$A$5,MISC!$A$4))))))</f>
        <v>Aristocratic</v>
      </c>
      <c r="AN51" s="709"/>
      <c r="AO51" s="806">
        <v>1</v>
      </c>
      <c r="AP51" s="709"/>
      <c r="AQ51" s="709"/>
    </row>
    <row r="52" spans="1:43" s="1008" customFormat="1" ht="15" customHeight="1">
      <c r="A52" s="1000" t="s">
        <v>846</v>
      </c>
      <c r="B52" s="709"/>
      <c r="C52" s="40" t="s">
        <v>29228</v>
      </c>
      <c r="D52" s="709" t="s">
        <v>13462</v>
      </c>
      <c r="E52" s="709" t="str">
        <f>IF(OR(Таблиця11[[#This Row],[STATUS 5E]]="Merged",Таблиця11[[#This Row],[STATUS 5E]]="Dead",Таблиця11[[#This Row],[STATUS 5E]]="Exiles"),"No","Yes")</f>
        <v>Yes</v>
      </c>
      <c r="F52" s="390"/>
      <c r="G52" s="709"/>
      <c r="H52" s="709" t="s">
        <v>847</v>
      </c>
      <c r="I52" s="709"/>
      <c r="J52" s="709" t="s">
        <v>13620</v>
      </c>
      <c r="K52" s="709"/>
      <c r="L52" s="709"/>
      <c r="M52" s="709">
        <f>INDEX('NOBLES 3E'!$C$2:$C$76,MATCH(Nobles!$A52,'NOBLES 3E'!$A$2:$A$76,0),1)</f>
        <v>41000</v>
      </c>
      <c r="N52" s="709" t="str">
        <f>IFERROR(INDEX('NOBLES 3E'!$D$2:$D$76,MATCH(Таблиця11[[#This Row],[NOBLE HOUSE]],'NOBLES 3E'!$A$2:$A$76,0),1),"")</f>
        <v>Nimor</v>
      </c>
      <c r="O52" s="709" t="str">
        <f>IFERROR(INDEX('NOBLES 3E'!$E$2:$E$76,MATCH(Таблиця11[[#This Row],[NOBLE HOUSE]],'NOBLES 3E'!$A$2:$A$76,0),1),"")</f>
        <v>Larin</v>
      </c>
      <c r="P52" s="709" t="str">
        <f>IFERROR(INDEX('NOBLES 3E'!$F$2:$F$76,MATCH(Таблиця11[[#This Row],[NOBLE HOUSE]],'NOBLES 3E'!$A$2:$A$76,0),1),"")</f>
        <v>Jacinth</v>
      </c>
      <c r="Q52" s="709" t="s">
        <v>13465</v>
      </c>
      <c r="R52" s="709"/>
      <c r="S52" s="709"/>
      <c r="T52" s="709"/>
      <c r="U52" s="709"/>
      <c r="V52" s="709"/>
      <c r="W52" s="709"/>
      <c r="X52" s="709">
        <f>INDEX('NOBLES 3E'!$G$2:$G$76,MATCH(Nobles!$A52,'NOBLES 3E'!$A$2:$A$76,0),1)</f>
        <v>25</v>
      </c>
      <c r="Y52" s="709" t="str">
        <f>INDEX('NOBLES 3E'!H$2:H$76,MATCH(Nobles!$A52,'NOBLES 3E'!$A$2:$A$76,0),1)</f>
        <v>N</v>
      </c>
      <c r="Z52" s="709" t="str">
        <f>INDEX('NOBLES 3E'!I$2:I$76,MATCH(Nobles!$A52,'NOBLES 3E'!$A$2:$A$76,0),1)</f>
        <v>Gond</v>
      </c>
      <c r="AA52" s="709"/>
      <c r="AB52" s="709" t="str">
        <f>INDEX('NOBLES 3E'!J$2:J$76,MATCH(Nobles!$A52,'NOBLES 3E'!$A$2:$A$76,0),1)</f>
        <v>Illuskan</v>
      </c>
      <c r="AC52" s="709"/>
      <c r="AD52" s="709" t="str">
        <f>INDEX('NOBLES 3E'!K$2:K$76,MATCH(Nobles!$A52,'NOBLES 3E'!$A$2:$A$76,0),1)</f>
        <v>1248 DR</v>
      </c>
      <c r="AE52" s="709" t="str">
        <f>INDEX('NOBLES 3E'!L$2:L$76,MATCH(Nobles!$A52,'NOBLES 3E'!$A$2:$A$76,0),1)</f>
        <v>N37</v>
      </c>
      <c r="AF52" s="709" t="s">
        <v>852</v>
      </c>
      <c r="AG52" s="709" t="str">
        <f>IFERROR(INDEX(Buildings!$H$3:$H$575,MATCH(Таблиця11[[#This Row],[Holdings in Waterdeep]],Buildings!$F$3:$F$575,0),1),"")</f>
        <v>Lathkule Villa</v>
      </c>
      <c r="AH52" s="709" t="str">
        <f>IFERROR(INDEX(Buildings!$I$3:$I$575,MATCH(Таблиця11[[#This Row],[Holdings in Waterdeep]],Buildings!$F$3:$F$575,0),1),"")</f>
        <v>North</v>
      </c>
      <c r="AI52" s="709" t="str">
        <f>IF(Таблиця11[[#This Row],[Holdings Waterdeep Name]]&lt;&gt;"",Таблиця11[[#This Row],[Holdings Waterdeep Name]]&amp;" ("&amp;Таблиця11[[#This Row],[Ward of Holdings]]&amp;" Ward)","")</f>
        <v>Lathkule Villa (North Ward)</v>
      </c>
      <c r="AJ52" s="709"/>
      <c r="AK52" s="709">
        <f>Таблиця11[[#This Row],[Nobles*]]*2</f>
        <v>50</v>
      </c>
      <c r="AL52" s="62">
        <f t="shared" si="1"/>
        <v>164</v>
      </c>
      <c r="AM52" s="1002" t="str">
        <f>IF(AL52&gt;=MISC!$E$10,MISC!$A$10,IF(AL52&gt;=MISC!$E$9,MISC!$A$9,IF(AL52&gt;=MISC!$E$8,MISC!$A$8,IF(AL52&gt;=MISC!$E$7,MISC!$A$7,IF(AL52&gt;=MISC!$E$6,MISC!$A$6,IF(AL52&gt;=MISC!$E$5,MISC!$A$5,MISC!$A$4))))))</f>
        <v>Aristocratic</v>
      </c>
      <c r="AN52" s="709"/>
      <c r="AO52" s="806">
        <v>1</v>
      </c>
      <c r="AP52" s="709"/>
      <c r="AQ52" s="709"/>
    </row>
    <row r="53" spans="1:43">
      <c r="A53" s="1000" t="s">
        <v>853</v>
      </c>
      <c r="B53" s="709"/>
      <c r="C53" s="40" t="s">
        <v>29229</v>
      </c>
      <c r="D53" s="709" t="s">
        <v>13462</v>
      </c>
      <c r="E53" s="709" t="str">
        <f>IF(OR(Таблиця11[[#This Row],[STATUS 5E]]="Merged",Таблиця11[[#This Row],[STATUS 5E]]="Dead",Таблиця11[[#This Row],[STATUS 5E]]="Exiles"),"No","Yes")</f>
        <v>Yes</v>
      </c>
      <c r="F53" s="390"/>
      <c r="G53" s="709"/>
      <c r="H53" s="709" t="s">
        <v>854</v>
      </c>
      <c r="I53" s="709"/>
      <c r="J53" s="709" t="s">
        <v>13621</v>
      </c>
      <c r="K53" s="709"/>
      <c r="L53" s="709"/>
      <c r="M53" s="709">
        <f>INDEX('NOBLES 3E'!$C$2:$C$76,MATCH(Nobles!$A53,'NOBLES 3E'!$A$2:$A$76,0),1)</f>
        <v>32000</v>
      </c>
      <c r="N53" s="709" t="str">
        <f>IFERROR(INDEX('NOBLES 3E'!$D$2:$D$76,MATCH(Таблиця11[[#This Row],[NOBLE HOUSE]],'NOBLES 3E'!$A$2:$A$76,0),1),"")</f>
        <v>Aldara Marrek</v>
      </c>
      <c r="O53" s="709" t="str">
        <f>IFERROR(INDEX('NOBLES 3E'!$E$2:$E$76,MATCH(Таблиця11[[#This Row],[NOBLE HOUSE]],'NOBLES 3E'!$A$2:$A$76,0),1),"")</f>
        <v>Bastiabas Relekos</v>
      </c>
      <c r="P53" s="709" t="str">
        <f>IFERROR(INDEX('NOBLES 3E'!$F$2:$F$76,MATCH(Таблиця11[[#This Row],[NOBLE HOUSE]],'NOBLES 3E'!$A$2:$A$76,0),1),"")</f>
        <v>Tehss Maerklos</v>
      </c>
      <c r="Q53" s="709" t="s">
        <v>13471</v>
      </c>
      <c r="R53" s="709"/>
      <c r="S53" s="709"/>
      <c r="T53" s="709"/>
      <c r="U53" s="709"/>
      <c r="V53" s="709"/>
      <c r="W53" s="709"/>
      <c r="X53" s="709">
        <f>INDEX('NOBLES 3E'!$G$2:$G$76,MATCH(Nobles!$A53,'NOBLES 3E'!$A$2:$A$76,0),1)</f>
        <v>36</v>
      </c>
      <c r="Y53" s="709" t="str">
        <f>INDEX('NOBLES 3E'!H$2:H$76,MATCH(Nobles!$A53,'NOBLES 3E'!$A$2:$A$76,0),1)</f>
        <v>LG, LN, LE</v>
      </c>
      <c r="Z53" s="709" t="str">
        <f>INDEX('NOBLES 3E'!I$2:I$76,MATCH(Nobles!$A53,'NOBLES 3E'!$A$2:$A$76,0),1)</f>
        <v>Mystra, Savras</v>
      </c>
      <c r="AA53" s="709"/>
      <c r="AB53" s="709" t="str">
        <f>INDEX('NOBLES 3E'!J$2:J$76,MATCH(Nobles!$A53,'NOBLES 3E'!$A$2:$A$76,0),1)</f>
        <v>Illuskan</v>
      </c>
      <c r="AC53" s="709"/>
      <c r="AD53" s="709" t="str">
        <f>INDEX('NOBLES 3E'!K$2:K$76,MATCH(Nobles!$A53,'NOBLES 3E'!$A$2:$A$76,0),1)</f>
        <v>1332 DR</v>
      </c>
      <c r="AE53" s="709" t="str">
        <f>INDEX('NOBLES 3E'!L$2:L$76,MATCH(Nobles!$A53,'NOBLES 3E'!$A$2:$A$76,0),1)</f>
        <v>N22</v>
      </c>
      <c r="AF53" s="709" t="s">
        <v>861</v>
      </c>
      <c r="AG53" s="709" t="str">
        <f>IFERROR(INDEX(Buildings!$H$3:$H$575,MATCH(Таблиця11[[#This Row],[Holdings in Waterdeep]],Buildings!$F$3:$F$575,0),1),"")</f>
        <v>Maerklos Villa</v>
      </c>
      <c r="AH53" s="709" t="str">
        <f>IFERROR(INDEX(Buildings!$I$3:$I$575,MATCH(Таблиця11[[#This Row],[Holdings in Waterdeep]],Buildings!$F$3:$F$575,0),1),"")</f>
        <v>North</v>
      </c>
      <c r="AI53" s="709" t="str">
        <f>IF(Таблиця11[[#This Row],[Holdings Waterdeep Name]]&lt;&gt;"",Таблиця11[[#This Row],[Holdings Waterdeep Name]]&amp;" ("&amp;Таблиця11[[#This Row],[Ward of Holdings]]&amp;" Ward)","")</f>
        <v>Maerklos Villa (North Ward)</v>
      </c>
      <c r="AJ53" s="709"/>
      <c r="AK53" s="709">
        <f>Таблиця11[[#This Row],[Nobles*]]*2</f>
        <v>72</v>
      </c>
      <c r="AL53" s="62">
        <f t="shared" si="1"/>
        <v>89</v>
      </c>
      <c r="AM53" s="1002" t="str">
        <f>IF(AL53&gt;=MISC!$E$10,MISC!$A$10,IF(AL53&gt;=MISC!$E$9,MISC!$A$9,IF(AL53&gt;=MISC!$E$8,MISC!$A$8,IF(AL53&gt;=MISC!$E$7,MISC!$A$7,IF(AL53&gt;=MISC!$E$6,MISC!$A$6,IF(AL53&gt;=MISC!$E$5,MISC!$A$5,MISC!$A$4))))))</f>
        <v>Aristocratic</v>
      </c>
      <c r="AN53" s="709"/>
      <c r="AO53" s="806">
        <v>1</v>
      </c>
      <c r="AP53" s="709"/>
      <c r="AQ53" s="709"/>
    </row>
    <row r="54" spans="1:43" ht="15" hidden="1" customHeight="1">
      <c r="A54" s="372" t="s">
        <v>13622</v>
      </c>
      <c r="B54" s="372" t="s">
        <v>13508</v>
      </c>
      <c r="C54" s="372"/>
      <c r="D54" s="372"/>
      <c r="E54" s="372" t="str">
        <f>IF(OR(Таблиця11[[#This Row],[STATUS 5E]]="Merged",Таблиця11[[#This Row],[STATUS 5E]]="Dead",Таблиця11[[#This Row],[STATUS 5E]]="Exiles"),"No","Yes")</f>
        <v>No</v>
      </c>
      <c r="F54" s="389"/>
      <c r="G54" s="372"/>
      <c r="H54" s="372"/>
      <c r="I54" s="372"/>
      <c r="J54" s="372"/>
      <c r="K54" s="372"/>
      <c r="L54" s="372" t="s">
        <v>13623</v>
      </c>
      <c r="M54" s="372"/>
      <c r="N54" s="372" t="str">
        <f>IFERROR(INDEX('NOBLES 3E'!$D$2:$D$76,MATCH(Таблиця11[[#This Row],[NOBLE HOUSE]],'NOBLES 3E'!$A$2:$A$76,0),1),"")</f>
        <v/>
      </c>
      <c r="O54" s="372" t="str">
        <f>IFERROR(INDEX('NOBLES 3E'!$E$2:$E$76,MATCH(Таблиця11[[#This Row],[NOBLE HOUSE]],'NOBLES 3E'!$A$2:$A$76,0),1),"")</f>
        <v/>
      </c>
      <c r="P54" s="372" t="str">
        <f>IFERROR(INDEX('NOBLES 3E'!$F$2:$F$76,MATCH(Таблиця11[[#This Row],[NOBLE HOUSE]],'NOBLES 3E'!$A$2:$A$76,0),1),"")</f>
        <v/>
      </c>
      <c r="Q54" s="372"/>
      <c r="R54" s="372"/>
      <c r="S54" s="372"/>
      <c r="T54" s="372"/>
      <c r="U54" s="372"/>
      <c r="V54" s="372"/>
      <c r="W54" s="372"/>
      <c r="X54" s="372"/>
      <c r="Y54" s="372"/>
      <c r="Z54" s="372"/>
      <c r="AA54" s="372"/>
      <c r="AB54" s="372"/>
      <c r="AC54" s="372"/>
      <c r="AD54" s="372"/>
      <c r="AE54" s="372"/>
      <c r="AF54" s="372"/>
      <c r="AG54" s="372" t="str">
        <f>IFERROR(INDEX(Buildings!$H$3:$H$575,MATCH(Таблиця11[[#This Row],[Holdings in Waterdeep]],Buildings!$F$3:$F$575,0),1),"")</f>
        <v/>
      </c>
      <c r="AH54" s="372" t="str">
        <f>IFERROR(INDEX(Buildings!$I$3:$I$575,MATCH(Таблиця11[[#This Row],[Holdings in Waterdeep]],Buildings!$F$3:$F$575,0),1),"")</f>
        <v/>
      </c>
      <c r="AI54" s="372" t="str">
        <f>IF(Таблиця11[[#This Row],[Holdings Waterdeep Name]]&lt;&gt;"",Таблиця11[[#This Row],[Holdings Waterdeep Name]]&amp;" ("&amp;Таблиця11[[#This Row],[Ward of Holdings]]&amp;" Ward)","")</f>
        <v/>
      </c>
      <c r="AJ54" s="372"/>
      <c r="AK54" s="372">
        <f>Таблиця11[[#This Row],[Nobles*]]*2</f>
        <v>0</v>
      </c>
      <c r="AL54" s="372"/>
      <c r="AM54" s="372"/>
      <c r="AN54" s="1004" t="s">
        <v>13624</v>
      </c>
      <c r="AO54" s="1022">
        <v>0</v>
      </c>
      <c r="AP54" s="372"/>
      <c r="AQ54" s="372"/>
    </row>
    <row r="55" spans="1:43" ht="15" customHeight="1">
      <c r="A55" s="1000" t="s">
        <v>862</v>
      </c>
      <c r="B55" s="709"/>
      <c r="C55" s="40" t="s">
        <v>29230</v>
      </c>
      <c r="D55" s="709" t="s">
        <v>13462</v>
      </c>
      <c r="E55" s="709" t="str">
        <f>IF(OR(Таблиця11[[#This Row],[STATUS 5E]]="Merged",Таблиця11[[#This Row],[STATUS 5E]]="Dead",Таблиця11[[#This Row],[STATUS 5E]]="Exiles"),"No","Yes")</f>
        <v>Yes</v>
      </c>
      <c r="F55" s="390"/>
      <c r="G55" s="709"/>
      <c r="H55" s="709" t="s">
        <v>863</v>
      </c>
      <c r="I55" s="709"/>
      <c r="J55" s="709" t="s">
        <v>13625</v>
      </c>
      <c r="K55" s="709"/>
      <c r="L55" s="709"/>
      <c r="M55" s="709">
        <f>INDEX('NOBLES 3E'!$C$2:$C$76,MATCH(Nobles!$A55,'NOBLES 3E'!$A$2:$A$76,0),1)</f>
        <v>41000</v>
      </c>
      <c r="N55" s="709" t="str">
        <f>IFERROR(INDEX('NOBLES 3E'!$D$2:$D$76,MATCH(Таблиця11[[#This Row],[NOBLE HOUSE]],'NOBLES 3E'!$A$2:$A$76,0),1),"")</f>
        <v>Kelthul</v>
      </c>
      <c r="O55" s="709" t="str">
        <f>IFERROR(INDEX('NOBLES 3E'!$E$2:$E$76,MATCH(Таблиця11[[#This Row],[NOBLE HOUSE]],'NOBLES 3E'!$A$2:$A$76,0),1),"")</f>
        <v>Regan</v>
      </c>
      <c r="P55" s="709" t="str">
        <f>IFERROR(INDEX('NOBLES 3E'!$F$2:$F$76,MATCH(Таблиця11[[#This Row],[NOBLE HOUSE]],'NOBLES 3E'!$A$2:$A$76,0),1),"")</f>
        <v>Axor</v>
      </c>
      <c r="Q55" s="709" t="s">
        <v>13465</v>
      </c>
      <c r="R55" s="709" t="s">
        <v>13626</v>
      </c>
      <c r="S55" s="709"/>
      <c r="T55" s="709"/>
      <c r="U55" s="709"/>
      <c r="V55" s="709"/>
      <c r="W55" s="709"/>
      <c r="X55" s="709">
        <f>INDEX('NOBLES 3E'!$G$2:$G$76,MATCH(Nobles!$A55,'NOBLES 3E'!$A$2:$A$76,0),1)</f>
        <v>17</v>
      </c>
      <c r="Y55" s="709" t="str">
        <f>INDEX('NOBLES 3E'!H$2:H$76,MATCH(Nobles!$A55,'NOBLES 3E'!$A$2:$A$76,0),1)</f>
        <v>NG, CG, LN</v>
      </c>
      <c r="Z55" s="709" t="str">
        <f>INDEX('NOBLES 3E'!I$2:I$76,MATCH(Nobles!$A55,'NOBLES 3E'!$A$2:$A$76,0),1)</f>
        <v>Oghma, Milil</v>
      </c>
      <c r="AA55" s="709"/>
      <c r="AB55" s="709" t="str">
        <f>INDEX('NOBLES 3E'!J$2:J$76,MATCH(Nobles!$A55,'NOBLES 3E'!$A$2:$A$76,0),1)</f>
        <v>Tethyrian</v>
      </c>
      <c r="AC55" s="709"/>
      <c r="AD55" s="709" t="str">
        <f>INDEX('NOBLES 3E'!K$2:K$76,MATCH(Nobles!$A55,'NOBLES 3E'!$A$2:$A$76,0),1)</f>
        <v>1248 DR</v>
      </c>
      <c r="AE55" s="709" t="str">
        <f>INDEX('NOBLES 3E'!L$2:L$76,MATCH(Nobles!$A55,'NOBLES 3E'!$A$2:$A$76,0),1)</f>
        <v>N31, silver mines in Mirabar, ice lake region</v>
      </c>
      <c r="AF55" s="709" t="s">
        <v>11641</v>
      </c>
      <c r="AG55" s="709" t="str">
        <f>IFERROR(INDEX(Buildings!$H$3:$H$575,MATCH(Таблиця11[[#This Row],[Holdings in Waterdeep]],Buildings!$F$3:$F$575,0),1),"")</f>
        <v>Majarra Villa</v>
      </c>
      <c r="AH55" s="709" t="str">
        <f>IFERROR(INDEX(Buildings!$I$3:$I$575,MATCH(Таблиця11[[#This Row],[Holdings in Waterdeep]],Buildings!$F$3:$F$575,0),1),"")</f>
        <v>North</v>
      </c>
      <c r="AI55" s="709" t="str">
        <f>IF(Таблиця11[[#This Row],[Holdings Waterdeep Name]]&lt;&gt;"",Таблиця11[[#This Row],[Holdings Waterdeep Name]]&amp;" ("&amp;Таблиця11[[#This Row],[Ward of Holdings]]&amp;" Ward)","")</f>
        <v>Majarra Villa (North Ward)</v>
      </c>
      <c r="AJ55" s="709" t="s">
        <v>13627</v>
      </c>
      <c r="AK55" s="709">
        <f>Таблиця11[[#This Row],[Nobles*]]*2</f>
        <v>34</v>
      </c>
      <c r="AL55" s="62">
        <f t="shared" si="1"/>
        <v>242</v>
      </c>
      <c r="AM55" s="1002" t="str">
        <f>IF(AL55&gt;=MISC!$E$10,MISC!$A$10,IF(AL55&gt;=MISC!$E$9,MISC!$A$9,IF(AL55&gt;=MISC!$E$8,MISC!$A$8,IF(AL55&gt;=MISC!$E$7,MISC!$A$7,IF(AL55&gt;=MISC!$E$6,MISC!$A$6,IF(AL55&gt;=MISC!$E$5,MISC!$A$5,MISC!$A$4))))))</f>
        <v>Aristocratic</v>
      </c>
      <c r="AN55" s="709"/>
      <c r="AO55" s="806">
        <v>1</v>
      </c>
      <c r="AP55" s="709"/>
      <c r="AQ55" s="709"/>
    </row>
    <row r="56" spans="1:43">
      <c r="A56" s="1006" t="s">
        <v>13628</v>
      </c>
      <c r="B56" s="480"/>
      <c r="C56" s="40" t="s">
        <v>29231</v>
      </c>
      <c r="D56" s="480"/>
      <c r="E56" s="480"/>
      <c r="F56" s="390"/>
      <c r="G56" s="480"/>
      <c r="H56" s="480"/>
      <c r="I56" s="480"/>
      <c r="J56" s="480"/>
      <c r="K56" s="480"/>
      <c r="L56" s="480" t="s">
        <v>13629</v>
      </c>
      <c r="M56" s="480"/>
      <c r="N56" s="480"/>
      <c r="O56" s="480"/>
      <c r="P56" s="480"/>
      <c r="Q56" s="709" t="s">
        <v>13471</v>
      </c>
      <c r="R56" s="480"/>
      <c r="S56" s="480"/>
      <c r="T56" s="480"/>
      <c r="U56" s="480"/>
      <c r="V56" s="480"/>
      <c r="W56" s="480"/>
      <c r="X56" s="480"/>
      <c r="Y56" s="480"/>
      <c r="Z56" s="480"/>
      <c r="AA56" s="480"/>
      <c r="AB56" s="480"/>
      <c r="AC56" s="480"/>
      <c r="AD56" s="480"/>
      <c r="AE56" s="480"/>
      <c r="AF56" s="480"/>
      <c r="AG56" s="480" t="s">
        <v>13022</v>
      </c>
      <c r="AH56" s="480"/>
      <c r="AI56" s="480"/>
      <c r="AJ56" s="480"/>
      <c r="AK56" s="480"/>
      <c r="AL56" s="381"/>
      <c r="AM56" s="1007"/>
      <c r="AN56" s="480"/>
      <c r="AO56" s="1022">
        <v>0</v>
      </c>
      <c r="AP56" s="480"/>
      <c r="AQ56" s="480"/>
    </row>
    <row r="57" spans="1:43">
      <c r="A57" s="1000" t="s">
        <v>870</v>
      </c>
      <c r="B57" s="709"/>
      <c r="C57" s="40" t="s">
        <v>29232</v>
      </c>
      <c r="D57" s="709" t="s">
        <v>13462</v>
      </c>
      <c r="E57" s="709" t="str">
        <f>IF(OR(Таблиця11[[#This Row],[STATUS 5E]]="Merged",Таблиця11[[#This Row],[STATUS 5E]]="Dead",Таблиця11[[#This Row],[STATUS 5E]]="Exiles"),"No","Yes")</f>
        <v>Yes</v>
      </c>
      <c r="F57" s="390"/>
      <c r="G57" s="709"/>
      <c r="H57" s="709" t="s">
        <v>13630</v>
      </c>
      <c r="I57" s="709"/>
      <c r="J57" s="709" t="s">
        <v>13631</v>
      </c>
      <c r="K57" s="709"/>
      <c r="L57" s="480" t="s">
        <v>13632</v>
      </c>
      <c r="M57" s="709">
        <f>INDEX('NOBLES 3E'!$C$2:$C$76,MATCH(Nobles!$A57,'NOBLES 3E'!$A$2:$A$76,0),1)</f>
        <v>39000</v>
      </c>
      <c r="N57" s="709" t="str">
        <f>IFERROR(INDEX('NOBLES 3E'!$D$2:$D$76,MATCH(Таблиця11[[#This Row],[NOBLE HOUSE]],'NOBLES 3E'!$A$2:$A$76,0),1),"")</f>
        <v>Ithnil</v>
      </c>
      <c r="O57" s="709" t="str">
        <f>IFERROR(INDEX('NOBLES 3E'!$E$2:$E$76,MATCH(Таблиця11[[#This Row],[NOBLE HOUSE]],'NOBLES 3E'!$A$2:$A$76,0),1),"")</f>
        <v>Churyl</v>
      </c>
      <c r="P57" s="709" t="str">
        <f>IFERROR(INDEX('NOBLES 3E'!$F$2:$F$76,MATCH(Таблиця11[[#This Row],[NOBLE HOUSE]],'NOBLES 3E'!$A$2:$A$76,0),1),"")</f>
        <v>Carn</v>
      </c>
      <c r="Q57" s="709" t="s">
        <v>13465</v>
      </c>
      <c r="R57" s="709" t="s">
        <v>13633</v>
      </c>
      <c r="S57" s="709"/>
      <c r="T57" s="709"/>
      <c r="U57" s="709"/>
      <c r="V57" s="709"/>
      <c r="W57" s="709"/>
      <c r="X57" s="709">
        <f>INDEX('NOBLES 3E'!$G$2:$G$76,MATCH(Nobles!$A57,'NOBLES 3E'!$A$2:$A$76,0),1)</f>
        <v>41</v>
      </c>
      <c r="Y57" s="709" t="str">
        <f>INDEX('NOBLES 3E'!H$2:H$76,MATCH(Nobles!$A57,'NOBLES 3E'!$A$2:$A$76,0),1)</f>
        <v>LN, N</v>
      </c>
      <c r="Z57" s="709">
        <f>INDEX('NOBLES 3E'!I$2:I$76,MATCH(Nobles!$A57,'NOBLES 3E'!$A$2:$A$76,0),1)</f>
        <v>0</v>
      </c>
      <c r="AA57" s="709"/>
      <c r="AB57" s="709" t="str">
        <f>INDEX('NOBLES 3E'!J$2:J$76,MATCH(Nobles!$A57,'NOBLES 3E'!$A$2:$A$76,0),1)</f>
        <v>Illuskan</v>
      </c>
      <c r="AC57" s="709"/>
      <c r="AD57" s="709" t="str">
        <f>INDEX('NOBLES 3E'!K$2:K$76,MATCH(Nobles!$A57,'NOBLES 3E'!$A$2:$A$76,0),1)</f>
        <v>1265 DR</v>
      </c>
      <c r="AE57" s="709">
        <f>INDEX('NOBLES 3E'!L$2:L$76,MATCH(Nobles!$A57,'NOBLES 3E'!$A$2:$A$76,0),1)</f>
        <v>36</v>
      </c>
      <c r="AF57" s="709" t="s">
        <v>12111</v>
      </c>
      <c r="AG57" s="709" t="str">
        <f>IFERROR(INDEX(Buildings!$H$3:$H$575,MATCH(Таблиця11[[#This Row],[Holdings in Waterdeep]],Buildings!$F$3:$F$575,0),1),"")</f>
        <v>Manthar Villa</v>
      </c>
      <c r="AH57" s="709" t="str">
        <f>IFERROR(INDEX(Buildings!$I$3:$I$575,MATCH(Таблиця11[[#This Row],[Holdings in Waterdeep]],Buildings!$F$3:$F$575,0),1),"")</f>
        <v>Sea</v>
      </c>
      <c r="AI57" s="709" t="str">
        <f>IF(Таблиця11[[#This Row],[Holdings Waterdeep Name]]&lt;&gt;"",Таблиця11[[#This Row],[Holdings Waterdeep Name]]&amp;" ("&amp;Таблиця11[[#This Row],[Ward of Holdings]]&amp;" Ward)","")</f>
        <v>Manthar Villa (Sea Ward)</v>
      </c>
      <c r="AJ57" s="709"/>
      <c r="AK57" s="709">
        <f>Таблиця11[[#This Row],[Nobles*]]*2</f>
        <v>82</v>
      </c>
      <c r="AL57" s="62">
        <f t="shared" si="1"/>
        <v>96</v>
      </c>
      <c r="AM57" s="1002" t="str">
        <f>IF(AL57&gt;=MISC!$E$10,MISC!$A$10,IF(AL57&gt;=MISC!$E$9,MISC!$A$9,IF(AL57&gt;=MISC!$E$8,MISC!$A$8,IF(AL57&gt;=MISC!$E$7,MISC!$A$7,IF(AL57&gt;=MISC!$E$6,MISC!$A$6,IF(AL57&gt;=MISC!$E$5,MISC!$A$5,MISC!$A$4))))))</f>
        <v>Aristocratic</v>
      </c>
      <c r="AN57" s="709"/>
      <c r="AO57" s="1022">
        <v>0</v>
      </c>
      <c r="AP57" s="709"/>
      <c r="AQ57" s="709"/>
    </row>
    <row r="58" spans="1:43">
      <c r="A58" s="1006" t="s">
        <v>13634</v>
      </c>
      <c r="B58" s="480"/>
      <c r="C58" s="40" t="s">
        <v>29233</v>
      </c>
      <c r="D58" s="480" t="s">
        <v>13527</v>
      </c>
      <c r="E58" s="480" t="str">
        <f>IF(OR(Таблиця11[[#This Row],[STATUS 5E]]="Merged",Таблиця11[[#This Row],[STATUS 5E]]="Dead",Таблиця11[[#This Row],[STATUS 5E]]="Exiles"),"No","Yes")</f>
        <v>Yes</v>
      </c>
      <c r="F58" s="390"/>
      <c r="G58" s="480"/>
      <c r="H58" s="480"/>
      <c r="I58" s="480"/>
      <c r="J58" s="480"/>
      <c r="K58" s="480"/>
      <c r="L58" s="480"/>
      <c r="M58" s="480"/>
      <c r="N58" s="480" t="str">
        <f>IFERROR(INDEX('NOBLES 3E'!$D$2:$D$76,MATCH(Таблиця11[[#This Row],[NOBLE HOUSE]],'NOBLES 3E'!$A$2:$A$76,0),1),"")</f>
        <v/>
      </c>
      <c r="O58" s="480" t="str">
        <f>IFERROR(INDEX('NOBLES 3E'!$E$2:$E$76,MATCH(Таблиця11[[#This Row],[NOBLE HOUSE]],'NOBLES 3E'!$A$2:$A$76,0),1),"")</f>
        <v/>
      </c>
      <c r="P58" s="480" t="str">
        <f>IFERROR(INDEX('NOBLES 3E'!$F$2:$F$76,MATCH(Таблиця11[[#This Row],[NOBLE HOUSE]],'NOBLES 3E'!$A$2:$A$76,0),1),"")</f>
        <v/>
      </c>
      <c r="Q58" s="709" t="s">
        <v>13471</v>
      </c>
      <c r="R58" s="480" t="s">
        <v>13635</v>
      </c>
      <c r="S58" s="480"/>
      <c r="T58" s="480"/>
      <c r="U58" s="480"/>
      <c r="V58" s="480"/>
      <c r="W58" s="480"/>
      <c r="X58" s="480"/>
      <c r="Y58" s="480"/>
      <c r="Z58" s="480"/>
      <c r="AA58" s="480"/>
      <c r="AB58" s="480"/>
      <c r="AC58" s="480"/>
      <c r="AD58" s="480"/>
      <c r="AE58" s="480"/>
      <c r="AF58" s="480"/>
      <c r="AG58" s="480" t="s">
        <v>13012</v>
      </c>
      <c r="AH58" s="480" t="str">
        <f>IFERROR(INDEX(Buildings!$I$3:$I$575,MATCH(Таблиця11[[#This Row],[Holdings in Waterdeep]],Buildings!$F$3:$F$575,0),1),"")</f>
        <v/>
      </c>
      <c r="AI58" s="480" t="str">
        <f>IF(Таблиця11[[#This Row],[Holdings Waterdeep Name]]&lt;&gt;"",Таблиця11[[#This Row],[Holdings Waterdeep Name]]&amp;" ("&amp;Таблиця11[[#This Row],[Ward of Holdings]]&amp;" Ward)","")</f>
        <v>Marchenor Villa ( Ward)</v>
      </c>
      <c r="AJ58" s="480"/>
      <c r="AK58" s="480">
        <f>Таблиця11[[#This Row],[Nobles*]]*2</f>
        <v>0</v>
      </c>
      <c r="AL58" s="381">
        <f t="shared" si="1"/>
        <v>0</v>
      </c>
      <c r="AM58" s="1007" t="str">
        <f>IF(AL58&gt;=MISC!$E$10,MISC!$A$10,IF(AL58&gt;=MISC!$E$9,MISC!$A$9,IF(AL58&gt;=MISC!$E$8,MISC!$A$8,IF(AL58&gt;=MISC!$E$7,MISC!$A$7,IF(AL58&gt;=MISC!$E$6,MISC!$A$6,IF(AL58&gt;=MISC!$E$5,MISC!$A$5,MISC!$A$4))))))</f>
        <v>Wretched</v>
      </c>
      <c r="AN58" s="709"/>
      <c r="AO58" s="806">
        <v>1</v>
      </c>
      <c r="AP58" s="709" t="s">
        <v>13636</v>
      </c>
      <c r="AQ58" s="480"/>
    </row>
    <row r="59" spans="1:43">
      <c r="A59" s="1000" t="s">
        <v>876</v>
      </c>
      <c r="B59" s="709"/>
      <c r="C59" s="40" t="s">
        <v>29234</v>
      </c>
      <c r="D59" s="709" t="s">
        <v>13462</v>
      </c>
      <c r="E59" s="709" t="str">
        <f>IF(OR(Таблиця11[[#This Row],[STATUS 5E]]="Merged",Таблиця11[[#This Row],[STATUS 5E]]="Dead",Таблиця11[[#This Row],[STATUS 5E]]="Exiles"),"No","Yes")</f>
        <v>Yes</v>
      </c>
      <c r="F59" s="390"/>
      <c r="G59" s="709"/>
      <c r="H59" s="709" t="s">
        <v>13637</v>
      </c>
      <c r="I59" s="709"/>
      <c r="J59" s="709" t="s">
        <v>13638</v>
      </c>
      <c r="K59" s="709" t="s">
        <v>13639</v>
      </c>
      <c r="L59" s="709" t="s">
        <v>13640</v>
      </c>
      <c r="M59" s="709">
        <f>INDEX('NOBLES 3E'!$C$2:$C$76,MATCH(Nobles!$A59,'NOBLES 3E'!$A$2:$A$76,0),1)</f>
        <v>22000</v>
      </c>
      <c r="N59" s="709" t="str">
        <f>IFERROR(INDEX('NOBLES 3E'!$D$2:$D$76,MATCH(Таблиця11[[#This Row],[NOBLE HOUSE]],'NOBLES 3E'!$A$2:$A$76,0),1),"")</f>
        <v>Thentias "Lord of Lords"</v>
      </c>
      <c r="O59" s="709" t="str">
        <f>IFERROR(INDEX('NOBLES 3E'!$E$2:$E$76,MATCH(Таблиця11[[#This Row],[NOBLE HOUSE]],'NOBLES 3E'!$A$2:$A$76,0),1),"")</f>
        <v>Maryel</v>
      </c>
      <c r="P59" s="709" t="str">
        <f>IFERROR(INDEX('NOBLES 3E'!$F$2:$F$76,MATCH(Таблиця11[[#This Row],[NOBLE HOUSE]],'NOBLES 3E'!$A$2:$A$76,0),1),"")</f>
        <v>Arilestar</v>
      </c>
      <c r="Q59" s="709" t="s">
        <v>13471</v>
      </c>
      <c r="R59" s="709" t="s">
        <v>13641</v>
      </c>
      <c r="S59" s="709" t="s">
        <v>13642</v>
      </c>
      <c r="T59" s="709"/>
      <c r="U59" s="709"/>
      <c r="V59" s="709"/>
      <c r="W59" s="709" t="s">
        <v>13560</v>
      </c>
      <c r="X59" s="709">
        <f>INDEX('NOBLES 3E'!$G$2:$G$76,MATCH(Nobles!$A59,'NOBLES 3E'!$A$2:$A$76,0),1)</f>
        <v>26</v>
      </c>
      <c r="Y59" s="709" t="str">
        <f>INDEX('NOBLES 3E'!H$2:H$76,MATCH(Nobles!$A59,'NOBLES 3E'!$A$2:$A$76,0),1)</f>
        <v>CN, CG</v>
      </c>
      <c r="Z59" s="709" t="str">
        <f>INDEX('NOBLES 3E'!I$2:I$76,MATCH(Nobles!$A59,'NOBLES 3E'!$A$2:$A$76,0),1)</f>
        <v>Selune</v>
      </c>
      <c r="AA59" s="709"/>
      <c r="AB59" s="709" t="str">
        <f>INDEX('NOBLES 3E'!J$2:J$76,MATCH(Nobles!$A59,'NOBLES 3E'!$A$2:$A$76,0),1)</f>
        <v>Illuskan</v>
      </c>
      <c r="AC59" s="709"/>
      <c r="AD59" s="709" t="str">
        <f>INDEX('NOBLES 3E'!K$2:K$76,MATCH(Nobles!$A59,'NOBLES 3E'!$A$2:$A$76,0),1)</f>
        <v>1248 DR</v>
      </c>
      <c r="AE59" s="709" t="str">
        <f>INDEX('NOBLES 3E'!L$2:L$76,MATCH(Nobles!$A59,'NOBLES 3E'!$A$2:$A$76,0),1)</f>
        <v>N41, ancestral Thornhold</v>
      </c>
      <c r="AF59" s="709" t="s">
        <v>11683</v>
      </c>
      <c r="AG59" s="709" t="str">
        <f>IFERROR(INDEX(Buildings!$H$3:$H$575,MATCH(Таблиця11[[#This Row],[Holdings in Waterdeep]],Buildings!$F$3:$F$575,0),1),"")</f>
        <v>Margaster Villa</v>
      </c>
      <c r="AH59" s="709" t="str">
        <f>IFERROR(INDEX(Buildings!$I$3:$I$575,MATCH(Таблиця11[[#This Row],[Holdings in Waterdeep]],Buildings!$F$3:$F$575,0),1),"")</f>
        <v>North</v>
      </c>
      <c r="AI59" s="709" t="str">
        <f>IF(Таблиця11[[#This Row],[Holdings Waterdeep Name]]&lt;&gt;"",Таблиця11[[#This Row],[Holdings Waterdeep Name]]&amp;" ("&amp;Таблиця11[[#This Row],[Ward of Holdings]]&amp;" Ward)","")</f>
        <v>Margaster Villa (North Ward)</v>
      </c>
      <c r="AJ59" s="709" t="s">
        <v>13643</v>
      </c>
      <c r="AK59" s="709">
        <f>Таблиця11[[#This Row],[Nobles*]]*2</f>
        <v>52</v>
      </c>
      <c r="AL59" s="62">
        <f t="shared" si="1"/>
        <v>85</v>
      </c>
      <c r="AM59" s="1002" t="str">
        <f>IF(AL59&gt;=MISC!$E$10,MISC!$A$10,IF(AL59&gt;=MISC!$E$9,MISC!$A$9,IF(AL59&gt;=MISC!$E$8,MISC!$A$8,IF(AL59&gt;=MISC!$E$7,MISC!$A$7,IF(AL59&gt;=MISC!$E$6,MISC!$A$6,IF(AL59&gt;=MISC!$E$5,MISC!$A$5,MISC!$A$4))))))</f>
        <v>Aristocratic</v>
      </c>
      <c r="AN59" s="709"/>
      <c r="AO59" s="806">
        <v>1</v>
      </c>
      <c r="AP59" s="709"/>
      <c r="AQ59" s="709"/>
    </row>
    <row r="60" spans="1:43" hidden="1">
      <c r="A60" s="372" t="s">
        <v>13644</v>
      </c>
      <c r="B60" s="372" t="s">
        <v>13508</v>
      </c>
      <c r="C60" s="372"/>
      <c r="D60" s="372" t="s">
        <v>13462</v>
      </c>
      <c r="E60" s="372" t="str">
        <f>IF(OR(Таблиця11[[#This Row],[STATUS 5E]]="Merged",Таблиця11[[#This Row],[STATUS 5E]]="Dead",Таблиця11[[#This Row],[STATUS 5E]]="Exiles"),"No","Yes")</f>
        <v>No</v>
      </c>
      <c r="F60" s="389"/>
      <c r="G60" s="372"/>
      <c r="H60" s="372"/>
      <c r="I60" s="372"/>
      <c r="J60" s="372"/>
      <c r="K60" s="372"/>
      <c r="L60" s="372" t="s">
        <v>13645</v>
      </c>
      <c r="M60" s="372"/>
      <c r="N60" s="372" t="str">
        <f>IFERROR(INDEX('NOBLES 3E'!$D$2:$D$76,MATCH(Таблиця11[[#This Row],[NOBLE HOUSE]],'NOBLES 3E'!$A$2:$A$76,0),1),"")</f>
        <v/>
      </c>
      <c r="O60" s="372" t="str">
        <f>IFERROR(INDEX('NOBLES 3E'!$E$2:$E$76,MATCH(Таблиця11[[#This Row],[NOBLE HOUSE]],'NOBLES 3E'!$A$2:$A$76,0),1),"")</f>
        <v/>
      </c>
      <c r="P60" s="372" t="str">
        <f>IFERROR(INDEX('NOBLES 3E'!$F$2:$F$76,MATCH(Таблиця11[[#This Row],[NOBLE HOUSE]],'NOBLES 3E'!$A$2:$A$76,0),1),"")</f>
        <v/>
      </c>
      <c r="Q60" s="372"/>
      <c r="R60" s="372"/>
      <c r="S60" s="372"/>
      <c r="T60" s="372"/>
      <c r="U60" s="372"/>
      <c r="V60" s="372"/>
      <c r="W60" s="372"/>
      <c r="X60" s="372"/>
      <c r="Y60" s="372"/>
      <c r="Z60" s="372"/>
      <c r="AA60" s="372"/>
      <c r="AB60" s="372"/>
      <c r="AC60" s="372"/>
      <c r="AD60" s="372"/>
      <c r="AE60" s="372"/>
      <c r="AF60" s="372"/>
      <c r="AG60" s="372" t="str">
        <f>IFERROR(INDEX(Buildings!$H$3:$H$575,MATCH(Таблиця11[[#This Row],[Holdings in Waterdeep]],Buildings!$F$3:$F$575,0),1),"")</f>
        <v/>
      </c>
      <c r="AH60" s="372" t="str">
        <f>IFERROR(INDEX(Buildings!$I$3:$I$575,MATCH(Таблиця11[[#This Row],[Holdings in Waterdeep]],Buildings!$F$3:$F$575,0),1),"")</f>
        <v/>
      </c>
      <c r="AI60" s="372" t="str">
        <f>IF(Таблиця11[[#This Row],[Holdings Waterdeep Name]]&lt;&gt;"",Таблиця11[[#This Row],[Holdings Waterdeep Name]]&amp;" ("&amp;Таблиця11[[#This Row],[Ward of Holdings]]&amp;" Ward)","")</f>
        <v/>
      </c>
      <c r="AJ60" s="372"/>
      <c r="AK60" s="372">
        <f>Таблиця11[[#This Row],[Nobles*]]*2</f>
        <v>0</v>
      </c>
      <c r="AL60" s="372">
        <f t="shared" si="1"/>
        <v>0</v>
      </c>
      <c r="AM60" s="372" t="str">
        <f>IF(AL60&gt;=MISC!$E$10,MISC!$A$10,IF(AL60&gt;=MISC!$E$9,MISC!$A$9,IF(AL60&gt;=MISC!$E$8,MISC!$A$8,IF(AL60&gt;=MISC!$E$7,MISC!$A$7,IF(AL60&gt;=MISC!$E$6,MISC!$A$6,IF(AL60&gt;=MISC!$E$5,MISC!$A$5,MISC!$A$4))))))</f>
        <v>Wretched</v>
      </c>
      <c r="AN60" s="372"/>
      <c r="AO60" s="1022">
        <v>0</v>
      </c>
      <c r="AP60" s="372"/>
      <c r="AQ60" s="372"/>
    </row>
    <row r="61" spans="1:43" hidden="1">
      <c r="A61" s="372" t="s">
        <v>13646</v>
      </c>
      <c r="B61" s="372" t="s">
        <v>13508</v>
      </c>
      <c r="C61" s="372"/>
      <c r="D61" s="372" t="s">
        <v>13462</v>
      </c>
      <c r="E61" s="372" t="str">
        <f>IF(OR(Таблиця11[[#This Row],[STATUS 5E]]="Merged",Таблиця11[[#This Row],[STATUS 5E]]="Dead",Таблиця11[[#This Row],[STATUS 5E]]="Exiles"),"No","Yes")</f>
        <v>No</v>
      </c>
      <c r="F61" s="389"/>
      <c r="G61" s="372"/>
      <c r="H61" s="372"/>
      <c r="I61" s="372"/>
      <c r="J61" s="372"/>
      <c r="K61" s="372"/>
      <c r="L61" s="372" t="s">
        <v>13647</v>
      </c>
      <c r="M61" s="372"/>
      <c r="N61" s="372" t="str">
        <f>IFERROR(INDEX('NOBLES 3E'!$D$2:$D$76,MATCH(Таблиця11[[#This Row],[NOBLE HOUSE]],'NOBLES 3E'!$A$2:$A$76,0),1),"")</f>
        <v/>
      </c>
      <c r="O61" s="372" t="str">
        <f>IFERROR(INDEX('NOBLES 3E'!$E$2:$E$76,MATCH(Таблиця11[[#This Row],[NOBLE HOUSE]],'NOBLES 3E'!$A$2:$A$76,0),1),"")</f>
        <v/>
      </c>
      <c r="P61" s="372" t="str">
        <f>IFERROR(INDEX('NOBLES 3E'!$F$2:$F$76,MATCH(Таблиця11[[#This Row],[NOBLE HOUSE]],'NOBLES 3E'!$A$2:$A$76,0),1),"")</f>
        <v/>
      </c>
      <c r="Q61" s="372"/>
      <c r="R61" s="372"/>
      <c r="S61" s="372"/>
      <c r="T61" s="372"/>
      <c r="U61" s="372"/>
      <c r="V61" s="372"/>
      <c r="W61" s="372"/>
      <c r="X61" s="372"/>
      <c r="Y61" s="372"/>
      <c r="Z61" s="372"/>
      <c r="AA61" s="372"/>
      <c r="AB61" s="372"/>
      <c r="AC61" s="372"/>
      <c r="AD61" s="372"/>
      <c r="AE61" s="372"/>
      <c r="AF61" s="372"/>
      <c r="AG61" s="372" t="str">
        <f>IFERROR(INDEX(Buildings!$H$3:$H$575,MATCH(Таблиця11[[#This Row],[Holdings in Waterdeep]],Buildings!$F$3:$F$575,0),1),"")</f>
        <v/>
      </c>
      <c r="AH61" s="372" t="str">
        <f>IFERROR(INDEX(Buildings!$I$3:$I$575,MATCH(Таблиця11[[#This Row],[Holdings in Waterdeep]],Buildings!$F$3:$F$575,0),1),"")</f>
        <v/>
      </c>
      <c r="AI61" s="372" t="str">
        <f>IF(Таблиця11[[#This Row],[Holdings Waterdeep Name]]&lt;&gt;"",Таблиця11[[#This Row],[Holdings Waterdeep Name]]&amp;" ("&amp;Таблиця11[[#This Row],[Ward of Holdings]]&amp;" Ward)","")</f>
        <v/>
      </c>
      <c r="AJ61" s="372"/>
      <c r="AK61" s="372">
        <f>Таблиця11[[#This Row],[Nobles*]]*2</f>
        <v>0</v>
      </c>
      <c r="AL61" s="372">
        <f t="shared" si="1"/>
        <v>0</v>
      </c>
      <c r="AM61" s="372" t="str">
        <f>IF(AL61&gt;=MISC!$E$10,MISC!$A$10,IF(AL61&gt;=MISC!$E$9,MISC!$A$9,IF(AL61&gt;=MISC!$E$8,MISC!$A$8,IF(AL61&gt;=MISC!$E$7,MISC!$A$7,IF(AL61&gt;=MISC!$E$6,MISC!$A$6,IF(AL61&gt;=MISC!$E$5,MISC!$A$5,MISC!$A$4))))))</f>
        <v>Wretched</v>
      </c>
      <c r="AN61" s="372"/>
      <c r="AO61" s="1022">
        <v>0</v>
      </c>
      <c r="AP61" s="372"/>
      <c r="AQ61" s="372"/>
    </row>
    <row r="62" spans="1:43" ht="15" customHeight="1">
      <c r="A62" s="1000" t="s">
        <v>882</v>
      </c>
      <c r="B62" s="709"/>
      <c r="C62" s="40" t="s">
        <v>29235</v>
      </c>
      <c r="D62" s="709" t="s">
        <v>13462</v>
      </c>
      <c r="E62" s="709" t="str">
        <f>IF(OR(Таблиця11[[#This Row],[STATUS 5E]]="Merged",Таблиця11[[#This Row],[STATUS 5E]]="Dead",Таблиця11[[#This Row],[STATUS 5E]]="Exiles"),"No","Yes")</f>
        <v>Yes</v>
      </c>
      <c r="F62" s="390"/>
      <c r="G62" s="709"/>
      <c r="H62" s="709" t="s">
        <v>883</v>
      </c>
      <c r="I62" s="709"/>
      <c r="J62" s="709" t="s">
        <v>13648</v>
      </c>
      <c r="K62" s="709"/>
      <c r="L62" s="709"/>
      <c r="M62" s="709">
        <f>INDEX('NOBLES 3E'!$C$2:$C$76,MATCH(Nobles!$A62,'NOBLES 3E'!$A$2:$A$76,0),1)</f>
        <v>49000</v>
      </c>
      <c r="N62" s="709" t="str">
        <f>IFERROR(INDEX('NOBLES 3E'!$D$2:$D$76,MATCH(Таблиця11[[#This Row],[NOBLE HOUSE]],'NOBLES 3E'!$A$2:$A$76,0),1),"")</f>
        <v>Iliaru</v>
      </c>
      <c r="O62" s="709" t="str">
        <f>IFERROR(INDEX('NOBLES 3E'!$E$2:$E$76,MATCH(Таблиця11[[#This Row],[NOBLE HOUSE]],'NOBLES 3E'!$A$2:$A$76,0),1),"")</f>
        <v>none</v>
      </c>
      <c r="P62" s="709" t="str">
        <f>IFERROR(INDEX('NOBLES 3E'!$F$2:$F$76,MATCH(Таблиця11[[#This Row],[NOBLE HOUSE]],'NOBLES 3E'!$A$2:$A$76,0),1),"")</f>
        <v>Phorol</v>
      </c>
      <c r="Q62" s="709" t="s">
        <v>13465</v>
      </c>
      <c r="R62" s="709"/>
      <c r="S62" s="709"/>
      <c r="T62" s="709"/>
      <c r="U62" s="709"/>
      <c r="V62" s="709"/>
      <c r="W62" s="709"/>
      <c r="X62" s="709">
        <f>INDEX('NOBLES 3E'!$G$2:$G$76,MATCH(Nobles!$A62,'NOBLES 3E'!$A$2:$A$76,0),1)</f>
        <v>52</v>
      </c>
      <c r="Y62" s="709" t="str">
        <f>INDEX('NOBLES 3E'!H$2:H$76,MATCH(Nobles!$A62,'NOBLES 3E'!$A$2:$A$76,0),1)</f>
        <v>Ne, N</v>
      </c>
      <c r="Z62" s="709" t="str">
        <f>INDEX('NOBLES 3E'!I$2:I$76,MATCH(Nobles!$A62,'NOBLES 3E'!$A$2:$A$76,0),1)</f>
        <v>Gond</v>
      </c>
      <c r="AA62" s="709"/>
      <c r="AB62" s="709" t="str">
        <f>INDEX('NOBLES 3E'!J$2:J$76,MATCH(Nobles!$A62,'NOBLES 3E'!$A$2:$A$76,0),1)</f>
        <v>Chondathan</v>
      </c>
      <c r="AC62" s="709"/>
      <c r="AD62" s="709" t="str">
        <f>INDEX('NOBLES 3E'!K$2:K$76,MATCH(Nobles!$A62,'NOBLES 3E'!$A$2:$A$76,0),1)</f>
        <v>1248 DR</v>
      </c>
      <c r="AE62" s="709" t="str">
        <f>INDEX('NOBLES 3E'!L$2:L$76,MATCH(Nobles!$A62,'NOBLES 3E'!$A$2:$A$76,0),1)</f>
        <v>N14</v>
      </c>
      <c r="AF62" s="709" t="s">
        <v>887</v>
      </c>
      <c r="AG62" s="709" t="str">
        <f>IFERROR(INDEX(Buildings!$H$3:$H$575,MATCH(Таблиця11[[#This Row],[Holdings in Waterdeep]],Buildings!$F$3:$F$575,0),1),"")</f>
        <v>Massalan Villa</v>
      </c>
      <c r="AH62" s="709" t="str">
        <f>IFERROR(INDEX(Buildings!$I$3:$I$575,MATCH(Таблиця11[[#This Row],[Holdings in Waterdeep]],Buildings!$F$3:$F$575,0),1),"")</f>
        <v>North</v>
      </c>
      <c r="AI62" s="709" t="str">
        <f>IF(Таблиця11[[#This Row],[Holdings Waterdeep Name]]&lt;&gt;"",Таблиця11[[#This Row],[Holdings Waterdeep Name]]&amp;" ("&amp;Таблиця11[[#This Row],[Ward of Holdings]]&amp;" Ward)","")</f>
        <v>Massalan Villa (North Ward)</v>
      </c>
      <c r="AJ62" s="709"/>
      <c r="AK62" s="709">
        <f>Таблиця11[[#This Row],[Nobles*]]*2</f>
        <v>104</v>
      </c>
      <c r="AL62" s="62">
        <f t="shared" si="1"/>
        <v>95</v>
      </c>
      <c r="AM62" s="1002" t="str">
        <f>IF(AL62&gt;=MISC!$E$10,MISC!$A$10,IF(AL62&gt;=MISC!$E$9,MISC!$A$9,IF(AL62&gt;=MISC!$E$8,MISC!$A$8,IF(AL62&gt;=MISC!$E$7,MISC!$A$7,IF(AL62&gt;=MISC!$E$6,MISC!$A$6,IF(AL62&gt;=MISC!$E$5,MISC!$A$5,MISC!$A$4))))))</f>
        <v>Aristocratic</v>
      </c>
      <c r="AN62" s="709"/>
      <c r="AO62" s="1022">
        <v>0</v>
      </c>
      <c r="AP62" s="709"/>
      <c r="AQ62" s="709"/>
    </row>
    <row r="63" spans="1:43" ht="15" customHeight="1">
      <c r="A63" s="1000" t="s">
        <v>13649</v>
      </c>
      <c r="B63" s="709"/>
      <c r="C63" s="40" t="s">
        <v>29237</v>
      </c>
      <c r="D63" s="709"/>
      <c r="E63" s="709"/>
      <c r="F63" s="390"/>
      <c r="G63" s="709"/>
      <c r="H63" s="709"/>
      <c r="I63" s="709"/>
      <c r="J63" s="709"/>
      <c r="K63" s="709"/>
      <c r="L63" s="709"/>
      <c r="M63" s="709"/>
      <c r="N63" s="709" t="str">
        <f>IFERROR(INDEX('NOBLES 3E'!$D$2:$D$76,MATCH(Таблиця11[[#This Row],[NOBLE HOUSE]],'NOBLES 3E'!$A$2:$A$76,0),1),"")</f>
        <v/>
      </c>
      <c r="O63" s="709" t="str">
        <f>IFERROR(INDEX('NOBLES 3E'!$E$2:$E$76,MATCH(Таблиця11[[#This Row],[NOBLE HOUSE]],'NOBLES 3E'!$A$2:$A$76,0),1),"")</f>
        <v/>
      </c>
      <c r="P63" s="709" t="str">
        <f>IFERROR(INDEX('NOBLES 3E'!$F$2:$F$76,MATCH(Таблиця11[[#This Row],[NOBLE HOUSE]],'NOBLES 3E'!$A$2:$A$76,0),1),"")</f>
        <v/>
      </c>
      <c r="Q63" s="709" t="s">
        <v>13471</v>
      </c>
      <c r="R63" s="709"/>
      <c r="S63" s="709"/>
      <c r="T63" s="709"/>
      <c r="U63" s="709"/>
      <c r="V63" s="709"/>
      <c r="W63" s="709"/>
      <c r="X63" s="709"/>
      <c r="Y63" s="709"/>
      <c r="Z63" s="709"/>
      <c r="AA63" s="709"/>
      <c r="AB63" s="709"/>
      <c r="AC63" s="709"/>
      <c r="AD63" s="709"/>
      <c r="AE63" s="709"/>
      <c r="AF63" s="709"/>
      <c r="AG63" s="709" t="s">
        <v>12988</v>
      </c>
      <c r="AH63" s="709" t="str">
        <f>IFERROR(INDEX(Buildings!$I$3:$I$575,MATCH(Таблиця11[[#This Row],[Holdings in Waterdeep]],Buildings!$F$3:$F$575,0),1),"")</f>
        <v/>
      </c>
      <c r="AI63" s="709" t="str">
        <f>IF(Таблиця11[[#This Row],[Holdings Waterdeep Name]]&lt;&gt;"",Таблиця11[[#This Row],[Holdings Waterdeep Name]]&amp;" ("&amp;Таблиця11[[#This Row],[Ward of Holdings]]&amp;" Ward)","")</f>
        <v>Mendt Villa ( Ward)</v>
      </c>
      <c r="AJ63" s="709"/>
      <c r="AK63" s="709">
        <f>Таблиця11[[#This Row],[Nobles*]]*2</f>
        <v>0</v>
      </c>
      <c r="AL63" s="62"/>
      <c r="AM63" s="1002"/>
      <c r="AN63" s="709"/>
      <c r="AO63" s="1022">
        <v>0</v>
      </c>
      <c r="AP63" s="709" t="s">
        <v>13650</v>
      </c>
      <c r="AQ63" s="709"/>
    </row>
    <row r="64" spans="1:43" ht="15" customHeight="1">
      <c r="A64" s="1000" t="s">
        <v>888</v>
      </c>
      <c r="B64" s="709"/>
      <c r="C64" s="40" t="s">
        <v>29236</v>
      </c>
      <c r="D64" s="709" t="s">
        <v>13462</v>
      </c>
      <c r="E64" s="709" t="str">
        <f>IF(OR(Таблиця11[[#This Row],[STATUS 5E]]="Merged",Таблиця11[[#This Row],[STATUS 5E]]="Dead",Таблиця11[[#This Row],[STATUS 5E]]="Exiles"),"No","Yes")</f>
        <v>Yes</v>
      </c>
      <c r="F64" s="390"/>
      <c r="G64" s="709"/>
      <c r="H64" s="709" t="s">
        <v>889</v>
      </c>
      <c r="I64" s="709"/>
      <c r="J64" s="709" t="s">
        <v>13651</v>
      </c>
      <c r="K64" s="709"/>
      <c r="L64" s="709"/>
      <c r="M64" s="709">
        <f>INDEX('NOBLES 3E'!$C$2:$C$76,MATCH(Nobles!$A64,'NOBLES 3E'!$A$2:$A$76,0),1)</f>
        <v>35000</v>
      </c>
      <c r="N64" s="709" t="str">
        <f>IFERROR(INDEX('NOBLES 3E'!$D$2:$D$76,MATCH(Таблиця11[[#This Row],[NOBLE HOUSE]],'NOBLES 3E'!$A$2:$A$76,0),1),"")</f>
        <v>Hlanta</v>
      </c>
      <c r="O64" s="709" t="str">
        <f>IFERROR(INDEX('NOBLES 3E'!$E$2:$E$76,MATCH(Таблиця11[[#This Row],[NOBLE HOUSE]],'NOBLES 3E'!$A$2:$A$76,0),1),"")</f>
        <v>none</v>
      </c>
      <c r="P64" s="709" t="str">
        <f>IFERROR(INDEX('NOBLES 3E'!$F$2:$F$76,MATCH(Таблиця11[[#This Row],[NOBLE HOUSE]],'NOBLES 3E'!$A$2:$A$76,0),1),"")</f>
        <v>Khallos</v>
      </c>
      <c r="Q64" s="709" t="s">
        <v>13477</v>
      </c>
      <c r="R64" s="709" t="s">
        <v>13652</v>
      </c>
      <c r="S64" s="709"/>
      <c r="T64" s="709"/>
      <c r="U64" s="709"/>
      <c r="V64" s="709"/>
      <c r="W64" s="709" t="s">
        <v>13560</v>
      </c>
      <c r="X64" s="709">
        <f>INDEX('NOBLES 3E'!$G$2:$G$76,MATCH(Nobles!$A64,'NOBLES 3E'!$A$2:$A$76,0),1)</f>
        <v>24</v>
      </c>
      <c r="Y64" s="709" t="str">
        <f>INDEX('NOBLES 3E'!H$2:H$76,MATCH(Nobles!$A64,'NOBLES 3E'!$A$2:$A$76,0),1)</f>
        <v>NE, LE, N, LN, LG</v>
      </c>
      <c r="Z64" s="709" t="str">
        <f>INDEX('NOBLES 3E'!I$2:I$76,MATCH(Nobles!$A64,'NOBLES 3E'!$A$2:$A$76,0),1)</f>
        <v>Oghma</v>
      </c>
      <c r="AA64" s="709"/>
      <c r="AB64" s="709" t="str">
        <f>INDEX('NOBLES 3E'!J$2:J$76,MATCH(Nobles!$A64,'NOBLES 3E'!$A$2:$A$76,0),1)</f>
        <v>Tethyrian</v>
      </c>
      <c r="AC64" s="709"/>
      <c r="AD64" s="709" t="str">
        <f>INDEX('NOBLES 3E'!K$2:K$76,MATCH(Nobles!$A64,'NOBLES 3E'!$A$2:$A$76,0),1)</f>
        <v>1190 DR</v>
      </c>
      <c r="AE64" s="709">
        <f>INDEX('NOBLES 3E'!L$2:L$76,MATCH(Nobles!$A64,'NOBLES 3E'!$A$2:$A$76,0),1)</f>
        <v>16</v>
      </c>
      <c r="AF64" s="709" t="s">
        <v>12018</v>
      </c>
      <c r="AG64" s="709" t="str">
        <f>IFERROR(INDEX(Buildings!$H$3:$H$575,MATCH(Таблиця11[[#This Row],[Holdings in Waterdeep]],Buildings!$F$3:$F$575,0),1),"")</f>
        <v>Wine's Wisdom Hall</v>
      </c>
      <c r="AH64" s="709" t="str">
        <f>IFERROR(INDEX(Buildings!$I$3:$I$575,MATCH(Таблиця11[[#This Row],[Holdings in Waterdeep]],Buildings!$F$3:$F$575,0),1),"")</f>
        <v>Sea</v>
      </c>
      <c r="AI64" s="709" t="str">
        <f>IF(Таблиця11[[#This Row],[Holdings Waterdeep Name]]&lt;&gt;"",Таблиця11[[#This Row],[Holdings Waterdeep Name]]&amp;" ("&amp;Таблиця11[[#This Row],[Ward of Holdings]]&amp;" Ward)","")</f>
        <v>Wine's Wisdom Hall (Sea Ward)</v>
      </c>
      <c r="AJ64" s="709"/>
      <c r="AK64" s="709">
        <f>Таблиця11[[#This Row],[Nobles*]]*2</f>
        <v>48</v>
      </c>
      <c r="AL64" s="62">
        <f t="shared" si="1"/>
        <v>146</v>
      </c>
      <c r="AM64" s="1002" t="str">
        <f>IF(AL64&gt;=MISC!$E$10,MISC!$A$10,IF(AL64&gt;=MISC!$E$9,MISC!$A$9,IF(AL64&gt;=MISC!$E$8,MISC!$A$8,IF(AL64&gt;=MISC!$E$7,MISC!$A$7,IF(AL64&gt;=MISC!$E$6,MISC!$A$6,IF(AL64&gt;=MISC!$E$5,MISC!$A$5,MISC!$A$4))))))</f>
        <v>Aristocratic</v>
      </c>
      <c r="AN64" s="1004" t="s">
        <v>13654</v>
      </c>
      <c r="AO64" s="1022">
        <v>0</v>
      </c>
      <c r="AP64" s="709"/>
      <c r="AQ64" s="709"/>
    </row>
    <row r="65" spans="1:43" ht="18.75" customHeight="1">
      <c r="A65" s="1000" t="s">
        <v>894</v>
      </c>
      <c r="B65" s="709"/>
      <c r="C65" s="40" t="s">
        <v>29238</v>
      </c>
      <c r="D65" s="709" t="s">
        <v>13462</v>
      </c>
      <c r="E65" s="709" t="str">
        <f>IF(OR(Таблиця11[[#This Row],[STATUS 5E]]="Merged",Таблиця11[[#This Row],[STATUS 5E]]="Dead",Таблиця11[[#This Row],[STATUS 5E]]="Exiles"),"No","Yes")</f>
        <v>Yes</v>
      </c>
      <c r="F65" s="390"/>
      <c r="G65" s="709"/>
      <c r="H65" s="709" t="s">
        <v>895</v>
      </c>
      <c r="I65" s="709"/>
      <c r="J65" s="709" t="s">
        <v>13655</v>
      </c>
      <c r="K65" s="709"/>
      <c r="L65" s="709" t="s">
        <v>13656</v>
      </c>
      <c r="M65" s="709">
        <f>INDEX('NOBLES 3E'!$C$2:$C$76,MATCH(Nobles!$A65,'NOBLES 3E'!$A$2:$A$76,0),1)</f>
        <v>32000</v>
      </c>
      <c r="N65" s="709" t="str">
        <f>IFERROR(INDEX('NOBLES 3E'!$D$2:$D$76,MATCH(Таблиця11[[#This Row],[NOBLE HOUSE]],'NOBLES 3E'!$A$2:$A$76,0),1),"")</f>
        <v>Helve</v>
      </c>
      <c r="O65" s="807" t="str">
        <f>IFERROR(INDEX('NOBLES 3E'!$E$2:$E$76,MATCH(Таблиця11[[#This Row],[NOBLE HOUSE]],'NOBLES 3E'!$A$2:$A$76,0),1),"")</f>
        <v>Wylynd</v>
      </c>
      <c r="P65" s="807" t="str">
        <f>IFERROR(INDEX('NOBLES 3E'!$F$2:$F$76,MATCH(Таблиця11[[#This Row],[NOBLE HOUSE]],'NOBLES 3E'!$A$2:$A$76,0),1),"")</f>
        <v>Rober</v>
      </c>
      <c r="Q65" s="807" t="s">
        <v>13465</v>
      </c>
      <c r="R65" s="40" t="s">
        <v>13657</v>
      </c>
      <c r="S65" s="40"/>
      <c r="T65" s="40"/>
      <c r="U65" s="40"/>
      <c r="V65" s="695" t="s">
        <v>29102</v>
      </c>
      <c r="W65" s="709"/>
      <c r="X65" s="709">
        <f>INDEX('NOBLES 3E'!$G$2:$G$76,MATCH(Nobles!$A65,'NOBLES 3E'!$A$2:$A$76,0),1)</f>
        <v>33</v>
      </c>
      <c r="Y65" s="709" t="str">
        <f>INDEX('NOBLES 3E'!H$2:H$76,MATCH(Nobles!$A65,'NOBLES 3E'!$A$2:$A$76,0),1)</f>
        <v>CG, CE</v>
      </c>
      <c r="Z65" s="709" t="str">
        <f>INDEX('NOBLES 3E'!I$2:I$76,MATCH(Nobles!$A65,'NOBLES 3E'!$A$2:$A$76,0),1)</f>
        <v>Selune, Shar</v>
      </c>
      <c r="AA65" s="709"/>
      <c r="AB65" s="709" t="str">
        <f>INDEX('NOBLES 3E'!J$2:J$76,MATCH(Nobles!$A65,'NOBLES 3E'!$A$2:$A$76,0),1)</f>
        <v>Tethyrian</v>
      </c>
      <c r="AC65" s="709"/>
      <c r="AD65" s="709" t="str">
        <f>INDEX('NOBLES 3E'!K$2:K$76,MATCH(Nobles!$A65,'NOBLES 3E'!$A$2:$A$76,0),1)</f>
        <v>985 DR</v>
      </c>
      <c r="AE65" s="709" t="str">
        <f>INDEX('NOBLES 3E'!L$2:L$76,MATCH(Nobles!$A65,'NOBLES 3E'!$A$2:$A$76,0),1)</f>
        <v>$57, D36, Vault of stars</v>
      </c>
      <c r="AF65" s="709"/>
      <c r="AG65" s="709" t="str">
        <f>IFERROR(INDEX(Buildings!$H$3:$H$575,MATCH(Таблиця11[[#This Row],[Holdings in Waterdeep]],Buildings!$F$3:$F$575,0),1),"")</f>
        <v/>
      </c>
      <c r="AH65" s="709" t="str">
        <f>IFERROR(INDEX(Buildings!$I$3:$I$575,MATCH(Таблиця11[[#This Row],[Holdings in Waterdeep]],Buildings!$F$3:$F$575,0),1),"")</f>
        <v/>
      </c>
      <c r="AI65" s="709" t="s">
        <v>13653</v>
      </c>
      <c r="AJ65" s="709" t="s">
        <v>13658</v>
      </c>
      <c r="AK65" s="709">
        <f>Таблиця11[[#This Row],[Nobles*]]*2</f>
        <v>66</v>
      </c>
      <c r="AL65" s="62">
        <f t="shared" si="1"/>
        <v>97</v>
      </c>
      <c r="AM65" s="1002" t="str">
        <f>IF(AL65&gt;=MISC!$E$10,MISC!$A$10,IF(AL65&gt;=MISC!$E$9,MISC!$A$9,IF(AL65&gt;=MISC!$E$8,MISC!$A$8,IF(AL65&gt;=MISC!$E$7,MISC!$A$7,IF(AL65&gt;=MISC!$E$6,MISC!$A$6,IF(AL65&gt;=MISC!$E$5,MISC!$A$5,MISC!$A$4))))))</f>
        <v>Aristocratic</v>
      </c>
      <c r="AN65" s="709"/>
      <c r="AO65" s="806">
        <v>1</v>
      </c>
      <c r="AP65" s="709"/>
      <c r="AQ65" s="709"/>
    </row>
    <row r="66" spans="1:43">
      <c r="A66" s="1000" t="s">
        <v>903</v>
      </c>
      <c r="B66" s="709"/>
      <c r="C66" s="40" t="s">
        <v>29239</v>
      </c>
      <c r="D66" s="709" t="s">
        <v>13462</v>
      </c>
      <c r="E66" s="709" t="str">
        <f>IF(OR(Таблиця11[[#This Row],[STATUS 5E]]="Merged",Таблиця11[[#This Row],[STATUS 5E]]="Dead",Таблиця11[[#This Row],[STATUS 5E]]="Exiles"),"No","Yes")</f>
        <v>Yes</v>
      </c>
      <c r="F66" s="390"/>
      <c r="G66" s="709"/>
      <c r="H66" s="709" t="s">
        <v>904</v>
      </c>
      <c r="I66" s="709"/>
      <c r="J66" s="709" t="s">
        <v>13659</v>
      </c>
      <c r="K66" s="709"/>
      <c r="L66" s="709" t="s">
        <v>13660</v>
      </c>
      <c r="M66" s="709">
        <f>INDEX('NOBLES 3E'!$C$2:$C$76,MATCH(Nobles!$A66,'NOBLES 3E'!$A$2:$A$76,0),1)</f>
        <v>19000</v>
      </c>
      <c r="N66" s="709" t="str">
        <f>IFERROR(INDEX('NOBLES 3E'!$D$2:$D$76,MATCH(Таблиця11[[#This Row],[NOBLE HOUSE]],'NOBLES 3E'!$A$2:$A$76,0),1),"")</f>
        <v>Chostal</v>
      </c>
      <c r="O66" s="709" t="str">
        <f>IFERROR(INDEX('NOBLES 3E'!$E$2:$E$76,MATCH(Таблиця11[[#This Row],[NOBLE HOUSE]],'NOBLES 3E'!$A$2:$A$76,0),1),"")</f>
        <v>none</v>
      </c>
      <c r="P66" s="709" t="str">
        <f>IFERROR(INDEX('NOBLES 3E'!$F$2:$F$76,MATCH(Таблиця11[[#This Row],[NOBLE HOUSE]],'NOBLES 3E'!$A$2:$A$76,0),1),"")</f>
        <v>Horingar</v>
      </c>
      <c r="Q66" s="709" t="s">
        <v>13471</v>
      </c>
      <c r="R66" s="709" t="s">
        <v>13661</v>
      </c>
      <c r="S66" s="709"/>
      <c r="T66" s="709"/>
      <c r="U66" s="709"/>
      <c r="V66" s="709"/>
      <c r="W66" s="709"/>
      <c r="X66" s="709">
        <f>INDEX('NOBLES 3E'!$G$2:$G$76,MATCH(Nobles!$A66,'NOBLES 3E'!$A$2:$A$76,0),1)</f>
        <v>27</v>
      </c>
      <c r="Y66" s="709" t="str">
        <f>INDEX('NOBLES 3E'!H$2:H$76,MATCH(Nobles!$A66,'NOBLES 3E'!$A$2:$A$76,0),1)</f>
        <v>CN, CE</v>
      </c>
      <c r="Z66" s="709" t="str">
        <f>INDEX('NOBLES 3E'!I$2:I$76,MATCH(Nobles!$A66,'NOBLES 3E'!$A$2:$A$76,0),1)</f>
        <v>Malar</v>
      </c>
      <c r="AA66" s="709"/>
      <c r="AB66" s="709" t="str">
        <f>INDEX('NOBLES 3E'!J$2:J$76,MATCH(Nobles!$A66,'NOBLES 3E'!$A$2:$A$76,0),1)</f>
        <v>Illuskan</v>
      </c>
      <c r="AC66" s="709"/>
      <c r="AD66" s="709" t="str">
        <f>INDEX('NOBLES 3E'!K$2:K$76,MATCH(Nobles!$A66,'NOBLES 3E'!$A$2:$A$76,0),1)</f>
        <v>1182 DR</v>
      </c>
      <c r="AE66" s="709" t="str">
        <f>INDEX('NOBLES 3E'!L$2:L$76,MATCH(Nobles!$A66,'NOBLES 3E'!$A$2:$A$76,0),1)</f>
        <v>N23</v>
      </c>
      <c r="AF66" s="709" t="s">
        <v>910</v>
      </c>
      <c r="AG66" s="709" t="str">
        <f>IFERROR(INDEX(Buildings!$H$3:$H$575,MATCH(Таблиця11[[#This Row],[Holdings in Waterdeep]],Buildings!$F$3:$F$575,0),1),"")</f>
        <v>Nandar Villa</v>
      </c>
      <c r="AH66" s="709" t="str">
        <f>IFERROR(INDEX(Buildings!$I$3:$I$575,MATCH(Таблиця11[[#This Row],[Holdings in Waterdeep]],Buildings!$F$3:$F$575,0),1),"")</f>
        <v>North</v>
      </c>
      <c r="AI66" s="709" t="str">
        <f>IF(Таблиця11[[#This Row],[Holdings Waterdeep Name]]&lt;&gt;"",Таблиця11[[#This Row],[Holdings Waterdeep Name]]&amp;" ("&amp;Таблиця11[[#This Row],[Ward of Holdings]]&amp;" Ward)","")</f>
        <v>Nandar Villa (North Ward)</v>
      </c>
      <c r="AJ66" s="709" t="s">
        <v>13662</v>
      </c>
      <c r="AK66" s="709">
        <f>Таблиця11[[#This Row],[Nobles*]]*2</f>
        <v>54</v>
      </c>
      <c r="AL66" s="62">
        <f t="shared" si="1"/>
        <v>71</v>
      </c>
      <c r="AM66" s="1002" t="str">
        <f>IF(AL66&gt;=MISC!$E$10,MISC!$A$10,IF(AL66&gt;=MISC!$E$9,MISC!$A$9,IF(AL66&gt;=MISC!$E$8,MISC!$A$8,IF(AL66&gt;=MISC!$E$7,MISC!$A$7,IF(AL66&gt;=MISC!$E$6,MISC!$A$6,IF(AL66&gt;=MISC!$E$5,MISC!$A$5,MISC!$A$4))))))</f>
        <v>Aristocratic</v>
      </c>
      <c r="AN66" s="709"/>
      <c r="AO66" s="806">
        <v>1</v>
      </c>
      <c r="AP66" s="709"/>
      <c r="AQ66" s="709"/>
    </row>
    <row r="67" spans="1:43">
      <c r="A67" s="1006" t="s">
        <v>10824</v>
      </c>
      <c r="B67" s="480"/>
      <c r="C67" s="480"/>
      <c r="D67" s="480" t="s">
        <v>13527</v>
      </c>
      <c r="E67" s="480" t="str">
        <f>IF(OR(Таблиця11[[#This Row],[STATUS 5E]]="Merged",Таблиця11[[#This Row],[STATUS 5E]]="Dead",Таблиця11[[#This Row],[STATUS 5E]]="Exiles"),"No","Yes")</f>
        <v>Yes</v>
      </c>
      <c r="F67" s="390"/>
      <c r="G67" s="480"/>
      <c r="H67" s="480"/>
      <c r="I67" s="480"/>
      <c r="J67" s="480" t="s">
        <v>13663</v>
      </c>
      <c r="K67" s="480"/>
      <c r="L67" s="480" t="s">
        <v>13664</v>
      </c>
      <c r="M67" s="480"/>
      <c r="N67" s="480" t="str">
        <f>IFERROR(INDEX('NOBLES 3E'!$D$2:$D$76,MATCH(Таблиця11[[#This Row],[NOBLE HOUSE]],'NOBLES 3E'!$A$2:$A$76,0),1),"")</f>
        <v/>
      </c>
      <c r="O67" s="480" t="str">
        <f>IFERROR(INDEX('NOBLES 3E'!$E$2:$E$76,MATCH(Таблиця11[[#This Row],[NOBLE HOUSE]],'NOBLES 3E'!$A$2:$A$76,0),1),"")</f>
        <v/>
      </c>
      <c r="P67" s="480" t="str">
        <f>IFERROR(INDEX('NOBLES 3E'!$F$2:$F$76,MATCH(Таблиця11[[#This Row],[NOBLE HOUSE]],'NOBLES 3E'!$A$2:$A$76,0),1),"")</f>
        <v/>
      </c>
      <c r="Q67" s="709"/>
      <c r="R67" s="480" t="s">
        <v>13665</v>
      </c>
      <c r="S67" s="480"/>
      <c r="T67" s="480"/>
      <c r="U67" s="480"/>
      <c r="V67" s="480"/>
      <c r="W67" s="480"/>
      <c r="X67" s="480"/>
      <c r="Y67" s="480">
        <v>0</v>
      </c>
      <c r="Z67" s="480">
        <v>0</v>
      </c>
      <c r="AA67" s="480"/>
      <c r="AB67" s="480">
        <v>0</v>
      </c>
      <c r="AC67" s="480" t="s">
        <v>13666</v>
      </c>
      <c r="AD67" s="480">
        <v>0</v>
      </c>
      <c r="AE67" s="480" t="s">
        <v>13667</v>
      </c>
      <c r="AF67" s="480"/>
      <c r="AG67" s="480"/>
      <c r="AH67" s="480" t="str">
        <f>IFERROR(INDEX(Buildings!$I$3:$I$575,MATCH(Таблиця11[[#This Row],[Holdings in Waterdeep]],Buildings!$F$3:$F$575,0),1),"")</f>
        <v/>
      </c>
      <c r="AI67" s="480" t="str">
        <f>IF(Таблиця11[[#This Row],[Holdings Waterdeep Name]]&lt;&gt;"",Таблиця11[[#This Row],[Holdings Waterdeep Name]]&amp;" ("&amp;Таблиця11[[#This Row],[Ward of Holdings]]&amp;" Ward)","")</f>
        <v/>
      </c>
      <c r="AJ67" s="480"/>
      <c r="AK67" s="480">
        <f>Таблиця11[[#This Row],[Nobles*]]*2</f>
        <v>0</v>
      </c>
      <c r="AL67" s="381">
        <f t="shared" si="1"/>
        <v>0</v>
      </c>
      <c r="AM67" s="1007" t="str">
        <f>IF(AL67&gt;=MISC!$E$10,MISC!$A$10,IF(AL67&gt;=MISC!$E$9,MISC!$A$9,IF(AL67&gt;=MISC!$E$8,MISC!$A$8,IF(AL67&gt;=MISC!$E$7,MISC!$A$7,IF(AL67&gt;=MISC!$E$6,MISC!$A$6,IF(AL67&gt;=MISC!$E$5,MISC!$A$5,MISC!$A$4))))))</f>
        <v>Wretched</v>
      </c>
      <c r="AN67" s="480"/>
      <c r="AO67" s="1022">
        <v>0</v>
      </c>
      <c r="AP67" s="480"/>
      <c r="AQ67" s="480"/>
    </row>
    <row r="68" spans="1:43">
      <c r="A68" s="1000" t="s">
        <v>911</v>
      </c>
      <c r="B68" s="709"/>
      <c r="C68" s="40" t="s">
        <v>29240</v>
      </c>
      <c r="D68" s="709" t="s">
        <v>13462</v>
      </c>
      <c r="E68" s="709" t="str">
        <f>IF(OR(Таблиця11[[#This Row],[STATUS 5E]]="Merged",Таблиця11[[#This Row],[STATUS 5E]]="Dead",Таблиця11[[#This Row],[STATUS 5E]]="Exiles"),"No","Yes")</f>
        <v>Yes</v>
      </c>
      <c r="F68" s="390"/>
      <c r="G68" s="709"/>
      <c r="H68" s="709" t="s">
        <v>13668</v>
      </c>
      <c r="I68" s="709"/>
      <c r="J68" s="709" t="s">
        <v>13669</v>
      </c>
      <c r="K68" s="709"/>
      <c r="L68" s="709"/>
      <c r="M68" s="709">
        <f>INDEX('NOBLES 3E'!$C$2:$C$76,MATCH(Nobles!$A68,'NOBLES 3E'!$A$2:$A$76,0),1)</f>
        <v>22000</v>
      </c>
      <c r="N68" s="709" t="str">
        <f>IFERROR(INDEX('NOBLES 3E'!$D$2:$D$76,MATCH(Таблиця11[[#This Row],[NOBLE HOUSE]],'NOBLES 3E'!$A$2:$A$76,0),1),"")</f>
        <v>Laskar</v>
      </c>
      <c r="O68" s="709" t="str">
        <f>IFERROR(INDEX('NOBLES 3E'!$E$2:$E$76,MATCH(Таблиця11[[#This Row],[NOBLE HOUSE]],'NOBLES 3E'!$A$2:$A$76,0),1),"")</f>
        <v>Stelar</v>
      </c>
      <c r="P68" s="709" t="str">
        <f>IFERROR(INDEX('NOBLES 3E'!$F$2:$F$76,MATCH(Таблиця11[[#This Row],[NOBLE HOUSE]],'NOBLES 3E'!$A$2:$A$76,0),1),"")</f>
        <v>Kastonoph</v>
      </c>
      <c r="Q68" s="709" t="s">
        <v>13538</v>
      </c>
      <c r="R68" s="709"/>
      <c r="S68" s="709"/>
      <c r="T68" s="709"/>
      <c r="U68" s="709"/>
      <c r="V68" s="709"/>
      <c r="W68" s="709"/>
      <c r="X68" s="709">
        <f>INDEX('NOBLES 3E'!$G$2:$G$76,MATCH(Nobles!$A68,'NOBLES 3E'!$A$2:$A$76,0),1)</f>
        <v>31</v>
      </c>
      <c r="Y68" s="709" t="str">
        <f>INDEX('NOBLES 3E'!H$2:H$76,MATCH(Nobles!$A68,'NOBLES 3E'!$A$2:$A$76,0),1)</f>
        <v>CG, CN, CE</v>
      </c>
      <c r="Z68" s="709" t="str">
        <f>INDEX('NOBLES 3E'!I$2:I$76,MATCH(Nobles!$A68,'NOBLES 3E'!$A$2:$A$76,0),1)</f>
        <v>Mielikki</v>
      </c>
      <c r="AA68" s="709"/>
      <c r="AB68" s="709" t="str">
        <f>INDEX('NOBLES 3E'!J$2:J$76,MATCH(Nobles!$A68,'NOBLES 3E'!$A$2:$A$76,0),1)</f>
        <v>Chondathan</v>
      </c>
      <c r="AC68" s="709"/>
      <c r="AD68" s="709" t="str">
        <f>INDEX('NOBLES 3E'!K$2:K$76,MATCH(Nobles!$A68,'NOBLES 3E'!$A$2:$A$76,0),1)</f>
        <v>1291 DR</v>
      </c>
      <c r="AE68" s="709">
        <f>INDEX('NOBLES 3E'!L$2:L$76,MATCH(Nobles!$A68,'NOBLES 3E'!$A$2:$A$76,0),1)</f>
        <v>23</v>
      </c>
      <c r="AF68" s="709" t="s">
        <v>12049</v>
      </c>
      <c r="AG68" s="709" t="str">
        <f>IFERROR(INDEX(Buildings!$H$3:$H$575,MATCH(Таблиця11[[#This Row],[Holdings in Waterdeep]],Buildings!$F$3:$F$575,0),1),"")</f>
        <v>Nesher Villa</v>
      </c>
      <c r="AH68" s="709" t="str">
        <f>IFERROR(INDEX(Buildings!$I$3:$I$575,MATCH(Таблиця11[[#This Row],[Holdings in Waterdeep]],Buildings!$F$3:$F$575,0),1),"")</f>
        <v>Sea</v>
      </c>
      <c r="AI68" s="709" t="str">
        <f>IF(Таблиця11[[#This Row],[Holdings Waterdeep Name]]&lt;&gt;"",Таблиця11[[#This Row],[Holdings Waterdeep Name]]&amp;" ("&amp;Таблиця11[[#This Row],[Ward of Holdings]]&amp;" Ward)","")</f>
        <v>Nesher Villa (Sea Ward)</v>
      </c>
      <c r="AJ68" s="709"/>
      <c r="AK68" s="709">
        <f>Таблиця11[[#This Row],[Nobles*]]*2</f>
        <v>62</v>
      </c>
      <c r="AL68" s="62">
        <f t="shared" si="1"/>
        <v>71</v>
      </c>
      <c r="AM68" s="1002" t="str">
        <f>IF(AL68&gt;=MISC!$E$10,MISC!$A$10,IF(AL68&gt;=MISC!$E$9,MISC!$A$9,IF(AL68&gt;=MISC!$E$8,MISC!$A$8,IF(AL68&gt;=MISC!$E$7,MISC!$A$7,IF(AL68&gt;=MISC!$E$6,MISC!$A$6,IF(AL68&gt;=MISC!$E$5,MISC!$A$5,MISC!$A$4))))))</f>
        <v>Aristocratic</v>
      </c>
      <c r="AN68" s="709"/>
      <c r="AO68" s="806">
        <v>1</v>
      </c>
      <c r="AP68" s="709"/>
      <c r="AQ68" s="709"/>
    </row>
    <row r="69" spans="1:43">
      <c r="A69" s="378" t="s">
        <v>11545</v>
      </c>
      <c r="B69" s="379" t="s">
        <v>13670</v>
      </c>
      <c r="C69" s="40" t="s">
        <v>29242</v>
      </c>
      <c r="D69" s="379" t="s">
        <v>13462</v>
      </c>
      <c r="E69" s="379" t="str">
        <f>IF(OR(Таблиця11[[#This Row],[STATUS 5E]]="Merged",Таблиця11[[#This Row],[STATUS 5E]]="Dead",Таблиця11[[#This Row],[STATUS 5E]]="Exiles"),"No","Yes")</f>
        <v>Yes</v>
      </c>
      <c r="F69" s="387"/>
      <c r="G69" s="379"/>
      <c r="H69" s="379" t="s">
        <v>29148</v>
      </c>
      <c r="I69" s="379"/>
      <c r="J69" s="379"/>
      <c r="K69" s="379"/>
      <c r="L69" s="379" t="s">
        <v>13671</v>
      </c>
      <c r="M69" s="379"/>
      <c r="N69" s="379" t="str">
        <f>IFERROR(INDEX('NOBLES 3E'!$D$2:$D$76,MATCH(Таблиця11[[#This Row],[NOBLE HOUSE]],'NOBLES 3E'!$A$2:$A$76,0),1),"")</f>
        <v/>
      </c>
      <c r="O69" s="379" t="str">
        <f>IFERROR(INDEX('NOBLES 3E'!$E$2:$E$76,MATCH(Таблиця11[[#This Row],[NOBLE HOUSE]],'NOBLES 3E'!$A$2:$A$76,0),1),"")</f>
        <v/>
      </c>
      <c r="P69" s="379" t="str">
        <f>IFERROR(INDEX('NOBLES 3E'!$F$2:$F$76,MATCH(Таблиця11[[#This Row],[NOBLE HOUSE]],'NOBLES 3E'!$A$2:$A$76,0),1),"")</f>
        <v/>
      </c>
      <c r="Q69" s="709" t="s">
        <v>13471</v>
      </c>
      <c r="R69" s="379"/>
      <c r="S69" s="379"/>
      <c r="T69" s="379"/>
      <c r="U69" s="379"/>
      <c r="V69" s="379"/>
      <c r="W69" s="379"/>
      <c r="X69" s="379"/>
      <c r="Y69" s="379"/>
      <c r="Z69" s="379"/>
      <c r="AA69" s="379"/>
      <c r="AB69" s="379"/>
      <c r="AC69" s="379"/>
      <c r="AD69" s="379"/>
      <c r="AE69" s="379" t="s">
        <v>13672</v>
      </c>
      <c r="AF69" s="379"/>
      <c r="AG69" s="379" t="s">
        <v>13673</v>
      </c>
      <c r="AH69" s="379"/>
      <c r="AI69" s="379" t="str">
        <f>IF(Таблиця11[[#This Row],[Holdings Waterdeep Name]]&lt;&gt;"",Таблиця11[[#This Row],[Holdings Waterdeep Name]]&amp;" ("&amp;Таблиця11[[#This Row],[Ward of Holdings]]&amp;" Ward)","")</f>
        <v>Ulbrinter Villa, Phull Villa, Cookhouse Hall ( Ward)</v>
      </c>
      <c r="AJ69" s="379"/>
      <c r="AK69" s="379">
        <f>Таблиця11[[#This Row],[Nobles*]]*2</f>
        <v>0</v>
      </c>
      <c r="AL69" s="379">
        <f t="shared" si="1"/>
        <v>0</v>
      </c>
      <c r="AM69" s="380" t="str">
        <f>IF(AL69&gt;=MISC!$E$10,MISC!$A$10,IF(AL69&gt;=MISC!$E$9,MISC!$A$9,IF(AL69&gt;=MISC!$E$8,MISC!$A$8,IF(AL69&gt;=MISC!$E$7,MISC!$A$7,IF(AL69&gt;=MISC!$E$6,MISC!$A$6,IF(AL69&gt;=MISC!$E$5,MISC!$A$5,MISC!$A$4))))))</f>
        <v>Wretched</v>
      </c>
      <c r="AN69" s="379"/>
      <c r="AO69" s="1026">
        <v>1</v>
      </c>
      <c r="AP69" s="379"/>
      <c r="AQ69" s="379"/>
    </row>
    <row r="70" spans="1:43">
      <c r="A70" s="378" t="s">
        <v>13674</v>
      </c>
      <c r="B70" s="379"/>
      <c r="C70" s="379"/>
      <c r="D70" s="379"/>
      <c r="E70" s="379" t="str">
        <f>IF(OR(Таблиця11[[#This Row],[STATUS 5E]]="Merged",Таблиця11[[#This Row],[STATUS 5E]]="Dead",Таблиця11[[#This Row],[STATUS 5E]]="Exiles"),"No","Yes")</f>
        <v>Yes</v>
      </c>
      <c r="F70" s="387"/>
      <c r="G70" s="379"/>
      <c r="H70" s="379"/>
      <c r="I70" s="379"/>
      <c r="J70" s="379"/>
      <c r="K70" s="379"/>
      <c r="L70" s="379"/>
      <c r="M70" s="379"/>
      <c r="N70" s="379" t="str">
        <f>IFERROR(INDEX('NOBLES 3E'!$D$2:$D$76,MATCH(Таблиця11[[#This Row],[NOBLE HOUSE]],'NOBLES 3E'!$A$2:$A$76,0),1),"")</f>
        <v/>
      </c>
      <c r="O70" s="379" t="str">
        <f>IFERROR(INDEX('NOBLES 3E'!$E$2:$E$76,MATCH(Таблиця11[[#This Row],[NOBLE HOUSE]],'NOBLES 3E'!$A$2:$A$76,0),1),"")</f>
        <v/>
      </c>
      <c r="P70" s="379" t="str">
        <f>IFERROR(INDEX('NOBLES 3E'!$F$2:$F$76,MATCH(Таблиця11[[#This Row],[NOBLE HOUSE]],'NOBLES 3E'!$A$2:$A$76,0),1),"")</f>
        <v/>
      </c>
      <c r="Q70" s="709" t="s">
        <v>13471</v>
      </c>
      <c r="R70" s="379" t="s">
        <v>13675</v>
      </c>
      <c r="S70" s="379"/>
      <c r="T70" s="379"/>
      <c r="U70" s="379"/>
      <c r="V70" s="379"/>
      <c r="W70" s="379"/>
      <c r="X70" s="379">
        <v>5</v>
      </c>
      <c r="Y70" s="379"/>
      <c r="Z70" s="379"/>
      <c r="AA70" s="379"/>
      <c r="AB70" s="379"/>
      <c r="AC70" s="379"/>
      <c r="AD70" s="379"/>
      <c r="AE70" s="379"/>
      <c r="AF70" s="379"/>
      <c r="AG70" s="379" t="s">
        <v>13676</v>
      </c>
      <c r="AH70" s="379" t="str">
        <f>IFERROR(INDEX(Buildings!$I$3:$I$575,MATCH(Таблиця11[[#This Row],[Holdings in Waterdeep]],Buildings!$F$3:$F$575,0),1),"")</f>
        <v/>
      </c>
      <c r="AI70" s="379" t="str">
        <f>IF(Таблиця11[[#This Row],[Holdings Waterdeep Name]]&lt;&gt;"",Таблиця11[[#This Row],[Holdings Waterdeep Name]]&amp;" ("&amp;Таблиця11[[#This Row],[Ward of Holdings]]&amp;" Ward)","")</f>
        <v> Phaulkonmere ( Ward)</v>
      </c>
      <c r="AJ70" s="379"/>
      <c r="AK70" s="379">
        <f>Таблиця11[[#This Row],[Nobles*]]*2</f>
        <v>10</v>
      </c>
      <c r="AL70" s="379"/>
      <c r="AM70" s="380"/>
      <c r="AN70" s="379"/>
      <c r="AO70" s="1022">
        <v>0</v>
      </c>
      <c r="AP70" s="379"/>
      <c r="AQ70" s="379"/>
    </row>
    <row r="71" spans="1:43" hidden="1">
      <c r="A71" s="374" t="s">
        <v>917</v>
      </c>
      <c r="B71" s="375" t="s">
        <v>13677</v>
      </c>
      <c r="C71" s="375"/>
      <c r="D71" s="375" t="s">
        <v>13462</v>
      </c>
      <c r="E71" s="375" t="s">
        <v>13462</v>
      </c>
      <c r="F71" s="388"/>
      <c r="G71" s="375"/>
      <c r="H71" s="375" t="s">
        <v>13678</v>
      </c>
      <c r="I71" s="375"/>
      <c r="J71" s="375" t="s">
        <v>13679</v>
      </c>
      <c r="K71" s="375"/>
      <c r="L71" s="375"/>
      <c r="M71" s="375">
        <f>INDEX('NOBLES 3E'!$C$2:$C$76,MATCH(Nobles!$A71,'NOBLES 3E'!$A$2:$A$76,0),1)</f>
        <v>17000</v>
      </c>
      <c r="N71" s="375" t="str">
        <f>IFERROR(INDEX('NOBLES 3E'!$D$2:$D$76,MATCH(Таблиця11[[#This Row],[NOBLE HOUSE]],'NOBLES 3E'!$A$2:$A$76,0),1),"")</f>
        <v>Ulmassus</v>
      </c>
      <c r="O71" s="375" t="str">
        <f>IFERROR(INDEX('NOBLES 3E'!$E$2:$E$76,MATCH(Таблиця11[[#This Row],[NOBLE HOUSE]],'NOBLES 3E'!$A$2:$A$76,0),1),"")</f>
        <v>Carina</v>
      </c>
      <c r="P71" s="375" t="str">
        <f>IFERROR(INDEX('NOBLES 3E'!$F$2:$F$76,MATCH(Таблиця11[[#This Row],[NOBLE HOUSE]],'NOBLES 3E'!$A$2:$A$76,0),1),"")</f>
        <v>Aidan</v>
      </c>
      <c r="Q71" s="375"/>
      <c r="R71" s="375"/>
      <c r="S71" s="375"/>
      <c r="T71" s="375"/>
      <c r="U71" s="375"/>
      <c r="V71" s="375"/>
      <c r="W71" s="375"/>
      <c r="X71" s="375">
        <f>INDEX('NOBLES 3E'!$G$2:$G$76,MATCH(Nobles!$A71,'NOBLES 3E'!$A$2:$A$76,0),1)</f>
        <v>37</v>
      </c>
      <c r="Y71" s="375" t="str">
        <f>INDEX('NOBLES 3E'!H$2:H$76,MATCH(Nobles!$A71,'NOBLES 3E'!$A$2:$A$76,0),1)</f>
        <v>CG, CN</v>
      </c>
      <c r="Z71" s="375" t="str">
        <f>INDEX('NOBLES 3E'!I$2:I$76,MATCH(Nobles!$A71,'NOBLES 3E'!$A$2:$A$76,0),1)</f>
        <v>Selune</v>
      </c>
      <c r="AA71" s="375"/>
      <c r="AB71" s="375" t="str">
        <f>INDEX('NOBLES 3E'!J$2:J$76,MATCH(Nobles!$A71,'NOBLES 3E'!$A$2:$A$76,0),1)</f>
        <v>Illuskan</v>
      </c>
      <c r="AC71" s="375"/>
      <c r="AD71" s="375" t="str">
        <f>INDEX('NOBLES 3E'!K$2:K$76,MATCH(Nobles!$A71,'NOBLES 3E'!$A$2:$A$76,0),1)</f>
        <v>1310 DR</v>
      </c>
      <c r="AE71" s="375" t="str">
        <f>INDEX('NOBLES 3E'!L$2:L$76,MATCH(Nobles!$A71,'NOBLES 3E'!$A$2:$A$76,0),1)</f>
        <v>N4, sponsor D57</v>
      </c>
      <c r="AF71" s="375"/>
      <c r="AG71" s="375"/>
      <c r="AH71" s="375" t="str">
        <f>IFERROR(INDEX(Buildings!$I$3:$I$575,MATCH(Таблиця11[[#This Row],[Holdings in Waterdeep]],Buildings!$F$3:$F$575,0),1),"")</f>
        <v/>
      </c>
      <c r="AI71" s="375" t="str">
        <f>IF(Таблиця11[[#This Row],[Holdings Waterdeep Name]]&lt;&gt;"",Таблиця11[[#This Row],[Holdings Waterdeep Name]]&amp;" ("&amp;Таблиця11[[#This Row],[Ward of Holdings]]&amp;" Ward)","")</f>
        <v/>
      </c>
      <c r="AJ71" s="375"/>
      <c r="AK71" s="375">
        <f>Таблиця11[[#This Row],[Nobles*]]*2</f>
        <v>74</v>
      </c>
      <c r="AL71" s="375">
        <f t="shared" si="1"/>
        <v>46</v>
      </c>
      <c r="AM71" s="376" t="str">
        <f>IF(AL71&gt;=MISC!$E$10,MISC!$A$10,IF(AL71&gt;=MISC!$E$9,MISC!$A$9,IF(AL71&gt;=MISC!$E$8,MISC!$A$8,IF(AL71&gt;=MISC!$E$7,MISC!$A$7,IF(AL71&gt;=MISC!$E$6,MISC!$A$6,IF(AL71&gt;=MISC!$E$5,MISC!$A$5,MISC!$A$4))))))</f>
        <v>Aristocratic</v>
      </c>
      <c r="AN71" s="377" t="s">
        <v>13680</v>
      </c>
      <c r="AO71" s="1022">
        <v>0</v>
      </c>
      <c r="AP71" s="375"/>
      <c r="AQ71" s="375"/>
    </row>
    <row r="72" spans="1:43" hidden="1">
      <c r="A72" s="374" t="s">
        <v>924</v>
      </c>
      <c r="B72" s="375" t="s">
        <v>13543</v>
      </c>
      <c r="C72" s="40" t="s">
        <v>29243</v>
      </c>
      <c r="D72" s="375" t="s">
        <v>13462</v>
      </c>
      <c r="E72" s="375" t="s">
        <v>13462</v>
      </c>
      <c r="F72" s="388"/>
      <c r="G72" s="375"/>
      <c r="H72" s="375" t="s">
        <v>925</v>
      </c>
      <c r="I72" s="375"/>
      <c r="J72" s="375" t="s">
        <v>13681</v>
      </c>
      <c r="K72" s="375" t="s">
        <v>13682</v>
      </c>
      <c r="L72" s="375" t="s">
        <v>13683</v>
      </c>
      <c r="M72" s="375">
        <f>INDEX('NOBLES 3E'!$C$2:$C$76,MATCH(Nobles!$A72,'NOBLES 3E'!$A$2:$A$76,0),1)</f>
        <v>33000</v>
      </c>
      <c r="N72" s="375" t="str">
        <f>IFERROR(INDEX('NOBLES 3E'!$D$2:$D$76,MATCH(Таблиця11[[#This Row],[NOBLE HOUSE]],'NOBLES 3E'!$A$2:$A$76,0),1),"")</f>
        <v>Urtos II</v>
      </c>
      <c r="O72" s="375" t="str">
        <f>IFERROR(INDEX('NOBLES 3E'!$E$2:$E$76,MATCH(Таблиця11[[#This Row],[NOBLE HOUSE]],'NOBLES 3E'!$A$2:$A$76,0),1),"")</f>
        <v>Lythis</v>
      </c>
      <c r="P72" s="375" t="str">
        <f>IFERROR(INDEX('NOBLES 3E'!$F$2:$F$76,MATCH(Таблиця11[[#This Row],[NOBLE HOUSE]],'NOBLES 3E'!$A$2:$A$76,0),1),"")</f>
        <v>Urtos II</v>
      </c>
      <c r="Q72" s="375"/>
      <c r="R72" s="375" t="s">
        <v>13684</v>
      </c>
      <c r="S72" s="375" t="s">
        <v>15942</v>
      </c>
      <c r="T72" s="375"/>
      <c r="U72" s="375"/>
      <c r="V72" s="375"/>
      <c r="W72" s="375"/>
      <c r="X72" s="375">
        <f>INDEX('NOBLES 3E'!$G$2:$G$76,MATCH(Nobles!$A72,'NOBLES 3E'!$A$2:$A$76,0),1)</f>
        <v>14</v>
      </c>
      <c r="Y72" s="375" t="str">
        <f>INDEX('NOBLES 3E'!H$2:H$76,MATCH(Nobles!$A72,'NOBLES 3E'!$A$2:$A$76,0),1)</f>
        <v>LN, NG, NE</v>
      </c>
      <c r="Z72" s="375" t="str">
        <f>INDEX('NOBLES 3E'!I$2:I$76,MATCH(Nobles!$A72,'NOBLES 3E'!$A$2:$A$76,0),1)</f>
        <v>Helm</v>
      </c>
      <c r="AA72" s="375"/>
      <c r="AB72" s="375" t="str">
        <f>INDEX('NOBLES 3E'!J$2:J$76,MATCH(Nobles!$A72,'NOBLES 3E'!$A$2:$A$76,0),1)</f>
        <v>Tethyrian</v>
      </c>
      <c r="AC72" s="375"/>
      <c r="AD72" s="375" t="str">
        <f>INDEX('NOBLES 3E'!K$2:K$76,MATCH(Nobles!$A72,'NOBLES 3E'!$A$2:$A$76,0),1)</f>
        <v>1295 DR</v>
      </c>
      <c r="AE72" s="375" t="str">
        <f>INDEX('NOBLES 3E'!L$2:L$76,MATCH(Nobles!$A72,'NOBLES 3E'!$A$2:$A$76,0),1)</f>
        <v>N40, Phylund hunting lodge</v>
      </c>
      <c r="AF72" s="375"/>
      <c r="AG72" s="375" t="str">
        <f>IFERROR(INDEX(Buildings!$H$3:$H$575,MATCH(Таблиця11[[#This Row],[Holdings in Waterdeep]],Buildings!$F$3:$F$575,0),1),"")</f>
        <v/>
      </c>
      <c r="AH72" s="375" t="str">
        <f>IFERROR(INDEX(Buildings!$I$3:$I$575,MATCH(Таблиця11[[#This Row],[Holdings in Waterdeep]],Buildings!$F$3:$F$575,0),1),"")</f>
        <v/>
      </c>
      <c r="AI72" s="375" t="str">
        <f>IF(Таблиця11[[#This Row],[Holdings Waterdeep Name]]&lt;&gt;"",Таблиця11[[#This Row],[Holdings Waterdeep Name]]&amp;" ("&amp;Таблиця11[[#This Row],[Ward of Holdings]]&amp;" Ward)","")</f>
        <v/>
      </c>
      <c r="AJ72" s="375" t="s">
        <v>13500</v>
      </c>
      <c r="AK72" s="375">
        <f>Таблиця11[[#This Row],[Nobles*]]*2</f>
        <v>28</v>
      </c>
      <c r="AL72" s="375">
        <f t="shared" si="1"/>
        <v>236</v>
      </c>
      <c r="AM72" s="376" t="str">
        <f>IF(AL72&gt;=MISC!$E$10,MISC!$A$10,IF(AL72&gt;=MISC!$E$9,MISC!$A$9,IF(AL72&gt;=MISC!$E$8,MISC!$A$8,IF(AL72&gt;=MISC!$E$7,MISC!$A$7,IF(AL72&gt;=MISC!$E$6,MISC!$A$6,IF(AL72&gt;=MISC!$E$5,MISC!$A$5,MISC!$A$4))))))</f>
        <v>Aristocratic</v>
      </c>
      <c r="AN72" s="377"/>
      <c r="AO72" s="1023">
        <v>1</v>
      </c>
      <c r="AP72" s="375"/>
      <c r="AQ72" s="375"/>
    </row>
    <row r="73" spans="1:43">
      <c r="A73" s="1000" t="s">
        <v>931</v>
      </c>
      <c r="B73" s="709"/>
      <c r="C73" s="40" t="s">
        <v>29244</v>
      </c>
      <c r="D73" s="709" t="s">
        <v>13462</v>
      </c>
      <c r="E73" s="709" t="str">
        <f>IF(OR(Таблиця11[[#This Row],[STATUS 5E]]="Merged",Таблиця11[[#This Row],[STATUS 5E]]="Dead",Таблиця11[[#This Row],[STATUS 5E]]="Exiles"),"No","Yes")</f>
        <v>Yes</v>
      </c>
      <c r="F73" s="390"/>
      <c r="G73" s="709"/>
      <c r="H73" s="709" t="s">
        <v>932</v>
      </c>
      <c r="I73" s="709" t="s">
        <v>29178</v>
      </c>
      <c r="J73" s="709" t="s">
        <v>13685</v>
      </c>
      <c r="K73" s="709" t="s">
        <v>13686</v>
      </c>
      <c r="L73" s="709"/>
      <c r="M73" s="709">
        <f>INDEX('NOBLES 3E'!$C$2:$C$76,MATCH(Nobles!$A73,'NOBLES 3E'!$A$2:$A$76,0),1)</f>
        <v>19000</v>
      </c>
      <c r="N73" s="709" t="str">
        <f>IFERROR(INDEX('NOBLES 3E'!$D$2:$D$76,MATCH(Таблиця11[[#This Row],[NOBLE HOUSE]],'NOBLES 3E'!$A$2:$A$76,0),1),"")</f>
        <v>Humbraz III</v>
      </c>
      <c r="O73" s="709" t="str">
        <f>IFERROR(INDEX('NOBLES 3E'!$E$2:$E$76,MATCH(Таблиця11[[#This Row],[NOBLE HOUSE]],'NOBLES 3E'!$A$2:$A$76,0),1),"")</f>
        <v>Kymiko</v>
      </c>
      <c r="P73" s="709" t="str">
        <f>IFERROR(INDEX('NOBLES 3E'!$F$2:$F$76,MATCH(Таблиця11[[#This Row],[NOBLE HOUSE]],'NOBLES 3E'!$A$2:$A$76,0),1),"")</f>
        <v>Humbraz IV</v>
      </c>
      <c r="Q73" s="709" t="s">
        <v>13538</v>
      </c>
      <c r="R73" s="709"/>
      <c r="S73" s="709"/>
      <c r="T73" s="709"/>
      <c r="U73" s="709"/>
      <c r="V73" s="709"/>
      <c r="W73" s="709"/>
      <c r="X73" s="709">
        <f>INDEX('NOBLES 3E'!$G$2:$G$76,MATCH(Nobles!$A73,'NOBLES 3E'!$A$2:$A$76,0),1)</f>
        <v>17</v>
      </c>
      <c r="Y73" s="709" t="str">
        <f>INDEX('NOBLES 3E'!H$2:H$76,MATCH(Nobles!$A73,'NOBLES 3E'!$A$2:$A$76,0),1)</f>
        <v>LN, N, CN</v>
      </c>
      <c r="Z73" s="709" t="str">
        <f>INDEX('NOBLES 3E'!I$2:I$76,MATCH(Nobles!$A73,'NOBLES 3E'!$A$2:$A$76,0),1)</f>
        <v>Waukeen</v>
      </c>
      <c r="AA73" s="709"/>
      <c r="AB73" s="709" t="str">
        <f>INDEX('NOBLES 3E'!J$2:J$76,MATCH(Nobles!$A73,'NOBLES 3E'!$A$2:$A$76,0),1)</f>
        <v>Tethyrian</v>
      </c>
      <c r="AC73" s="709"/>
      <c r="AD73" s="709" t="str">
        <f>INDEX('NOBLES 3E'!K$2:K$76,MATCH(Nobles!$A73,'NOBLES 3E'!$A$2:$A$76,0),1)</f>
        <v>1178 DR</v>
      </c>
      <c r="AE73" s="709" t="str">
        <f>INDEX('NOBLES 3E'!L$2:L$76,MATCH(Nobles!$A73,'NOBLES 3E'!$A$2:$A$76,0),1)</f>
        <v>N7</v>
      </c>
      <c r="AF73" s="709" t="s">
        <v>937</v>
      </c>
      <c r="AG73" s="709" t="str">
        <f>IFERROR(INDEX(Buildings!$H$3:$H$575,MATCH(Таблиця11[[#This Row],[Holdings in Waterdeep]],Buildings!$F$3:$F$575,0),1),"")</f>
        <v>Piiradost Villa</v>
      </c>
      <c r="AH73" s="709" t="str">
        <f>IFERROR(INDEX(Buildings!$I$3:$I$575,MATCH(Таблиця11[[#This Row],[Holdings in Waterdeep]],Buildings!$F$3:$F$575,0),1),"")</f>
        <v>North</v>
      </c>
      <c r="AI73" s="709" t="str">
        <f>IF(Таблиця11[[#This Row],[Holdings Waterdeep Name]]&lt;&gt;"",Таблиця11[[#This Row],[Holdings Waterdeep Name]]&amp;" ("&amp;Таблиця11[[#This Row],[Ward of Holdings]]&amp;" Ward)","")</f>
        <v>Piiradost Villa (North Ward)</v>
      </c>
      <c r="AJ73" s="709"/>
      <c r="AK73" s="709">
        <f>Таблиця11[[#This Row],[Nobles*]]*2</f>
        <v>34</v>
      </c>
      <c r="AL73" s="62">
        <f t="shared" si="1"/>
        <v>112</v>
      </c>
      <c r="AM73" s="1002" t="str">
        <f>IF(AL73&gt;=MISC!$E$10,MISC!$A$10,IF(AL73&gt;=MISC!$E$9,MISC!$A$9,IF(AL73&gt;=MISC!$E$8,MISC!$A$8,IF(AL73&gt;=MISC!$E$7,MISC!$A$7,IF(AL73&gt;=MISC!$E$6,MISC!$A$6,IF(AL73&gt;=MISC!$E$5,MISC!$A$5,MISC!$A$4))))))</f>
        <v>Aristocratic</v>
      </c>
      <c r="AN73" s="709"/>
      <c r="AO73" s="806">
        <v>1</v>
      </c>
      <c r="AP73" s="709"/>
      <c r="AQ73" s="709"/>
    </row>
    <row r="74" spans="1:43">
      <c r="A74" s="1006" t="s">
        <v>11635</v>
      </c>
      <c r="B74" s="480"/>
      <c r="C74" s="40" t="s">
        <v>29245</v>
      </c>
      <c r="D74" s="480" t="s">
        <v>13462</v>
      </c>
      <c r="E74" s="480" t="str">
        <f>IF(OR(Таблиця11[[#This Row],[STATUS 5E]]="Merged",Таблиця11[[#This Row],[STATUS 5E]]="Dead",Таблиця11[[#This Row],[STATUS 5E]]="Exiles"),"No","Yes")</f>
        <v>Yes</v>
      </c>
      <c r="F74" s="390"/>
      <c r="G74" s="480"/>
      <c r="H74" s="480">
        <v>0</v>
      </c>
      <c r="I74" s="480"/>
      <c r="J74" s="480"/>
      <c r="K74" s="480"/>
      <c r="L74" s="480" t="s">
        <v>13687</v>
      </c>
      <c r="M74" s="480"/>
      <c r="N74" s="480" t="str">
        <f>IFERROR(INDEX('NOBLES 3E'!$D$2:$D$76,MATCH(Таблиця11[[#This Row],[NOBLE HOUSE]],'NOBLES 3E'!$A$2:$A$76,0),1),"")</f>
        <v/>
      </c>
      <c r="O74" s="480" t="str">
        <f>IFERROR(INDEX('NOBLES 3E'!$E$2:$E$76,MATCH(Таблиця11[[#This Row],[NOBLE HOUSE]],'NOBLES 3E'!$A$2:$A$76,0),1),"")</f>
        <v/>
      </c>
      <c r="P74" s="480" t="str">
        <f>IFERROR(INDEX('NOBLES 3E'!$F$2:$F$76,MATCH(Таблиця11[[#This Row],[NOBLE HOUSE]],'NOBLES 3E'!$A$2:$A$76,0),1),"")</f>
        <v/>
      </c>
      <c r="Q74" s="709" t="s">
        <v>13471</v>
      </c>
      <c r="R74" s="480" t="s">
        <v>13688</v>
      </c>
      <c r="S74" s="480"/>
      <c r="T74" s="480"/>
      <c r="U74" s="480"/>
      <c r="V74" s="480"/>
      <c r="W74" s="480"/>
      <c r="X74" s="480"/>
      <c r="Y74" s="480">
        <v>0</v>
      </c>
      <c r="Z74" s="480">
        <v>0</v>
      </c>
      <c r="AA74" s="480"/>
      <c r="AB74" s="480">
        <v>0</v>
      </c>
      <c r="AC74" s="480"/>
      <c r="AD74" s="480">
        <v>0</v>
      </c>
      <c r="AE74" s="480"/>
      <c r="AF74" s="480"/>
      <c r="AG74" s="1006" t="s">
        <v>12980</v>
      </c>
      <c r="AH74" s="480" t="str">
        <f>IFERROR(INDEX(Buildings!$I$3:$I$575,MATCH(Таблиця11[[#This Row],[Holdings in Waterdeep]],Buildings!$F$3:$F$575,0),1),"")</f>
        <v/>
      </c>
      <c r="AI74" s="480" t="str">
        <f>IF(Таблиця11[[#This Row],[Holdings Waterdeep Name]]&lt;&gt;"",Таблиця11[[#This Row],[Holdings Waterdeep Name]]&amp;" ("&amp;Таблиця11[[#This Row],[Ward of Holdings]]&amp;" Ward)","")</f>
        <v>Ralnarth Villa ( Ward)</v>
      </c>
      <c r="AJ74" s="480"/>
      <c r="AK74" s="480">
        <f>Таблиця11[[#This Row],[Nobles*]]*2</f>
        <v>0</v>
      </c>
      <c r="AL74" s="381">
        <f t="shared" si="1"/>
        <v>0</v>
      </c>
      <c r="AM74" s="1007" t="str">
        <f>IF(AL74&gt;=MISC!$E$10,MISC!$A$10,IF(AL74&gt;=MISC!$E$9,MISC!$A$9,IF(AL74&gt;=MISC!$E$8,MISC!$A$8,IF(AL74&gt;=MISC!$E$7,MISC!$A$7,IF(AL74&gt;=MISC!$E$6,MISC!$A$6,IF(AL74&gt;=MISC!$E$5,MISC!$A$5,MISC!$A$4))))))</f>
        <v>Wretched</v>
      </c>
      <c r="AN74" s="709"/>
      <c r="AO74" s="1022">
        <v>0</v>
      </c>
      <c r="AP74" s="480" t="s">
        <v>13689</v>
      </c>
      <c r="AQ74" s="480"/>
    </row>
    <row r="75" spans="1:43">
      <c r="A75" s="1000" t="s">
        <v>938</v>
      </c>
      <c r="B75" s="709"/>
      <c r="C75" s="40" t="s">
        <v>29246</v>
      </c>
      <c r="D75" s="709" t="s">
        <v>13462</v>
      </c>
      <c r="E75" s="709" t="str">
        <f>IF(OR(Таблиця11[[#This Row],[STATUS 5E]]="Merged",Таблиця11[[#This Row],[STATUS 5E]]="Dead",Таблиця11[[#This Row],[STATUS 5E]]="Exiles"),"No","Yes")</f>
        <v>Yes</v>
      </c>
      <c r="F75" s="390"/>
      <c r="G75" s="709"/>
      <c r="H75" s="709" t="s">
        <v>939</v>
      </c>
      <c r="I75" s="709"/>
      <c r="J75" s="709" t="s">
        <v>13690</v>
      </c>
      <c r="K75" s="709"/>
      <c r="L75" s="709" t="s">
        <v>13691</v>
      </c>
      <c r="M75" s="709">
        <f>INDEX('NOBLES 3E'!$C$2:$C$76,MATCH(Nobles!$A75,'NOBLES 3E'!$A$2:$A$76,0),1)</f>
        <v>25000</v>
      </c>
      <c r="N75" s="709" t="str">
        <f>IFERROR(INDEX('NOBLES 3E'!$D$2:$D$76,MATCH(Таблиця11[[#This Row],[NOBLE HOUSE]],'NOBLES 3E'!$A$2:$A$76,0),1),"")</f>
        <v>Nandos</v>
      </c>
      <c r="O75" s="709" t="str">
        <f>IFERROR(INDEX('NOBLES 3E'!$E$2:$E$76,MATCH(Таблиця11[[#This Row],[NOBLE HOUSE]],'NOBLES 3E'!$A$2:$A$76,0),1),"")</f>
        <v>PErryn</v>
      </c>
      <c r="P75" s="709" t="str">
        <f>IFERROR(INDEX('NOBLES 3E'!$F$2:$F$76,MATCH(Таблиця11[[#This Row],[NOBLE HOUSE]],'NOBLES 3E'!$A$2:$A$76,0),1),"")</f>
        <v>Surakh</v>
      </c>
      <c r="Q75" s="709" t="s">
        <v>13471</v>
      </c>
      <c r="R75" s="709" t="s">
        <v>13692</v>
      </c>
      <c r="S75" s="709"/>
      <c r="T75" s="709"/>
      <c r="U75" s="709"/>
      <c r="V75" s="709"/>
      <c r="W75" s="709"/>
      <c r="X75" s="709">
        <f>INDEX('NOBLES 3E'!$G$2:$G$76,MATCH(Nobles!$A75,'NOBLES 3E'!$A$2:$A$76,0),1)</f>
        <v>24</v>
      </c>
      <c r="Y75" s="709" t="str">
        <f>INDEX('NOBLES 3E'!H$2:H$76,MATCH(Nobles!$A75,'NOBLES 3E'!$A$2:$A$76,0),1)</f>
        <v>NG, N, CG</v>
      </c>
      <c r="Z75" s="709" t="str">
        <f>INDEX('NOBLES 3E'!I$2:I$76,MATCH(Nobles!$A75,'NOBLES 3E'!$A$2:$A$76,0),1)</f>
        <v>Selune</v>
      </c>
      <c r="AA75" s="709"/>
      <c r="AB75" s="709" t="str">
        <f>INDEX('NOBLES 3E'!J$2:J$76,MATCH(Nobles!$A75,'NOBLES 3E'!$A$2:$A$76,0),1)</f>
        <v>Tethyrian</v>
      </c>
      <c r="AC75" s="709"/>
      <c r="AD75" s="709" t="str">
        <f>INDEX('NOBLES 3E'!K$2:K$76,MATCH(Nobles!$A75,'NOBLES 3E'!$A$2:$A$76,0),1)</f>
        <v>1248 DR</v>
      </c>
      <c r="AE75" s="709" t="str">
        <f>INDEX('NOBLES 3E'!L$2:L$76,MATCH(Nobles!$A75,'NOBLES 3E'!$A$2:$A$76,0),1)</f>
        <v>$12, New waterdeep</v>
      </c>
      <c r="AF75" s="709" t="s">
        <v>12000</v>
      </c>
      <c r="AG75" s="709" t="str">
        <f>IFERROR(INDEX(Buildings!$H$3:$H$575,MATCH(Таблиця11[[#This Row],[Holdings in Waterdeep]],Buildings!$F$3:$F$575,0),1),"")</f>
        <v>Raventree Villa</v>
      </c>
      <c r="AH75" s="709" t="str">
        <f>IFERROR(INDEX(Buildings!$I$3:$I$575,MATCH(Таблиця11[[#This Row],[Holdings in Waterdeep]],Buildings!$F$3:$F$575,0),1),"")</f>
        <v>Sea</v>
      </c>
      <c r="AI75" s="709" t="str">
        <f>IF(Таблиця11[[#This Row],[Holdings Waterdeep Name]]&lt;&gt;"",Таблиця11[[#This Row],[Holdings Waterdeep Name]]&amp;" ("&amp;Таблиця11[[#This Row],[Ward of Holdings]]&amp;" Ward)","")</f>
        <v>Raventree Villa (Sea Ward)</v>
      </c>
      <c r="AJ75" s="709" t="s">
        <v>13468</v>
      </c>
      <c r="AK75" s="709">
        <f>Таблиця11[[#This Row],[Nobles*]]*2</f>
        <v>48</v>
      </c>
      <c r="AL75" s="62">
        <f t="shared" si="1"/>
        <v>105</v>
      </c>
      <c r="AM75" s="1002" t="str">
        <f>IF(AL75&gt;=MISC!$E$10,MISC!$A$10,IF(AL75&gt;=MISC!$E$9,MISC!$A$9,IF(AL75&gt;=MISC!$E$8,MISC!$A$8,IF(AL75&gt;=MISC!$E$7,MISC!$A$7,IF(AL75&gt;=MISC!$E$6,MISC!$A$6,IF(AL75&gt;=MISC!$E$5,MISC!$A$5,MISC!$A$4))))))</f>
        <v>Aristocratic</v>
      </c>
      <c r="AN75" s="709"/>
      <c r="AO75" s="806">
        <v>1</v>
      </c>
      <c r="AP75" s="709"/>
      <c r="AQ75" s="709"/>
    </row>
    <row r="76" spans="1:43">
      <c r="A76" s="1000" t="s">
        <v>945</v>
      </c>
      <c r="B76" s="709"/>
      <c r="C76" s="40" t="s">
        <v>29247</v>
      </c>
      <c r="D76" s="709" t="s">
        <v>13462</v>
      </c>
      <c r="E76" s="709" t="str">
        <f>IF(OR(Таблиця11[[#This Row],[STATUS 5E]]="Merged",Таблиця11[[#This Row],[STATUS 5E]]="Dead",Таблиця11[[#This Row],[STATUS 5E]]="Exiles"),"No","Yes")</f>
        <v>Yes</v>
      </c>
      <c r="F76" s="390"/>
      <c r="G76" s="709"/>
      <c r="H76" s="709" t="s">
        <v>946</v>
      </c>
      <c r="I76" s="709" t="s">
        <v>29179</v>
      </c>
      <c r="J76" s="709" t="s">
        <v>13693</v>
      </c>
      <c r="K76" s="709" t="s">
        <v>13694</v>
      </c>
      <c r="L76" s="709" t="s">
        <v>13695</v>
      </c>
      <c r="M76" s="709">
        <f>INDEX('NOBLES 3E'!$C$2:$C$76,MATCH(Nobles!$A76,'NOBLES 3E'!$A$2:$A$76,0),1)</f>
        <v>29000</v>
      </c>
      <c r="N76" s="709" t="str">
        <f>IFERROR(INDEX('NOBLES 3E'!$D$2:$D$76,MATCH(Таблиця11[[#This Row],[NOBLE HOUSE]],'NOBLES 3E'!$A$2:$A$76,0),1),"")</f>
        <v>Vastarr</v>
      </c>
      <c r="O76" s="709" t="str">
        <f>IFERROR(INDEX('NOBLES 3E'!$E$2:$E$76,MATCH(Таблиця11[[#This Row],[NOBLE HOUSE]],'NOBLES 3E'!$A$2:$A$76,0),1),"")</f>
        <v>none</v>
      </c>
      <c r="P76" s="709" t="str">
        <f>IFERROR(INDEX('NOBLES 3E'!$F$2:$F$76,MATCH(Таблиця11[[#This Row],[NOBLE HOUSE]],'NOBLES 3E'!$A$2:$A$76,0),1),"")</f>
        <v>Holver</v>
      </c>
      <c r="Q76" s="709" t="s">
        <v>13465</v>
      </c>
      <c r="R76" s="709" t="s">
        <v>13696</v>
      </c>
      <c r="S76" s="709" t="s">
        <v>13697</v>
      </c>
      <c r="T76" s="709"/>
      <c r="U76" s="709"/>
      <c r="V76" s="709"/>
      <c r="W76" s="709"/>
      <c r="X76" s="709">
        <f>INDEX('NOBLES 3E'!$G$2:$G$76,MATCH(Nobles!$A76,'NOBLES 3E'!$A$2:$A$76,0),1)</f>
        <v>82</v>
      </c>
      <c r="Y76" s="709" t="str">
        <f>INDEX('NOBLES 3E'!H$2:H$76,MATCH(Nobles!$A76,'NOBLES 3E'!$A$2:$A$76,0),1)</f>
        <v>NG, CG, N, CN</v>
      </c>
      <c r="Z76" s="709" t="str">
        <f>INDEX('NOBLES 3E'!I$2:I$76,MATCH(Nobles!$A76,'NOBLES 3E'!$A$2:$A$76,0),1)</f>
        <v>Tymora</v>
      </c>
      <c r="AA76" s="709"/>
      <c r="AB76" s="709" t="str">
        <f>INDEX('NOBLES 3E'!J$2:J$76,MATCH(Nobles!$A76,'NOBLES 3E'!$A$2:$A$76,0),1)</f>
        <v>Chondathan</v>
      </c>
      <c r="AC76" s="709"/>
      <c r="AD76" s="709" t="str">
        <f>INDEX('NOBLES 3E'!K$2:K$76,MATCH(Nobles!$A76,'NOBLES 3E'!$A$2:$A$76,0),1)</f>
        <v>948 DR</v>
      </c>
      <c r="AE76" s="709" t="str">
        <f>INDEX('NOBLES 3E'!L$2:L$76,MATCH(Nobles!$A76,'NOBLES 3E'!$A$2:$A$76,0),1)</f>
        <v>N42, Amphail, County of Valashar</v>
      </c>
      <c r="AF76" s="709" t="s">
        <v>11687</v>
      </c>
      <c r="AG76" s="709" t="str">
        <f>IFERROR(INDEX(Buildings!$H$3:$H$575,MATCH(Таблиця11[[#This Row],[Holdings in Waterdeep]],Buildings!$F$3:$F$575,0),1),"")</f>
        <v>The High House of Roaringhorn</v>
      </c>
      <c r="AH76" s="709" t="str">
        <f>IFERROR(INDEX(Buildings!$I$3:$I$575,MATCH(Таблиця11[[#This Row],[Holdings in Waterdeep]],Buildings!$F$3:$F$575,0),1),"")</f>
        <v>North</v>
      </c>
      <c r="AI76" s="709" t="str">
        <f>IF(Таблиця11[[#This Row],[Holdings Waterdeep Name]]&lt;&gt;"",Таблиця11[[#This Row],[Holdings Waterdeep Name]]&amp;" ("&amp;Таблиця11[[#This Row],[Ward of Holdings]]&amp;" Ward)","")</f>
        <v>The High House of Roaringhorn (North Ward)</v>
      </c>
      <c r="AJ76" s="709" t="s">
        <v>13698</v>
      </c>
      <c r="AK76" s="709">
        <f>Таблиця11[[#This Row],[Nobles*]]*2</f>
        <v>164</v>
      </c>
      <c r="AL76" s="62">
        <f t="shared" si="1"/>
        <v>36</v>
      </c>
      <c r="AM76" s="1002" t="str">
        <f>IF(AL76&gt;=MISC!$E$10,MISC!$A$10,IF(AL76&gt;=MISC!$E$9,MISC!$A$9,IF(AL76&gt;=MISC!$E$8,MISC!$A$8,IF(AL76&gt;=MISC!$E$7,MISC!$A$7,IF(AL76&gt;=MISC!$E$6,MISC!$A$6,IF(AL76&gt;=MISC!$E$5,MISC!$A$5,MISC!$A$4))))))</f>
        <v>Aristocratic</v>
      </c>
      <c r="AN76" s="1004" t="s">
        <v>13699</v>
      </c>
      <c r="AO76" s="806">
        <v>1</v>
      </c>
      <c r="AP76" s="709"/>
      <c r="AQ76" s="709"/>
    </row>
    <row r="77" spans="1:43" hidden="1">
      <c r="A77" s="383" t="s">
        <v>13700</v>
      </c>
      <c r="B77" s="384" t="s">
        <v>13701</v>
      </c>
      <c r="C77" s="384"/>
      <c r="D77" s="384" t="s">
        <v>13462</v>
      </c>
      <c r="E77" s="384" t="s">
        <v>13462</v>
      </c>
      <c r="F77" s="388"/>
      <c r="G77" s="384"/>
      <c r="H77" s="384"/>
      <c r="I77" s="384"/>
      <c r="J77" s="384"/>
      <c r="K77" s="384"/>
      <c r="L77" s="384" t="s">
        <v>13702</v>
      </c>
      <c r="M77" s="384"/>
      <c r="N77" s="384" t="str">
        <f>IFERROR(INDEX('NOBLES 3E'!$D$2:$D$76,MATCH(Таблиця11[[#This Row],[NOBLE HOUSE]],'NOBLES 3E'!$A$2:$A$76,0),1),"")</f>
        <v/>
      </c>
      <c r="O77" s="384" t="str">
        <f>IFERROR(INDEX('NOBLES 3E'!$E$2:$E$76,MATCH(Таблиця11[[#This Row],[NOBLE HOUSE]],'NOBLES 3E'!$A$2:$A$76,0),1),"")</f>
        <v/>
      </c>
      <c r="P77" s="384" t="str">
        <f>IFERROR(INDEX('NOBLES 3E'!$F$2:$F$76,MATCH(Таблиця11[[#This Row],[NOBLE HOUSE]],'NOBLES 3E'!$A$2:$A$76,0),1),"")</f>
        <v/>
      </c>
      <c r="Q77" s="384"/>
      <c r="R77" s="384"/>
      <c r="S77" s="384"/>
      <c r="T77" s="384"/>
      <c r="U77" s="384"/>
      <c r="V77" s="384"/>
      <c r="W77" s="384"/>
      <c r="X77" s="384"/>
      <c r="Y77" s="384">
        <v>0</v>
      </c>
      <c r="Z77" s="384">
        <v>0</v>
      </c>
      <c r="AA77" s="384"/>
      <c r="AB77" s="384">
        <v>0</v>
      </c>
      <c r="AC77" s="384"/>
      <c r="AD77" s="384">
        <v>0</v>
      </c>
      <c r="AE77" s="384"/>
      <c r="AF77" s="384"/>
      <c r="AG77" s="384" t="str">
        <f>IFERROR(INDEX(Buildings!$H$3:$H$575,MATCH(Таблиця11[[#This Row],[Holdings in Waterdeep]],Buildings!$F$3:$F$575,0),1),"")</f>
        <v/>
      </c>
      <c r="AH77" s="384" t="str">
        <f>IFERROR(INDEX(Buildings!$I$3:$I$575,MATCH(Таблиця11[[#This Row],[Holdings in Waterdeep]],Buildings!$F$3:$F$575,0),1),"")</f>
        <v/>
      </c>
      <c r="AI77" s="384" t="str">
        <f>IF(Таблиця11[[#This Row],[Holdings Waterdeep Name]]&lt;&gt;"",Таблиця11[[#This Row],[Holdings Waterdeep Name]]&amp;" ("&amp;Таблиця11[[#This Row],[Ward of Holdings]]&amp;" Ward)","")</f>
        <v/>
      </c>
      <c r="AJ77" s="384"/>
      <c r="AK77" s="384">
        <f>Таблиця11[[#This Row],[Nobles*]]*2</f>
        <v>0</v>
      </c>
      <c r="AL77" s="384">
        <f t="shared" si="1"/>
        <v>0</v>
      </c>
      <c r="AM77" s="385" t="str">
        <f>IF(AL77&gt;=MISC!$E$10,MISC!$A$10,IF(AL77&gt;=MISC!$E$9,MISC!$A$9,IF(AL77&gt;=MISC!$E$8,MISC!$A$8,IF(AL77&gt;=MISC!$E$7,MISC!$A$7,IF(AL77&gt;=MISC!$E$6,MISC!$A$6,IF(AL77&gt;=MISC!$E$5,MISC!$A$5,MISC!$A$4))))))</f>
        <v>Wretched</v>
      </c>
      <c r="AN77" s="384"/>
      <c r="AO77" s="1022">
        <v>0</v>
      </c>
      <c r="AP77" s="384"/>
      <c r="AQ77" s="384"/>
    </row>
    <row r="78" spans="1:43">
      <c r="A78" s="1000" t="s">
        <v>952</v>
      </c>
      <c r="B78" s="709"/>
      <c r="C78" s="40" t="s">
        <v>29248</v>
      </c>
      <c r="D78" s="709" t="s">
        <v>13462</v>
      </c>
      <c r="E78" s="709" t="str">
        <f>IF(OR(Таблиця11[[#This Row],[STATUS 5E]]="Merged",Таблиця11[[#This Row],[STATUS 5E]]="Dead",Таблиця11[[#This Row],[STATUS 5E]]="Exiles"),"No","Yes")</f>
        <v>Yes</v>
      </c>
      <c r="F78" s="390"/>
      <c r="G78" s="709"/>
      <c r="H78" s="709" t="s">
        <v>13703</v>
      </c>
      <c r="I78" s="709"/>
      <c r="J78" s="709" t="s">
        <v>29183</v>
      </c>
      <c r="K78" s="709" t="s">
        <v>13704</v>
      </c>
      <c r="L78" s="709"/>
      <c r="M78" s="709">
        <f>INDEX('NOBLES 3E'!$C$2:$C$76,MATCH(Nobles!$A78,'NOBLES 3E'!$A$2:$A$76,0),1)</f>
        <v>23000</v>
      </c>
      <c r="N78" s="709" t="str">
        <f>IFERROR(INDEX('NOBLES 3E'!$D$2:$D$76,MATCH(Таблиця11[[#This Row],[NOBLE HOUSE]],'NOBLES 3E'!$A$2:$A$76,0),1),"")</f>
        <v>Trellin</v>
      </c>
      <c r="O78" s="709" t="str">
        <f>IFERROR(INDEX('NOBLES 3E'!$E$2:$E$76,MATCH(Таблиця11[[#This Row],[NOBLE HOUSE]],'NOBLES 3E'!$A$2:$A$76,0),1),"")</f>
        <v>Aryana</v>
      </c>
      <c r="P78" s="709" t="str">
        <f>IFERROR(INDEX('NOBLES 3E'!$F$2:$F$76,MATCH(Таблиця11[[#This Row],[NOBLE HOUSE]],'NOBLES 3E'!$A$2:$A$76,0),1),"")</f>
        <v>Tobem</v>
      </c>
      <c r="Q78" s="709" t="s">
        <v>13471</v>
      </c>
      <c r="R78" s="709"/>
      <c r="S78" s="709"/>
      <c r="T78" s="709"/>
      <c r="U78" s="709"/>
      <c r="V78" s="709"/>
      <c r="W78" s="709"/>
      <c r="X78" s="709">
        <f>INDEX('NOBLES 3E'!$G$2:$G$76,MATCH(Nobles!$A78,'NOBLES 3E'!$A$2:$A$76,0),1)</f>
        <v>15</v>
      </c>
      <c r="Y78" s="709" t="str">
        <f>INDEX('NOBLES 3E'!H$2:H$76,MATCH(Nobles!$A78,'NOBLES 3E'!$A$2:$A$76,0),1)</f>
        <v>CE, CN, NE, LE</v>
      </c>
      <c r="Z78" s="709" t="str">
        <f>INDEX('NOBLES 3E'!I$2:I$76,MATCH(Nobles!$A78,'NOBLES 3E'!$A$2:$A$76,0),1)</f>
        <v>Talona</v>
      </c>
      <c r="AA78" s="709"/>
      <c r="AB78" s="709" t="str">
        <f>INDEX('NOBLES 3E'!J$2:J$76,MATCH(Nobles!$A78,'NOBLES 3E'!$A$2:$A$76,0),1)</f>
        <v>Tethyrian</v>
      </c>
      <c r="AC78" s="709"/>
      <c r="AD78" s="709" t="str">
        <f>INDEX('NOBLES 3E'!K$2:K$76,MATCH(Nobles!$A78,'NOBLES 3E'!$A$2:$A$76,0),1)</f>
        <v>1252 DR</v>
      </c>
      <c r="AE78" s="709" t="str">
        <f>INDEX('NOBLES 3E'!L$2:L$76,MATCH(Nobles!$A78,'NOBLES 3E'!$A$2:$A$76,0),1)</f>
        <v>$13, Imnescar</v>
      </c>
      <c r="AF78" s="709" t="s">
        <v>12004</v>
      </c>
      <c r="AG78" s="709" t="str">
        <f>IFERROR(INDEX(Buildings!$H$3:$H$575,MATCH(Таблиця11[[#This Row],[Holdings in Waterdeep]],Buildings!$F$3:$F$575,0),1),"")</f>
        <v>Rosznar Villa</v>
      </c>
      <c r="AH78" s="709" t="str">
        <f>IFERROR(INDEX(Buildings!$I$3:$I$575,MATCH(Таблиця11[[#This Row],[Holdings in Waterdeep]],Buildings!$F$3:$F$575,0),1),"")</f>
        <v>Sea</v>
      </c>
      <c r="AI78" s="709" t="str">
        <f>IF(Таблиця11[[#This Row],[Holdings Waterdeep Name]]&lt;&gt;"",Таблиця11[[#This Row],[Holdings Waterdeep Name]]&amp;" ("&amp;Таблиця11[[#This Row],[Ward of Holdings]]&amp;" Ward)","")</f>
        <v>Rosznar Villa (Sea Ward)</v>
      </c>
      <c r="AJ78" s="709" t="s">
        <v>13705</v>
      </c>
      <c r="AK78" s="709">
        <f>Таблиця11[[#This Row],[Nobles*]]*2</f>
        <v>30</v>
      </c>
      <c r="AL78" s="62">
        <f t="shared" si="1"/>
        <v>154</v>
      </c>
      <c r="AM78" s="1002" t="str">
        <f>IF(AL78&gt;=MISC!$E$10,MISC!$A$10,IF(AL78&gt;=MISC!$E$9,MISC!$A$9,IF(AL78&gt;=MISC!$E$8,MISC!$A$8,IF(AL78&gt;=MISC!$E$7,MISC!$A$7,IF(AL78&gt;=MISC!$E$6,MISC!$A$6,IF(AL78&gt;=MISC!$E$5,MISC!$A$5,MISC!$A$4))))))</f>
        <v>Aristocratic</v>
      </c>
      <c r="AN78" s="709"/>
      <c r="AO78" s="806">
        <v>2</v>
      </c>
      <c r="AP78" s="709"/>
      <c r="AQ78" s="709"/>
    </row>
    <row r="79" spans="1:43">
      <c r="A79" s="1000" t="s">
        <v>960</v>
      </c>
      <c r="B79" s="709"/>
      <c r="C79" s="40" t="s">
        <v>29249</v>
      </c>
      <c r="D79" s="709" t="s">
        <v>13462</v>
      </c>
      <c r="E79" s="709" t="str">
        <f>IF(OR(Таблиця11[[#This Row],[STATUS 5E]]="Merged",Таблиця11[[#This Row],[STATUS 5E]]="Dead",Таблиця11[[#This Row],[STATUS 5E]]="Exiles"),"No","Yes")</f>
        <v>Yes</v>
      </c>
      <c r="F79" s="390"/>
      <c r="G79" s="709"/>
      <c r="H79" s="709" t="s">
        <v>961</v>
      </c>
      <c r="I79" s="709" t="s">
        <v>29180</v>
      </c>
      <c r="J79" s="709" t="s">
        <v>13706</v>
      </c>
      <c r="K79" s="709"/>
      <c r="L79" s="709"/>
      <c r="M79" s="709">
        <f>INDEX('NOBLES 3E'!$C$2:$C$76,MATCH(Nobles!$A79,'NOBLES 3E'!$A$2:$A$76,0),1)</f>
        <v>38000</v>
      </c>
      <c r="N79" s="709" t="str">
        <f>IFERROR(INDEX('NOBLES 3E'!$D$2:$D$76,MATCH(Таблиця11[[#This Row],[NOBLE HOUSE]],'NOBLES 3E'!$A$2:$A$76,0),1),"")</f>
        <v>Kara</v>
      </c>
      <c r="O79" s="709" t="str">
        <f>IFERROR(INDEX('NOBLES 3E'!$E$2:$E$76,MATCH(Таблиця11[[#This Row],[NOBLE HOUSE]],'NOBLES 3E'!$A$2:$A$76,0),1),"")</f>
        <v>None</v>
      </c>
      <c r="P79" s="709" t="str">
        <f>IFERROR(INDEX('NOBLES 3E'!$F$2:$F$76,MATCH(Таблиця11[[#This Row],[NOBLE HOUSE]],'NOBLES 3E'!$A$2:$A$76,0),1),"")</f>
        <v>Detan</v>
      </c>
      <c r="Q79" s="709" t="s">
        <v>13465</v>
      </c>
      <c r="R79" s="709"/>
      <c r="S79" s="709"/>
      <c r="T79" s="709"/>
      <c r="U79" s="709"/>
      <c r="V79" s="709"/>
      <c r="W79" s="709"/>
      <c r="X79" s="709">
        <f>INDEX('NOBLES 3E'!$G$2:$G$76,MATCH(Nobles!$A79,'NOBLES 3E'!$A$2:$A$76,0),1)</f>
        <v>19</v>
      </c>
      <c r="Y79" s="709" t="str">
        <f>INDEX('NOBLES 3E'!H$2:H$76,MATCH(Nobles!$A79,'NOBLES 3E'!$A$2:$A$76,0),1)</f>
        <v>LN, N</v>
      </c>
      <c r="Z79" s="709" t="str">
        <f>INDEX('NOBLES 3E'!I$2:I$76,MATCH(Nobles!$A79,'NOBLES 3E'!$A$2:$A$76,0),1)</f>
        <v>Waukeen, Tempus</v>
      </c>
      <c r="AA79" s="709"/>
      <c r="AB79" s="709" t="str">
        <f>INDEX('NOBLES 3E'!J$2:J$76,MATCH(Nobles!$A79,'NOBLES 3E'!$A$2:$A$76,0),1)</f>
        <v>Illuskan</v>
      </c>
      <c r="AC79" s="709"/>
      <c r="AD79" s="709" t="str">
        <f>INDEX('NOBLES 3E'!K$2:K$76,MATCH(Nobles!$A79,'NOBLES 3E'!$A$2:$A$76,0),1)</f>
        <v>1151 DR</v>
      </c>
      <c r="AE79" s="709">
        <f>INDEX('NOBLES 3E'!L$2:L$76,MATCH(Nobles!$A79,'NOBLES 3E'!$A$2:$A$76,0),1)</f>
        <v>29</v>
      </c>
      <c r="AF79" s="709">
        <v>29</v>
      </c>
      <c r="AG79" s="709" t="str">
        <f>IFERROR(INDEX(Buildings!$H$3:$H$575,MATCH(Таблиця11[[#This Row],[Holdings in Waterdeep]],Buildings!$F$3:$F$575,0),1),"")</f>
        <v/>
      </c>
      <c r="AH79" s="709" t="str">
        <f>IFERROR(INDEX(Buildings!$I$3:$I$575,MATCH(Таблиця11[[#This Row],[Holdings in Waterdeep]],Buildings!$F$3:$F$575,0),1),"")</f>
        <v/>
      </c>
      <c r="AI79" s="709" t="str">
        <f>IF(Таблиця11[[#This Row],[Holdings Waterdeep Name]]&lt;&gt;"",Таблиця11[[#This Row],[Holdings Waterdeep Name]]&amp;" ("&amp;Таблиця11[[#This Row],[Ward of Holdings]]&amp;" Ward)","")</f>
        <v/>
      </c>
      <c r="AJ79" s="709"/>
      <c r="AK79" s="709">
        <f>Таблиця11[[#This Row],[Nobles*]]*2</f>
        <v>38</v>
      </c>
      <c r="AL79" s="62">
        <f t="shared" si="1"/>
        <v>200</v>
      </c>
      <c r="AM79" s="1002" t="str">
        <f>IF(AL79&gt;=MISC!$E$10,MISC!$A$10,IF(AL79&gt;=MISC!$E$9,MISC!$A$9,IF(AL79&gt;=MISC!$E$8,MISC!$A$8,IF(AL79&gt;=MISC!$E$7,MISC!$A$7,IF(AL79&gt;=MISC!$E$6,MISC!$A$6,IF(AL79&gt;=MISC!$E$5,MISC!$A$5,MISC!$A$4))))))</f>
        <v>Aristocratic</v>
      </c>
      <c r="AN79" s="709"/>
      <c r="AO79" s="806">
        <v>1</v>
      </c>
      <c r="AP79" s="709"/>
      <c r="AQ79" s="709"/>
    </row>
    <row r="80" spans="1:43">
      <c r="A80" s="1006" t="s">
        <v>13707</v>
      </c>
      <c r="B80" s="480"/>
      <c r="C80" s="40" t="s">
        <v>29250</v>
      </c>
      <c r="D80" s="480" t="s">
        <v>13527</v>
      </c>
      <c r="E80" s="480" t="str">
        <f>IF(OR(Таблиця11[[#This Row],[STATUS 5E]]="Merged",Таблиця11[[#This Row],[STATUS 5E]]="Dead",Таблиця11[[#This Row],[STATUS 5E]]="Exiles"),"No","Yes")</f>
        <v>Yes</v>
      </c>
      <c r="F80" s="390"/>
      <c r="G80" s="480"/>
      <c r="H80" s="480"/>
      <c r="I80" s="480"/>
      <c r="J80" s="480"/>
      <c r="K80" s="480"/>
      <c r="L80" s="480"/>
      <c r="M80" s="480"/>
      <c r="N80" s="480" t="str">
        <f>IFERROR(INDEX('NOBLES 3E'!$D$2:$D$76,MATCH(Таблиця11[[#This Row],[NOBLE HOUSE]],'NOBLES 3E'!$A$2:$A$76,0),1),"")</f>
        <v/>
      </c>
      <c r="O80" s="480" t="str">
        <f>IFERROR(INDEX('NOBLES 3E'!$E$2:$E$76,MATCH(Таблиця11[[#This Row],[NOBLE HOUSE]],'NOBLES 3E'!$A$2:$A$76,0),1),"")</f>
        <v/>
      </c>
      <c r="P80" s="480" t="str">
        <f>IFERROR(INDEX('NOBLES 3E'!$F$2:$F$76,MATCH(Таблиця11[[#This Row],[NOBLE HOUSE]],'NOBLES 3E'!$A$2:$A$76,0),1),"")</f>
        <v/>
      </c>
      <c r="Q80" s="709" t="s">
        <v>13471</v>
      </c>
      <c r="R80" s="480" t="s">
        <v>13708</v>
      </c>
      <c r="S80" s="480"/>
      <c r="T80" s="480"/>
      <c r="U80" s="480"/>
      <c r="V80" s="480"/>
      <c r="W80" s="480"/>
      <c r="X80" s="480"/>
      <c r="Y80" s="480">
        <v>0</v>
      </c>
      <c r="Z80" s="480">
        <v>0</v>
      </c>
      <c r="AA80" s="480"/>
      <c r="AB80" s="480">
        <v>0</v>
      </c>
      <c r="AC80" s="480"/>
      <c r="AD80" s="480">
        <v>0</v>
      </c>
      <c r="AE80" s="480"/>
      <c r="AF80" s="480"/>
      <c r="AG80" s="1006" t="s">
        <v>13023</v>
      </c>
      <c r="AH80" s="480" t="str">
        <f>IFERROR(INDEX(Buildings!$I$3:$I$575,MATCH(Таблиця11[[#This Row],[Holdings in Waterdeep]],Buildings!$F$3:$F$575,0),1),"")</f>
        <v/>
      </c>
      <c r="AI80" s="480" t="str">
        <f>IF(Таблиця11[[#This Row],[Holdings Waterdeep Name]]&lt;&gt;"",Таблиця11[[#This Row],[Holdings Waterdeep Name]]&amp;" ("&amp;Таблиця11[[#This Row],[Ward of Holdings]]&amp;" Ward)","")</f>
        <v>Sandhor Villa ( Ward)</v>
      </c>
      <c r="AJ80" s="480"/>
      <c r="AK80" s="480">
        <f>Таблиця11[[#This Row],[Nobles*]]*2</f>
        <v>0</v>
      </c>
      <c r="AL80" s="381">
        <f t="shared" si="1"/>
        <v>0</v>
      </c>
      <c r="AM80" s="1007" t="str">
        <f>IF(AL80&gt;=MISC!$E$10,MISC!$A$10,IF(AL80&gt;=MISC!$E$9,MISC!$A$9,IF(AL80&gt;=MISC!$E$8,MISC!$A$8,IF(AL80&gt;=MISC!$E$7,MISC!$A$7,IF(AL80&gt;=MISC!$E$6,MISC!$A$6,IF(AL80&gt;=MISC!$E$5,MISC!$A$5,MISC!$A$4))))))</f>
        <v>Wretched</v>
      </c>
      <c r="AN80" s="709"/>
      <c r="AO80" s="1022">
        <v>0</v>
      </c>
      <c r="AP80" s="480" t="s">
        <v>13709</v>
      </c>
      <c r="AQ80" s="480"/>
    </row>
    <row r="81" spans="1:43">
      <c r="A81" s="1000" t="s">
        <v>966</v>
      </c>
      <c r="B81" s="709"/>
      <c r="C81" s="40" t="s">
        <v>29251</v>
      </c>
      <c r="D81" s="709" t="s">
        <v>13462</v>
      </c>
      <c r="E81" s="709" t="str">
        <f>IF(OR(Таблиця11[[#This Row],[STATUS 5E]]="Merged",Таблиця11[[#This Row],[STATUS 5E]]="Dead",Таблиця11[[#This Row],[STATUS 5E]]="Exiles"),"No","Yes")</f>
        <v>Yes</v>
      </c>
      <c r="F81" s="390"/>
      <c r="G81" s="709"/>
      <c r="H81" s="709" t="s">
        <v>967</v>
      </c>
      <c r="I81" s="709"/>
      <c r="J81" s="709" t="s">
        <v>13710</v>
      </c>
      <c r="K81" s="709" t="s">
        <v>13711</v>
      </c>
      <c r="L81" s="709" t="s">
        <v>13712</v>
      </c>
      <c r="M81" s="709">
        <f>INDEX('NOBLES 3E'!$C$2:$C$76,MATCH(Nobles!$A81,'NOBLES 3E'!$A$2:$A$76,0),1)</f>
        <v>31000</v>
      </c>
      <c r="N81" s="709" t="str">
        <f>IFERROR(INDEX('NOBLES 3E'!$D$2:$D$76,MATCH(Таблиця11[[#This Row],[NOBLE HOUSE]],'NOBLES 3E'!$A$2:$A$76,0),1),"")</f>
        <v>Laerlos</v>
      </c>
      <c r="O81" s="709" t="str">
        <f>IFERROR(INDEX('NOBLES 3E'!$E$2:$E$76,MATCH(Таблиця11[[#This Row],[NOBLE HOUSE]],'NOBLES 3E'!$A$2:$A$76,0),1),"")</f>
        <v>Tannyth</v>
      </c>
      <c r="P81" s="709" t="str">
        <f>IFERROR(INDEX('NOBLES 3E'!$F$2:$F$76,MATCH(Таблиця11[[#This Row],[NOBLE HOUSE]],'NOBLES 3E'!$A$2:$A$76,0),1),"")</f>
        <v>Tarkas</v>
      </c>
      <c r="Q81" s="709" t="s">
        <v>13471</v>
      </c>
      <c r="R81" s="709" t="s">
        <v>13713</v>
      </c>
      <c r="S81" s="709"/>
      <c r="T81" s="709"/>
      <c r="U81" s="709"/>
      <c r="V81" s="709"/>
      <c r="W81" s="709"/>
      <c r="X81" s="709">
        <f>INDEX('NOBLES 3E'!$G$2:$G$76,MATCH(Nobles!$A81,'NOBLES 3E'!$A$2:$A$76,0),1)</f>
        <v>34</v>
      </c>
      <c r="Y81" s="709" t="str">
        <f>INDEX('NOBLES 3E'!H$2:H$76,MATCH(Nobles!$A81,'NOBLES 3E'!$A$2:$A$76,0),1)</f>
        <v>LN, LG</v>
      </c>
      <c r="Z81" s="709" t="str">
        <f>INDEX('NOBLES 3E'!I$2:I$76,MATCH(Nobles!$A81,'NOBLES 3E'!$A$2:$A$76,0),1)</f>
        <v>Helm</v>
      </c>
      <c r="AA81" s="709"/>
      <c r="AB81" s="709" t="str">
        <f>INDEX('NOBLES 3E'!J$2:J$76,MATCH(Nobles!$A81,'NOBLES 3E'!$A$2:$A$76,0),1)</f>
        <v>Illuskan</v>
      </c>
      <c r="AC81" s="709"/>
      <c r="AD81" s="709" t="str">
        <f>INDEX('NOBLES 3E'!K$2:K$76,MATCH(Nobles!$A81,'NOBLES 3E'!$A$2:$A$76,0),1)</f>
        <v>1259 DR</v>
      </c>
      <c r="AE81" s="709" t="str">
        <f>INDEX('NOBLES 3E'!L$2:L$76,MATCH(Nobles!$A81,'NOBLES 3E'!$A$2:$A$76,0),1)</f>
        <v>$28, Helvenblade House</v>
      </c>
      <c r="AF81" s="709" t="s">
        <v>12071</v>
      </c>
      <c r="AG81" s="709" t="str">
        <f>IFERROR(INDEX(Buildings!$H$3:$H$575,MATCH(Таблиця11[[#This Row],[Holdings in Waterdeep]],Buildings!$F$3:$F$575,0),1),"")</f>
        <v>Shieldwatch</v>
      </c>
      <c r="AH81" s="709" t="str">
        <f>IFERROR(INDEX(Buildings!$I$3:$I$575,MATCH(Таблиця11[[#This Row],[Holdings in Waterdeep]],Buildings!$F$3:$F$575,0),1),"")</f>
        <v>Sea</v>
      </c>
      <c r="AI81" s="709" t="str">
        <f>IF(Таблиця11[[#This Row],[Holdings Waterdeep Name]]&lt;&gt;"",Таблиця11[[#This Row],[Holdings Waterdeep Name]]&amp;" ("&amp;Таблиця11[[#This Row],[Ward of Holdings]]&amp;" Ward)","")</f>
        <v>Shieldwatch (Sea Ward)</v>
      </c>
      <c r="AJ81" s="709" t="s">
        <v>13714</v>
      </c>
      <c r="AK81" s="709">
        <f>Таблиця11[[#This Row],[Nobles*]]*2</f>
        <v>68</v>
      </c>
      <c r="AL81" s="62">
        <f t="shared" si="1"/>
        <v>92</v>
      </c>
      <c r="AM81" s="1002" t="str">
        <f>IF(AL81&gt;=MISC!$E$10,MISC!$A$10,IF(AL81&gt;=MISC!$E$9,MISC!$A$9,IF(AL81&gt;=MISC!$E$8,MISC!$A$8,IF(AL81&gt;=MISC!$E$7,MISC!$A$7,IF(AL81&gt;=MISC!$E$6,MISC!$A$6,IF(AL81&gt;=MISC!$E$5,MISC!$A$5,MISC!$A$4))))))</f>
        <v>Aristocratic</v>
      </c>
      <c r="AN81" s="709"/>
      <c r="AO81" s="806">
        <v>1</v>
      </c>
      <c r="AP81" s="709"/>
      <c r="AQ81" s="709"/>
    </row>
    <row r="82" spans="1:43">
      <c r="A82" s="1000" t="s">
        <v>973</v>
      </c>
      <c r="B82" s="709"/>
      <c r="C82" s="40" t="s">
        <v>29252</v>
      </c>
      <c r="D82" s="709" t="s">
        <v>13462</v>
      </c>
      <c r="E82" s="709" t="str">
        <f>IF(OR(Таблиця11[[#This Row],[STATUS 5E]]="Merged",Таблиця11[[#This Row],[STATUS 5E]]="Dead",Таблиця11[[#This Row],[STATUS 5E]]="Exiles"),"No","Yes")</f>
        <v>Yes</v>
      </c>
      <c r="F82" s="390"/>
      <c r="G82" s="709"/>
      <c r="H82" s="709" t="s">
        <v>974</v>
      </c>
      <c r="I82" s="709"/>
      <c r="J82" s="709" t="s">
        <v>13715</v>
      </c>
      <c r="K82" s="709"/>
      <c r="L82" s="709" t="s">
        <v>13716</v>
      </c>
      <c r="M82" s="709">
        <f>INDEX('NOBLES 3E'!$C$2:$C$76,MATCH(Nobles!$A82,'NOBLES 3E'!$A$2:$A$76,0),1)</f>
        <v>24000</v>
      </c>
      <c r="N82" s="709" t="str">
        <f>IFERROR(INDEX('NOBLES 3E'!$D$2:$D$76,MATCH(Таблиця11[[#This Row],[NOBLE HOUSE]],'NOBLES 3E'!$A$2:$A$76,0),1),"")</f>
        <v>Dandobar</v>
      </c>
      <c r="O82" s="63" t="str">
        <f>IFERROR(INDEX('NOBLES 3E'!$E$2:$E$76,MATCH(Таблиця11[[#This Row],[NOBLE HOUSE]],'NOBLES 3E'!$A$2:$A$76,0),1),"")</f>
        <v>None</v>
      </c>
      <c r="P82" s="63" t="str">
        <f>IFERROR(INDEX('NOBLES 3E'!$F$2:$F$76,MATCH(Таблиця11[[#This Row],[NOBLE HOUSE]],'NOBLES 3E'!$A$2:$A$76,0),1),"")</f>
        <v>Thyriellentha</v>
      </c>
      <c r="Q82" s="63" t="s">
        <v>13465</v>
      </c>
      <c r="R82" s="709" t="s">
        <v>13717</v>
      </c>
      <c r="S82" s="63" t="s">
        <v>15769</v>
      </c>
      <c r="T82" s="709"/>
      <c r="U82" s="709"/>
      <c r="V82" s="709"/>
      <c r="W82" s="709"/>
      <c r="X82" s="709">
        <f>INDEX('NOBLES 3E'!$G$2:$G$76,MATCH(Nobles!$A82,'NOBLES 3E'!$A$2:$A$76,0),1)</f>
        <v>62</v>
      </c>
      <c r="Y82" s="709" t="str">
        <f>INDEX('NOBLES 3E'!H$2:H$76,MATCH(Nobles!$A82,'NOBLES 3E'!$A$2:$A$76,0),1)</f>
        <v>LG, NG, LN</v>
      </c>
      <c r="Z82" s="709" t="str">
        <f>INDEX('NOBLES 3E'!I$2:I$76,MATCH(Nobles!$A82,'NOBLES 3E'!$A$2:$A$76,0),1)</f>
        <v>Lliira</v>
      </c>
      <c r="AA82" s="709"/>
      <c r="AB82" s="709" t="str">
        <f>INDEX('NOBLES 3E'!J$2:J$76,MATCH(Nobles!$A82,'NOBLES 3E'!$A$2:$A$76,0),1)</f>
        <v>Illuskan</v>
      </c>
      <c r="AC82" s="709"/>
      <c r="AD82" s="709" t="str">
        <f>INDEX('NOBLES 3E'!K$2:K$76,MATCH(Nobles!$A82,'NOBLES 3E'!$A$2:$A$76,0),1)</f>
        <v>1273 DR</v>
      </c>
      <c r="AE82" s="709" t="str">
        <f>INDEX('NOBLES 3E'!L$2:L$76,MATCH(Nobles!$A82,'NOBLES 3E'!$A$2:$A$76,0),1)</f>
        <v>N5</v>
      </c>
      <c r="AF82" s="709" t="s">
        <v>979</v>
      </c>
      <c r="AG82" s="709" t="str">
        <f>IFERROR(INDEX(Buildings!$H$3:$H$575,MATCH(Таблиця11[[#This Row],[Holdings in Waterdeep]],Buildings!$F$3:$F$575,0),1),"")</f>
        <v>Snomemanse</v>
      </c>
      <c r="AH82" s="709" t="str">
        <f>IFERROR(INDEX(Buildings!$I$3:$I$575,MATCH(Таблиця11[[#This Row],[Holdings in Waterdeep]],Buildings!$F$3:$F$575,0),1),"")</f>
        <v>North</v>
      </c>
      <c r="AI82" s="709" t="str">
        <f>IF(Таблиця11[[#This Row],[Holdings Waterdeep Name]]&lt;&gt;"",Таблиця11[[#This Row],[Holdings Waterdeep Name]]&amp;" ("&amp;Таблиця11[[#This Row],[Ward of Holdings]]&amp;" Ward)","")</f>
        <v>Snomemanse (North Ward)</v>
      </c>
      <c r="AJ82" s="709"/>
      <c r="AK82" s="709">
        <f>Таблиця11[[#This Row],[Nobles*]]*2</f>
        <v>124</v>
      </c>
      <c r="AL82" s="62">
        <f t="shared" si="1"/>
        <v>39</v>
      </c>
      <c r="AM82" s="1002" t="str">
        <f>IF(AL82&gt;=MISC!$E$10,MISC!$A$10,IF(AL82&gt;=MISC!$E$9,MISC!$A$9,IF(AL82&gt;=MISC!$E$8,MISC!$A$8,IF(AL82&gt;=MISC!$E$7,MISC!$A$7,IF(AL82&gt;=MISC!$E$6,MISC!$A$6,IF(AL82&gt;=MISC!$E$5,MISC!$A$5,MISC!$A$4))))))</f>
        <v>Aristocratic</v>
      </c>
      <c r="AN82" s="709"/>
      <c r="AO82" s="806">
        <v>1</v>
      </c>
      <c r="AP82" s="709"/>
      <c r="AQ82" s="709"/>
    </row>
    <row r="83" spans="1:43" ht="15" customHeight="1">
      <c r="A83" s="1000" t="s">
        <v>980</v>
      </c>
      <c r="B83" s="709"/>
      <c r="C83" s="40" t="s">
        <v>29253</v>
      </c>
      <c r="D83" s="709" t="s">
        <v>13462</v>
      </c>
      <c r="E83" s="709" t="str">
        <f>IF(OR(Таблиця11[[#This Row],[STATUS 5E]]="Merged",Таблиця11[[#This Row],[STATUS 5E]]="Dead",Таблиця11[[#This Row],[STATUS 5E]]="Exiles"),"No","Yes")</f>
        <v>Yes</v>
      </c>
      <c r="F83" s="390"/>
      <c r="G83" s="709"/>
      <c r="H83" s="709" t="s">
        <v>981</v>
      </c>
      <c r="I83" s="709"/>
      <c r="J83" s="709" t="s">
        <v>13718</v>
      </c>
      <c r="K83" s="709"/>
      <c r="L83" s="709"/>
      <c r="M83" s="709">
        <f>INDEX('NOBLES 3E'!$C$2:$C$76,MATCH(Nobles!$A83,'NOBLES 3E'!$A$2:$A$76,0),1)</f>
        <v>17000</v>
      </c>
      <c r="N83" s="709" t="str">
        <f>IFERROR(INDEX('NOBLES 3E'!$D$2:$D$76,MATCH(Таблиця11[[#This Row],[NOBLE HOUSE]],'NOBLES 3E'!$A$2:$A$76,0),1),"")</f>
        <v>Jhardnet</v>
      </c>
      <c r="O83" s="709" t="str">
        <f>IFERROR(INDEX('NOBLES 3E'!$E$2:$E$76,MATCH(Таблиця11[[#This Row],[NOBLE HOUSE]],'NOBLES 3E'!$A$2:$A$76,0),1),"")</f>
        <v>none</v>
      </c>
      <c r="P83" s="709" t="str">
        <f>IFERROR(INDEX('NOBLES 3E'!$F$2:$F$76,MATCH(Таблиця11[[#This Row],[NOBLE HOUSE]],'NOBLES 3E'!$A$2:$A$76,0),1),"")</f>
        <v>Harkan</v>
      </c>
      <c r="Q83" s="709" t="s">
        <v>13471</v>
      </c>
      <c r="R83" s="709"/>
      <c r="S83" s="709"/>
      <c r="T83" s="709"/>
      <c r="U83" s="709"/>
      <c r="V83" s="709"/>
      <c r="W83" s="709"/>
      <c r="X83" s="709">
        <f>INDEX('NOBLES 3E'!$G$2:$G$76,MATCH(Nobles!$A83,'NOBLES 3E'!$A$2:$A$76,0),1)</f>
        <v>28</v>
      </c>
      <c r="Y83" s="709" t="str">
        <f>INDEX('NOBLES 3E'!H$2:H$76,MATCH(Nobles!$A83,'NOBLES 3E'!$A$2:$A$76,0),1)</f>
        <v>CN, N, CE</v>
      </c>
      <c r="Z83" s="709" t="str">
        <f>INDEX('NOBLES 3E'!I$2:I$76,MATCH(Nobles!$A83,'NOBLES 3E'!$A$2:$A$76,0),1)</f>
        <v>Auril, Umberlee, Talos</v>
      </c>
      <c r="AA83" s="709"/>
      <c r="AB83" s="709" t="str">
        <f>INDEX('NOBLES 3E'!J$2:J$76,MATCH(Nobles!$A83,'NOBLES 3E'!$A$2:$A$76,0),1)</f>
        <v>Illuskan</v>
      </c>
      <c r="AC83" s="709"/>
      <c r="AD83" s="709" t="str">
        <f>INDEX('NOBLES 3E'!K$2:K$76,MATCH(Nobles!$A83,'NOBLES 3E'!$A$2:$A$76,0),1)</f>
        <v>1251 DR</v>
      </c>
      <c r="AE83" s="709" t="str">
        <f>INDEX('NOBLES 3E'!L$2:L$76,MATCH(Nobles!$A83,'NOBLES 3E'!$A$2:$A$76,0),1)</f>
        <v>N24</v>
      </c>
      <c r="AF83" s="709" t="s">
        <v>986</v>
      </c>
      <c r="AG83" s="709" t="str">
        <f>IFERROR(INDEX(Buildings!$H$3:$H$575,MATCH(Таблиця11[[#This Row],[Holdings in Waterdeep]],Buildings!$F$3:$F$575,0),1),"")</f>
        <v>Stormtower</v>
      </c>
      <c r="AH83" s="709" t="str">
        <f>IFERROR(INDEX(Buildings!$I$3:$I$575,MATCH(Таблиця11[[#This Row],[Holdings in Waterdeep]],Buildings!$F$3:$F$575,0),1),"")</f>
        <v>North</v>
      </c>
      <c r="AI83" s="709" t="str">
        <f>IF(Таблиця11[[#This Row],[Holdings Waterdeep Name]]&lt;&gt;"",Таблиця11[[#This Row],[Holdings Waterdeep Name]]&amp;" ("&amp;Таблиця11[[#This Row],[Ward of Holdings]]&amp;" Ward)","")</f>
        <v>Stormtower (North Ward)</v>
      </c>
      <c r="AJ83" s="709"/>
      <c r="AK83" s="709">
        <f>Таблиця11[[#This Row],[Nobles*]]*2</f>
        <v>56</v>
      </c>
      <c r="AL83" s="62">
        <f t="shared" si="1"/>
        <v>61</v>
      </c>
      <c r="AM83" s="1002" t="str">
        <f>IF(AL83&gt;=MISC!$E$10,MISC!$A$10,IF(AL83&gt;=MISC!$E$9,MISC!$A$9,IF(AL83&gt;=MISC!$E$8,MISC!$A$8,IF(AL83&gt;=MISC!$E$7,MISC!$A$7,IF(AL83&gt;=MISC!$E$6,MISC!$A$6,IF(AL83&gt;=MISC!$E$5,MISC!$A$5,MISC!$A$4))))))</f>
        <v>Aristocratic</v>
      </c>
      <c r="AN83" s="709"/>
      <c r="AO83" s="806">
        <v>1</v>
      </c>
      <c r="AP83" s="709"/>
      <c r="AQ83" s="709"/>
    </row>
    <row r="84" spans="1:43">
      <c r="A84" s="1000" t="s">
        <v>987</v>
      </c>
      <c r="B84" s="709"/>
      <c r="C84" s="40" t="s">
        <v>29254</v>
      </c>
      <c r="D84" s="709" t="s">
        <v>13462</v>
      </c>
      <c r="E84" s="709" t="str">
        <f>IF(OR(Таблиця11[[#This Row],[STATUS 5E]]="Merged",Таблиця11[[#This Row],[STATUS 5E]]="Dead",Таблиця11[[#This Row],[STATUS 5E]]="Exiles"),"No","Yes")</f>
        <v>Yes</v>
      </c>
      <c r="F84" s="390"/>
      <c r="G84" s="709"/>
      <c r="H84" s="709" t="s">
        <v>988</v>
      </c>
      <c r="I84" s="709"/>
      <c r="J84" s="709" t="s">
        <v>13719</v>
      </c>
      <c r="K84" s="709" t="s">
        <v>13720</v>
      </c>
      <c r="L84" s="709"/>
      <c r="M84" s="709">
        <f>INDEX('NOBLES 3E'!$C$2:$C$76,MATCH(Nobles!$A84,'NOBLES 3E'!$A$2:$A$76,0),1)</f>
        <v>29000</v>
      </c>
      <c r="N84" s="709" t="str">
        <f>IFERROR(INDEX('NOBLES 3E'!$D$2:$D$76,MATCH(Таблиця11[[#This Row],[NOBLE HOUSE]],'NOBLES 3E'!$A$2:$A$76,0),1),"")</f>
        <v>Asbrior "The Serpent"</v>
      </c>
      <c r="O84" s="709" t="str">
        <f>IFERROR(INDEX('NOBLES 3E'!$E$2:$E$76,MATCH(Таблиця11[[#This Row],[NOBLE HOUSE]],'NOBLES 3E'!$A$2:$A$76,0),1),"")</f>
        <v>Pera</v>
      </c>
      <c r="P84" s="709" t="str">
        <f>IFERROR(INDEX('NOBLES 3E'!$F$2:$F$76,MATCH(Таблиця11[[#This Row],[NOBLE HOUSE]],'NOBLES 3E'!$A$2:$A$76,0),1),"")</f>
        <v>Abrior II "The Asp"</v>
      </c>
      <c r="Q84" s="709" t="s">
        <v>13471</v>
      </c>
      <c r="R84" s="709"/>
      <c r="S84" s="709"/>
      <c r="T84" s="709"/>
      <c r="U84" s="709"/>
      <c r="V84" s="709"/>
      <c r="W84" s="709"/>
      <c r="X84" s="709">
        <f>INDEX('NOBLES 3E'!$G$2:$G$76,MATCH(Nobles!$A84,'NOBLES 3E'!$A$2:$A$76,0),1)</f>
        <v>17</v>
      </c>
      <c r="Y84" s="709" t="str">
        <f>INDEX('NOBLES 3E'!H$2:H$76,MATCH(Nobles!$A84,'NOBLES 3E'!$A$2:$A$76,0),1)</f>
        <v>CE, NE, CN</v>
      </c>
      <c r="Z84" s="709" t="str">
        <f>INDEX('NOBLES 3E'!I$2:I$76,MATCH(Nobles!$A84,'NOBLES 3E'!$A$2:$A$76,0),1)</f>
        <v>SSeth</v>
      </c>
      <c r="AA84" s="709"/>
      <c r="AB84" s="709" t="str">
        <f>INDEX('NOBLES 3E'!J$2:J$76,MATCH(Nobles!$A84,'NOBLES 3E'!$A$2:$A$76,0),1)</f>
        <v>Tashlutan</v>
      </c>
      <c r="AC84" s="709"/>
      <c r="AD84" s="709" t="str">
        <f>INDEX('NOBLES 3E'!K$2:K$76,MATCH(Nobles!$A84,'NOBLES 3E'!$A$2:$A$76,0),1)</f>
        <v>1138 DR</v>
      </c>
      <c r="AE84" s="709" t="str">
        <f>INDEX('NOBLES 3E'!L$2:L$76,MATCH(Nobles!$A84,'NOBLES 3E'!$A$2:$A$76,0),1)</f>
        <v>N12, CD14</v>
      </c>
      <c r="AF84" s="709" t="s">
        <v>11576</v>
      </c>
      <c r="AG84" s="709" t="str">
        <f>IFERROR(INDEX(Buildings!$H$3:$H$575,MATCH(Таблиця11[[#This Row],[Holdings in Waterdeep]],Buildings!$F$3:$F$575,0),1),"")</f>
        <v>Ashelton Heights</v>
      </c>
      <c r="AH84" s="709" t="str">
        <f>IFERROR(INDEX(Buildings!$I$3:$I$575,MATCH(Таблиця11[[#This Row],[Holdings in Waterdeep]],Buildings!$F$3:$F$575,0),1),"")</f>
        <v>North</v>
      </c>
      <c r="AI84" s="709" t="str">
        <f>IF(Таблиця11[[#This Row],[Holdings Waterdeep Name]]&lt;&gt;"",Таблиця11[[#This Row],[Holdings Waterdeep Name]]&amp;" ("&amp;Таблиця11[[#This Row],[Ward of Holdings]]&amp;" Ward)","")</f>
        <v>Ashelton Heights (North Ward)</v>
      </c>
      <c r="AJ84" s="709"/>
      <c r="AK84" s="709">
        <f>Таблиця11[[#This Row],[Nobles*]]*2</f>
        <v>34</v>
      </c>
      <c r="AL84" s="62">
        <f t="shared" si="1"/>
        <v>171</v>
      </c>
      <c r="AM84" s="1002" t="str">
        <f>IF(AL84&gt;=MISC!$E$10,MISC!$A$10,IF(AL84&gt;=MISC!$E$9,MISC!$A$9,IF(AL84&gt;=MISC!$E$8,MISC!$A$8,IF(AL84&gt;=MISC!$E$7,MISC!$A$7,IF(AL84&gt;=MISC!$E$6,MISC!$A$6,IF(AL84&gt;=MISC!$E$5,MISC!$A$5,MISC!$A$4))))))</f>
        <v>Aristocratic</v>
      </c>
      <c r="AN84" s="709"/>
      <c r="AO84" s="806">
        <v>1</v>
      </c>
      <c r="AP84" s="709"/>
      <c r="AQ84" s="709"/>
    </row>
    <row r="85" spans="1:43">
      <c r="A85" s="1000" t="s">
        <v>997</v>
      </c>
      <c r="B85" s="709"/>
      <c r="C85" s="40" t="s">
        <v>29255</v>
      </c>
      <c r="D85" s="709" t="s">
        <v>13462</v>
      </c>
      <c r="E85" s="709" t="str">
        <f>IF(OR(Таблиця11[[#This Row],[STATUS 5E]]="Merged",Таблиця11[[#This Row],[STATUS 5E]]="Dead",Таблиця11[[#This Row],[STATUS 5E]]="Exiles"),"No","Yes")</f>
        <v>Yes</v>
      </c>
      <c r="F85" s="390"/>
      <c r="G85" s="709"/>
      <c r="H85" s="709" t="s">
        <v>13721</v>
      </c>
      <c r="I85" s="709"/>
      <c r="J85" s="709" t="s">
        <v>13722</v>
      </c>
      <c r="K85" s="709"/>
      <c r="L85" s="709" t="s">
        <v>13723</v>
      </c>
      <c r="M85" s="709">
        <f>INDEX('NOBLES 3E'!$C$2:$C$76,MATCH(Nobles!$A85,'NOBLES 3E'!$A$2:$A$76,0),1)</f>
        <v>48000</v>
      </c>
      <c r="N85" s="709" t="str">
        <f>IFERROR(INDEX('NOBLES 3E'!$D$2:$D$76,MATCH(Таблиця11[[#This Row],[NOBLE HOUSE]],'NOBLES 3E'!$A$2:$A$76,0),1),"")</f>
        <v>Hyara II</v>
      </c>
      <c r="O85" s="709" t="str">
        <f>IFERROR(INDEX('NOBLES 3E'!$E$2:$E$76,MATCH(Таблиця11[[#This Row],[NOBLE HOUSE]],'NOBLES 3E'!$A$2:$A$76,0),1),"")</f>
        <v>none</v>
      </c>
      <c r="P85" s="709" t="str">
        <f>IFERROR(INDEX('NOBLES 3E'!$F$2:$F$76,MATCH(Таблиця11[[#This Row],[NOBLE HOUSE]],'NOBLES 3E'!$A$2:$A$76,0),1),"")</f>
        <v>Pallin II</v>
      </c>
      <c r="Q85" s="709" t="s">
        <v>13471</v>
      </c>
      <c r="R85" s="709" t="s">
        <v>29104</v>
      </c>
      <c r="S85" s="709"/>
      <c r="T85" s="709"/>
      <c r="U85" s="709"/>
      <c r="V85" s="709"/>
      <c r="W85" s="709"/>
      <c r="X85" s="709">
        <f>INDEX('NOBLES 3E'!$G$2:$G$76,MATCH(Nobles!$A85,'NOBLES 3E'!$A$2:$A$76,0),1)</f>
        <v>23</v>
      </c>
      <c r="Y85" s="709" t="str">
        <f>INDEX('NOBLES 3E'!H$2:H$76,MATCH(Nobles!$A85,'NOBLES 3E'!$A$2:$A$76,0),1)</f>
        <v>LN, N, NE</v>
      </c>
      <c r="Z85" s="709" t="str">
        <f>INDEX('NOBLES 3E'!I$2:I$76,MATCH(Nobles!$A85,'NOBLES 3E'!$A$2:$A$76,0),1)</f>
        <v>Sune</v>
      </c>
      <c r="AA85" s="709"/>
      <c r="AB85" s="709" t="str">
        <f>INDEX('NOBLES 3E'!J$2:J$76,MATCH(Nobles!$A85,'NOBLES 3E'!$A$2:$A$76,0),1)</f>
        <v>Chondathan</v>
      </c>
      <c r="AC85" s="709"/>
      <c r="AD85" s="709" t="str">
        <f>INDEX('NOBLES 3E'!K$2:K$76,MATCH(Nobles!$A85,'NOBLES 3E'!$A$2:$A$76,0),1)</f>
        <v>942 DR</v>
      </c>
      <c r="AE85" s="709" t="str">
        <f>INDEX('NOBLES 3E'!L$2:L$76,MATCH(Nobles!$A85,'NOBLES 3E'!$A$2:$A$76,0),1)</f>
        <v>N9, Talmost lands</v>
      </c>
      <c r="AF85" s="709" t="s">
        <v>11562</v>
      </c>
      <c r="AG85" s="709" t="str">
        <f>IFERROR(INDEX(Buildings!$H$3:$H$575,MATCH(Таблиця11[[#This Row],[Holdings in Waterdeep]],Buildings!$F$3:$F$575,0),1),"")</f>
        <v>Talmost Towers</v>
      </c>
      <c r="AH85" s="709" t="str">
        <f>IFERROR(INDEX(Buildings!$I$3:$I$575,MATCH(Таблиця11[[#This Row],[Holdings in Waterdeep]],Buildings!$F$3:$F$575,0),1),"")</f>
        <v>North</v>
      </c>
      <c r="AI85" s="709" t="str">
        <f>IF(Таблиця11[[#This Row],[Holdings Waterdeep Name]]&lt;&gt;"",Таблиця11[[#This Row],[Holdings Waterdeep Name]]&amp;" ("&amp;Таблиця11[[#This Row],[Ward of Holdings]]&amp;" Ward)","")</f>
        <v>Talmost Towers (North Ward)</v>
      </c>
      <c r="AJ85" s="709" t="s">
        <v>13724</v>
      </c>
      <c r="AK85" s="709">
        <f>Таблиця11[[#This Row],[Nobles*]]*2</f>
        <v>46</v>
      </c>
      <c r="AL85" s="62">
        <f t="shared" ref="AL85:AL114" si="2">IFERROR(_xlfn.CEILING.MATH(M85/(X85*10)),0)</f>
        <v>209</v>
      </c>
      <c r="AM85" s="1002" t="str">
        <f>IF(AL85&gt;=MISC!$E$10,MISC!$A$10,IF(AL85&gt;=MISC!$E$9,MISC!$A$9,IF(AL85&gt;=MISC!$E$8,MISC!$A$8,IF(AL85&gt;=MISC!$E$7,MISC!$A$7,IF(AL85&gt;=MISC!$E$6,MISC!$A$6,IF(AL85&gt;=MISC!$E$5,MISC!$A$5,MISC!$A$4))))))</f>
        <v>Aristocratic</v>
      </c>
      <c r="AN85" s="1004" t="s">
        <v>13725</v>
      </c>
      <c r="AO85" s="806">
        <v>1</v>
      </c>
      <c r="AP85" s="709"/>
      <c r="AQ85" s="709"/>
    </row>
    <row r="86" spans="1:43">
      <c r="A86" s="1000" t="s">
        <v>1005</v>
      </c>
      <c r="B86" s="709"/>
      <c r="C86" s="40" t="s">
        <v>29256</v>
      </c>
      <c r="D86" s="709" t="s">
        <v>13462</v>
      </c>
      <c r="E86" s="709" t="str">
        <f>IF(OR(Таблиця11[[#This Row],[STATUS 5E]]="Merged",Таблиця11[[#This Row],[STATUS 5E]]="Dead",Таблиця11[[#This Row],[STATUS 5E]]="Exiles"),"No","Yes")</f>
        <v>Yes</v>
      </c>
      <c r="F86" s="390"/>
      <c r="G86" s="709"/>
      <c r="H86" s="709" t="s">
        <v>1006</v>
      </c>
      <c r="I86" s="709"/>
      <c r="J86" s="709" t="s">
        <v>13726</v>
      </c>
      <c r="K86" s="709"/>
      <c r="L86" s="709" t="s">
        <v>13727</v>
      </c>
      <c r="M86" s="709">
        <f>INDEX('NOBLES 3E'!$C$2:$C$76,MATCH(Nobles!$A86,'NOBLES 3E'!$A$2:$A$76,0),1)</f>
        <v>27000</v>
      </c>
      <c r="N86" s="709" t="str">
        <f>IFERROR(INDEX('NOBLES 3E'!$D$2:$D$76,MATCH(Таблиця11[[#This Row],[NOBLE HOUSE]],'NOBLES 3E'!$A$2:$A$76,0),1),"")</f>
        <v>Thentivil</v>
      </c>
      <c r="O86" s="709" t="str">
        <f>IFERROR(INDEX('NOBLES 3E'!$E$2:$E$76,MATCH(Таблиця11[[#This Row],[NOBLE HOUSE]],'NOBLES 3E'!$A$2:$A$76,0),1),"")</f>
        <v>Selpara</v>
      </c>
      <c r="P86" s="709" t="str">
        <f>IFERROR(INDEX('NOBLES 3E'!$F$2:$F$76,MATCH(Таблиця11[[#This Row],[NOBLE HOUSE]],'NOBLES 3E'!$A$2:$A$76,0),1),"")</f>
        <v>Arum</v>
      </c>
      <c r="Q86" s="709" t="s">
        <v>13471</v>
      </c>
      <c r="R86" s="709" t="s">
        <v>13728</v>
      </c>
      <c r="S86" s="709"/>
      <c r="T86" s="709"/>
      <c r="U86" s="709"/>
      <c r="V86" s="709"/>
      <c r="W86" s="709"/>
      <c r="X86" s="709">
        <f>INDEX('NOBLES 3E'!$G$2:$G$76,MATCH(Nobles!$A86,'NOBLES 3E'!$A$2:$A$76,0),1)</f>
        <v>45</v>
      </c>
      <c r="Y86" s="709" t="str">
        <f>INDEX('NOBLES 3E'!H$2:H$76,MATCH(Nobles!$A86,'NOBLES 3E'!$A$2:$A$76,0),1)</f>
        <v>NG, CG, CN</v>
      </c>
      <c r="Z86" s="709" t="str">
        <f>INDEX('NOBLES 3E'!I$2:I$76,MATCH(Nobles!$A86,'NOBLES 3E'!$A$2:$A$76,0),1)</f>
        <v>Mielikki</v>
      </c>
      <c r="AA86" s="709"/>
      <c r="AB86" s="709" t="str">
        <f>INDEX('NOBLES 3E'!J$2:J$76,MATCH(Nobles!$A86,'NOBLES 3E'!$A$2:$A$76,0),1)</f>
        <v>Tethyrian</v>
      </c>
      <c r="AC86" s="709"/>
      <c r="AD86" s="709" t="str">
        <f>INDEX('NOBLES 3E'!K$2:K$76,MATCH(Nobles!$A86,'NOBLES 3E'!$A$2:$A$76,0),1)</f>
        <v>1249 DR</v>
      </c>
      <c r="AE86" s="709" t="str">
        <f>INDEX('NOBLES 3E'!L$2:L$76,MATCH(Nobles!$A86,'NOBLES 3E'!$A$2:$A$76,0),1)</f>
        <v>N30, Amphail</v>
      </c>
      <c r="AF86" s="709" t="s">
        <v>11637</v>
      </c>
      <c r="AG86" s="709" t="str">
        <f>IFERROR(INDEX(Buildings!$H$3:$H$575,MATCH(Таблиця11[[#This Row],[Holdings in Waterdeep]],Buildings!$F$3:$F$575,0),1),"")</f>
        <v>Tarmhold</v>
      </c>
      <c r="AH86" s="709" t="str">
        <f>IFERROR(INDEX(Buildings!$I$3:$I$575,MATCH(Таблиця11[[#This Row],[Holdings in Waterdeep]],Buildings!$F$3:$F$575,0),1),"")</f>
        <v>North</v>
      </c>
      <c r="AI86" s="709" t="str">
        <f>IF(Таблиця11[[#This Row],[Holdings Waterdeep Name]]&lt;&gt;"",Таблиця11[[#This Row],[Holdings Waterdeep Name]]&amp;" ("&amp;Таблиця11[[#This Row],[Ward of Holdings]]&amp;" Ward)","")</f>
        <v>Tarmhold (North Ward)</v>
      </c>
      <c r="AJ86" s="709" t="s">
        <v>13484</v>
      </c>
      <c r="AK86" s="709">
        <f>Таблиця11[[#This Row],[Nobles*]]*2</f>
        <v>90</v>
      </c>
      <c r="AL86" s="62">
        <f t="shared" si="2"/>
        <v>60</v>
      </c>
      <c r="AM86" s="1002" t="str">
        <f>IF(AL86&gt;=MISC!$E$10,MISC!$A$10,IF(AL86&gt;=MISC!$E$9,MISC!$A$9,IF(AL86&gt;=MISC!$E$8,MISC!$A$8,IF(AL86&gt;=MISC!$E$7,MISC!$A$7,IF(AL86&gt;=MISC!$E$6,MISC!$A$6,IF(AL86&gt;=MISC!$E$5,MISC!$A$5,MISC!$A$4))))))</f>
        <v>Aristocratic</v>
      </c>
      <c r="AN86" s="709"/>
      <c r="AO86" s="806">
        <v>1</v>
      </c>
      <c r="AP86" s="709"/>
      <c r="AQ86" s="709"/>
    </row>
    <row r="87" spans="1:43">
      <c r="A87" s="1000" t="s">
        <v>1013</v>
      </c>
      <c r="B87" s="709"/>
      <c r="C87" s="40" t="s">
        <v>29257</v>
      </c>
      <c r="D87" s="709" t="s">
        <v>13462</v>
      </c>
      <c r="E87" s="709" t="str">
        <f>IF(OR(Таблиця11[[#This Row],[STATUS 5E]]="Merged",Таблиця11[[#This Row],[STATUS 5E]]="Dead",Таблиця11[[#This Row],[STATUS 5E]]="Exiles"),"No","Yes")</f>
        <v>Yes</v>
      </c>
      <c r="F87" s="390"/>
      <c r="G87" s="709"/>
      <c r="H87" s="709" t="s">
        <v>1014</v>
      </c>
      <c r="I87" s="709"/>
      <c r="J87" s="709" t="s">
        <v>13729</v>
      </c>
      <c r="K87" s="709"/>
      <c r="L87" s="709"/>
      <c r="M87" s="709">
        <f>INDEX('NOBLES 3E'!$C$2:$C$76,MATCH(Nobles!$A87,'NOBLES 3E'!$A$2:$A$76,0),1)</f>
        <v>24000</v>
      </c>
      <c r="N87" s="709" t="str">
        <f>IFERROR(INDEX('NOBLES 3E'!$D$2:$D$76,MATCH(Таблиця11[[#This Row],[NOBLE HOUSE]],'NOBLES 3E'!$A$2:$A$76,0),1),"")</f>
        <v>Ulboth</v>
      </c>
      <c r="O87" s="709" t="str">
        <f>IFERROR(INDEX('NOBLES 3E'!$E$2:$E$76,MATCH(Таблиця11[[#This Row],[NOBLE HOUSE]],'NOBLES 3E'!$A$2:$A$76,0),1),"")</f>
        <v>Lara</v>
      </c>
      <c r="P87" s="709" t="str">
        <f>IFERROR(INDEX('NOBLES 3E'!$F$2:$F$76,MATCH(Таблиця11[[#This Row],[NOBLE HOUSE]],'NOBLES 3E'!$A$2:$A$76,0),1),"")</f>
        <v>Carina</v>
      </c>
      <c r="Q87" s="709" t="s">
        <v>13471</v>
      </c>
      <c r="R87" s="709"/>
      <c r="S87" s="709"/>
      <c r="T87" s="709"/>
      <c r="U87" s="709"/>
      <c r="V87" s="709"/>
      <c r="W87" s="709"/>
      <c r="X87" s="709">
        <f>INDEX('NOBLES 3E'!$G$2:$G$76,MATCH(Nobles!$A87,'NOBLES 3E'!$A$2:$A$76,0),1)</f>
        <v>22</v>
      </c>
      <c r="Y87" s="709" t="str">
        <f>INDEX('NOBLES 3E'!H$2:H$76,MATCH(Nobles!$A87,'NOBLES 3E'!$A$2:$A$76,0),1)</f>
        <v>NG, CG</v>
      </c>
      <c r="Z87" s="709" t="str">
        <f>INDEX('NOBLES 3E'!I$2:I$76,MATCH(Nobles!$A87,'NOBLES 3E'!$A$2:$A$76,0),1)</f>
        <v>Mielikki</v>
      </c>
      <c r="AA87" s="709"/>
      <c r="AB87" s="709" t="str">
        <f>INDEX('NOBLES 3E'!J$2:J$76,MATCH(Nobles!$A87,'NOBLES 3E'!$A$2:$A$76,0),1)</f>
        <v>Tethyrian</v>
      </c>
      <c r="AC87" s="709"/>
      <c r="AD87" s="709" t="str">
        <f>INDEX('NOBLES 3E'!K$2:K$76,MATCH(Nobles!$A87,'NOBLES 3E'!$A$2:$A$76,0),1)</f>
        <v>1149 DR</v>
      </c>
      <c r="AE87" s="709">
        <f>INDEX('NOBLES 3E'!L$2:L$76,MATCH(Nobles!$A87,'NOBLES 3E'!$A$2:$A$76,0),1)</f>
        <v>44</v>
      </c>
      <c r="AF87" s="709" t="s">
        <v>12138</v>
      </c>
      <c r="AG87" s="709" t="str">
        <f>IFERROR(INDEX(Buildings!$H$3:$H$575,MATCH(Таблиця11[[#This Row],[Holdings in Waterdeep]],Buildings!$F$3:$F$575,0),1),"")</f>
        <v>Arrowflight</v>
      </c>
      <c r="AH87" s="709" t="str">
        <f>IFERROR(INDEX(Buildings!$I$3:$I$575,MATCH(Таблиця11[[#This Row],[Holdings in Waterdeep]],Buildings!$F$3:$F$575,0),1),"")</f>
        <v>Sea</v>
      </c>
      <c r="AI87" s="709" t="str">
        <f>IF(Таблиця11[[#This Row],[Holdings Waterdeep Name]]&lt;&gt;"",Таблиця11[[#This Row],[Holdings Waterdeep Name]]&amp;" ("&amp;Таблиця11[[#This Row],[Ward of Holdings]]&amp;" Ward)","")</f>
        <v>Arrowflight (Sea Ward)</v>
      </c>
      <c r="AJ87" s="709"/>
      <c r="AK87" s="709">
        <f>Таблиця11[[#This Row],[Nobles*]]*2</f>
        <v>44</v>
      </c>
      <c r="AL87" s="62">
        <f t="shared" si="2"/>
        <v>110</v>
      </c>
      <c r="AM87" s="1002" t="str">
        <f>IF(AL87&gt;=MISC!$E$10,MISC!$A$10,IF(AL87&gt;=MISC!$E$9,MISC!$A$9,IF(AL87&gt;=MISC!$E$8,MISC!$A$8,IF(AL87&gt;=MISC!$E$7,MISC!$A$7,IF(AL87&gt;=MISC!$E$6,MISC!$A$6,IF(AL87&gt;=MISC!$E$5,MISC!$A$5,MISC!$A$4))))))</f>
        <v>Aristocratic</v>
      </c>
      <c r="AN87" s="709"/>
      <c r="AO87" s="806">
        <v>1</v>
      </c>
      <c r="AP87" s="709"/>
      <c r="AQ87" s="709"/>
    </row>
    <row r="88" spans="1:43">
      <c r="A88" s="1000" t="s">
        <v>1018</v>
      </c>
      <c r="B88" s="709"/>
      <c r="C88" s="40" t="s">
        <v>29258</v>
      </c>
      <c r="D88" s="709" t="s">
        <v>13462</v>
      </c>
      <c r="E88" s="709" t="str">
        <f>IF(OR(Таблиця11[[#This Row],[STATUS 5E]]="Merged",Таблиця11[[#This Row],[STATUS 5E]]="Dead",Таблиця11[[#This Row],[STATUS 5E]]="Exiles"),"No","Yes")</f>
        <v>Yes</v>
      </c>
      <c r="F88" s="390"/>
      <c r="G88" s="709"/>
      <c r="H88" s="709" t="s">
        <v>1019</v>
      </c>
      <c r="I88" s="709"/>
      <c r="J88" s="709" t="s">
        <v>13730</v>
      </c>
      <c r="K88" s="709"/>
      <c r="L88" s="709" t="s">
        <v>13731</v>
      </c>
      <c r="M88" s="709">
        <f>INDEX('NOBLES 3E'!$C$2:$C$76,MATCH(Nobles!$A88,'NOBLES 3E'!$A$2:$A$76,0),1)</f>
        <v>24000</v>
      </c>
      <c r="N88" s="709" t="str">
        <f>IFERROR(INDEX('NOBLES 3E'!$D$2:$D$76,MATCH(Таблиця11[[#This Row],[NOBLE HOUSE]],'NOBLES 3E'!$A$2:$A$76,0),1),"")</f>
        <v>Armult</v>
      </c>
      <c r="O88" s="709" t="str">
        <f>IFERROR(INDEX('NOBLES 3E'!$E$2:$E$76,MATCH(Таблиця11[[#This Row],[NOBLE HOUSE]],'NOBLES 3E'!$A$2:$A$76,0),1),"")</f>
        <v>Nleera</v>
      </c>
      <c r="P88" s="709" t="str">
        <f>IFERROR(INDEX('NOBLES 3E'!$F$2:$F$76,MATCH(Таблиця11[[#This Row],[NOBLE HOUSE]],'NOBLES 3E'!$A$2:$A$76,0),1),"")</f>
        <v>Charrin</v>
      </c>
      <c r="Q88" s="709" t="s">
        <v>13477</v>
      </c>
      <c r="R88" s="709"/>
      <c r="S88" s="709"/>
      <c r="T88" s="709"/>
      <c r="U88" s="709"/>
      <c r="V88" s="709"/>
      <c r="W88" s="709"/>
      <c r="X88" s="709">
        <f>INDEX('NOBLES 3E'!$G$2:$G$76,MATCH(Nobles!$A88,'NOBLES 3E'!$A$2:$A$76,0),1)</f>
        <v>19</v>
      </c>
      <c r="Y88" s="709" t="str">
        <f>INDEX('NOBLES 3E'!H$2:H$76,MATCH(Nobles!$A88,'NOBLES 3E'!$A$2:$A$76,0),1)</f>
        <v>LG, NG, CG</v>
      </c>
      <c r="Z88" s="709">
        <f>INDEX('NOBLES 3E'!I$2:I$76,MATCH(Nobles!$A88,'NOBLES 3E'!$A$2:$A$76,0),1)</f>
        <v>0</v>
      </c>
      <c r="AA88" s="709"/>
      <c r="AB88" s="709" t="str">
        <f>INDEX('NOBLES 3E'!J$2:J$76,MATCH(Nobles!$A88,'NOBLES 3E'!$A$2:$A$76,0),1)</f>
        <v>Illuskan</v>
      </c>
      <c r="AC88" s="709"/>
      <c r="AD88" s="709" t="str">
        <f>INDEX('NOBLES 3E'!K$2:K$76,MATCH(Nobles!$A88,'NOBLES 3E'!$A$2:$A$76,0),1)</f>
        <v>1235 DR</v>
      </c>
      <c r="AE88" s="709">
        <f>INDEX('NOBLES 3E'!L$2:L$76,MATCH(Nobles!$A88,'NOBLES 3E'!$A$2:$A$76,0),1)</f>
        <v>34</v>
      </c>
      <c r="AF88" s="709" t="s">
        <v>12101</v>
      </c>
      <c r="AG88" s="709" t="str">
        <f>IFERROR(INDEX(Buildings!$H$3:$H$575,MATCH(Таблиця11[[#This Row],[Holdings in Waterdeep]],Buildings!$F$3:$F$575,0),1),"")</f>
        <v>Tespergates</v>
      </c>
      <c r="AH88" s="709" t="str">
        <f>IFERROR(INDEX(Buildings!$I$3:$I$575,MATCH(Таблиця11[[#This Row],[Holdings in Waterdeep]],Buildings!$F$3:$F$575,0),1),"")</f>
        <v>Sea</v>
      </c>
      <c r="AI88" s="709" t="str">
        <f>IF(Таблиця11[[#This Row],[Holdings Waterdeep Name]]&lt;&gt;"",Таблиця11[[#This Row],[Holdings Waterdeep Name]]&amp;" ("&amp;Таблиця11[[#This Row],[Ward of Holdings]]&amp;" Ward)","")</f>
        <v>Tespergates (Sea Ward)</v>
      </c>
      <c r="AJ88" s="709"/>
      <c r="AK88" s="709">
        <f>Таблиця11[[#This Row],[Nobles*]]*2</f>
        <v>38</v>
      </c>
      <c r="AL88" s="62">
        <f t="shared" si="2"/>
        <v>127</v>
      </c>
      <c r="AM88" s="1002" t="str">
        <f>IF(AL88&gt;=MISC!$E$10,MISC!$A$10,IF(AL88&gt;=MISC!$E$9,MISC!$A$9,IF(AL88&gt;=MISC!$E$8,MISC!$A$8,IF(AL88&gt;=MISC!$E$7,MISC!$A$7,IF(AL88&gt;=MISC!$E$6,MISC!$A$6,IF(AL88&gt;=MISC!$E$5,MISC!$A$5,MISC!$A$4))))))</f>
        <v>Aristocratic</v>
      </c>
      <c r="AN88" s="1004" t="s">
        <v>13732</v>
      </c>
      <c r="AO88" s="806">
        <v>1</v>
      </c>
      <c r="AP88" s="709"/>
      <c r="AQ88" s="709"/>
    </row>
    <row r="89" spans="1:43">
      <c r="A89" s="1000" t="s">
        <v>1024</v>
      </c>
      <c r="B89" s="709"/>
      <c r="C89" s="40" t="s">
        <v>29259</v>
      </c>
      <c r="D89" s="709" t="s">
        <v>13462</v>
      </c>
      <c r="E89" s="709" t="str">
        <f>IF(OR(Таблиця11[[#This Row],[STATUS 5E]]="Merged",Таблиця11[[#This Row],[STATUS 5E]]="Dead",Таблиця11[[#This Row],[STATUS 5E]]="Exiles"),"No","Yes")</f>
        <v>Yes</v>
      </c>
      <c r="F89" s="390"/>
      <c r="G89" s="709"/>
      <c r="H89" s="709" t="s">
        <v>1025</v>
      </c>
      <c r="I89" s="709"/>
      <c r="J89" s="709" t="s">
        <v>13733</v>
      </c>
      <c r="K89" s="709" t="s">
        <v>13734</v>
      </c>
      <c r="L89" s="709" t="s">
        <v>13731</v>
      </c>
      <c r="M89" s="709">
        <f>INDEX('NOBLES 3E'!$C$2:$C$76,MATCH(Nobles!$A89,'NOBLES 3E'!$A$2:$A$76,0),1)</f>
        <v>37000</v>
      </c>
      <c r="N89" s="709" t="str">
        <f>IFERROR(INDEX('NOBLES 3E'!$D$2:$D$76,MATCH(Таблиця11[[#This Row],[NOBLE HOUSE]],'NOBLES 3E'!$A$2:$A$76,0),1),"")</f>
        <v>Rhammas</v>
      </c>
      <c r="O89" s="709" t="str">
        <f>IFERROR(INDEX('NOBLES 3E'!$E$2:$E$76,MATCH(Таблиця11[[#This Row],[NOBLE HOUSE]],'NOBLES 3E'!$A$2:$A$76,0),1),"")</f>
        <v>Cassandra</v>
      </c>
      <c r="P89" s="709" t="str">
        <f>IFERROR(INDEX('NOBLES 3E'!$F$2:$F$76,MATCH(Таблиця11[[#This Row],[NOBLE HOUSE]],'NOBLES 3E'!$A$2:$A$76,0),1),"")</f>
        <v>Dartek</v>
      </c>
      <c r="Q89" s="709" t="s">
        <v>13465</v>
      </c>
      <c r="R89" s="709"/>
      <c r="S89" s="709"/>
      <c r="T89" s="709"/>
      <c r="U89" s="709"/>
      <c r="V89" s="709" t="s">
        <v>13735</v>
      </c>
      <c r="W89" s="709"/>
      <c r="X89" s="709">
        <f>INDEX('NOBLES 3E'!$G$2:$G$76,MATCH(Nobles!$A89,'NOBLES 3E'!$A$2:$A$76,0),1)</f>
        <v>25</v>
      </c>
      <c r="Y89" s="709" t="str">
        <f>INDEX('NOBLES 3E'!H$2:H$76,MATCH(Nobles!$A89,'NOBLES 3E'!$A$2:$A$76,0),1)</f>
        <v>NG, LN, LG, CG</v>
      </c>
      <c r="Z89" s="709">
        <f>INDEX('NOBLES 3E'!I$2:I$76,MATCH(Nobles!$A89,'NOBLES 3E'!$A$2:$A$76,0),1)</f>
        <v>0</v>
      </c>
      <c r="AA89" s="709"/>
      <c r="AB89" s="709" t="str">
        <f>INDEX('NOBLES 3E'!J$2:J$76,MATCH(Nobles!$A89,'NOBLES 3E'!$A$2:$A$76,0),1)</f>
        <v>Tethyrian</v>
      </c>
      <c r="AC89" s="709"/>
      <c r="AD89" s="709" t="str">
        <f>INDEX('NOBLES 3E'!K$2:K$76,MATCH(Nobles!$A89,'NOBLES 3E'!$A$2:$A$76,0),1)</f>
        <v>1248 DR</v>
      </c>
      <c r="AE89" s="709" t="str">
        <f>INDEX('NOBLES 3E'!L$2:L$76,MATCH(Nobles!$A89,'NOBLES 3E'!$A$2:$A$76,0),1)</f>
        <v>N10, N63, Elematar and Rivershire</v>
      </c>
      <c r="AF89" s="709" t="s">
        <v>11785</v>
      </c>
      <c r="AG89" s="709" t="str">
        <f>IFERROR(INDEX(Buildings!$H$3:$H$575,MATCH(Таблиця11[[#This Row],[Holdings in Waterdeep]],Buildings!$F$3:$F$575,0),1),"")</f>
        <v>XXX  Thann's residence</v>
      </c>
      <c r="AH89" s="709" t="str">
        <f>IFERROR(INDEX(Buildings!$I$3:$I$575,MATCH(Таблиця11[[#This Row],[Holdings in Waterdeep]],Buildings!$F$3:$F$575,0),1),"")</f>
        <v>North</v>
      </c>
      <c r="AI89" s="709" t="s">
        <v>13736</v>
      </c>
      <c r="AJ89" s="709" t="s">
        <v>13737</v>
      </c>
      <c r="AK89" s="709">
        <f>Таблиця11[[#This Row],[Nobles*]]*2</f>
        <v>50</v>
      </c>
      <c r="AL89" s="62">
        <f t="shared" si="2"/>
        <v>148</v>
      </c>
      <c r="AM89" s="1002" t="str">
        <f>IF(AL89&gt;=MISC!$E$10,MISC!$A$10,IF(AL89&gt;=MISC!$E$9,MISC!$A$9,IF(AL89&gt;=MISC!$E$8,MISC!$A$8,IF(AL89&gt;=MISC!$E$7,MISC!$A$7,IF(AL89&gt;=MISC!$E$6,MISC!$A$6,IF(AL89&gt;=MISC!$E$5,MISC!$A$5,MISC!$A$4))))))</f>
        <v>Aristocratic</v>
      </c>
      <c r="AN89" s="1004" t="s">
        <v>13738</v>
      </c>
      <c r="AO89" s="806">
        <v>1</v>
      </c>
      <c r="AP89" s="709"/>
      <c r="AQ89" s="709"/>
    </row>
    <row r="90" spans="1:43">
      <c r="A90" s="1000" t="s">
        <v>1031</v>
      </c>
      <c r="B90" s="709"/>
      <c r="C90" s="40" t="s">
        <v>29260</v>
      </c>
      <c r="D90" s="709" t="s">
        <v>13462</v>
      </c>
      <c r="E90" s="709" t="str">
        <f>IF(OR(Таблиця11[[#This Row],[STATUS 5E]]="Merged",Таблиця11[[#This Row],[STATUS 5E]]="Dead",Таблиця11[[#This Row],[STATUS 5E]]="Exiles"),"No","Yes")</f>
        <v>Yes</v>
      </c>
      <c r="F90" s="390"/>
      <c r="G90" s="709"/>
      <c r="H90" s="709" t="s">
        <v>1032</v>
      </c>
      <c r="I90" s="709"/>
      <c r="J90" s="709" t="s">
        <v>13739</v>
      </c>
      <c r="K90" s="709"/>
      <c r="L90" s="709"/>
      <c r="M90" s="709">
        <f>INDEX('NOBLES 3E'!$C$2:$C$76,MATCH(Nobles!$A90,'NOBLES 3E'!$A$2:$A$76,0),1)</f>
        <v>26000</v>
      </c>
      <c r="N90" s="709" t="str">
        <f>IFERROR(INDEX('NOBLES 3E'!$D$2:$D$76,MATCH(Таблиця11[[#This Row],[NOBLE HOUSE]],'NOBLES 3E'!$A$2:$A$76,0),1),"")</f>
        <v>Bilaerus II</v>
      </c>
      <c r="O90" s="709" t="str">
        <f>IFERROR(INDEX('NOBLES 3E'!$E$2:$E$76,MATCH(Таблиця11[[#This Row],[NOBLE HOUSE]],'NOBLES 3E'!$A$2:$A$76,0),1),"")</f>
        <v xml:space="preserve"> Eva</v>
      </c>
      <c r="P90" s="709" t="str">
        <f>IFERROR(INDEX('NOBLES 3E'!$F$2:$F$76,MATCH(Таблиця11[[#This Row],[NOBLE HOUSE]],'NOBLES 3E'!$A$2:$A$76,0),1),"")</f>
        <v>Dolerphus IV</v>
      </c>
      <c r="Q90" s="709" t="s">
        <v>13471</v>
      </c>
      <c r="R90" s="709" t="s">
        <v>13740</v>
      </c>
      <c r="S90" s="709"/>
      <c r="T90" s="709"/>
      <c r="U90" s="709"/>
      <c r="V90" s="709"/>
      <c r="W90" s="709"/>
      <c r="X90" s="709">
        <f>INDEX('NOBLES 3E'!$G$2:$G$76,MATCH(Nobles!$A90,'NOBLES 3E'!$A$2:$A$76,0),1)</f>
        <v>37</v>
      </c>
      <c r="Y90" s="709" t="str">
        <f>INDEX('NOBLES 3E'!H$2:H$76,MATCH(Nobles!$A90,'NOBLES 3E'!$A$2:$A$76,0),1)</f>
        <v>NG</v>
      </c>
      <c r="Z90" s="709" t="str">
        <f>INDEX('NOBLES 3E'!I$2:I$76,MATCH(Nobles!$A90,'NOBLES 3E'!$A$2:$A$76,0),1)</f>
        <v>Deneir</v>
      </c>
      <c r="AA90" s="709"/>
      <c r="AB90" s="709" t="str">
        <f>INDEX('NOBLES 3E'!J$2:J$76,MATCH(Nobles!$A90,'NOBLES 3E'!$A$2:$A$76,0),1)</f>
        <v>Chondathan</v>
      </c>
      <c r="AC90" s="709"/>
      <c r="AD90" s="709" t="str">
        <f>INDEX('NOBLES 3E'!K$2:K$76,MATCH(Nobles!$A90,'NOBLES 3E'!$A$2:$A$76,0),1)</f>
        <v>1248 DR</v>
      </c>
      <c r="AE90" s="709">
        <f>INDEX('NOBLES 3E'!L$2:L$76,MATCH(Nobles!$A90,'NOBLES 3E'!$A$2:$A$76,0),1)</f>
        <v>49</v>
      </c>
      <c r="AF90" s="709" t="s">
        <v>12156</v>
      </c>
      <c r="AG90" s="709" t="str">
        <f>IFERROR(INDEX(Buildings!$H$3:$H$575,MATCH(Таблиця11[[#This Row],[Holdings in Waterdeep]],Buildings!$F$3:$F$575,0),1),"")</f>
        <v>Scribeshall</v>
      </c>
      <c r="AH90" s="709" t="str">
        <f>IFERROR(INDEX(Buildings!$I$3:$I$575,MATCH(Таблиця11[[#This Row],[Holdings in Waterdeep]],Buildings!$F$3:$F$575,0),1),"")</f>
        <v>Sea</v>
      </c>
      <c r="AI90" s="709" t="str">
        <f>IF(Таблиця11[[#This Row],[Holdings Waterdeep Name]]&lt;&gt;"",Таблиця11[[#This Row],[Holdings Waterdeep Name]]&amp;" ("&amp;Таблиця11[[#This Row],[Ward of Holdings]]&amp;" Ward)","")</f>
        <v>Scribeshall (Sea Ward)</v>
      </c>
      <c r="AJ90" s="709"/>
      <c r="AK90" s="709">
        <f>Таблиця11[[#This Row],[Nobles*]]*2</f>
        <v>74</v>
      </c>
      <c r="AL90" s="62">
        <f t="shared" si="2"/>
        <v>71</v>
      </c>
      <c r="AM90" s="1002" t="str">
        <f>IF(AL90&gt;=MISC!$E$10,MISC!$A$10,IF(AL90&gt;=MISC!$E$9,MISC!$A$9,IF(AL90&gt;=MISC!$E$8,MISC!$A$8,IF(AL90&gt;=MISC!$E$7,MISC!$A$7,IF(AL90&gt;=MISC!$E$6,MISC!$A$6,IF(AL90&gt;=MISC!$E$5,MISC!$A$5,MISC!$A$4))))))</f>
        <v>Aristocratic</v>
      </c>
      <c r="AN90" s="1004" t="s">
        <v>13741</v>
      </c>
      <c r="AO90" s="806">
        <v>1</v>
      </c>
      <c r="AP90" s="709"/>
      <c r="AQ90" s="709"/>
    </row>
    <row r="91" spans="1:43" ht="15" hidden="1" customHeight="1">
      <c r="A91" s="374" t="s">
        <v>1037</v>
      </c>
      <c r="B91" s="375" t="s">
        <v>13742</v>
      </c>
      <c r="C91" s="375"/>
      <c r="D91" s="375" t="s">
        <v>13462</v>
      </c>
      <c r="E91" s="375" t="s">
        <v>13462</v>
      </c>
      <c r="F91" s="375"/>
      <c r="G91" s="375"/>
      <c r="H91" s="375" t="s">
        <v>1038</v>
      </c>
      <c r="I91" s="375"/>
      <c r="J91" s="375" t="s">
        <v>13743</v>
      </c>
      <c r="K91" s="375"/>
      <c r="L91" s="1030" t="s">
        <v>13744</v>
      </c>
      <c r="M91" s="375">
        <f>INDEX('NOBLES 3E'!$C$2:$C$76,MATCH(Nobles!$A91,'NOBLES 3E'!$A$2:$A$76,0),1)</f>
        <v>19000</v>
      </c>
      <c r="N91" s="375" t="str">
        <f>IFERROR(INDEX('NOBLES 3E'!$D$2:$D$76,MATCH(Таблиця11[[#This Row],[NOBLE HOUSE]],'NOBLES 3E'!$A$2:$A$76,0),1),"")</f>
        <v>Hulmara</v>
      </c>
      <c r="O91" s="375" t="str">
        <f>IFERROR(INDEX('NOBLES 3E'!$E$2:$E$76,MATCH(Таблиця11[[#This Row],[NOBLE HOUSE]],'NOBLES 3E'!$A$2:$A$76,0),1),"")</f>
        <v>none</v>
      </c>
      <c r="P91" s="375" t="str">
        <f>IFERROR(INDEX('NOBLES 3E'!$F$2:$F$76,MATCH(Таблиця11[[#This Row],[NOBLE HOUSE]],'NOBLES 3E'!$A$2:$A$76,0),1),"")</f>
        <v>Hulameros</v>
      </c>
      <c r="Q91" s="375"/>
      <c r="R91" s="375"/>
      <c r="S91" s="375"/>
      <c r="T91" s="375"/>
      <c r="U91" s="375"/>
      <c r="V91" s="375"/>
      <c r="W91" s="375"/>
      <c r="X91" s="375">
        <f>INDEX('NOBLES 3E'!$G$2:$G$76,MATCH(Nobles!$A91,'NOBLES 3E'!$A$2:$A$76,0),1)</f>
        <v>4</v>
      </c>
      <c r="Y91" s="375" t="str">
        <f>INDEX('NOBLES 3E'!H$2:H$76,MATCH(Nobles!$A91,'NOBLES 3E'!$A$2:$A$76,0),1)</f>
        <v>LN, N</v>
      </c>
      <c r="Z91" s="375" t="str">
        <f>INDEX('NOBLES 3E'!I$2:I$76,MATCH(Nobles!$A91,'NOBLES 3E'!$A$2:$A$76,0),1)</f>
        <v>Tempus</v>
      </c>
      <c r="AA91" s="375"/>
      <c r="AB91" s="375" t="str">
        <f>INDEX('NOBLES 3E'!J$2:J$76,MATCH(Nobles!$A91,'NOBLES 3E'!$A$2:$A$76,0),1)</f>
        <v>Chondathan</v>
      </c>
      <c r="AC91" s="375"/>
      <c r="AD91" s="375" t="str">
        <f>INDEX('NOBLES 3E'!K$2:K$76,MATCH(Nobles!$A91,'NOBLES 3E'!$A$2:$A$76,0),1)</f>
        <v>1267 DR</v>
      </c>
      <c r="AE91" s="375" t="str">
        <f>INDEX('NOBLES 3E'!L$2:L$76,MATCH(Nobles!$A91,'NOBLES 3E'!$A$2:$A$76,0),1)</f>
        <v>N36</v>
      </c>
      <c r="AF91" s="375" t="s">
        <v>1042</v>
      </c>
      <c r="AG91" s="375" t="str">
        <f>IFERROR(INDEX(Buildings!$H$3:$H$575,MATCH(Таблиця11[[#This Row],[Holdings in Waterdeep]],Buildings!$F$3:$F$575,0),1),"")</f>
        <v>Thorp Villa</v>
      </c>
      <c r="AH91" s="375" t="str">
        <f>IFERROR(INDEX(Buildings!$I$3:$I$575,MATCH(Таблиця11[[#This Row],[Holdings in Waterdeep]],Buildings!$F$3:$F$575,0),1),"")</f>
        <v>North</v>
      </c>
      <c r="AI91" s="375" t="str">
        <f>IF(Таблиця11[[#This Row],[Holdings Waterdeep Name]]&lt;&gt;"",Таблиця11[[#This Row],[Holdings Waterdeep Name]]&amp;" ("&amp;Таблиця11[[#This Row],[Ward of Holdings]]&amp;" Ward)","")</f>
        <v>Thorp Villa (North Ward)</v>
      </c>
      <c r="AJ91" s="375"/>
      <c r="AK91" s="375">
        <f>Таблиця11[[#This Row],[Nobles*]]*2</f>
        <v>8</v>
      </c>
      <c r="AL91" s="375">
        <f t="shared" si="2"/>
        <v>475</v>
      </c>
      <c r="AM91" s="376" t="str">
        <f>IF(AL91&gt;=MISC!$E$10,MISC!$A$10,IF(AL91&gt;=MISC!$E$9,MISC!$A$9,IF(AL91&gt;=MISC!$E$8,MISC!$A$8,IF(AL91&gt;=MISC!$E$7,MISC!$A$7,IF(AL91&gt;=MISC!$E$6,MISC!$A$6,IF(AL91&gt;=MISC!$E$5,MISC!$A$5,MISC!$A$4))))))</f>
        <v>Aristocratic</v>
      </c>
      <c r="AN91" s="375"/>
      <c r="AO91" s="1023">
        <v>1</v>
      </c>
      <c r="AP91" s="375"/>
      <c r="AQ91" s="375"/>
    </row>
    <row r="92" spans="1:43" hidden="1">
      <c r="A92" s="372" t="s">
        <v>1043</v>
      </c>
      <c r="B92" s="372" t="s">
        <v>13508</v>
      </c>
      <c r="C92" s="372"/>
      <c r="D92" s="372" t="s">
        <v>13462</v>
      </c>
      <c r="E92" s="372" t="str">
        <f>IF(OR(Таблиця11[[#This Row],[STATUS 5E]]="Merged",Таблиця11[[#This Row],[STATUS 5E]]="Dead",Таблиця11[[#This Row],[STATUS 5E]]="Exiles"),"No","Yes")</f>
        <v>No</v>
      </c>
      <c r="F92" s="389"/>
      <c r="G92" s="372"/>
      <c r="H92" s="372" t="s">
        <v>1044</v>
      </c>
      <c r="I92" s="372"/>
      <c r="J92" s="372" t="s">
        <v>13745</v>
      </c>
      <c r="K92" s="372"/>
      <c r="L92" s="372" t="s">
        <v>13746</v>
      </c>
      <c r="M92" s="372">
        <f>INDEX('NOBLES 3E'!$C$2:$C$76,MATCH(Nobles!$A92,'NOBLES 3E'!$A$2:$A$76,0),1)</f>
        <v>36000</v>
      </c>
      <c r="N92" s="372" t="str">
        <f>IFERROR(INDEX('NOBLES 3E'!$D$2:$D$76,MATCH(Таблиця11[[#This Row],[NOBLE HOUSE]],'NOBLES 3E'!$A$2:$A$76,0),1),"")</f>
        <v>Baerom II</v>
      </c>
      <c r="O92" s="372" t="str">
        <f>IFERROR(INDEX('NOBLES 3E'!$E$2:$E$76,MATCH(Таблиця11[[#This Row],[NOBLE HOUSE]],'NOBLES 3E'!$A$2:$A$76,0),1),"")</f>
        <v>Marle</v>
      </c>
      <c r="P92" s="372" t="str">
        <f>IFERROR(INDEX('NOBLES 3E'!$F$2:$F$76,MATCH(Таблиця11[[#This Row],[NOBLE HOUSE]],'NOBLES 3E'!$A$2:$A$76,0),1),"")</f>
        <v>Arsten II</v>
      </c>
      <c r="Q92" s="372"/>
      <c r="R92" s="372"/>
      <c r="S92" s="372"/>
      <c r="T92" s="372"/>
      <c r="U92" s="372"/>
      <c r="V92" s="372"/>
      <c r="W92" s="372"/>
      <c r="X92" s="372">
        <f>INDEX('NOBLES 3E'!$G$2:$G$76,MATCH(Nobles!$A92,'NOBLES 3E'!$A$2:$A$76,0),1)</f>
        <v>34</v>
      </c>
      <c r="Y92" s="372" t="str">
        <f>INDEX('NOBLES 3E'!H$2:H$76,MATCH(Nobles!$A92,'NOBLES 3E'!$A$2:$A$76,0),1)</f>
        <v>LG, NG, LN</v>
      </c>
      <c r="Z92" s="372" t="str">
        <f>INDEX('NOBLES 3E'!I$2:I$76,MATCH(Nobles!$A92,'NOBLES 3E'!$A$2:$A$76,0),1)</f>
        <v>Mystra</v>
      </c>
      <c r="AA92" s="372"/>
      <c r="AB92" s="372" t="str">
        <f>INDEX('NOBLES 3E'!J$2:J$76,MATCH(Nobles!$A92,'NOBLES 3E'!$A$2:$A$76,0),1)</f>
        <v>Tethyrian</v>
      </c>
      <c r="AC92" s="372"/>
      <c r="AD92" s="372" t="str">
        <f>INDEX('NOBLES 3E'!K$2:K$76,MATCH(Nobles!$A92,'NOBLES 3E'!$A$2:$A$76,0),1)</f>
        <v>1187 DR</v>
      </c>
      <c r="AE92" s="372" t="str">
        <f>INDEX('NOBLES 3E'!L$2:L$76,MATCH(Nobles!$A92,'NOBLES 3E'!$A$2:$A$76,0),1)</f>
        <v>N8</v>
      </c>
      <c r="AF92" s="372"/>
      <c r="AG92" s="372" t="str">
        <f>IFERROR(INDEX(Buildings!$H$3:$H$575,MATCH(Таблиця11[[#This Row],[Holdings in Waterdeep]],Buildings!$F$3:$F$575,0),1),"")</f>
        <v/>
      </c>
      <c r="AH92" s="372" t="str">
        <f>IFERROR(INDEX(Buildings!$I$3:$I$575,MATCH(Таблиця11[[#This Row],[Holdings in Waterdeep]],Buildings!$F$3:$F$575,0),1),"")</f>
        <v/>
      </c>
      <c r="AI92" s="372" t="str">
        <f>IF(Таблиця11[[#This Row],[Holdings Waterdeep Name]]&lt;&gt;"",Таблиця11[[#This Row],[Holdings Waterdeep Name]]&amp;" ("&amp;Таблиця11[[#This Row],[Ward of Holdings]]&amp;" Ward)","")</f>
        <v/>
      </c>
      <c r="AJ92" s="372"/>
      <c r="AK92" s="372">
        <f>Таблиця11[[#This Row],[Nobles*]]*2</f>
        <v>68</v>
      </c>
      <c r="AL92" s="372">
        <f t="shared" si="2"/>
        <v>106</v>
      </c>
      <c r="AM92" s="372" t="str">
        <f>IF(AL92&gt;=MISC!$E$10,MISC!$A$10,IF(AL92&gt;=MISC!$E$9,MISC!$A$9,IF(AL92&gt;=MISC!$E$8,MISC!$A$8,IF(AL92&gt;=MISC!$E$7,MISC!$A$7,IF(AL92&gt;=MISC!$E$6,MISC!$A$6,IF(AL92&gt;=MISC!$E$5,MISC!$A$5,MISC!$A$4))))))</f>
        <v>Aristocratic</v>
      </c>
      <c r="AN92" s="372"/>
      <c r="AO92" s="1024">
        <v>1</v>
      </c>
      <c r="AP92" s="372"/>
      <c r="AQ92" s="372"/>
    </row>
    <row r="93" spans="1:43" hidden="1">
      <c r="A93" s="374" t="s">
        <v>1050</v>
      </c>
      <c r="B93" s="375" t="s">
        <v>13677</v>
      </c>
      <c r="C93" s="40" t="s">
        <v>29261</v>
      </c>
      <c r="D93" s="375" t="s">
        <v>13462</v>
      </c>
      <c r="E93" s="375" t="s">
        <v>13462</v>
      </c>
      <c r="F93" s="388"/>
      <c r="G93" s="375"/>
      <c r="H93" s="375" t="s">
        <v>749</v>
      </c>
      <c r="I93" s="375"/>
      <c r="J93" s="375" t="s">
        <v>13747</v>
      </c>
      <c r="K93" s="375"/>
      <c r="L93" s="375" t="s">
        <v>13748</v>
      </c>
      <c r="M93" s="375">
        <f>INDEX('NOBLES 3E'!$C$2:$C$76,MATCH(Nobles!$A93,'NOBLES 3E'!$A$2:$A$76,0),1)</f>
        <v>27000</v>
      </c>
      <c r="N93" s="375" t="str">
        <f>IFERROR(INDEX('NOBLES 3E'!$D$2:$D$76,MATCH(Таблиця11[[#This Row],[NOBLE HOUSE]],'NOBLES 3E'!$A$2:$A$76,0),1),"")</f>
        <v>Nomus</v>
      </c>
      <c r="O93" s="375" t="str">
        <f>IFERROR(INDEX('NOBLES 3E'!$E$2:$E$76,MATCH(Таблиця11[[#This Row],[NOBLE HOUSE]],'NOBLES 3E'!$A$2:$A$76,0),1),"")</f>
        <v>Karya</v>
      </c>
      <c r="P93" s="375" t="str">
        <f>IFERROR(INDEX('NOBLES 3E'!$F$2:$F$76,MATCH(Таблиця11[[#This Row],[NOBLE HOUSE]],'NOBLES 3E'!$A$2:$A$76,0),1),"")</f>
        <v>Patrisa</v>
      </c>
      <c r="Q93" s="375"/>
      <c r="R93" s="375"/>
      <c r="S93" s="375"/>
      <c r="T93" s="375"/>
      <c r="U93" s="375"/>
      <c r="V93" s="375"/>
      <c r="W93" s="375"/>
      <c r="X93" s="375">
        <f>INDEX('NOBLES 3E'!$G$2:$G$76,MATCH(Nobles!$A93,'NOBLES 3E'!$A$2:$A$76,0),1)</f>
        <v>28</v>
      </c>
      <c r="Y93" s="375" t="str">
        <f>INDEX('NOBLES 3E'!H$2:H$76,MATCH(Nobles!$A93,'NOBLES 3E'!$A$2:$A$76,0),1)</f>
        <v>N</v>
      </c>
      <c r="Z93" s="375" t="str">
        <f>INDEX('NOBLES 3E'!I$2:I$76,MATCH(Nobles!$A93,'NOBLES 3E'!$A$2:$A$76,0),1)</f>
        <v>Waukeen</v>
      </c>
      <c r="AA93" s="375"/>
      <c r="AB93" s="375" t="str">
        <f>INDEX('NOBLES 3E'!J$2:J$76,MATCH(Nobles!$A93,'NOBLES 3E'!$A$2:$A$76,0),1)</f>
        <v>Tethyrian</v>
      </c>
      <c r="AC93" s="375"/>
      <c r="AD93" s="375" t="str">
        <f>INDEX('NOBLES 3E'!K$2:K$76,MATCH(Nobles!$A93,'NOBLES 3E'!$A$2:$A$76,0),1)</f>
        <v>1112 DR</v>
      </c>
      <c r="AE93" s="375" t="str">
        <f>INDEX('NOBLES 3E'!L$2:L$76,MATCH(Nobles!$A93,'NOBLES 3E'!$A$2:$A$76,0),1)</f>
        <v>N18</v>
      </c>
      <c r="AF93" s="375"/>
      <c r="AG93" s="375" t="str">
        <f>IFERROR(INDEX(Buildings!$H$3:$H$575,MATCH(Таблиця11[[#This Row],[Holdings in Waterdeep]],Buildings!$F$3:$F$575,0),1),"")</f>
        <v/>
      </c>
      <c r="AH93" s="375" t="str">
        <f>IFERROR(INDEX(Buildings!$I$3:$I$575,MATCH(Таблиця11[[#This Row],[Holdings in Waterdeep]],Buildings!$F$3:$F$575,0),1),"")</f>
        <v/>
      </c>
      <c r="AI93" s="375" t="str">
        <f>IF(Таблиця11[[#This Row],[Holdings Waterdeep Name]]&lt;&gt;"",Таблиця11[[#This Row],[Holdings Waterdeep Name]]&amp;" ("&amp;Таблиця11[[#This Row],[Ward of Holdings]]&amp;" Ward)","")</f>
        <v/>
      </c>
      <c r="AJ93" s="375"/>
      <c r="AK93" s="375">
        <f>Таблиця11[[#This Row],[Nobles*]]*2</f>
        <v>56</v>
      </c>
      <c r="AL93" s="375">
        <f t="shared" si="2"/>
        <v>97</v>
      </c>
      <c r="AM93" s="376" t="str">
        <f>IF(AL93&gt;=MISC!$E$10,MISC!$A$10,IF(AL93&gt;=MISC!$E$9,MISC!$A$9,IF(AL93&gt;=MISC!$E$8,MISC!$A$8,IF(AL93&gt;=MISC!$E$7,MISC!$A$7,IF(AL93&gt;=MISC!$E$6,MISC!$A$6,IF(AL93&gt;=MISC!$E$5,MISC!$A$5,MISC!$A$4))))))</f>
        <v>Aristocratic</v>
      </c>
      <c r="AN93" s="377" t="s">
        <v>13749</v>
      </c>
      <c r="AO93" s="1022">
        <v>0</v>
      </c>
      <c r="AP93" s="375"/>
      <c r="AQ93" s="375"/>
    </row>
    <row r="94" spans="1:43">
      <c r="A94" s="1000" t="s">
        <v>1056</v>
      </c>
      <c r="B94" s="709"/>
      <c r="C94" s="40" t="s">
        <v>29262</v>
      </c>
      <c r="D94" s="709" t="s">
        <v>13462</v>
      </c>
      <c r="E94" s="709" t="str">
        <f>IF(OR(Таблиця11[[#This Row],[STATUS 5E]]="Merged",Таблиця11[[#This Row],[STATUS 5E]]="Dead",Таблиця11[[#This Row],[STATUS 5E]]="Exiles"),"No","Yes")</f>
        <v>Yes</v>
      </c>
      <c r="F94" s="390"/>
      <c r="G94" s="709"/>
      <c r="H94" s="709" t="s">
        <v>641</v>
      </c>
      <c r="I94" s="709" t="s">
        <v>29181</v>
      </c>
      <c r="J94" s="709" t="s">
        <v>13750</v>
      </c>
      <c r="K94" s="709"/>
      <c r="L94" s="709"/>
      <c r="M94" s="709">
        <f>INDEX('NOBLES 3E'!$C$2:$C$76,MATCH(Nobles!$A94,'NOBLES 3E'!$A$2:$A$76,0),1)</f>
        <v>33000</v>
      </c>
      <c r="N94" s="709" t="str">
        <f>IFERROR(INDEX('NOBLES 3E'!$D$2:$D$76,MATCH(Таблиця11[[#This Row],[NOBLE HOUSE]],'NOBLES 3E'!$A$2:$A$76,0),1),"")</f>
        <v>Halam</v>
      </c>
      <c r="O94" s="709" t="str">
        <f>IFERROR(INDEX('NOBLES 3E'!$E$2:$E$76,MATCH(Таблиця11[[#This Row],[NOBLE HOUSE]],'NOBLES 3E'!$A$2:$A$76,0),1),"")</f>
        <v>Anja</v>
      </c>
      <c r="P94" s="709" t="str">
        <f>IFERROR(INDEX('NOBLES 3E'!$F$2:$F$76,MATCH(Таблиця11[[#This Row],[NOBLE HOUSE]],'NOBLES 3E'!$A$2:$A$76,0),1),"")</f>
        <v>Chimak</v>
      </c>
      <c r="Q94" s="709" t="s">
        <v>13471</v>
      </c>
      <c r="R94" s="709" t="s">
        <v>13751</v>
      </c>
      <c r="S94" s="709"/>
      <c r="T94" s="709"/>
      <c r="U94" s="709"/>
      <c r="V94" s="709"/>
      <c r="W94" s="709"/>
      <c r="X94" s="709">
        <f>INDEX('NOBLES 3E'!$G$2:$G$76,MATCH(Nobles!$A94,'NOBLES 3E'!$A$2:$A$76,0),1)</f>
        <v>72</v>
      </c>
      <c r="Y94" s="709" t="str">
        <f>INDEX('NOBLES 3E'!H$2:H$76,MATCH(Nobles!$A94,'NOBLES 3E'!$A$2:$A$76,0),1)</f>
        <v>LN, N, LE</v>
      </c>
      <c r="Z94" s="709" t="str">
        <f>INDEX('NOBLES 3E'!I$2:I$76,MATCH(Nobles!$A94,'NOBLES 3E'!$A$2:$A$76,0),1)</f>
        <v>Bane</v>
      </c>
      <c r="AA94" s="709"/>
      <c r="AB94" s="709" t="str">
        <f>INDEX('NOBLES 3E'!J$2:J$76,MATCH(Nobles!$A94,'NOBLES 3E'!$A$2:$A$76,0),1)</f>
        <v>Illuskan</v>
      </c>
      <c r="AC94" s="709"/>
      <c r="AD94" s="709" t="str">
        <f>INDEX('NOBLES 3E'!K$2:K$76,MATCH(Nobles!$A94,'NOBLES 3E'!$A$2:$A$76,0),1)</f>
        <v>1254 DR</v>
      </c>
      <c r="AE94" s="709">
        <f>INDEX('NOBLES 3E'!L$2:L$76,MATCH(Nobles!$A94,'NOBLES 3E'!$A$2:$A$76,0),1)</f>
        <v>46</v>
      </c>
      <c r="AF94" s="709" t="s">
        <v>12145</v>
      </c>
      <c r="AG94" s="709" t="str">
        <f>IFERROR(INDEX(Buildings!$H$3:$H$575,MATCH(Таблиця11[[#This Row],[Holdings in Waterdeep]],Buildings!$F$3:$F$575,0),1),"")</f>
        <v>Northvault</v>
      </c>
      <c r="AH94" s="709" t="str">
        <f>IFERROR(INDEX(Buildings!$I$3:$I$575,MATCH(Таблиця11[[#This Row],[Holdings in Waterdeep]],Buildings!$F$3:$F$575,0),1),"")</f>
        <v>Sea</v>
      </c>
      <c r="AI94" s="709" t="str">
        <f>IF(Таблиця11[[#This Row],[Holdings Waterdeep Name]]&lt;&gt;"",Таблиця11[[#This Row],[Holdings Waterdeep Name]]&amp;" ("&amp;Таблиця11[[#This Row],[Ward of Holdings]]&amp;" Ward)","")</f>
        <v>Northvault (Sea Ward)</v>
      </c>
      <c r="AJ94" s="709"/>
      <c r="AK94" s="709">
        <f>Таблиця11[[#This Row],[Nobles*]]*2</f>
        <v>144</v>
      </c>
      <c r="AL94" s="62">
        <f t="shared" si="2"/>
        <v>46</v>
      </c>
      <c r="AM94" s="1002" t="str">
        <f>IF(AL94&gt;=MISC!$E$10,MISC!$A$10,IF(AL94&gt;=MISC!$E$9,MISC!$A$9,IF(AL94&gt;=MISC!$E$8,MISC!$A$8,IF(AL94&gt;=MISC!$E$7,MISC!$A$7,IF(AL94&gt;=MISC!$E$6,MISC!$A$6,IF(AL94&gt;=MISC!$E$5,MISC!$A$5,MISC!$A$4))))))</f>
        <v>Aristocratic</v>
      </c>
      <c r="AN94" s="709"/>
      <c r="AO94" s="806">
        <v>1</v>
      </c>
      <c r="AP94" s="709"/>
      <c r="AQ94" s="709"/>
    </row>
    <row r="95" spans="1:43" hidden="1">
      <c r="A95" s="372" t="s">
        <v>13752</v>
      </c>
      <c r="B95" s="372" t="s">
        <v>13508</v>
      </c>
      <c r="C95" s="372"/>
      <c r="D95" s="372" t="s">
        <v>13462</v>
      </c>
      <c r="E95" s="372" t="str">
        <f>IF(OR(Таблиця11[[#This Row],[STATUS 5E]]="Merged",Таблиця11[[#This Row],[STATUS 5E]]="Dead",Таблиця11[[#This Row],[STATUS 5E]]="Exiles"),"No","Yes")</f>
        <v>No</v>
      </c>
      <c r="F95" s="389"/>
      <c r="G95" s="372"/>
      <c r="H95" s="372"/>
      <c r="I95" s="372"/>
      <c r="J95" s="372"/>
      <c r="K95" s="372"/>
      <c r="L95" s="372" t="s">
        <v>13753</v>
      </c>
      <c r="M95" s="372"/>
      <c r="N95" s="372" t="str">
        <f>IFERROR(INDEX('NOBLES 3E'!$D$2:$D$76,MATCH(Таблиця11[[#This Row],[NOBLE HOUSE]],'NOBLES 3E'!$A$2:$A$76,0),1),"")</f>
        <v/>
      </c>
      <c r="O95" s="372" t="str">
        <f>IFERROR(INDEX('NOBLES 3E'!$E$2:$E$76,MATCH(Таблиця11[[#This Row],[NOBLE HOUSE]],'NOBLES 3E'!$A$2:$A$76,0),1),"")</f>
        <v/>
      </c>
      <c r="P95" s="372" t="str">
        <f>IFERROR(INDEX('NOBLES 3E'!$F$2:$F$76,MATCH(Таблиця11[[#This Row],[NOBLE HOUSE]],'NOBLES 3E'!$A$2:$A$76,0),1),"")</f>
        <v/>
      </c>
      <c r="Q95" s="372"/>
      <c r="R95" s="372"/>
      <c r="S95" s="372"/>
      <c r="T95" s="372"/>
      <c r="U95" s="372"/>
      <c r="V95" s="372"/>
      <c r="W95" s="372"/>
      <c r="X95" s="372"/>
      <c r="Y95" s="372">
        <v>0</v>
      </c>
      <c r="Z95" s="372">
        <v>0</v>
      </c>
      <c r="AA95" s="372"/>
      <c r="AB95" s="372">
        <v>0</v>
      </c>
      <c r="AC95" s="372"/>
      <c r="AD95" s="372"/>
      <c r="AE95" s="372"/>
      <c r="AF95" s="372"/>
      <c r="AG95" s="372" t="str">
        <f>IFERROR(INDEX(Buildings!$H$3:$H$575,MATCH(Таблиця11[[#This Row],[Holdings in Waterdeep]],Buildings!$F$3:$F$575,0),1),"")</f>
        <v/>
      </c>
      <c r="AH95" s="372" t="str">
        <f>IFERROR(INDEX(Buildings!$I$3:$I$575,MATCH(Таблиця11[[#This Row],[Holdings in Waterdeep]],Buildings!$F$3:$F$575,0),1),"")</f>
        <v/>
      </c>
      <c r="AI95" s="372" t="str">
        <f>IF(Таблиця11[[#This Row],[Holdings Waterdeep Name]]&lt;&gt;"",Таблиця11[[#This Row],[Holdings Waterdeep Name]]&amp;" ("&amp;Таблиця11[[#This Row],[Ward of Holdings]]&amp;" Ward)","")</f>
        <v/>
      </c>
      <c r="AJ95" s="372"/>
      <c r="AK95" s="372">
        <f>Таблиця11[[#This Row],[Nobles*]]*2</f>
        <v>0</v>
      </c>
      <c r="AL95" s="372">
        <f t="shared" si="2"/>
        <v>0</v>
      </c>
      <c r="AM95" s="372" t="str">
        <f>IF(AL95&gt;=MISC!$E$10,MISC!$A$10,IF(AL95&gt;=MISC!$E$9,MISC!$A$9,IF(AL95&gt;=MISC!$E$8,MISC!$A$8,IF(AL95&gt;=MISC!$E$7,MISC!$A$7,IF(AL95&gt;=MISC!$E$6,MISC!$A$6,IF(AL95&gt;=MISC!$E$5,MISC!$A$5,MISC!$A$4))))))</f>
        <v>Wretched</v>
      </c>
      <c r="AN95" s="372"/>
      <c r="AO95" s="1022">
        <v>0</v>
      </c>
      <c r="AP95" s="372"/>
      <c r="AQ95" s="372"/>
    </row>
    <row r="96" spans="1:43" ht="20.25" hidden="1" customHeight="1">
      <c r="A96" s="372" t="s">
        <v>13754</v>
      </c>
      <c r="B96" s="372" t="s">
        <v>13508</v>
      </c>
      <c r="C96" s="40" t="s">
        <v>29263</v>
      </c>
      <c r="D96" s="372"/>
      <c r="E96" s="372" t="str">
        <f>IF(OR(Таблиця11[[#This Row],[STATUS 5E]]="Merged",Таблиця11[[#This Row],[STATUS 5E]]="Dead",Таблиця11[[#This Row],[STATUS 5E]]="Exiles"),"No","Yes")</f>
        <v>No</v>
      </c>
      <c r="F96" s="389"/>
      <c r="G96" s="372"/>
      <c r="H96" s="372"/>
      <c r="I96" s="372"/>
      <c r="J96" s="372"/>
      <c r="K96" s="372"/>
      <c r="L96" s="372"/>
      <c r="M96" s="372"/>
      <c r="N96" s="372" t="str">
        <f>IFERROR(INDEX('NOBLES 3E'!$D$2:$D$76,MATCH(Таблиця11[[#This Row],[NOBLE HOUSE]],'NOBLES 3E'!$A$2:$A$76,0),1),"")</f>
        <v/>
      </c>
      <c r="O96" s="372" t="str">
        <f>IFERROR(INDEX('NOBLES 3E'!$E$2:$E$76,MATCH(Таблиця11[[#This Row],[NOBLE HOUSE]],'NOBLES 3E'!$A$2:$A$76,0),1),"")</f>
        <v/>
      </c>
      <c r="P96" s="372" t="str">
        <f>IFERROR(INDEX('NOBLES 3E'!$F$2:$F$76,MATCH(Таблиця11[[#This Row],[NOBLE HOUSE]],'NOBLES 3E'!$A$2:$A$76,0),1),"")</f>
        <v/>
      </c>
      <c r="Q96" s="372"/>
      <c r="R96" s="372"/>
      <c r="S96" s="372"/>
      <c r="T96" s="372"/>
      <c r="U96" s="372"/>
      <c r="V96" s="372"/>
      <c r="W96" s="372"/>
      <c r="X96" s="372"/>
      <c r="Y96" s="372"/>
      <c r="Z96" s="372"/>
      <c r="AA96" s="372"/>
      <c r="AB96" s="372"/>
      <c r="AC96" s="372"/>
      <c r="AD96" s="372"/>
      <c r="AE96" s="372"/>
      <c r="AF96" s="372"/>
      <c r="AG96" s="372" t="str">
        <f>IFERROR(INDEX(Buildings!$H$3:$H$575,MATCH(Таблиця11[[#This Row],[Holdings in Waterdeep]],Buildings!$F$3:$F$575,0),1),"")</f>
        <v/>
      </c>
      <c r="AH96" s="372" t="str">
        <f>IFERROR(INDEX(Buildings!$I$3:$I$575,MATCH(Таблиця11[[#This Row],[Holdings in Waterdeep]],Buildings!$F$3:$F$575,0),1),"")</f>
        <v/>
      </c>
      <c r="AI96" s="372" t="str">
        <f>IF(Таблиця11[[#This Row],[Holdings Waterdeep Name]]&lt;&gt;"",Таблиця11[[#This Row],[Holdings Waterdeep Name]]&amp;" ("&amp;Таблиця11[[#This Row],[Ward of Holdings]]&amp;" Ward)","")</f>
        <v/>
      </c>
      <c r="AJ96" s="372"/>
      <c r="AK96" s="372">
        <f>Таблиця11[[#This Row],[Nobles*]]*2</f>
        <v>0</v>
      </c>
      <c r="AL96" s="372"/>
      <c r="AM96" s="401"/>
      <c r="AN96" s="372"/>
      <c r="AO96" s="1024">
        <v>1</v>
      </c>
      <c r="AP96" s="372"/>
      <c r="AQ96" s="372"/>
    </row>
    <row r="97" spans="1:43" ht="20.25" customHeight="1">
      <c r="A97" s="1000" t="s">
        <v>1063</v>
      </c>
      <c r="B97" s="709"/>
      <c r="C97" s="40" t="s">
        <v>29264</v>
      </c>
      <c r="D97" s="709" t="s">
        <v>13462</v>
      </c>
      <c r="E97" s="709" t="str">
        <f>IF(OR(Таблиця11[[#This Row],[STATUS 5E]]="Merged",Таблиця11[[#This Row],[STATUS 5E]]="Dead",Таблиця11[[#This Row],[STATUS 5E]]="Exiles"),"No","Yes")</f>
        <v>Yes</v>
      </c>
      <c r="F97" s="390"/>
      <c r="G97" s="709"/>
      <c r="H97" s="709" t="s">
        <v>29182</v>
      </c>
      <c r="I97" s="709"/>
      <c r="J97" s="709" t="s">
        <v>13755</v>
      </c>
      <c r="K97" s="709"/>
      <c r="L97" s="709" t="s">
        <v>13756</v>
      </c>
      <c r="M97" s="709">
        <f>INDEX('NOBLES 3E'!$C$2:$C$76,MATCH(Nobles!$A97,'NOBLES 3E'!$A$2:$A$76,0),1)</f>
        <v>50000</v>
      </c>
      <c r="N97" s="709" t="str">
        <f>IFERROR(INDEX('NOBLES 3E'!$D$2:$D$76,MATCH(Таблиця11[[#This Row],[NOBLE HOUSE]],'NOBLES 3E'!$A$2:$A$76,0),1),"")</f>
        <v>Maskar</v>
      </c>
      <c r="O97" s="709" t="str">
        <f>IFERROR(INDEX('NOBLES 3E'!$E$2:$E$76,MATCH(Таблиця11[[#This Row],[NOBLE HOUSE]],'NOBLES 3E'!$A$2:$A$76,0),1),"")</f>
        <v>Hyacia</v>
      </c>
      <c r="P97" s="709" t="str">
        <f>IFERROR(INDEX('NOBLES 3E'!$F$2:$F$76,MATCH(Таблиця11[[#This Row],[NOBLE HOUSE]],'NOBLES 3E'!$A$2:$A$76,0),1),"")</f>
        <v>Olanhar</v>
      </c>
      <c r="Q97" s="709" t="s">
        <v>13465</v>
      </c>
      <c r="R97" s="1001" t="s">
        <v>13757</v>
      </c>
      <c r="S97" s="709"/>
      <c r="T97" s="709"/>
      <c r="U97" s="709"/>
      <c r="V97" s="709" t="s">
        <v>13758</v>
      </c>
      <c r="W97" s="42"/>
      <c r="X97" s="709">
        <f>INDEX('NOBLES 3E'!$G$2:$G$76,MATCH(Nobles!$A97,'NOBLES 3E'!$A$2:$A$76,0),1)</f>
        <v>22</v>
      </c>
      <c r="Y97" s="709" t="str">
        <f>INDEX('NOBLES 3E'!H$2:H$76,MATCH(Nobles!$A97,'NOBLES 3E'!$A$2:$A$76,0),1)</f>
        <v>NG, LG, CG, LN, N, CN</v>
      </c>
      <c r="Z97" s="709">
        <f>INDEX('NOBLES 3E'!I$2:I$76,MATCH(Nobles!$A97,'NOBLES 3E'!$A$2:$A$76,0),1)</f>
        <v>0</v>
      </c>
      <c r="AA97" s="709"/>
      <c r="AB97" s="709" t="str">
        <f>INDEX('NOBLES 3E'!J$2:J$76,MATCH(Nobles!$A97,'NOBLES 3E'!$A$2:$A$76,0),1)</f>
        <v>Tethyrian</v>
      </c>
      <c r="AC97" s="709"/>
      <c r="AD97" s="709" t="str">
        <f>INDEX('NOBLES 3E'!K$2:K$76,MATCH(Nobles!$A97,'NOBLES 3E'!$A$2:$A$76,0),1)</f>
        <v>973 DR</v>
      </c>
      <c r="AE97" s="709" t="str">
        <f>INDEX('NOBLES 3E'!L$2:L$76,MATCH(Nobles!$A97,'NOBLES 3E'!$A$2:$A$76,0),1)</f>
        <v>C63, N55, T41</v>
      </c>
      <c r="AF97" s="709">
        <f>INDEX('NOBLES 3E'!M$2:M$76,MATCH(Nobles!$A97,'NOBLES 3E'!$A$2:$A$76,0),1)</f>
        <v>6.2266500622665006</v>
      </c>
      <c r="AG97" s="709" t="str">
        <f>IFERROR(INDEX(Buildings!$H$3:$H$575,MATCH(Таблиця11[[#This Row],[Holdings in Waterdeep]],Buildings!$F$3:$F$575,0),1),"")</f>
        <v/>
      </c>
      <c r="AH97" s="709" t="str">
        <f>IFERROR(INDEX(Buildings!$I$3:$I$575,MATCH(Таблиця11[[#This Row],[Holdings in Waterdeep]],Buildings!$F$3:$F$575,0),1),"")</f>
        <v/>
      </c>
      <c r="AI97" s="709" t="s">
        <v>13759</v>
      </c>
      <c r="AJ97" s="709"/>
      <c r="AK97" s="709">
        <f>Таблиця11[[#This Row],[Nobles*]]*2</f>
        <v>44</v>
      </c>
      <c r="AL97" s="62">
        <f t="shared" si="2"/>
        <v>228</v>
      </c>
      <c r="AM97" s="1002" t="str">
        <f>IF(AL97&gt;=MISC!$E$10,MISC!$A$10,IF(AL97&gt;=MISC!$E$9,MISC!$A$9,IF(AL97&gt;=MISC!$E$8,MISC!$A$8,IF(AL97&gt;=MISC!$E$7,MISC!$A$7,IF(AL97&gt;=MISC!$E$6,MISC!$A$6,IF(AL97&gt;=MISC!$E$5,MISC!$A$5,MISC!$A$4))))))</f>
        <v>Aristocratic</v>
      </c>
      <c r="AN97" s="1004" t="s">
        <v>13760</v>
      </c>
      <c r="AO97" s="806">
        <v>1</v>
      </c>
      <c r="AP97" s="709"/>
      <c r="AQ97" s="709"/>
    </row>
    <row r="98" spans="1:43">
      <c r="A98" s="1000" t="s">
        <v>1071</v>
      </c>
      <c r="B98" s="709"/>
      <c r="C98" s="40" t="s">
        <v>29265</v>
      </c>
      <c r="D98" s="709" t="s">
        <v>13462</v>
      </c>
      <c r="E98" s="709" t="str">
        <f>IF(OR(Таблиця11[[#This Row],[STATUS 5E]]="Merged",Таблиця11[[#This Row],[STATUS 5E]]="Dead",Таблиця11[[#This Row],[STATUS 5E]]="Exiles"),"No","Yes")</f>
        <v>Yes</v>
      </c>
      <c r="F98" s="390"/>
      <c r="G98" s="709"/>
      <c r="H98" s="709" t="s">
        <v>1072</v>
      </c>
      <c r="I98" s="709"/>
      <c r="J98" s="709" t="s">
        <v>13761</v>
      </c>
      <c r="K98" s="709"/>
      <c r="L98" s="709"/>
      <c r="M98" s="709">
        <f>INDEX('NOBLES 3E'!$C$2:$C$76,MATCH(Nobles!$A98,'NOBLES 3E'!$A$2:$A$76,0),1)</f>
        <v>22000</v>
      </c>
      <c r="N98" s="709" t="str">
        <f>IFERROR(INDEX('NOBLES 3E'!$D$2:$D$76,MATCH(Таблиця11[[#This Row],[NOBLE HOUSE]],'NOBLES 3E'!$A$2:$A$76,0),1),"")</f>
        <v>Bleskos</v>
      </c>
      <c r="O98" s="709" t="str">
        <f>IFERROR(INDEX('NOBLES 3E'!$E$2:$E$76,MATCH(Таблиця11[[#This Row],[NOBLE HOUSE]],'NOBLES 3E'!$A$2:$A$76,0),1),"")</f>
        <v>Apryl</v>
      </c>
      <c r="P98" s="709" t="str">
        <f>IFERROR(INDEX('NOBLES 3E'!$F$2:$F$76,MATCH(Таблиця11[[#This Row],[NOBLE HOUSE]],'NOBLES 3E'!$A$2:$A$76,0),1),"")</f>
        <v>Aristed</v>
      </c>
      <c r="Q98" s="709" t="s">
        <v>13471</v>
      </c>
      <c r="R98" s="709" t="s">
        <v>13762</v>
      </c>
      <c r="S98" s="709"/>
      <c r="T98" s="709"/>
      <c r="U98" s="709"/>
      <c r="V98" s="709"/>
      <c r="W98" s="709"/>
      <c r="X98" s="709">
        <f>INDEX('NOBLES 3E'!$G$2:$G$76,MATCH(Nobles!$A98,'NOBLES 3E'!$A$2:$A$76,0),1)</f>
        <v>18</v>
      </c>
      <c r="Y98" s="709" t="str">
        <f>INDEX('NOBLES 3E'!H$2:H$76,MATCH(Nobles!$A98,'NOBLES 3E'!$A$2:$A$76,0),1)</f>
        <v>CG, NG, CN</v>
      </c>
      <c r="Z98" s="709" t="str">
        <f>INDEX('NOBLES 3E'!I$2:I$76,MATCH(Nobles!$A98,'NOBLES 3E'!$A$2:$A$76,0),1)</f>
        <v>Selune</v>
      </c>
      <c r="AA98" s="709"/>
      <c r="AB98" s="709" t="str">
        <f>INDEX('NOBLES 3E'!J$2:J$76,MATCH(Nobles!$A98,'NOBLES 3E'!$A$2:$A$76,0),1)</f>
        <v>Chondathan</v>
      </c>
      <c r="AC98" s="709"/>
      <c r="AD98" s="709" t="str">
        <f>INDEX('NOBLES 3E'!K$2:K$76,MATCH(Nobles!$A98,'NOBLES 3E'!$A$2:$A$76,0),1)</f>
        <v>1251 DR</v>
      </c>
      <c r="AE98" s="709">
        <f>INDEX('NOBLES 3E'!L$2:L$76,MATCH(Nobles!$A98,'NOBLES 3E'!$A$2:$A$76,0),1)</f>
        <v>20</v>
      </c>
      <c r="AF98" s="709" t="s">
        <v>12035</v>
      </c>
      <c r="AG98" s="709" t="str">
        <f>IFERROR(INDEX(Buildings!$H$3:$H$575,MATCH(Таблиця11[[#This Row],[Holdings in Waterdeep]],Buildings!$F$3:$F$575,0),1),"")</f>
        <v>Moonsgrace Towers</v>
      </c>
      <c r="AH98" s="709" t="str">
        <f>IFERROR(INDEX(Buildings!$I$3:$I$575,MATCH(Таблиця11[[#This Row],[Holdings in Waterdeep]],Buildings!$F$3:$F$575,0),1),"")</f>
        <v>Sea</v>
      </c>
      <c r="AI98" s="709" t="str">
        <f>IF(Таблиця11[[#This Row],[Holdings Waterdeep Name]]&lt;&gt;"",Таблиця11[[#This Row],[Holdings Waterdeep Name]]&amp;" ("&amp;Таблиця11[[#This Row],[Ward of Holdings]]&amp;" Ward)","")</f>
        <v>Moonsgrace Towers (Sea Ward)</v>
      </c>
      <c r="AJ98" s="709"/>
      <c r="AK98" s="709">
        <f>Таблиця11[[#This Row],[Nobles*]]*2</f>
        <v>36</v>
      </c>
      <c r="AL98" s="62">
        <f t="shared" si="2"/>
        <v>123</v>
      </c>
      <c r="AM98" s="1002" t="str">
        <f>IF(AL98&gt;=MISC!$E$10,MISC!$A$10,IF(AL98&gt;=MISC!$E$9,MISC!$A$9,IF(AL98&gt;=MISC!$E$8,MISC!$A$8,IF(AL98&gt;=MISC!$E$7,MISC!$A$7,IF(AL98&gt;=MISC!$E$6,MISC!$A$6,IF(AL98&gt;=MISC!$E$5,MISC!$A$5,MISC!$A$4))))))</f>
        <v>Aristocratic</v>
      </c>
      <c r="AN98" s="709"/>
      <c r="AO98" s="806">
        <v>1</v>
      </c>
      <c r="AP98" s="709"/>
      <c r="AQ98" s="709"/>
    </row>
    <row r="99" spans="1:43">
      <c r="A99" s="1000" t="s">
        <v>1076</v>
      </c>
      <c r="B99" s="709"/>
      <c r="C99" s="40" t="s">
        <v>29265</v>
      </c>
      <c r="D99" s="709" t="s">
        <v>13462</v>
      </c>
      <c r="E99" s="709" t="str">
        <f>IF(OR(Таблиця11[[#This Row],[STATUS 5E]]="Merged",Таблиця11[[#This Row],[STATUS 5E]]="Dead",Таблиця11[[#This Row],[STATUS 5E]]="Exiles"),"No","Yes")</f>
        <v>Yes</v>
      </c>
      <c r="F99" s="390"/>
      <c r="G99" s="709"/>
      <c r="H99" s="709" t="s">
        <v>1072</v>
      </c>
      <c r="I99" s="709"/>
      <c r="J99" s="709" t="s">
        <v>13763</v>
      </c>
      <c r="K99" s="709"/>
      <c r="L99" s="709" t="s">
        <v>13764</v>
      </c>
      <c r="M99" s="709">
        <f>INDEX('NOBLES 3E'!$C$2:$C$76,MATCH(Nobles!$A99,'NOBLES 3E'!$A$2:$A$76,0),1)</f>
        <v>20000</v>
      </c>
      <c r="N99" s="709" t="str">
        <f>IFERROR(INDEX('NOBLES 3E'!$D$2:$D$76,MATCH(Таблиця11[[#This Row],[NOBLE HOUSE]],'NOBLES 3E'!$A$2:$A$76,0),1),"")</f>
        <v>Olomar</v>
      </c>
      <c r="O99" s="709" t="str">
        <f>IFERROR(INDEX('NOBLES 3E'!$E$2:$E$76,MATCH(Таблиця11[[#This Row],[NOBLE HOUSE]],'NOBLES 3E'!$A$2:$A$76,0),1),"")</f>
        <v>Anyla</v>
      </c>
      <c r="P99" s="709" t="str">
        <f>IFERROR(INDEX('NOBLES 3E'!$F$2:$F$76,MATCH(Таблиця11[[#This Row],[NOBLE HOUSE]],'NOBLES 3E'!$A$2:$A$76,0),1),"")</f>
        <v>Gerath</v>
      </c>
      <c r="Q99" s="709" t="s">
        <v>13471</v>
      </c>
      <c r="R99" s="709" t="s">
        <v>29105</v>
      </c>
      <c r="S99" s="709" t="s">
        <v>29106</v>
      </c>
      <c r="T99" s="709"/>
      <c r="U99" s="709"/>
      <c r="V99" s="709"/>
      <c r="W99" s="709"/>
      <c r="X99" s="709">
        <f>INDEX('NOBLES 3E'!$G$2:$G$76,MATCH(Nobles!$A99,'NOBLES 3E'!$A$2:$A$76,0),1)</f>
        <v>27</v>
      </c>
      <c r="Y99" s="709" t="str">
        <f>INDEX('NOBLES 3E'!H$2:H$76,MATCH(Nobles!$A99,'NOBLES 3E'!$A$2:$A$76,0),1)</f>
        <v>CN, CE</v>
      </c>
      <c r="Z99" s="709" t="str">
        <f>INDEX('NOBLES 3E'!I$2:I$76,MATCH(Nobles!$A99,'NOBLES 3E'!$A$2:$A$76,0),1)</f>
        <v>Umberlee</v>
      </c>
      <c r="AA99" s="709"/>
      <c r="AB99" s="709" t="str">
        <f>INDEX('NOBLES 3E'!J$2:J$76,MATCH(Nobles!$A99,'NOBLES 3E'!$A$2:$A$76,0),1)</f>
        <v>Tethyrian</v>
      </c>
      <c r="AC99" s="709"/>
      <c r="AD99" s="709" t="str">
        <f>INDEX('NOBLES 3E'!K$2:K$76,MATCH(Nobles!$A99,'NOBLES 3E'!$A$2:$A$76,0),1)</f>
        <v>1310 DR</v>
      </c>
      <c r="AE99" s="709">
        <f>INDEX('NOBLES 3E'!L$2:L$76,MATCH(Nobles!$A99,'NOBLES 3E'!$A$2:$A$76,0),1)</f>
        <v>32</v>
      </c>
      <c r="AF99" s="709" t="s">
        <v>12092</v>
      </c>
      <c r="AG99" s="709" t="str">
        <f>IFERROR(INDEX(Buildings!$H$3:$H$575,MATCH(Таблиця11[[#This Row],[Holdings in Waterdeep]],Buildings!$F$3:$F$575,0),1),"")</f>
        <v>Thousandsails Hall</v>
      </c>
      <c r="AH99" s="709" t="str">
        <f>IFERROR(INDEX(Buildings!$I$3:$I$575,MATCH(Таблиця11[[#This Row],[Holdings in Waterdeep]],Buildings!$F$3:$F$575,0),1),"")</f>
        <v>Sea</v>
      </c>
      <c r="AI99" s="709" t="str">
        <f>IF(Таблиця11[[#This Row],[Holdings Waterdeep Name]]&lt;&gt;"",Таблиця11[[#This Row],[Holdings Waterdeep Name]]&amp;" ("&amp;Таблиця11[[#This Row],[Ward of Holdings]]&amp;" Ward)","")</f>
        <v>Thousandsails Hall (Sea Ward)</v>
      </c>
      <c r="AJ99" s="709"/>
      <c r="AK99" s="709">
        <f>Таблиця11[[#This Row],[Nobles*]]*2</f>
        <v>54</v>
      </c>
      <c r="AL99" s="62">
        <f t="shared" si="2"/>
        <v>75</v>
      </c>
      <c r="AM99" s="1002" t="str">
        <f>IF(AL99&gt;=MISC!$E$10,MISC!$A$10,IF(AL99&gt;=MISC!$E$9,MISC!$A$9,IF(AL99&gt;=MISC!$E$8,MISC!$A$8,IF(AL99&gt;=MISC!$E$7,MISC!$A$7,IF(AL99&gt;=MISC!$E$6,MISC!$A$6,IF(AL99&gt;=MISC!$E$5,MISC!$A$5,MISC!$A$4))))))</f>
        <v>Aristocratic</v>
      </c>
      <c r="AN99" s="709"/>
      <c r="AO99" s="806">
        <v>1</v>
      </c>
      <c r="AP99" s="709"/>
      <c r="AQ99" s="709"/>
    </row>
    <row r="100" spans="1:43">
      <c r="A100" s="1000" t="s">
        <v>1081</v>
      </c>
      <c r="B100" s="709"/>
      <c r="C100" s="40" t="s">
        <v>29266</v>
      </c>
      <c r="D100" s="709" t="s">
        <v>13462</v>
      </c>
      <c r="E100" s="709" t="str">
        <f>IF(OR(Таблиця11[[#This Row],[STATUS 5E]]="Merged",Таблиця11[[#This Row],[STATUS 5E]]="Dead",Таблиця11[[#This Row],[STATUS 5E]]="Exiles"),"No","Yes")</f>
        <v>Yes</v>
      </c>
      <c r="F100" s="390"/>
      <c r="G100" s="709"/>
      <c r="H100" s="709" t="s">
        <v>1082</v>
      </c>
      <c r="I100" s="709"/>
      <c r="J100" s="709" t="s">
        <v>13765</v>
      </c>
      <c r="K100" s="709"/>
      <c r="L100" s="709"/>
      <c r="M100" s="709">
        <f>INDEX('NOBLES 3E'!$C$2:$C$76,MATCH(Nobles!$A100,'NOBLES 3E'!$A$2:$A$76,0),1)</f>
        <v>25000</v>
      </c>
      <c r="N100" s="709" t="str">
        <f>IFERROR(INDEX('NOBLES 3E'!$D$2:$D$76,MATCH(Таблиця11[[#This Row],[NOBLE HOUSE]],'NOBLES 3E'!$A$2:$A$76,0),1),"")</f>
        <v>Lungar II</v>
      </c>
      <c r="O100" s="709" t="str">
        <f>IFERROR(INDEX('NOBLES 3E'!$E$2:$E$76,MATCH(Таблиця11[[#This Row],[NOBLE HOUSE]],'NOBLES 3E'!$A$2:$A$76,0),1),"")</f>
        <v>Triine</v>
      </c>
      <c r="P100" s="709" t="str">
        <f>IFERROR(INDEX('NOBLES 3E'!$F$2:$F$76,MATCH(Таблиця11[[#This Row],[NOBLE HOUSE]],'NOBLES 3E'!$A$2:$A$76,0),1),"")</f>
        <v>Olztel</v>
      </c>
      <c r="Q100" s="709" t="s">
        <v>13538</v>
      </c>
      <c r="R100" s="709" t="s">
        <v>13766</v>
      </c>
      <c r="S100" s="709" t="s">
        <v>13767</v>
      </c>
      <c r="T100" s="709"/>
      <c r="U100" s="709"/>
      <c r="V100" s="709"/>
      <c r="W100" s="709"/>
      <c r="X100" s="709">
        <f>INDEX('NOBLES 3E'!$G$2:$G$76,MATCH(Nobles!$A100,'NOBLES 3E'!$A$2:$A$76,0),1)</f>
        <v>31</v>
      </c>
      <c r="Y100" s="709" t="str">
        <f>INDEX('NOBLES 3E'!H$2:H$76,MATCH(Nobles!$A100,'NOBLES 3E'!$A$2:$A$76,0),1)</f>
        <v>CN, N, CE, NE</v>
      </c>
      <c r="Z100" s="709" t="str">
        <f>INDEX('NOBLES 3E'!I$2:I$76,MATCH(Nobles!$A100,'NOBLES 3E'!$A$2:$A$76,0),1)</f>
        <v>Tempus</v>
      </c>
      <c r="AA100" s="709"/>
      <c r="AB100" s="709" t="str">
        <f>INDEX('NOBLES 3E'!J$2:J$76,MATCH(Nobles!$A100,'NOBLES 3E'!$A$2:$A$76,0),1)</f>
        <v>Tethyrian</v>
      </c>
      <c r="AC100" s="709"/>
      <c r="AD100" s="709" t="str">
        <f>INDEX('NOBLES 3E'!K$2:K$76,MATCH(Nobles!$A100,'NOBLES 3E'!$A$2:$A$76,0),1)</f>
        <v>1103 DR</v>
      </c>
      <c r="AE100" s="709" t="str">
        <f>INDEX('NOBLES 3E'!L$2:L$76,MATCH(Nobles!$A100,'NOBLES 3E'!$A$2:$A$76,0),1)</f>
        <v>N44</v>
      </c>
      <c r="AF100" s="709" t="s">
        <v>1088</v>
      </c>
      <c r="AG100" s="709" t="str">
        <f>IFERROR(INDEX(Buildings!$H$3:$H$575,MATCH(Таблиця11[[#This Row],[Holdings in Waterdeep]],Buildings!$F$3:$F$575,0),1),"")</f>
        <v>Overlook House</v>
      </c>
      <c r="AH100" s="709" t="str">
        <f>IFERROR(INDEX(Buildings!$I$3:$I$575,MATCH(Таблиця11[[#This Row],[Holdings in Waterdeep]],Buildings!$F$3:$F$575,0),1),"")</f>
        <v>North</v>
      </c>
      <c r="AI100" s="709" t="str">
        <f>IF(Таблиця11[[#This Row],[Holdings Waterdeep Name]]&lt;&gt;"",Таблиця11[[#This Row],[Holdings Waterdeep Name]]&amp;" ("&amp;Таблиця11[[#This Row],[Ward of Holdings]]&amp;" Ward)","")</f>
        <v>Overlook House (North Ward)</v>
      </c>
      <c r="AJ100" s="709"/>
      <c r="AK100" s="709">
        <f>Таблиця11[[#This Row],[Nobles*]]*2</f>
        <v>62</v>
      </c>
      <c r="AL100" s="62">
        <f t="shared" si="2"/>
        <v>81</v>
      </c>
      <c r="AM100" s="1002" t="str">
        <f>IF(AL100&gt;=MISC!$E$10,MISC!$A$10,IF(AL100&gt;=MISC!$E$9,MISC!$A$9,IF(AL100&gt;=MISC!$E$8,MISC!$A$8,IF(AL100&gt;=MISC!$E$7,MISC!$A$7,IF(AL100&gt;=MISC!$E$6,MISC!$A$6,IF(AL100&gt;=MISC!$E$5,MISC!$A$5,MISC!$A$4))))))</f>
        <v>Aristocratic</v>
      </c>
      <c r="AN100" s="709"/>
      <c r="AO100" s="1022">
        <v>0</v>
      </c>
      <c r="AP100" s="709"/>
      <c r="AQ100" s="709"/>
    </row>
    <row r="101" spans="1:43">
      <c r="A101" s="1009" t="s">
        <v>13768</v>
      </c>
      <c r="B101" s="480"/>
      <c r="C101" s="480"/>
      <c r="D101" s="480" t="s">
        <v>13527</v>
      </c>
      <c r="E101" s="480" t="str">
        <f>IF(OR(Таблиця11[[#This Row],[STATUS 5E]]="Merged",Таблиця11[[#This Row],[STATUS 5E]]="Dead",Таблиця11[[#This Row],[STATUS 5E]]="Exiles"),"No","Yes")</f>
        <v>Yes</v>
      </c>
      <c r="F101" s="390"/>
      <c r="G101" s="480"/>
      <c r="H101" s="480"/>
      <c r="I101" s="480"/>
      <c r="J101" s="480"/>
      <c r="K101" s="395"/>
      <c r="L101" s="396" t="s">
        <v>13769</v>
      </c>
      <c r="M101" s="480"/>
      <c r="N101" s="480" t="str">
        <f>IFERROR(INDEX('NOBLES 3E'!$D$2:$D$76,MATCH(Таблиця11[[#This Row],[NOBLE HOUSE]],'NOBLES 3E'!$A$2:$A$76,0),1),"")</f>
        <v/>
      </c>
      <c r="O101" s="480" t="str">
        <f>IFERROR(INDEX('NOBLES 3E'!$E$2:$E$76,MATCH(Таблиця11[[#This Row],[NOBLE HOUSE]],'NOBLES 3E'!$A$2:$A$76,0),1),"")</f>
        <v/>
      </c>
      <c r="P101" s="480" t="str">
        <f>IFERROR(INDEX('NOBLES 3E'!$F$2:$F$76,MATCH(Таблиця11[[#This Row],[NOBLE HOUSE]],'NOBLES 3E'!$A$2:$A$76,0),1),"")</f>
        <v/>
      </c>
      <c r="Q101" s="480"/>
      <c r="R101" s="480" t="s">
        <v>13770</v>
      </c>
      <c r="S101" s="480" t="s">
        <v>13771</v>
      </c>
      <c r="T101" s="480"/>
      <c r="U101" s="480"/>
      <c r="V101" s="480"/>
      <c r="W101" s="480"/>
      <c r="X101" s="480"/>
      <c r="Y101" s="480"/>
      <c r="Z101" s="480"/>
      <c r="AA101" s="480"/>
      <c r="AB101" s="480"/>
      <c r="AC101" s="480"/>
      <c r="AD101" s="480"/>
      <c r="AE101" s="480"/>
      <c r="AF101" s="480"/>
      <c r="AG101" s="480" t="s">
        <v>13024</v>
      </c>
      <c r="AH101" s="480" t="str">
        <f>IFERROR(INDEX(Buildings!$I$3:$I$575,MATCH(Таблиця11[[#This Row],[Holdings in Waterdeep]],Buildings!$F$3:$F$575,0),1),"")</f>
        <v/>
      </c>
      <c r="AI101" s="480" t="str">
        <f>IF(Таблиця11[[#This Row],[Holdings Waterdeep Name]]&lt;&gt;"",Таблиця11[[#This Row],[Holdings Waterdeep Name]]&amp;" ("&amp;Таблиця11[[#This Row],[Ward of Holdings]]&amp;" Ward)","")</f>
        <v>Hasard manor ( Ward)</v>
      </c>
      <c r="AJ101" s="480"/>
      <c r="AK101" s="480">
        <f>Таблиця11[[#This Row],[Nobles*]]*2</f>
        <v>0</v>
      </c>
      <c r="AL101" s="381">
        <f t="shared" si="2"/>
        <v>0</v>
      </c>
      <c r="AM101" s="1007" t="str">
        <f>IF(AL101&gt;=MISC!$E$10,MISC!$A$10,IF(AL101&gt;=MISC!$E$9,MISC!$A$9,IF(AL101&gt;=MISC!$E$8,MISC!$A$8,IF(AL101&gt;=MISC!$E$7,MISC!$A$7,IF(AL101&gt;=MISC!$E$6,MISC!$A$6,IF(AL101&gt;=MISC!$E$5,MISC!$A$5,MISC!$A$4))))))</f>
        <v>Wretched</v>
      </c>
      <c r="AN101" s="480"/>
      <c r="AO101" s="1022">
        <v>0</v>
      </c>
      <c r="AP101" s="480"/>
      <c r="AQ101" s="480"/>
    </row>
    <row r="102" spans="1:43">
      <c r="A102" s="1009" t="s">
        <v>13772</v>
      </c>
      <c r="B102" s="480"/>
      <c r="C102" s="480"/>
      <c r="D102" s="480" t="s">
        <v>13527</v>
      </c>
      <c r="E102" s="480" t="str">
        <f>IF(OR(Таблиця11[[#This Row],[STATUS 5E]]="Merged",Таблиця11[[#This Row],[STATUS 5E]]="Dead",Таблиця11[[#This Row],[STATUS 5E]]="Exiles"),"No","Yes")</f>
        <v>Yes</v>
      </c>
      <c r="F102" s="390"/>
      <c r="G102" s="480"/>
      <c r="H102" s="480"/>
      <c r="I102" s="480"/>
      <c r="J102" s="480"/>
      <c r="K102" s="480"/>
      <c r="L102" s="480" t="s">
        <v>13773</v>
      </c>
      <c r="M102" s="480"/>
      <c r="N102" s="480" t="str">
        <f>IFERROR(INDEX('NOBLES 3E'!$D$2:$D$76,MATCH(Таблиця11[[#This Row],[NOBLE HOUSE]],'NOBLES 3E'!$A$2:$A$76,0),1),"")</f>
        <v/>
      </c>
      <c r="O102" s="480" t="str">
        <f>IFERROR(INDEX('NOBLES 3E'!$E$2:$E$76,MATCH(Таблиця11[[#This Row],[NOBLE HOUSE]],'NOBLES 3E'!$A$2:$A$76,0),1),"")</f>
        <v/>
      </c>
      <c r="P102" s="480" t="str">
        <f>IFERROR(INDEX('NOBLES 3E'!$F$2:$F$76,MATCH(Таблиця11[[#This Row],[NOBLE HOUSE]],'NOBLES 3E'!$A$2:$A$76,0),1),"")</f>
        <v/>
      </c>
      <c r="Q102" s="480"/>
      <c r="R102" s="480" t="s">
        <v>13774</v>
      </c>
      <c r="S102" s="480"/>
      <c r="T102" s="480"/>
      <c r="U102" s="480"/>
      <c r="V102" s="480"/>
      <c r="W102" s="480"/>
      <c r="X102" s="480"/>
      <c r="Y102" s="480"/>
      <c r="Z102" s="480"/>
      <c r="AA102" s="480"/>
      <c r="AB102" s="480"/>
      <c r="AC102" s="480"/>
      <c r="AD102" s="480"/>
      <c r="AE102" s="480"/>
      <c r="AF102" s="480"/>
      <c r="AG102" s="480" t="s">
        <v>13025</v>
      </c>
      <c r="AH102" s="480" t="str">
        <f>IFERROR(INDEX(Buildings!$I$3:$I$575,MATCH(Таблиця11[[#This Row],[Holdings in Waterdeep]],Buildings!$F$3:$F$575,0),1),"")</f>
        <v/>
      </c>
      <c r="AI102" s="480" t="str">
        <f>IF(Таблиця11[[#This Row],[Holdings Waterdeep Name]]&lt;&gt;"",Таблиця11[[#This Row],[Holdings Waterdeep Name]]&amp;" ("&amp;Таблиця11[[#This Row],[Ward of Holdings]]&amp;" Ward)","")</f>
        <v>Mrays manor ( Ward)</v>
      </c>
      <c r="AJ102" s="480"/>
      <c r="AK102" s="480">
        <f>Таблиця11[[#This Row],[Nobles*]]*2</f>
        <v>0</v>
      </c>
      <c r="AL102" s="381">
        <f t="shared" si="2"/>
        <v>0</v>
      </c>
      <c r="AM102" s="1007" t="str">
        <f>IF(AL102&gt;=MISC!$E$10,MISC!$A$10,IF(AL102&gt;=MISC!$E$9,MISC!$A$9,IF(AL102&gt;=MISC!$E$8,MISC!$A$8,IF(AL102&gt;=MISC!$E$7,MISC!$A$7,IF(AL102&gt;=MISC!$E$6,MISC!$A$6,IF(AL102&gt;=MISC!$E$5,MISC!$A$5,MISC!$A$4))))))</f>
        <v>Wretched</v>
      </c>
      <c r="AN102" s="480"/>
      <c r="AO102" s="1022">
        <v>0</v>
      </c>
      <c r="AP102" s="480"/>
      <c r="AQ102" s="480"/>
    </row>
    <row r="103" spans="1:43">
      <c r="A103" s="1009" t="s">
        <v>13775</v>
      </c>
      <c r="B103" s="480"/>
      <c r="C103" s="480"/>
      <c r="D103" s="480" t="s">
        <v>13527</v>
      </c>
      <c r="E103" s="480" t="str">
        <f>IF(OR(Таблиця11[[#This Row],[STATUS 5E]]="Merged",Таблиця11[[#This Row],[STATUS 5E]]="Dead",Таблиця11[[#This Row],[STATUS 5E]]="Exiles"),"No","Yes")</f>
        <v>Yes</v>
      </c>
      <c r="F103" s="390"/>
      <c r="G103" s="480"/>
      <c r="H103" s="480"/>
      <c r="I103" s="480"/>
      <c r="J103" s="480"/>
      <c r="K103" s="480"/>
      <c r="L103" s="480" t="s">
        <v>13776</v>
      </c>
      <c r="M103" s="480"/>
      <c r="N103" s="480" t="str">
        <f>IFERROR(INDEX('NOBLES 3E'!$D$2:$D$76,MATCH(Таблиця11[[#This Row],[NOBLE HOUSE]],'NOBLES 3E'!$A$2:$A$76,0),1),"")</f>
        <v/>
      </c>
      <c r="O103" s="480" t="str">
        <f>IFERROR(INDEX('NOBLES 3E'!$E$2:$E$76,MATCH(Таблиця11[[#This Row],[NOBLE HOUSE]],'NOBLES 3E'!$A$2:$A$76,0),1),"")</f>
        <v/>
      </c>
      <c r="P103" s="480" t="str">
        <f>IFERROR(INDEX('NOBLES 3E'!$F$2:$F$76,MATCH(Таблиця11[[#This Row],[NOBLE HOUSE]],'NOBLES 3E'!$A$2:$A$76,0),1),"")</f>
        <v/>
      </c>
      <c r="Q103" s="480"/>
      <c r="R103" s="480" t="s">
        <v>13777</v>
      </c>
      <c r="S103" s="480"/>
      <c r="T103" s="480"/>
      <c r="U103" s="480"/>
      <c r="V103" s="480"/>
      <c r="W103" s="480"/>
      <c r="X103" s="480"/>
      <c r="Y103" s="480"/>
      <c r="Z103" s="480"/>
      <c r="AA103" s="480"/>
      <c r="AB103" s="480"/>
      <c r="AC103" s="480"/>
      <c r="AD103" s="480"/>
      <c r="AE103" s="480"/>
      <c r="AF103" s="480"/>
      <c r="AG103" s="480" t="s">
        <v>13026</v>
      </c>
      <c r="AH103" s="480" t="str">
        <f>IFERROR(INDEX(Buildings!$I$3:$I$575,MATCH(Таблиця11[[#This Row],[Holdings in Waterdeep]],Buildings!$F$3:$F$575,0),1),"")</f>
        <v/>
      </c>
      <c r="AI103" s="480" t="str">
        <f>IF(Таблиця11[[#This Row],[Holdings Waterdeep Name]]&lt;&gt;"",Таблиця11[[#This Row],[Holdings Waterdeep Name]]&amp;" ("&amp;Таблиця11[[#This Row],[Ward of Holdings]]&amp;" Ward)","")</f>
        <v>Stormont manor ( Ward)</v>
      </c>
      <c r="AJ103" s="480"/>
      <c r="AK103" s="480">
        <f>Таблиця11[[#This Row],[Nobles*]]*2</f>
        <v>0</v>
      </c>
      <c r="AL103" s="381">
        <f t="shared" si="2"/>
        <v>0</v>
      </c>
      <c r="AM103" s="1007" t="str">
        <f>IF(AL103&gt;=MISC!$E$10,MISC!$A$10,IF(AL103&gt;=MISC!$E$9,MISC!$A$9,IF(AL103&gt;=MISC!$E$8,MISC!$A$8,IF(AL103&gt;=MISC!$E$7,MISC!$A$7,IF(AL103&gt;=MISC!$E$6,MISC!$A$6,IF(AL103&gt;=MISC!$E$5,MISC!$A$5,MISC!$A$4))))))</f>
        <v>Wretched</v>
      </c>
      <c r="AN103" s="480"/>
      <c r="AO103" s="1022">
        <v>0</v>
      </c>
      <c r="AP103" s="480"/>
      <c r="AQ103" s="480"/>
    </row>
    <row r="104" spans="1:43">
      <c r="A104" s="1009" t="s">
        <v>13778</v>
      </c>
      <c r="B104" s="480"/>
      <c r="C104" s="480"/>
      <c r="D104" s="480" t="s">
        <v>13527</v>
      </c>
      <c r="E104" s="480" t="str">
        <f>IF(OR(Таблиця11[[#This Row],[STATUS 5E]]="Merged",Таблиця11[[#This Row],[STATUS 5E]]="Dead",Таблиця11[[#This Row],[STATUS 5E]]="Exiles"),"No","Yes")</f>
        <v>Yes</v>
      </c>
      <c r="F104" s="390"/>
      <c r="G104" s="480"/>
      <c r="H104" s="480"/>
      <c r="I104" s="480"/>
      <c r="J104" s="480"/>
      <c r="K104" s="480"/>
      <c r="L104" s="480" t="s">
        <v>13779</v>
      </c>
      <c r="M104" s="480"/>
      <c r="N104" s="480" t="str">
        <f>IFERROR(INDEX('NOBLES 3E'!$D$2:$D$76,MATCH(Таблиця11[[#This Row],[NOBLE HOUSE]],'NOBLES 3E'!$A$2:$A$76,0),1),"")</f>
        <v/>
      </c>
      <c r="O104" s="480" t="str">
        <f>IFERROR(INDEX('NOBLES 3E'!$E$2:$E$76,MATCH(Таблиця11[[#This Row],[NOBLE HOUSE]],'NOBLES 3E'!$A$2:$A$76,0),1),"")</f>
        <v/>
      </c>
      <c r="P104" s="480" t="str">
        <f>IFERROR(INDEX('NOBLES 3E'!$F$2:$F$76,MATCH(Таблиця11[[#This Row],[NOBLE HOUSE]],'NOBLES 3E'!$A$2:$A$76,0),1),"")</f>
        <v/>
      </c>
      <c r="Q104" s="480"/>
      <c r="R104" s="480" t="s">
        <v>13780</v>
      </c>
      <c r="S104" s="480"/>
      <c r="T104" s="480"/>
      <c r="U104" s="480"/>
      <c r="V104" s="480"/>
      <c r="W104" s="480"/>
      <c r="X104" s="480"/>
      <c r="Y104" s="480"/>
      <c r="Z104" s="480"/>
      <c r="AA104" s="480"/>
      <c r="AB104" s="480"/>
      <c r="AC104" s="480"/>
      <c r="AD104" s="480"/>
      <c r="AE104" s="480"/>
      <c r="AF104" s="480"/>
      <c r="AG104" s="480" t="s">
        <v>13027</v>
      </c>
      <c r="AH104" s="480" t="str">
        <f>IFERROR(INDEX(Buildings!$I$3:$I$575,MATCH(Таблиця11[[#This Row],[Holdings in Waterdeep]],Buildings!$F$3:$F$575,0),1),"")</f>
        <v/>
      </c>
      <c r="AI104" s="480" t="str">
        <f>IF(Таблиця11[[#This Row],[Holdings Waterdeep Name]]&lt;&gt;"",Таблиця11[[#This Row],[Holdings Waterdeep Name]]&amp;" ("&amp;Таблиця11[[#This Row],[Ward of Holdings]]&amp;" Ward)","")</f>
        <v>Raelantaver manor ( Ward)</v>
      </c>
      <c r="AJ104" s="480"/>
      <c r="AK104" s="480">
        <f>Таблиця11[[#This Row],[Nobles*]]*2</f>
        <v>0</v>
      </c>
      <c r="AL104" s="381">
        <f t="shared" si="2"/>
        <v>0</v>
      </c>
      <c r="AM104" s="1007" t="str">
        <f>IF(AL104&gt;=MISC!$E$10,MISC!$A$10,IF(AL104&gt;=MISC!$E$9,MISC!$A$9,IF(AL104&gt;=MISC!$E$8,MISC!$A$8,IF(AL104&gt;=MISC!$E$7,MISC!$A$7,IF(AL104&gt;=MISC!$E$6,MISC!$A$6,IF(AL104&gt;=MISC!$E$5,MISC!$A$5,MISC!$A$4))))))</f>
        <v>Wretched</v>
      </c>
      <c r="AN104" s="480"/>
      <c r="AO104" s="1022">
        <v>0</v>
      </c>
      <c r="AP104" s="480"/>
      <c r="AQ104" s="480"/>
    </row>
    <row r="105" spans="1:43">
      <c r="A105" s="1009" t="s">
        <v>13781</v>
      </c>
      <c r="B105" s="480"/>
      <c r="C105" s="480"/>
      <c r="D105" s="480" t="s">
        <v>13527</v>
      </c>
      <c r="E105" s="480" t="str">
        <f>IF(OR(Таблиця11[[#This Row],[STATUS 5E]]="Merged",Таблиця11[[#This Row],[STATUS 5E]]="Dead",Таблиця11[[#This Row],[STATUS 5E]]="Exiles"),"No","Yes")</f>
        <v>Yes</v>
      </c>
      <c r="F105" s="390"/>
      <c r="G105" s="480"/>
      <c r="H105" s="480"/>
      <c r="I105" s="480"/>
      <c r="J105" s="480"/>
      <c r="K105" s="480"/>
      <c r="L105" s="395" t="s">
        <v>13782</v>
      </c>
      <c r="M105" s="707" t="s">
        <v>13783</v>
      </c>
      <c r="N105" s="480" t="str">
        <f>IFERROR(INDEX('NOBLES 3E'!$D$2:$D$76,MATCH(Таблиця11[[#This Row],[NOBLE HOUSE]],'NOBLES 3E'!$A$2:$A$76,0),1),"")</f>
        <v/>
      </c>
      <c r="O105" s="480" t="str">
        <f>IFERROR(INDEX('NOBLES 3E'!$E$2:$E$76,MATCH(Таблиця11[[#This Row],[NOBLE HOUSE]],'NOBLES 3E'!$A$2:$A$76,0),1),"")</f>
        <v/>
      </c>
      <c r="P105" s="480" t="str">
        <f>IFERROR(INDEX('NOBLES 3E'!$F$2:$F$76,MATCH(Таблиця11[[#This Row],[NOBLE HOUSE]],'NOBLES 3E'!$A$2:$A$76,0),1),"")</f>
        <v/>
      </c>
      <c r="Q105" s="480"/>
      <c r="R105" s="480" t="s">
        <v>13784</v>
      </c>
      <c r="S105" s="480"/>
      <c r="T105" s="480"/>
      <c r="U105" s="480"/>
      <c r="V105" s="480"/>
      <c r="W105" s="480"/>
      <c r="X105" s="480"/>
      <c r="Y105" s="480"/>
      <c r="Z105" s="480"/>
      <c r="AA105" s="480"/>
      <c r="AB105" s="480"/>
      <c r="AC105" s="480"/>
      <c r="AD105" s="480"/>
      <c r="AE105" s="480"/>
      <c r="AF105" s="480"/>
      <c r="AG105" s="480" t="s">
        <v>13028</v>
      </c>
      <c r="AH105" s="480" t="str">
        <f>IFERROR(INDEX(Buildings!$I$3:$I$575,MATCH(Таблиця11[[#This Row],[Holdings in Waterdeep]],Buildings!$F$3:$F$575,0),1),"")</f>
        <v/>
      </c>
      <c r="AI105" s="480" t="str">
        <f>IF(Таблиця11[[#This Row],[Holdings Waterdeep Name]]&lt;&gt;"",Таблиця11[[#This Row],[Holdings Waterdeep Name]]&amp;" ("&amp;Таблиця11[[#This Row],[Ward of Holdings]]&amp;" Ward)","")</f>
        <v>Randoun manor ( Ward)</v>
      </c>
      <c r="AJ105" s="480"/>
      <c r="AK105" s="480">
        <f>Таблиця11[[#This Row],[Nobles*]]*2</f>
        <v>0</v>
      </c>
      <c r="AL105" s="381">
        <f t="shared" si="2"/>
        <v>0</v>
      </c>
      <c r="AM105" s="1007" t="str">
        <f>IF(AL105&gt;=MISC!$E$10,MISC!$A$10,IF(AL105&gt;=MISC!$E$9,MISC!$A$9,IF(AL105&gt;=MISC!$E$8,MISC!$A$8,IF(AL105&gt;=MISC!$E$7,MISC!$A$7,IF(AL105&gt;=MISC!$E$6,MISC!$A$6,IF(AL105&gt;=MISC!$E$5,MISC!$A$5,MISC!$A$4))))))</f>
        <v>Wretched</v>
      </c>
      <c r="AN105" s="480"/>
      <c r="AO105" s="1022">
        <v>0</v>
      </c>
      <c r="AP105" s="480"/>
      <c r="AQ105" s="480"/>
    </row>
    <row r="106" spans="1:43" hidden="1">
      <c r="A106" s="373" t="s">
        <v>13785</v>
      </c>
      <c r="B106" s="373" t="s">
        <v>13786</v>
      </c>
      <c r="C106" s="373"/>
      <c r="D106" s="373" t="s">
        <v>13462</v>
      </c>
      <c r="E106" s="373" t="str">
        <f>IF(OR(Таблиця11[[#This Row],[STATUS 5E]]="Merged",Таблиця11[[#This Row],[STATUS 5E]]="Dead",Таблиця11[[#This Row],[STATUS 5E]]="Exiles"),"No","Yes")</f>
        <v>No</v>
      </c>
      <c r="F106" s="389"/>
      <c r="G106" s="373"/>
      <c r="H106" s="373" t="s">
        <v>13787</v>
      </c>
      <c r="I106" s="373"/>
      <c r="J106" s="373" t="s">
        <v>13788</v>
      </c>
      <c r="K106" s="373"/>
      <c r="L106" s="373"/>
      <c r="M106" s="373"/>
      <c r="N106" s="373" t="str">
        <f>IFERROR(INDEX('NOBLES 3E'!$D$2:$D$76,MATCH(Таблиця11[[#This Row],[NOBLE HOUSE]],'NOBLES 3E'!$A$2:$A$76,0),1),"")</f>
        <v/>
      </c>
      <c r="O106" s="373" t="str">
        <f>IFERROR(INDEX('NOBLES 3E'!$E$2:$E$76,MATCH(Таблиця11[[#This Row],[NOBLE HOUSE]],'NOBLES 3E'!$A$2:$A$76,0),1),"")</f>
        <v/>
      </c>
      <c r="P106" s="373" t="str">
        <f>IFERROR(INDEX('NOBLES 3E'!$F$2:$F$76,MATCH(Таблиця11[[#This Row],[NOBLE HOUSE]],'NOBLES 3E'!$A$2:$A$76,0),1),"")</f>
        <v/>
      </c>
      <c r="Q106" s="373"/>
      <c r="R106" s="373"/>
      <c r="S106" s="373"/>
      <c r="T106" s="373"/>
      <c r="U106" s="373"/>
      <c r="V106" s="373"/>
      <c r="W106" s="373"/>
      <c r="X106" s="373"/>
      <c r="Y106" s="373">
        <v>0</v>
      </c>
      <c r="Z106" s="373">
        <v>0</v>
      </c>
      <c r="AA106" s="373"/>
      <c r="AB106" s="373">
        <v>0</v>
      </c>
      <c r="AC106" s="373">
        <v>0</v>
      </c>
      <c r="AD106" s="373">
        <v>0</v>
      </c>
      <c r="AE106" s="373">
        <v>0</v>
      </c>
      <c r="AF106" s="373"/>
      <c r="AG106" s="373" t="str">
        <f>IFERROR(INDEX(Buildings!$H$3:$H$575,MATCH(Таблиця11[[#This Row],[Holdings in Waterdeep]],Buildings!$F$3:$F$575,0),1),"")</f>
        <v/>
      </c>
      <c r="AH106" s="373" t="str">
        <f>IFERROR(INDEX(Buildings!$I$3:$I$575,MATCH(Таблиця11[[#This Row],[Holdings in Waterdeep]],Buildings!$F$3:$F$575,0),1),"")</f>
        <v/>
      </c>
      <c r="AI106" s="373" t="str">
        <f>IF(Таблиця11[[#This Row],[Holdings Waterdeep Name]]&lt;&gt;"",Таблиця11[[#This Row],[Holdings Waterdeep Name]]&amp;" ("&amp;Таблиця11[[#This Row],[Ward of Holdings]]&amp;" Ward)","")</f>
        <v/>
      </c>
      <c r="AJ106" s="373"/>
      <c r="AK106" s="373">
        <f>Таблиця11[[#This Row],[Nobles*]]*2</f>
        <v>0</v>
      </c>
      <c r="AL106" s="373">
        <f t="shared" si="2"/>
        <v>0</v>
      </c>
      <c r="AM106" s="373" t="str">
        <f>IF(AL106&gt;=MISC!$E$10,MISC!$A$10,IF(AL106&gt;=MISC!$E$9,MISC!$A$9,IF(AL106&gt;=MISC!$E$8,MISC!$A$8,IF(AL106&gt;=MISC!$E$7,MISC!$A$7,IF(AL106&gt;=MISC!$E$6,MISC!$A$6,IF(AL106&gt;=MISC!$E$5,MISC!$A$5,MISC!$A$4))))))</f>
        <v>Wretched</v>
      </c>
      <c r="AN106" s="373"/>
      <c r="AO106" s="1022">
        <v>0</v>
      </c>
      <c r="AP106" s="373"/>
      <c r="AQ106" s="373"/>
    </row>
    <row r="107" spans="1:43" hidden="1">
      <c r="A107" s="373" t="s">
        <v>13789</v>
      </c>
      <c r="B107" s="373" t="s">
        <v>13786</v>
      </c>
      <c r="C107" s="373"/>
      <c r="D107" s="373" t="s">
        <v>13462</v>
      </c>
      <c r="E107" s="373" t="str">
        <f>IF(OR(Таблиця11[[#This Row],[STATUS 5E]]="Merged",Таблиця11[[#This Row],[STATUS 5E]]="Dead",Таблиця11[[#This Row],[STATUS 5E]]="Exiles"),"No","Yes")</f>
        <v>No</v>
      </c>
      <c r="F107" s="389"/>
      <c r="G107" s="373"/>
      <c r="H107" s="373" t="s">
        <v>13790</v>
      </c>
      <c r="I107" s="373"/>
      <c r="J107" s="373" t="s">
        <v>13791</v>
      </c>
      <c r="K107" s="373"/>
      <c r="L107" s="373" t="s">
        <v>13792</v>
      </c>
      <c r="M107" s="373"/>
      <c r="N107" s="373" t="str">
        <f>IFERROR(INDEX('NOBLES 3E'!$D$2:$D$76,MATCH(Таблиця11[[#This Row],[NOBLE HOUSE]],'NOBLES 3E'!$A$2:$A$76,0),1),"")</f>
        <v/>
      </c>
      <c r="O107" s="373" t="str">
        <f>IFERROR(INDEX('NOBLES 3E'!$E$2:$E$76,MATCH(Таблиця11[[#This Row],[NOBLE HOUSE]],'NOBLES 3E'!$A$2:$A$76,0),1),"")</f>
        <v/>
      </c>
      <c r="P107" s="373" t="str">
        <f>IFERROR(INDEX('NOBLES 3E'!$F$2:$F$76,MATCH(Таблиця11[[#This Row],[NOBLE HOUSE]],'NOBLES 3E'!$A$2:$A$76,0),1),"")</f>
        <v/>
      </c>
      <c r="Q107" s="373"/>
      <c r="R107" s="373" t="s">
        <v>13793</v>
      </c>
      <c r="S107" s="373"/>
      <c r="T107" s="373"/>
      <c r="U107" s="373"/>
      <c r="V107" s="373"/>
      <c r="W107" s="373"/>
      <c r="X107" s="373"/>
      <c r="Y107" s="373" t="s">
        <v>815</v>
      </c>
      <c r="Z107" s="373"/>
      <c r="AA107" s="373"/>
      <c r="AB107" s="373" t="s">
        <v>557</v>
      </c>
      <c r="AC107" s="373"/>
      <c r="AD107" s="373"/>
      <c r="AE107" s="373"/>
      <c r="AF107" s="373"/>
      <c r="AG107" s="373" t="str">
        <f>IFERROR(INDEX(Buildings!$H$3:$H$575,MATCH(Таблиця11[[#This Row],[Holdings in Waterdeep]],Buildings!$F$3:$F$575,0),1),"")</f>
        <v/>
      </c>
      <c r="AH107" s="373" t="str">
        <f>IFERROR(INDEX(Buildings!$I$3:$I$575,MATCH(Таблиця11[[#This Row],[Holdings in Waterdeep]],Buildings!$F$3:$F$575,0),1),"")</f>
        <v/>
      </c>
      <c r="AI107" s="373" t="str">
        <f>IF(Таблиця11[[#This Row],[Holdings Waterdeep Name]]&lt;&gt;"",Таблиця11[[#This Row],[Holdings Waterdeep Name]]&amp;" ("&amp;Таблиця11[[#This Row],[Ward of Holdings]]&amp;" Ward)","")</f>
        <v/>
      </c>
      <c r="AJ107" s="373"/>
      <c r="AK107" s="373">
        <f>Таблиця11[[#This Row],[Nobles*]]*2</f>
        <v>0</v>
      </c>
      <c r="AL107" s="373">
        <f t="shared" si="2"/>
        <v>0</v>
      </c>
      <c r="AM107" s="373" t="str">
        <f>IF(AL107&gt;=MISC!$E$10,MISC!$A$10,IF(AL107&gt;=MISC!$E$9,MISC!$A$9,IF(AL107&gt;=MISC!$E$8,MISC!$A$8,IF(AL107&gt;=MISC!$E$7,MISC!$A$7,IF(AL107&gt;=MISC!$E$6,MISC!$A$6,IF(AL107&gt;=MISC!$E$5,MISC!$A$5,MISC!$A$4))))))</f>
        <v>Wretched</v>
      </c>
      <c r="AN107" s="373"/>
      <c r="AO107" s="1031">
        <v>1</v>
      </c>
      <c r="AP107" s="373"/>
      <c r="AQ107" s="373"/>
    </row>
    <row r="108" spans="1:43">
      <c r="A108" s="1006" t="s">
        <v>13794</v>
      </c>
      <c r="B108" s="480"/>
      <c r="C108" s="480" t="s">
        <v>30442</v>
      </c>
      <c r="D108" s="480" t="s">
        <v>13527</v>
      </c>
      <c r="E108" s="480" t="str">
        <f>IF(OR(Таблиця11[[#This Row],[STATUS 5E]]="Merged",Таблиця11[[#This Row],[STATUS 5E]]="Dead",Таблиця11[[#This Row],[STATUS 5E]]="Exiles"),"No","Yes")</f>
        <v>Yes</v>
      </c>
      <c r="F108" s="390"/>
      <c r="G108" s="480"/>
      <c r="H108" s="480"/>
      <c r="I108" s="480"/>
      <c r="J108" s="480"/>
      <c r="K108" s="480"/>
      <c r="L108" s="480"/>
      <c r="M108" s="480"/>
      <c r="N108" s="480" t="str">
        <f>IFERROR(INDEX('NOBLES 3E'!$D$2:$D$76,MATCH(Таблиця11[[#This Row],[NOBLE HOUSE]],'NOBLES 3E'!$A$2:$A$76,0),1),"")</f>
        <v/>
      </c>
      <c r="O108" s="480" t="str">
        <f>IFERROR(INDEX('NOBLES 3E'!$E$2:$E$76,MATCH(Таблиця11[[#This Row],[NOBLE HOUSE]],'NOBLES 3E'!$A$2:$A$76,0),1),"")</f>
        <v/>
      </c>
      <c r="P108" s="480" t="str">
        <f>IFERROR(INDEX('NOBLES 3E'!$F$2:$F$76,MATCH(Таблиця11[[#This Row],[NOBLE HOUSE]],'NOBLES 3E'!$A$2:$A$76,0),1),"")</f>
        <v/>
      </c>
      <c r="Q108" s="480"/>
      <c r="R108" s="480" t="s">
        <v>30443</v>
      </c>
      <c r="S108" s="480"/>
      <c r="T108" s="480"/>
      <c r="U108" s="480"/>
      <c r="V108" s="480"/>
      <c r="W108" s="480"/>
      <c r="X108" s="480"/>
      <c r="Y108" s="480" t="s">
        <v>13795</v>
      </c>
      <c r="Z108" s="480"/>
      <c r="AA108" s="480"/>
      <c r="AB108" s="480" t="s">
        <v>13796</v>
      </c>
      <c r="AC108" s="480"/>
      <c r="AD108" s="480"/>
      <c r="AE108" s="480"/>
      <c r="AF108" s="480"/>
      <c r="AG108" s="1006" t="s">
        <v>13029</v>
      </c>
      <c r="AH108" s="480" t="str">
        <f>IFERROR(INDEX(Buildings!$I$3:$I$575,MATCH(Таблиця11[[#This Row],[Holdings in Waterdeep]],Buildings!$F$3:$F$575,0),1),"")</f>
        <v/>
      </c>
      <c r="AI108" s="480" t="str">
        <f>IF(Таблиця11[[#This Row],[Holdings Waterdeep Name]]&lt;&gt;"",Таблиця11[[#This Row],[Holdings Waterdeep Name]]&amp;" ("&amp;Таблиця11[[#This Row],[Ward of Holdings]]&amp;" Ward)","")</f>
        <v>Floshin manor ( Ward)</v>
      </c>
      <c r="AJ108" s="480" t="s">
        <v>13797</v>
      </c>
      <c r="AK108" s="480">
        <f>Таблиця11[[#This Row],[Nobles*]]*2</f>
        <v>0</v>
      </c>
      <c r="AL108" s="381">
        <f t="shared" si="2"/>
        <v>0</v>
      </c>
      <c r="AM108" s="1007" t="str">
        <f>IF(AL108&gt;=MISC!$E$10,MISC!$A$10,IF(AL108&gt;=MISC!$E$9,MISC!$A$9,IF(AL108&gt;=MISC!$E$8,MISC!$A$8,IF(AL108&gt;=MISC!$E$7,MISC!$A$7,IF(AL108&gt;=MISC!$E$6,MISC!$A$6,IF(AL108&gt;=MISC!$E$5,MISC!$A$5,MISC!$A$4))))))</f>
        <v>Wretched</v>
      </c>
      <c r="AN108" s="480"/>
      <c r="AO108" s="1022">
        <v>1</v>
      </c>
      <c r="AP108" s="480"/>
      <c r="AQ108" s="480"/>
    </row>
    <row r="109" spans="1:43">
      <c r="A109" s="1006" t="s">
        <v>13798</v>
      </c>
      <c r="B109" s="480"/>
      <c r="C109" s="40" t="s">
        <v>29199</v>
      </c>
      <c r="D109" s="480" t="s">
        <v>13527</v>
      </c>
      <c r="E109" s="480" t="str">
        <f>IF(OR(Таблиця11[[#This Row],[STATUS 5E]]="Merged",Таблиця11[[#This Row],[STATUS 5E]]="Dead",Таблиця11[[#This Row],[STATUS 5E]]="Exiles"),"No","Yes")</f>
        <v>Yes</v>
      </c>
      <c r="F109" s="390"/>
      <c r="G109" s="480"/>
      <c r="H109" s="480"/>
      <c r="I109" s="480"/>
      <c r="J109" s="480"/>
      <c r="K109" s="480"/>
      <c r="L109" s="1010"/>
      <c r="M109" s="480"/>
      <c r="N109" s="480" t="str">
        <f>IFERROR(INDEX('NOBLES 3E'!$D$2:$D$76,MATCH(Таблиця11[[#This Row],[NOBLE HOUSE]],'NOBLES 3E'!$A$2:$A$76,0),1),"")</f>
        <v/>
      </c>
      <c r="O109" s="480" t="str">
        <f>IFERROR(INDEX('NOBLES 3E'!$E$2:$E$76,MATCH(Таблиця11[[#This Row],[NOBLE HOUSE]],'NOBLES 3E'!$A$2:$A$76,0),1),"")</f>
        <v/>
      </c>
      <c r="P109" s="480" t="str">
        <f>IFERROR(INDEX('NOBLES 3E'!$F$2:$F$76,MATCH(Таблиця11[[#This Row],[NOBLE HOUSE]],'NOBLES 3E'!$A$2:$A$76,0),1),"")</f>
        <v/>
      </c>
      <c r="Q109" s="480"/>
      <c r="R109" s="382" t="s">
        <v>13799</v>
      </c>
      <c r="S109" s="382"/>
      <c r="T109" s="382"/>
      <c r="U109" s="382"/>
      <c r="V109" s="382"/>
      <c r="W109" s="480"/>
      <c r="X109" s="480"/>
      <c r="Y109" s="480"/>
      <c r="Z109" s="480"/>
      <c r="AA109" s="480"/>
      <c r="AB109" s="480"/>
      <c r="AC109" s="480"/>
      <c r="AD109" s="480"/>
      <c r="AE109" s="480"/>
      <c r="AF109" s="480"/>
      <c r="AG109" s="1006" t="s">
        <v>13030</v>
      </c>
      <c r="AH109" s="480" t="str">
        <f>IFERROR(INDEX(Buildings!$I$3:$I$575,MATCH(Таблиця11[[#This Row],[Holdings in Waterdeep]],Buildings!$F$3:$F$575,0),1),"")</f>
        <v/>
      </c>
      <c r="AI109" s="480" t="str">
        <f>IF(Таблиця11[[#This Row],[Holdings Waterdeep Name]]&lt;&gt;"",Таблиця11[[#This Row],[Holdings Waterdeep Name]]&amp;" ("&amp;Таблиця11[[#This Row],[Ward of Holdings]]&amp;" Ward)","")</f>
        <v>Dunflagon manor ( Ward)</v>
      </c>
      <c r="AJ109" s="480"/>
      <c r="AK109" s="480">
        <f>Таблиця11[[#This Row],[Nobles*]]*2</f>
        <v>0</v>
      </c>
      <c r="AL109" s="381">
        <f t="shared" si="2"/>
        <v>0</v>
      </c>
      <c r="AM109" s="1007"/>
      <c r="AN109" s="709"/>
      <c r="AO109" s="1022">
        <v>0</v>
      </c>
      <c r="AP109" s="480" t="s">
        <v>13800</v>
      </c>
      <c r="AQ109" s="480"/>
    </row>
    <row r="110" spans="1:43">
      <c r="A110" s="1011" t="s">
        <v>13801</v>
      </c>
      <c r="B110" s="1012"/>
      <c r="C110" s="709" t="s">
        <v>30441</v>
      </c>
      <c r="D110" s="1012" t="s">
        <v>13527</v>
      </c>
      <c r="E110" s="1012" t="str">
        <f>IF(OR(Таблиця11[[#This Row],[STATUS 5E]]="Merged",Таблиця11[[#This Row],[STATUS 5E]]="Dead",Таблиця11[[#This Row],[STATUS 5E]]="Exiles"),"No","Yes")</f>
        <v>Yes</v>
      </c>
      <c r="F110" s="392"/>
      <c r="G110" s="1012"/>
      <c r="H110" s="1012"/>
      <c r="I110" s="1012"/>
      <c r="J110" s="1012"/>
      <c r="K110" s="1012"/>
      <c r="L110" s="1012"/>
      <c r="M110" s="1012"/>
      <c r="N110" s="480" t="str">
        <f>IFERROR(INDEX('NOBLES 3E'!$D$2:$D$76,MATCH(Таблиця11[[#This Row],[NOBLE HOUSE]],'NOBLES 3E'!$A$2:$A$76,0),1),"")</f>
        <v/>
      </c>
      <c r="O110" s="1012" t="str">
        <f>IFERROR(INDEX('NOBLES 3E'!$E$2:$E$76,MATCH(Таблиця11[[#This Row],[NOBLE HOUSE]],'NOBLES 3E'!$A$2:$A$76,0),1),"")</f>
        <v/>
      </c>
      <c r="P110" s="1012" t="str">
        <f>IFERROR(INDEX('NOBLES 3E'!$F$2:$F$76,MATCH(Таблиця11[[#This Row],[NOBLE HOUSE]],'NOBLES 3E'!$A$2:$A$76,0),1),"")</f>
        <v/>
      </c>
      <c r="Q110" s="1012"/>
      <c r="R110" s="1012" t="s">
        <v>13802</v>
      </c>
      <c r="S110" s="1012"/>
      <c r="T110" s="1012"/>
      <c r="U110" s="1012"/>
      <c r="V110" s="1012"/>
      <c r="W110" s="1012"/>
      <c r="X110" s="1012"/>
      <c r="Y110" s="1012"/>
      <c r="Z110" s="1012"/>
      <c r="AA110" s="1012"/>
      <c r="AB110" s="1012"/>
      <c r="AC110" s="1012"/>
      <c r="AD110" s="1012"/>
      <c r="AE110" s="1012" t="s">
        <v>13033</v>
      </c>
      <c r="AF110" s="1012"/>
      <c r="AG110" s="1012" t="s">
        <v>13031</v>
      </c>
      <c r="AH110" s="1012" t="str">
        <f>IFERROR(INDEX(Buildings!$I$3:$I$575,MATCH(Таблиця11[[#This Row],[Holdings in Waterdeep]],Buildings!$F$3:$F$575,0),1),"")</f>
        <v/>
      </c>
      <c r="AI110" s="1012" t="s">
        <v>13031</v>
      </c>
      <c r="AJ110" s="1012"/>
      <c r="AK110" s="480">
        <f>Таблиця11[[#This Row],[Nobles*]]*2</f>
        <v>0</v>
      </c>
      <c r="AL110" s="381">
        <f t="shared" si="2"/>
        <v>0</v>
      </c>
      <c r="AM110" s="1013"/>
      <c r="AN110" s="480"/>
      <c r="AO110" s="1025">
        <v>2</v>
      </c>
      <c r="AP110" s="480"/>
      <c r="AQ110" s="480"/>
    </row>
    <row r="111" spans="1:43" hidden="1">
      <c r="A111" s="374" t="s">
        <v>602</v>
      </c>
      <c r="B111" s="375" t="s">
        <v>13543</v>
      </c>
      <c r="C111" s="375"/>
      <c r="D111" s="375" t="s">
        <v>13462</v>
      </c>
      <c r="E111" s="375" t="s">
        <v>13462</v>
      </c>
      <c r="F111" s="388"/>
      <c r="G111" s="375"/>
      <c r="H111" s="375" t="s">
        <v>13803</v>
      </c>
      <c r="I111" s="375"/>
      <c r="J111" s="375" t="s">
        <v>13804</v>
      </c>
      <c r="K111" s="375"/>
      <c r="L111" s="375" t="s">
        <v>13805</v>
      </c>
      <c r="M111" s="375"/>
      <c r="N111" s="375" t="str">
        <f>IFERROR(INDEX('NOBLES 3E'!$D$2:$D$76,MATCH(Таблиця11[[#This Row],[NOBLE HOUSE]],'NOBLES 3E'!$A$2:$A$76,0),1),"")</f>
        <v>Huld "Dark Enchanter"</v>
      </c>
      <c r="O111" s="375" t="str">
        <f>IFERROR(INDEX('NOBLES 3E'!$E$2:$E$76,MATCH(Таблиця11[[#This Row],[NOBLE HOUSE]],'NOBLES 3E'!$A$2:$A$76,0),1),"")</f>
        <v>Alith</v>
      </c>
      <c r="P111" s="375" t="str">
        <f>IFERROR(INDEX('NOBLES 3E'!$F$2:$F$76,MATCH(Таблиця11[[#This Row],[NOBLE HOUSE]],'NOBLES 3E'!$A$2:$A$76,0),1),"")</f>
        <v>Moedt</v>
      </c>
      <c r="Q111" s="375"/>
      <c r="R111" s="375" t="s">
        <v>13806</v>
      </c>
      <c r="S111" s="375"/>
      <c r="T111" s="375"/>
      <c r="U111" s="375"/>
      <c r="V111" s="375"/>
      <c r="W111" s="375"/>
      <c r="X111" s="375"/>
      <c r="Y111" s="375"/>
      <c r="Z111" s="375"/>
      <c r="AA111" s="375"/>
      <c r="AB111" s="375"/>
      <c r="AC111" s="375"/>
      <c r="AD111" s="375"/>
      <c r="AE111" s="375"/>
      <c r="AF111" s="375"/>
      <c r="AG111" s="375" t="str">
        <f>IFERROR(INDEX(Buildings!$H$3:$H$575,MATCH(Таблиця11[[#This Row],[Holdings in Waterdeep]],Buildings!$F$3:$F$575,0),1),"")</f>
        <v/>
      </c>
      <c r="AH111" s="375" t="str">
        <f>IFERROR(INDEX(Buildings!$I$3:$I$575,MATCH(Таблиця11[[#This Row],[Holdings in Waterdeep]],Buildings!$F$3:$F$575,0),1),"")</f>
        <v/>
      </c>
      <c r="AI111" s="375" t="str">
        <f>IF(Таблиця11[[#This Row],[Holdings Waterdeep Name]]&lt;&gt;"",Таблиця11[[#This Row],[Holdings Waterdeep Name]]&amp;" ("&amp;Таблиця11[[#This Row],[Ward of Holdings]]&amp;" Ward)","")</f>
        <v/>
      </c>
      <c r="AJ111" s="375"/>
      <c r="AK111" s="375">
        <f>Таблиця11[[#This Row],[Nobles*]]*2</f>
        <v>0</v>
      </c>
      <c r="AL111" s="375">
        <f t="shared" si="2"/>
        <v>0</v>
      </c>
      <c r="AM111" s="376"/>
      <c r="AN111" s="377" t="s">
        <v>13807</v>
      </c>
      <c r="AO111" s="1023">
        <v>1</v>
      </c>
      <c r="AP111" s="375"/>
      <c r="AQ111" s="375"/>
    </row>
    <row r="112" spans="1:43">
      <c r="A112" s="1014" t="s">
        <v>13808</v>
      </c>
      <c r="B112" s="670"/>
      <c r="C112" s="1012"/>
      <c r="D112" s="1012" t="s">
        <v>13527</v>
      </c>
      <c r="E112" s="1012" t="str">
        <f>IF(OR(Таблиця11[[#This Row],[STATUS 5E]]="Merged",Таблиця11[[#This Row],[STATUS 5E]]="Dead",Таблиця11[[#This Row],[STATUS 5E]]="Exiles"),"No","Yes")</f>
        <v>Yes</v>
      </c>
      <c r="F112" s="392"/>
      <c r="G112" s="1012"/>
      <c r="H112" s="1012"/>
      <c r="I112" s="1012"/>
      <c r="J112" s="1012"/>
      <c r="K112" s="1012"/>
      <c r="L112" s="1012" t="s">
        <v>13809</v>
      </c>
      <c r="M112" s="1012"/>
      <c r="N112" s="1012" t="str">
        <f>IFERROR(INDEX('NOBLES 3E'!$D$2:$D$76,MATCH(Таблиця11[[#This Row],[NOBLE HOUSE]],'NOBLES 3E'!$A$2:$A$76,0),1),"")</f>
        <v/>
      </c>
      <c r="O112" s="1015" t="str">
        <f>IFERROR(INDEX('NOBLES 3E'!$E$2:$E$76,MATCH(Таблиця11[[#This Row],[NOBLE HOUSE]],'NOBLES 3E'!$A$2:$A$76,0),1),"")</f>
        <v/>
      </c>
      <c r="P112" s="1015" t="str">
        <f>IFERROR(INDEX('NOBLES 3E'!$F$2:$F$76,MATCH(Таблиця11[[#This Row],[NOBLE HOUSE]],'NOBLES 3E'!$A$2:$A$76,0),1),"")</f>
        <v/>
      </c>
      <c r="Q112" s="1015"/>
      <c r="R112" s="1014"/>
      <c r="S112" s="1014"/>
      <c r="T112" s="1014"/>
      <c r="U112" s="1014"/>
      <c r="V112" s="1014"/>
      <c r="W112" s="1012"/>
      <c r="X112" s="1012"/>
      <c r="Y112" s="1012"/>
      <c r="Z112" s="1012"/>
      <c r="AA112" s="1012"/>
      <c r="AB112" s="1012"/>
      <c r="AC112" s="1012"/>
      <c r="AD112" s="1012"/>
      <c r="AE112" s="1012"/>
      <c r="AF112" s="1012"/>
      <c r="AG112" s="1012" t="str">
        <f>IFERROR(INDEX(Buildings!$H$3:$H$575,MATCH(Таблиця11[[#This Row],[Holdings in Waterdeep]],Buildings!$F$3:$F$575,0),1),"")</f>
        <v/>
      </c>
      <c r="AH112" s="1012" t="str">
        <f>IFERROR(INDEX(Buildings!$I$3:$I$575,MATCH(Таблиця11[[#This Row],[Holdings in Waterdeep]],Buildings!$F$3:$F$575,0),1),"")</f>
        <v/>
      </c>
      <c r="AI112" s="1012" t="str">
        <f>IF(Таблиця11[[#This Row],[Holdings Waterdeep Name]]&lt;&gt;"",Таблиця11[[#This Row],[Holdings Waterdeep Name]]&amp;" ("&amp;Таблиця11[[#This Row],[Ward of Holdings]]&amp;" Ward)","")</f>
        <v/>
      </c>
      <c r="AJ112" s="1012"/>
      <c r="AK112" s="1012">
        <f>Таблиця11[[#This Row],[Nobles*]]*2</f>
        <v>0</v>
      </c>
      <c r="AL112" s="712">
        <f t="shared" si="2"/>
        <v>0</v>
      </c>
      <c r="AM112" s="1013"/>
      <c r="AN112" s="1012"/>
      <c r="AO112" s="1032">
        <v>0</v>
      </c>
      <c r="AP112" s="1012"/>
      <c r="AQ112" s="1012"/>
    </row>
    <row r="113" spans="1:44">
      <c r="A113" s="1016" t="s">
        <v>13810</v>
      </c>
      <c r="B113" s="709"/>
      <c r="C113" s="709" t="s">
        <v>30441</v>
      </c>
      <c r="D113" s="710" t="str">
        <f>IF(OR(Таблиця11[[#This Row],[STATUS 5E]]="Merged",Таблиця11[[#This Row],[STATUS 5E]]="Dead",Таблиця11[[#This Row],[STATUS 5E]]="Exiles"),"No","Yes")</f>
        <v>Yes</v>
      </c>
      <c r="E113" s="480" t="str">
        <f>IF(OR(Таблиця11[[#This Row],[STATUS 5E]]="Merged",Таблиця11[[#This Row],[STATUS 5E]]="Dead",Таблиця11[[#This Row],[STATUS 5E]]="Exiles"),"No","Yes")</f>
        <v>Yes</v>
      </c>
      <c r="F113" s="390"/>
      <c r="G113" s="709"/>
      <c r="H113" s="709"/>
      <c r="I113" s="709"/>
      <c r="J113" s="709"/>
      <c r="K113" s="709"/>
      <c r="L113" s="1017"/>
      <c r="M113" s="709"/>
      <c r="N113" s="709" t="str">
        <f>IFERROR(INDEX('NOBLES 3E'!$D$2:$D$76,MATCH(Таблиця11[[#This Row],[NOBLE HOUSE]],'NOBLES 3E'!$A$2:$A$76,0),1),"")</f>
        <v/>
      </c>
      <c r="O113" s="709" t="str">
        <f>IFERROR(INDEX('NOBLES 3E'!$E$2:$E$76,MATCH(Таблиця11[[#This Row],[NOBLE HOUSE]],'NOBLES 3E'!$A$2:$A$76,0),1),"")</f>
        <v/>
      </c>
      <c r="P113" s="709" t="str">
        <f>IFERROR(INDEX('NOBLES 3E'!$F$2:$F$76,MATCH(Таблиця11[[#This Row],[NOBLE HOUSE]],'NOBLES 3E'!$A$2:$A$76,0),1),"")</f>
        <v/>
      </c>
      <c r="Q113" s="709"/>
      <c r="R113" s="794"/>
      <c r="S113" s="794"/>
      <c r="T113" s="794"/>
      <c r="U113" s="794"/>
      <c r="V113" s="794"/>
      <c r="W113" s="709"/>
      <c r="X113" s="709"/>
      <c r="Y113" s="709"/>
      <c r="Z113" s="709"/>
      <c r="AA113" s="709"/>
      <c r="AB113" s="709"/>
      <c r="AC113" s="709"/>
      <c r="AD113" s="709"/>
      <c r="AE113" s="709"/>
      <c r="AF113" s="709"/>
      <c r="AG113" s="709" t="str">
        <f>IFERROR(INDEX(Buildings!$H$3:$H$575,MATCH(Таблиця11[[#This Row],[Holdings in Waterdeep]],Buildings!$F$3:$F$575,0),1),"")</f>
        <v/>
      </c>
      <c r="AH113" s="709" t="str">
        <f>IFERROR(INDEX(Buildings!$I$3:$I$575,MATCH(Таблиця11[[#This Row],[Holdings in Waterdeep]],Buildings!$F$3:$F$575,0),1),"")</f>
        <v/>
      </c>
      <c r="AI113" s="709" t="str">
        <f>IF(Таблиця11[[#This Row],[Holdings Waterdeep Name]]&lt;&gt;"",Таблиця11[[#This Row],[Holdings Waterdeep Name]]&amp;" ("&amp;Таблиця11[[#This Row],[Ward of Holdings]]&amp;" Ward)","")</f>
        <v/>
      </c>
      <c r="AJ113" s="709"/>
      <c r="AK113" s="709">
        <f>Таблиця11[[#This Row],[Nobles*]]*2</f>
        <v>0</v>
      </c>
      <c r="AL113" s="62">
        <f t="shared" si="2"/>
        <v>0</v>
      </c>
      <c r="AM113" s="709"/>
      <c r="AN113" s="1004"/>
      <c r="AO113" s="1022">
        <v>0</v>
      </c>
      <c r="AP113" s="709"/>
      <c r="AQ113" s="709"/>
    </row>
    <row r="114" spans="1:44">
      <c r="A114" s="1016" t="s">
        <v>13811</v>
      </c>
      <c r="B114" s="709"/>
      <c r="C114" s="709" t="s">
        <v>30441</v>
      </c>
      <c r="D114" s="710" t="s">
        <v>13527</v>
      </c>
      <c r="E114" s="480" t="str">
        <f>IF(OR(Таблиця11[[#This Row],[STATUS 5E]]="Merged",Таблиця11[[#This Row],[STATUS 5E]]="Dead",Таблиця11[[#This Row],[STATUS 5E]]="Exiles"),"No","Yes")</f>
        <v>Yes</v>
      </c>
      <c r="F114" s="390"/>
      <c r="G114" s="709"/>
      <c r="H114" s="709"/>
      <c r="I114" s="709"/>
      <c r="J114" s="709"/>
      <c r="K114" s="709"/>
      <c r="L114" s="1017"/>
      <c r="M114" s="709"/>
      <c r="N114" s="709" t="str">
        <f>IFERROR(INDEX('NOBLES 3E'!$D$2:$D$76,MATCH(Таблиця11[[#This Row],[NOBLE HOUSE]],'NOBLES 3E'!$A$2:$A$76,0),1),"")</f>
        <v/>
      </c>
      <c r="O114" s="709" t="str">
        <f>IFERROR(INDEX('NOBLES 3E'!$E$2:$E$76,MATCH(Таблиця11[[#This Row],[NOBLE HOUSE]],'NOBLES 3E'!$A$2:$A$76,0),1),"")</f>
        <v/>
      </c>
      <c r="P114" s="709" t="str">
        <f>IFERROR(INDEX('NOBLES 3E'!$F$2:$F$76,MATCH(Таблиця11[[#This Row],[NOBLE HOUSE]],'NOBLES 3E'!$A$2:$A$76,0),1),"")</f>
        <v/>
      </c>
      <c r="Q114" s="709"/>
      <c r="R114" s="794"/>
      <c r="S114" s="794"/>
      <c r="T114" s="794"/>
      <c r="U114" s="794"/>
      <c r="V114" s="794"/>
      <c r="W114" s="709"/>
      <c r="X114" s="709"/>
      <c r="Y114" s="709"/>
      <c r="Z114" s="709"/>
      <c r="AA114" s="709"/>
      <c r="AB114" s="709"/>
      <c r="AC114" s="709"/>
      <c r="AD114" s="709"/>
      <c r="AE114" s="709"/>
      <c r="AF114" s="709"/>
      <c r="AG114" s="709" t="str">
        <f>IFERROR(INDEX(Buildings!$H$3:$H$575,MATCH(Таблиця11[[#This Row],[Holdings in Waterdeep]],Buildings!$F$3:$F$575,0),1),"")</f>
        <v/>
      </c>
      <c r="AH114" s="709" t="str">
        <f>IFERROR(INDEX(Buildings!$I$3:$I$575,MATCH(Таблиця11[[#This Row],[Holdings in Waterdeep]],Buildings!$F$3:$F$575,0),1),"")</f>
        <v/>
      </c>
      <c r="AI114" s="709" t="str">
        <f>IF(Таблиця11[[#This Row],[Holdings Waterdeep Name]]&lt;&gt;"",Таблиця11[[#This Row],[Holdings Waterdeep Name]]&amp;" ("&amp;Таблиця11[[#This Row],[Ward of Holdings]]&amp;" Ward)","")</f>
        <v/>
      </c>
      <c r="AJ114" s="709"/>
      <c r="AK114" s="709">
        <f>Таблиця11[[#This Row],[Nobles*]]*2</f>
        <v>0</v>
      </c>
      <c r="AL114" s="62">
        <f t="shared" si="2"/>
        <v>0</v>
      </c>
      <c r="AM114" s="709"/>
      <c r="AN114" s="709"/>
      <c r="AO114" s="1022">
        <v>0</v>
      </c>
      <c r="AP114" s="709"/>
      <c r="AQ114" s="709"/>
    </row>
    <row r="115" spans="1:44">
      <c r="A115" s="1018" t="s">
        <v>13812</v>
      </c>
      <c r="B115" s="709"/>
      <c r="C115" s="709" t="s">
        <v>30441</v>
      </c>
      <c r="D115" s="794" t="s">
        <v>13527</v>
      </c>
      <c r="E115" s="711" t="str">
        <f>IF(OR(Таблиця11[[#This Row],[STATUS 5E]]="Merged",Таблиця11[[#This Row],[STATUS 5E]]="Dead",Таблиця11[[#This Row],[STATUS 5E]]="Exiles"),"No","Yes")</f>
        <v>Yes</v>
      </c>
      <c r="F115" s="713"/>
      <c r="G115" s="709"/>
      <c r="H115" s="709"/>
      <c r="I115" s="709"/>
      <c r="J115" s="709"/>
      <c r="K115" s="709"/>
      <c r="L115" s="1017"/>
      <c r="M115" s="709"/>
      <c r="N115" s="711" t="str">
        <f>IFERROR(INDEX('NOBLES 3E'!$D$2:$D$76,MATCH(Таблиця11[[#This Row],[NOBLE HOUSE]],'NOBLES 3E'!$A$2:$A$76,0),1),"")</f>
        <v/>
      </c>
      <c r="O115" s="711" t="str">
        <f>IFERROR(INDEX('NOBLES 3E'!$E$2:$E$76,MATCH(Таблиця11[[#This Row],[NOBLE HOUSE]],'NOBLES 3E'!$A$2:$A$76,0),1),"")</f>
        <v/>
      </c>
      <c r="P115" s="711" t="str">
        <f>IFERROR(INDEX('NOBLES 3E'!$F$2:$F$76,MATCH(Таблиця11[[#This Row],[NOBLE HOUSE]],'NOBLES 3E'!$A$2:$A$76,0),1),"")</f>
        <v/>
      </c>
      <c r="Q115" s="709"/>
      <c r="R115" s="802"/>
      <c r="S115" s="1019"/>
      <c r="T115" s="1019"/>
      <c r="U115" s="1019"/>
      <c r="V115" s="802"/>
      <c r="W115" s="709"/>
      <c r="X115" s="709"/>
      <c r="Y115" s="709"/>
      <c r="Z115" s="709"/>
      <c r="AA115" s="709"/>
      <c r="AB115" s="709"/>
      <c r="AC115" s="709"/>
      <c r="AD115" s="709"/>
      <c r="AE115" s="709"/>
      <c r="AF115" s="709"/>
      <c r="AG115" s="711" t="str">
        <f>IFERROR(INDEX(Buildings!$H$3:$H$575,MATCH(Таблиця11[[#This Row],[Holdings in Waterdeep]],Buildings!$F$3:$F$575,0),1),"")</f>
        <v/>
      </c>
      <c r="AH115" s="711" t="str">
        <f>IFERROR(INDEX(Buildings!$I$3:$I$575,MATCH(Таблиця11[[#This Row],[Holdings in Waterdeep]],Buildings!$F$3:$F$575,0),1),"")</f>
        <v/>
      </c>
      <c r="AI115" s="711" t="str">
        <f>IF(Таблиця11[[#This Row],[Holdings Waterdeep Name]]&lt;&gt;"",Таблиця11[[#This Row],[Holdings Waterdeep Name]]&amp;" ("&amp;Таблиця11[[#This Row],[Ward of Holdings]]&amp;" Ward)","")</f>
        <v/>
      </c>
      <c r="AJ115" s="709"/>
      <c r="AK115" s="711">
        <f>Таблиця11[[#This Row],[Nobles*]]*2</f>
        <v>0</v>
      </c>
      <c r="AL115" s="709"/>
      <c r="AM115" s="709"/>
      <c r="AN115" s="709"/>
      <c r="AO115" s="1022">
        <v>0</v>
      </c>
      <c r="AP115" s="709"/>
      <c r="AQ115" s="709"/>
    </row>
    <row r="116" spans="1:44">
      <c r="A116" s="794" t="s">
        <v>6688</v>
      </c>
      <c r="B116" s="794"/>
      <c r="C116" s="952" t="s">
        <v>29241</v>
      </c>
      <c r="D116" s="794" t="s">
        <v>13527</v>
      </c>
      <c r="E116" s="710" t="s">
        <v>13527</v>
      </c>
      <c r="F116" s="794"/>
      <c r="G116" s="794"/>
      <c r="H116" s="794"/>
      <c r="I116" s="794"/>
      <c r="J116" s="1017"/>
      <c r="K116" s="1017"/>
      <c r="L116" s="1017"/>
      <c r="M116" s="1017"/>
      <c r="N116" s="1017"/>
      <c r="O116" s="794"/>
      <c r="P116" s="794"/>
      <c r="Q116" s="794"/>
      <c r="R116" s="794"/>
      <c r="S116" s="794"/>
      <c r="T116" s="794"/>
      <c r="U116" s="794"/>
      <c r="V116" s="794"/>
      <c r="W116" s="794"/>
      <c r="X116" s="794"/>
      <c r="Y116" s="794"/>
      <c r="Z116" s="794"/>
      <c r="AA116" s="794"/>
      <c r="AB116" s="794"/>
      <c r="AC116" s="794"/>
      <c r="AD116" s="794"/>
      <c r="AE116" s="794"/>
      <c r="AF116" s="794"/>
      <c r="AG116" s="794"/>
      <c r="AH116" s="794"/>
      <c r="AI116" s="794"/>
      <c r="AJ116" s="794"/>
      <c r="AK116" s="794"/>
      <c r="AL116" s="794"/>
      <c r="AM116" s="794"/>
      <c r="AN116" s="794"/>
      <c r="AO116" s="1022">
        <v>0</v>
      </c>
      <c r="AP116" s="794"/>
      <c r="AQ116" s="794"/>
      <c r="AR116" s="794"/>
    </row>
    <row r="117" spans="1:44">
      <c r="A117" s="793" t="s">
        <v>30759</v>
      </c>
    </row>
    <row r="118" spans="1:44" ht="3.75" customHeight="1"/>
    <row r="119" spans="1:44" hidden="1">
      <c r="P119" s="709" t="str">
        <f>_xlfn.CONCAT(L81:L81)</f>
        <v xml:space="preserve">Silmerhelve is one of the older noble houses; traditionally their trade and business interest include guardianship, warrior-training and pandering. (WATE 1-1) The unseen guardian of House Silmerhelve is Nymmurh, the Wyrm Who Watches. Helvenblade House (OotA), guarded by Umsheryoth (adult male bronze dragon) </v>
      </c>
    </row>
  </sheetData>
  <mergeCells count="1">
    <mergeCell ref="A1:AQ1"/>
  </mergeCells>
  <conditionalFormatting sqref="A112:A115">
    <cfRule type="duplicateValues" dxfId="11" priority="9"/>
  </conditionalFormatting>
  <hyperlinks>
    <hyperlink ref="AN3" r:id="rId1" xr:uid="{00000000-0004-0000-0E00-000000000000}"/>
    <hyperlink ref="AN4" r:id="rId2" xr:uid="{00000000-0004-0000-0E00-000001000000}"/>
    <hyperlink ref="AN5" r:id="rId3" xr:uid="{00000000-0004-0000-0E00-000002000000}"/>
    <hyperlink ref="AN6" r:id="rId4" xr:uid="{00000000-0004-0000-0E00-000003000000}"/>
    <hyperlink ref="AN7" r:id="rId5" xr:uid="{00000000-0004-0000-0E00-000004000000}"/>
    <hyperlink ref="AN8" r:id="rId6" xr:uid="{00000000-0004-0000-0E00-000005000000}"/>
    <hyperlink ref="AN9" r:id="rId7" xr:uid="{00000000-0004-0000-0E00-000006000000}"/>
    <hyperlink ref="AN111" r:id="rId8" xr:uid="{00000000-0004-0000-0E00-000007000000}"/>
    <hyperlink ref="AN11" r:id="rId9" xr:uid="{00000000-0004-0000-0E00-000008000000}"/>
    <hyperlink ref="AN12" r:id="rId10" xr:uid="{00000000-0004-0000-0E00-000009000000}"/>
    <hyperlink ref="AN13" r:id="rId11" xr:uid="{00000000-0004-0000-0E00-00000A000000}"/>
    <hyperlink ref="AN14" r:id="rId12" xr:uid="{00000000-0004-0000-0E00-00000B000000}"/>
    <hyperlink ref="AN21" r:id="rId13" xr:uid="{00000000-0004-0000-0E00-00000C000000}"/>
    <hyperlink ref="AN25" r:id="rId14" xr:uid="{00000000-0004-0000-0E00-00000D000000}"/>
    <hyperlink ref="AN35" r:id="rId15" xr:uid="{00000000-0004-0000-0E00-00000E000000}"/>
    <hyperlink ref="AN41" r:id="rId16" xr:uid="{00000000-0004-0000-0E00-00000F000000}"/>
    <hyperlink ref="AN46" r:id="rId17" xr:uid="{00000000-0004-0000-0E00-000010000000}"/>
    <hyperlink ref="AN54" r:id="rId18" xr:uid="{00000000-0004-0000-0E00-000011000000}"/>
    <hyperlink ref="AN64" r:id="rId19" xr:uid="{00000000-0004-0000-0E00-000012000000}"/>
    <hyperlink ref="AN71" r:id="rId20" xr:uid="{00000000-0004-0000-0E00-000013000000}"/>
    <hyperlink ref="AN76" r:id="rId21" xr:uid="{00000000-0004-0000-0E00-000014000000}"/>
    <hyperlink ref="AN85" r:id="rId22" xr:uid="{00000000-0004-0000-0E00-000015000000}"/>
    <hyperlink ref="AN88" r:id="rId23" xr:uid="{00000000-0004-0000-0E00-000016000000}"/>
    <hyperlink ref="AN89" r:id="rId24" xr:uid="{00000000-0004-0000-0E00-000017000000}"/>
    <hyperlink ref="AN90" r:id="rId25" xr:uid="{00000000-0004-0000-0E00-000018000000}"/>
    <hyperlink ref="AN93" r:id="rId26" xr:uid="{00000000-0004-0000-0E00-000019000000}"/>
    <hyperlink ref="AN97" r:id="rId27" xr:uid="{00000000-0004-0000-0E00-00001A000000}"/>
  </hyperlinks>
  <pageMargins left="0.7" right="0.7" top="0.75" bottom="0.75" header="0.3" footer="0.3"/>
  <pageSetup paperSize="9" orientation="portrait" r:id="rId28"/>
  <legacyDrawing r:id="rId29"/>
  <tableParts count="1">
    <tablePart r:id="rId30"/>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Лист8">
    <tabColor rgb="FF00B050"/>
  </sheetPr>
  <dimension ref="A1:ES192"/>
  <sheetViews>
    <sheetView topLeftCell="AF1" zoomScale="85" zoomScaleNormal="85" workbookViewId="0">
      <selection activeCell="AH18" sqref="AH18"/>
    </sheetView>
  </sheetViews>
  <sheetFormatPr defaultRowHeight="15" outlineLevelCol="1"/>
  <cols>
    <col min="2" max="2" width="52" bestFit="1" customWidth="1"/>
    <col min="3" max="3" width="16.28515625" customWidth="1" outlineLevel="1"/>
    <col min="4" max="5" width="19.7109375" customWidth="1" outlineLevel="1"/>
    <col min="6" max="6" width="10.5703125" customWidth="1" outlineLevel="1"/>
    <col min="7" max="7" width="13.85546875" customWidth="1" outlineLevel="1"/>
    <col min="8" max="8" width="13.7109375" customWidth="1" outlineLevel="1"/>
    <col min="9" max="9" width="11.85546875" customWidth="1" outlineLevel="1"/>
    <col min="10" max="10" width="9.42578125" customWidth="1" outlineLevel="1"/>
    <col min="11" max="11" width="22" customWidth="1" outlineLevel="1"/>
    <col min="12" max="12" width="16.28515625" customWidth="1" outlineLevel="1"/>
    <col min="13" max="14" width="11.5703125" hidden="1" customWidth="1" outlineLevel="1"/>
    <col min="15" max="15" width="14.140625" customWidth="1" outlineLevel="1"/>
    <col min="16" max="16" width="16" style="39" customWidth="1" outlineLevel="1"/>
    <col min="17" max="18" width="26.5703125" customWidth="1" outlineLevel="1"/>
    <col min="19" max="20" width="14" customWidth="1" outlineLevel="1"/>
    <col min="21" max="21" width="14" customWidth="1"/>
    <col min="24" max="24" width="34.85546875" bestFit="1" customWidth="1"/>
    <col min="25" max="25" width="32.140625" customWidth="1"/>
    <col min="26" max="26" width="35.42578125" customWidth="1"/>
    <col min="27" max="27" width="18.42578125" customWidth="1"/>
    <col min="28" max="28" width="16" customWidth="1"/>
    <col min="29" max="29" width="17.42578125" customWidth="1"/>
    <col min="30" max="30" width="13.140625" customWidth="1"/>
    <col min="34" max="34" width="13.85546875" customWidth="1"/>
    <col min="35" max="35" width="13.7109375" customWidth="1"/>
    <col min="36" max="36" width="13.140625" customWidth="1"/>
    <col min="37" max="37" width="14.5703125" customWidth="1"/>
    <col min="39" max="39" width="21.140625" customWidth="1"/>
    <col min="40" max="40" width="18.5703125" customWidth="1"/>
    <col min="41" max="41" width="14" bestFit="1" customWidth="1"/>
    <col min="43" max="43" width="9.140625" style="548"/>
    <col min="45" max="84" width="0" hidden="1" customWidth="1"/>
    <col min="90" max="93" width="13.140625" customWidth="1"/>
    <col min="94" max="95" width="10.42578125" customWidth="1"/>
    <col min="105" max="105" width="47.5703125" customWidth="1"/>
    <col min="106" max="106" width="12.7109375" customWidth="1"/>
    <col min="107" max="149" width="5.7109375" customWidth="1"/>
  </cols>
  <sheetData>
    <row r="1" spans="1:149" ht="15.75">
      <c r="DA1" s="451" t="s">
        <v>13813</v>
      </c>
      <c r="DB1" s="451" t="s">
        <v>9698</v>
      </c>
      <c r="DC1" s="59" t="s">
        <v>10489</v>
      </c>
      <c r="DD1" s="59" t="s">
        <v>12388</v>
      </c>
      <c r="DE1" s="59" t="s">
        <v>12804</v>
      </c>
      <c r="DF1" s="59" t="s">
        <v>11187</v>
      </c>
      <c r="DG1" s="59" t="s">
        <v>10352</v>
      </c>
      <c r="DH1" s="59" t="s">
        <v>12769</v>
      </c>
      <c r="DI1" s="59" t="s">
        <v>11142</v>
      </c>
      <c r="DJ1" s="59" t="s">
        <v>12728</v>
      </c>
      <c r="DK1" s="59" t="s">
        <v>12438</v>
      </c>
      <c r="DL1" s="59" t="s">
        <v>10569</v>
      </c>
      <c r="DM1" s="59" t="s">
        <v>11171</v>
      </c>
      <c r="DN1" s="59" t="s">
        <v>11226</v>
      </c>
      <c r="DO1" s="59" t="s">
        <v>11729</v>
      </c>
      <c r="DP1" s="59" t="s">
        <v>11265</v>
      </c>
      <c r="DQ1" s="59" t="s">
        <v>12819</v>
      </c>
      <c r="DR1" s="59" t="s">
        <v>10448</v>
      </c>
      <c r="DS1" s="59" t="s">
        <v>11706</v>
      </c>
      <c r="DT1" s="59" t="s">
        <v>12427</v>
      </c>
      <c r="DU1" s="59" t="s">
        <v>10536</v>
      </c>
      <c r="DV1" s="59" t="s">
        <v>11243</v>
      </c>
      <c r="DW1" s="59" t="s">
        <v>10600</v>
      </c>
      <c r="DX1" s="59" t="s">
        <v>12783</v>
      </c>
      <c r="DY1" s="59" t="s">
        <v>12745</v>
      </c>
      <c r="DZ1" s="59" t="s">
        <v>11259</v>
      </c>
      <c r="EA1" s="59" t="s">
        <v>11385</v>
      </c>
      <c r="EB1" s="59" t="s">
        <v>11249</v>
      </c>
      <c r="EC1" s="59" t="s">
        <v>12474</v>
      </c>
      <c r="ED1" s="59" t="s">
        <v>11204</v>
      </c>
      <c r="EE1" s="59" t="s">
        <v>12809</v>
      </c>
      <c r="EF1" s="59" t="s">
        <v>12858</v>
      </c>
      <c r="EG1" s="59" t="s">
        <v>11133</v>
      </c>
      <c r="EH1" s="59" t="s">
        <v>12734</v>
      </c>
      <c r="EI1" s="59" t="s">
        <v>12407</v>
      </c>
      <c r="EJ1" s="59" t="s">
        <v>12798</v>
      </c>
      <c r="EK1" s="59" t="s">
        <v>10552</v>
      </c>
      <c r="EL1" s="59" t="s">
        <v>11061</v>
      </c>
      <c r="EM1" s="59" t="s">
        <v>12844</v>
      </c>
      <c r="EN1" s="59" t="s">
        <v>12827</v>
      </c>
      <c r="EO1" s="59" t="s">
        <v>10577</v>
      </c>
      <c r="EP1" s="59" t="s">
        <v>12392</v>
      </c>
      <c r="EQ1" s="59" t="s">
        <v>12402</v>
      </c>
      <c r="ER1" s="59" t="s">
        <v>10403</v>
      </c>
      <c r="ES1" s="59" t="s">
        <v>13814</v>
      </c>
    </row>
    <row r="2" spans="1:149" ht="25.5">
      <c r="A2" s="1517" t="s">
        <v>13815</v>
      </c>
      <c r="B2" s="1517"/>
      <c r="C2" s="1517"/>
      <c r="D2" s="1517"/>
      <c r="E2" s="1517"/>
      <c r="F2" s="1517"/>
      <c r="G2" s="1517"/>
      <c r="H2" s="1517"/>
      <c r="I2" s="1517"/>
      <c r="J2" s="1517"/>
      <c r="K2" s="1517"/>
      <c r="L2" s="1517"/>
      <c r="M2" s="1517"/>
      <c r="N2" s="1517"/>
      <c r="O2" s="1517"/>
      <c r="P2" s="1517"/>
      <c r="Q2" s="1517"/>
      <c r="R2" s="1517"/>
      <c r="S2" s="1517"/>
      <c r="T2" s="1517"/>
      <c r="U2" s="1517"/>
      <c r="W2" s="1518" t="s">
        <v>13816</v>
      </c>
      <c r="X2" s="1518"/>
      <c r="Y2" s="1518"/>
      <c r="Z2" s="1518"/>
      <c r="AA2" s="1518"/>
      <c r="AB2" s="1518"/>
      <c r="AC2" s="1518"/>
      <c r="AD2" s="1518"/>
      <c r="AE2" s="1518"/>
      <c r="AH2" s="1519" t="s">
        <v>13817</v>
      </c>
      <c r="AI2" s="1519"/>
      <c r="AJ2" s="1519"/>
      <c r="AK2" s="1519"/>
      <c r="AM2" s="1516" t="s">
        <v>13818</v>
      </c>
      <c r="AN2" s="1516"/>
      <c r="AO2" s="1516"/>
      <c r="AP2" s="1516"/>
      <c r="AQ2" s="1516"/>
      <c r="AR2" s="1516"/>
      <c r="AS2" s="1516"/>
      <c r="AT2" s="1516"/>
      <c r="CH2" s="1516" t="s">
        <v>13819</v>
      </c>
      <c r="CI2" s="1516"/>
      <c r="CJ2" s="1516"/>
      <c r="CK2" s="1516"/>
      <c r="CL2" s="1516"/>
      <c r="CM2" s="1516"/>
      <c r="CN2" s="1516"/>
      <c r="CO2" s="1516"/>
      <c r="CP2" s="1516"/>
      <c r="CQ2" s="219"/>
      <c r="DA2" s="436" t="s">
        <v>13820</v>
      </c>
      <c r="DB2" s="437" t="s">
        <v>1879</v>
      </c>
      <c r="DC2" s="437">
        <v>1</v>
      </c>
      <c r="DD2" s="437">
        <v>2</v>
      </c>
      <c r="DE2" s="437">
        <v>3</v>
      </c>
      <c r="DF2" s="437">
        <v>4</v>
      </c>
      <c r="DG2" s="437">
        <v>5</v>
      </c>
      <c r="DH2" s="437">
        <v>6</v>
      </c>
      <c r="DI2" s="437">
        <v>7</v>
      </c>
      <c r="DJ2" s="437">
        <v>8</v>
      </c>
      <c r="DK2" s="437">
        <v>9</v>
      </c>
      <c r="DL2" s="437">
        <v>10</v>
      </c>
      <c r="DM2" s="437">
        <v>11</v>
      </c>
      <c r="DN2" s="437">
        <v>12</v>
      </c>
      <c r="DO2" s="437">
        <v>13</v>
      </c>
      <c r="DP2" s="437">
        <v>14</v>
      </c>
      <c r="DQ2" s="437">
        <v>15</v>
      </c>
      <c r="DR2" s="437">
        <v>16</v>
      </c>
      <c r="DS2" s="437">
        <v>17</v>
      </c>
      <c r="DT2" s="437">
        <v>18</v>
      </c>
      <c r="DU2" s="437">
        <v>19</v>
      </c>
      <c r="DV2" s="437">
        <v>20</v>
      </c>
      <c r="DW2" s="437">
        <v>21</v>
      </c>
      <c r="DX2" s="437">
        <v>22</v>
      </c>
      <c r="DY2" s="437">
        <v>23</v>
      </c>
      <c r="DZ2" s="437">
        <v>24</v>
      </c>
      <c r="EA2" s="437">
        <v>25</v>
      </c>
      <c r="EB2" s="437">
        <v>26</v>
      </c>
      <c r="EC2" s="437">
        <v>27</v>
      </c>
      <c r="ED2" s="437">
        <v>28</v>
      </c>
      <c r="EE2" s="437">
        <v>29</v>
      </c>
      <c r="EF2" s="437">
        <v>30</v>
      </c>
      <c r="EG2" s="437">
        <v>31</v>
      </c>
      <c r="EH2" s="437">
        <v>32</v>
      </c>
      <c r="EI2" s="437">
        <v>33</v>
      </c>
      <c r="EJ2" s="437">
        <v>34</v>
      </c>
      <c r="EK2" s="437">
        <v>35</v>
      </c>
      <c r="EL2" s="437">
        <v>36</v>
      </c>
      <c r="EM2" s="437">
        <v>37</v>
      </c>
      <c r="EN2" s="437">
        <v>38</v>
      </c>
      <c r="EO2" s="437">
        <v>39</v>
      </c>
      <c r="EP2" s="437">
        <v>40</v>
      </c>
      <c r="EQ2" s="437">
        <v>41</v>
      </c>
      <c r="ER2" s="437">
        <v>42</v>
      </c>
      <c r="ES2" s="450">
        <v>43</v>
      </c>
    </row>
    <row r="3" spans="1:149" ht="15.75">
      <c r="A3" s="190" t="s">
        <v>13821</v>
      </c>
      <c r="B3" s="183" t="s">
        <v>10281</v>
      </c>
      <c r="C3" s="183" t="s">
        <v>13822</v>
      </c>
      <c r="D3" s="183" t="s">
        <v>13823</v>
      </c>
      <c r="E3" s="183" t="s">
        <v>13824</v>
      </c>
      <c r="F3" s="183" t="s">
        <v>13825</v>
      </c>
      <c r="G3" s="191" t="s">
        <v>13826</v>
      </c>
      <c r="H3" s="183" t="s">
        <v>13827</v>
      </c>
      <c r="I3" s="183" t="s">
        <v>13828</v>
      </c>
      <c r="J3" s="183" t="s">
        <v>13829</v>
      </c>
      <c r="K3" s="183" t="s">
        <v>13830</v>
      </c>
      <c r="L3" s="192" t="s">
        <v>13831</v>
      </c>
      <c r="M3" s="183" t="s">
        <v>13832</v>
      </c>
      <c r="N3" s="183" t="s">
        <v>10273</v>
      </c>
      <c r="O3" s="192" t="s">
        <v>13833</v>
      </c>
      <c r="P3" s="193" t="s">
        <v>13834</v>
      </c>
      <c r="Q3" s="192" t="s">
        <v>9701</v>
      </c>
      <c r="R3" s="192" t="s">
        <v>13835</v>
      </c>
      <c r="S3" s="192" t="s">
        <v>13836</v>
      </c>
      <c r="T3" s="192" t="s">
        <v>13837</v>
      </c>
      <c r="U3" s="194" t="s">
        <v>10274</v>
      </c>
      <c r="W3" s="182" t="s">
        <v>13838</v>
      </c>
      <c r="X3" s="182" t="s">
        <v>13839</v>
      </c>
      <c r="Y3" s="182" t="s">
        <v>13840</v>
      </c>
      <c r="Z3" s="181" t="s">
        <v>9701</v>
      </c>
      <c r="AA3" s="182" t="s">
        <v>10262</v>
      </c>
      <c r="AB3" s="183" t="s">
        <v>13841</v>
      </c>
      <c r="AC3" s="182" t="s">
        <v>13842</v>
      </c>
      <c r="AD3" s="182" t="s">
        <v>9698</v>
      </c>
      <c r="AE3" s="182" t="s">
        <v>10273</v>
      </c>
      <c r="AH3" s="315" t="s">
        <v>13843</v>
      </c>
      <c r="AI3" s="19" t="s">
        <v>13825</v>
      </c>
      <c r="AJ3" s="19" t="s">
        <v>13844</v>
      </c>
      <c r="AK3" s="175" t="s">
        <v>13845</v>
      </c>
      <c r="AM3" s="181" t="s">
        <v>13846</v>
      </c>
      <c r="AN3" s="181" t="s">
        <v>10262</v>
      </c>
      <c r="AO3" s="181" t="s">
        <v>13847</v>
      </c>
      <c r="AP3" s="181" t="s">
        <v>13848</v>
      </c>
      <c r="AQ3" s="181" t="s">
        <v>13844</v>
      </c>
      <c r="AR3" s="181" t="s">
        <v>13849</v>
      </c>
      <c r="AS3" s="181" t="s">
        <v>31722</v>
      </c>
      <c r="AT3" s="181" t="s">
        <v>13850</v>
      </c>
      <c r="CH3" s="181" t="s">
        <v>9699</v>
      </c>
      <c r="CI3" s="181" t="s">
        <v>9705</v>
      </c>
      <c r="CJ3" s="181" t="s">
        <v>13825</v>
      </c>
      <c r="CK3" s="181" t="s">
        <v>9509</v>
      </c>
      <c r="CL3" s="181" t="s">
        <v>13851</v>
      </c>
      <c r="CM3" s="181" t="s">
        <v>13852</v>
      </c>
      <c r="CN3" s="181" t="s">
        <v>13853</v>
      </c>
      <c r="CO3" s="181" t="s">
        <v>9701</v>
      </c>
      <c r="CP3" s="181" t="s">
        <v>10279</v>
      </c>
      <c r="CQ3" s="181" t="s">
        <v>9698</v>
      </c>
      <c r="CR3" s="181" t="s">
        <v>13854</v>
      </c>
      <c r="DA3" s="438" t="s">
        <v>13855</v>
      </c>
      <c r="DB3" s="439">
        <v>34</v>
      </c>
      <c r="DC3" s="440" t="str">
        <f t="shared" ref="DC3:DC11" si="0">IF(DC$2=$DB3,1,"")</f>
        <v/>
      </c>
      <c r="DD3" s="440" t="str">
        <f t="shared" ref="DD3:DS18" si="1">IF(DD$2=$DB3,1,"")</f>
        <v/>
      </c>
      <c r="DE3" s="440" t="str">
        <f t="shared" si="1"/>
        <v/>
      </c>
      <c r="DF3" s="440" t="str">
        <f t="shared" si="1"/>
        <v/>
      </c>
      <c r="DG3" s="440" t="str">
        <f t="shared" si="1"/>
        <v/>
      </c>
      <c r="DH3" s="440" t="str">
        <f t="shared" si="1"/>
        <v/>
      </c>
      <c r="DI3" s="440" t="str">
        <f t="shared" si="1"/>
        <v/>
      </c>
      <c r="DJ3" s="440" t="str">
        <f t="shared" si="1"/>
        <v/>
      </c>
      <c r="DK3" s="440" t="str">
        <f t="shared" si="1"/>
        <v/>
      </c>
      <c r="DL3" s="440" t="str">
        <f t="shared" si="1"/>
        <v/>
      </c>
      <c r="DM3" s="440" t="str">
        <f t="shared" si="1"/>
        <v/>
      </c>
      <c r="DN3" s="440" t="str">
        <f t="shared" si="1"/>
        <v/>
      </c>
      <c r="DO3" s="440" t="str">
        <f t="shared" si="1"/>
        <v/>
      </c>
      <c r="DP3" s="440" t="str">
        <f t="shared" si="1"/>
        <v/>
      </c>
      <c r="DQ3" s="440" t="str">
        <f t="shared" si="1"/>
        <v/>
      </c>
      <c r="DR3" s="440" t="str">
        <f t="shared" si="1"/>
        <v/>
      </c>
      <c r="DS3" s="440" t="str">
        <f t="shared" si="1"/>
        <v/>
      </c>
      <c r="DT3" s="440" t="str">
        <f t="shared" ref="DT3:EI18" si="2">IF(DT$2=$DB3,1,"")</f>
        <v/>
      </c>
      <c r="DU3" s="440" t="str">
        <f t="shared" si="2"/>
        <v/>
      </c>
      <c r="DV3" s="440" t="str">
        <f t="shared" si="2"/>
        <v/>
      </c>
      <c r="DW3" s="440" t="str">
        <f t="shared" si="2"/>
        <v/>
      </c>
      <c r="DX3" s="440" t="str">
        <f t="shared" si="2"/>
        <v/>
      </c>
      <c r="DY3" s="440" t="str">
        <f t="shared" si="2"/>
        <v/>
      </c>
      <c r="DZ3" s="440" t="str">
        <f t="shared" si="2"/>
        <v/>
      </c>
      <c r="EA3" s="440" t="str">
        <f t="shared" si="2"/>
        <v/>
      </c>
      <c r="EB3" s="440" t="str">
        <f t="shared" si="2"/>
        <v/>
      </c>
      <c r="EC3" s="440" t="str">
        <f t="shared" si="2"/>
        <v/>
      </c>
      <c r="ED3" s="440" t="str">
        <f t="shared" si="2"/>
        <v/>
      </c>
      <c r="EE3" s="440" t="str">
        <f t="shared" si="2"/>
        <v/>
      </c>
      <c r="EF3" s="440" t="str">
        <f t="shared" si="2"/>
        <v/>
      </c>
      <c r="EG3" s="440" t="str">
        <f t="shared" si="2"/>
        <v/>
      </c>
      <c r="EH3" s="440" t="str">
        <f t="shared" si="2"/>
        <v/>
      </c>
      <c r="EI3" s="440" t="str">
        <f t="shared" si="2"/>
        <v/>
      </c>
      <c r="EJ3" s="440">
        <v>1</v>
      </c>
      <c r="EK3" s="440" t="str">
        <f t="shared" ref="EJ3:ES18" si="3">IF(EK$2=$DB3,1,"")</f>
        <v/>
      </c>
      <c r="EL3" s="440" t="str">
        <f t="shared" si="3"/>
        <v/>
      </c>
      <c r="EM3" s="440" t="str">
        <f t="shared" si="3"/>
        <v/>
      </c>
      <c r="EN3" s="440" t="str">
        <f t="shared" si="3"/>
        <v/>
      </c>
      <c r="EO3" s="440" t="str">
        <f t="shared" si="3"/>
        <v/>
      </c>
      <c r="EP3" s="440" t="str">
        <f t="shared" si="3"/>
        <v/>
      </c>
      <c r="EQ3" s="440" t="str">
        <f t="shared" si="3"/>
        <v/>
      </c>
      <c r="ER3" s="440" t="str">
        <f t="shared" si="3"/>
        <v/>
      </c>
      <c r="ES3" s="441" t="str">
        <f t="shared" si="3"/>
        <v/>
      </c>
    </row>
    <row r="4" spans="1:149" ht="15.75">
      <c r="A4" s="187">
        <v>1</v>
      </c>
      <c r="B4" s="59" t="s">
        <v>10489</v>
      </c>
      <c r="C4" s="59" t="s">
        <v>13856</v>
      </c>
      <c r="D4" s="59" t="str">
        <f>LEFT(RIGHT(C4,4),3)</f>
        <v>C27</v>
      </c>
      <c r="E4" s="59" t="b">
        <f>D4=G4</f>
        <v>1</v>
      </c>
      <c r="F4" s="59" t="s">
        <v>13857</v>
      </c>
      <c r="G4" s="59" t="str">
        <f>LEFT(RIGHT(F4,4),3)</f>
        <v>C27</v>
      </c>
      <c r="H4" s="59" t="s">
        <v>13858</v>
      </c>
      <c r="I4" s="59" t="s">
        <v>29377</v>
      </c>
      <c r="J4" s="59" t="s">
        <v>13859</v>
      </c>
      <c r="K4" s="59"/>
      <c r="L4" s="59"/>
      <c r="M4" s="59"/>
      <c r="N4" s="59"/>
      <c r="O4" s="59"/>
      <c r="P4" s="59"/>
      <c r="Q4" s="188" t="s">
        <v>13860</v>
      </c>
      <c r="R4" s="59"/>
      <c r="S4" s="59" t="s">
        <v>13861</v>
      </c>
      <c r="T4" s="59"/>
      <c r="U4" s="188"/>
      <c r="W4" s="35" t="s">
        <v>653</v>
      </c>
      <c r="X4" s="56" t="s">
        <v>13862</v>
      </c>
      <c r="Y4" s="56" t="s">
        <v>13863</v>
      </c>
      <c r="Z4" s="56" t="s">
        <v>13864</v>
      </c>
      <c r="AA4" s="56" t="s">
        <v>1850</v>
      </c>
      <c r="AB4" s="56">
        <v>320</v>
      </c>
      <c r="AC4" s="35">
        <v>2</v>
      </c>
      <c r="AD4" s="35" t="s">
        <v>13865</v>
      </c>
      <c r="AE4" s="56" t="s">
        <v>13866</v>
      </c>
      <c r="AH4" s="32" t="s">
        <v>13867</v>
      </c>
      <c r="AI4" s="56" t="s">
        <v>13868</v>
      </c>
      <c r="AJ4" s="1" t="s">
        <v>13869</v>
      </c>
      <c r="AK4" t="s">
        <v>13870</v>
      </c>
      <c r="AM4" t="s">
        <v>13871</v>
      </c>
      <c r="AN4" t="s">
        <v>1889</v>
      </c>
      <c r="AO4" t="s">
        <v>13872</v>
      </c>
      <c r="AP4" t="s">
        <v>13873</v>
      </c>
      <c r="AR4" t="s">
        <v>13874</v>
      </c>
      <c r="AS4" t="s">
        <v>13875</v>
      </c>
      <c r="AT4" t="s">
        <v>545</v>
      </c>
      <c r="CH4" s="41" t="s">
        <v>13876</v>
      </c>
      <c r="CI4" s="41"/>
      <c r="CJ4" s="41"/>
      <c r="CK4" s="41"/>
      <c r="CL4" s="41"/>
      <c r="CM4" s="41"/>
      <c r="CN4" s="41"/>
      <c r="CO4" s="41"/>
      <c r="CP4" s="311"/>
      <c r="CQ4" s="397"/>
      <c r="CR4" s="326"/>
      <c r="DA4" s="442" t="s">
        <v>13877</v>
      </c>
      <c r="DB4" s="443">
        <f>Organizations!$EM$2</f>
        <v>37</v>
      </c>
      <c r="DC4" s="434" t="str">
        <f t="shared" si="0"/>
        <v/>
      </c>
      <c r="DD4" s="434" t="str">
        <f t="shared" si="1"/>
        <v/>
      </c>
      <c r="DE4" s="434" t="str">
        <f t="shared" si="1"/>
        <v/>
      </c>
      <c r="DF4" s="434" t="str">
        <f t="shared" si="1"/>
        <v/>
      </c>
      <c r="DG4" s="434" t="str">
        <f t="shared" si="1"/>
        <v/>
      </c>
      <c r="DH4" s="434" t="str">
        <f t="shared" si="1"/>
        <v/>
      </c>
      <c r="DI4" s="434" t="str">
        <f t="shared" si="1"/>
        <v/>
      </c>
      <c r="DJ4" s="434" t="str">
        <f t="shared" si="1"/>
        <v/>
      </c>
      <c r="DK4" s="434" t="str">
        <f t="shared" si="1"/>
        <v/>
      </c>
      <c r="DL4" s="434" t="str">
        <f t="shared" si="1"/>
        <v/>
      </c>
      <c r="DM4" s="434" t="str">
        <f t="shared" si="1"/>
        <v/>
      </c>
      <c r="DN4" s="434" t="str">
        <f t="shared" si="1"/>
        <v/>
      </c>
      <c r="DO4" s="434" t="str">
        <f t="shared" si="1"/>
        <v/>
      </c>
      <c r="DP4" s="434" t="str">
        <f t="shared" si="1"/>
        <v/>
      </c>
      <c r="DQ4" s="434" t="str">
        <f t="shared" si="1"/>
        <v/>
      </c>
      <c r="DR4" s="434" t="str">
        <f t="shared" si="1"/>
        <v/>
      </c>
      <c r="DS4" s="434" t="str">
        <f t="shared" si="1"/>
        <v/>
      </c>
      <c r="DT4" s="434" t="str">
        <f t="shared" si="2"/>
        <v/>
      </c>
      <c r="DU4" s="434" t="str">
        <f t="shared" si="2"/>
        <v/>
      </c>
      <c r="DV4" s="434" t="str">
        <f t="shared" si="2"/>
        <v/>
      </c>
      <c r="DW4" s="434" t="str">
        <f t="shared" si="2"/>
        <v/>
      </c>
      <c r="DX4" s="434" t="str">
        <f t="shared" si="2"/>
        <v/>
      </c>
      <c r="DY4" s="434" t="str">
        <f t="shared" si="2"/>
        <v/>
      </c>
      <c r="DZ4" s="434" t="str">
        <f t="shared" si="2"/>
        <v/>
      </c>
      <c r="EA4" s="434" t="str">
        <f t="shared" si="2"/>
        <v/>
      </c>
      <c r="EB4" s="434" t="str">
        <f t="shared" si="2"/>
        <v/>
      </c>
      <c r="EC4" s="434" t="str">
        <f t="shared" si="2"/>
        <v/>
      </c>
      <c r="ED4" s="434" t="str">
        <f t="shared" si="2"/>
        <v/>
      </c>
      <c r="EE4" s="434" t="str">
        <f t="shared" si="2"/>
        <v/>
      </c>
      <c r="EF4" s="434" t="str">
        <f t="shared" si="2"/>
        <v/>
      </c>
      <c r="EG4" s="434" t="str">
        <f t="shared" si="2"/>
        <v/>
      </c>
      <c r="EH4" s="434" t="str">
        <f t="shared" si="2"/>
        <v/>
      </c>
      <c r="EI4" s="434" t="str">
        <f t="shared" si="2"/>
        <v/>
      </c>
      <c r="EJ4" s="434" t="str">
        <f t="shared" si="3"/>
        <v/>
      </c>
      <c r="EK4" s="434" t="str">
        <f t="shared" si="3"/>
        <v/>
      </c>
      <c r="EL4" s="434" t="str">
        <f t="shared" si="3"/>
        <v/>
      </c>
      <c r="EM4" s="444">
        <f>IF(EM$2=$DB4,1,"")</f>
        <v>1</v>
      </c>
      <c r="EN4" s="434" t="str">
        <f t="shared" si="3"/>
        <v/>
      </c>
      <c r="EO4" s="434" t="str">
        <f t="shared" si="3"/>
        <v/>
      </c>
      <c r="EP4" s="434" t="str">
        <f t="shared" si="3"/>
        <v/>
      </c>
      <c r="EQ4" s="434" t="str">
        <f t="shared" si="3"/>
        <v/>
      </c>
      <c r="ER4" s="434" t="str">
        <f t="shared" si="3"/>
        <v/>
      </c>
      <c r="ES4" s="445" t="str">
        <f t="shared" si="3"/>
        <v/>
      </c>
    </row>
    <row r="5" spans="1:149" ht="15.75">
      <c r="A5" s="187">
        <v>2</v>
      </c>
      <c r="B5" s="59" t="s">
        <v>12388</v>
      </c>
      <c r="C5" s="59" t="s">
        <v>13878</v>
      </c>
      <c r="D5" s="59" t="s">
        <v>12385</v>
      </c>
      <c r="E5" s="59" t="b">
        <f t="shared" ref="E5:E45" si="4">D5=G5</f>
        <v>1</v>
      </c>
      <c r="F5" s="59" t="s">
        <v>13879</v>
      </c>
      <c r="G5" s="59" t="s">
        <v>12385</v>
      </c>
      <c r="H5" s="59" t="s">
        <v>13880</v>
      </c>
      <c r="I5" s="59" t="s">
        <v>13881</v>
      </c>
      <c r="J5" s="59" t="s">
        <v>13882</v>
      </c>
      <c r="K5" s="59" t="s">
        <v>13883</v>
      </c>
      <c r="L5" s="59"/>
      <c r="M5" s="59"/>
      <c r="N5" s="59"/>
      <c r="O5" s="59"/>
      <c r="P5" s="59"/>
      <c r="Q5" s="189" t="s">
        <v>13884</v>
      </c>
      <c r="R5" s="59"/>
      <c r="S5" s="60" t="s">
        <v>13885</v>
      </c>
      <c r="T5" s="60"/>
      <c r="U5" s="189"/>
      <c r="W5" s="35" t="s">
        <v>653</v>
      </c>
      <c r="X5" s="56" t="s">
        <v>13886</v>
      </c>
      <c r="Y5" s="56" t="s">
        <v>13863</v>
      </c>
      <c r="Z5" s="56"/>
      <c r="AA5" s="56"/>
      <c r="AB5" s="56">
        <v>80</v>
      </c>
      <c r="AC5" s="35">
        <v>50</v>
      </c>
      <c r="AD5" s="35" t="s">
        <v>13887</v>
      </c>
      <c r="AE5" s="56" t="s">
        <v>13888</v>
      </c>
      <c r="AH5" s="32" t="s">
        <v>13889</v>
      </c>
      <c r="AI5" s="56" t="s">
        <v>13888</v>
      </c>
      <c r="AJ5" s="1" t="s">
        <v>13890</v>
      </c>
      <c r="AM5" t="s">
        <v>13891</v>
      </c>
      <c r="AN5" t="s">
        <v>1889</v>
      </c>
      <c r="AO5" t="s">
        <v>13892</v>
      </c>
      <c r="AP5" t="s">
        <v>13893</v>
      </c>
      <c r="AR5" t="s">
        <v>13894</v>
      </c>
      <c r="AS5" t="s">
        <v>13895</v>
      </c>
      <c r="AT5" t="s">
        <v>545</v>
      </c>
      <c r="CH5" s="301" t="s">
        <v>13896</v>
      </c>
      <c r="CI5" s="41"/>
      <c r="CJ5" s="41"/>
      <c r="CK5" s="41"/>
      <c r="CL5" s="41"/>
      <c r="CM5" s="41"/>
      <c r="CN5" s="41"/>
      <c r="CO5" s="41"/>
      <c r="CP5" t="s">
        <v>13897</v>
      </c>
      <c r="CR5" s="208" t="s">
        <v>13898</v>
      </c>
      <c r="DA5" s="438" t="s">
        <v>13899</v>
      </c>
      <c r="DB5" s="439">
        <v>37</v>
      </c>
      <c r="DC5" s="440" t="str">
        <f t="shared" si="0"/>
        <v/>
      </c>
      <c r="DD5" s="440" t="str">
        <f t="shared" si="1"/>
        <v/>
      </c>
      <c r="DE5" s="440" t="str">
        <f t="shared" si="1"/>
        <v/>
      </c>
      <c r="DF5" s="440" t="str">
        <f t="shared" si="1"/>
        <v/>
      </c>
      <c r="DG5" s="440" t="str">
        <f t="shared" si="1"/>
        <v/>
      </c>
      <c r="DH5" s="440" t="str">
        <f t="shared" si="1"/>
        <v/>
      </c>
      <c r="DI5" s="440" t="str">
        <f t="shared" si="1"/>
        <v/>
      </c>
      <c r="DJ5" s="440" t="str">
        <f t="shared" si="1"/>
        <v/>
      </c>
      <c r="DK5" s="440" t="str">
        <f t="shared" si="1"/>
        <v/>
      </c>
      <c r="DL5" s="440" t="str">
        <f t="shared" si="1"/>
        <v/>
      </c>
      <c r="DM5" s="440" t="str">
        <f t="shared" si="1"/>
        <v/>
      </c>
      <c r="DN5" s="440" t="str">
        <f t="shared" si="1"/>
        <v/>
      </c>
      <c r="DO5" s="440" t="str">
        <f t="shared" si="1"/>
        <v/>
      </c>
      <c r="DP5" s="440" t="str">
        <f t="shared" si="1"/>
        <v/>
      </c>
      <c r="DQ5" s="440" t="str">
        <f t="shared" si="1"/>
        <v/>
      </c>
      <c r="DR5" s="440" t="str">
        <f t="shared" si="1"/>
        <v/>
      </c>
      <c r="DS5" s="440" t="str">
        <f t="shared" si="1"/>
        <v/>
      </c>
      <c r="DT5" s="440" t="str">
        <f t="shared" si="2"/>
        <v/>
      </c>
      <c r="DU5" s="440" t="str">
        <f t="shared" si="2"/>
        <v/>
      </c>
      <c r="DV5" s="440" t="str">
        <f t="shared" si="2"/>
        <v/>
      </c>
      <c r="DW5" s="440" t="str">
        <f t="shared" si="2"/>
        <v/>
      </c>
      <c r="DX5" s="440" t="str">
        <f t="shared" si="2"/>
        <v/>
      </c>
      <c r="DY5" s="440" t="str">
        <f t="shared" si="2"/>
        <v/>
      </c>
      <c r="DZ5" s="440" t="str">
        <f t="shared" si="2"/>
        <v/>
      </c>
      <c r="EA5" s="440" t="str">
        <f t="shared" si="2"/>
        <v/>
      </c>
      <c r="EB5" s="440" t="str">
        <f t="shared" si="2"/>
        <v/>
      </c>
      <c r="EC5" s="440" t="str">
        <f t="shared" si="2"/>
        <v/>
      </c>
      <c r="ED5" s="440" t="str">
        <f t="shared" si="2"/>
        <v/>
      </c>
      <c r="EE5" s="440" t="str">
        <f t="shared" si="2"/>
        <v/>
      </c>
      <c r="EF5" s="440" t="str">
        <f t="shared" si="2"/>
        <v/>
      </c>
      <c r="EG5" s="440" t="str">
        <f t="shared" si="2"/>
        <v/>
      </c>
      <c r="EH5" s="440" t="str">
        <f t="shared" si="2"/>
        <v/>
      </c>
      <c r="EI5" s="440" t="str">
        <f t="shared" si="2"/>
        <v/>
      </c>
      <c r="EJ5" s="440" t="str">
        <f t="shared" si="3"/>
        <v/>
      </c>
      <c r="EK5" s="440" t="str">
        <f t="shared" si="3"/>
        <v/>
      </c>
      <c r="EL5" s="440" t="str">
        <f t="shared" si="3"/>
        <v/>
      </c>
      <c r="EM5" s="440">
        <f t="shared" si="3"/>
        <v>1</v>
      </c>
      <c r="EN5" s="440" t="str">
        <f t="shared" si="3"/>
        <v/>
      </c>
      <c r="EO5" s="440" t="str">
        <f t="shared" si="3"/>
        <v/>
      </c>
      <c r="EP5" s="440" t="str">
        <f t="shared" si="3"/>
        <v/>
      </c>
      <c r="EQ5" s="440" t="str">
        <f t="shared" si="3"/>
        <v/>
      </c>
      <c r="ER5" s="440" t="str">
        <f t="shared" si="3"/>
        <v/>
      </c>
      <c r="ES5" s="441" t="str">
        <f t="shared" si="3"/>
        <v/>
      </c>
    </row>
    <row r="6" spans="1:149" ht="15.75">
      <c r="A6" s="187">
        <v>3</v>
      </c>
      <c r="B6" s="59" t="s">
        <v>12804</v>
      </c>
      <c r="C6" s="59" t="s">
        <v>13900</v>
      </c>
      <c r="D6" s="59" t="str">
        <f t="shared" ref="D6:D42" si="5">LEFT(RIGHT(C6,4),3)</f>
        <v>T26</v>
      </c>
      <c r="E6" s="59" t="b">
        <f t="shared" si="4"/>
        <v>1</v>
      </c>
      <c r="F6" s="59" t="s">
        <v>13901</v>
      </c>
      <c r="G6" s="59" t="str">
        <f t="shared" ref="G6:G45" si="6">LEFT(RIGHT(F6,4),3)</f>
        <v>T26</v>
      </c>
      <c r="H6" s="59" t="s">
        <v>13902</v>
      </c>
      <c r="I6" s="59" t="s">
        <v>13903</v>
      </c>
      <c r="J6" s="59" t="s">
        <v>13904</v>
      </c>
      <c r="K6" s="59" t="s">
        <v>13905</v>
      </c>
      <c r="L6" s="59"/>
      <c r="M6" s="59"/>
      <c r="N6" s="59"/>
      <c r="O6" s="59" t="s">
        <v>13906</v>
      </c>
      <c r="P6" s="59" t="s">
        <v>13907</v>
      </c>
      <c r="Q6" s="188" t="s">
        <v>13908</v>
      </c>
      <c r="R6" s="59"/>
      <c r="S6" s="59" t="s">
        <v>13909</v>
      </c>
      <c r="T6" s="59"/>
      <c r="U6" s="188"/>
      <c r="W6" s="35" t="s">
        <v>653</v>
      </c>
      <c r="X6" s="56" t="s">
        <v>13910</v>
      </c>
      <c r="Y6" s="56" t="s">
        <v>13911</v>
      </c>
      <c r="Z6" s="56" t="s">
        <v>13912</v>
      </c>
      <c r="AA6" s="56"/>
      <c r="AB6" s="56">
        <v>144</v>
      </c>
      <c r="AC6" s="35">
        <v>2</v>
      </c>
      <c r="AD6" s="35" t="s">
        <v>13913</v>
      </c>
      <c r="AE6" s="56" t="s">
        <v>13914</v>
      </c>
      <c r="AH6" s="32" t="s">
        <v>13915</v>
      </c>
      <c r="AI6" s="56" t="s">
        <v>13916</v>
      </c>
      <c r="AJ6" s="1" t="s">
        <v>13917</v>
      </c>
      <c r="AM6" t="s">
        <v>13918</v>
      </c>
      <c r="AN6" t="s">
        <v>13919</v>
      </c>
      <c r="AO6" t="s">
        <v>13920</v>
      </c>
      <c r="AP6" t="s">
        <v>13921</v>
      </c>
      <c r="AR6" t="s">
        <v>13922</v>
      </c>
      <c r="AS6" t="s">
        <v>545</v>
      </c>
      <c r="AT6" t="s">
        <v>545</v>
      </c>
      <c r="AW6" t="s">
        <v>13923</v>
      </c>
      <c r="CH6" s="301" t="s">
        <v>13924</v>
      </c>
      <c r="CI6" s="41"/>
      <c r="CJ6" s="41"/>
      <c r="CK6" s="41"/>
      <c r="CL6" s="41"/>
      <c r="CM6" s="41"/>
      <c r="CN6" s="41"/>
      <c r="CO6" s="41"/>
      <c r="CP6" t="s">
        <v>13897</v>
      </c>
      <c r="CR6" s="208" t="s">
        <v>13925</v>
      </c>
      <c r="DA6" s="442" t="s">
        <v>13926</v>
      </c>
      <c r="DB6" s="443">
        <v>14</v>
      </c>
      <c r="DC6" s="434" t="str">
        <f t="shared" si="0"/>
        <v/>
      </c>
      <c r="DD6" s="434" t="str">
        <f t="shared" si="1"/>
        <v/>
      </c>
      <c r="DE6" s="434" t="str">
        <f t="shared" si="1"/>
        <v/>
      </c>
      <c r="DF6" s="434" t="str">
        <f t="shared" si="1"/>
        <v/>
      </c>
      <c r="DG6" s="434" t="str">
        <f t="shared" si="1"/>
        <v/>
      </c>
      <c r="DH6" s="434" t="str">
        <f t="shared" si="1"/>
        <v/>
      </c>
      <c r="DI6" s="434" t="str">
        <f t="shared" si="1"/>
        <v/>
      </c>
      <c r="DJ6" s="434" t="str">
        <f t="shared" si="1"/>
        <v/>
      </c>
      <c r="DK6" s="434" t="str">
        <f t="shared" si="1"/>
        <v/>
      </c>
      <c r="DL6" s="434" t="str">
        <f t="shared" si="1"/>
        <v/>
      </c>
      <c r="DM6" s="434" t="str">
        <f t="shared" si="1"/>
        <v/>
      </c>
      <c r="DN6" s="434" t="str">
        <f t="shared" si="1"/>
        <v/>
      </c>
      <c r="DO6" s="434" t="str">
        <f t="shared" si="1"/>
        <v/>
      </c>
      <c r="DP6" s="434">
        <f t="shared" si="1"/>
        <v>1</v>
      </c>
      <c r="DQ6" s="434" t="str">
        <f t="shared" si="1"/>
        <v/>
      </c>
      <c r="DR6" s="434" t="str">
        <f t="shared" si="1"/>
        <v/>
      </c>
      <c r="DS6" s="434" t="str">
        <f t="shared" si="1"/>
        <v/>
      </c>
      <c r="DT6" s="434" t="str">
        <f t="shared" si="2"/>
        <v/>
      </c>
      <c r="DU6" s="434" t="str">
        <f t="shared" si="2"/>
        <v/>
      </c>
      <c r="DV6" s="434" t="str">
        <f t="shared" si="2"/>
        <v/>
      </c>
      <c r="DW6" s="434" t="str">
        <f t="shared" si="2"/>
        <v/>
      </c>
      <c r="DX6" s="434" t="str">
        <f t="shared" si="2"/>
        <v/>
      </c>
      <c r="DY6" s="434" t="str">
        <f t="shared" si="2"/>
        <v/>
      </c>
      <c r="DZ6" s="434" t="str">
        <f t="shared" si="2"/>
        <v/>
      </c>
      <c r="EA6" s="434" t="str">
        <f t="shared" si="2"/>
        <v/>
      </c>
      <c r="EB6" s="434" t="str">
        <f t="shared" si="2"/>
        <v/>
      </c>
      <c r="EC6" s="434" t="str">
        <f t="shared" si="2"/>
        <v/>
      </c>
      <c r="ED6" s="434" t="str">
        <f t="shared" si="2"/>
        <v/>
      </c>
      <c r="EE6" s="434" t="str">
        <f t="shared" si="2"/>
        <v/>
      </c>
      <c r="EF6" s="434" t="str">
        <f t="shared" si="2"/>
        <v/>
      </c>
      <c r="EG6" s="434" t="str">
        <f t="shared" si="2"/>
        <v/>
      </c>
      <c r="EH6" s="434" t="str">
        <f t="shared" si="2"/>
        <v/>
      </c>
      <c r="EI6" s="434" t="str">
        <f t="shared" si="2"/>
        <v/>
      </c>
      <c r="EJ6" s="434" t="str">
        <f t="shared" si="3"/>
        <v/>
      </c>
      <c r="EK6" s="434" t="str">
        <f t="shared" si="3"/>
        <v/>
      </c>
      <c r="EL6" s="434" t="str">
        <f t="shared" si="3"/>
        <v/>
      </c>
      <c r="EM6" s="434" t="str">
        <f t="shared" si="3"/>
        <v/>
      </c>
      <c r="EN6" s="434" t="str">
        <f t="shared" si="3"/>
        <v/>
      </c>
      <c r="EO6" s="434" t="str">
        <f t="shared" si="3"/>
        <v/>
      </c>
      <c r="EP6" s="434" t="str">
        <f t="shared" si="3"/>
        <v/>
      </c>
      <c r="EQ6" s="434" t="str">
        <f t="shared" si="3"/>
        <v/>
      </c>
      <c r="ER6" s="434" t="str">
        <f t="shared" si="3"/>
        <v/>
      </c>
      <c r="ES6" s="445" t="str">
        <f t="shared" si="3"/>
        <v/>
      </c>
    </row>
    <row r="7" spans="1:149" ht="15.75">
      <c r="A7" s="187">
        <v>4</v>
      </c>
      <c r="B7" s="59" t="s">
        <v>11187</v>
      </c>
      <c r="C7" s="59" t="s">
        <v>13927</v>
      </c>
      <c r="D7" s="59" t="str">
        <f t="shared" si="5"/>
        <v>D31</v>
      </c>
      <c r="E7" s="59" t="b">
        <f t="shared" si="4"/>
        <v>1</v>
      </c>
      <c r="F7" s="59" t="s">
        <v>13928</v>
      </c>
      <c r="G7" s="59" t="str">
        <f t="shared" si="6"/>
        <v>D31</v>
      </c>
      <c r="H7" s="59" t="s">
        <v>13929</v>
      </c>
      <c r="I7" s="59" t="s">
        <v>13930</v>
      </c>
      <c r="J7" s="59" t="s">
        <v>13931</v>
      </c>
      <c r="K7" s="59" t="s">
        <v>13932</v>
      </c>
      <c r="L7" s="59" t="s">
        <v>13932</v>
      </c>
      <c r="M7" s="59" t="s">
        <v>13933</v>
      </c>
      <c r="N7" s="59"/>
      <c r="O7" s="59" t="s">
        <v>13934</v>
      </c>
      <c r="P7" s="59"/>
      <c r="Q7" s="188" t="s">
        <v>13935</v>
      </c>
      <c r="R7" s="59"/>
      <c r="S7" s="59"/>
      <c r="T7" s="59"/>
      <c r="U7" s="188"/>
      <c r="W7" s="35" t="s">
        <v>583</v>
      </c>
      <c r="X7" s="56"/>
      <c r="Y7" s="56" t="s">
        <v>13936</v>
      </c>
      <c r="Z7" s="56"/>
      <c r="AA7" s="56"/>
      <c r="AB7" s="56">
        <v>150</v>
      </c>
      <c r="AC7" s="35">
        <v>10</v>
      </c>
      <c r="AD7" s="35" t="s">
        <v>13937</v>
      </c>
      <c r="AE7" s="56" t="s">
        <v>13888</v>
      </c>
      <c r="AH7" s="32" t="s">
        <v>13938</v>
      </c>
      <c r="AI7" s="56" t="s">
        <v>12589</v>
      </c>
      <c r="AJ7" s="1"/>
      <c r="AM7" t="s">
        <v>13939</v>
      </c>
      <c r="AN7" t="s">
        <v>13940</v>
      </c>
      <c r="AO7" t="s">
        <v>13941</v>
      </c>
      <c r="AP7" t="s">
        <v>13942</v>
      </c>
      <c r="AR7" t="s">
        <v>13943</v>
      </c>
      <c r="AS7" t="s">
        <v>13944</v>
      </c>
      <c r="AT7" t="s">
        <v>13945</v>
      </c>
      <c r="AW7" t="s">
        <v>13946</v>
      </c>
      <c r="CH7" s="301" t="s">
        <v>13947</v>
      </c>
      <c r="CI7" s="41"/>
      <c r="CJ7" s="41"/>
      <c r="CK7" s="41"/>
      <c r="CL7" s="41"/>
      <c r="CM7" s="41"/>
      <c r="CN7" s="41"/>
      <c r="CO7" s="41"/>
      <c r="CP7" s="41"/>
      <c r="CQ7" s="41"/>
      <c r="CR7" s="41"/>
      <c r="DA7" s="438" t="s">
        <v>13948</v>
      </c>
      <c r="DB7" s="439">
        <v>36</v>
      </c>
      <c r="DC7" s="440" t="str">
        <f t="shared" si="0"/>
        <v/>
      </c>
      <c r="DD7" s="440" t="str">
        <f t="shared" si="1"/>
        <v/>
      </c>
      <c r="DE7" s="440" t="str">
        <f t="shared" si="1"/>
        <v/>
      </c>
      <c r="DF7" s="440" t="str">
        <f t="shared" si="1"/>
        <v/>
      </c>
      <c r="DG7" s="440" t="str">
        <f t="shared" si="1"/>
        <v/>
      </c>
      <c r="DH7" s="440" t="str">
        <f t="shared" si="1"/>
        <v/>
      </c>
      <c r="DI7" s="440" t="str">
        <f t="shared" si="1"/>
        <v/>
      </c>
      <c r="DJ7" s="440" t="str">
        <f t="shared" si="1"/>
        <v/>
      </c>
      <c r="DK7" s="440" t="str">
        <f t="shared" si="1"/>
        <v/>
      </c>
      <c r="DL7" s="440" t="str">
        <f t="shared" si="1"/>
        <v/>
      </c>
      <c r="DM7" s="440" t="str">
        <f t="shared" si="1"/>
        <v/>
      </c>
      <c r="DN7" s="440" t="str">
        <f t="shared" si="1"/>
        <v/>
      </c>
      <c r="DO7" s="440" t="str">
        <f t="shared" si="1"/>
        <v/>
      </c>
      <c r="DP7" s="440" t="str">
        <f t="shared" si="1"/>
        <v/>
      </c>
      <c r="DQ7" s="440" t="str">
        <f t="shared" si="1"/>
        <v/>
      </c>
      <c r="DR7" s="440" t="str">
        <f t="shared" si="1"/>
        <v/>
      </c>
      <c r="DS7" s="440" t="str">
        <f t="shared" si="1"/>
        <v/>
      </c>
      <c r="DT7" s="440" t="str">
        <f t="shared" si="2"/>
        <v/>
      </c>
      <c r="DU7" s="440" t="str">
        <f t="shared" si="2"/>
        <v/>
      </c>
      <c r="DV7" s="440" t="str">
        <f t="shared" si="2"/>
        <v/>
      </c>
      <c r="DW7" s="440" t="str">
        <f t="shared" si="2"/>
        <v/>
      </c>
      <c r="DX7" s="440" t="str">
        <f t="shared" si="2"/>
        <v/>
      </c>
      <c r="DY7" s="440" t="str">
        <f t="shared" si="2"/>
        <v/>
      </c>
      <c r="DZ7" s="440" t="str">
        <f t="shared" si="2"/>
        <v/>
      </c>
      <c r="EA7" s="440" t="str">
        <f t="shared" si="2"/>
        <v/>
      </c>
      <c r="EB7" s="440" t="str">
        <f t="shared" si="2"/>
        <v/>
      </c>
      <c r="EC7" s="440" t="str">
        <f t="shared" si="2"/>
        <v/>
      </c>
      <c r="ED7" s="440" t="str">
        <f t="shared" si="2"/>
        <v/>
      </c>
      <c r="EE7" s="440" t="str">
        <f t="shared" si="2"/>
        <v/>
      </c>
      <c r="EF7" s="440" t="str">
        <f t="shared" si="2"/>
        <v/>
      </c>
      <c r="EG7" s="440" t="str">
        <f t="shared" si="2"/>
        <v/>
      </c>
      <c r="EH7" s="440" t="str">
        <f t="shared" si="2"/>
        <v/>
      </c>
      <c r="EI7" s="440" t="str">
        <f t="shared" si="2"/>
        <v/>
      </c>
      <c r="EJ7" s="440" t="str">
        <f t="shared" si="3"/>
        <v/>
      </c>
      <c r="EK7" s="440" t="str">
        <f t="shared" si="3"/>
        <v/>
      </c>
      <c r="EL7" s="440">
        <f t="shared" si="3"/>
        <v>1</v>
      </c>
      <c r="EM7" s="440" t="str">
        <f t="shared" si="3"/>
        <v/>
      </c>
      <c r="EN7" s="440" t="str">
        <f t="shared" si="3"/>
        <v/>
      </c>
      <c r="EO7" s="440" t="str">
        <f t="shared" si="3"/>
        <v/>
      </c>
      <c r="EP7" s="440" t="str">
        <f t="shared" si="3"/>
        <v/>
      </c>
      <c r="EQ7" s="440" t="str">
        <f t="shared" si="3"/>
        <v/>
      </c>
      <c r="ER7" s="440" t="str">
        <f t="shared" si="3"/>
        <v/>
      </c>
      <c r="ES7" s="441" t="str">
        <f t="shared" si="3"/>
        <v/>
      </c>
    </row>
    <row r="8" spans="1:149" ht="15.75">
      <c r="A8" s="187">
        <v>5</v>
      </c>
      <c r="B8" s="59" t="s">
        <v>10352</v>
      </c>
      <c r="C8" s="59" t="s">
        <v>13949</v>
      </c>
      <c r="D8" s="59" t="s">
        <v>10348</v>
      </c>
      <c r="E8" s="59" t="b">
        <f t="shared" si="4"/>
        <v>1</v>
      </c>
      <c r="F8" s="59" t="s">
        <v>13950</v>
      </c>
      <c r="G8" s="59" t="s">
        <v>10348</v>
      </c>
      <c r="H8" s="59" t="s">
        <v>13951</v>
      </c>
      <c r="I8" s="59" t="s">
        <v>13952</v>
      </c>
      <c r="J8" s="59" t="s">
        <v>13953</v>
      </c>
      <c r="K8" s="59" t="s">
        <v>13954</v>
      </c>
      <c r="L8" s="59"/>
      <c r="M8" s="59"/>
      <c r="N8" s="59"/>
      <c r="O8" s="59" t="s">
        <v>13955</v>
      </c>
      <c r="P8" s="59"/>
      <c r="Q8" s="188" t="s">
        <v>13956</v>
      </c>
      <c r="R8" s="59"/>
      <c r="S8" s="59"/>
      <c r="T8" s="59"/>
      <c r="U8" s="188"/>
      <c r="W8" s="35" t="s">
        <v>701</v>
      </c>
      <c r="X8" s="56"/>
      <c r="Y8" s="56" t="s">
        <v>13957</v>
      </c>
      <c r="Z8" s="56" t="s">
        <v>13958</v>
      </c>
      <c r="AA8" s="56" t="s">
        <v>1861</v>
      </c>
      <c r="AB8" s="56">
        <v>340</v>
      </c>
      <c r="AC8" s="35">
        <v>5</v>
      </c>
      <c r="AD8" s="56" t="s">
        <v>13888</v>
      </c>
      <c r="AE8" s="56" t="s">
        <v>13888</v>
      </c>
      <c r="AH8" s="32" t="s">
        <v>13959</v>
      </c>
      <c r="AI8" s="56" t="s">
        <v>13888</v>
      </c>
      <c r="AJ8" s="1" t="s">
        <v>13960</v>
      </c>
      <c r="AM8" t="s">
        <v>13961</v>
      </c>
      <c r="AN8" t="s">
        <v>1889</v>
      </c>
      <c r="AO8" t="s">
        <v>13962</v>
      </c>
      <c r="AP8" t="s">
        <v>13963</v>
      </c>
      <c r="AR8" t="s">
        <v>13964</v>
      </c>
      <c r="AS8" t="s">
        <v>545</v>
      </c>
      <c r="AT8" t="s">
        <v>545</v>
      </c>
      <c r="AW8" t="s">
        <v>13965</v>
      </c>
      <c r="CH8" s="41" t="s">
        <v>13966</v>
      </c>
      <c r="CI8" s="41"/>
      <c r="CJ8" s="305" t="s">
        <v>13967</v>
      </c>
      <c r="CK8" s="41"/>
      <c r="CL8" s="41">
        <v>62</v>
      </c>
      <c r="CM8" s="41">
        <v>10</v>
      </c>
      <c r="CN8" s="301">
        <v>100</v>
      </c>
      <c r="CO8" s="41" t="s">
        <v>13968</v>
      </c>
      <c r="CP8" s="41"/>
      <c r="CQ8" s="41"/>
      <c r="CR8" s="41"/>
      <c r="DA8" s="442" t="s">
        <v>13969</v>
      </c>
      <c r="DB8" s="443">
        <v>24</v>
      </c>
      <c r="DC8" s="434" t="str">
        <f t="shared" si="0"/>
        <v/>
      </c>
      <c r="DD8" s="434" t="str">
        <f t="shared" si="1"/>
        <v/>
      </c>
      <c r="DE8" s="434" t="str">
        <f t="shared" si="1"/>
        <v/>
      </c>
      <c r="DF8" s="434" t="str">
        <f t="shared" si="1"/>
        <v/>
      </c>
      <c r="DG8" s="434" t="str">
        <f t="shared" si="1"/>
        <v/>
      </c>
      <c r="DH8" s="434" t="str">
        <f t="shared" si="1"/>
        <v/>
      </c>
      <c r="DI8" s="434" t="str">
        <f t="shared" si="1"/>
        <v/>
      </c>
      <c r="DJ8" s="434" t="str">
        <f t="shared" si="1"/>
        <v/>
      </c>
      <c r="DK8" s="434" t="str">
        <f t="shared" si="1"/>
        <v/>
      </c>
      <c r="DL8" s="434" t="str">
        <f t="shared" si="1"/>
        <v/>
      </c>
      <c r="DM8" s="434" t="str">
        <f t="shared" si="1"/>
        <v/>
      </c>
      <c r="DN8" s="434" t="str">
        <f t="shared" si="1"/>
        <v/>
      </c>
      <c r="DO8" s="434" t="str">
        <f t="shared" si="1"/>
        <v/>
      </c>
      <c r="DP8" s="434" t="str">
        <f t="shared" si="1"/>
        <v/>
      </c>
      <c r="DQ8" s="434" t="str">
        <f t="shared" si="1"/>
        <v/>
      </c>
      <c r="DR8" s="434" t="str">
        <f t="shared" si="1"/>
        <v/>
      </c>
      <c r="DS8" s="434" t="str">
        <f t="shared" si="1"/>
        <v/>
      </c>
      <c r="DT8" s="434" t="str">
        <f t="shared" si="2"/>
        <v/>
      </c>
      <c r="DU8" s="434" t="str">
        <f t="shared" si="2"/>
        <v/>
      </c>
      <c r="DV8" s="434" t="str">
        <f t="shared" si="2"/>
        <v/>
      </c>
      <c r="DW8" s="434" t="str">
        <f t="shared" si="2"/>
        <v/>
      </c>
      <c r="DX8" s="434" t="str">
        <f t="shared" si="2"/>
        <v/>
      </c>
      <c r="DY8" s="434" t="str">
        <f t="shared" si="2"/>
        <v/>
      </c>
      <c r="DZ8" s="434">
        <f t="shared" si="2"/>
        <v>1</v>
      </c>
      <c r="EA8" s="434" t="str">
        <f t="shared" si="2"/>
        <v/>
      </c>
      <c r="EB8" s="434" t="str">
        <f t="shared" si="2"/>
        <v/>
      </c>
      <c r="EC8" s="434" t="str">
        <f t="shared" si="2"/>
        <v/>
      </c>
      <c r="ED8" s="434" t="str">
        <f t="shared" si="2"/>
        <v/>
      </c>
      <c r="EE8" s="434" t="str">
        <f t="shared" si="2"/>
        <v/>
      </c>
      <c r="EF8" s="434" t="str">
        <f t="shared" si="2"/>
        <v/>
      </c>
      <c r="EG8" s="434" t="str">
        <f t="shared" si="2"/>
        <v/>
      </c>
      <c r="EH8" s="434" t="str">
        <f t="shared" si="2"/>
        <v/>
      </c>
      <c r="EI8" s="434" t="str">
        <f t="shared" si="2"/>
        <v/>
      </c>
      <c r="EJ8" s="434" t="str">
        <f t="shared" si="3"/>
        <v/>
      </c>
      <c r="EK8" s="434" t="str">
        <f t="shared" si="3"/>
        <v/>
      </c>
      <c r="EL8" s="434" t="str">
        <f t="shared" si="3"/>
        <v/>
      </c>
      <c r="EM8" s="434" t="str">
        <f t="shared" si="3"/>
        <v/>
      </c>
      <c r="EN8" s="434" t="str">
        <f t="shared" si="3"/>
        <v/>
      </c>
      <c r="EO8" s="434" t="str">
        <f t="shared" si="3"/>
        <v/>
      </c>
      <c r="EP8" s="434" t="str">
        <f t="shared" si="3"/>
        <v/>
      </c>
      <c r="EQ8" s="434" t="str">
        <f t="shared" si="3"/>
        <v/>
      </c>
      <c r="ER8" s="434" t="str">
        <f t="shared" si="3"/>
        <v/>
      </c>
      <c r="ES8" s="445" t="str">
        <f t="shared" si="3"/>
        <v/>
      </c>
    </row>
    <row r="9" spans="1:149" ht="15.75">
      <c r="A9" s="187">
        <v>6</v>
      </c>
      <c r="B9" s="59" t="s">
        <v>12769</v>
      </c>
      <c r="C9" s="59" t="s">
        <v>13970</v>
      </c>
      <c r="D9" s="59" t="str">
        <f t="shared" si="5"/>
        <v>T19</v>
      </c>
      <c r="E9" s="59" t="b">
        <f t="shared" si="4"/>
        <v>1</v>
      </c>
      <c r="F9" s="59" t="s">
        <v>13971</v>
      </c>
      <c r="G9" s="59" t="str">
        <f t="shared" si="6"/>
        <v>T19</v>
      </c>
      <c r="H9" s="59" t="s">
        <v>13972</v>
      </c>
      <c r="I9" s="59" t="s">
        <v>13973</v>
      </c>
      <c r="J9" s="59" t="s">
        <v>13974</v>
      </c>
      <c r="K9" s="59" t="s">
        <v>13975</v>
      </c>
      <c r="L9" s="1089" t="s">
        <v>31046</v>
      </c>
      <c r="M9" s="59"/>
      <c r="N9" s="59"/>
      <c r="O9" s="1089" t="s">
        <v>31044</v>
      </c>
      <c r="P9" s="59"/>
      <c r="Q9" s="188" t="s">
        <v>13976</v>
      </c>
      <c r="R9" s="59"/>
      <c r="S9" s="59" t="s">
        <v>13977</v>
      </c>
      <c r="T9" s="59"/>
      <c r="U9" s="188"/>
      <c r="W9" s="35" t="s">
        <v>565</v>
      </c>
      <c r="X9" s="56"/>
      <c r="Y9" s="56" t="s">
        <v>13978</v>
      </c>
      <c r="Z9" s="56" t="s">
        <v>13979</v>
      </c>
      <c r="AA9" s="56" t="s">
        <v>1861</v>
      </c>
      <c r="AB9" s="56">
        <v>192</v>
      </c>
      <c r="AC9" s="35">
        <v>5</v>
      </c>
      <c r="AD9" s="35" t="s">
        <v>13980</v>
      </c>
      <c r="AE9" s="56" t="s">
        <v>13888</v>
      </c>
      <c r="AH9" s="32" t="s">
        <v>13981</v>
      </c>
      <c r="AI9" s="314" t="s">
        <v>13982</v>
      </c>
      <c r="AJ9" s="1"/>
      <c r="AM9" t="s">
        <v>13983</v>
      </c>
      <c r="AN9" t="s">
        <v>1889</v>
      </c>
      <c r="AO9" t="s">
        <v>13984</v>
      </c>
      <c r="AP9" t="s">
        <v>13985</v>
      </c>
      <c r="AR9" t="s">
        <v>545</v>
      </c>
      <c r="AS9" t="s">
        <v>13986</v>
      </c>
      <c r="AT9" t="s">
        <v>13987</v>
      </c>
      <c r="AW9" t="s">
        <v>13988</v>
      </c>
      <c r="CH9" s="41" t="s">
        <v>13989</v>
      </c>
      <c r="CI9" s="41" t="s">
        <v>13843</v>
      </c>
      <c r="CJ9" s="41"/>
      <c r="CK9" s="41"/>
      <c r="CL9" s="41"/>
      <c r="CM9" s="41"/>
      <c r="CN9" s="41"/>
      <c r="CO9" s="41"/>
      <c r="CP9" s="41"/>
      <c r="CQ9" s="41"/>
      <c r="CR9" s="41"/>
      <c r="DA9" s="438" t="s">
        <v>13990</v>
      </c>
      <c r="DB9" s="439">
        <v>36</v>
      </c>
      <c r="DC9" s="440" t="str">
        <f t="shared" si="0"/>
        <v/>
      </c>
      <c r="DD9" s="440" t="str">
        <f t="shared" si="1"/>
        <v/>
      </c>
      <c r="DE9" s="440" t="str">
        <f t="shared" si="1"/>
        <v/>
      </c>
      <c r="DF9" s="440" t="str">
        <f t="shared" si="1"/>
        <v/>
      </c>
      <c r="DG9" s="440" t="str">
        <f t="shared" si="1"/>
        <v/>
      </c>
      <c r="DH9" s="440" t="str">
        <f t="shared" si="1"/>
        <v/>
      </c>
      <c r="DI9" s="440" t="str">
        <f t="shared" si="1"/>
        <v/>
      </c>
      <c r="DJ9" s="440" t="str">
        <f t="shared" si="1"/>
        <v/>
      </c>
      <c r="DK9" s="440" t="str">
        <f t="shared" si="1"/>
        <v/>
      </c>
      <c r="DL9" s="440" t="str">
        <f t="shared" si="1"/>
        <v/>
      </c>
      <c r="DM9" s="440" t="str">
        <f t="shared" si="1"/>
        <v/>
      </c>
      <c r="DN9" s="440" t="str">
        <f t="shared" si="1"/>
        <v/>
      </c>
      <c r="DO9" s="440" t="str">
        <f t="shared" si="1"/>
        <v/>
      </c>
      <c r="DP9" s="440" t="str">
        <f t="shared" si="1"/>
        <v/>
      </c>
      <c r="DQ9" s="440" t="str">
        <f t="shared" si="1"/>
        <v/>
      </c>
      <c r="DR9" s="440" t="str">
        <f t="shared" si="1"/>
        <v/>
      </c>
      <c r="DS9" s="440" t="str">
        <f t="shared" si="1"/>
        <v/>
      </c>
      <c r="DT9" s="440" t="str">
        <f t="shared" si="2"/>
        <v/>
      </c>
      <c r="DU9" s="440" t="str">
        <f t="shared" si="2"/>
        <v/>
      </c>
      <c r="DV9" s="440" t="str">
        <f t="shared" si="2"/>
        <v/>
      </c>
      <c r="DW9" s="440" t="str">
        <f t="shared" si="2"/>
        <v/>
      </c>
      <c r="DX9" s="440" t="str">
        <f t="shared" si="2"/>
        <v/>
      </c>
      <c r="DY9" s="440" t="str">
        <f t="shared" si="2"/>
        <v/>
      </c>
      <c r="DZ9" s="440" t="str">
        <f t="shared" si="2"/>
        <v/>
      </c>
      <c r="EA9" s="440" t="str">
        <f t="shared" si="2"/>
        <v/>
      </c>
      <c r="EB9" s="440" t="str">
        <f t="shared" si="2"/>
        <v/>
      </c>
      <c r="EC9" s="440" t="str">
        <f t="shared" si="2"/>
        <v/>
      </c>
      <c r="ED9" s="440" t="str">
        <f t="shared" si="2"/>
        <v/>
      </c>
      <c r="EE9" s="440" t="str">
        <f t="shared" si="2"/>
        <v/>
      </c>
      <c r="EF9" s="440" t="str">
        <f t="shared" si="2"/>
        <v/>
      </c>
      <c r="EG9" s="440" t="str">
        <f t="shared" si="2"/>
        <v/>
      </c>
      <c r="EH9" s="440" t="str">
        <f t="shared" si="2"/>
        <v/>
      </c>
      <c r="EI9" s="440" t="str">
        <f t="shared" si="2"/>
        <v/>
      </c>
      <c r="EJ9" s="440" t="str">
        <f t="shared" si="3"/>
        <v/>
      </c>
      <c r="EK9" s="440" t="str">
        <f t="shared" si="3"/>
        <v/>
      </c>
      <c r="EL9" s="440">
        <f t="shared" si="3"/>
        <v>1</v>
      </c>
      <c r="EM9" s="440" t="str">
        <f t="shared" si="3"/>
        <v/>
      </c>
      <c r="EN9" s="440" t="str">
        <f t="shared" si="3"/>
        <v/>
      </c>
      <c r="EO9" s="440" t="str">
        <f t="shared" si="3"/>
        <v/>
      </c>
      <c r="EP9" s="440" t="str">
        <f t="shared" si="3"/>
        <v/>
      </c>
      <c r="EQ9" s="440" t="str">
        <f t="shared" si="3"/>
        <v/>
      </c>
      <c r="ER9" s="440" t="str">
        <f t="shared" si="3"/>
        <v/>
      </c>
      <c r="ES9" s="441" t="str">
        <f t="shared" si="3"/>
        <v/>
      </c>
    </row>
    <row r="10" spans="1:149" ht="15.75">
      <c r="A10" s="187">
        <v>7</v>
      </c>
      <c r="B10" s="59" t="s">
        <v>11142</v>
      </c>
      <c r="C10" s="59" t="s">
        <v>13991</v>
      </c>
      <c r="D10" s="59" t="str">
        <f t="shared" si="5"/>
        <v>D21</v>
      </c>
      <c r="E10" s="59" t="b">
        <f t="shared" si="4"/>
        <v>1</v>
      </c>
      <c r="F10" s="59" t="s">
        <v>13992</v>
      </c>
      <c r="G10" s="59" t="str">
        <f t="shared" si="6"/>
        <v>D21</v>
      </c>
      <c r="H10" s="59" t="s">
        <v>13993</v>
      </c>
      <c r="I10" s="59" t="s">
        <v>13994</v>
      </c>
      <c r="J10" s="59" t="s">
        <v>13995</v>
      </c>
      <c r="K10" s="59" t="s">
        <v>13932</v>
      </c>
      <c r="L10" s="59"/>
      <c r="M10" s="59"/>
      <c r="N10" s="59"/>
      <c r="O10" s="1101" t="s">
        <v>31705</v>
      </c>
      <c r="P10" s="59">
        <v>38</v>
      </c>
      <c r="Q10" s="59" t="s">
        <v>13996</v>
      </c>
      <c r="R10" s="59"/>
      <c r="S10" s="59" t="s">
        <v>13997</v>
      </c>
      <c r="T10" s="59"/>
      <c r="U10" s="188" t="s">
        <v>13998</v>
      </c>
      <c r="W10" s="35" t="s">
        <v>693</v>
      </c>
      <c r="X10" s="56" t="s">
        <v>13999</v>
      </c>
      <c r="Y10" s="56" t="s">
        <v>14000</v>
      </c>
      <c r="Z10" s="56" t="s">
        <v>14001</v>
      </c>
      <c r="AA10" s="56" t="s">
        <v>1861</v>
      </c>
      <c r="AB10" s="56">
        <v>212</v>
      </c>
      <c r="AC10" s="35">
        <v>25</v>
      </c>
      <c r="AD10" s="35" t="s">
        <v>14002</v>
      </c>
      <c r="AE10" s="56" t="s">
        <v>13888</v>
      </c>
      <c r="AH10" s="32" t="s">
        <v>14003</v>
      </c>
      <c r="AI10" s="56" t="s">
        <v>1886</v>
      </c>
      <c r="AJ10" s="1"/>
      <c r="AM10" t="s">
        <v>13943</v>
      </c>
      <c r="AN10" t="s">
        <v>13940</v>
      </c>
      <c r="AO10" t="s">
        <v>14004</v>
      </c>
      <c r="AP10" t="s">
        <v>14005</v>
      </c>
      <c r="AR10" t="s">
        <v>13939</v>
      </c>
      <c r="AS10" t="s">
        <v>13986</v>
      </c>
      <c r="AT10" t="s">
        <v>13983</v>
      </c>
      <c r="AW10" t="s">
        <v>14006</v>
      </c>
      <c r="CH10" s="41" t="s">
        <v>14007</v>
      </c>
      <c r="CI10" s="41"/>
      <c r="CJ10" s="41" t="s">
        <v>14008</v>
      </c>
      <c r="CK10" s="41"/>
      <c r="CL10" s="41">
        <v>83</v>
      </c>
      <c r="CM10" s="41">
        <v>40</v>
      </c>
      <c r="CN10" s="41">
        <v>100</v>
      </c>
      <c r="CO10" s="41" t="s">
        <v>14009</v>
      </c>
      <c r="CP10" s="41"/>
      <c r="CQ10" s="41"/>
      <c r="CR10" s="41"/>
      <c r="DA10" s="442" t="s">
        <v>14010</v>
      </c>
      <c r="DB10" s="443">
        <v>8</v>
      </c>
      <c r="DC10" s="434" t="str">
        <f t="shared" si="0"/>
        <v/>
      </c>
      <c r="DD10" s="434" t="str">
        <f t="shared" si="1"/>
        <v/>
      </c>
      <c r="DE10" s="434" t="str">
        <f t="shared" si="1"/>
        <v/>
      </c>
      <c r="DF10" s="434" t="str">
        <f t="shared" si="1"/>
        <v/>
      </c>
      <c r="DG10" s="434" t="str">
        <f t="shared" si="1"/>
        <v/>
      </c>
      <c r="DH10" s="434" t="str">
        <f t="shared" si="1"/>
        <v/>
      </c>
      <c r="DI10" s="434" t="str">
        <f t="shared" si="1"/>
        <v/>
      </c>
      <c r="DJ10" s="434">
        <f t="shared" si="1"/>
        <v>1</v>
      </c>
      <c r="DK10" s="434" t="str">
        <f t="shared" si="1"/>
        <v/>
      </c>
      <c r="DL10" s="434" t="str">
        <f t="shared" si="1"/>
        <v/>
      </c>
      <c r="DM10" s="434" t="str">
        <f t="shared" si="1"/>
        <v/>
      </c>
      <c r="DN10" s="434" t="str">
        <f t="shared" si="1"/>
        <v/>
      </c>
      <c r="DO10" s="434" t="str">
        <f t="shared" si="1"/>
        <v/>
      </c>
      <c r="DP10" s="434" t="str">
        <f t="shared" si="1"/>
        <v/>
      </c>
      <c r="DQ10" s="434" t="str">
        <f t="shared" si="1"/>
        <v/>
      </c>
      <c r="DR10" s="434" t="str">
        <f t="shared" si="1"/>
        <v/>
      </c>
      <c r="DS10" s="434" t="str">
        <f t="shared" si="1"/>
        <v/>
      </c>
      <c r="DT10" s="434" t="str">
        <f t="shared" si="2"/>
        <v/>
      </c>
      <c r="DU10" s="434" t="str">
        <f t="shared" si="2"/>
        <v/>
      </c>
      <c r="DV10" s="434" t="str">
        <f t="shared" si="2"/>
        <v/>
      </c>
      <c r="DW10" s="434" t="str">
        <f t="shared" si="2"/>
        <v/>
      </c>
      <c r="DX10" s="434" t="str">
        <f t="shared" si="2"/>
        <v/>
      </c>
      <c r="DY10" s="434" t="str">
        <f t="shared" si="2"/>
        <v/>
      </c>
      <c r="DZ10" s="434" t="str">
        <f t="shared" si="2"/>
        <v/>
      </c>
      <c r="EA10" s="434" t="str">
        <f t="shared" si="2"/>
        <v/>
      </c>
      <c r="EB10" s="434" t="str">
        <f t="shared" si="2"/>
        <v/>
      </c>
      <c r="EC10" s="434" t="str">
        <f t="shared" si="2"/>
        <v/>
      </c>
      <c r="ED10" s="434" t="str">
        <f t="shared" si="2"/>
        <v/>
      </c>
      <c r="EE10" s="434" t="str">
        <f t="shared" si="2"/>
        <v/>
      </c>
      <c r="EF10" s="434" t="str">
        <f t="shared" si="2"/>
        <v/>
      </c>
      <c r="EG10" s="434" t="str">
        <f t="shared" si="2"/>
        <v/>
      </c>
      <c r="EH10" s="434" t="str">
        <f t="shared" si="2"/>
        <v/>
      </c>
      <c r="EI10" s="434" t="str">
        <f t="shared" si="2"/>
        <v/>
      </c>
      <c r="EJ10" s="434" t="str">
        <f t="shared" si="3"/>
        <v/>
      </c>
      <c r="EK10" s="434" t="str">
        <f t="shared" si="3"/>
        <v/>
      </c>
      <c r="EL10" s="434" t="str">
        <f t="shared" si="3"/>
        <v/>
      </c>
      <c r="EM10" s="434" t="str">
        <f t="shared" si="3"/>
        <v/>
      </c>
      <c r="EN10" s="434" t="str">
        <f t="shared" si="3"/>
        <v/>
      </c>
      <c r="EO10" s="434" t="str">
        <f t="shared" si="3"/>
        <v/>
      </c>
      <c r="EP10" s="434" t="str">
        <f t="shared" si="3"/>
        <v/>
      </c>
      <c r="EQ10" s="434" t="str">
        <f t="shared" si="3"/>
        <v/>
      </c>
      <c r="ER10" s="434" t="str">
        <f t="shared" si="3"/>
        <v/>
      </c>
      <c r="ES10" s="445" t="str">
        <f t="shared" si="3"/>
        <v/>
      </c>
    </row>
    <row r="11" spans="1:149" ht="18.75" customHeight="1">
      <c r="A11" s="187">
        <v>8</v>
      </c>
      <c r="B11" s="59" t="s">
        <v>12728</v>
      </c>
      <c r="C11" s="59" t="s">
        <v>14011</v>
      </c>
      <c r="D11" s="59" t="str">
        <f t="shared" si="5"/>
        <v>T10</v>
      </c>
      <c r="E11" s="59" t="b">
        <f t="shared" si="4"/>
        <v>1</v>
      </c>
      <c r="F11" s="59" t="s">
        <v>14012</v>
      </c>
      <c r="G11" s="59" t="str">
        <f t="shared" si="6"/>
        <v>T10</v>
      </c>
      <c r="H11" s="59" t="s">
        <v>14013</v>
      </c>
      <c r="I11" s="59" t="s">
        <v>14014</v>
      </c>
      <c r="J11" s="59" t="s">
        <v>14015</v>
      </c>
      <c r="K11" s="59" t="s">
        <v>14016</v>
      </c>
      <c r="L11" s="59"/>
      <c r="M11" s="59"/>
      <c r="N11" s="59"/>
      <c r="O11" s="59"/>
      <c r="P11" s="59"/>
      <c r="Q11" s="188" t="s">
        <v>14017</v>
      </c>
      <c r="R11" s="59"/>
      <c r="S11" s="59"/>
      <c r="T11" s="59"/>
      <c r="U11" s="188"/>
      <c r="W11" s="35" t="s">
        <v>693</v>
      </c>
      <c r="X11" s="56" t="s">
        <v>14018</v>
      </c>
      <c r="Y11" s="56" t="s">
        <v>14019</v>
      </c>
      <c r="Z11" s="56" t="s">
        <v>14020</v>
      </c>
      <c r="AA11" s="56"/>
      <c r="AB11" s="56">
        <v>64</v>
      </c>
      <c r="AC11" s="35">
        <v>50</v>
      </c>
      <c r="AD11" s="35" t="s">
        <v>13887</v>
      </c>
      <c r="AE11" s="56" t="s">
        <v>13888</v>
      </c>
      <c r="AH11" s="172" t="s">
        <v>14021</v>
      </c>
      <c r="AI11" s="319" t="s">
        <v>12259</v>
      </c>
      <c r="AJ11" s="185"/>
      <c r="AK11" t="s">
        <v>14022</v>
      </c>
      <c r="AM11" t="s">
        <v>14023</v>
      </c>
      <c r="AN11" t="s">
        <v>1921</v>
      </c>
      <c r="AO11" t="s">
        <v>14024</v>
      </c>
      <c r="AP11" t="s">
        <v>14025</v>
      </c>
      <c r="AR11" t="s">
        <v>14026</v>
      </c>
      <c r="AS11" t="s">
        <v>13944</v>
      </c>
      <c r="AT11" t="s">
        <v>13939</v>
      </c>
      <c r="AW11" t="s">
        <v>14027</v>
      </c>
      <c r="CH11" s="41" t="s">
        <v>14028</v>
      </c>
      <c r="CI11" s="41" t="s">
        <v>14029</v>
      </c>
      <c r="CJ11" s="41"/>
      <c r="CK11" s="41"/>
      <c r="CL11" s="41"/>
      <c r="CM11" s="41"/>
      <c r="CN11" s="41"/>
      <c r="CO11" s="41"/>
      <c r="CP11" s="41"/>
      <c r="CQ11" s="41"/>
      <c r="CR11" s="41"/>
      <c r="DA11" s="438" t="s">
        <v>14030</v>
      </c>
      <c r="DB11" s="439">
        <v>34</v>
      </c>
      <c r="DC11" s="440" t="str">
        <f t="shared" si="0"/>
        <v/>
      </c>
      <c r="DD11" s="440" t="str">
        <f t="shared" si="1"/>
        <v/>
      </c>
      <c r="DE11" s="440" t="str">
        <f t="shared" si="1"/>
        <v/>
      </c>
      <c r="DF11" s="440" t="str">
        <f t="shared" si="1"/>
        <v/>
      </c>
      <c r="DG11" s="440" t="str">
        <f t="shared" si="1"/>
        <v/>
      </c>
      <c r="DH11" s="440" t="str">
        <f t="shared" si="1"/>
        <v/>
      </c>
      <c r="DI11" s="440" t="str">
        <f t="shared" si="1"/>
        <v/>
      </c>
      <c r="DJ11" s="440" t="str">
        <f t="shared" si="1"/>
        <v/>
      </c>
      <c r="DK11" s="440" t="str">
        <f t="shared" si="1"/>
        <v/>
      </c>
      <c r="DL11" s="440" t="str">
        <f t="shared" si="1"/>
        <v/>
      </c>
      <c r="DM11" s="440" t="str">
        <f t="shared" si="1"/>
        <v/>
      </c>
      <c r="DN11" s="440" t="str">
        <f t="shared" si="1"/>
        <v/>
      </c>
      <c r="DO11" s="440" t="str">
        <f t="shared" si="1"/>
        <v/>
      </c>
      <c r="DP11" s="440" t="str">
        <f t="shared" si="1"/>
        <v/>
      </c>
      <c r="DQ11" s="440" t="str">
        <f t="shared" si="1"/>
        <v/>
      </c>
      <c r="DR11" s="440" t="str">
        <f t="shared" si="1"/>
        <v/>
      </c>
      <c r="DS11" s="440" t="str">
        <f t="shared" si="1"/>
        <v/>
      </c>
      <c r="DT11" s="440" t="str">
        <f t="shared" si="2"/>
        <v/>
      </c>
      <c r="DU11" s="440" t="str">
        <f t="shared" si="2"/>
        <v/>
      </c>
      <c r="DV11" s="440" t="str">
        <f t="shared" si="2"/>
        <v/>
      </c>
      <c r="DW11" s="440" t="str">
        <f t="shared" si="2"/>
        <v/>
      </c>
      <c r="DX11" s="440" t="str">
        <f t="shared" si="2"/>
        <v/>
      </c>
      <c r="DY11" s="440" t="str">
        <f t="shared" si="2"/>
        <v/>
      </c>
      <c r="DZ11" s="440" t="str">
        <f t="shared" si="2"/>
        <v/>
      </c>
      <c r="EA11" s="440" t="str">
        <f t="shared" si="2"/>
        <v/>
      </c>
      <c r="EB11" s="440" t="str">
        <f t="shared" si="2"/>
        <v/>
      </c>
      <c r="EC11" s="440" t="str">
        <f t="shared" si="2"/>
        <v/>
      </c>
      <c r="ED11" s="440" t="str">
        <f t="shared" si="2"/>
        <v/>
      </c>
      <c r="EE11" s="440" t="str">
        <f t="shared" si="2"/>
        <v/>
      </c>
      <c r="EF11" s="440" t="str">
        <f t="shared" si="2"/>
        <v/>
      </c>
      <c r="EG11" s="440" t="str">
        <f t="shared" si="2"/>
        <v/>
      </c>
      <c r="EH11" s="440" t="str">
        <f t="shared" si="2"/>
        <v/>
      </c>
      <c r="EI11" s="440" t="str">
        <f t="shared" si="2"/>
        <v/>
      </c>
      <c r="EJ11" s="440">
        <v>1</v>
      </c>
      <c r="EK11" s="440" t="str">
        <f t="shared" si="3"/>
        <v/>
      </c>
      <c r="EL11" s="440" t="str">
        <f t="shared" si="3"/>
        <v/>
      </c>
      <c r="EM11" s="440" t="str">
        <f t="shared" si="3"/>
        <v/>
      </c>
      <c r="EN11" s="440" t="str">
        <f t="shared" si="3"/>
        <v/>
      </c>
      <c r="EO11" s="440" t="str">
        <f t="shared" si="3"/>
        <v/>
      </c>
      <c r="EP11" s="440" t="str">
        <f t="shared" si="3"/>
        <v/>
      </c>
      <c r="EQ11" s="440" t="str">
        <f t="shared" si="3"/>
        <v/>
      </c>
      <c r="ER11" s="440" t="str">
        <f t="shared" si="3"/>
        <v/>
      </c>
      <c r="ES11" s="441" t="str">
        <f t="shared" si="3"/>
        <v/>
      </c>
    </row>
    <row r="12" spans="1:149" ht="18.75" customHeight="1">
      <c r="A12" s="187">
        <v>9</v>
      </c>
      <c r="B12" s="59" t="s">
        <v>12438</v>
      </c>
      <c r="C12" s="59" t="s">
        <v>14031</v>
      </c>
      <c r="D12" s="59" t="str">
        <f t="shared" si="5"/>
        <v>S13</v>
      </c>
      <c r="E12" s="59" t="b">
        <f t="shared" si="4"/>
        <v>1</v>
      </c>
      <c r="F12" s="59" t="s">
        <v>14032</v>
      </c>
      <c r="G12" s="59" t="str">
        <f t="shared" si="6"/>
        <v>S13</v>
      </c>
      <c r="H12" s="59" t="s">
        <v>14033</v>
      </c>
      <c r="I12" s="59" t="s">
        <v>14034</v>
      </c>
      <c r="J12" s="59" t="s">
        <v>13953</v>
      </c>
      <c r="K12" s="59" t="s">
        <v>13932</v>
      </c>
      <c r="L12" s="59"/>
      <c r="M12" s="59" t="s">
        <v>14035</v>
      </c>
      <c r="N12" s="59"/>
      <c r="O12" s="59"/>
      <c r="P12" s="59"/>
      <c r="Q12" s="188" t="s">
        <v>14036</v>
      </c>
      <c r="R12" s="59"/>
      <c r="S12" s="59"/>
      <c r="T12" s="59"/>
      <c r="U12" s="188"/>
      <c r="W12" s="35" t="s">
        <v>608</v>
      </c>
      <c r="X12" s="56"/>
      <c r="Y12" s="56" t="s">
        <v>14037</v>
      </c>
      <c r="Z12" s="56" t="s">
        <v>14038</v>
      </c>
      <c r="AA12" s="56" t="s">
        <v>1861</v>
      </c>
      <c r="AB12" s="56" t="s">
        <v>31440</v>
      </c>
      <c r="AC12" s="56" t="s">
        <v>13888</v>
      </c>
      <c r="AD12" s="56" t="s">
        <v>13888</v>
      </c>
      <c r="AE12" s="56" t="s">
        <v>13888</v>
      </c>
      <c r="AM12" t="s">
        <v>13944</v>
      </c>
      <c r="AN12" t="s">
        <v>14039</v>
      </c>
      <c r="AO12" t="s">
        <v>14040</v>
      </c>
      <c r="AP12" t="s">
        <v>14041</v>
      </c>
      <c r="AR12" t="s">
        <v>14042</v>
      </c>
      <c r="AS12" t="s">
        <v>14023</v>
      </c>
      <c r="AT12" t="s">
        <v>13939</v>
      </c>
      <c r="AW12" t="s">
        <v>14043</v>
      </c>
      <c r="CH12" s="41" t="s">
        <v>14044</v>
      </c>
      <c r="CI12" s="41" t="s">
        <v>14029</v>
      </c>
      <c r="CJ12" s="41"/>
      <c r="CK12" s="41"/>
      <c r="CL12" s="41"/>
      <c r="CM12" s="41"/>
      <c r="CN12" s="41"/>
      <c r="CO12" s="41"/>
      <c r="CP12" s="41"/>
      <c r="CQ12" s="41"/>
      <c r="CR12" s="41"/>
      <c r="DA12" s="442" t="s">
        <v>14045</v>
      </c>
      <c r="DB12" s="443">
        <v>1</v>
      </c>
      <c r="DC12" s="434">
        <v>1</v>
      </c>
      <c r="DD12" s="434" t="str">
        <f t="shared" si="1"/>
        <v/>
      </c>
      <c r="DE12" s="434" t="str">
        <f t="shared" si="1"/>
        <v/>
      </c>
      <c r="DF12" s="434" t="str">
        <f t="shared" si="1"/>
        <v/>
      </c>
      <c r="DG12" s="434" t="str">
        <f t="shared" si="1"/>
        <v/>
      </c>
      <c r="DH12" s="434" t="str">
        <f t="shared" si="1"/>
        <v/>
      </c>
      <c r="DI12" s="434" t="str">
        <f t="shared" si="1"/>
        <v/>
      </c>
      <c r="DJ12" s="434" t="str">
        <f t="shared" si="1"/>
        <v/>
      </c>
      <c r="DK12" s="434" t="str">
        <f t="shared" si="1"/>
        <v/>
      </c>
      <c r="DL12" s="434" t="str">
        <f t="shared" si="1"/>
        <v/>
      </c>
      <c r="DM12" s="434" t="str">
        <f t="shared" si="1"/>
        <v/>
      </c>
      <c r="DN12" s="434" t="str">
        <f t="shared" si="1"/>
        <v/>
      </c>
      <c r="DO12" s="434" t="str">
        <f t="shared" si="1"/>
        <v/>
      </c>
      <c r="DP12" s="434" t="str">
        <f t="shared" si="1"/>
        <v/>
      </c>
      <c r="DQ12" s="434" t="str">
        <f t="shared" si="1"/>
        <v/>
      </c>
      <c r="DR12" s="434" t="str">
        <f t="shared" si="1"/>
        <v/>
      </c>
      <c r="DS12" s="434" t="str">
        <f t="shared" si="1"/>
        <v/>
      </c>
      <c r="DT12" s="434" t="str">
        <f t="shared" si="2"/>
        <v/>
      </c>
      <c r="DU12" s="434" t="str">
        <f t="shared" si="2"/>
        <v/>
      </c>
      <c r="DV12" s="434" t="str">
        <f t="shared" si="2"/>
        <v/>
      </c>
      <c r="DW12" s="434" t="str">
        <f t="shared" si="2"/>
        <v/>
      </c>
      <c r="DX12" s="434" t="str">
        <f t="shared" si="2"/>
        <v/>
      </c>
      <c r="DY12" s="434" t="str">
        <f t="shared" si="2"/>
        <v/>
      </c>
      <c r="DZ12" s="434" t="str">
        <f t="shared" si="2"/>
        <v/>
      </c>
      <c r="EA12" s="434" t="str">
        <f t="shared" si="2"/>
        <v/>
      </c>
      <c r="EB12" s="434" t="str">
        <f t="shared" si="2"/>
        <v/>
      </c>
      <c r="EC12" s="434" t="str">
        <f t="shared" si="2"/>
        <v/>
      </c>
      <c r="ED12" s="434" t="str">
        <f t="shared" si="2"/>
        <v/>
      </c>
      <c r="EE12" s="434" t="str">
        <f t="shared" si="2"/>
        <v/>
      </c>
      <c r="EF12" s="434" t="str">
        <f t="shared" si="2"/>
        <v/>
      </c>
      <c r="EG12" s="434" t="str">
        <f t="shared" si="2"/>
        <v/>
      </c>
      <c r="EH12" s="434" t="str">
        <f t="shared" si="2"/>
        <v/>
      </c>
      <c r="EI12" s="434" t="str">
        <f t="shared" si="2"/>
        <v/>
      </c>
      <c r="EJ12" s="434" t="str">
        <f t="shared" si="3"/>
        <v/>
      </c>
      <c r="EK12" s="434" t="str">
        <f t="shared" si="3"/>
        <v/>
      </c>
      <c r="EL12" s="434" t="str">
        <f t="shared" si="3"/>
        <v/>
      </c>
      <c r="EM12" s="434" t="str">
        <f t="shared" si="3"/>
        <v/>
      </c>
      <c r="EN12" s="434" t="str">
        <f t="shared" si="3"/>
        <v/>
      </c>
      <c r="EO12" s="434" t="str">
        <f t="shared" si="3"/>
        <v/>
      </c>
      <c r="EP12" s="434" t="str">
        <f t="shared" si="3"/>
        <v/>
      </c>
      <c r="EQ12" s="434" t="str">
        <f t="shared" si="3"/>
        <v/>
      </c>
      <c r="ER12" s="434" t="str">
        <f t="shared" si="3"/>
        <v/>
      </c>
      <c r="ES12" s="445" t="str">
        <f t="shared" si="3"/>
        <v/>
      </c>
    </row>
    <row r="13" spans="1:149" ht="18.75" customHeight="1">
      <c r="A13" s="187">
        <v>10</v>
      </c>
      <c r="B13" s="59" t="s">
        <v>10569</v>
      </c>
      <c r="C13" s="59" t="s">
        <v>14046</v>
      </c>
      <c r="D13" s="59" t="str">
        <f t="shared" si="5"/>
        <v>C39</v>
      </c>
      <c r="E13" s="59" t="b">
        <f t="shared" si="4"/>
        <v>1</v>
      </c>
      <c r="F13" s="59" t="s">
        <v>14047</v>
      </c>
      <c r="G13" s="59" t="str">
        <f t="shared" si="6"/>
        <v>C39</v>
      </c>
      <c r="H13" s="59" t="s">
        <v>14048</v>
      </c>
      <c r="I13" s="59" t="s">
        <v>14049</v>
      </c>
      <c r="J13" s="59" t="s">
        <v>14050</v>
      </c>
      <c r="K13" s="59" t="s">
        <v>13932</v>
      </c>
      <c r="L13" s="59" t="s">
        <v>31038</v>
      </c>
      <c r="M13" s="59"/>
      <c r="N13" s="59"/>
      <c r="O13" s="59" t="s">
        <v>31036</v>
      </c>
      <c r="P13" s="59" t="s">
        <v>14051</v>
      </c>
      <c r="Q13" s="188" t="s">
        <v>14052</v>
      </c>
      <c r="R13" s="59"/>
      <c r="S13" s="59" t="s">
        <v>14053</v>
      </c>
      <c r="T13" s="59"/>
      <c r="U13" s="188"/>
      <c r="W13" s="56" t="s">
        <v>608</v>
      </c>
      <c r="X13" s="56"/>
      <c r="Y13" s="56" t="s">
        <v>14054</v>
      </c>
      <c r="Z13" s="56"/>
      <c r="AA13" s="56"/>
      <c r="AB13" s="56"/>
      <c r="AC13" s="56" t="s">
        <v>13888</v>
      </c>
      <c r="AD13" s="56" t="s">
        <v>13888</v>
      </c>
      <c r="AE13" s="56" t="s">
        <v>13888</v>
      </c>
      <c r="AM13" t="s">
        <v>13894</v>
      </c>
      <c r="AN13" t="s">
        <v>1889</v>
      </c>
      <c r="AO13" t="s">
        <v>14055</v>
      </c>
      <c r="AP13" t="s">
        <v>14056</v>
      </c>
      <c r="AR13" t="s">
        <v>14057</v>
      </c>
      <c r="AS13" t="s">
        <v>13986</v>
      </c>
      <c r="AT13" t="s">
        <v>13983</v>
      </c>
      <c r="AW13" t="s">
        <v>14058</v>
      </c>
      <c r="CH13" s="41" t="s">
        <v>14059</v>
      </c>
      <c r="CI13" s="41" t="s">
        <v>14029</v>
      </c>
      <c r="CJ13" s="41"/>
      <c r="CK13" s="41"/>
      <c r="CL13" s="41"/>
      <c r="CM13" s="41"/>
      <c r="CN13" s="41"/>
      <c r="CO13" s="41"/>
      <c r="CP13" s="41"/>
      <c r="CQ13" s="41"/>
      <c r="CR13" s="41"/>
      <c r="DA13" s="438" t="s">
        <v>14060</v>
      </c>
      <c r="DB13" s="439">
        <v>27</v>
      </c>
      <c r="DC13" s="440" t="str">
        <f t="shared" ref="DC13:DC19" si="7">IF(DC$2=$DB13,1,"")</f>
        <v/>
      </c>
      <c r="DD13" s="440" t="str">
        <f t="shared" si="1"/>
        <v/>
      </c>
      <c r="DE13" s="440" t="str">
        <f t="shared" si="1"/>
        <v/>
      </c>
      <c r="DF13" s="440" t="str">
        <f t="shared" si="1"/>
        <v/>
      </c>
      <c r="DG13" s="440" t="str">
        <f t="shared" si="1"/>
        <v/>
      </c>
      <c r="DH13" s="440" t="str">
        <f t="shared" si="1"/>
        <v/>
      </c>
      <c r="DI13" s="440" t="str">
        <f t="shared" si="1"/>
        <v/>
      </c>
      <c r="DJ13" s="440" t="str">
        <f t="shared" si="1"/>
        <v/>
      </c>
      <c r="DK13" s="440" t="str">
        <f t="shared" si="1"/>
        <v/>
      </c>
      <c r="DL13" s="440" t="str">
        <f t="shared" si="1"/>
        <v/>
      </c>
      <c r="DM13" s="440" t="str">
        <f t="shared" si="1"/>
        <v/>
      </c>
      <c r="DN13" s="440" t="str">
        <f t="shared" si="1"/>
        <v/>
      </c>
      <c r="DO13" s="440" t="str">
        <f t="shared" si="1"/>
        <v/>
      </c>
      <c r="DP13" s="440" t="str">
        <f t="shared" si="1"/>
        <v/>
      </c>
      <c r="DQ13" s="440" t="str">
        <f t="shared" si="1"/>
        <v/>
      </c>
      <c r="DR13" s="440" t="str">
        <f t="shared" si="1"/>
        <v/>
      </c>
      <c r="DS13" s="440" t="str">
        <f t="shared" si="1"/>
        <v/>
      </c>
      <c r="DT13" s="440" t="str">
        <f t="shared" si="2"/>
        <v/>
      </c>
      <c r="DU13" s="440" t="str">
        <f t="shared" si="2"/>
        <v/>
      </c>
      <c r="DV13" s="440" t="str">
        <f t="shared" si="2"/>
        <v/>
      </c>
      <c r="DW13" s="440" t="str">
        <f t="shared" si="2"/>
        <v/>
      </c>
      <c r="DX13" s="440" t="str">
        <f t="shared" si="2"/>
        <v/>
      </c>
      <c r="DY13" s="440" t="str">
        <f t="shared" si="2"/>
        <v/>
      </c>
      <c r="DZ13" s="440" t="str">
        <f t="shared" si="2"/>
        <v/>
      </c>
      <c r="EA13" s="440" t="str">
        <f t="shared" si="2"/>
        <v/>
      </c>
      <c r="EB13" s="440" t="str">
        <f t="shared" si="2"/>
        <v/>
      </c>
      <c r="EC13" s="440">
        <f t="shared" si="2"/>
        <v>1</v>
      </c>
      <c r="ED13" s="440" t="str">
        <f t="shared" si="2"/>
        <v/>
      </c>
      <c r="EE13" s="440" t="str">
        <f t="shared" si="2"/>
        <v/>
      </c>
      <c r="EF13" s="440" t="str">
        <f t="shared" si="2"/>
        <v/>
      </c>
      <c r="EG13" s="440" t="str">
        <f t="shared" si="2"/>
        <v/>
      </c>
      <c r="EH13" s="440" t="str">
        <f t="shared" si="2"/>
        <v/>
      </c>
      <c r="EI13" s="440" t="str">
        <f t="shared" si="2"/>
        <v/>
      </c>
      <c r="EJ13" s="440" t="str">
        <f t="shared" si="3"/>
        <v/>
      </c>
      <c r="EK13" s="440" t="str">
        <f t="shared" si="3"/>
        <v/>
      </c>
      <c r="EL13" s="440" t="str">
        <f t="shared" si="3"/>
        <v/>
      </c>
      <c r="EM13" s="440" t="str">
        <f t="shared" si="3"/>
        <v/>
      </c>
      <c r="EN13" s="440" t="str">
        <f t="shared" si="3"/>
        <v/>
      </c>
      <c r="EO13" s="440" t="str">
        <f t="shared" si="3"/>
        <v/>
      </c>
      <c r="EP13" s="440" t="str">
        <f t="shared" si="3"/>
        <v/>
      </c>
      <c r="EQ13" s="440" t="str">
        <f t="shared" si="3"/>
        <v/>
      </c>
      <c r="ER13" s="440" t="str">
        <f t="shared" si="3"/>
        <v/>
      </c>
      <c r="ES13" s="441" t="str">
        <f t="shared" si="3"/>
        <v/>
      </c>
    </row>
    <row r="14" spans="1:149" ht="18.75" customHeight="1">
      <c r="A14" s="187">
        <v>11</v>
      </c>
      <c r="B14" s="59" t="s">
        <v>11171</v>
      </c>
      <c r="C14" s="59" t="s">
        <v>14061</v>
      </c>
      <c r="D14" s="59" t="str">
        <f t="shared" si="5"/>
        <v>D28</v>
      </c>
      <c r="E14" s="59" t="b">
        <f t="shared" si="4"/>
        <v>1</v>
      </c>
      <c r="F14" s="59" t="s">
        <v>14062</v>
      </c>
      <c r="G14" s="59" t="str">
        <f t="shared" si="6"/>
        <v>D28</v>
      </c>
      <c r="H14" s="59" t="s">
        <v>14063</v>
      </c>
      <c r="I14" s="59" t="s">
        <v>14064</v>
      </c>
      <c r="J14" s="59" t="s">
        <v>14065</v>
      </c>
      <c r="K14" s="59" t="s">
        <v>14066</v>
      </c>
      <c r="L14" s="59"/>
      <c r="M14" s="59"/>
      <c r="N14" s="59"/>
      <c r="O14" s="59"/>
      <c r="P14" s="59"/>
      <c r="Q14" s="188" t="s">
        <v>14067</v>
      </c>
      <c r="R14" s="59"/>
      <c r="S14" s="59"/>
      <c r="T14" s="59"/>
      <c r="U14" s="188"/>
      <c r="W14" s="35" t="s">
        <v>616</v>
      </c>
      <c r="X14" s="56"/>
      <c r="Y14" s="56" t="s">
        <v>14068</v>
      </c>
      <c r="Z14" s="57" t="s">
        <v>14069</v>
      </c>
      <c r="AA14" s="56" t="s">
        <v>1861</v>
      </c>
      <c r="AB14" s="56" t="s">
        <v>13888</v>
      </c>
      <c r="AC14" s="56" t="s">
        <v>13888</v>
      </c>
      <c r="AD14" s="56" t="s">
        <v>13888</v>
      </c>
      <c r="AE14" s="56" t="s">
        <v>13888</v>
      </c>
      <c r="AM14" t="s">
        <v>14070</v>
      </c>
      <c r="AN14" t="s">
        <v>1889</v>
      </c>
      <c r="AO14" t="s">
        <v>14071</v>
      </c>
      <c r="AP14" t="s">
        <v>14072</v>
      </c>
      <c r="AR14" t="s">
        <v>14073</v>
      </c>
      <c r="AS14" t="s">
        <v>14074</v>
      </c>
      <c r="AT14" t="s">
        <v>14075</v>
      </c>
      <c r="CH14" s="41" t="s">
        <v>14076</v>
      </c>
      <c r="CI14" s="41" t="s">
        <v>14029</v>
      </c>
      <c r="CJ14" s="41"/>
      <c r="CK14" s="41"/>
      <c r="CL14" s="41"/>
      <c r="CM14" s="41"/>
      <c r="CN14" s="41"/>
      <c r="CO14" s="41"/>
      <c r="CP14" s="41"/>
      <c r="CQ14" s="41"/>
      <c r="CR14" s="41"/>
      <c r="DA14" s="442" t="s">
        <v>14077</v>
      </c>
      <c r="DB14" s="443">
        <v>4</v>
      </c>
      <c r="DC14" s="434" t="str">
        <f t="shared" si="7"/>
        <v/>
      </c>
      <c r="DD14" s="434" t="str">
        <f t="shared" si="1"/>
        <v/>
      </c>
      <c r="DE14" s="434" t="str">
        <f t="shared" si="1"/>
        <v/>
      </c>
      <c r="DF14" s="434">
        <v>1</v>
      </c>
      <c r="DG14" s="434" t="str">
        <f t="shared" si="1"/>
        <v/>
      </c>
      <c r="DH14" s="434" t="str">
        <f t="shared" si="1"/>
        <v/>
      </c>
      <c r="DI14" s="434" t="str">
        <f t="shared" si="1"/>
        <v/>
      </c>
      <c r="DJ14" s="434" t="str">
        <f t="shared" si="1"/>
        <v/>
      </c>
      <c r="DK14" s="434" t="str">
        <f t="shared" si="1"/>
        <v/>
      </c>
      <c r="DL14" s="434" t="str">
        <f t="shared" si="1"/>
        <v/>
      </c>
      <c r="DM14" s="434" t="str">
        <f t="shared" si="1"/>
        <v/>
      </c>
      <c r="DN14" s="434" t="str">
        <f t="shared" si="1"/>
        <v/>
      </c>
      <c r="DO14" s="434" t="str">
        <f t="shared" si="1"/>
        <v/>
      </c>
      <c r="DP14" s="434" t="str">
        <f t="shared" si="1"/>
        <v/>
      </c>
      <c r="DQ14" s="434" t="str">
        <f t="shared" si="1"/>
        <v/>
      </c>
      <c r="DR14" s="434" t="str">
        <f t="shared" si="1"/>
        <v/>
      </c>
      <c r="DS14" s="434" t="str">
        <f t="shared" si="1"/>
        <v/>
      </c>
      <c r="DT14" s="434" t="str">
        <f t="shared" si="2"/>
        <v/>
      </c>
      <c r="DU14" s="434" t="str">
        <f t="shared" si="2"/>
        <v/>
      </c>
      <c r="DV14" s="434" t="str">
        <f t="shared" si="2"/>
        <v/>
      </c>
      <c r="DW14" s="434" t="str">
        <f t="shared" si="2"/>
        <v/>
      </c>
      <c r="DX14" s="434" t="str">
        <f t="shared" si="2"/>
        <v/>
      </c>
      <c r="DY14" s="434" t="str">
        <f t="shared" si="2"/>
        <v/>
      </c>
      <c r="DZ14" s="434" t="str">
        <f t="shared" si="2"/>
        <v/>
      </c>
      <c r="EA14" s="434" t="str">
        <f t="shared" si="2"/>
        <v/>
      </c>
      <c r="EB14" s="434" t="str">
        <f t="shared" si="2"/>
        <v/>
      </c>
      <c r="EC14" s="434" t="str">
        <f t="shared" si="2"/>
        <v/>
      </c>
      <c r="ED14" s="434" t="str">
        <f t="shared" si="2"/>
        <v/>
      </c>
      <c r="EE14" s="434" t="str">
        <f t="shared" si="2"/>
        <v/>
      </c>
      <c r="EF14" s="434" t="str">
        <f t="shared" si="2"/>
        <v/>
      </c>
      <c r="EG14" s="434" t="str">
        <f t="shared" si="2"/>
        <v/>
      </c>
      <c r="EH14" s="434" t="str">
        <f t="shared" si="2"/>
        <v/>
      </c>
      <c r="EI14" s="434" t="str">
        <f t="shared" si="2"/>
        <v/>
      </c>
      <c r="EJ14" s="434" t="str">
        <f t="shared" si="3"/>
        <v/>
      </c>
      <c r="EK14" s="434" t="str">
        <f t="shared" si="3"/>
        <v/>
      </c>
      <c r="EL14" s="434" t="str">
        <f t="shared" si="3"/>
        <v/>
      </c>
      <c r="EM14" s="434" t="str">
        <f t="shared" si="3"/>
        <v/>
      </c>
      <c r="EN14" s="434" t="str">
        <f t="shared" si="3"/>
        <v/>
      </c>
      <c r="EO14" s="434" t="str">
        <f t="shared" si="3"/>
        <v/>
      </c>
      <c r="EP14" s="434" t="str">
        <f t="shared" si="3"/>
        <v/>
      </c>
      <c r="EQ14" s="434" t="str">
        <f t="shared" si="3"/>
        <v/>
      </c>
      <c r="ER14" s="434" t="str">
        <f t="shared" si="3"/>
        <v/>
      </c>
      <c r="ES14" s="445" t="str">
        <f t="shared" si="3"/>
        <v/>
      </c>
    </row>
    <row r="15" spans="1:149" ht="15.75">
      <c r="A15" s="187">
        <v>12</v>
      </c>
      <c r="B15" s="59" t="s">
        <v>11226</v>
      </c>
      <c r="C15" s="59" t="s">
        <v>14078</v>
      </c>
      <c r="D15" s="59" t="str">
        <f t="shared" si="5"/>
        <v>D39</v>
      </c>
      <c r="E15" s="59" t="b">
        <f t="shared" si="4"/>
        <v>1</v>
      </c>
      <c r="F15" s="59" t="s">
        <v>14079</v>
      </c>
      <c r="G15" s="59" t="str">
        <f t="shared" si="6"/>
        <v>D39</v>
      </c>
      <c r="H15" s="59" t="s">
        <v>14080</v>
      </c>
      <c r="I15" s="59" t="s">
        <v>14081</v>
      </c>
      <c r="J15" s="59" t="s">
        <v>14082</v>
      </c>
      <c r="K15" s="59" t="s">
        <v>13932</v>
      </c>
      <c r="L15" s="59"/>
      <c r="M15" s="59"/>
      <c r="N15" s="59"/>
      <c r="O15" s="59"/>
      <c r="P15" s="59"/>
      <c r="Q15" s="188" t="s">
        <v>14083</v>
      </c>
      <c r="R15" s="59"/>
      <c r="S15" s="59"/>
      <c r="T15" s="59"/>
      <c r="U15" s="188"/>
      <c r="W15" s="35" t="s">
        <v>662</v>
      </c>
      <c r="X15" s="56"/>
      <c r="Y15" s="56" t="s">
        <v>14084</v>
      </c>
      <c r="Z15" s="57" t="s">
        <v>14085</v>
      </c>
      <c r="AA15" s="56" t="s">
        <v>1861</v>
      </c>
      <c r="AB15" s="56">
        <v>240</v>
      </c>
      <c r="AC15" s="35">
        <v>5</v>
      </c>
      <c r="AD15" s="35" t="s">
        <v>13980</v>
      </c>
      <c r="AE15" s="56" t="s">
        <v>13888</v>
      </c>
      <c r="AM15" t="s">
        <v>14026</v>
      </c>
      <c r="AN15" t="s">
        <v>1921</v>
      </c>
      <c r="AO15" t="s">
        <v>14086</v>
      </c>
      <c r="AP15" t="s">
        <v>14087</v>
      </c>
      <c r="AR15" t="s">
        <v>14023</v>
      </c>
      <c r="AS15" t="s">
        <v>545</v>
      </c>
      <c r="AT15" t="s">
        <v>545</v>
      </c>
      <c r="AW15" t="s">
        <v>14088</v>
      </c>
      <c r="AX15" t="s">
        <v>14089</v>
      </c>
      <c r="AY15" t="s">
        <v>14090</v>
      </c>
      <c r="AZ15" t="s">
        <v>14091</v>
      </c>
      <c r="CH15" s="41" t="s">
        <v>14092</v>
      </c>
      <c r="CI15" s="41" t="s">
        <v>14029</v>
      </c>
      <c r="CJ15" s="41"/>
      <c r="CK15" s="41"/>
      <c r="CL15" s="41"/>
      <c r="CM15" s="41"/>
      <c r="CN15" s="41"/>
      <c r="CO15" s="41"/>
      <c r="CP15" s="41"/>
      <c r="CQ15" s="41"/>
      <c r="CR15" s="41"/>
      <c r="DA15" s="438" t="s">
        <v>14093</v>
      </c>
      <c r="DB15" s="439">
        <v>23</v>
      </c>
      <c r="DC15" s="440" t="str">
        <f t="shared" si="7"/>
        <v/>
      </c>
      <c r="DD15" s="440" t="str">
        <f t="shared" si="1"/>
        <v/>
      </c>
      <c r="DE15" s="440" t="str">
        <f t="shared" si="1"/>
        <v/>
      </c>
      <c r="DF15" s="440" t="str">
        <f t="shared" si="1"/>
        <v/>
      </c>
      <c r="DG15" s="440" t="str">
        <f t="shared" si="1"/>
        <v/>
      </c>
      <c r="DH15" s="440" t="str">
        <f t="shared" si="1"/>
        <v/>
      </c>
      <c r="DI15" s="440" t="str">
        <f t="shared" si="1"/>
        <v/>
      </c>
      <c r="DJ15" s="440" t="str">
        <f t="shared" si="1"/>
        <v/>
      </c>
      <c r="DK15" s="440" t="str">
        <f t="shared" si="1"/>
        <v/>
      </c>
      <c r="DL15" s="440" t="str">
        <f t="shared" si="1"/>
        <v/>
      </c>
      <c r="DM15" s="440" t="str">
        <f t="shared" si="1"/>
        <v/>
      </c>
      <c r="DN15" s="440" t="str">
        <f t="shared" si="1"/>
        <v/>
      </c>
      <c r="DO15" s="440" t="str">
        <f t="shared" si="1"/>
        <v/>
      </c>
      <c r="DP15" s="440" t="str">
        <f t="shared" si="1"/>
        <v/>
      </c>
      <c r="DQ15" s="440" t="str">
        <f t="shared" si="1"/>
        <v/>
      </c>
      <c r="DR15" s="440" t="str">
        <f t="shared" si="1"/>
        <v/>
      </c>
      <c r="DS15" s="440" t="str">
        <f t="shared" si="1"/>
        <v/>
      </c>
      <c r="DT15" s="440" t="str">
        <f t="shared" si="2"/>
        <v/>
      </c>
      <c r="DU15" s="440" t="str">
        <f t="shared" si="2"/>
        <v/>
      </c>
      <c r="DV15" s="440" t="str">
        <f t="shared" si="2"/>
        <v/>
      </c>
      <c r="DW15" s="440" t="str">
        <f t="shared" si="2"/>
        <v/>
      </c>
      <c r="DX15" s="440" t="str">
        <f t="shared" si="2"/>
        <v/>
      </c>
      <c r="DY15" s="440">
        <f t="shared" si="2"/>
        <v>1</v>
      </c>
      <c r="DZ15" s="440" t="str">
        <f t="shared" si="2"/>
        <v/>
      </c>
      <c r="EA15" s="440" t="str">
        <f t="shared" si="2"/>
        <v/>
      </c>
      <c r="EB15" s="440" t="str">
        <f t="shared" si="2"/>
        <v/>
      </c>
      <c r="EC15" s="440" t="str">
        <f t="shared" si="2"/>
        <v/>
      </c>
      <c r="ED15" s="440" t="str">
        <f t="shared" si="2"/>
        <v/>
      </c>
      <c r="EE15" s="440" t="str">
        <f t="shared" si="2"/>
        <v/>
      </c>
      <c r="EF15" s="440" t="str">
        <f t="shared" si="2"/>
        <v/>
      </c>
      <c r="EG15" s="440" t="str">
        <f t="shared" si="2"/>
        <v/>
      </c>
      <c r="EH15" s="440" t="str">
        <f t="shared" si="2"/>
        <v/>
      </c>
      <c r="EI15" s="440" t="str">
        <f t="shared" si="2"/>
        <v/>
      </c>
      <c r="EJ15" s="440" t="str">
        <f t="shared" si="3"/>
        <v/>
      </c>
      <c r="EK15" s="440" t="str">
        <f t="shared" si="3"/>
        <v/>
      </c>
      <c r="EL15" s="440" t="str">
        <f t="shared" si="3"/>
        <v/>
      </c>
      <c r="EM15" s="440" t="str">
        <f t="shared" si="3"/>
        <v/>
      </c>
      <c r="EN15" s="440" t="str">
        <f t="shared" si="3"/>
        <v/>
      </c>
      <c r="EO15" s="440" t="str">
        <f t="shared" si="3"/>
        <v/>
      </c>
      <c r="EP15" s="440" t="str">
        <f t="shared" si="3"/>
        <v/>
      </c>
      <c r="EQ15" s="440" t="str">
        <f t="shared" si="3"/>
        <v/>
      </c>
      <c r="ER15" s="440" t="str">
        <f t="shared" si="3"/>
        <v/>
      </c>
      <c r="ES15" s="441" t="str">
        <f t="shared" si="3"/>
        <v/>
      </c>
    </row>
    <row r="16" spans="1:149" ht="15.75">
      <c r="A16" s="187">
        <v>13</v>
      </c>
      <c r="B16" s="59" t="s">
        <v>11729</v>
      </c>
      <c r="C16" s="59" t="s">
        <v>14094</v>
      </c>
      <c r="D16" s="59" t="str">
        <f t="shared" si="5"/>
        <v>N51</v>
      </c>
      <c r="E16" s="59" t="b">
        <f t="shared" si="4"/>
        <v>1</v>
      </c>
      <c r="F16" s="59" t="s">
        <v>14095</v>
      </c>
      <c r="G16" s="59" t="str">
        <f t="shared" si="6"/>
        <v>N51</v>
      </c>
      <c r="H16" s="59" t="s">
        <v>14096</v>
      </c>
      <c r="I16" s="59" t="s">
        <v>14097</v>
      </c>
      <c r="J16" s="59" t="s">
        <v>14098</v>
      </c>
      <c r="K16" s="59" t="s">
        <v>13932</v>
      </c>
      <c r="L16" s="59"/>
      <c r="M16" s="59"/>
      <c r="N16" s="59"/>
      <c r="O16" s="59"/>
      <c r="P16" s="59"/>
      <c r="Q16" s="188" t="s">
        <v>14099</v>
      </c>
      <c r="R16" s="59"/>
      <c r="S16" s="59" t="s">
        <v>14100</v>
      </c>
      <c r="T16" s="59"/>
      <c r="U16" s="188"/>
      <c r="W16" s="35" t="s">
        <v>1002</v>
      </c>
      <c r="X16" s="56"/>
      <c r="Y16" s="56" t="s">
        <v>14101</v>
      </c>
      <c r="Z16" s="57" t="s">
        <v>14102</v>
      </c>
      <c r="AA16" s="56" t="s">
        <v>1861</v>
      </c>
      <c r="AB16" s="56" t="s">
        <v>13888</v>
      </c>
      <c r="AC16" s="56" t="s">
        <v>13888</v>
      </c>
      <c r="AD16" s="56" t="s">
        <v>13888</v>
      </c>
      <c r="AE16" s="56" t="s">
        <v>13888</v>
      </c>
      <c r="AM16" t="s">
        <v>13986</v>
      </c>
      <c r="AN16" t="s">
        <v>13940</v>
      </c>
      <c r="AO16" t="s">
        <v>14103</v>
      </c>
      <c r="AP16" t="s">
        <v>14104</v>
      </c>
      <c r="AR16" t="s">
        <v>14105</v>
      </c>
      <c r="AS16" t="s">
        <v>14106</v>
      </c>
      <c r="AT16" t="s">
        <v>13939</v>
      </c>
      <c r="AW16" t="s">
        <v>14107</v>
      </c>
      <c r="AX16" t="s">
        <v>14108</v>
      </c>
      <c r="AY16" t="s">
        <v>14109</v>
      </c>
      <c r="AZ16" t="s">
        <v>14110</v>
      </c>
      <c r="BA16" t="s">
        <v>14111</v>
      </c>
      <c r="CH16" s="41" t="s">
        <v>14112</v>
      </c>
      <c r="CI16" s="41" t="s">
        <v>14029</v>
      </c>
      <c r="CJ16" s="41"/>
      <c r="CK16" s="41"/>
      <c r="CL16" s="41"/>
      <c r="CM16" s="41"/>
      <c r="CN16" s="41"/>
      <c r="CO16" s="41"/>
      <c r="CP16" s="41"/>
      <c r="CQ16" s="41"/>
      <c r="CR16" s="41"/>
      <c r="DA16" s="442" t="s">
        <v>14113</v>
      </c>
      <c r="DB16" s="443">
        <v>40</v>
      </c>
      <c r="DC16" s="434" t="str">
        <f t="shared" si="7"/>
        <v/>
      </c>
      <c r="DD16" s="434" t="str">
        <f t="shared" si="1"/>
        <v/>
      </c>
      <c r="DE16" s="434" t="str">
        <f t="shared" si="1"/>
        <v/>
      </c>
      <c r="DF16" s="434" t="str">
        <f t="shared" si="1"/>
        <v/>
      </c>
      <c r="DG16" s="434" t="str">
        <f t="shared" si="1"/>
        <v/>
      </c>
      <c r="DH16" s="434" t="str">
        <f t="shared" si="1"/>
        <v/>
      </c>
      <c r="DI16" s="434" t="str">
        <f t="shared" si="1"/>
        <v/>
      </c>
      <c r="DJ16" s="434" t="str">
        <f t="shared" si="1"/>
        <v/>
      </c>
      <c r="DK16" s="434" t="str">
        <f t="shared" si="1"/>
        <v/>
      </c>
      <c r="DL16" s="434" t="str">
        <f t="shared" si="1"/>
        <v/>
      </c>
      <c r="DM16" s="434" t="str">
        <f t="shared" si="1"/>
        <v/>
      </c>
      <c r="DN16" s="434" t="str">
        <f t="shared" si="1"/>
        <v/>
      </c>
      <c r="DO16" s="434" t="str">
        <f t="shared" si="1"/>
        <v/>
      </c>
      <c r="DP16" s="434" t="str">
        <f t="shared" si="1"/>
        <v/>
      </c>
      <c r="DQ16" s="434" t="str">
        <f t="shared" si="1"/>
        <v/>
      </c>
      <c r="DR16" s="434" t="str">
        <f t="shared" si="1"/>
        <v/>
      </c>
      <c r="DS16" s="434" t="str">
        <f t="shared" si="1"/>
        <v/>
      </c>
      <c r="DT16" s="434" t="str">
        <f t="shared" si="2"/>
        <v/>
      </c>
      <c r="DU16" s="434" t="str">
        <f t="shared" si="2"/>
        <v/>
      </c>
      <c r="DV16" s="434" t="str">
        <f t="shared" si="2"/>
        <v/>
      </c>
      <c r="DW16" s="434" t="str">
        <f t="shared" si="2"/>
        <v/>
      </c>
      <c r="DX16" s="434" t="str">
        <f t="shared" si="2"/>
        <v/>
      </c>
      <c r="DY16" s="434" t="str">
        <f t="shared" si="2"/>
        <v/>
      </c>
      <c r="DZ16" s="434" t="str">
        <f t="shared" si="2"/>
        <v/>
      </c>
      <c r="EA16" s="434" t="str">
        <f t="shared" si="2"/>
        <v/>
      </c>
      <c r="EB16" s="434" t="str">
        <f t="shared" si="2"/>
        <v/>
      </c>
      <c r="EC16" s="434" t="str">
        <f t="shared" si="2"/>
        <v/>
      </c>
      <c r="ED16" s="434" t="str">
        <f t="shared" si="2"/>
        <v/>
      </c>
      <c r="EE16" s="434" t="str">
        <f t="shared" si="2"/>
        <v/>
      </c>
      <c r="EF16" s="434" t="str">
        <f t="shared" si="2"/>
        <v/>
      </c>
      <c r="EG16" s="434" t="str">
        <f t="shared" si="2"/>
        <v/>
      </c>
      <c r="EH16" s="434" t="str">
        <f t="shared" si="2"/>
        <v/>
      </c>
      <c r="EI16" s="434" t="str">
        <f t="shared" si="2"/>
        <v/>
      </c>
      <c r="EJ16" s="434" t="str">
        <f t="shared" si="3"/>
        <v/>
      </c>
      <c r="EK16" s="434" t="str">
        <f t="shared" si="3"/>
        <v/>
      </c>
      <c r="EL16" s="434" t="str">
        <f t="shared" si="3"/>
        <v/>
      </c>
      <c r="EM16" s="434" t="str">
        <f t="shared" si="3"/>
        <v/>
      </c>
      <c r="EN16" s="434" t="str">
        <f t="shared" si="3"/>
        <v/>
      </c>
      <c r="EO16" s="434" t="str">
        <f t="shared" si="3"/>
        <v/>
      </c>
      <c r="EP16" s="434">
        <f t="shared" si="3"/>
        <v>1</v>
      </c>
      <c r="EQ16" s="434" t="str">
        <f t="shared" si="3"/>
        <v/>
      </c>
      <c r="ER16" s="434" t="str">
        <f t="shared" si="3"/>
        <v/>
      </c>
      <c r="ES16" s="445" t="str">
        <f t="shared" si="3"/>
        <v/>
      </c>
    </row>
    <row r="17" spans="1:149" ht="15.75">
      <c r="A17" s="187">
        <v>14</v>
      </c>
      <c r="B17" s="59" t="s">
        <v>11265</v>
      </c>
      <c r="C17" s="59" t="s">
        <v>14114</v>
      </c>
      <c r="D17" s="59" t="str">
        <f t="shared" si="5"/>
        <v>D47</v>
      </c>
      <c r="E17" s="59" t="b">
        <f t="shared" si="4"/>
        <v>1</v>
      </c>
      <c r="F17" s="59" t="s">
        <v>14115</v>
      </c>
      <c r="G17" s="59" t="str">
        <f t="shared" si="6"/>
        <v>D47</v>
      </c>
      <c r="H17" s="59" t="s">
        <v>14116</v>
      </c>
      <c r="I17" s="59" t="s">
        <v>14117</v>
      </c>
      <c r="J17" s="59" t="s">
        <v>13931</v>
      </c>
      <c r="K17" s="59"/>
      <c r="L17" s="59"/>
      <c r="M17" s="59"/>
      <c r="N17" s="59"/>
      <c r="O17" s="59"/>
      <c r="P17" s="59"/>
      <c r="Q17" s="188" t="s">
        <v>14118</v>
      </c>
      <c r="R17" s="59"/>
      <c r="S17" s="59"/>
      <c r="T17" s="59"/>
      <c r="U17" s="188"/>
      <c r="W17" s="35" t="s">
        <v>746</v>
      </c>
      <c r="X17" s="56"/>
      <c r="Y17" s="56" t="s">
        <v>12600</v>
      </c>
      <c r="Z17" s="56"/>
      <c r="AA17" s="56"/>
      <c r="AB17" s="56" t="s">
        <v>13888</v>
      </c>
      <c r="AC17" s="56" t="s">
        <v>13888</v>
      </c>
      <c r="AD17" s="56" t="s">
        <v>13888</v>
      </c>
      <c r="AE17" s="56" t="s">
        <v>13888</v>
      </c>
      <c r="AH17" s="310" t="s">
        <v>13867</v>
      </c>
      <c r="AM17" s="1089" t="s">
        <v>14633</v>
      </c>
      <c r="AN17" t="s">
        <v>1889</v>
      </c>
      <c r="AO17" s="548" t="s">
        <v>31706</v>
      </c>
      <c r="AW17" t="s">
        <v>14119</v>
      </c>
      <c r="AX17" t="s">
        <v>14120</v>
      </c>
      <c r="AY17" t="s">
        <v>14121</v>
      </c>
      <c r="AZ17" t="s">
        <v>14120</v>
      </c>
      <c r="BA17" t="s">
        <v>14122</v>
      </c>
      <c r="CH17" s="41" t="s">
        <v>10713</v>
      </c>
      <c r="CI17" s="41" t="s">
        <v>14123</v>
      </c>
      <c r="CJ17" s="41" t="str">
        <f>'Armed Forces'!B5</f>
        <v>Waterdeep Castle</v>
      </c>
      <c r="CK17" s="41"/>
      <c r="CL17" s="41"/>
      <c r="CM17" s="41"/>
      <c r="CN17" s="41"/>
      <c r="CO17" s="41"/>
      <c r="CP17" s="41"/>
      <c r="CQ17" s="41"/>
      <c r="CR17" s="41"/>
      <c r="DA17" s="438" t="s">
        <v>14124</v>
      </c>
      <c r="DB17" s="439">
        <v>19</v>
      </c>
      <c r="DC17" s="440" t="str">
        <f t="shared" si="7"/>
        <v/>
      </c>
      <c r="DD17" s="440" t="str">
        <f t="shared" si="1"/>
        <v/>
      </c>
      <c r="DE17" s="440" t="str">
        <f t="shared" si="1"/>
        <v/>
      </c>
      <c r="DF17" s="440" t="str">
        <f t="shared" si="1"/>
        <v/>
      </c>
      <c r="DG17" s="440" t="str">
        <f t="shared" si="1"/>
        <v/>
      </c>
      <c r="DH17" s="440" t="str">
        <f t="shared" si="1"/>
        <v/>
      </c>
      <c r="DI17" s="440" t="str">
        <f t="shared" si="1"/>
        <v/>
      </c>
      <c r="DJ17" s="440" t="str">
        <f t="shared" si="1"/>
        <v/>
      </c>
      <c r="DK17" s="440" t="str">
        <f t="shared" si="1"/>
        <v/>
      </c>
      <c r="DL17" s="440" t="str">
        <f t="shared" si="1"/>
        <v/>
      </c>
      <c r="DM17" s="440" t="str">
        <f t="shared" si="1"/>
        <v/>
      </c>
      <c r="DN17" s="440" t="str">
        <f t="shared" si="1"/>
        <v/>
      </c>
      <c r="DO17" s="440" t="str">
        <f t="shared" si="1"/>
        <v/>
      </c>
      <c r="DP17" s="440" t="str">
        <f t="shared" si="1"/>
        <v/>
      </c>
      <c r="DQ17" s="440" t="str">
        <f t="shared" si="1"/>
        <v/>
      </c>
      <c r="DR17" s="440" t="str">
        <f t="shared" si="1"/>
        <v/>
      </c>
      <c r="DS17" s="440" t="str">
        <f t="shared" si="1"/>
        <v/>
      </c>
      <c r="DT17" s="440" t="str">
        <f t="shared" si="2"/>
        <v/>
      </c>
      <c r="DU17" s="440">
        <f t="shared" si="2"/>
        <v>1</v>
      </c>
      <c r="DV17" s="440" t="str">
        <f t="shared" si="2"/>
        <v/>
      </c>
      <c r="DW17" s="440" t="str">
        <f t="shared" si="2"/>
        <v/>
      </c>
      <c r="DX17" s="440" t="str">
        <f t="shared" si="2"/>
        <v/>
      </c>
      <c r="DY17" s="440" t="str">
        <f t="shared" si="2"/>
        <v/>
      </c>
      <c r="DZ17" s="440" t="str">
        <f t="shared" si="2"/>
        <v/>
      </c>
      <c r="EA17" s="440" t="str">
        <f t="shared" si="2"/>
        <v/>
      </c>
      <c r="EB17" s="440" t="str">
        <f t="shared" si="2"/>
        <v/>
      </c>
      <c r="EC17" s="440" t="str">
        <f t="shared" si="2"/>
        <v/>
      </c>
      <c r="ED17" s="440" t="str">
        <f t="shared" si="2"/>
        <v/>
      </c>
      <c r="EE17" s="440" t="str">
        <f t="shared" si="2"/>
        <v/>
      </c>
      <c r="EF17" s="440" t="str">
        <f t="shared" si="2"/>
        <v/>
      </c>
      <c r="EG17" s="440" t="str">
        <f t="shared" si="2"/>
        <v/>
      </c>
      <c r="EH17" s="440" t="str">
        <f t="shared" si="2"/>
        <v/>
      </c>
      <c r="EI17" s="440" t="str">
        <f t="shared" si="2"/>
        <v/>
      </c>
      <c r="EJ17" s="440" t="str">
        <f t="shared" si="3"/>
        <v/>
      </c>
      <c r="EK17" s="440" t="str">
        <f t="shared" si="3"/>
        <v/>
      </c>
      <c r="EL17" s="440" t="str">
        <f t="shared" si="3"/>
        <v/>
      </c>
      <c r="EM17" s="440" t="str">
        <f t="shared" si="3"/>
        <v/>
      </c>
      <c r="EN17" s="440" t="str">
        <f t="shared" si="3"/>
        <v/>
      </c>
      <c r="EO17" s="440" t="str">
        <f t="shared" si="3"/>
        <v/>
      </c>
      <c r="EP17" s="440" t="str">
        <f t="shared" si="3"/>
        <v/>
      </c>
      <c r="EQ17" s="440" t="str">
        <f t="shared" si="3"/>
        <v/>
      </c>
      <c r="ER17" s="440" t="str">
        <f t="shared" si="3"/>
        <v/>
      </c>
      <c r="ES17" s="441" t="str">
        <f t="shared" si="3"/>
        <v/>
      </c>
    </row>
    <row r="18" spans="1:149" ht="15.75">
      <c r="A18" s="187">
        <v>15</v>
      </c>
      <c r="B18" s="59" t="s">
        <v>12819</v>
      </c>
      <c r="C18" s="59" t="s">
        <v>14125</v>
      </c>
      <c r="D18" s="59" t="str">
        <f t="shared" si="5"/>
        <v>T29</v>
      </c>
      <c r="E18" s="59" t="b">
        <f t="shared" si="4"/>
        <v>1</v>
      </c>
      <c r="F18" s="59" t="s">
        <v>14126</v>
      </c>
      <c r="G18" s="59" t="str">
        <f t="shared" si="6"/>
        <v>T29</v>
      </c>
      <c r="H18" s="59" t="s">
        <v>14127</v>
      </c>
      <c r="I18" s="59" t="s">
        <v>14128</v>
      </c>
      <c r="J18" s="59" t="s">
        <v>14065</v>
      </c>
      <c r="K18" s="59" t="s">
        <v>13932</v>
      </c>
      <c r="L18" s="59"/>
      <c r="M18" s="59"/>
      <c r="N18" s="59"/>
      <c r="O18" s="59"/>
      <c r="P18" s="59"/>
      <c r="Q18" s="188" t="s">
        <v>14129</v>
      </c>
      <c r="R18" s="59"/>
      <c r="S18" s="59"/>
      <c r="T18" s="59"/>
      <c r="U18" s="188"/>
      <c r="W18" s="56" t="s">
        <v>14130</v>
      </c>
      <c r="X18" s="56"/>
      <c r="Y18" s="56" t="s">
        <v>14131</v>
      </c>
      <c r="Z18" s="56"/>
      <c r="AA18" s="56"/>
      <c r="AB18" s="56" t="s">
        <v>13888</v>
      </c>
      <c r="AC18" s="56" t="s">
        <v>13888</v>
      </c>
      <c r="AD18" s="56" t="s">
        <v>13888</v>
      </c>
      <c r="AE18" s="56" t="s">
        <v>13888</v>
      </c>
      <c r="AH18" t="s">
        <v>14132</v>
      </c>
      <c r="AM18" s="1089" t="s">
        <v>31717</v>
      </c>
      <c r="AN18" s="548" t="s">
        <v>31716</v>
      </c>
      <c r="AO18" s="548" t="s">
        <v>31708</v>
      </c>
      <c r="AW18" t="s">
        <v>14133</v>
      </c>
      <c r="AX18" t="s">
        <v>14133</v>
      </c>
      <c r="AY18" t="s">
        <v>14134</v>
      </c>
      <c r="AZ18" t="s">
        <v>14133</v>
      </c>
      <c r="BA18" t="s">
        <v>14135</v>
      </c>
      <c r="CH18" s="41" t="s">
        <v>14136</v>
      </c>
      <c r="CI18" s="41" t="s">
        <v>14137</v>
      </c>
      <c r="CJ18" s="41"/>
      <c r="CK18" s="41"/>
      <c r="CL18" s="41"/>
      <c r="CM18" s="41"/>
      <c r="CN18" s="41"/>
      <c r="CO18" s="41"/>
      <c r="CP18" s="41"/>
      <c r="CQ18" s="41"/>
      <c r="CR18" s="41"/>
      <c r="DA18" s="442" t="s">
        <v>14138</v>
      </c>
      <c r="DB18" s="443">
        <v>24</v>
      </c>
      <c r="DC18" s="434" t="str">
        <f t="shared" si="7"/>
        <v/>
      </c>
      <c r="DD18" s="434" t="str">
        <f t="shared" si="1"/>
        <v/>
      </c>
      <c r="DE18" s="434" t="str">
        <f t="shared" si="1"/>
        <v/>
      </c>
      <c r="DF18" s="434" t="str">
        <f t="shared" si="1"/>
        <v/>
      </c>
      <c r="DG18" s="434" t="str">
        <f t="shared" si="1"/>
        <v/>
      </c>
      <c r="DH18" s="434" t="str">
        <f t="shared" si="1"/>
        <v/>
      </c>
      <c r="DI18" s="434" t="str">
        <f t="shared" si="1"/>
        <v/>
      </c>
      <c r="DJ18" s="434" t="str">
        <f t="shared" si="1"/>
        <v/>
      </c>
      <c r="DK18" s="434" t="str">
        <f t="shared" si="1"/>
        <v/>
      </c>
      <c r="DL18" s="434" t="str">
        <f t="shared" si="1"/>
        <v/>
      </c>
      <c r="DM18" s="434" t="str">
        <f t="shared" si="1"/>
        <v/>
      </c>
      <c r="DN18" s="434" t="str">
        <f t="shared" si="1"/>
        <v/>
      </c>
      <c r="DO18" s="434" t="str">
        <f t="shared" si="1"/>
        <v/>
      </c>
      <c r="DP18" s="434" t="str">
        <f t="shared" si="1"/>
        <v/>
      </c>
      <c r="DQ18" s="434" t="str">
        <f t="shared" si="1"/>
        <v/>
      </c>
      <c r="DR18" s="434" t="str">
        <f t="shared" si="1"/>
        <v/>
      </c>
      <c r="DS18" s="434" t="str">
        <f t="shared" ref="DS18:EH33" si="8">IF(DS$2=$DB18,1,"")</f>
        <v/>
      </c>
      <c r="DT18" s="434" t="str">
        <f t="shared" si="2"/>
        <v/>
      </c>
      <c r="DU18" s="434" t="str">
        <f t="shared" si="2"/>
        <v/>
      </c>
      <c r="DV18" s="434" t="str">
        <f t="shared" si="2"/>
        <v/>
      </c>
      <c r="DW18" s="434" t="str">
        <f t="shared" si="2"/>
        <v/>
      </c>
      <c r="DX18" s="434" t="str">
        <f t="shared" si="2"/>
        <v/>
      </c>
      <c r="DY18" s="434" t="str">
        <f t="shared" si="2"/>
        <v/>
      </c>
      <c r="DZ18" s="434">
        <f t="shared" si="2"/>
        <v>1</v>
      </c>
      <c r="EA18" s="434" t="str">
        <f t="shared" si="2"/>
        <v/>
      </c>
      <c r="EB18" s="434" t="str">
        <f t="shared" si="2"/>
        <v/>
      </c>
      <c r="EC18" s="434" t="str">
        <f t="shared" si="2"/>
        <v/>
      </c>
      <c r="ED18" s="434" t="str">
        <f t="shared" si="2"/>
        <v/>
      </c>
      <c r="EE18" s="434" t="str">
        <f t="shared" si="2"/>
        <v/>
      </c>
      <c r="EF18" s="434" t="str">
        <f t="shared" si="2"/>
        <v/>
      </c>
      <c r="EG18" s="434" t="str">
        <f t="shared" si="2"/>
        <v/>
      </c>
      <c r="EH18" s="434" t="str">
        <f t="shared" si="2"/>
        <v/>
      </c>
      <c r="EI18" s="434" t="str">
        <f t="shared" ref="EI18:ES33" si="9">IF(EI$2=$DB18,1,"")</f>
        <v/>
      </c>
      <c r="EJ18" s="434" t="str">
        <f t="shared" si="3"/>
        <v/>
      </c>
      <c r="EK18" s="434" t="str">
        <f t="shared" si="3"/>
        <v/>
      </c>
      <c r="EL18" s="434" t="str">
        <f t="shared" si="3"/>
        <v/>
      </c>
      <c r="EM18" s="434" t="str">
        <f t="shared" si="3"/>
        <v/>
      </c>
      <c r="EN18" s="434" t="str">
        <f t="shared" si="3"/>
        <v/>
      </c>
      <c r="EO18" s="434" t="str">
        <f t="shared" si="3"/>
        <v/>
      </c>
      <c r="EP18" s="434" t="str">
        <f t="shared" si="3"/>
        <v/>
      </c>
      <c r="EQ18" s="434" t="str">
        <f t="shared" si="3"/>
        <v/>
      </c>
      <c r="ER18" s="434" t="str">
        <f t="shared" si="3"/>
        <v/>
      </c>
      <c r="ES18" s="445" t="str">
        <f t="shared" si="3"/>
        <v/>
      </c>
    </row>
    <row r="19" spans="1:149" ht="15.75">
      <c r="A19" s="187">
        <v>16</v>
      </c>
      <c r="B19" s="59" t="s">
        <v>10448</v>
      </c>
      <c r="C19" s="59" t="s">
        <v>14139</v>
      </c>
      <c r="D19" s="59" t="str">
        <f t="shared" si="5"/>
        <v>C21</v>
      </c>
      <c r="E19" s="59" t="b">
        <f t="shared" si="4"/>
        <v>1</v>
      </c>
      <c r="F19" s="59" t="s">
        <v>14140</v>
      </c>
      <c r="G19" s="59" t="str">
        <f t="shared" si="6"/>
        <v>C21</v>
      </c>
      <c r="H19" s="59" t="s">
        <v>14141</v>
      </c>
      <c r="I19" s="59" t="s">
        <v>14142</v>
      </c>
      <c r="J19" s="59" t="s">
        <v>14143</v>
      </c>
      <c r="K19" s="59"/>
      <c r="L19" s="59"/>
      <c r="M19" s="59"/>
      <c r="N19" s="59"/>
      <c r="O19" s="59"/>
      <c r="P19" s="59"/>
      <c r="Q19" s="188" t="s">
        <v>14144</v>
      </c>
      <c r="R19" s="59"/>
      <c r="S19" s="59"/>
      <c r="T19" s="59"/>
      <c r="U19" s="188"/>
      <c r="W19" s="35" t="s">
        <v>738</v>
      </c>
      <c r="X19" s="56" t="s">
        <v>14145</v>
      </c>
      <c r="Y19" s="56" t="s">
        <v>1854</v>
      </c>
      <c r="Z19" s="56"/>
      <c r="AA19" s="56"/>
      <c r="AB19" s="56">
        <v>217</v>
      </c>
      <c r="AC19" s="35">
        <v>10</v>
      </c>
      <c r="AD19" s="35" t="s">
        <v>13937</v>
      </c>
      <c r="AE19" s="56" t="s">
        <v>13888</v>
      </c>
      <c r="AH19" t="s">
        <v>14146</v>
      </c>
      <c r="AM19" s="1089" t="s">
        <v>31718</v>
      </c>
      <c r="AN19" t="s">
        <v>31719</v>
      </c>
      <c r="AO19" s="548" t="s">
        <v>31709</v>
      </c>
      <c r="AW19" t="s">
        <v>14147</v>
      </c>
      <c r="AX19" t="s">
        <v>14148</v>
      </c>
      <c r="AY19" t="s">
        <v>14149</v>
      </c>
      <c r="AZ19" t="s">
        <v>14148</v>
      </c>
      <c r="BA19" t="s">
        <v>14150</v>
      </c>
      <c r="CH19" s="41" t="s">
        <v>14151</v>
      </c>
      <c r="CI19" s="41" t="s">
        <v>14137</v>
      </c>
      <c r="CJ19" s="41"/>
      <c r="CK19" s="41"/>
      <c r="CL19" s="41"/>
      <c r="CM19" s="41"/>
      <c r="CN19" s="41"/>
      <c r="CO19" s="41"/>
      <c r="CP19" s="41"/>
      <c r="CQ19" s="41"/>
      <c r="CR19" s="41"/>
      <c r="DA19" s="438" t="s">
        <v>14152</v>
      </c>
      <c r="DB19" s="439">
        <v>27</v>
      </c>
      <c r="DC19" s="440" t="str">
        <f t="shared" si="7"/>
        <v/>
      </c>
      <c r="DD19" s="440" t="str">
        <f t="shared" ref="DD19:DR19" si="10">IF(DD$2=$DB19,1,"")</f>
        <v/>
      </c>
      <c r="DE19" s="440" t="str">
        <f t="shared" si="10"/>
        <v/>
      </c>
      <c r="DF19" s="440" t="str">
        <f t="shared" si="10"/>
        <v/>
      </c>
      <c r="DG19" s="440" t="str">
        <f t="shared" si="10"/>
        <v/>
      </c>
      <c r="DH19" s="440" t="str">
        <f t="shared" si="10"/>
        <v/>
      </c>
      <c r="DI19" s="440" t="str">
        <f t="shared" si="10"/>
        <v/>
      </c>
      <c r="DJ19" s="440" t="str">
        <f t="shared" si="10"/>
        <v/>
      </c>
      <c r="DK19" s="440" t="str">
        <f t="shared" si="10"/>
        <v/>
      </c>
      <c r="DL19" s="440" t="str">
        <f t="shared" si="10"/>
        <v/>
      </c>
      <c r="DM19" s="440" t="str">
        <f t="shared" si="10"/>
        <v/>
      </c>
      <c r="DN19" s="440" t="str">
        <f t="shared" si="10"/>
        <v/>
      </c>
      <c r="DO19" s="440" t="str">
        <f t="shared" si="10"/>
        <v/>
      </c>
      <c r="DP19" s="440" t="str">
        <f t="shared" si="10"/>
        <v/>
      </c>
      <c r="DQ19" s="440" t="str">
        <f t="shared" si="10"/>
        <v/>
      </c>
      <c r="DR19" s="440" t="str">
        <f t="shared" si="10"/>
        <v/>
      </c>
      <c r="DS19" s="440" t="str">
        <f t="shared" si="8"/>
        <v/>
      </c>
      <c r="DT19" s="440" t="str">
        <f t="shared" si="8"/>
        <v/>
      </c>
      <c r="DU19" s="440" t="str">
        <f t="shared" si="8"/>
        <v/>
      </c>
      <c r="DV19" s="440" t="str">
        <f t="shared" si="8"/>
        <v/>
      </c>
      <c r="DW19" s="440" t="str">
        <f t="shared" si="8"/>
        <v/>
      </c>
      <c r="DX19" s="440" t="str">
        <f t="shared" si="8"/>
        <v/>
      </c>
      <c r="DY19" s="440" t="str">
        <f t="shared" si="8"/>
        <v/>
      </c>
      <c r="DZ19" s="440" t="str">
        <f t="shared" si="8"/>
        <v/>
      </c>
      <c r="EA19" s="440" t="str">
        <f t="shared" si="8"/>
        <v/>
      </c>
      <c r="EB19" s="440" t="str">
        <f t="shared" si="8"/>
        <v/>
      </c>
      <c r="EC19" s="440">
        <f t="shared" si="8"/>
        <v>1</v>
      </c>
      <c r="ED19" s="440" t="str">
        <f t="shared" si="8"/>
        <v/>
      </c>
      <c r="EE19" s="440" t="str">
        <f t="shared" si="8"/>
        <v/>
      </c>
      <c r="EF19" s="440" t="str">
        <f t="shared" si="8"/>
        <v/>
      </c>
      <c r="EG19" s="440" t="str">
        <f t="shared" si="8"/>
        <v/>
      </c>
      <c r="EH19" s="440" t="str">
        <f t="shared" si="8"/>
        <v/>
      </c>
      <c r="EI19" s="440" t="str">
        <f t="shared" si="9"/>
        <v/>
      </c>
      <c r="EJ19" s="440" t="str">
        <f t="shared" si="9"/>
        <v/>
      </c>
      <c r="EK19" s="440" t="str">
        <f t="shared" si="9"/>
        <v/>
      </c>
      <c r="EL19" s="440" t="str">
        <f t="shared" si="9"/>
        <v/>
      </c>
      <c r="EM19" s="440" t="str">
        <f t="shared" si="9"/>
        <v/>
      </c>
      <c r="EN19" s="440" t="str">
        <f t="shared" si="9"/>
        <v/>
      </c>
      <c r="EO19" s="440" t="str">
        <f t="shared" si="9"/>
        <v/>
      </c>
      <c r="EP19" s="440" t="str">
        <f t="shared" si="9"/>
        <v/>
      </c>
      <c r="EQ19" s="440" t="str">
        <f t="shared" si="9"/>
        <v/>
      </c>
      <c r="ER19" s="440" t="str">
        <f t="shared" si="9"/>
        <v/>
      </c>
      <c r="ES19" s="441" t="str">
        <f t="shared" si="9"/>
        <v/>
      </c>
    </row>
    <row r="20" spans="1:149" ht="15.75">
      <c r="A20" s="187">
        <v>17</v>
      </c>
      <c r="B20" s="59" t="s">
        <v>11706</v>
      </c>
      <c r="C20" s="59" t="s">
        <v>14153</v>
      </c>
      <c r="D20" s="59" t="str">
        <f t="shared" si="5"/>
        <v>N46</v>
      </c>
      <c r="E20" s="59" t="b">
        <f t="shared" si="4"/>
        <v>1</v>
      </c>
      <c r="F20" s="59" t="s">
        <v>14154</v>
      </c>
      <c r="G20" s="59" t="str">
        <f t="shared" si="6"/>
        <v>N46</v>
      </c>
      <c r="H20" s="59" t="s">
        <v>14155</v>
      </c>
      <c r="I20" s="59" t="s">
        <v>14156</v>
      </c>
      <c r="J20" s="59" t="s">
        <v>14157</v>
      </c>
      <c r="K20" s="59" t="s">
        <v>14158</v>
      </c>
      <c r="L20" s="59"/>
      <c r="M20" s="59"/>
      <c r="N20" s="59"/>
      <c r="O20" s="59"/>
      <c r="P20" s="59"/>
      <c r="Q20" s="188" t="s">
        <v>14159</v>
      </c>
      <c r="R20" s="59"/>
      <c r="S20" s="59" t="s">
        <v>14160</v>
      </c>
      <c r="T20" s="59"/>
      <c r="U20" s="188"/>
      <c r="W20" s="35" t="s">
        <v>738</v>
      </c>
      <c r="X20" s="56" t="s">
        <v>14161</v>
      </c>
      <c r="Y20" s="56" t="s">
        <v>14162</v>
      </c>
      <c r="Z20" s="56"/>
      <c r="AA20" s="56"/>
      <c r="AB20" s="56">
        <v>508</v>
      </c>
      <c r="AC20" s="35">
        <v>50</v>
      </c>
      <c r="AD20" s="35" t="s">
        <v>14163</v>
      </c>
      <c r="AE20" s="56" t="s">
        <v>13888</v>
      </c>
      <c r="AH20" s="309" t="s">
        <v>14164</v>
      </c>
      <c r="AM20" s="1089" t="s">
        <v>31721</v>
      </c>
      <c r="AN20" s="548" t="s">
        <v>31720</v>
      </c>
      <c r="AO20" s="548" t="s">
        <v>31710</v>
      </c>
      <c r="AW20" t="s">
        <v>14165</v>
      </c>
      <c r="AX20" t="s">
        <v>14166</v>
      </c>
      <c r="AY20" t="s">
        <v>14167</v>
      </c>
      <c r="AZ20" t="s">
        <v>14168</v>
      </c>
      <c r="BA20" t="s">
        <v>14169</v>
      </c>
      <c r="CH20" s="41" t="s">
        <v>14170</v>
      </c>
      <c r="CI20" s="41" t="s">
        <v>14137</v>
      </c>
      <c r="CJ20" s="41"/>
      <c r="CK20" s="41"/>
      <c r="CL20" s="41"/>
      <c r="CM20" s="41"/>
      <c r="CN20" s="41"/>
      <c r="CO20" s="41"/>
      <c r="CP20" s="41"/>
      <c r="CQ20" s="41"/>
      <c r="CR20" s="41"/>
      <c r="DA20" s="442" t="s">
        <v>14171</v>
      </c>
      <c r="DB20" s="443">
        <v>34</v>
      </c>
      <c r="DC20" s="434" t="str">
        <f t="shared" ref="DC20:DR31" si="11">IF(DC$2=$DB20,1,"")</f>
        <v/>
      </c>
      <c r="DD20" s="434" t="str">
        <f t="shared" si="11"/>
        <v/>
      </c>
      <c r="DE20" s="434" t="str">
        <f t="shared" si="11"/>
        <v/>
      </c>
      <c r="DF20" s="434" t="str">
        <f t="shared" si="11"/>
        <v/>
      </c>
      <c r="DG20" s="434" t="str">
        <f t="shared" si="11"/>
        <v/>
      </c>
      <c r="DH20" s="434" t="str">
        <f t="shared" si="11"/>
        <v/>
      </c>
      <c r="DI20" s="434" t="str">
        <f t="shared" si="11"/>
        <v/>
      </c>
      <c r="DJ20" s="434" t="str">
        <f t="shared" si="11"/>
        <v/>
      </c>
      <c r="DK20" s="434" t="str">
        <f t="shared" si="11"/>
        <v/>
      </c>
      <c r="DL20" s="434" t="str">
        <f t="shared" si="11"/>
        <v/>
      </c>
      <c r="DM20" s="434" t="str">
        <f t="shared" si="11"/>
        <v/>
      </c>
      <c r="DN20" s="434" t="str">
        <f t="shared" si="11"/>
        <v/>
      </c>
      <c r="DO20" s="434" t="str">
        <f t="shared" si="11"/>
        <v/>
      </c>
      <c r="DP20" s="434" t="str">
        <f t="shared" si="11"/>
        <v/>
      </c>
      <c r="DQ20" s="434" t="str">
        <f t="shared" si="11"/>
        <v/>
      </c>
      <c r="DR20" s="434" t="str">
        <f t="shared" si="11"/>
        <v/>
      </c>
      <c r="DS20" s="434" t="str">
        <f t="shared" si="8"/>
        <v/>
      </c>
      <c r="DT20" s="434" t="str">
        <f t="shared" si="8"/>
        <v/>
      </c>
      <c r="DU20" s="434" t="str">
        <f t="shared" si="8"/>
        <v/>
      </c>
      <c r="DV20" s="434" t="str">
        <f t="shared" si="8"/>
        <v/>
      </c>
      <c r="DW20" s="434" t="str">
        <f t="shared" si="8"/>
        <v/>
      </c>
      <c r="DX20" s="434" t="str">
        <f t="shared" si="8"/>
        <v/>
      </c>
      <c r="DY20" s="434" t="str">
        <f t="shared" si="8"/>
        <v/>
      </c>
      <c r="DZ20" s="434" t="str">
        <f t="shared" si="8"/>
        <v/>
      </c>
      <c r="EA20" s="434" t="str">
        <f t="shared" si="8"/>
        <v/>
      </c>
      <c r="EB20" s="434" t="str">
        <f t="shared" si="8"/>
        <v/>
      </c>
      <c r="EC20" s="434" t="str">
        <f t="shared" si="8"/>
        <v/>
      </c>
      <c r="ED20" s="434" t="str">
        <f t="shared" si="8"/>
        <v/>
      </c>
      <c r="EE20" s="434" t="str">
        <f t="shared" si="8"/>
        <v/>
      </c>
      <c r="EF20" s="434" t="str">
        <f t="shared" si="8"/>
        <v/>
      </c>
      <c r="EG20" s="434" t="str">
        <f t="shared" si="8"/>
        <v/>
      </c>
      <c r="EH20" s="434" t="str">
        <f t="shared" si="8"/>
        <v/>
      </c>
      <c r="EI20" s="434" t="str">
        <f t="shared" si="9"/>
        <v/>
      </c>
      <c r="EJ20" s="434">
        <v>1</v>
      </c>
      <c r="EK20" s="434" t="str">
        <f t="shared" si="9"/>
        <v/>
      </c>
      <c r="EL20" s="434" t="str">
        <f t="shared" si="9"/>
        <v/>
      </c>
      <c r="EM20" s="434" t="str">
        <f t="shared" si="9"/>
        <v/>
      </c>
      <c r="EN20" s="434" t="str">
        <f t="shared" si="9"/>
        <v/>
      </c>
      <c r="EO20" s="434" t="str">
        <f t="shared" si="9"/>
        <v/>
      </c>
      <c r="EP20" s="434" t="str">
        <f t="shared" si="9"/>
        <v/>
      </c>
      <c r="EQ20" s="434" t="str">
        <f t="shared" si="9"/>
        <v/>
      </c>
      <c r="ER20" s="434" t="str">
        <f t="shared" si="9"/>
        <v/>
      </c>
      <c r="ES20" s="445" t="str">
        <f t="shared" si="9"/>
        <v/>
      </c>
    </row>
    <row r="21" spans="1:149" ht="15.75" customHeight="1">
      <c r="A21" s="187">
        <v>18</v>
      </c>
      <c r="B21" s="59" t="s">
        <v>12427</v>
      </c>
      <c r="C21" s="59" t="s">
        <v>14172</v>
      </c>
      <c r="D21" s="59" t="str">
        <f t="shared" si="5"/>
        <v>S11</v>
      </c>
      <c r="E21" s="59" t="b">
        <f t="shared" si="4"/>
        <v>1</v>
      </c>
      <c r="F21" s="59" t="s">
        <v>14173</v>
      </c>
      <c r="G21" s="59" t="str">
        <f t="shared" si="6"/>
        <v>S11</v>
      </c>
      <c r="H21" s="59" t="s">
        <v>14174</v>
      </c>
      <c r="I21" s="59" t="s">
        <v>14175</v>
      </c>
      <c r="J21" s="59" t="s">
        <v>14176</v>
      </c>
      <c r="K21" s="59" t="s">
        <v>13932</v>
      </c>
      <c r="L21" s="59"/>
      <c r="M21" s="59"/>
      <c r="N21" s="59"/>
      <c r="O21" s="59" t="s">
        <v>14177</v>
      </c>
      <c r="P21" s="59"/>
      <c r="Q21" s="371" t="s">
        <v>14178</v>
      </c>
      <c r="R21" s="59"/>
      <c r="S21" s="59"/>
      <c r="T21" s="59"/>
      <c r="U21" s="188"/>
      <c r="W21" s="35" t="s">
        <v>738</v>
      </c>
      <c r="X21" s="56" t="s">
        <v>14179</v>
      </c>
      <c r="Y21" s="56" t="s">
        <v>14180</v>
      </c>
      <c r="Z21" s="56"/>
      <c r="AA21" s="56"/>
      <c r="AB21" s="56">
        <v>32</v>
      </c>
      <c r="AC21" s="35">
        <v>1</v>
      </c>
      <c r="AD21" s="35" t="s">
        <v>14181</v>
      </c>
      <c r="AE21" s="56" t="s">
        <v>13888</v>
      </c>
      <c r="AI21" s="309"/>
      <c r="AJ21" s="309"/>
      <c r="AK21" s="309"/>
      <c r="AL21" s="309"/>
      <c r="AM21" s="548" t="s">
        <v>31711</v>
      </c>
      <c r="AN21" t="s">
        <v>31715</v>
      </c>
      <c r="AO21" s="548" t="s">
        <v>31712</v>
      </c>
      <c r="AW21" t="s">
        <v>14182</v>
      </c>
      <c r="AX21" t="s">
        <v>14183</v>
      </c>
      <c r="AY21" t="s">
        <v>14184</v>
      </c>
      <c r="AZ21" t="s">
        <v>14185</v>
      </c>
      <c r="BA21" t="s">
        <v>14186</v>
      </c>
      <c r="CH21" s="41" t="s">
        <v>14187</v>
      </c>
      <c r="CI21" s="41" t="s">
        <v>14137</v>
      </c>
      <c r="CJ21" s="41"/>
      <c r="CK21" s="41"/>
      <c r="CL21" s="41"/>
      <c r="CM21" s="41"/>
      <c r="CN21" s="41"/>
      <c r="CO21" s="41"/>
      <c r="CP21" s="41"/>
      <c r="CQ21" s="41"/>
      <c r="CR21" s="41"/>
      <c r="DA21" s="438" t="s">
        <v>14188</v>
      </c>
      <c r="DB21" s="439">
        <v>30</v>
      </c>
      <c r="DC21" s="440" t="str">
        <f t="shared" si="11"/>
        <v/>
      </c>
      <c r="DD21" s="440" t="str">
        <f t="shared" si="11"/>
        <v/>
      </c>
      <c r="DE21" s="440" t="str">
        <f t="shared" si="11"/>
        <v/>
      </c>
      <c r="DF21" s="440" t="str">
        <f t="shared" si="11"/>
        <v/>
      </c>
      <c r="DG21" s="440" t="str">
        <f t="shared" si="11"/>
        <v/>
      </c>
      <c r="DH21" s="440" t="str">
        <f t="shared" si="11"/>
        <v/>
      </c>
      <c r="DI21" s="440" t="str">
        <f t="shared" si="11"/>
        <v/>
      </c>
      <c r="DJ21" s="440" t="str">
        <f t="shared" si="11"/>
        <v/>
      </c>
      <c r="DK21" s="440" t="str">
        <f t="shared" si="11"/>
        <v/>
      </c>
      <c r="DL21" s="440" t="str">
        <f t="shared" si="11"/>
        <v/>
      </c>
      <c r="DM21" s="440" t="str">
        <f t="shared" si="11"/>
        <v/>
      </c>
      <c r="DN21" s="440" t="str">
        <f t="shared" si="11"/>
        <v/>
      </c>
      <c r="DO21" s="440" t="str">
        <f t="shared" si="11"/>
        <v/>
      </c>
      <c r="DP21" s="440" t="str">
        <f t="shared" si="11"/>
        <v/>
      </c>
      <c r="DQ21" s="440" t="str">
        <f t="shared" si="11"/>
        <v/>
      </c>
      <c r="DR21" s="440" t="str">
        <f t="shared" si="11"/>
        <v/>
      </c>
      <c r="DS21" s="440" t="str">
        <f t="shared" si="8"/>
        <v/>
      </c>
      <c r="DT21" s="440" t="str">
        <f t="shared" si="8"/>
        <v/>
      </c>
      <c r="DU21" s="440" t="str">
        <f t="shared" si="8"/>
        <v/>
      </c>
      <c r="DV21" s="440" t="str">
        <f t="shared" si="8"/>
        <v/>
      </c>
      <c r="DW21" s="440" t="str">
        <f t="shared" si="8"/>
        <v/>
      </c>
      <c r="DX21" s="440" t="str">
        <f t="shared" si="8"/>
        <v/>
      </c>
      <c r="DY21" s="440" t="str">
        <f t="shared" si="8"/>
        <v/>
      </c>
      <c r="DZ21" s="440" t="str">
        <f t="shared" si="8"/>
        <v/>
      </c>
      <c r="EA21" s="440" t="str">
        <f t="shared" si="8"/>
        <v/>
      </c>
      <c r="EB21" s="440" t="str">
        <f t="shared" si="8"/>
        <v/>
      </c>
      <c r="EC21" s="440" t="str">
        <f t="shared" si="8"/>
        <v/>
      </c>
      <c r="ED21" s="440" t="str">
        <f t="shared" si="8"/>
        <v/>
      </c>
      <c r="EE21" s="440" t="str">
        <f t="shared" si="8"/>
        <v/>
      </c>
      <c r="EF21" s="440">
        <f t="shared" si="8"/>
        <v>1</v>
      </c>
      <c r="EG21" s="440" t="str">
        <f t="shared" si="8"/>
        <v/>
      </c>
      <c r="EH21" s="440" t="str">
        <f t="shared" si="8"/>
        <v/>
      </c>
      <c r="EI21" s="440" t="str">
        <f t="shared" si="9"/>
        <v/>
      </c>
      <c r="EJ21" s="440" t="str">
        <f t="shared" si="9"/>
        <v/>
      </c>
      <c r="EK21" s="440" t="str">
        <f t="shared" si="9"/>
        <v/>
      </c>
      <c r="EL21" s="440" t="str">
        <f t="shared" si="9"/>
        <v/>
      </c>
      <c r="EM21" s="440" t="str">
        <f t="shared" si="9"/>
        <v/>
      </c>
      <c r="EN21" s="440" t="str">
        <f t="shared" si="9"/>
        <v/>
      </c>
      <c r="EO21" s="440" t="str">
        <f t="shared" si="9"/>
        <v/>
      </c>
      <c r="EP21" s="440" t="str">
        <f t="shared" si="9"/>
        <v/>
      </c>
      <c r="EQ21" s="440" t="str">
        <f t="shared" si="9"/>
        <v/>
      </c>
      <c r="ER21" s="440" t="str">
        <f t="shared" si="9"/>
        <v/>
      </c>
      <c r="ES21" s="441" t="str">
        <f t="shared" si="9"/>
        <v/>
      </c>
    </row>
    <row r="22" spans="1:149" ht="15.75">
      <c r="A22" s="187">
        <v>19</v>
      </c>
      <c r="B22" s="59" t="s">
        <v>10536</v>
      </c>
      <c r="C22" s="59" t="s">
        <v>14189</v>
      </c>
      <c r="D22" s="59" t="str">
        <f t="shared" si="5"/>
        <v>C34</v>
      </c>
      <c r="E22" s="59" t="b">
        <f t="shared" si="4"/>
        <v>1</v>
      </c>
      <c r="F22" s="59" t="s">
        <v>14190</v>
      </c>
      <c r="G22" s="59" t="str">
        <f t="shared" si="6"/>
        <v>C34</v>
      </c>
      <c r="H22" s="59" t="s">
        <v>14191</v>
      </c>
      <c r="I22" s="59" t="s">
        <v>14192</v>
      </c>
      <c r="J22" s="59" t="s">
        <v>14193</v>
      </c>
      <c r="K22" s="59" t="s">
        <v>14194</v>
      </c>
      <c r="L22" s="59"/>
      <c r="M22" s="59"/>
      <c r="N22" s="59"/>
      <c r="O22" s="59"/>
      <c r="P22" s="59"/>
      <c r="Q22" s="188" t="s">
        <v>14195</v>
      </c>
      <c r="R22" s="59"/>
      <c r="S22" s="59"/>
      <c r="T22" s="59"/>
      <c r="U22" s="188"/>
      <c r="W22" s="35" t="s">
        <v>8028</v>
      </c>
      <c r="X22" s="56"/>
      <c r="Y22" s="56" t="s">
        <v>14196</v>
      </c>
      <c r="Z22" s="56"/>
      <c r="AA22" s="56"/>
      <c r="AB22" s="56">
        <v>112</v>
      </c>
      <c r="AC22" s="35">
        <v>25</v>
      </c>
      <c r="AD22" s="58" t="s">
        <v>14002</v>
      </c>
      <c r="AE22" s="56" t="s">
        <v>13888</v>
      </c>
      <c r="AH22" s="309"/>
      <c r="AI22" s="309"/>
      <c r="AJ22" s="309"/>
      <c r="AK22" s="309"/>
      <c r="AL22" s="309"/>
      <c r="AM22" s="548" t="s">
        <v>31713</v>
      </c>
      <c r="AN22" s="548" t="s">
        <v>31707</v>
      </c>
      <c r="AW22" t="s">
        <v>14184</v>
      </c>
      <c r="AX22" t="s">
        <v>14197</v>
      </c>
      <c r="AY22" t="s">
        <v>14198</v>
      </c>
      <c r="AZ22" t="s">
        <v>14197</v>
      </c>
      <c r="BA22" t="s">
        <v>14199</v>
      </c>
      <c r="CH22" s="41" t="s">
        <v>14200</v>
      </c>
      <c r="CI22" s="41" t="s">
        <v>14137</v>
      </c>
      <c r="CJ22" s="41"/>
      <c r="CK22" s="41"/>
      <c r="CL22" s="41"/>
      <c r="CM22" s="41"/>
      <c r="CN22" s="41"/>
      <c r="CO22" s="41"/>
      <c r="CP22" s="41"/>
      <c r="CQ22" s="41"/>
      <c r="CR22" s="41"/>
      <c r="DA22" s="442" t="s">
        <v>14201</v>
      </c>
      <c r="DB22" s="443">
        <v>17</v>
      </c>
      <c r="DC22" s="434" t="str">
        <f t="shared" si="11"/>
        <v/>
      </c>
      <c r="DD22" s="434" t="str">
        <f t="shared" si="11"/>
        <v/>
      </c>
      <c r="DE22" s="434" t="str">
        <f t="shared" si="11"/>
        <v/>
      </c>
      <c r="DF22" s="434" t="str">
        <f t="shared" si="11"/>
        <v/>
      </c>
      <c r="DG22" s="434" t="str">
        <f t="shared" si="11"/>
        <v/>
      </c>
      <c r="DH22" s="434" t="str">
        <f t="shared" si="11"/>
        <v/>
      </c>
      <c r="DI22" s="434" t="str">
        <f t="shared" si="11"/>
        <v/>
      </c>
      <c r="DJ22" s="434" t="str">
        <f t="shared" si="11"/>
        <v/>
      </c>
      <c r="DK22" s="434" t="str">
        <f t="shared" si="11"/>
        <v/>
      </c>
      <c r="DL22" s="434" t="str">
        <f t="shared" si="11"/>
        <v/>
      </c>
      <c r="DM22" s="434" t="str">
        <f t="shared" si="11"/>
        <v/>
      </c>
      <c r="DN22" s="434" t="str">
        <f t="shared" si="11"/>
        <v/>
      </c>
      <c r="DO22" s="434" t="str">
        <f t="shared" si="11"/>
        <v/>
      </c>
      <c r="DP22" s="434" t="str">
        <f t="shared" si="11"/>
        <v/>
      </c>
      <c r="DQ22" s="434" t="str">
        <f t="shared" si="11"/>
        <v/>
      </c>
      <c r="DR22" s="434" t="str">
        <f t="shared" si="11"/>
        <v/>
      </c>
      <c r="DS22" s="434">
        <f t="shared" si="8"/>
        <v>1</v>
      </c>
      <c r="DT22" s="434" t="str">
        <f t="shared" si="8"/>
        <v/>
      </c>
      <c r="DU22" s="434" t="str">
        <f t="shared" si="8"/>
        <v/>
      </c>
      <c r="DV22" s="434" t="str">
        <f t="shared" si="8"/>
        <v/>
      </c>
      <c r="DW22" s="434" t="str">
        <f t="shared" si="8"/>
        <v/>
      </c>
      <c r="DX22" s="434" t="str">
        <f t="shared" si="8"/>
        <v/>
      </c>
      <c r="DY22" s="434" t="str">
        <f t="shared" si="8"/>
        <v/>
      </c>
      <c r="DZ22" s="434" t="str">
        <f t="shared" si="8"/>
        <v/>
      </c>
      <c r="EA22" s="434" t="str">
        <f t="shared" si="8"/>
        <v/>
      </c>
      <c r="EB22" s="434" t="str">
        <f t="shared" si="8"/>
        <v/>
      </c>
      <c r="EC22" s="434" t="str">
        <f t="shared" si="8"/>
        <v/>
      </c>
      <c r="ED22" s="434" t="str">
        <f t="shared" si="8"/>
        <v/>
      </c>
      <c r="EE22" s="434" t="str">
        <f t="shared" si="8"/>
        <v/>
      </c>
      <c r="EF22" s="434" t="str">
        <f t="shared" si="8"/>
        <v/>
      </c>
      <c r="EG22" s="434" t="str">
        <f t="shared" si="8"/>
        <v/>
      </c>
      <c r="EH22" s="434" t="str">
        <f t="shared" si="8"/>
        <v/>
      </c>
      <c r="EI22" s="434" t="str">
        <f t="shared" si="9"/>
        <v/>
      </c>
      <c r="EJ22" s="434" t="str">
        <f t="shared" si="9"/>
        <v/>
      </c>
      <c r="EK22" s="434" t="str">
        <f t="shared" si="9"/>
        <v/>
      </c>
      <c r="EL22" s="434" t="str">
        <f t="shared" si="9"/>
        <v/>
      </c>
      <c r="EM22" s="434" t="str">
        <f t="shared" si="9"/>
        <v/>
      </c>
      <c r="EN22" s="434" t="str">
        <f t="shared" si="9"/>
        <v/>
      </c>
      <c r="EO22" s="434" t="str">
        <f t="shared" si="9"/>
        <v/>
      </c>
      <c r="EP22" s="434" t="str">
        <f t="shared" si="9"/>
        <v/>
      </c>
      <c r="EQ22" s="434" t="str">
        <f t="shared" si="9"/>
        <v/>
      </c>
      <c r="ER22" s="434" t="str">
        <f t="shared" si="9"/>
        <v/>
      </c>
      <c r="ES22" s="445" t="str">
        <f t="shared" si="9"/>
        <v/>
      </c>
    </row>
    <row r="23" spans="1:149" ht="15.75">
      <c r="A23" s="187">
        <v>20</v>
      </c>
      <c r="B23" s="59" t="s">
        <v>11243</v>
      </c>
      <c r="C23" s="59" t="s">
        <v>14202</v>
      </c>
      <c r="D23" s="59" t="str">
        <f t="shared" si="5"/>
        <v>D43</v>
      </c>
      <c r="E23" s="59" t="b">
        <f t="shared" si="4"/>
        <v>1</v>
      </c>
      <c r="F23" s="59" t="s">
        <v>14203</v>
      </c>
      <c r="G23" s="59" t="str">
        <f t="shared" si="6"/>
        <v>D43</v>
      </c>
      <c r="H23" s="59" t="s">
        <v>14204</v>
      </c>
      <c r="I23" s="59" t="s">
        <v>14205</v>
      </c>
      <c r="J23" s="59" t="s">
        <v>13953</v>
      </c>
      <c r="K23" s="59" t="s">
        <v>14206</v>
      </c>
      <c r="L23" s="59"/>
      <c r="M23" s="59"/>
      <c r="N23" s="59"/>
      <c r="O23" s="59" t="s">
        <v>14207</v>
      </c>
      <c r="P23" s="59" t="s">
        <v>14208</v>
      </c>
      <c r="Q23" s="188" t="s">
        <v>14209</v>
      </c>
      <c r="R23" s="59"/>
      <c r="S23" s="59"/>
      <c r="T23" s="59"/>
      <c r="U23" s="188"/>
      <c r="W23" s="56" t="s">
        <v>14210</v>
      </c>
      <c r="X23" s="56"/>
      <c r="Y23" s="56" t="s">
        <v>14211</v>
      </c>
      <c r="Z23" s="56"/>
      <c r="AA23" s="56"/>
      <c r="AB23" s="56" t="s">
        <v>13888</v>
      </c>
      <c r="AC23" s="56" t="s">
        <v>13888</v>
      </c>
      <c r="AD23" s="56" t="s">
        <v>13888</v>
      </c>
      <c r="AE23" s="56" t="s">
        <v>13888</v>
      </c>
      <c r="AH23" s="309"/>
      <c r="AI23" s="309"/>
      <c r="AJ23" s="309"/>
      <c r="AK23" s="309"/>
      <c r="AL23" s="309"/>
      <c r="AM23" s="548" t="s">
        <v>31714</v>
      </c>
      <c r="AN23" t="s">
        <v>1850</v>
      </c>
      <c r="AW23" t="s">
        <v>14212</v>
      </c>
      <c r="AX23" t="s">
        <v>14184</v>
      </c>
      <c r="AY23" t="s">
        <v>14213</v>
      </c>
      <c r="AZ23" t="s">
        <v>14184</v>
      </c>
      <c r="BA23" t="s">
        <v>14184</v>
      </c>
      <c r="CH23" s="41" t="s">
        <v>14214</v>
      </c>
      <c r="CI23" s="41" t="s">
        <v>14137</v>
      </c>
      <c r="CJ23" s="41"/>
      <c r="CK23" s="41"/>
      <c r="CL23" s="41"/>
      <c r="CM23" s="41"/>
      <c r="CN23" s="41"/>
      <c r="CO23" s="41"/>
      <c r="CP23" s="41"/>
      <c r="CQ23" s="41"/>
      <c r="CR23" s="41"/>
      <c r="DA23" s="438" t="s">
        <v>14215</v>
      </c>
      <c r="DB23" s="439" t="s">
        <v>14216</v>
      </c>
      <c r="DC23" s="440" t="str">
        <f t="shared" si="11"/>
        <v/>
      </c>
      <c r="DD23" s="440" t="str">
        <f t="shared" si="11"/>
        <v/>
      </c>
      <c r="DE23" s="440" t="str">
        <f t="shared" si="11"/>
        <v/>
      </c>
      <c r="DF23" s="440" t="str">
        <f t="shared" si="11"/>
        <v/>
      </c>
      <c r="DG23" s="440" t="str">
        <f t="shared" si="11"/>
        <v/>
      </c>
      <c r="DH23" s="440" t="str">
        <f t="shared" si="11"/>
        <v/>
      </c>
      <c r="DI23" s="440" t="str">
        <f t="shared" si="11"/>
        <v/>
      </c>
      <c r="DJ23" s="440" t="str">
        <f t="shared" si="11"/>
        <v/>
      </c>
      <c r="DK23" s="440" t="str">
        <f t="shared" si="11"/>
        <v/>
      </c>
      <c r="DL23" s="440" t="str">
        <f t="shared" si="11"/>
        <v/>
      </c>
      <c r="DM23" s="440" t="str">
        <f t="shared" si="11"/>
        <v/>
      </c>
      <c r="DN23" s="440" t="str">
        <f t="shared" si="11"/>
        <v/>
      </c>
      <c r="DO23" s="440" t="str">
        <f t="shared" si="11"/>
        <v/>
      </c>
      <c r="DP23" s="440" t="str">
        <f t="shared" si="11"/>
        <v/>
      </c>
      <c r="DQ23" s="440" t="str">
        <f t="shared" si="11"/>
        <v/>
      </c>
      <c r="DR23" s="440" t="str">
        <f t="shared" si="11"/>
        <v/>
      </c>
      <c r="DS23" s="440" t="str">
        <f t="shared" si="8"/>
        <v/>
      </c>
      <c r="DT23" s="440" t="str">
        <f t="shared" si="8"/>
        <v/>
      </c>
      <c r="DU23" s="440" t="str">
        <f t="shared" si="8"/>
        <v/>
      </c>
      <c r="DV23" s="440" t="str">
        <f t="shared" si="8"/>
        <v/>
      </c>
      <c r="DW23" s="440" t="str">
        <f t="shared" si="8"/>
        <v/>
      </c>
      <c r="DX23" s="440" t="str">
        <f t="shared" si="8"/>
        <v/>
      </c>
      <c r="DY23" s="440" t="str">
        <f t="shared" si="8"/>
        <v/>
      </c>
      <c r="DZ23" s="440" t="str">
        <f t="shared" si="8"/>
        <v/>
      </c>
      <c r="EA23" s="440" t="str">
        <f t="shared" si="8"/>
        <v/>
      </c>
      <c r="EB23" s="440" t="str">
        <f t="shared" si="8"/>
        <v/>
      </c>
      <c r="EC23" s="440" t="str">
        <f t="shared" si="8"/>
        <v/>
      </c>
      <c r="ED23" s="440" t="str">
        <f t="shared" si="8"/>
        <v/>
      </c>
      <c r="EE23" s="440" t="str">
        <f t="shared" si="8"/>
        <v/>
      </c>
      <c r="EF23" s="440" t="str">
        <f t="shared" si="8"/>
        <v/>
      </c>
      <c r="EG23" s="440" t="str">
        <f t="shared" si="8"/>
        <v/>
      </c>
      <c r="EH23" s="440" t="str">
        <f t="shared" si="8"/>
        <v/>
      </c>
      <c r="EI23" s="440" t="str">
        <f t="shared" si="9"/>
        <v/>
      </c>
      <c r="EJ23" s="440" t="str">
        <f t="shared" si="9"/>
        <v/>
      </c>
      <c r="EK23" s="440" t="str">
        <f t="shared" si="9"/>
        <v/>
      </c>
      <c r="EL23" s="440" t="str">
        <f t="shared" si="9"/>
        <v/>
      </c>
      <c r="EM23" s="440" t="str">
        <f t="shared" si="9"/>
        <v/>
      </c>
      <c r="EN23" s="440" t="str">
        <f t="shared" si="9"/>
        <v/>
      </c>
      <c r="EO23" s="440" t="str">
        <f t="shared" si="9"/>
        <v/>
      </c>
      <c r="EP23" s="440" t="str">
        <f t="shared" si="9"/>
        <v/>
      </c>
      <c r="EQ23" s="440" t="str">
        <f t="shared" si="9"/>
        <v/>
      </c>
      <c r="ER23" s="440" t="str">
        <f t="shared" si="9"/>
        <v/>
      </c>
      <c r="ES23" s="441" t="str">
        <f t="shared" si="9"/>
        <v/>
      </c>
    </row>
    <row r="24" spans="1:149" ht="15.75">
      <c r="A24" s="187">
        <v>21</v>
      </c>
      <c r="B24" s="59" t="s">
        <v>10600</v>
      </c>
      <c r="C24" s="59" t="s">
        <v>14217</v>
      </c>
      <c r="D24" s="59"/>
      <c r="E24" s="59" t="b">
        <f t="shared" si="4"/>
        <v>0</v>
      </c>
      <c r="F24" s="59" t="s">
        <v>14218</v>
      </c>
      <c r="G24" s="59" t="str">
        <f t="shared" si="6"/>
        <v>C44</v>
      </c>
      <c r="H24" s="59" t="s">
        <v>14219</v>
      </c>
      <c r="I24" s="59" t="s">
        <v>14220</v>
      </c>
      <c r="J24" s="59" t="s">
        <v>14221</v>
      </c>
      <c r="K24" s="59" t="s">
        <v>14222</v>
      </c>
      <c r="L24" s="59"/>
      <c r="M24" s="59"/>
      <c r="N24" s="59"/>
      <c r="O24" s="59"/>
      <c r="P24" s="59"/>
      <c r="Q24" s="189" t="s">
        <v>14223</v>
      </c>
      <c r="R24" s="59"/>
      <c r="S24" s="60" t="s">
        <v>14224</v>
      </c>
      <c r="T24" s="60"/>
      <c r="U24" s="189"/>
      <c r="W24" s="56" t="s">
        <v>708</v>
      </c>
      <c r="X24" s="56"/>
      <c r="Y24" s="56" t="s">
        <v>1852</v>
      </c>
      <c r="Z24" s="56" t="s">
        <v>14225</v>
      </c>
      <c r="AA24" s="56"/>
      <c r="AB24" s="56">
        <v>172</v>
      </c>
      <c r="AC24" s="35">
        <v>5</v>
      </c>
      <c r="AD24" s="35" t="s">
        <v>13980</v>
      </c>
      <c r="AE24" s="56" t="s">
        <v>13888</v>
      </c>
      <c r="AH24" s="309"/>
      <c r="AI24" s="309"/>
      <c r="AJ24" s="309"/>
      <c r="AK24" s="309"/>
      <c r="AL24" s="309"/>
      <c r="AW24" t="s">
        <v>14226</v>
      </c>
      <c r="AX24" t="s">
        <v>14227</v>
      </c>
      <c r="AY24" t="s">
        <v>14228</v>
      </c>
      <c r="AZ24" t="s">
        <v>14227</v>
      </c>
      <c r="BA24" t="s">
        <v>14229</v>
      </c>
      <c r="CH24" s="41" t="s">
        <v>13938</v>
      </c>
      <c r="CI24" s="41" t="s">
        <v>13843</v>
      </c>
      <c r="CJ24" s="41"/>
      <c r="CK24" s="41"/>
      <c r="CL24" s="41"/>
      <c r="CM24" s="41"/>
      <c r="CN24" s="41"/>
      <c r="CO24" s="41"/>
      <c r="CP24" s="41"/>
      <c r="CQ24" s="41"/>
      <c r="CR24" s="41"/>
      <c r="DA24" s="442" t="s">
        <v>14230</v>
      </c>
      <c r="DB24" s="443">
        <v>11</v>
      </c>
      <c r="DC24" s="434" t="str">
        <f t="shared" si="11"/>
        <v/>
      </c>
      <c r="DD24" s="434" t="str">
        <f t="shared" si="11"/>
        <v/>
      </c>
      <c r="DE24" s="434" t="str">
        <f t="shared" si="11"/>
        <v/>
      </c>
      <c r="DF24" s="434" t="str">
        <f t="shared" si="11"/>
        <v/>
      </c>
      <c r="DG24" s="434" t="str">
        <f t="shared" si="11"/>
        <v/>
      </c>
      <c r="DH24" s="434" t="str">
        <f t="shared" si="11"/>
        <v/>
      </c>
      <c r="DI24" s="434" t="str">
        <f t="shared" si="11"/>
        <v/>
      </c>
      <c r="DJ24" s="434" t="str">
        <f t="shared" si="11"/>
        <v/>
      </c>
      <c r="DK24" s="434" t="str">
        <f t="shared" si="11"/>
        <v/>
      </c>
      <c r="DL24" s="434" t="str">
        <f t="shared" si="11"/>
        <v/>
      </c>
      <c r="DM24" s="434">
        <f t="shared" si="11"/>
        <v>1</v>
      </c>
      <c r="DN24" s="434" t="str">
        <f t="shared" si="11"/>
        <v/>
      </c>
      <c r="DO24" s="434" t="str">
        <f t="shared" si="11"/>
        <v/>
      </c>
      <c r="DP24" s="434" t="str">
        <f t="shared" si="11"/>
        <v/>
      </c>
      <c r="DQ24" s="434" t="str">
        <f t="shared" si="11"/>
        <v/>
      </c>
      <c r="DR24" s="434" t="str">
        <f t="shared" si="11"/>
        <v/>
      </c>
      <c r="DS24" s="434" t="str">
        <f t="shared" si="8"/>
        <v/>
      </c>
      <c r="DT24" s="434" t="str">
        <f t="shared" si="8"/>
        <v/>
      </c>
      <c r="DU24" s="434" t="str">
        <f t="shared" si="8"/>
        <v/>
      </c>
      <c r="DV24" s="434" t="str">
        <f t="shared" si="8"/>
        <v/>
      </c>
      <c r="DW24" s="434" t="str">
        <f t="shared" si="8"/>
        <v/>
      </c>
      <c r="DX24" s="434" t="str">
        <f t="shared" si="8"/>
        <v/>
      </c>
      <c r="DY24" s="434" t="str">
        <f t="shared" si="8"/>
        <v/>
      </c>
      <c r="DZ24" s="434" t="str">
        <f t="shared" si="8"/>
        <v/>
      </c>
      <c r="EA24" s="434" t="str">
        <f t="shared" si="8"/>
        <v/>
      </c>
      <c r="EB24" s="434" t="str">
        <f t="shared" si="8"/>
        <v/>
      </c>
      <c r="EC24" s="434" t="str">
        <f t="shared" si="8"/>
        <v/>
      </c>
      <c r="ED24" s="434" t="str">
        <f t="shared" si="8"/>
        <v/>
      </c>
      <c r="EE24" s="434" t="str">
        <f t="shared" si="8"/>
        <v/>
      </c>
      <c r="EF24" s="434" t="str">
        <f t="shared" si="8"/>
        <v/>
      </c>
      <c r="EG24" s="434" t="str">
        <f t="shared" si="8"/>
        <v/>
      </c>
      <c r="EH24" s="434" t="str">
        <f t="shared" si="8"/>
        <v/>
      </c>
      <c r="EI24" s="434" t="str">
        <f t="shared" si="9"/>
        <v/>
      </c>
      <c r="EJ24" s="434" t="str">
        <f t="shared" si="9"/>
        <v/>
      </c>
      <c r="EK24" s="434" t="str">
        <f t="shared" si="9"/>
        <v/>
      </c>
      <c r="EL24" s="434" t="str">
        <f t="shared" si="9"/>
        <v/>
      </c>
      <c r="EM24" s="434" t="str">
        <f t="shared" si="9"/>
        <v/>
      </c>
      <c r="EN24" s="434" t="str">
        <f t="shared" si="9"/>
        <v/>
      </c>
      <c r="EO24" s="434" t="str">
        <f t="shared" si="9"/>
        <v/>
      </c>
      <c r="EP24" s="434" t="str">
        <f t="shared" si="9"/>
        <v/>
      </c>
      <c r="EQ24" s="434" t="str">
        <f t="shared" si="9"/>
        <v/>
      </c>
      <c r="ER24" s="434" t="str">
        <f t="shared" si="9"/>
        <v/>
      </c>
      <c r="ES24" s="445" t="str">
        <f t="shared" si="9"/>
        <v/>
      </c>
    </row>
    <row r="25" spans="1:149" ht="15.75">
      <c r="A25" s="187">
        <v>22</v>
      </c>
      <c r="B25" s="59" t="s">
        <v>12783</v>
      </c>
      <c r="C25" s="59" t="s">
        <v>14231</v>
      </c>
      <c r="D25" s="59"/>
      <c r="E25" s="59" t="b">
        <f t="shared" si="4"/>
        <v>0</v>
      </c>
      <c r="F25" s="59" t="s">
        <v>14232</v>
      </c>
      <c r="G25" s="59" t="str">
        <f t="shared" si="6"/>
        <v>T22</v>
      </c>
      <c r="H25" s="59" t="s">
        <v>14233</v>
      </c>
      <c r="I25" s="59" t="s">
        <v>14234</v>
      </c>
      <c r="J25" s="59" t="s">
        <v>14235</v>
      </c>
      <c r="K25" s="59" t="s">
        <v>14236</v>
      </c>
      <c r="L25" s="59"/>
      <c r="M25" s="59"/>
      <c r="N25" s="59"/>
      <c r="O25" s="59"/>
      <c r="P25" s="59"/>
      <c r="Q25" s="188" t="s">
        <v>14237</v>
      </c>
      <c r="R25" s="59"/>
      <c r="S25" s="59"/>
      <c r="T25" s="59"/>
      <c r="U25" s="188"/>
      <c r="W25" s="35" t="s">
        <v>1080</v>
      </c>
      <c r="X25" s="56"/>
      <c r="Y25" s="56" t="s">
        <v>1846</v>
      </c>
      <c r="Z25" s="56"/>
      <c r="AA25" s="56"/>
      <c r="AB25" s="56">
        <v>24</v>
      </c>
      <c r="AC25" s="35">
        <v>20</v>
      </c>
      <c r="AD25" s="35" t="s">
        <v>14238</v>
      </c>
      <c r="AE25" s="56" t="s">
        <v>13888</v>
      </c>
      <c r="AH25" s="309"/>
      <c r="AI25" s="309"/>
      <c r="AJ25" s="309"/>
      <c r="AK25" s="309"/>
      <c r="AL25" s="309"/>
      <c r="AW25" t="s">
        <v>14239</v>
      </c>
      <c r="AX25" t="s">
        <v>14240</v>
      </c>
      <c r="AY25" t="s">
        <v>14241</v>
      </c>
      <c r="AZ25" t="s">
        <v>14242</v>
      </c>
      <c r="BA25" t="s">
        <v>14243</v>
      </c>
      <c r="CH25" s="41" t="s">
        <v>14244</v>
      </c>
      <c r="CI25" s="41"/>
      <c r="CJ25" s="41"/>
      <c r="CK25" s="41"/>
      <c r="CL25" s="41"/>
      <c r="CM25" s="41"/>
      <c r="CN25" s="41"/>
      <c r="CO25" s="41"/>
      <c r="CP25" s="41"/>
      <c r="CQ25" s="41"/>
      <c r="CR25" s="208" t="s">
        <v>14245</v>
      </c>
      <c r="DA25" s="438" t="s">
        <v>14246</v>
      </c>
      <c r="DB25" s="439">
        <v>37</v>
      </c>
      <c r="DC25" s="440" t="str">
        <f t="shared" si="11"/>
        <v/>
      </c>
      <c r="DD25" s="440" t="str">
        <f t="shared" si="11"/>
        <v/>
      </c>
      <c r="DE25" s="440" t="str">
        <f t="shared" si="11"/>
        <v/>
      </c>
      <c r="DF25" s="440" t="str">
        <f t="shared" si="11"/>
        <v/>
      </c>
      <c r="DG25" s="440" t="str">
        <f t="shared" si="11"/>
        <v/>
      </c>
      <c r="DH25" s="440" t="str">
        <f t="shared" si="11"/>
        <v/>
      </c>
      <c r="DI25" s="440" t="str">
        <f t="shared" si="11"/>
        <v/>
      </c>
      <c r="DJ25" s="440" t="str">
        <f t="shared" si="11"/>
        <v/>
      </c>
      <c r="DK25" s="440" t="str">
        <f t="shared" si="11"/>
        <v/>
      </c>
      <c r="DL25" s="440" t="str">
        <f t="shared" si="11"/>
        <v/>
      </c>
      <c r="DM25" s="440" t="str">
        <f t="shared" si="11"/>
        <v/>
      </c>
      <c r="DN25" s="440" t="str">
        <f t="shared" si="11"/>
        <v/>
      </c>
      <c r="DO25" s="440" t="str">
        <f t="shared" si="11"/>
        <v/>
      </c>
      <c r="DP25" s="440" t="str">
        <f t="shared" si="11"/>
        <v/>
      </c>
      <c r="DQ25" s="440" t="str">
        <f t="shared" si="11"/>
        <v/>
      </c>
      <c r="DR25" s="440" t="str">
        <f t="shared" si="11"/>
        <v/>
      </c>
      <c r="DS25" s="440" t="str">
        <f t="shared" si="8"/>
        <v/>
      </c>
      <c r="DT25" s="440" t="str">
        <f t="shared" si="8"/>
        <v/>
      </c>
      <c r="DU25" s="440" t="str">
        <f t="shared" si="8"/>
        <v/>
      </c>
      <c r="DV25" s="440" t="str">
        <f t="shared" si="8"/>
        <v/>
      </c>
      <c r="DW25" s="440" t="str">
        <f t="shared" si="8"/>
        <v/>
      </c>
      <c r="DX25" s="440" t="str">
        <f t="shared" si="8"/>
        <v/>
      </c>
      <c r="DY25" s="440" t="str">
        <f t="shared" si="8"/>
        <v/>
      </c>
      <c r="DZ25" s="440" t="str">
        <f t="shared" si="8"/>
        <v/>
      </c>
      <c r="EA25" s="440" t="str">
        <f t="shared" si="8"/>
        <v/>
      </c>
      <c r="EB25" s="440" t="str">
        <f t="shared" si="8"/>
        <v/>
      </c>
      <c r="EC25" s="440" t="str">
        <f t="shared" si="8"/>
        <v/>
      </c>
      <c r="ED25" s="440" t="str">
        <f t="shared" si="8"/>
        <v/>
      </c>
      <c r="EE25" s="440" t="str">
        <f t="shared" si="8"/>
        <v/>
      </c>
      <c r="EF25" s="440" t="str">
        <f t="shared" si="8"/>
        <v/>
      </c>
      <c r="EG25" s="440" t="str">
        <f t="shared" si="8"/>
        <v/>
      </c>
      <c r="EH25" s="440" t="str">
        <f t="shared" si="8"/>
        <v/>
      </c>
      <c r="EI25" s="440" t="str">
        <f t="shared" si="9"/>
        <v/>
      </c>
      <c r="EJ25" s="440" t="str">
        <f t="shared" si="9"/>
        <v/>
      </c>
      <c r="EK25" s="440" t="str">
        <f t="shared" si="9"/>
        <v/>
      </c>
      <c r="EL25" s="440" t="str">
        <f t="shared" si="9"/>
        <v/>
      </c>
      <c r="EM25" s="440">
        <f t="shared" si="9"/>
        <v>1</v>
      </c>
      <c r="EN25" s="440" t="str">
        <f t="shared" si="9"/>
        <v/>
      </c>
      <c r="EO25" s="440" t="str">
        <f t="shared" si="9"/>
        <v/>
      </c>
      <c r="EP25" s="440" t="str">
        <f t="shared" si="9"/>
        <v/>
      </c>
      <c r="EQ25" s="440" t="str">
        <f t="shared" si="9"/>
        <v/>
      </c>
      <c r="ER25" s="440" t="str">
        <f t="shared" si="9"/>
        <v/>
      </c>
      <c r="ES25" s="441" t="str">
        <f t="shared" si="9"/>
        <v/>
      </c>
    </row>
    <row r="26" spans="1:149" ht="15.75">
      <c r="A26" s="187">
        <v>23</v>
      </c>
      <c r="B26" s="59" t="s">
        <v>12745</v>
      </c>
      <c r="C26" s="59" t="s">
        <v>14247</v>
      </c>
      <c r="D26" s="59" t="str">
        <f t="shared" si="5"/>
        <v>T14</v>
      </c>
      <c r="E26" s="59" t="b">
        <f t="shared" si="4"/>
        <v>1</v>
      </c>
      <c r="F26" s="59" t="s">
        <v>14248</v>
      </c>
      <c r="G26" s="59" t="str">
        <f t="shared" si="6"/>
        <v>T14</v>
      </c>
      <c r="H26" s="59" t="s">
        <v>14249</v>
      </c>
      <c r="I26" s="59" t="s">
        <v>14250</v>
      </c>
      <c r="J26" s="59" t="s">
        <v>14065</v>
      </c>
      <c r="K26" s="59" t="s">
        <v>13932</v>
      </c>
      <c r="L26" s="59"/>
      <c r="M26" s="59"/>
      <c r="N26" s="59"/>
      <c r="O26" s="59"/>
      <c r="P26" s="59"/>
      <c r="Q26" s="188" t="s">
        <v>14251</v>
      </c>
      <c r="R26" s="59"/>
      <c r="S26" s="59"/>
      <c r="T26" s="59"/>
      <c r="U26" s="188"/>
      <c r="W26" s="56" t="s">
        <v>908</v>
      </c>
      <c r="X26" s="56"/>
      <c r="Y26" s="56" t="s">
        <v>14252</v>
      </c>
      <c r="Z26" s="56"/>
      <c r="AA26" s="56" t="s">
        <v>14253</v>
      </c>
      <c r="AB26" s="56" t="s">
        <v>13888</v>
      </c>
      <c r="AC26" s="56" t="s">
        <v>13888</v>
      </c>
      <c r="AD26" s="56" t="s">
        <v>13888</v>
      </c>
      <c r="AE26" s="56" t="s">
        <v>13888</v>
      </c>
      <c r="AW26" t="s">
        <v>14254</v>
      </c>
      <c r="AX26" t="s">
        <v>14239</v>
      </c>
      <c r="AY26" t="s">
        <v>14255</v>
      </c>
      <c r="AZ26" t="s">
        <v>14239</v>
      </c>
      <c r="BA26" t="s">
        <v>14256</v>
      </c>
      <c r="CH26" s="41" t="s">
        <v>14257</v>
      </c>
      <c r="CI26" s="41"/>
      <c r="CJ26" s="41"/>
      <c r="CK26" s="41"/>
      <c r="CL26" s="41"/>
      <c r="CM26" s="41"/>
      <c r="CN26" s="41"/>
      <c r="CO26" s="41"/>
      <c r="CP26" s="41"/>
      <c r="CQ26" s="41"/>
      <c r="CR26" s="41"/>
      <c r="DA26" s="442" t="s">
        <v>14258</v>
      </c>
      <c r="DB26" s="443" t="s">
        <v>14259</v>
      </c>
      <c r="DC26" s="434" t="str">
        <f t="shared" si="11"/>
        <v/>
      </c>
      <c r="DD26" s="434" t="str">
        <f t="shared" si="11"/>
        <v/>
      </c>
      <c r="DE26" s="434" t="str">
        <f t="shared" si="11"/>
        <v/>
      </c>
      <c r="DF26" s="434" t="str">
        <f t="shared" si="11"/>
        <v/>
      </c>
      <c r="DG26" s="434" t="str">
        <f t="shared" si="11"/>
        <v/>
      </c>
      <c r="DH26" s="434" t="str">
        <f t="shared" si="11"/>
        <v/>
      </c>
      <c r="DI26" s="434" t="str">
        <f t="shared" si="11"/>
        <v/>
      </c>
      <c r="DJ26" s="434" t="str">
        <f t="shared" si="11"/>
        <v/>
      </c>
      <c r="DK26" s="434" t="str">
        <f t="shared" si="11"/>
        <v/>
      </c>
      <c r="DL26" s="434" t="str">
        <f t="shared" si="11"/>
        <v/>
      </c>
      <c r="DM26" s="434" t="str">
        <f t="shared" si="11"/>
        <v/>
      </c>
      <c r="DN26" s="434" t="str">
        <f t="shared" si="11"/>
        <v/>
      </c>
      <c r="DO26" s="434" t="str">
        <f t="shared" si="11"/>
        <v/>
      </c>
      <c r="DP26" s="434" t="str">
        <f t="shared" si="11"/>
        <v/>
      </c>
      <c r="DQ26" s="434" t="str">
        <f t="shared" si="11"/>
        <v/>
      </c>
      <c r="DR26" s="434" t="str">
        <f t="shared" si="11"/>
        <v/>
      </c>
      <c r="DS26" s="434" t="str">
        <f t="shared" si="8"/>
        <v/>
      </c>
      <c r="DT26" s="434" t="str">
        <f t="shared" si="8"/>
        <v/>
      </c>
      <c r="DU26" s="434" t="str">
        <f t="shared" si="8"/>
        <v/>
      </c>
      <c r="DV26" s="434" t="str">
        <f t="shared" si="8"/>
        <v/>
      </c>
      <c r="DW26" s="434" t="str">
        <f t="shared" si="8"/>
        <v/>
      </c>
      <c r="DX26" s="434" t="str">
        <f t="shared" si="8"/>
        <v/>
      </c>
      <c r="DY26" s="434" t="str">
        <f t="shared" si="8"/>
        <v/>
      </c>
      <c r="DZ26" s="434" t="str">
        <f t="shared" si="8"/>
        <v/>
      </c>
      <c r="EA26" s="434" t="str">
        <f t="shared" si="8"/>
        <v/>
      </c>
      <c r="EB26" s="434" t="str">
        <f t="shared" si="8"/>
        <v/>
      </c>
      <c r="EC26" s="434" t="str">
        <f t="shared" si="8"/>
        <v/>
      </c>
      <c r="ED26" s="434" t="str">
        <f t="shared" si="8"/>
        <v/>
      </c>
      <c r="EE26" s="434" t="str">
        <f t="shared" si="8"/>
        <v/>
      </c>
      <c r="EF26" s="434" t="str">
        <f t="shared" si="8"/>
        <v/>
      </c>
      <c r="EG26" s="434" t="str">
        <f t="shared" si="8"/>
        <v/>
      </c>
      <c r="EH26" s="434" t="str">
        <f t="shared" si="8"/>
        <v/>
      </c>
      <c r="EI26" s="434" t="str">
        <f t="shared" si="9"/>
        <v/>
      </c>
      <c r="EJ26" s="434" t="str">
        <f t="shared" si="9"/>
        <v/>
      </c>
      <c r="EK26" s="434" t="str">
        <f t="shared" si="9"/>
        <v/>
      </c>
      <c r="EL26" s="434" t="str">
        <f t="shared" si="9"/>
        <v/>
      </c>
      <c r="EM26" s="434" t="str">
        <f t="shared" si="9"/>
        <v/>
      </c>
      <c r="EN26" s="434" t="str">
        <f t="shared" si="9"/>
        <v/>
      </c>
      <c r="EO26" s="434" t="str">
        <f t="shared" si="9"/>
        <v/>
      </c>
      <c r="EP26" s="434" t="str">
        <f t="shared" si="9"/>
        <v/>
      </c>
      <c r="EQ26" s="434" t="str">
        <f t="shared" si="9"/>
        <v/>
      </c>
      <c r="ER26" s="434" t="str">
        <f t="shared" si="9"/>
        <v/>
      </c>
      <c r="ES26" s="445" t="str">
        <f t="shared" si="9"/>
        <v/>
      </c>
    </row>
    <row r="27" spans="1:149" ht="15.75">
      <c r="A27" s="187">
        <v>24</v>
      </c>
      <c r="B27" s="59" t="s">
        <v>11259</v>
      </c>
      <c r="C27" s="59" t="s">
        <v>14260</v>
      </c>
      <c r="D27" s="59" t="str">
        <f t="shared" si="5"/>
        <v>D50</v>
      </c>
      <c r="E27" s="59" t="b">
        <f t="shared" si="4"/>
        <v>0</v>
      </c>
      <c r="F27" s="59" t="s">
        <v>14261</v>
      </c>
      <c r="G27" s="59" t="str">
        <f t="shared" si="6"/>
        <v>D46</v>
      </c>
      <c r="H27" s="59" t="s">
        <v>14262</v>
      </c>
      <c r="I27" s="59" t="s">
        <v>14263</v>
      </c>
      <c r="J27" s="59" t="s">
        <v>14264</v>
      </c>
      <c r="K27" s="59" t="s">
        <v>14265</v>
      </c>
      <c r="L27" s="59"/>
      <c r="M27" s="59"/>
      <c r="N27" s="59"/>
      <c r="O27" s="59"/>
      <c r="P27" s="59"/>
      <c r="Q27" s="188" t="s">
        <v>14266</v>
      </c>
      <c r="R27" s="59"/>
      <c r="S27" s="59"/>
      <c r="T27" s="59"/>
      <c r="U27" s="188"/>
      <c r="W27" s="56" t="s">
        <v>10104</v>
      </c>
      <c r="X27" s="56"/>
      <c r="Y27" s="56" t="s">
        <v>14054</v>
      </c>
      <c r="Z27" s="56"/>
      <c r="AA27" s="56"/>
      <c r="AB27" s="56" t="s">
        <v>13888</v>
      </c>
      <c r="AC27" s="56" t="s">
        <v>13888</v>
      </c>
      <c r="AD27" s="56" t="s">
        <v>13888</v>
      </c>
      <c r="AE27" s="56" t="s">
        <v>13888</v>
      </c>
      <c r="AX27" t="s">
        <v>14267</v>
      </c>
      <c r="AY27" t="s">
        <v>14268</v>
      </c>
      <c r="AZ27" t="s">
        <v>14269</v>
      </c>
      <c r="BA27" t="s">
        <v>14270</v>
      </c>
      <c r="CH27" s="41" t="s">
        <v>14271</v>
      </c>
      <c r="CI27" s="41" t="s">
        <v>14123</v>
      </c>
      <c r="CJ27" s="41" t="str">
        <f>'Armed Forces'!B10</f>
        <v>Blackstaff tower</v>
      </c>
      <c r="CK27" s="41"/>
      <c r="CL27" s="41"/>
      <c r="CM27" s="41"/>
      <c r="CN27" s="41"/>
      <c r="CO27" s="41"/>
      <c r="CP27" s="41"/>
      <c r="CQ27" s="41"/>
      <c r="CR27" s="41"/>
      <c r="DA27" s="438" t="s">
        <v>14272</v>
      </c>
      <c r="DB27" s="439" t="s">
        <v>14273</v>
      </c>
      <c r="DC27" s="440" t="str">
        <f t="shared" si="11"/>
        <v/>
      </c>
      <c r="DD27" s="440" t="str">
        <f t="shared" si="11"/>
        <v/>
      </c>
      <c r="DE27" s="440" t="str">
        <f t="shared" si="11"/>
        <v/>
      </c>
      <c r="DF27" s="440" t="str">
        <f t="shared" si="11"/>
        <v/>
      </c>
      <c r="DG27" s="440" t="str">
        <f t="shared" si="11"/>
        <v/>
      </c>
      <c r="DH27" s="440" t="str">
        <f t="shared" si="11"/>
        <v/>
      </c>
      <c r="DI27" s="440" t="str">
        <f t="shared" si="11"/>
        <v/>
      </c>
      <c r="DJ27" s="440" t="str">
        <f t="shared" si="11"/>
        <v/>
      </c>
      <c r="DK27" s="440" t="str">
        <f t="shared" si="11"/>
        <v/>
      </c>
      <c r="DL27" s="440" t="str">
        <f t="shared" si="11"/>
        <v/>
      </c>
      <c r="DM27" s="440" t="str">
        <f t="shared" si="11"/>
        <v/>
      </c>
      <c r="DN27" s="440" t="str">
        <f t="shared" si="11"/>
        <v/>
      </c>
      <c r="DO27" s="440" t="str">
        <f t="shared" si="11"/>
        <v/>
      </c>
      <c r="DP27" s="440" t="str">
        <f t="shared" si="11"/>
        <v/>
      </c>
      <c r="DQ27" s="440" t="str">
        <f t="shared" si="11"/>
        <v/>
      </c>
      <c r="DR27" s="440" t="str">
        <f t="shared" si="11"/>
        <v/>
      </c>
      <c r="DS27" s="440" t="str">
        <f t="shared" si="8"/>
        <v/>
      </c>
      <c r="DT27" s="440" t="str">
        <f t="shared" si="8"/>
        <v/>
      </c>
      <c r="DU27" s="440" t="str">
        <f t="shared" si="8"/>
        <v/>
      </c>
      <c r="DV27" s="440" t="str">
        <f t="shared" si="8"/>
        <v/>
      </c>
      <c r="DW27" s="440" t="str">
        <f t="shared" si="8"/>
        <v/>
      </c>
      <c r="DX27" s="440" t="str">
        <f t="shared" si="8"/>
        <v/>
      </c>
      <c r="DY27" s="440" t="str">
        <f t="shared" si="8"/>
        <v/>
      </c>
      <c r="DZ27" s="440" t="str">
        <f t="shared" si="8"/>
        <v/>
      </c>
      <c r="EA27" s="440" t="str">
        <f t="shared" si="8"/>
        <v/>
      </c>
      <c r="EB27" s="440" t="str">
        <f t="shared" si="8"/>
        <v/>
      </c>
      <c r="EC27" s="440" t="str">
        <f t="shared" si="8"/>
        <v/>
      </c>
      <c r="ED27" s="440" t="str">
        <f t="shared" si="8"/>
        <v/>
      </c>
      <c r="EE27" s="440" t="str">
        <f t="shared" si="8"/>
        <v/>
      </c>
      <c r="EF27" s="440" t="str">
        <f t="shared" si="8"/>
        <v/>
      </c>
      <c r="EG27" s="440" t="str">
        <f t="shared" si="8"/>
        <v/>
      </c>
      <c r="EH27" s="440" t="str">
        <f t="shared" si="8"/>
        <v/>
      </c>
      <c r="EI27" s="440" t="str">
        <f t="shared" si="9"/>
        <v/>
      </c>
      <c r="EJ27" s="440" t="str">
        <f t="shared" si="9"/>
        <v/>
      </c>
      <c r="EK27" s="440" t="str">
        <f t="shared" si="9"/>
        <v/>
      </c>
      <c r="EL27" s="440" t="str">
        <f t="shared" si="9"/>
        <v/>
      </c>
      <c r="EM27" s="440" t="str">
        <f t="shared" si="9"/>
        <v/>
      </c>
      <c r="EN27" s="440" t="str">
        <f t="shared" si="9"/>
        <v/>
      </c>
      <c r="EO27" s="440" t="str">
        <f t="shared" si="9"/>
        <v/>
      </c>
      <c r="EP27" s="440" t="str">
        <f t="shared" si="9"/>
        <v/>
      </c>
      <c r="EQ27" s="440" t="str">
        <f t="shared" si="9"/>
        <v/>
      </c>
      <c r="ER27" s="440" t="str">
        <f t="shared" si="9"/>
        <v/>
      </c>
      <c r="ES27" s="441" t="str">
        <f t="shared" si="9"/>
        <v/>
      </c>
    </row>
    <row r="28" spans="1:149" ht="15.75">
      <c r="A28" s="187">
        <v>25</v>
      </c>
      <c r="B28" s="59" t="s">
        <v>11385</v>
      </c>
      <c r="C28" s="59" t="s">
        <v>14274</v>
      </c>
      <c r="D28" s="59" t="str">
        <f t="shared" si="5"/>
        <v>D72</v>
      </c>
      <c r="E28" s="59" t="b">
        <f t="shared" si="4"/>
        <v>0</v>
      </c>
      <c r="F28" s="59" t="s">
        <v>14275</v>
      </c>
      <c r="G28" s="59"/>
      <c r="H28" s="59" t="s">
        <v>14276</v>
      </c>
      <c r="I28" s="59" t="s">
        <v>14277</v>
      </c>
      <c r="J28" s="59" t="s">
        <v>14278</v>
      </c>
      <c r="K28" s="59" t="s">
        <v>14279</v>
      </c>
      <c r="L28" s="59"/>
      <c r="M28" s="59"/>
      <c r="N28" s="59"/>
      <c r="O28" s="59"/>
      <c r="P28" s="59"/>
      <c r="Q28" s="188" t="s">
        <v>14280</v>
      </c>
      <c r="R28" s="59"/>
      <c r="S28" s="59"/>
      <c r="T28" s="59"/>
      <c r="U28" s="188"/>
      <c r="W28" s="56" t="s">
        <v>600</v>
      </c>
      <c r="X28" s="56"/>
      <c r="Y28" s="56" t="s">
        <v>14281</v>
      </c>
      <c r="Z28" s="56"/>
      <c r="AA28" s="56"/>
      <c r="AB28" s="56" t="s">
        <v>13888</v>
      </c>
      <c r="AC28" s="56" t="s">
        <v>13888</v>
      </c>
      <c r="AD28" s="56" t="s">
        <v>13888</v>
      </c>
      <c r="AE28" s="56" t="s">
        <v>13888</v>
      </c>
      <c r="BA28" t="s">
        <v>14254</v>
      </c>
      <c r="CH28" s="41" t="s">
        <v>10707</v>
      </c>
      <c r="CI28" s="41" t="s">
        <v>14123</v>
      </c>
      <c r="CJ28" s="41" t="str">
        <f>'Armed Forces'!B8</f>
        <v>Peaktop Aerie</v>
      </c>
      <c r="CK28" s="41"/>
      <c r="CL28" s="41">
        <f>'Armed Forces'!C8</f>
        <v>100</v>
      </c>
      <c r="CM28" s="41"/>
      <c r="CN28" s="41"/>
      <c r="CO28" s="41"/>
      <c r="CP28" s="41"/>
      <c r="CQ28" s="41"/>
      <c r="CR28" s="41"/>
      <c r="DA28" s="442" t="s">
        <v>14282</v>
      </c>
      <c r="DB28" s="443">
        <v>2</v>
      </c>
      <c r="DC28" s="434" t="str">
        <f t="shared" si="11"/>
        <v/>
      </c>
      <c r="DD28" s="446">
        <v>1</v>
      </c>
      <c r="DE28" s="434" t="str">
        <f t="shared" si="11"/>
        <v/>
      </c>
      <c r="DF28" s="434" t="str">
        <f t="shared" si="11"/>
        <v/>
      </c>
      <c r="DG28" s="434" t="str">
        <f t="shared" si="11"/>
        <v/>
      </c>
      <c r="DH28" s="434" t="str">
        <f t="shared" si="11"/>
        <v/>
      </c>
      <c r="DI28" s="434" t="str">
        <f t="shared" si="11"/>
        <v/>
      </c>
      <c r="DJ28" s="434" t="str">
        <f t="shared" si="11"/>
        <v/>
      </c>
      <c r="DK28" s="434" t="str">
        <f t="shared" si="11"/>
        <v/>
      </c>
      <c r="DL28" s="434" t="str">
        <f t="shared" si="11"/>
        <v/>
      </c>
      <c r="DM28" s="434" t="str">
        <f t="shared" si="11"/>
        <v/>
      </c>
      <c r="DN28" s="434" t="str">
        <f t="shared" si="11"/>
        <v/>
      </c>
      <c r="DO28" s="434" t="str">
        <f t="shared" si="11"/>
        <v/>
      </c>
      <c r="DP28" s="434" t="str">
        <f t="shared" si="11"/>
        <v/>
      </c>
      <c r="DQ28" s="434" t="str">
        <f t="shared" si="11"/>
        <v/>
      </c>
      <c r="DR28" s="434" t="str">
        <f t="shared" si="11"/>
        <v/>
      </c>
      <c r="DS28" s="434" t="str">
        <f t="shared" si="8"/>
        <v/>
      </c>
      <c r="DT28" s="434" t="str">
        <f t="shared" si="8"/>
        <v/>
      </c>
      <c r="DU28" s="434" t="str">
        <f t="shared" si="8"/>
        <v/>
      </c>
      <c r="DV28" s="434" t="str">
        <f t="shared" si="8"/>
        <v/>
      </c>
      <c r="DW28" s="434" t="str">
        <f t="shared" si="8"/>
        <v/>
      </c>
      <c r="DX28" s="434" t="str">
        <f t="shared" si="8"/>
        <v/>
      </c>
      <c r="DY28" s="434" t="str">
        <f t="shared" si="8"/>
        <v/>
      </c>
      <c r="DZ28" s="434" t="str">
        <f t="shared" si="8"/>
        <v/>
      </c>
      <c r="EA28" s="434" t="str">
        <f t="shared" si="8"/>
        <v/>
      </c>
      <c r="EB28" s="434" t="str">
        <f t="shared" si="8"/>
        <v/>
      </c>
      <c r="EC28" s="434" t="str">
        <f t="shared" si="8"/>
        <v/>
      </c>
      <c r="ED28" s="434" t="str">
        <f t="shared" si="8"/>
        <v/>
      </c>
      <c r="EE28" s="434" t="str">
        <f t="shared" si="8"/>
        <v/>
      </c>
      <c r="EF28" s="434" t="str">
        <f t="shared" si="8"/>
        <v/>
      </c>
      <c r="EG28" s="434" t="str">
        <f t="shared" si="8"/>
        <v/>
      </c>
      <c r="EH28" s="434" t="str">
        <f t="shared" si="8"/>
        <v/>
      </c>
      <c r="EI28" s="434" t="str">
        <f t="shared" si="9"/>
        <v/>
      </c>
      <c r="EJ28" s="434" t="str">
        <f t="shared" si="9"/>
        <v/>
      </c>
      <c r="EK28" s="434" t="str">
        <f t="shared" si="9"/>
        <v/>
      </c>
      <c r="EL28" s="434" t="str">
        <f t="shared" si="9"/>
        <v/>
      </c>
      <c r="EM28" s="434" t="str">
        <f t="shared" si="9"/>
        <v/>
      </c>
      <c r="EN28" s="434" t="str">
        <f t="shared" si="9"/>
        <v/>
      </c>
      <c r="EO28" s="434" t="str">
        <f t="shared" si="9"/>
        <v/>
      </c>
      <c r="EP28" s="434" t="str">
        <f t="shared" si="9"/>
        <v/>
      </c>
      <c r="EQ28" s="434" t="str">
        <f t="shared" si="9"/>
        <v/>
      </c>
      <c r="ER28" s="434" t="str">
        <f t="shared" si="9"/>
        <v/>
      </c>
      <c r="ES28" s="445" t="str">
        <f t="shared" si="9"/>
        <v/>
      </c>
    </row>
    <row r="29" spans="1:149" ht="15.75">
      <c r="A29" s="187">
        <v>26</v>
      </c>
      <c r="B29" s="59" t="s">
        <v>11249</v>
      </c>
      <c r="C29" s="59" t="s">
        <v>14283</v>
      </c>
      <c r="D29" s="59" t="str">
        <f t="shared" si="5"/>
        <v>D44</v>
      </c>
      <c r="E29" s="59" t="b">
        <f t="shared" si="4"/>
        <v>1</v>
      </c>
      <c r="F29" s="59" t="s">
        <v>14284</v>
      </c>
      <c r="G29" s="59" t="str">
        <f t="shared" si="6"/>
        <v>D44</v>
      </c>
      <c r="H29" s="59" t="s">
        <v>14285</v>
      </c>
      <c r="I29" s="59" t="s">
        <v>14286</v>
      </c>
      <c r="J29" s="59" t="s">
        <v>14287</v>
      </c>
      <c r="K29" s="59" t="s">
        <v>13932</v>
      </c>
      <c r="L29" s="59"/>
      <c r="M29" s="59"/>
      <c r="N29" s="59"/>
      <c r="O29" s="59" t="s">
        <v>14288</v>
      </c>
      <c r="P29" s="59"/>
      <c r="Q29" s="188" t="s">
        <v>14289</v>
      </c>
      <c r="R29" s="59"/>
      <c r="S29" s="59"/>
      <c r="T29" s="59"/>
      <c r="U29" s="188"/>
      <c r="W29" s="56" t="s">
        <v>14290</v>
      </c>
      <c r="X29" s="56"/>
      <c r="Y29" s="56" t="s">
        <v>14291</v>
      </c>
      <c r="Z29" s="56"/>
      <c r="AA29" s="56"/>
      <c r="AB29" s="56" t="s">
        <v>13888</v>
      </c>
      <c r="AC29" s="56" t="s">
        <v>13888</v>
      </c>
      <c r="AD29" s="56" t="s">
        <v>13888</v>
      </c>
      <c r="AE29" s="56" t="s">
        <v>13888</v>
      </c>
      <c r="AW29" t="s">
        <v>14292</v>
      </c>
      <c r="CH29" s="41" t="s">
        <v>14293</v>
      </c>
      <c r="CI29" s="41"/>
      <c r="CJ29" s="41"/>
      <c r="CK29" s="41"/>
      <c r="CL29" s="41"/>
      <c r="CM29" s="41"/>
      <c r="CN29" s="41"/>
      <c r="CO29" s="41" t="s">
        <v>14294</v>
      </c>
      <c r="CP29" s="41"/>
      <c r="CQ29" s="41"/>
      <c r="CR29" s="41"/>
      <c r="DA29" s="438" t="s">
        <v>14295</v>
      </c>
      <c r="DB29" s="439">
        <v>15</v>
      </c>
      <c r="DC29" s="440" t="str">
        <f t="shared" si="11"/>
        <v/>
      </c>
      <c r="DD29" s="440" t="str">
        <f t="shared" si="11"/>
        <v/>
      </c>
      <c r="DE29" s="440" t="str">
        <f t="shared" si="11"/>
        <v/>
      </c>
      <c r="DF29" s="440" t="str">
        <f t="shared" si="11"/>
        <v/>
      </c>
      <c r="DG29" s="440" t="str">
        <f t="shared" si="11"/>
        <v/>
      </c>
      <c r="DH29" s="440" t="str">
        <f t="shared" si="11"/>
        <v/>
      </c>
      <c r="DI29" s="440" t="str">
        <f t="shared" si="11"/>
        <v/>
      </c>
      <c r="DJ29" s="440" t="str">
        <f t="shared" si="11"/>
        <v/>
      </c>
      <c r="DK29" s="440" t="str">
        <f t="shared" si="11"/>
        <v/>
      </c>
      <c r="DL29" s="440" t="str">
        <f t="shared" si="11"/>
        <v/>
      </c>
      <c r="DM29" s="440" t="str">
        <f t="shared" si="11"/>
        <v/>
      </c>
      <c r="DN29" s="440" t="str">
        <f t="shared" si="11"/>
        <v/>
      </c>
      <c r="DO29" s="440" t="str">
        <f t="shared" si="11"/>
        <v/>
      </c>
      <c r="DP29" s="440" t="str">
        <f t="shared" si="11"/>
        <v/>
      </c>
      <c r="DQ29" s="440">
        <f t="shared" si="11"/>
        <v>1</v>
      </c>
      <c r="DR29" s="440" t="str">
        <f t="shared" si="11"/>
        <v/>
      </c>
      <c r="DS29" s="440" t="str">
        <f t="shared" si="8"/>
        <v/>
      </c>
      <c r="DT29" s="440" t="str">
        <f t="shared" si="8"/>
        <v/>
      </c>
      <c r="DU29" s="440" t="str">
        <f t="shared" si="8"/>
        <v/>
      </c>
      <c r="DV29" s="440" t="str">
        <f t="shared" si="8"/>
        <v/>
      </c>
      <c r="DW29" s="440" t="str">
        <f t="shared" si="8"/>
        <v/>
      </c>
      <c r="DX29" s="440" t="str">
        <f t="shared" si="8"/>
        <v/>
      </c>
      <c r="DY29" s="440" t="str">
        <f t="shared" si="8"/>
        <v/>
      </c>
      <c r="DZ29" s="440" t="str">
        <f t="shared" si="8"/>
        <v/>
      </c>
      <c r="EA29" s="440" t="str">
        <f t="shared" si="8"/>
        <v/>
      </c>
      <c r="EB29" s="440" t="str">
        <f t="shared" si="8"/>
        <v/>
      </c>
      <c r="EC29" s="440" t="str">
        <f t="shared" si="8"/>
        <v/>
      </c>
      <c r="ED29" s="440" t="str">
        <f t="shared" si="8"/>
        <v/>
      </c>
      <c r="EE29" s="440" t="str">
        <f t="shared" si="8"/>
        <v/>
      </c>
      <c r="EF29" s="440" t="str">
        <f t="shared" si="8"/>
        <v/>
      </c>
      <c r="EG29" s="440" t="str">
        <f t="shared" si="8"/>
        <v/>
      </c>
      <c r="EH29" s="440" t="str">
        <f t="shared" si="8"/>
        <v/>
      </c>
      <c r="EI29" s="440" t="str">
        <f t="shared" si="9"/>
        <v/>
      </c>
      <c r="EJ29" s="440" t="str">
        <f t="shared" si="9"/>
        <v/>
      </c>
      <c r="EK29" s="440" t="str">
        <f t="shared" si="9"/>
        <v/>
      </c>
      <c r="EL29" s="440" t="str">
        <f t="shared" si="9"/>
        <v/>
      </c>
      <c r="EM29" s="440" t="str">
        <f t="shared" si="9"/>
        <v/>
      </c>
      <c r="EN29" s="440" t="str">
        <f t="shared" si="9"/>
        <v/>
      </c>
      <c r="EO29" s="440" t="str">
        <f t="shared" si="9"/>
        <v/>
      </c>
      <c r="EP29" s="440" t="str">
        <f t="shared" si="9"/>
        <v/>
      </c>
      <c r="EQ29" s="440" t="str">
        <f t="shared" si="9"/>
        <v/>
      </c>
      <c r="ER29" s="440" t="str">
        <f t="shared" si="9"/>
        <v/>
      </c>
      <c r="ES29" s="441" t="str">
        <f t="shared" si="9"/>
        <v/>
      </c>
    </row>
    <row r="30" spans="1:149" ht="15.75">
      <c r="A30" s="187">
        <v>27</v>
      </c>
      <c r="B30" s="59" t="s">
        <v>12474</v>
      </c>
      <c r="C30" s="59" t="s">
        <v>14296</v>
      </c>
      <c r="D30" s="59" t="str">
        <f t="shared" si="5"/>
        <v>S20</v>
      </c>
      <c r="E30" s="59" t="b">
        <f t="shared" si="4"/>
        <v>1</v>
      </c>
      <c r="F30" s="59" t="s">
        <v>14297</v>
      </c>
      <c r="G30" s="59" t="str">
        <f t="shared" si="6"/>
        <v>S20</v>
      </c>
      <c r="H30" s="59" t="s">
        <v>14298</v>
      </c>
      <c r="I30" s="59" t="s">
        <v>13973</v>
      </c>
      <c r="J30" s="59" t="s">
        <v>14050</v>
      </c>
      <c r="K30" s="59" t="s">
        <v>13932</v>
      </c>
      <c r="L30" s="59"/>
      <c r="M30" s="59"/>
      <c r="N30" s="59"/>
      <c r="O30" s="59"/>
      <c r="P30" s="59"/>
      <c r="Q30" s="188" t="s">
        <v>14299</v>
      </c>
      <c r="R30" s="59"/>
      <c r="S30" s="59"/>
      <c r="T30" s="59"/>
      <c r="U30" s="188"/>
      <c r="W30" s="56" t="s">
        <v>548</v>
      </c>
      <c r="X30" s="56"/>
      <c r="Y30" s="56" t="s">
        <v>14300</v>
      </c>
      <c r="Z30" s="56"/>
      <c r="AA30" s="56"/>
      <c r="AB30" s="56" t="s">
        <v>13888</v>
      </c>
      <c r="AC30" s="56" t="s">
        <v>13888</v>
      </c>
      <c r="AD30" s="56" t="s">
        <v>13888</v>
      </c>
      <c r="AE30" s="35" t="s">
        <v>14301</v>
      </c>
      <c r="AW30" t="s">
        <v>14302</v>
      </c>
      <c r="CH30" s="41" t="s">
        <v>13867</v>
      </c>
      <c r="CI30" s="41" t="s">
        <v>13843</v>
      </c>
      <c r="CJ30" s="41"/>
      <c r="CK30" s="41"/>
      <c r="CL30" s="41"/>
      <c r="CM30" s="41"/>
      <c r="CN30" s="41"/>
      <c r="CO30" s="41"/>
      <c r="CP30" s="41"/>
      <c r="CQ30" s="41"/>
      <c r="CR30" s="208" t="s">
        <v>13925</v>
      </c>
      <c r="DA30" s="442" t="s">
        <v>14303</v>
      </c>
      <c r="DB30" s="443">
        <v>20</v>
      </c>
      <c r="DC30" s="434" t="str">
        <f t="shared" si="11"/>
        <v/>
      </c>
      <c r="DD30" s="434" t="str">
        <f t="shared" si="11"/>
        <v/>
      </c>
      <c r="DE30" s="434" t="str">
        <f t="shared" si="11"/>
        <v/>
      </c>
      <c r="DF30" s="434" t="str">
        <f t="shared" si="11"/>
        <v/>
      </c>
      <c r="DG30" s="434" t="str">
        <f t="shared" si="11"/>
        <v/>
      </c>
      <c r="DH30" s="434" t="str">
        <f t="shared" si="11"/>
        <v/>
      </c>
      <c r="DI30" s="434" t="str">
        <f t="shared" si="11"/>
        <v/>
      </c>
      <c r="DJ30" s="434" t="str">
        <f t="shared" si="11"/>
        <v/>
      </c>
      <c r="DK30" s="434" t="str">
        <f t="shared" si="11"/>
        <v/>
      </c>
      <c r="DL30" s="434" t="str">
        <f t="shared" si="11"/>
        <v/>
      </c>
      <c r="DM30" s="434" t="str">
        <f t="shared" si="11"/>
        <v/>
      </c>
      <c r="DN30" s="434" t="str">
        <f t="shared" si="11"/>
        <v/>
      </c>
      <c r="DO30" s="434" t="str">
        <f t="shared" si="11"/>
        <v/>
      </c>
      <c r="DP30" s="434" t="str">
        <f t="shared" si="11"/>
        <v/>
      </c>
      <c r="DQ30" s="434" t="str">
        <f t="shared" si="11"/>
        <v/>
      </c>
      <c r="DR30" s="434" t="str">
        <f t="shared" si="11"/>
        <v/>
      </c>
      <c r="DS30" s="434" t="str">
        <f t="shared" si="8"/>
        <v/>
      </c>
      <c r="DT30" s="434" t="str">
        <f t="shared" si="8"/>
        <v/>
      </c>
      <c r="DU30" s="434" t="str">
        <f t="shared" si="8"/>
        <v/>
      </c>
      <c r="DV30" s="434">
        <f t="shared" si="8"/>
        <v>1</v>
      </c>
      <c r="DW30" s="434" t="str">
        <f t="shared" si="8"/>
        <v/>
      </c>
      <c r="DX30" s="434" t="str">
        <f t="shared" si="8"/>
        <v/>
      </c>
      <c r="DY30" s="434" t="str">
        <f t="shared" si="8"/>
        <v/>
      </c>
      <c r="DZ30" s="434" t="str">
        <f t="shared" si="8"/>
        <v/>
      </c>
      <c r="EA30" s="434" t="str">
        <f t="shared" si="8"/>
        <v/>
      </c>
      <c r="EB30" s="434" t="str">
        <f t="shared" si="8"/>
        <v/>
      </c>
      <c r="EC30" s="434" t="str">
        <f t="shared" si="8"/>
        <v/>
      </c>
      <c r="ED30" s="434" t="str">
        <f t="shared" si="8"/>
        <v/>
      </c>
      <c r="EE30" s="434" t="str">
        <f t="shared" si="8"/>
        <v/>
      </c>
      <c r="EF30" s="434" t="str">
        <f t="shared" si="8"/>
        <v/>
      </c>
      <c r="EG30" s="434" t="str">
        <f t="shared" si="8"/>
        <v/>
      </c>
      <c r="EH30" s="434" t="str">
        <f t="shared" si="8"/>
        <v/>
      </c>
      <c r="EI30" s="434" t="str">
        <f t="shared" si="9"/>
        <v/>
      </c>
      <c r="EJ30" s="434" t="str">
        <f t="shared" si="9"/>
        <v/>
      </c>
      <c r="EK30" s="434" t="str">
        <f t="shared" si="9"/>
        <v/>
      </c>
      <c r="EL30" s="434" t="str">
        <f t="shared" si="9"/>
        <v/>
      </c>
      <c r="EM30" s="434" t="str">
        <f t="shared" si="9"/>
        <v/>
      </c>
      <c r="EN30" s="434" t="str">
        <f t="shared" si="9"/>
        <v/>
      </c>
      <c r="EO30" s="434" t="str">
        <f t="shared" si="9"/>
        <v/>
      </c>
      <c r="EP30" s="434" t="str">
        <f t="shared" si="9"/>
        <v/>
      </c>
      <c r="EQ30" s="434" t="str">
        <f t="shared" si="9"/>
        <v/>
      </c>
      <c r="ER30" s="434" t="str">
        <f t="shared" si="9"/>
        <v/>
      </c>
      <c r="ES30" s="445" t="str">
        <f t="shared" si="9"/>
        <v/>
      </c>
    </row>
    <row r="31" spans="1:149" ht="15.75">
      <c r="A31" s="187">
        <v>28</v>
      </c>
      <c r="B31" s="59" t="s">
        <v>11204</v>
      </c>
      <c r="C31" s="59" t="s">
        <v>14304</v>
      </c>
      <c r="D31" s="59" t="str">
        <f t="shared" si="5"/>
        <v>D35</v>
      </c>
      <c r="E31" s="59" t="b">
        <f t="shared" si="4"/>
        <v>1</v>
      </c>
      <c r="F31" s="59" t="s">
        <v>14305</v>
      </c>
      <c r="G31" s="59" t="str">
        <f t="shared" si="6"/>
        <v>D35</v>
      </c>
      <c r="H31" s="59" t="s">
        <v>14306</v>
      </c>
      <c r="I31" s="59" t="s">
        <v>14307</v>
      </c>
      <c r="J31" s="59" t="s">
        <v>14264</v>
      </c>
      <c r="K31" s="59" t="s">
        <v>14308</v>
      </c>
      <c r="L31" s="59"/>
      <c r="M31" s="59"/>
      <c r="N31" s="59"/>
      <c r="O31" s="59"/>
      <c r="P31" s="59"/>
      <c r="Q31" s="188" t="s">
        <v>14309</v>
      </c>
      <c r="R31" s="59"/>
      <c r="S31" s="59"/>
      <c r="T31" s="59"/>
      <c r="U31" s="188"/>
      <c r="W31" s="56" t="s">
        <v>802</v>
      </c>
      <c r="X31" s="56"/>
      <c r="Y31" s="56" t="s">
        <v>14310</v>
      </c>
      <c r="Z31" s="56"/>
      <c r="AA31" s="56"/>
      <c r="AB31" s="56" t="s">
        <v>13888</v>
      </c>
      <c r="AC31" s="56" t="s">
        <v>13888</v>
      </c>
      <c r="AD31" s="56" t="s">
        <v>13888</v>
      </c>
      <c r="AE31" s="35" t="s">
        <v>13940</v>
      </c>
      <c r="AW31" t="s">
        <v>14311</v>
      </c>
      <c r="CH31" s="41" t="s">
        <v>14312</v>
      </c>
      <c r="CI31" s="41"/>
      <c r="CJ31" s="41"/>
      <c r="CK31" s="41"/>
      <c r="CL31" s="41"/>
      <c r="CM31" s="41"/>
      <c r="CN31" s="41"/>
      <c r="CO31" s="41"/>
      <c r="CP31" s="41"/>
      <c r="CQ31" s="41"/>
      <c r="CR31" s="41"/>
      <c r="DA31" s="438" t="s">
        <v>14313</v>
      </c>
      <c r="DB31" s="439">
        <v>2</v>
      </c>
      <c r="DC31" s="440" t="str">
        <f t="shared" si="11"/>
        <v/>
      </c>
      <c r="DD31" s="446">
        <v>1</v>
      </c>
      <c r="DE31" s="440" t="str">
        <f t="shared" si="11"/>
        <v/>
      </c>
      <c r="DF31" s="440" t="str">
        <f t="shared" si="11"/>
        <v/>
      </c>
      <c r="DG31" s="440" t="str">
        <f t="shared" si="11"/>
        <v/>
      </c>
      <c r="DH31" s="440" t="str">
        <f t="shared" si="11"/>
        <v/>
      </c>
      <c r="DI31" s="440" t="str">
        <f t="shared" si="11"/>
        <v/>
      </c>
      <c r="DJ31" s="440" t="str">
        <f t="shared" si="11"/>
        <v/>
      </c>
      <c r="DK31" s="440" t="str">
        <f t="shared" si="11"/>
        <v/>
      </c>
      <c r="DL31" s="440" t="str">
        <f t="shared" si="11"/>
        <v/>
      </c>
      <c r="DM31" s="440" t="str">
        <f t="shared" si="11"/>
        <v/>
      </c>
      <c r="DN31" s="440" t="str">
        <f t="shared" si="11"/>
        <v/>
      </c>
      <c r="DO31" s="440" t="str">
        <f t="shared" si="11"/>
        <v/>
      </c>
      <c r="DP31" s="440" t="str">
        <f t="shared" si="11"/>
        <v/>
      </c>
      <c r="DQ31" s="440" t="str">
        <f t="shared" si="11"/>
        <v/>
      </c>
      <c r="DR31" s="440" t="str">
        <f t="shared" si="11"/>
        <v/>
      </c>
      <c r="DS31" s="440" t="str">
        <f t="shared" si="8"/>
        <v/>
      </c>
      <c r="DT31" s="440" t="str">
        <f t="shared" si="8"/>
        <v/>
      </c>
      <c r="DU31" s="440" t="str">
        <f t="shared" si="8"/>
        <v/>
      </c>
      <c r="DV31" s="440" t="str">
        <f t="shared" si="8"/>
        <v/>
      </c>
      <c r="DW31" s="440" t="str">
        <f t="shared" si="8"/>
        <v/>
      </c>
      <c r="DX31" s="440" t="str">
        <f t="shared" si="8"/>
        <v/>
      </c>
      <c r="DY31" s="440" t="str">
        <f t="shared" si="8"/>
        <v/>
      </c>
      <c r="DZ31" s="440" t="str">
        <f t="shared" si="8"/>
        <v/>
      </c>
      <c r="EA31" s="440" t="str">
        <f t="shared" si="8"/>
        <v/>
      </c>
      <c r="EB31" s="440" t="str">
        <f t="shared" si="8"/>
        <v/>
      </c>
      <c r="EC31" s="440" t="str">
        <f t="shared" si="8"/>
        <v/>
      </c>
      <c r="ED31" s="440" t="str">
        <f t="shared" si="8"/>
        <v/>
      </c>
      <c r="EE31" s="440" t="str">
        <f t="shared" si="8"/>
        <v/>
      </c>
      <c r="EF31" s="440" t="str">
        <f t="shared" si="8"/>
        <v/>
      </c>
      <c r="EG31" s="440" t="str">
        <f t="shared" si="8"/>
        <v/>
      </c>
      <c r="EH31" s="440" t="str">
        <f t="shared" si="8"/>
        <v/>
      </c>
      <c r="EI31" s="440" t="str">
        <f t="shared" si="9"/>
        <v/>
      </c>
      <c r="EJ31" s="440" t="str">
        <f t="shared" si="9"/>
        <v/>
      </c>
      <c r="EK31" s="440" t="str">
        <f t="shared" si="9"/>
        <v/>
      </c>
      <c r="EL31" s="440" t="str">
        <f t="shared" si="9"/>
        <v/>
      </c>
      <c r="EM31" s="440" t="str">
        <f t="shared" si="9"/>
        <v/>
      </c>
      <c r="EN31" s="440" t="str">
        <f t="shared" si="9"/>
        <v/>
      </c>
      <c r="EO31" s="440" t="str">
        <f t="shared" si="9"/>
        <v/>
      </c>
      <c r="EP31" s="440" t="str">
        <f t="shared" si="9"/>
        <v/>
      </c>
      <c r="EQ31" s="440" t="str">
        <f t="shared" si="9"/>
        <v/>
      </c>
      <c r="ER31" s="440" t="str">
        <f t="shared" si="9"/>
        <v/>
      </c>
      <c r="ES31" s="441" t="str">
        <f t="shared" si="9"/>
        <v/>
      </c>
    </row>
    <row r="32" spans="1:149" ht="15.75">
      <c r="A32" s="187">
        <v>29</v>
      </c>
      <c r="B32" s="59" t="s">
        <v>12809</v>
      </c>
      <c r="C32" s="59" t="s">
        <v>14314</v>
      </c>
      <c r="D32" s="59" t="str">
        <f t="shared" si="5"/>
        <v>T27</v>
      </c>
      <c r="E32" s="59" t="b">
        <f t="shared" si="4"/>
        <v>1</v>
      </c>
      <c r="F32" s="59" t="s">
        <v>14315</v>
      </c>
      <c r="G32" s="59" t="str">
        <f t="shared" si="6"/>
        <v>T27</v>
      </c>
      <c r="H32" s="59" t="s">
        <v>14316</v>
      </c>
      <c r="I32" s="59" t="s">
        <v>13973</v>
      </c>
      <c r="J32" s="59" t="s">
        <v>14287</v>
      </c>
      <c r="K32" s="59" t="s">
        <v>14317</v>
      </c>
      <c r="L32" s="59"/>
      <c r="M32" s="59"/>
      <c r="N32" s="59"/>
      <c r="O32" s="59"/>
      <c r="P32" s="59"/>
      <c r="Q32" s="188" t="s">
        <v>14318</v>
      </c>
      <c r="R32" s="59"/>
      <c r="S32" s="59" t="s">
        <v>14319</v>
      </c>
      <c r="T32" s="59"/>
      <c r="U32" s="188"/>
      <c r="W32" s="56" t="s">
        <v>13888</v>
      </c>
      <c r="X32" s="56" t="s">
        <v>13888</v>
      </c>
      <c r="Y32" s="52" t="s">
        <v>14320</v>
      </c>
      <c r="Z32" s="52"/>
      <c r="AA32" s="52"/>
      <c r="AB32" s="56" t="s">
        <v>13888</v>
      </c>
      <c r="AC32" s="56" t="s">
        <v>13888</v>
      </c>
      <c r="AD32" s="56" t="s">
        <v>13888</v>
      </c>
      <c r="AE32" s="56" t="s">
        <v>13888</v>
      </c>
      <c r="AW32" t="s">
        <v>14321</v>
      </c>
      <c r="CH32" s="41" t="s">
        <v>14322</v>
      </c>
      <c r="CI32" s="41"/>
      <c r="CJ32" s="41"/>
      <c r="CK32" s="41"/>
      <c r="CL32" s="41"/>
      <c r="CM32" s="41"/>
      <c r="CN32" s="41"/>
      <c r="CO32" s="41"/>
      <c r="CP32" s="41"/>
      <c r="CQ32" s="41"/>
      <c r="CR32" s="41"/>
      <c r="DA32" s="442" t="s">
        <v>14323</v>
      </c>
      <c r="DB32" s="443" t="s">
        <v>14324</v>
      </c>
      <c r="DC32" s="434" t="str">
        <f t="shared" ref="DC32:DD61" si="12">IF(DC$2=$DB32,1,"")</f>
        <v/>
      </c>
      <c r="DD32" s="434" t="str">
        <f t="shared" si="12"/>
        <v/>
      </c>
      <c r="DE32" s="434">
        <v>1</v>
      </c>
      <c r="DF32" s="434" t="str">
        <f t="shared" ref="DF32:DR34" si="13">IF(DF$2=$DB32,1,"")</f>
        <v/>
      </c>
      <c r="DG32" s="434" t="str">
        <f t="shared" si="13"/>
        <v/>
      </c>
      <c r="DH32" s="434" t="str">
        <f t="shared" si="13"/>
        <v/>
      </c>
      <c r="DI32" s="434" t="str">
        <f t="shared" si="13"/>
        <v/>
      </c>
      <c r="DJ32" s="434" t="str">
        <f t="shared" si="13"/>
        <v/>
      </c>
      <c r="DK32" s="434" t="str">
        <f t="shared" si="13"/>
        <v/>
      </c>
      <c r="DL32" s="434" t="str">
        <f t="shared" si="13"/>
        <v/>
      </c>
      <c r="DM32" s="434" t="str">
        <f t="shared" si="13"/>
        <v/>
      </c>
      <c r="DN32" s="434" t="str">
        <f t="shared" si="13"/>
        <v/>
      </c>
      <c r="DO32" s="434" t="str">
        <f t="shared" si="13"/>
        <v/>
      </c>
      <c r="DP32" s="434" t="str">
        <f t="shared" si="13"/>
        <v/>
      </c>
      <c r="DQ32" s="434" t="str">
        <f t="shared" si="13"/>
        <v/>
      </c>
      <c r="DR32" s="434" t="str">
        <f t="shared" si="13"/>
        <v/>
      </c>
      <c r="DS32" s="434" t="str">
        <f t="shared" si="8"/>
        <v/>
      </c>
      <c r="DT32" s="434" t="str">
        <f t="shared" si="8"/>
        <v/>
      </c>
      <c r="DU32" s="434" t="str">
        <f t="shared" si="8"/>
        <v/>
      </c>
      <c r="DV32" s="434" t="str">
        <f t="shared" si="8"/>
        <v/>
      </c>
      <c r="DW32" s="434" t="str">
        <f t="shared" si="8"/>
        <v/>
      </c>
      <c r="DX32" s="434" t="str">
        <f t="shared" si="8"/>
        <v/>
      </c>
      <c r="DY32" s="434" t="str">
        <f t="shared" si="8"/>
        <v/>
      </c>
      <c r="DZ32" s="434" t="str">
        <f t="shared" si="8"/>
        <v/>
      </c>
      <c r="EA32" s="434" t="str">
        <f t="shared" si="8"/>
        <v/>
      </c>
      <c r="EB32" s="434" t="str">
        <f t="shared" si="8"/>
        <v/>
      </c>
      <c r="EC32" s="434" t="str">
        <f t="shared" si="8"/>
        <v/>
      </c>
      <c r="ED32" s="434" t="str">
        <f t="shared" si="8"/>
        <v/>
      </c>
      <c r="EE32" s="434" t="str">
        <f t="shared" si="8"/>
        <v/>
      </c>
      <c r="EF32" s="434" t="str">
        <f t="shared" si="8"/>
        <v/>
      </c>
      <c r="EG32" s="434" t="str">
        <f t="shared" si="8"/>
        <v/>
      </c>
      <c r="EH32" s="434" t="str">
        <f t="shared" si="8"/>
        <v/>
      </c>
      <c r="EI32" s="434" t="str">
        <f t="shared" si="9"/>
        <v/>
      </c>
      <c r="EJ32" s="434" t="str">
        <f t="shared" si="9"/>
        <v/>
      </c>
      <c r="EK32" s="434" t="str">
        <f t="shared" si="9"/>
        <v/>
      </c>
      <c r="EL32" s="434" t="str">
        <f t="shared" si="9"/>
        <v/>
      </c>
      <c r="EM32" s="434" t="str">
        <f t="shared" si="9"/>
        <v/>
      </c>
      <c r="EN32" s="434" t="str">
        <f t="shared" si="9"/>
        <v/>
      </c>
      <c r="EO32" s="434" t="str">
        <f t="shared" si="9"/>
        <v/>
      </c>
      <c r="EP32" s="434" t="str">
        <f t="shared" si="9"/>
        <v/>
      </c>
      <c r="EQ32" s="434" t="str">
        <f t="shared" si="9"/>
        <v/>
      </c>
      <c r="ER32" s="434" t="str">
        <f t="shared" si="9"/>
        <v/>
      </c>
      <c r="ES32" s="445" t="str">
        <f t="shared" si="9"/>
        <v/>
      </c>
    </row>
    <row r="33" spans="1:149" ht="15.75">
      <c r="A33" s="187">
        <v>30</v>
      </c>
      <c r="B33" s="59" t="s">
        <v>12858</v>
      </c>
      <c r="C33" s="59" t="s">
        <v>14325</v>
      </c>
      <c r="D33" s="59" t="str">
        <f t="shared" si="5"/>
        <v>T37</v>
      </c>
      <c r="E33" s="59" t="b">
        <f t="shared" si="4"/>
        <v>1</v>
      </c>
      <c r="F33" s="59" t="s">
        <v>14326</v>
      </c>
      <c r="G33" s="59" t="str">
        <f t="shared" si="6"/>
        <v>T37</v>
      </c>
      <c r="H33" s="59" t="s">
        <v>14327</v>
      </c>
      <c r="I33" s="59" t="s">
        <v>14328</v>
      </c>
      <c r="J33" s="59" t="s">
        <v>14329</v>
      </c>
      <c r="K33" s="59" t="s">
        <v>14330</v>
      </c>
      <c r="L33" s="59"/>
      <c r="M33" s="59"/>
      <c r="N33" s="59"/>
      <c r="O33" s="59"/>
      <c r="P33" s="59"/>
      <c r="Q33" s="188" t="s">
        <v>14331</v>
      </c>
      <c r="R33" s="59"/>
      <c r="S33" s="59"/>
      <c r="T33" s="59"/>
      <c r="U33" s="188"/>
      <c r="W33" s="56" t="s">
        <v>13888</v>
      </c>
      <c r="X33" s="56" t="s">
        <v>13888</v>
      </c>
      <c r="Y33" s="52" t="s">
        <v>14332</v>
      </c>
      <c r="Z33" s="52"/>
      <c r="AA33" s="52"/>
      <c r="AB33" s="56" t="s">
        <v>13888</v>
      </c>
      <c r="AC33" s="56" t="s">
        <v>13888</v>
      </c>
      <c r="AD33" s="56" t="s">
        <v>13888</v>
      </c>
      <c r="AE33" s="56" t="s">
        <v>13888</v>
      </c>
      <c r="AW33" t="s">
        <v>14333</v>
      </c>
      <c r="CH33" s="41" t="s">
        <v>14334</v>
      </c>
      <c r="CI33" s="41" t="s">
        <v>13843</v>
      </c>
      <c r="CJ33" s="41"/>
      <c r="CK33" s="41"/>
      <c r="CL33" s="41"/>
      <c r="CM33" s="41"/>
      <c r="CN33" s="41"/>
      <c r="CO33" s="41"/>
      <c r="CP33" s="41"/>
      <c r="CQ33" s="41"/>
      <c r="CR33" s="41"/>
      <c r="DA33" s="438" t="s">
        <v>14335</v>
      </c>
      <c r="DB33" s="439">
        <v>27</v>
      </c>
      <c r="DC33" s="440" t="str">
        <f t="shared" si="12"/>
        <v/>
      </c>
      <c r="DD33" s="440" t="str">
        <f t="shared" si="12"/>
        <v/>
      </c>
      <c r="DE33" s="440" t="str">
        <f t="shared" ref="DE33:DE46" si="14">IF(DE$2=$DB33,1,"")</f>
        <v/>
      </c>
      <c r="DF33" s="440" t="str">
        <f t="shared" si="13"/>
        <v/>
      </c>
      <c r="DG33" s="440" t="str">
        <f t="shared" si="13"/>
        <v/>
      </c>
      <c r="DH33" s="440" t="str">
        <f t="shared" si="13"/>
        <v/>
      </c>
      <c r="DI33" s="440" t="str">
        <f t="shared" si="13"/>
        <v/>
      </c>
      <c r="DJ33" s="440" t="str">
        <f t="shared" si="13"/>
        <v/>
      </c>
      <c r="DK33" s="440" t="str">
        <f t="shared" si="13"/>
        <v/>
      </c>
      <c r="DL33" s="440" t="str">
        <f t="shared" si="13"/>
        <v/>
      </c>
      <c r="DM33" s="440" t="str">
        <f t="shared" si="13"/>
        <v/>
      </c>
      <c r="DN33" s="440" t="str">
        <f t="shared" si="13"/>
        <v/>
      </c>
      <c r="DO33" s="440" t="str">
        <f t="shared" si="13"/>
        <v/>
      </c>
      <c r="DP33" s="440" t="str">
        <f t="shared" si="13"/>
        <v/>
      </c>
      <c r="DQ33" s="440" t="str">
        <f t="shared" si="13"/>
        <v/>
      </c>
      <c r="DR33" s="440" t="str">
        <f t="shared" si="13"/>
        <v/>
      </c>
      <c r="DS33" s="440" t="str">
        <f t="shared" si="8"/>
        <v/>
      </c>
      <c r="DT33" s="440" t="str">
        <f t="shared" si="8"/>
        <v/>
      </c>
      <c r="DU33" s="440" t="str">
        <f t="shared" si="8"/>
        <v/>
      </c>
      <c r="DV33" s="440" t="str">
        <f t="shared" si="8"/>
        <v/>
      </c>
      <c r="DW33" s="440" t="str">
        <f t="shared" si="8"/>
        <v/>
      </c>
      <c r="DX33" s="440" t="str">
        <f t="shared" si="8"/>
        <v/>
      </c>
      <c r="DY33" s="440" t="str">
        <f t="shared" si="8"/>
        <v/>
      </c>
      <c r="DZ33" s="440" t="str">
        <f t="shared" si="8"/>
        <v/>
      </c>
      <c r="EA33" s="440" t="str">
        <f t="shared" si="8"/>
        <v/>
      </c>
      <c r="EB33" s="440" t="str">
        <f t="shared" si="8"/>
        <v/>
      </c>
      <c r="EC33" s="440">
        <f t="shared" si="8"/>
        <v>1</v>
      </c>
      <c r="ED33" s="440" t="str">
        <f t="shared" si="8"/>
        <v/>
      </c>
      <c r="EE33" s="440" t="str">
        <f t="shared" si="8"/>
        <v/>
      </c>
      <c r="EF33" s="440" t="str">
        <f t="shared" si="8"/>
        <v/>
      </c>
      <c r="EG33" s="440" t="str">
        <f t="shared" si="8"/>
        <v/>
      </c>
      <c r="EH33" s="440" t="str">
        <f t="shared" si="8"/>
        <v/>
      </c>
      <c r="EI33" s="440" t="str">
        <f t="shared" si="9"/>
        <v/>
      </c>
      <c r="EJ33" s="440" t="str">
        <f t="shared" si="9"/>
        <v/>
      </c>
      <c r="EK33" s="440" t="str">
        <f t="shared" si="9"/>
        <v/>
      </c>
      <c r="EL33" s="440" t="str">
        <f t="shared" si="9"/>
        <v/>
      </c>
      <c r="EM33" s="440" t="str">
        <f t="shared" si="9"/>
        <v/>
      </c>
      <c r="EN33" s="440" t="str">
        <f t="shared" si="9"/>
        <v/>
      </c>
      <c r="EO33" s="440" t="str">
        <f t="shared" si="9"/>
        <v/>
      </c>
      <c r="EP33" s="440" t="str">
        <f t="shared" si="9"/>
        <v/>
      </c>
      <c r="EQ33" s="440" t="str">
        <f t="shared" si="9"/>
        <v/>
      </c>
      <c r="ER33" s="440" t="str">
        <f t="shared" si="9"/>
        <v/>
      </c>
      <c r="ES33" s="441" t="str">
        <f t="shared" si="9"/>
        <v/>
      </c>
    </row>
    <row r="34" spans="1:149" ht="15.75">
      <c r="A34" s="187">
        <v>31</v>
      </c>
      <c r="B34" s="59" t="s">
        <v>11133</v>
      </c>
      <c r="C34" s="59" t="s">
        <v>14336</v>
      </c>
      <c r="D34" s="59" t="str">
        <f t="shared" si="5"/>
        <v>D19</v>
      </c>
      <c r="E34" s="59" t="b">
        <f t="shared" si="4"/>
        <v>1</v>
      </c>
      <c r="F34" s="59" t="s">
        <v>14337</v>
      </c>
      <c r="G34" s="59" t="str">
        <f t="shared" si="6"/>
        <v>D19</v>
      </c>
      <c r="H34" s="59" t="s">
        <v>14338</v>
      </c>
      <c r="I34" s="59" t="s">
        <v>14339</v>
      </c>
      <c r="J34" s="59" t="s">
        <v>14340</v>
      </c>
      <c r="K34" s="59" t="s">
        <v>14341</v>
      </c>
      <c r="L34" s="59"/>
      <c r="M34" s="59"/>
      <c r="N34" s="59"/>
      <c r="O34" s="59"/>
      <c r="P34" s="59"/>
      <c r="Q34" s="188" t="s">
        <v>14342</v>
      </c>
      <c r="R34" s="59"/>
      <c r="S34" s="59"/>
      <c r="T34" s="59"/>
      <c r="U34" s="188"/>
      <c r="W34" t="s">
        <v>10210</v>
      </c>
      <c r="Y34" t="s">
        <v>14343</v>
      </c>
      <c r="Z34" t="s">
        <v>14344</v>
      </c>
      <c r="CH34" s="41" t="s">
        <v>14345</v>
      </c>
      <c r="CI34" s="41"/>
      <c r="CJ34" s="41"/>
      <c r="CK34" s="41"/>
      <c r="CL34" s="41"/>
      <c r="CM34" s="41"/>
      <c r="CN34" s="41"/>
      <c r="CO34" s="41"/>
      <c r="CP34" s="41"/>
      <c r="CQ34" s="41"/>
      <c r="CR34" s="41"/>
      <c r="DA34" s="442" t="s">
        <v>14346</v>
      </c>
      <c r="DB34" s="443">
        <v>21</v>
      </c>
      <c r="DC34" s="434" t="str">
        <f t="shared" si="12"/>
        <v/>
      </c>
      <c r="DD34" s="434" t="str">
        <f t="shared" si="12"/>
        <v/>
      </c>
      <c r="DE34" s="434" t="str">
        <f t="shared" si="14"/>
        <v/>
      </c>
      <c r="DF34" s="434" t="str">
        <f t="shared" si="13"/>
        <v/>
      </c>
      <c r="DG34" s="434" t="str">
        <f t="shared" si="13"/>
        <v/>
      </c>
      <c r="DH34" s="434" t="str">
        <f t="shared" si="13"/>
        <v/>
      </c>
      <c r="DI34" s="434" t="str">
        <f t="shared" si="13"/>
        <v/>
      </c>
      <c r="DJ34" s="434" t="str">
        <f t="shared" si="13"/>
        <v/>
      </c>
      <c r="DK34" s="434" t="str">
        <f t="shared" si="13"/>
        <v/>
      </c>
      <c r="DL34" s="434" t="str">
        <f t="shared" si="13"/>
        <v/>
      </c>
      <c r="DM34" s="434" t="str">
        <f t="shared" si="13"/>
        <v/>
      </c>
      <c r="DN34" s="434" t="str">
        <f t="shared" si="13"/>
        <v/>
      </c>
      <c r="DO34" s="434" t="str">
        <f t="shared" si="13"/>
        <v/>
      </c>
      <c r="DP34" s="434" t="str">
        <f t="shared" si="13"/>
        <v/>
      </c>
      <c r="DQ34" s="434" t="str">
        <f t="shared" si="13"/>
        <v/>
      </c>
      <c r="DR34" s="434" t="str">
        <f t="shared" si="13"/>
        <v/>
      </c>
      <c r="DS34" s="434" t="str">
        <f t="shared" ref="DS34:EB37" si="15">IF(DS$2=$DB34,1,"")</f>
        <v/>
      </c>
      <c r="DT34" s="434" t="str">
        <f t="shared" si="15"/>
        <v/>
      </c>
      <c r="DU34" s="434" t="str">
        <f t="shared" si="15"/>
        <v/>
      </c>
      <c r="DV34" s="434" t="str">
        <f t="shared" si="15"/>
        <v/>
      </c>
      <c r="DW34" s="434">
        <f t="shared" si="15"/>
        <v>1</v>
      </c>
      <c r="DX34" s="434" t="str">
        <f t="shared" si="15"/>
        <v/>
      </c>
      <c r="DY34" s="434" t="str">
        <f t="shared" si="15"/>
        <v/>
      </c>
      <c r="DZ34" s="434" t="str">
        <f t="shared" si="15"/>
        <v/>
      </c>
      <c r="EA34" s="434" t="str">
        <f t="shared" si="15"/>
        <v/>
      </c>
      <c r="EB34" s="434" t="str">
        <f t="shared" si="15"/>
        <v/>
      </c>
      <c r="EC34" s="434" t="str">
        <f t="shared" ref="EC34:EL37" si="16">IF(EC$2=$DB34,1,"")</f>
        <v/>
      </c>
      <c r="ED34" s="434" t="str">
        <f t="shared" si="16"/>
        <v/>
      </c>
      <c r="EE34" s="434" t="str">
        <f t="shared" si="16"/>
        <v/>
      </c>
      <c r="EF34" s="434" t="str">
        <f t="shared" si="16"/>
        <v/>
      </c>
      <c r="EG34" s="434" t="str">
        <f t="shared" si="16"/>
        <v/>
      </c>
      <c r="EH34" s="434" t="str">
        <f t="shared" si="16"/>
        <v/>
      </c>
      <c r="EI34" s="434" t="str">
        <f t="shared" si="16"/>
        <v/>
      </c>
      <c r="EJ34" s="434" t="str">
        <f t="shared" si="16"/>
        <v/>
      </c>
      <c r="EK34" s="434" t="str">
        <f t="shared" si="16"/>
        <v/>
      </c>
      <c r="EL34" s="434" t="str">
        <f t="shared" si="16"/>
        <v/>
      </c>
      <c r="EM34" s="434" t="str">
        <f t="shared" ref="EM34:ES37" si="17">IF(EM$2=$DB34,1,"")</f>
        <v/>
      </c>
      <c r="EN34" s="434" t="str">
        <f t="shared" si="17"/>
        <v/>
      </c>
      <c r="EO34" s="434" t="str">
        <f t="shared" si="17"/>
        <v/>
      </c>
      <c r="EP34" s="434" t="str">
        <f t="shared" si="17"/>
        <v/>
      </c>
      <c r="EQ34" s="434" t="str">
        <f t="shared" si="17"/>
        <v/>
      </c>
      <c r="ER34" s="434" t="str">
        <f t="shared" si="17"/>
        <v/>
      </c>
      <c r="ES34" s="445" t="str">
        <f t="shared" si="17"/>
        <v/>
      </c>
    </row>
    <row r="35" spans="1:149" ht="15.75">
      <c r="A35" s="187">
        <v>32</v>
      </c>
      <c r="B35" s="59" t="s">
        <v>12734</v>
      </c>
      <c r="C35" s="59" t="s">
        <v>14347</v>
      </c>
      <c r="D35" s="59" t="str">
        <f t="shared" si="5"/>
        <v>T11</v>
      </c>
      <c r="E35" s="59" t="b">
        <f t="shared" si="4"/>
        <v>1</v>
      </c>
      <c r="F35" s="59" t="s">
        <v>14348</v>
      </c>
      <c r="G35" s="59" t="str">
        <f t="shared" si="6"/>
        <v>T11</v>
      </c>
      <c r="H35" s="59" t="s">
        <v>14349</v>
      </c>
      <c r="I35" s="59" t="s">
        <v>14117</v>
      </c>
      <c r="J35" s="59" t="s">
        <v>14350</v>
      </c>
      <c r="K35" s="59" t="s">
        <v>14351</v>
      </c>
      <c r="L35" s="59"/>
      <c r="M35" s="59"/>
      <c r="N35" s="59"/>
      <c r="O35" s="59"/>
      <c r="P35" s="59"/>
      <c r="Q35" s="188" t="s">
        <v>14352</v>
      </c>
      <c r="R35" s="59"/>
      <c r="S35" s="59" t="s">
        <v>14353</v>
      </c>
      <c r="T35" s="59"/>
      <c r="U35" s="188"/>
      <c r="W35" t="s">
        <v>31592</v>
      </c>
      <c r="Y35" s="64" t="s">
        <v>14354</v>
      </c>
      <c r="Z35" s="64" t="s">
        <v>14355</v>
      </c>
      <c r="CH35" s="41" t="s">
        <v>13915</v>
      </c>
      <c r="CI35" s="41" t="s">
        <v>13843</v>
      </c>
      <c r="CJ35" s="41"/>
      <c r="CK35" s="41"/>
      <c r="CL35" s="41"/>
      <c r="CM35" s="41"/>
      <c r="CN35" s="41"/>
      <c r="CO35" s="41"/>
      <c r="CP35" s="41"/>
      <c r="CQ35" s="41"/>
      <c r="CR35" s="41"/>
      <c r="DA35" s="438" t="s">
        <v>14356</v>
      </c>
      <c r="DB35" s="439">
        <v>39</v>
      </c>
      <c r="DC35" s="440" t="str">
        <f t="shared" si="12"/>
        <v/>
      </c>
      <c r="DD35" s="440" t="str">
        <f t="shared" si="12"/>
        <v/>
      </c>
      <c r="DE35" s="440" t="str">
        <f t="shared" si="14"/>
        <v/>
      </c>
      <c r="DF35" s="440" t="str">
        <f t="shared" ref="DF35:DQ44" si="18">IF(DF$2=$DB35,1,"")</f>
        <v/>
      </c>
      <c r="DG35" s="440" t="str">
        <f t="shared" si="18"/>
        <v/>
      </c>
      <c r="DH35" s="440" t="str">
        <f t="shared" si="18"/>
        <v/>
      </c>
      <c r="DI35" s="440" t="str">
        <f t="shared" si="18"/>
        <v/>
      </c>
      <c r="DJ35" s="440" t="str">
        <f t="shared" si="18"/>
        <v/>
      </c>
      <c r="DK35" s="440" t="str">
        <f t="shared" si="18"/>
        <v/>
      </c>
      <c r="DL35" s="440" t="str">
        <f t="shared" si="18"/>
        <v/>
      </c>
      <c r="DM35" s="440" t="str">
        <f t="shared" si="18"/>
        <v/>
      </c>
      <c r="DN35" s="440" t="str">
        <f t="shared" si="18"/>
        <v/>
      </c>
      <c r="DO35" s="440" t="str">
        <f t="shared" si="18"/>
        <v/>
      </c>
      <c r="DP35" s="440" t="str">
        <f t="shared" si="18"/>
        <v/>
      </c>
      <c r="DQ35" s="440" t="str">
        <f t="shared" si="18"/>
        <v/>
      </c>
      <c r="DR35" s="440" t="str">
        <f t="shared" ref="DR35:DR50" si="19">IF(DR$2=$DB35,1,"")</f>
        <v/>
      </c>
      <c r="DS35" s="440" t="str">
        <f t="shared" si="15"/>
        <v/>
      </c>
      <c r="DT35" s="440" t="str">
        <f t="shared" si="15"/>
        <v/>
      </c>
      <c r="DU35" s="440" t="str">
        <f t="shared" si="15"/>
        <v/>
      </c>
      <c r="DV35" s="440" t="str">
        <f t="shared" si="15"/>
        <v/>
      </c>
      <c r="DW35" s="440" t="str">
        <f t="shared" si="15"/>
        <v/>
      </c>
      <c r="DX35" s="440" t="str">
        <f t="shared" si="15"/>
        <v/>
      </c>
      <c r="DY35" s="440" t="str">
        <f t="shared" si="15"/>
        <v/>
      </c>
      <c r="DZ35" s="440" t="str">
        <f t="shared" si="15"/>
        <v/>
      </c>
      <c r="EA35" s="440" t="str">
        <f t="shared" si="15"/>
        <v/>
      </c>
      <c r="EB35" s="440" t="str">
        <f t="shared" si="15"/>
        <v/>
      </c>
      <c r="EC35" s="440" t="str">
        <f t="shared" si="16"/>
        <v/>
      </c>
      <c r="ED35" s="440" t="str">
        <f t="shared" si="16"/>
        <v/>
      </c>
      <c r="EE35" s="440" t="str">
        <f t="shared" si="16"/>
        <v/>
      </c>
      <c r="EF35" s="440" t="str">
        <f t="shared" si="16"/>
        <v/>
      </c>
      <c r="EG35" s="440" t="str">
        <f t="shared" si="16"/>
        <v/>
      </c>
      <c r="EH35" s="440" t="str">
        <f t="shared" si="16"/>
        <v/>
      </c>
      <c r="EI35" s="440" t="str">
        <f t="shared" si="16"/>
        <v/>
      </c>
      <c r="EJ35" s="440" t="str">
        <f t="shared" si="16"/>
        <v/>
      </c>
      <c r="EK35" s="440" t="str">
        <f t="shared" si="16"/>
        <v/>
      </c>
      <c r="EL35" s="440" t="str">
        <f t="shared" si="16"/>
        <v/>
      </c>
      <c r="EM35" s="440" t="str">
        <f t="shared" si="17"/>
        <v/>
      </c>
      <c r="EN35" s="440" t="str">
        <f t="shared" si="17"/>
        <v/>
      </c>
      <c r="EO35" s="440">
        <f t="shared" si="17"/>
        <v>1</v>
      </c>
      <c r="EP35" s="440" t="str">
        <f t="shared" si="17"/>
        <v/>
      </c>
      <c r="EQ35" s="440" t="str">
        <f t="shared" si="17"/>
        <v/>
      </c>
      <c r="ER35" s="440" t="str">
        <f t="shared" si="17"/>
        <v/>
      </c>
      <c r="ES35" s="441" t="str">
        <f t="shared" si="17"/>
        <v/>
      </c>
    </row>
    <row r="36" spans="1:149" ht="15.75">
      <c r="A36" s="187">
        <v>33</v>
      </c>
      <c r="B36" s="59" t="s">
        <v>12407</v>
      </c>
      <c r="C36" s="59" t="s">
        <v>14357</v>
      </c>
      <c r="D36" s="59" t="s">
        <v>12404</v>
      </c>
      <c r="E36" s="59" t="b">
        <f t="shared" si="4"/>
        <v>1</v>
      </c>
      <c r="F36" s="59" t="s">
        <v>14358</v>
      </c>
      <c r="G36" s="59" t="s">
        <v>12404</v>
      </c>
      <c r="H36" s="59" t="s">
        <v>545</v>
      </c>
      <c r="I36" s="59" t="s">
        <v>14359</v>
      </c>
      <c r="J36" s="59" t="s">
        <v>14360</v>
      </c>
      <c r="K36" s="59" t="s">
        <v>14361</v>
      </c>
      <c r="L36" s="59"/>
      <c r="M36" s="59"/>
      <c r="N36" s="59"/>
      <c r="O36" s="59"/>
      <c r="P36" s="59"/>
      <c r="Q36" s="188" t="s">
        <v>14362</v>
      </c>
      <c r="R36" s="59"/>
      <c r="S36" s="59"/>
      <c r="T36" s="59"/>
      <c r="U36" s="188"/>
      <c r="W36" t="s">
        <v>15683</v>
      </c>
      <c r="Y36" s="64" t="s">
        <v>11491</v>
      </c>
      <c r="Z36" s="64" t="s">
        <v>14363</v>
      </c>
      <c r="CH36" s="41" t="s">
        <v>14364</v>
      </c>
      <c r="CI36" s="41"/>
      <c r="CJ36" s="41"/>
      <c r="CK36" s="41"/>
      <c r="CL36" s="41"/>
      <c r="CM36" s="41"/>
      <c r="CN36" s="41"/>
      <c r="CO36" s="41"/>
      <c r="CP36" s="41"/>
      <c r="CQ36" s="41"/>
      <c r="CR36" s="41"/>
      <c r="DA36" s="442" t="s">
        <v>14365</v>
      </c>
      <c r="DB36" s="443">
        <v>6</v>
      </c>
      <c r="DC36" s="434" t="str">
        <f t="shared" si="12"/>
        <v/>
      </c>
      <c r="DD36" s="434" t="str">
        <f t="shared" si="12"/>
        <v/>
      </c>
      <c r="DE36" s="434" t="str">
        <f t="shared" si="14"/>
        <v/>
      </c>
      <c r="DF36" s="434" t="str">
        <f t="shared" si="18"/>
        <v/>
      </c>
      <c r="DG36" s="434" t="str">
        <f t="shared" si="18"/>
        <v/>
      </c>
      <c r="DH36" s="434">
        <f t="shared" si="18"/>
        <v>1</v>
      </c>
      <c r="DI36" s="434" t="str">
        <f t="shared" si="18"/>
        <v/>
      </c>
      <c r="DJ36" s="434" t="str">
        <f t="shared" si="18"/>
        <v/>
      </c>
      <c r="DK36" s="434" t="str">
        <f t="shared" si="18"/>
        <v/>
      </c>
      <c r="DL36" s="434" t="str">
        <f t="shared" si="18"/>
        <v/>
      </c>
      <c r="DM36" s="434" t="str">
        <f t="shared" si="18"/>
        <v/>
      </c>
      <c r="DN36" s="434" t="str">
        <f t="shared" si="18"/>
        <v/>
      </c>
      <c r="DO36" s="434" t="str">
        <f t="shared" si="18"/>
        <v/>
      </c>
      <c r="DP36" s="434" t="str">
        <f t="shared" si="18"/>
        <v/>
      </c>
      <c r="DQ36" s="434" t="str">
        <f t="shared" si="18"/>
        <v/>
      </c>
      <c r="DR36" s="434" t="str">
        <f t="shared" si="19"/>
        <v/>
      </c>
      <c r="DS36" s="434" t="str">
        <f t="shared" si="15"/>
        <v/>
      </c>
      <c r="DT36" s="434" t="str">
        <f t="shared" si="15"/>
        <v/>
      </c>
      <c r="DU36" s="434" t="str">
        <f t="shared" si="15"/>
        <v/>
      </c>
      <c r="DV36" s="434" t="str">
        <f t="shared" si="15"/>
        <v/>
      </c>
      <c r="DW36" s="434" t="str">
        <f t="shared" si="15"/>
        <v/>
      </c>
      <c r="DX36" s="434" t="str">
        <f t="shared" si="15"/>
        <v/>
      </c>
      <c r="DY36" s="434" t="str">
        <f t="shared" si="15"/>
        <v/>
      </c>
      <c r="DZ36" s="434" t="str">
        <f t="shared" si="15"/>
        <v/>
      </c>
      <c r="EA36" s="434" t="str">
        <f t="shared" si="15"/>
        <v/>
      </c>
      <c r="EB36" s="434" t="str">
        <f t="shared" si="15"/>
        <v/>
      </c>
      <c r="EC36" s="434" t="str">
        <f t="shared" si="16"/>
        <v/>
      </c>
      <c r="ED36" s="434" t="str">
        <f t="shared" si="16"/>
        <v/>
      </c>
      <c r="EE36" s="434" t="str">
        <f t="shared" si="16"/>
        <v/>
      </c>
      <c r="EF36" s="434" t="str">
        <f t="shared" si="16"/>
        <v/>
      </c>
      <c r="EG36" s="434" t="str">
        <f t="shared" si="16"/>
        <v/>
      </c>
      <c r="EH36" s="434" t="str">
        <f t="shared" si="16"/>
        <v/>
      </c>
      <c r="EI36" s="434" t="str">
        <f t="shared" si="16"/>
        <v/>
      </c>
      <c r="EJ36" s="434" t="str">
        <f t="shared" si="16"/>
        <v/>
      </c>
      <c r="EK36" s="434" t="str">
        <f t="shared" si="16"/>
        <v/>
      </c>
      <c r="EL36" s="434" t="str">
        <f t="shared" si="16"/>
        <v/>
      </c>
      <c r="EM36" s="434" t="str">
        <f t="shared" si="17"/>
        <v/>
      </c>
      <c r="EN36" s="434" t="str">
        <f t="shared" si="17"/>
        <v/>
      </c>
      <c r="EO36" s="434" t="str">
        <f t="shared" si="17"/>
        <v/>
      </c>
      <c r="EP36" s="434" t="str">
        <f t="shared" si="17"/>
        <v/>
      </c>
      <c r="EQ36" s="434" t="str">
        <f t="shared" si="17"/>
        <v/>
      </c>
      <c r="ER36" s="434" t="str">
        <f t="shared" si="17"/>
        <v/>
      </c>
      <c r="ES36" s="445" t="str">
        <f t="shared" si="17"/>
        <v/>
      </c>
    </row>
    <row r="37" spans="1:149" ht="15.75">
      <c r="A37" s="187">
        <v>34</v>
      </c>
      <c r="B37" s="59" t="s">
        <v>12798</v>
      </c>
      <c r="C37" s="59" t="s">
        <v>14366</v>
      </c>
      <c r="D37" s="59" t="str">
        <f t="shared" si="5"/>
        <v>T25</v>
      </c>
      <c r="E37" s="59" t="b">
        <f t="shared" si="4"/>
        <v>1</v>
      </c>
      <c r="F37" s="59" t="s">
        <v>14367</v>
      </c>
      <c r="G37" s="59" t="str">
        <f t="shared" si="6"/>
        <v>T25</v>
      </c>
      <c r="H37" s="59" t="s">
        <v>14368</v>
      </c>
      <c r="I37" s="59" t="s">
        <v>14369</v>
      </c>
      <c r="J37" s="59" t="s">
        <v>14370</v>
      </c>
      <c r="K37" s="59" t="s">
        <v>14371</v>
      </c>
      <c r="L37" s="59"/>
      <c r="M37" s="59"/>
      <c r="N37" s="59"/>
      <c r="O37" s="59"/>
      <c r="P37" s="59"/>
      <c r="Q37" s="188" t="s">
        <v>14372</v>
      </c>
      <c r="R37" s="59"/>
      <c r="S37" s="59"/>
      <c r="T37" s="59"/>
      <c r="U37" s="188"/>
      <c r="X37" t="s">
        <v>14373</v>
      </c>
      <c r="CH37" s="41" t="s">
        <v>14374</v>
      </c>
      <c r="CI37" s="41"/>
      <c r="CJ37" s="41"/>
      <c r="CK37" s="41"/>
      <c r="CL37" s="301">
        <v>436</v>
      </c>
      <c r="CM37" s="301">
        <v>50</v>
      </c>
      <c r="CN37" s="301">
        <v>10</v>
      </c>
      <c r="CO37" s="303" t="s">
        <v>14375</v>
      </c>
      <c r="CP37" s="41"/>
      <c r="CQ37" s="41"/>
      <c r="CR37" s="41"/>
      <c r="DA37" s="438" t="s">
        <v>14376</v>
      </c>
      <c r="DB37" s="439">
        <v>34</v>
      </c>
      <c r="DC37" s="440" t="str">
        <f t="shared" si="12"/>
        <v/>
      </c>
      <c r="DD37" s="440" t="str">
        <f t="shared" si="12"/>
        <v/>
      </c>
      <c r="DE37" s="440" t="str">
        <f t="shared" si="14"/>
        <v/>
      </c>
      <c r="DF37" s="440" t="str">
        <f t="shared" si="18"/>
        <v/>
      </c>
      <c r="DG37" s="440" t="str">
        <f t="shared" si="18"/>
        <v/>
      </c>
      <c r="DH37" s="440" t="str">
        <f t="shared" si="18"/>
        <v/>
      </c>
      <c r="DI37" s="440" t="str">
        <f t="shared" si="18"/>
        <v/>
      </c>
      <c r="DJ37" s="440" t="str">
        <f t="shared" si="18"/>
        <v/>
      </c>
      <c r="DK37" s="440" t="str">
        <f t="shared" si="18"/>
        <v/>
      </c>
      <c r="DL37" s="440" t="str">
        <f t="shared" si="18"/>
        <v/>
      </c>
      <c r="DM37" s="440" t="str">
        <f t="shared" si="18"/>
        <v/>
      </c>
      <c r="DN37" s="440" t="str">
        <f t="shared" si="18"/>
        <v/>
      </c>
      <c r="DO37" s="440" t="str">
        <f t="shared" si="18"/>
        <v/>
      </c>
      <c r="DP37" s="440" t="str">
        <f t="shared" si="18"/>
        <v/>
      </c>
      <c r="DQ37" s="440" t="str">
        <f t="shared" si="18"/>
        <v/>
      </c>
      <c r="DR37" s="440" t="str">
        <f t="shared" si="19"/>
        <v/>
      </c>
      <c r="DS37" s="440" t="str">
        <f t="shared" si="15"/>
        <v/>
      </c>
      <c r="DT37" s="440" t="str">
        <f t="shared" si="15"/>
        <v/>
      </c>
      <c r="DU37" s="440" t="str">
        <f t="shared" si="15"/>
        <v/>
      </c>
      <c r="DV37" s="440" t="str">
        <f t="shared" si="15"/>
        <v/>
      </c>
      <c r="DW37" s="440" t="str">
        <f t="shared" si="15"/>
        <v/>
      </c>
      <c r="DX37" s="440" t="str">
        <f t="shared" si="15"/>
        <v/>
      </c>
      <c r="DY37" s="440" t="str">
        <f t="shared" si="15"/>
        <v/>
      </c>
      <c r="DZ37" s="440" t="str">
        <f t="shared" si="15"/>
        <v/>
      </c>
      <c r="EA37" s="440" t="str">
        <f t="shared" si="15"/>
        <v/>
      </c>
      <c r="EB37" s="440" t="str">
        <f t="shared" si="15"/>
        <v/>
      </c>
      <c r="EC37" s="440" t="str">
        <f t="shared" si="16"/>
        <v/>
      </c>
      <c r="ED37" s="440" t="str">
        <f t="shared" si="16"/>
        <v/>
      </c>
      <c r="EE37" s="440" t="str">
        <f t="shared" si="16"/>
        <v/>
      </c>
      <c r="EF37" s="440" t="str">
        <f t="shared" si="16"/>
        <v/>
      </c>
      <c r="EG37" s="440" t="str">
        <f t="shared" si="16"/>
        <v/>
      </c>
      <c r="EH37" s="440" t="str">
        <f t="shared" si="16"/>
        <v/>
      </c>
      <c r="EI37" s="440" t="str">
        <f t="shared" si="16"/>
        <v/>
      </c>
      <c r="EJ37" s="440">
        <v>1</v>
      </c>
      <c r="EK37" s="440" t="str">
        <f t="shared" si="16"/>
        <v/>
      </c>
      <c r="EL37" s="440" t="str">
        <f t="shared" si="16"/>
        <v/>
      </c>
      <c r="EM37" s="440" t="str">
        <f t="shared" si="17"/>
        <v/>
      </c>
      <c r="EN37" s="440" t="str">
        <f t="shared" si="17"/>
        <v/>
      </c>
      <c r="EO37" s="440" t="str">
        <f t="shared" si="17"/>
        <v/>
      </c>
      <c r="EP37" s="440" t="str">
        <f t="shared" si="17"/>
        <v/>
      </c>
      <c r="EQ37" s="440" t="str">
        <f t="shared" si="17"/>
        <v/>
      </c>
      <c r="ER37" s="440" t="str">
        <f t="shared" si="17"/>
        <v/>
      </c>
      <c r="ES37" s="441" t="str">
        <f t="shared" si="17"/>
        <v/>
      </c>
    </row>
    <row r="38" spans="1:149" ht="15.75">
      <c r="A38" s="187">
        <v>35</v>
      </c>
      <c r="B38" s="59" t="s">
        <v>10552</v>
      </c>
      <c r="C38" s="59" t="s">
        <v>14377</v>
      </c>
      <c r="D38" s="59" t="str">
        <f t="shared" si="5"/>
        <v>C36</v>
      </c>
      <c r="E38" s="59" t="b">
        <f t="shared" si="4"/>
        <v>1</v>
      </c>
      <c r="F38" s="59" t="s">
        <v>14378</v>
      </c>
      <c r="G38" s="59" t="str">
        <f t="shared" si="6"/>
        <v>C36</v>
      </c>
      <c r="H38" s="59" t="s">
        <v>14379</v>
      </c>
      <c r="I38" s="59" t="s">
        <v>14380</v>
      </c>
      <c r="J38" s="59" t="s">
        <v>14193</v>
      </c>
      <c r="K38" s="59" t="s">
        <v>13932</v>
      </c>
      <c r="L38" s="59"/>
      <c r="M38" s="59"/>
      <c r="N38" s="59"/>
      <c r="O38" s="59"/>
      <c r="P38" s="59"/>
      <c r="Q38" s="189" t="s">
        <v>14381</v>
      </c>
      <c r="R38" s="59"/>
      <c r="S38" s="60" t="s">
        <v>14382</v>
      </c>
      <c r="T38" s="60"/>
      <c r="U38" s="189"/>
      <c r="X38" t="s">
        <v>14383</v>
      </c>
      <c r="AS38" s="1" t="s">
        <v>14384</v>
      </c>
      <c r="AT38" s="1" t="s">
        <v>13867</v>
      </c>
      <c r="AU38" s="1" t="s">
        <v>14385</v>
      </c>
      <c r="AV38" s="1" t="s">
        <v>14386</v>
      </c>
      <c r="CH38" s="41" t="s">
        <v>14387</v>
      </c>
      <c r="CI38" s="41"/>
      <c r="CJ38" s="41"/>
      <c r="CK38" s="41"/>
      <c r="CL38" s="301"/>
      <c r="CM38" s="301"/>
      <c r="CN38" s="301"/>
      <c r="CO38" s="303" t="s">
        <v>14388</v>
      </c>
      <c r="CP38" s="41"/>
      <c r="CQ38" s="41"/>
      <c r="CR38" s="41"/>
      <c r="DA38" s="442" t="s">
        <v>14389</v>
      </c>
      <c r="DB38" s="443" t="s">
        <v>14390</v>
      </c>
      <c r="DC38" s="434" t="str">
        <f t="shared" si="12"/>
        <v/>
      </c>
      <c r="DD38" s="434" t="str">
        <f t="shared" si="12"/>
        <v/>
      </c>
      <c r="DE38" s="434" t="str">
        <f t="shared" si="14"/>
        <v/>
      </c>
      <c r="DF38" s="434" t="str">
        <f t="shared" si="18"/>
        <v/>
      </c>
      <c r="DG38" s="434" t="str">
        <f t="shared" si="18"/>
        <v/>
      </c>
      <c r="DH38" s="434" t="str">
        <f t="shared" si="18"/>
        <v/>
      </c>
      <c r="DI38" s="434" t="str">
        <f t="shared" si="18"/>
        <v/>
      </c>
      <c r="DJ38" s="434" t="str">
        <f t="shared" si="18"/>
        <v/>
      </c>
      <c r="DK38" s="434" t="str">
        <f t="shared" si="18"/>
        <v/>
      </c>
      <c r="DL38" s="434" t="str">
        <f t="shared" si="18"/>
        <v/>
      </c>
      <c r="DM38" s="434" t="str">
        <f t="shared" si="18"/>
        <v/>
      </c>
      <c r="DN38" s="434" t="str">
        <f t="shared" si="18"/>
        <v/>
      </c>
      <c r="DO38" s="434" t="str">
        <f t="shared" si="18"/>
        <v/>
      </c>
      <c r="DP38" s="434" t="str">
        <f t="shared" si="18"/>
        <v/>
      </c>
      <c r="DQ38" s="434" t="str">
        <f t="shared" si="18"/>
        <v/>
      </c>
      <c r="DR38" s="434" t="str">
        <f t="shared" si="19"/>
        <v/>
      </c>
      <c r="DS38" s="434" t="str">
        <f t="shared" ref="DS38:ED38" si="20">IF(DS$2=$DB38,1,"")</f>
        <v/>
      </c>
      <c r="DT38" s="434" t="str">
        <f t="shared" si="20"/>
        <v/>
      </c>
      <c r="DU38" s="434" t="str">
        <f t="shared" si="20"/>
        <v/>
      </c>
      <c r="DV38" s="434" t="str">
        <f t="shared" si="20"/>
        <v/>
      </c>
      <c r="DW38" s="434" t="str">
        <f t="shared" si="20"/>
        <v/>
      </c>
      <c r="DX38" s="434" t="str">
        <f t="shared" si="20"/>
        <v/>
      </c>
      <c r="DY38" s="434" t="str">
        <f t="shared" si="20"/>
        <v/>
      </c>
      <c r="DZ38" s="434" t="str">
        <f t="shared" si="20"/>
        <v/>
      </c>
      <c r="EA38" s="434" t="str">
        <f t="shared" si="20"/>
        <v/>
      </c>
      <c r="EB38" s="434" t="str">
        <f t="shared" si="20"/>
        <v/>
      </c>
      <c r="EC38" s="434" t="str">
        <f t="shared" si="20"/>
        <v/>
      </c>
      <c r="ED38" s="434" t="str">
        <f t="shared" si="20"/>
        <v/>
      </c>
      <c r="EE38" s="434">
        <v>1</v>
      </c>
      <c r="EF38" s="434" t="str">
        <f t="shared" ref="EF38:EG49" si="21">IF(EF$2=$DB38,1,"")</f>
        <v/>
      </c>
      <c r="EG38" s="434" t="str">
        <f t="shared" si="21"/>
        <v/>
      </c>
      <c r="EH38" s="434">
        <v>1</v>
      </c>
      <c r="EI38" s="434" t="str">
        <f t="shared" ref="EI38:ES44" si="22">IF(EI$2=$DB38,1,"")</f>
        <v/>
      </c>
      <c r="EJ38" s="434" t="str">
        <f t="shared" si="22"/>
        <v/>
      </c>
      <c r="EK38" s="434" t="str">
        <f t="shared" si="22"/>
        <v/>
      </c>
      <c r="EL38" s="434" t="str">
        <f t="shared" si="22"/>
        <v/>
      </c>
      <c r="EM38" s="434" t="str">
        <f t="shared" si="22"/>
        <v/>
      </c>
      <c r="EN38" s="434" t="str">
        <f t="shared" si="22"/>
        <v/>
      </c>
      <c r="EO38" s="434" t="str">
        <f t="shared" si="22"/>
        <v/>
      </c>
      <c r="EP38" s="434" t="str">
        <f t="shared" si="22"/>
        <v/>
      </c>
      <c r="EQ38" s="434" t="str">
        <f t="shared" si="22"/>
        <v/>
      </c>
      <c r="ER38" s="434" t="str">
        <f t="shared" si="22"/>
        <v/>
      </c>
      <c r="ES38" s="445" t="str">
        <f t="shared" si="22"/>
        <v/>
      </c>
    </row>
    <row r="39" spans="1:149" ht="15.75">
      <c r="A39" s="187">
        <v>36</v>
      </c>
      <c r="B39" s="59" t="s">
        <v>11061</v>
      </c>
      <c r="C39" s="59" t="s">
        <v>14391</v>
      </c>
      <c r="D39" s="59" t="s">
        <v>11058</v>
      </c>
      <c r="E39" s="59" t="b">
        <f t="shared" si="4"/>
        <v>1</v>
      </c>
      <c r="F39" s="59" t="s">
        <v>14392</v>
      </c>
      <c r="G39" s="59" t="s">
        <v>11058</v>
      </c>
      <c r="H39" s="59" t="s">
        <v>14393</v>
      </c>
      <c r="I39" s="59" t="s">
        <v>14394</v>
      </c>
      <c r="J39" s="59" t="s">
        <v>14370</v>
      </c>
      <c r="K39" s="59" t="s">
        <v>13932</v>
      </c>
      <c r="L39" s="59"/>
      <c r="M39" s="59"/>
      <c r="N39" s="59"/>
      <c r="O39" s="59"/>
      <c r="P39" s="59"/>
      <c r="Q39" s="189" t="s">
        <v>14395</v>
      </c>
      <c r="R39" s="59"/>
      <c r="S39" s="60" t="s">
        <v>14396</v>
      </c>
      <c r="T39" s="60"/>
      <c r="U39" s="189"/>
      <c r="AS39" s="1">
        <v>1</v>
      </c>
      <c r="AT39" s="1" t="s">
        <v>9090</v>
      </c>
      <c r="AU39" s="1"/>
      <c r="AV39" s="1"/>
      <c r="AY39" t="s">
        <v>14397</v>
      </c>
      <c r="CH39" s="41" t="s">
        <v>14398</v>
      </c>
      <c r="CI39" s="41"/>
      <c r="CJ39" s="41"/>
      <c r="CK39" s="41"/>
      <c r="CL39" s="41"/>
      <c r="CM39" s="41"/>
      <c r="CN39" s="41"/>
      <c r="CO39" s="41"/>
      <c r="CP39" s="41"/>
      <c r="CQ39" s="41"/>
      <c r="CR39" s="41"/>
      <c r="DA39" s="438" t="s">
        <v>11271</v>
      </c>
      <c r="DB39" s="439" t="s">
        <v>14399</v>
      </c>
      <c r="DC39" s="440" t="str">
        <f t="shared" si="12"/>
        <v/>
      </c>
      <c r="DD39" s="440" t="str">
        <f t="shared" si="12"/>
        <v/>
      </c>
      <c r="DE39" s="440" t="str">
        <f t="shared" si="14"/>
        <v/>
      </c>
      <c r="DF39" s="440" t="str">
        <f t="shared" si="18"/>
        <v/>
      </c>
      <c r="DG39" s="440" t="str">
        <f t="shared" si="18"/>
        <v/>
      </c>
      <c r="DH39" s="440" t="str">
        <f t="shared" si="18"/>
        <v/>
      </c>
      <c r="DI39" s="440" t="str">
        <f t="shared" si="18"/>
        <v/>
      </c>
      <c r="DJ39" s="440" t="str">
        <f t="shared" si="18"/>
        <v/>
      </c>
      <c r="DK39" s="440" t="str">
        <f t="shared" si="18"/>
        <v/>
      </c>
      <c r="DL39" s="440" t="str">
        <f t="shared" si="18"/>
        <v/>
      </c>
      <c r="DM39" s="440" t="str">
        <f t="shared" si="18"/>
        <v/>
      </c>
      <c r="DN39" s="440" t="str">
        <f t="shared" si="18"/>
        <v/>
      </c>
      <c r="DO39" s="440" t="str">
        <f t="shared" si="18"/>
        <v/>
      </c>
      <c r="DP39" s="440" t="str">
        <f t="shared" si="18"/>
        <v/>
      </c>
      <c r="DQ39" s="440" t="str">
        <f t="shared" si="18"/>
        <v/>
      </c>
      <c r="DR39" s="440" t="str">
        <f t="shared" si="19"/>
        <v/>
      </c>
      <c r="DS39" s="440" t="str">
        <f t="shared" ref="DS39:DW44" si="23">IF(DS$2=$DB39,1,"")</f>
        <v/>
      </c>
      <c r="DT39" s="440" t="str">
        <f t="shared" si="23"/>
        <v/>
      </c>
      <c r="DU39" s="440" t="str">
        <f t="shared" si="23"/>
        <v/>
      </c>
      <c r="DV39" s="440" t="str">
        <f t="shared" si="23"/>
        <v/>
      </c>
      <c r="DW39" s="440" t="str">
        <f t="shared" si="23"/>
        <v/>
      </c>
      <c r="DX39" s="440">
        <v>1</v>
      </c>
      <c r="DY39" s="440" t="str">
        <f t="shared" ref="DY39:EE46" si="24">IF(DY$2=$DB39,1,"")</f>
        <v/>
      </c>
      <c r="DZ39" s="440" t="str">
        <f t="shared" si="24"/>
        <v/>
      </c>
      <c r="EA39" s="440" t="str">
        <f t="shared" si="24"/>
        <v/>
      </c>
      <c r="EB39" s="440" t="str">
        <f t="shared" si="24"/>
        <v/>
      </c>
      <c r="EC39" s="440" t="str">
        <f t="shared" si="24"/>
        <v/>
      </c>
      <c r="ED39" s="440" t="str">
        <f t="shared" si="24"/>
        <v/>
      </c>
      <c r="EE39" s="440" t="str">
        <f t="shared" si="24"/>
        <v/>
      </c>
      <c r="EF39" s="440" t="str">
        <f t="shared" si="21"/>
        <v/>
      </c>
      <c r="EG39" s="440" t="str">
        <f t="shared" si="21"/>
        <v/>
      </c>
      <c r="EH39" s="440">
        <v>1</v>
      </c>
      <c r="EI39" s="440" t="str">
        <f t="shared" si="22"/>
        <v/>
      </c>
      <c r="EJ39" s="440" t="str">
        <f t="shared" si="22"/>
        <v/>
      </c>
      <c r="EK39" s="440" t="str">
        <f t="shared" si="22"/>
        <v/>
      </c>
      <c r="EL39" s="440" t="str">
        <f t="shared" si="22"/>
        <v/>
      </c>
      <c r="EM39" s="440" t="str">
        <f t="shared" si="22"/>
        <v/>
      </c>
      <c r="EN39" s="440" t="str">
        <f t="shared" si="22"/>
        <v/>
      </c>
      <c r="EO39" s="440" t="str">
        <f t="shared" si="22"/>
        <v/>
      </c>
      <c r="EP39" s="440" t="str">
        <f t="shared" si="22"/>
        <v/>
      </c>
      <c r="EQ39" s="440" t="str">
        <f t="shared" si="22"/>
        <v/>
      </c>
      <c r="ER39" s="440" t="str">
        <f t="shared" si="22"/>
        <v/>
      </c>
      <c r="ES39" s="441" t="str">
        <f t="shared" si="22"/>
        <v/>
      </c>
    </row>
    <row r="40" spans="1:149" ht="15.75">
      <c r="A40" s="187">
        <v>37</v>
      </c>
      <c r="B40" s="59" t="s">
        <v>12844</v>
      </c>
      <c r="C40" s="59" t="s">
        <v>14400</v>
      </c>
      <c r="D40" s="59" t="str">
        <f t="shared" si="5"/>
        <v>T34</v>
      </c>
      <c r="E40" s="59" t="b">
        <f t="shared" si="4"/>
        <v>1</v>
      </c>
      <c r="F40" s="59" t="s">
        <v>14401</v>
      </c>
      <c r="G40" s="59" t="str">
        <f t="shared" si="6"/>
        <v>T34</v>
      </c>
      <c r="H40" s="59" t="s">
        <v>14402</v>
      </c>
      <c r="I40" s="59" t="s">
        <v>14263</v>
      </c>
      <c r="J40" s="59" t="s">
        <v>14065</v>
      </c>
      <c r="K40" s="59" t="s">
        <v>13932</v>
      </c>
      <c r="L40" s="59"/>
      <c r="M40" s="59"/>
      <c r="N40" s="59"/>
      <c r="O40" s="59"/>
      <c r="P40" s="59" t="s">
        <v>14403</v>
      </c>
      <c r="Q40" s="188" t="s">
        <v>14404</v>
      </c>
      <c r="R40" s="59"/>
      <c r="S40" s="59"/>
      <c r="T40" s="59"/>
      <c r="U40" s="188"/>
      <c r="AS40" s="1">
        <v>3</v>
      </c>
      <c r="AT40" s="1" t="s">
        <v>14405</v>
      </c>
      <c r="AU40" s="1"/>
      <c r="AV40" s="1"/>
      <c r="AY40" t="s">
        <v>14406</v>
      </c>
      <c r="CH40" s="41" t="s">
        <v>14407</v>
      </c>
      <c r="CI40" s="41" t="s">
        <v>14408</v>
      </c>
      <c r="CJ40" s="41"/>
      <c r="CK40" s="41"/>
      <c r="CL40" s="41">
        <v>164</v>
      </c>
      <c r="CM40" s="41">
        <v>70</v>
      </c>
      <c r="CN40" s="41">
        <v>300</v>
      </c>
      <c r="CO40" s="41" t="s">
        <v>14409</v>
      </c>
      <c r="CP40" s="41"/>
      <c r="CQ40" s="41"/>
      <c r="CR40" s="208" t="s">
        <v>14410</v>
      </c>
      <c r="CS40" t="s">
        <v>14411</v>
      </c>
      <c r="DA40" s="442" t="s">
        <v>14412</v>
      </c>
      <c r="DB40" s="443">
        <v>41</v>
      </c>
      <c r="DC40" s="434" t="str">
        <f t="shared" si="12"/>
        <v/>
      </c>
      <c r="DD40" s="434" t="str">
        <f t="shared" si="12"/>
        <v/>
      </c>
      <c r="DE40" s="434" t="str">
        <f t="shared" si="14"/>
        <v/>
      </c>
      <c r="DF40" s="434" t="str">
        <f t="shared" si="18"/>
        <v/>
      </c>
      <c r="DG40" s="434" t="str">
        <f t="shared" si="18"/>
        <v/>
      </c>
      <c r="DH40" s="434" t="str">
        <f t="shared" si="18"/>
        <v/>
      </c>
      <c r="DI40" s="434" t="str">
        <f t="shared" si="18"/>
        <v/>
      </c>
      <c r="DJ40" s="434" t="str">
        <f t="shared" si="18"/>
        <v/>
      </c>
      <c r="DK40" s="434" t="str">
        <f t="shared" si="18"/>
        <v/>
      </c>
      <c r="DL40" s="434" t="str">
        <f t="shared" si="18"/>
        <v/>
      </c>
      <c r="DM40" s="434" t="str">
        <f t="shared" si="18"/>
        <v/>
      </c>
      <c r="DN40" s="434" t="str">
        <f t="shared" si="18"/>
        <v/>
      </c>
      <c r="DO40" s="434" t="str">
        <f t="shared" si="18"/>
        <v/>
      </c>
      <c r="DP40" s="434" t="str">
        <f t="shared" si="18"/>
        <v/>
      </c>
      <c r="DQ40" s="434" t="str">
        <f t="shared" si="18"/>
        <v/>
      </c>
      <c r="DR40" s="434" t="str">
        <f t="shared" si="19"/>
        <v/>
      </c>
      <c r="DS40" s="434" t="str">
        <f t="shared" si="23"/>
        <v/>
      </c>
      <c r="DT40" s="434" t="str">
        <f t="shared" si="23"/>
        <v/>
      </c>
      <c r="DU40" s="434" t="str">
        <f t="shared" si="23"/>
        <v/>
      </c>
      <c r="DV40" s="434" t="str">
        <f t="shared" si="23"/>
        <v/>
      </c>
      <c r="DW40" s="434" t="str">
        <f t="shared" si="23"/>
        <v/>
      </c>
      <c r="DX40" s="434" t="str">
        <f t="shared" ref="DX40:DX49" si="25">IF(DX$2=$DB40,1,"")</f>
        <v/>
      </c>
      <c r="DY40" s="434" t="str">
        <f t="shared" si="24"/>
        <v/>
      </c>
      <c r="DZ40" s="434" t="str">
        <f t="shared" si="24"/>
        <v/>
      </c>
      <c r="EA40" s="434" t="str">
        <f t="shared" si="24"/>
        <v/>
      </c>
      <c r="EB40" s="434" t="str">
        <f t="shared" si="24"/>
        <v/>
      </c>
      <c r="EC40" s="434" t="str">
        <f t="shared" si="24"/>
        <v/>
      </c>
      <c r="ED40" s="434" t="str">
        <f t="shared" si="24"/>
        <v/>
      </c>
      <c r="EE40" s="434" t="str">
        <f t="shared" si="24"/>
        <v/>
      </c>
      <c r="EF40" s="434" t="str">
        <f t="shared" si="21"/>
        <v/>
      </c>
      <c r="EG40" s="434" t="str">
        <f t="shared" si="21"/>
        <v/>
      </c>
      <c r="EH40" s="434" t="str">
        <f t="shared" ref="EH40:EH48" si="26">IF(EH$2=$DB40,1,"")</f>
        <v/>
      </c>
      <c r="EI40" s="434" t="str">
        <f t="shared" si="22"/>
        <v/>
      </c>
      <c r="EJ40" s="434" t="str">
        <f t="shared" si="22"/>
        <v/>
      </c>
      <c r="EK40" s="434" t="str">
        <f t="shared" si="22"/>
        <v/>
      </c>
      <c r="EL40" s="434" t="str">
        <f t="shared" si="22"/>
        <v/>
      </c>
      <c r="EM40" s="434" t="str">
        <f t="shared" si="22"/>
        <v/>
      </c>
      <c r="EN40" s="434" t="str">
        <f t="shared" si="22"/>
        <v/>
      </c>
      <c r="EO40" s="434" t="str">
        <f t="shared" si="22"/>
        <v/>
      </c>
      <c r="EP40" s="434" t="str">
        <f t="shared" si="22"/>
        <v/>
      </c>
      <c r="EQ40" s="434">
        <f t="shared" si="22"/>
        <v>1</v>
      </c>
      <c r="ER40" s="434" t="str">
        <f t="shared" si="22"/>
        <v/>
      </c>
      <c r="ES40" s="445" t="str">
        <f t="shared" si="22"/>
        <v/>
      </c>
    </row>
    <row r="41" spans="1:149" ht="15.75">
      <c r="A41" s="187">
        <v>38</v>
      </c>
      <c r="B41" s="59" t="s">
        <v>12827</v>
      </c>
      <c r="C41" s="59" t="s">
        <v>14413</v>
      </c>
      <c r="D41" s="59" t="str">
        <f t="shared" si="5"/>
        <v>T31</v>
      </c>
      <c r="E41" s="59" t="b">
        <f t="shared" si="4"/>
        <v>1</v>
      </c>
      <c r="F41" s="59" t="s">
        <v>14414</v>
      </c>
      <c r="G41" s="59" t="str">
        <f t="shared" si="6"/>
        <v>T31</v>
      </c>
      <c r="H41" s="59" t="s">
        <v>14415</v>
      </c>
      <c r="I41" s="59" t="s">
        <v>14263</v>
      </c>
      <c r="J41" s="59" t="s">
        <v>14193</v>
      </c>
      <c r="K41" s="59" t="s">
        <v>13932</v>
      </c>
      <c r="L41" s="59"/>
      <c r="M41" s="59"/>
      <c r="N41" s="59"/>
      <c r="O41" s="59" t="s">
        <v>30915</v>
      </c>
      <c r="P41" s="59" t="s">
        <v>30917</v>
      </c>
      <c r="Q41" s="188" t="s">
        <v>14416</v>
      </c>
      <c r="R41" s="59"/>
      <c r="S41" s="59"/>
      <c r="T41" s="59"/>
      <c r="U41" s="188"/>
      <c r="AS41" s="1">
        <v>10</v>
      </c>
      <c r="AT41" s="1" t="s">
        <v>14417</v>
      </c>
      <c r="AU41" t="s">
        <v>14418</v>
      </c>
      <c r="AV41" s="1"/>
      <c r="AY41" t="s">
        <v>14419</v>
      </c>
      <c r="CH41" s="41" t="s">
        <v>14420</v>
      </c>
      <c r="CI41" s="41"/>
      <c r="CJ41" s="41"/>
      <c r="CK41" s="41"/>
      <c r="CL41" s="41"/>
      <c r="CM41" s="41"/>
      <c r="CN41" s="41"/>
      <c r="CO41" s="41"/>
      <c r="CP41" s="41"/>
      <c r="CQ41" s="41"/>
      <c r="CR41" s="41"/>
      <c r="DA41" s="438" t="s">
        <v>14421</v>
      </c>
      <c r="DB41" s="439">
        <v>6</v>
      </c>
      <c r="DC41" s="440" t="str">
        <f t="shared" si="12"/>
        <v/>
      </c>
      <c r="DD41" s="440" t="str">
        <f t="shared" si="12"/>
        <v/>
      </c>
      <c r="DE41" s="440" t="str">
        <f t="shared" si="14"/>
        <v/>
      </c>
      <c r="DF41" s="440" t="str">
        <f t="shared" si="18"/>
        <v/>
      </c>
      <c r="DG41" s="440" t="str">
        <f t="shared" si="18"/>
        <v/>
      </c>
      <c r="DH41" s="440">
        <f t="shared" si="18"/>
        <v>1</v>
      </c>
      <c r="DI41" s="440" t="str">
        <f t="shared" si="18"/>
        <v/>
      </c>
      <c r="DJ41" s="440" t="str">
        <f t="shared" si="18"/>
        <v/>
      </c>
      <c r="DK41" s="440" t="str">
        <f t="shared" si="18"/>
        <v/>
      </c>
      <c r="DL41" s="440" t="str">
        <f t="shared" si="18"/>
        <v/>
      </c>
      <c r="DM41" s="440" t="str">
        <f t="shared" si="18"/>
        <v/>
      </c>
      <c r="DN41" s="440" t="str">
        <f t="shared" si="18"/>
        <v/>
      </c>
      <c r="DO41" s="440" t="str">
        <f t="shared" si="18"/>
        <v/>
      </c>
      <c r="DP41" s="440" t="str">
        <f t="shared" si="18"/>
        <v/>
      </c>
      <c r="DQ41" s="440" t="str">
        <f t="shared" si="18"/>
        <v/>
      </c>
      <c r="DR41" s="440" t="str">
        <f t="shared" si="19"/>
        <v/>
      </c>
      <c r="DS41" s="440" t="str">
        <f t="shared" si="23"/>
        <v/>
      </c>
      <c r="DT41" s="440" t="str">
        <f t="shared" si="23"/>
        <v/>
      </c>
      <c r="DU41" s="440" t="str">
        <f t="shared" si="23"/>
        <v/>
      </c>
      <c r="DV41" s="440" t="str">
        <f t="shared" si="23"/>
        <v/>
      </c>
      <c r="DW41" s="440" t="str">
        <f t="shared" si="23"/>
        <v/>
      </c>
      <c r="DX41" s="440" t="str">
        <f t="shared" si="25"/>
        <v/>
      </c>
      <c r="DY41" s="440" t="str">
        <f t="shared" si="24"/>
        <v/>
      </c>
      <c r="DZ41" s="440" t="str">
        <f t="shared" si="24"/>
        <v/>
      </c>
      <c r="EA41" s="440" t="str">
        <f t="shared" si="24"/>
        <v/>
      </c>
      <c r="EB41" s="440" t="str">
        <f t="shared" si="24"/>
        <v/>
      </c>
      <c r="EC41" s="440" t="str">
        <f t="shared" si="24"/>
        <v/>
      </c>
      <c r="ED41" s="440" t="str">
        <f t="shared" si="24"/>
        <v/>
      </c>
      <c r="EE41" s="440" t="str">
        <f t="shared" si="24"/>
        <v/>
      </c>
      <c r="EF41" s="440" t="str">
        <f t="shared" si="21"/>
        <v/>
      </c>
      <c r="EG41" s="440" t="str">
        <f t="shared" si="21"/>
        <v/>
      </c>
      <c r="EH41" s="440" t="str">
        <f t="shared" si="26"/>
        <v/>
      </c>
      <c r="EI41" s="440" t="str">
        <f t="shared" si="22"/>
        <v/>
      </c>
      <c r="EJ41" s="440" t="str">
        <f t="shared" si="22"/>
        <v/>
      </c>
      <c r="EK41" s="440" t="str">
        <f t="shared" si="22"/>
        <v/>
      </c>
      <c r="EL41" s="440" t="str">
        <f t="shared" si="22"/>
        <v/>
      </c>
      <c r="EM41" s="440" t="str">
        <f t="shared" si="22"/>
        <v/>
      </c>
      <c r="EN41" s="440" t="str">
        <f t="shared" si="22"/>
        <v/>
      </c>
      <c r="EO41" s="440" t="str">
        <f t="shared" si="22"/>
        <v/>
      </c>
      <c r="EP41" s="440" t="str">
        <f t="shared" si="22"/>
        <v/>
      </c>
      <c r="EQ41" s="440" t="str">
        <f t="shared" si="22"/>
        <v/>
      </c>
      <c r="ER41" s="440" t="str">
        <f t="shared" si="22"/>
        <v/>
      </c>
      <c r="ES41" s="441" t="str">
        <f t="shared" si="22"/>
        <v/>
      </c>
    </row>
    <row r="42" spans="1:149" ht="15.75">
      <c r="A42" s="187">
        <v>39</v>
      </c>
      <c r="B42" s="59" t="s">
        <v>10577</v>
      </c>
      <c r="C42" s="59" t="s">
        <v>14422</v>
      </c>
      <c r="D42" s="59" t="str">
        <f t="shared" si="5"/>
        <v>C40</v>
      </c>
      <c r="E42" s="59" t="b">
        <f t="shared" si="4"/>
        <v>1</v>
      </c>
      <c r="F42" s="59" t="s">
        <v>14423</v>
      </c>
      <c r="G42" s="59" t="str">
        <f t="shared" si="6"/>
        <v>C40</v>
      </c>
      <c r="H42" s="59" t="s">
        <v>14424</v>
      </c>
      <c r="I42" s="59" t="s">
        <v>14425</v>
      </c>
      <c r="J42" s="59" t="s">
        <v>14426</v>
      </c>
      <c r="K42" s="59" t="s">
        <v>14427</v>
      </c>
      <c r="L42" s="59"/>
      <c r="M42" s="59"/>
      <c r="N42" s="59"/>
      <c r="O42" s="59" t="s">
        <v>14428</v>
      </c>
      <c r="P42" s="59"/>
      <c r="Q42" s="188" t="s">
        <v>14429</v>
      </c>
      <c r="R42" s="59"/>
      <c r="S42" s="59"/>
      <c r="T42" s="59"/>
      <c r="U42" s="188"/>
      <c r="X42" t="s">
        <v>14430</v>
      </c>
      <c r="Y42" t="s">
        <v>14431</v>
      </c>
      <c r="Z42" t="s">
        <v>6</v>
      </c>
      <c r="AS42" s="1">
        <v>25</v>
      </c>
      <c r="AT42" s="1" t="s">
        <v>14432</v>
      </c>
      <c r="AU42" t="s">
        <v>14433</v>
      </c>
      <c r="AV42" s="1"/>
      <c r="CH42" s="41" t="s">
        <v>14434</v>
      </c>
      <c r="CI42" s="41"/>
      <c r="CJ42" s="41"/>
      <c r="CK42" s="41"/>
      <c r="CL42" s="41">
        <v>67</v>
      </c>
      <c r="CM42" s="41">
        <v>50</v>
      </c>
      <c r="CN42" s="301">
        <v>500</v>
      </c>
      <c r="CO42" s="303" t="s">
        <v>14435</v>
      </c>
      <c r="CP42" s="41"/>
      <c r="CQ42" s="41"/>
      <c r="CR42" s="208" t="s">
        <v>14436</v>
      </c>
      <c r="DA42" s="442" t="s">
        <v>14437</v>
      </c>
      <c r="DB42" s="443">
        <v>34</v>
      </c>
      <c r="DC42" s="434" t="str">
        <f t="shared" si="12"/>
        <v/>
      </c>
      <c r="DD42" s="434" t="str">
        <f t="shared" si="12"/>
        <v/>
      </c>
      <c r="DE42" s="434" t="str">
        <f t="shared" si="14"/>
        <v/>
      </c>
      <c r="DF42" s="434" t="str">
        <f t="shared" si="18"/>
        <v/>
      </c>
      <c r="DG42" s="434" t="str">
        <f t="shared" si="18"/>
        <v/>
      </c>
      <c r="DH42" s="434" t="str">
        <f t="shared" si="18"/>
        <v/>
      </c>
      <c r="DI42" s="434" t="str">
        <f t="shared" si="18"/>
        <v/>
      </c>
      <c r="DJ42" s="434" t="str">
        <f t="shared" si="18"/>
        <v/>
      </c>
      <c r="DK42" s="434" t="str">
        <f t="shared" si="18"/>
        <v/>
      </c>
      <c r="DL42" s="434" t="str">
        <f t="shared" si="18"/>
        <v/>
      </c>
      <c r="DM42" s="434" t="str">
        <f t="shared" si="18"/>
        <v/>
      </c>
      <c r="DN42" s="434" t="str">
        <f t="shared" si="18"/>
        <v/>
      </c>
      <c r="DO42" s="434" t="str">
        <f t="shared" si="18"/>
        <v/>
      </c>
      <c r="DP42" s="434" t="str">
        <f t="shared" si="18"/>
        <v/>
      </c>
      <c r="DQ42" s="434" t="str">
        <f t="shared" si="18"/>
        <v/>
      </c>
      <c r="DR42" s="434" t="str">
        <f t="shared" si="19"/>
        <v/>
      </c>
      <c r="DS42" s="434" t="str">
        <f t="shared" si="23"/>
        <v/>
      </c>
      <c r="DT42" s="434" t="str">
        <f t="shared" si="23"/>
        <v/>
      </c>
      <c r="DU42" s="434" t="str">
        <f t="shared" si="23"/>
        <v/>
      </c>
      <c r="DV42" s="434" t="str">
        <f t="shared" si="23"/>
        <v/>
      </c>
      <c r="DW42" s="434" t="str">
        <f t="shared" si="23"/>
        <v/>
      </c>
      <c r="DX42" s="434" t="str">
        <f t="shared" si="25"/>
        <v/>
      </c>
      <c r="DY42" s="434" t="str">
        <f t="shared" si="24"/>
        <v/>
      </c>
      <c r="DZ42" s="434" t="str">
        <f t="shared" si="24"/>
        <v/>
      </c>
      <c r="EA42" s="434" t="str">
        <f t="shared" si="24"/>
        <v/>
      </c>
      <c r="EB42" s="434" t="str">
        <f t="shared" si="24"/>
        <v/>
      </c>
      <c r="EC42" s="434" t="str">
        <f t="shared" si="24"/>
        <v/>
      </c>
      <c r="ED42" s="434" t="str">
        <f t="shared" si="24"/>
        <v/>
      </c>
      <c r="EE42" s="434" t="str">
        <f t="shared" si="24"/>
        <v/>
      </c>
      <c r="EF42" s="434" t="str">
        <f t="shared" si="21"/>
        <v/>
      </c>
      <c r="EG42" s="434" t="str">
        <f t="shared" si="21"/>
        <v/>
      </c>
      <c r="EH42" s="434" t="str">
        <f t="shared" si="26"/>
        <v/>
      </c>
      <c r="EI42" s="434" t="str">
        <f t="shared" si="22"/>
        <v/>
      </c>
      <c r="EJ42" s="434">
        <v>1</v>
      </c>
      <c r="EK42" s="434" t="str">
        <f t="shared" si="22"/>
        <v/>
      </c>
      <c r="EL42" s="434" t="str">
        <f t="shared" si="22"/>
        <v/>
      </c>
      <c r="EM42" s="434" t="str">
        <f t="shared" si="22"/>
        <v/>
      </c>
      <c r="EN42" s="434" t="str">
        <f t="shared" si="22"/>
        <v/>
      </c>
      <c r="EO42" s="434" t="str">
        <f t="shared" si="22"/>
        <v/>
      </c>
      <c r="EP42" s="434" t="str">
        <f t="shared" si="22"/>
        <v/>
      </c>
      <c r="EQ42" s="434" t="str">
        <f t="shared" si="22"/>
        <v/>
      </c>
      <c r="ER42" s="434" t="str">
        <f t="shared" si="22"/>
        <v/>
      </c>
      <c r="ES42" s="445" t="str">
        <f t="shared" si="22"/>
        <v/>
      </c>
    </row>
    <row r="43" spans="1:149" ht="15.75">
      <c r="A43" s="187">
        <v>40</v>
      </c>
      <c r="B43" s="59" t="s">
        <v>12392</v>
      </c>
      <c r="C43" s="59" t="s">
        <v>14438</v>
      </c>
      <c r="D43" s="59" t="s">
        <v>103</v>
      </c>
      <c r="E43" s="59" t="b">
        <f t="shared" si="4"/>
        <v>1</v>
      </c>
      <c r="F43" s="59" t="s">
        <v>14439</v>
      </c>
      <c r="G43" s="59" t="s">
        <v>103</v>
      </c>
      <c r="H43" s="59" t="s">
        <v>14440</v>
      </c>
      <c r="I43" s="59" t="s">
        <v>14441</v>
      </c>
      <c r="J43" s="59" t="s">
        <v>14235</v>
      </c>
      <c r="K43" s="59" t="s">
        <v>13932</v>
      </c>
      <c r="L43" s="59"/>
      <c r="M43" s="59"/>
      <c r="N43" s="59"/>
      <c r="O43" s="59"/>
      <c r="P43" s="59"/>
      <c r="Q43" s="59" t="s">
        <v>14442</v>
      </c>
      <c r="R43" s="59" t="s">
        <v>14443</v>
      </c>
      <c r="S43" s="59"/>
      <c r="T43" s="59"/>
      <c r="U43" s="188"/>
      <c r="X43" t="s">
        <v>1855</v>
      </c>
      <c r="Y43" t="s">
        <v>1856</v>
      </c>
      <c r="Z43" t="s">
        <v>1857</v>
      </c>
      <c r="AS43" s="1">
        <v>50</v>
      </c>
      <c r="AT43" s="1" t="s">
        <v>14444</v>
      </c>
      <c r="AU43" t="s">
        <v>14445</v>
      </c>
      <c r="AV43" s="1"/>
      <c r="CH43" s="41" t="s">
        <v>14446</v>
      </c>
      <c r="CI43" s="41"/>
      <c r="CJ43" s="41"/>
      <c r="CK43" s="41"/>
      <c r="CL43" s="41"/>
      <c r="CM43" s="41"/>
      <c r="CN43" s="41"/>
      <c r="CO43" s="41"/>
      <c r="CP43" s="41"/>
      <c r="CQ43" s="41"/>
      <c r="CR43" s="41"/>
      <c r="DA43" s="438" t="s">
        <v>14447</v>
      </c>
      <c r="DB43" s="439">
        <v>34</v>
      </c>
      <c r="DC43" s="440" t="str">
        <f t="shared" si="12"/>
        <v/>
      </c>
      <c r="DD43" s="440" t="str">
        <f t="shared" si="12"/>
        <v/>
      </c>
      <c r="DE43" s="440" t="str">
        <f t="shared" si="14"/>
        <v/>
      </c>
      <c r="DF43" s="440" t="str">
        <f t="shared" si="18"/>
        <v/>
      </c>
      <c r="DG43" s="440" t="str">
        <f t="shared" si="18"/>
        <v/>
      </c>
      <c r="DH43" s="440" t="str">
        <f t="shared" si="18"/>
        <v/>
      </c>
      <c r="DI43" s="440" t="str">
        <f t="shared" si="18"/>
        <v/>
      </c>
      <c r="DJ43" s="440" t="str">
        <f t="shared" si="18"/>
        <v/>
      </c>
      <c r="DK43" s="440" t="str">
        <f t="shared" si="18"/>
        <v/>
      </c>
      <c r="DL43" s="440" t="str">
        <f t="shared" si="18"/>
        <v/>
      </c>
      <c r="DM43" s="440" t="str">
        <f t="shared" si="18"/>
        <v/>
      </c>
      <c r="DN43" s="440" t="str">
        <f t="shared" si="18"/>
        <v/>
      </c>
      <c r="DO43" s="440" t="str">
        <f t="shared" si="18"/>
        <v/>
      </c>
      <c r="DP43" s="440" t="str">
        <f t="shared" si="18"/>
        <v/>
      </c>
      <c r="DQ43" s="440" t="str">
        <f t="shared" si="18"/>
        <v/>
      </c>
      <c r="DR43" s="440" t="str">
        <f t="shared" si="19"/>
        <v/>
      </c>
      <c r="DS43" s="440" t="str">
        <f t="shared" si="23"/>
        <v/>
      </c>
      <c r="DT43" s="440" t="str">
        <f t="shared" si="23"/>
        <v/>
      </c>
      <c r="DU43" s="440" t="str">
        <f t="shared" si="23"/>
        <v/>
      </c>
      <c r="DV43" s="440" t="str">
        <f t="shared" si="23"/>
        <v/>
      </c>
      <c r="DW43" s="440" t="str">
        <f t="shared" si="23"/>
        <v/>
      </c>
      <c r="DX43" s="440" t="str">
        <f t="shared" si="25"/>
        <v/>
      </c>
      <c r="DY43" s="440" t="str">
        <f t="shared" si="24"/>
        <v/>
      </c>
      <c r="DZ43" s="440" t="str">
        <f t="shared" si="24"/>
        <v/>
      </c>
      <c r="EA43" s="440" t="str">
        <f t="shared" si="24"/>
        <v/>
      </c>
      <c r="EB43" s="440" t="str">
        <f t="shared" si="24"/>
        <v/>
      </c>
      <c r="EC43" s="440" t="str">
        <f t="shared" si="24"/>
        <v/>
      </c>
      <c r="ED43" s="440" t="str">
        <f t="shared" si="24"/>
        <v/>
      </c>
      <c r="EE43" s="440" t="str">
        <f t="shared" si="24"/>
        <v/>
      </c>
      <c r="EF43" s="440" t="str">
        <f t="shared" si="21"/>
        <v/>
      </c>
      <c r="EG43" s="440" t="str">
        <f t="shared" si="21"/>
        <v/>
      </c>
      <c r="EH43" s="440" t="str">
        <f t="shared" si="26"/>
        <v/>
      </c>
      <c r="EI43" s="440" t="str">
        <f t="shared" si="22"/>
        <v/>
      </c>
      <c r="EJ43" s="440">
        <v>1</v>
      </c>
      <c r="EK43" s="440" t="str">
        <f t="shared" si="22"/>
        <v/>
      </c>
      <c r="EL43" s="440" t="str">
        <f t="shared" si="22"/>
        <v/>
      </c>
      <c r="EM43" s="440" t="str">
        <f t="shared" si="22"/>
        <v/>
      </c>
      <c r="EN43" s="440" t="str">
        <f t="shared" si="22"/>
        <v/>
      </c>
      <c r="EO43" s="440" t="str">
        <f t="shared" si="22"/>
        <v/>
      </c>
      <c r="EP43" s="440" t="str">
        <f t="shared" si="22"/>
        <v/>
      </c>
      <c r="EQ43" s="440" t="str">
        <f t="shared" si="22"/>
        <v/>
      </c>
      <c r="ER43" s="440" t="str">
        <f t="shared" si="22"/>
        <v/>
      </c>
      <c r="ES43" s="441" t="str">
        <f t="shared" si="22"/>
        <v/>
      </c>
    </row>
    <row r="44" spans="1:149" ht="15.75">
      <c r="A44" s="187">
        <v>41</v>
      </c>
      <c r="B44" s="59" t="s">
        <v>12402</v>
      </c>
      <c r="C44" s="59" t="s">
        <v>14448</v>
      </c>
      <c r="D44" s="59" t="s">
        <v>12399</v>
      </c>
      <c r="E44" s="59" t="b">
        <f t="shared" si="4"/>
        <v>1</v>
      </c>
      <c r="F44" s="59" t="s">
        <v>14449</v>
      </c>
      <c r="G44" s="59" t="s">
        <v>12399</v>
      </c>
      <c r="H44" s="59" t="s">
        <v>14450</v>
      </c>
      <c r="I44" s="59" t="s">
        <v>14451</v>
      </c>
      <c r="J44" s="59" t="s">
        <v>14235</v>
      </c>
      <c r="K44" s="59" t="s">
        <v>13932</v>
      </c>
      <c r="L44" s="59"/>
      <c r="M44" s="59"/>
      <c r="N44" s="59"/>
      <c r="O44" s="59"/>
      <c r="P44" s="59"/>
      <c r="Q44" s="188" t="s">
        <v>14452</v>
      </c>
      <c r="R44" s="59"/>
      <c r="S44" s="59"/>
      <c r="T44" s="59"/>
      <c r="U44" s="188"/>
      <c r="X44" t="s">
        <v>1848</v>
      </c>
      <c r="Y44" t="s">
        <v>1849</v>
      </c>
      <c r="Z44" t="s">
        <v>1850</v>
      </c>
      <c r="AS44" s="1" t="s">
        <v>14384</v>
      </c>
      <c r="AT44" s="1" t="s">
        <v>13915</v>
      </c>
      <c r="AU44" s="1" t="s">
        <v>14385</v>
      </c>
      <c r="AV44" s="1" t="s">
        <v>14386</v>
      </c>
      <c r="CH44" s="41" t="s">
        <v>14453</v>
      </c>
      <c r="CI44" s="41"/>
      <c r="CJ44" s="41"/>
      <c r="CK44" s="41"/>
      <c r="CL44" s="41"/>
      <c r="CM44" s="41"/>
      <c r="CN44" s="41"/>
      <c r="CO44" s="41" t="s">
        <v>14454</v>
      </c>
      <c r="CP44" s="41"/>
      <c r="CQ44" s="41"/>
      <c r="CR44" s="41"/>
      <c r="DA44" s="442" t="s">
        <v>14455</v>
      </c>
      <c r="DB44" s="443">
        <v>11</v>
      </c>
      <c r="DC44" s="434" t="str">
        <f t="shared" si="12"/>
        <v/>
      </c>
      <c r="DD44" s="434" t="str">
        <f t="shared" si="12"/>
        <v/>
      </c>
      <c r="DE44" s="434" t="str">
        <f t="shared" si="14"/>
        <v/>
      </c>
      <c r="DF44" s="434" t="str">
        <f t="shared" si="18"/>
        <v/>
      </c>
      <c r="DG44" s="434" t="str">
        <f t="shared" si="18"/>
        <v/>
      </c>
      <c r="DH44" s="434" t="str">
        <f t="shared" si="18"/>
        <v/>
      </c>
      <c r="DI44" s="434" t="str">
        <f t="shared" si="18"/>
        <v/>
      </c>
      <c r="DJ44" s="434" t="str">
        <f t="shared" si="18"/>
        <v/>
      </c>
      <c r="DK44" s="434" t="str">
        <f t="shared" si="18"/>
        <v/>
      </c>
      <c r="DL44" s="434" t="str">
        <f t="shared" si="18"/>
        <v/>
      </c>
      <c r="DM44" s="434">
        <f t="shared" si="18"/>
        <v>1</v>
      </c>
      <c r="DN44" s="434" t="str">
        <f t="shared" si="18"/>
        <v/>
      </c>
      <c r="DO44" s="434" t="str">
        <f t="shared" si="18"/>
        <v/>
      </c>
      <c r="DP44" s="434" t="str">
        <f t="shared" si="18"/>
        <v/>
      </c>
      <c r="DQ44" s="434" t="str">
        <f t="shared" si="18"/>
        <v/>
      </c>
      <c r="DR44" s="434" t="str">
        <f t="shared" si="19"/>
        <v/>
      </c>
      <c r="DS44" s="434" t="str">
        <f t="shared" si="23"/>
        <v/>
      </c>
      <c r="DT44" s="434" t="str">
        <f t="shared" si="23"/>
        <v/>
      </c>
      <c r="DU44" s="434" t="str">
        <f t="shared" si="23"/>
        <v/>
      </c>
      <c r="DV44" s="434" t="str">
        <f t="shared" si="23"/>
        <v/>
      </c>
      <c r="DW44" s="434" t="str">
        <f t="shared" si="23"/>
        <v/>
      </c>
      <c r="DX44" s="434" t="str">
        <f t="shared" si="25"/>
        <v/>
      </c>
      <c r="DY44" s="434" t="str">
        <f t="shared" si="24"/>
        <v/>
      </c>
      <c r="DZ44" s="434" t="str">
        <f t="shared" si="24"/>
        <v/>
      </c>
      <c r="EA44" s="434" t="str">
        <f t="shared" si="24"/>
        <v/>
      </c>
      <c r="EB44" s="434" t="str">
        <f t="shared" si="24"/>
        <v/>
      </c>
      <c r="EC44" s="434" t="str">
        <f t="shared" si="24"/>
        <v/>
      </c>
      <c r="ED44" s="434" t="str">
        <f t="shared" si="24"/>
        <v/>
      </c>
      <c r="EE44" s="434" t="str">
        <f t="shared" si="24"/>
        <v/>
      </c>
      <c r="EF44" s="434" t="str">
        <f t="shared" si="21"/>
        <v/>
      </c>
      <c r="EG44" s="434" t="str">
        <f t="shared" si="21"/>
        <v/>
      </c>
      <c r="EH44" s="434" t="str">
        <f t="shared" si="26"/>
        <v/>
      </c>
      <c r="EI44" s="434" t="str">
        <f t="shared" si="22"/>
        <v/>
      </c>
      <c r="EJ44" s="434" t="str">
        <f t="shared" si="22"/>
        <v/>
      </c>
      <c r="EK44" s="434" t="str">
        <f t="shared" si="22"/>
        <v/>
      </c>
      <c r="EL44" s="434" t="str">
        <f t="shared" si="22"/>
        <v/>
      </c>
      <c r="EM44" s="434" t="str">
        <f t="shared" si="22"/>
        <v/>
      </c>
      <c r="EN44" s="434" t="str">
        <f t="shared" si="22"/>
        <v/>
      </c>
      <c r="EO44" s="434" t="str">
        <f t="shared" si="22"/>
        <v/>
      </c>
      <c r="EP44" s="434" t="str">
        <f t="shared" si="22"/>
        <v/>
      </c>
      <c r="EQ44" s="434" t="str">
        <f t="shared" si="22"/>
        <v/>
      </c>
      <c r="ER44" s="434" t="str">
        <f t="shared" si="22"/>
        <v/>
      </c>
      <c r="ES44" s="445" t="str">
        <f t="shared" si="22"/>
        <v/>
      </c>
    </row>
    <row r="45" spans="1:149" ht="15.75">
      <c r="A45" s="187">
        <v>42</v>
      </c>
      <c r="B45" s="59" t="s">
        <v>10403</v>
      </c>
      <c r="C45" s="59" t="s">
        <v>14456</v>
      </c>
      <c r="D45" s="59" t="s">
        <v>10400</v>
      </c>
      <c r="E45" s="59" t="b">
        <f t="shared" si="4"/>
        <v>1</v>
      </c>
      <c r="F45" s="59" t="s">
        <v>14457</v>
      </c>
      <c r="G45" s="59" t="str">
        <f t="shared" si="6"/>
        <v>C15</v>
      </c>
      <c r="H45" s="59" t="s">
        <v>14458</v>
      </c>
      <c r="I45" s="59" t="s">
        <v>14459</v>
      </c>
      <c r="J45" s="59" t="s">
        <v>14460</v>
      </c>
      <c r="K45" s="59" t="s">
        <v>14461</v>
      </c>
      <c r="L45" s="59"/>
      <c r="M45" s="59"/>
      <c r="N45" s="59"/>
      <c r="O45" s="59" t="s">
        <v>14462</v>
      </c>
      <c r="P45" s="59" t="s">
        <v>14463</v>
      </c>
      <c r="Q45" s="59" t="s">
        <v>14464</v>
      </c>
      <c r="R45" s="59" t="s">
        <v>14465</v>
      </c>
      <c r="S45" s="59"/>
      <c r="T45" s="59" t="s">
        <v>14466</v>
      </c>
      <c r="U45" s="188"/>
      <c r="X45" t="s">
        <v>701</v>
      </c>
      <c r="Y45" t="s">
        <v>1860</v>
      </c>
      <c r="Z45" t="s">
        <v>1861</v>
      </c>
      <c r="AS45" s="1">
        <v>1</v>
      </c>
      <c r="AT45" s="1" t="s">
        <v>14467</v>
      </c>
      <c r="CH45" s="41" t="s">
        <v>14468</v>
      </c>
      <c r="CI45" s="41"/>
      <c r="CJ45" s="41"/>
      <c r="CK45" s="41"/>
      <c r="CL45" s="41"/>
      <c r="CM45" s="41"/>
      <c r="CN45" s="41"/>
      <c r="CO45" s="41"/>
      <c r="CP45" s="41"/>
      <c r="CQ45" s="41"/>
      <c r="CR45" s="41"/>
      <c r="DA45" s="438" t="s">
        <v>14469</v>
      </c>
      <c r="DB45" s="439" t="s">
        <v>14470</v>
      </c>
      <c r="DC45" s="440" t="str">
        <f t="shared" si="12"/>
        <v/>
      </c>
      <c r="DD45" s="440" t="str">
        <f t="shared" si="12"/>
        <v/>
      </c>
      <c r="DE45" s="440" t="str">
        <f t="shared" si="14"/>
        <v/>
      </c>
      <c r="DF45" s="440" t="str">
        <f t="shared" ref="DF45:DQ57" si="27">IF(DF$2=$DB45,1,"")</f>
        <v/>
      </c>
      <c r="DG45" s="440" t="str">
        <f t="shared" si="27"/>
        <v/>
      </c>
      <c r="DH45" s="440" t="str">
        <f t="shared" si="27"/>
        <v/>
      </c>
      <c r="DI45" s="440" t="str">
        <f t="shared" si="27"/>
        <v/>
      </c>
      <c r="DJ45" s="440" t="str">
        <f t="shared" si="27"/>
        <v/>
      </c>
      <c r="DK45" s="440" t="str">
        <f t="shared" si="27"/>
        <v/>
      </c>
      <c r="DL45" s="440" t="str">
        <f t="shared" si="27"/>
        <v/>
      </c>
      <c r="DM45" s="440" t="str">
        <f t="shared" si="27"/>
        <v/>
      </c>
      <c r="DN45" s="440" t="str">
        <f t="shared" si="27"/>
        <v/>
      </c>
      <c r="DO45" s="440" t="str">
        <f t="shared" si="27"/>
        <v/>
      </c>
      <c r="DP45" s="440" t="str">
        <f t="shared" si="27"/>
        <v/>
      </c>
      <c r="DQ45" s="440" t="str">
        <f t="shared" si="27"/>
        <v/>
      </c>
      <c r="DR45" s="440" t="str">
        <f t="shared" si="19"/>
        <v/>
      </c>
      <c r="DS45" s="440">
        <v>1</v>
      </c>
      <c r="DT45" s="440" t="str">
        <f t="shared" ref="DT45:DW49" si="28">IF(DT$2=$DB45,1,"")</f>
        <v/>
      </c>
      <c r="DU45" s="440" t="str">
        <f t="shared" si="28"/>
        <v/>
      </c>
      <c r="DV45" s="440" t="str">
        <f t="shared" si="28"/>
        <v/>
      </c>
      <c r="DW45" s="440" t="str">
        <f t="shared" si="28"/>
        <v/>
      </c>
      <c r="DX45" s="440" t="str">
        <f t="shared" si="25"/>
        <v/>
      </c>
      <c r="DY45" s="440" t="str">
        <f t="shared" si="24"/>
        <v/>
      </c>
      <c r="DZ45" s="440" t="str">
        <f t="shared" si="24"/>
        <v/>
      </c>
      <c r="EA45" s="440" t="str">
        <f t="shared" si="24"/>
        <v/>
      </c>
      <c r="EB45" s="440" t="str">
        <f t="shared" si="24"/>
        <v/>
      </c>
      <c r="EC45" s="440" t="str">
        <f t="shared" si="24"/>
        <v/>
      </c>
      <c r="ED45" s="440" t="str">
        <f t="shared" si="24"/>
        <v/>
      </c>
      <c r="EE45" s="440" t="str">
        <f t="shared" si="24"/>
        <v/>
      </c>
      <c r="EF45" s="440" t="str">
        <f t="shared" si="21"/>
        <v/>
      </c>
      <c r="EG45" s="440" t="str">
        <f t="shared" si="21"/>
        <v/>
      </c>
      <c r="EH45" s="440" t="str">
        <f t="shared" si="26"/>
        <v/>
      </c>
      <c r="EI45" s="440" t="str">
        <f t="shared" ref="EI45:EQ49" si="29">IF(EI$2=$DB45,1,"")</f>
        <v/>
      </c>
      <c r="EJ45" s="440" t="str">
        <f t="shared" si="29"/>
        <v/>
      </c>
      <c r="EK45" s="440" t="str">
        <f t="shared" si="29"/>
        <v/>
      </c>
      <c r="EL45" s="440" t="str">
        <f t="shared" si="29"/>
        <v/>
      </c>
      <c r="EM45" s="440" t="str">
        <f t="shared" si="29"/>
        <v/>
      </c>
      <c r="EN45" s="440" t="str">
        <f t="shared" si="29"/>
        <v/>
      </c>
      <c r="EO45" s="440" t="str">
        <f t="shared" si="29"/>
        <v/>
      </c>
      <c r="EP45" s="440" t="str">
        <f t="shared" si="29"/>
        <v/>
      </c>
      <c r="EQ45" s="440" t="str">
        <f t="shared" si="29"/>
        <v/>
      </c>
      <c r="ER45" s="440">
        <v>1</v>
      </c>
      <c r="ES45" s="441" t="str">
        <f>IF(ES$2=$DB45,1,"")</f>
        <v/>
      </c>
    </row>
    <row r="46" spans="1:149" ht="15.75" customHeight="1">
      <c r="A46" s="195">
        <v>43</v>
      </c>
      <c r="B46" s="196" t="s">
        <v>13814</v>
      </c>
      <c r="C46" s="196"/>
      <c r="D46" s="196"/>
      <c r="E46" s="196"/>
      <c r="F46" s="196" t="s">
        <v>14471</v>
      </c>
      <c r="G46" s="196"/>
      <c r="H46" s="196" t="s">
        <v>14472</v>
      </c>
      <c r="I46" s="196"/>
      <c r="J46" s="196"/>
      <c r="K46" s="196"/>
      <c r="L46" s="196"/>
      <c r="M46" s="196"/>
      <c r="N46" s="196"/>
      <c r="O46" s="196"/>
      <c r="P46" s="196"/>
      <c r="Q46" s="198" t="s">
        <v>14473</v>
      </c>
      <c r="R46" s="196"/>
      <c r="S46" s="197" t="s">
        <v>14474</v>
      </c>
      <c r="T46" s="197"/>
      <c r="U46" s="198"/>
      <c r="X46" t="s">
        <v>746</v>
      </c>
      <c r="Y46" t="s">
        <v>1869</v>
      </c>
      <c r="Z46" t="s">
        <v>1870</v>
      </c>
      <c r="AS46" s="1">
        <v>3</v>
      </c>
      <c r="AT46" s="1" t="s">
        <v>14475</v>
      </c>
      <c r="CH46" s="312" t="s">
        <v>14476</v>
      </c>
      <c r="CI46" s="41" t="s">
        <v>14408</v>
      </c>
      <c r="CJ46" s="41"/>
      <c r="CK46" s="41"/>
      <c r="CL46" s="41">
        <v>360</v>
      </c>
      <c r="CM46" s="41">
        <v>60</v>
      </c>
      <c r="CN46" s="301">
        <v>300</v>
      </c>
      <c r="CO46" s="303" t="s">
        <v>13982</v>
      </c>
      <c r="CP46" s="41"/>
      <c r="CQ46" s="41"/>
      <c r="CR46" s="208" t="s">
        <v>14477</v>
      </c>
      <c r="DA46" s="442" t="s">
        <v>14478</v>
      </c>
      <c r="DB46" s="443">
        <v>34</v>
      </c>
      <c r="DC46" s="434" t="str">
        <f t="shared" si="12"/>
        <v/>
      </c>
      <c r="DD46" s="434" t="str">
        <f t="shared" si="12"/>
        <v/>
      </c>
      <c r="DE46" s="434" t="str">
        <f t="shared" si="14"/>
        <v/>
      </c>
      <c r="DF46" s="434" t="str">
        <f t="shared" si="27"/>
        <v/>
      </c>
      <c r="DG46" s="434" t="str">
        <f t="shared" si="27"/>
        <v/>
      </c>
      <c r="DH46" s="434" t="str">
        <f t="shared" si="27"/>
        <v/>
      </c>
      <c r="DI46" s="434" t="str">
        <f t="shared" si="27"/>
        <v/>
      </c>
      <c r="DJ46" s="434" t="str">
        <f t="shared" si="27"/>
        <v/>
      </c>
      <c r="DK46" s="434" t="str">
        <f t="shared" si="27"/>
        <v/>
      </c>
      <c r="DL46" s="434" t="str">
        <f t="shared" si="27"/>
        <v/>
      </c>
      <c r="DM46" s="434" t="str">
        <f t="shared" si="27"/>
        <v/>
      </c>
      <c r="DN46" s="434" t="str">
        <f t="shared" si="27"/>
        <v/>
      </c>
      <c r="DO46" s="434" t="str">
        <f t="shared" si="27"/>
        <v/>
      </c>
      <c r="DP46" s="434" t="str">
        <f t="shared" si="27"/>
        <v/>
      </c>
      <c r="DQ46" s="434" t="str">
        <f t="shared" si="27"/>
        <v/>
      </c>
      <c r="DR46" s="434" t="str">
        <f t="shared" si="19"/>
        <v/>
      </c>
      <c r="DS46" s="434" t="str">
        <f>IF(DS$2=$DB46,1,"")</f>
        <v/>
      </c>
      <c r="DT46" s="434" t="str">
        <f t="shared" si="28"/>
        <v/>
      </c>
      <c r="DU46" s="434" t="str">
        <f t="shared" si="28"/>
        <v/>
      </c>
      <c r="DV46" s="434" t="str">
        <f t="shared" si="28"/>
        <v/>
      </c>
      <c r="DW46" s="434" t="str">
        <f t="shared" si="28"/>
        <v/>
      </c>
      <c r="DX46" s="434" t="str">
        <f t="shared" si="25"/>
        <v/>
      </c>
      <c r="DY46" s="434" t="str">
        <f t="shared" si="24"/>
        <v/>
      </c>
      <c r="DZ46" s="434" t="str">
        <f t="shared" si="24"/>
        <v/>
      </c>
      <c r="EA46" s="434" t="str">
        <f t="shared" si="24"/>
        <v/>
      </c>
      <c r="EB46" s="434" t="str">
        <f t="shared" si="24"/>
        <v/>
      </c>
      <c r="EC46" s="434" t="str">
        <f t="shared" si="24"/>
        <v/>
      </c>
      <c r="ED46" s="434" t="str">
        <f t="shared" si="24"/>
        <v/>
      </c>
      <c r="EE46" s="434" t="str">
        <f t="shared" si="24"/>
        <v/>
      </c>
      <c r="EF46" s="434" t="str">
        <f t="shared" si="21"/>
        <v/>
      </c>
      <c r="EG46" s="434" t="str">
        <f t="shared" si="21"/>
        <v/>
      </c>
      <c r="EH46" s="434" t="str">
        <f t="shared" si="26"/>
        <v/>
      </c>
      <c r="EI46" s="434" t="str">
        <f t="shared" si="29"/>
        <v/>
      </c>
      <c r="EJ46" s="434">
        <v>1</v>
      </c>
      <c r="EK46" s="434" t="str">
        <f t="shared" si="29"/>
        <v/>
      </c>
      <c r="EL46" s="434" t="str">
        <f t="shared" si="29"/>
        <v/>
      </c>
      <c r="EM46" s="434" t="str">
        <f t="shared" si="29"/>
        <v/>
      </c>
      <c r="EN46" s="434" t="str">
        <f t="shared" si="29"/>
        <v/>
      </c>
      <c r="EO46" s="434" t="str">
        <f t="shared" si="29"/>
        <v/>
      </c>
      <c r="EP46" s="434" t="str">
        <f t="shared" si="29"/>
        <v/>
      </c>
      <c r="EQ46" s="434" t="str">
        <f t="shared" si="29"/>
        <v/>
      </c>
      <c r="ER46" s="434" t="str">
        <f>IF(ER$2=$DB46,1,"")</f>
        <v/>
      </c>
      <c r="ES46" s="445" t="str">
        <f>IF(ES$2=$DB46,1,"")</f>
        <v/>
      </c>
    </row>
    <row r="47" spans="1:149" ht="15.75">
      <c r="S47" s="34"/>
      <c r="T47" s="34"/>
      <c r="U47" s="34"/>
      <c r="X47" t="s">
        <v>1858</v>
      </c>
      <c r="Y47" t="s">
        <v>1859</v>
      </c>
      <c r="Z47" t="s">
        <v>1857</v>
      </c>
      <c r="AS47" s="1">
        <v>10</v>
      </c>
      <c r="AT47" s="1" t="s">
        <v>14479</v>
      </c>
      <c r="AU47" t="s">
        <v>14418</v>
      </c>
      <c r="CH47" s="312" t="s">
        <v>13889</v>
      </c>
      <c r="CI47" s="41" t="s">
        <v>13843</v>
      </c>
      <c r="CJ47" s="41"/>
      <c r="CK47" s="41"/>
      <c r="CL47" s="41"/>
      <c r="CM47" s="41"/>
      <c r="CN47" s="41"/>
      <c r="CO47" s="41"/>
      <c r="CP47" s="41"/>
      <c r="CQ47" s="41"/>
      <c r="CR47" s="41"/>
      <c r="DA47" s="438" t="s">
        <v>14480</v>
      </c>
      <c r="DB47" s="439" t="s">
        <v>14481</v>
      </c>
      <c r="DC47" s="440" t="str">
        <f t="shared" si="12"/>
        <v/>
      </c>
      <c r="DD47" s="440" t="str">
        <f t="shared" si="12"/>
        <v/>
      </c>
      <c r="DE47" s="440">
        <v>1</v>
      </c>
      <c r="DF47" s="440" t="str">
        <f t="shared" si="27"/>
        <v/>
      </c>
      <c r="DG47" s="440" t="str">
        <f t="shared" si="27"/>
        <v/>
      </c>
      <c r="DH47" s="440" t="str">
        <f t="shared" si="27"/>
        <v/>
      </c>
      <c r="DI47" s="440" t="str">
        <f t="shared" si="27"/>
        <v/>
      </c>
      <c r="DJ47" s="440" t="str">
        <f t="shared" si="27"/>
        <v/>
      </c>
      <c r="DK47" s="440" t="str">
        <f t="shared" si="27"/>
        <v/>
      </c>
      <c r="DL47" s="440" t="str">
        <f t="shared" si="27"/>
        <v/>
      </c>
      <c r="DM47" s="440" t="str">
        <f t="shared" si="27"/>
        <v/>
      </c>
      <c r="DN47" s="440" t="str">
        <f t="shared" si="27"/>
        <v/>
      </c>
      <c r="DO47" s="440" t="str">
        <f t="shared" si="27"/>
        <v/>
      </c>
      <c r="DP47" s="440" t="str">
        <f t="shared" si="27"/>
        <v/>
      </c>
      <c r="DQ47" s="440" t="str">
        <f t="shared" si="27"/>
        <v/>
      </c>
      <c r="DR47" s="440" t="str">
        <f t="shared" si="19"/>
        <v/>
      </c>
      <c r="DS47" s="440" t="str">
        <f>IF(DS$2=$DB47,1,"")</f>
        <v/>
      </c>
      <c r="DT47" s="440" t="str">
        <f t="shared" si="28"/>
        <v/>
      </c>
      <c r="DU47" s="440" t="str">
        <f t="shared" si="28"/>
        <v/>
      </c>
      <c r="DV47" s="440" t="str">
        <f t="shared" si="28"/>
        <v/>
      </c>
      <c r="DW47" s="440" t="str">
        <f t="shared" si="28"/>
        <v/>
      </c>
      <c r="DX47" s="440" t="str">
        <f t="shared" si="25"/>
        <v/>
      </c>
      <c r="DY47" s="440" t="str">
        <f t="shared" ref="DY47:DZ49" si="30">IF(DY$2=$DB47,1,"")</f>
        <v/>
      </c>
      <c r="DZ47" s="440" t="str">
        <f t="shared" si="30"/>
        <v/>
      </c>
      <c r="EA47" s="440">
        <v>1</v>
      </c>
      <c r="EB47" s="440" t="str">
        <f t="shared" ref="EB47:EE49" si="31">IF(EB$2=$DB47,1,"")</f>
        <v/>
      </c>
      <c r="EC47" s="440" t="str">
        <f t="shared" si="31"/>
        <v/>
      </c>
      <c r="ED47" s="440" t="str">
        <f t="shared" si="31"/>
        <v/>
      </c>
      <c r="EE47" s="440" t="str">
        <f t="shared" si="31"/>
        <v/>
      </c>
      <c r="EF47" s="440" t="str">
        <f t="shared" si="21"/>
        <v/>
      </c>
      <c r="EG47" s="440" t="str">
        <f t="shared" si="21"/>
        <v/>
      </c>
      <c r="EH47" s="440" t="str">
        <f t="shared" si="26"/>
        <v/>
      </c>
      <c r="EI47" s="440" t="str">
        <f t="shared" si="29"/>
        <v/>
      </c>
      <c r="EJ47" s="440" t="str">
        <f t="shared" si="29"/>
        <v/>
      </c>
      <c r="EK47" s="440" t="str">
        <f t="shared" si="29"/>
        <v/>
      </c>
      <c r="EL47" s="440" t="str">
        <f t="shared" si="29"/>
        <v/>
      </c>
      <c r="EM47" s="440" t="str">
        <f t="shared" si="29"/>
        <v/>
      </c>
      <c r="EN47" s="440" t="str">
        <f t="shared" si="29"/>
        <v/>
      </c>
      <c r="EO47" s="440" t="str">
        <f t="shared" si="29"/>
        <v/>
      </c>
      <c r="EP47" s="440" t="str">
        <f t="shared" si="29"/>
        <v/>
      </c>
      <c r="EQ47" s="440" t="str">
        <f t="shared" si="29"/>
        <v/>
      </c>
      <c r="ER47" s="440" t="str">
        <f>IF(ER$2=$DB47,1,"")</f>
        <v/>
      </c>
      <c r="ES47" s="441" t="str">
        <f>IF(ES$2=$DB47,1,"")</f>
        <v/>
      </c>
    </row>
    <row r="48" spans="1:149" ht="15.75">
      <c r="X48" t="s">
        <v>653</v>
      </c>
      <c r="Y48" t="s">
        <v>1851</v>
      </c>
      <c r="Z48" t="s">
        <v>1850</v>
      </c>
      <c r="AS48" s="1">
        <v>25</v>
      </c>
      <c r="AT48" s="1" t="s">
        <v>14482</v>
      </c>
      <c r="AU48" t="s">
        <v>14433</v>
      </c>
      <c r="AW48" t="s">
        <v>14483</v>
      </c>
      <c r="CH48" s="303" t="s">
        <v>14484</v>
      </c>
      <c r="CI48" s="41"/>
      <c r="CJ48" s="41"/>
      <c r="CK48" s="41"/>
      <c r="CL48" s="41">
        <v>40</v>
      </c>
      <c r="CM48" s="41">
        <v>10</v>
      </c>
      <c r="CN48" s="301">
        <v>200</v>
      </c>
      <c r="CO48" s="303" t="s">
        <v>14485</v>
      </c>
      <c r="CP48" s="41"/>
      <c r="CQ48" s="41"/>
      <c r="CR48" s="41"/>
      <c r="DA48" s="442" t="s">
        <v>14486</v>
      </c>
      <c r="DB48" s="443">
        <v>40</v>
      </c>
      <c r="DC48" s="434" t="str">
        <f t="shared" si="12"/>
        <v/>
      </c>
      <c r="DD48" s="434" t="str">
        <f t="shared" si="12"/>
        <v/>
      </c>
      <c r="DE48" s="434" t="str">
        <f t="shared" ref="DE48:DE61" si="32">IF(DE$2=$DB48,1,"")</f>
        <v/>
      </c>
      <c r="DF48" s="434" t="str">
        <f t="shared" si="27"/>
        <v/>
      </c>
      <c r="DG48" s="434" t="str">
        <f t="shared" si="27"/>
        <v/>
      </c>
      <c r="DH48" s="434" t="str">
        <f t="shared" si="27"/>
        <v/>
      </c>
      <c r="DI48" s="434" t="str">
        <f t="shared" si="27"/>
        <v/>
      </c>
      <c r="DJ48" s="434" t="str">
        <f t="shared" si="27"/>
        <v/>
      </c>
      <c r="DK48" s="434" t="str">
        <f t="shared" si="27"/>
        <v/>
      </c>
      <c r="DL48" s="434" t="str">
        <f t="shared" si="27"/>
        <v/>
      </c>
      <c r="DM48" s="434" t="str">
        <f t="shared" si="27"/>
        <v/>
      </c>
      <c r="DN48" s="434" t="str">
        <f t="shared" si="27"/>
        <v/>
      </c>
      <c r="DO48" s="434" t="str">
        <f t="shared" si="27"/>
        <v/>
      </c>
      <c r="DP48" s="434" t="str">
        <f t="shared" si="27"/>
        <v/>
      </c>
      <c r="DQ48" s="434" t="str">
        <f t="shared" si="27"/>
        <v/>
      </c>
      <c r="DR48" s="434" t="str">
        <f t="shared" si="19"/>
        <v/>
      </c>
      <c r="DS48" s="434" t="str">
        <f>IF(DS$2=$DB48,1,"")</f>
        <v/>
      </c>
      <c r="DT48" s="434" t="str">
        <f t="shared" si="28"/>
        <v/>
      </c>
      <c r="DU48" s="434" t="str">
        <f t="shared" si="28"/>
        <v/>
      </c>
      <c r="DV48" s="434" t="str">
        <f t="shared" si="28"/>
        <v/>
      </c>
      <c r="DW48" s="434" t="str">
        <f t="shared" si="28"/>
        <v/>
      </c>
      <c r="DX48" s="434" t="str">
        <f t="shared" si="25"/>
        <v/>
      </c>
      <c r="DY48" s="434" t="str">
        <f t="shared" si="30"/>
        <v/>
      </c>
      <c r="DZ48" s="434" t="str">
        <f t="shared" si="30"/>
        <v/>
      </c>
      <c r="EA48" s="434" t="str">
        <f>IF(EA$2=$DB48,1,"")</f>
        <v/>
      </c>
      <c r="EB48" s="434" t="str">
        <f t="shared" si="31"/>
        <v/>
      </c>
      <c r="EC48" s="434" t="str">
        <f t="shared" si="31"/>
        <v/>
      </c>
      <c r="ED48" s="434" t="str">
        <f t="shared" si="31"/>
        <v/>
      </c>
      <c r="EE48" s="434" t="str">
        <f t="shared" si="31"/>
        <v/>
      </c>
      <c r="EF48" s="434" t="str">
        <f t="shared" si="21"/>
        <v/>
      </c>
      <c r="EG48" s="434" t="str">
        <f t="shared" si="21"/>
        <v/>
      </c>
      <c r="EH48" s="434" t="str">
        <f t="shared" si="26"/>
        <v/>
      </c>
      <c r="EI48" s="434" t="str">
        <f t="shared" si="29"/>
        <v/>
      </c>
      <c r="EJ48" s="434" t="str">
        <f t="shared" si="29"/>
        <v/>
      </c>
      <c r="EK48" s="434" t="str">
        <f t="shared" si="29"/>
        <v/>
      </c>
      <c r="EL48" s="434" t="str">
        <f t="shared" si="29"/>
        <v/>
      </c>
      <c r="EM48" s="434" t="str">
        <f t="shared" si="29"/>
        <v/>
      </c>
      <c r="EN48" s="434" t="str">
        <f t="shared" si="29"/>
        <v/>
      </c>
      <c r="EO48" s="434" t="str">
        <f t="shared" si="29"/>
        <v/>
      </c>
      <c r="EP48" s="434">
        <f t="shared" si="29"/>
        <v>1</v>
      </c>
      <c r="EQ48" s="434" t="str">
        <f t="shared" si="29"/>
        <v/>
      </c>
      <c r="ER48" s="434" t="str">
        <f>IF(ER$2=$DB48,1,"")</f>
        <v/>
      </c>
      <c r="ES48" s="445" t="str">
        <f>IF(ES$2=$DB48,1,"")</f>
        <v/>
      </c>
    </row>
    <row r="49" spans="2:149" ht="15.75">
      <c r="B49" s="60" t="s">
        <v>14487</v>
      </c>
      <c r="X49" t="s">
        <v>1862</v>
      </c>
      <c r="Y49" t="s">
        <v>1863</v>
      </c>
      <c r="Z49" t="s">
        <v>1861</v>
      </c>
      <c r="AS49" s="1">
        <v>50</v>
      </c>
      <c r="AT49" s="1" t="s">
        <v>14488</v>
      </c>
      <c r="AU49" t="s">
        <v>14445</v>
      </c>
      <c r="CH49" s="301" t="s">
        <v>14489</v>
      </c>
      <c r="CI49" s="41"/>
      <c r="CJ49" s="41"/>
      <c r="CK49" s="41"/>
      <c r="CL49" s="41"/>
      <c r="CM49" s="41"/>
      <c r="CN49" s="301"/>
      <c r="CO49" s="303" t="s">
        <v>14490</v>
      </c>
      <c r="CP49" s="41"/>
      <c r="CQ49" s="41"/>
      <c r="CR49" s="41"/>
      <c r="DA49" s="438" t="s">
        <v>14491</v>
      </c>
      <c r="DB49" s="439">
        <v>20</v>
      </c>
      <c r="DC49" s="440" t="str">
        <f t="shared" si="12"/>
        <v/>
      </c>
      <c r="DD49" s="440" t="str">
        <f t="shared" si="12"/>
        <v/>
      </c>
      <c r="DE49" s="440" t="str">
        <f t="shared" si="32"/>
        <v/>
      </c>
      <c r="DF49" s="440" t="str">
        <f t="shared" si="27"/>
        <v/>
      </c>
      <c r="DG49" s="440" t="str">
        <f t="shared" si="27"/>
        <v/>
      </c>
      <c r="DH49" s="440" t="str">
        <f t="shared" si="27"/>
        <v/>
      </c>
      <c r="DI49" s="440" t="str">
        <f t="shared" si="27"/>
        <v/>
      </c>
      <c r="DJ49" s="440" t="str">
        <f t="shared" si="27"/>
        <v/>
      </c>
      <c r="DK49" s="440" t="str">
        <f t="shared" si="27"/>
        <v/>
      </c>
      <c r="DL49" s="440" t="str">
        <f t="shared" si="27"/>
        <v/>
      </c>
      <c r="DM49" s="440" t="str">
        <f t="shared" si="27"/>
        <v/>
      </c>
      <c r="DN49" s="440" t="str">
        <f t="shared" si="27"/>
        <v/>
      </c>
      <c r="DO49" s="440" t="str">
        <f t="shared" si="27"/>
        <v/>
      </c>
      <c r="DP49" s="440" t="str">
        <f t="shared" si="27"/>
        <v/>
      </c>
      <c r="DQ49" s="440" t="str">
        <f t="shared" si="27"/>
        <v/>
      </c>
      <c r="DR49" s="440" t="str">
        <f t="shared" si="19"/>
        <v/>
      </c>
      <c r="DS49" s="440" t="str">
        <f>IF(DS$2=$DB49,1,"")</f>
        <v/>
      </c>
      <c r="DT49" s="440" t="str">
        <f t="shared" si="28"/>
        <v/>
      </c>
      <c r="DU49" s="440" t="str">
        <f t="shared" si="28"/>
        <v/>
      </c>
      <c r="DV49" s="440">
        <f t="shared" si="28"/>
        <v>1</v>
      </c>
      <c r="DW49" s="440" t="str">
        <f t="shared" si="28"/>
        <v/>
      </c>
      <c r="DX49" s="440" t="str">
        <f t="shared" si="25"/>
        <v/>
      </c>
      <c r="DY49" s="440" t="str">
        <f t="shared" si="30"/>
        <v/>
      </c>
      <c r="DZ49" s="440" t="str">
        <f t="shared" si="30"/>
        <v/>
      </c>
      <c r="EA49" s="440" t="str">
        <f>IF(EA$2=$DB49,1,"")</f>
        <v/>
      </c>
      <c r="EB49" s="440" t="str">
        <f t="shared" si="31"/>
        <v/>
      </c>
      <c r="EC49" s="440" t="str">
        <f t="shared" si="31"/>
        <v/>
      </c>
      <c r="ED49" s="440" t="str">
        <f t="shared" si="31"/>
        <v/>
      </c>
      <c r="EE49" s="440" t="str">
        <f t="shared" si="31"/>
        <v/>
      </c>
      <c r="EF49" s="440" t="str">
        <f t="shared" si="21"/>
        <v/>
      </c>
      <c r="EG49" s="440" t="str">
        <f t="shared" si="21"/>
        <v/>
      </c>
      <c r="EH49" s="440" t="str">
        <f t="shared" ref="EH49:ES61" si="33">IF(EH$2=$DB49,1,"")</f>
        <v/>
      </c>
      <c r="EI49" s="440" t="str">
        <f t="shared" si="29"/>
        <v/>
      </c>
      <c r="EJ49" s="440" t="str">
        <f t="shared" si="29"/>
        <v/>
      </c>
      <c r="EK49" s="440" t="str">
        <f t="shared" si="29"/>
        <v/>
      </c>
      <c r="EL49" s="440" t="str">
        <f t="shared" si="29"/>
        <v/>
      </c>
      <c r="EM49" s="440" t="str">
        <f t="shared" si="29"/>
        <v/>
      </c>
      <c r="EN49" s="440" t="str">
        <f t="shared" si="29"/>
        <v/>
      </c>
      <c r="EO49" s="440" t="str">
        <f t="shared" si="29"/>
        <v/>
      </c>
      <c r="EP49" s="440" t="str">
        <f t="shared" si="29"/>
        <v/>
      </c>
      <c r="EQ49" s="440" t="str">
        <f t="shared" si="29"/>
        <v/>
      </c>
      <c r="ER49" s="440" t="str">
        <f>IF(ER$2=$DB49,1,"")</f>
        <v/>
      </c>
      <c r="ES49" s="441" t="str">
        <f>IF(ES$2=$DB49,1,"")</f>
        <v/>
      </c>
    </row>
    <row r="50" spans="2:149" ht="15.75">
      <c r="X50" t="s">
        <v>693</v>
      </c>
      <c r="Y50" t="s">
        <v>1864</v>
      </c>
      <c r="Z50" t="s">
        <v>1861</v>
      </c>
      <c r="AS50" s="1" t="s">
        <v>14384</v>
      </c>
      <c r="AT50" s="1" t="s">
        <v>13938</v>
      </c>
      <c r="AU50" s="1" t="s">
        <v>14385</v>
      </c>
      <c r="AV50" s="1" t="s">
        <v>14386</v>
      </c>
      <c r="CH50" s="301" t="s">
        <v>14492</v>
      </c>
      <c r="CI50" s="41"/>
      <c r="CJ50" s="41"/>
      <c r="CK50" s="41"/>
      <c r="CL50" s="41"/>
      <c r="CM50" s="41"/>
      <c r="CN50" s="41"/>
      <c r="CO50" s="41"/>
      <c r="CP50" s="24" t="s">
        <v>14493</v>
      </c>
      <c r="CQ50" s="24"/>
      <c r="CR50" s="41"/>
      <c r="DA50" s="442" t="s">
        <v>14494</v>
      </c>
      <c r="DB50" s="443">
        <v>34</v>
      </c>
      <c r="DC50" s="434" t="str">
        <f t="shared" si="12"/>
        <v/>
      </c>
      <c r="DD50" s="434" t="str">
        <f t="shared" si="12"/>
        <v/>
      </c>
      <c r="DE50" s="434" t="str">
        <f t="shared" si="32"/>
        <v/>
      </c>
      <c r="DF50" s="434" t="str">
        <f t="shared" si="27"/>
        <v/>
      </c>
      <c r="DG50" s="434" t="str">
        <f t="shared" si="27"/>
        <v/>
      </c>
      <c r="DH50" s="434" t="str">
        <f t="shared" si="27"/>
        <v/>
      </c>
      <c r="DI50" s="434" t="str">
        <f t="shared" si="27"/>
        <v/>
      </c>
      <c r="DJ50" s="434" t="str">
        <f t="shared" si="27"/>
        <v/>
      </c>
      <c r="DK50" s="434" t="str">
        <f t="shared" si="27"/>
        <v/>
      </c>
      <c r="DL50" s="434" t="str">
        <f t="shared" si="27"/>
        <v/>
      </c>
      <c r="DM50" s="434" t="str">
        <f t="shared" si="27"/>
        <v/>
      </c>
      <c r="DN50" s="434" t="str">
        <f t="shared" si="27"/>
        <v/>
      </c>
      <c r="DO50" s="434" t="str">
        <f t="shared" si="27"/>
        <v/>
      </c>
      <c r="DP50" s="434" t="str">
        <f t="shared" si="27"/>
        <v/>
      </c>
      <c r="DQ50" s="434" t="str">
        <f t="shared" si="27"/>
        <v/>
      </c>
      <c r="DR50" s="434" t="str">
        <f t="shared" si="19"/>
        <v/>
      </c>
      <c r="DS50" s="434" t="str">
        <f>IF(DS$2=$DB50,1,"")</f>
        <v/>
      </c>
      <c r="DT50" s="434" t="str">
        <f t="shared" ref="DT50:DZ50" si="34">IF(DT$2=$DB50,1,"")</f>
        <v/>
      </c>
      <c r="DU50" s="434" t="str">
        <f t="shared" si="34"/>
        <v/>
      </c>
      <c r="DV50" s="434" t="str">
        <f t="shared" si="34"/>
        <v/>
      </c>
      <c r="DW50" s="434" t="str">
        <f t="shared" si="34"/>
        <v/>
      </c>
      <c r="DX50" s="434" t="str">
        <f t="shared" si="34"/>
        <v/>
      </c>
      <c r="DY50" s="434" t="str">
        <f t="shared" si="34"/>
        <v/>
      </c>
      <c r="DZ50" s="434" t="str">
        <f t="shared" si="34"/>
        <v/>
      </c>
      <c r="EA50" s="434" t="str">
        <f>IF(EA$2=$DB50,1,"")</f>
        <v/>
      </c>
      <c r="EB50" s="434" t="str">
        <f t="shared" ref="EB50:EG50" si="35">IF(EB$2=$DB50,1,"")</f>
        <v/>
      </c>
      <c r="EC50" s="434" t="str">
        <f t="shared" si="35"/>
        <v/>
      </c>
      <c r="ED50" s="434" t="str">
        <f t="shared" si="35"/>
        <v/>
      </c>
      <c r="EE50" s="434" t="str">
        <f t="shared" si="35"/>
        <v/>
      </c>
      <c r="EF50" s="434" t="str">
        <f t="shared" si="35"/>
        <v/>
      </c>
      <c r="EG50" s="434" t="str">
        <f t="shared" si="35"/>
        <v/>
      </c>
      <c r="EH50" s="434" t="str">
        <f t="shared" si="33"/>
        <v/>
      </c>
      <c r="EI50" s="434" t="str">
        <f t="shared" si="33"/>
        <v/>
      </c>
      <c r="EJ50" s="434">
        <v>1</v>
      </c>
      <c r="EK50" s="434" t="str">
        <f t="shared" si="33"/>
        <v/>
      </c>
      <c r="EL50" s="434" t="str">
        <f t="shared" si="33"/>
        <v/>
      </c>
      <c r="EM50" s="434" t="str">
        <f t="shared" si="33"/>
        <v/>
      </c>
      <c r="EN50" s="434" t="str">
        <f t="shared" si="33"/>
        <v/>
      </c>
      <c r="EO50" s="434" t="str">
        <f t="shared" si="33"/>
        <v/>
      </c>
      <c r="EP50" s="434" t="str">
        <f t="shared" si="33"/>
        <v/>
      </c>
      <c r="EQ50" s="434" t="str">
        <f t="shared" si="33"/>
        <v/>
      </c>
      <c r="ER50" s="434" t="str">
        <f t="shared" si="33"/>
        <v/>
      </c>
      <c r="ES50" s="445" t="str">
        <f t="shared" si="33"/>
        <v/>
      </c>
    </row>
    <row r="51" spans="2:149" ht="15.75">
      <c r="X51" t="s">
        <v>708</v>
      </c>
      <c r="Y51" t="s">
        <v>1852</v>
      </c>
      <c r="Z51" t="s">
        <v>1850</v>
      </c>
      <c r="AS51" s="1">
        <v>1</v>
      </c>
      <c r="AT51" s="1" t="s">
        <v>14495</v>
      </c>
      <c r="CH51" s="301" t="s">
        <v>14496</v>
      </c>
      <c r="CI51" s="41" t="s">
        <v>14497</v>
      </c>
      <c r="CJ51" s="41"/>
      <c r="CK51" s="41"/>
      <c r="CL51" s="41"/>
      <c r="CM51" s="41">
        <v>5</v>
      </c>
      <c r="CN51" s="301"/>
      <c r="CO51" s="303" t="s">
        <v>14498</v>
      </c>
      <c r="CP51" s="41"/>
      <c r="CQ51" s="41"/>
      <c r="CR51" s="208" t="s">
        <v>14499</v>
      </c>
      <c r="DA51" s="438" t="s">
        <v>14500</v>
      </c>
      <c r="DB51" s="439">
        <v>13</v>
      </c>
      <c r="DC51" s="440" t="str">
        <f t="shared" si="12"/>
        <v/>
      </c>
      <c r="DD51" s="440" t="str">
        <f t="shared" si="12"/>
        <v/>
      </c>
      <c r="DE51" s="440" t="str">
        <f t="shared" si="32"/>
        <v/>
      </c>
      <c r="DF51" s="440" t="str">
        <f t="shared" si="27"/>
        <v/>
      </c>
      <c r="DG51" s="440" t="str">
        <f t="shared" si="27"/>
        <v/>
      </c>
      <c r="DH51" s="440" t="str">
        <f t="shared" si="27"/>
        <v/>
      </c>
      <c r="DI51" s="440" t="str">
        <f t="shared" si="27"/>
        <v/>
      </c>
      <c r="DJ51" s="440" t="str">
        <f t="shared" si="27"/>
        <v/>
      </c>
      <c r="DK51" s="440" t="str">
        <f t="shared" si="27"/>
        <v/>
      </c>
      <c r="DL51" s="440" t="str">
        <f t="shared" si="27"/>
        <v/>
      </c>
      <c r="DM51" s="440" t="str">
        <f t="shared" si="27"/>
        <v/>
      </c>
      <c r="DN51" s="440" t="str">
        <f t="shared" si="27"/>
        <v/>
      </c>
      <c r="DO51" s="440">
        <f t="shared" si="27"/>
        <v>1</v>
      </c>
      <c r="DP51" s="440" t="str">
        <f t="shared" si="27"/>
        <v/>
      </c>
      <c r="DQ51" s="440" t="str">
        <f t="shared" si="27"/>
        <v/>
      </c>
      <c r="DR51" s="440" t="str">
        <f t="shared" ref="DR51:EG54" si="36">IF(DR$2=$DB51,1,"")</f>
        <v/>
      </c>
      <c r="DS51" s="440" t="str">
        <f t="shared" si="36"/>
        <v/>
      </c>
      <c r="DT51" s="440" t="str">
        <f t="shared" si="36"/>
        <v/>
      </c>
      <c r="DU51" s="440" t="str">
        <f t="shared" si="36"/>
        <v/>
      </c>
      <c r="DV51" s="440" t="str">
        <f t="shared" si="36"/>
        <v/>
      </c>
      <c r="DW51" s="440" t="str">
        <f t="shared" si="36"/>
        <v/>
      </c>
      <c r="DX51" s="440" t="str">
        <f t="shared" si="36"/>
        <v/>
      </c>
      <c r="DY51" s="440" t="str">
        <f t="shared" si="36"/>
        <v/>
      </c>
      <c r="DZ51" s="440" t="str">
        <f t="shared" si="36"/>
        <v/>
      </c>
      <c r="EA51" s="440" t="str">
        <f t="shared" si="36"/>
        <v/>
      </c>
      <c r="EB51" s="440" t="str">
        <f t="shared" si="36"/>
        <v/>
      </c>
      <c r="EC51" s="440" t="str">
        <f t="shared" si="36"/>
        <v/>
      </c>
      <c r="ED51" s="440" t="str">
        <f t="shared" si="36"/>
        <v/>
      </c>
      <c r="EE51" s="440" t="str">
        <f t="shared" si="36"/>
        <v/>
      </c>
      <c r="EF51" s="440" t="str">
        <f t="shared" si="36"/>
        <v/>
      </c>
      <c r="EG51" s="440" t="str">
        <f t="shared" si="36"/>
        <v/>
      </c>
      <c r="EH51" s="440" t="str">
        <f t="shared" si="33"/>
        <v/>
      </c>
      <c r="EI51" s="440" t="str">
        <f t="shared" si="33"/>
        <v/>
      </c>
      <c r="EJ51" s="440" t="str">
        <f t="shared" si="33"/>
        <v/>
      </c>
      <c r="EK51" s="440" t="str">
        <f t="shared" si="33"/>
        <v/>
      </c>
      <c r="EL51" s="440" t="str">
        <f t="shared" si="33"/>
        <v/>
      </c>
      <c r="EM51" s="440" t="str">
        <f t="shared" si="33"/>
        <v/>
      </c>
      <c r="EN51" s="440" t="str">
        <f t="shared" si="33"/>
        <v/>
      </c>
      <c r="EO51" s="440" t="str">
        <f t="shared" si="33"/>
        <v/>
      </c>
      <c r="EP51" s="440" t="str">
        <f t="shared" si="33"/>
        <v/>
      </c>
      <c r="EQ51" s="440" t="str">
        <f t="shared" si="33"/>
        <v/>
      </c>
      <c r="ER51" s="440" t="str">
        <f t="shared" si="33"/>
        <v/>
      </c>
      <c r="ES51" s="441" t="str">
        <f t="shared" si="33"/>
        <v/>
      </c>
    </row>
    <row r="52" spans="2:149" ht="15.75">
      <c r="X52" t="s">
        <v>1865</v>
      </c>
      <c r="Y52" t="s">
        <v>1866</v>
      </c>
      <c r="Z52" t="s">
        <v>1861</v>
      </c>
      <c r="AS52" s="1">
        <v>3</v>
      </c>
      <c r="AT52" s="1" t="s">
        <v>14501</v>
      </c>
      <c r="AV52" t="s">
        <v>14502</v>
      </c>
      <c r="CH52" s="303" t="s">
        <v>14503</v>
      </c>
      <c r="CI52" s="41" t="s">
        <v>14504</v>
      </c>
      <c r="CJ52" s="41"/>
      <c r="CK52" s="41" t="s">
        <v>14505</v>
      </c>
      <c r="CL52" s="41">
        <v>56</v>
      </c>
      <c r="CM52" s="41"/>
      <c r="CN52" s="41"/>
      <c r="CO52" s="41" t="s">
        <v>14506</v>
      </c>
      <c r="CP52" s="41" t="s">
        <v>14507</v>
      </c>
      <c r="CQ52" s="41"/>
      <c r="CR52" s="208" t="s">
        <v>14508</v>
      </c>
      <c r="DA52" s="442" t="s">
        <v>14509</v>
      </c>
      <c r="DB52" s="443">
        <v>31</v>
      </c>
      <c r="DC52" s="434" t="str">
        <f t="shared" si="12"/>
        <v/>
      </c>
      <c r="DD52" s="434" t="str">
        <f t="shared" si="12"/>
        <v/>
      </c>
      <c r="DE52" s="434" t="str">
        <f t="shared" si="32"/>
        <v/>
      </c>
      <c r="DF52" s="434" t="str">
        <f t="shared" si="27"/>
        <v/>
      </c>
      <c r="DG52" s="434" t="str">
        <f t="shared" si="27"/>
        <v/>
      </c>
      <c r="DH52" s="434" t="str">
        <f t="shared" si="27"/>
        <v/>
      </c>
      <c r="DI52" s="434" t="str">
        <f t="shared" si="27"/>
        <v/>
      </c>
      <c r="DJ52" s="434" t="str">
        <f t="shared" si="27"/>
        <v/>
      </c>
      <c r="DK52" s="434" t="str">
        <f t="shared" si="27"/>
        <v/>
      </c>
      <c r="DL52" s="434" t="str">
        <f t="shared" si="27"/>
        <v/>
      </c>
      <c r="DM52" s="434" t="str">
        <f t="shared" si="27"/>
        <v/>
      </c>
      <c r="DN52" s="434" t="str">
        <f t="shared" si="27"/>
        <v/>
      </c>
      <c r="DO52" s="434" t="str">
        <f t="shared" si="27"/>
        <v/>
      </c>
      <c r="DP52" s="434" t="str">
        <f t="shared" si="27"/>
        <v/>
      </c>
      <c r="DQ52" s="434" t="str">
        <f t="shared" si="27"/>
        <v/>
      </c>
      <c r="DR52" s="434" t="str">
        <f t="shared" si="36"/>
        <v/>
      </c>
      <c r="DS52" s="434" t="str">
        <f t="shared" si="36"/>
        <v/>
      </c>
      <c r="DT52" s="434" t="str">
        <f t="shared" si="36"/>
        <v/>
      </c>
      <c r="DU52" s="434" t="str">
        <f t="shared" si="36"/>
        <v/>
      </c>
      <c r="DV52" s="434" t="str">
        <f t="shared" si="36"/>
        <v/>
      </c>
      <c r="DW52" s="434" t="str">
        <f t="shared" si="36"/>
        <v/>
      </c>
      <c r="DX52" s="434" t="str">
        <f t="shared" si="36"/>
        <v/>
      </c>
      <c r="DY52" s="434" t="str">
        <f t="shared" si="36"/>
        <v/>
      </c>
      <c r="DZ52" s="434" t="str">
        <f t="shared" si="36"/>
        <v/>
      </c>
      <c r="EA52" s="434" t="str">
        <f t="shared" si="36"/>
        <v/>
      </c>
      <c r="EB52" s="434" t="str">
        <f t="shared" si="36"/>
        <v/>
      </c>
      <c r="EC52" s="434" t="str">
        <f t="shared" si="36"/>
        <v/>
      </c>
      <c r="ED52" s="434" t="str">
        <f t="shared" si="36"/>
        <v/>
      </c>
      <c r="EE52" s="434" t="str">
        <f t="shared" si="36"/>
        <v/>
      </c>
      <c r="EF52" s="434" t="str">
        <f t="shared" si="36"/>
        <v/>
      </c>
      <c r="EG52" s="434">
        <f t="shared" si="36"/>
        <v>1</v>
      </c>
      <c r="EH52" s="434" t="str">
        <f t="shared" si="33"/>
        <v/>
      </c>
      <c r="EI52" s="434" t="str">
        <f t="shared" si="33"/>
        <v/>
      </c>
      <c r="EJ52" s="434" t="str">
        <f t="shared" si="33"/>
        <v/>
      </c>
      <c r="EK52" s="434" t="str">
        <f t="shared" si="33"/>
        <v/>
      </c>
      <c r="EL52" s="434" t="str">
        <f t="shared" si="33"/>
        <v/>
      </c>
      <c r="EM52" s="434" t="str">
        <f t="shared" si="33"/>
        <v/>
      </c>
      <c r="EN52" s="434" t="str">
        <f t="shared" si="33"/>
        <v/>
      </c>
      <c r="EO52" s="434" t="str">
        <f t="shared" si="33"/>
        <v/>
      </c>
      <c r="EP52" s="434" t="str">
        <f t="shared" si="33"/>
        <v/>
      </c>
      <c r="EQ52" s="434" t="str">
        <f t="shared" si="33"/>
        <v/>
      </c>
      <c r="ER52" s="434" t="str">
        <f t="shared" si="33"/>
        <v/>
      </c>
      <c r="ES52" s="445" t="str">
        <f t="shared" si="33"/>
        <v/>
      </c>
    </row>
    <row r="53" spans="2:149" ht="15.75">
      <c r="X53" t="s">
        <v>1002</v>
      </c>
      <c r="Y53" t="s">
        <v>1867</v>
      </c>
      <c r="Z53" t="s">
        <v>1861</v>
      </c>
      <c r="AS53" s="1">
        <v>10</v>
      </c>
      <c r="AT53" s="1" t="s">
        <v>14510</v>
      </c>
      <c r="AU53" t="s">
        <v>14418</v>
      </c>
      <c r="AW53" t="s">
        <v>14511</v>
      </c>
      <c r="CH53" s="312" t="s">
        <v>14512</v>
      </c>
      <c r="CI53" s="41" t="s">
        <v>14513</v>
      </c>
      <c r="CJ53" s="41"/>
      <c r="CK53" s="41"/>
      <c r="CL53" s="41"/>
      <c r="CM53" s="41"/>
      <c r="CN53" s="41"/>
      <c r="CO53" s="41" t="s">
        <v>14514</v>
      </c>
      <c r="CP53" s="41"/>
      <c r="CQ53" s="41"/>
      <c r="CR53" s="41"/>
      <c r="DA53" s="438" t="s">
        <v>14515</v>
      </c>
      <c r="DB53" s="439">
        <v>7</v>
      </c>
      <c r="DC53" s="440" t="str">
        <f t="shared" si="12"/>
        <v/>
      </c>
      <c r="DD53" s="440" t="str">
        <f t="shared" si="12"/>
        <v/>
      </c>
      <c r="DE53" s="440" t="str">
        <f t="shared" si="32"/>
        <v/>
      </c>
      <c r="DF53" s="440" t="str">
        <f t="shared" si="27"/>
        <v/>
      </c>
      <c r="DG53" s="440" t="str">
        <f t="shared" si="27"/>
        <v/>
      </c>
      <c r="DH53" s="440" t="str">
        <f t="shared" si="27"/>
        <v/>
      </c>
      <c r="DI53" s="440">
        <f t="shared" si="27"/>
        <v>1</v>
      </c>
      <c r="DJ53" s="440" t="str">
        <f t="shared" si="27"/>
        <v/>
      </c>
      <c r="DK53" s="440" t="str">
        <f t="shared" si="27"/>
        <v/>
      </c>
      <c r="DL53" s="440" t="str">
        <f t="shared" si="27"/>
        <v/>
      </c>
      <c r="DM53" s="440" t="str">
        <f t="shared" si="27"/>
        <v/>
      </c>
      <c r="DN53" s="440" t="str">
        <f t="shared" si="27"/>
        <v/>
      </c>
      <c r="DO53" s="440" t="str">
        <f t="shared" si="27"/>
        <v/>
      </c>
      <c r="DP53" s="440" t="str">
        <f t="shared" si="27"/>
        <v/>
      </c>
      <c r="DQ53" s="440" t="str">
        <f t="shared" si="27"/>
        <v/>
      </c>
      <c r="DR53" s="440" t="str">
        <f t="shared" si="36"/>
        <v/>
      </c>
      <c r="DS53" s="440" t="str">
        <f t="shared" si="36"/>
        <v/>
      </c>
      <c r="DT53" s="440" t="str">
        <f t="shared" si="36"/>
        <v/>
      </c>
      <c r="DU53" s="440" t="str">
        <f t="shared" si="36"/>
        <v/>
      </c>
      <c r="DV53" s="440" t="str">
        <f t="shared" si="36"/>
        <v/>
      </c>
      <c r="DW53" s="440" t="str">
        <f t="shared" si="36"/>
        <v/>
      </c>
      <c r="DX53" s="440" t="str">
        <f t="shared" si="36"/>
        <v/>
      </c>
      <c r="DY53" s="440" t="str">
        <f t="shared" si="36"/>
        <v/>
      </c>
      <c r="DZ53" s="440" t="str">
        <f t="shared" si="36"/>
        <v/>
      </c>
      <c r="EA53" s="440" t="str">
        <f t="shared" si="36"/>
        <v/>
      </c>
      <c r="EB53" s="440" t="str">
        <f t="shared" si="36"/>
        <v/>
      </c>
      <c r="EC53" s="440" t="str">
        <f t="shared" si="36"/>
        <v/>
      </c>
      <c r="ED53" s="440" t="str">
        <f t="shared" si="36"/>
        <v/>
      </c>
      <c r="EE53" s="440" t="str">
        <f t="shared" si="36"/>
        <v/>
      </c>
      <c r="EF53" s="440" t="str">
        <f t="shared" si="36"/>
        <v/>
      </c>
      <c r="EG53" s="440" t="str">
        <f t="shared" si="36"/>
        <v/>
      </c>
      <c r="EH53" s="440" t="str">
        <f t="shared" si="33"/>
        <v/>
      </c>
      <c r="EI53" s="440" t="str">
        <f t="shared" si="33"/>
        <v/>
      </c>
      <c r="EJ53" s="440" t="str">
        <f t="shared" si="33"/>
        <v/>
      </c>
      <c r="EK53" s="440" t="str">
        <f t="shared" si="33"/>
        <v/>
      </c>
      <c r="EL53" s="440" t="str">
        <f t="shared" si="33"/>
        <v/>
      </c>
      <c r="EM53" s="440" t="str">
        <f t="shared" si="33"/>
        <v/>
      </c>
      <c r="EN53" s="440" t="str">
        <f t="shared" si="33"/>
        <v/>
      </c>
      <c r="EO53" s="440" t="str">
        <f t="shared" si="33"/>
        <v/>
      </c>
      <c r="EP53" s="440" t="str">
        <f t="shared" si="33"/>
        <v/>
      </c>
      <c r="EQ53" s="440" t="str">
        <f t="shared" si="33"/>
        <v/>
      </c>
      <c r="ER53" s="440" t="str">
        <f t="shared" si="33"/>
        <v/>
      </c>
      <c r="ES53" s="441" t="str">
        <f t="shared" si="33"/>
        <v/>
      </c>
    </row>
    <row r="54" spans="2:149" ht="15.75">
      <c r="X54" t="s">
        <v>616</v>
      </c>
      <c r="Y54" t="s">
        <v>1868</v>
      </c>
      <c r="Z54" t="s">
        <v>1861</v>
      </c>
      <c r="AS54" s="1">
        <v>25</v>
      </c>
      <c r="AT54" s="1" t="s">
        <v>14516</v>
      </c>
      <c r="AU54" t="s">
        <v>14433</v>
      </c>
      <c r="CH54" s="312" t="s">
        <v>14517</v>
      </c>
      <c r="CI54" s="41" t="s">
        <v>14513</v>
      </c>
      <c r="CJ54" s="41"/>
      <c r="CK54" s="41"/>
      <c r="CL54" s="41"/>
      <c r="CM54" s="41"/>
      <c r="CN54" s="41"/>
      <c r="CO54" s="41" t="s">
        <v>14518</v>
      </c>
      <c r="CP54" s="41"/>
      <c r="CQ54" s="41"/>
      <c r="CR54" s="41"/>
      <c r="DA54" s="442" t="s">
        <v>14519</v>
      </c>
      <c r="DB54" s="443">
        <v>29</v>
      </c>
      <c r="DC54" s="434" t="str">
        <f t="shared" si="12"/>
        <v/>
      </c>
      <c r="DD54" s="434" t="str">
        <f t="shared" si="12"/>
        <v/>
      </c>
      <c r="DE54" s="434" t="str">
        <f t="shared" si="32"/>
        <v/>
      </c>
      <c r="DF54" s="434" t="str">
        <f t="shared" si="27"/>
        <v/>
      </c>
      <c r="DG54" s="434" t="str">
        <f t="shared" si="27"/>
        <v/>
      </c>
      <c r="DH54" s="434" t="str">
        <f t="shared" si="27"/>
        <v/>
      </c>
      <c r="DI54" s="434" t="str">
        <f t="shared" si="27"/>
        <v/>
      </c>
      <c r="DJ54" s="434" t="str">
        <f t="shared" si="27"/>
        <v/>
      </c>
      <c r="DK54" s="434" t="str">
        <f t="shared" si="27"/>
        <v/>
      </c>
      <c r="DL54" s="434" t="str">
        <f t="shared" si="27"/>
        <v/>
      </c>
      <c r="DM54" s="434" t="str">
        <f t="shared" si="27"/>
        <v/>
      </c>
      <c r="DN54" s="434" t="str">
        <f t="shared" si="27"/>
        <v/>
      </c>
      <c r="DO54" s="434" t="str">
        <f t="shared" si="27"/>
        <v/>
      </c>
      <c r="DP54" s="434" t="str">
        <f t="shared" si="27"/>
        <v/>
      </c>
      <c r="DQ54" s="434" t="str">
        <f t="shared" si="27"/>
        <v/>
      </c>
      <c r="DR54" s="434" t="str">
        <f t="shared" si="36"/>
        <v/>
      </c>
      <c r="DS54" s="434" t="str">
        <f t="shared" si="36"/>
        <v/>
      </c>
      <c r="DT54" s="434" t="str">
        <f t="shared" si="36"/>
        <v/>
      </c>
      <c r="DU54" s="434" t="str">
        <f t="shared" si="36"/>
        <v/>
      </c>
      <c r="DV54" s="434" t="str">
        <f t="shared" si="36"/>
        <v/>
      </c>
      <c r="DW54" s="434" t="str">
        <f t="shared" si="36"/>
        <v/>
      </c>
      <c r="DX54" s="434" t="str">
        <f t="shared" si="36"/>
        <v/>
      </c>
      <c r="DY54" s="434" t="str">
        <f t="shared" si="36"/>
        <v/>
      </c>
      <c r="DZ54" s="434" t="str">
        <f t="shared" si="36"/>
        <v/>
      </c>
      <c r="EA54" s="434" t="str">
        <f t="shared" si="36"/>
        <v/>
      </c>
      <c r="EB54" s="434" t="str">
        <f t="shared" si="36"/>
        <v/>
      </c>
      <c r="EC54" s="434" t="str">
        <f t="shared" si="36"/>
        <v/>
      </c>
      <c r="ED54" s="434" t="str">
        <f t="shared" si="36"/>
        <v/>
      </c>
      <c r="EE54" s="434">
        <f t="shared" si="36"/>
        <v>1</v>
      </c>
      <c r="EF54" s="434" t="str">
        <f t="shared" si="36"/>
        <v/>
      </c>
      <c r="EG54" s="434" t="str">
        <f t="shared" si="36"/>
        <v/>
      </c>
      <c r="EH54" s="434" t="str">
        <f t="shared" si="33"/>
        <v/>
      </c>
      <c r="EI54" s="434" t="str">
        <f t="shared" si="33"/>
        <v/>
      </c>
      <c r="EJ54" s="434" t="str">
        <f t="shared" si="33"/>
        <v/>
      </c>
      <c r="EK54" s="434" t="str">
        <f t="shared" si="33"/>
        <v/>
      </c>
      <c r="EL54" s="434" t="str">
        <f t="shared" si="33"/>
        <v/>
      </c>
      <c r="EM54" s="434" t="str">
        <f t="shared" si="33"/>
        <v/>
      </c>
      <c r="EN54" s="434" t="str">
        <f t="shared" si="33"/>
        <v/>
      </c>
      <c r="EO54" s="434" t="str">
        <f t="shared" si="33"/>
        <v/>
      </c>
      <c r="EP54" s="434" t="str">
        <f t="shared" si="33"/>
        <v/>
      </c>
      <c r="EQ54" s="434" t="str">
        <f t="shared" si="33"/>
        <v/>
      </c>
      <c r="ER54" s="434" t="str">
        <f t="shared" si="33"/>
        <v/>
      </c>
      <c r="ES54" s="445" t="str">
        <f t="shared" si="33"/>
        <v/>
      </c>
    </row>
    <row r="55" spans="2:149" ht="15.75">
      <c r="X55" t="s">
        <v>565</v>
      </c>
      <c r="Y55" t="s">
        <v>1853</v>
      </c>
      <c r="Z55" t="s">
        <v>1850</v>
      </c>
      <c r="AS55" s="1">
        <v>50</v>
      </c>
      <c r="AT55" s="1" t="s">
        <v>14520</v>
      </c>
      <c r="AU55" t="s">
        <v>14445</v>
      </c>
      <c r="CH55" s="312" t="s">
        <v>14521</v>
      </c>
      <c r="CI55" s="41" t="s">
        <v>14513</v>
      </c>
      <c r="CJ55" s="41"/>
      <c r="CK55" s="41"/>
      <c r="CL55" s="41"/>
      <c r="CM55" s="41"/>
      <c r="CN55" s="41"/>
      <c r="CO55" s="41" t="s">
        <v>14522</v>
      </c>
      <c r="CP55" s="41"/>
      <c r="CQ55" s="41"/>
      <c r="CR55" s="41"/>
      <c r="DA55" s="438" t="s">
        <v>14523</v>
      </c>
      <c r="DB55" s="439" t="s">
        <v>14524</v>
      </c>
      <c r="DC55" s="440" t="str">
        <f t="shared" si="12"/>
        <v/>
      </c>
      <c r="DD55" s="440" t="str">
        <f t="shared" si="12"/>
        <v/>
      </c>
      <c r="DE55" s="440" t="str">
        <f t="shared" si="32"/>
        <v/>
      </c>
      <c r="DF55" s="440" t="str">
        <f t="shared" si="27"/>
        <v/>
      </c>
      <c r="DG55" s="440" t="str">
        <f t="shared" si="27"/>
        <v/>
      </c>
      <c r="DH55" s="440" t="str">
        <f t="shared" si="27"/>
        <v/>
      </c>
      <c r="DI55" s="440" t="str">
        <f t="shared" si="27"/>
        <v/>
      </c>
      <c r="DJ55" s="440" t="str">
        <f t="shared" si="27"/>
        <v/>
      </c>
      <c r="DK55" s="440" t="str">
        <f t="shared" si="27"/>
        <v/>
      </c>
      <c r="DL55" s="440" t="str">
        <f t="shared" si="27"/>
        <v/>
      </c>
      <c r="DM55" s="440" t="str">
        <f t="shared" si="27"/>
        <v/>
      </c>
      <c r="DN55" s="440" t="str">
        <f t="shared" si="27"/>
        <v/>
      </c>
      <c r="DO55" s="440" t="str">
        <f t="shared" si="27"/>
        <v/>
      </c>
      <c r="DP55" s="440" t="str">
        <f t="shared" si="27"/>
        <v/>
      </c>
      <c r="DQ55" s="440" t="str">
        <f t="shared" si="27"/>
        <v/>
      </c>
      <c r="DR55" s="440" t="str">
        <f t="shared" ref="DR55:DT61" si="37">IF(DR$2=$DB55,1,"")</f>
        <v/>
      </c>
      <c r="DS55" s="440" t="str">
        <f t="shared" si="37"/>
        <v/>
      </c>
      <c r="DT55" s="440" t="str">
        <f t="shared" si="37"/>
        <v/>
      </c>
      <c r="DU55" s="440">
        <v>1</v>
      </c>
      <c r="DV55" s="440" t="str">
        <f t="shared" ref="DV55:DV61" si="38">IF(DV$2=$DB55,1,"")</f>
        <v/>
      </c>
      <c r="DW55" s="440">
        <v>1</v>
      </c>
      <c r="DX55" s="440" t="str">
        <f t="shared" ref="DX55:EG61" si="39">IF(DX$2=$DB55,1,"")</f>
        <v/>
      </c>
      <c r="DY55" s="440" t="str">
        <f t="shared" si="39"/>
        <v/>
      </c>
      <c r="DZ55" s="440" t="str">
        <f t="shared" si="39"/>
        <v/>
      </c>
      <c r="EA55" s="440" t="str">
        <f t="shared" si="39"/>
        <v/>
      </c>
      <c r="EB55" s="440" t="str">
        <f t="shared" si="39"/>
        <v/>
      </c>
      <c r="EC55" s="440" t="str">
        <f t="shared" si="39"/>
        <v/>
      </c>
      <c r="ED55" s="440" t="str">
        <f t="shared" si="39"/>
        <v/>
      </c>
      <c r="EE55" s="440" t="str">
        <f t="shared" si="39"/>
        <v/>
      </c>
      <c r="EF55" s="440" t="str">
        <f t="shared" si="39"/>
        <v/>
      </c>
      <c r="EG55" s="440" t="str">
        <f t="shared" si="39"/>
        <v/>
      </c>
      <c r="EH55" s="440" t="str">
        <f t="shared" si="33"/>
        <v/>
      </c>
      <c r="EI55" s="440" t="str">
        <f t="shared" si="33"/>
        <v/>
      </c>
      <c r="EJ55" s="440" t="str">
        <f t="shared" si="33"/>
        <v/>
      </c>
      <c r="EK55" s="440" t="str">
        <f t="shared" si="33"/>
        <v/>
      </c>
      <c r="EL55" s="440" t="str">
        <f t="shared" si="33"/>
        <v/>
      </c>
      <c r="EM55" s="440" t="str">
        <f t="shared" si="33"/>
        <v/>
      </c>
      <c r="EN55" s="440" t="str">
        <f t="shared" si="33"/>
        <v/>
      </c>
      <c r="EO55" s="440" t="str">
        <f t="shared" si="33"/>
        <v/>
      </c>
      <c r="EP55" s="440" t="str">
        <f t="shared" si="33"/>
        <v/>
      </c>
      <c r="EQ55" s="440" t="str">
        <f t="shared" si="33"/>
        <v/>
      </c>
      <c r="ER55" s="440" t="str">
        <f t="shared" si="33"/>
        <v/>
      </c>
      <c r="ES55" s="441" t="str">
        <f t="shared" si="33"/>
        <v/>
      </c>
    </row>
    <row r="56" spans="2:149" ht="15.75">
      <c r="X56" t="s">
        <v>738</v>
      </c>
      <c r="Y56" t="s">
        <v>1854</v>
      </c>
      <c r="Z56" t="s">
        <v>1850</v>
      </c>
      <c r="AS56" s="1" t="s">
        <v>14384</v>
      </c>
      <c r="AT56" s="1" t="s">
        <v>14525</v>
      </c>
      <c r="AU56" s="1" t="s">
        <v>14385</v>
      </c>
      <c r="AV56" s="1" t="s">
        <v>14386</v>
      </c>
      <c r="CH56" s="312" t="s">
        <v>14526</v>
      </c>
      <c r="CI56" s="41" t="s">
        <v>14513</v>
      </c>
      <c r="CJ56" s="41"/>
      <c r="CK56" s="41"/>
      <c r="CL56" s="41"/>
      <c r="CM56" s="41"/>
      <c r="CN56" s="41"/>
      <c r="CO56" s="41" t="s">
        <v>14527</v>
      </c>
      <c r="CP56" s="41"/>
      <c r="CQ56" s="41"/>
      <c r="CR56" s="41"/>
      <c r="DA56" s="442" t="s">
        <v>14528</v>
      </c>
      <c r="DB56" s="443">
        <v>17</v>
      </c>
      <c r="DC56" s="434" t="str">
        <f t="shared" si="12"/>
        <v/>
      </c>
      <c r="DD56" s="434" t="str">
        <f t="shared" si="12"/>
        <v/>
      </c>
      <c r="DE56" s="434" t="str">
        <f t="shared" si="32"/>
        <v/>
      </c>
      <c r="DF56" s="434" t="str">
        <f t="shared" si="27"/>
        <v/>
      </c>
      <c r="DG56" s="434" t="str">
        <f t="shared" si="27"/>
        <v/>
      </c>
      <c r="DH56" s="434" t="str">
        <f t="shared" si="27"/>
        <v/>
      </c>
      <c r="DI56" s="434" t="str">
        <f t="shared" si="27"/>
        <v/>
      </c>
      <c r="DJ56" s="434" t="str">
        <f t="shared" si="27"/>
        <v/>
      </c>
      <c r="DK56" s="434" t="str">
        <f t="shared" si="27"/>
        <v/>
      </c>
      <c r="DL56" s="434" t="str">
        <f t="shared" si="27"/>
        <v/>
      </c>
      <c r="DM56" s="434" t="str">
        <f t="shared" si="27"/>
        <v/>
      </c>
      <c r="DN56" s="434" t="str">
        <f t="shared" si="27"/>
        <v/>
      </c>
      <c r="DO56" s="434" t="str">
        <f t="shared" si="27"/>
        <v/>
      </c>
      <c r="DP56" s="434" t="str">
        <f t="shared" si="27"/>
        <v/>
      </c>
      <c r="DQ56" s="434" t="str">
        <f t="shared" si="27"/>
        <v/>
      </c>
      <c r="DR56" s="434" t="str">
        <f t="shared" si="37"/>
        <v/>
      </c>
      <c r="DS56" s="434">
        <f t="shared" si="37"/>
        <v>1</v>
      </c>
      <c r="DT56" s="434" t="str">
        <f t="shared" si="37"/>
        <v/>
      </c>
      <c r="DU56" s="434" t="str">
        <f t="shared" ref="DU56:DU61" si="40">IF(DU$2=$DB56,1,"")</f>
        <v/>
      </c>
      <c r="DV56" s="434" t="str">
        <f t="shared" si="38"/>
        <v/>
      </c>
      <c r="DW56" s="434" t="str">
        <f t="shared" ref="DW56:DW61" si="41">IF(DW$2=$DB56,1,"")</f>
        <v/>
      </c>
      <c r="DX56" s="434" t="str">
        <f t="shared" si="39"/>
        <v/>
      </c>
      <c r="DY56" s="434" t="str">
        <f t="shared" si="39"/>
        <v/>
      </c>
      <c r="DZ56" s="434" t="str">
        <f t="shared" si="39"/>
        <v/>
      </c>
      <c r="EA56" s="434" t="str">
        <f t="shared" si="39"/>
        <v/>
      </c>
      <c r="EB56" s="434" t="str">
        <f t="shared" si="39"/>
        <v/>
      </c>
      <c r="EC56" s="434" t="str">
        <f t="shared" si="39"/>
        <v/>
      </c>
      <c r="ED56" s="434" t="str">
        <f t="shared" si="39"/>
        <v/>
      </c>
      <c r="EE56" s="434" t="str">
        <f t="shared" si="39"/>
        <v/>
      </c>
      <c r="EF56" s="434" t="str">
        <f t="shared" si="39"/>
        <v/>
      </c>
      <c r="EG56" s="434" t="str">
        <f t="shared" si="39"/>
        <v/>
      </c>
      <c r="EH56" s="434" t="str">
        <f t="shared" si="33"/>
        <v/>
      </c>
      <c r="EI56" s="434" t="str">
        <f t="shared" si="33"/>
        <v/>
      </c>
      <c r="EJ56" s="434" t="str">
        <f t="shared" si="33"/>
        <v/>
      </c>
      <c r="EK56" s="434" t="str">
        <f t="shared" si="33"/>
        <v/>
      </c>
      <c r="EL56" s="434" t="str">
        <f t="shared" si="33"/>
        <v/>
      </c>
      <c r="EM56" s="434" t="str">
        <f t="shared" si="33"/>
        <v/>
      </c>
      <c r="EN56" s="434" t="str">
        <f t="shared" si="33"/>
        <v/>
      </c>
      <c r="EO56" s="434" t="str">
        <f t="shared" si="33"/>
        <v/>
      </c>
      <c r="EP56" s="434" t="str">
        <f t="shared" si="33"/>
        <v/>
      </c>
      <c r="EQ56" s="434" t="str">
        <f t="shared" si="33"/>
        <v/>
      </c>
      <c r="ER56" s="434" t="str">
        <f t="shared" si="33"/>
        <v/>
      </c>
      <c r="ES56" s="445" t="str">
        <f t="shared" si="33"/>
        <v/>
      </c>
    </row>
    <row r="57" spans="2:149" ht="15.75">
      <c r="X57" t="s">
        <v>1080</v>
      </c>
      <c r="Y57" t="s">
        <v>1846</v>
      </c>
      <c r="Z57" t="s">
        <v>1847</v>
      </c>
      <c r="AS57" s="1">
        <v>1</v>
      </c>
      <c r="AT57" s="1" t="s">
        <v>14529</v>
      </c>
      <c r="CH57" s="312" t="s">
        <v>14530</v>
      </c>
      <c r="CI57" s="41" t="s">
        <v>14513</v>
      </c>
      <c r="CJ57" s="41"/>
      <c r="CK57" s="41"/>
      <c r="CL57" s="41"/>
      <c r="CM57" s="41"/>
      <c r="CN57" s="41"/>
      <c r="CO57" s="41" t="s">
        <v>14531</v>
      </c>
      <c r="CP57" s="41"/>
      <c r="CQ57" s="41"/>
      <c r="CR57" s="41"/>
      <c r="DA57" s="438" t="s">
        <v>14532</v>
      </c>
      <c r="DB57" s="439">
        <v>20</v>
      </c>
      <c r="DC57" s="440" t="str">
        <f t="shared" si="12"/>
        <v/>
      </c>
      <c r="DD57" s="440" t="str">
        <f t="shared" si="12"/>
        <v/>
      </c>
      <c r="DE57" s="440" t="str">
        <f t="shared" si="32"/>
        <v/>
      </c>
      <c r="DF57" s="440" t="str">
        <f t="shared" si="27"/>
        <v/>
      </c>
      <c r="DG57" s="440" t="str">
        <f t="shared" si="27"/>
        <v/>
      </c>
      <c r="DH57" s="440" t="str">
        <f t="shared" si="27"/>
        <v/>
      </c>
      <c r="DI57" s="440" t="str">
        <f t="shared" si="27"/>
        <v/>
      </c>
      <c r="DJ57" s="440" t="str">
        <f t="shared" si="27"/>
        <v/>
      </c>
      <c r="DK57" s="440" t="str">
        <f t="shared" si="27"/>
        <v/>
      </c>
      <c r="DL57" s="440" t="str">
        <f t="shared" si="27"/>
        <v/>
      </c>
      <c r="DM57" s="440" t="str">
        <f t="shared" si="27"/>
        <v/>
      </c>
      <c r="DN57" s="440" t="str">
        <f t="shared" si="27"/>
        <v/>
      </c>
      <c r="DO57" s="440" t="str">
        <f t="shared" si="27"/>
        <v/>
      </c>
      <c r="DP57" s="440" t="str">
        <f t="shared" si="27"/>
        <v/>
      </c>
      <c r="DQ57" s="440" t="str">
        <f t="shared" si="27"/>
        <v/>
      </c>
      <c r="DR57" s="440" t="str">
        <f t="shared" si="37"/>
        <v/>
      </c>
      <c r="DS57" s="440" t="str">
        <f t="shared" si="37"/>
        <v/>
      </c>
      <c r="DT57" s="440" t="str">
        <f t="shared" si="37"/>
        <v/>
      </c>
      <c r="DU57" s="440" t="str">
        <f t="shared" si="40"/>
        <v/>
      </c>
      <c r="DV57" s="440">
        <f t="shared" si="38"/>
        <v>1</v>
      </c>
      <c r="DW57" s="440" t="str">
        <f t="shared" si="41"/>
        <v/>
      </c>
      <c r="DX57" s="440" t="str">
        <f t="shared" si="39"/>
        <v/>
      </c>
      <c r="DY57" s="440" t="str">
        <f t="shared" si="39"/>
        <v/>
      </c>
      <c r="DZ57" s="440" t="str">
        <f t="shared" si="39"/>
        <v/>
      </c>
      <c r="EA57" s="440" t="str">
        <f t="shared" si="39"/>
        <v/>
      </c>
      <c r="EB57" s="440" t="str">
        <f t="shared" si="39"/>
        <v/>
      </c>
      <c r="EC57" s="440" t="str">
        <f t="shared" si="39"/>
        <v/>
      </c>
      <c r="ED57" s="440" t="str">
        <f t="shared" si="39"/>
        <v/>
      </c>
      <c r="EE57" s="440" t="str">
        <f t="shared" si="39"/>
        <v/>
      </c>
      <c r="EF57" s="440" t="str">
        <f t="shared" si="39"/>
        <v/>
      </c>
      <c r="EG57" s="440" t="str">
        <f t="shared" si="39"/>
        <v/>
      </c>
      <c r="EH57" s="440" t="str">
        <f t="shared" si="33"/>
        <v/>
      </c>
      <c r="EI57" s="440" t="str">
        <f t="shared" si="33"/>
        <v/>
      </c>
      <c r="EJ57" s="440" t="str">
        <f t="shared" si="33"/>
        <v/>
      </c>
      <c r="EK57" s="440" t="str">
        <f t="shared" si="33"/>
        <v/>
      </c>
      <c r="EL57" s="440" t="str">
        <f t="shared" si="33"/>
        <v/>
      </c>
      <c r="EM57" s="440" t="str">
        <f t="shared" si="33"/>
        <v/>
      </c>
      <c r="EN57" s="440" t="str">
        <f t="shared" si="33"/>
        <v/>
      </c>
      <c r="EO57" s="440" t="str">
        <f t="shared" si="33"/>
        <v/>
      </c>
      <c r="EP57" s="440" t="str">
        <f t="shared" si="33"/>
        <v/>
      </c>
      <c r="EQ57" s="440" t="str">
        <f t="shared" si="33"/>
        <v/>
      </c>
      <c r="ER57" s="440" t="str">
        <f t="shared" si="33"/>
        <v/>
      </c>
      <c r="ES57" s="441" t="str">
        <f t="shared" si="33"/>
        <v/>
      </c>
    </row>
    <row r="58" spans="2:149" ht="15.75">
      <c r="AS58" s="1">
        <v>3</v>
      </c>
      <c r="AT58" s="1" t="s">
        <v>14533</v>
      </c>
      <c r="AV58" t="s">
        <v>14534</v>
      </c>
      <c r="CH58" s="312" t="s">
        <v>14535</v>
      </c>
      <c r="CI58" s="41" t="s">
        <v>14513</v>
      </c>
      <c r="CJ58" s="41"/>
      <c r="CK58" s="41"/>
      <c r="CL58" s="41"/>
      <c r="CM58" s="41"/>
      <c r="CN58" s="41"/>
      <c r="CO58" s="41" t="s">
        <v>14536</v>
      </c>
      <c r="CP58" s="41"/>
      <c r="CQ58" s="41"/>
      <c r="CR58" s="41"/>
      <c r="DA58" s="442" t="s">
        <v>14537</v>
      </c>
      <c r="DB58" s="443" t="s">
        <v>14538</v>
      </c>
      <c r="DC58" s="434" t="str">
        <f t="shared" si="12"/>
        <v/>
      </c>
      <c r="DD58" s="434" t="str">
        <f t="shared" si="12"/>
        <v/>
      </c>
      <c r="DE58" s="434" t="str">
        <f t="shared" si="32"/>
        <v/>
      </c>
      <c r="DF58" s="434" t="str">
        <f>IF(DF$2=$DB58,1,"")</f>
        <v/>
      </c>
      <c r="DG58" s="434">
        <v>1</v>
      </c>
      <c r="DH58" s="434" t="str">
        <f>IF(DH$2=$DB58,1,"")</f>
        <v/>
      </c>
      <c r="DI58" s="434">
        <v>1</v>
      </c>
      <c r="DJ58" s="434" t="str">
        <f t="shared" ref="DJ58:DM61" si="42">IF(DJ$2=$DB58,1,"")</f>
        <v/>
      </c>
      <c r="DK58" s="434" t="str">
        <f t="shared" si="42"/>
        <v/>
      </c>
      <c r="DL58" s="434" t="str">
        <f t="shared" si="42"/>
        <v/>
      </c>
      <c r="DM58" s="434" t="str">
        <f t="shared" si="42"/>
        <v/>
      </c>
      <c r="DN58" s="434">
        <v>1</v>
      </c>
      <c r="DO58" s="434" t="str">
        <f t="shared" ref="DO58:DQ61" si="43">IF(DO$2=$DB58,1,"")</f>
        <v/>
      </c>
      <c r="DP58" s="434" t="str">
        <f t="shared" si="43"/>
        <v/>
      </c>
      <c r="DQ58" s="434" t="str">
        <f t="shared" si="43"/>
        <v/>
      </c>
      <c r="DR58" s="434" t="str">
        <f t="shared" si="37"/>
        <v/>
      </c>
      <c r="DS58" s="434" t="str">
        <f t="shared" si="37"/>
        <v/>
      </c>
      <c r="DT58" s="434" t="str">
        <f t="shared" si="37"/>
        <v/>
      </c>
      <c r="DU58" s="434" t="str">
        <f t="shared" si="40"/>
        <v/>
      </c>
      <c r="DV58" s="434" t="str">
        <f t="shared" si="38"/>
        <v/>
      </c>
      <c r="DW58" s="434" t="str">
        <f t="shared" si="41"/>
        <v/>
      </c>
      <c r="DX58" s="434" t="str">
        <f t="shared" si="39"/>
        <v/>
      </c>
      <c r="DY58" s="434" t="str">
        <f t="shared" si="39"/>
        <v/>
      </c>
      <c r="DZ58" s="434" t="str">
        <f t="shared" si="39"/>
        <v/>
      </c>
      <c r="EA58" s="434" t="str">
        <f t="shared" si="39"/>
        <v/>
      </c>
      <c r="EB58" s="434" t="str">
        <f t="shared" si="39"/>
        <v/>
      </c>
      <c r="EC58" s="434" t="str">
        <f t="shared" si="39"/>
        <v/>
      </c>
      <c r="ED58" s="434" t="str">
        <f t="shared" si="39"/>
        <v/>
      </c>
      <c r="EE58" s="434" t="str">
        <f t="shared" si="39"/>
        <v/>
      </c>
      <c r="EF58" s="434" t="str">
        <f t="shared" si="39"/>
        <v/>
      </c>
      <c r="EG58" s="434" t="str">
        <f t="shared" si="39"/>
        <v/>
      </c>
      <c r="EH58" s="434" t="str">
        <f t="shared" si="33"/>
        <v/>
      </c>
      <c r="EI58" s="434" t="str">
        <f t="shared" si="33"/>
        <v/>
      </c>
      <c r="EJ58" s="434" t="str">
        <f t="shared" si="33"/>
        <v/>
      </c>
      <c r="EK58" s="434" t="str">
        <f t="shared" si="33"/>
        <v/>
      </c>
      <c r="EL58" s="434" t="str">
        <f t="shared" si="33"/>
        <v/>
      </c>
      <c r="EM58" s="434" t="str">
        <f t="shared" si="33"/>
        <v/>
      </c>
      <c r="EN58" s="434" t="str">
        <f t="shared" si="33"/>
        <v/>
      </c>
      <c r="EO58" s="434" t="str">
        <f t="shared" si="33"/>
        <v/>
      </c>
      <c r="EP58" s="434" t="str">
        <f t="shared" si="33"/>
        <v/>
      </c>
      <c r="EQ58" s="434" t="str">
        <f t="shared" si="33"/>
        <v/>
      </c>
      <c r="ER58" s="434" t="str">
        <f t="shared" si="33"/>
        <v/>
      </c>
      <c r="ES58" s="445" t="str">
        <f t="shared" si="33"/>
        <v/>
      </c>
    </row>
    <row r="59" spans="2:149" ht="15.75">
      <c r="AS59" s="1">
        <v>10</v>
      </c>
      <c r="AT59" s="1" t="s">
        <v>14539</v>
      </c>
      <c r="AU59" t="s">
        <v>14418</v>
      </c>
      <c r="CH59" s="41" t="s">
        <v>14540</v>
      </c>
      <c r="CI59" s="41" t="s">
        <v>14513</v>
      </c>
      <c r="CJ59" s="41"/>
      <c r="CK59" s="41"/>
      <c r="CL59" s="41"/>
      <c r="CM59" s="41"/>
      <c r="CN59" s="41"/>
      <c r="CO59" s="41" t="s">
        <v>14541</v>
      </c>
      <c r="CP59" s="41"/>
      <c r="CQ59" s="41"/>
      <c r="CR59" s="41"/>
      <c r="DA59" s="438" t="s">
        <v>14542</v>
      </c>
      <c r="DB59" s="439">
        <v>36</v>
      </c>
      <c r="DC59" s="440" t="str">
        <f t="shared" si="12"/>
        <v/>
      </c>
      <c r="DD59" s="440" t="str">
        <f t="shared" si="12"/>
        <v/>
      </c>
      <c r="DE59" s="440" t="str">
        <f t="shared" si="32"/>
        <v/>
      </c>
      <c r="DF59" s="440" t="str">
        <f>IF(DF$2=$DB59,1,"")</f>
        <v/>
      </c>
      <c r="DG59" s="440" t="str">
        <f>IF(DG$2=$DB59,1,"")</f>
        <v/>
      </c>
      <c r="DH59" s="440" t="str">
        <f>IF(DH$2=$DB59,1,"")</f>
        <v/>
      </c>
      <c r="DI59" s="440" t="str">
        <f>IF(DI$2=$DB59,1,"")</f>
        <v/>
      </c>
      <c r="DJ59" s="440" t="str">
        <f t="shared" si="42"/>
        <v/>
      </c>
      <c r="DK59" s="440" t="str">
        <f t="shared" si="42"/>
        <v/>
      </c>
      <c r="DL59" s="440" t="str">
        <f t="shared" si="42"/>
        <v/>
      </c>
      <c r="DM59" s="440" t="str">
        <f t="shared" si="42"/>
        <v/>
      </c>
      <c r="DN59" s="440" t="str">
        <f>IF(DN$2=$DB59,1,"")</f>
        <v/>
      </c>
      <c r="DO59" s="440" t="str">
        <f t="shared" si="43"/>
        <v/>
      </c>
      <c r="DP59" s="440" t="str">
        <f t="shared" si="43"/>
        <v/>
      </c>
      <c r="DQ59" s="440" t="str">
        <f t="shared" si="43"/>
        <v/>
      </c>
      <c r="DR59" s="440" t="str">
        <f t="shared" si="37"/>
        <v/>
      </c>
      <c r="DS59" s="440" t="str">
        <f t="shared" si="37"/>
        <v/>
      </c>
      <c r="DT59" s="440" t="str">
        <f t="shared" si="37"/>
        <v/>
      </c>
      <c r="DU59" s="440" t="str">
        <f t="shared" si="40"/>
        <v/>
      </c>
      <c r="DV59" s="440" t="str">
        <f t="shared" si="38"/>
        <v/>
      </c>
      <c r="DW59" s="440" t="str">
        <f t="shared" si="41"/>
        <v/>
      </c>
      <c r="DX59" s="440" t="str">
        <f t="shared" si="39"/>
        <v/>
      </c>
      <c r="DY59" s="440" t="str">
        <f t="shared" si="39"/>
        <v/>
      </c>
      <c r="DZ59" s="440" t="str">
        <f t="shared" si="39"/>
        <v/>
      </c>
      <c r="EA59" s="440" t="str">
        <f t="shared" si="39"/>
        <v/>
      </c>
      <c r="EB59" s="440" t="str">
        <f t="shared" si="39"/>
        <v/>
      </c>
      <c r="EC59" s="440" t="str">
        <f t="shared" si="39"/>
        <v/>
      </c>
      <c r="ED59" s="440" t="str">
        <f t="shared" si="39"/>
        <v/>
      </c>
      <c r="EE59" s="440" t="str">
        <f t="shared" si="39"/>
        <v/>
      </c>
      <c r="EF59" s="440" t="str">
        <f t="shared" si="39"/>
        <v/>
      </c>
      <c r="EG59" s="440" t="str">
        <f t="shared" si="39"/>
        <v/>
      </c>
      <c r="EH59" s="440" t="str">
        <f t="shared" si="33"/>
        <v/>
      </c>
      <c r="EI59" s="440" t="str">
        <f t="shared" si="33"/>
        <v/>
      </c>
      <c r="EJ59" s="440" t="str">
        <f t="shared" si="33"/>
        <v/>
      </c>
      <c r="EK59" s="440" t="str">
        <f t="shared" si="33"/>
        <v/>
      </c>
      <c r="EL59" s="440">
        <f t="shared" si="33"/>
        <v>1</v>
      </c>
      <c r="EM59" s="440" t="str">
        <f t="shared" si="33"/>
        <v/>
      </c>
      <c r="EN59" s="440" t="str">
        <f t="shared" si="33"/>
        <v/>
      </c>
      <c r="EO59" s="440" t="str">
        <f t="shared" si="33"/>
        <v/>
      </c>
      <c r="EP59" s="440" t="str">
        <f t="shared" si="33"/>
        <v/>
      </c>
      <c r="EQ59" s="440" t="str">
        <f t="shared" si="33"/>
        <v/>
      </c>
      <c r="ER59" s="440" t="str">
        <f t="shared" si="33"/>
        <v/>
      </c>
      <c r="ES59" s="441" t="str">
        <f t="shared" si="33"/>
        <v/>
      </c>
    </row>
    <row r="60" spans="2:149" ht="15.75">
      <c r="AS60" s="1">
        <v>25</v>
      </c>
      <c r="AT60" s="1" t="s">
        <v>14543</v>
      </c>
      <c r="AU60" t="s">
        <v>14433</v>
      </c>
      <c r="AW60" t="s">
        <v>14544</v>
      </c>
      <c r="CH60" s="41" t="s">
        <v>14545</v>
      </c>
      <c r="CI60" s="41" t="s">
        <v>14513</v>
      </c>
      <c r="CJ60" s="41"/>
      <c r="CK60" s="41"/>
      <c r="CL60" s="41"/>
      <c r="CM60" s="41"/>
      <c r="CN60" s="41"/>
      <c r="CO60" s="41" t="s">
        <v>14546</v>
      </c>
      <c r="CP60" s="41"/>
      <c r="CQ60" s="41"/>
      <c r="CR60" s="41"/>
      <c r="DA60" s="442" t="s">
        <v>14547</v>
      </c>
      <c r="DB60" s="443">
        <v>42</v>
      </c>
      <c r="DC60" s="434" t="str">
        <f t="shared" si="12"/>
        <v/>
      </c>
      <c r="DD60" s="434" t="str">
        <f t="shared" si="12"/>
        <v/>
      </c>
      <c r="DE60" s="434" t="str">
        <f t="shared" si="32"/>
        <v/>
      </c>
      <c r="DF60" s="434" t="str">
        <f>IF(DF$2=$DB60,1,"")</f>
        <v/>
      </c>
      <c r="DG60" s="434" t="str">
        <f>IF(DG$2=$DB60,1,"")</f>
        <v/>
      </c>
      <c r="DH60" s="434" t="str">
        <f>IF(DH$2=$DB60,1,"")</f>
        <v/>
      </c>
      <c r="DI60" s="434" t="str">
        <f>IF(DI$2=$DB60,1,"")</f>
        <v/>
      </c>
      <c r="DJ60" s="434" t="str">
        <f t="shared" si="42"/>
        <v/>
      </c>
      <c r="DK60" s="434" t="str">
        <f t="shared" si="42"/>
        <v/>
      </c>
      <c r="DL60" s="434" t="str">
        <f t="shared" si="42"/>
        <v/>
      </c>
      <c r="DM60" s="434" t="str">
        <f t="shared" si="42"/>
        <v/>
      </c>
      <c r="DN60" s="434" t="str">
        <f>IF(DN$2=$DB60,1,"")</f>
        <v/>
      </c>
      <c r="DO60" s="434" t="str">
        <f t="shared" si="43"/>
        <v/>
      </c>
      <c r="DP60" s="434" t="str">
        <f t="shared" si="43"/>
        <v/>
      </c>
      <c r="DQ60" s="434" t="str">
        <f t="shared" si="43"/>
        <v/>
      </c>
      <c r="DR60" s="434" t="str">
        <f t="shared" si="37"/>
        <v/>
      </c>
      <c r="DS60" s="434" t="str">
        <f t="shared" si="37"/>
        <v/>
      </c>
      <c r="DT60" s="434" t="str">
        <f t="shared" si="37"/>
        <v/>
      </c>
      <c r="DU60" s="434" t="str">
        <f t="shared" si="40"/>
        <v/>
      </c>
      <c r="DV60" s="434" t="str">
        <f t="shared" si="38"/>
        <v/>
      </c>
      <c r="DW60" s="434" t="str">
        <f t="shared" si="41"/>
        <v/>
      </c>
      <c r="DX60" s="434" t="str">
        <f t="shared" si="39"/>
        <v/>
      </c>
      <c r="DY60" s="434" t="str">
        <f t="shared" si="39"/>
        <v/>
      </c>
      <c r="DZ60" s="434" t="str">
        <f t="shared" si="39"/>
        <v/>
      </c>
      <c r="EA60" s="434" t="str">
        <f t="shared" si="39"/>
        <v/>
      </c>
      <c r="EB60" s="434" t="str">
        <f t="shared" si="39"/>
        <v/>
      </c>
      <c r="EC60" s="434" t="str">
        <f t="shared" si="39"/>
        <v/>
      </c>
      <c r="ED60" s="434" t="str">
        <f t="shared" si="39"/>
        <v/>
      </c>
      <c r="EE60" s="434" t="str">
        <f t="shared" si="39"/>
        <v/>
      </c>
      <c r="EF60" s="434" t="str">
        <f t="shared" si="39"/>
        <v/>
      </c>
      <c r="EG60" s="434" t="str">
        <f t="shared" si="39"/>
        <v/>
      </c>
      <c r="EH60" s="434" t="str">
        <f t="shared" si="33"/>
        <v/>
      </c>
      <c r="EI60" s="434" t="str">
        <f t="shared" si="33"/>
        <v/>
      </c>
      <c r="EJ60" s="434" t="str">
        <f t="shared" si="33"/>
        <v/>
      </c>
      <c r="EK60" s="434" t="str">
        <f t="shared" si="33"/>
        <v/>
      </c>
      <c r="EL60" s="434" t="str">
        <f t="shared" si="33"/>
        <v/>
      </c>
      <c r="EM60" s="434" t="str">
        <f t="shared" si="33"/>
        <v/>
      </c>
      <c r="EN60" s="434" t="str">
        <f t="shared" si="33"/>
        <v/>
      </c>
      <c r="EO60" s="434" t="str">
        <f t="shared" si="33"/>
        <v/>
      </c>
      <c r="EP60" s="434" t="str">
        <f t="shared" si="33"/>
        <v/>
      </c>
      <c r="EQ60" s="434" t="str">
        <f t="shared" si="33"/>
        <v/>
      </c>
      <c r="ER60" s="434">
        <f t="shared" si="33"/>
        <v>1</v>
      </c>
      <c r="ES60" s="445" t="str">
        <f t="shared" si="33"/>
        <v/>
      </c>
    </row>
    <row r="61" spans="2:149" ht="15.75">
      <c r="AS61" s="1">
        <v>50</v>
      </c>
      <c r="AT61" s="1" t="s">
        <v>14548</v>
      </c>
      <c r="AU61" t="s">
        <v>14445</v>
      </c>
      <c r="AV61" t="s">
        <v>14549</v>
      </c>
      <c r="CH61" s="41" t="s">
        <v>14550</v>
      </c>
      <c r="CI61" s="41" t="s">
        <v>14513</v>
      </c>
      <c r="CJ61" s="301"/>
      <c r="CK61" s="301"/>
      <c r="CL61" s="301"/>
      <c r="CM61" s="301"/>
      <c r="CN61" s="301"/>
      <c r="CO61" s="301" t="s">
        <v>14551</v>
      </c>
      <c r="CP61" s="301"/>
      <c r="CQ61" s="301"/>
      <c r="CR61" s="41"/>
      <c r="DA61" s="438" t="s">
        <v>14552</v>
      </c>
      <c r="DB61" s="439">
        <v>12</v>
      </c>
      <c r="DC61" s="440" t="str">
        <f t="shared" si="12"/>
        <v/>
      </c>
      <c r="DD61" s="440" t="str">
        <f t="shared" si="12"/>
        <v/>
      </c>
      <c r="DE61" s="440" t="str">
        <f t="shared" si="32"/>
        <v/>
      </c>
      <c r="DF61" s="440" t="str">
        <f>IF(DF$2=$DB61,1,"")</f>
        <v/>
      </c>
      <c r="DG61" s="440" t="str">
        <f>IF(DG$2=$DB61,1,"")</f>
        <v/>
      </c>
      <c r="DH61" s="440" t="str">
        <f>IF(DH$2=$DB61,1,"")</f>
        <v/>
      </c>
      <c r="DI61" s="440" t="str">
        <f>IF(DI$2=$DB61,1,"")</f>
        <v/>
      </c>
      <c r="DJ61" s="440" t="str">
        <f t="shared" si="42"/>
        <v/>
      </c>
      <c r="DK61" s="440" t="str">
        <f t="shared" si="42"/>
        <v/>
      </c>
      <c r="DL61" s="440" t="str">
        <f t="shared" si="42"/>
        <v/>
      </c>
      <c r="DM61" s="440" t="str">
        <f t="shared" si="42"/>
        <v/>
      </c>
      <c r="DN61" s="440">
        <f>IF(DN$2=$DB61,1,"")</f>
        <v>1</v>
      </c>
      <c r="DO61" s="440" t="str">
        <f t="shared" si="43"/>
        <v/>
      </c>
      <c r="DP61" s="440" t="str">
        <f t="shared" si="43"/>
        <v/>
      </c>
      <c r="DQ61" s="440" t="str">
        <f t="shared" si="43"/>
        <v/>
      </c>
      <c r="DR61" s="440" t="str">
        <f t="shared" si="37"/>
        <v/>
      </c>
      <c r="DS61" s="440" t="str">
        <f t="shared" si="37"/>
        <v/>
      </c>
      <c r="DT61" s="440" t="str">
        <f t="shared" si="37"/>
        <v/>
      </c>
      <c r="DU61" s="440" t="str">
        <f t="shared" si="40"/>
        <v/>
      </c>
      <c r="DV61" s="440" t="str">
        <f t="shared" si="38"/>
        <v/>
      </c>
      <c r="DW61" s="440" t="str">
        <f t="shared" si="41"/>
        <v/>
      </c>
      <c r="DX61" s="440" t="str">
        <f t="shared" si="39"/>
        <v/>
      </c>
      <c r="DY61" s="440" t="str">
        <f t="shared" si="39"/>
        <v/>
      </c>
      <c r="DZ61" s="440" t="str">
        <f t="shared" si="39"/>
        <v/>
      </c>
      <c r="EA61" s="440" t="str">
        <f t="shared" si="39"/>
        <v/>
      </c>
      <c r="EB61" s="440" t="str">
        <f t="shared" si="39"/>
        <v/>
      </c>
      <c r="EC61" s="440" t="str">
        <f t="shared" si="39"/>
        <v/>
      </c>
      <c r="ED61" s="440" t="str">
        <f t="shared" si="39"/>
        <v/>
      </c>
      <c r="EE61" s="440" t="str">
        <f t="shared" si="39"/>
        <v/>
      </c>
      <c r="EF61" s="440" t="str">
        <f t="shared" si="39"/>
        <v/>
      </c>
      <c r="EG61" s="440" t="str">
        <f t="shared" si="39"/>
        <v/>
      </c>
      <c r="EH61" s="440" t="str">
        <f t="shared" si="33"/>
        <v/>
      </c>
      <c r="EI61" s="440" t="str">
        <f t="shared" si="33"/>
        <v/>
      </c>
      <c r="EJ61" s="440" t="str">
        <f t="shared" si="33"/>
        <v/>
      </c>
      <c r="EK61" s="440" t="str">
        <f t="shared" si="33"/>
        <v/>
      </c>
      <c r="EL61" s="440" t="str">
        <f t="shared" si="33"/>
        <v/>
      </c>
      <c r="EM61" s="440" t="str">
        <f t="shared" si="33"/>
        <v/>
      </c>
      <c r="EN61" s="440" t="str">
        <f t="shared" si="33"/>
        <v/>
      </c>
      <c r="EO61" s="440" t="str">
        <f t="shared" si="33"/>
        <v/>
      </c>
      <c r="EP61" s="440" t="str">
        <f t="shared" si="33"/>
        <v/>
      </c>
      <c r="EQ61" s="440" t="str">
        <f t="shared" si="33"/>
        <v/>
      </c>
      <c r="ER61" s="440" t="str">
        <f t="shared" si="33"/>
        <v/>
      </c>
      <c r="ES61" s="441" t="str">
        <f t="shared" si="33"/>
        <v/>
      </c>
    </row>
    <row r="62" spans="2:149" ht="15.75">
      <c r="AS62" s="1" t="s">
        <v>14384</v>
      </c>
      <c r="AT62" s="1" t="s">
        <v>13889</v>
      </c>
      <c r="AU62" s="1" t="s">
        <v>14385</v>
      </c>
      <c r="AV62" s="1" t="s">
        <v>14386</v>
      </c>
      <c r="CH62" s="41" t="s">
        <v>14553</v>
      </c>
      <c r="CI62" s="41" t="s">
        <v>14513</v>
      </c>
      <c r="CJ62" s="41"/>
      <c r="CK62" s="41"/>
      <c r="CL62" s="41"/>
      <c r="CM62" s="41"/>
      <c r="CN62" s="41"/>
      <c r="CO62" s="41" t="s">
        <v>14554</v>
      </c>
      <c r="CP62" s="41"/>
      <c r="CQ62" s="41"/>
      <c r="CR62" s="41"/>
      <c r="DA62" s="442" t="s">
        <v>14555</v>
      </c>
      <c r="DB62" s="443"/>
      <c r="DC62" s="434"/>
      <c r="DD62" s="434"/>
      <c r="DE62" s="434"/>
      <c r="DF62" s="434"/>
      <c r="DG62" s="434"/>
      <c r="DH62" s="434"/>
      <c r="DI62" s="434"/>
      <c r="DJ62" s="434"/>
      <c r="DK62" s="434"/>
      <c r="DL62" s="434"/>
      <c r="DM62" s="434"/>
      <c r="DN62" s="434"/>
      <c r="DO62" s="434"/>
      <c r="DP62" s="434"/>
      <c r="DQ62" s="434"/>
      <c r="DR62" s="434"/>
      <c r="DS62" s="434"/>
      <c r="DT62" s="434"/>
      <c r="DU62" s="434"/>
      <c r="DV62" s="434"/>
      <c r="DW62" s="434"/>
      <c r="DX62" s="434"/>
      <c r="DY62" s="434"/>
      <c r="DZ62" s="434"/>
      <c r="EA62" s="434"/>
      <c r="EB62" s="434"/>
      <c r="EC62" s="434"/>
      <c r="ED62" s="434"/>
      <c r="EE62" s="434"/>
      <c r="EF62" s="434"/>
      <c r="EG62" s="434"/>
      <c r="EH62" s="434"/>
      <c r="EI62" s="434"/>
      <c r="EJ62" s="434"/>
      <c r="EK62" s="434"/>
      <c r="EL62" s="434"/>
      <c r="EM62" s="434"/>
      <c r="EN62" s="434"/>
      <c r="EO62" s="434"/>
      <c r="EP62" s="434"/>
      <c r="EQ62" s="434"/>
      <c r="ER62" s="434"/>
      <c r="ES62" s="445"/>
    </row>
    <row r="63" spans="2:149" ht="15.75">
      <c r="AS63" s="1">
        <v>1</v>
      </c>
      <c r="AT63" s="1" t="s">
        <v>14556</v>
      </c>
      <c r="CH63" s="41" t="s">
        <v>14557</v>
      </c>
      <c r="CI63" s="41" t="s">
        <v>14513</v>
      </c>
      <c r="CJ63" s="41"/>
      <c r="CK63" s="41"/>
      <c r="CL63" s="41"/>
      <c r="CM63" s="41"/>
      <c r="CN63" s="41"/>
      <c r="CO63" s="41" t="s">
        <v>14558</v>
      </c>
      <c r="CP63" s="41"/>
      <c r="CQ63" s="41"/>
      <c r="CR63" s="41"/>
      <c r="DA63" s="438" t="s">
        <v>14559</v>
      </c>
      <c r="DB63" s="439">
        <v>11</v>
      </c>
      <c r="DC63" s="440" t="str">
        <f t="shared" ref="DC63:DL65" si="44">IF(DC$2=$DB63,1,"")</f>
        <v/>
      </c>
      <c r="DD63" s="440" t="str">
        <f t="shared" si="44"/>
        <v/>
      </c>
      <c r="DE63" s="440" t="str">
        <f t="shared" si="44"/>
        <v/>
      </c>
      <c r="DF63" s="440" t="str">
        <f t="shared" si="44"/>
        <v/>
      </c>
      <c r="DG63" s="440" t="str">
        <f t="shared" si="44"/>
        <v/>
      </c>
      <c r="DH63" s="440" t="str">
        <f t="shared" si="44"/>
        <v/>
      </c>
      <c r="DI63" s="440" t="str">
        <f t="shared" si="44"/>
        <v/>
      </c>
      <c r="DJ63" s="440" t="str">
        <f t="shared" si="44"/>
        <v/>
      </c>
      <c r="DK63" s="440" t="str">
        <f t="shared" si="44"/>
        <v/>
      </c>
      <c r="DL63" s="440" t="str">
        <f t="shared" si="44"/>
        <v/>
      </c>
      <c r="DM63" s="440">
        <f t="shared" ref="DM63:DV65" si="45">IF(DM$2=$DB63,1,"")</f>
        <v>1</v>
      </c>
      <c r="DN63" s="440" t="str">
        <f t="shared" si="45"/>
        <v/>
      </c>
      <c r="DO63" s="440" t="str">
        <f t="shared" si="45"/>
        <v/>
      </c>
      <c r="DP63" s="440" t="str">
        <f t="shared" si="45"/>
        <v/>
      </c>
      <c r="DQ63" s="440" t="str">
        <f t="shared" si="45"/>
        <v/>
      </c>
      <c r="DR63" s="440" t="str">
        <f t="shared" si="45"/>
        <v/>
      </c>
      <c r="DS63" s="440" t="str">
        <f t="shared" si="45"/>
        <v/>
      </c>
      <c r="DT63" s="440" t="str">
        <f t="shared" si="45"/>
        <v/>
      </c>
      <c r="DU63" s="440" t="str">
        <f t="shared" si="45"/>
        <v/>
      </c>
      <c r="DV63" s="440" t="str">
        <f t="shared" si="45"/>
        <v/>
      </c>
      <c r="DW63" s="440" t="str">
        <f t="shared" ref="DW63:EF65" si="46">IF(DW$2=$DB63,1,"")</f>
        <v/>
      </c>
      <c r="DX63" s="440" t="str">
        <f t="shared" si="46"/>
        <v/>
      </c>
      <c r="DY63" s="440" t="str">
        <f t="shared" si="46"/>
        <v/>
      </c>
      <c r="DZ63" s="440" t="str">
        <f t="shared" si="46"/>
        <v/>
      </c>
      <c r="EA63" s="440" t="str">
        <f t="shared" si="46"/>
        <v/>
      </c>
      <c r="EB63" s="440" t="str">
        <f t="shared" si="46"/>
        <v/>
      </c>
      <c r="EC63" s="440" t="str">
        <f t="shared" si="46"/>
        <v/>
      </c>
      <c r="ED63" s="440" t="str">
        <f t="shared" si="46"/>
        <v/>
      </c>
      <c r="EE63" s="440" t="str">
        <f t="shared" si="46"/>
        <v/>
      </c>
      <c r="EF63" s="440" t="str">
        <f t="shared" si="46"/>
        <v/>
      </c>
      <c r="EG63" s="440" t="str">
        <f t="shared" ref="EG63:ES65" si="47">IF(EG$2=$DB63,1,"")</f>
        <v/>
      </c>
      <c r="EH63" s="440" t="str">
        <f t="shared" si="47"/>
        <v/>
      </c>
      <c r="EI63" s="440" t="str">
        <f t="shared" si="47"/>
        <v/>
      </c>
      <c r="EJ63" s="440" t="str">
        <f t="shared" si="47"/>
        <v/>
      </c>
      <c r="EK63" s="440" t="str">
        <f t="shared" si="47"/>
        <v/>
      </c>
      <c r="EL63" s="440" t="str">
        <f t="shared" si="47"/>
        <v/>
      </c>
      <c r="EM63" s="440" t="str">
        <f t="shared" si="47"/>
        <v/>
      </c>
      <c r="EN63" s="440" t="str">
        <f t="shared" si="47"/>
        <v/>
      </c>
      <c r="EO63" s="440" t="str">
        <f t="shared" si="47"/>
        <v/>
      </c>
      <c r="EP63" s="440" t="str">
        <f t="shared" si="47"/>
        <v/>
      </c>
      <c r="EQ63" s="440" t="str">
        <f t="shared" si="47"/>
        <v/>
      </c>
      <c r="ER63" s="440" t="str">
        <f t="shared" si="47"/>
        <v/>
      </c>
      <c r="ES63" s="441" t="str">
        <f t="shared" si="47"/>
        <v/>
      </c>
    </row>
    <row r="64" spans="2:149" ht="15.75">
      <c r="AS64" s="1">
        <v>3</v>
      </c>
      <c r="AT64" s="1" t="s">
        <v>14560</v>
      </c>
      <c r="CH64" s="41" t="s">
        <v>14561</v>
      </c>
      <c r="CI64" s="41" t="s">
        <v>14513</v>
      </c>
      <c r="CJ64" s="41"/>
      <c r="CK64" s="41"/>
      <c r="CL64" s="41"/>
      <c r="CM64" s="41"/>
      <c r="CN64" s="41"/>
      <c r="CO64" s="41" t="s">
        <v>14562</v>
      </c>
      <c r="CP64" s="41"/>
      <c r="CQ64" s="41"/>
      <c r="CR64" s="41"/>
      <c r="DA64" s="442" t="s">
        <v>14563</v>
      </c>
      <c r="DB64" s="443">
        <v>30</v>
      </c>
      <c r="DC64" s="434" t="str">
        <f t="shared" si="44"/>
        <v/>
      </c>
      <c r="DD64" s="434" t="str">
        <f t="shared" si="44"/>
        <v/>
      </c>
      <c r="DE64" s="434" t="str">
        <f t="shared" si="44"/>
        <v/>
      </c>
      <c r="DF64" s="434" t="str">
        <f t="shared" si="44"/>
        <v/>
      </c>
      <c r="DG64" s="434" t="str">
        <f t="shared" si="44"/>
        <v/>
      </c>
      <c r="DH64" s="434" t="str">
        <f t="shared" si="44"/>
        <v/>
      </c>
      <c r="DI64" s="434" t="str">
        <f t="shared" si="44"/>
        <v/>
      </c>
      <c r="DJ64" s="434" t="str">
        <f t="shared" si="44"/>
        <v/>
      </c>
      <c r="DK64" s="434" t="str">
        <f t="shared" si="44"/>
        <v/>
      </c>
      <c r="DL64" s="434" t="str">
        <f t="shared" si="44"/>
        <v/>
      </c>
      <c r="DM64" s="434" t="str">
        <f t="shared" si="45"/>
        <v/>
      </c>
      <c r="DN64" s="434" t="str">
        <f t="shared" si="45"/>
        <v/>
      </c>
      <c r="DO64" s="434" t="str">
        <f t="shared" si="45"/>
        <v/>
      </c>
      <c r="DP64" s="434" t="str">
        <f t="shared" si="45"/>
        <v/>
      </c>
      <c r="DQ64" s="434" t="str">
        <f t="shared" si="45"/>
        <v/>
      </c>
      <c r="DR64" s="434" t="str">
        <f t="shared" si="45"/>
        <v/>
      </c>
      <c r="DS64" s="434" t="str">
        <f t="shared" si="45"/>
        <v/>
      </c>
      <c r="DT64" s="434" t="str">
        <f t="shared" si="45"/>
        <v/>
      </c>
      <c r="DU64" s="434" t="str">
        <f t="shared" si="45"/>
        <v/>
      </c>
      <c r="DV64" s="434" t="str">
        <f t="shared" si="45"/>
        <v/>
      </c>
      <c r="DW64" s="434" t="str">
        <f t="shared" si="46"/>
        <v/>
      </c>
      <c r="DX64" s="434" t="str">
        <f t="shared" si="46"/>
        <v/>
      </c>
      <c r="DY64" s="434" t="str">
        <f t="shared" si="46"/>
        <v/>
      </c>
      <c r="DZ64" s="434" t="str">
        <f t="shared" si="46"/>
        <v/>
      </c>
      <c r="EA64" s="434" t="str">
        <f t="shared" si="46"/>
        <v/>
      </c>
      <c r="EB64" s="434" t="str">
        <f t="shared" si="46"/>
        <v/>
      </c>
      <c r="EC64" s="434" t="str">
        <f t="shared" si="46"/>
        <v/>
      </c>
      <c r="ED64" s="434" t="str">
        <f t="shared" si="46"/>
        <v/>
      </c>
      <c r="EE64" s="434" t="str">
        <f t="shared" si="46"/>
        <v/>
      </c>
      <c r="EF64" s="434">
        <f t="shared" si="46"/>
        <v>1</v>
      </c>
      <c r="EG64" s="434" t="str">
        <f t="shared" si="47"/>
        <v/>
      </c>
      <c r="EH64" s="434" t="str">
        <f t="shared" si="47"/>
        <v/>
      </c>
      <c r="EI64" s="434" t="str">
        <f t="shared" si="47"/>
        <v/>
      </c>
      <c r="EJ64" s="434" t="str">
        <f t="shared" si="47"/>
        <v/>
      </c>
      <c r="EK64" s="434" t="str">
        <f t="shared" si="47"/>
        <v/>
      </c>
      <c r="EL64" s="434" t="str">
        <f t="shared" si="47"/>
        <v/>
      </c>
      <c r="EM64" s="434" t="str">
        <f t="shared" si="47"/>
        <v/>
      </c>
      <c r="EN64" s="434" t="str">
        <f t="shared" si="47"/>
        <v/>
      </c>
      <c r="EO64" s="434" t="str">
        <f t="shared" si="47"/>
        <v/>
      </c>
      <c r="EP64" s="434" t="str">
        <f t="shared" si="47"/>
        <v/>
      </c>
      <c r="EQ64" s="434" t="str">
        <f t="shared" si="47"/>
        <v/>
      </c>
      <c r="ER64" s="434" t="str">
        <f t="shared" si="47"/>
        <v/>
      </c>
      <c r="ES64" s="445" t="str">
        <f t="shared" si="47"/>
        <v/>
      </c>
    </row>
    <row r="65" spans="45:149" ht="15.75">
      <c r="AS65" s="1">
        <v>10</v>
      </c>
      <c r="AT65" s="1" t="s">
        <v>14564</v>
      </c>
      <c r="AU65" t="s">
        <v>14418</v>
      </c>
      <c r="AW65" t="s">
        <v>14565</v>
      </c>
      <c r="CH65" s="313" t="s">
        <v>14566</v>
      </c>
      <c r="CI65" s="41" t="s">
        <v>14513</v>
      </c>
      <c r="CJ65" s="313"/>
      <c r="CK65" s="313"/>
      <c r="CL65" s="313"/>
      <c r="CM65" s="313"/>
      <c r="CN65" s="313"/>
      <c r="CO65" s="313" t="s">
        <v>14567</v>
      </c>
      <c r="CP65" s="313"/>
      <c r="CQ65" s="313"/>
      <c r="CR65" s="41"/>
      <c r="DA65" s="438" t="s">
        <v>14568</v>
      </c>
      <c r="DB65" s="439">
        <v>27</v>
      </c>
      <c r="DC65" s="440" t="str">
        <f t="shared" si="44"/>
        <v/>
      </c>
      <c r="DD65" s="440" t="str">
        <f t="shared" si="44"/>
        <v/>
      </c>
      <c r="DE65" s="440" t="str">
        <f t="shared" si="44"/>
        <v/>
      </c>
      <c r="DF65" s="440" t="str">
        <f t="shared" si="44"/>
        <v/>
      </c>
      <c r="DG65" s="440" t="str">
        <f t="shared" si="44"/>
        <v/>
      </c>
      <c r="DH65" s="440" t="str">
        <f t="shared" si="44"/>
        <v/>
      </c>
      <c r="DI65" s="440" t="str">
        <f t="shared" si="44"/>
        <v/>
      </c>
      <c r="DJ65" s="440" t="str">
        <f t="shared" si="44"/>
        <v/>
      </c>
      <c r="DK65" s="440" t="str">
        <f t="shared" si="44"/>
        <v/>
      </c>
      <c r="DL65" s="440" t="str">
        <f t="shared" si="44"/>
        <v/>
      </c>
      <c r="DM65" s="440" t="str">
        <f t="shared" si="45"/>
        <v/>
      </c>
      <c r="DN65" s="440" t="str">
        <f t="shared" si="45"/>
        <v/>
      </c>
      <c r="DO65" s="440" t="str">
        <f t="shared" si="45"/>
        <v/>
      </c>
      <c r="DP65" s="440" t="str">
        <f t="shared" si="45"/>
        <v/>
      </c>
      <c r="DQ65" s="440" t="str">
        <f t="shared" si="45"/>
        <v/>
      </c>
      <c r="DR65" s="440" t="str">
        <f t="shared" si="45"/>
        <v/>
      </c>
      <c r="DS65" s="440" t="str">
        <f t="shared" si="45"/>
        <v/>
      </c>
      <c r="DT65" s="440" t="str">
        <f t="shared" si="45"/>
        <v/>
      </c>
      <c r="DU65" s="440" t="str">
        <f t="shared" si="45"/>
        <v/>
      </c>
      <c r="DV65" s="440" t="str">
        <f t="shared" si="45"/>
        <v/>
      </c>
      <c r="DW65" s="440" t="str">
        <f t="shared" si="46"/>
        <v/>
      </c>
      <c r="DX65" s="440" t="str">
        <f t="shared" si="46"/>
        <v/>
      </c>
      <c r="DY65" s="440" t="str">
        <f t="shared" si="46"/>
        <v/>
      </c>
      <c r="DZ65" s="440" t="str">
        <f t="shared" si="46"/>
        <v/>
      </c>
      <c r="EA65" s="440" t="str">
        <f t="shared" si="46"/>
        <v/>
      </c>
      <c r="EB65" s="440" t="str">
        <f t="shared" si="46"/>
        <v/>
      </c>
      <c r="EC65" s="440">
        <f t="shared" si="46"/>
        <v>1</v>
      </c>
      <c r="ED65" s="440" t="str">
        <f t="shared" si="46"/>
        <v/>
      </c>
      <c r="EE65" s="440" t="str">
        <f t="shared" si="46"/>
        <v/>
      </c>
      <c r="EF65" s="440" t="str">
        <f t="shared" si="46"/>
        <v/>
      </c>
      <c r="EG65" s="440" t="str">
        <f t="shared" si="47"/>
        <v/>
      </c>
      <c r="EH65" s="440" t="str">
        <f t="shared" si="47"/>
        <v/>
      </c>
      <c r="EI65" s="440" t="str">
        <f t="shared" si="47"/>
        <v/>
      </c>
      <c r="EJ65" s="440" t="str">
        <f t="shared" si="47"/>
        <v/>
      </c>
      <c r="EK65" s="440" t="str">
        <f t="shared" si="47"/>
        <v/>
      </c>
      <c r="EL65" s="440" t="str">
        <f t="shared" si="47"/>
        <v/>
      </c>
      <c r="EM65" s="440" t="str">
        <f t="shared" si="47"/>
        <v/>
      </c>
      <c r="EN65" s="440" t="str">
        <f t="shared" si="47"/>
        <v/>
      </c>
      <c r="EO65" s="440" t="str">
        <f t="shared" si="47"/>
        <v/>
      </c>
      <c r="EP65" s="440" t="str">
        <f t="shared" si="47"/>
        <v/>
      </c>
      <c r="EQ65" s="440" t="str">
        <f t="shared" si="47"/>
        <v/>
      </c>
      <c r="ER65" s="440" t="str">
        <f t="shared" si="47"/>
        <v/>
      </c>
      <c r="ES65" s="441" t="str">
        <f t="shared" si="47"/>
        <v/>
      </c>
    </row>
    <row r="66" spans="45:149" ht="15.75">
      <c r="AS66" s="1">
        <v>25</v>
      </c>
      <c r="AT66" s="1" t="s">
        <v>14569</v>
      </c>
      <c r="AU66" t="s">
        <v>14433</v>
      </c>
      <c r="CH66" s="41" t="s">
        <v>13871</v>
      </c>
      <c r="CI66" s="41" t="s">
        <v>13846</v>
      </c>
      <c r="CJ66" s="41"/>
      <c r="CK66" s="41"/>
      <c r="CL66" s="41"/>
      <c r="CM66" s="41"/>
      <c r="CN66" s="41"/>
      <c r="CO66" s="41" t="s">
        <v>13872</v>
      </c>
      <c r="CP66" s="41"/>
      <c r="CQ66" s="41"/>
      <c r="CR66" s="41"/>
      <c r="DA66" s="442" t="s">
        <v>14570</v>
      </c>
      <c r="DB66" s="443" t="s">
        <v>14571</v>
      </c>
      <c r="DC66" s="434" t="str">
        <f t="shared" ref="DC66:DQ67" si="48">IF(DC$2=$DB66,1,"")</f>
        <v/>
      </c>
      <c r="DD66" s="434" t="str">
        <f t="shared" si="48"/>
        <v/>
      </c>
      <c r="DE66" s="434" t="str">
        <f t="shared" si="48"/>
        <v/>
      </c>
      <c r="DF66" s="434" t="str">
        <f t="shared" si="48"/>
        <v/>
      </c>
      <c r="DG66" s="434" t="str">
        <f t="shared" si="48"/>
        <v/>
      </c>
      <c r="DH66" s="434" t="str">
        <f t="shared" si="48"/>
        <v/>
      </c>
      <c r="DI66" s="434" t="str">
        <f t="shared" si="48"/>
        <v/>
      </c>
      <c r="DJ66" s="434" t="str">
        <f t="shared" si="48"/>
        <v/>
      </c>
      <c r="DK66" s="434" t="str">
        <f t="shared" si="48"/>
        <v/>
      </c>
      <c r="DL66" s="434" t="str">
        <f t="shared" si="48"/>
        <v/>
      </c>
      <c r="DM66" s="434" t="str">
        <f t="shared" si="48"/>
        <v/>
      </c>
      <c r="DN66" s="434" t="str">
        <f t="shared" si="48"/>
        <v/>
      </c>
      <c r="DO66" s="434" t="str">
        <f t="shared" si="48"/>
        <v/>
      </c>
      <c r="DP66" s="434" t="str">
        <f t="shared" si="48"/>
        <v/>
      </c>
      <c r="DQ66" s="434" t="str">
        <f t="shared" si="48"/>
        <v/>
      </c>
      <c r="DR66" s="434">
        <v>1</v>
      </c>
      <c r="DS66" s="434" t="str">
        <f t="shared" ref="DS66:DX67" si="49">IF(DS$2=$DB66,1,"")</f>
        <v/>
      </c>
      <c r="DT66" s="434" t="str">
        <f t="shared" si="49"/>
        <v/>
      </c>
      <c r="DU66" s="434" t="str">
        <f t="shared" si="49"/>
        <v/>
      </c>
      <c r="DV66" s="434" t="str">
        <f t="shared" si="49"/>
        <v/>
      </c>
      <c r="DW66" s="434" t="str">
        <f t="shared" si="49"/>
        <v/>
      </c>
      <c r="DX66" s="434" t="str">
        <f t="shared" si="49"/>
        <v/>
      </c>
      <c r="DY66" s="434">
        <v>1</v>
      </c>
      <c r="DZ66" s="434" t="str">
        <f t="shared" ref="DZ66:EI75" si="50">IF(DZ$2=$DB66,1,"")</f>
        <v/>
      </c>
      <c r="EA66" s="434" t="str">
        <f t="shared" si="50"/>
        <v/>
      </c>
      <c r="EB66" s="434" t="str">
        <f t="shared" si="50"/>
        <v/>
      </c>
      <c r="EC66" s="434" t="str">
        <f t="shared" si="50"/>
        <v/>
      </c>
      <c r="ED66" s="434" t="str">
        <f t="shared" si="50"/>
        <v/>
      </c>
      <c r="EE66" s="434" t="str">
        <f t="shared" si="50"/>
        <v/>
      </c>
      <c r="EF66" s="434" t="str">
        <f t="shared" si="50"/>
        <v/>
      </c>
      <c r="EG66" s="434" t="str">
        <f t="shared" si="50"/>
        <v/>
      </c>
      <c r="EH66" s="434" t="str">
        <f t="shared" si="50"/>
        <v/>
      </c>
      <c r="EI66" s="434" t="str">
        <f t="shared" si="50"/>
        <v/>
      </c>
      <c r="EJ66" s="434" t="str">
        <f t="shared" ref="EJ66:ES75" si="51">IF(EJ$2=$DB66,1,"")</f>
        <v/>
      </c>
      <c r="EK66" s="434" t="str">
        <f t="shared" si="51"/>
        <v/>
      </c>
      <c r="EL66" s="434" t="str">
        <f t="shared" si="51"/>
        <v/>
      </c>
      <c r="EM66" s="434" t="str">
        <f t="shared" si="51"/>
        <v/>
      </c>
      <c r="EN66" s="434" t="str">
        <f t="shared" si="51"/>
        <v/>
      </c>
      <c r="EO66" s="434" t="str">
        <f t="shared" si="51"/>
        <v/>
      </c>
      <c r="EP66" s="434" t="str">
        <f t="shared" si="51"/>
        <v/>
      </c>
      <c r="EQ66" s="434" t="str">
        <f t="shared" si="51"/>
        <v/>
      </c>
      <c r="ER66" s="434" t="str">
        <f t="shared" si="51"/>
        <v/>
      </c>
      <c r="ES66" s="445" t="str">
        <f t="shared" si="51"/>
        <v/>
      </c>
    </row>
    <row r="67" spans="45:149" ht="15.75">
      <c r="AS67" s="1">
        <v>50</v>
      </c>
      <c r="AT67" s="1" t="s">
        <v>14572</v>
      </c>
      <c r="AU67" t="s">
        <v>14445</v>
      </c>
      <c r="CH67" s="41" t="s">
        <v>13891</v>
      </c>
      <c r="CI67" s="41" t="s">
        <v>13846</v>
      </c>
      <c r="CJ67" s="41"/>
      <c r="CK67" s="41"/>
      <c r="CL67" s="41"/>
      <c r="CM67" s="41"/>
      <c r="CN67" s="41"/>
      <c r="CO67" s="41" t="s">
        <v>13892</v>
      </c>
      <c r="CP67" s="41"/>
      <c r="CQ67" s="41"/>
      <c r="CR67" s="41"/>
      <c r="DA67" s="438" t="s">
        <v>14573</v>
      </c>
      <c r="DB67" s="439">
        <v>35</v>
      </c>
      <c r="DC67" s="440" t="str">
        <f t="shared" si="48"/>
        <v/>
      </c>
      <c r="DD67" s="440" t="str">
        <f t="shared" si="48"/>
        <v/>
      </c>
      <c r="DE67" s="440" t="str">
        <f t="shared" si="48"/>
        <v/>
      </c>
      <c r="DF67" s="440" t="str">
        <f t="shared" si="48"/>
        <v/>
      </c>
      <c r="DG67" s="440" t="str">
        <f t="shared" si="48"/>
        <v/>
      </c>
      <c r="DH67" s="440" t="str">
        <f t="shared" si="48"/>
        <v/>
      </c>
      <c r="DI67" s="440" t="str">
        <f t="shared" si="48"/>
        <v/>
      </c>
      <c r="DJ67" s="440" t="str">
        <f t="shared" si="48"/>
        <v/>
      </c>
      <c r="DK67" s="440" t="str">
        <f t="shared" si="48"/>
        <v/>
      </c>
      <c r="DL67" s="440" t="str">
        <f t="shared" si="48"/>
        <v/>
      </c>
      <c r="DM67" s="440" t="str">
        <f t="shared" si="48"/>
        <v/>
      </c>
      <c r="DN67" s="440" t="str">
        <f t="shared" si="48"/>
        <v/>
      </c>
      <c r="DO67" s="440" t="str">
        <f t="shared" si="48"/>
        <v/>
      </c>
      <c r="DP67" s="440" t="str">
        <f t="shared" si="48"/>
        <v/>
      </c>
      <c r="DQ67" s="440" t="str">
        <f t="shared" si="48"/>
        <v/>
      </c>
      <c r="DR67" s="440" t="str">
        <f t="shared" ref="DR67:DR98" si="52">IF(DR$2=$DB67,1,"")</f>
        <v/>
      </c>
      <c r="DS67" s="440" t="str">
        <f t="shared" si="49"/>
        <v/>
      </c>
      <c r="DT67" s="440" t="str">
        <f t="shared" si="49"/>
        <v/>
      </c>
      <c r="DU67" s="440" t="str">
        <f t="shared" si="49"/>
        <v/>
      </c>
      <c r="DV67" s="440" t="str">
        <f t="shared" si="49"/>
        <v/>
      </c>
      <c r="DW67" s="440" t="str">
        <f t="shared" si="49"/>
        <v/>
      </c>
      <c r="DX67" s="440" t="str">
        <f t="shared" si="49"/>
        <v/>
      </c>
      <c r="DY67" s="440" t="str">
        <f t="shared" ref="DY67:DY98" si="53">IF(DY$2=$DB67,1,"")</f>
        <v/>
      </c>
      <c r="DZ67" s="440" t="str">
        <f t="shared" si="50"/>
        <v/>
      </c>
      <c r="EA67" s="440" t="str">
        <f t="shared" si="50"/>
        <v/>
      </c>
      <c r="EB67" s="440" t="str">
        <f t="shared" si="50"/>
        <v/>
      </c>
      <c r="EC67" s="440" t="str">
        <f t="shared" si="50"/>
        <v/>
      </c>
      <c r="ED67" s="440" t="str">
        <f t="shared" si="50"/>
        <v/>
      </c>
      <c r="EE67" s="440" t="str">
        <f t="shared" si="50"/>
        <v/>
      </c>
      <c r="EF67" s="440" t="str">
        <f t="shared" si="50"/>
        <v/>
      </c>
      <c r="EG67" s="440" t="str">
        <f t="shared" si="50"/>
        <v/>
      </c>
      <c r="EH67" s="440" t="str">
        <f t="shared" si="50"/>
        <v/>
      </c>
      <c r="EI67" s="440" t="str">
        <f t="shared" si="50"/>
        <v/>
      </c>
      <c r="EJ67" s="440" t="str">
        <f t="shared" si="51"/>
        <v/>
      </c>
      <c r="EK67" s="440">
        <f t="shared" si="51"/>
        <v>1</v>
      </c>
      <c r="EL67" s="440" t="str">
        <f t="shared" si="51"/>
        <v/>
      </c>
      <c r="EM67" s="440" t="str">
        <f t="shared" si="51"/>
        <v/>
      </c>
      <c r="EN67" s="440" t="str">
        <f t="shared" si="51"/>
        <v/>
      </c>
      <c r="EO67" s="440" t="str">
        <f t="shared" si="51"/>
        <v/>
      </c>
      <c r="EP67" s="440" t="str">
        <f t="shared" si="51"/>
        <v/>
      </c>
      <c r="EQ67" s="440" t="str">
        <f t="shared" si="51"/>
        <v/>
      </c>
      <c r="ER67" s="440" t="str">
        <f t="shared" si="51"/>
        <v/>
      </c>
      <c r="ES67" s="441" t="str">
        <f t="shared" si="51"/>
        <v/>
      </c>
    </row>
    <row r="68" spans="45:149" ht="15.75">
      <c r="CH68" s="41" t="s">
        <v>13918</v>
      </c>
      <c r="CI68" s="41" t="s">
        <v>13846</v>
      </c>
      <c r="CJ68" s="41"/>
      <c r="CK68" s="41"/>
      <c r="CL68" s="41"/>
      <c r="CM68" s="41"/>
      <c r="CN68" s="41"/>
      <c r="CO68" s="41" t="s">
        <v>13920</v>
      </c>
      <c r="CP68" s="41"/>
      <c r="CQ68" s="41"/>
      <c r="CR68" s="41"/>
      <c r="DA68" s="442" t="s">
        <v>14574</v>
      </c>
      <c r="DB68" s="443" t="s">
        <v>14575</v>
      </c>
      <c r="DC68" s="434" t="str">
        <f t="shared" ref="DC68:DH77" si="54">IF(DC$2=$DB68,1,"")</f>
        <v/>
      </c>
      <c r="DD68" s="434" t="str">
        <f t="shared" si="54"/>
        <v/>
      </c>
      <c r="DE68" s="434" t="str">
        <f t="shared" si="54"/>
        <v/>
      </c>
      <c r="DF68" s="434" t="str">
        <f t="shared" si="54"/>
        <v/>
      </c>
      <c r="DG68" s="434" t="str">
        <f t="shared" si="54"/>
        <v/>
      </c>
      <c r="DH68" s="434" t="str">
        <f t="shared" si="54"/>
        <v/>
      </c>
      <c r="DI68" s="434">
        <v>1</v>
      </c>
      <c r="DJ68" s="434" t="str">
        <f t="shared" ref="DJ68:DQ77" si="55">IF(DJ$2=$DB68,1,"")</f>
        <v/>
      </c>
      <c r="DK68" s="434" t="str">
        <f t="shared" si="55"/>
        <v/>
      </c>
      <c r="DL68" s="434" t="str">
        <f t="shared" si="55"/>
        <v/>
      </c>
      <c r="DM68" s="434" t="str">
        <f t="shared" si="55"/>
        <v/>
      </c>
      <c r="DN68" s="434" t="str">
        <f t="shared" si="55"/>
        <v/>
      </c>
      <c r="DO68" s="434" t="str">
        <f t="shared" si="55"/>
        <v/>
      </c>
      <c r="DP68" s="434" t="str">
        <f t="shared" si="55"/>
        <v/>
      </c>
      <c r="DQ68" s="434" t="str">
        <f t="shared" si="55"/>
        <v/>
      </c>
      <c r="DR68" s="434" t="str">
        <f t="shared" si="52"/>
        <v/>
      </c>
      <c r="DS68" s="434" t="str">
        <f t="shared" ref="DS68:DU87" si="56">IF(DS$2=$DB68,1,"")</f>
        <v/>
      </c>
      <c r="DT68" s="434" t="str">
        <f t="shared" si="56"/>
        <v/>
      </c>
      <c r="DU68" s="434" t="str">
        <f t="shared" si="56"/>
        <v/>
      </c>
      <c r="DV68" s="434">
        <v>1</v>
      </c>
      <c r="DW68" s="434" t="str">
        <f t="shared" ref="DW68:DX87" si="57">IF(DW$2=$DB68,1,"")</f>
        <v/>
      </c>
      <c r="DX68" s="434" t="str">
        <f t="shared" si="57"/>
        <v/>
      </c>
      <c r="DY68" s="434" t="str">
        <f t="shared" si="53"/>
        <v/>
      </c>
      <c r="DZ68" s="434" t="str">
        <f t="shared" si="50"/>
        <v/>
      </c>
      <c r="EA68" s="434" t="str">
        <f t="shared" si="50"/>
        <v/>
      </c>
      <c r="EB68" s="434" t="str">
        <f t="shared" si="50"/>
        <v/>
      </c>
      <c r="EC68" s="434" t="str">
        <f t="shared" si="50"/>
        <v/>
      </c>
      <c r="ED68" s="434" t="str">
        <f t="shared" si="50"/>
        <v/>
      </c>
      <c r="EE68" s="434" t="str">
        <f t="shared" si="50"/>
        <v/>
      </c>
      <c r="EF68" s="434" t="str">
        <f t="shared" si="50"/>
        <v/>
      </c>
      <c r="EG68" s="434" t="str">
        <f t="shared" si="50"/>
        <v/>
      </c>
      <c r="EH68" s="434" t="str">
        <f t="shared" si="50"/>
        <v/>
      </c>
      <c r="EI68" s="434" t="str">
        <f t="shared" si="50"/>
        <v/>
      </c>
      <c r="EJ68" s="434" t="str">
        <f t="shared" si="51"/>
        <v/>
      </c>
      <c r="EK68" s="434" t="str">
        <f t="shared" si="51"/>
        <v/>
      </c>
      <c r="EL68" s="434" t="str">
        <f t="shared" si="51"/>
        <v/>
      </c>
      <c r="EM68" s="434" t="str">
        <f t="shared" si="51"/>
        <v/>
      </c>
      <c r="EN68" s="434" t="str">
        <f t="shared" si="51"/>
        <v/>
      </c>
      <c r="EO68" s="434" t="str">
        <f t="shared" si="51"/>
        <v/>
      </c>
      <c r="EP68" s="434" t="str">
        <f t="shared" si="51"/>
        <v/>
      </c>
      <c r="EQ68" s="434" t="str">
        <f t="shared" si="51"/>
        <v/>
      </c>
      <c r="ER68" s="434" t="str">
        <f t="shared" si="51"/>
        <v/>
      </c>
      <c r="ES68" s="445" t="str">
        <f t="shared" si="51"/>
        <v/>
      </c>
    </row>
    <row r="69" spans="45:149" ht="15.75">
      <c r="CH69" s="41" t="s">
        <v>13939</v>
      </c>
      <c r="CI69" s="41" t="s">
        <v>13846</v>
      </c>
      <c r="CJ69" s="41"/>
      <c r="CK69" s="41"/>
      <c r="CL69" s="41"/>
      <c r="CM69" s="41"/>
      <c r="CN69" s="41"/>
      <c r="CO69" s="41" t="s">
        <v>13941</v>
      </c>
      <c r="CP69" s="41"/>
      <c r="CQ69" s="41"/>
      <c r="CR69" s="41"/>
      <c r="DA69" s="438" t="s">
        <v>14576</v>
      </c>
      <c r="DB69" s="439">
        <v>21</v>
      </c>
      <c r="DC69" s="440" t="str">
        <f t="shared" si="54"/>
        <v/>
      </c>
      <c r="DD69" s="440" t="str">
        <f t="shared" si="54"/>
        <v/>
      </c>
      <c r="DE69" s="440" t="str">
        <f t="shared" si="54"/>
        <v/>
      </c>
      <c r="DF69" s="440" t="str">
        <f t="shared" si="54"/>
        <v/>
      </c>
      <c r="DG69" s="440" t="str">
        <f t="shared" si="54"/>
        <v/>
      </c>
      <c r="DH69" s="440" t="str">
        <f t="shared" si="54"/>
        <v/>
      </c>
      <c r="DI69" s="440" t="str">
        <f t="shared" ref="DI69:DI100" si="58">IF(DI$2=$DB69,1,"")</f>
        <v/>
      </c>
      <c r="DJ69" s="440" t="str">
        <f t="shared" si="55"/>
        <v/>
      </c>
      <c r="DK69" s="440" t="str">
        <f t="shared" si="55"/>
        <v/>
      </c>
      <c r="DL69" s="440" t="str">
        <f t="shared" si="55"/>
        <v/>
      </c>
      <c r="DM69" s="440" t="str">
        <f t="shared" si="55"/>
        <v/>
      </c>
      <c r="DN69" s="440" t="str">
        <f t="shared" si="55"/>
        <v/>
      </c>
      <c r="DO69" s="440" t="str">
        <f t="shared" si="55"/>
        <v/>
      </c>
      <c r="DP69" s="440" t="str">
        <f t="shared" si="55"/>
        <v/>
      </c>
      <c r="DQ69" s="440" t="str">
        <f t="shared" si="55"/>
        <v/>
      </c>
      <c r="DR69" s="440" t="str">
        <f t="shared" si="52"/>
        <v/>
      </c>
      <c r="DS69" s="440" t="str">
        <f t="shared" si="56"/>
        <v/>
      </c>
      <c r="DT69" s="440" t="str">
        <f t="shared" si="56"/>
        <v/>
      </c>
      <c r="DU69" s="440" t="str">
        <f t="shared" si="56"/>
        <v/>
      </c>
      <c r="DV69" s="440" t="str">
        <f t="shared" ref="DV69:DV115" si="59">IF(DV$2=$DB69,1,"")</f>
        <v/>
      </c>
      <c r="DW69" s="440">
        <f t="shared" si="57"/>
        <v>1</v>
      </c>
      <c r="DX69" s="440" t="str">
        <f t="shared" si="57"/>
        <v/>
      </c>
      <c r="DY69" s="440" t="str">
        <f t="shared" si="53"/>
        <v/>
      </c>
      <c r="DZ69" s="440" t="str">
        <f t="shared" si="50"/>
        <v/>
      </c>
      <c r="EA69" s="440" t="str">
        <f t="shared" si="50"/>
        <v/>
      </c>
      <c r="EB69" s="440" t="str">
        <f t="shared" si="50"/>
        <v/>
      </c>
      <c r="EC69" s="440" t="str">
        <f t="shared" si="50"/>
        <v/>
      </c>
      <c r="ED69" s="440" t="str">
        <f t="shared" si="50"/>
        <v/>
      </c>
      <c r="EE69" s="440" t="str">
        <f t="shared" si="50"/>
        <v/>
      </c>
      <c r="EF69" s="440" t="str">
        <f t="shared" si="50"/>
        <v/>
      </c>
      <c r="EG69" s="440" t="str">
        <f t="shared" si="50"/>
        <v/>
      </c>
      <c r="EH69" s="440" t="str">
        <f t="shared" si="50"/>
        <v/>
      </c>
      <c r="EI69" s="440" t="str">
        <f t="shared" si="50"/>
        <v/>
      </c>
      <c r="EJ69" s="440" t="str">
        <f t="shared" si="51"/>
        <v/>
      </c>
      <c r="EK69" s="440" t="str">
        <f t="shared" si="51"/>
        <v/>
      </c>
      <c r="EL69" s="440" t="str">
        <f t="shared" si="51"/>
        <v/>
      </c>
      <c r="EM69" s="440" t="str">
        <f t="shared" si="51"/>
        <v/>
      </c>
      <c r="EN69" s="440" t="str">
        <f t="shared" si="51"/>
        <v/>
      </c>
      <c r="EO69" s="440" t="str">
        <f t="shared" si="51"/>
        <v/>
      </c>
      <c r="EP69" s="440" t="str">
        <f t="shared" si="51"/>
        <v/>
      </c>
      <c r="EQ69" s="440" t="str">
        <f t="shared" si="51"/>
        <v/>
      </c>
      <c r="ER69" s="440" t="str">
        <f t="shared" si="51"/>
        <v/>
      </c>
      <c r="ES69" s="441" t="str">
        <f t="shared" si="51"/>
        <v/>
      </c>
    </row>
    <row r="70" spans="45:149" ht="15.75">
      <c r="CH70" s="41" t="s">
        <v>13961</v>
      </c>
      <c r="CI70" s="41" t="s">
        <v>13846</v>
      </c>
      <c r="CJ70" s="41"/>
      <c r="CK70" s="41"/>
      <c r="CL70" s="41"/>
      <c r="CM70" s="41"/>
      <c r="CN70" s="41"/>
      <c r="CO70" s="41" t="s">
        <v>13962</v>
      </c>
      <c r="CP70" s="41"/>
      <c r="CQ70" s="41"/>
      <c r="CR70" s="41"/>
      <c r="DA70" s="442" t="s">
        <v>14577</v>
      </c>
      <c r="DB70" s="443">
        <v>17</v>
      </c>
      <c r="DC70" s="434" t="str">
        <f t="shared" si="54"/>
        <v/>
      </c>
      <c r="DD70" s="434" t="str">
        <f t="shared" si="54"/>
        <v/>
      </c>
      <c r="DE70" s="434" t="str">
        <f t="shared" si="54"/>
        <v/>
      </c>
      <c r="DF70" s="434" t="str">
        <f t="shared" si="54"/>
        <v/>
      </c>
      <c r="DG70" s="434" t="str">
        <f t="shared" si="54"/>
        <v/>
      </c>
      <c r="DH70" s="434" t="str">
        <f t="shared" si="54"/>
        <v/>
      </c>
      <c r="DI70" s="434" t="str">
        <f t="shared" si="58"/>
        <v/>
      </c>
      <c r="DJ70" s="434" t="str">
        <f t="shared" si="55"/>
        <v/>
      </c>
      <c r="DK70" s="434" t="str">
        <f t="shared" si="55"/>
        <v/>
      </c>
      <c r="DL70" s="434" t="str">
        <f t="shared" si="55"/>
        <v/>
      </c>
      <c r="DM70" s="434" t="str">
        <f t="shared" si="55"/>
        <v/>
      </c>
      <c r="DN70" s="434" t="str">
        <f t="shared" si="55"/>
        <v/>
      </c>
      <c r="DO70" s="434" t="str">
        <f t="shared" si="55"/>
        <v/>
      </c>
      <c r="DP70" s="434" t="str">
        <f t="shared" si="55"/>
        <v/>
      </c>
      <c r="DQ70" s="434" t="str">
        <f t="shared" si="55"/>
        <v/>
      </c>
      <c r="DR70" s="434" t="str">
        <f t="shared" si="52"/>
        <v/>
      </c>
      <c r="DS70" s="434">
        <f t="shared" si="56"/>
        <v>1</v>
      </c>
      <c r="DT70" s="434" t="str">
        <f t="shared" si="56"/>
        <v/>
      </c>
      <c r="DU70" s="434" t="str">
        <f t="shared" si="56"/>
        <v/>
      </c>
      <c r="DV70" s="434" t="str">
        <f t="shared" si="59"/>
        <v/>
      </c>
      <c r="DW70" s="434" t="str">
        <f t="shared" si="57"/>
        <v/>
      </c>
      <c r="DX70" s="434" t="str">
        <f t="shared" si="57"/>
        <v/>
      </c>
      <c r="DY70" s="434" t="str">
        <f t="shared" si="53"/>
        <v/>
      </c>
      <c r="DZ70" s="434" t="str">
        <f t="shared" si="50"/>
        <v/>
      </c>
      <c r="EA70" s="434" t="str">
        <f t="shared" si="50"/>
        <v/>
      </c>
      <c r="EB70" s="434" t="str">
        <f t="shared" si="50"/>
        <v/>
      </c>
      <c r="EC70" s="434" t="str">
        <f t="shared" si="50"/>
        <v/>
      </c>
      <c r="ED70" s="434" t="str">
        <f t="shared" si="50"/>
        <v/>
      </c>
      <c r="EE70" s="434" t="str">
        <f t="shared" si="50"/>
        <v/>
      </c>
      <c r="EF70" s="434" t="str">
        <f t="shared" si="50"/>
        <v/>
      </c>
      <c r="EG70" s="434" t="str">
        <f t="shared" si="50"/>
        <v/>
      </c>
      <c r="EH70" s="434" t="str">
        <f t="shared" si="50"/>
        <v/>
      </c>
      <c r="EI70" s="434" t="str">
        <f t="shared" si="50"/>
        <v/>
      </c>
      <c r="EJ70" s="434" t="str">
        <f t="shared" si="51"/>
        <v/>
      </c>
      <c r="EK70" s="434" t="str">
        <f t="shared" si="51"/>
        <v/>
      </c>
      <c r="EL70" s="434" t="str">
        <f t="shared" si="51"/>
        <v/>
      </c>
      <c r="EM70" s="434" t="str">
        <f t="shared" si="51"/>
        <v/>
      </c>
      <c r="EN70" s="434" t="str">
        <f t="shared" si="51"/>
        <v/>
      </c>
      <c r="EO70" s="434" t="str">
        <f t="shared" si="51"/>
        <v/>
      </c>
      <c r="EP70" s="434" t="str">
        <f t="shared" si="51"/>
        <v/>
      </c>
      <c r="EQ70" s="434" t="str">
        <f t="shared" si="51"/>
        <v/>
      </c>
      <c r="ER70" s="434" t="str">
        <f t="shared" si="51"/>
        <v/>
      </c>
      <c r="ES70" s="445" t="str">
        <f t="shared" si="51"/>
        <v/>
      </c>
    </row>
    <row r="71" spans="45:149" ht="15.75">
      <c r="AS71" t="s">
        <v>14578</v>
      </c>
      <c r="CH71" s="41" t="s">
        <v>13983</v>
      </c>
      <c r="CI71" s="41" t="s">
        <v>13846</v>
      </c>
      <c r="CJ71" s="41"/>
      <c r="CK71" s="41"/>
      <c r="CL71" s="41"/>
      <c r="CM71" s="41"/>
      <c r="CN71" s="41"/>
      <c r="CO71" s="41" t="s">
        <v>13984</v>
      </c>
      <c r="CP71" s="41"/>
      <c r="CQ71" s="41"/>
      <c r="CR71" s="41"/>
      <c r="DA71" s="438" t="s">
        <v>14579</v>
      </c>
      <c r="DB71" s="439">
        <v>32</v>
      </c>
      <c r="DC71" s="440" t="str">
        <f t="shared" si="54"/>
        <v/>
      </c>
      <c r="DD71" s="440" t="str">
        <f t="shared" si="54"/>
        <v/>
      </c>
      <c r="DE71" s="440" t="str">
        <f t="shared" si="54"/>
        <v/>
      </c>
      <c r="DF71" s="440" t="str">
        <f t="shared" si="54"/>
        <v/>
      </c>
      <c r="DG71" s="440" t="str">
        <f t="shared" si="54"/>
        <v/>
      </c>
      <c r="DH71" s="440" t="str">
        <f t="shared" si="54"/>
        <v/>
      </c>
      <c r="DI71" s="440" t="str">
        <f t="shared" si="58"/>
        <v/>
      </c>
      <c r="DJ71" s="440" t="str">
        <f t="shared" si="55"/>
        <v/>
      </c>
      <c r="DK71" s="440" t="str">
        <f t="shared" si="55"/>
        <v/>
      </c>
      <c r="DL71" s="440" t="str">
        <f t="shared" si="55"/>
        <v/>
      </c>
      <c r="DM71" s="440" t="str">
        <f t="shared" si="55"/>
        <v/>
      </c>
      <c r="DN71" s="440" t="str">
        <f t="shared" si="55"/>
        <v/>
      </c>
      <c r="DO71" s="440" t="str">
        <f t="shared" si="55"/>
        <v/>
      </c>
      <c r="DP71" s="440" t="str">
        <f t="shared" si="55"/>
        <v/>
      </c>
      <c r="DQ71" s="440" t="str">
        <f t="shared" si="55"/>
        <v/>
      </c>
      <c r="DR71" s="440" t="str">
        <f t="shared" si="52"/>
        <v/>
      </c>
      <c r="DS71" s="440" t="str">
        <f t="shared" si="56"/>
        <v/>
      </c>
      <c r="DT71" s="440" t="str">
        <f t="shared" si="56"/>
        <v/>
      </c>
      <c r="DU71" s="440" t="str">
        <f t="shared" si="56"/>
        <v/>
      </c>
      <c r="DV71" s="440" t="str">
        <f t="shared" si="59"/>
        <v/>
      </c>
      <c r="DW71" s="440" t="str">
        <f t="shared" si="57"/>
        <v/>
      </c>
      <c r="DX71" s="440" t="str">
        <f t="shared" si="57"/>
        <v/>
      </c>
      <c r="DY71" s="440" t="str">
        <f t="shared" si="53"/>
        <v/>
      </c>
      <c r="DZ71" s="440" t="str">
        <f t="shared" si="50"/>
        <v/>
      </c>
      <c r="EA71" s="440" t="str">
        <f t="shared" si="50"/>
        <v/>
      </c>
      <c r="EB71" s="440" t="str">
        <f t="shared" si="50"/>
        <v/>
      </c>
      <c r="EC71" s="440" t="str">
        <f t="shared" si="50"/>
        <v/>
      </c>
      <c r="ED71" s="440" t="str">
        <f t="shared" si="50"/>
        <v/>
      </c>
      <c r="EE71" s="440" t="str">
        <f t="shared" si="50"/>
        <v/>
      </c>
      <c r="EF71" s="440" t="str">
        <f t="shared" si="50"/>
        <v/>
      </c>
      <c r="EG71" s="440" t="str">
        <f t="shared" si="50"/>
        <v/>
      </c>
      <c r="EH71" s="440">
        <f t="shared" si="50"/>
        <v>1</v>
      </c>
      <c r="EI71" s="440" t="str">
        <f t="shared" si="50"/>
        <v/>
      </c>
      <c r="EJ71" s="440" t="str">
        <f t="shared" si="51"/>
        <v/>
      </c>
      <c r="EK71" s="440" t="str">
        <f t="shared" si="51"/>
        <v/>
      </c>
      <c r="EL71" s="440" t="str">
        <f t="shared" si="51"/>
        <v/>
      </c>
      <c r="EM71" s="440" t="str">
        <f t="shared" si="51"/>
        <v/>
      </c>
      <c r="EN71" s="440" t="str">
        <f t="shared" si="51"/>
        <v/>
      </c>
      <c r="EO71" s="440" t="str">
        <f t="shared" si="51"/>
        <v/>
      </c>
      <c r="EP71" s="440" t="str">
        <f t="shared" si="51"/>
        <v/>
      </c>
      <c r="EQ71" s="440" t="str">
        <f t="shared" si="51"/>
        <v/>
      </c>
      <c r="ER71" s="440" t="str">
        <f t="shared" si="51"/>
        <v/>
      </c>
      <c r="ES71" s="441" t="str">
        <f t="shared" si="51"/>
        <v/>
      </c>
    </row>
    <row r="72" spans="45:149" ht="15.75">
      <c r="AS72" t="s">
        <v>14580</v>
      </c>
      <c r="AT72" t="s">
        <v>14581</v>
      </c>
      <c r="CH72" s="41" t="s">
        <v>13943</v>
      </c>
      <c r="CI72" s="41" t="s">
        <v>13846</v>
      </c>
      <c r="CJ72" s="41"/>
      <c r="CK72" s="41"/>
      <c r="CL72" s="41"/>
      <c r="CM72" s="41"/>
      <c r="CN72" s="41"/>
      <c r="CO72" s="41" t="s">
        <v>14004</v>
      </c>
      <c r="CP72" s="41"/>
      <c r="CQ72" s="41"/>
      <c r="CR72" s="41"/>
      <c r="DA72" s="442" t="s">
        <v>14582</v>
      </c>
      <c r="DB72" s="443">
        <v>21</v>
      </c>
      <c r="DC72" s="434" t="str">
        <f t="shared" si="54"/>
        <v/>
      </c>
      <c r="DD72" s="434" t="str">
        <f t="shared" si="54"/>
        <v/>
      </c>
      <c r="DE72" s="434" t="str">
        <f t="shared" si="54"/>
        <v/>
      </c>
      <c r="DF72" s="434" t="str">
        <f t="shared" si="54"/>
        <v/>
      </c>
      <c r="DG72" s="434" t="str">
        <f t="shared" si="54"/>
        <v/>
      </c>
      <c r="DH72" s="434" t="str">
        <f t="shared" si="54"/>
        <v/>
      </c>
      <c r="DI72" s="434" t="str">
        <f t="shared" si="58"/>
        <v/>
      </c>
      <c r="DJ72" s="434" t="str">
        <f t="shared" si="55"/>
        <v/>
      </c>
      <c r="DK72" s="434" t="str">
        <f t="shared" si="55"/>
        <v/>
      </c>
      <c r="DL72" s="434" t="str">
        <f t="shared" si="55"/>
        <v/>
      </c>
      <c r="DM72" s="434" t="str">
        <f t="shared" si="55"/>
        <v/>
      </c>
      <c r="DN72" s="434" t="str">
        <f t="shared" si="55"/>
        <v/>
      </c>
      <c r="DO72" s="434" t="str">
        <f t="shared" si="55"/>
        <v/>
      </c>
      <c r="DP72" s="434" t="str">
        <f t="shared" si="55"/>
        <v/>
      </c>
      <c r="DQ72" s="434" t="str">
        <f t="shared" si="55"/>
        <v/>
      </c>
      <c r="DR72" s="434" t="str">
        <f t="shared" si="52"/>
        <v/>
      </c>
      <c r="DS72" s="434" t="str">
        <f t="shared" si="56"/>
        <v/>
      </c>
      <c r="DT72" s="434" t="str">
        <f t="shared" si="56"/>
        <v/>
      </c>
      <c r="DU72" s="434" t="str">
        <f t="shared" si="56"/>
        <v/>
      </c>
      <c r="DV72" s="434" t="str">
        <f t="shared" si="59"/>
        <v/>
      </c>
      <c r="DW72" s="434">
        <f t="shared" si="57"/>
        <v>1</v>
      </c>
      <c r="DX72" s="434" t="str">
        <f t="shared" si="57"/>
        <v/>
      </c>
      <c r="DY72" s="434" t="str">
        <f t="shared" si="53"/>
        <v/>
      </c>
      <c r="DZ72" s="434" t="str">
        <f t="shared" si="50"/>
        <v/>
      </c>
      <c r="EA72" s="434" t="str">
        <f t="shared" si="50"/>
        <v/>
      </c>
      <c r="EB72" s="434" t="str">
        <f t="shared" si="50"/>
        <v/>
      </c>
      <c r="EC72" s="434" t="str">
        <f t="shared" si="50"/>
        <v/>
      </c>
      <c r="ED72" s="434" t="str">
        <f t="shared" si="50"/>
        <v/>
      </c>
      <c r="EE72" s="434" t="str">
        <f t="shared" si="50"/>
        <v/>
      </c>
      <c r="EF72" s="434" t="str">
        <f t="shared" si="50"/>
        <v/>
      </c>
      <c r="EG72" s="434" t="str">
        <f t="shared" si="50"/>
        <v/>
      </c>
      <c r="EH72" s="434" t="str">
        <f t="shared" si="50"/>
        <v/>
      </c>
      <c r="EI72" s="434" t="str">
        <f t="shared" si="50"/>
        <v/>
      </c>
      <c r="EJ72" s="434" t="str">
        <f t="shared" si="51"/>
        <v/>
      </c>
      <c r="EK72" s="434" t="str">
        <f t="shared" si="51"/>
        <v/>
      </c>
      <c r="EL72" s="434" t="str">
        <f t="shared" si="51"/>
        <v/>
      </c>
      <c r="EM72" s="434" t="str">
        <f t="shared" si="51"/>
        <v/>
      </c>
      <c r="EN72" s="434" t="str">
        <f t="shared" si="51"/>
        <v/>
      </c>
      <c r="EO72" s="434" t="str">
        <f t="shared" si="51"/>
        <v/>
      </c>
      <c r="EP72" s="434" t="str">
        <f t="shared" si="51"/>
        <v/>
      </c>
      <c r="EQ72" s="434" t="str">
        <f t="shared" si="51"/>
        <v/>
      </c>
      <c r="ER72" s="434" t="str">
        <f t="shared" si="51"/>
        <v/>
      </c>
      <c r="ES72" s="445" t="str">
        <f t="shared" si="51"/>
        <v/>
      </c>
    </row>
    <row r="73" spans="45:149" ht="15.75">
      <c r="AS73" t="s">
        <v>13867</v>
      </c>
      <c r="AT73" t="s">
        <v>14583</v>
      </c>
      <c r="CH73" s="41" t="s">
        <v>14023</v>
      </c>
      <c r="CI73" s="41" t="s">
        <v>13846</v>
      </c>
      <c r="CJ73" s="41"/>
      <c r="CK73" s="41"/>
      <c r="CL73" s="41"/>
      <c r="CM73" s="41"/>
      <c r="CN73" s="41"/>
      <c r="CO73" s="41" t="s">
        <v>14024</v>
      </c>
      <c r="CP73" s="41"/>
      <c r="CQ73" s="41"/>
      <c r="CR73" s="41"/>
      <c r="DA73" s="438" t="s">
        <v>14584</v>
      </c>
      <c r="DB73" s="439">
        <v>15</v>
      </c>
      <c r="DC73" s="440" t="str">
        <f t="shared" si="54"/>
        <v/>
      </c>
      <c r="DD73" s="440" t="str">
        <f t="shared" si="54"/>
        <v/>
      </c>
      <c r="DE73" s="440" t="str">
        <f t="shared" si="54"/>
        <v/>
      </c>
      <c r="DF73" s="440" t="str">
        <f t="shared" si="54"/>
        <v/>
      </c>
      <c r="DG73" s="440" t="str">
        <f t="shared" si="54"/>
        <v/>
      </c>
      <c r="DH73" s="440" t="str">
        <f t="shared" si="54"/>
        <v/>
      </c>
      <c r="DI73" s="440" t="str">
        <f t="shared" si="58"/>
        <v/>
      </c>
      <c r="DJ73" s="440" t="str">
        <f t="shared" si="55"/>
        <v/>
      </c>
      <c r="DK73" s="440" t="str">
        <f t="shared" si="55"/>
        <v/>
      </c>
      <c r="DL73" s="440" t="str">
        <f t="shared" si="55"/>
        <v/>
      </c>
      <c r="DM73" s="440" t="str">
        <f t="shared" si="55"/>
        <v/>
      </c>
      <c r="DN73" s="440" t="str">
        <f t="shared" si="55"/>
        <v/>
      </c>
      <c r="DO73" s="440" t="str">
        <f t="shared" si="55"/>
        <v/>
      </c>
      <c r="DP73" s="440" t="str">
        <f t="shared" si="55"/>
        <v/>
      </c>
      <c r="DQ73" s="440">
        <f t="shared" si="55"/>
        <v>1</v>
      </c>
      <c r="DR73" s="440" t="str">
        <f t="shared" si="52"/>
        <v/>
      </c>
      <c r="DS73" s="440" t="str">
        <f t="shared" si="56"/>
        <v/>
      </c>
      <c r="DT73" s="440" t="str">
        <f t="shared" si="56"/>
        <v/>
      </c>
      <c r="DU73" s="440" t="str">
        <f t="shared" si="56"/>
        <v/>
      </c>
      <c r="DV73" s="440" t="str">
        <f t="shared" si="59"/>
        <v/>
      </c>
      <c r="DW73" s="440" t="str">
        <f t="shared" si="57"/>
        <v/>
      </c>
      <c r="DX73" s="440" t="str">
        <f t="shared" si="57"/>
        <v/>
      </c>
      <c r="DY73" s="440" t="str">
        <f t="shared" si="53"/>
        <v/>
      </c>
      <c r="DZ73" s="440" t="str">
        <f t="shared" si="50"/>
        <v/>
      </c>
      <c r="EA73" s="440" t="str">
        <f t="shared" si="50"/>
        <v/>
      </c>
      <c r="EB73" s="440" t="str">
        <f t="shared" si="50"/>
        <v/>
      </c>
      <c r="EC73" s="440" t="str">
        <f t="shared" si="50"/>
        <v/>
      </c>
      <c r="ED73" s="440" t="str">
        <f t="shared" si="50"/>
        <v/>
      </c>
      <c r="EE73" s="440" t="str">
        <f t="shared" si="50"/>
        <v/>
      </c>
      <c r="EF73" s="440" t="str">
        <f t="shared" si="50"/>
        <v/>
      </c>
      <c r="EG73" s="440" t="str">
        <f t="shared" si="50"/>
        <v/>
      </c>
      <c r="EH73" s="440" t="str">
        <f t="shared" si="50"/>
        <v/>
      </c>
      <c r="EI73" s="440" t="str">
        <f t="shared" si="50"/>
        <v/>
      </c>
      <c r="EJ73" s="440" t="str">
        <f t="shared" si="51"/>
        <v/>
      </c>
      <c r="EK73" s="440" t="str">
        <f t="shared" si="51"/>
        <v/>
      </c>
      <c r="EL73" s="440" t="str">
        <f t="shared" si="51"/>
        <v/>
      </c>
      <c r="EM73" s="440" t="str">
        <f t="shared" si="51"/>
        <v/>
      </c>
      <c r="EN73" s="440" t="str">
        <f t="shared" si="51"/>
        <v/>
      </c>
      <c r="EO73" s="440" t="str">
        <f t="shared" si="51"/>
        <v/>
      </c>
      <c r="EP73" s="440" t="str">
        <f t="shared" si="51"/>
        <v/>
      </c>
      <c r="EQ73" s="440" t="str">
        <f t="shared" si="51"/>
        <v/>
      </c>
      <c r="ER73" s="440" t="str">
        <f t="shared" si="51"/>
        <v/>
      </c>
      <c r="ES73" s="441" t="str">
        <f t="shared" si="51"/>
        <v/>
      </c>
    </row>
    <row r="74" spans="45:149" ht="15.75">
      <c r="AS74" t="s">
        <v>13915</v>
      </c>
      <c r="AT74" t="s">
        <v>14585</v>
      </c>
      <c r="CH74" s="41" t="s">
        <v>13944</v>
      </c>
      <c r="CI74" s="41" t="s">
        <v>13846</v>
      </c>
      <c r="CJ74" s="41"/>
      <c r="CK74" s="41"/>
      <c r="CL74" s="41"/>
      <c r="CM74" s="41"/>
      <c r="CN74" s="41"/>
      <c r="CO74" s="41" t="s">
        <v>14040</v>
      </c>
      <c r="CP74" s="41"/>
      <c r="CQ74" s="41"/>
      <c r="CR74" s="41"/>
      <c r="DA74" s="442" t="s">
        <v>14586</v>
      </c>
      <c r="DB74" s="443">
        <v>33</v>
      </c>
      <c r="DC74" s="434" t="str">
        <f t="shared" si="54"/>
        <v/>
      </c>
      <c r="DD74" s="434" t="str">
        <f t="shared" si="54"/>
        <v/>
      </c>
      <c r="DE74" s="434" t="str">
        <f t="shared" si="54"/>
        <v/>
      </c>
      <c r="DF74" s="434" t="str">
        <f t="shared" si="54"/>
        <v/>
      </c>
      <c r="DG74" s="434" t="str">
        <f t="shared" si="54"/>
        <v/>
      </c>
      <c r="DH74" s="434" t="str">
        <f t="shared" si="54"/>
        <v/>
      </c>
      <c r="DI74" s="434" t="str">
        <f t="shared" si="58"/>
        <v/>
      </c>
      <c r="DJ74" s="434" t="str">
        <f t="shared" si="55"/>
        <v/>
      </c>
      <c r="DK74" s="434" t="str">
        <f t="shared" si="55"/>
        <v/>
      </c>
      <c r="DL74" s="434" t="str">
        <f t="shared" si="55"/>
        <v/>
      </c>
      <c r="DM74" s="434" t="str">
        <f t="shared" si="55"/>
        <v/>
      </c>
      <c r="DN74" s="434" t="str">
        <f t="shared" si="55"/>
        <v/>
      </c>
      <c r="DO74" s="434" t="str">
        <f t="shared" si="55"/>
        <v/>
      </c>
      <c r="DP74" s="434" t="str">
        <f t="shared" si="55"/>
        <v/>
      </c>
      <c r="DQ74" s="434" t="str">
        <f t="shared" si="55"/>
        <v/>
      </c>
      <c r="DR74" s="434" t="str">
        <f t="shared" si="52"/>
        <v/>
      </c>
      <c r="DS74" s="434" t="str">
        <f t="shared" si="56"/>
        <v/>
      </c>
      <c r="DT74" s="434" t="str">
        <f t="shared" si="56"/>
        <v/>
      </c>
      <c r="DU74" s="434" t="str">
        <f t="shared" si="56"/>
        <v/>
      </c>
      <c r="DV74" s="434" t="str">
        <f t="shared" si="59"/>
        <v/>
      </c>
      <c r="DW74" s="434" t="str">
        <f t="shared" si="57"/>
        <v/>
      </c>
      <c r="DX74" s="434" t="str">
        <f t="shared" si="57"/>
        <v/>
      </c>
      <c r="DY74" s="434" t="str">
        <f t="shared" si="53"/>
        <v/>
      </c>
      <c r="DZ74" s="434" t="str">
        <f t="shared" si="50"/>
        <v/>
      </c>
      <c r="EA74" s="434" t="str">
        <f t="shared" si="50"/>
        <v/>
      </c>
      <c r="EB74" s="434" t="str">
        <f t="shared" si="50"/>
        <v/>
      </c>
      <c r="EC74" s="434" t="str">
        <f t="shared" si="50"/>
        <v/>
      </c>
      <c r="ED74" s="434" t="str">
        <f t="shared" si="50"/>
        <v/>
      </c>
      <c r="EE74" s="434" t="str">
        <f t="shared" si="50"/>
        <v/>
      </c>
      <c r="EF74" s="434" t="str">
        <f t="shared" si="50"/>
        <v/>
      </c>
      <c r="EG74" s="434" t="str">
        <f t="shared" si="50"/>
        <v/>
      </c>
      <c r="EH74" s="434" t="str">
        <f t="shared" si="50"/>
        <v/>
      </c>
      <c r="EI74" s="434">
        <f t="shared" si="50"/>
        <v>1</v>
      </c>
      <c r="EJ74" s="434" t="str">
        <f t="shared" si="51"/>
        <v/>
      </c>
      <c r="EK74" s="434" t="str">
        <f t="shared" si="51"/>
        <v/>
      </c>
      <c r="EL74" s="434" t="str">
        <f t="shared" si="51"/>
        <v/>
      </c>
      <c r="EM74" s="434" t="str">
        <f t="shared" si="51"/>
        <v/>
      </c>
      <c r="EN74" s="434" t="str">
        <f t="shared" si="51"/>
        <v/>
      </c>
      <c r="EO74" s="434" t="str">
        <f t="shared" si="51"/>
        <v/>
      </c>
      <c r="EP74" s="434" t="str">
        <f t="shared" si="51"/>
        <v/>
      </c>
      <c r="EQ74" s="434" t="str">
        <f t="shared" si="51"/>
        <v/>
      </c>
      <c r="ER74" s="434" t="str">
        <f t="shared" si="51"/>
        <v/>
      </c>
      <c r="ES74" s="445" t="str">
        <f t="shared" si="51"/>
        <v/>
      </c>
    </row>
    <row r="75" spans="45:149" ht="15.75">
      <c r="AS75" t="s">
        <v>13938</v>
      </c>
      <c r="AT75" t="s">
        <v>14587</v>
      </c>
      <c r="CH75" s="41" t="s">
        <v>13894</v>
      </c>
      <c r="CI75" s="41" t="s">
        <v>13846</v>
      </c>
      <c r="CJ75" s="41"/>
      <c r="CK75" s="41"/>
      <c r="CL75" s="41"/>
      <c r="CM75" s="41"/>
      <c r="CN75" s="41"/>
      <c r="CO75" s="41" t="s">
        <v>14055</v>
      </c>
      <c r="CP75" s="41"/>
      <c r="CQ75" s="41"/>
      <c r="CR75" s="41"/>
      <c r="DA75" s="438" t="s">
        <v>14588</v>
      </c>
      <c r="DB75" s="439">
        <v>13</v>
      </c>
      <c r="DC75" s="440" t="str">
        <f t="shared" si="54"/>
        <v/>
      </c>
      <c r="DD75" s="440" t="str">
        <f t="shared" si="54"/>
        <v/>
      </c>
      <c r="DE75" s="440" t="str">
        <f t="shared" si="54"/>
        <v/>
      </c>
      <c r="DF75" s="440" t="str">
        <f t="shared" si="54"/>
        <v/>
      </c>
      <c r="DG75" s="440" t="str">
        <f t="shared" si="54"/>
        <v/>
      </c>
      <c r="DH75" s="440" t="str">
        <f t="shared" si="54"/>
        <v/>
      </c>
      <c r="DI75" s="440" t="str">
        <f t="shared" si="58"/>
        <v/>
      </c>
      <c r="DJ75" s="440" t="str">
        <f t="shared" si="55"/>
        <v/>
      </c>
      <c r="DK75" s="440" t="str">
        <f t="shared" si="55"/>
        <v/>
      </c>
      <c r="DL75" s="440" t="str">
        <f t="shared" si="55"/>
        <v/>
      </c>
      <c r="DM75" s="440" t="str">
        <f t="shared" si="55"/>
        <v/>
      </c>
      <c r="DN75" s="440" t="str">
        <f t="shared" si="55"/>
        <v/>
      </c>
      <c r="DO75" s="440">
        <f t="shared" si="55"/>
        <v>1</v>
      </c>
      <c r="DP75" s="440" t="str">
        <f t="shared" si="55"/>
        <v/>
      </c>
      <c r="DQ75" s="440" t="str">
        <f t="shared" si="55"/>
        <v/>
      </c>
      <c r="DR75" s="440" t="str">
        <f t="shared" si="52"/>
        <v/>
      </c>
      <c r="DS75" s="440" t="str">
        <f t="shared" si="56"/>
        <v/>
      </c>
      <c r="DT75" s="440" t="str">
        <f t="shared" si="56"/>
        <v/>
      </c>
      <c r="DU75" s="440" t="str">
        <f t="shared" si="56"/>
        <v/>
      </c>
      <c r="DV75" s="440" t="str">
        <f t="shared" si="59"/>
        <v/>
      </c>
      <c r="DW75" s="440" t="str">
        <f t="shared" si="57"/>
        <v/>
      </c>
      <c r="DX75" s="440" t="str">
        <f t="shared" si="57"/>
        <v/>
      </c>
      <c r="DY75" s="440" t="str">
        <f t="shared" si="53"/>
        <v/>
      </c>
      <c r="DZ75" s="440" t="str">
        <f t="shared" si="50"/>
        <v/>
      </c>
      <c r="EA75" s="440" t="str">
        <f t="shared" si="50"/>
        <v/>
      </c>
      <c r="EB75" s="440" t="str">
        <f t="shared" si="50"/>
        <v/>
      </c>
      <c r="EC75" s="440" t="str">
        <f t="shared" si="50"/>
        <v/>
      </c>
      <c r="ED75" s="440" t="str">
        <f t="shared" si="50"/>
        <v/>
      </c>
      <c r="EE75" s="440" t="str">
        <f t="shared" si="50"/>
        <v/>
      </c>
      <c r="EF75" s="440" t="str">
        <f t="shared" si="50"/>
        <v/>
      </c>
      <c r="EG75" s="440" t="str">
        <f t="shared" si="50"/>
        <v/>
      </c>
      <c r="EH75" s="440" t="str">
        <f t="shared" si="50"/>
        <v/>
      </c>
      <c r="EI75" s="440" t="str">
        <f t="shared" si="50"/>
        <v/>
      </c>
      <c r="EJ75" s="440" t="str">
        <f t="shared" si="51"/>
        <v/>
      </c>
      <c r="EK75" s="440" t="str">
        <f t="shared" si="51"/>
        <v/>
      </c>
      <c r="EL75" s="440" t="str">
        <f t="shared" si="51"/>
        <v/>
      </c>
      <c r="EM75" s="440" t="str">
        <f t="shared" si="51"/>
        <v/>
      </c>
      <c r="EN75" s="440" t="str">
        <f t="shared" si="51"/>
        <v/>
      </c>
      <c r="EO75" s="440" t="str">
        <f t="shared" si="51"/>
        <v/>
      </c>
      <c r="EP75" s="440" t="str">
        <f t="shared" si="51"/>
        <v/>
      </c>
      <c r="EQ75" s="440" t="str">
        <f t="shared" si="51"/>
        <v/>
      </c>
      <c r="ER75" s="440" t="str">
        <f t="shared" si="51"/>
        <v/>
      </c>
      <c r="ES75" s="441" t="str">
        <f t="shared" si="51"/>
        <v/>
      </c>
    </row>
    <row r="76" spans="45:149" ht="15.75">
      <c r="AS76" t="s">
        <v>14589</v>
      </c>
      <c r="AT76" t="s">
        <v>14590</v>
      </c>
      <c r="CH76" s="41" t="s">
        <v>14070</v>
      </c>
      <c r="CI76" s="41" t="s">
        <v>13846</v>
      </c>
      <c r="CJ76" s="41"/>
      <c r="CK76" s="41"/>
      <c r="CL76" s="41"/>
      <c r="CM76" s="41"/>
      <c r="CN76" s="41"/>
      <c r="CO76" s="41" t="s">
        <v>14071</v>
      </c>
      <c r="CP76" s="41"/>
      <c r="CQ76" s="41"/>
      <c r="CR76" s="41"/>
      <c r="DA76" s="442" t="s">
        <v>14591</v>
      </c>
      <c r="DB76" s="443">
        <v>27</v>
      </c>
      <c r="DC76" s="434" t="str">
        <f t="shared" si="54"/>
        <v/>
      </c>
      <c r="DD76" s="434" t="str">
        <f t="shared" si="54"/>
        <v/>
      </c>
      <c r="DE76" s="434" t="str">
        <f t="shared" si="54"/>
        <v/>
      </c>
      <c r="DF76" s="434" t="str">
        <f t="shared" si="54"/>
        <v/>
      </c>
      <c r="DG76" s="434" t="str">
        <f t="shared" si="54"/>
        <v/>
      </c>
      <c r="DH76" s="434" t="str">
        <f t="shared" si="54"/>
        <v/>
      </c>
      <c r="DI76" s="434" t="str">
        <f t="shared" si="58"/>
        <v/>
      </c>
      <c r="DJ76" s="434" t="str">
        <f t="shared" si="55"/>
        <v/>
      </c>
      <c r="DK76" s="434" t="str">
        <f t="shared" si="55"/>
        <v/>
      </c>
      <c r="DL76" s="434" t="str">
        <f t="shared" si="55"/>
        <v/>
      </c>
      <c r="DM76" s="434" t="str">
        <f t="shared" si="55"/>
        <v/>
      </c>
      <c r="DN76" s="434" t="str">
        <f t="shared" si="55"/>
        <v/>
      </c>
      <c r="DO76" s="434" t="str">
        <f t="shared" si="55"/>
        <v/>
      </c>
      <c r="DP76" s="434" t="str">
        <f t="shared" si="55"/>
        <v/>
      </c>
      <c r="DQ76" s="434" t="str">
        <f t="shared" si="55"/>
        <v/>
      </c>
      <c r="DR76" s="434" t="str">
        <f t="shared" si="52"/>
        <v/>
      </c>
      <c r="DS76" s="434" t="str">
        <f t="shared" si="56"/>
        <v/>
      </c>
      <c r="DT76" s="434" t="str">
        <f t="shared" si="56"/>
        <v/>
      </c>
      <c r="DU76" s="434" t="str">
        <f t="shared" si="56"/>
        <v/>
      </c>
      <c r="DV76" s="434" t="str">
        <f t="shared" si="59"/>
        <v/>
      </c>
      <c r="DW76" s="434" t="str">
        <f t="shared" si="57"/>
        <v/>
      </c>
      <c r="DX76" s="434" t="str">
        <f t="shared" si="57"/>
        <v/>
      </c>
      <c r="DY76" s="434" t="str">
        <f t="shared" si="53"/>
        <v/>
      </c>
      <c r="DZ76" s="434" t="str">
        <f t="shared" ref="DZ76:EI84" si="60">IF(DZ$2=$DB76,1,"")</f>
        <v/>
      </c>
      <c r="EA76" s="434" t="str">
        <f t="shared" si="60"/>
        <v/>
      </c>
      <c r="EB76" s="434" t="str">
        <f t="shared" si="60"/>
        <v/>
      </c>
      <c r="EC76" s="434">
        <f t="shared" si="60"/>
        <v>1</v>
      </c>
      <c r="ED76" s="434" t="str">
        <f t="shared" si="60"/>
        <v/>
      </c>
      <c r="EE76" s="434" t="str">
        <f t="shared" si="60"/>
        <v/>
      </c>
      <c r="EF76" s="434" t="str">
        <f t="shared" si="60"/>
        <v/>
      </c>
      <c r="EG76" s="434" t="str">
        <f t="shared" si="60"/>
        <v/>
      </c>
      <c r="EH76" s="434" t="str">
        <f t="shared" si="60"/>
        <v/>
      </c>
      <c r="EI76" s="434" t="str">
        <f t="shared" si="60"/>
        <v/>
      </c>
      <c r="EJ76" s="434" t="str">
        <f t="shared" ref="EJ76:ES84" si="61">IF(EJ$2=$DB76,1,"")</f>
        <v/>
      </c>
      <c r="EK76" s="434" t="str">
        <f t="shared" si="61"/>
        <v/>
      </c>
      <c r="EL76" s="434" t="str">
        <f t="shared" si="61"/>
        <v/>
      </c>
      <c r="EM76" s="434" t="str">
        <f t="shared" si="61"/>
        <v/>
      </c>
      <c r="EN76" s="434" t="str">
        <f t="shared" si="61"/>
        <v/>
      </c>
      <c r="EO76" s="434" t="str">
        <f t="shared" si="61"/>
        <v/>
      </c>
      <c r="EP76" s="434" t="str">
        <f t="shared" si="61"/>
        <v/>
      </c>
      <c r="EQ76" s="434" t="str">
        <f t="shared" si="61"/>
        <v/>
      </c>
      <c r="ER76" s="434" t="str">
        <f t="shared" si="61"/>
        <v/>
      </c>
      <c r="ES76" s="445" t="str">
        <f t="shared" si="61"/>
        <v/>
      </c>
    </row>
    <row r="77" spans="45:149" ht="15.75">
      <c r="AS77" t="s">
        <v>13889</v>
      </c>
      <c r="AT77" t="s">
        <v>14592</v>
      </c>
      <c r="CH77" s="41" t="s">
        <v>14026</v>
      </c>
      <c r="CI77" s="41" t="s">
        <v>13846</v>
      </c>
      <c r="CJ77" s="41"/>
      <c r="CK77" s="41"/>
      <c r="CL77" s="41"/>
      <c r="CM77" s="41"/>
      <c r="CN77" s="41"/>
      <c r="CO77" s="41" t="s">
        <v>14086</v>
      </c>
      <c r="CP77" s="41"/>
      <c r="CQ77" s="41"/>
      <c r="CR77" s="41"/>
      <c r="DA77" s="438" t="s">
        <v>14593</v>
      </c>
      <c r="DB77" s="439">
        <v>37</v>
      </c>
      <c r="DC77" s="440" t="str">
        <f t="shared" si="54"/>
        <v/>
      </c>
      <c r="DD77" s="440" t="str">
        <f t="shared" si="54"/>
        <v/>
      </c>
      <c r="DE77" s="440" t="str">
        <f t="shared" si="54"/>
        <v/>
      </c>
      <c r="DF77" s="440" t="str">
        <f t="shared" si="54"/>
        <v/>
      </c>
      <c r="DG77" s="440" t="str">
        <f t="shared" si="54"/>
        <v/>
      </c>
      <c r="DH77" s="440" t="str">
        <f t="shared" si="54"/>
        <v/>
      </c>
      <c r="DI77" s="440" t="str">
        <f t="shared" si="58"/>
        <v/>
      </c>
      <c r="DJ77" s="440" t="str">
        <f t="shared" si="55"/>
        <v/>
      </c>
      <c r="DK77" s="440" t="str">
        <f t="shared" si="55"/>
        <v/>
      </c>
      <c r="DL77" s="440" t="str">
        <f t="shared" si="55"/>
        <v/>
      </c>
      <c r="DM77" s="440" t="str">
        <f t="shared" si="55"/>
        <v/>
      </c>
      <c r="DN77" s="440" t="str">
        <f t="shared" si="55"/>
        <v/>
      </c>
      <c r="DO77" s="440" t="str">
        <f t="shared" si="55"/>
        <v/>
      </c>
      <c r="DP77" s="440" t="str">
        <f t="shared" si="55"/>
        <v/>
      </c>
      <c r="DQ77" s="440" t="str">
        <f t="shared" si="55"/>
        <v/>
      </c>
      <c r="DR77" s="440" t="str">
        <f t="shared" si="52"/>
        <v/>
      </c>
      <c r="DS77" s="440" t="str">
        <f t="shared" si="56"/>
        <v/>
      </c>
      <c r="DT77" s="440" t="str">
        <f t="shared" si="56"/>
        <v/>
      </c>
      <c r="DU77" s="440" t="str">
        <f t="shared" si="56"/>
        <v/>
      </c>
      <c r="DV77" s="440" t="str">
        <f t="shared" si="59"/>
        <v/>
      </c>
      <c r="DW77" s="440" t="str">
        <f t="shared" si="57"/>
        <v/>
      </c>
      <c r="DX77" s="440" t="str">
        <f t="shared" si="57"/>
        <v/>
      </c>
      <c r="DY77" s="440" t="str">
        <f t="shared" si="53"/>
        <v/>
      </c>
      <c r="DZ77" s="440" t="str">
        <f t="shared" si="60"/>
        <v/>
      </c>
      <c r="EA77" s="440" t="str">
        <f t="shared" si="60"/>
        <v/>
      </c>
      <c r="EB77" s="440" t="str">
        <f t="shared" si="60"/>
        <v/>
      </c>
      <c r="EC77" s="440" t="str">
        <f t="shared" si="60"/>
        <v/>
      </c>
      <c r="ED77" s="440" t="str">
        <f t="shared" si="60"/>
        <v/>
      </c>
      <c r="EE77" s="440" t="str">
        <f t="shared" si="60"/>
        <v/>
      </c>
      <c r="EF77" s="440" t="str">
        <f t="shared" si="60"/>
        <v/>
      </c>
      <c r="EG77" s="440" t="str">
        <f t="shared" si="60"/>
        <v/>
      </c>
      <c r="EH77" s="440" t="str">
        <f t="shared" si="60"/>
        <v/>
      </c>
      <c r="EI77" s="440" t="str">
        <f t="shared" si="60"/>
        <v/>
      </c>
      <c r="EJ77" s="440" t="str">
        <f t="shared" si="61"/>
        <v/>
      </c>
      <c r="EK77" s="440" t="str">
        <f t="shared" si="61"/>
        <v/>
      </c>
      <c r="EL77" s="440" t="str">
        <f t="shared" si="61"/>
        <v/>
      </c>
      <c r="EM77" s="440">
        <f t="shared" si="61"/>
        <v>1</v>
      </c>
      <c r="EN77" s="440" t="str">
        <f t="shared" si="61"/>
        <v/>
      </c>
      <c r="EO77" s="440" t="str">
        <f t="shared" si="61"/>
        <v/>
      </c>
      <c r="EP77" s="440" t="str">
        <f t="shared" si="61"/>
        <v/>
      </c>
      <c r="EQ77" s="440" t="str">
        <f t="shared" si="61"/>
        <v/>
      </c>
      <c r="ER77" s="440" t="str">
        <f t="shared" si="61"/>
        <v/>
      </c>
      <c r="ES77" s="441" t="str">
        <f t="shared" si="61"/>
        <v/>
      </c>
    </row>
    <row r="78" spans="45:149" ht="15.75">
      <c r="CH78" s="313" t="s">
        <v>13986</v>
      </c>
      <c r="CI78" s="41" t="s">
        <v>13846</v>
      </c>
      <c r="CJ78" s="313"/>
      <c r="CK78" s="313"/>
      <c r="CL78" s="313"/>
      <c r="CM78" s="313"/>
      <c r="CN78" s="313"/>
      <c r="CO78" s="313" t="s">
        <v>14103</v>
      </c>
      <c r="CP78" s="313"/>
      <c r="CQ78" s="313"/>
      <c r="CR78" s="41"/>
      <c r="DA78" s="442" t="s">
        <v>14594</v>
      </c>
      <c r="DB78" s="443">
        <v>23</v>
      </c>
      <c r="DC78" s="434" t="str">
        <f t="shared" ref="DC78:DH87" si="62">IF(DC$2=$DB78,1,"")</f>
        <v/>
      </c>
      <c r="DD78" s="434" t="str">
        <f t="shared" si="62"/>
        <v/>
      </c>
      <c r="DE78" s="434" t="str">
        <f t="shared" si="62"/>
        <v/>
      </c>
      <c r="DF78" s="434" t="str">
        <f t="shared" si="62"/>
        <v/>
      </c>
      <c r="DG78" s="434" t="str">
        <f t="shared" si="62"/>
        <v/>
      </c>
      <c r="DH78" s="434" t="str">
        <f t="shared" si="62"/>
        <v/>
      </c>
      <c r="DI78" s="434" t="str">
        <f t="shared" si="58"/>
        <v/>
      </c>
      <c r="DJ78" s="434" t="str">
        <f t="shared" ref="DJ78:DQ87" si="63">IF(DJ$2=$DB78,1,"")</f>
        <v/>
      </c>
      <c r="DK78" s="434" t="str">
        <f t="shared" si="63"/>
        <v/>
      </c>
      <c r="DL78" s="434" t="str">
        <f t="shared" si="63"/>
        <v/>
      </c>
      <c r="DM78" s="434" t="str">
        <f t="shared" si="63"/>
        <v/>
      </c>
      <c r="DN78" s="434" t="str">
        <f t="shared" si="63"/>
        <v/>
      </c>
      <c r="DO78" s="434" t="str">
        <f t="shared" si="63"/>
        <v/>
      </c>
      <c r="DP78" s="434" t="str">
        <f t="shared" si="63"/>
        <v/>
      </c>
      <c r="DQ78" s="434" t="str">
        <f t="shared" si="63"/>
        <v/>
      </c>
      <c r="DR78" s="434" t="str">
        <f t="shared" si="52"/>
        <v/>
      </c>
      <c r="DS78" s="434" t="str">
        <f t="shared" si="56"/>
        <v/>
      </c>
      <c r="DT78" s="434" t="str">
        <f t="shared" si="56"/>
        <v/>
      </c>
      <c r="DU78" s="434" t="str">
        <f t="shared" si="56"/>
        <v/>
      </c>
      <c r="DV78" s="434" t="str">
        <f t="shared" si="59"/>
        <v/>
      </c>
      <c r="DW78" s="434" t="str">
        <f t="shared" si="57"/>
        <v/>
      </c>
      <c r="DX78" s="434" t="str">
        <f t="shared" si="57"/>
        <v/>
      </c>
      <c r="DY78" s="434">
        <f t="shared" si="53"/>
        <v>1</v>
      </c>
      <c r="DZ78" s="434" t="str">
        <f t="shared" si="60"/>
        <v/>
      </c>
      <c r="EA78" s="434" t="str">
        <f t="shared" si="60"/>
        <v/>
      </c>
      <c r="EB78" s="434" t="str">
        <f t="shared" si="60"/>
        <v/>
      </c>
      <c r="EC78" s="434" t="str">
        <f t="shared" si="60"/>
        <v/>
      </c>
      <c r="ED78" s="434" t="str">
        <f t="shared" si="60"/>
        <v/>
      </c>
      <c r="EE78" s="434" t="str">
        <f t="shared" si="60"/>
        <v/>
      </c>
      <c r="EF78" s="434" t="str">
        <f t="shared" si="60"/>
        <v/>
      </c>
      <c r="EG78" s="434" t="str">
        <f t="shared" si="60"/>
        <v/>
      </c>
      <c r="EH78" s="434" t="str">
        <f t="shared" si="60"/>
        <v/>
      </c>
      <c r="EI78" s="434" t="str">
        <f t="shared" si="60"/>
        <v/>
      </c>
      <c r="EJ78" s="434" t="str">
        <f t="shared" si="61"/>
        <v/>
      </c>
      <c r="EK78" s="434" t="str">
        <f t="shared" si="61"/>
        <v/>
      </c>
      <c r="EL78" s="434" t="str">
        <f t="shared" si="61"/>
        <v/>
      </c>
      <c r="EM78" s="434" t="str">
        <f t="shared" si="61"/>
        <v/>
      </c>
      <c r="EN78" s="434" t="str">
        <f t="shared" si="61"/>
        <v/>
      </c>
      <c r="EO78" s="434" t="str">
        <f t="shared" si="61"/>
        <v/>
      </c>
      <c r="EP78" s="434" t="str">
        <f t="shared" si="61"/>
        <v/>
      </c>
      <c r="EQ78" s="434" t="str">
        <f t="shared" si="61"/>
        <v/>
      </c>
      <c r="ER78" s="434" t="str">
        <f t="shared" si="61"/>
        <v/>
      </c>
      <c r="ES78" s="445" t="str">
        <f t="shared" si="61"/>
        <v/>
      </c>
    </row>
    <row r="79" spans="45:149" ht="15.75">
      <c r="CH79" s="313" t="s">
        <v>14595</v>
      </c>
      <c r="CI79" s="313" t="s">
        <v>14596</v>
      </c>
      <c r="CJ79" s="313" t="str">
        <f>'Armed Forces'!B7</f>
        <v>The navy is based in the Inner Fort, the Outer Fort, Smugglers' Bane Tower, and Harborwatch Tower, collectively garrisoned by almost a thousand marines at all times. The navy's fleet is based in the Naval Harbor.</v>
      </c>
      <c r="CK79" s="313"/>
      <c r="CL79" s="313">
        <v>2000</v>
      </c>
      <c r="CM79" s="313"/>
      <c r="CN79" s="313"/>
      <c r="CO79" s="313"/>
      <c r="CP79" s="313"/>
      <c r="CQ79" s="313"/>
      <c r="CR79" s="41"/>
      <c r="DA79" s="438" t="s">
        <v>14597</v>
      </c>
      <c r="DB79" s="439">
        <v>38</v>
      </c>
      <c r="DC79" s="440" t="str">
        <f t="shared" si="62"/>
        <v/>
      </c>
      <c r="DD79" s="440" t="str">
        <f t="shared" si="62"/>
        <v/>
      </c>
      <c r="DE79" s="440" t="str">
        <f t="shared" si="62"/>
        <v/>
      </c>
      <c r="DF79" s="440" t="str">
        <f t="shared" si="62"/>
        <v/>
      </c>
      <c r="DG79" s="440" t="str">
        <f t="shared" si="62"/>
        <v/>
      </c>
      <c r="DH79" s="440" t="str">
        <f t="shared" si="62"/>
        <v/>
      </c>
      <c r="DI79" s="440" t="str">
        <f t="shared" si="58"/>
        <v/>
      </c>
      <c r="DJ79" s="440" t="str">
        <f t="shared" si="63"/>
        <v/>
      </c>
      <c r="DK79" s="440" t="str">
        <f t="shared" si="63"/>
        <v/>
      </c>
      <c r="DL79" s="440" t="str">
        <f t="shared" si="63"/>
        <v/>
      </c>
      <c r="DM79" s="440" t="str">
        <f t="shared" si="63"/>
        <v/>
      </c>
      <c r="DN79" s="440" t="str">
        <f t="shared" si="63"/>
        <v/>
      </c>
      <c r="DO79" s="440" t="str">
        <f t="shared" si="63"/>
        <v/>
      </c>
      <c r="DP79" s="440" t="str">
        <f t="shared" si="63"/>
        <v/>
      </c>
      <c r="DQ79" s="440" t="str">
        <f t="shared" si="63"/>
        <v/>
      </c>
      <c r="DR79" s="440" t="str">
        <f t="shared" si="52"/>
        <v/>
      </c>
      <c r="DS79" s="440" t="str">
        <f t="shared" si="56"/>
        <v/>
      </c>
      <c r="DT79" s="440" t="str">
        <f t="shared" si="56"/>
        <v/>
      </c>
      <c r="DU79" s="440" t="str">
        <f t="shared" si="56"/>
        <v/>
      </c>
      <c r="DV79" s="440" t="str">
        <f t="shared" si="59"/>
        <v/>
      </c>
      <c r="DW79" s="440" t="str">
        <f t="shared" si="57"/>
        <v/>
      </c>
      <c r="DX79" s="440" t="str">
        <f t="shared" si="57"/>
        <v/>
      </c>
      <c r="DY79" s="440" t="str">
        <f t="shared" si="53"/>
        <v/>
      </c>
      <c r="DZ79" s="440" t="str">
        <f t="shared" si="60"/>
        <v/>
      </c>
      <c r="EA79" s="440" t="str">
        <f t="shared" si="60"/>
        <v/>
      </c>
      <c r="EB79" s="440" t="str">
        <f t="shared" si="60"/>
        <v/>
      </c>
      <c r="EC79" s="440" t="str">
        <f t="shared" si="60"/>
        <v/>
      </c>
      <c r="ED79" s="440" t="str">
        <f t="shared" si="60"/>
        <v/>
      </c>
      <c r="EE79" s="440" t="str">
        <f t="shared" si="60"/>
        <v/>
      </c>
      <c r="EF79" s="440" t="str">
        <f t="shared" si="60"/>
        <v/>
      </c>
      <c r="EG79" s="440" t="str">
        <f t="shared" si="60"/>
        <v/>
      </c>
      <c r="EH79" s="440" t="str">
        <f t="shared" si="60"/>
        <v/>
      </c>
      <c r="EI79" s="440" t="str">
        <f t="shared" si="60"/>
        <v/>
      </c>
      <c r="EJ79" s="440" t="str">
        <f t="shared" si="61"/>
        <v/>
      </c>
      <c r="EK79" s="440" t="str">
        <f t="shared" si="61"/>
        <v/>
      </c>
      <c r="EL79" s="440" t="str">
        <f t="shared" si="61"/>
        <v/>
      </c>
      <c r="EM79" s="440" t="str">
        <f t="shared" si="61"/>
        <v/>
      </c>
      <c r="EN79" s="440">
        <f t="shared" si="61"/>
        <v>1</v>
      </c>
      <c r="EO79" s="440" t="str">
        <f t="shared" si="61"/>
        <v/>
      </c>
      <c r="EP79" s="440" t="str">
        <f t="shared" si="61"/>
        <v/>
      </c>
      <c r="EQ79" s="440" t="str">
        <f t="shared" si="61"/>
        <v/>
      </c>
      <c r="ER79" s="440" t="str">
        <f t="shared" si="61"/>
        <v/>
      </c>
      <c r="ES79" s="441" t="str">
        <f t="shared" si="61"/>
        <v/>
      </c>
    </row>
    <row r="80" spans="45:149" ht="15.75">
      <c r="CH80" s="313" t="s">
        <v>14598</v>
      </c>
      <c r="CI80" s="313" t="s">
        <v>14596</v>
      </c>
      <c r="CJ80" s="313"/>
      <c r="CK80" s="313"/>
      <c r="CL80" s="313"/>
      <c r="CM80" s="313"/>
      <c r="CN80" s="313"/>
      <c r="CO80" s="313"/>
      <c r="CP80" s="313"/>
      <c r="CQ80" s="313"/>
      <c r="CR80" s="41"/>
      <c r="DA80" s="442" t="s">
        <v>14599</v>
      </c>
      <c r="DB80" s="443">
        <v>10</v>
      </c>
      <c r="DC80" s="434" t="str">
        <f t="shared" si="62"/>
        <v/>
      </c>
      <c r="DD80" s="434" t="str">
        <f t="shared" si="62"/>
        <v/>
      </c>
      <c r="DE80" s="434" t="str">
        <f t="shared" si="62"/>
        <v/>
      </c>
      <c r="DF80" s="434" t="str">
        <f t="shared" si="62"/>
        <v/>
      </c>
      <c r="DG80" s="434" t="str">
        <f t="shared" si="62"/>
        <v/>
      </c>
      <c r="DH80" s="434" t="str">
        <f t="shared" si="62"/>
        <v/>
      </c>
      <c r="DI80" s="434" t="str">
        <f t="shared" si="58"/>
        <v/>
      </c>
      <c r="DJ80" s="434" t="str">
        <f t="shared" si="63"/>
        <v/>
      </c>
      <c r="DK80" s="434" t="str">
        <f t="shared" si="63"/>
        <v/>
      </c>
      <c r="DL80" s="434">
        <f t="shared" si="63"/>
        <v>1</v>
      </c>
      <c r="DM80" s="434" t="str">
        <f t="shared" si="63"/>
        <v/>
      </c>
      <c r="DN80" s="434" t="str">
        <f t="shared" si="63"/>
        <v/>
      </c>
      <c r="DO80" s="434" t="str">
        <f t="shared" si="63"/>
        <v/>
      </c>
      <c r="DP80" s="434" t="str">
        <f t="shared" si="63"/>
        <v/>
      </c>
      <c r="DQ80" s="434" t="str">
        <f t="shared" si="63"/>
        <v/>
      </c>
      <c r="DR80" s="434" t="str">
        <f t="shared" si="52"/>
        <v/>
      </c>
      <c r="DS80" s="434" t="str">
        <f t="shared" si="56"/>
        <v/>
      </c>
      <c r="DT80" s="434" t="str">
        <f t="shared" si="56"/>
        <v/>
      </c>
      <c r="DU80" s="434" t="str">
        <f t="shared" si="56"/>
        <v/>
      </c>
      <c r="DV80" s="434" t="str">
        <f t="shared" si="59"/>
        <v/>
      </c>
      <c r="DW80" s="434" t="str">
        <f t="shared" si="57"/>
        <v/>
      </c>
      <c r="DX80" s="434" t="str">
        <f t="shared" si="57"/>
        <v/>
      </c>
      <c r="DY80" s="434" t="str">
        <f t="shared" si="53"/>
        <v/>
      </c>
      <c r="DZ80" s="434" t="str">
        <f t="shared" si="60"/>
        <v/>
      </c>
      <c r="EA80" s="434" t="str">
        <f t="shared" si="60"/>
        <v/>
      </c>
      <c r="EB80" s="434" t="str">
        <f t="shared" si="60"/>
        <v/>
      </c>
      <c r="EC80" s="434" t="str">
        <f t="shared" si="60"/>
        <v/>
      </c>
      <c r="ED80" s="434" t="str">
        <f t="shared" si="60"/>
        <v/>
      </c>
      <c r="EE80" s="434" t="str">
        <f t="shared" si="60"/>
        <v/>
      </c>
      <c r="EF80" s="434" t="str">
        <f t="shared" si="60"/>
        <v/>
      </c>
      <c r="EG80" s="434" t="str">
        <f t="shared" si="60"/>
        <v/>
      </c>
      <c r="EH80" s="434" t="str">
        <f t="shared" si="60"/>
        <v/>
      </c>
      <c r="EI80" s="434" t="str">
        <f t="shared" si="60"/>
        <v/>
      </c>
      <c r="EJ80" s="434" t="str">
        <f t="shared" si="61"/>
        <v/>
      </c>
      <c r="EK80" s="434" t="str">
        <f t="shared" si="61"/>
        <v/>
      </c>
      <c r="EL80" s="434" t="str">
        <f t="shared" si="61"/>
        <v/>
      </c>
      <c r="EM80" s="434" t="str">
        <f t="shared" si="61"/>
        <v/>
      </c>
      <c r="EN80" s="434" t="str">
        <f t="shared" si="61"/>
        <v/>
      </c>
      <c r="EO80" s="434" t="str">
        <f t="shared" si="61"/>
        <v/>
      </c>
      <c r="EP80" s="434" t="str">
        <f t="shared" si="61"/>
        <v/>
      </c>
      <c r="EQ80" s="434" t="str">
        <f t="shared" si="61"/>
        <v/>
      </c>
      <c r="ER80" s="434" t="str">
        <f t="shared" si="61"/>
        <v/>
      </c>
      <c r="ES80" s="445" t="str">
        <f t="shared" si="61"/>
        <v/>
      </c>
    </row>
    <row r="81" spans="16:149" ht="15.75">
      <c r="CH81" s="313" t="s">
        <v>14600</v>
      </c>
      <c r="CI81" s="313" t="s">
        <v>14601</v>
      </c>
      <c r="CJ81" s="313"/>
      <c r="CK81" s="313"/>
      <c r="CL81" s="313"/>
      <c r="CM81" s="313"/>
      <c r="CN81" s="313"/>
      <c r="CO81" s="313" t="s">
        <v>14602</v>
      </c>
      <c r="CP81" s="313"/>
      <c r="CQ81" s="313"/>
      <c r="CR81" s="41"/>
      <c r="DA81" s="438" t="s">
        <v>14603</v>
      </c>
      <c r="DB81" s="439">
        <v>21</v>
      </c>
      <c r="DC81" s="440" t="str">
        <f t="shared" si="62"/>
        <v/>
      </c>
      <c r="DD81" s="440" t="str">
        <f t="shared" si="62"/>
        <v/>
      </c>
      <c r="DE81" s="440" t="str">
        <f t="shared" si="62"/>
        <v/>
      </c>
      <c r="DF81" s="440" t="str">
        <f t="shared" si="62"/>
        <v/>
      </c>
      <c r="DG81" s="440" t="str">
        <f t="shared" si="62"/>
        <v/>
      </c>
      <c r="DH81" s="440" t="str">
        <f t="shared" si="62"/>
        <v/>
      </c>
      <c r="DI81" s="440" t="str">
        <f t="shared" si="58"/>
        <v/>
      </c>
      <c r="DJ81" s="440" t="str">
        <f t="shared" si="63"/>
        <v/>
      </c>
      <c r="DK81" s="440" t="str">
        <f t="shared" si="63"/>
        <v/>
      </c>
      <c r="DL81" s="440" t="str">
        <f t="shared" si="63"/>
        <v/>
      </c>
      <c r="DM81" s="440" t="str">
        <f t="shared" si="63"/>
        <v/>
      </c>
      <c r="DN81" s="440" t="str">
        <f t="shared" si="63"/>
        <v/>
      </c>
      <c r="DO81" s="440" t="str">
        <f t="shared" si="63"/>
        <v/>
      </c>
      <c r="DP81" s="440" t="str">
        <f t="shared" si="63"/>
        <v/>
      </c>
      <c r="DQ81" s="440" t="str">
        <f t="shared" si="63"/>
        <v/>
      </c>
      <c r="DR81" s="440" t="str">
        <f t="shared" si="52"/>
        <v/>
      </c>
      <c r="DS81" s="440" t="str">
        <f t="shared" si="56"/>
        <v/>
      </c>
      <c r="DT81" s="440" t="str">
        <f t="shared" si="56"/>
        <v/>
      </c>
      <c r="DU81" s="440" t="str">
        <f t="shared" si="56"/>
        <v/>
      </c>
      <c r="DV81" s="440" t="str">
        <f t="shared" si="59"/>
        <v/>
      </c>
      <c r="DW81" s="440">
        <f t="shared" si="57"/>
        <v>1</v>
      </c>
      <c r="DX81" s="440" t="str">
        <f t="shared" si="57"/>
        <v/>
      </c>
      <c r="DY81" s="440" t="str">
        <f t="shared" si="53"/>
        <v/>
      </c>
      <c r="DZ81" s="440" t="str">
        <f t="shared" si="60"/>
        <v/>
      </c>
      <c r="EA81" s="440" t="str">
        <f t="shared" si="60"/>
        <v/>
      </c>
      <c r="EB81" s="440" t="str">
        <f t="shared" si="60"/>
        <v/>
      </c>
      <c r="EC81" s="440" t="str">
        <f t="shared" si="60"/>
        <v/>
      </c>
      <c r="ED81" s="440" t="str">
        <f t="shared" si="60"/>
        <v/>
      </c>
      <c r="EE81" s="440" t="str">
        <f t="shared" si="60"/>
        <v/>
      </c>
      <c r="EF81" s="440" t="str">
        <f t="shared" si="60"/>
        <v/>
      </c>
      <c r="EG81" s="440" t="str">
        <f t="shared" si="60"/>
        <v/>
      </c>
      <c r="EH81" s="440" t="str">
        <f t="shared" si="60"/>
        <v/>
      </c>
      <c r="EI81" s="440" t="str">
        <f t="shared" si="60"/>
        <v/>
      </c>
      <c r="EJ81" s="440" t="str">
        <f t="shared" si="61"/>
        <v/>
      </c>
      <c r="EK81" s="440" t="str">
        <f t="shared" si="61"/>
        <v/>
      </c>
      <c r="EL81" s="440" t="str">
        <f t="shared" si="61"/>
        <v/>
      </c>
      <c r="EM81" s="440" t="str">
        <f t="shared" si="61"/>
        <v/>
      </c>
      <c r="EN81" s="440" t="str">
        <f t="shared" si="61"/>
        <v/>
      </c>
      <c r="EO81" s="440" t="str">
        <f t="shared" si="61"/>
        <v/>
      </c>
      <c r="EP81" s="440" t="str">
        <f t="shared" si="61"/>
        <v/>
      </c>
      <c r="EQ81" s="440" t="str">
        <f t="shared" si="61"/>
        <v/>
      </c>
      <c r="ER81" s="440" t="str">
        <f t="shared" si="61"/>
        <v/>
      </c>
      <c r="ES81" s="441" t="str">
        <f t="shared" si="61"/>
        <v/>
      </c>
    </row>
    <row r="82" spans="16:149" ht="15.75">
      <c r="CH82" s="313" t="s">
        <v>14604</v>
      </c>
      <c r="CI82" s="313"/>
      <c r="CJ82" s="313"/>
      <c r="CK82" s="313"/>
      <c r="CL82" s="313"/>
      <c r="CM82" s="313"/>
      <c r="CN82" s="313"/>
      <c r="CO82" s="313"/>
      <c r="CP82" s="313"/>
      <c r="CQ82" s="313"/>
      <c r="CR82" s="41"/>
      <c r="DA82" s="442" t="s">
        <v>14605</v>
      </c>
      <c r="DB82" s="443">
        <v>15</v>
      </c>
      <c r="DC82" s="434" t="str">
        <f t="shared" si="62"/>
        <v/>
      </c>
      <c r="DD82" s="434" t="str">
        <f t="shared" si="62"/>
        <v/>
      </c>
      <c r="DE82" s="434" t="str">
        <f t="shared" si="62"/>
        <v/>
      </c>
      <c r="DF82" s="434" t="str">
        <f t="shared" si="62"/>
        <v/>
      </c>
      <c r="DG82" s="434" t="str">
        <f t="shared" si="62"/>
        <v/>
      </c>
      <c r="DH82" s="434" t="str">
        <f t="shared" si="62"/>
        <v/>
      </c>
      <c r="DI82" s="434" t="str">
        <f t="shared" si="58"/>
        <v/>
      </c>
      <c r="DJ82" s="434" t="str">
        <f t="shared" si="63"/>
        <v/>
      </c>
      <c r="DK82" s="434" t="str">
        <f t="shared" si="63"/>
        <v/>
      </c>
      <c r="DL82" s="434" t="str">
        <f t="shared" si="63"/>
        <v/>
      </c>
      <c r="DM82" s="434" t="str">
        <f t="shared" si="63"/>
        <v/>
      </c>
      <c r="DN82" s="434" t="str">
        <f t="shared" si="63"/>
        <v/>
      </c>
      <c r="DO82" s="434" t="str">
        <f t="shared" si="63"/>
        <v/>
      </c>
      <c r="DP82" s="434" t="str">
        <f t="shared" si="63"/>
        <v/>
      </c>
      <c r="DQ82" s="434">
        <f t="shared" si="63"/>
        <v>1</v>
      </c>
      <c r="DR82" s="434" t="str">
        <f t="shared" si="52"/>
        <v/>
      </c>
      <c r="DS82" s="434" t="str">
        <f t="shared" si="56"/>
        <v/>
      </c>
      <c r="DT82" s="434" t="str">
        <f t="shared" si="56"/>
        <v/>
      </c>
      <c r="DU82" s="434" t="str">
        <f t="shared" si="56"/>
        <v/>
      </c>
      <c r="DV82" s="434" t="str">
        <f t="shared" si="59"/>
        <v/>
      </c>
      <c r="DW82" s="434" t="str">
        <f t="shared" si="57"/>
        <v/>
      </c>
      <c r="DX82" s="434" t="str">
        <f t="shared" si="57"/>
        <v/>
      </c>
      <c r="DY82" s="434" t="str">
        <f t="shared" si="53"/>
        <v/>
      </c>
      <c r="DZ82" s="434" t="str">
        <f t="shared" si="60"/>
        <v/>
      </c>
      <c r="EA82" s="434" t="str">
        <f t="shared" si="60"/>
        <v/>
      </c>
      <c r="EB82" s="434" t="str">
        <f t="shared" si="60"/>
        <v/>
      </c>
      <c r="EC82" s="434" t="str">
        <f t="shared" si="60"/>
        <v/>
      </c>
      <c r="ED82" s="434" t="str">
        <f t="shared" si="60"/>
        <v/>
      </c>
      <c r="EE82" s="434" t="str">
        <f t="shared" si="60"/>
        <v/>
      </c>
      <c r="EF82" s="434" t="str">
        <f t="shared" si="60"/>
        <v/>
      </c>
      <c r="EG82" s="434" t="str">
        <f t="shared" si="60"/>
        <v/>
      </c>
      <c r="EH82" s="434" t="str">
        <f t="shared" si="60"/>
        <v/>
      </c>
      <c r="EI82" s="434" t="str">
        <f t="shared" si="60"/>
        <v/>
      </c>
      <c r="EJ82" s="434" t="str">
        <f t="shared" si="61"/>
        <v/>
      </c>
      <c r="EK82" s="434" t="str">
        <f t="shared" si="61"/>
        <v/>
      </c>
      <c r="EL82" s="434" t="str">
        <f t="shared" si="61"/>
        <v/>
      </c>
      <c r="EM82" s="434" t="str">
        <f t="shared" si="61"/>
        <v/>
      </c>
      <c r="EN82" s="434" t="str">
        <f t="shared" si="61"/>
        <v/>
      </c>
      <c r="EO82" s="434" t="str">
        <f t="shared" si="61"/>
        <v/>
      </c>
      <c r="EP82" s="434" t="str">
        <f t="shared" si="61"/>
        <v/>
      </c>
      <c r="EQ82" s="434" t="str">
        <f t="shared" si="61"/>
        <v/>
      </c>
      <c r="ER82" s="434" t="str">
        <f t="shared" si="61"/>
        <v/>
      </c>
      <c r="ES82" s="445" t="str">
        <f t="shared" si="61"/>
        <v/>
      </c>
    </row>
    <row r="83" spans="16:149" ht="15.75">
      <c r="CH83" s="313" t="s">
        <v>14606</v>
      </c>
      <c r="CI83" s="313"/>
      <c r="CJ83" s="313"/>
      <c r="CK83" s="313"/>
      <c r="CL83" s="313"/>
      <c r="CM83" s="313"/>
      <c r="CN83" s="313"/>
      <c r="CO83" s="313" t="s">
        <v>14607</v>
      </c>
      <c r="CP83" s="327" t="s">
        <v>14608</v>
      </c>
      <c r="CQ83" s="327"/>
      <c r="CR83" s="313"/>
      <c r="DA83" s="438" t="s">
        <v>14609</v>
      </c>
      <c r="DB83" s="439">
        <v>27</v>
      </c>
      <c r="DC83" s="440" t="str">
        <f t="shared" si="62"/>
        <v/>
      </c>
      <c r="DD83" s="440" t="str">
        <f t="shared" si="62"/>
        <v/>
      </c>
      <c r="DE83" s="440" t="str">
        <f t="shared" si="62"/>
        <v/>
      </c>
      <c r="DF83" s="440" t="str">
        <f t="shared" si="62"/>
        <v/>
      </c>
      <c r="DG83" s="440" t="str">
        <f t="shared" si="62"/>
        <v/>
      </c>
      <c r="DH83" s="440" t="str">
        <f t="shared" si="62"/>
        <v/>
      </c>
      <c r="DI83" s="440" t="str">
        <f t="shared" si="58"/>
        <v/>
      </c>
      <c r="DJ83" s="440" t="str">
        <f t="shared" si="63"/>
        <v/>
      </c>
      <c r="DK83" s="440" t="str">
        <f t="shared" si="63"/>
        <v/>
      </c>
      <c r="DL83" s="440" t="str">
        <f t="shared" si="63"/>
        <v/>
      </c>
      <c r="DM83" s="440" t="str">
        <f t="shared" si="63"/>
        <v/>
      </c>
      <c r="DN83" s="440" t="str">
        <f t="shared" si="63"/>
        <v/>
      </c>
      <c r="DO83" s="440" t="str">
        <f t="shared" si="63"/>
        <v/>
      </c>
      <c r="DP83" s="440" t="str">
        <f t="shared" si="63"/>
        <v/>
      </c>
      <c r="DQ83" s="440" t="str">
        <f t="shared" si="63"/>
        <v/>
      </c>
      <c r="DR83" s="440" t="str">
        <f t="shared" si="52"/>
        <v/>
      </c>
      <c r="DS83" s="440" t="str">
        <f t="shared" si="56"/>
        <v/>
      </c>
      <c r="DT83" s="440" t="str">
        <f t="shared" si="56"/>
        <v/>
      </c>
      <c r="DU83" s="440" t="str">
        <f t="shared" si="56"/>
        <v/>
      </c>
      <c r="DV83" s="440" t="str">
        <f t="shared" si="59"/>
        <v/>
      </c>
      <c r="DW83" s="440" t="str">
        <f t="shared" si="57"/>
        <v/>
      </c>
      <c r="DX83" s="440" t="str">
        <f t="shared" si="57"/>
        <v/>
      </c>
      <c r="DY83" s="440" t="str">
        <f t="shared" si="53"/>
        <v/>
      </c>
      <c r="DZ83" s="440" t="str">
        <f t="shared" si="60"/>
        <v/>
      </c>
      <c r="EA83" s="440" t="str">
        <f t="shared" si="60"/>
        <v/>
      </c>
      <c r="EB83" s="440" t="str">
        <f t="shared" si="60"/>
        <v/>
      </c>
      <c r="EC83" s="440">
        <f t="shared" si="60"/>
        <v>1</v>
      </c>
      <c r="ED83" s="440" t="str">
        <f t="shared" si="60"/>
        <v/>
      </c>
      <c r="EE83" s="440" t="str">
        <f t="shared" si="60"/>
        <v/>
      </c>
      <c r="EF83" s="440" t="str">
        <f t="shared" si="60"/>
        <v/>
      </c>
      <c r="EG83" s="440" t="str">
        <f t="shared" si="60"/>
        <v/>
      </c>
      <c r="EH83" s="440" t="str">
        <f t="shared" si="60"/>
        <v/>
      </c>
      <c r="EI83" s="440" t="str">
        <f t="shared" si="60"/>
        <v/>
      </c>
      <c r="EJ83" s="440" t="str">
        <f t="shared" si="61"/>
        <v/>
      </c>
      <c r="EK83" s="440" t="str">
        <f t="shared" si="61"/>
        <v/>
      </c>
      <c r="EL83" s="440" t="str">
        <f t="shared" si="61"/>
        <v/>
      </c>
      <c r="EM83" s="440" t="str">
        <f t="shared" si="61"/>
        <v/>
      </c>
      <c r="EN83" s="440" t="str">
        <f t="shared" si="61"/>
        <v/>
      </c>
      <c r="EO83" s="440" t="str">
        <f t="shared" si="61"/>
        <v/>
      </c>
      <c r="EP83" s="440" t="str">
        <f t="shared" si="61"/>
        <v/>
      </c>
      <c r="EQ83" s="440" t="str">
        <f t="shared" si="61"/>
        <v/>
      </c>
      <c r="ER83" s="440" t="str">
        <f t="shared" si="61"/>
        <v/>
      </c>
      <c r="ES83" s="441" t="str">
        <f t="shared" si="61"/>
        <v/>
      </c>
    </row>
    <row r="84" spans="16:149" ht="15.75">
      <c r="CH84" s="313" t="s">
        <v>14610</v>
      </c>
      <c r="CI84" s="313"/>
      <c r="CJ84" s="53" t="s">
        <v>14611</v>
      </c>
      <c r="CK84" s="328" t="s">
        <v>14612</v>
      </c>
      <c r="CL84" s="313"/>
      <c r="CM84" s="313"/>
      <c r="CN84" s="313"/>
      <c r="CO84" s="313" t="s">
        <v>14613</v>
      </c>
      <c r="CP84" s="328" t="s">
        <v>14614</v>
      </c>
      <c r="CQ84" s="328"/>
      <c r="CR84" s="313"/>
      <c r="DA84" s="442" t="s">
        <v>14615</v>
      </c>
      <c r="DB84" s="443">
        <v>22</v>
      </c>
      <c r="DC84" s="434" t="str">
        <f t="shared" si="62"/>
        <v/>
      </c>
      <c r="DD84" s="434" t="str">
        <f t="shared" si="62"/>
        <v/>
      </c>
      <c r="DE84" s="434" t="str">
        <f t="shared" si="62"/>
        <v/>
      </c>
      <c r="DF84" s="434" t="str">
        <f t="shared" si="62"/>
        <v/>
      </c>
      <c r="DG84" s="434" t="str">
        <f t="shared" si="62"/>
        <v/>
      </c>
      <c r="DH84" s="434" t="str">
        <f t="shared" si="62"/>
        <v/>
      </c>
      <c r="DI84" s="434" t="str">
        <f t="shared" si="58"/>
        <v/>
      </c>
      <c r="DJ84" s="434" t="str">
        <f t="shared" si="63"/>
        <v/>
      </c>
      <c r="DK84" s="434" t="str">
        <f t="shared" si="63"/>
        <v/>
      </c>
      <c r="DL84" s="434" t="str">
        <f t="shared" si="63"/>
        <v/>
      </c>
      <c r="DM84" s="434" t="str">
        <f t="shared" si="63"/>
        <v/>
      </c>
      <c r="DN84" s="434" t="str">
        <f t="shared" si="63"/>
        <v/>
      </c>
      <c r="DO84" s="434" t="str">
        <f t="shared" si="63"/>
        <v/>
      </c>
      <c r="DP84" s="434" t="str">
        <f t="shared" si="63"/>
        <v/>
      </c>
      <c r="DQ84" s="434" t="str">
        <f t="shared" si="63"/>
        <v/>
      </c>
      <c r="DR84" s="434" t="str">
        <f t="shared" si="52"/>
        <v/>
      </c>
      <c r="DS84" s="434" t="str">
        <f t="shared" si="56"/>
        <v/>
      </c>
      <c r="DT84" s="434" t="str">
        <f t="shared" si="56"/>
        <v/>
      </c>
      <c r="DU84" s="434" t="str">
        <f t="shared" si="56"/>
        <v/>
      </c>
      <c r="DV84" s="434" t="str">
        <f t="shared" si="59"/>
        <v/>
      </c>
      <c r="DW84" s="434" t="str">
        <f t="shared" si="57"/>
        <v/>
      </c>
      <c r="DX84" s="434">
        <f t="shared" si="57"/>
        <v>1</v>
      </c>
      <c r="DY84" s="434" t="str">
        <f t="shared" si="53"/>
        <v/>
      </c>
      <c r="DZ84" s="434" t="str">
        <f t="shared" si="60"/>
        <v/>
      </c>
      <c r="EA84" s="434" t="str">
        <f t="shared" si="60"/>
        <v/>
      </c>
      <c r="EB84" s="434" t="str">
        <f t="shared" si="60"/>
        <v/>
      </c>
      <c r="EC84" s="434" t="str">
        <f t="shared" si="60"/>
        <v/>
      </c>
      <c r="ED84" s="434" t="str">
        <f t="shared" si="60"/>
        <v/>
      </c>
      <c r="EE84" s="434" t="str">
        <f t="shared" si="60"/>
        <v/>
      </c>
      <c r="EF84" s="434" t="str">
        <f t="shared" si="60"/>
        <v/>
      </c>
      <c r="EG84" s="434" t="str">
        <f t="shared" si="60"/>
        <v/>
      </c>
      <c r="EH84" s="434" t="str">
        <f t="shared" si="60"/>
        <v/>
      </c>
      <c r="EI84" s="434" t="str">
        <f t="shared" si="60"/>
        <v/>
      </c>
      <c r="EJ84" s="434" t="str">
        <f t="shared" si="61"/>
        <v/>
      </c>
      <c r="EK84" s="434" t="str">
        <f t="shared" si="61"/>
        <v/>
      </c>
      <c r="EL84" s="434" t="str">
        <f t="shared" si="61"/>
        <v/>
      </c>
      <c r="EM84" s="434" t="str">
        <f t="shared" si="61"/>
        <v/>
      </c>
      <c r="EN84" s="434" t="str">
        <f t="shared" si="61"/>
        <v/>
      </c>
      <c r="EO84" s="434" t="str">
        <f t="shared" si="61"/>
        <v/>
      </c>
      <c r="EP84" s="434" t="str">
        <f t="shared" si="61"/>
        <v/>
      </c>
      <c r="EQ84" s="434" t="str">
        <f t="shared" si="61"/>
        <v/>
      </c>
      <c r="ER84" s="434" t="str">
        <f t="shared" si="61"/>
        <v/>
      </c>
      <c r="ES84" s="445" t="str">
        <f t="shared" si="61"/>
        <v/>
      </c>
    </row>
    <row r="85" spans="16:149" ht="15.75">
      <c r="CH85" s="313" t="s">
        <v>14616</v>
      </c>
      <c r="CI85" s="313"/>
      <c r="CJ85" s="328" t="s">
        <v>14617</v>
      </c>
      <c r="CK85" s="313"/>
      <c r="CL85" s="313"/>
      <c r="CM85" s="313"/>
      <c r="CN85" s="313"/>
      <c r="CO85" s="313" t="s">
        <v>14618</v>
      </c>
      <c r="CP85" s="313"/>
      <c r="CQ85" s="313"/>
      <c r="CR85" s="313"/>
      <c r="DA85" s="438" t="s">
        <v>14619</v>
      </c>
      <c r="DB85" s="439" t="s">
        <v>14620</v>
      </c>
      <c r="DC85" s="440" t="str">
        <f t="shared" si="62"/>
        <v/>
      </c>
      <c r="DD85" s="440" t="str">
        <f t="shared" si="62"/>
        <v/>
      </c>
      <c r="DE85" s="440" t="str">
        <f t="shared" si="62"/>
        <v/>
      </c>
      <c r="DF85" s="440" t="str">
        <f t="shared" si="62"/>
        <v/>
      </c>
      <c r="DG85" s="440" t="str">
        <f t="shared" si="62"/>
        <v/>
      </c>
      <c r="DH85" s="440" t="str">
        <f t="shared" si="62"/>
        <v/>
      </c>
      <c r="DI85" s="440" t="str">
        <f t="shared" si="58"/>
        <v/>
      </c>
      <c r="DJ85" s="440" t="str">
        <f t="shared" si="63"/>
        <v/>
      </c>
      <c r="DK85" s="440" t="str">
        <f t="shared" si="63"/>
        <v/>
      </c>
      <c r="DL85" s="440" t="str">
        <f t="shared" si="63"/>
        <v/>
      </c>
      <c r="DM85" s="440" t="str">
        <f t="shared" si="63"/>
        <v/>
      </c>
      <c r="DN85" s="440" t="str">
        <f t="shared" si="63"/>
        <v/>
      </c>
      <c r="DO85" s="440" t="str">
        <f t="shared" si="63"/>
        <v/>
      </c>
      <c r="DP85" s="440" t="str">
        <f t="shared" si="63"/>
        <v/>
      </c>
      <c r="DQ85" s="440" t="str">
        <f t="shared" si="63"/>
        <v/>
      </c>
      <c r="DR85" s="440" t="str">
        <f t="shared" si="52"/>
        <v/>
      </c>
      <c r="DS85" s="440" t="str">
        <f t="shared" si="56"/>
        <v/>
      </c>
      <c r="DT85" s="440" t="str">
        <f t="shared" si="56"/>
        <v/>
      </c>
      <c r="DU85" s="440" t="str">
        <f t="shared" si="56"/>
        <v/>
      </c>
      <c r="DV85" s="440" t="str">
        <f t="shared" si="59"/>
        <v/>
      </c>
      <c r="DW85" s="440" t="str">
        <f t="shared" si="57"/>
        <v/>
      </c>
      <c r="DX85" s="440" t="str">
        <f t="shared" si="57"/>
        <v/>
      </c>
      <c r="DY85" s="440" t="str">
        <f t="shared" si="53"/>
        <v/>
      </c>
      <c r="DZ85" s="440">
        <v>1</v>
      </c>
      <c r="EA85" s="440" t="str">
        <f t="shared" ref="EA85:EE94" si="64">IF(EA$2=$DB85,1,"")</f>
        <v/>
      </c>
      <c r="EB85" s="440" t="str">
        <f t="shared" si="64"/>
        <v/>
      </c>
      <c r="EC85" s="440" t="str">
        <f t="shared" si="64"/>
        <v/>
      </c>
      <c r="ED85" s="440" t="str">
        <f t="shared" si="64"/>
        <v/>
      </c>
      <c r="EE85" s="440" t="str">
        <f t="shared" si="64"/>
        <v/>
      </c>
      <c r="EF85" s="440">
        <v>1</v>
      </c>
      <c r="EG85" s="440" t="str">
        <f t="shared" ref="EG85:EH104" si="65">IF(EG$2=$DB85,1,"")</f>
        <v/>
      </c>
      <c r="EH85" s="440" t="str">
        <f t="shared" si="65"/>
        <v/>
      </c>
      <c r="EI85" s="440">
        <v>1</v>
      </c>
      <c r="EJ85" s="440" t="str">
        <f t="shared" ref="EJ85:ES94" si="66">IF(EJ$2=$DB85,1,"")</f>
        <v/>
      </c>
      <c r="EK85" s="440" t="str">
        <f t="shared" si="66"/>
        <v/>
      </c>
      <c r="EL85" s="440" t="str">
        <f t="shared" si="66"/>
        <v/>
      </c>
      <c r="EM85" s="440" t="str">
        <f t="shared" si="66"/>
        <v/>
      </c>
      <c r="EN85" s="440" t="str">
        <f t="shared" si="66"/>
        <v/>
      </c>
      <c r="EO85" s="440" t="str">
        <f t="shared" si="66"/>
        <v/>
      </c>
      <c r="EP85" s="440" t="str">
        <f t="shared" si="66"/>
        <v/>
      </c>
      <c r="EQ85" s="440" t="str">
        <f t="shared" si="66"/>
        <v/>
      </c>
      <c r="ER85" s="440" t="str">
        <f t="shared" si="66"/>
        <v/>
      </c>
      <c r="ES85" s="441" t="str">
        <f t="shared" si="66"/>
        <v/>
      </c>
    </row>
    <row r="86" spans="16:149" ht="15.75">
      <c r="CH86" s="313" t="s">
        <v>14621</v>
      </c>
      <c r="CI86" s="313"/>
      <c r="CJ86" s="313"/>
      <c r="CK86" s="313"/>
      <c r="CL86" s="313"/>
      <c r="CM86" s="313"/>
      <c r="CN86" s="313"/>
      <c r="CO86" s="313" t="s">
        <v>14622</v>
      </c>
      <c r="CP86" s="313"/>
      <c r="CQ86" s="313"/>
      <c r="CR86" s="313"/>
      <c r="DA86" s="442" t="s">
        <v>14623</v>
      </c>
      <c r="DB86" s="443">
        <v>34</v>
      </c>
      <c r="DC86" s="434" t="str">
        <f t="shared" si="62"/>
        <v/>
      </c>
      <c r="DD86" s="434" t="str">
        <f t="shared" si="62"/>
        <v/>
      </c>
      <c r="DE86" s="434" t="str">
        <f t="shared" si="62"/>
        <v/>
      </c>
      <c r="DF86" s="434" t="str">
        <f t="shared" si="62"/>
        <v/>
      </c>
      <c r="DG86" s="434" t="str">
        <f t="shared" si="62"/>
        <v/>
      </c>
      <c r="DH86" s="434" t="str">
        <f t="shared" si="62"/>
        <v/>
      </c>
      <c r="DI86" s="434" t="str">
        <f t="shared" si="58"/>
        <v/>
      </c>
      <c r="DJ86" s="434" t="str">
        <f t="shared" si="63"/>
        <v/>
      </c>
      <c r="DK86" s="434" t="str">
        <f t="shared" si="63"/>
        <v/>
      </c>
      <c r="DL86" s="434" t="str">
        <f t="shared" si="63"/>
        <v/>
      </c>
      <c r="DM86" s="434" t="str">
        <f t="shared" si="63"/>
        <v/>
      </c>
      <c r="DN86" s="434" t="str">
        <f t="shared" si="63"/>
        <v/>
      </c>
      <c r="DO86" s="434" t="str">
        <f t="shared" si="63"/>
        <v/>
      </c>
      <c r="DP86" s="434" t="str">
        <f t="shared" si="63"/>
        <v/>
      </c>
      <c r="DQ86" s="434" t="str">
        <f t="shared" si="63"/>
        <v/>
      </c>
      <c r="DR86" s="434" t="str">
        <f t="shared" si="52"/>
        <v/>
      </c>
      <c r="DS86" s="434" t="str">
        <f t="shared" si="56"/>
        <v/>
      </c>
      <c r="DT86" s="434" t="str">
        <f t="shared" si="56"/>
        <v/>
      </c>
      <c r="DU86" s="434" t="str">
        <f t="shared" si="56"/>
        <v/>
      </c>
      <c r="DV86" s="434" t="str">
        <f t="shared" si="59"/>
        <v/>
      </c>
      <c r="DW86" s="434" t="str">
        <f t="shared" si="57"/>
        <v/>
      </c>
      <c r="DX86" s="434" t="str">
        <f t="shared" si="57"/>
        <v/>
      </c>
      <c r="DY86" s="434" t="str">
        <f t="shared" si="53"/>
        <v/>
      </c>
      <c r="DZ86" s="434" t="str">
        <f t="shared" ref="DZ86:DZ117" si="67">IF(DZ$2=$DB86,1,"")</f>
        <v/>
      </c>
      <c r="EA86" s="434" t="str">
        <f t="shared" si="64"/>
        <v/>
      </c>
      <c r="EB86" s="434" t="str">
        <f t="shared" si="64"/>
        <v/>
      </c>
      <c r="EC86" s="434" t="str">
        <f t="shared" si="64"/>
        <v/>
      </c>
      <c r="ED86" s="434" t="str">
        <f t="shared" si="64"/>
        <v/>
      </c>
      <c r="EE86" s="434" t="str">
        <f t="shared" si="64"/>
        <v/>
      </c>
      <c r="EF86" s="434" t="str">
        <f t="shared" ref="EF86:EF117" si="68">IF(EF$2=$DB86,1,"")</f>
        <v/>
      </c>
      <c r="EG86" s="434" t="str">
        <f t="shared" si="65"/>
        <v/>
      </c>
      <c r="EH86" s="434" t="str">
        <f t="shared" si="65"/>
        <v/>
      </c>
      <c r="EI86" s="434" t="str">
        <f t="shared" ref="EI86:EI117" si="69">IF(EI$2=$DB86,1,"")</f>
        <v/>
      </c>
      <c r="EJ86" s="434">
        <v>1</v>
      </c>
      <c r="EK86" s="434" t="str">
        <f t="shared" si="66"/>
        <v/>
      </c>
      <c r="EL86" s="434" t="str">
        <f t="shared" si="66"/>
        <v/>
      </c>
      <c r="EM86" s="434" t="str">
        <f t="shared" si="66"/>
        <v/>
      </c>
      <c r="EN86" s="434" t="str">
        <f t="shared" si="66"/>
        <v/>
      </c>
      <c r="EO86" s="434" t="str">
        <f t="shared" si="66"/>
        <v/>
      </c>
      <c r="EP86" s="434" t="str">
        <f t="shared" si="66"/>
        <v/>
      </c>
      <c r="EQ86" s="434" t="str">
        <f t="shared" si="66"/>
        <v/>
      </c>
      <c r="ER86" s="434" t="str">
        <f t="shared" si="66"/>
        <v/>
      </c>
      <c r="ES86" s="445" t="str">
        <f t="shared" si="66"/>
        <v/>
      </c>
    </row>
    <row r="87" spans="16:149" ht="15.75">
      <c r="P87" s="38"/>
      <c r="CH87" s="313" t="s">
        <v>14624</v>
      </c>
      <c r="CI87" s="313"/>
      <c r="CJ87" s="313"/>
      <c r="CK87" s="313"/>
      <c r="CL87" s="313"/>
      <c r="CM87" s="313"/>
      <c r="CN87" s="313"/>
      <c r="CO87" s="313"/>
      <c r="CP87" s="313"/>
      <c r="CQ87" s="398" t="s">
        <v>14625</v>
      </c>
      <c r="CR87" s="313"/>
      <c r="DA87" s="438" t="s">
        <v>14626</v>
      </c>
      <c r="DB87" s="439">
        <v>15</v>
      </c>
      <c r="DC87" s="440" t="str">
        <f t="shared" si="62"/>
        <v/>
      </c>
      <c r="DD87" s="440" t="str">
        <f t="shared" si="62"/>
        <v/>
      </c>
      <c r="DE87" s="440" t="str">
        <f t="shared" si="62"/>
        <v/>
      </c>
      <c r="DF87" s="440" t="str">
        <f t="shared" si="62"/>
        <v/>
      </c>
      <c r="DG87" s="440" t="str">
        <f t="shared" si="62"/>
        <v/>
      </c>
      <c r="DH87" s="440" t="str">
        <f t="shared" si="62"/>
        <v/>
      </c>
      <c r="DI87" s="440" t="str">
        <f t="shared" si="58"/>
        <v/>
      </c>
      <c r="DJ87" s="440" t="str">
        <f t="shared" si="63"/>
        <v/>
      </c>
      <c r="DK87" s="440" t="str">
        <f t="shared" si="63"/>
        <v/>
      </c>
      <c r="DL87" s="440" t="str">
        <f t="shared" si="63"/>
        <v/>
      </c>
      <c r="DM87" s="440" t="str">
        <f t="shared" si="63"/>
        <v/>
      </c>
      <c r="DN87" s="440" t="str">
        <f t="shared" si="63"/>
        <v/>
      </c>
      <c r="DO87" s="440" t="str">
        <f t="shared" si="63"/>
        <v/>
      </c>
      <c r="DP87" s="440" t="str">
        <f t="shared" si="63"/>
        <v/>
      </c>
      <c r="DQ87" s="440">
        <f t="shared" si="63"/>
        <v>1</v>
      </c>
      <c r="DR87" s="440" t="str">
        <f t="shared" si="52"/>
        <v/>
      </c>
      <c r="DS87" s="440" t="str">
        <f t="shared" si="56"/>
        <v/>
      </c>
      <c r="DT87" s="440" t="str">
        <f t="shared" si="56"/>
        <v/>
      </c>
      <c r="DU87" s="440" t="str">
        <f t="shared" si="56"/>
        <v/>
      </c>
      <c r="DV87" s="440" t="str">
        <f t="shared" si="59"/>
        <v/>
      </c>
      <c r="DW87" s="440" t="str">
        <f t="shared" si="57"/>
        <v/>
      </c>
      <c r="DX87" s="440" t="str">
        <f t="shared" si="57"/>
        <v/>
      </c>
      <c r="DY87" s="440" t="str">
        <f t="shared" si="53"/>
        <v/>
      </c>
      <c r="DZ87" s="440" t="str">
        <f t="shared" si="67"/>
        <v/>
      </c>
      <c r="EA87" s="440" t="str">
        <f t="shared" si="64"/>
        <v/>
      </c>
      <c r="EB87" s="440" t="str">
        <f t="shared" si="64"/>
        <v/>
      </c>
      <c r="EC87" s="440" t="str">
        <f t="shared" si="64"/>
        <v/>
      </c>
      <c r="ED87" s="440" t="str">
        <f t="shared" si="64"/>
        <v/>
      </c>
      <c r="EE87" s="440" t="str">
        <f t="shared" si="64"/>
        <v/>
      </c>
      <c r="EF87" s="440" t="str">
        <f t="shared" si="68"/>
        <v/>
      </c>
      <c r="EG87" s="440" t="str">
        <f t="shared" si="65"/>
        <v/>
      </c>
      <c r="EH87" s="440" t="str">
        <f t="shared" si="65"/>
        <v/>
      </c>
      <c r="EI87" s="440" t="str">
        <f t="shared" si="69"/>
        <v/>
      </c>
      <c r="EJ87" s="440" t="str">
        <f t="shared" si="66"/>
        <v/>
      </c>
      <c r="EK87" s="440" t="str">
        <f t="shared" si="66"/>
        <v/>
      </c>
      <c r="EL87" s="440" t="str">
        <f t="shared" si="66"/>
        <v/>
      </c>
      <c r="EM87" s="440" t="str">
        <f t="shared" si="66"/>
        <v/>
      </c>
      <c r="EN87" s="440" t="str">
        <f t="shared" si="66"/>
        <v/>
      </c>
      <c r="EO87" s="440" t="str">
        <f t="shared" si="66"/>
        <v/>
      </c>
      <c r="EP87" s="440" t="str">
        <f t="shared" si="66"/>
        <v/>
      </c>
      <c r="EQ87" s="440" t="str">
        <f t="shared" si="66"/>
        <v/>
      </c>
      <c r="ER87" s="440" t="str">
        <f t="shared" si="66"/>
        <v/>
      </c>
      <c r="ES87" s="441" t="str">
        <f t="shared" si="66"/>
        <v/>
      </c>
    </row>
    <row r="88" spans="16:149" s="309" customFormat="1" ht="15.75">
      <c r="AQ88" s="558"/>
      <c r="CH88" s="399" t="s">
        <v>14627</v>
      </c>
      <c r="CI88" s="399"/>
      <c r="CJ88" s="400"/>
      <c r="CK88" s="399"/>
      <c r="CL88" s="399"/>
      <c r="CM88" s="399"/>
      <c r="CN88" s="399"/>
      <c r="CO88" s="399"/>
      <c r="CP88" s="399"/>
      <c r="CQ88" s="400" t="s">
        <v>14628</v>
      </c>
      <c r="CR88" s="399"/>
      <c r="DA88" s="447" t="s">
        <v>14629</v>
      </c>
      <c r="DB88" s="448">
        <v>40</v>
      </c>
      <c r="DC88" s="448" t="str">
        <f t="shared" ref="DC88:DH97" si="70">IF(DC$2=$DB88,1,"")</f>
        <v/>
      </c>
      <c r="DD88" s="448" t="str">
        <f t="shared" si="70"/>
        <v/>
      </c>
      <c r="DE88" s="448" t="str">
        <f t="shared" si="70"/>
        <v/>
      </c>
      <c r="DF88" s="448" t="str">
        <f t="shared" si="70"/>
        <v/>
      </c>
      <c r="DG88" s="448" t="str">
        <f t="shared" si="70"/>
        <v/>
      </c>
      <c r="DH88" s="448" t="str">
        <f t="shared" si="70"/>
        <v/>
      </c>
      <c r="DI88" s="448" t="str">
        <f t="shared" si="58"/>
        <v/>
      </c>
      <c r="DJ88" s="448" t="str">
        <f t="shared" ref="DJ88:DQ97" si="71">IF(DJ$2=$DB88,1,"")</f>
        <v/>
      </c>
      <c r="DK88" s="448" t="str">
        <f t="shared" si="71"/>
        <v/>
      </c>
      <c r="DL88" s="448" t="str">
        <f t="shared" si="71"/>
        <v/>
      </c>
      <c r="DM88" s="448" t="str">
        <f t="shared" si="71"/>
        <v/>
      </c>
      <c r="DN88" s="448" t="str">
        <f t="shared" si="71"/>
        <v/>
      </c>
      <c r="DO88" s="448" t="str">
        <f t="shared" si="71"/>
        <v/>
      </c>
      <c r="DP88" s="448" t="str">
        <f t="shared" si="71"/>
        <v/>
      </c>
      <c r="DQ88" s="448" t="str">
        <f t="shared" si="71"/>
        <v/>
      </c>
      <c r="DR88" s="448" t="str">
        <f t="shared" si="52"/>
        <v/>
      </c>
      <c r="DS88" s="448" t="str">
        <f t="shared" ref="DS88:DU107" si="72">IF(DS$2=$DB88,1,"")</f>
        <v/>
      </c>
      <c r="DT88" s="448" t="str">
        <f t="shared" si="72"/>
        <v/>
      </c>
      <c r="DU88" s="448" t="str">
        <f t="shared" si="72"/>
        <v/>
      </c>
      <c r="DV88" s="448" t="str">
        <f t="shared" si="59"/>
        <v/>
      </c>
      <c r="DW88" s="448" t="str">
        <f t="shared" ref="DW88:DX107" si="73">IF(DW$2=$DB88,1,"")</f>
        <v/>
      </c>
      <c r="DX88" s="448" t="str">
        <f t="shared" si="73"/>
        <v/>
      </c>
      <c r="DY88" s="448" t="str">
        <f t="shared" si="53"/>
        <v/>
      </c>
      <c r="DZ88" s="448" t="str">
        <f t="shared" si="67"/>
        <v/>
      </c>
      <c r="EA88" s="448" t="str">
        <f t="shared" si="64"/>
        <v/>
      </c>
      <c r="EB88" s="448" t="str">
        <f t="shared" si="64"/>
        <v/>
      </c>
      <c r="EC88" s="448" t="str">
        <f t="shared" si="64"/>
        <v/>
      </c>
      <c r="ED88" s="448" t="str">
        <f t="shared" si="64"/>
        <v/>
      </c>
      <c r="EE88" s="448" t="str">
        <f t="shared" si="64"/>
        <v/>
      </c>
      <c r="EF88" s="448" t="str">
        <f t="shared" si="68"/>
        <v/>
      </c>
      <c r="EG88" s="448" t="str">
        <f t="shared" si="65"/>
        <v/>
      </c>
      <c r="EH88" s="448" t="str">
        <f t="shared" si="65"/>
        <v/>
      </c>
      <c r="EI88" s="448" t="str">
        <f t="shared" si="69"/>
        <v/>
      </c>
      <c r="EJ88" s="448" t="str">
        <f t="shared" si="66"/>
        <v/>
      </c>
      <c r="EK88" s="448" t="str">
        <f t="shared" si="66"/>
        <v/>
      </c>
      <c r="EL88" s="448" t="str">
        <f t="shared" si="66"/>
        <v/>
      </c>
      <c r="EM88" s="448" t="str">
        <f t="shared" si="66"/>
        <v/>
      </c>
      <c r="EN88" s="448" t="str">
        <f t="shared" si="66"/>
        <v/>
      </c>
      <c r="EO88" s="448" t="str">
        <f t="shared" si="66"/>
        <v/>
      </c>
      <c r="EP88" s="448">
        <f t="shared" si="66"/>
        <v>1</v>
      </c>
      <c r="EQ88" s="448" t="str">
        <f t="shared" si="66"/>
        <v/>
      </c>
      <c r="ER88" s="448" t="str">
        <f t="shared" si="66"/>
        <v/>
      </c>
      <c r="ES88" s="449" t="str">
        <f t="shared" si="66"/>
        <v/>
      </c>
    </row>
    <row r="89" spans="16:149" ht="15.75">
      <c r="CH89" s="313" t="s">
        <v>14630</v>
      </c>
      <c r="CI89" s="313" t="s">
        <v>13846</v>
      </c>
      <c r="CJ89" s="313"/>
      <c r="CK89" s="313"/>
      <c r="CL89" s="313"/>
      <c r="CM89" s="313"/>
      <c r="CN89" s="313"/>
      <c r="CO89" s="427" t="s">
        <v>14631</v>
      </c>
      <c r="CP89" s="313"/>
      <c r="CQ89" s="313"/>
      <c r="CR89" s="313"/>
      <c r="DA89" s="438" t="s">
        <v>14632</v>
      </c>
      <c r="DB89" s="439">
        <v>14</v>
      </c>
      <c r="DC89" s="440" t="str">
        <f t="shared" si="70"/>
        <v/>
      </c>
      <c r="DD89" s="440" t="str">
        <f t="shared" si="70"/>
        <v/>
      </c>
      <c r="DE89" s="440" t="str">
        <f t="shared" si="70"/>
        <v/>
      </c>
      <c r="DF89" s="440" t="str">
        <f t="shared" si="70"/>
        <v/>
      </c>
      <c r="DG89" s="440" t="str">
        <f t="shared" si="70"/>
        <v/>
      </c>
      <c r="DH89" s="440" t="str">
        <f t="shared" si="70"/>
        <v/>
      </c>
      <c r="DI89" s="440" t="str">
        <f t="shared" si="58"/>
        <v/>
      </c>
      <c r="DJ89" s="440" t="str">
        <f t="shared" si="71"/>
        <v/>
      </c>
      <c r="DK89" s="440" t="str">
        <f t="shared" si="71"/>
        <v/>
      </c>
      <c r="DL89" s="440" t="str">
        <f t="shared" si="71"/>
        <v/>
      </c>
      <c r="DM89" s="440" t="str">
        <f t="shared" si="71"/>
        <v/>
      </c>
      <c r="DN89" s="440" t="str">
        <f t="shared" si="71"/>
        <v/>
      </c>
      <c r="DO89" s="440" t="str">
        <f t="shared" si="71"/>
        <v/>
      </c>
      <c r="DP89" s="440">
        <f t="shared" si="71"/>
        <v>1</v>
      </c>
      <c r="DQ89" s="440" t="str">
        <f t="shared" si="71"/>
        <v/>
      </c>
      <c r="DR89" s="440" t="str">
        <f t="shared" si="52"/>
        <v/>
      </c>
      <c r="DS89" s="440" t="str">
        <f t="shared" si="72"/>
        <v/>
      </c>
      <c r="DT89" s="440" t="str">
        <f t="shared" si="72"/>
        <v/>
      </c>
      <c r="DU89" s="440" t="str">
        <f t="shared" si="72"/>
        <v/>
      </c>
      <c r="DV89" s="440" t="str">
        <f t="shared" si="59"/>
        <v/>
      </c>
      <c r="DW89" s="440" t="str">
        <f t="shared" si="73"/>
        <v/>
      </c>
      <c r="DX89" s="440" t="str">
        <f t="shared" si="73"/>
        <v/>
      </c>
      <c r="DY89" s="440" t="str">
        <f t="shared" si="53"/>
        <v/>
      </c>
      <c r="DZ89" s="440" t="str">
        <f t="shared" si="67"/>
        <v/>
      </c>
      <c r="EA89" s="440" t="str">
        <f t="shared" si="64"/>
        <v/>
      </c>
      <c r="EB89" s="440" t="str">
        <f t="shared" si="64"/>
        <v/>
      </c>
      <c r="EC89" s="440" t="str">
        <f t="shared" si="64"/>
        <v/>
      </c>
      <c r="ED89" s="440" t="str">
        <f t="shared" si="64"/>
        <v/>
      </c>
      <c r="EE89" s="440" t="str">
        <f t="shared" si="64"/>
        <v/>
      </c>
      <c r="EF89" s="440" t="str">
        <f t="shared" si="68"/>
        <v/>
      </c>
      <c r="EG89" s="440" t="str">
        <f t="shared" si="65"/>
        <v/>
      </c>
      <c r="EH89" s="440" t="str">
        <f t="shared" si="65"/>
        <v/>
      </c>
      <c r="EI89" s="440" t="str">
        <f t="shared" si="69"/>
        <v/>
      </c>
      <c r="EJ89" s="440" t="str">
        <f t="shared" si="66"/>
        <v/>
      </c>
      <c r="EK89" s="440" t="str">
        <f t="shared" si="66"/>
        <v/>
      </c>
      <c r="EL89" s="440" t="str">
        <f t="shared" si="66"/>
        <v/>
      </c>
      <c r="EM89" s="440" t="str">
        <f t="shared" si="66"/>
        <v/>
      </c>
      <c r="EN89" s="440" t="str">
        <f t="shared" si="66"/>
        <v/>
      </c>
      <c r="EO89" s="440" t="str">
        <f t="shared" si="66"/>
        <v/>
      </c>
      <c r="EP89" s="440" t="str">
        <f t="shared" si="66"/>
        <v/>
      </c>
      <c r="EQ89" s="440" t="str">
        <f t="shared" si="66"/>
        <v/>
      </c>
      <c r="ER89" s="440" t="str">
        <f t="shared" si="66"/>
        <v/>
      </c>
      <c r="ES89" s="441" t="str">
        <f t="shared" si="66"/>
        <v/>
      </c>
    </row>
    <row r="90" spans="16:149" ht="15.75">
      <c r="CH90" s="313" t="s">
        <v>14633</v>
      </c>
      <c r="CI90" s="313" t="s">
        <v>13846</v>
      </c>
      <c r="CJ90" s="313"/>
      <c r="CK90" s="313"/>
      <c r="CL90" s="313"/>
      <c r="CM90" s="313"/>
      <c r="CN90" s="313"/>
      <c r="CO90" s="362" t="s">
        <v>14634</v>
      </c>
      <c r="CP90" s="313"/>
      <c r="CQ90" s="313"/>
      <c r="CR90" s="313"/>
      <c r="DA90" s="442" t="s">
        <v>14635</v>
      </c>
      <c r="DB90" s="443">
        <v>36</v>
      </c>
      <c r="DC90" s="434" t="str">
        <f t="shared" si="70"/>
        <v/>
      </c>
      <c r="DD90" s="434" t="str">
        <f t="shared" si="70"/>
        <v/>
      </c>
      <c r="DE90" s="434" t="str">
        <f t="shared" si="70"/>
        <v/>
      </c>
      <c r="DF90" s="434" t="str">
        <f t="shared" si="70"/>
        <v/>
      </c>
      <c r="DG90" s="434" t="str">
        <f t="shared" si="70"/>
        <v/>
      </c>
      <c r="DH90" s="434" t="str">
        <f t="shared" si="70"/>
        <v/>
      </c>
      <c r="DI90" s="434" t="str">
        <f t="shared" si="58"/>
        <v/>
      </c>
      <c r="DJ90" s="434" t="str">
        <f t="shared" si="71"/>
        <v/>
      </c>
      <c r="DK90" s="434" t="str">
        <f t="shared" si="71"/>
        <v/>
      </c>
      <c r="DL90" s="434" t="str">
        <f t="shared" si="71"/>
        <v/>
      </c>
      <c r="DM90" s="434" t="str">
        <f t="shared" si="71"/>
        <v/>
      </c>
      <c r="DN90" s="434" t="str">
        <f t="shared" si="71"/>
        <v/>
      </c>
      <c r="DO90" s="434" t="str">
        <f t="shared" si="71"/>
        <v/>
      </c>
      <c r="DP90" s="434" t="str">
        <f t="shared" si="71"/>
        <v/>
      </c>
      <c r="DQ90" s="434" t="str">
        <f t="shared" si="71"/>
        <v/>
      </c>
      <c r="DR90" s="434" t="str">
        <f t="shared" si="52"/>
        <v/>
      </c>
      <c r="DS90" s="434" t="str">
        <f t="shared" si="72"/>
        <v/>
      </c>
      <c r="DT90" s="434" t="str">
        <f t="shared" si="72"/>
        <v/>
      </c>
      <c r="DU90" s="434" t="str">
        <f t="shared" si="72"/>
        <v/>
      </c>
      <c r="DV90" s="434" t="str">
        <f t="shared" si="59"/>
        <v/>
      </c>
      <c r="DW90" s="434" t="str">
        <f t="shared" si="73"/>
        <v/>
      </c>
      <c r="DX90" s="434" t="str">
        <f t="shared" si="73"/>
        <v/>
      </c>
      <c r="DY90" s="434" t="str">
        <f t="shared" si="53"/>
        <v/>
      </c>
      <c r="DZ90" s="434" t="str">
        <f t="shared" si="67"/>
        <v/>
      </c>
      <c r="EA90" s="434" t="str">
        <f t="shared" si="64"/>
        <v/>
      </c>
      <c r="EB90" s="434" t="str">
        <f t="shared" si="64"/>
        <v/>
      </c>
      <c r="EC90" s="434" t="str">
        <f t="shared" si="64"/>
        <v/>
      </c>
      <c r="ED90" s="434" t="str">
        <f t="shared" si="64"/>
        <v/>
      </c>
      <c r="EE90" s="434" t="str">
        <f t="shared" si="64"/>
        <v/>
      </c>
      <c r="EF90" s="434" t="str">
        <f t="shared" si="68"/>
        <v/>
      </c>
      <c r="EG90" s="434" t="str">
        <f t="shared" si="65"/>
        <v/>
      </c>
      <c r="EH90" s="434" t="str">
        <f t="shared" si="65"/>
        <v/>
      </c>
      <c r="EI90" s="434" t="str">
        <f t="shared" si="69"/>
        <v/>
      </c>
      <c r="EJ90" s="434" t="str">
        <f t="shared" si="66"/>
        <v/>
      </c>
      <c r="EK90" s="434" t="str">
        <f t="shared" si="66"/>
        <v/>
      </c>
      <c r="EL90" s="434">
        <f t="shared" si="66"/>
        <v>1</v>
      </c>
      <c r="EM90" s="434" t="str">
        <f t="shared" si="66"/>
        <v/>
      </c>
      <c r="EN90" s="434" t="str">
        <f t="shared" si="66"/>
        <v/>
      </c>
      <c r="EO90" s="434" t="str">
        <f t="shared" si="66"/>
        <v/>
      </c>
      <c r="EP90" s="434" t="str">
        <f t="shared" si="66"/>
        <v/>
      </c>
      <c r="EQ90" s="434" t="str">
        <f t="shared" si="66"/>
        <v/>
      </c>
      <c r="ER90" s="434" t="str">
        <f t="shared" si="66"/>
        <v/>
      </c>
      <c r="ES90" s="445" t="str">
        <f t="shared" si="66"/>
        <v/>
      </c>
    </row>
    <row r="91" spans="16:149" ht="15.75">
      <c r="CH91" s="313" t="s">
        <v>14636</v>
      </c>
      <c r="CI91" s="313" t="s">
        <v>13846</v>
      </c>
      <c r="CJ91" s="313"/>
      <c r="CK91" s="313"/>
      <c r="CL91" s="313"/>
      <c r="CM91" s="313"/>
      <c r="CN91" s="313"/>
      <c r="CO91" s="427" t="s">
        <v>14631</v>
      </c>
      <c r="CP91" s="313"/>
      <c r="CQ91" s="313"/>
      <c r="CR91" s="313"/>
      <c r="DA91" s="438" t="s">
        <v>14637</v>
      </c>
      <c r="DB91" s="439">
        <v>20</v>
      </c>
      <c r="DC91" s="440" t="str">
        <f t="shared" si="70"/>
        <v/>
      </c>
      <c r="DD91" s="440" t="str">
        <f t="shared" si="70"/>
        <v/>
      </c>
      <c r="DE91" s="440" t="str">
        <f t="shared" si="70"/>
        <v/>
      </c>
      <c r="DF91" s="440" t="str">
        <f t="shared" si="70"/>
        <v/>
      </c>
      <c r="DG91" s="440" t="str">
        <f t="shared" si="70"/>
        <v/>
      </c>
      <c r="DH91" s="440" t="str">
        <f t="shared" si="70"/>
        <v/>
      </c>
      <c r="DI91" s="440" t="str">
        <f t="shared" si="58"/>
        <v/>
      </c>
      <c r="DJ91" s="440" t="str">
        <f t="shared" si="71"/>
        <v/>
      </c>
      <c r="DK91" s="440" t="str">
        <f t="shared" si="71"/>
        <v/>
      </c>
      <c r="DL91" s="440" t="str">
        <f t="shared" si="71"/>
        <v/>
      </c>
      <c r="DM91" s="440" t="str">
        <f t="shared" si="71"/>
        <v/>
      </c>
      <c r="DN91" s="440" t="str">
        <f t="shared" si="71"/>
        <v/>
      </c>
      <c r="DO91" s="440" t="str">
        <f t="shared" si="71"/>
        <v/>
      </c>
      <c r="DP91" s="440" t="str">
        <f t="shared" si="71"/>
        <v/>
      </c>
      <c r="DQ91" s="440" t="str">
        <f t="shared" si="71"/>
        <v/>
      </c>
      <c r="DR91" s="440" t="str">
        <f t="shared" si="52"/>
        <v/>
      </c>
      <c r="DS91" s="440" t="str">
        <f t="shared" si="72"/>
        <v/>
      </c>
      <c r="DT91" s="440" t="str">
        <f t="shared" si="72"/>
        <v/>
      </c>
      <c r="DU91" s="440" t="str">
        <f t="shared" si="72"/>
        <v/>
      </c>
      <c r="DV91" s="440">
        <f t="shared" si="59"/>
        <v>1</v>
      </c>
      <c r="DW91" s="440" t="str">
        <f t="shared" si="73"/>
        <v/>
      </c>
      <c r="DX91" s="440" t="str">
        <f t="shared" si="73"/>
        <v/>
      </c>
      <c r="DY91" s="440" t="str">
        <f t="shared" si="53"/>
        <v/>
      </c>
      <c r="DZ91" s="440" t="str">
        <f t="shared" si="67"/>
        <v/>
      </c>
      <c r="EA91" s="440" t="str">
        <f t="shared" si="64"/>
        <v/>
      </c>
      <c r="EB91" s="440" t="str">
        <f t="shared" si="64"/>
        <v/>
      </c>
      <c r="EC91" s="440" t="str">
        <f t="shared" si="64"/>
        <v/>
      </c>
      <c r="ED91" s="440" t="str">
        <f t="shared" si="64"/>
        <v/>
      </c>
      <c r="EE91" s="440" t="str">
        <f t="shared" si="64"/>
        <v/>
      </c>
      <c r="EF91" s="440" t="str">
        <f t="shared" si="68"/>
        <v/>
      </c>
      <c r="EG91" s="440" t="str">
        <f t="shared" si="65"/>
        <v/>
      </c>
      <c r="EH91" s="440" t="str">
        <f t="shared" si="65"/>
        <v/>
      </c>
      <c r="EI91" s="440" t="str">
        <f t="shared" si="69"/>
        <v/>
      </c>
      <c r="EJ91" s="440" t="str">
        <f t="shared" si="66"/>
        <v/>
      </c>
      <c r="EK91" s="440" t="str">
        <f t="shared" si="66"/>
        <v/>
      </c>
      <c r="EL91" s="440" t="str">
        <f t="shared" si="66"/>
        <v/>
      </c>
      <c r="EM91" s="440" t="str">
        <f t="shared" si="66"/>
        <v/>
      </c>
      <c r="EN91" s="440" t="str">
        <f t="shared" si="66"/>
        <v/>
      </c>
      <c r="EO91" s="440" t="str">
        <f t="shared" si="66"/>
        <v/>
      </c>
      <c r="EP91" s="440" t="str">
        <f t="shared" si="66"/>
        <v/>
      </c>
      <c r="EQ91" s="440" t="str">
        <f t="shared" si="66"/>
        <v/>
      </c>
      <c r="ER91" s="440" t="str">
        <f t="shared" si="66"/>
        <v/>
      </c>
      <c r="ES91" s="441" t="str">
        <f t="shared" si="66"/>
        <v/>
      </c>
    </row>
    <row r="92" spans="16:149" ht="15.75">
      <c r="CH92" s="313" t="s">
        <v>14638</v>
      </c>
      <c r="CI92" s="313" t="s">
        <v>13846</v>
      </c>
      <c r="CJ92" s="313"/>
      <c r="CK92" s="313"/>
      <c r="CL92" s="313"/>
      <c r="CM92" s="313"/>
      <c r="CN92" s="313"/>
      <c r="CO92" s="427" t="s">
        <v>14631</v>
      </c>
      <c r="CP92" s="313"/>
      <c r="CQ92" s="313"/>
      <c r="CR92" s="313"/>
      <c r="DA92" s="442" t="s">
        <v>14639</v>
      </c>
      <c r="DB92" s="443">
        <v>42</v>
      </c>
      <c r="DC92" s="434" t="str">
        <f t="shared" si="70"/>
        <v/>
      </c>
      <c r="DD92" s="434" t="str">
        <f t="shared" si="70"/>
        <v/>
      </c>
      <c r="DE92" s="434" t="str">
        <f t="shared" si="70"/>
        <v/>
      </c>
      <c r="DF92" s="434" t="str">
        <f t="shared" si="70"/>
        <v/>
      </c>
      <c r="DG92" s="434" t="str">
        <f t="shared" si="70"/>
        <v/>
      </c>
      <c r="DH92" s="434" t="str">
        <f t="shared" si="70"/>
        <v/>
      </c>
      <c r="DI92" s="434" t="str">
        <f t="shared" si="58"/>
        <v/>
      </c>
      <c r="DJ92" s="434" t="str">
        <f t="shared" si="71"/>
        <v/>
      </c>
      <c r="DK92" s="434" t="str">
        <f t="shared" si="71"/>
        <v/>
      </c>
      <c r="DL92" s="434" t="str">
        <f t="shared" si="71"/>
        <v/>
      </c>
      <c r="DM92" s="434" t="str">
        <f t="shared" si="71"/>
        <v/>
      </c>
      <c r="DN92" s="434" t="str">
        <f t="shared" si="71"/>
        <v/>
      </c>
      <c r="DO92" s="434" t="str">
        <f t="shared" si="71"/>
        <v/>
      </c>
      <c r="DP92" s="434" t="str">
        <f t="shared" si="71"/>
        <v/>
      </c>
      <c r="DQ92" s="434" t="str">
        <f t="shared" si="71"/>
        <v/>
      </c>
      <c r="DR92" s="434" t="str">
        <f t="shared" si="52"/>
        <v/>
      </c>
      <c r="DS92" s="434" t="str">
        <f t="shared" si="72"/>
        <v/>
      </c>
      <c r="DT92" s="434" t="str">
        <f t="shared" si="72"/>
        <v/>
      </c>
      <c r="DU92" s="434" t="str">
        <f t="shared" si="72"/>
        <v/>
      </c>
      <c r="DV92" s="434" t="str">
        <f t="shared" si="59"/>
        <v/>
      </c>
      <c r="DW92" s="434" t="str">
        <f t="shared" si="73"/>
        <v/>
      </c>
      <c r="DX92" s="434" t="str">
        <f t="shared" si="73"/>
        <v/>
      </c>
      <c r="DY92" s="434" t="str">
        <f t="shared" si="53"/>
        <v/>
      </c>
      <c r="DZ92" s="434" t="str">
        <f t="shared" si="67"/>
        <v/>
      </c>
      <c r="EA92" s="434" t="str">
        <f t="shared" si="64"/>
        <v/>
      </c>
      <c r="EB92" s="434" t="str">
        <f t="shared" si="64"/>
        <v/>
      </c>
      <c r="EC92" s="434" t="str">
        <f t="shared" si="64"/>
        <v/>
      </c>
      <c r="ED92" s="434" t="str">
        <f t="shared" si="64"/>
        <v/>
      </c>
      <c r="EE92" s="434" t="str">
        <f t="shared" si="64"/>
        <v/>
      </c>
      <c r="EF92" s="434" t="str">
        <f t="shared" si="68"/>
        <v/>
      </c>
      <c r="EG92" s="434" t="str">
        <f t="shared" si="65"/>
        <v/>
      </c>
      <c r="EH92" s="434" t="str">
        <f t="shared" si="65"/>
        <v/>
      </c>
      <c r="EI92" s="434" t="str">
        <f t="shared" si="69"/>
        <v/>
      </c>
      <c r="EJ92" s="434" t="str">
        <f t="shared" si="66"/>
        <v/>
      </c>
      <c r="EK92" s="434" t="str">
        <f t="shared" si="66"/>
        <v/>
      </c>
      <c r="EL92" s="434" t="str">
        <f t="shared" si="66"/>
        <v/>
      </c>
      <c r="EM92" s="434" t="str">
        <f t="shared" si="66"/>
        <v/>
      </c>
      <c r="EN92" s="434" t="str">
        <f t="shared" si="66"/>
        <v/>
      </c>
      <c r="EO92" s="434" t="str">
        <f t="shared" si="66"/>
        <v/>
      </c>
      <c r="EP92" s="434" t="str">
        <f t="shared" si="66"/>
        <v/>
      </c>
      <c r="EQ92" s="434" t="str">
        <f t="shared" si="66"/>
        <v/>
      </c>
      <c r="ER92" s="434">
        <f t="shared" si="66"/>
        <v>1</v>
      </c>
      <c r="ES92" s="445" t="str">
        <f t="shared" si="66"/>
        <v/>
      </c>
    </row>
    <row r="93" spans="16:149" ht="15.75">
      <c r="CH93" s="313" t="s">
        <v>14640</v>
      </c>
      <c r="CI93" s="313" t="s">
        <v>13846</v>
      </c>
      <c r="CJ93" s="313"/>
      <c r="CK93" s="313"/>
      <c r="CL93" s="313"/>
      <c r="CM93" s="313"/>
      <c r="CN93" s="313"/>
      <c r="CO93" s="313" t="s">
        <v>14641</v>
      </c>
      <c r="CP93" s="313"/>
      <c r="CQ93" s="313"/>
      <c r="CR93" s="313"/>
      <c r="DA93" s="438" t="s">
        <v>14642</v>
      </c>
      <c r="DB93" s="439">
        <v>17</v>
      </c>
      <c r="DC93" s="440" t="str">
        <f t="shared" si="70"/>
        <v/>
      </c>
      <c r="DD93" s="440" t="str">
        <f t="shared" si="70"/>
        <v/>
      </c>
      <c r="DE93" s="440" t="str">
        <f t="shared" si="70"/>
        <v/>
      </c>
      <c r="DF93" s="440" t="str">
        <f t="shared" si="70"/>
        <v/>
      </c>
      <c r="DG93" s="440" t="str">
        <f t="shared" si="70"/>
        <v/>
      </c>
      <c r="DH93" s="440" t="str">
        <f t="shared" si="70"/>
        <v/>
      </c>
      <c r="DI93" s="440" t="str">
        <f t="shared" si="58"/>
        <v/>
      </c>
      <c r="DJ93" s="440" t="str">
        <f t="shared" si="71"/>
        <v/>
      </c>
      <c r="DK93" s="440" t="str">
        <f t="shared" si="71"/>
        <v/>
      </c>
      <c r="DL93" s="440" t="str">
        <f t="shared" si="71"/>
        <v/>
      </c>
      <c r="DM93" s="440" t="str">
        <f t="shared" si="71"/>
        <v/>
      </c>
      <c r="DN93" s="440" t="str">
        <f t="shared" si="71"/>
        <v/>
      </c>
      <c r="DO93" s="440" t="str">
        <f t="shared" si="71"/>
        <v/>
      </c>
      <c r="DP93" s="440" t="str">
        <f t="shared" si="71"/>
        <v/>
      </c>
      <c r="DQ93" s="440" t="str">
        <f t="shared" si="71"/>
        <v/>
      </c>
      <c r="DR93" s="440" t="str">
        <f t="shared" si="52"/>
        <v/>
      </c>
      <c r="DS93" s="440">
        <f t="shared" si="72"/>
        <v>1</v>
      </c>
      <c r="DT93" s="440" t="str">
        <f t="shared" si="72"/>
        <v/>
      </c>
      <c r="DU93" s="440" t="str">
        <f t="shared" si="72"/>
        <v/>
      </c>
      <c r="DV93" s="440" t="str">
        <f t="shared" si="59"/>
        <v/>
      </c>
      <c r="DW93" s="440" t="str">
        <f t="shared" si="73"/>
        <v/>
      </c>
      <c r="DX93" s="440" t="str">
        <f t="shared" si="73"/>
        <v/>
      </c>
      <c r="DY93" s="440" t="str">
        <f t="shared" si="53"/>
        <v/>
      </c>
      <c r="DZ93" s="440" t="str">
        <f t="shared" si="67"/>
        <v/>
      </c>
      <c r="EA93" s="440" t="str">
        <f t="shared" si="64"/>
        <v/>
      </c>
      <c r="EB93" s="440" t="str">
        <f t="shared" si="64"/>
        <v/>
      </c>
      <c r="EC93" s="440" t="str">
        <f t="shared" si="64"/>
        <v/>
      </c>
      <c r="ED93" s="440" t="str">
        <f t="shared" si="64"/>
        <v/>
      </c>
      <c r="EE93" s="440" t="str">
        <f t="shared" si="64"/>
        <v/>
      </c>
      <c r="EF93" s="440" t="str">
        <f t="shared" si="68"/>
        <v/>
      </c>
      <c r="EG93" s="440" t="str">
        <f t="shared" si="65"/>
        <v/>
      </c>
      <c r="EH93" s="440" t="str">
        <f t="shared" si="65"/>
        <v/>
      </c>
      <c r="EI93" s="440" t="str">
        <f t="shared" si="69"/>
        <v/>
      </c>
      <c r="EJ93" s="440" t="str">
        <f t="shared" si="66"/>
        <v/>
      </c>
      <c r="EK93" s="440" t="str">
        <f t="shared" si="66"/>
        <v/>
      </c>
      <c r="EL93" s="440" t="str">
        <f t="shared" si="66"/>
        <v/>
      </c>
      <c r="EM93" s="440" t="str">
        <f t="shared" si="66"/>
        <v/>
      </c>
      <c r="EN93" s="440" t="str">
        <f t="shared" si="66"/>
        <v/>
      </c>
      <c r="EO93" s="440" t="str">
        <f t="shared" si="66"/>
        <v/>
      </c>
      <c r="EP93" s="440" t="str">
        <f t="shared" si="66"/>
        <v/>
      </c>
      <c r="EQ93" s="440" t="str">
        <f t="shared" si="66"/>
        <v/>
      </c>
      <c r="ER93" s="440" t="str">
        <f t="shared" si="66"/>
        <v/>
      </c>
      <c r="ES93" s="441" t="str">
        <f t="shared" si="66"/>
        <v/>
      </c>
    </row>
    <row r="94" spans="16:149" ht="15.75">
      <c r="CH94" s="313" t="s">
        <v>14643</v>
      </c>
      <c r="CI94" s="313" t="s">
        <v>13846</v>
      </c>
      <c r="CJ94" s="313"/>
      <c r="CK94" s="313"/>
      <c r="CL94" s="313"/>
      <c r="CM94" s="313"/>
      <c r="CN94" s="313"/>
      <c r="CO94" s="427" t="s">
        <v>14644</v>
      </c>
      <c r="CP94" s="313"/>
      <c r="CQ94" s="313"/>
      <c r="CR94" s="313"/>
      <c r="CY94" t="s">
        <v>14645</v>
      </c>
      <c r="DA94" s="442" t="s">
        <v>14646</v>
      </c>
      <c r="DB94" s="443">
        <v>39</v>
      </c>
      <c r="DC94" s="434" t="str">
        <f t="shared" si="70"/>
        <v/>
      </c>
      <c r="DD94" s="434" t="str">
        <f t="shared" si="70"/>
        <v/>
      </c>
      <c r="DE94" s="434" t="str">
        <f t="shared" si="70"/>
        <v/>
      </c>
      <c r="DF94" s="434" t="str">
        <f t="shared" si="70"/>
        <v/>
      </c>
      <c r="DG94" s="434" t="str">
        <f t="shared" si="70"/>
        <v/>
      </c>
      <c r="DH94" s="434" t="str">
        <f t="shared" si="70"/>
        <v/>
      </c>
      <c r="DI94" s="434" t="str">
        <f t="shared" si="58"/>
        <v/>
      </c>
      <c r="DJ94" s="434" t="str">
        <f t="shared" si="71"/>
        <v/>
      </c>
      <c r="DK94" s="434" t="str">
        <f t="shared" si="71"/>
        <v/>
      </c>
      <c r="DL94" s="434" t="str">
        <f t="shared" si="71"/>
        <v/>
      </c>
      <c r="DM94" s="434" t="str">
        <f t="shared" si="71"/>
        <v/>
      </c>
      <c r="DN94" s="434" t="str">
        <f t="shared" si="71"/>
        <v/>
      </c>
      <c r="DO94" s="434" t="str">
        <f t="shared" si="71"/>
        <v/>
      </c>
      <c r="DP94" s="434" t="str">
        <f t="shared" si="71"/>
        <v/>
      </c>
      <c r="DQ94" s="434" t="str">
        <f t="shared" si="71"/>
        <v/>
      </c>
      <c r="DR94" s="434" t="str">
        <f t="shared" si="52"/>
        <v/>
      </c>
      <c r="DS94" s="434" t="str">
        <f t="shared" si="72"/>
        <v/>
      </c>
      <c r="DT94" s="434" t="str">
        <f t="shared" si="72"/>
        <v/>
      </c>
      <c r="DU94" s="434" t="str">
        <f t="shared" si="72"/>
        <v/>
      </c>
      <c r="DV94" s="434" t="str">
        <f t="shared" si="59"/>
        <v/>
      </c>
      <c r="DW94" s="434" t="str">
        <f t="shared" si="73"/>
        <v/>
      </c>
      <c r="DX94" s="434" t="str">
        <f t="shared" si="73"/>
        <v/>
      </c>
      <c r="DY94" s="434" t="str">
        <f t="shared" si="53"/>
        <v/>
      </c>
      <c r="DZ94" s="434" t="str">
        <f t="shared" si="67"/>
        <v/>
      </c>
      <c r="EA94" s="434" t="str">
        <f t="shared" si="64"/>
        <v/>
      </c>
      <c r="EB94" s="434" t="str">
        <f t="shared" si="64"/>
        <v/>
      </c>
      <c r="EC94" s="434" t="str">
        <f t="shared" si="64"/>
        <v/>
      </c>
      <c r="ED94" s="434" t="str">
        <f t="shared" si="64"/>
        <v/>
      </c>
      <c r="EE94" s="434" t="str">
        <f t="shared" si="64"/>
        <v/>
      </c>
      <c r="EF94" s="434" t="str">
        <f t="shared" si="68"/>
        <v/>
      </c>
      <c r="EG94" s="434" t="str">
        <f t="shared" si="65"/>
        <v/>
      </c>
      <c r="EH94" s="434" t="str">
        <f t="shared" si="65"/>
        <v/>
      </c>
      <c r="EI94" s="434" t="str">
        <f t="shared" si="69"/>
        <v/>
      </c>
      <c r="EJ94" s="434" t="str">
        <f t="shared" si="66"/>
        <v/>
      </c>
      <c r="EK94" s="434" t="str">
        <f t="shared" si="66"/>
        <v/>
      </c>
      <c r="EL94" s="434" t="str">
        <f t="shared" si="66"/>
        <v/>
      </c>
      <c r="EM94" s="434" t="str">
        <f t="shared" si="66"/>
        <v/>
      </c>
      <c r="EN94" s="434" t="str">
        <f t="shared" si="66"/>
        <v/>
      </c>
      <c r="EO94" s="434">
        <f t="shared" si="66"/>
        <v>1</v>
      </c>
      <c r="EP94" s="434" t="str">
        <f t="shared" si="66"/>
        <v/>
      </c>
      <c r="EQ94" s="434" t="str">
        <f t="shared" si="66"/>
        <v/>
      </c>
      <c r="ER94" s="434" t="str">
        <f t="shared" si="66"/>
        <v/>
      </c>
      <c r="ES94" s="445" t="str">
        <f t="shared" si="66"/>
        <v/>
      </c>
    </row>
    <row r="95" spans="16:149" ht="15.75">
      <c r="CH95" s="313" t="s">
        <v>14647</v>
      </c>
      <c r="CI95" s="313" t="s">
        <v>13846</v>
      </c>
      <c r="CJ95" s="313"/>
      <c r="CK95" s="313"/>
      <c r="CL95" s="313"/>
      <c r="CM95" s="313"/>
      <c r="CN95" s="313"/>
      <c r="CO95" s="313" t="s">
        <v>14648</v>
      </c>
      <c r="CP95" s="313"/>
      <c r="CQ95" s="313"/>
      <c r="CR95" s="313"/>
      <c r="CY95" t="s">
        <v>14649</v>
      </c>
      <c r="DA95" s="438" t="s">
        <v>14650</v>
      </c>
      <c r="DB95" s="439">
        <v>36</v>
      </c>
      <c r="DC95" s="440" t="str">
        <f t="shared" si="70"/>
        <v/>
      </c>
      <c r="DD95" s="440" t="str">
        <f t="shared" si="70"/>
        <v/>
      </c>
      <c r="DE95" s="440" t="str">
        <f t="shared" si="70"/>
        <v/>
      </c>
      <c r="DF95" s="440" t="str">
        <f t="shared" si="70"/>
        <v/>
      </c>
      <c r="DG95" s="440" t="str">
        <f t="shared" si="70"/>
        <v/>
      </c>
      <c r="DH95" s="440" t="str">
        <f t="shared" si="70"/>
        <v/>
      </c>
      <c r="DI95" s="440" t="str">
        <f t="shared" si="58"/>
        <v/>
      </c>
      <c r="DJ95" s="440" t="str">
        <f t="shared" si="71"/>
        <v/>
      </c>
      <c r="DK95" s="440" t="str">
        <f t="shared" si="71"/>
        <v/>
      </c>
      <c r="DL95" s="440" t="str">
        <f t="shared" si="71"/>
        <v/>
      </c>
      <c r="DM95" s="440" t="str">
        <f t="shared" si="71"/>
        <v/>
      </c>
      <c r="DN95" s="440" t="str">
        <f t="shared" si="71"/>
        <v/>
      </c>
      <c r="DO95" s="440" t="str">
        <f t="shared" si="71"/>
        <v/>
      </c>
      <c r="DP95" s="440" t="str">
        <f t="shared" si="71"/>
        <v/>
      </c>
      <c r="DQ95" s="440" t="str">
        <f t="shared" si="71"/>
        <v/>
      </c>
      <c r="DR95" s="440" t="str">
        <f t="shared" si="52"/>
        <v/>
      </c>
      <c r="DS95" s="440" t="str">
        <f t="shared" si="72"/>
        <v/>
      </c>
      <c r="DT95" s="440" t="str">
        <f t="shared" si="72"/>
        <v/>
      </c>
      <c r="DU95" s="440" t="str">
        <f t="shared" si="72"/>
        <v/>
      </c>
      <c r="DV95" s="440" t="str">
        <f t="shared" si="59"/>
        <v/>
      </c>
      <c r="DW95" s="440" t="str">
        <f t="shared" si="73"/>
        <v/>
      </c>
      <c r="DX95" s="440" t="str">
        <f t="shared" si="73"/>
        <v/>
      </c>
      <c r="DY95" s="440" t="str">
        <f t="shared" si="53"/>
        <v/>
      </c>
      <c r="DZ95" s="440" t="str">
        <f t="shared" si="67"/>
        <v/>
      </c>
      <c r="EA95" s="440" t="str">
        <f t="shared" ref="EA95:EE104" si="74">IF(EA$2=$DB95,1,"")</f>
        <v/>
      </c>
      <c r="EB95" s="440" t="str">
        <f t="shared" si="74"/>
        <v/>
      </c>
      <c r="EC95" s="440" t="str">
        <f t="shared" si="74"/>
        <v/>
      </c>
      <c r="ED95" s="440" t="str">
        <f t="shared" si="74"/>
        <v/>
      </c>
      <c r="EE95" s="440" t="str">
        <f t="shared" si="74"/>
        <v/>
      </c>
      <c r="EF95" s="440" t="str">
        <f t="shared" si="68"/>
        <v/>
      </c>
      <c r="EG95" s="440" t="str">
        <f t="shared" si="65"/>
        <v/>
      </c>
      <c r="EH95" s="440" t="str">
        <f t="shared" si="65"/>
        <v/>
      </c>
      <c r="EI95" s="440" t="str">
        <f t="shared" si="69"/>
        <v/>
      </c>
      <c r="EJ95" s="440" t="str">
        <f t="shared" ref="EJ95:ES104" si="75">IF(EJ$2=$DB95,1,"")</f>
        <v/>
      </c>
      <c r="EK95" s="440" t="str">
        <f t="shared" si="75"/>
        <v/>
      </c>
      <c r="EL95" s="440">
        <f t="shared" si="75"/>
        <v>1</v>
      </c>
      <c r="EM95" s="440" t="str">
        <f t="shared" si="75"/>
        <v/>
      </c>
      <c r="EN95" s="440" t="str">
        <f t="shared" si="75"/>
        <v/>
      </c>
      <c r="EO95" s="440" t="str">
        <f t="shared" si="75"/>
        <v/>
      </c>
      <c r="EP95" s="440" t="str">
        <f t="shared" si="75"/>
        <v/>
      </c>
      <c r="EQ95" s="440" t="str">
        <f t="shared" si="75"/>
        <v/>
      </c>
      <c r="ER95" s="440" t="str">
        <f t="shared" si="75"/>
        <v/>
      </c>
      <c r="ES95" s="441" t="str">
        <f t="shared" si="75"/>
        <v/>
      </c>
    </row>
    <row r="96" spans="16:149" ht="15.75">
      <c r="CH96" s="313" t="s">
        <v>14651</v>
      </c>
      <c r="CI96" s="313" t="s">
        <v>13846</v>
      </c>
      <c r="CJ96" s="313"/>
      <c r="CK96" s="313"/>
      <c r="CL96" s="313"/>
      <c r="CM96" s="313"/>
      <c r="CN96" s="313"/>
      <c r="CO96" s="427" t="s">
        <v>14652</v>
      </c>
      <c r="CP96" s="313"/>
      <c r="CQ96" s="313"/>
      <c r="CR96" s="313"/>
      <c r="DA96" s="442" t="s">
        <v>14653</v>
      </c>
      <c r="DB96" s="443">
        <v>18</v>
      </c>
      <c r="DC96" s="434" t="str">
        <f t="shared" si="70"/>
        <v/>
      </c>
      <c r="DD96" s="434" t="str">
        <f t="shared" si="70"/>
        <v/>
      </c>
      <c r="DE96" s="434" t="str">
        <f t="shared" si="70"/>
        <v/>
      </c>
      <c r="DF96" s="434" t="str">
        <f t="shared" si="70"/>
        <v/>
      </c>
      <c r="DG96" s="434" t="str">
        <f t="shared" si="70"/>
        <v/>
      </c>
      <c r="DH96" s="434" t="str">
        <f t="shared" si="70"/>
        <v/>
      </c>
      <c r="DI96" s="434" t="str">
        <f t="shared" si="58"/>
        <v/>
      </c>
      <c r="DJ96" s="434" t="str">
        <f t="shared" si="71"/>
        <v/>
      </c>
      <c r="DK96" s="434" t="str">
        <f t="shared" si="71"/>
        <v/>
      </c>
      <c r="DL96" s="434" t="str">
        <f t="shared" si="71"/>
        <v/>
      </c>
      <c r="DM96" s="434" t="str">
        <f t="shared" si="71"/>
        <v/>
      </c>
      <c r="DN96" s="434" t="str">
        <f t="shared" si="71"/>
        <v/>
      </c>
      <c r="DO96" s="434" t="str">
        <f t="shared" si="71"/>
        <v/>
      </c>
      <c r="DP96" s="434" t="str">
        <f t="shared" si="71"/>
        <v/>
      </c>
      <c r="DQ96" s="434" t="str">
        <f t="shared" si="71"/>
        <v/>
      </c>
      <c r="DR96" s="434" t="str">
        <f t="shared" si="52"/>
        <v/>
      </c>
      <c r="DS96" s="434" t="str">
        <f t="shared" si="72"/>
        <v/>
      </c>
      <c r="DT96" s="434">
        <f t="shared" si="72"/>
        <v>1</v>
      </c>
      <c r="DU96" s="434" t="str">
        <f t="shared" si="72"/>
        <v/>
      </c>
      <c r="DV96" s="434" t="str">
        <f t="shared" si="59"/>
        <v/>
      </c>
      <c r="DW96" s="434" t="str">
        <f t="shared" si="73"/>
        <v/>
      </c>
      <c r="DX96" s="434" t="str">
        <f t="shared" si="73"/>
        <v/>
      </c>
      <c r="DY96" s="434" t="str">
        <f t="shared" si="53"/>
        <v/>
      </c>
      <c r="DZ96" s="434" t="str">
        <f t="shared" si="67"/>
        <v/>
      </c>
      <c r="EA96" s="434" t="str">
        <f t="shared" si="74"/>
        <v/>
      </c>
      <c r="EB96" s="434" t="str">
        <f t="shared" si="74"/>
        <v/>
      </c>
      <c r="EC96" s="434" t="str">
        <f t="shared" si="74"/>
        <v/>
      </c>
      <c r="ED96" s="434" t="str">
        <f t="shared" si="74"/>
        <v/>
      </c>
      <c r="EE96" s="434" t="str">
        <f t="shared" si="74"/>
        <v/>
      </c>
      <c r="EF96" s="434" t="str">
        <f t="shared" si="68"/>
        <v/>
      </c>
      <c r="EG96" s="434" t="str">
        <f t="shared" si="65"/>
        <v/>
      </c>
      <c r="EH96" s="434" t="str">
        <f t="shared" si="65"/>
        <v/>
      </c>
      <c r="EI96" s="434" t="str">
        <f t="shared" si="69"/>
        <v/>
      </c>
      <c r="EJ96" s="434" t="str">
        <f t="shared" si="75"/>
        <v/>
      </c>
      <c r="EK96" s="434" t="str">
        <f t="shared" si="75"/>
        <v/>
      </c>
      <c r="EL96" s="434" t="str">
        <f t="shared" si="75"/>
        <v/>
      </c>
      <c r="EM96" s="434" t="str">
        <f t="shared" si="75"/>
        <v/>
      </c>
      <c r="EN96" s="434" t="str">
        <f t="shared" si="75"/>
        <v/>
      </c>
      <c r="EO96" s="434" t="str">
        <f t="shared" si="75"/>
        <v/>
      </c>
      <c r="EP96" s="434" t="str">
        <f t="shared" si="75"/>
        <v/>
      </c>
      <c r="EQ96" s="434" t="str">
        <f t="shared" si="75"/>
        <v/>
      </c>
      <c r="ER96" s="434" t="str">
        <f t="shared" si="75"/>
        <v/>
      </c>
      <c r="ES96" s="445" t="str">
        <f t="shared" si="75"/>
        <v/>
      </c>
    </row>
    <row r="97" spans="86:149" ht="15.75">
      <c r="CH97" s="313" t="s">
        <v>14654</v>
      </c>
      <c r="CI97" s="313" t="s">
        <v>13846</v>
      </c>
      <c r="CJ97" s="313"/>
      <c r="CK97" s="313"/>
      <c r="CL97" s="313"/>
      <c r="CM97" s="313"/>
      <c r="CN97" s="313"/>
      <c r="CO97" s="313" t="s">
        <v>14655</v>
      </c>
      <c r="CP97" s="313"/>
      <c r="CQ97" s="313"/>
      <c r="CR97" s="313"/>
      <c r="DA97" s="438" t="s">
        <v>14656</v>
      </c>
      <c r="DB97" s="439">
        <v>42</v>
      </c>
      <c r="DC97" s="440" t="str">
        <f t="shared" si="70"/>
        <v/>
      </c>
      <c r="DD97" s="440" t="str">
        <f t="shared" si="70"/>
        <v/>
      </c>
      <c r="DE97" s="440" t="str">
        <f t="shared" si="70"/>
        <v/>
      </c>
      <c r="DF97" s="440" t="str">
        <f t="shared" si="70"/>
        <v/>
      </c>
      <c r="DG97" s="440" t="str">
        <f t="shared" si="70"/>
        <v/>
      </c>
      <c r="DH97" s="440" t="str">
        <f t="shared" si="70"/>
        <v/>
      </c>
      <c r="DI97" s="440" t="str">
        <f t="shared" si="58"/>
        <v/>
      </c>
      <c r="DJ97" s="440" t="str">
        <f t="shared" si="71"/>
        <v/>
      </c>
      <c r="DK97" s="440" t="str">
        <f t="shared" si="71"/>
        <v/>
      </c>
      <c r="DL97" s="440" t="str">
        <f t="shared" si="71"/>
        <v/>
      </c>
      <c r="DM97" s="440" t="str">
        <f t="shared" si="71"/>
        <v/>
      </c>
      <c r="DN97" s="440" t="str">
        <f t="shared" si="71"/>
        <v/>
      </c>
      <c r="DO97" s="440" t="str">
        <f t="shared" si="71"/>
        <v/>
      </c>
      <c r="DP97" s="440" t="str">
        <f t="shared" si="71"/>
        <v/>
      </c>
      <c r="DQ97" s="440" t="str">
        <f t="shared" si="71"/>
        <v/>
      </c>
      <c r="DR97" s="440" t="str">
        <f t="shared" si="52"/>
        <v/>
      </c>
      <c r="DS97" s="440" t="str">
        <f t="shared" si="72"/>
        <v/>
      </c>
      <c r="DT97" s="440" t="str">
        <f t="shared" si="72"/>
        <v/>
      </c>
      <c r="DU97" s="440" t="str">
        <f t="shared" si="72"/>
        <v/>
      </c>
      <c r="DV97" s="440" t="str">
        <f t="shared" si="59"/>
        <v/>
      </c>
      <c r="DW97" s="440" t="str">
        <f t="shared" si="73"/>
        <v/>
      </c>
      <c r="DX97" s="440" t="str">
        <f t="shared" si="73"/>
        <v/>
      </c>
      <c r="DY97" s="440" t="str">
        <f t="shared" si="53"/>
        <v/>
      </c>
      <c r="DZ97" s="440" t="str">
        <f t="shared" si="67"/>
        <v/>
      </c>
      <c r="EA97" s="440" t="str">
        <f t="shared" si="74"/>
        <v/>
      </c>
      <c r="EB97" s="440" t="str">
        <f t="shared" si="74"/>
        <v/>
      </c>
      <c r="EC97" s="440" t="str">
        <f t="shared" si="74"/>
        <v/>
      </c>
      <c r="ED97" s="440" t="str">
        <f t="shared" si="74"/>
        <v/>
      </c>
      <c r="EE97" s="440" t="str">
        <f t="shared" si="74"/>
        <v/>
      </c>
      <c r="EF97" s="440" t="str">
        <f t="shared" si="68"/>
        <v/>
      </c>
      <c r="EG97" s="440" t="str">
        <f t="shared" si="65"/>
        <v/>
      </c>
      <c r="EH97" s="440" t="str">
        <f t="shared" si="65"/>
        <v/>
      </c>
      <c r="EI97" s="440" t="str">
        <f t="shared" si="69"/>
        <v/>
      </c>
      <c r="EJ97" s="440" t="str">
        <f t="shared" si="75"/>
        <v/>
      </c>
      <c r="EK97" s="440" t="str">
        <f t="shared" si="75"/>
        <v/>
      </c>
      <c r="EL97" s="440" t="str">
        <f t="shared" si="75"/>
        <v/>
      </c>
      <c r="EM97" s="440" t="str">
        <f t="shared" si="75"/>
        <v/>
      </c>
      <c r="EN97" s="440" t="str">
        <f t="shared" si="75"/>
        <v/>
      </c>
      <c r="EO97" s="440" t="str">
        <f t="shared" si="75"/>
        <v/>
      </c>
      <c r="EP97" s="440" t="str">
        <f t="shared" si="75"/>
        <v/>
      </c>
      <c r="EQ97" s="440" t="str">
        <f t="shared" si="75"/>
        <v/>
      </c>
      <c r="ER97" s="440">
        <f t="shared" si="75"/>
        <v>1</v>
      </c>
      <c r="ES97" s="441" t="str">
        <f t="shared" si="75"/>
        <v/>
      </c>
    </row>
    <row r="98" spans="86:149" ht="15.75">
      <c r="CH98" s="313" t="s">
        <v>14657</v>
      </c>
      <c r="CI98" s="313"/>
      <c r="CJ98" s="313"/>
      <c r="CK98" s="313"/>
      <c r="CL98" s="313"/>
      <c r="CM98" s="313"/>
      <c r="CN98" s="313"/>
      <c r="CO98" s="313" t="s">
        <v>14658</v>
      </c>
      <c r="CP98" s="313"/>
      <c r="CQ98" s="313"/>
      <c r="CR98" s="313"/>
      <c r="DA98" s="442" t="s">
        <v>14659</v>
      </c>
      <c r="DB98" s="443">
        <v>14</v>
      </c>
      <c r="DC98" s="434" t="str">
        <f t="shared" ref="DC98:DH107" si="76">IF(DC$2=$DB98,1,"")</f>
        <v/>
      </c>
      <c r="DD98" s="434" t="str">
        <f t="shared" si="76"/>
        <v/>
      </c>
      <c r="DE98" s="434" t="str">
        <f t="shared" si="76"/>
        <v/>
      </c>
      <c r="DF98" s="434" t="str">
        <f t="shared" si="76"/>
        <v/>
      </c>
      <c r="DG98" s="434" t="str">
        <f t="shared" si="76"/>
        <v/>
      </c>
      <c r="DH98" s="434" t="str">
        <f t="shared" si="76"/>
        <v/>
      </c>
      <c r="DI98" s="434" t="str">
        <f t="shared" si="58"/>
        <v/>
      </c>
      <c r="DJ98" s="434" t="str">
        <f t="shared" ref="DJ98:DQ107" si="77">IF(DJ$2=$DB98,1,"")</f>
        <v/>
      </c>
      <c r="DK98" s="434" t="str">
        <f t="shared" si="77"/>
        <v/>
      </c>
      <c r="DL98" s="434" t="str">
        <f t="shared" si="77"/>
        <v/>
      </c>
      <c r="DM98" s="434" t="str">
        <f t="shared" si="77"/>
        <v/>
      </c>
      <c r="DN98" s="434" t="str">
        <f t="shared" si="77"/>
        <v/>
      </c>
      <c r="DO98" s="434" t="str">
        <f t="shared" si="77"/>
        <v/>
      </c>
      <c r="DP98" s="434">
        <f t="shared" si="77"/>
        <v>1</v>
      </c>
      <c r="DQ98" s="434" t="str">
        <f t="shared" si="77"/>
        <v/>
      </c>
      <c r="DR98" s="434" t="str">
        <f t="shared" si="52"/>
        <v/>
      </c>
      <c r="DS98" s="434" t="str">
        <f t="shared" si="72"/>
        <v/>
      </c>
      <c r="DT98" s="434" t="str">
        <f t="shared" si="72"/>
        <v/>
      </c>
      <c r="DU98" s="434" t="str">
        <f t="shared" si="72"/>
        <v/>
      </c>
      <c r="DV98" s="434" t="str">
        <f t="shared" si="59"/>
        <v/>
      </c>
      <c r="DW98" s="434" t="str">
        <f t="shared" si="73"/>
        <v/>
      </c>
      <c r="DX98" s="434" t="str">
        <f t="shared" si="73"/>
        <v/>
      </c>
      <c r="DY98" s="434" t="str">
        <f t="shared" si="53"/>
        <v/>
      </c>
      <c r="DZ98" s="434" t="str">
        <f t="shared" si="67"/>
        <v/>
      </c>
      <c r="EA98" s="434" t="str">
        <f t="shared" si="74"/>
        <v/>
      </c>
      <c r="EB98" s="434" t="str">
        <f t="shared" si="74"/>
        <v/>
      </c>
      <c r="EC98" s="434" t="str">
        <f t="shared" si="74"/>
        <v/>
      </c>
      <c r="ED98" s="434" t="str">
        <f t="shared" si="74"/>
        <v/>
      </c>
      <c r="EE98" s="434" t="str">
        <f t="shared" si="74"/>
        <v/>
      </c>
      <c r="EF98" s="434" t="str">
        <f t="shared" si="68"/>
        <v/>
      </c>
      <c r="EG98" s="434" t="str">
        <f t="shared" si="65"/>
        <v/>
      </c>
      <c r="EH98" s="434" t="str">
        <f t="shared" si="65"/>
        <v/>
      </c>
      <c r="EI98" s="434" t="str">
        <f t="shared" si="69"/>
        <v/>
      </c>
      <c r="EJ98" s="434" t="str">
        <f t="shared" si="75"/>
        <v/>
      </c>
      <c r="EK98" s="434" t="str">
        <f t="shared" si="75"/>
        <v/>
      </c>
      <c r="EL98" s="434" t="str">
        <f t="shared" si="75"/>
        <v/>
      </c>
      <c r="EM98" s="434" t="str">
        <f t="shared" si="75"/>
        <v/>
      </c>
      <c r="EN98" s="434" t="str">
        <f t="shared" si="75"/>
        <v/>
      </c>
      <c r="EO98" s="434" t="str">
        <f t="shared" si="75"/>
        <v/>
      </c>
      <c r="EP98" s="434" t="str">
        <f t="shared" si="75"/>
        <v/>
      </c>
      <c r="EQ98" s="434" t="str">
        <f t="shared" si="75"/>
        <v/>
      </c>
      <c r="ER98" s="434" t="str">
        <f t="shared" si="75"/>
        <v/>
      </c>
      <c r="ES98" s="445" t="str">
        <f t="shared" si="75"/>
        <v/>
      </c>
    </row>
    <row r="99" spans="86:149" ht="15.75">
      <c r="CH99" s="313" t="s">
        <v>14643</v>
      </c>
      <c r="CI99" s="313"/>
      <c r="CJ99" s="313"/>
      <c r="CK99" s="313"/>
      <c r="CL99" s="313"/>
      <c r="CM99" s="313"/>
      <c r="CN99" s="313"/>
      <c r="CO99" s="313" t="s">
        <v>14660</v>
      </c>
      <c r="CP99" s="313"/>
      <c r="CQ99" s="313"/>
      <c r="CR99" s="313"/>
      <c r="DA99" s="438" t="s">
        <v>14661</v>
      </c>
      <c r="DB99" s="439">
        <v>13</v>
      </c>
      <c r="DC99" s="440" t="str">
        <f t="shared" si="76"/>
        <v/>
      </c>
      <c r="DD99" s="440" t="str">
        <f t="shared" si="76"/>
        <v/>
      </c>
      <c r="DE99" s="440" t="str">
        <f t="shared" si="76"/>
        <v/>
      </c>
      <c r="DF99" s="440" t="str">
        <f t="shared" si="76"/>
        <v/>
      </c>
      <c r="DG99" s="440" t="str">
        <f t="shared" si="76"/>
        <v/>
      </c>
      <c r="DH99" s="440" t="str">
        <f t="shared" si="76"/>
        <v/>
      </c>
      <c r="DI99" s="440" t="str">
        <f t="shared" si="58"/>
        <v/>
      </c>
      <c r="DJ99" s="440" t="str">
        <f t="shared" si="77"/>
        <v/>
      </c>
      <c r="DK99" s="440" t="str">
        <f t="shared" si="77"/>
        <v/>
      </c>
      <c r="DL99" s="440" t="str">
        <f t="shared" si="77"/>
        <v/>
      </c>
      <c r="DM99" s="440" t="str">
        <f t="shared" si="77"/>
        <v/>
      </c>
      <c r="DN99" s="440" t="str">
        <f t="shared" si="77"/>
        <v/>
      </c>
      <c r="DO99" s="440">
        <f t="shared" si="77"/>
        <v>1</v>
      </c>
      <c r="DP99" s="440" t="str">
        <f t="shared" si="77"/>
        <v/>
      </c>
      <c r="DQ99" s="440" t="str">
        <f t="shared" si="77"/>
        <v/>
      </c>
      <c r="DR99" s="440" t="str">
        <f t="shared" ref="DR99:DR130" si="78">IF(DR$2=$DB99,1,"")</f>
        <v/>
      </c>
      <c r="DS99" s="440" t="str">
        <f t="shared" si="72"/>
        <v/>
      </c>
      <c r="DT99" s="440" t="str">
        <f t="shared" si="72"/>
        <v/>
      </c>
      <c r="DU99" s="440" t="str">
        <f t="shared" si="72"/>
        <v/>
      </c>
      <c r="DV99" s="440" t="str">
        <f t="shared" si="59"/>
        <v/>
      </c>
      <c r="DW99" s="440" t="str">
        <f t="shared" si="73"/>
        <v/>
      </c>
      <c r="DX99" s="440" t="str">
        <f t="shared" si="73"/>
        <v/>
      </c>
      <c r="DY99" s="440" t="str">
        <f t="shared" ref="DY99:DY130" si="79">IF(DY$2=$DB99,1,"")</f>
        <v/>
      </c>
      <c r="DZ99" s="440" t="str">
        <f t="shared" si="67"/>
        <v/>
      </c>
      <c r="EA99" s="440" t="str">
        <f t="shared" si="74"/>
        <v/>
      </c>
      <c r="EB99" s="440" t="str">
        <f t="shared" si="74"/>
        <v/>
      </c>
      <c r="EC99" s="440" t="str">
        <f t="shared" si="74"/>
        <v/>
      </c>
      <c r="ED99" s="440" t="str">
        <f t="shared" si="74"/>
        <v/>
      </c>
      <c r="EE99" s="440" t="str">
        <f t="shared" si="74"/>
        <v/>
      </c>
      <c r="EF99" s="440" t="str">
        <f t="shared" si="68"/>
        <v/>
      </c>
      <c r="EG99" s="440" t="str">
        <f t="shared" si="65"/>
        <v/>
      </c>
      <c r="EH99" s="440" t="str">
        <f t="shared" si="65"/>
        <v/>
      </c>
      <c r="EI99" s="440" t="str">
        <f t="shared" si="69"/>
        <v/>
      </c>
      <c r="EJ99" s="440" t="str">
        <f t="shared" si="75"/>
        <v/>
      </c>
      <c r="EK99" s="440" t="str">
        <f t="shared" si="75"/>
        <v/>
      </c>
      <c r="EL99" s="440" t="str">
        <f t="shared" si="75"/>
        <v/>
      </c>
      <c r="EM99" s="440" t="str">
        <f t="shared" si="75"/>
        <v/>
      </c>
      <c r="EN99" s="440" t="str">
        <f t="shared" si="75"/>
        <v/>
      </c>
      <c r="EO99" s="440" t="str">
        <f t="shared" si="75"/>
        <v/>
      </c>
      <c r="EP99" s="440" t="str">
        <f t="shared" si="75"/>
        <v/>
      </c>
      <c r="EQ99" s="440" t="str">
        <f t="shared" si="75"/>
        <v/>
      </c>
      <c r="ER99" s="440" t="str">
        <f t="shared" si="75"/>
        <v/>
      </c>
      <c r="ES99" s="441" t="str">
        <f t="shared" si="75"/>
        <v/>
      </c>
    </row>
    <row r="100" spans="86:149" ht="15.75">
      <c r="CH100" s="313" t="s">
        <v>14662</v>
      </c>
      <c r="CI100" s="313"/>
      <c r="CJ100" s="313"/>
      <c r="CK100" s="313"/>
      <c r="CL100" s="313"/>
      <c r="CM100" s="313"/>
      <c r="CN100" s="313"/>
      <c r="CO100" s="313" t="s">
        <v>14663</v>
      </c>
      <c r="CP100" s="313"/>
      <c r="CQ100" s="313"/>
      <c r="CR100" s="313"/>
      <c r="DA100" s="442" t="s">
        <v>14664</v>
      </c>
      <c r="DB100" s="443">
        <v>21</v>
      </c>
      <c r="DC100" s="434" t="str">
        <f t="shared" si="76"/>
        <v/>
      </c>
      <c r="DD100" s="434" t="str">
        <f t="shared" si="76"/>
        <v/>
      </c>
      <c r="DE100" s="434" t="str">
        <f t="shared" si="76"/>
        <v/>
      </c>
      <c r="DF100" s="434" t="str">
        <f t="shared" si="76"/>
        <v/>
      </c>
      <c r="DG100" s="434" t="str">
        <f t="shared" si="76"/>
        <v/>
      </c>
      <c r="DH100" s="434" t="str">
        <f t="shared" si="76"/>
        <v/>
      </c>
      <c r="DI100" s="434" t="str">
        <f t="shared" si="58"/>
        <v/>
      </c>
      <c r="DJ100" s="434" t="str">
        <f t="shared" si="77"/>
        <v/>
      </c>
      <c r="DK100" s="434" t="str">
        <f t="shared" si="77"/>
        <v/>
      </c>
      <c r="DL100" s="434" t="str">
        <f t="shared" si="77"/>
        <v/>
      </c>
      <c r="DM100" s="434" t="str">
        <f t="shared" si="77"/>
        <v/>
      </c>
      <c r="DN100" s="434" t="str">
        <f t="shared" si="77"/>
        <v/>
      </c>
      <c r="DO100" s="434" t="str">
        <f t="shared" si="77"/>
        <v/>
      </c>
      <c r="DP100" s="434" t="str">
        <f t="shared" si="77"/>
        <v/>
      </c>
      <c r="DQ100" s="434" t="str">
        <f t="shared" si="77"/>
        <v/>
      </c>
      <c r="DR100" s="434" t="str">
        <f t="shared" si="78"/>
        <v/>
      </c>
      <c r="DS100" s="434" t="str">
        <f t="shared" si="72"/>
        <v/>
      </c>
      <c r="DT100" s="434" t="str">
        <f t="shared" si="72"/>
        <v/>
      </c>
      <c r="DU100" s="434" t="str">
        <f t="shared" si="72"/>
        <v/>
      </c>
      <c r="DV100" s="434" t="str">
        <f t="shared" si="59"/>
        <v/>
      </c>
      <c r="DW100" s="434">
        <f t="shared" si="73"/>
        <v>1</v>
      </c>
      <c r="DX100" s="434" t="str">
        <f t="shared" si="73"/>
        <v/>
      </c>
      <c r="DY100" s="434" t="str">
        <f t="shared" si="79"/>
        <v/>
      </c>
      <c r="DZ100" s="434" t="str">
        <f t="shared" si="67"/>
        <v/>
      </c>
      <c r="EA100" s="434" t="str">
        <f t="shared" si="74"/>
        <v/>
      </c>
      <c r="EB100" s="434" t="str">
        <f t="shared" si="74"/>
        <v/>
      </c>
      <c r="EC100" s="434" t="str">
        <f t="shared" si="74"/>
        <v/>
      </c>
      <c r="ED100" s="434" t="str">
        <f t="shared" si="74"/>
        <v/>
      </c>
      <c r="EE100" s="434" t="str">
        <f t="shared" si="74"/>
        <v/>
      </c>
      <c r="EF100" s="434" t="str">
        <f t="shared" si="68"/>
        <v/>
      </c>
      <c r="EG100" s="434" t="str">
        <f t="shared" si="65"/>
        <v/>
      </c>
      <c r="EH100" s="434" t="str">
        <f t="shared" si="65"/>
        <v/>
      </c>
      <c r="EI100" s="434" t="str">
        <f t="shared" si="69"/>
        <v/>
      </c>
      <c r="EJ100" s="434" t="str">
        <f t="shared" si="75"/>
        <v/>
      </c>
      <c r="EK100" s="434" t="str">
        <f t="shared" si="75"/>
        <v/>
      </c>
      <c r="EL100" s="434" t="str">
        <f t="shared" si="75"/>
        <v/>
      </c>
      <c r="EM100" s="434" t="str">
        <f t="shared" si="75"/>
        <v/>
      </c>
      <c r="EN100" s="434" t="str">
        <f t="shared" si="75"/>
        <v/>
      </c>
      <c r="EO100" s="434" t="str">
        <f t="shared" si="75"/>
        <v/>
      </c>
      <c r="EP100" s="434" t="str">
        <f t="shared" si="75"/>
        <v/>
      </c>
      <c r="EQ100" s="434" t="str">
        <f t="shared" si="75"/>
        <v/>
      </c>
      <c r="ER100" s="434" t="str">
        <f t="shared" si="75"/>
        <v/>
      </c>
      <c r="ES100" s="445" t="str">
        <f t="shared" si="75"/>
        <v/>
      </c>
    </row>
    <row r="101" spans="86:149" ht="15.75">
      <c r="CH101" s="432" t="s">
        <v>14621</v>
      </c>
      <c r="CI101" s="313"/>
      <c r="CJ101" s="313"/>
      <c r="CK101" s="313"/>
      <c r="CL101" s="313"/>
      <c r="CM101" s="313"/>
      <c r="CN101" s="313"/>
      <c r="CO101" s="313" t="s">
        <v>14665</v>
      </c>
      <c r="CP101" s="313"/>
      <c r="CQ101" s="313"/>
      <c r="CR101" s="313"/>
      <c r="DA101" s="438" t="s">
        <v>14666</v>
      </c>
      <c r="DB101" s="439">
        <v>27</v>
      </c>
      <c r="DC101" s="440" t="str">
        <f t="shared" si="76"/>
        <v/>
      </c>
      <c r="DD101" s="440" t="str">
        <f t="shared" si="76"/>
        <v/>
      </c>
      <c r="DE101" s="440" t="str">
        <f t="shared" si="76"/>
        <v/>
      </c>
      <c r="DF101" s="440" t="str">
        <f t="shared" si="76"/>
        <v/>
      </c>
      <c r="DG101" s="440" t="str">
        <f t="shared" si="76"/>
        <v/>
      </c>
      <c r="DH101" s="440" t="str">
        <f t="shared" si="76"/>
        <v/>
      </c>
      <c r="DI101" s="440" t="str">
        <f t="shared" ref="DI101:DI132" si="80">IF(DI$2=$DB101,1,"")</f>
        <v/>
      </c>
      <c r="DJ101" s="440" t="str">
        <f t="shared" si="77"/>
        <v/>
      </c>
      <c r="DK101" s="440" t="str">
        <f t="shared" si="77"/>
        <v/>
      </c>
      <c r="DL101" s="440" t="str">
        <f t="shared" si="77"/>
        <v/>
      </c>
      <c r="DM101" s="440" t="str">
        <f t="shared" si="77"/>
        <v/>
      </c>
      <c r="DN101" s="440" t="str">
        <f t="shared" si="77"/>
        <v/>
      </c>
      <c r="DO101" s="440" t="str">
        <f t="shared" si="77"/>
        <v/>
      </c>
      <c r="DP101" s="440" t="str">
        <f t="shared" si="77"/>
        <v/>
      </c>
      <c r="DQ101" s="440" t="str">
        <f t="shared" si="77"/>
        <v/>
      </c>
      <c r="DR101" s="440" t="str">
        <f t="shared" si="78"/>
        <v/>
      </c>
      <c r="DS101" s="440" t="str">
        <f t="shared" si="72"/>
        <v/>
      </c>
      <c r="DT101" s="440" t="str">
        <f t="shared" si="72"/>
        <v/>
      </c>
      <c r="DU101" s="440" t="str">
        <f t="shared" si="72"/>
        <v/>
      </c>
      <c r="DV101" s="440" t="str">
        <f t="shared" si="59"/>
        <v/>
      </c>
      <c r="DW101" s="440" t="str">
        <f t="shared" si="73"/>
        <v/>
      </c>
      <c r="DX101" s="440" t="str">
        <f t="shared" si="73"/>
        <v/>
      </c>
      <c r="DY101" s="440" t="str">
        <f t="shared" si="79"/>
        <v/>
      </c>
      <c r="DZ101" s="440" t="str">
        <f t="shared" si="67"/>
        <v/>
      </c>
      <c r="EA101" s="440" t="str">
        <f t="shared" si="74"/>
        <v/>
      </c>
      <c r="EB101" s="440" t="str">
        <f t="shared" si="74"/>
        <v/>
      </c>
      <c r="EC101" s="440">
        <f t="shared" si="74"/>
        <v>1</v>
      </c>
      <c r="ED101" s="440" t="str">
        <f t="shared" si="74"/>
        <v/>
      </c>
      <c r="EE101" s="440" t="str">
        <f t="shared" si="74"/>
        <v/>
      </c>
      <c r="EF101" s="440" t="str">
        <f t="shared" si="68"/>
        <v/>
      </c>
      <c r="EG101" s="440" t="str">
        <f t="shared" si="65"/>
        <v/>
      </c>
      <c r="EH101" s="440" t="str">
        <f t="shared" si="65"/>
        <v/>
      </c>
      <c r="EI101" s="440" t="str">
        <f t="shared" si="69"/>
        <v/>
      </c>
      <c r="EJ101" s="440" t="str">
        <f t="shared" si="75"/>
        <v/>
      </c>
      <c r="EK101" s="440" t="str">
        <f t="shared" si="75"/>
        <v/>
      </c>
      <c r="EL101" s="440" t="str">
        <f t="shared" si="75"/>
        <v/>
      </c>
      <c r="EM101" s="440" t="str">
        <f t="shared" si="75"/>
        <v/>
      </c>
      <c r="EN101" s="440" t="str">
        <f t="shared" si="75"/>
        <v/>
      </c>
      <c r="EO101" s="440" t="str">
        <f t="shared" si="75"/>
        <v/>
      </c>
      <c r="EP101" s="440" t="str">
        <f t="shared" si="75"/>
        <v/>
      </c>
      <c r="EQ101" s="440" t="str">
        <f t="shared" si="75"/>
        <v/>
      </c>
      <c r="ER101" s="440" t="str">
        <f t="shared" si="75"/>
        <v/>
      </c>
      <c r="ES101" s="441" t="str">
        <f t="shared" si="75"/>
        <v/>
      </c>
    </row>
    <row r="102" spans="86:149" ht="15.75">
      <c r="CH102" s="313" t="s">
        <v>14667</v>
      </c>
      <c r="CI102" s="313"/>
      <c r="CJ102" s="313"/>
      <c r="CK102" s="313"/>
      <c r="CL102" s="313"/>
      <c r="CM102" s="313"/>
      <c r="CN102" s="313"/>
      <c r="CO102" s="313"/>
      <c r="CP102" s="313"/>
      <c r="CQ102" s="313"/>
      <c r="CR102" s="313"/>
      <c r="DA102" s="442" t="s">
        <v>14668</v>
      </c>
      <c r="DB102" s="443">
        <v>19</v>
      </c>
      <c r="DC102" s="434" t="str">
        <f t="shared" si="76"/>
        <v/>
      </c>
      <c r="DD102" s="434" t="str">
        <f t="shared" si="76"/>
        <v/>
      </c>
      <c r="DE102" s="434" t="str">
        <f t="shared" si="76"/>
        <v/>
      </c>
      <c r="DF102" s="434" t="str">
        <f t="shared" si="76"/>
        <v/>
      </c>
      <c r="DG102" s="434" t="str">
        <f t="shared" si="76"/>
        <v/>
      </c>
      <c r="DH102" s="434" t="str">
        <f t="shared" si="76"/>
        <v/>
      </c>
      <c r="DI102" s="434" t="str">
        <f t="shared" si="80"/>
        <v/>
      </c>
      <c r="DJ102" s="434" t="str">
        <f t="shared" si="77"/>
        <v/>
      </c>
      <c r="DK102" s="434" t="str">
        <f t="shared" si="77"/>
        <v/>
      </c>
      <c r="DL102" s="434" t="str">
        <f t="shared" si="77"/>
        <v/>
      </c>
      <c r="DM102" s="434" t="str">
        <f t="shared" si="77"/>
        <v/>
      </c>
      <c r="DN102" s="434" t="str">
        <f t="shared" si="77"/>
        <v/>
      </c>
      <c r="DO102" s="434" t="str">
        <f t="shared" si="77"/>
        <v/>
      </c>
      <c r="DP102" s="434" t="str">
        <f t="shared" si="77"/>
        <v/>
      </c>
      <c r="DQ102" s="434" t="str">
        <f t="shared" si="77"/>
        <v/>
      </c>
      <c r="DR102" s="434" t="str">
        <f t="shared" si="78"/>
        <v/>
      </c>
      <c r="DS102" s="434" t="str">
        <f t="shared" si="72"/>
        <v/>
      </c>
      <c r="DT102" s="434" t="str">
        <f t="shared" si="72"/>
        <v/>
      </c>
      <c r="DU102" s="434">
        <f t="shared" si="72"/>
        <v>1</v>
      </c>
      <c r="DV102" s="434" t="str">
        <f t="shared" si="59"/>
        <v/>
      </c>
      <c r="DW102" s="434" t="str">
        <f t="shared" si="73"/>
        <v/>
      </c>
      <c r="DX102" s="434" t="str">
        <f t="shared" si="73"/>
        <v/>
      </c>
      <c r="DY102" s="434" t="str">
        <f t="shared" si="79"/>
        <v/>
      </c>
      <c r="DZ102" s="434" t="str">
        <f t="shared" si="67"/>
        <v/>
      </c>
      <c r="EA102" s="434" t="str">
        <f t="shared" si="74"/>
        <v/>
      </c>
      <c r="EB102" s="434" t="str">
        <f t="shared" si="74"/>
        <v/>
      </c>
      <c r="EC102" s="434" t="str">
        <f t="shared" si="74"/>
        <v/>
      </c>
      <c r="ED102" s="434" t="str">
        <f t="shared" si="74"/>
        <v/>
      </c>
      <c r="EE102" s="434" t="str">
        <f t="shared" si="74"/>
        <v/>
      </c>
      <c r="EF102" s="434" t="str">
        <f t="shared" si="68"/>
        <v/>
      </c>
      <c r="EG102" s="434" t="str">
        <f t="shared" si="65"/>
        <v/>
      </c>
      <c r="EH102" s="434" t="str">
        <f t="shared" si="65"/>
        <v/>
      </c>
      <c r="EI102" s="434" t="str">
        <f t="shared" si="69"/>
        <v/>
      </c>
      <c r="EJ102" s="434" t="str">
        <f t="shared" si="75"/>
        <v/>
      </c>
      <c r="EK102" s="434" t="str">
        <f t="shared" si="75"/>
        <v/>
      </c>
      <c r="EL102" s="434" t="str">
        <f t="shared" si="75"/>
        <v/>
      </c>
      <c r="EM102" s="434" t="str">
        <f t="shared" si="75"/>
        <v/>
      </c>
      <c r="EN102" s="434" t="str">
        <f t="shared" si="75"/>
        <v/>
      </c>
      <c r="EO102" s="434" t="str">
        <f t="shared" si="75"/>
        <v/>
      </c>
      <c r="EP102" s="434" t="str">
        <f t="shared" si="75"/>
        <v/>
      </c>
      <c r="EQ102" s="434" t="str">
        <f t="shared" si="75"/>
        <v/>
      </c>
      <c r="ER102" s="434" t="str">
        <f t="shared" si="75"/>
        <v/>
      </c>
      <c r="ES102" s="445" t="str">
        <f t="shared" si="75"/>
        <v/>
      </c>
    </row>
    <row r="103" spans="86:149" ht="15.75">
      <c r="CH103" s="432" t="s">
        <v>31057</v>
      </c>
      <c r="CI103" s="313" t="s">
        <v>31059</v>
      </c>
      <c r="CJ103" s="313"/>
      <c r="CK103" s="313"/>
      <c r="CL103" s="313"/>
      <c r="CM103" s="313"/>
      <c r="CN103" s="313"/>
      <c r="CO103" s="720" t="s">
        <v>31058</v>
      </c>
      <c r="CP103" s="313"/>
      <c r="CQ103" s="313"/>
      <c r="CR103" s="313"/>
      <c r="DA103" s="438" t="s">
        <v>14669</v>
      </c>
      <c r="DB103" s="439">
        <v>37</v>
      </c>
      <c r="DC103" s="440" t="str">
        <f t="shared" si="76"/>
        <v/>
      </c>
      <c r="DD103" s="440" t="str">
        <f t="shared" si="76"/>
        <v/>
      </c>
      <c r="DE103" s="440" t="str">
        <f t="shared" si="76"/>
        <v/>
      </c>
      <c r="DF103" s="440" t="str">
        <f t="shared" si="76"/>
        <v/>
      </c>
      <c r="DG103" s="440" t="str">
        <f t="shared" si="76"/>
        <v/>
      </c>
      <c r="DH103" s="440" t="str">
        <f t="shared" si="76"/>
        <v/>
      </c>
      <c r="DI103" s="440" t="str">
        <f t="shared" si="80"/>
        <v/>
      </c>
      <c r="DJ103" s="440" t="str">
        <f t="shared" si="77"/>
        <v/>
      </c>
      <c r="DK103" s="440" t="str">
        <f t="shared" si="77"/>
        <v/>
      </c>
      <c r="DL103" s="440" t="str">
        <f t="shared" si="77"/>
        <v/>
      </c>
      <c r="DM103" s="440" t="str">
        <f t="shared" si="77"/>
        <v/>
      </c>
      <c r="DN103" s="440" t="str">
        <f t="shared" si="77"/>
        <v/>
      </c>
      <c r="DO103" s="440" t="str">
        <f t="shared" si="77"/>
        <v/>
      </c>
      <c r="DP103" s="440" t="str">
        <f t="shared" si="77"/>
        <v/>
      </c>
      <c r="DQ103" s="440" t="str">
        <f t="shared" si="77"/>
        <v/>
      </c>
      <c r="DR103" s="440" t="str">
        <f t="shared" si="78"/>
        <v/>
      </c>
      <c r="DS103" s="440" t="str">
        <f t="shared" si="72"/>
        <v/>
      </c>
      <c r="DT103" s="440" t="str">
        <f t="shared" si="72"/>
        <v/>
      </c>
      <c r="DU103" s="440" t="str">
        <f t="shared" si="72"/>
        <v/>
      </c>
      <c r="DV103" s="440" t="str">
        <f t="shared" si="59"/>
        <v/>
      </c>
      <c r="DW103" s="440" t="str">
        <f t="shared" si="73"/>
        <v/>
      </c>
      <c r="DX103" s="440" t="str">
        <f t="shared" si="73"/>
        <v/>
      </c>
      <c r="DY103" s="440" t="str">
        <f t="shared" si="79"/>
        <v/>
      </c>
      <c r="DZ103" s="440" t="str">
        <f t="shared" si="67"/>
        <v/>
      </c>
      <c r="EA103" s="440" t="str">
        <f t="shared" si="74"/>
        <v/>
      </c>
      <c r="EB103" s="440" t="str">
        <f t="shared" si="74"/>
        <v/>
      </c>
      <c r="EC103" s="440" t="str">
        <f t="shared" si="74"/>
        <v/>
      </c>
      <c r="ED103" s="440" t="str">
        <f t="shared" si="74"/>
        <v/>
      </c>
      <c r="EE103" s="440" t="str">
        <f t="shared" si="74"/>
        <v/>
      </c>
      <c r="EF103" s="440" t="str">
        <f t="shared" si="68"/>
        <v/>
      </c>
      <c r="EG103" s="440" t="str">
        <f t="shared" si="65"/>
        <v/>
      </c>
      <c r="EH103" s="440" t="str">
        <f t="shared" si="65"/>
        <v/>
      </c>
      <c r="EI103" s="440" t="str">
        <f t="shared" si="69"/>
        <v/>
      </c>
      <c r="EJ103" s="440" t="str">
        <f t="shared" si="75"/>
        <v/>
      </c>
      <c r="EK103" s="440" t="str">
        <f t="shared" si="75"/>
        <v/>
      </c>
      <c r="EL103" s="440" t="str">
        <f t="shared" si="75"/>
        <v/>
      </c>
      <c r="EM103" s="440">
        <f t="shared" si="75"/>
        <v>1</v>
      </c>
      <c r="EN103" s="440" t="str">
        <f t="shared" si="75"/>
        <v/>
      </c>
      <c r="EO103" s="440" t="str">
        <f t="shared" si="75"/>
        <v/>
      </c>
      <c r="EP103" s="440" t="str">
        <f t="shared" si="75"/>
        <v/>
      </c>
      <c r="EQ103" s="440" t="str">
        <f t="shared" si="75"/>
        <v/>
      </c>
      <c r="ER103" s="440" t="str">
        <f t="shared" si="75"/>
        <v/>
      </c>
      <c r="ES103" s="441" t="str">
        <f t="shared" si="75"/>
        <v/>
      </c>
    </row>
    <row r="104" spans="86:149">
      <c r="DA104" s="442" t="s">
        <v>14670</v>
      </c>
      <c r="DB104" s="443">
        <v>6</v>
      </c>
      <c r="DC104" s="434" t="str">
        <f t="shared" si="76"/>
        <v/>
      </c>
      <c r="DD104" s="434" t="str">
        <f t="shared" si="76"/>
        <v/>
      </c>
      <c r="DE104" s="434" t="str">
        <f t="shared" si="76"/>
        <v/>
      </c>
      <c r="DF104" s="434" t="str">
        <f t="shared" si="76"/>
        <v/>
      </c>
      <c r="DG104" s="434" t="str">
        <f t="shared" si="76"/>
        <v/>
      </c>
      <c r="DH104" s="434">
        <f t="shared" si="76"/>
        <v>1</v>
      </c>
      <c r="DI104" s="434" t="str">
        <f t="shared" si="80"/>
        <v/>
      </c>
      <c r="DJ104" s="434" t="str">
        <f t="shared" si="77"/>
        <v/>
      </c>
      <c r="DK104" s="434" t="str">
        <f t="shared" si="77"/>
        <v/>
      </c>
      <c r="DL104" s="434" t="str">
        <f t="shared" si="77"/>
        <v/>
      </c>
      <c r="DM104" s="434" t="str">
        <f t="shared" si="77"/>
        <v/>
      </c>
      <c r="DN104" s="434" t="str">
        <f t="shared" si="77"/>
        <v/>
      </c>
      <c r="DO104" s="434" t="str">
        <f t="shared" si="77"/>
        <v/>
      </c>
      <c r="DP104" s="434" t="str">
        <f t="shared" si="77"/>
        <v/>
      </c>
      <c r="DQ104" s="434" t="str">
        <f t="shared" si="77"/>
        <v/>
      </c>
      <c r="DR104" s="434" t="str">
        <f t="shared" si="78"/>
        <v/>
      </c>
      <c r="DS104" s="434" t="str">
        <f t="shared" si="72"/>
        <v/>
      </c>
      <c r="DT104" s="434" t="str">
        <f t="shared" si="72"/>
        <v/>
      </c>
      <c r="DU104" s="434" t="str">
        <f t="shared" si="72"/>
        <v/>
      </c>
      <c r="DV104" s="434" t="str">
        <f t="shared" si="59"/>
        <v/>
      </c>
      <c r="DW104" s="434" t="str">
        <f t="shared" si="73"/>
        <v/>
      </c>
      <c r="DX104" s="434" t="str">
        <f t="shared" si="73"/>
        <v/>
      </c>
      <c r="DY104" s="434" t="str">
        <f t="shared" si="79"/>
        <v/>
      </c>
      <c r="DZ104" s="434" t="str">
        <f t="shared" si="67"/>
        <v/>
      </c>
      <c r="EA104" s="434" t="str">
        <f t="shared" si="74"/>
        <v/>
      </c>
      <c r="EB104" s="434" t="str">
        <f t="shared" si="74"/>
        <v/>
      </c>
      <c r="EC104" s="434" t="str">
        <f t="shared" si="74"/>
        <v/>
      </c>
      <c r="ED104" s="434" t="str">
        <f t="shared" si="74"/>
        <v/>
      </c>
      <c r="EE104" s="434" t="str">
        <f t="shared" si="74"/>
        <v/>
      </c>
      <c r="EF104" s="434" t="str">
        <f t="shared" si="68"/>
        <v/>
      </c>
      <c r="EG104" s="434" t="str">
        <f t="shared" si="65"/>
        <v/>
      </c>
      <c r="EH104" s="434" t="str">
        <f t="shared" si="65"/>
        <v/>
      </c>
      <c r="EI104" s="434" t="str">
        <f t="shared" si="69"/>
        <v/>
      </c>
      <c r="EJ104" s="434" t="str">
        <f t="shared" si="75"/>
        <v/>
      </c>
      <c r="EK104" s="434" t="str">
        <f t="shared" si="75"/>
        <v/>
      </c>
      <c r="EL104" s="434" t="str">
        <f t="shared" si="75"/>
        <v/>
      </c>
      <c r="EM104" s="434" t="str">
        <f t="shared" si="75"/>
        <v/>
      </c>
      <c r="EN104" s="434" t="str">
        <f t="shared" si="75"/>
        <v/>
      </c>
      <c r="EO104" s="434" t="str">
        <f t="shared" si="75"/>
        <v/>
      </c>
      <c r="EP104" s="434" t="str">
        <f t="shared" si="75"/>
        <v/>
      </c>
      <c r="EQ104" s="434" t="str">
        <f t="shared" si="75"/>
        <v/>
      </c>
      <c r="ER104" s="434" t="str">
        <f t="shared" si="75"/>
        <v/>
      </c>
      <c r="ES104" s="445" t="str">
        <f t="shared" si="75"/>
        <v/>
      </c>
    </row>
    <row r="105" spans="86:149">
      <c r="DA105" s="438" t="s">
        <v>14671</v>
      </c>
      <c r="DB105" s="439">
        <v>6</v>
      </c>
      <c r="DC105" s="440" t="str">
        <f t="shared" si="76"/>
        <v/>
      </c>
      <c r="DD105" s="440" t="str">
        <f t="shared" si="76"/>
        <v/>
      </c>
      <c r="DE105" s="440" t="str">
        <f t="shared" si="76"/>
        <v/>
      </c>
      <c r="DF105" s="440" t="str">
        <f t="shared" si="76"/>
        <v/>
      </c>
      <c r="DG105" s="440" t="str">
        <f t="shared" si="76"/>
        <v/>
      </c>
      <c r="DH105" s="440">
        <f t="shared" si="76"/>
        <v>1</v>
      </c>
      <c r="DI105" s="440" t="str">
        <f t="shared" si="80"/>
        <v/>
      </c>
      <c r="DJ105" s="440" t="str">
        <f t="shared" si="77"/>
        <v/>
      </c>
      <c r="DK105" s="440" t="str">
        <f t="shared" si="77"/>
        <v/>
      </c>
      <c r="DL105" s="440" t="str">
        <f t="shared" si="77"/>
        <v/>
      </c>
      <c r="DM105" s="440" t="str">
        <f t="shared" si="77"/>
        <v/>
      </c>
      <c r="DN105" s="440" t="str">
        <f t="shared" si="77"/>
        <v/>
      </c>
      <c r="DO105" s="440" t="str">
        <f t="shared" si="77"/>
        <v/>
      </c>
      <c r="DP105" s="440" t="str">
        <f t="shared" si="77"/>
        <v/>
      </c>
      <c r="DQ105" s="440" t="str">
        <f t="shared" si="77"/>
        <v/>
      </c>
      <c r="DR105" s="440" t="str">
        <f t="shared" si="78"/>
        <v/>
      </c>
      <c r="DS105" s="440" t="str">
        <f t="shared" si="72"/>
        <v/>
      </c>
      <c r="DT105" s="440" t="str">
        <f t="shared" si="72"/>
        <v/>
      </c>
      <c r="DU105" s="440" t="str">
        <f t="shared" si="72"/>
        <v/>
      </c>
      <c r="DV105" s="440" t="str">
        <f t="shared" si="59"/>
        <v/>
      </c>
      <c r="DW105" s="440" t="str">
        <f t="shared" si="73"/>
        <v/>
      </c>
      <c r="DX105" s="440" t="str">
        <f t="shared" si="73"/>
        <v/>
      </c>
      <c r="DY105" s="440" t="str">
        <f t="shared" si="79"/>
        <v/>
      </c>
      <c r="DZ105" s="440" t="str">
        <f t="shared" si="67"/>
        <v/>
      </c>
      <c r="EA105" s="440" t="str">
        <f t="shared" ref="EA105:EE115" si="81">IF(EA$2=$DB105,1,"")</f>
        <v/>
      </c>
      <c r="EB105" s="440" t="str">
        <f t="shared" si="81"/>
        <v/>
      </c>
      <c r="EC105" s="440" t="str">
        <f t="shared" si="81"/>
        <v/>
      </c>
      <c r="ED105" s="440" t="str">
        <f t="shared" si="81"/>
        <v/>
      </c>
      <c r="EE105" s="440" t="str">
        <f t="shared" si="81"/>
        <v/>
      </c>
      <c r="EF105" s="440" t="str">
        <f t="shared" si="68"/>
        <v/>
      </c>
      <c r="EG105" s="440" t="str">
        <f t="shared" ref="EG105:EH124" si="82">IF(EG$2=$DB105,1,"")</f>
        <v/>
      </c>
      <c r="EH105" s="440" t="str">
        <f t="shared" si="82"/>
        <v/>
      </c>
      <c r="EI105" s="440" t="str">
        <f t="shared" si="69"/>
        <v/>
      </c>
      <c r="EJ105" s="440" t="str">
        <f t="shared" ref="EJ105:ES114" si="83">IF(EJ$2=$DB105,1,"")</f>
        <v/>
      </c>
      <c r="EK105" s="440" t="str">
        <f t="shared" si="83"/>
        <v/>
      </c>
      <c r="EL105" s="440" t="str">
        <f t="shared" si="83"/>
        <v/>
      </c>
      <c r="EM105" s="440" t="str">
        <f t="shared" si="83"/>
        <v/>
      </c>
      <c r="EN105" s="440" t="str">
        <f t="shared" si="83"/>
        <v/>
      </c>
      <c r="EO105" s="440" t="str">
        <f t="shared" si="83"/>
        <v/>
      </c>
      <c r="EP105" s="440" t="str">
        <f t="shared" si="83"/>
        <v/>
      </c>
      <c r="EQ105" s="440" t="str">
        <f t="shared" si="83"/>
        <v/>
      </c>
      <c r="ER105" s="440" t="str">
        <f t="shared" si="83"/>
        <v/>
      </c>
      <c r="ES105" s="441" t="str">
        <f t="shared" si="83"/>
        <v/>
      </c>
    </row>
    <row r="106" spans="86:149">
      <c r="DA106" s="442" t="s">
        <v>14672</v>
      </c>
      <c r="DB106" s="443">
        <v>39</v>
      </c>
      <c r="DC106" s="434" t="str">
        <f t="shared" si="76"/>
        <v/>
      </c>
      <c r="DD106" s="434" t="str">
        <f t="shared" si="76"/>
        <v/>
      </c>
      <c r="DE106" s="434" t="str">
        <f t="shared" si="76"/>
        <v/>
      </c>
      <c r="DF106" s="434" t="str">
        <f t="shared" si="76"/>
        <v/>
      </c>
      <c r="DG106" s="434" t="str">
        <f t="shared" si="76"/>
        <v/>
      </c>
      <c r="DH106" s="434" t="str">
        <f t="shared" si="76"/>
        <v/>
      </c>
      <c r="DI106" s="434" t="str">
        <f t="shared" si="80"/>
        <v/>
      </c>
      <c r="DJ106" s="434" t="str">
        <f t="shared" si="77"/>
        <v/>
      </c>
      <c r="DK106" s="434" t="str">
        <f t="shared" si="77"/>
        <v/>
      </c>
      <c r="DL106" s="434" t="str">
        <f t="shared" si="77"/>
        <v/>
      </c>
      <c r="DM106" s="434" t="str">
        <f t="shared" si="77"/>
        <v/>
      </c>
      <c r="DN106" s="434" t="str">
        <f t="shared" si="77"/>
        <v/>
      </c>
      <c r="DO106" s="434" t="str">
        <f t="shared" si="77"/>
        <v/>
      </c>
      <c r="DP106" s="434" t="str">
        <f t="shared" si="77"/>
        <v/>
      </c>
      <c r="DQ106" s="434" t="str">
        <f t="shared" si="77"/>
        <v/>
      </c>
      <c r="DR106" s="434" t="str">
        <f t="shared" si="78"/>
        <v/>
      </c>
      <c r="DS106" s="434" t="str">
        <f t="shared" si="72"/>
        <v/>
      </c>
      <c r="DT106" s="434" t="str">
        <f t="shared" si="72"/>
        <v/>
      </c>
      <c r="DU106" s="434" t="str">
        <f t="shared" si="72"/>
        <v/>
      </c>
      <c r="DV106" s="434" t="str">
        <f t="shared" si="59"/>
        <v/>
      </c>
      <c r="DW106" s="434" t="str">
        <f t="shared" si="73"/>
        <v/>
      </c>
      <c r="DX106" s="434" t="str">
        <f t="shared" si="73"/>
        <v/>
      </c>
      <c r="DY106" s="434" t="str">
        <f t="shared" si="79"/>
        <v/>
      </c>
      <c r="DZ106" s="434" t="str">
        <f t="shared" si="67"/>
        <v/>
      </c>
      <c r="EA106" s="434" t="str">
        <f t="shared" si="81"/>
        <v/>
      </c>
      <c r="EB106" s="434" t="str">
        <f t="shared" si="81"/>
        <v/>
      </c>
      <c r="EC106" s="434" t="str">
        <f t="shared" si="81"/>
        <v/>
      </c>
      <c r="ED106" s="434" t="str">
        <f t="shared" si="81"/>
        <v/>
      </c>
      <c r="EE106" s="434" t="str">
        <f t="shared" si="81"/>
        <v/>
      </c>
      <c r="EF106" s="434" t="str">
        <f t="shared" si="68"/>
        <v/>
      </c>
      <c r="EG106" s="434" t="str">
        <f t="shared" si="82"/>
        <v/>
      </c>
      <c r="EH106" s="434" t="str">
        <f t="shared" si="82"/>
        <v/>
      </c>
      <c r="EI106" s="434" t="str">
        <f t="shared" si="69"/>
        <v/>
      </c>
      <c r="EJ106" s="434" t="str">
        <f t="shared" si="83"/>
        <v/>
      </c>
      <c r="EK106" s="434" t="str">
        <f t="shared" si="83"/>
        <v/>
      </c>
      <c r="EL106" s="434" t="str">
        <f t="shared" si="83"/>
        <v/>
      </c>
      <c r="EM106" s="434" t="str">
        <f t="shared" si="83"/>
        <v/>
      </c>
      <c r="EN106" s="434" t="str">
        <f t="shared" si="83"/>
        <v/>
      </c>
      <c r="EO106" s="434">
        <f t="shared" si="83"/>
        <v>1</v>
      </c>
      <c r="EP106" s="434" t="str">
        <f t="shared" si="83"/>
        <v/>
      </c>
      <c r="EQ106" s="434" t="str">
        <f t="shared" si="83"/>
        <v/>
      </c>
      <c r="ER106" s="434" t="str">
        <f t="shared" si="83"/>
        <v/>
      </c>
      <c r="ES106" s="445" t="str">
        <f t="shared" si="83"/>
        <v/>
      </c>
    </row>
    <row r="107" spans="86:149">
      <c r="DA107" s="438" t="s">
        <v>14673</v>
      </c>
      <c r="DB107" s="439">
        <v>27</v>
      </c>
      <c r="DC107" s="440" t="str">
        <f t="shared" si="76"/>
        <v/>
      </c>
      <c r="DD107" s="440" t="str">
        <f t="shared" si="76"/>
        <v/>
      </c>
      <c r="DE107" s="440" t="str">
        <f t="shared" si="76"/>
        <v/>
      </c>
      <c r="DF107" s="440" t="str">
        <f t="shared" si="76"/>
        <v/>
      </c>
      <c r="DG107" s="440" t="str">
        <f t="shared" si="76"/>
        <v/>
      </c>
      <c r="DH107" s="440" t="str">
        <f t="shared" si="76"/>
        <v/>
      </c>
      <c r="DI107" s="440" t="str">
        <f t="shared" si="80"/>
        <v/>
      </c>
      <c r="DJ107" s="440" t="str">
        <f t="shared" si="77"/>
        <v/>
      </c>
      <c r="DK107" s="440" t="str">
        <f t="shared" si="77"/>
        <v/>
      </c>
      <c r="DL107" s="440" t="str">
        <f t="shared" si="77"/>
        <v/>
      </c>
      <c r="DM107" s="440" t="str">
        <f t="shared" si="77"/>
        <v/>
      </c>
      <c r="DN107" s="440" t="str">
        <f t="shared" si="77"/>
        <v/>
      </c>
      <c r="DO107" s="440" t="str">
        <f t="shared" si="77"/>
        <v/>
      </c>
      <c r="DP107" s="440" t="str">
        <f t="shared" si="77"/>
        <v/>
      </c>
      <c r="DQ107" s="440" t="str">
        <f t="shared" si="77"/>
        <v/>
      </c>
      <c r="DR107" s="440" t="str">
        <f t="shared" si="78"/>
        <v/>
      </c>
      <c r="DS107" s="440" t="str">
        <f t="shared" si="72"/>
        <v/>
      </c>
      <c r="DT107" s="440" t="str">
        <f t="shared" si="72"/>
        <v/>
      </c>
      <c r="DU107" s="440" t="str">
        <f t="shared" si="72"/>
        <v/>
      </c>
      <c r="DV107" s="440" t="str">
        <f t="shared" si="59"/>
        <v/>
      </c>
      <c r="DW107" s="440" t="str">
        <f t="shared" si="73"/>
        <v/>
      </c>
      <c r="DX107" s="440" t="str">
        <f t="shared" si="73"/>
        <v/>
      </c>
      <c r="DY107" s="440" t="str">
        <f t="shared" si="79"/>
        <v/>
      </c>
      <c r="DZ107" s="440" t="str">
        <f t="shared" si="67"/>
        <v/>
      </c>
      <c r="EA107" s="440" t="str">
        <f t="shared" si="81"/>
        <v/>
      </c>
      <c r="EB107" s="440" t="str">
        <f t="shared" si="81"/>
        <v/>
      </c>
      <c r="EC107" s="440">
        <f t="shared" si="81"/>
        <v>1</v>
      </c>
      <c r="ED107" s="440" t="str">
        <f t="shared" si="81"/>
        <v/>
      </c>
      <c r="EE107" s="440" t="str">
        <f t="shared" si="81"/>
        <v/>
      </c>
      <c r="EF107" s="440" t="str">
        <f t="shared" si="68"/>
        <v/>
      </c>
      <c r="EG107" s="440" t="str">
        <f t="shared" si="82"/>
        <v/>
      </c>
      <c r="EH107" s="440" t="str">
        <f t="shared" si="82"/>
        <v/>
      </c>
      <c r="EI107" s="440" t="str">
        <f t="shared" si="69"/>
        <v/>
      </c>
      <c r="EJ107" s="440" t="str">
        <f t="shared" si="83"/>
        <v/>
      </c>
      <c r="EK107" s="440" t="str">
        <f t="shared" si="83"/>
        <v/>
      </c>
      <c r="EL107" s="440" t="str">
        <f t="shared" si="83"/>
        <v/>
      </c>
      <c r="EM107" s="440" t="str">
        <f t="shared" si="83"/>
        <v/>
      </c>
      <c r="EN107" s="440" t="str">
        <f t="shared" si="83"/>
        <v/>
      </c>
      <c r="EO107" s="440" t="str">
        <f t="shared" si="83"/>
        <v/>
      </c>
      <c r="EP107" s="440" t="str">
        <f t="shared" si="83"/>
        <v/>
      </c>
      <c r="EQ107" s="440" t="str">
        <f t="shared" si="83"/>
        <v/>
      </c>
      <c r="ER107" s="440" t="str">
        <f t="shared" si="83"/>
        <v/>
      </c>
      <c r="ES107" s="441" t="str">
        <f t="shared" si="83"/>
        <v/>
      </c>
    </row>
    <row r="108" spans="86:149">
      <c r="CH108" s="1"/>
      <c r="CI108" s="1"/>
      <c r="CJ108" s="1"/>
      <c r="CK108" s="1"/>
      <c r="CL108" s="1"/>
      <c r="CM108" s="1"/>
      <c r="CN108" s="1"/>
      <c r="CO108" s="1"/>
      <c r="CP108" s="1"/>
      <c r="DA108" s="442" t="s">
        <v>14674</v>
      </c>
      <c r="DB108" s="443">
        <v>11</v>
      </c>
      <c r="DC108" s="434" t="str">
        <f t="shared" ref="DC108:DH117" si="84">IF(DC$2=$DB108,1,"")</f>
        <v/>
      </c>
      <c r="DD108" s="434" t="str">
        <f t="shared" si="84"/>
        <v/>
      </c>
      <c r="DE108" s="434" t="str">
        <f t="shared" si="84"/>
        <v/>
      </c>
      <c r="DF108" s="434" t="str">
        <f t="shared" si="84"/>
        <v/>
      </c>
      <c r="DG108" s="434" t="str">
        <f t="shared" si="84"/>
        <v/>
      </c>
      <c r="DH108" s="434" t="str">
        <f t="shared" si="84"/>
        <v/>
      </c>
      <c r="DI108" s="434" t="str">
        <f t="shared" si="80"/>
        <v/>
      </c>
      <c r="DJ108" s="434" t="str">
        <f t="shared" ref="DJ108:DQ117" si="85">IF(DJ$2=$DB108,1,"")</f>
        <v/>
      </c>
      <c r="DK108" s="434" t="str">
        <f t="shared" si="85"/>
        <v/>
      </c>
      <c r="DL108" s="434" t="str">
        <f t="shared" si="85"/>
        <v/>
      </c>
      <c r="DM108" s="434">
        <f t="shared" si="85"/>
        <v>1</v>
      </c>
      <c r="DN108" s="434" t="str">
        <f t="shared" si="85"/>
        <v/>
      </c>
      <c r="DO108" s="434" t="str">
        <f t="shared" si="85"/>
        <v/>
      </c>
      <c r="DP108" s="434" t="str">
        <f t="shared" si="85"/>
        <v/>
      </c>
      <c r="DQ108" s="434" t="str">
        <f t="shared" si="85"/>
        <v/>
      </c>
      <c r="DR108" s="434" t="str">
        <f t="shared" si="78"/>
        <v/>
      </c>
      <c r="DS108" s="434" t="str">
        <f t="shared" ref="DS108:DU127" si="86">IF(DS$2=$DB108,1,"")</f>
        <v/>
      </c>
      <c r="DT108" s="434" t="str">
        <f t="shared" si="86"/>
        <v/>
      </c>
      <c r="DU108" s="434" t="str">
        <f t="shared" si="86"/>
        <v/>
      </c>
      <c r="DV108" s="434" t="str">
        <f t="shared" si="59"/>
        <v/>
      </c>
      <c r="DW108" s="434" t="str">
        <f t="shared" ref="DW108:DX127" si="87">IF(DW$2=$DB108,1,"")</f>
        <v/>
      </c>
      <c r="DX108" s="434" t="str">
        <f t="shared" si="87"/>
        <v/>
      </c>
      <c r="DY108" s="434" t="str">
        <f t="shared" si="79"/>
        <v/>
      </c>
      <c r="DZ108" s="434" t="str">
        <f t="shared" si="67"/>
        <v/>
      </c>
      <c r="EA108" s="434" t="str">
        <f t="shared" si="81"/>
        <v/>
      </c>
      <c r="EB108" s="434" t="str">
        <f t="shared" si="81"/>
        <v/>
      </c>
      <c r="EC108" s="434" t="str">
        <f t="shared" si="81"/>
        <v/>
      </c>
      <c r="ED108" s="434" t="str">
        <f t="shared" si="81"/>
        <v/>
      </c>
      <c r="EE108" s="434" t="str">
        <f t="shared" si="81"/>
        <v/>
      </c>
      <c r="EF108" s="434" t="str">
        <f t="shared" si="68"/>
        <v/>
      </c>
      <c r="EG108" s="434" t="str">
        <f t="shared" si="82"/>
        <v/>
      </c>
      <c r="EH108" s="434" t="str">
        <f t="shared" si="82"/>
        <v/>
      </c>
      <c r="EI108" s="434" t="str">
        <f t="shared" si="69"/>
        <v/>
      </c>
      <c r="EJ108" s="434" t="str">
        <f t="shared" si="83"/>
        <v/>
      </c>
      <c r="EK108" s="434" t="str">
        <f t="shared" si="83"/>
        <v/>
      </c>
      <c r="EL108" s="434" t="str">
        <f t="shared" si="83"/>
        <v/>
      </c>
      <c r="EM108" s="434" t="str">
        <f t="shared" si="83"/>
        <v/>
      </c>
      <c r="EN108" s="434" t="str">
        <f t="shared" si="83"/>
        <v/>
      </c>
      <c r="EO108" s="434" t="str">
        <f t="shared" si="83"/>
        <v/>
      </c>
      <c r="EP108" s="434" t="str">
        <f t="shared" si="83"/>
        <v/>
      </c>
      <c r="EQ108" s="434" t="str">
        <f t="shared" si="83"/>
        <v/>
      </c>
      <c r="ER108" s="434" t="str">
        <f t="shared" si="83"/>
        <v/>
      </c>
      <c r="ES108" s="445" t="str">
        <f t="shared" si="83"/>
        <v/>
      </c>
    </row>
    <row r="109" spans="86:149">
      <c r="CH109" s="1"/>
      <c r="CI109" s="1"/>
      <c r="CJ109" s="1"/>
      <c r="CK109" s="1"/>
      <c r="CL109" s="1"/>
      <c r="CM109" s="1"/>
      <c r="CN109" s="1"/>
      <c r="CO109" s="1"/>
      <c r="CP109" s="1"/>
      <c r="DA109" s="438" t="s">
        <v>14675</v>
      </c>
      <c r="DB109" s="439">
        <v>11</v>
      </c>
      <c r="DC109" s="440" t="str">
        <f t="shared" si="84"/>
        <v/>
      </c>
      <c r="DD109" s="440" t="str">
        <f t="shared" si="84"/>
        <v/>
      </c>
      <c r="DE109" s="440" t="str">
        <f t="shared" si="84"/>
        <v/>
      </c>
      <c r="DF109" s="440" t="str">
        <f t="shared" si="84"/>
        <v/>
      </c>
      <c r="DG109" s="440" t="str">
        <f t="shared" si="84"/>
        <v/>
      </c>
      <c r="DH109" s="440" t="str">
        <f t="shared" si="84"/>
        <v/>
      </c>
      <c r="DI109" s="440" t="str">
        <f t="shared" si="80"/>
        <v/>
      </c>
      <c r="DJ109" s="440" t="str">
        <f t="shared" si="85"/>
        <v/>
      </c>
      <c r="DK109" s="440" t="str">
        <f t="shared" si="85"/>
        <v/>
      </c>
      <c r="DL109" s="440" t="str">
        <f t="shared" si="85"/>
        <v/>
      </c>
      <c r="DM109" s="440">
        <f t="shared" si="85"/>
        <v>1</v>
      </c>
      <c r="DN109" s="440" t="str">
        <f t="shared" si="85"/>
        <v/>
      </c>
      <c r="DO109" s="440" t="str">
        <f t="shared" si="85"/>
        <v/>
      </c>
      <c r="DP109" s="440" t="str">
        <f t="shared" si="85"/>
        <v/>
      </c>
      <c r="DQ109" s="440" t="str">
        <f t="shared" si="85"/>
        <v/>
      </c>
      <c r="DR109" s="440" t="str">
        <f t="shared" si="78"/>
        <v/>
      </c>
      <c r="DS109" s="440" t="str">
        <f t="shared" si="86"/>
        <v/>
      </c>
      <c r="DT109" s="440" t="str">
        <f t="shared" si="86"/>
        <v/>
      </c>
      <c r="DU109" s="440" t="str">
        <f t="shared" si="86"/>
        <v/>
      </c>
      <c r="DV109" s="440" t="str">
        <f t="shared" si="59"/>
        <v/>
      </c>
      <c r="DW109" s="440" t="str">
        <f t="shared" si="87"/>
        <v/>
      </c>
      <c r="DX109" s="440" t="str">
        <f t="shared" si="87"/>
        <v/>
      </c>
      <c r="DY109" s="440" t="str">
        <f t="shared" si="79"/>
        <v/>
      </c>
      <c r="DZ109" s="440" t="str">
        <f t="shared" si="67"/>
        <v/>
      </c>
      <c r="EA109" s="440" t="str">
        <f t="shared" si="81"/>
        <v/>
      </c>
      <c r="EB109" s="440" t="str">
        <f t="shared" si="81"/>
        <v/>
      </c>
      <c r="EC109" s="440" t="str">
        <f t="shared" si="81"/>
        <v/>
      </c>
      <c r="ED109" s="440" t="str">
        <f t="shared" si="81"/>
        <v/>
      </c>
      <c r="EE109" s="440" t="str">
        <f t="shared" si="81"/>
        <v/>
      </c>
      <c r="EF109" s="440" t="str">
        <f t="shared" si="68"/>
        <v/>
      </c>
      <c r="EG109" s="440" t="str">
        <f t="shared" si="82"/>
        <v/>
      </c>
      <c r="EH109" s="440" t="str">
        <f t="shared" si="82"/>
        <v/>
      </c>
      <c r="EI109" s="440" t="str">
        <f t="shared" si="69"/>
        <v/>
      </c>
      <c r="EJ109" s="440" t="str">
        <f t="shared" si="83"/>
        <v/>
      </c>
      <c r="EK109" s="440" t="str">
        <f t="shared" si="83"/>
        <v/>
      </c>
      <c r="EL109" s="440" t="str">
        <f t="shared" si="83"/>
        <v/>
      </c>
      <c r="EM109" s="440" t="str">
        <f t="shared" si="83"/>
        <v/>
      </c>
      <c r="EN109" s="440" t="str">
        <f t="shared" si="83"/>
        <v/>
      </c>
      <c r="EO109" s="440" t="str">
        <f t="shared" si="83"/>
        <v/>
      </c>
      <c r="EP109" s="440" t="str">
        <f t="shared" si="83"/>
        <v/>
      </c>
      <c r="EQ109" s="440" t="str">
        <f t="shared" si="83"/>
        <v/>
      </c>
      <c r="ER109" s="440" t="str">
        <f t="shared" si="83"/>
        <v/>
      </c>
      <c r="ES109" s="441" t="str">
        <f t="shared" si="83"/>
        <v/>
      </c>
    </row>
    <row r="110" spans="86:149">
      <c r="CH110" s="1"/>
      <c r="CI110" s="1"/>
      <c r="CJ110" s="1"/>
      <c r="CK110" s="1"/>
      <c r="CL110" s="1"/>
      <c r="CM110" s="1"/>
      <c r="CN110" s="1"/>
      <c r="CO110" s="1"/>
      <c r="CP110" s="1"/>
      <c r="DA110" s="442" t="s">
        <v>14676</v>
      </c>
      <c r="DB110" s="443">
        <v>38</v>
      </c>
      <c r="DC110" s="434" t="str">
        <f t="shared" si="84"/>
        <v/>
      </c>
      <c r="DD110" s="434" t="str">
        <f t="shared" si="84"/>
        <v/>
      </c>
      <c r="DE110" s="434" t="str">
        <f t="shared" si="84"/>
        <v/>
      </c>
      <c r="DF110" s="434" t="str">
        <f t="shared" si="84"/>
        <v/>
      </c>
      <c r="DG110" s="434" t="str">
        <f t="shared" si="84"/>
        <v/>
      </c>
      <c r="DH110" s="434" t="str">
        <f t="shared" si="84"/>
        <v/>
      </c>
      <c r="DI110" s="434" t="str">
        <f t="shared" si="80"/>
        <v/>
      </c>
      <c r="DJ110" s="434" t="str">
        <f t="shared" si="85"/>
        <v/>
      </c>
      <c r="DK110" s="434" t="str">
        <f t="shared" si="85"/>
        <v/>
      </c>
      <c r="DL110" s="434" t="str">
        <f t="shared" si="85"/>
        <v/>
      </c>
      <c r="DM110" s="434" t="str">
        <f t="shared" si="85"/>
        <v/>
      </c>
      <c r="DN110" s="434" t="str">
        <f t="shared" si="85"/>
        <v/>
      </c>
      <c r="DO110" s="434" t="str">
        <f t="shared" si="85"/>
        <v/>
      </c>
      <c r="DP110" s="434" t="str">
        <f t="shared" si="85"/>
        <v/>
      </c>
      <c r="DQ110" s="434" t="str">
        <f t="shared" si="85"/>
        <v/>
      </c>
      <c r="DR110" s="434" t="str">
        <f t="shared" si="78"/>
        <v/>
      </c>
      <c r="DS110" s="434" t="str">
        <f t="shared" si="86"/>
        <v/>
      </c>
      <c r="DT110" s="434" t="str">
        <f t="shared" si="86"/>
        <v/>
      </c>
      <c r="DU110" s="434" t="str">
        <f t="shared" si="86"/>
        <v/>
      </c>
      <c r="DV110" s="434" t="str">
        <f t="shared" si="59"/>
        <v/>
      </c>
      <c r="DW110" s="434" t="str">
        <f t="shared" si="87"/>
        <v/>
      </c>
      <c r="DX110" s="434" t="str">
        <f t="shared" si="87"/>
        <v/>
      </c>
      <c r="DY110" s="434" t="str">
        <f t="shared" si="79"/>
        <v/>
      </c>
      <c r="DZ110" s="434" t="str">
        <f t="shared" si="67"/>
        <v/>
      </c>
      <c r="EA110" s="434" t="str">
        <f t="shared" si="81"/>
        <v/>
      </c>
      <c r="EB110" s="434" t="str">
        <f t="shared" si="81"/>
        <v/>
      </c>
      <c r="EC110" s="434" t="str">
        <f t="shared" si="81"/>
        <v/>
      </c>
      <c r="ED110" s="434" t="str">
        <f t="shared" si="81"/>
        <v/>
      </c>
      <c r="EE110" s="434" t="str">
        <f t="shared" si="81"/>
        <v/>
      </c>
      <c r="EF110" s="434" t="str">
        <f t="shared" si="68"/>
        <v/>
      </c>
      <c r="EG110" s="434" t="str">
        <f t="shared" si="82"/>
        <v/>
      </c>
      <c r="EH110" s="434" t="str">
        <f t="shared" si="82"/>
        <v/>
      </c>
      <c r="EI110" s="434" t="str">
        <f t="shared" si="69"/>
        <v/>
      </c>
      <c r="EJ110" s="434" t="str">
        <f t="shared" si="83"/>
        <v/>
      </c>
      <c r="EK110" s="434" t="str">
        <f t="shared" si="83"/>
        <v/>
      </c>
      <c r="EL110" s="434" t="str">
        <f t="shared" si="83"/>
        <v/>
      </c>
      <c r="EM110" s="434" t="str">
        <f t="shared" si="83"/>
        <v/>
      </c>
      <c r="EN110" s="434">
        <f t="shared" si="83"/>
        <v>1</v>
      </c>
      <c r="EO110" s="434" t="str">
        <f t="shared" si="83"/>
        <v/>
      </c>
      <c r="EP110" s="434" t="str">
        <f t="shared" si="83"/>
        <v/>
      </c>
      <c r="EQ110" s="434" t="str">
        <f t="shared" si="83"/>
        <v/>
      </c>
      <c r="ER110" s="434" t="str">
        <f t="shared" si="83"/>
        <v/>
      </c>
      <c r="ES110" s="445" t="str">
        <f t="shared" si="83"/>
        <v/>
      </c>
    </row>
    <row r="111" spans="86:149">
      <c r="CH111" s="1"/>
      <c r="CI111" s="1"/>
      <c r="CJ111" s="1"/>
      <c r="CK111" s="1"/>
      <c r="CL111" s="1"/>
      <c r="CM111" s="1"/>
      <c r="CN111" s="1"/>
      <c r="CO111" s="1"/>
      <c r="CP111" s="1"/>
      <c r="DA111" s="438" t="s">
        <v>14677</v>
      </c>
      <c r="DB111" s="439">
        <v>38</v>
      </c>
      <c r="DC111" s="440" t="str">
        <f t="shared" si="84"/>
        <v/>
      </c>
      <c r="DD111" s="440" t="str">
        <f t="shared" si="84"/>
        <v/>
      </c>
      <c r="DE111" s="440" t="str">
        <f t="shared" si="84"/>
        <v/>
      </c>
      <c r="DF111" s="440" t="str">
        <f t="shared" si="84"/>
        <v/>
      </c>
      <c r="DG111" s="440" t="str">
        <f t="shared" si="84"/>
        <v/>
      </c>
      <c r="DH111" s="440" t="str">
        <f t="shared" si="84"/>
        <v/>
      </c>
      <c r="DI111" s="440" t="str">
        <f t="shared" si="80"/>
        <v/>
      </c>
      <c r="DJ111" s="440" t="str">
        <f t="shared" si="85"/>
        <v/>
      </c>
      <c r="DK111" s="440" t="str">
        <f t="shared" si="85"/>
        <v/>
      </c>
      <c r="DL111" s="440" t="str">
        <f t="shared" si="85"/>
        <v/>
      </c>
      <c r="DM111" s="440" t="str">
        <f t="shared" si="85"/>
        <v/>
      </c>
      <c r="DN111" s="440" t="str">
        <f t="shared" si="85"/>
        <v/>
      </c>
      <c r="DO111" s="440" t="str">
        <f t="shared" si="85"/>
        <v/>
      </c>
      <c r="DP111" s="440" t="str">
        <f t="shared" si="85"/>
        <v/>
      </c>
      <c r="DQ111" s="440" t="str">
        <f t="shared" si="85"/>
        <v/>
      </c>
      <c r="DR111" s="440" t="str">
        <f t="shared" si="78"/>
        <v/>
      </c>
      <c r="DS111" s="440" t="str">
        <f t="shared" si="86"/>
        <v/>
      </c>
      <c r="DT111" s="440" t="str">
        <f t="shared" si="86"/>
        <v/>
      </c>
      <c r="DU111" s="440" t="str">
        <f t="shared" si="86"/>
        <v/>
      </c>
      <c r="DV111" s="440" t="str">
        <f t="shared" si="59"/>
        <v/>
      </c>
      <c r="DW111" s="440" t="str">
        <f t="shared" si="87"/>
        <v/>
      </c>
      <c r="DX111" s="440" t="str">
        <f t="shared" si="87"/>
        <v/>
      </c>
      <c r="DY111" s="440" t="str">
        <f t="shared" si="79"/>
        <v/>
      </c>
      <c r="DZ111" s="440" t="str">
        <f t="shared" si="67"/>
        <v/>
      </c>
      <c r="EA111" s="440" t="str">
        <f t="shared" si="81"/>
        <v/>
      </c>
      <c r="EB111" s="440" t="str">
        <f t="shared" si="81"/>
        <v/>
      </c>
      <c r="EC111" s="440" t="str">
        <f t="shared" si="81"/>
        <v/>
      </c>
      <c r="ED111" s="440" t="str">
        <f t="shared" si="81"/>
        <v/>
      </c>
      <c r="EE111" s="440" t="str">
        <f t="shared" si="81"/>
        <v/>
      </c>
      <c r="EF111" s="440" t="str">
        <f t="shared" si="68"/>
        <v/>
      </c>
      <c r="EG111" s="440" t="str">
        <f t="shared" si="82"/>
        <v/>
      </c>
      <c r="EH111" s="440" t="str">
        <f t="shared" si="82"/>
        <v/>
      </c>
      <c r="EI111" s="440" t="str">
        <f t="shared" si="69"/>
        <v/>
      </c>
      <c r="EJ111" s="440" t="str">
        <f t="shared" si="83"/>
        <v/>
      </c>
      <c r="EK111" s="440" t="str">
        <f t="shared" si="83"/>
        <v/>
      </c>
      <c r="EL111" s="440" t="str">
        <f t="shared" si="83"/>
        <v/>
      </c>
      <c r="EM111" s="440" t="str">
        <f t="shared" si="83"/>
        <v/>
      </c>
      <c r="EN111" s="440">
        <f t="shared" si="83"/>
        <v>1</v>
      </c>
      <c r="EO111" s="440" t="str">
        <f t="shared" si="83"/>
        <v/>
      </c>
      <c r="EP111" s="440" t="str">
        <f t="shared" si="83"/>
        <v/>
      </c>
      <c r="EQ111" s="440" t="str">
        <f t="shared" si="83"/>
        <v/>
      </c>
      <c r="ER111" s="440" t="str">
        <f t="shared" si="83"/>
        <v/>
      </c>
      <c r="ES111" s="441" t="str">
        <f t="shared" si="83"/>
        <v/>
      </c>
    </row>
    <row r="112" spans="86:149">
      <c r="CH112" s="1"/>
      <c r="CI112" s="1"/>
      <c r="CJ112" s="1"/>
      <c r="CK112" s="1"/>
      <c r="CL112" s="1"/>
      <c r="CM112" s="1"/>
      <c r="CN112" s="1"/>
      <c r="CO112" s="1"/>
      <c r="CP112" s="1"/>
      <c r="DA112" s="442" t="s">
        <v>14678</v>
      </c>
      <c r="DB112" s="443">
        <v>1</v>
      </c>
      <c r="DC112" s="434">
        <v>1</v>
      </c>
      <c r="DD112" s="434" t="str">
        <f t="shared" si="84"/>
        <v/>
      </c>
      <c r="DE112" s="434" t="str">
        <f t="shared" si="84"/>
        <v/>
      </c>
      <c r="DF112" s="434" t="str">
        <f t="shared" si="84"/>
        <v/>
      </c>
      <c r="DG112" s="434" t="str">
        <f t="shared" si="84"/>
        <v/>
      </c>
      <c r="DH112" s="434" t="str">
        <f t="shared" si="84"/>
        <v/>
      </c>
      <c r="DI112" s="434" t="str">
        <f t="shared" si="80"/>
        <v/>
      </c>
      <c r="DJ112" s="434" t="str">
        <f t="shared" si="85"/>
        <v/>
      </c>
      <c r="DK112" s="434" t="str">
        <f t="shared" si="85"/>
        <v/>
      </c>
      <c r="DL112" s="434" t="str">
        <f t="shared" si="85"/>
        <v/>
      </c>
      <c r="DM112" s="434" t="str">
        <f t="shared" si="85"/>
        <v/>
      </c>
      <c r="DN112" s="434" t="str">
        <f t="shared" si="85"/>
        <v/>
      </c>
      <c r="DO112" s="434" t="str">
        <f t="shared" si="85"/>
        <v/>
      </c>
      <c r="DP112" s="434" t="str">
        <f t="shared" si="85"/>
        <v/>
      </c>
      <c r="DQ112" s="434" t="str">
        <f t="shared" si="85"/>
        <v/>
      </c>
      <c r="DR112" s="434" t="str">
        <f t="shared" si="78"/>
        <v/>
      </c>
      <c r="DS112" s="434" t="str">
        <f t="shared" si="86"/>
        <v/>
      </c>
      <c r="DT112" s="434" t="str">
        <f t="shared" si="86"/>
        <v/>
      </c>
      <c r="DU112" s="434" t="str">
        <f t="shared" si="86"/>
        <v/>
      </c>
      <c r="DV112" s="434" t="str">
        <f t="shared" si="59"/>
        <v/>
      </c>
      <c r="DW112" s="434" t="str">
        <f t="shared" si="87"/>
        <v/>
      </c>
      <c r="DX112" s="434" t="str">
        <f t="shared" si="87"/>
        <v/>
      </c>
      <c r="DY112" s="434" t="str">
        <f t="shared" si="79"/>
        <v/>
      </c>
      <c r="DZ112" s="434" t="str">
        <f t="shared" si="67"/>
        <v/>
      </c>
      <c r="EA112" s="434" t="str">
        <f t="shared" si="81"/>
        <v/>
      </c>
      <c r="EB112" s="434" t="str">
        <f t="shared" si="81"/>
        <v/>
      </c>
      <c r="EC112" s="434" t="str">
        <f t="shared" si="81"/>
        <v/>
      </c>
      <c r="ED112" s="434" t="str">
        <f t="shared" si="81"/>
        <v/>
      </c>
      <c r="EE112" s="434" t="str">
        <f t="shared" si="81"/>
        <v/>
      </c>
      <c r="EF112" s="434" t="str">
        <f t="shared" si="68"/>
        <v/>
      </c>
      <c r="EG112" s="434" t="str">
        <f t="shared" si="82"/>
        <v/>
      </c>
      <c r="EH112" s="434" t="str">
        <f t="shared" si="82"/>
        <v/>
      </c>
      <c r="EI112" s="434" t="str">
        <f t="shared" si="69"/>
        <v/>
      </c>
      <c r="EJ112" s="434" t="str">
        <f t="shared" si="83"/>
        <v/>
      </c>
      <c r="EK112" s="434" t="str">
        <f t="shared" si="83"/>
        <v/>
      </c>
      <c r="EL112" s="434" t="str">
        <f t="shared" si="83"/>
        <v/>
      </c>
      <c r="EM112" s="434" t="str">
        <f t="shared" si="83"/>
        <v/>
      </c>
      <c r="EN112" s="434" t="str">
        <f t="shared" si="83"/>
        <v/>
      </c>
      <c r="EO112" s="434" t="str">
        <f t="shared" si="83"/>
        <v/>
      </c>
      <c r="EP112" s="434" t="str">
        <f t="shared" si="83"/>
        <v/>
      </c>
      <c r="EQ112" s="434" t="str">
        <f t="shared" si="83"/>
        <v/>
      </c>
      <c r="ER112" s="434" t="str">
        <f t="shared" si="83"/>
        <v/>
      </c>
      <c r="ES112" s="445" t="str">
        <f t="shared" si="83"/>
        <v/>
      </c>
    </row>
    <row r="113" spans="86:149">
      <c r="CH113" t="s">
        <v>14679</v>
      </c>
      <c r="CI113" t="s">
        <v>14680</v>
      </c>
      <c r="CJ113" t="s">
        <v>14681</v>
      </c>
      <c r="CK113" s="1"/>
      <c r="CL113" s="1"/>
      <c r="CM113" s="1"/>
      <c r="CN113" s="1"/>
      <c r="CO113" s="1"/>
      <c r="CP113" s="1"/>
      <c r="DA113" s="438" t="s">
        <v>14682</v>
      </c>
      <c r="DB113" s="439">
        <v>37</v>
      </c>
      <c r="DC113" s="440" t="str">
        <f t="shared" si="84"/>
        <v/>
      </c>
      <c r="DD113" s="440" t="str">
        <f t="shared" si="84"/>
        <v/>
      </c>
      <c r="DE113" s="440" t="str">
        <f t="shared" si="84"/>
        <v/>
      </c>
      <c r="DF113" s="440" t="str">
        <f t="shared" si="84"/>
        <v/>
      </c>
      <c r="DG113" s="440" t="str">
        <f t="shared" si="84"/>
        <v/>
      </c>
      <c r="DH113" s="440" t="str">
        <f t="shared" si="84"/>
        <v/>
      </c>
      <c r="DI113" s="440" t="str">
        <f t="shared" si="80"/>
        <v/>
      </c>
      <c r="DJ113" s="440" t="str">
        <f t="shared" si="85"/>
        <v/>
      </c>
      <c r="DK113" s="440" t="str">
        <f t="shared" si="85"/>
        <v/>
      </c>
      <c r="DL113" s="440" t="str">
        <f t="shared" si="85"/>
        <v/>
      </c>
      <c r="DM113" s="440" t="str">
        <f t="shared" si="85"/>
        <v/>
      </c>
      <c r="DN113" s="440" t="str">
        <f t="shared" si="85"/>
        <v/>
      </c>
      <c r="DO113" s="440" t="str">
        <f t="shared" si="85"/>
        <v/>
      </c>
      <c r="DP113" s="440" t="str">
        <f t="shared" si="85"/>
        <v/>
      </c>
      <c r="DQ113" s="440" t="str">
        <f t="shared" si="85"/>
        <v/>
      </c>
      <c r="DR113" s="440" t="str">
        <f t="shared" si="78"/>
        <v/>
      </c>
      <c r="DS113" s="440" t="str">
        <f t="shared" si="86"/>
        <v/>
      </c>
      <c r="DT113" s="440" t="str">
        <f t="shared" si="86"/>
        <v/>
      </c>
      <c r="DU113" s="440" t="str">
        <f t="shared" si="86"/>
        <v/>
      </c>
      <c r="DV113" s="440" t="str">
        <f t="shared" si="59"/>
        <v/>
      </c>
      <c r="DW113" s="440" t="str">
        <f t="shared" si="87"/>
        <v/>
      </c>
      <c r="DX113" s="440" t="str">
        <f t="shared" si="87"/>
        <v/>
      </c>
      <c r="DY113" s="440" t="str">
        <f t="shared" si="79"/>
        <v/>
      </c>
      <c r="DZ113" s="440" t="str">
        <f t="shared" si="67"/>
        <v/>
      </c>
      <c r="EA113" s="440" t="str">
        <f t="shared" si="81"/>
        <v/>
      </c>
      <c r="EB113" s="440" t="str">
        <f t="shared" si="81"/>
        <v/>
      </c>
      <c r="EC113" s="440" t="str">
        <f t="shared" si="81"/>
        <v/>
      </c>
      <c r="ED113" s="440" t="str">
        <f t="shared" si="81"/>
        <v/>
      </c>
      <c r="EE113" s="440" t="str">
        <f t="shared" si="81"/>
        <v/>
      </c>
      <c r="EF113" s="440" t="str">
        <f t="shared" si="68"/>
        <v/>
      </c>
      <c r="EG113" s="440" t="str">
        <f t="shared" si="82"/>
        <v/>
      </c>
      <c r="EH113" s="440" t="str">
        <f t="shared" si="82"/>
        <v/>
      </c>
      <c r="EI113" s="440" t="str">
        <f t="shared" si="69"/>
        <v/>
      </c>
      <c r="EJ113" s="440" t="str">
        <f t="shared" si="83"/>
        <v/>
      </c>
      <c r="EK113" s="440" t="str">
        <f t="shared" si="83"/>
        <v/>
      </c>
      <c r="EL113" s="440" t="str">
        <f t="shared" si="83"/>
        <v/>
      </c>
      <c r="EM113" s="440">
        <f t="shared" si="83"/>
        <v>1</v>
      </c>
      <c r="EN113" s="440" t="str">
        <f t="shared" si="83"/>
        <v/>
      </c>
      <c r="EO113" s="440" t="str">
        <f t="shared" si="83"/>
        <v/>
      </c>
      <c r="EP113" s="440" t="str">
        <f t="shared" si="83"/>
        <v/>
      </c>
      <c r="EQ113" s="440" t="str">
        <f t="shared" si="83"/>
        <v/>
      </c>
      <c r="ER113" s="440" t="str">
        <f t="shared" si="83"/>
        <v/>
      </c>
      <c r="ES113" s="441" t="str">
        <f t="shared" si="83"/>
        <v/>
      </c>
    </row>
    <row r="114" spans="86:149">
      <c r="CH114" t="s">
        <v>14683</v>
      </c>
      <c r="CI114" t="s">
        <v>14684</v>
      </c>
      <c r="CJ114" t="s">
        <v>14685</v>
      </c>
      <c r="CK114" s="1"/>
      <c r="CL114" s="1"/>
      <c r="CM114" s="1"/>
      <c r="CN114" s="1"/>
      <c r="CO114" s="1"/>
      <c r="CP114" s="1"/>
      <c r="DA114" s="442" t="s">
        <v>14686</v>
      </c>
      <c r="DB114" s="443">
        <v>38</v>
      </c>
      <c r="DC114" s="434" t="str">
        <f t="shared" si="84"/>
        <v/>
      </c>
      <c r="DD114" s="434" t="str">
        <f t="shared" si="84"/>
        <v/>
      </c>
      <c r="DE114" s="434" t="str">
        <f t="shared" si="84"/>
        <v/>
      </c>
      <c r="DF114" s="434" t="str">
        <f t="shared" si="84"/>
        <v/>
      </c>
      <c r="DG114" s="434" t="str">
        <f t="shared" si="84"/>
        <v/>
      </c>
      <c r="DH114" s="434" t="str">
        <f t="shared" si="84"/>
        <v/>
      </c>
      <c r="DI114" s="434" t="str">
        <f t="shared" si="80"/>
        <v/>
      </c>
      <c r="DJ114" s="434" t="str">
        <f t="shared" si="85"/>
        <v/>
      </c>
      <c r="DK114" s="434" t="str">
        <f t="shared" si="85"/>
        <v/>
      </c>
      <c r="DL114" s="434" t="str">
        <f t="shared" si="85"/>
        <v/>
      </c>
      <c r="DM114" s="434" t="str">
        <f t="shared" si="85"/>
        <v/>
      </c>
      <c r="DN114" s="434" t="str">
        <f t="shared" si="85"/>
        <v/>
      </c>
      <c r="DO114" s="434" t="str">
        <f t="shared" si="85"/>
        <v/>
      </c>
      <c r="DP114" s="434" t="str">
        <f t="shared" si="85"/>
        <v/>
      </c>
      <c r="DQ114" s="434" t="str">
        <f t="shared" si="85"/>
        <v/>
      </c>
      <c r="DR114" s="434" t="str">
        <f t="shared" si="78"/>
        <v/>
      </c>
      <c r="DS114" s="434" t="str">
        <f t="shared" si="86"/>
        <v/>
      </c>
      <c r="DT114" s="434" t="str">
        <f t="shared" si="86"/>
        <v/>
      </c>
      <c r="DU114" s="434" t="str">
        <f t="shared" si="86"/>
        <v/>
      </c>
      <c r="DV114" s="434" t="str">
        <f t="shared" si="59"/>
        <v/>
      </c>
      <c r="DW114" s="434" t="str">
        <f t="shared" si="87"/>
        <v/>
      </c>
      <c r="DX114" s="434" t="str">
        <f t="shared" si="87"/>
        <v/>
      </c>
      <c r="DY114" s="434" t="str">
        <f t="shared" si="79"/>
        <v/>
      </c>
      <c r="DZ114" s="434" t="str">
        <f t="shared" si="67"/>
        <v/>
      </c>
      <c r="EA114" s="434" t="str">
        <f t="shared" si="81"/>
        <v/>
      </c>
      <c r="EB114" s="434" t="str">
        <f t="shared" si="81"/>
        <v/>
      </c>
      <c r="EC114" s="434" t="str">
        <f t="shared" si="81"/>
        <v/>
      </c>
      <c r="ED114" s="434" t="str">
        <f t="shared" si="81"/>
        <v/>
      </c>
      <c r="EE114" s="434" t="str">
        <f t="shared" si="81"/>
        <v/>
      </c>
      <c r="EF114" s="434" t="str">
        <f t="shared" si="68"/>
        <v/>
      </c>
      <c r="EG114" s="434" t="str">
        <f t="shared" si="82"/>
        <v/>
      </c>
      <c r="EH114" s="434" t="str">
        <f t="shared" si="82"/>
        <v/>
      </c>
      <c r="EI114" s="434" t="str">
        <f t="shared" si="69"/>
        <v/>
      </c>
      <c r="EJ114" s="434" t="str">
        <f t="shared" si="83"/>
        <v/>
      </c>
      <c r="EK114" s="434" t="str">
        <f t="shared" si="83"/>
        <v/>
      </c>
      <c r="EL114" s="434" t="str">
        <f t="shared" si="83"/>
        <v/>
      </c>
      <c r="EM114" s="434" t="str">
        <f t="shared" si="83"/>
        <v/>
      </c>
      <c r="EN114" s="434">
        <f t="shared" si="83"/>
        <v>1</v>
      </c>
      <c r="EO114" s="434" t="str">
        <f t="shared" si="83"/>
        <v/>
      </c>
      <c r="EP114" s="434" t="str">
        <f t="shared" si="83"/>
        <v/>
      </c>
      <c r="EQ114" s="434" t="str">
        <f t="shared" si="83"/>
        <v/>
      </c>
      <c r="ER114" s="434" t="str">
        <f t="shared" si="83"/>
        <v/>
      </c>
      <c r="ES114" s="445" t="str">
        <f t="shared" si="83"/>
        <v/>
      </c>
    </row>
    <row r="115" spans="86:149">
      <c r="CI115" s="1"/>
      <c r="CJ115" s="1"/>
      <c r="CK115" s="1"/>
      <c r="CL115" s="1"/>
      <c r="CM115" s="1"/>
      <c r="CN115" s="1"/>
      <c r="CO115" s="1"/>
      <c r="CP115" s="1"/>
      <c r="DA115" s="438" t="s">
        <v>14687</v>
      </c>
      <c r="DB115" s="439">
        <v>19</v>
      </c>
      <c r="DC115" s="440" t="str">
        <f t="shared" si="84"/>
        <v/>
      </c>
      <c r="DD115" s="440" t="str">
        <f t="shared" si="84"/>
        <v/>
      </c>
      <c r="DE115" s="440" t="str">
        <f t="shared" si="84"/>
        <v/>
      </c>
      <c r="DF115" s="440" t="str">
        <f t="shared" si="84"/>
        <v/>
      </c>
      <c r="DG115" s="440" t="str">
        <f t="shared" si="84"/>
        <v/>
      </c>
      <c r="DH115" s="440" t="str">
        <f t="shared" si="84"/>
        <v/>
      </c>
      <c r="DI115" s="440" t="str">
        <f t="shared" si="80"/>
        <v/>
      </c>
      <c r="DJ115" s="440" t="str">
        <f t="shared" si="85"/>
        <v/>
      </c>
      <c r="DK115" s="440" t="str">
        <f t="shared" si="85"/>
        <v/>
      </c>
      <c r="DL115" s="440" t="str">
        <f t="shared" si="85"/>
        <v/>
      </c>
      <c r="DM115" s="440" t="str">
        <f t="shared" si="85"/>
        <v/>
      </c>
      <c r="DN115" s="440" t="str">
        <f t="shared" si="85"/>
        <v/>
      </c>
      <c r="DO115" s="440" t="str">
        <f t="shared" si="85"/>
        <v/>
      </c>
      <c r="DP115" s="440" t="str">
        <f t="shared" si="85"/>
        <v/>
      </c>
      <c r="DQ115" s="440" t="str">
        <f t="shared" si="85"/>
        <v/>
      </c>
      <c r="DR115" s="440" t="str">
        <f t="shared" si="78"/>
        <v/>
      </c>
      <c r="DS115" s="440" t="str">
        <f t="shared" si="86"/>
        <v/>
      </c>
      <c r="DT115" s="440" t="str">
        <f t="shared" si="86"/>
        <v/>
      </c>
      <c r="DU115" s="440">
        <f t="shared" si="86"/>
        <v>1</v>
      </c>
      <c r="DV115" s="440" t="str">
        <f t="shared" si="59"/>
        <v/>
      </c>
      <c r="DW115" s="440" t="str">
        <f t="shared" si="87"/>
        <v/>
      </c>
      <c r="DX115" s="440" t="str">
        <f t="shared" si="87"/>
        <v/>
      </c>
      <c r="DY115" s="440" t="str">
        <f t="shared" si="79"/>
        <v/>
      </c>
      <c r="DZ115" s="440" t="str">
        <f t="shared" si="67"/>
        <v/>
      </c>
      <c r="EA115" s="440" t="str">
        <f t="shared" si="81"/>
        <v/>
      </c>
      <c r="EB115" s="440" t="str">
        <f t="shared" si="81"/>
        <v/>
      </c>
      <c r="EC115" s="440" t="str">
        <f t="shared" si="81"/>
        <v/>
      </c>
      <c r="ED115" s="440" t="str">
        <f t="shared" si="81"/>
        <v/>
      </c>
      <c r="EE115" s="440" t="str">
        <f t="shared" si="81"/>
        <v/>
      </c>
      <c r="EF115" s="440" t="str">
        <f t="shared" si="68"/>
        <v/>
      </c>
      <c r="EG115" s="440" t="str">
        <f t="shared" si="82"/>
        <v/>
      </c>
      <c r="EH115" s="440" t="str">
        <f t="shared" si="82"/>
        <v/>
      </c>
      <c r="EI115" s="440" t="str">
        <f t="shared" si="69"/>
        <v/>
      </c>
      <c r="EJ115" s="440" t="str">
        <f t="shared" ref="EJ115:ES124" si="88">IF(EJ$2=$DB115,1,"")</f>
        <v/>
      </c>
      <c r="EK115" s="440" t="str">
        <f t="shared" si="88"/>
        <v/>
      </c>
      <c r="EL115" s="440" t="str">
        <f t="shared" si="88"/>
        <v/>
      </c>
      <c r="EM115" s="440" t="str">
        <f t="shared" si="88"/>
        <v/>
      </c>
      <c r="EN115" s="440" t="str">
        <f t="shared" si="88"/>
        <v/>
      </c>
      <c r="EO115" s="440" t="str">
        <f t="shared" si="88"/>
        <v/>
      </c>
      <c r="EP115" s="440" t="str">
        <f t="shared" si="88"/>
        <v/>
      </c>
      <c r="EQ115" s="440" t="str">
        <f t="shared" si="88"/>
        <v/>
      </c>
      <c r="ER115" s="440" t="str">
        <f t="shared" si="88"/>
        <v/>
      </c>
      <c r="ES115" s="441" t="str">
        <f t="shared" si="88"/>
        <v/>
      </c>
    </row>
    <row r="116" spans="86:149">
      <c r="CP116" s="32"/>
      <c r="DA116" s="442" t="s">
        <v>14688</v>
      </c>
      <c r="DB116" s="443" t="s">
        <v>14689</v>
      </c>
      <c r="DC116" s="434" t="str">
        <f t="shared" si="84"/>
        <v/>
      </c>
      <c r="DD116" s="434" t="str">
        <f t="shared" si="84"/>
        <v/>
      </c>
      <c r="DE116" s="434" t="str">
        <f t="shared" si="84"/>
        <v/>
      </c>
      <c r="DF116" s="434" t="str">
        <f t="shared" si="84"/>
        <v/>
      </c>
      <c r="DG116" s="434" t="str">
        <f t="shared" si="84"/>
        <v/>
      </c>
      <c r="DH116" s="434" t="str">
        <f t="shared" si="84"/>
        <v/>
      </c>
      <c r="DI116" s="434" t="str">
        <f t="shared" si="80"/>
        <v/>
      </c>
      <c r="DJ116" s="434" t="str">
        <f t="shared" si="85"/>
        <v/>
      </c>
      <c r="DK116" s="434" t="str">
        <f t="shared" si="85"/>
        <v/>
      </c>
      <c r="DL116" s="434" t="str">
        <f t="shared" si="85"/>
        <v/>
      </c>
      <c r="DM116" s="434" t="str">
        <f t="shared" si="85"/>
        <v/>
      </c>
      <c r="DN116" s="434" t="str">
        <f t="shared" si="85"/>
        <v/>
      </c>
      <c r="DO116" s="434" t="str">
        <f t="shared" si="85"/>
        <v/>
      </c>
      <c r="DP116" s="434" t="str">
        <f t="shared" si="85"/>
        <v/>
      </c>
      <c r="DQ116" s="434" t="str">
        <f t="shared" si="85"/>
        <v/>
      </c>
      <c r="DR116" s="434" t="str">
        <f t="shared" si="78"/>
        <v/>
      </c>
      <c r="DS116" s="434" t="str">
        <f t="shared" si="86"/>
        <v/>
      </c>
      <c r="DT116" s="434" t="str">
        <f t="shared" si="86"/>
        <v/>
      </c>
      <c r="DU116" s="434" t="str">
        <f t="shared" si="86"/>
        <v/>
      </c>
      <c r="DV116" s="434">
        <v>1</v>
      </c>
      <c r="DW116" s="434" t="str">
        <f t="shared" si="87"/>
        <v/>
      </c>
      <c r="DX116" s="434" t="str">
        <f t="shared" si="87"/>
        <v/>
      </c>
      <c r="DY116" s="434" t="str">
        <f t="shared" si="79"/>
        <v/>
      </c>
      <c r="DZ116" s="434" t="str">
        <f t="shared" si="67"/>
        <v/>
      </c>
      <c r="EA116" s="434" t="str">
        <f t="shared" ref="EA116:EA147" si="89">IF(EA$2=$DB116,1,"")</f>
        <v/>
      </c>
      <c r="EB116" s="434">
        <v>1</v>
      </c>
      <c r="EC116" s="434" t="str">
        <f t="shared" ref="EC116:EE135" si="90">IF(EC$2=$DB116,1,"")</f>
        <v/>
      </c>
      <c r="ED116" s="434" t="str">
        <f t="shared" si="90"/>
        <v/>
      </c>
      <c r="EE116" s="434" t="str">
        <f t="shared" si="90"/>
        <v/>
      </c>
      <c r="EF116" s="434" t="str">
        <f t="shared" si="68"/>
        <v/>
      </c>
      <c r="EG116" s="434" t="str">
        <f t="shared" si="82"/>
        <v/>
      </c>
      <c r="EH116" s="434" t="str">
        <f t="shared" si="82"/>
        <v/>
      </c>
      <c r="EI116" s="434" t="str">
        <f t="shared" si="69"/>
        <v/>
      </c>
      <c r="EJ116" s="434" t="str">
        <f t="shared" si="88"/>
        <v/>
      </c>
      <c r="EK116" s="434" t="str">
        <f t="shared" si="88"/>
        <v/>
      </c>
      <c r="EL116" s="434" t="str">
        <f t="shared" si="88"/>
        <v/>
      </c>
      <c r="EM116" s="434" t="str">
        <f t="shared" si="88"/>
        <v/>
      </c>
      <c r="EN116" s="434" t="str">
        <f t="shared" si="88"/>
        <v/>
      </c>
      <c r="EO116" s="434" t="str">
        <f t="shared" si="88"/>
        <v/>
      </c>
      <c r="EP116" s="434" t="str">
        <f t="shared" si="88"/>
        <v/>
      </c>
      <c r="EQ116" s="434" t="str">
        <f t="shared" si="88"/>
        <v/>
      </c>
      <c r="ER116" s="434" t="str">
        <f t="shared" si="88"/>
        <v/>
      </c>
      <c r="ES116" s="445" t="str">
        <f t="shared" si="88"/>
        <v/>
      </c>
    </row>
    <row r="117" spans="86:149">
      <c r="CH117" s="318"/>
      <c r="CI117" s="318"/>
      <c r="CJ117" s="318"/>
      <c r="CK117" s="318"/>
      <c r="CL117" s="318"/>
      <c r="CM117" s="318"/>
      <c r="CN117" s="318"/>
      <c r="CO117" s="318"/>
      <c r="CP117" s="1"/>
      <c r="DA117" s="438" t="s">
        <v>14690</v>
      </c>
      <c r="DB117" s="439">
        <v>3</v>
      </c>
      <c r="DC117" s="440" t="str">
        <f t="shared" si="84"/>
        <v/>
      </c>
      <c r="DD117" s="440" t="str">
        <f t="shared" si="84"/>
        <v/>
      </c>
      <c r="DE117" s="446">
        <v>1</v>
      </c>
      <c r="DF117" s="440" t="str">
        <f t="shared" si="84"/>
        <v/>
      </c>
      <c r="DG117" s="440" t="str">
        <f t="shared" si="84"/>
        <v/>
      </c>
      <c r="DH117" s="440" t="str">
        <f t="shared" si="84"/>
        <v/>
      </c>
      <c r="DI117" s="440" t="str">
        <f t="shared" si="80"/>
        <v/>
      </c>
      <c r="DJ117" s="440" t="str">
        <f t="shared" si="85"/>
        <v/>
      </c>
      <c r="DK117" s="440" t="str">
        <f t="shared" si="85"/>
        <v/>
      </c>
      <c r="DL117" s="440" t="str">
        <f t="shared" si="85"/>
        <v/>
      </c>
      <c r="DM117" s="440" t="str">
        <f t="shared" si="85"/>
        <v/>
      </c>
      <c r="DN117" s="440" t="str">
        <f t="shared" si="85"/>
        <v/>
      </c>
      <c r="DO117" s="440" t="str">
        <f t="shared" si="85"/>
        <v/>
      </c>
      <c r="DP117" s="440" t="str">
        <f t="shared" si="85"/>
        <v/>
      </c>
      <c r="DQ117" s="440" t="str">
        <f t="shared" si="85"/>
        <v/>
      </c>
      <c r="DR117" s="440" t="str">
        <f t="shared" si="78"/>
        <v/>
      </c>
      <c r="DS117" s="440" t="str">
        <f t="shared" si="86"/>
        <v/>
      </c>
      <c r="DT117" s="440" t="str">
        <f t="shared" si="86"/>
        <v/>
      </c>
      <c r="DU117" s="440" t="str">
        <f t="shared" si="86"/>
        <v/>
      </c>
      <c r="DV117" s="440" t="str">
        <f t="shared" ref="DV117:DV148" si="91">IF(DV$2=$DB117,1,"")</f>
        <v/>
      </c>
      <c r="DW117" s="440" t="str">
        <f t="shared" si="87"/>
        <v/>
      </c>
      <c r="DX117" s="440" t="str">
        <f t="shared" si="87"/>
        <v/>
      </c>
      <c r="DY117" s="440" t="str">
        <f t="shared" si="79"/>
        <v/>
      </c>
      <c r="DZ117" s="440" t="str">
        <f t="shared" si="67"/>
        <v/>
      </c>
      <c r="EA117" s="440" t="str">
        <f t="shared" si="89"/>
        <v/>
      </c>
      <c r="EB117" s="440" t="str">
        <f t="shared" ref="EB117:EB148" si="92">IF(EB$2=$DB117,1,"")</f>
        <v/>
      </c>
      <c r="EC117" s="440" t="str">
        <f t="shared" si="90"/>
        <v/>
      </c>
      <c r="ED117" s="440" t="str">
        <f t="shared" si="90"/>
        <v/>
      </c>
      <c r="EE117" s="440" t="str">
        <f t="shared" si="90"/>
        <v/>
      </c>
      <c r="EF117" s="440" t="str">
        <f t="shared" si="68"/>
        <v/>
      </c>
      <c r="EG117" s="440" t="str">
        <f t="shared" si="82"/>
        <v/>
      </c>
      <c r="EH117" s="440" t="str">
        <f t="shared" si="82"/>
        <v/>
      </c>
      <c r="EI117" s="440" t="str">
        <f t="shared" si="69"/>
        <v/>
      </c>
      <c r="EJ117" s="440" t="str">
        <f t="shared" si="88"/>
        <v/>
      </c>
      <c r="EK117" s="440" t="str">
        <f t="shared" si="88"/>
        <v/>
      </c>
      <c r="EL117" s="440" t="str">
        <f t="shared" si="88"/>
        <v/>
      </c>
      <c r="EM117" s="440" t="str">
        <f t="shared" si="88"/>
        <v/>
      </c>
      <c r="EN117" s="440" t="str">
        <f t="shared" si="88"/>
        <v/>
      </c>
      <c r="EO117" s="440" t="str">
        <f t="shared" si="88"/>
        <v/>
      </c>
      <c r="EP117" s="440" t="str">
        <f t="shared" si="88"/>
        <v/>
      </c>
      <c r="EQ117" s="440" t="str">
        <f t="shared" si="88"/>
        <v/>
      </c>
      <c r="ER117" s="440" t="str">
        <f t="shared" si="88"/>
        <v/>
      </c>
      <c r="ES117" s="441" t="str">
        <f t="shared" si="88"/>
        <v/>
      </c>
    </row>
    <row r="118" spans="86:149">
      <c r="CH118" s="1"/>
      <c r="CI118" s="1"/>
      <c r="CJ118" s="1"/>
      <c r="CK118" s="1"/>
      <c r="CL118" s="1"/>
      <c r="CM118" s="1"/>
      <c r="CN118" s="1"/>
      <c r="CO118" s="1"/>
      <c r="CP118" s="1"/>
      <c r="DA118" s="442" t="s">
        <v>14691</v>
      </c>
      <c r="DB118" s="443">
        <v>39</v>
      </c>
      <c r="DC118" s="434" t="str">
        <f t="shared" ref="DC118:DH130" si="93">IF(DC$2=$DB118,1,"")</f>
        <v/>
      </c>
      <c r="DD118" s="434" t="str">
        <f t="shared" si="93"/>
        <v/>
      </c>
      <c r="DE118" s="434" t="str">
        <f t="shared" si="93"/>
        <v/>
      </c>
      <c r="DF118" s="434" t="str">
        <f t="shared" si="93"/>
        <v/>
      </c>
      <c r="DG118" s="434" t="str">
        <f t="shared" si="93"/>
        <v/>
      </c>
      <c r="DH118" s="434" t="str">
        <f t="shared" si="93"/>
        <v/>
      </c>
      <c r="DI118" s="434" t="str">
        <f t="shared" si="80"/>
        <v/>
      </c>
      <c r="DJ118" s="434" t="str">
        <f t="shared" ref="DJ118:DQ127" si="94">IF(DJ$2=$DB118,1,"")</f>
        <v/>
      </c>
      <c r="DK118" s="434" t="str">
        <f t="shared" si="94"/>
        <v/>
      </c>
      <c r="DL118" s="434" t="str">
        <f t="shared" si="94"/>
        <v/>
      </c>
      <c r="DM118" s="434" t="str">
        <f t="shared" si="94"/>
        <v/>
      </c>
      <c r="DN118" s="434" t="str">
        <f t="shared" si="94"/>
        <v/>
      </c>
      <c r="DO118" s="434" t="str">
        <f t="shared" si="94"/>
        <v/>
      </c>
      <c r="DP118" s="434" t="str">
        <f t="shared" si="94"/>
        <v/>
      </c>
      <c r="DQ118" s="434" t="str">
        <f t="shared" si="94"/>
        <v/>
      </c>
      <c r="DR118" s="434" t="str">
        <f t="shared" si="78"/>
        <v/>
      </c>
      <c r="DS118" s="434" t="str">
        <f t="shared" si="86"/>
        <v/>
      </c>
      <c r="DT118" s="434" t="str">
        <f t="shared" si="86"/>
        <v/>
      </c>
      <c r="DU118" s="434" t="str">
        <f t="shared" si="86"/>
        <v/>
      </c>
      <c r="DV118" s="434" t="str">
        <f t="shared" si="91"/>
        <v/>
      </c>
      <c r="DW118" s="434" t="str">
        <f t="shared" si="87"/>
        <v/>
      </c>
      <c r="DX118" s="434" t="str">
        <f t="shared" si="87"/>
        <v/>
      </c>
      <c r="DY118" s="434" t="str">
        <f t="shared" si="79"/>
        <v/>
      </c>
      <c r="DZ118" s="434" t="str">
        <f t="shared" ref="DZ118:DZ149" si="95">IF(DZ$2=$DB118,1,"")</f>
        <v/>
      </c>
      <c r="EA118" s="434" t="str">
        <f t="shared" si="89"/>
        <v/>
      </c>
      <c r="EB118" s="434" t="str">
        <f t="shared" si="92"/>
        <v/>
      </c>
      <c r="EC118" s="434" t="str">
        <f t="shared" si="90"/>
        <v/>
      </c>
      <c r="ED118" s="434" t="str">
        <f t="shared" si="90"/>
        <v/>
      </c>
      <c r="EE118" s="434" t="str">
        <f t="shared" si="90"/>
        <v/>
      </c>
      <c r="EF118" s="434" t="str">
        <f t="shared" ref="EF118:EF149" si="96">IF(EF$2=$DB118,1,"")</f>
        <v/>
      </c>
      <c r="EG118" s="434" t="str">
        <f t="shared" si="82"/>
        <v/>
      </c>
      <c r="EH118" s="434" t="str">
        <f t="shared" si="82"/>
        <v/>
      </c>
      <c r="EI118" s="434" t="str">
        <f t="shared" ref="EI118:EI149" si="97">IF(EI$2=$DB118,1,"")</f>
        <v/>
      </c>
      <c r="EJ118" s="434" t="str">
        <f t="shared" si="88"/>
        <v/>
      </c>
      <c r="EK118" s="434" t="str">
        <f t="shared" si="88"/>
        <v/>
      </c>
      <c r="EL118" s="434" t="str">
        <f t="shared" si="88"/>
        <v/>
      </c>
      <c r="EM118" s="434" t="str">
        <f t="shared" si="88"/>
        <v/>
      </c>
      <c r="EN118" s="434" t="str">
        <f t="shared" si="88"/>
        <v/>
      </c>
      <c r="EO118" s="434">
        <f t="shared" si="88"/>
        <v>1</v>
      </c>
      <c r="EP118" s="434" t="str">
        <f t="shared" si="88"/>
        <v/>
      </c>
      <c r="EQ118" s="434" t="str">
        <f t="shared" si="88"/>
        <v/>
      </c>
      <c r="ER118" s="434" t="str">
        <f t="shared" si="88"/>
        <v/>
      </c>
      <c r="ES118" s="445" t="str">
        <f t="shared" si="88"/>
        <v/>
      </c>
    </row>
    <row r="119" spans="86:149">
      <c r="CH119" s="1"/>
      <c r="CI119" s="1"/>
      <c r="CJ119" s="1"/>
      <c r="CK119" s="1"/>
      <c r="CL119" s="1"/>
      <c r="CM119" s="1"/>
      <c r="CN119" s="1"/>
      <c r="CO119" s="1"/>
      <c r="CP119" s="1"/>
      <c r="DA119" s="438" t="s">
        <v>14692</v>
      </c>
      <c r="DB119" s="439">
        <v>2</v>
      </c>
      <c r="DC119" s="440" t="str">
        <f t="shared" si="93"/>
        <v/>
      </c>
      <c r="DD119" s="446">
        <v>1</v>
      </c>
      <c r="DE119" s="440" t="str">
        <f t="shared" si="93"/>
        <v/>
      </c>
      <c r="DF119" s="440" t="str">
        <f t="shared" si="93"/>
        <v/>
      </c>
      <c r="DG119" s="440" t="str">
        <f t="shared" si="93"/>
        <v/>
      </c>
      <c r="DH119" s="440" t="str">
        <f t="shared" si="93"/>
        <v/>
      </c>
      <c r="DI119" s="440" t="str">
        <f t="shared" si="80"/>
        <v/>
      </c>
      <c r="DJ119" s="440" t="str">
        <f t="shared" si="94"/>
        <v/>
      </c>
      <c r="DK119" s="440" t="str">
        <f t="shared" si="94"/>
        <v/>
      </c>
      <c r="DL119" s="440" t="str">
        <f t="shared" si="94"/>
        <v/>
      </c>
      <c r="DM119" s="440" t="str">
        <f t="shared" si="94"/>
        <v/>
      </c>
      <c r="DN119" s="440" t="str">
        <f t="shared" si="94"/>
        <v/>
      </c>
      <c r="DO119" s="440" t="str">
        <f t="shared" si="94"/>
        <v/>
      </c>
      <c r="DP119" s="440" t="str">
        <f t="shared" si="94"/>
        <v/>
      </c>
      <c r="DQ119" s="440" t="str">
        <f t="shared" si="94"/>
        <v/>
      </c>
      <c r="DR119" s="440" t="str">
        <f t="shared" si="78"/>
        <v/>
      </c>
      <c r="DS119" s="440" t="str">
        <f t="shared" si="86"/>
        <v/>
      </c>
      <c r="DT119" s="440" t="str">
        <f t="shared" si="86"/>
        <v/>
      </c>
      <c r="DU119" s="440" t="str">
        <f t="shared" si="86"/>
        <v/>
      </c>
      <c r="DV119" s="440" t="str">
        <f t="shared" si="91"/>
        <v/>
      </c>
      <c r="DW119" s="440" t="str">
        <f t="shared" si="87"/>
        <v/>
      </c>
      <c r="DX119" s="440" t="str">
        <f t="shared" si="87"/>
        <v/>
      </c>
      <c r="DY119" s="440" t="str">
        <f t="shared" si="79"/>
        <v/>
      </c>
      <c r="DZ119" s="440" t="str">
        <f t="shared" si="95"/>
        <v/>
      </c>
      <c r="EA119" s="440" t="str">
        <f t="shared" si="89"/>
        <v/>
      </c>
      <c r="EB119" s="440" t="str">
        <f t="shared" si="92"/>
        <v/>
      </c>
      <c r="EC119" s="440" t="str">
        <f t="shared" si="90"/>
        <v/>
      </c>
      <c r="ED119" s="440" t="str">
        <f t="shared" si="90"/>
        <v/>
      </c>
      <c r="EE119" s="440" t="str">
        <f t="shared" si="90"/>
        <v/>
      </c>
      <c r="EF119" s="440" t="str">
        <f t="shared" si="96"/>
        <v/>
      </c>
      <c r="EG119" s="440" t="str">
        <f t="shared" si="82"/>
        <v/>
      </c>
      <c r="EH119" s="440" t="str">
        <f t="shared" si="82"/>
        <v/>
      </c>
      <c r="EI119" s="440" t="str">
        <f t="shared" si="97"/>
        <v/>
      </c>
      <c r="EJ119" s="440" t="str">
        <f t="shared" si="88"/>
        <v/>
      </c>
      <c r="EK119" s="440" t="str">
        <f t="shared" si="88"/>
        <v/>
      </c>
      <c r="EL119" s="440" t="str">
        <f t="shared" si="88"/>
        <v/>
      </c>
      <c r="EM119" s="440" t="str">
        <f t="shared" si="88"/>
        <v/>
      </c>
      <c r="EN119" s="440" t="str">
        <f t="shared" si="88"/>
        <v/>
      </c>
      <c r="EO119" s="440" t="str">
        <f t="shared" si="88"/>
        <v/>
      </c>
      <c r="EP119" s="440" t="str">
        <f t="shared" si="88"/>
        <v/>
      </c>
      <c r="EQ119" s="440" t="str">
        <f t="shared" si="88"/>
        <v/>
      </c>
      <c r="ER119" s="440" t="str">
        <f t="shared" si="88"/>
        <v/>
      </c>
      <c r="ES119" s="441" t="str">
        <f t="shared" si="88"/>
        <v/>
      </c>
    </row>
    <row r="120" spans="86:149">
      <c r="CH120" s="1"/>
      <c r="CI120" s="1"/>
      <c r="CJ120" s="1"/>
      <c r="CK120" s="1"/>
      <c r="CL120" s="1"/>
      <c r="CM120" s="1"/>
      <c r="CN120" s="1"/>
      <c r="CO120" s="1"/>
      <c r="CP120" s="1"/>
      <c r="DA120" s="442" t="s">
        <v>14693</v>
      </c>
      <c r="DB120" s="443">
        <v>3</v>
      </c>
      <c r="DC120" s="434" t="str">
        <f t="shared" si="93"/>
        <v/>
      </c>
      <c r="DD120" s="434" t="str">
        <f t="shared" si="93"/>
        <v/>
      </c>
      <c r="DE120" s="446">
        <v>1</v>
      </c>
      <c r="DF120" s="434" t="str">
        <f t="shared" si="93"/>
        <v/>
      </c>
      <c r="DG120" s="434" t="str">
        <f t="shared" si="93"/>
        <v/>
      </c>
      <c r="DH120" s="434" t="str">
        <f t="shared" si="93"/>
        <v/>
      </c>
      <c r="DI120" s="434" t="str">
        <f t="shared" si="80"/>
        <v/>
      </c>
      <c r="DJ120" s="434" t="str">
        <f t="shared" si="94"/>
        <v/>
      </c>
      <c r="DK120" s="434" t="str">
        <f t="shared" si="94"/>
        <v/>
      </c>
      <c r="DL120" s="434" t="str">
        <f t="shared" si="94"/>
        <v/>
      </c>
      <c r="DM120" s="434" t="str">
        <f t="shared" si="94"/>
        <v/>
      </c>
      <c r="DN120" s="434" t="str">
        <f t="shared" si="94"/>
        <v/>
      </c>
      <c r="DO120" s="434" t="str">
        <f t="shared" si="94"/>
        <v/>
      </c>
      <c r="DP120" s="434" t="str">
        <f t="shared" si="94"/>
        <v/>
      </c>
      <c r="DQ120" s="434" t="str">
        <f t="shared" si="94"/>
        <v/>
      </c>
      <c r="DR120" s="434" t="str">
        <f t="shared" si="78"/>
        <v/>
      </c>
      <c r="DS120" s="434" t="str">
        <f t="shared" si="86"/>
        <v/>
      </c>
      <c r="DT120" s="434" t="str">
        <f t="shared" si="86"/>
        <v/>
      </c>
      <c r="DU120" s="434" t="str">
        <f t="shared" si="86"/>
        <v/>
      </c>
      <c r="DV120" s="434" t="str">
        <f t="shared" si="91"/>
        <v/>
      </c>
      <c r="DW120" s="434" t="str">
        <f t="shared" si="87"/>
        <v/>
      </c>
      <c r="DX120" s="434" t="str">
        <f t="shared" si="87"/>
        <v/>
      </c>
      <c r="DY120" s="434" t="str">
        <f t="shared" si="79"/>
        <v/>
      </c>
      <c r="DZ120" s="434" t="str">
        <f t="shared" si="95"/>
        <v/>
      </c>
      <c r="EA120" s="434" t="str">
        <f t="shared" si="89"/>
        <v/>
      </c>
      <c r="EB120" s="434" t="str">
        <f t="shared" si="92"/>
        <v/>
      </c>
      <c r="EC120" s="434" t="str">
        <f t="shared" si="90"/>
        <v/>
      </c>
      <c r="ED120" s="434" t="str">
        <f t="shared" si="90"/>
        <v/>
      </c>
      <c r="EE120" s="434" t="str">
        <f t="shared" si="90"/>
        <v/>
      </c>
      <c r="EF120" s="434" t="str">
        <f t="shared" si="96"/>
        <v/>
      </c>
      <c r="EG120" s="434" t="str">
        <f t="shared" si="82"/>
        <v/>
      </c>
      <c r="EH120" s="434" t="str">
        <f t="shared" si="82"/>
        <v/>
      </c>
      <c r="EI120" s="434" t="str">
        <f t="shared" si="97"/>
        <v/>
      </c>
      <c r="EJ120" s="434" t="str">
        <f t="shared" si="88"/>
        <v/>
      </c>
      <c r="EK120" s="434" t="str">
        <f t="shared" si="88"/>
        <v/>
      </c>
      <c r="EL120" s="434" t="str">
        <f t="shared" si="88"/>
        <v/>
      </c>
      <c r="EM120" s="434" t="str">
        <f t="shared" si="88"/>
        <v/>
      </c>
      <c r="EN120" s="434" t="str">
        <f t="shared" si="88"/>
        <v/>
      </c>
      <c r="EO120" s="434" t="str">
        <f t="shared" si="88"/>
        <v/>
      </c>
      <c r="EP120" s="434" t="str">
        <f t="shared" si="88"/>
        <v/>
      </c>
      <c r="EQ120" s="434" t="str">
        <f t="shared" si="88"/>
        <v/>
      </c>
      <c r="ER120" s="434" t="str">
        <f t="shared" si="88"/>
        <v/>
      </c>
      <c r="ES120" s="445" t="str">
        <f t="shared" si="88"/>
        <v/>
      </c>
    </row>
    <row r="121" spans="86:149">
      <c r="CH121" s="1"/>
      <c r="CI121" s="1"/>
      <c r="CJ121" s="1"/>
      <c r="CK121" s="1"/>
      <c r="CL121" s="1"/>
      <c r="CM121" s="1"/>
      <c r="CN121" s="1"/>
      <c r="CO121" s="1"/>
      <c r="CP121" s="1"/>
      <c r="DA121" s="438" t="s">
        <v>14694</v>
      </c>
      <c r="DB121" s="439">
        <v>34</v>
      </c>
      <c r="DC121" s="440" t="str">
        <f t="shared" si="93"/>
        <v/>
      </c>
      <c r="DD121" s="440" t="str">
        <f t="shared" si="93"/>
        <v/>
      </c>
      <c r="DE121" s="440" t="str">
        <f t="shared" si="93"/>
        <v/>
      </c>
      <c r="DF121" s="440" t="str">
        <f t="shared" si="93"/>
        <v/>
      </c>
      <c r="DG121" s="440" t="str">
        <f t="shared" si="93"/>
        <v/>
      </c>
      <c r="DH121" s="440" t="str">
        <f t="shared" si="93"/>
        <v/>
      </c>
      <c r="DI121" s="440" t="str">
        <f t="shared" si="80"/>
        <v/>
      </c>
      <c r="DJ121" s="440" t="str">
        <f t="shared" si="94"/>
        <v/>
      </c>
      <c r="DK121" s="440" t="str">
        <f t="shared" si="94"/>
        <v/>
      </c>
      <c r="DL121" s="440" t="str">
        <f t="shared" si="94"/>
        <v/>
      </c>
      <c r="DM121" s="440" t="str">
        <f t="shared" si="94"/>
        <v/>
      </c>
      <c r="DN121" s="440" t="str">
        <f t="shared" si="94"/>
        <v/>
      </c>
      <c r="DO121" s="440" t="str">
        <f t="shared" si="94"/>
        <v/>
      </c>
      <c r="DP121" s="440" t="str">
        <f t="shared" si="94"/>
        <v/>
      </c>
      <c r="DQ121" s="440" t="str">
        <f t="shared" si="94"/>
        <v/>
      </c>
      <c r="DR121" s="440" t="str">
        <f t="shared" si="78"/>
        <v/>
      </c>
      <c r="DS121" s="440" t="str">
        <f t="shared" si="86"/>
        <v/>
      </c>
      <c r="DT121" s="440" t="str">
        <f t="shared" si="86"/>
        <v/>
      </c>
      <c r="DU121" s="440" t="str">
        <f t="shared" si="86"/>
        <v/>
      </c>
      <c r="DV121" s="440" t="str">
        <f t="shared" si="91"/>
        <v/>
      </c>
      <c r="DW121" s="440" t="str">
        <f t="shared" si="87"/>
        <v/>
      </c>
      <c r="DX121" s="440" t="str">
        <f t="shared" si="87"/>
        <v/>
      </c>
      <c r="DY121" s="440" t="str">
        <f t="shared" si="79"/>
        <v/>
      </c>
      <c r="DZ121" s="440" t="str">
        <f t="shared" si="95"/>
        <v/>
      </c>
      <c r="EA121" s="440" t="str">
        <f t="shared" si="89"/>
        <v/>
      </c>
      <c r="EB121" s="440" t="str">
        <f t="shared" si="92"/>
        <v/>
      </c>
      <c r="EC121" s="440" t="str">
        <f t="shared" si="90"/>
        <v/>
      </c>
      <c r="ED121" s="440" t="str">
        <f t="shared" si="90"/>
        <v/>
      </c>
      <c r="EE121" s="440" t="str">
        <f t="shared" si="90"/>
        <v/>
      </c>
      <c r="EF121" s="440" t="str">
        <f t="shared" si="96"/>
        <v/>
      </c>
      <c r="EG121" s="440" t="str">
        <f t="shared" si="82"/>
        <v/>
      </c>
      <c r="EH121" s="440" t="str">
        <f t="shared" si="82"/>
        <v/>
      </c>
      <c r="EI121" s="440" t="str">
        <f t="shared" si="97"/>
        <v/>
      </c>
      <c r="EJ121" s="440">
        <v>1</v>
      </c>
      <c r="EK121" s="440" t="str">
        <f t="shared" si="88"/>
        <v/>
      </c>
      <c r="EL121" s="440" t="str">
        <f t="shared" si="88"/>
        <v/>
      </c>
      <c r="EM121" s="440" t="str">
        <f t="shared" si="88"/>
        <v/>
      </c>
      <c r="EN121" s="440" t="str">
        <f t="shared" si="88"/>
        <v/>
      </c>
      <c r="EO121" s="440" t="str">
        <f t="shared" si="88"/>
        <v/>
      </c>
      <c r="EP121" s="440" t="str">
        <f t="shared" si="88"/>
        <v/>
      </c>
      <c r="EQ121" s="440" t="str">
        <f t="shared" si="88"/>
        <v/>
      </c>
      <c r="ER121" s="440" t="str">
        <f t="shared" si="88"/>
        <v/>
      </c>
      <c r="ES121" s="441" t="str">
        <f t="shared" si="88"/>
        <v/>
      </c>
    </row>
    <row r="122" spans="86:149">
      <c r="CH122" s="1"/>
      <c r="CI122" s="1"/>
      <c r="CJ122" s="1"/>
      <c r="CK122" s="1"/>
      <c r="CL122" s="1"/>
      <c r="CM122" s="1"/>
      <c r="CN122" s="1"/>
      <c r="CO122" s="1"/>
      <c r="CP122" s="1"/>
      <c r="DA122" s="442" t="s">
        <v>14695</v>
      </c>
      <c r="DB122" s="443">
        <v>18</v>
      </c>
      <c r="DC122" s="434" t="str">
        <f t="shared" si="93"/>
        <v/>
      </c>
      <c r="DD122" s="434" t="str">
        <f t="shared" si="93"/>
        <v/>
      </c>
      <c r="DE122" s="434" t="str">
        <f t="shared" si="93"/>
        <v/>
      </c>
      <c r="DF122" s="434" t="str">
        <f t="shared" si="93"/>
        <v/>
      </c>
      <c r="DG122" s="434" t="str">
        <f t="shared" si="93"/>
        <v/>
      </c>
      <c r="DH122" s="434" t="str">
        <f t="shared" si="93"/>
        <v/>
      </c>
      <c r="DI122" s="434" t="str">
        <f t="shared" si="80"/>
        <v/>
      </c>
      <c r="DJ122" s="434" t="str">
        <f t="shared" si="94"/>
        <v/>
      </c>
      <c r="DK122" s="434" t="str">
        <f t="shared" si="94"/>
        <v/>
      </c>
      <c r="DL122" s="434" t="str">
        <f t="shared" si="94"/>
        <v/>
      </c>
      <c r="DM122" s="434" t="str">
        <f t="shared" si="94"/>
        <v/>
      </c>
      <c r="DN122" s="434" t="str">
        <f t="shared" si="94"/>
        <v/>
      </c>
      <c r="DO122" s="434" t="str">
        <f t="shared" si="94"/>
        <v/>
      </c>
      <c r="DP122" s="434" t="str">
        <f t="shared" si="94"/>
        <v/>
      </c>
      <c r="DQ122" s="434" t="str">
        <f t="shared" si="94"/>
        <v/>
      </c>
      <c r="DR122" s="434" t="str">
        <f t="shared" si="78"/>
        <v/>
      </c>
      <c r="DS122" s="434" t="str">
        <f t="shared" si="86"/>
        <v/>
      </c>
      <c r="DT122" s="434">
        <f t="shared" si="86"/>
        <v>1</v>
      </c>
      <c r="DU122" s="434" t="str">
        <f t="shared" si="86"/>
        <v/>
      </c>
      <c r="DV122" s="434" t="str">
        <f t="shared" si="91"/>
        <v/>
      </c>
      <c r="DW122" s="434" t="str">
        <f t="shared" si="87"/>
        <v/>
      </c>
      <c r="DX122" s="434" t="str">
        <f t="shared" si="87"/>
        <v/>
      </c>
      <c r="DY122" s="434" t="str">
        <f t="shared" si="79"/>
        <v/>
      </c>
      <c r="DZ122" s="434" t="str">
        <f t="shared" si="95"/>
        <v/>
      </c>
      <c r="EA122" s="434" t="str">
        <f t="shared" si="89"/>
        <v/>
      </c>
      <c r="EB122" s="434" t="str">
        <f t="shared" si="92"/>
        <v/>
      </c>
      <c r="EC122" s="434" t="str">
        <f t="shared" si="90"/>
        <v/>
      </c>
      <c r="ED122" s="434" t="str">
        <f t="shared" si="90"/>
        <v/>
      </c>
      <c r="EE122" s="434" t="str">
        <f t="shared" si="90"/>
        <v/>
      </c>
      <c r="EF122" s="434" t="str">
        <f t="shared" si="96"/>
        <v/>
      </c>
      <c r="EG122" s="434" t="str">
        <f t="shared" si="82"/>
        <v/>
      </c>
      <c r="EH122" s="434" t="str">
        <f t="shared" si="82"/>
        <v/>
      </c>
      <c r="EI122" s="434" t="str">
        <f t="shared" si="97"/>
        <v/>
      </c>
      <c r="EJ122" s="434" t="str">
        <f t="shared" si="88"/>
        <v/>
      </c>
      <c r="EK122" s="434" t="str">
        <f t="shared" si="88"/>
        <v/>
      </c>
      <c r="EL122" s="434" t="str">
        <f t="shared" si="88"/>
        <v/>
      </c>
      <c r="EM122" s="434" t="str">
        <f t="shared" si="88"/>
        <v/>
      </c>
      <c r="EN122" s="434" t="str">
        <f t="shared" si="88"/>
        <v/>
      </c>
      <c r="EO122" s="434" t="str">
        <f t="shared" si="88"/>
        <v/>
      </c>
      <c r="EP122" s="434" t="str">
        <f t="shared" si="88"/>
        <v/>
      </c>
      <c r="EQ122" s="434" t="str">
        <f t="shared" si="88"/>
        <v/>
      </c>
      <c r="ER122" s="434" t="str">
        <f t="shared" si="88"/>
        <v/>
      </c>
      <c r="ES122" s="445" t="str">
        <f t="shared" si="88"/>
        <v/>
      </c>
    </row>
    <row r="123" spans="86:149">
      <c r="CH123" s="1"/>
      <c r="CI123" s="1"/>
      <c r="CJ123" s="1"/>
      <c r="CK123" s="1"/>
      <c r="CL123" s="1"/>
      <c r="CM123" s="1"/>
      <c r="CN123" s="1"/>
      <c r="CO123" s="1"/>
      <c r="CP123" s="1"/>
      <c r="DA123" s="438" t="s">
        <v>14696</v>
      </c>
      <c r="DB123" s="439">
        <v>11</v>
      </c>
      <c r="DC123" s="440" t="str">
        <f t="shared" si="93"/>
        <v/>
      </c>
      <c r="DD123" s="440" t="str">
        <f t="shared" si="93"/>
        <v/>
      </c>
      <c r="DE123" s="440" t="str">
        <f t="shared" si="93"/>
        <v/>
      </c>
      <c r="DF123" s="440" t="str">
        <f t="shared" si="93"/>
        <v/>
      </c>
      <c r="DG123" s="440" t="str">
        <f t="shared" si="93"/>
        <v/>
      </c>
      <c r="DH123" s="440" t="str">
        <f t="shared" si="93"/>
        <v/>
      </c>
      <c r="DI123" s="440" t="str">
        <f t="shared" si="80"/>
        <v/>
      </c>
      <c r="DJ123" s="440" t="str">
        <f t="shared" si="94"/>
        <v/>
      </c>
      <c r="DK123" s="440" t="str">
        <f t="shared" si="94"/>
        <v/>
      </c>
      <c r="DL123" s="440" t="str">
        <f t="shared" si="94"/>
        <v/>
      </c>
      <c r="DM123" s="440">
        <f t="shared" si="94"/>
        <v>1</v>
      </c>
      <c r="DN123" s="440" t="str">
        <f t="shared" si="94"/>
        <v/>
      </c>
      <c r="DO123" s="440" t="str">
        <f t="shared" si="94"/>
        <v/>
      </c>
      <c r="DP123" s="440" t="str">
        <f t="shared" si="94"/>
        <v/>
      </c>
      <c r="DQ123" s="440" t="str">
        <f t="shared" si="94"/>
        <v/>
      </c>
      <c r="DR123" s="440" t="str">
        <f t="shared" si="78"/>
        <v/>
      </c>
      <c r="DS123" s="440" t="str">
        <f t="shared" si="86"/>
        <v/>
      </c>
      <c r="DT123" s="440" t="str">
        <f t="shared" si="86"/>
        <v/>
      </c>
      <c r="DU123" s="440" t="str">
        <f t="shared" si="86"/>
        <v/>
      </c>
      <c r="DV123" s="440" t="str">
        <f t="shared" si="91"/>
        <v/>
      </c>
      <c r="DW123" s="440" t="str">
        <f t="shared" si="87"/>
        <v/>
      </c>
      <c r="DX123" s="440" t="str">
        <f t="shared" si="87"/>
        <v/>
      </c>
      <c r="DY123" s="440" t="str">
        <f t="shared" si="79"/>
        <v/>
      </c>
      <c r="DZ123" s="440" t="str">
        <f t="shared" si="95"/>
        <v/>
      </c>
      <c r="EA123" s="440" t="str">
        <f t="shared" si="89"/>
        <v/>
      </c>
      <c r="EB123" s="440" t="str">
        <f t="shared" si="92"/>
        <v/>
      </c>
      <c r="EC123" s="440" t="str">
        <f t="shared" si="90"/>
        <v/>
      </c>
      <c r="ED123" s="440" t="str">
        <f t="shared" si="90"/>
        <v/>
      </c>
      <c r="EE123" s="440" t="str">
        <f t="shared" si="90"/>
        <v/>
      </c>
      <c r="EF123" s="440" t="str">
        <f t="shared" si="96"/>
        <v/>
      </c>
      <c r="EG123" s="440" t="str">
        <f t="shared" si="82"/>
        <v/>
      </c>
      <c r="EH123" s="440" t="str">
        <f t="shared" si="82"/>
        <v/>
      </c>
      <c r="EI123" s="440" t="str">
        <f t="shared" si="97"/>
        <v/>
      </c>
      <c r="EJ123" s="440" t="str">
        <f t="shared" si="88"/>
        <v/>
      </c>
      <c r="EK123" s="440" t="str">
        <f t="shared" si="88"/>
        <v/>
      </c>
      <c r="EL123" s="440" t="str">
        <f t="shared" si="88"/>
        <v/>
      </c>
      <c r="EM123" s="440" t="str">
        <f t="shared" si="88"/>
        <v/>
      </c>
      <c r="EN123" s="440" t="str">
        <f t="shared" si="88"/>
        <v/>
      </c>
      <c r="EO123" s="440" t="str">
        <f t="shared" si="88"/>
        <v/>
      </c>
      <c r="EP123" s="440" t="str">
        <f t="shared" si="88"/>
        <v/>
      </c>
      <c r="EQ123" s="440" t="str">
        <f t="shared" si="88"/>
        <v/>
      </c>
      <c r="ER123" s="440" t="str">
        <f t="shared" si="88"/>
        <v/>
      </c>
      <c r="ES123" s="441" t="str">
        <f t="shared" si="88"/>
        <v/>
      </c>
    </row>
    <row r="124" spans="86:149">
      <c r="CH124" s="1"/>
      <c r="CI124" s="1"/>
      <c r="CJ124" s="1"/>
      <c r="CK124" s="1"/>
      <c r="CL124" s="1"/>
      <c r="CM124" s="1"/>
      <c r="CN124" s="1"/>
      <c r="CO124" s="1"/>
      <c r="CP124" s="1"/>
      <c r="DA124" s="442" t="s">
        <v>14697</v>
      </c>
      <c r="DB124" s="443">
        <v>10</v>
      </c>
      <c r="DC124" s="434" t="str">
        <f t="shared" si="93"/>
        <v/>
      </c>
      <c r="DD124" s="434" t="str">
        <f t="shared" si="93"/>
        <v/>
      </c>
      <c r="DE124" s="434" t="str">
        <f t="shared" si="93"/>
        <v/>
      </c>
      <c r="DF124" s="434" t="str">
        <f t="shared" si="93"/>
        <v/>
      </c>
      <c r="DG124" s="434" t="str">
        <f t="shared" si="93"/>
        <v/>
      </c>
      <c r="DH124" s="434" t="str">
        <f t="shared" si="93"/>
        <v/>
      </c>
      <c r="DI124" s="434" t="str">
        <f t="shared" si="80"/>
        <v/>
      </c>
      <c r="DJ124" s="434" t="str">
        <f t="shared" si="94"/>
        <v/>
      </c>
      <c r="DK124" s="434" t="str">
        <f t="shared" si="94"/>
        <v/>
      </c>
      <c r="DL124" s="434">
        <f t="shared" si="94"/>
        <v>1</v>
      </c>
      <c r="DM124" s="434" t="str">
        <f t="shared" si="94"/>
        <v/>
      </c>
      <c r="DN124" s="434" t="str">
        <f t="shared" si="94"/>
        <v/>
      </c>
      <c r="DO124" s="434" t="str">
        <f t="shared" si="94"/>
        <v/>
      </c>
      <c r="DP124" s="434" t="str">
        <f t="shared" si="94"/>
        <v/>
      </c>
      <c r="DQ124" s="434" t="str">
        <f t="shared" si="94"/>
        <v/>
      </c>
      <c r="DR124" s="434" t="str">
        <f t="shared" si="78"/>
        <v/>
      </c>
      <c r="DS124" s="434" t="str">
        <f t="shared" si="86"/>
        <v/>
      </c>
      <c r="DT124" s="434" t="str">
        <f t="shared" si="86"/>
        <v/>
      </c>
      <c r="DU124" s="434" t="str">
        <f t="shared" si="86"/>
        <v/>
      </c>
      <c r="DV124" s="434" t="str">
        <f t="shared" si="91"/>
        <v/>
      </c>
      <c r="DW124" s="434" t="str">
        <f t="shared" si="87"/>
        <v/>
      </c>
      <c r="DX124" s="434" t="str">
        <f t="shared" si="87"/>
        <v/>
      </c>
      <c r="DY124" s="434" t="str">
        <f t="shared" si="79"/>
        <v/>
      </c>
      <c r="DZ124" s="434" t="str">
        <f t="shared" si="95"/>
        <v/>
      </c>
      <c r="EA124" s="434" t="str">
        <f t="shared" si="89"/>
        <v/>
      </c>
      <c r="EB124" s="434" t="str">
        <f t="shared" si="92"/>
        <v/>
      </c>
      <c r="EC124" s="434" t="str">
        <f t="shared" si="90"/>
        <v/>
      </c>
      <c r="ED124" s="434" t="str">
        <f t="shared" si="90"/>
        <v/>
      </c>
      <c r="EE124" s="434" t="str">
        <f t="shared" si="90"/>
        <v/>
      </c>
      <c r="EF124" s="434" t="str">
        <f t="shared" si="96"/>
        <v/>
      </c>
      <c r="EG124" s="434" t="str">
        <f t="shared" si="82"/>
        <v/>
      </c>
      <c r="EH124" s="434" t="str">
        <f t="shared" si="82"/>
        <v/>
      </c>
      <c r="EI124" s="434" t="str">
        <f t="shared" si="97"/>
        <v/>
      </c>
      <c r="EJ124" s="434" t="str">
        <f t="shared" si="88"/>
        <v/>
      </c>
      <c r="EK124" s="434" t="str">
        <f t="shared" si="88"/>
        <v/>
      </c>
      <c r="EL124" s="434" t="str">
        <f t="shared" si="88"/>
        <v/>
      </c>
      <c r="EM124" s="434" t="str">
        <f t="shared" si="88"/>
        <v/>
      </c>
      <c r="EN124" s="434" t="str">
        <f t="shared" si="88"/>
        <v/>
      </c>
      <c r="EO124" s="434" t="str">
        <f t="shared" si="88"/>
        <v/>
      </c>
      <c r="EP124" s="434" t="str">
        <f t="shared" si="88"/>
        <v/>
      </c>
      <c r="EQ124" s="434" t="str">
        <f t="shared" si="88"/>
        <v/>
      </c>
      <c r="ER124" s="434" t="str">
        <f t="shared" si="88"/>
        <v/>
      </c>
      <c r="ES124" s="445" t="str">
        <f t="shared" si="88"/>
        <v/>
      </c>
    </row>
    <row r="125" spans="86:149">
      <c r="CH125" s="1"/>
      <c r="CI125" s="1"/>
      <c r="CJ125" s="1"/>
      <c r="CK125" s="1"/>
      <c r="CL125" s="1"/>
      <c r="CM125" s="1"/>
      <c r="CN125" s="1"/>
      <c r="CO125" s="1"/>
      <c r="CP125" s="1"/>
      <c r="DA125" s="438" t="s">
        <v>14698</v>
      </c>
      <c r="DB125" s="439">
        <v>18</v>
      </c>
      <c r="DC125" s="440" t="str">
        <f t="shared" si="93"/>
        <v/>
      </c>
      <c r="DD125" s="440" t="str">
        <f t="shared" si="93"/>
        <v/>
      </c>
      <c r="DE125" s="440" t="str">
        <f t="shared" si="93"/>
        <v/>
      </c>
      <c r="DF125" s="440" t="str">
        <f t="shared" si="93"/>
        <v/>
      </c>
      <c r="DG125" s="440" t="str">
        <f t="shared" si="93"/>
        <v/>
      </c>
      <c r="DH125" s="440" t="str">
        <f t="shared" si="93"/>
        <v/>
      </c>
      <c r="DI125" s="440" t="str">
        <f t="shared" si="80"/>
        <v/>
      </c>
      <c r="DJ125" s="440" t="str">
        <f t="shared" si="94"/>
        <v/>
      </c>
      <c r="DK125" s="440" t="str">
        <f t="shared" si="94"/>
        <v/>
      </c>
      <c r="DL125" s="440" t="str">
        <f t="shared" si="94"/>
        <v/>
      </c>
      <c r="DM125" s="440" t="str">
        <f t="shared" si="94"/>
        <v/>
      </c>
      <c r="DN125" s="440" t="str">
        <f t="shared" si="94"/>
        <v/>
      </c>
      <c r="DO125" s="440" t="str">
        <f t="shared" si="94"/>
        <v/>
      </c>
      <c r="DP125" s="440" t="str">
        <f t="shared" si="94"/>
        <v/>
      </c>
      <c r="DQ125" s="440" t="str">
        <f t="shared" si="94"/>
        <v/>
      </c>
      <c r="DR125" s="440" t="str">
        <f t="shared" si="78"/>
        <v/>
      </c>
      <c r="DS125" s="440" t="str">
        <f t="shared" si="86"/>
        <v/>
      </c>
      <c r="DT125" s="440">
        <f t="shared" si="86"/>
        <v>1</v>
      </c>
      <c r="DU125" s="440" t="str">
        <f t="shared" si="86"/>
        <v/>
      </c>
      <c r="DV125" s="440" t="str">
        <f t="shared" si="91"/>
        <v/>
      </c>
      <c r="DW125" s="440" t="str">
        <f t="shared" si="87"/>
        <v/>
      </c>
      <c r="DX125" s="440" t="str">
        <f t="shared" si="87"/>
        <v/>
      </c>
      <c r="DY125" s="440" t="str">
        <f t="shared" si="79"/>
        <v/>
      </c>
      <c r="DZ125" s="440" t="str">
        <f t="shared" si="95"/>
        <v/>
      </c>
      <c r="EA125" s="440" t="str">
        <f t="shared" si="89"/>
        <v/>
      </c>
      <c r="EB125" s="440" t="str">
        <f t="shared" si="92"/>
        <v/>
      </c>
      <c r="EC125" s="440" t="str">
        <f t="shared" si="90"/>
        <v/>
      </c>
      <c r="ED125" s="440" t="str">
        <f t="shared" si="90"/>
        <v/>
      </c>
      <c r="EE125" s="440" t="str">
        <f t="shared" si="90"/>
        <v/>
      </c>
      <c r="EF125" s="440" t="str">
        <f t="shared" si="96"/>
        <v/>
      </c>
      <c r="EG125" s="440" t="str">
        <f t="shared" ref="EG125:EH144" si="98">IF(EG$2=$DB125,1,"")</f>
        <v/>
      </c>
      <c r="EH125" s="440" t="str">
        <f t="shared" si="98"/>
        <v/>
      </c>
      <c r="EI125" s="440" t="str">
        <f t="shared" si="97"/>
        <v/>
      </c>
      <c r="EJ125" s="440" t="str">
        <f t="shared" ref="EJ125:ES139" si="99">IF(EJ$2=$DB125,1,"")</f>
        <v/>
      </c>
      <c r="EK125" s="440" t="str">
        <f t="shared" si="99"/>
        <v/>
      </c>
      <c r="EL125" s="440" t="str">
        <f t="shared" si="99"/>
        <v/>
      </c>
      <c r="EM125" s="440" t="str">
        <f t="shared" si="99"/>
        <v/>
      </c>
      <c r="EN125" s="440" t="str">
        <f t="shared" si="99"/>
        <v/>
      </c>
      <c r="EO125" s="440" t="str">
        <f t="shared" si="99"/>
        <v/>
      </c>
      <c r="EP125" s="440" t="str">
        <f t="shared" si="99"/>
        <v/>
      </c>
      <c r="EQ125" s="440" t="str">
        <f t="shared" si="99"/>
        <v/>
      </c>
      <c r="ER125" s="440" t="str">
        <f t="shared" si="99"/>
        <v/>
      </c>
      <c r="ES125" s="441" t="str">
        <f t="shared" si="99"/>
        <v/>
      </c>
    </row>
    <row r="126" spans="86:149">
      <c r="CH126" s="1"/>
      <c r="CI126" s="1"/>
      <c r="CJ126" s="1"/>
      <c r="CK126" s="1"/>
      <c r="CL126" s="1"/>
      <c r="CM126" s="1"/>
      <c r="CN126" s="1"/>
      <c r="CO126" s="1"/>
      <c r="CP126" s="1"/>
      <c r="DA126" s="442" t="s">
        <v>14699</v>
      </c>
      <c r="DB126" s="443">
        <v>38</v>
      </c>
      <c r="DC126" s="434" t="str">
        <f t="shared" si="93"/>
        <v/>
      </c>
      <c r="DD126" s="434" t="str">
        <f t="shared" si="93"/>
        <v/>
      </c>
      <c r="DE126" s="434" t="str">
        <f t="shared" si="93"/>
        <v/>
      </c>
      <c r="DF126" s="434" t="str">
        <f t="shared" si="93"/>
        <v/>
      </c>
      <c r="DG126" s="434" t="str">
        <f t="shared" si="93"/>
        <v/>
      </c>
      <c r="DH126" s="434" t="str">
        <f t="shared" si="93"/>
        <v/>
      </c>
      <c r="DI126" s="434" t="str">
        <f t="shared" si="80"/>
        <v/>
      </c>
      <c r="DJ126" s="434" t="str">
        <f t="shared" si="94"/>
        <v/>
      </c>
      <c r="DK126" s="434" t="str">
        <f t="shared" si="94"/>
        <v/>
      </c>
      <c r="DL126" s="434" t="str">
        <f t="shared" si="94"/>
        <v/>
      </c>
      <c r="DM126" s="434" t="str">
        <f t="shared" si="94"/>
        <v/>
      </c>
      <c r="DN126" s="434" t="str">
        <f t="shared" si="94"/>
        <v/>
      </c>
      <c r="DO126" s="434" t="str">
        <f t="shared" si="94"/>
        <v/>
      </c>
      <c r="DP126" s="434" t="str">
        <f t="shared" si="94"/>
        <v/>
      </c>
      <c r="DQ126" s="434" t="str">
        <f t="shared" si="94"/>
        <v/>
      </c>
      <c r="DR126" s="434" t="str">
        <f t="shared" si="78"/>
        <v/>
      </c>
      <c r="DS126" s="434" t="str">
        <f t="shared" si="86"/>
        <v/>
      </c>
      <c r="DT126" s="434" t="str">
        <f t="shared" si="86"/>
        <v/>
      </c>
      <c r="DU126" s="434" t="str">
        <f t="shared" si="86"/>
        <v/>
      </c>
      <c r="DV126" s="434" t="str">
        <f t="shared" si="91"/>
        <v/>
      </c>
      <c r="DW126" s="434" t="str">
        <f t="shared" si="87"/>
        <v/>
      </c>
      <c r="DX126" s="434" t="str">
        <f t="shared" si="87"/>
        <v/>
      </c>
      <c r="DY126" s="434" t="str">
        <f t="shared" si="79"/>
        <v/>
      </c>
      <c r="DZ126" s="434" t="str">
        <f t="shared" si="95"/>
        <v/>
      </c>
      <c r="EA126" s="434" t="str">
        <f t="shared" si="89"/>
        <v/>
      </c>
      <c r="EB126" s="434" t="str">
        <f t="shared" si="92"/>
        <v/>
      </c>
      <c r="EC126" s="434" t="str">
        <f t="shared" si="90"/>
        <v/>
      </c>
      <c r="ED126" s="434" t="str">
        <f t="shared" si="90"/>
        <v/>
      </c>
      <c r="EE126" s="434" t="str">
        <f t="shared" si="90"/>
        <v/>
      </c>
      <c r="EF126" s="434" t="str">
        <f t="shared" si="96"/>
        <v/>
      </c>
      <c r="EG126" s="434" t="str">
        <f t="shared" si="98"/>
        <v/>
      </c>
      <c r="EH126" s="434" t="str">
        <f t="shared" si="98"/>
        <v/>
      </c>
      <c r="EI126" s="434" t="str">
        <f t="shared" si="97"/>
        <v/>
      </c>
      <c r="EJ126" s="434" t="str">
        <f t="shared" si="99"/>
        <v/>
      </c>
      <c r="EK126" s="434" t="str">
        <f t="shared" si="99"/>
        <v/>
      </c>
      <c r="EL126" s="434" t="str">
        <f t="shared" si="99"/>
        <v/>
      </c>
      <c r="EM126" s="434" t="str">
        <f t="shared" si="99"/>
        <v/>
      </c>
      <c r="EN126" s="434">
        <f t="shared" si="99"/>
        <v>1</v>
      </c>
      <c r="EO126" s="434" t="str">
        <f t="shared" si="99"/>
        <v/>
      </c>
      <c r="EP126" s="434" t="str">
        <f t="shared" si="99"/>
        <v/>
      </c>
      <c r="EQ126" s="434" t="str">
        <f t="shared" si="99"/>
        <v/>
      </c>
      <c r="ER126" s="434" t="str">
        <f t="shared" si="99"/>
        <v/>
      </c>
      <c r="ES126" s="445" t="str">
        <f t="shared" si="99"/>
        <v/>
      </c>
    </row>
    <row r="127" spans="86:149">
      <c r="CH127" s="1"/>
      <c r="CI127" s="1"/>
      <c r="CJ127" s="1"/>
      <c r="CK127" s="1"/>
      <c r="CL127" s="1"/>
      <c r="CM127" s="1"/>
      <c r="CN127" s="1"/>
      <c r="CO127" s="1"/>
      <c r="CP127" s="1"/>
      <c r="DA127" s="438" t="s">
        <v>14700</v>
      </c>
      <c r="DB127" s="439">
        <v>34</v>
      </c>
      <c r="DC127" s="440" t="str">
        <f t="shared" si="93"/>
        <v/>
      </c>
      <c r="DD127" s="440" t="str">
        <f t="shared" si="93"/>
        <v/>
      </c>
      <c r="DE127" s="440" t="str">
        <f t="shared" si="93"/>
        <v/>
      </c>
      <c r="DF127" s="440" t="str">
        <f t="shared" si="93"/>
        <v/>
      </c>
      <c r="DG127" s="440" t="str">
        <f t="shared" si="93"/>
        <v/>
      </c>
      <c r="DH127" s="440" t="str">
        <f t="shared" si="93"/>
        <v/>
      </c>
      <c r="DI127" s="440" t="str">
        <f t="shared" si="80"/>
        <v/>
      </c>
      <c r="DJ127" s="440" t="str">
        <f t="shared" si="94"/>
        <v/>
      </c>
      <c r="DK127" s="440" t="str">
        <f t="shared" si="94"/>
        <v/>
      </c>
      <c r="DL127" s="440" t="str">
        <f t="shared" si="94"/>
        <v/>
      </c>
      <c r="DM127" s="440" t="str">
        <f t="shared" si="94"/>
        <v/>
      </c>
      <c r="DN127" s="440" t="str">
        <f t="shared" si="94"/>
        <v/>
      </c>
      <c r="DO127" s="440" t="str">
        <f t="shared" si="94"/>
        <v/>
      </c>
      <c r="DP127" s="440" t="str">
        <f t="shared" si="94"/>
        <v/>
      </c>
      <c r="DQ127" s="440" t="str">
        <f t="shared" si="94"/>
        <v/>
      </c>
      <c r="DR127" s="440" t="str">
        <f t="shared" si="78"/>
        <v/>
      </c>
      <c r="DS127" s="440" t="str">
        <f t="shared" si="86"/>
        <v/>
      </c>
      <c r="DT127" s="440" t="str">
        <f t="shared" si="86"/>
        <v/>
      </c>
      <c r="DU127" s="440" t="str">
        <f t="shared" si="86"/>
        <v/>
      </c>
      <c r="DV127" s="440" t="str">
        <f t="shared" si="91"/>
        <v/>
      </c>
      <c r="DW127" s="440" t="str">
        <f t="shared" si="87"/>
        <v/>
      </c>
      <c r="DX127" s="440" t="str">
        <f t="shared" si="87"/>
        <v/>
      </c>
      <c r="DY127" s="440" t="str">
        <f t="shared" si="79"/>
        <v/>
      </c>
      <c r="DZ127" s="440" t="str">
        <f t="shared" si="95"/>
        <v/>
      </c>
      <c r="EA127" s="440" t="str">
        <f t="shared" si="89"/>
        <v/>
      </c>
      <c r="EB127" s="440" t="str">
        <f t="shared" si="92"/>
        <v/>
      </c>
      <c r="EC127" s="440" t="str">
        <f t="shared" si="90"/>
        <v/>
      </c>
      <c r="ED127" s="440" t="str">
        <f t="shared" si="90"/>
        <v/>
      </c>
      <c r="EE127" s="440" t="str">
        <f t="shared" si="90"/>
        <v/>
      </c>
      <c r="EF127" s="440" t="str">
        <f t="shared" si="96"/>
        <v/>
      </c>
      <c r="EG127" s="440" t="str">
        <f t="shared" si="98"/>
        <v/>
      </c>
      <c r="EH127" s="440" t="str">
        <f t="shared" si="98"/>
        <v/>
      </c>
      <c r="EI127" s="440" t="str">
        <f t="shared" si="97"/>
        <v/>
      </c>
      <c r="EJ127" s="440">
        <v>1</v>
      </c>
      <c r="EK127" s="440" t="str">
        <f t="shared" si="99"/>
        <v/>
      </c>
      <c r="EL127" s="440" t="str">
        <f t="shared" si="99"/>
        <v/>
      </c>
      <c r="EM127" s="440" t="str">
        <f t="shared" si="99"/>
        <v/>
      </c>
      <c r="EN127" s="440" t="str">
        <f t="shared" si="99"/>
        <v/>
      </c>
      <c r="EO127" s="440" t="str">
        <f t="shared" si="99"/>
        <v/>
      </c>
      <c r="EP127" s="440" t="str">
        <f t="shared" si="99"/>
        <v/>
      </c>
      <c r="EQ127" s="440" t="str">
        <f t="shared" si="99"/>
        <v/>
      </c>
      <c r="ER127" s="440" t="str">
        <f t="shared" si="99"/>
        <v/>
      </c>
      <c r="ES127" s="441" t="str">
        <f t="shared" si="99"/>
        <v/>
      </c>
    </row>
    <row r="128" spans="86:149">
      <c r="CH128" s="1"/>
      <c r="CI128" s="1"/>
      <c r="CJ128" s="1"/>
      <c r="CK128" s="1"/>
      <c r="CL128" s="1"/>
      <c r="CM128" s="1"/>
      <c r="CN128" s="1"/>
      <c r="CO128" s="1"/>
      <c r="CP128" s="1"/>
      <c r="DA128" s="442" t="s">
        <v>14701</v>
      </c>
      <c r="DB128" s="443">
        <v>39</v>
      </c>
      <c r="DC128" s="434" t="str">
        <f t="shared" si="93"/>
        <v/>
      </c>
      <c r="DD128" s="434" t="str">
        <f t="shared" si="93"/>
        <v/>
      </c>
      <c r="DE128" s="434" t="str">
        <f t="shared" si="93"/>
        <v/>
      </c>
      <c r="DF128" s="434" t="str">
        <f t="shared" si="93"/>
        <v/>
      </c>
      <c r="DG128" s="434" t="str">
        <f t="shared" si="93"/>
        <v/>
      </c>
      <c r="DH128" s="434" t="str">
        <f t="shared" si="93"/>
        <v/>
      </c>
      <c r="DI128" s="434" t="str">
        <f t="shared" si="80"/>
        <v/>
      </c>
      <c r="DJ128" s="434" t="str">
        <f t="shared" ref="DJ128:DQ137" si="100">IF(DJ$2=$DB128,1,"")</f>
        <v/>
      </c>
      <c r="DK128" s="434" t="str">
        <f t="shared" si="100"/>
        <v/>
      </c>
      <c r="DL128" s="434" t="str">
        <f t="shared" si="100"/>
        <v/>
      </c>
      <c r="DM128" s="434" t="str">
        <f t="shared" si="100"/>
        <v/>
      </c>
      <c r="DN128" s="434" t="str">
        <f t="shared" si="100"/>
        <v/>
      </c>
      <c r="DO128" s="434" t="str">
        <f t="shared" si="100"/>
        <v/>
      </c>
      <c r="DP128" s="434" t="str">
        <f t="shared" si="100"/>
        <v/>
      </c>
      <c r="DQ128" s="434" t="str">
        <f t="shared" si="100"/>
        <v/>
      </c>
      <c r="DR128" s="434" t="str">
        <f t="shared" si="78"/>
        <v/>
      </c>
      <c r="DS128" s="434" t="str">
        <f t="shared" ref="DS128:DU134" si="101">IF(DS$2=$DB128,1,"")</f>
        <v/>
      </c>
      <c r="DT128" s="434" t="str">
        <f t="shared" si="101"/>
        <v/>
      </c>
      <c r="DU128" s="434" t="str">
        <f t="shared" si="101"/>
        <v/>
      </c>
      <c r="DV128" s="434" t="str">
        <f t="shared" si="91"/>
        <v/>
      </c>
      <c r="DW128" s="434" t="str">
        <f t="shared" ref="DW128:DX134" si="102">IF(DW$2=$DB128,1,"")</f>
        <v/>
      </c>
      <c r="DX128" s="434" t="str">
        <f t="shared" si="102"/>
        <v/>
      </c>
      <c r="DY128" s="434" t="str">
        <f t="shared" si="79"/>
        <v/>
      </c>
      <c r="DZ128" s="434" t="str">
        <f t="shared" si="95"/>
        <v/>
      </c>
      <c r="EA128" s="434" t="str">
        <f t="shared" si="89"/>
        <v/>
      </c>
      <c r="EB128" s="434" t="str">
        <f t="shared" si="92"/>
        <v/>
      </c>
      <c r="EC128" s="434" t="str">
        <f t="shared" si="90"/>
        <v/>
      </c>
      <c r="ED128" s="434" t="str">
        <f t="shared" si="90"/>
        <v/>
      </c>
      <c r="EE128" s="434" t="str">
        <f t="shared" si="90"/>
        <v/>
      </c>
      <c r="EF128" s="434" t="str">
        <f t="shared" si="96"/>
        <v/>
      </c>
      <c r="EG128" s="434" t="str">
        <f t="shared" si="98"/>
        <v/>
      </c>
      <c r="EH128" s="434" t="str">
        <f t="shared" si="98"/>
        <v/>
      </c>
      <c r="EI128" s="434" t="str">
        <f t="shared" si="97"/>
        <v/>
      </c>
      <c r="EJ128" s="434" t="str">
        <f t="shared" si="99"/>
        <v/>
      </c>
      <c r="EK128" s="434" t="str">
        <f t="shared" si="99"/>
        <v/>
      </c>
      <c r="EL128" s="434" t="str">
        <f t="shared" si="99"/>
        <v/>
      </c>
      <c r="EM128" s="434" t="str">
        <f t="shared" si="99"/>
        <v/>
      </c>
      <c r="EN128" s="434" t="str">
        <f t="shared" si="99"/>
        <v/>
      </c>
      <c r="EO128" s="434">
        <f t="shared" si="99"/>
        <v>1</v>
      </c>
      <c r="EP128" s="434" t="str">
        <f t="shared" si="99"/>
        <v/>
      </c>
      <c r="EQ128" s="434" t="str">
        <f t="shared" si="99"/>
        <v/>
      </c>
      <c r="ER128" s="434" t="str">
        <f t="shared" si="99"/>
        <v/>
      </c>
      <c r="ES128" s="445" t="str">
        <f t="shared" si="99"/>
        <v/>
      </c>
    </row>
    <row r="129" spans="86:149">
      <c r="CH129" s="1"/>
      <c r="CI129" s="1"/>
      <c r="CJ129" s="1"/>
      <c r="CK129" s="1"/>
      <c r="CL129" s="1"/>
      <c r="CM129" s="1"/>
      <c r="CN129" s="1"/>
      <c r="CO129" s="1"/>
      <c r="CP129" s="1"/>
      <c r="DA129" s="438" t="s">
        <v>14702</v>
      </c>
      <c r="DB129" s="439">
        <v>9</v>
      </c>
      <c r="DC129" s="440" t="str">
        <f t="shared" si="93"/>
        <v/>
      </c>
      <c r="DD129" s="440" t="str">
        <f t="shared" si="93"/>
        <v/>
      </c>
      <c r="DE129" s="440" t="str">
        <f t="shared" si="93"/>
        <v/>
      </c>
      <c r="DF129" s="440" t="str">
        <f t="shared" si="93"/>
        <v/>
      </c>
      <c r="DG129" s="440" t="str">
        <f t="shared" si="93"/>
        <v/>
      </c>
      <c r="DH129" s="440" t="str">
        <f t="shared" si="93"/>
        <v/>
      </c>
      <c r="DI129" s="440" t="str">
        <f t="shared" si="80"/>
        <v/>
      </c>
      <c r="DJ129" s="440" t="str">
        <f t="shared" si="100"/>
        <v/>
      </c>
      <c r="DK129" s="440">
        <f t="shared" si="100"/>
        <v>1</v>
      </c>
      <c r="DL129" s="440" t="str">
        <f t="shared" si="100"/>
        <v/>
      </c>
      <c r="DM129" s="440" t="str">
        <f t="shared" si="100"/>
        <v/>
      </c>
      <c r="DN129" s="440" t="str">
        <f t="shared" si="100"/>
        <v/>
      </c>
      <c r="DO129" s="440" t="str">
        <f t="shared" si="100"/>
        <v/>
      </c>
      <c r="DP129" s="440" t="str">
        <f t="shared" si="100"/>
        <v/>
      </c>
      <c r="DQ129" s="440" t="str">
        <f t="shared" si="100"/>
        <v/>
      </c>
      <c r="DR129" s="440" t="str">
        <f t="shared" si="78"/>
        <v/>
      </c>
      <c r="DS129" s="440" t="str">
        <f t="shared" si="101"/>
        <v/>
      </c>
      <c r="DT129" s="440" t="str">
        <f t="shared" si="101"/>
        <v/>
      </c>
      <c r="DU129" s="440" t="str">
        <f t="shared" si="101"/>
        <v/>
      </c>
      <c r="DV129" s="440" t="str">
        <f t="shared" si="91"/>
        <v/>
      </c>
      <c r="DW129" s="440" t="str">
        <f t="shared" si="102"/>
        <v/>
      </c>
      <c r="DX129" s="440" t="str">
        <f t="shared" si="102"/>
        <v/>
      </c>
      <c r="DY129" s="440" t="str">
        <f t="shared" si="79"/>
        <v/>
      </c>
      <c r="DZ129" s="440" t="str">
        <f t="shared" si="95"/>
        <v/>
      </c>
      <c r="EA129" s="440" t="str">
        <f t="shared" si="89"/>
        <v/>
      </c>
      <c r="EB129" s="440" t="str">
        <f t="shared" si="92"/>
        <v/>
      </c>
      <c r="EC129" s="440" t="str">
        <f t="shared" si="90"/>
        <v/>
      </c>
      <c r="ED129" s="440" t="str">
        <f t="shared" si="90"/>
        <v/>
      </c>
      <c r="EE129" s="440" t="str">
        <f t="shared" si="90"/>
        <v/>
      </c>
      <c r="EF129" s="440" t="str">
        <f t="shared" si="96"/>
        <v/>
      </c>
      <c r="EG129" s="440" t="str">
        <f t="shared" si="98"/>
        <v/>
      </c>
      <c r="EH129" s="440" t="str">
        <f t="shared" si="98"/>
        <v/>
      </c>
      <c r="EI129" s="440" t="str">
        <f t="shared" si="97"/>
        <v/>
      </c>
      <c r="EJ129" s="440" t="str">
        <f t="shared" si="99"/>
        <v/>
      </c>
      <c r="EK129" s="440" t="str">
        <f t="shared" si="99"/>
        <v/>
      </c>
      <c r="EL129" s="440" t="str">
        <f t="shared" si="99"/>
        <v/>
      </c>
      <c r="EM129" s="440" t="str">
        <f t="shared" si="99"/>
        <v/>
      </c>
      <c r="EN129" s="440" t="str">
        <f t="shared" si="99"/>
        <v/>
      </c>
      <c r="EO129" s="440" t="str">
        <f t="shared" si="99"/>
        <v/>
      </c>
      <c r="EP129" s="440" t="str">
        <f t="shared" si="99"/>
        <v/>
      </c>
      <c r="EQ129" s="440" t="str">
        <f t="shared" si="99"/>
        <v/>
      </c>
      <c r="ER129" s="440" t="str">
        <f t="shared" si="99"/>
        <v/>
      </c>
      <c r="ES129" s="441" t="str">
        <f t="shared" si="99"/>
        <v/>
      </c>
    </row>
    <row r="130" spans="86:149">
      <c r="CH130" s="1"/>
      <c r="CI130" s="1"/>
      <c r="CJ130" s="1"/>
      <c r="CK130" s="1"/>
      <c r="CL130" s="1"/>
      <c r="CM130" s="1"/>
      <c r="CN130" s="1"/>
      <c r="CO130" s="1"/>
      <c r="CP130" s="1"/>
      <c r="DA130" s="442" t="s">
        <v>14703</v>
      </c>
      <c r="DB130" s="443">
        <v>2</v>
      </c>
      <c r="DC130" s="434" t="str">
        <f t="shared" si="93"/>
        <v/>
      </c>
      <c r="DD130" s="446">
        <v>1</v>
      </c>
      <c r="DE130" s="434" t="str">
        <f t="shared" si="93"/>
        <v/>
      </c>
      <c r="DF130" s="434" t="str">
        <f t="shared" si="93"/>
        <v/>
      </c>
      <c r="DG130" s="434" t="str">
        <f t="shared" si="93"/>
        <v/>
      </c>
      <c r="DH130" s="434" t="str">
        <f t="shared" si="93"/>
        <v/>
      </c>
      <c r="DI130" s="434" t="str">
        <f t="shared" si="80"/>
        <v/>
      </c>
      <c r="DJ130" s="434" t="str">
        <f t="shared" si="100"/>
        <v/>
      </c>
      <c r="DK130" s="434" t="str">
        <f t="shared" si="100"/>
        <v/>
      </c>
      <c r="DL130" s="434" t="str">
        <f t="shared" si="100"/>
        <v/>
      </c>
      <c r="DM130" s="434" t="str">
        <f t="shared" si="100"/>
        <v/>
      </c>
      <c r="DN130" s="434" t="str">
        <f t="shared" si="100"/>
        <v/>
      </c>
      <c r="DO130" s="434" t="str">
        <f t="shared" si="100"/>
        <v/>
      </c>
      <c r="DP130" s="434" t="str">
        <f t="shared" si="100"/>
        <v/>
      </c>
      <c r="DQ130" s="434" t="str">
        <f t="shared" si="100"/>
        <v/>
      </c>
      <c r="DR130" s="434" t="str">
        <f t="shared" si="78"/>
        <v/>
      </c>
      <c r="DS130" s="434" t="str">
        <f t="shared" si="101"/>
        <v/>
      </c>
      <c r="DT130" s="434" t="str">
        <f t="shared" si="101"/>
        <v/>
      </c>
      <c r="DU130" s="434" t="str">
        <f t="shared" si="101"/>
        <v/>
      </c>
      <c r="DV130" s="434" t="str">
        <f t="shared" si="91"/>
        <v/>
      </c>
      <c r="DW130" s="434" t="str">
        <f t="shared" si="102"/>
        <v/>
      </c>
      <c r="DX130" s="434" t="str">
        <f t="shared" si="102"/>
        <v/>
      </c>
      <c r="DY130" s="434" t="str">
        <f t="shared" si="79"/>
        <v/>
      </c>
      <c r="DZ130" s="434" t="str">
        <f t="shared" si="95"/>
        <v/>
      </c>
      <c r="EA130" s="434" t="str">
        <f t="shared" si="89"/>
        <v/>
      </c>
      <c r="EB130" s="434" t="str">
        <f t="shared" si="92"/>
        <v/>
      </c>
      <c r="EC130" s="434" t="str">
        <f t="shared" si="90"/>
        <v/>
      </c>
      <c r="ED130" s="434" t="str">
        <f t="shared" si="90"/>
        <v/>
      </c>
      <c r="EE130" s="434" t="str">
        <f t="shared" si="90"/>
        <v/>
      </c>
      <c r="EF130" s="434" t="str">
        <f t="shared" si="96"/>
        <v/>
      </c>
      <c r="EG130" s="434" t="str">
        <f t="shared" si="98"/>
        <v/>
      </c>
      <c r="EH130" s="434" t="str">
        <f t="shared" si="98"/>
        <v/>
      </c>
      <c r="EI130" s="434" t="str">
        <f t="shared" si="97"/>
        <v/>
      </c>
      <c r="EJ130" s="434" t="str">
        <f t="shared" si="99"/>
        <v/>
      </c>
      <c r="EK130" s="434" t="str">
        <f t="shared" si="99"/>
        <v/>
      </c>
      <c r="EL130" s="434" t="str">
        <f t="shared" si="99"/>
        <v/>
      </c>
      <c r="EM130" s="434" t="str">
        <f t="shared" si="99"/>
        <v/>
      </c>
      <c r="EN130" s="434" t="str">
        <f t="shared" si="99"/>
        <v/>
      </c>
      <c r="EO130" s="434" t="str">
        <f t="shared" si="99"/>
        <v/>
      </c>
      <c r="EP130" s="434" t="str">
        <f t="shared" si="99"/>
        <v/>
      </c>
      <c r="EQ130" s="434" t="str">
        <f t="shared" si="99"/>
        <v/>
      </c>
      <c r="ER130" s="434" t="str">
        <f t="shared" si="99"/>
        <v/>
      </c>
      <c r="ES130" s="445" t="str">
        <f t="shared" si="99"/>
        <v/>
      </c>
    </row>
    <row r="131" spans="86:149">
      <c r="CH131" s="1"/>
      <c r="CI131" s="1"/>
      <c r="CJ131" s="1"/>
      <c r="CK131" s="1"/>
      <c r="CL131" s="1"/>
      <c r="CM131" s="1"/>
      <c r="CN131" s="1"/>
      <c r="CO131" s="1"/>
      <c r="CP131" s="1"/>
      <c r="DA131" s="438" t="s">
        <v>14704</v>
      </c>
      <c r="DB131" s="439" t="s">
        <v>14259</v>
      </c>
      <c r="DC131" s="440" t="str">
        <f t="shared" ref="DC131:DC162" si="103">IF(DC$2=$DB131,1,"")</f>
        <v/>
      </c>
      <c r="DD131" s="440">
        <v>1</v>
      </c>
      <c r="DE131" s="440" t="str">
        <f t="shared" ref="DE131:DH142" si="104">IF(DE$2=$DB131,1,"")</f>
        <v/>
      </c>
      <c r="DF131" s="440" t="str">
        <f t="shared" si="104"/>
        <v/>
      </c>
      <c r="DG131" s="440" t="str">
        <f t="shared" si="104"/>
        <v/>
      </c>
      <c r="DH131" s="440" t="str">
        <f t="shared" si="104"/>
        <v/>
      </c>
      <c r="DI131" s="440" t="str">
        <f t="shared" si="80"/>
        <v/>
      </c>
      <c r="DJ131" s="440" t="str">
        <f t="shared" si="100"/>
        <v/>
      </c>
      <c r="DK131" s="440" t="str">
        <f t="shared" si="100"/>
        <v/>
      </c>
      <c r="DL131" s="440" t="str">
        <f t="shared" si="100"/>
        <v/>
      </c>
      <c r="DM131" s="440" t="str">
        <f t="shared" si="100"/>
        <v/>
      </c>
      <c r="DN131" s="440" t="str">
        <f t="shared" si="100"/>
        <v/>
      </c>
      <c r="DO131" s="440" t="str">
        <f t="shared" si="100"/>
        <v/>
      </c>
      <c r="DP131" s="440" t="str">
        <f t="shared" si="100"/>
        <v/>
      </c>
      <c r="DQ131" s="440" t="str">
        <f t="shared" si="100"/>
        <v/>
      </c>
      <c r="DR131" s="440" t="str">
        <f t="shared" ref="DR131:DR162" si="105">IF(DR$2=$DB131,1,"")</f>
        <v/>
      </c>
      <c r="DS131" s="440" t="str">
        <f t="shared" si="101"/>
        <v/>
      </c>
      <c r="DT131" s="440" t="str">
        <f t="shared" si="101"/>
        <v/>
      </c>
      <c r="DU131" s="440" t="str">
        <f t="shared" si="101"/>
        <v/>
      </c>
      <c r="DV131" s="440" t="str">
        <f t="shared" si="91"/>
        <v/>
      </c>
      <c r="DW131" s="440" t="str">
        <f t="shared" si="102"/>
        <v/>
      </c>
      <c r="DX131" s="440" t="str">
        <f t="shared" si="102"/>
        <v/>
      </c>
      <c r="DY131" s="440" t="str">
        <f t="shared" ref="DY131:DY162" si="106">IF(DY$2=$DB131,1,"")</f>
        <v/>
      </c>
      <c r="DZ131" s="440" t="str">
        <f t="shared" si="95"/>
        <v/>
      </c>
      <c r="EA131" s="440" t="str">
        <f t="shared" si="89"/>
        <v/>
      </c>
      <c r="EB131" s="440" t="str">
        <f t="shared" si="92"/>
        <v/>
      </c>
      <c r="EC131" s="440" t="str">
        <f t="shared" si="90"/>
        <v/>
      </c>
      <c r="ED131" s="440" t="str">
        <f t="shared" si="90"/>
        <v/>
      </c>
      <c r="EE131" s="440" t="str">
        <f t="shared" si="90"/>
        <v/>
      </c>
      <c r="EF131" s="440" t="str">
        <f t="shared" si="96"/>
        <v/>
      </c>
      <c r="EG131" s="440" t="str">
        <f t="shared" si="98"/>
        <v/>
      </c>
      <c r="EH131" s="440" t="str">
        <f t="shared" si="98"/>
        <v/>
      </c>
      <c r="EI131" s="440" t="str">
        <f t="shared" si="97"/>
        <v/>
      </c>
      <c r="EJ131" s="440" t="str">
        <f t="shared" si="99"/>
        <v/>
      </c>
      <c r="EK131" s="440" t="str">
        <f t="shared" si="99"/>
        <v/>
      </c>
      <c r="EL131" s="440" t="str">
        <f t="shared" si="99"/>
        <v/>
      </c>
      <c r="EM131" s="440" t="str">
        <f t="shared" si="99"/>
        <v/>
      </c>
      <c r="EN131" s="440" t="str">
        <f t="shared" si="99"/>
        <v/>
      </c>
      <c r="EO131" s="440" t="str">
        <f t="shared" si="99"/>
        <v/>
      </c>
      <c r="EP131" s="440" t="str">
        <f t="shared" si="99"/>
        <v/>
      </c>
      <c r="EQ131" s="440" t="str">
        <f t="shared" si="99"/>
        <v/>
      </c>
      <c r="ER131" s="440" t="str">
        <f t="shared" si="99"/>
        <v/>
      </c>
      <c r="ES131" s="441" t="str">
        <f t="shared" si="99"/>
        <v/>
      </c>
    </row>
    <row r="132" spans="86:149">
      <c r="CH132" s="1"/>
      <c r="CI132" s="1"/>
      <c r="CJ132" s="1"/>
      <c r="CK132" s="1"/>
      <c r="CL132" s="1"/>
      <c r="CM132" s="1"/>
      <c r="CN132" s="1"/>
      <c r="CO132" s="1"/>
      <c r="CP132" s="1"/>
      <c r="DA132" s="442" t="s">
        <v>14705</v>
      </c>
      <c r="DB132" s="443" t="s">
        <v>14706</v>
      </c>
      <c r="DC132" s="434" t="str">
        <f t="shared" si="103"/>
        <v/>
      </c>
      <c r="DD132" s="434" t="str">
        <f t="shared" ref="DD132:DD163" si="107">IF(DD$2=$DB132,1,"")</f>
        <v/>
      </c>
      <c r="DE132" s="434" t="str">
        <f t="shared" si="104"/>
        <v/>
      </c>
      <c r="DF132" s="434" t="str">
        <f t="shared" si="104"/>
        <v/>
      </c>
      <c r="DG132" s="434" t="str">
        <f t="shared" si="104"/>
        <v/>
      </c>
      <c r="DH132" s="434" t="str">
        <f t="shared" si="104"/>
        <v/>
      </c>
      <c r="DI132" s="434" t="str">
        <f t="shared" si="80"/>
        <v/>
      </c>
      <c r="DJ132" s="434" t="str">
        <f t="shared" si="100"/>
        <v/>
      </c>
      <c r="DK132" s="434" t="str">
        <f t="shared" si="100"/>
        <v/>
      </c>
      <c r="DL132" s="434" t="str">
        <f t="shared" si="100"/>
        <v/>
      </c>
      <c r="DM132" s="434" t="str">
        <f t="shared" si="100"/>
        <v/>
      </c>
      <c r="DN132" s="434" t="str">
        <f t="shared" si="100"/>
        <v/>
      </c>
      <c r="DO132" s="434" t="str">
        <f t="shared" si="100"/>
        <v/>
      </c>
      <c r="DP132" s="434" t="str">
        <f t="shared" si="100"/>
        <v/>
      </c>
      <c r="DQ132" s="434" t="str">
        <f t="shared" si="100"/>
        <v/>
      </c>
      <c r="DR132" s="434" t="str">
        <f t="shared" si="105"/>
        <v/>
      </c>
      <c r="DS132" s="434" t="str">
        <f t="shared" si="101"/>
        <v/>
      </c>
      <c r="DT132" s="434" t="str">
        <f t="shared" si="101"/>
        <v/>
      </c>
      <c r="DU132" s="434" t="str">
        <f t="shared" si="101"/>
        <v/>
      </c>
      <c r="DV132" s="434" t="str">
        <f t="shared" si="91"/>
        <v/>
      </c>
      <c r="DW132" s="434" t="str">
        <f t="shared" si="102"/>
        <v/>
      </c>
      <c r="DX132" s="434" t="str">
        <f t="shared" si="102"/>
        <v/>
      </c>
      <c r="DY132" s="434" t="str">
        <f t="shared" si="106"/>
        <v/>
      </c>
      <c r="DZ132" s="434" t="str">
        <f t="shared" si="95"/>
        <v/>
      </c>
      <c r="EA132" s="434" t="str">
        <f t="shared" si="89"/>
        <v/>
      </c>
      <c r="EB132" s="434" t="str">
        <f t="shared" si="92"/>
        <v/>
      </c>
      <c r="EC132" s="434" t="str">
        <f t="shared" si="90"/>
        <v/>
      </c>
      <c r="ED132" s="434" t="str">
        <f t="shared" si="90"/>
        <v/>
      </c>
      <c r="EE132" s="434" t="str">
        <f t="shared" si="90"/>
        <v/>
      </c>
      <c r="EF132" s="434" t="str">
        <f t="shared" si="96"/>
        <v/>
      </c>
      <c r="EG132" s="434" t="str">
        <f t="shared" si="98"/>
        <v/>
      </c>
      <c r="EH132" s="434" t="str">
        <f t="shared" si="98"/>
        <v/>
      </c>
      <c r="EI132" s="434" t="str">
        <f t="shared" si="97"/>
        <v/>
      </c>
      <c r="EJ132" s="434" t="str">
        <f t="shared" si="99"/>
        <v/>
      </c>
      <c r="EK132" s="434" t="str">
        <f t="shared" si="99"/>
        <v/>
      </c>
      <c r="EL132" s="434" t="str">
        <f t="shared" si="99"/>
        <v/>
      </c>
      <c r="EM132" s="434" t="str">
        <f t="shared" si="99"/>
        <v/>
      </c>
      <c r="EN132" s="434" t="str">
        <f t="shared" si="99"/>
        <v/>
      </c>
      <c r="EO132" s="434" t="str">
        <f t="shared" si="99"/>
        <v/>
      </c>
      <c r="EP132" s="434" t="str">
        <f t="shared" si="99"/>
        <v/>
      </c>
      <c r="EQ132" s="434" t="str">
        <f t="shared" si="99"/>
        <v/>
      </c>
      <c r="ER132" s="434" t="str">
        <f t="shared" si="99"/>
        <v/>
      </c>
      <c r="ES132" s="445" t="str">
        <f t="shared" si="99"/>
        <v/>
      </c>
    </row>
    <row r="133" spans="86:149">
      <c r="CH133" s="1"/>
      <c r="CI133" s="1"/>
      <c r="CJ133" s="1"/>
      <c r="CK133" s="1"/>
      <c r="CL133" s="1"/>
      <c r="CM133" s="1"/>
      <c r="CN133" s="1"/>
      <c r="CO133" s="1"/>
      <c r="CP133" s="1"/>
      <c r="DA133" s="438" t="s">
        <v>14707</v>
      </c>
      <c r="DB133" s="439">
        <v>33</v>
      </c>
      <c r="DC133" s="440" t="str">
        <f t="shared" si="103"/>
        <v/>
      </c>
      <c r="DD133" s="440" t="str">
        <f t="shared" si="107"/>
        <v/>
      </c>
      <c r="DE133" s="440" t="str">
        <f t="shared" si="104"/>
        <v/>
      </c>
      <c r="DF133" s="440" t="str">
        <f t="shared" si="104"/>
        <v/>
      </c>
      <c r="DG133" s="440" t="str">
        <f t="shared" si="104"/>
        <v/>
      </c>
      <c r="DH133" s="440" t="str">
        <f t="shared" si="104"/>
        <v/>
      </c>
      <c r="DI133" s="440" t="str">
        <f t="shared" ref="DI133:DI164" si="108">IF(DI$2=$DB133,1,"")</f>
        <v/>
      </c>
      <c r="DJ133" s="440" t="str">
        <f t="shared" si="100"/>
        <v/>
      </c>
      <c r="DK133" s="440" t="str">
        <f t="shared" si="100"/>
        <v/>
      </c>
      <c r="DL133" s="440" t="str">
        <f t="shared" si="100"/>
        <v/>
      </c>
      <c r="DM133" s="440" t="str">
        <f t="shared" si="100"/>
        <v/>
      </c>
      <c r="DN133" s="440" t="str">
        <f t="shared" si="100"/>
        <v/>
      </c>
      <c r="DO133" s="440" t="str">
        <f t="shared" si="100"/>
        <v/>
      </c>
      <c r="DP133" s="440" t="str">
        <f t="shared" si="100"/>
        <v/>
      </c>
      <c r="DQ133" s="440" t="str">
        <f t="shared" si="100"/>
        <v/>
      </c>
      <c r="DR133" s="440" t="str">
        <f t="shared" si="105"/>
        <v/>
      </c>
      <c r="DS133" s="440" t="str">
        <f t="shared" si="101"/>
        <v/>
      </c>
      <c r="DT133" s="440" t="str">
        <f t="shared" si="101"/>
        <v/>
      </c>
      <c r="DU133" s="440" t="str">
        <f t="shared" si="101"/>
        <v/>
      </c>
      <c r="DV133" s="440" t="str">
        <f t="shared" si="91"/>
        <v/>
      </c>
      <c r="DW133" s="440" t="str">
        <f t="shared" si="102"/>
        <v/>
      </c>
      <c r="DX133" s="440" t="str">
        <f t="shared" si="102"/>
        <v/>
      </c>
      <c r="DY133" s="440" t="str">
        <f t="shared" si="106"/>
        <v/>
      </c>
      <c r="DZ133" s="440" t="str">
        <f t="shared" si="95"/>
        <v/>
      </c>
      <c r="EA133" s="440" t="str">
        <f t="shared" si="89"/>
        <v/>
      </c>
      <c r="EB133" s="440" t="str">
        <f t="shared" si="92"/>
        <v/>
      </c>
      <c r="EC133" s="440" t="str">
        <f t="shared" si="90"/>
        <v/>
      </c>
      <c r="ED133" s="440" t="str">
        <f t="shared" si="90"/>
        <v/>
      </c>
      <c r="EE133" s="440" t="str">
        <f t="shared" si="90"/>
        <v/>
      </c>
      <c r="EF133" s="440" t="str">
        <f t="shared" si="96"/>
        <v/>
      </c>
      <c r="EG133" s="440" t="str">
        <f t="shared" si="98"/>
        <v/>
      </c>
      <c r="EH133" s="440" t="str">
        <f t="shared" si="98"/>
        <v/>
      </c>
      <c r="EI133" s="440">
        <f t="shared" si="97"/>
        <v>1</v>
      </c>
      <c r="EJ133" s="440" t="str">
        <f t="shared" si="99"/>
        <v/>
      </c>
      <c r="EK133" s="440" t="str">
        <f t="shared" si="99"/>
        <v/>
      </c>
      <c r="EL133" s="440" t="str">
        <f t="shared" si="99"/>
        <v/>
      </c>
      <c r="EM133" s="440" t="str">
        <f t="shared" si="99"/>
        <v/>
      </c>
      <c r="EN133" s="440" t="str">
        <f t="shared" si="99"/>
        <v/>
      </c>
      <c r="EO133" s="440" t="str">
        <f t="shared" si="99"/>
        <v/>
      </c>
      <c r="EP133" s="440" t="str">
        <f t="shared" si="99"/>
        <v/>
      </c>
      <c r="EQ133" s="440" t="str">
        <f t="shared" si="99"/>
        <v/>
      </c>
      <c r="ER133" s="440" t="str">
        <f t="shared" si="99"/>
        <v/>
      </c>
      <c r="ES133" s="441" t="str">
        <f t="shared" si="99"/>
        <v/>
      </c>
    </row>
    <row r="134" spans="86:149">
      <c r="CH134" s="1"/>
      <c r="CI134" s="1"/>
      <c r="CJ134" s="1"/>
      <c r="CK134" s="1"/>
      <c r="CL134" s="1"/>
      <c r="CM134" s="1"/>
      <c r="CN134" s="1"/>
      <c r="CO134" s="1"/>
      <c r="CP134" s="1"/>
      <c r="DA134" s="442" t="s">
        <v>14708</v>
      </c>
      <c r="DB134" s="443" t="s">
        <v>14709</v>
      </c>
      <c r="DC134" s="434" t="str">
        <f t="shared" si="103"/>
        <v/>
      </c>
      <c r="DD134" s="434" t="str">
        <f t="shared" si="107"/>
        <v/>
      </c>
      <c r="DE134" s="434" t="str">
        <f t="shared" si="104"/>
        <v/>
      </c>
      <c r="DF134" s="434" t="str">
        <f t="shared" si="104"/>
        <v/>
      </c>
      <c r="DG134" s="434" t="str">
        <f t="shared" si="104"/>
        <v/>
      </c>
      <c r="DH134" s="434" t="str">
        <f t="shared" si="104"/>
        <v/>
      </c>
      <c r="DI134" s="434" t="str">
        <f t="shared" si="108"/>
        <v/>
      </c>
      <c r="DJ134" s="434" t="str">
        <f t="shared" si="100"/>
        <v/>
      </c>
      <c r="DK134" s="434" t="str">
        <f t="shared" si="100"/>
        <v/>
      </c>
      <c r="DL134" s="434" t="str">
        <f t="shared" si="100"/>
        <v/>
      </c>
      <c r="DM134" s="434" t="str">
        <f t="shared" si="100"/>
        <v/>
      </c>
      <c r="DN134" s="434" t="str">
        <f t="shared" si="100"/>
        <v/>
      </c>
      <c r="DO134" s="434" t="str">
        <f t="shared" si="100"/>
        <v/>
      </c>
      <c r="DP134" s="434" t="str">
        <f t="shared" si="100"/>
        <v/>
      </c>
      <c r="DQ134" s="434" t="str">
        <f t="shared" si="100"/>
        <v/>
      </c>
      <c r="DR134" s="434" t="str">
        <f t="shared" si="105"/>
        <v/>
      </c>
      <c r="DS134" s="434" t="str">
        <f t="shared" si="101"/>
        <v/>
      </c>
      <c r="DT134" s="434" t="str">
        <f t="shared" si="101"/>
        <v/>
      </c>
      <c r="DU134" s="434" t="str">
        <f t="shared" si="101"/>
        <v/>
      </c>
      <c r="DV134" s="434" t="str">
        <f t="shared" si="91"/>
        <v/>
      </c>
      <c r="DW134" s="434" t="str">
        <f t="shared" si="102"/>
        <v/>
      </c>
      <c r="DX134" s="434" t="str">
        <f t="shared" si="102"/>
        <v/>
      </c>
      <c r="DY134" s="434" t="str">
        <f t="shared" si="106"/>
        <v/>
      </c>
      <c r="DZ134" s="434" t="str">
        <f t="shared" si="95"/>
        <v/>
      </c>
      <c r="EA134" s="434" t="str">
        <f t="shared" si="89"/>
        <v/>
      </c>
      <c r="EB134" s="434" t="str">
        <f t="shared" si="92"/>
        <v/>
      </c>
      <c r="EC134" s="434" t="str">
        <f t="shared" si="90"/>
        <v/>
      </c>
      <c r="ED134" s="434" t="str">
        <f t="shared" si="90"/>
        <v/>
      </c>
      <c r="EE134" s="434" t="str">
        <f t="shared" si="90"/>
        <v/>
      </c>
      <c r="EF134" s="434" t="str">
        <f t="shared" si="96"/>
        <v/>
      </c>
      <c r="EG134" s="434" t="str">
        <f t="shared" si="98"/>
        <v/>
      </c>
      <c r="EH134" s="434" t="str">
        <f t="shared" si="98"/>
        <v/>
      </c>
      <c r="EI134" s="434" t="str">
        <f t="shared" si="97"/>
        <v/>
      </c>
      <c r="EJ134" s="434" t="str">
        <f t="shared" si="99"/>
        <v/>
      </c>
      <c r="EK134" s="434" t="str">
        <f t="shared" si="99"/>
        <v/>
      </c>
      <c r="EL134" s="434" t="str">
        <f t="shared" si="99"/>
        <v/>
      </c>
      <c r="EM134" s="434" t="str">
        <f t="shared" si="99"/>
        <v/>
      </c>
      <c r="EN134" s="434" t="str">
        <f t="shared" si="99"/>
        <v/>
      </c>
      <c r="EO134" s="434" t="str">
        <f t="shared" si="99"/>
        <v/>
      </c>
      <c r="EP134" s="434" t="str">
        <f t="shared" si="99"/>
        <v/>
      </c>
      <c r="EQ134" s="434" t="str">
        <f t="shared" si="99"/>
        <v/>
      </c>
      <c r="ER134" s="434" t="str">
        <f t="shared" si="99"/>
        <v/>
      </c>
      <c r="ES134" s="445" t="str">
        <f t="shared" si="99"/>
        <v/>
      </c>
    </row>
    <row r="135" spans="86:149">
      <c r="CH135" s="1"/>
      <c r="CI135" s="1"/>
      <c r="CJ135" s="1"/>
      <c r="CK135" s="1"/>
      <c r="CL135" s="1"/>
      <c r="CM135" s="1"/>
      <c r="CN135" s="1"/>
      <c r="CO135" s="1"/>
      <c r="CP135" s="1"/>
      <c r="DA135" s="438" t="s">
        <v>14710</v>
      </c>
      <c r="DB135" s="439" t="s">
        <v>14711</v>
      </c>
      <c r="DC135" s="440" t="str">
        <f t="shared" si="103"/>
        <v/>
      </c>
      <c r="DD135" s="440" t="str">
        <f t="shared" si="107"/>
        <v/>
      </c>
      <c r="DE135" s="440" t="str">
        <f t="shared" si="104"/>
        <v/>
      </c>
      <c r="DF135" s="440" t="str">
        <f t="shared" si="104"/>
        <v/>
      </c>
      <c r="DG135" s="440" t="str">
        <f t="shared" si="104"/>
        <v/>
      </c>
      <c r="DH135" s="440" t="str">
        <f t="shared" si="104"/>
        <v/>
      </c>
      <c r="DI135" s="440" t="str">
        <f t="shared" si="108"/>
        <v/>
      </c>
      <c r="DJ135" s="440" t="str">
        <f t="shared" si="100"/>
        <v/>
      </c>
      <c r="DK135" s="440" t="str">
        <f t="shared" si="100"/>
        <v/>
      </c>
      <c r="DL135" s="440" t="str">
        <f t="shared" si="100"/>
        <v/>
      </c>
      <c r="DM135" s="440" t="str">
        <f t="shared" si="100"/>
        <v/>
      </c>
      <c r="DN135" s="440" t="str">
        <f t="shared" si="100"/>
        <v/>
      </c>
      <c r="DO135" s="440" t="str">
        <f t="shared" si="100"/>
        <v/>
      </c>
      <c r="DP135" s="440" t="str">
        <f t="shared" si="100"/>
        <v/>
      </c>
      <c r="DQ135" s="440" t="str">
        <f t="shared" si="100"/>
        <v/>
      </c>
      <c r="DR135" s="440" t="str">
        <f t="shared" si="105"/>
        <v/>
      </c>
      <c r="DS135" s="440">
        <v>1</v>
      </c>
      <c r="DT135" s="440">
        <v>1</v>
      </c>
      <c r="DU135" s="440" t="str">
        <f t="shared" ref="DU135:DU172" si="109">IF(DU$2=$DB135,1,"")</f>
        <v/>
      </c>
      <c r="DV135" s="440" t="str">
        <f t="shared" si="91"/>
        <v/>
      </c>
      <c r="DW135" s="440"/>
      <c r="DX135" s="440" t="str">
        <f t="shared" ref="DX135:DX166" si="110">IF(DX$2=$DB135,1,"")</f>
        <v/>
      </c>
      <c r="DY135" s="440" t="str">
        <f t="shared" si="106"/>
        <v/>
      </c>
      <c r="DZ135" s="440" t="str">
        <f t="shared" si="95"/>
        <v/>
      </c>
      <c r="EA135" s="440" t="str">
        <f t="shared" si="89"/>
        <v/>
      </c>
      <c r="EB135" s="440" t="str">
        <f t="shared" si="92"/>
        <v/>
      </c>
      <c r="EC135" s="440" t="str">
        <f t="shared" si="90"/>
        <v/>
      </c>
      <c r="ED135" s="440" t="str">
        <f t="shared" si="90"/>
        <v/>
      </c>
      <c r="EE135" s="440" t="str">
        <f t="shared" si="90"/>
        <v/>
      </c>
      <c r="EF135" s="440" t="str">
        <f t="shared" si="96"/>
        <v/>
      </c>
      <c r="EG135" s="440" t="str">
        <f t="shared" si="98"/>
        <v/>
      </c>
      <c r="EH135" s="440" t="str">
        <f t="shared" si="98"/>
        <v/>
      </c>
      <c r="EI135" s="440" t="str">
        <f t="shared" si="97"/>
        <v/>
      </c>
      <c r="EJ135" s="440" t="str">
        <f t="shared" si="99"/>
        <v/>
      </c>
      <c r="EK135" s="440" t="str">
        <f t="shared" si="99"/>
        <v/>
      </c>
      <c r="EL135" s="440" t="str">
        <f t="shared" si="99"/>
        <v/>
      </c>
      <c r="EM135" s="440" t="str">
        <f t="shared" si="99"/>
        <v/>
      </c>
      <c r="EN135" s="440" t="str">
        <f t="shared" si="99"/>
        <v/>
      </c>
      <c r="EO135" s="440" t="str">
        <f t="shared" si="99"/>
        <v/>
      </c>
      <c r="EP135" s="440" t="str">
        <f t="shared" si="99"/>
        <v/>
      </c>
      <c r="EQ135" s="440" t="str">
        <f t="shared" si="99"/>
        <v/>
      </c>
      <c r="ER135" s="440" t="str">
        <f t="shared" si="99"/>
        <v/>
      </c>
      <c r="ES135" s="441" t="str">
        <f t="shared" si="99"/>
        <v/>
      </c>
    </row>
    <row r="136" spans="86:149">
      <c r="CH136" s="1"/>
      <c r="CI136" s="1"/>
      <c r="CJ136" s="1"/>
      <c r="CK136" s="1"/>
      <c r="CL136" s="1"/>
      <c r="CM136" s="1"/>
      <c r="CN136" s="1"/>
      <c r="CO136" s="1"/>
      <c r="CP136" s="1"/>
      <c r="DA136" s="442" t="s">
        <v>14712</v>
      </c>
      <c r="DB136" s="443" t="s">
        <v>14713</v>
      </c>
      <c r="DC136" s="434" t="str">
        <f t="shared" si="103"/>
        <v/>
      </c>
      <c r="DD136" s="434" t="str">
        <f t="shared" si="107"/>
        <v/>
      </c>
      <c r="DE136" s="434" t="str">
        <f t="shared" si="104"/>
        <v/>
      </c>
      <c r="DF136" s="434" t="str">
        <f t="shared" si="104"/>
        <v/>
      </c>
      <c r="DG136" s="434" t="str">
        <f t="shared" si="104"/>
        <v/>
      </c>
      <c r="DH136" s="434" t="str">
        <f t="shared" si="104"/>
        <v/>
      </c>
      <c r="DI136" s="434" t="str">
        <f t="shared" si="108"/>
        <v/>
      </c>
      <c r="DJ136" s="434" t="str">
        <f t="shared" si="100"/>
        <v/>
      </c>
      <c r="DK136" s="434" t="str">
        <f t="shared" si="100"/>
        <v/>
      </c>
      <c r="DL136" s="434" t="str">
        <f t="shared" si="100"/>
        <v/>
      </c>
      <c r="DM136" s="434" t="str">
        <f t="shared" si="100"/>
        <v/>
      </c>
      <c r="DN136" s="434" t="str">
        <f t="shared" si="100"/>
        <v/>
      </c>
      <c r="DO136" s="434" t="str">
        <f t="shared" si="100"/>
        <v/>
      </c>
      <c r="DP136" s="434" t="str">
        <f t="shared" si="100"/>
        <v/>
      </c>
      <c r="DQ136" s="434" t="str">
        <f t="shared" si="100"/>
        <v/>
      </c>
      <c r="DR136" s="434" t="str">
        <f t="shared" si="105"/>
        <v/>
      </c>
      <c r="DS136" s="434">
        <v>1</v>
      </c>
      <c r="DT136" s="434">
        <v>1</v>
      </c>
      <c r="DU136" s="434" t="str">
        <f t="shared" si="109"/>
        <v/>
      </c>
      <c r="DV136" s="434" t="str">
        <f t="shared" si="91"/>
        <v/>
      </c>
      <c r="DW136" s="434">
        <v>1</v>
      </c>
      <c r="DX136" s="434" t="str">
        <f t="shared" si="110"/>
        <v/>
      </c>
      <c r="DY136" s="434" t="str">
        <f t="shared" si="106"/>
        <v/>
      </c>
      <c r="DZ136" s="434" t="str">
        <f t="shared" si="95"/>
        <v/>
      </c>
      <c r="EA136" s="434" t="str">
        <f t="shared" si="89"/>
        <v/>
      </c>
      <c r="EB136" s="434" t="str">
        <f t="shared" si="92"/>
        <v/>
      </c>
      <c r="EC136" s="434" t="str">
        <f t="shared" ref="EC136:EE155" si="111">IF(EC$2=$DB136,1,"")</f>
        <v/>
      </c>
      <c r="ED136" s="434" t="str">
        <f t="shared" si="111"/>
        <v/>
      </c>
      <c r="EE136" s="434" t="str">
        <f t="shared" si="111"/>
        <v/>
      </c>
      <c r="EF136" s="434" t="str">
        <f t="shared" si="96"/>
        <v/>
      </c>
      <c r="EG136" s="434" t="str">
        <f t="shared" si="98"/>
        <v/>
      </c>
      <c r="EH136" s="434" t="str">
        <f t="shared" si="98"/>
        <v/>
      </c>
      <c r="EI136" s="434" t="str">
        <f t="shared" si="97"/>
        <v/>
      </c>
      <c r="EJ136" s="434" t="str">
        <f t="shared" si="99"/>
        <v/>
      </c>
      <c r="EK136" s="434" t="str">
        <f t="shared" si="99"/>
        <v/>
      </c>
      <c r="EL136" s="434" t="str">
        <f t="shared" si="99"/>
        <v/>
      </c>
      <c r="EM136" s="434" t="str">
        <f t="shared" si="99"/>
        <v/>
      </c>
      <c r="EN136" s="434" t="str">
        <f t="shared" si="99"/>
        <v/>
      </c>
      <c r="EO136" s="434" t="str">
        <f t="shared" si="99"/>
        <v/>
      </c>
      <c r="EP136" s="434" t="str">
        <f t="shared" si="99"/>
        <v/>
      </c>
      <c r="EQ136" s="434" t="str">
        <f t="shared" si="99"/>
        <v/>
      </c>
      <c r="ER136" s="434" t="str">
        <f t="shared" si="99"/>
        <v/>
      </c>
      <c r="ES136" s="445" t="str">
        <f t="shared" si="99"/>
        <v/>
      </c>
    </row>
    <row r="137" spans="86:149">
      <c r="CH137" s="1"/>
      <c r="CI137" s="1"/>
      <c r="CJ137" s="1"/>
      <c r="CK137" s="1"/>
      <c r="CL137" s="1"/>
      <c r="CM137" s="1"/>
      <c r="CN137" s="1"/>
      <c r="CO137" s="1"/>
      <c r="CP137" s="1"/>
      <c r="DA137" s="438" t="s">
        <v>14714</v>
      </c>
      <c r="DB137" s="439">
        <v>25</v>
      </c>
      <c r="DC137" s="440" t="str">
        <f t="shared" si="103"/>
        <v/>
      </c>
      <c r="DD137" s="440" t="str">
        <f t="shared" si="107"/>
        <v/>
      </c>
      <c r="DE137" s="440" t="str">
        <f t="shared" si="104"/>
        <v/>
      </c>
      <c r="DF137" s="440" t="str">
        <f t="shared" si="104"/>
        <v/>
      </c>
      <c r="DG137" s="440" t="str">
        <f t="shared" si="104"/>
        <v/>
      </c>
      <c r="DH137" s="440" t="str">
        <f t="shared" si="104"/>
        <v/>
      </c>
      <c r="DI137" s="440" t="str">
        <f t="shared" si="108"/>
        <v/>
      </c>
      <c r="DJ137" s="440" t="str">
        <f t="shared" si="100"/>
        <v/>
      </c>
      <c r="DK137" s="440" t="str">
        <f t="shared" si="100"/>
        <v/>
      </c>
      <c r="DL137" s="440" t="str">
        <f t="shared" si="100"/>
        <v/>
      </c>
      <c r="DM137" s="440" t="str">
        <f t="shared" si="100"/>
        <v/>
      </c>
      <c r="DN137" s="440" t="str">
        <f t="shared" si="100"/>
        <v/>
      </c>
      <c r="DO137" s="440" t="str">
        <f t="shared" si="100"/>
        <v/>
      </c>
      <c r="DP137" s="440" t="str">
        <f t="shared" si="100"/>
        <v/>
      </c>
      <c r="DQ137" s="440" t="str">
        <f t="shared" si="100"/>
        <v/>
      </c>
      <c r="DR137" s="440" t="str">
        <f t="shared" si="105"/>
        <v/>
      </c>
      <c r="DS137" s="440" t="str">
        <f t="shared" ref="DS137:DT156" si="112">IF(DS$2=$DB137,1,"")</f>
        <v/>
      </c>
      <c r="DT137" s="440" t="str">
        <f t="shared" si="112"/>
        <v/>
      </c>
      <c r="DU137" s="440" t="str">
        <f t="shared" si="109"/>
        <v/>
      </c>
      <c r="DV137" s="440" t="str">
        <f t="shared" si="91"/>
        <v/>
      </c>
      <c r="DW137" s="440" t="str">
        <f t="shared" ref="DW137:DW170" si="113">IF(DW$2=$DB137,1,"")</f>
        <v/>
      </c>
      <c r="DX137" s="440" t="str">
        <f t="shared" si="110"/>
        <v/>
      </c>
      <c r="DY137" s="440" t="str">
        <f t="shared" si="106"/>
        <v/>
      </c>
      <c r="DZ137" s="440" t="str">
        <f t="shared" si="95"/>
        <v/>
      </c>
      <c r="EA137" s="440">
        <f t="shared" si="89"/>
        <v>1</v>
      </c>
      <c r="EB137" s="440" t="str">
        <f t="shared" si="92"/>
        <v/>
      </c>
      <c r="EC137" s="440" t="str">
        <f t="shared" si="111"/>
        <v/>
      </c>
      <c r="ED137" s="440" t="str">
        <f t="shared" si="111"/>
        <v/>
      </c>
      <c r="EE137" s="440" t="str">
        <f t="shared" si="111"/>
        <v/>
      </c>
      <c r="EF137" s="440" t="str">
        <f t="shared" si="96"/>
        <v/>
      </c>
      <c r="EG137" s="440" t="str">
        <f t="shared" si="98"/>
        <v/>
      </c>
      <c r="EH137" s="440" t="str">
        <f t="shared" si="98"/>
        <v/>
      </c>
      <c r="EI137" s="440" t="str">
        <f t="shared" si="97"/>
        <v/>
      </c>
      <c r="EJ137" s="440" t="str">
        <f t="shared" si="99"/>
        <v/>
      </c>
      <c r="EK137" s="440" t="str">
        <f t="shared" si="99"/>
        <v/>
      </c>
      <c r="EL137" s="440" t="str">
        <f t="shared" si="99"/>
        <v/>
      </c>
      <c r="EM137" s="440" t="str">
        <f t="shared" si="99"/>
        <v/>
      </c>
      <c r="EN137" s="440" t="str">
        <f t="shared" si="99"/>
        <v/>
      </c>
      <c r="EO137" s="440" t="str">
        <f t="shared" si="99"/>
        <v/>
      </c>
      <c r="EP137" s="440" t="str">
        <f t="shared" si="99"/>
        <v/>
      </c>
      <c r="EQ137" s="440" t="str">
        <f t="shared" si="99"/>
        <v/>
      </c>
      <c r="ER137" s="440" t="str">
        <f t="shared" si="99"/>
        <v/>
      </c>
      <c r="ES137" s="441" t="str">
        <f t="shared" si="99"/>
        <v/>
      </c>
    </row>
    <row r="138" spans="86:149">
      <c r="CH138" s="1"/>
      <c r="CI138" s="1"/>
      <c r="CJ138" s="1"/>
      <c r="CK138" s="1"/>
      <c r="CL138" s="1"/>
      <c r="CM138" s="1"/>
      <c r="CN138" s="1"/>
      <c r="CO138" s="1"/>
      <c r="CP138" s="1"/>
      <c r="DA138" s="442" t="s">
        <v>14715</v>
      </c>
      <c r="DB138" s="443">
        <v>34</v>
      </c>
      <c r="DC138" s="434" t="str">
        <f t="shared" si="103"/>
        <v/>
      </c>
      <c r="DD138" s="434" t="str">
        <f t="shared" si="107"/>
        <v/>
      </c>
      <c r="DE138" s="434" t="str">
        <f t="shared" si="104"/>
        <v/>
      </c>
      <c r="DF138" s="434" t="str">
        <f t="shared" si="104"/>
        <v/>
      </c>
      <c r="DG138" s="434" t="str">
        <f t="shared" si="104"/>
        <v/>
      </c>
      <c r="DH138" s="434" t="str">
        <f t="shared" si="104"/>
        <v/>
      </c>
      <c r="DI138" s="434" t="str">
        <f t="shared" si="108"/>
        <v/>
      </c>
      <c r="DJ138" s="434" t="str">
        <f t="shared" ref="DJ138:DQ147" si="114">IF(DJ$2=$DB138,1,"")</f>
        <v/>
      </c>
      <c r="DK138" s="434" t="str">
        <f t="shared" si="114"/>
        <v/>
      </c>
      <c r="DL138" s="434" t="str">
        <f t="shared" si="114"/>
        <v/>
      </c>
      <c r="DM138" s="434" t="str">
        <f t="shared" si="114"/>
        <v/>
      </c>
      <c r="DN138" s="434" t="str">
        <f t="shared" si="114"/>
        <v/>
      </c>
      <c r="DO138" s="434" t="str">
        <f t="shared" si="114"/>
        <v/>
      </c>
      <c r="DP138" s="434" t="str">
        <f t="shared" si="114"/>
        <v/>
      </c>
      <c r="DQ138" s="434" t="str">
        <f t="shared" si="114"/>
        <v/>
      </c>
      <c r="DR138" s="434" t="str">
        <f t="shared" si="105"/>
        <v/>
      </c>
      <c r="DS138" s="434" t="str">
        <f t="shared" si="112"/>
        <v/>
      </c>
      <c r="DT138" s="434" t="str">
        <f t="shared" si="112"/>
        <v/>
      </c>
      <c r="DU138" s="434" t="str">
        <f t="shared" si="109"/>
        <v/>
      </c>
      <c r="DV138" s="434" t="str">
        <f t="shared" si="91"/>
        <v/>
      </c>
      <c r="DW138" s="434" t="str">
        <f t="shared" si="113"/>
        <v/>
      </c>
      <c r="DX138" s="434" t="str">
        <f t="shared" si="110"/>
        <v/>
      </c>
      <c r="DY138" s="434" t="str">
        <f t="shared" si="106"/>
        <v/>
      </c>
      <c r="DZ138" s="434" t="str">
        <f t="shared" si="95"/>
        <v/>
      </c>
      <c r="EA138" s="434" t="str">
        <f t="shared" si="89"/>
        <v/>
      </c>
      <c r="EB138" s="434" t="str">
        <f t="shared" si="92"/>
        <v/>
      </c>
      <c r="EC138" s="434" t="str">
        <f t="shared" si="111"/>
        <v/>
      </c>
      <c r="ED138" s="434" t="str">
        <f t="shared" si="111"/>
        <v/>
      </c>
      <c r="EE138" s="434" t="str">
        <f t="shared" si="111"/>
        <v/>
      </c>
      <c r="EF138" s="434" t="str">
        <f t="shared" si="96"/>
        <v/>
      </c>
      <c r="EG138" s="434" t="str">
        <f t="shared" si="98"/>
        <v/>
      </c>
      <c r="EH138" s="434" t="str">
        <f t="shared" si="98"/>
        <v/>
      </c>
      <c r="EI138" s="434" t="str">
        <f t="shared" si="97"/>
        <v/>
      </c>
      <c r="EJ138" s="434">
        <v>1</v>
      </c>
      <c r="EK138" s="434" t="str">
        <f t="shared" si="99"/>
        <v/>
      </c>
      <c r="EL138" s="434" t="str">
        <f t="shared" si="99"/>
        <v/>
      </c>
      <c r="EM138" s="434" t="str">
        <f t="shared" si="99"/>
        <v/>
      </c>
      <c r="EN138" s="434" t="str">
        <f t="shared" si="99"/>
        <v/>
      </c>
      <c r="EO138" s="434" t="str">
        <f t="shared" si="99"/>
        <v/>
      </c>
      <c r="EP138" s="434" t="str">
        <f t="shared" si="99"/>
        <v/>
      </c>
      <c r="EQ138" s="434" t="str">
        <f t="shared" si="99"/>
        <v/>
      </c>
      <c r="ER138" s="434" t="str">
        <f t="shared" si="99"/>
        <v/>
      </c>
      <c r="ES138" s="445" t="str">
        <f t="shared" si="99"/>
        <v/>
      </c>
    </row>
    <row r="139" spans="86:149">
      <c r="CH139" s="1"/>
      <c r="CI139" s="1"/>
      <c r="CJ139" s="1"/>
      <c r="CK139" s="1"/>
      <c r="CL139" s="1"/>
      <c r="CM139" s="1"/>
      <c r="CN139" s="1"/>
      <c r="CO139" s="1"/>
      <c r="CP139" s="1"/>
      <c r="DA139" s="438" t="s">
        <v>14716</v>
      </c>
      <c r="DB139" s="439">
        <v>34</v>
      </c>
      <c r="DC139" s="440" t="str">
        <f t="shared" si="103"/>
        <v/>
      </c>
      <c r="DD139" s="440" t="str">
        <f t="shared" si="107"/>
        <v/>
      </c>
      <c r="DE139" s="440" t="str">
        <f t="shared" si="104"/>
        <v/>
      </c>
      <c r="DF139" s="440" t="str">
        <f t="shared" si="104"/>
        <v/>
      </c>
      <c r="DG139" s="440" t="str">
        <f t="shared" si="104"/>
        <v/>
      </c>
      <c r="DH139" s="440" t="str">
        <f t="shared" si="104"/>
        <v/>
      </c>
      <c r="DI139" s="440" t="str">
        <f t="shared" si="108"/>
        <v/>
      </c>
      <c r="DJ139" s="440" t="str">
        <f t="shared" si="114"/>
        <v/>
      </c>
      <c r="DK139" s="440" t="str">
        <f t="shared" si="114"/>
        <v/>
      </c>
      <c r="DL139" s="440" t="str">
        <f t="shared" si="114"/>
        <v/>
      </c>
      <c r="DM139" s="440" t="str">
        <f t="shared" si="114"/>
        <v/>
      </c>
      <c r="DN139" s="440" t="str">
        <f t="shared" si="114"/>
        <v/>
      </c>
      <c r="DO139" s="440" t="str">
        <f t="shared" si="114"/>
        <v/>
      </c>
      <c r="DP139" s="440" t="str">
        <f t="shared" si="114"/>
        <v/>
      </c>
      <c r="DQ139" s="440" t="str">
        <f t="shared" si="114"/>
        <v/>
      </c>
      <c r="DR139" s="440" t="str">
        <f t="shared" si="105"/>
        <v/>
      </c>
      <c r="DS139" s="440" t="str">
        <f t="shared" si="112"/>
        <v/>
      </c>
      <c r="DT139" s="440" t="str">
        <f t="shared" si="112"/>
        <v/>
      </c>
      <c r="DU139" s="440" t="str">
        <f t="shared" si="109"/>
        <v/>
      </c>
      <c r="DV139" s="440" t="str">
        <f t="shared" si="91"/>
        <v/>
      </c>
      <c r="DW139" s="440" t="str">
        <f t="shared" si="113"/>
        <v/>
      </c>
      <c r="DX139" s="440" t="str">
        <f t="shared" si="110"/>
        <v/>
      </c>
      <c r="DY139" s="440" t="str">
        <f t="shared" si="106"/>
        <v/>
      </c>
      <c r="DZ139" s="440" t="str">
        <f t="shared" si="95"/>
        <v/>
      </c>
      <c r="EA139" s="440" t="str">
        <f t="shared" si="89"/>
        <v/>
      </c>
      <c r="EB139" s="440" t="str">
        <f t="shared" si="92"/>
        <v/>
      </c>
      <c r="EC139" s="440" t="str">
        <f t="shared" si="111"/>
        <v/>
      </c>
      <c r="ED139" s="440" t="str">
        <f t="shared" si="111"/>
        <v/>
      </c>
      <c r="EE139" s="440" t="str">
        <f t="shared" si="111"/>
        <v/>
      </c>
      <c r="EF139" s="440" t="str">
        <f t="shared" si="96"/>
        <v/>
      </c>
      <c r="EG139" s="440" t="str">
        <f t="shared" si="98"/>
        <v/>
      </c>
      <c r="EH139" s="440" t="str">
        <f t="shared" si="98"/>
        <v/>
      </c>
      <c r="EI139" s="440" t="str">
        <f t="shared" si="97"/>
        <v/>
      </c>
      <c r="EJ139" s="440">
        <v>1</v>
      </c>
      <c r="EK139" s="440" t="str">
        <f t="shared" si="99"/>
        <v/>
      </c>
      <c r="EL139" s="440" t="str">
        <f t="shared" si="99"/>
        <v/>
      </c>
      <c r="EM139" s="440" t="str">
        <f t="shared" si="99"/>
        <v/>
      </c>
      <c r="EN139" s="440" t="str">
        <f t="shared" si="99"/>
        <v/>
      </c>
      <c r="EO139" s="440" t="str">
        <f t="shared" si="99"/>
        <v/>
      </c>
      <c r="EP139" s="440" t="str">
        <f t="shared" si="99"/>
        <v/>
      </c>
      <c r="EQ139" s="440" t="str">
        <f t="shared" si="99"/>
        <v/>
      </c>
      <c r="ER139" s="440" t="str">
        <f t="shared" si="99"/>
        <v/>
      </c>
      <c r="ES139" s="441" t="str">
        <f t="shared" si="99"/>
        <v/>
      </c>
    </row>
    <row r="140" spans="86:149">
      <c r="CH140" s="1"/>
      <c r="CI140" s="1"/>
      <c r="CJ140" s="1"/>
      <c r="CK140" s="1"/>
      <c r="CL140" s="1"/>
      <c r="CM140" s="1"/>
      <c r="CN140" s="1"/>
      <c r="CO140" s="1"/>
      <c r="CP140" s="1"/>
      <c r="DA140" s="442" t="s">
        <v>14717</v>
      </c>
      <c r="DB140" s="443" t="s">
        <v>14718</v>
      </c>
      <c r="DC140" s="434" t="str">
        <f t="shared" si="103"/>
        <v/>
      </c>
      <c r="DD140" s="434" t="str">
        <f t="shared" si="107"/>
        <v/>
      </c>
      <c r="DE140" s="434" t="str">
        <f t="shared" si="104"/>
        <v/>
      </c>
      <c r="DF140" s="434" t="str">
        <f t="shared" si="104"/>
        <v/>
      </c>
      <c r="DG140" s="434" t="str">
        <f t="shared" si="104"/>
        <v/>
      </c>
      <c r="DH140" s="434" t="str">
        <f t="shared" si="104"/>
        <v/>
      </c>
      <c r="DI140" s="434" t="str">
        <f t="shared" si="108"/>
        <v/>
      </c>
      <c r="DJ140" s="434" t="str">
        <f t="shared" si="114"/>
        <v/>
      </c>
      <c r="DK140" s="434" t="str">
        <f t="shared" si="114"/>
        <v/>
      </c>
      <c r="DL140" s="434" t="str">
        <f t="shared" si="114"/>
        <v/>
      </c>
      <c r="DM140" s="434" t="str">
        <f t="shared" si="114"/>
        <v/>
      </c>
      <c r="DN140" s="434" t="str">
        <f t="shared" si="114"/>
        <v/>
      </c>
      <c r="DO140" s="434" t="str">
        <f t="shared" si="114"/>
        <v/>
      </c>
      <c r="DP140" s="434" t="str">
        <f t="shared" si="114"/>
        <v/>
      </c>
      <c r="DQ140" s="434" t="str">
        <f t="shared" si="114"/>
        <v/>
      </c>
      <c r="DR140" s="434" t="str">
        <f t="shared" si="105"/>
        <v/>
      </c>
      <c r="DS140" s="434" t="str">
        <f t="shared" si="112"/>
        <v/>
      </c>
      <c r="DT140" s="434" t="str">
        <f t="shared" si="112"/>
        <v/>
      </c>
      <c r="DU140" s="434" t="str">
        <f t="shared" si="109"/>
        <v/>
      </c>
      <c r="DV140" s="434" t="str">
        <f t="shared" si="91"/>
        <v/>
      </c>
      <c r="DW140" s="434" t="str">
        <f t="shared" si="113"/>
        <v/>
      </c>
      <c r="DX140" s="434" t="str">
        <f t="shared" si="110"/>
        <v/>
      </c>
      <c r="DY140" s="434" t="str">
        <f t="shared" si="106"/>
        <v/>
      </c>
      <c r="DZ140" s="434" t="str">
        <f t="shared" si="95"/>
        <v/>
      </c>
      <c r="EA140" s="434" t="str">
        <f t="shared" si="89"/>
        <v/>
      </c>
      <c r="EB140" s="434" t="str">
        <f t="shared" si="92"/>
        <v/>
      </c>
      <c r="EC140" s="434" t="str">
        <f t="shared" si="111"/>
        <v/>
      </c>
      <c r="ED140" s="434" t="str">
        <f t="shared" si="111"/>
        <v/>
      </c>
      <c r="EE140" s="434" t="str">
        <f t="shared" si="111"/>
        <v/>
      </c>
      <c r="EF140" s="434" t="str">
        <f t="shared" si="96"/>
        <v/>
      </c>
      <c r="EG140" s="434" t="str">
        <f t="shared" si="98"/>
        <v/>
      </c>
      <c r="EH140" s="434" t="str">
        <f t="shared" si="98"/>
        <v/>
      </c>
      <c r="EI140" s="434" t="str">
        <f t="shared" si="97"/>
        <v/>
      </c>
      <c r="EJ140" s="434" t="str">
        <f t="shared" ref="EJ140:EK159" si="115">IF(EJ$2=$DB140,1,"")</f>
        <v/>
      </c>
      <c r="EK140" s="434" t="str">
        <f t="shared" si="115"/>
        <v/>
      </c>
      <c r="EL140" s="434">
        <v>1</v>
      </c>
      <c r="EM140" s="434" t="str">
        <f t="shared" ref="EM140:EM171" si="116">IF(EM$2=$DB140,1,"")</f>
        <v/>
      </c>
      <c r="EN140" s="434">
        <v>1</v>
      </c>
      <c r="EO140" s="434" t="str">
        <f t="shared" ref="EO140:ES149" si="117">IF(EO$2=$DB140,1,"")</f>
        <v/>
      </c>
      <c r="EP140" s="434" t="str">
        <f t="shared" si="117"/>
        <v/>
      </c>
      <c r="EQ140" s="434" t="str">
        <f t="shared" si="117"/>
        <v/>
      </c>
      <c r="ER140" s="434" t="str">
        <f t="shared" si="117"/>
        <v/>
      </c>
      <c r="ES140" s="445" t="str">
        <f t="shared" si="117"/>
        <v/>
      </c>
    </row>
    <row r="141" spans="86:149">
      <c r="CH141" s="1"/>
      <c r="CI141" s="1"/>
      <c r="CJ141" s="1"/>
      <c r="CK141" s="1"/>
      <c r="CL141" s="1"/>
      <c r="CM141" s="1"/>
      <c r="CN141" s="1"/>
      <c r="CO141" s="1"/>
      <c r="CP141" s="1"/>
      <c r="DA141" s="438" t="s">
        <v>14719</v>
      </c>
      <c r="DB141" s="439">
        <v>14</v>
      </c>
      <c r="DC141" s="440" t="str">
        <f t="shared" si="103"/>
        <v/>
      </c>
      <c r="DD141" s="440" t="str">
        <f t="shared" si="107"/>
        <v/>
      </c>
      <c r="DE141" s="440" t="str">
        <f t="shared" si="104"/>
        <v/>
      </c>
      <c r="DF141" s="440" t="str">
        <f t="shared" si="104"/>
        <v/>
      </c>
      <c r="DG141" s="440" t="str">
        <f t="shared" si="104"/>
        <v/>
      </c>
      <c r="DH141" s="440" t="str">
        <f t="shared" si="104"/>
        <v/>
      </c>
      <c r="DI141" s="440" t="str">
        <f t="shared" si="108"/>
        <v/>
      </c>
      <c r="DJ141" s="440" t="str">
        <f t="shared" si="114"/>
        <v/>
      </c>
      <c r="DK141" s="440" t="str">
        <f t="shared" si="114"/>
        <v/>
      </c>
      <c r="DL141" s="440" t="str">
        <f t="shared" si="114"/>
        <v/>
      </c>
      <c r="DM141" s="440" t="str">
        <f t="shared" si="114"/>
        <v/>
      </c>
      <c r="DN141" s="440" t="str">
        <f t="shared" si="114"/>
        <v/>
      </c>
      <c r="DO141" s="440" t="str">
        <f t="shared" si="114"/>
        <v/>
      </c>
      <c r="DP141" s="440">
        <f t="shared" si="114"/>
        <v>1</v>
      </c>
      <c r="DQ141" s="440" t="str">
        <f t="shared" si="114"/>
        <v/>
      </c>
      <c r="DR141" s="440" t="str">
        <f t="shared" si="105"/>
        <v/>
      </c>
      <c r="DS141" s="440" t="str">
        <f t="shared" si="112"/>
        <v/>
      </c>
      <c r="DT141" s="440" t="str">
        <f t="shared" si="112"/>
        <v/>
      </c>
      <c r="DU141" s="440" t="str">
        <f t="shared" si="109"/>
        <v/>
      </c>
      <c r="DV141" s="440" t="str">
        <f t="shared" si="91"/>
        <v/>
      </c>
      <c r="DW141" s="440" t="str">
        <f t="shared" si="113"/>
        <v/>
      </c>
      <c r="DX141" s="440" t="str">
        <f t="shared" si="110"/>
        <v/>
      </c>
      <c r="DY141" s="440" t="str">
        <f t="shared" si="106"/>
        <v/>
      </c>
      <c r="DZ141" s="440" t="str">
        <f t="shared" si="95"/>
        <v/>
      </c>
      <c r="EA141" s="440" t="str">
        <f t="shared" si="89"/>
        <v/>
      </c>
      <c r="EB141" s="440" t="str">
        <f t="shared" si="92"/>
        <v/>
      </c>
      <c r="EC141" s="440" t="str">
        <f t="shared" si="111"/>
        <v/>
      </c>
      <c r="ED141" s="440" t="str">
        <f t="shared" si="111"/>
        <v/>
      </c>
      <c r="EE141" s="440" t="str">
        <f t="shared" si="111"/>
        <v/>
      </c>
      <c r="EF141" s="440" t="str">
        <f t="shared" si="96"/>
        <v/>
      </c>
      <c r="EG141" s="440" t="str">
        <f t="shared" si="98"/>
        <v/>
      </c>
      <c r="EH141" s="440" t="str">
        <f t="shared" si="98"/>
        <v/>
      </c>
      <c r="EI141" s="440" t="str">
        <f t="shared" si="97"/>
        <v/>
      </c>
      <c r="EJ141" s="440" t="str">
        <f t="shared" si="115"/>
        <v/>
      </c>
      <c r="EK141" s="440" t="str">
        <f t="shared" si="115"/>
        <v/>
      </c>
      <c r="EL141" s="440" t="str">
        <f t="shared" ref="EL141:EL173" si="118">IF(EL$2=$DB141,1,"")</f>
        <v/>
      </c>
      <c r="EM141" s="440" t="str">
        <f t="shared" si="116"/>
        <v/>
      </c>
      <c r="EN141" s="440" t="str">
        <f t="shared" ref="EN141:EN172" si="119">IF(EN$2=$DB141,1,"")</f>
        <v/>
      </c>
      <c r="EO141" s="440" t="str">
        <f t="shared" si="117"/>
        <v/>
      </c>
      <c r="EP141" s="440" t="str">
        <f t="shared" si="117"/>
        <v/>
      </c>
      <c r="EQ141" s="440" t="str">
        <f t="shared" si="117"/>
        <v/>
      </c>
      <c r="ER141" s="440" t="str">
        <f t="shared" si="117"/>
        <v/>
      </c>
      <c r="ES141" s="441" t="str">
        <f t="shared" si="117"/>
        <v/>
      </c>
    </row>
    <row r="142" spans="86:149">
      <c r="CH142" s="1"/>
      <c r="CI142" s="1"/>
      <c r="CJ142" s="1"/>
      <c r="CK142" s="1"/>
      <c r="CL142" s="1"/>
      <c r="CM142" s="1"/>
      <c r="CN142" s="1"/>
      <c r="CO142" s="1"/>
      <c r="CP142" s="1"/>
      <c r="DA142" s="442" t="s">
        <v>14720</v>
      </c>
      <c r="DB142" s="443">
        <v>41</v>
      </c>
      <c r="DC142" s="434" t="str">
        <f t="shared" si="103"/>
        <v/>
      </c>
      <c r="DD142" s="434" t="str">
        <f t="shared" si="107"/>
        <v/>
      </c>
      <c r="DE142" s="434" t="str">
        <f t="shared" si="104"/>
        <v/>
      </c>
      <c r="DF142" s="434" t="str">
        <f t="shared" si="104"/>
        <v/>
      </c>
      <c r="DG142" s="434" t="str">
        <f t="shared" si="104"/>
        <v/>
      </c>
      <c r="DH142" s="434" t="str">
        <f t="shared" si="104"/>
        <v/>
      </c>
      <c r="DI142" s="434" t="str">
        <f t="shared" si="108"/>
        <v/>
      </c>
      <c r="DJ142" s="434" t="str">
        <f t="shared" si="114"/>
        <v/>
      </c>
      <c r="DK142" s="434" t="str">
        <f t="shared" si="114"/>
        <v/>
      </c>
      <c r="DL142" s="434" t="str">
        <f t="shared" si="114"/>
        <v/>
      </c>
      <c r="DM142" s="434" t="str">
        <f t="shared" si="114"/>
        <v/>
      </c>
      <c r="DN142" s="434" t="str">
        <f t="shared" si="114"/>
        <v/>
      </c>
      <c r="DO142" s="434" t="str">
        <f t="shared" si="114"/>
        <v/>
      </c>
      <c r="DP142" s="434" t="str">
        <f t="shared" si="114"/>
        <v/>
      </c>
      <c r="DQ142" s="434" t="str">
        <f t="shared" si="114"/>
        <v/>
      </c>
      <c r="DR142" s="434" t="str">
        <f t="shared" si="105"/>
        <v/>
      </c>
      <c r="DS142" s="434" t="str">
        <f t="shared" si="112"/>
        <v/>
      </c>
      <c r="DT142" s="434" t="str">
        <f t="shared" si="112"/>
        <v/>
      </c>
      <c r="DU142" s="434" t="str">
        <f t="shared" si="109"/>
        <v/>
      </c>
      <c r="DV142" s="434" t="str">
        <f t="shared" si="91"/>
        <v/>
      </c>
      <c r="DW142" s="434" t="str">
        <f t="shared" si="113"/>
        <v/>
      </c>
      <c r="DX142" s="434" t="str">
        <f t="shared" si="110"/>
        <v/>
      </c>
      <c r="DY142" s="434" t="str">
        <f t="shared" si="106"/>
        <v/>
      </c>
      <c r="DZ142" s="434" t="str">
        <f t="shared" si="95"/>
        <v/>
      </c>
      <c r="EA142" s="434" t="str">
        <f t="shared" si="89"/>
        <v/>
      </c>
      <c r="EB142" s="434" t="str">
        <f t="shared" si="92"/>
        <v/>
      </c>
      <c r="EC142" s="434" t="str">
        <f t="shared" si="111"/>
        <v/>
      </c>
      <c r="ED142" s="434" t="str">
        <f t="shared" si="111"/>
        <v/>
      </c>
      <c r="EE142" s="434" t="str">
        <f t="shared" si="111"/>
        <v/>
      </c>
      <c r="EF142" s="434" t="str">
        <f t="shared" si="96"/>
        <v/>
      </c>
      <c r="EG142" s="434" t="str">
        <f t="shared" si="98"/>
        <v/>
      </c>
      <c r="EH142" s="434" t="str">
        <f t="shared" si="98"/>
        <v/>
      </c>
      <c r="EI142" s="434" t="str">
        <f t="shared" si="97"/>
        <v/>
      </c>
      <c r="EJ142" s="434" t="str">
        <f t="shared" si="115"/>
        <v/>
      </c>
      <c r="EK142" s="434" t="str">
        <f t="shared" si="115"/>
        <v/>
      </c>
      <c r="EL142" s="434" t="str">
        <f t="shared" si="118"/>
        <v/>
      </c>
      <c r="EM142" s="434" t="str">
        <f t="shared" si="116"/>
        <v/>
      </c>
      <c r="EN142" s="434" t="str">
        <f t="shared" si="119"/>
        <v/>
      </c>
      <c r="EO142" s="434" t="str">
        <f t="shared" si="117"/>
        <v/>
      </c>
      <c r="EP142" s="434" t="str">
        <f t="shared" si="117"/>
        <v/>
      </c>
      <c r="EQ142" s="434">
        <f t="shared" si="117"/>
        <v>1</v>
      </c>
      <c r="ER142" s="434" t="str">
        <f t="shared" si="117"/>
        <v/>
      </c>
      <c r="ES142" s="445" t="str">
        <f t="shared" si="117"/>
        <v/>
      </c>
    </row>
    <row r="143" spans="86:149">
      <c r="CH143" s="1"/>
      <c r="CI143" s="1"/>
      <c r="CJ143" s="1"/>
      <c r="CK143" s="1"/>
      <c r="CL143" s="1"/>
      <c r="CM143" s="1"/>
      <c r="CN143" s="1"/>
      <c r="CO143" s="1"/>
      <c r="CP143" s="1"/>
      <c r="DA143" s="438" t="s">
        <v>14721</v>
      </c>
      <c r="DB143" s="439" t="s">
        <v>14722</v>
      </c>
      <c r="DC143" s="440" t="str">
        <f t="shared" si="103"/>
        <v/>
      </c>
      <c r="DD143" s="440" t="str">
        <f t="shared" si="107"/>
        <v/>
      </c>
      <c r="DE143" s="440">
        <v>1</v>
      </c>
      <c r="DF143" s="440" t="str">
        <f t="shared" ref="DF143:DG155" si="120">IF(DF$2=$DB143,1,"")</f>
        <v/>
      </c>
      <c r="DG143" s="440" t="str">
        <f t="shared" si="120"/>
        <v/>
      </c>
      <c r="DH143" s="440">
        <v>1</v>
      </c>
      <c r="DI143" s="440" t="str">
        <f t="shared" si="108"/>
        <v/>
      </c>
      <c r="DJ143" s="440" t="str">
        <f t="shared" si="114"/>
        <v/>
      </c>
      <c r="DK143" s="440" t="str">
        <f t="shared" si="114"/>
        <v/>
      </c>
      <c r="DL143" s="440" t="str">
        <f t="shared" si="114"/>
        <v/>
      </c>
      <c r="DM143" s="440" t="str">
        <f t="shared" si="114"/>
        <v/>
      </c>
      <c r="DN143" s="440" t="str">
        <f t="shared" si="114"/>
        <v/>
      </c>
      <c r="DO143" s="440" t="str">
        <f t="shared" si="114"/>
        <v/>
      </c>
      <c r="DP143" s="440" t="str">
        <f t="shared" si="114"/>
        <v/>
      </c>
      <c r="DQ143" s="440" t="str">
        <f t="shared" si="114"/>
        <v/>
      </c>
      <c r="DR143" s="440" t="str">
        <f t="shared" si="105"/>
        <v/>
      </c>
      <c r="DS143" s="440" t="str">
        <f t="shared" si="112"/>
        <v/>
      </c>
      <c r="DT143" s="440" t="str">
        <f t="shared" si="112"/>
        <v/>
      </c>
      <c r="DU143" s="440" t="str">
        <f t="shared" si="109"/>
        <v/>
      </c>
      <c r="DV143" s="440" t="str">
        <f t="shared" si="91"/>
        <v/>
      </c>
      <c r="DW143" s="440" t="str">
        <f t="shared" si="113"/>
        <v/>
      </c>
      <c r="DX143" s="440" t="str">
        <f t="shared" si="110"/>
        <v/>
      </c>
      <c r="DY143" s="440" t="str">
        <f t="shared" si="106"/>
        <v/>
      </c>
      <c r="DZ143" s="440" t="str">
        <f t="shared" si="95"/>
        <v/>
      </c>
      <c r="EA143" s="440" t="str">
        <f t="shared" si="89"/>
        <v/>
      </c>
      <c r="EB143" s="440" t="str">
        <f t="shared" si="92"/>
        <v/>
      </c>
      <c r="EC143" s="440" t="str">
        <f t="shared" si="111"/>
        <v/>
      </c>
      <c r="ED143" s="440" t="str">
        <f t="shared" si="111"/>
        <v/>
      </c>
      <c r="EE143" s="440" t="str">
        <f t="shared" si="111"/>
        <v/>
      </c>
      <c r="EF143" s="440" t="str">
        <f t="shared" si="96"/>
        <v/>
      </c>
      <c r="EG143" s="440" t="str">
        <f t="shared" si="98"/>
        <v/>
      </c>
      <c r="EH143" s="440" t="str">
        <f t="shared" si="98"/>
        <v/>
      </c>
      <c r="EI143" s="440" t="str">
        <f t="shared" si="97"/>
        <v/>
      </c>
      <c r="EJ143" s="440" t="str">
        <f t="shared" si="115"/>
        <v/>
      </c>
      <c r="EK143" s="440" t="str">
        <f t="shared" si="115"/>
        <v/>
      </c>
      <c r="EL143" s="440" t="str">
        <f t="shared" si="118"/>
        <v/>
      </c>
      <c r="EM143" s="440" t="str">
        <f t="shared" si="116"/>
        <v/>
      </c>
      <c r="EN143" s="440" t="str">
        <f t="shared" si="119"/>
        <v/>
      </c>
      <c r="EO143" s="440" t="str">
        <f t="shared" si="117"/>
        <v/>
      </c>
      <c r="EP143" s="440" t="str">
        <f t="shared" si="117"/>
        <v/>
      </c>
      <c r="EQ143" s="440" t="str">
        <f t="shared" si="117"/>
        <v/>
      </c>
      <c r="ER143" s="440" t="str">
        <f t="shared" si="117"/>
        <v/>
      </c>
      <c r="ES143" s="441" t="str">
        <f t="shared" si="117"/>
        <v/>
      </c>
    </row>
    <row r="144" spans="86:149">
      <c r="CH144" s="1"/>
      <c r="CI144" s="1"/>
      <c r="CJ144" s="1"/>
      <c r="CK144" s="1"/>
      <c r="CL144" s="1"/>
      <c r="CM144" s="1"/>
      <c r="CN144" s="1"/>
      <c r="CO144" s="1"/>
      <c r="CP144" s="1"/>
      <c r="DA144" s="442" t="s">
        <v>14723</v>
      </c>
      <c r="DB144" s="443">
        <v>31</v>
      </c>
      <c r="DC144" s="434" t="str">
        <f t="shared" si="103"/>
        <v/>
      </c>
      <c r="DD144" s="434" t="str">
        <f t="shared" si="107"/>
        <v/>
      </c>
      <c r="DE144" s="434" t="str">
        <f t="shared" ref="DE144:DE192" si="121">IF(DE$2=$DB144,1,"")</f>
        <v/>
      </c>
      <c r="DF144" s="434" t="str">
        <f t="shared" si="120"/>
        <v/>
      </c>
      <c r="DG144" s="434" t="str">
        <f t="shared" si="120"/>
        <v/>
      </c>
      <c r="DH144" s="434" t="str">
        <f t="shared" ref="DH144:DH192" si="122">IF(DH$2=$DB144,1,"")</f>
        <v/>
      </c>
      <c r="DI144" s="434" t="str">
        <f t="shared" si="108"/>
        <v/>
      </c>
      <c r="DJ144" s="434" t="str">
        <f t="shared" si="114"/>
        <v/>
      </c>
      <c r="DK144" s="434" t="str">
        <f t="shared" si="114"/>
        <v/>
      </c>
      <c r="DL144" s="434" t="str">
        <f t="shared" si="114"/>
        <v/>
      </c>
      <c r="DM144" s="434" t="str">
        <f t="shared" si="114"/>
        <v/>
      </c>
      <c r="DN144" s="434" t="str">
        <f t="shared" si="114"/>
        <v/>
      </c>
      <c r="DO144" s="434" t="str">
        <f t="shared" si="114"/>
        <v/>
      </c>
      <c r="DP144" s="434" t="str">
        <f t="shared" si="114"/>
        <v/>
      </c>
      <c r="DQ144" s="434" t="str">
        <f t="shared" si="114"/>
        <v/>
      </c>
      <c r="DR144" s="434" t="str">
        <f t="shared" si="105"/>
        <v/>
      </c>
      <c r="DS144" s="434" t="str">
        <f t="shared" si="112"/>
        <v/>
      </c>
      <c r="DT144" s="434" t="str">
        <f t="shared" si="112"/>
        <v/>
      </c>
      <c r="DU144" s="434" t="str">
        <f t="shared" si="109"/>
        <v/>
      </c>
      <c r="DV144" s="434" t="str">
        <f t="shared" si="91"/>
        <v/>
      </c>
      <c r="DW144" s="434" t="str">
        <f t="shared" si="113"/>
        <v/>
      </c>
      <c r="DX144" s="434" t="str">
        <f t="shared" si="110"/>
        <v/>
      </c>
      <c r="DY144" s="434" t="str">
        <f t="shared" si="106"/>
        <v/>
      </c>
      <c r="DZ144" s="434" t="str">
        <f t="shared" si="95"/>
        <v/>
      </c>
      <c r="EA144" s="434" t="str">
        <f t="shared" si="89"/>
        <v/>
      </c>
      <c r="EB144" s="434" t="str">
        <f t="shared" si="92"/>
        <v/>
      </c>
      <c r="EC144" s="434" t="str">
        <f t="shared" si="111"/>
        <v/>
      </c>
      <c r="ED144" s="434" t="str">
        <f t="shared" si="111"/>
        <v/>
      </c>
      <c r="EE144" s="434" t="str">
        <f t="shared" si="111"/>
        <v/>
      </c>
      <c r="EF144" s="434" t="str">
        <f t="shared" si="96"/>
        <v/>
      </c>
      <c r="EG144" s="434">
        <f t="shared" si="98"/>
        <v>1</v>
      </c>
      <c r="EH144" s="434" t="str">
        <f t="shared" si="98"/>
        <v/>
      </c>
      <c r="EI144" s="434" t="str">
        <f t="shared" si="97"/>
        <v/>
      </c>
      <c r="EJ144" s="434" t="str">
        <f t="shared" si="115"/>
        <v/>
      </c>
      <c r="EK144" s="434" t="str">
        <f t="shared" si="115"/>
        <v/>
      </c>
      <c r="EL144" s="434" t="str">
        <f t="shared" si="118"/>
        <v/>
      </c>
      <c r="EM144" s="434" t="str">
        <f t="shared" si="116"/>
        <v/>
      </c>
      <c r="EN144" s="434" t="str">
        <f t="shared" si="119"/>
        <v/>
      </c>
      <c r="EO144" s="434" t="str">
        <f t="shared" si="117"/>
        <v/>
      </c>
      <c r="EP144" s="434" t="str">
        <f t="shared" si="117"/>
        <v/>
      </c>
      <c r="EQ144" s="434" t="str">
        <f t="shared" si="117"/>
        <v/>
      </c>
      <c r="ER144" s="434" t="str">
        <f t="shared" si="117"/>
        <v/>
      </c>
      <c r="ES144" s="445" t="str">
        <f t="shared" si="117"/>
        <v/>
      </c>
    </row>
    <row r="145" spans="86:149">
      <c r="CH145" s="1"/>
      <c r="CI145" s="1"/>
      <c r="CJ145" s="1"/>
      <c r="CK145" s="1"/>
      <c r="CL145" s="1"/>
      <c r="CM145" s="1"/>
      <c r="CN145" s="1"/>
      <c r="CO145" s="1"/>
      <c r="CP145" s="1"/>
      <c r="DA145" s="438" t="s">
        <v>14724</v>
      </c>
      <c r="DB145" s="439">
        <v>20</v>
      </c>
      <c r="DC145" s="440" t="str">
        <f t="shared" si="103"/>
        <v/>
      </c>
      <c r="DD145" s="440" t="str">
        <f t="shared" si="107"/>
        <v/>
      </c>
      <c r="DE145" s="440" t="str">
        <f t="shared" si="121"/>
        <v/>
      </c>
      <c r="DF145" s="440" t="str">
        <f t="shared" si="120"/>
        <v/>
      </c>
      <c r="DG145" s="440" t="str">
        <f t="shared" si="120"/>
        <v/>
      </c>
      <c r="DH145" s="440" t="str">
        <f t="shared" si="122"/>
        <v/>
      </c>
      <c r="DI145" s="440" t="str">
        <f t="shared" si="108"/>
        <v/>
      </c>
      <c r="DJ145" s="440" t="str">
        <f t="shared" si="114"/>
        <v/>
      </c>
      <c r="DK145" s="440" t="str">
        <f t="shared" si="114"/>
        <v/>
      </c>
      <c r="DL145" s="440" t="str">
        <f t="shared" si="114"/>
        <v/>
      </c>
      <c r="DM145" s="440" t="str">
        <f t="shared" si="114"/>
        <v/>
      </c>
      <c r="DN145" s="440" t="str">
        <f t="shared" si="114"/>
        <v/>
      </c>
      <c r="DO145" s="440" t="str">
        <f t="shared" si="114"/>
        <v/>
      </c>
      <c r="DP145" s="440" t="str">
        <f t="shared" si="114"/>
        <v/>
      </c>
      <c r="DQ145" s="440" t="str">
        <f t="shared" si="114"/>
        <v/>
      </c>
      <c r="DR145" s="440" t="str">
        <f t="shared" si="105"/>
        <v/>
      </c>
      <c r="DS145" s="440" t="str">
        <f t="shared" si="112"/>
        <v/>
      </c>
      <c r="DT145" s="440" t="str">
        <f t="shared" si="112"/>
        <v/>
      </c>
      <c r="DU145" s="440" t="str">
        <f t="shared" si="109"/>
        <v/>
      </c>
      <c r="DV145" s="440">
        <f t="shared" si="91"/>
        <v>1</v>
      </c>
      <c r="DW145" s="440" t="str">
        <f t="shared" si="113"/>
        <v/>
      </c>
      <c r="DX145" s="440" t="str">
        <f t="shared" si="110"/>
        <v/>
      </c>
      <c r="DY145" s="440" t="str">
        <f t="shared" si="106"/>
        <v/>
      </c>
      <c r="DZ145" s="440" t="str">
        <f t="shared" si="95"/>
        <v/>
      </c>
      <c r="EA145" s="440" t="str">
        <f t="shared" si="89"/>
        <v/>
      </c>
      <c r="EB145" s="440" t="str">
        <f t="shared" si="92"/>
        <v/>
      </c>
      <c r="EC145" s="440" t="str">
        <f t="shared" si="111"/>
        <v/>
      </c>
      <c r="ED145" s="440" t="str">
        <f t="shared" si="111"/>
        <v/>
      </c>
      <c r="EE145" s="440" t="str">
        <f t="shared" si="111"/>
        <v/>
      </c>
      <c r="EF145" s="440" t="str">
        <f t="shared" si="96"/>
        <v/>
      </c>
      <c r="EG145" s="440" t="str">
        <f t="shared" ref="EG145:EH164" si="123">IF(EG$2=$DB145,1,"")</f>
        <v/>
      </c>
      <c r="EH145" s="440" t="str">
        <f t="shared" si="123"/>
        <v/>
      </c>
      <c r="EI145" s="440" t="str">
        <f t="shared" si="97"/>
        <v/>
      </c>
      <c r="EJ145" s="440" t="str">
        <f t="shared" si="115"/>
        <v/>
      </c>
      <c r="EK145" s="440" t="str">
        <f t="shared" si="115"/>
        <v/>
      </c>
      <c r="EL145" s="440" t="str">
        <f t="shared" si="118"/>
        <v/>
      </c>
      <c r="EM145" s="440" t="str">
        <f t="shared" si="116"/>
        <v/>
      </c>
      <c r="EN145" s="440" t="str">
        <f t="shared" si="119"/>
        <v/>
      </c>
      <c r="EO145" s="440" t="str">
        <f t="shared" si="117"/>
        <v/>
      </c>
      <c r="EP145" s="440" t="str">
        <f t="shared" si="117"/>
        <v/>
      </c>
      <c r="EQ145" s="440" t="str">
        <f t="shared" si="117"/>
        <v/>
      </c>
      <c r="ER145" s="440" t="str">
        <f t="shared" si="117"/>
        <v/>
      </c>
      <c r="ES145" s="441" t="str">
        <f t="shared" si="117"/>
        <v/>
      </c>
    </row>
    <row r="146" spans="86:149">
      <c r="CH146" s="1"/>
      <c r="CI146" s="1"/>
      <c r="CJ146" s="1"/>
      <c r="CK146" s="1"/>
      <c r="CL146" s="1"/>
      <c r="CM146" s="1"/>
      <c r="CN146" s="1"/>
      <c r="CO146" s="1"/>
      <c r="CP146" s="1"/>
      <c r="DA146" s="442" t="s">
        <v>14725</v>
      </c>
      <c r="DB146" s="443">
        <v>26</v>
      </c>
      <c r="DC146" s="434" t="str">
        <f t="shared" si="103"/>
        <v/>
      </c>
      <c r="DD146" s="434" t="str">
        <f t="shared" si="107"/>
        <v/>
      </c>
      <c r="DE146" s="434" t="str">
        <f t="shared" si="121"/>
        <v/>
      </c>
      <c r="DF146" s="434" t="str">
        <f t="shared" si="120"/>
        <v/>
      </c>
      <c r="DG146" s="434" t="str">
        <f t="shared" si="120"/>
        <v/>
      </c>
      <c r="DH146" s="434" t="str">
        <f t="shared" si="122"/>
        <v/>
      </c>
      <c r="DI146" s="434" t="str">
        <f t="shared" si="108"/>
        <v/>
      </c>
      <c r="DJ146" s="434" t="str">
        <f t="shared" si="114"/>
        <v/>
      </c>
      <c r="DK146" s="434" t="str">
        <f t="shared" si="114"/>
        <v/>
      </c>
      <c r="DL146" s="434" t="str">
        <f t="shared" si="114"/>
        <v/>
      </c>
      <c r="DM146" s="434" t="str">
        <f t="shared" si="114"/>
        <v/>
      </c>
      <c r="DN146" s="434" t="str">
        <f t="shared" si="114"/>
        <v/>
      </c>
      <c r="DO146" s="434" t="str">
        <f t="shared" si="114"/>
        <v/>
      </c>
      <c r="DP146" s="434" t="str">
        <f t="shared" si="114"/>
        <v/>
      </c>
      <c r="DQ146" s="434" t="str">
        <f t="shared" si="114"/>
        <v/>
      </c>
      <c r="DR146" s="434" t="str">
        <f t="shared" si="105"/>
        <v/>
      </c>
      <c r="DS146" s="434" t="str">
        <f t="shared" si="112"/>
        <v/>
      </c>
      <c r="DT146" s="434" t="str">
        <f t="shared" si="112"/>
        <v/>
      </c>
      <c r="DU146" s="434" t="str">
        <f t="shared" si="109"/>
        <v/>
      </c>
      <c r="DV146" s="434" t="str">
        <f t="shared" si="91"/>
        <v/>
      </c>
      <c r="DW146" s="434" t="str">
        <f t="shared" si="113"/>
        <v/>
      </c>
      <c r="DX146" s="434" t="str">
        <f t="shared" si="110"/>
        <v/>
      </c>
      <c r="DY146" s="434" t="str">
        <f t="shared" si="106"/>
        <v/>
      </c>
      <c r="DZ146" s="434" t="str">
        <f t="shared" si="95"/>
        <v/>
      </c>
      <c r="EA146" s="434" t="str">
        <f t="shared" si="89"/>
        <v/>
      </c>
      <c r="EB146" s="434">
        <f t="shared" si="92"/>
        <v>1</v>
      </c>
      <c r="EC146" s="434" t="str">
        <f t="shared" si="111"/>
        <v/>
      </c>
      <c r="ED146" s="434" t="str">
        <f t="shared" si="111"/>
        <v/>
      </c>
      <c r="EE146" s="434" t="str">
        <f t="shared" si="111"/>
        <v/>
      </c>
      <c r="EF146" s="434" t="str">
        <f t="shared" si="96"/>
        <v/>
      </c>
      <c r="EG146" s="434" t="str">
        <f t="shared" si="123"/>
        <v/>
      </c>
      <c r="EH146" s="434" t="str">
        <f t="shared" si="123"/>
        <v/>
      </c>
      <c r="EI146" s="434" t="str">
        <f t="shared" si="97"/>
        <v/>
      </c>
      <c r="EJ146" s="434" t="str">
        <f t="shared" si="115"/>
        <v/>
      </c>
      <c r="EK146" s="434" t="str">
        <f t="shared" si="115"/>
        <v/>
      </c>
      <c r="EL146" s="434" t="str">
        <f t="shared" si="118"/>
        <v/>
      </c>
      <c r="EM146" s="434" t="str">
        <f t="shared" si="116"/>
        <v/>
      </c>
      <c r="EN146" s="434" t="str">
        <f t="shared" si="119"/>
        <v/>
      </c>
      <c r="EO146" s="434" t="str">
        <f t="shared" si="117"/>
        <v/>
      </c>
      <c r="EP146" s="434" t="str">
        <f t="shared" si="117"/>
        <v/>
      </c>
      <c r="EQ146" s="434" t="str">
        <f t="shared" si="117"/>
        <v/>
      </c>
      <c r="ER146" s="434" t="str">
        <f t="shared" si="117"/>
        <v/>
      </c>
      <c r="ES146" s="445" t="str">
        <f t="shared" si="117"/>
        <v/>
      </c>
    </row>
    <row r="147" spans="86:149">
      <c r="CH147" s="1"/>
      <c r="CI147" s="1"/>
      <c r="CJ147" s="1"/>
      <c r="CK147" s="1"/>
      <c r="CL147" s="1"/>
      <c r="CM147" s="1"/>
      <c r="CN147" s="1"/>
      <c r="CO147" s="1"/>
      <c r="CP147" s="1"/>
      <c r="DA147" s="438" t="s">
        <v>14726</v>
      </c>
      <c r="DB147" s="439">
        <v>26</v>
      </c>
      <c r="DC147" s="440" t="str">
        <f t="shared" si="103"/>
        <v/>
      </c>
      <c r="DD147" s="440" t="str">
        <f t="shared" si="107"/>
        <v/>
      </c>
      <c r="DE147" s="440" t="str">
        <f t="shared" si="121"/>
        <v/>
      </c>
      <c r="DF147" s="440" t="str">
        <f t="shared" si="120"/>
        <v/>
      </c>
      <c r="DG147" s="440" t="str">
        <f t="shared" si="120"/>
        <v/>
      </c>
      <c r="DH147" s="440" t="str">
        <f t="shared" si="122"/>
        <v/>
      </c>
      <c r="DI147" s="440" t="str">
        <f t="shared" si="108"/>
        <v/>
      </c>
      <c r="DJ147" s="440" t="str">
        <f t="shared" si="114"/>
        <v/>
      </c>
      <c r="DK147" s="440" t="str">
        <f t="shared" si="114"/>
        <v/>
      </c>
      <c r="DL147" s="440" t="str">
        <f t="shared" si="114"/>
        <v/>
      </c>
      <c r="DM147" s="440" t="str">
        <f t="shared" si="114"/>
        <v/>
      </c>
      <c r="DN147" s="440" t="str">
        <f t="shared" si="114"/>
        <v/>
      </c>
      <c r="DO147" s="440" t="str">
        <f t="shared" si="114"/>
        <v/>
      </c>
      <c r="DP147" s="440" t="str">
        <f t="shared" si="114"/>
        <v/>
      </c>
      <c r="DQ147" s="440" t="str">
        <f t="shared" si="114"/>
        <v/>
      </c>
      <c r="DR147" s="440" t="str">
        <f t="shared" si="105"/>
        <v/>
      </c>
      <c r="DS147" s="440" t="str">
        <f t="shared" si="112"/>
        <v/>
      </c>
      <c r="DT147" s="440" t="str">
        <f t="shared" si="112"/>
        <v/>
      </c>
      <c r="DU147" s="440" t="str">
        <f t="shared" si="109"/>
        <v/>
      </c>
      <c r="DV147" s="440" t="str">
        <f t="shared" si="91"/>
        <v/>
      </c>
      <c r="DW147" s="440" t="str">
        <f t="shared" si="113"/>
        <v/>
      </c>
      <c r="DX147" s="440" t="str">
        <f t="shared" si="110"/>
        <v/>
      </c>
      <c r="DY147" s="440" t="str">
        <f t="shared" si="106"/>
        <v/>
      </c>
      <c r="DZ147" s="440" t="str">
        <f t="shared" si="95"/>
        <v/>
      </c>
      <c r="EA147" s="440" t="str">
        <f t="shared" si="89"/>
        <v/>
      </c>
      <c r="EB147" s="440">
        <f t="shared" si="92"/>
        <v>1</v>
      </c>
      <c r="EC147" s="440" t="str">
        <f t="shared" si="111"/>
        <v/>
      </c>
      <c r="ED147" s="440" t="str">
        <f t="shared" si="111"/>
        <v/>
      </c>
      <c r="EE147" s="440" t="str">
        <f t="shared" si="111"/>
        <v/>
      </c>
      <c r="EF147" s="440" t="str">
        <f t="shared" si="96"/>
        <v/>
      </c>
      <c r="EG147" s="440" t="str">
        <f t="shared" si="123"/>
        <v/>
      </c>
      <c r="EH147" s="440" t="str">
        <f t="shared" si="123"/>
        <v/>
      </c>
      <c r="EI147" s="440" t="str">
        <f t="shared" si="97"/>
        <v/>
      </c>
      <c r="EJ147" s="440" t="str">
        <f t="shared" si="115"/>
        <v/>
      </c>
      <c r="EK147" s="440" t="str">
        <f t="shared" si="115"/>
        <v/>
      </c>
      <c r="EL147" s="440" t="str">
        <f t="shared" si="118"/>
        <v/>
      </c>
      <c r="EM147" s="440" t="str">
        <f t="shared" si="116"/>
        <v/>
      </c>
      <c r="EN147" s="440" t="str">
        <f t="shared" si="119"/>
        <v/>
      </c>
      <c r="EO147" s="440" t="str">
        <f t="shared" si="117"/>
        <v/>
      </c>
      <c r="EP147" s="440" t="str">
        <f t="shared" si="117"/>
        <v/>
      </c>
      <c r="EQ147" s="440" t="str">
        <f t="shared" si="117"/>
        <v/>
      </c>
      <c r="ER147" s="440" t="str">
        <f t="shared" si="117"/>
        <v/>
      </c>
      <c r="ES147" s="441" t="str">
        <f t="shared" si="117"/>
        <v/>
      </c>
    </row>
    <row r="148" spans="86:149">
      <c r="CH148" s="1"/>
      <c r="CI148" s="1"/>
      <c r="CJ148" s="1"/>
      <c r="CK148" s="1"/>
      <c r="CL148" s="1"/>
      <c r="CM148" s="1"/>
      <c r="CN148" s="1"/>
      <c r="CO148" s="1"/>
      <c r="CP148" s="1"/>
      <c r="DA148" s="442" t="s">
        <v>14727</v>
      </c>
      <c r="DB148" s="443">
        <v>31</v>
      </c>
      <c r="DC148" s="434" t="str">
        <f t="shared" si="103"/>
        <v/>
      </c>
      <c r="DD148" s="434" t="str">
        <f t="shared" si="107"/>
        <v/>
      </c>
      <c r="DE148" s="434" t="str">
        <f t="shared" si="121"/>
        <v/>
      </c>
      <c r="DF148" s="434" t="str">
        <f t="shared" si="120"/>
        <v/>
      </c>
      <c r="DG148" s="434" t="str">
        <f t="shared" si="120"/>
        <v/>
      </c>
      <c r="DH148" s="434" t="str">
        <f t="shared" si="122"/>
        <v/>
      </c>
      <c r="DI148" s="434" t="str">
        <f t="shared" si="108"/>
        <v/>
      </c>
      <c r="DJ148" s="434" t="str">
        <f t="shared" ref="DJ148:DQ155" si="124">IF(DJ$2=$DB148,1,"")</f>
        <v/>
      </c>
      <c r="DK148" s="434" t="str">
        <f t="shared" si="124"/>
        <v/>
      </c>
      <c r="DL148" s="434" t="str">
        <f t="shared" si="124"/>
        <v/>
      </c>
      <c r="DM148" s="434" t="str">
        <f t="shared" si="124"/>
        <v/>
      </c>
      <c r="DN148" s="434" t="str">
        <f t="shared" si="124"/>
        <v/>
      </c>
      <c r="DO148" s="434" t="str">
        <f t="shared" si="124"/>
        <v/>
      </c>
      <c r="DP148" s="434" t="str">
        <f t="shared" si="124"/>
        <v/>
      </c>
      <c r="DQ148" s="434" t="str">
        <f t="shared" si="124"/>
        <v/>
      </c>
      <c r="DR148" s="434" t="str">
        <f t="shared" si="105"/>
        <v/>
      </c>
      <c r="DS148" s="434" t="str">
        <f t="shared" si="112"/>
        <v/>
      </c>
      <c r="DT148" s="434" t="str">
        <f t="shared" si="112"/>
        <v/>
      </c>
      <c r="DU148" s="434" t="str">
        <f t="shared" si="109"/>
        <v/>
      </c>
      <c r="DV148" s="434" t="str">
        <f t="shared" si="91"/>
        <v/>
      </c>
      <c r="DW148" s="434" t="str">
        <f t="shared" si="113"/>
        <v/>
      </c>
      <c r="DX148" s="434" t="str">
        <f t="shared" si="110"/>
        <v/>
      </c>
      <c r="DY148" s="434" t="str">
        <f t="shared" si="106"/>
        <v/>
      </c>
      <c r="DZ148" s="434" t="str">
        <f t="shared" si="95"/>
        <v/>
      </c>
      <c r="EA148" s="434" t="str">
        <f t="shared" ref="EA148:EA179" si="125">IF(EA$2=$DB148,1,"")</f>
        <v/>
      </c>
      <c r="EB148" s="434" t="str">
        <f t="shared" si="92"/>
        <v/>
      </c>
      <c r="EC148" s="434" t="str">
        <f t="shared" si="111"/>
        <v/>
      </c>
      <c r="ED148" s="434" t="str">
        <f t="shared" si="111"/>
        <v/>
      </c>
      <c r="EE148" s="434" t="str">
        <f t="shared" si="111"/>
        <v/>
      </c>
      <c r="EF148" s="434" t="str">
        <f t="shared" si="96"/>
        <v/>
      </c>
      <c r="EG148" s="434">
        <f t="shared" si="123"/>
        <v>1</v>
      </c>
      <c r="EH148" s="434" t="str">
        <f t="shared" si="123"/>
        <v/>
      </c>
      <c r="EI148" s="434" t="str">
        <f t="shared" si="97"/>
        <v/>
      </c>
      <c r="EJ148" s="434" t="str">
        <f t="shared" si="115"/>
        <v/>
      </c>
      <c r="EK148" s="434" t="str">
        <f t="shared" si="115"/>
        <v/>
      </c>
      <c r="EL148" s="434" t="str">
        <f t="shared" si="118"/>
        <v/>
      </c>
      <c r="EM148" s="434" t="str">
        <f t="shared" si="116"/>
        <v/>
      </c>
      <c r="EN148" s="434" t="str">
        <f t="shared" si="119"/>
        <v/>
      </c>
      <c r="EO148" s="434" t="str">
        <f t="shared" si="117"/>
        <v/>
      </c>
      <c r="EP148" s="434" t="str">
        <f t="shared" si="117"/>
        <v/>
      </c>
      <c r="EQ148" s="434" t="str">
        <f t="shared" si="117"/>
        <v/>
      </c>
      <c r="ER148" s="434" t="str">
        <f t="shared" si="117"/>
        <v/>
      </c>
      <c r="ES148" s="445" t="str">
        <f t="shared" si="117"/>
        <v/>
      </c>
    </row>
    <row r="149" spans="86:149">
      <c r="CH149" s="1"/>
      <c r="CI149" s="1"/>
      <c r="CJ149" s="1"/>
      <c r="CK149" s="1"/>
      <c r="CL149" s="1"/>
      <c r="CM149" s="1"/>
      <c r="CN149" s="1"/>
      <c r="CO149" s="1"/>
      <c r="CP149" s="1"/>
      <c r="DA149" s="438" t="s">
        <v>14728</v>
      </c>
      <c r="DB149" s="439">
        <v>36</v>
      </c>
      <c r="DC149" s="440" t="str">
        <f t="shared" si="103"/>
        <v/>
      </c>
      <c r="DD149" s="440" t="str">
        <f t="shared" si="107"/>
        <v/>
      </c>
      <c r="DE149" s="440" t="str">
        <f t="shared" si="121"/>
        <v/>
      </c>
      <c r="DF149" s="440" t="str">
        <f t="shared" si="120"/>
        <v/>
      </c>
      <c r="DG149" s="440" t="str">
        <f t="shared" si="120"/>
        <v/>
      </c>
      <c r="DH149" s="440" t="str">
        <f t="shared" si="122"/>
        <v/>
      </c>
      <c r="DI149" s="440" t="str">
        <f t="shared" si="108"/>
        <v/>
      </c>
      <c r="DJ149" s="440" t="str">
        <f t="shared" si="124"/>
        <v/>
      </c>
      <c r="DK149" s="440" t="str">
        <f t="shared" si="124"/>
        <v/>
      </c>
      <c r="DL149" s="440" t="str">
        <f t="shared" si="124"/>
        <v/>
      </c>
      <c r="DM149" s="440" t="str">
        <f t="shared" si="124"/>
        <v/>
      </c>
      <c r="DN149" s="440" t="str">
        <f t="shared" si="124"/>
        <v/>
      </c>
      <c r="DO149" s="440" t="str">
        <f t="shared" si="124"/>
        <v/>
      </c>
      <c r="DP149" s="440" t="str">
        <f t="shared" si="124"/>
        <v/>
      </c>
      <c r="DQ149" s="440" t="str">
        <f t="shared" si="124"/>
        <v/>
      </c>
      <c r="DR149" s="440" t="str">
        <f t="shared" si="105"/>
        <v/>
      </c>
      <c r="DS149" s="440" t="str">
        <f t="shared" si="112"/>
        <v/>
      </c>
      <c r="DT149" s="440" t="str">
        <f t="shared" si="112"/>
        <v/>
      </c>
      <c r="DU149" s="440" t="str">
        <f t="shared" si="109"/>
        <v/>
      </c>
      <c r="DV149" s="440" t="str">
        <f t="shared" ref="DV149:DV180" si="126">IF(DV$2=$DB149,1,"")</f>
        <v/>
      </c>
      <c r="DW149" s="440" t="str">
        <f t="shared" si="113"/>
        <v/>
      </c>
      <c r="DX149" s="440" t="str">
        <f t="shared" si="110"/>
        <v/>
      </c>
      <c r="DY149" s="440" t="str">
        <f t="shared" si="106"/>
        <v/>
      </c>
      <c r="DZ149" s="440" t="str">
        <f t="shared" si="95"/>
        <v/>
      </c>
      <c r="EA149" s="440" t="str">
        <f t="shared" si="125"/>
        <v/>
      </c>
      <c r="EB149" s="440" t="str">
        <f t="shared" ref="EB149:EB172" si="127">IF(EB$2=$DB149,1,"")</f>
        <v/>
      </c>
      <c r="EC149" s="440" t="str">
        <f t="shared" si="111"/>
        <v/>
      </c>
      <c r="ED149" s="440" t="str">
        <f t="shared" si="111"/>
        <v/>
      </c>
      <c r="EE149" s="440" t="str">
        <f t="shared" si="111"/>
        <v/>
      </c>
      <c r="EF149" s="440" t="str">
        <f t="shared" si="96"/>
        <v/>
      </c>
      <c r="EG149" s="440" t="str">
        <f t="shared" si="123"/>
        <v/>
      </c>
      <c r="EH149" s="440" t="str">
        <f t="shared" si="123"/>
        <v/>
      </c>
      <c r="EI149" s="440" t="str">
        <f t="shared" si="97"/>
        <v/>
      </c>
      <c r="EJ149" s="440" t="str">
        <f t="shared" si="115"/>
        <v/>
      </c>
      <c r="EK149" s="440" t="str">
        <f t="shared" si="115"/>
        <v/>
      </c>
      <c r="EL149" s="440">
        <f t="shared" si="118"/>
        <v>1</v>
      </c>
      <c r="EM149" s="440" t="str">
        <f t="shared" si="116"/>
        <v/>
      </c>
      <c r="EN149" s="440" t="str">
        <f t="shared" si="119"/>
        <v/>
      </c>
      <c r="EO149" s="440" t="str">
        <f t="shared" si="117"/>
        <v/>
      </c>
      <c r="EP149" s="440" t="str">
        <f t="shared" si="117"/>
        <v/>
      </c>
      <c r="EQ149" s="440" t="str">
        <f t="shared" si="117"/>
        <v/>
      </c>
      <c r="ER149" s="440" t="str">
        <f t="shared" si="117"/>
        <v/>
      </c>
      <c r="ES149" s="441" t="str">
        <f t="shared" si="117"/>
        <v/>
      </c>
    </row>
    <row r="150" spans="86:149">
      <c r="CH150" s="1"/>
      <c r="CI150" s="1"/>
      <c r="CJ150" s="1"/>
      <c r="CK150" s="1"/>
      <c r="CL150" s="1"/>
      <c r="CM150" s="1"/>
      <c r="CN150" s="1"/>
      <c r="CO150" s="1"/>
      <c r="CP150" s="1"/>
      <c r="DA150" s="442" t="s">
        <v>14729</v>
      </c>
      <c r="DB150" s="443">
        <v>21</v>
      </c>
      <c r="DC150" s="434" t="str">
        <f t="shared" si="103"/>
        <v/>
      </c>
      <c r="DD150" s="434" t="str">
        <f t="shared" si="107"/>
        <v/>
      </c>
      <c r="DE150" s="434" t="str">
        <f t="shared" si="121"/>
        <v/>
      </c>
      <c r="DF150" s="434" t="str">
        <f t="shared" si="120"/>
        <v/>
      </c>
      <c r="DG150" s="434" t="str">
        <f t="shared" si="120"/>
        <v/>
      </c>
      <c r="DH150" s="434" t="str">
        <f t="shared" si="122"/>
        <v/>
      </c>
      <c r="DI150" s="434" t="str">
        <f t="shared" si="108"/>
        <v/>
      </c>
      <c r="DJ150" s="434" t="str">
        <f t="shared" si="124"/>
        <v/>
      </c>
      <c r="DK150" s="434" t="str">
        <f t="shared" si="124"/>
        <v/>
      </c>
      <c r="DL150" s="434" t="str">
        <f t="shared" si="124"/>
        <v/>
      </c>
      <c r="DM150" s="434" t="str">
        <f t="shared" si="124"/>
        <v/>
      </c>
      <c r="DN150" s="434" t="str">
        <f t="shared" si="124"/>
        <v/>
      </c>
      <c r="DO150" s="434" t="str">
        <f t="shared" si="124"/>
        <v/>
      </c>
      <c r="DP150" s="434" t="str">
        <f t="shared" si="124"/>
        <v/>
      </c>
      <c r="DQ150" s="434" t="str">
        <f t="shared" si="124"/>
        <v/>
      </c>
      <c r="DR150" s="434" t="str">
        <f t="shared" si="105"/>
        <v/>
      </c>
      <c r="DS150" s="434" t="str">
        <f t="shared" si="112"/>
        <v/>
      </c>
      <c r="DT150" s="434" t="str">
        <f t="shared" si="112"/>
        <v/>
      </c>
      <c r="DU150" s="434" t="str">
        <f t="shared" si="109"/>
        <v/>
      </c>
      <c r="DV150" s="434" t="str">
        <f t="shared" si="126"/>
        <v/>
      </c>
      <c r="DW150" s="434">
        <f t="shared" si="113"/>
        <v>1</v>
      </c>
      <c r="DX150" s="434" t="str">
        <f t="shared" si="110"/>
        <v/>
      </c>
      <c r="DY150" s="434" t="str">
        <f t="shared" si="106"/>
        <v/>
      </c>
      <c r="DZ150" s="434" t="str">
        <f t="shared" ref="DZ150:DZ181" si="128">IF(DZ$2=$DB150,1,"")</f>
        <v/>
      </c>
      <c r="EA150" s="434" t="str">
        <f t="shared" si="125"/>
        <v/>
      </c>
      <c r="EB150" s="434" t="str">
        <f t="shared" si="127"/>
        <v/>
      </c>
      <c r="EC150" s="434" t="str">
        <f t="shared" si="111"/>
        <v/>
      </c>
      <c r="ED150" s="434" t="str">
        <f t="shared" si="111"/>
        <v/>
      </c>
      <c r="EE150" s="434" t="str">
        <f t="shared" si="111"/>
        <v/>
      </c>
      <c r="EF150" s="434" t="str">
        <f t="shared" ref="EF150:EF181" si="129">IF(EF$2=$DB150,1,"")</f>
        <v/>
      </c>
      <c r="EG150" s="434" t="str">
        <f t="shared" si="123"/>
        <v/>
      </c>
      <c r="EH150" s="434" t="str">
        <f t="shared" si="123"/>
        <v/>
      </c>
      <c r="EI150" s="434" t="str">
        <f t="shared" ref="EI150:EI181" si="130">IF(EI$2=$DB150,1,"")</f>
        <v/>
      </c>
      <c r="EJ150" s="434" t="str">
        <f t="shared" si="115"/>
        <v/>
      </c>
      <c r="EK150" s="434" t="str">
        <f t="shared" si="115"/>
        <v/>
      </c>
      <c r="EL150" s="434" t="str">
        <f t="shared" si="118"/>
        <v/>
      </c>
      <c r="EM150" s="434" t="str">
        <f t="shared" si="116"/>
        <v/>
      </c>
      <c r="EN150" s="434" t="str">
        <f t="shared" si="119"/>
        <v/>
      </c>
      <c r="EO150" s="434" t="str">
        <f t="shared" ref="EO150:ES155" si="131">IF(EO$2=$DB150,1,"")</f>
        <v/>
      </c>
      <c r="EP150" s="434" t="str">
        <f t="shared" si="131"/>
        <v/>
      </c>
      <c r="EQ150" s="434" t="str">
        <f t="shared" si="131"/>
        <v/>
      </c>
      <c r="ER150" s="434" t="str">
        <f t="shared" si="131"/>
        <v/>
      </c>
      <c r="ES150" s="445" t="str">
        <f t="shared" si="131"/>
        <v/>
      </c>
    </row>
    <row r="151" spans="86:149">
      <c r="CH151" s="1"/>
      <c r="CI151" s="1"/>
      <c r="CJ151" s="1"/>
      <c r="CK151" s="1"/>
      <c r="CL151" s="1"/>
      <c r="CM151" s="1"/>
      <c r="CN151" s="1"/>
      <c r="CO151" s="1"/>
      <c r="CP151" s="1"/>
      <c r="DA151" s="438" t="s">
        <v>14730</v>
      </c>
      <c r="DB151" s="439">
        <v>6</v>
      </c>
      <c r="DC151" s="440" t="str">
        <f t="shared" si="103"/>
        <v/>
      </c>
      <c r="DD151" s="440" t="str">
        <f t="shared" si="107"/>
        <v/>
      </c>
      <c r="DE151" s="440" t="str">
        <f t="shared" si="121"/>
        <v/>
      </c>
      <c r="DF151" s="440" t="str">
        <f t="shared" si="120"/>
        <v/>
      </c>
      <c r="DG151" s="440" t="str">
        <f t="shared" si="120"/>
        <v/>
      </c>
      <c r="DH151" s="440">
        <f t="shared" si="122"/>
        <v>1</v>
      </c>
      <c r="DI151" s="440" t="str">
        <f t="shared" si="108"/>
        <v/>
      </c>
      <c r="DJ151" s="440" t="str">
        <f t="shared" si="124"/>
        <v/>
      </c>
      <c r="DK151" s="440" t="str">
        <f t="shared" si="124"/>
        <v/>
      </c>
      <c r="DL151" s="440" t="str">
        <f t="shared" si="124"/>
        <v/>
      </c>
      <c r="DM151" s="440" t="str">
        <f t="shared" si="124"/>
        <v/>
      </c>
      <c r="DN151" s="440" t="str">
        <f t="shared" si="124"/>
        <v/>
      </c>
      <c r="DO151" s="440" t="str">
        <f t="shared" si="124"/>
        <v/>
      </c>
      <c r="DP151" s="440" t="str">
        <f t="shared" si="124"/>
        <v/>
      </c>
      <c r="DQ151" s="440" t="str">
        <f t="shared" si="124"/>
        <v/>
      </c>
      <c r="DR151" s="440" t="str">
        <f t="shared" si="105"/>
        <v/>
      </c>
      <c r="DS151" s="440" t="str">
        <f t="shared" si="112"/>
        <v/>
      </c>
      <c r="DT151" s="440" t="str">
        <f t="shared" si="112"/>
        <v/>
      </c>
      <c r="DU151" s="440" t="str">
        <f t="shared" si="109"/>
        <v/>
      </c>
      <c r="DV151" s="440" t="str">
        <f t="shared" si="126"/>
        <v/>
      </c>
      <c r="DW151" s="440" t="str">
        <f t="shared" si="113"/>
        <v/>
      </c>
      <c r="DX151" s="440" t="str">
        <f t="shared" si="110"/>
        <v/>
      </c>
      <c r="DY151" s="440" t="str">
        <f t="shared" si="106"/>
        <v/>
      </c>
      <c r="DZ151" s="440" t="str">
        <f t="shared" si="128"/>
        <v/>
      </c>
      <c r="EA151" s="440" t="str">
        <f t="shared" si="125"/>
        <v/>
      </c>
      <c r="EB151" s="440" t="str">
        <f t="shared" si="127"/>
        <v/>
      </c>
      <c r="EC151" s="440" t="str">
        <f t="shared" si="111"/>
        <v/>
      </c>
      <c r="ED151" s="440" t="str">
        <f t="shared" si="111"/>
        <v/>
      </c>
      <c r="EE151" s="440" t="str">
        <f t="shared" si="111"/>
        <v/>
      </c>
      <c r="EF151" s="440" t="str">
        <f t="shared" si="129"/>
        <v/>
      </c>
      <c r="EG151" s="440" t="str">
        <f t="shared" si="123"/>
        <v/>
      </c>
      <c r="EH151" s="440" t="str">
        <f t="shared" si="123"/>
        <v/>
      </c>
      <c r="EI151" s="440" t="str">
        <f t="shared" si="130"/>
        <v/>
      </c>
      <c r="EJ151" s="440" t="str">
        <f t="shared" si="115"/>
        <v/>
      </c>
      <c r="EK151" s="440" t="str">
        <f t="shared" si="115"/>
        <v/>
      </c>
      <c r="EL151" s="440" t="str">
        <f t="shared" si="118"/>
        <v/>
      </c>
      <c r="EM151" s="440" t="str">
        <f t="shared" si="116"/>
        <v/>
      </c>
      <c r="EN151" s="440" t="str">
        <f t="shared" si="119"/>
        <v/>
      </c>
      <c r="EO151" s="440" t="str">
        <f t="shared" si="131"/>
        <v/>
      </c>
      <c r="EP151" s="440" t="str">
        <f t="shared" si="131"/>
        <v/>
      </c>
      <c r="EQ151" s="440" t="str">
        <f t="shared" si="131"/>
        <v/>
      </c>
      <c r="ER151" s="440" t="str">
        <f t="shared" si="131"/>
        <v/>
      </c>
      <c r="ES151" s="441" t="str">
        <f t="shared" si="131"/>
        <v/>
      </c>
    </row>
    <row r="152" spans="86:149">
      <c r="CH152" s="1"/>
      <c r="CI152" s="1"/>
      <c r="CJ152" s="1"/>
      <c r="CK152" s="1"/>
      <c r="CL152" s="1"/>
      <c r="CM152" s="1"/>
      <c r="CN152" s="1"/>
      <c r="CO152" s="1"/>
      <c r="CP152" s="1"/>
      <c r="DA152" s="442" t="s">
        <v>14731</v>
      </c>
      <c r="DB152" s="443">
        <v>24</v>
      </c>
      <c r="DC152" s="434" t="str">
        <f t="shared" si="103"/>
        <v/>
      </c>
      <c r="DD152" s="434" t="str">
        <f t="shared" si="107"/>
        <v/>
      </c>
      <c r="DE152" s="434" t="str">
        <f t="shared" si="121"/>
        <v/>
      </c>
      <c r="DF152" s="434" t="str">
        <f t="shared" si="120"/>
        <v/>
      </c>
      <c r="DG152" s="434" t="str">
        <f t="shared" si="120"/>
        <v/>
      </c>
      <c r="DH152" s="434" t="str">
        <f t="shared" si="122"/>
        <v/>
      </c>
      <c r="DI152" s="434" t="str">
        <f t="shared" si="108"/>
        <v/>
      </c>
      <c r="DJ152" s="434" t="str">
        <f t="shared" si="124"/>
        <v/>
      </c>
      <c r="DK152" s="434" t="str">
        <f t="shared" si="124"/>
        <v/>
      </c>
      <c r="DL152" s="434" t="str">
        <f t="shared" si="124"/>
        <v/>
      </c>
      <c r="DM152" s="434" t="str">
        <f t="shared" si="124"/>
        <v/>
      </c>
      <c r="DN152" s="434" t="str">
        <f t="shared" si="124"/>
        <v/>
      </c>
      <c r="DO152" s="434" t="str">
        <f t="shared" si="124"/>
        <v/>
      </c>
      <c r="DP152" s="434" t="str">
        <f t="shared" si="124"/>
        <v/>
      </c>
      <c r="DQ152" s="434" t="str">
        <f t="shared" si="124"/>
        <v/>
      </c>
      <c r="DR152" s="434" t="str">
        <f t="shared" si="105"/>
        <v/>
      </c>
      <c r="DS152" s="434" t="str">
        <f t="shared" si="112"/>
        <v/>
      </c>
      <c r="DT152" s="434" t="str">
        <f t="shared" si="112"/>
        <v/>
      </c>
      <c r="DU152" s="434" t="str">
        <f t="shared" si="109"/>
        <v/>
      </c>
      <c r="DV152" s="434" t="str">
        <f t="shared" si="126"/>
        <v/>
      </c>
      <c r="DW152" s="434" t="str">
        <f t="shared" si="113"/>
        <v/>
      </c>
      <c r="DX152" s="434" t="str">
        <f t="shared" si="110"/>
        <v/>
      </c>
      <c r="DY152" s="434" t="str">
        <f t="shared" si="106"/>
        <v/>
      </c>
      <c r="DZ152" s="434">
        <f t="shared" si="128"/>
        <v>1</v>
      </c>
      <c r="EA152" s="434" t="str">
        <f t="shared" si="125"/>
        <v/>
      </c>
      <c r="EB152" s="434" t="str">
        <f t="shared" si="127"/>
        <v/>
      </c>
      <c r="EC152" s="434" t="str">
        <f t="shared" si="111"/>
        <v/>
      </c>
      <c r="ED152" s="434" t="str">
        <f t="shared" si="111"/>
        <v/>
      </c>
      <c r="EE152" s="434" t="str">
        <f t="shared" si="111"/>
        <v/>
      </c>
      <c r="EF152" s="434" t="str">
        <f t="shared" si="129"/>
        <v/>
      </c>
      <c r="EG152" s="434" t="str">
        <f t="shared" si="123"/>
        <v/>
      </c>
      <c r="EH152" s="434" t="str">
        <f t="shared" si="123"/>
        <v/>
      </c>
      <c r="EI152" s="434" t="str">
        <f t="shared" si="130"/>
        <v/>
      </c>
      <c r="EJ152" s="434" t="str">
        <f t="shared" si="115"/>
        <v/>
      </c>
      <c r="EK152" s="434" t="str">
        <f t="shared" si="115"/>
        <v/>
      </c>
      <c r="EL152" s="434" t="str">
        <f t="shared" si="118"/>
        <v/>
      </c>
      <c r="EM152" s="434" t="str">
        <f t="shared" si="116"/>
        <v/>
      </c>
      <c r="EN152" s="434" t="str">
        <f t="shared" si="119"/>
        <v/>
      </c>
      <c r="EO152" s="434" t="str">
        <f t="shared" si="131"/>
        <v/>
      </c>
      <c r="EP152" s="434" t="str">
        <f t="shared" si="131"/>
        <v/>
      </c>
      <c r="EQ152" s="434" t="str">
        <f t="shared" si="131"/>
        <v/>
      </c>
      <c r="ER152" s="434" t="str">
        <f t="shared" si="131"/>
        <v/>
      </c>
      <c r="ES152" s="445" t="str">
        <f t="shared" si="131"/>
        <v/>
      </c>
    </row>
    <row r="153" spans="86:149">
      <c r="CH153" s="1"/>
      <c r="CI153" s="1"/>
      <c r="CJ153" s="1"/>
      <c r="CK153" s="1"/>
      <c r="CL153" s="1"/>
      <c r="CM153" s="1"/>
      <c r="CN153" s="1"/>
      <c r="CO153" s="1"/>
      <c r="CP153" s="1"/>
      <c r="DA153" s="438" t="s">
        <v>14732</v>
      </c>
      <c r="DB153" s="439">
        <v>14</v>
      </c>
      <c r="DC153" s="440" t="str">
        <f t="shared" si="103"/>
        <v/>
      </c>
      <c r="DD153" s="440" t="str">
        <f t="shared" si="107"/>
        <v/>
      </c>
      <c r="DE153" s="440" t="str">
        <f t="shared" si="121"/>
        <v/>
      </c>
      <c r="DF153" s="440" t="str">
        <f t="shared" si="120"/>
        <v/>
      </c>
      <c r="DG153" s="440" t="str">
        <f t="shared" si="120"/>
        <v/>
      </c>
      <c r="DH153" s="440" t="str">
        <f t="shared" si="122"/>
        <v/>
      </c>
      <c r="DI153" s="440" t="str">
        <f t="shared" si="108"/>
        <v/>
      </c>
      <c r="DJ153" s="440" t="str">
        <f t="shared" si="124"/>
        <v/>
      </c>
      <c r="DK153" s="440" t="str">
        <f t="shared" si="124"/>
        <v/>
      </c>
      <c r="DL153" s="440" t="str">
        <f t="shared" si="124"/>
        <v/>
      </c>
      <c r="DM153" s="440" t="str">
        <f t="shared" si="124"/>
        <v/>
      </c>
      <c r="DN153" s="440" t="str">
        <f t="shared" si="124"/>
        <v/>
      </c>
      <c r="DO153" s="440" t="str">
        <f t="shared" si="124"/>
        <v/>
      </c>
      <c r="DP153" s="440">
        <f t="shared" si="124"/>
        <v>1</v>
      </c>
      <c r="DQ153" s="440" t="str">
        <f t="shared" si="124"/>
        <v/>
      </c>
      <c r="DR153" s="440" t="str">
        <f t="shared" si="105"/>
        <v/>
      </c>
      <c r="DS153" s="440" t="str">
        <f t="shared" si="112"/>
        <v/>
      </c>
      <c r="DT153" s="440" t="str">
        <f t="shared" si="112"/>
        <v/>
      </c>
      <c r="DU153" s="440" t="str">
        <f t="shared" si="109"/>
        <v/>
      </c>
      <c r="DV153" s="440" t="str">
        <f t="shared" si="126"/>
        <v/>
      </c>
      <c r="DW153" s="440" t="str">
        <f t="shared" si="113"/>
        <v/>
      </c>
      <c r="DX153" s="440" t="str">
        <f t="shared" si="110"/>
        <v/>
      </c>
      <c r="DY153" s="440" t="str">
        <f t="shared" si="106"/>
        <v/>
      </c>
      <c r="DZ153" s="440" t="str">
        <f t="shared" si="128"/>
        <v/>
      </c>
      <c r="EA153" s="440" t="str">
        <f t="shared" si="125"/>
        <v/>
      </c>
      <c r="EB153" s="440" t="str">
        <f t="shared" si="127"/>
        <v/>
      </c>
      <c r="EC153" s="440" t="str">
        <f t="shared" si="111"/>
        <v/>
      </c>
      <c r="ED153" s="440" t="str">
        <f t="shared" si="111"/>
        <v/>
      </c>
      <c r="EE153" s="440" t="str">
        <f t="shared" si="111"/>
        <v/>
      </c>
      <c r="EF153" s="440" t="str">
        <f t="shared" si="129"/>
        <v/>
      </c>
      <c r="EG153" s="440" t="str">
        <f t="shared" si="123"/>
        <v/>
      </c>
      <c r="EH153" s="440" t="str">
        <f t="shared" si="123"/>
        <v/>
      </c>
      <c r="EI153" s="440" t="str">
        <f t="shared" si="130"/>
        <v/>
      </c>
      <c r="EJ153" s="440" t="str">
        <f t="shared" si="115"/>
        <v/>
      </c>
      <c r="EK153" s="440" t="str">
        <f t="shared" si="115"/>
        <v/>
      </c>
      <c r="EL153" s="440" t="str">
        <f t="shared" si="118"/>
        <v/>
      </c>
      <c r="EM153" s="440" t="str">
        <f t="shared" si="116"/>
        <v/>
      </c>
      <c r="EN153" s="440" t="str">
        <f t="shared" si="119"/>
        <v/>
      </c>
      <c r="EO153" s="440" t="str">
        <f t="shared" si="131"/>
        <v/>
      </c>
      <c r="EP153" s="440" t="str">
        <f t="shared" si="131"/>
        <v/>
      </c>
      <c r="EQ153" s="440" t="str">
        <f t="shared" si="131"/>
        <v/>
      </c>
      <c r="ER153" s="440" t="str">
        <f t="shared" si="131"/>
        <v/>
      </c>
      <c r="ES153" s="441" t="str">
        <f t="shared" si="131"/>
        <v/>
      </c>
    </row>
    <row r="154" spans="86:149">
      <c r="CH154" s="1"/>
      <c r="CI154" s="1"/>
      <c r="CJ154" s="1"/>
      <c r="CK154" s="1"/>
      <c r="CL154" s="1"/>
      <c r="CM154" s="1"/>
      <c r="CN154" s="1"/>
      <c r="CO154" s="1"/>
      <c r="CP154" s="1"/>
      <c r="DA154" s="442" t="s">
        <v>14733</v>
      </c>
      <c r="DB154" s="443">
        <v>9</v>
      </c>
      <c r="DC154" s="434" t="str">
        <f t="shared" si="103"/>
        <v/>
      </c>
      <c r="DD154" s="434" t="str">
        <f t="shared" si="107"/>
        <v/>
      </c>
      <c r="DE154" s="434" t="str">
        <f t="shared" si="121"/>
        <v/>
      </c>
      <c r="DF154" s="434" t="str">
        <f t="shared" si="120"/>
        <v/>
      </c>
      <c r="DG154" s="434" t="str">
        <f t="shared" si="120"/>
        <v/>
      </c>
      <c r="DH154" s="434" t="str">
        <f t="shared" si="122"/>
        <v/>
      </c>
      <c r="DI154" s="434" t="str">
        <f t="shared" si="108"/>
        <v/>
      </c>
      <c r="DJ154" s="434" t="str">
        <f t="shared" si="124"/>
        <v/>
      </c>
      <c r="DK154" s="434">
        <f t="shared" si="124"/>
        <v>1</v>
      </c>
      <c r="DL154" s="434" t="str">
        <f t="shared" si="124"/>
        <v/>
      </c>
      <c r="DM154" s="434" t="str">
        <f t="shared" si="124"/>
        <v/>
      </c>
      <c r="DN154" s="434" t="str">
        <f t="shared" si="124"/>
        <v/>
      </c>
      <c r="DO154" s="434" t="str">
        <f t="shared" si="124"/>
        <v/>
      </c>
      <c r="DP154" s="434" t="str">
        <f t="shared" si="124"/>
        <v/>
      </c>
      <c r="DQ154" s="434" t="str">
        <f t="shared" si="124"/>
        <v/>
      </c>
      <c r="DR154" s="434" t="str">
        <f t="shared" si="105"/>
        <v/>
      </c>
      <c r="DS154" s="434" t="str">
        <f t="shared" si="112"/>
        <v/>
      </c>
      <c r="DT154" s="434" t="str">
        <f t="shared" si="112"/>
        <v/>
      </c>
      <c r="DU154" s="434" t="str">
        <f t="shared" si="109"/>
        <v/>
      </c>
      <c r="DV154" s="434" t="str">
        <f t="shared" si="126"/>
        <v/>
      </c>
      <c r="DW154" s="434" t="str">
        <f t="shared" si="113"/>
        <v/>
      </c>
      <c r="DX154" s="434" t="str">
        <f t="shared" si="110"/>
        <v/>
      </c>
      <c r="DY154" s="434" t="str">
        <f t="shared" si="106"/>
        <v/>
      </c>
      <c r="DZ154" s="434" t="str">
        <f t="shared" si="128"/>
        <v/>
      </c>
      <c r="EA154" s="434" t="str">
        <f t="shared" si="125"/>
        <v/>
      </c>
      <c r="EB154" s="434" t="str">
        <f t="shared" si="127"/>
        <v/>
      </c>
      <c r="EC154" s="434" t="str">
        <f t="shared" si="111"/>
        <v/>
      </c>
      <c r="ED154" s="434" t="str">
        <f t="shared" si="111"/>
        <v/>
      </c>
      <c r="EE154" s="434" t="str">
        <f t="shared" si="111"/>
        <v/>
      </c>
      <c r="EF154" s="434" t="str">
        <f t="shared" si="129"/>
        <v/>
      </c>
      <c r="EG154" s="434" t="str">
        <f t="shared" si="123"/>
        <v/>
      </c>
      <c r="EH154" s="434" t="str">
        <f t="shared" si="123"/>
        <v/>
      </c>
      <c r="EI154" s="434" t="str">
        <f t="shared" si="130"/>
        <v/>
      </c>
      <c r="EJ154" s="434" t="str">
        <f t="shared" si="115"/>
        <v/>
      </c>
      <c r="EK154" s="434" t="str">
        <f t="shared" si="115"/>
        <v/>
      </c>
      <c r="EL154" s="434" t="str">
        <f t="shared" si="118"/>
        <v/>
      </c>
      <c r="EM154" s="434" t="str">
        <f t="shared" si="116"/>
        <v/>
      </c>
      <c r="EN154" s="434" t="str">
        <f t="shared" si="119"/>
        <v/>
      </c>
      <c r="EO154" s="434" t="str">
        <f t="shared" si="131"/>
        <v/>
      </c>
      <c r="EP154" s="434" t="str">
        <f t="shared" si="131"/>
        <v/>
      </c>
      <c r="EQ154" s="434" t="str">
        <f t="shared" si="131"/>
        <v/>
      </c>
      <c r="ER154" s="434" t="str">
        <f t="shared" si="131"/>
        <v/>
      </c>
      <c r="ES154" s="445" t="str">
        <f t="shared" si="131"/>
        <v/>
      </c>
    </row>
    <row r="155" spans="86:149">
      <c r="CH155" s="1"/>
      <c r="CI155" s="1"/>
      <c r="CJ155" s="1"/>
      <c r="CK155" s="1"/>
      <c r="CL155" s="1"/>
      <c r="CM155" s="1"/>
      <c r="CN155" s="1"/>
      <c r="CO155" s="1"/>
      <c r="CP155" s="1"/>
      <c r="DA155" s="438" t="s">
        <v>14734</v>
      </c>
      <c r="DB155" s="439">
        <v>27</v>
      </c>
      <c r="DC155" s="440" t="str">
        <f t="shared" si="103"/>
        <v/>
      </c>
      <c r="DD155" s="440" t="str">
        <f t="shared" si="107"/>
        <v/>
      </c>
      <c r="DE155" s="440" t="str">
        <f t="shared" si="121"/>
        <v/>
      </c>
      <c r="DF155" s="440" t="str">
        <f t="shared" si="120"/>
        <v/>
      </c>
      <c r="DG155" s="440" t="str">
        <f t="shared" si="120"/>
        <v/>
      </c>
      <c r="DH155" s="440" t="str">
        <f t="shared" si="122"/>
        <v/>
      </c>
      <c r="DI155" s="440" t="str">
        <f t="shared" si="108"/>
        <v/>
      </c>
      <c r="DJ155" s="440" t="str">
        <f t="shared" si="124"/>
        <v/>
      </c>
      <c r="DK155" s="440" t="str">
        <f t="shared" si="124"/>
        <v/>
      </c>
      <c r="DL155" s="440" t="str">
        <f t="shared" si="124"/>
        <v/>
      </c>
      <c r="DM155" s="440" t="str">
        <f t="shared" si="124"/>
        <v/>
      </c>
      <c r="DN155" s="440" t="str">
        <f t="shared" si="124"/>
        <v/>
      </c>
      <c r="DO155" s="440" t="str">
        <f t="shared" si="124"/>
        <v/>
      </c>
      <c r="DP155" s="440" t="str">
        <f t="shared" si="124"/>
        <v/>
      </c>
      <c r="DQ155" s="440" t="str">
        <f t="shared" si="124"/>
        <v/>
      </c>
      <c r="DR155" s="440" t="str">
        <f t="shared" si="105"/>
        <v/>
      </c>
      <c r="DS155" s="440" t="str">
        <f t="shared" si="112"/>
        <v/>
      </c>
      <c r="DT155" s="440" t="str">
        <f t="shared" si="112"/>
        <v/>
      </c>
      <c r="DU155" s="440" t="str">
        <f t="shared" si="109"/>
        <v/>
      </c>
      <c r="DV155" s="440" t="str">
        <f t="shared" si="126"/>
        <v/>
      </c>
      <c r="DW155" s="440" t="str">
        <f t="shared" si="113"/>
        <v/>
      </c>
      <c r="DX155" s="440" t="str">
        <f t="shared" si="110"/>
        <v/>
      </c>
      <c r="DY155" s="440" t="str">
        <f t="shared" si="106"/>
        <v/>
      </c>
      <c r="DZ155" s="440" t="str">
        <f t="shared" si="128"/>
        <v/>
      </c>
      <c r="EA155" s="440" t="str">
        <f t="shared" si="125"/>
        <v/>
      </c>
      <c r="EB155" s="440" t="str">
        <f t="shared" si="127"/>
        <v/>
      </c>
      <c r="EC155" s="440">
        <f t="shared" si="111"/>
        <v>1</v>
      </c>
      <c r="ED155" s="440" t="str">
        <f t="shared" si="111"/>
        <v/>
      </c>
      <c r="EE155" s="440" t="str">
        <f t="shared" si="111"/>
        <v/>
      </c>
      <c r="EF155" s="440" t="str">
        <f t="shared" si="129"/>
        <v/>
      </c>
      <c r="EG155" s="440" t="str">
        <f t="shared" si="123"/>
        <v/>
      </c>
      <c r="EH155" s="440" t="str">
        <f t="shared" si="123"/>
        <v/>
      </c>
      <c r="EI155" s="440" t="str">
        <f t="shared" si="130"/>
        <v/>
      </c>
      <c r="EJ155" s="440" t="str">
        <f t="shared" si="115"/>
        <v/>
      </c>
      <c r="EK155" s="440" t="str">
        <f t="shared" si="115"/>
        <v/>
      </c>
      <c r="EL155" s="440" t="str">
        <f t="shared" si="118"/>
        <v/>
      </c>
      <c r="EM155" s="440" t="str">
        <f t="shared" si="116"/>
        <v/>
      </c>
      <c r="EN155" s="440" t="str">
        <f t="shared" si="119"/>
        <v/>
      </c>
      <c r="EO155" s="440" t="str">
        <f t="shared" si="131"/>
        <v/>
      </c>
      <c r="EP155" s="440" t="str">
        <f t="shared" si="131"/>
        <v/>
      </c>
      <c r="EQ155" s="440" t="str">
        <f t="shared" si="131"/>
        <v/>
      </c>
      <c r="ER155" s="440" t="str">
        <f t="shared" si="131"/>
        <v/>
      </c>
      <c r="ES155" s="441" t="str">
        <f t="shared" si="131"/>
        <v/>
      </c>
    </row>
    <row r="156" spans="86:149">
      <c r="CH156" s="1"/>
      <c r="CI156" s="1"/>
      <c r="CJ156" s="1"/>
      <c r="CK156" s="1"/>
      <c r="CL156" s="1"/>
      <c r="CM156" s="1"/>
      <c r="CN156" s="1"/>
      <c r="CO156" s="1"/>
      <c r="CP156" s="1"/>
      <c r="DA156" s="442" t="s">
        <v>14735</v>
      </c>
      <c r="DB156" s="443" t="s">
        <v>14736</v>
      </c>
      <c r="DC156" s="434" t="str">
        <f t="shared" si="103"/>
        <v/>
      </c>
      <c r="DD156" s="434" t="str">
        <f t="shared" si="107"/>
        <v/>
      </c>
      <c r="DE156" s="434" t="str">
        <f t="shared" si="121"/>
        <v/>
      </c>
      <c r="DF156" s="434">
        <v>1</v>
      </c>
      <c r="DG156" s="434" t="str">
        <f t="shared" ref="DG156:DG192" si="132">IF(DG$2=$DB156,1,"")</f>
        <v/>
      </c>
      <c r="DH156" s="434" t="str">
        <f t="shared" si="122"/>
        <v/>
      </c>
      <c r="DI156" s="434" t="str">
        <f t="shared" si="108"/>
        <v/>
      </c>
      <c r="DJ156" s="434" t="str">
        <f t="shared" ref="DJ156:DN165" si="133">IF(DJ$2=$DB156,1,"")</f>
        <v/>
      </c>
      <c r="DK156" s="434" t="str">
        <f t="shared" si="133"/>
        <v/>
      </c>
      <c r="DL156" s="434" t="str">
        <f t="shared" si="133"/>
        <v/>
      </c>
      <c r="DM156" s="434" t="str">
        <f t="shared" si="133"/>
        <v/>
      </c>
      <c r="DN156" s="434" t="str">
        <f t="shared" si="133"/>
        <v/>
      </c>
      <c r="DO156" s="434">
        <v>1</v>
      </c>
      <c r="DP156" s="434" t="str">
        <f t="shared" ref="DP156:DQ175" si="134">IF(DP$2=$DB156,1,"")</f>
        <v/>
      </c>
      <c r="DQ156" s="434" t="str">
        <f t="shared" si="134"/>
        <v/>
      </c>
      <c r="DR156" s="434" t="str">
        <f t="shared" si="105"/>
        <v/>
      </c>
      <c r="DS156" s="434" t="str">
        <f t="shared" si="112"/>
        <v/>
      </c>
      <c r="DT156" s="434" t="str">
        <f t="shared" si="112"/>
        <v/>
      </c>
      <c r="DU156" s="434" t="str">
        <f t="shared" si="109"/>
        <v/>
      </c>
      <c r="DV156" s="434" t="str">
        <f t="shared" si="126"/>
        <v/>
      </c>
      <c r="DW156" s="434" t="str">
        <f t="shared" si="113"/>
        <v/>
      </c>
      <c r="DX156" s="434" t="str">
        <f t="shared" si="110"/>
        <v/>
      </c>
      <c r="DY156" s="434" t="str">
        <f t="shared" si="106"/>
        <v/>
      </c>
      <c r="DZ156" s="434" t="str">
        <f t="shared" si="128"/>
        <v/>
      </c>
      <c r="EA156" s="434" t="str">
        <f t="shared" si="125"/>
        <v/>
      </c>
      <c r="EB156" s="434" t="str">
        <f t="shared" si="127"/>
        <v/>
      </c>
      <c r="EC156" s="434" t="str">
        <f t="shared" ref="EC156:EE172" si="135">IF(EC$2=$DB156,1,"")</f>
        <v/>
      </c>
      <c r="ED156" s="434" t="str">
        <f t="shared" si="135"/>
        <v/>
      </c>
      <c r="EE156" s="434" t="str">
        <f t="shared" si="135"/>
        <v/>
      </c>
      <c r="EF156" s="434" t="str">
        <f t="shared" si="129"/>
        <v/>
      </c>
      <c r="EG156" s="434" t="str">
        <f t="shared" si="123"/>
        <v/>
      </c>
      <c r="EH156" s="434" t="str">
        <f t="shared" si="123"/>
        <v/>
      </c>
      <c r="EI156" s="434" t="str">
        <f t="shared" si="130"/>
        <v/>
      </c>
      <c r="EJ156" s="434" t="str">
        <f t="shared" si="115"/>
        <v/>
      </c>
      <c r="EK156" s="434" t="str">
        <f t="shared" si="115"/>
        <v/>
      </c>
      <c r="EL156" s="434" t="str">
        <f t="shared" si="118"/>
        <v/>
      </c>
      <c r="EM156" s="434" t="str">
        <f t="shared" si="116"/>
        <v/>
      </c>
      <c r="EN156" s="434" t="str">
        <f t="shared" si="119"/>
        <v/>
      </c>
      <c r="EO156" s="434" t="str">
        <f t="shared" ref="EO156:EP175" si="136">IF(EO$2=$DB156,1,"")</f>
        <v/>
      </c>
      <c r="EP156" s="434" t="str">
        <f t="shared" si="136"/>
        <v/>
      </c>
      <c r="EQ156" s="434">
        <v>1</v>
      </c>
      <c r="ER156" s="434" t="str">
        <f t="shared" ref="ER156:ES175" si="137">IF(ER$2=$DB156,1,"")</f>
        <v/>
      </c>
      <c r="ES156" s="445" t="str">
        <f t="shared" si="137"/>
        <v/>
      </c>
    </row>
    <row r="157" spans="86:149">
      <c r="CH157" s="1"/>
      <c r="CI157" s="1"/>
      <c r="CJ157" s="1"/>
      <c r="CK157" s="1"/>
      <c r="CL157" s="1"/>
      <c r="CM157" s="1"/>
      <c r="CN157" s="1"/>
      <c r="CO157" s="1"/>
      <c r="CP157" s="1"/>
      <c r="DA157" s="438" t="s">
        <v>14737</v>
      </c>
      <c r="DB157" s="439">
        <v>22</v>
      </c>
      <c r="DC157" s="440" t="str">
        <f t="shared" si="103"/>
        <v/>
      </c>
      <c r="DD157" s="440" t="str">
        <f t="shared" si="107"/>
        <v/>
      </c>
      <c r="DE157" s="440" t="str">
        <f t="shared" si="121"/>
        <v/>
      </c>
      <c r="DF157" s="440" t="str">
        <f t="shared" ref="DF157:DF192" si="138">IF(DF$2=$DB157,1,"")</f>
        <v/>
      </c>
      <c r="DG157" s="440" t="str">
        <f t="shared" si="132"/>
        <v/>
      </c>
      <c r="DH157" s="440" t="str">
        <f t="shared" si="122"/>
        <v/>
      </c>
      <c r="DI157" s="440" t="str">
        <f t="shared" si="108"/>
        <v/>
      </c>
      <c r="DJ157" s="440" t="str">
        <f t="shared" si="133"/>
        <v/>
      </c>
      <c r="DK157" s="440" t="str">
        <f t="shared" si="133"/>
        <v/>
      </c>
      <c r="DL157" s="440" t="str">
        <f t="shared" si="133"/>
        <v/>
      </c>
      <c r="DM157" s="440" t="str">
        <f t="shared" si="133"/>
        <v/>
      </c>
      <c r="DN157" s="440" t="str">
        <f t="shared" si="133"/>
        <v/>
      </c>
      <c r="DO157" s="440" t="str">
        <f t="shared" ref="DO157:DO192" si="139">IF(DO$2=$DB157,1,"")</f>
        <v/>
      </c>
      <c r="DP157" s="440" t="str">
        <f t="shared" si="134"/>
        <v/>
      </c>
      <c r="DQ157" s="440" t="str">
        <f t="shared" si="134"/>
        <v/>
      </c>
      <c r="DR157" s="440" t="str">
        <f t="shared" si="105"/>
        <v/>
      </c>
      <c r="DS157" s="440" t="str">
        <f t="shared" ref="DS157:DT176" si="140">IF(DS$2=$DB157,1,"")</f>
        <v/>
      </c>
      <c r="DT157" s="440" t="str">
        <f t="shared" si="140"/>
        <v/>
      </c>
      <c r="DU157" s="440" t="str">
        <f t="shared" si="109"/>
        <v/>
      </c>
      <c r="DV157" s="440" t="str">
        <f t="shared" si="126"/>
        <v/>
      </c>
      <c r="DW157" s="440" t="str">
        <f t="shared" si="113"/>
        <v/>
      </c>
      <c r="DX157" s="440">
        <f t="shared" si="110"/>
        <v>1</v>
      </c>
      <c r="DY157" s="440" t="str">
        <f t="shared" si="106"/>
        <v/>
      </c>
      <c r="DZ157" s="440" t="str">
        <f t="shared" si="128"/>
        <v/>
      </c>
      <c r="EA157" s="440" t="str">
        <f t="shared" si="125"/>
        <v/>
      </c>
      <c r="EB157" s="440" t="str">
        <f t="shared" si="127"/>
        <v/>
      </c>
      <c r="EC157" s="440" t="str">
        <f t="shared" si="135"/>
        <v/>
      </c>
      <c r="ED157" s="440" t="str">
        <f t="shared" si="135"/>
        <v/>
      </c>
      <c r="EE157" s="440" t="str">
        <f t="shared" si="135"/>
        <v/>
      </c>
      <c r="EF157" s="440" t="str">
        <f t="shared" si="129"/>
        <v/>
      </c>
      <c r="EG157" s="440" t="str">
        <f t="shared" si="123"/>
        <v/>
      </c>
      <c r="EH157" s="440" t="str">
        <f t="shared" si="123"/>
        <v/>
      </c>
      <c r="EI157" s="440" t="str">
        <f t="shared" si="130"/>
        <v/>
      </c>
      <c r="EJ157" s="440" t="str">
        <f t="shared" si="115"/>
        <v/>
      </c>
      <c r="EK157" s="440" t="str">
        <f t="shared" si="115"/>
        <v/>
      </c>
      <c r="EL157" s="440" t="str">
        <f t="shared" si="118"/>
        <v/>
      </c>
      <c r="EM157" s="440" t="str">
        <f t="shared" si="116"/>
        <v/>
      </c>
      <c r="EN157" s="440" t="str">
        <f t="shared" si="119"/>
        <v/>
      </c>
      <c r="EO157" s="440" t="str">
        <f t="shared" si="136"/>
        <v/>
      </c>
      <c r="EP157" s="440" t="str">
        <f t="shared" si="136"/>
        <v/>
      </c>
      <c r="EQ157" s="440" t="str">
        <f t="shared" ref="EQ157:EQ192" si="141">IF(EQ$2=$DB157,1,"")</f>
        <v/>
      </c>
      <c r="ER157" s="440" t="str">
        <f t="shared" si="137"/>
        <v/>
      </c>
      <c r="ES157" s="441" t="str">
        <f t="shared" si="137"/>
        <v/>
      </c>
    </row>
    <row r="158" spans="86:149">
      <c r="CH158" s="1"/>
      <c r="CI158" s="1"/>
      <c r="CJ158" s="1"/>
      <c r="CK158" s="1"/>
      <c r="CL158" s="1"/>
      <c r="CM158" s="1"/>
      <c r="CN158" s="1"/>
      <c r="CO158" s="1"/>
      <c r="CP158" s="1"/>
      <c r="DA158" s="442" t="s">
        <v>14738</v>
      </c>
      <c r="DB158" s="443">
        <v>17</v>
      </c>
      <c r="DC158" s="434" t="str">
        <f t="shared" si="103"/>
        <v/>
      </c>
      <c r="DD158" s="434" t="str">
        <f t="shared" si="107"/>
        <v/>
      </c>
      <c r="DE158" s="434" t="str">
        <f t="shared" si="121"/>
        <v/>
      </c>
      <c r="DF158" s="434" t="str">
        <f t="shared" si="138"/>
        <v/>
      </c>
      <c r="DG158" s="434" t="str">
        <f t="shared" si="132"/>
        <v/>
      </c>
      <c r="DH158" s="434" t="str">
        <f t="shared" si="122"/>
        <v/>
      </c>
      <c r="DI158" s="434" t="str">
        <f t="shared" si="108"/>
        <v/>
      </c>
      <c r="DJ158" s="434" t="str">
        <f t="shared" si="133"/>
        <v/>
      </c>
      <c r="DK158" s="434" t="str">
        <f t="shared" si="133"/>
        <v/>
      </c>
      <c r="DL158" s="434" t="str">
        <f t="shared" si="133"/>
        <v/>
      </c>
      <c r="DM158" s="434" t="str">
        <f t="shared" si="133"/>
        <v/>
      </c>
      <c r="DN158" s="434" t="str">
        <f t="shared" si="133"/>
        <v/>
      </c>
      <c r="DO158" s="434" t="str">
        <f t="shared" si="139"/>
        <v/>
      </c>
      <c r="DP158" s="434" t="str">
        <f t="shared" si="134"/>
        <v/>
      </c>
      <c r="DQ158" s="434" t="str">
        <f t="shared" si="134"/>
        <v/>
      </c>
      <c r="DR158" s="434" t="str">
        <f t="shared" si="105"/>
        <v/>
      </c>
      <c r="DS158" s="434">
        <f t="shared" si="140"/>
        <v>1</v>
      </c>
      <c r="DT158" s="434" t="str">
        <f t="shared" si="140"/>
        <v/>
      </c>
      <c r="DU158" s="434" t="str">
        <f t="shared" si="109"/>
        <v/>
      </c>
      <c r="DV158" s="434" t="str">
        <f t="shared" si="126"/>
        <v/>
      </c>
      <c r="DW158" s="434" t="str">
        <f t="shared" si="113"/>
        <v/>
      </c>
      <c r="DX158" s="434" t="str">
        <f t="shared" si="110"/>
        <v/>
      </c>
      <c r="DY158" s="434" t="str">
        <f t="shared" si="106"/>
        <v/>
      </c>
      <c r="DZ158" s="434" t="str">
        <f t="shared" si="128"/>
        <v/>
      </c>
      <c r="EA158" s="434" t="str">
        <f t="shared" si="125"/>
        <v/>
      </c>
      <c r="EB158" s="434" t="str">
        <f t="shared" si="127"/>
        <v/>
      </c>
      <c r="EC158" s="434" t="str">
        <f t="shared" si="135"/>
        <v/>
      </c>
      <c r="ED158" s="434" t="str">
        <f t="shared" si="135"/>
        <v/>
      </c>
      <c r="EE158" s="434" t="str">
        <f t="shared" si="135"/>
        <v/>
      </c>
      <c r="EF158" s="434" t="str">
        <f t="shared" si="129"/>
        <v/>
      </c>
      <c r="EG158" s="434" t="str">
        <f t="shared" si="123"/>
        <v/>
      </c>
      <c r="EH158" s="434" t="str">
        <f t="shared" si="123"/>
        <v/>
      </c>
      <c r="EI158" s="434" t="str">
        <f t="shared" si="130"/>
        <v/>
      </c>
      <c r="EJ158" s="434" t="str">
        <f t="shared" si="115"/>
        <v/>
      </c>
      <c r="EK158" s="434" t="str">
        <f t="shared" si="115"/>
        <v/>
      </c>
      <c r="EL158" s="434" t="str">
        <f t="shared" si="118"/>
        <v/>
      </c>
      <c r="EM158" s="434" t="str">
        <f t="shared" si="116"/>
        <v/>
      </c>
      <c r="EN158" s="434" t="str">
        <f t="shared" si="119"/>
        <v/>
      </c>
      <c r="EO158" s="434" t="str">
        <f t="shared" si="136"/>
        <v/>
      </c>
      <c r="EP158" s="434" t="str">
        <f t="shared" si="136"/>
        <v/>
      </c>
      <c r="EQ158" s="434" t="str">
        <f t="shared" si="141"/>
        <v/>
      </c>
      <c r="ER158" s="434" t="str">
        <f t="shared" si="137"/>
        <v/>
      </c>
      <c r="ES158" s="445" t="str">
        <f t="shared" si="137"/>
        <v/>
      </c>
    </row>
    <row r="159" spans="86:149">
      <c r="CH159" s="1"/>
      <c r="CI159" s="1"/>
      <c r="CJ159" s="1"/>
      <c r="CK159" s="1"/>
      <c r="CL159" s="1"/>
      <c r="CM159" s="1"/>
      <c r="CN159" s="1"/>
      <c r="CO159" s="1"/>
      <c r="CP159" s="1"/>
      <c r="DA159" s="438" t="s">
        <v>14739</v>
      </c>
      <c r="DB159" s="439">
        <v>42</v>
      </c>
      <c r="DC159" s="440" t="str">
        <f t="shared" si="103"/>
        <v/>
      </c>
      <c r="DD159" s="440" t="str">
        <f t="shared" si="107"/>
        <v/>
      </c>
      <c r="DE159" s="440" t="str">
        <f t="shared" si="121"/>
        <v/>
      </c>
      <c r="DF159" s="440" t="str">
        <f t="shared" si="138"/>
        <v/>
      </c>
      <c r="DG159" s="440" t="str">
        <f t="shared" si="132"/>
        <v/>
      </c>
      <c r="DH159" s="440" t="str">
        <f t="shared" si="122"/>
        <v/>
      </c>
      <c r="DI159" s="440" t="str">
        <f t="shared" si="108"/>
        <v/>
      </c>
      <c r="DJ159" s="440" t="str">
        <f t="shared" si="133"/>
        <v/>
      </c>
      <c r="DK159" s="440" t="str">
        <f t="shared" si="133"/>
        <v/>
      </c>
      <c r="DL159" s="440" t="str">
        <f t="shared" si="133"/>
        <v/>
      </c>
      <c r="DM159" s="440" t="str">
        <f t="shared" si="133"/>
        <v/>
      </c>
      <c r="DN159" s="440" t="str">
        <f t="shared" si="133"/>
        <v/>
      </c>
      <c r="DO159" s="440" t="str">
        <f t="shared" si="139"/>
        <v/>
      </c>
      <c r="DP159" s="440" t="str">
        <f t="shared" si="134"/>
        <v/>
      </c>
      <c r="DQ159" s="440" t="str">
        <f t="shared" si="134"/>
        <v/>
      </c>
      <c r="DR159" s="440" t="str">
        <f t="shared" si="105"/>
        <v/>
      </c>
      <c r="DS159" s="440" t="str">
        <f t="shared" si="140"/>
        <v/>
      </c>
      <c r="DT159" s="440" t="str">
        <f t="shared" si="140"/>
        <v/>
      </c>
      <c r="DU159" s="440" t="str">
        <f t="shared" si="109"/>
        <v/>
      </c>
      <c r="DV159" s="440" t="str">
        <f t="shared" si="126"/>
        <v/>
      </c>
      <c r="DW159" s="440" t="str">
        <f t="shared" si="113"/>
        <v/>
      </c>
      <c r="DX159" s="440" t="str">
        <f t="shared" si="110"/>
        <v/>
      </c>
      <c r="DY159" s="440" t="str">
        <f t="shared" si="106"/>
        <v/>
      </c>
      <c r="DZ159" s="440" t="str">
        <f t="shared" si="128"/>
        <v/>
      </c>
      <c r="EA159" s="440" t="str">
        <f t="shared" si="125"/>
        <v/>
      </c>
      <c r="EB159" s="440" t="str">
        <f t="shared" si="127"/>
        <v/>
      </c>
      <c r="EC159" s="440" t="str">
        <f t="shared" si="135"/>
        <v/>
      </c>
      <c r="ED159" s="440" t="str">
        <f t="shared" si="135"/>
        <v/>
      </c>
      <c r="EE159" s="440" t="str">
        <f t="shared" si="135"/>
        <v/>
      </c>
      <c r="EF159" s="440" t="str">
        <f t="shared" si="129"/>
        <v/>
      </c>
      <c r="EG159" s="440" t="str">
        <f t="shared" si="123"/>
        <v/>
      </c>
      <c r="EH159" s="440" t="str">
        <f t="shared" si="123"/>
        <v/>
      </c>
      <c r="EI159" s="440" t="str">
        <f t="shared" si="130"/>
        <v/>
      </c>
      <c r="EJ159" s="440" t="str">
        <f t="shared" si="115"/>
        <v/>
      </c>
      <c r="EK159" s="440" t="str">
        <f t="shared" si="115"/>
        <v/>
      </c>
      <c r="EL159" s="440" t="str">
        <f t="shared" si="118"/>
        <v/>
      </c>
      <c r="EM159" s="440" t="str">
        <f t="shared" si="116"/>
        <v/>
      </c>
      <c r="EN159" s="440" t="str">
        <f t="shared" si="119"/>
        <v/>
      </c>
      <c r="EO159" s="440" t="str">
        <f t="shared" si="136"/>
        <v/>
      </c>
      <c r="EP159" s="440" t="str">
        <f t="shared" si="136"/>
        <v/>
      </c>
      <c r="EQ159" s="440" t="str">
        <f t="shared" si="141"/>
        <v/>
      </c>
      <c r="ER159" s="440">
        <f t="shared" si="137"/>
        <v>1</v>
      </c>
      <c r="ES159" s="441" t="str">
        <f t="shared" si="137"/>
        <v/>
      </c>
    </row>
    <row r="160" spans="86:149">
      <c r="CH160" s="1"/>
      <c r="CI160" s="1"/>
      <c r="CJ160" s="1"/>
      <c r="CK160" s="1"/>
      <c r="CL160" s="1"/>
      <c r="CM160" s="1"/>
      <c r="CN160" s="1"/>
      <c r="CO160" s="1"/>
      <c r="CP160" s="1"/>
      <c r="DA160" s="442" t="s">
        <v>14740</v>
      </c>
      <c r="DB160" s="443">
        <v>7</v>
      </c>
      <c r="DC160" s="434" t="str">
        <f t="shared" si="103"/>
        <v/>
      </c>
      <c r="DD160" s="434" t="str">
        <f t="shared" si="107"/>
        <v/>
      </c>
      <c r="DE160" s="434" t="str">
        <f t="shared" si="121"/>
        <v/>
      </c>
      <c r="DF160" s="434" t="str">
        <f t="shared" si="138"/>
        <v/>
      </c>
      <c r="DG160" s="434" t="str">
        <f t="shared" si="132"/>
        <v/>
      </c>
      <c r="DH160" s="434" t="str">
        <f t="shared" si="122"/>
        <v/>
      </c>
      <c r="DI160" s="434">
        <f t="shared" si="108"/>
        <v>1</v>
      </c>
      <c r="DJ160" s="434" t="str">
        <f t="shared" si="133"/>
        <v/>
      </c>
      <c r="DK160" s="434" t="str">
        <f t="shared" si="133"/>
        <v/>
      </c>
      <c r="DL160" s="434" t="str">
        <f t="shared" si="133"/>
        <v/>
      </c>
      <c r="DM160" s="434" t="str">
        <f t="shared" si="133"/>
        <v/>
      </c>
      <c r="DN160" s="434" t="str">
        <f t="shared" si="133"/>
        <v/>
      </c>
      <c r="DO160" s="434" t="str">
        <f t="shared" si="139"/>
        <v/>
      </c>
      <c r="DP160" s="434" t="str">
        <f t="shared" si="134"/>
        <v/>
      </c>
      <c r="DQ160" s="434" t="str">
        <f t="shared" si="134"/>
        <v/>
      </c>
      <c r="DR160" s="434" t="str">
        <f t="shared" si="105"/>
        <v/>
      </c>
      <c r="DS160" s="434" t="str">
        <f t="shared" si="140"/>
        <v/>
      </c>
      <c r="DT160" s="434" t="str">
        <f t="shared" si="140"/>
        <v/>
      </c>
      <c r="DU160" s="434" t="str">
        <f t="shared" si="109"/>
        <v/>
      </c>
      <c r="DV160" s="434" t="str">
        <f t="shared" si="126"/>
        <v/>
      </c>
      <c r="DW160" s="434" t="str">
        <f t="shared" si="113"/>
        <v/>
      </c>
      <c r="DX160" s="434" t="str">
        <f t="shared" si="110"/>
        <v/>
      </c>
      <c r="DY160" s="434" t="str">
        <f t="shared" si="106"/>
        <v/>
      </c>
      <c r="DZ160" s="434" t="str">
        <f t="shared" si="128"/>
        <v/>
      </c>
      <c r="EA160" s="434" t="str">
        <f t="shared" si="125"/>
        <v/>
      </c>
      <c r="EB160" s="434" t="str">
        <f t="shared" si="127"/>
        <v/>
      </c>
      <c r="EC160" s="434" t="str">
        <f t="shared" si="135"/>
        <v/>
      </c>
      <c r="ED160" s="434" t="str">
        <f t="shared" si="135"/>
        <v/>
      </c>
      <c r="EE160" s="434" t="str">
        <f t="shared" si="135"/>
        <v/>
      </c>
      <c r="EF160" s="434" t="str">
        <f t="shared" si="129"/>
        <v/>
      </c>
      <c r="EG160" s="434" t="str">
        <f t="shared" si="123"/>
        <v/>
      </c>
      <c r="EH160" s="434" t="str">
        <f t="shared" si="123"/>
        <v/>
      </c>
      <c r="EI160" s="434" t="str">
        <f t="shared" si="130"/>
        <v/>
      </c>
      <c r="EJ160" s="434" t="str">
        <f t="shared" ref="EJ160:EK179" si="142">IF(EJ$2=$DB160,1,"")</f>
        <v/>
      </c>
      <c r="EK160" s="434" t="str">
        <f t="shared" si="142"/>
        <v/>
      </c>
      <c r="EL160" s="434" t="str">
        <f t="shared" si="118"/>
        <v/>
      </c>
      <c r="EM160" s="434" t="str">
        <f t="shared" si="116"/>
        <v/>
      </c>
      <c r="EN160" s="434" t="str">
        <f t="shared" si="119"/>
        <v/>
      </c>
      <c r="EO160" s="434" t="str">
        <f t="shared" si="136"/>
        <v/>
      </c>
      <c r="EP160" s="434" t="str">
        <f t="shared" si="136"/>
        <v/>
      </c>
      <c r="EQ160" s="434" t="str">
        <f t="shared" si="141"/>
        <v/>
      </c>
      <c r="ER160" s="434" t="str">
        <f t="shared" si="137"/>
        <v/>
      </c>
      <c r="ES160" s="445" t="str">
        <f t="shared" si="137"/>
        <v/>
      </c>
    </row>
    <row r="161" spans="86:149">
      <c r="CH161" s="1"/>
      <c r="CI161" s="1"/>
      <c r="CJ161" s="1"/>
      <c r="CK161" s="1"/>
      <c r="CL161" s="1"/>
      <c r="CM161" s="1"/>
      <c r="CN161" s="1"/>
      <c r="CO161" s="1"/>
      <c r="CP161" s="1"/>
      <c r="DA161" s="438" t="s">
        <v>14741</v>
      </c>
      <c r="DB161" s="439">
        <v>36</v>
      </c>
      <c r="DC161" s="440" t="str">
        <f t="shared" si="103"/>
        <v/>
      </c>
      <c r="DD161" s="440" t="str">
        <f t="shared" si="107"/>
        <v/>
      </c>
      <c r="DE161" s="440" t="str">
        <f t="shared" si="121"/>
        <v/>
      </c>
      <c r="DF161" s="440" t="str">
        <f t="shared" si="138"/>
        <v/>
      </c>
      <c r="DG161" s="440" t="str">
        <f t="shared" si="132"/>
        <v/>
      </c>
      <c r="DH161" s="440" t="str">
        <f t="shared" si="122"/>
        <v/>
      </c>
      <c r="DI161" s="440" t="str">
        <f t="shared" si="108"/>
        <v/>
      </c>
      <c r="DJ161" s="440" t="str">
        <f t="shared" si="133"/>
        <v/>
      </c>
      <c r="DK161" s="440" t="str">
        <f t="shared" si="133"/>
        <v/>
      </c>
      <c r="DL161" s="440" t="str">
        <f t="shared" si="133"/>
        <v/>
      </c>
      <c r="DM161" s="440" t="str">
        <f t="shared" si="133"/>
        <v/>
      </c>
      <c r="DN161" s="440" t="str">
        <f t="shared" si="133"/>
        <v/>
      </c>
      <c r="DO161" s="440" t="str">
        <f t="shared" si="139"/>
        <v/>
      </c>
      <c r="DP161" s="440" t="str">
        <f t="shared" si="134"/>
        <v/>
      </c>
      <c r="DQ161" s="440" t="str">
        <f t="shared" si="134"/>
        <v/>
      </c>
      <c r="DR161" s="440" t="str">
        <f t="shared" si="105"/>
        <v/>
      </c>
      <c r="DS161" s="440" t="str">
        <f t="shared" si="140"/>
        <v/>
      </c>
      <c r="DT161" s="440" t="str">
        <f t="shared" si="140"/>
        <v/>
      </c>
      <c r="DU161" s="440" t="str">
        <f t="shared" si="109"/>
        <v/>
      </c>
      <c r="DV161" s="440" t="str">
        <f t="shared" si="126"/>
        <v/>
      </c>
      <c r="DW161" s="440" t="str">
        <f t="shared" si="113"/>
        <v/>
      </c>
      <c r="DX161" s="440" t="str">
        <f t="shared" si="110"/>
        <v/>
      </c>
      <c r="DY161" s="440" t="str">
        <f t="shared" si="106"/>
        <v/>
      </c>
      <c r="DZ161" s="440" t="str">
        <f t="shared" si="128"/>
        <v/>
      </c>
      <c r="EA161" s="440" t="str">
        <f t="shared" si="125"/>
        <v/>
      </c>
      <c r="EB161" s="440" t="str">
        <f t="shared" si="127"/>
        <v/>
      </c>
      <c r="EC161" s="440" t="str">
        <f t="shared" si="135"/>
        <v/>
      </c>
      <c r="ED161" s="440" t="str">
        <f t="shared" si="135"/>
        <v/>
      </c>
      <c r="EE161" s="440" t="str">
        <f t="shared" si="135"/>
        <v/>
      </c>
      <c r="EF161" s="440" t="str">
        <f t="shared" si="129"/>
        <v/>
      </c>
      <c r="EG161" s="440" t="str">
        <f t="shared" si="123"/>
        <v/>
      </c>
      <c r="EH161" s="440" t="str">
        <f t="shared" si="123"/>
        <v/>
      </c>
      <c r="EI161" s="440" t="str">
        <f t="shared" si="130"/>
        <v/>
      </c>
      <c r="EJ161" s="440" t="str">
        <f t="shared" si="142"/>
        <v/>
      </c>
      <c r="EK161" s="440" t="str">
        <f t="shared" si="142"/>
        <v/>
      </c>
      <c r="EL161" s="440">
        <f t="shared" si="118"/>
        <v>1</v>
      </c>
      <c r="EM161" s="440" t="str">
        <f t="shared" si="116"/>
        <v/>
      </c>
      <c r="EN161" s="440" t="str">
        <f t="shared" si="119"/>
        <v/>
      </c>
      <c r="EO161" s="440" t="str">
        <f t="shared" si="136"/>
        <v/>
      </c>
      <c r="EP161" s="440" t="str">
        <f t="shared" si="136"/>
        <v/>
      </c>
      <c r="EQ161" s="440" t="str">
        <f t="shared" si="141"/>
        <v/>
      </c>
      <c r="ER161" s="440" t="str">
        <f t="shared" si="137"/>
        <v/>
      </c>
      <c r="ES161" s="441" t="str">
        <f t="shared" si="137"/>
        <v/>
      </c>
    </row>
    <row r="162" spans="86:149">
      <c r="CH162" s="1"/>
      <c r="CI162" s="1"/>
      <c r="CJ162" s="1"/>
      <c r="CK162" s="1"/>
      <c r="CL162" s="1"/>
      <c r="CM162" s="1"/>
      <c r="CN162" s="1"/>
      <c r="CO162" s="1"/>
      <c r="CP162" s="1"/>
      <c r="DA162" s="442" t="s">
        <v>14742</v>
      </c>
      <c r="DB162" s="443">
        <v>37</v>
      </c>
      <c r="DC162" s="434" t="str">
        <f t="shared" si="103"/>
        <v/>
      </c>
      <c r="DD162" s="434" t="str">
        <f t="shared" si="107"/>
        <v/>
      </c>
      <c r="DE162" s="434" t="str">
        <f t="shared" si="121"/>
        <v/>
      </c>
      <c r="DF162" s="434" t="str">
        <f t="shared" si="138"/>
        <v/>
      </c>
      <c r="DG162" s="434" t="str">
        <f t="shared" si="132"/>
        <v/>
      </c>
      <c r="DH162" s="434" t="str">
        <f t="shared" si="122"/>
        <v/>
      </c>
      <c r="DI162" s="434" t="str">
        <f t="shared" si="108"/>
        <v/>
      </c>
      <c r="DJ162" s="434" t="str">
        <f t="shared" si="133"/>
        <v/>
      </c>
      <c r="DK162" s="434" t="str">
        <f t="shared" si="133"/>
        <v/>
      </c>
      <c r="DL162" s="434" t="str">
        <f t="shared" si="133"/>
        <v/>
      </c>
      <c r="DM162" s="434" t="str">
        <f t="shared" si="133"/>
        <v/>
      </c>
      <c r="DN162" s="434" t="str">
        <f t="shared" si="133"/>
        <v/>
      </c>
      <c r="DO162" s="434" t="str">
        <f t="shared" si="139"/>
        <v/>
      </c>
      <c r="DP162" s="434" t="str">
        <f t="shared" si="134"/>
        <v/>
      </c>
      <c r="DQ162" s="434" t="str">
        <f t="shared" si="134"/>
        <v/>
      </c>
      <c r="DR162" s="434" t="str">
        <f t="shared" si="105"/>
        <v/>
      </c>
      <c r="DS162" s="434" t="str">
        <f t="shared" si="140"/>
        <v/>
      </c>
      <c r="DT162" s="434" t="str">
        <f t="shared" si="140"/>
        <v/>
      </c>
      <c r="DU162" s="434" t="str">
        <f t="shared" si="109"/>
        <v/>
      </c>
      <c r="DV162" s="434" t="str">
        <f t="shared" si="126"/>
        <v/>
      </c>
      <c r="DW162" s="434" t="str">
        <f t="shared" si="113"/>
        <v/>
      </c>
      <c r="DX162" s="434" t="str">
        <f t="shared" si="110"/>
        <v/>
      </c>
      <c r="DY162" s="434" t="str">
        <f t="shared" si="106"/>
        <v/>
      </c>
      <c r="DZ162" s="434" t="str">
        <f t="shared" si="128"/>
        <v/>
      </c>
      <c r="EA162" s="434" t="str">
        <f t="shared" si="125"/>
        <v/>
      </c>
      <c r="EB162" s="434" t="str">
        <f t="shared" si="127"/>
        <v/>
      </c>
      <c r="EC162" s="434" t="str">
        <f t="shared" si="135"/>
        <v/>
      </c>
      <c r="ED162" s="434" t="str">
        <f t="shared" si="135"/>
        <v/>
      </c>
      <c r="EE162" s="434" t="str">
        <f t="shared" si="135"/>
        <v/>
      </c>
      <c r="EF162" s="434" t="str">
        <f t="shared" si="129"/>
        <v/>
      </c>
      <c r="EG162" s="434" t="str">
        <f t="shared" si="123"/>
        <v/>
      </c>
      <c r="EH162" s="434" t="str">
        <f t="shared" si="123"/>
        <v/>
      </c>
      <c r="EI162" s="434" t="str">
        <f t="shared" si="130"/>
        <v/>
      </c>
      <c r="EJ162" s="434" t="str">
        <f t="shared" si="142"/>
        <v/>
      </c>
      <c r="EK162" s="434" t="str">
        <f t="shared" si="142"/>
        <v/>
      </c>
      <c r="EL162" s="434" t="str">
        <f t="shared" si="118"/>
        <v/>
      </c>
      <c r="EM162" s="434">
        <f t="shared" si="116"/>
        <v>1</v>
      </c>
      <c r="EN162" s="434" t="str">
        <f t="shared" si="119"/>
        <v/>
      </c>
      <c r="EO162" s="434" t="str">
        <f t="shared" si="136"/>
        <v/>
      </c>
      <c r="EP162" s="434" t="str">
        <f t="shared" si="136"/>
        <v/>
      </c>
      <c r="EQ162" s="434" t="str">
        <f t="shared" si="141"/>
        <v/>
      </c>
      <c r="ER162" s="434" t="str">
        <f t="shared" si="137"/>
        <v/>
      </c>
      <c r="ES162" s="445" t="str">
        <f t="shared" si="137"/>
        <v/>
      </c>
    </row>
    <row r="163" spans="86:149">
      <c r="CH163" s="1"/>
      <c r="CI163" s="1"/>
      <c r="CJ163" s="1"/>
      <c r="CK163" s="1"/>
      <c r="CL163" s="1"/>
      <c r="CM163" s="1"/>
      <c r="CN163" s="1"/>
      <c r="CO163" s="1"/>
      <c r="CP163" s="1"/>
      <c r="DA163" s="438" t="s">
        <v>14743</v>
      </c>
      <c r="DB163" s="439">
        <v>18</v>
      </c>
      <c r="DC163" s="440" t="str">
        <f t="shared" ref="DC163:DC191" si="143">IF(DC$2=$DB163,1,"")</f>
        <v/>
      </c>
      <c r="DD163" s="440" t="str">
        <f t="shared" si="107"/>
        <v/>
      </c>
      <c r="DE163" s="440" t="str">
        <f t="shared" si="121"/>
        <v/>
      </c>
      <c r="DF163" s="440" t="str">
        <f t="shared" si="138"/>
        <v/>
      </c>
      <c r="DG163" s="440" t="str">
        <f t="shared" si="132"/>
        <v/>
      </c>
      <c r="DH163" s="440" t="str">
        <f t="shared" si="122"/>
        <v/>
      </c>
      <c r="DI163" s="440" t="str">
        <f t="shared" si="108"/>
        <v/>
      </c>
      <c r="DJ163" s="440" t="str">
        <f t="shared" si="133"/>
        <v/>
      </c>
      <c r="DK163" s="440" t="str">
        <f t="shared" si="133"/>
        <v/>
      </c>
      <c r="DL163" s="440" t="str">
        <f t="shared" si="133"/>
        <v/>
      </c>
      <c r="DM163" s="440" t="str">
        <f t="shared" si="133"/>
        <v/>
      </c>
      <c r="DN163" s="440" t="str">
        <f t="shared" si="133"/>
        <v/>
      </c>
      <c r="DO163" s="440" t="str">
        <f t="shared" si="139"/>
        <v/>
      </c>
      <c r="DP163" s="440" t="str">
        <f t="shared" si="134"/>
        <v/>
      </c>
      <c r="DQ163" s="440" t="str">
        <f t="shared" si="134"/>
        <v/>
      </c>
      <c r="DR163" s="440" t="str">
        <f t="shared" ref="DR163:DR173" si="144">IF(DR$2=$DB163,1,"")</f>
        <v/>
      </c>
      <c r="DS163" s="440" t="str">
        <f t="shared" si="140"/>
        <v/>
      </c>
      <c r="DT163" s="440">
        <f t="shared" si="140"/>
        <v>1</v>
      </c>
      <c r="DU163" s="440" t="str">
        <f t="shared" si="109"/>
        <v/>
      </c>
      <c r="DV163" s="440" t="str">
        <f t="shared" si="126"/>
        <v/>
      </c>
      <c r="DW163" s="440" t="str">
        <f t="shared" si="113"/>
        <v/>
      </c>
      <c r="DX163" s="440" t="str">
        <f t="shared" si="110"/>
        <v/>
      </c>
      <c r="DY163" s="440" t="str">
        <f t="shared" ref="DY163:DY192" si="145">IF(DY$2=$DB163,1,"")</f>
        <v/>
      </c>
      <c r="DZ163" s="440" t="str">
        <f t="shared" si="128"/>
        <v/>
      </c>
      <c r="EA163" s="440" t="str">
        <f t="shared" si="125"/>
        <v/>
      </c>
      <c r="EB163" s="440" t="str">
        <f t="shared" si="127"/>
        <v/>
      </c>
      <c r="EC163" s="440" t="str">
        <f t="shared" si="135"/>
        <v/>
      </c>
      <c r="ED163" s="440" t="str">
        <f t="shared" si="135"/>
        <v/>
      </c>
      <c r="EE163" s="440" t="str">
        <f t="shared" si="135"/>
        <v/>
      </c>
      <c r="EF163" s="440" t="str">
        <f t="shared" si="129"/>
        <v/>
      </c>
      <c r="EG163" s="440" t="str">
        <f t="shared" si="123"/>
        <v/>
      </c>
      <c r="EH163" s="440" t="str">
        <f t="shared" si="123"/>
        <v/>
      </c>
      <c r="EI163" s="440" t="str">
        <f t="shared" si="130"/>
        <v/>
      </c>
      <c r="EJ163" s="440" t="str">
        <f t="shared" si="142"/>
        <v/>
      </c>
      <c r="EK163" s="440" t="str">
        <f t="shared" si="142"/>
        <v/>
      </c>
      <c r="EL163" s="440" t="str">
        <f t="shared" si="118"/>
        <v/>
      </c>
      <c r="EM163" s="440" t="str">
        <f t="shared" si="116"/>
        <v/>
      </c>
      <c r="EN163" s="440" t="str">
        <f t="shared" si="119"/>
        <v/>
      </c>
      <c r="EO163" s="440" t="str">
        <f t="shared" si="136"/>
        <v/>
      </c>
      <c r="EP163" s="440" t="str">
        <f t="shared" si="136"/>
        <v/>
      </c>
      <c r="EQ163" s="440" t="str">
        <f t="shared" si="141"/>
        <v/>
      </c>
      <c r="ER163" s="440" t="str">
        <f t="shared" si="137"/>
        <v/>
      </c>
      <c r="ES163" s="441" t="str">
        <f t="shared" si="137"/>
        <v/>
      </c>
    </row>
    <row r="164" spans="86:149">
      <c r="CH164" s="1"/>
      <c r="CI164" s="1"/>
      <c r="CJ164" s="1"/>
      <c r="CK164" s="1"/>
      <c r="CL164" s="1"/>
      <c r="CM164" s="1"/>
      <c r="CN164" s="1"/>
      <c r="CO164" s="1"/>
      <c r="CP164" s="1"/>
      <c r="DA164" s="442" t="s">
        <v>14744</v>
      </c>
      <c r="DB164" s="443">
        <v>18</v>
      </c>
      <c r="DC164" s="434" t="str">
        <f t="shared" si="143"/>
        <v/>
      </c>
      <c r="DD164" s="434" t="str">
        <f t="shared" ref="DD164:DD192" si="146">IF(DD$2=$DB164,1,"")</f>
        <v/>
      </c>
      <c r="DE164" s="434" t="str">
        <f t="shared" si="121"/>
        <v/>
      </c>
      <c r="DF164" s="434" t="str">
        <f t="shared" si="138"/>
        <v/>
      </c>
      <c r="DG164" s="434" t="str">
        <f t="shared" si="132"/>
        <v/>
      </c>
      <c r="DH164" s="434" t="str">
        <f t="shared" si="122"/>
        <v/>
      </c>
      <c r="DI164" s="434" t="str">
        <f t="shared" si="108"/>
        <v/>
      </c>
      <c r="DJ164" s="434" t="str">
        <f t="shared" si="133"/>
        <v/>
      </c>
      <c r="DK164" s="434" t="str">
        <f t="shared" si="133"/>
        <v/>
      </c>
      <c r="DL164" s="434" t="str">
        <f t="shared" si="133"/>
        <v/>
      </c>
      <c r="DM164" s="434" t="str">
        <f t="shared" si="133"/>
        <v/>
      </c>
      <c r="DN164" s="434" t="str">
        <f t="shared" si="133"/>
        <v/>
      </c>
      <c r="DO164" s="434" t="str">
        <f t="shared" si="139"/>
        <v/>
      </c>
      <c r="DP164" s="434" t="str">
        <f t="shared" si="134"/>
        <v/>
      </c>
      <c r="DQ164" s="434" t="str">
        <f t="shared" si="134"/>
        <v/>
      </c>
      <c r="DR164" s="434" t="str">
        <f t="shared" si="144"/>
        <v/>
      </c>
      <c r="DS164" s="434" t="str">
        <f t="shared" si="140"/>
        <v/>
      </c>
      <c r="DT164" s="434">
        <f t="shared" si="140"/>
        <v>1</v>
      </c>
      <c r="DU164" s="434" t="str">
        <f t="shared" si="109"/>
        <v/>
      </c>
      <c r="DV164" s="434" t="str">
        <f t="shared" si="126"/>
        <v/>
      </c>
      <c r="DW164" s="434" t="str">
        <f t="shared" si="113"/>
        <v/>
      </c>
      <c r="DX164" s="434" t="str">
        <f t="shared" si="110"/>
        <v/>
      </c>
      <c r="DY164" s="434" t="str">
        <f t="shared" si="145"/>
        <v/>
      </c>
      <c r="DZ164" s="434" t="str">
        <f t="shared" si="128"/>
        <v/>
      </c>
      <c r="EA164" s="434" t="str">
        <f t="shared" si="125"/>
        <v/>
      </c>
      <c r="EB164" s="434" t="str">
        <f t="shared" si="127"/>
        <v/>
      </c>
      <c r="EC164" s="434" t="str">
        <f t="shared" si="135"/>
        <v/>
      </c>
      <c r="ED164" s="434" t="str">
        <f t="shared" si="135"/>
        <v/>
      </c>
      <c r="EE164" s="434" t="str">
        <f t="shared" si="135"/>
        <v/>
      </c>
      <c r="EF164" s="434" t="str">
        <f t="shared" si="129"/>
        <v/>
      </c>
      <c r="EG164" s="434" t="str">
        <f t="shared" si="123"/>
        <v/>
      </c>
      <c r="EH164" s="434" t="str">
        <f t="shared" si="123"/>
        <v/>
      </c>
      <c r="EI164" s="434" t="str">
        <f t="shared" si="130"/>
        <v/>
      </c>
      <c r="EJ164" s="434" t="str">
        <f t="shared" si="142"/>
        <v/>
      </c>
      <c r="EK164" s="434" t="str">
        <f t="shared" si="142"/>
        <v/>
      </c>
      <c r="EL164" s="434" t="str">
        <f t="shared" si="118"/>
        <v/>
      </c>
      <c r="EM164" s="434" t="str">
        <f t="shared" si="116"/>
        <v/>
      </c>
      <c r="EN164" s="434" t="str">
        <f t="shared" si="119"/>
        <v/>
      </c>
      <c r="EO164" s="434" t="str">
        <f t="shared" si="136"/>
        <v/>
      </c>
      <c r="EP164" s="434" t="str">
        <f t="shared" si="136"/>
        <v/>
      </c>
      <c r="EQ164" s="434" t="str">
        <f t="shared" si="141"/>
        <v/>
      </c>
      <c r="ER164" s="434" t="str">
        <f t="shared" si="137"/>
        <v/>
      </c>
      <c r="ES164" s="445" t="str">
        <f t="shared" si="137"/>
        <v/>
      </c>
    </row>
    <row r="165" spans="86:149">
      <c r="CH165" s="1"/>
      <c r="CI165" s="1"/>
      <c r="CJ165" s="1"/>
      <c r="CK165" s="1"/>
      <c r="CL165" s="1"/>
      <c r="CM165" s="1"/>
      <c r="CN165" s="1"/>
      <c r="CO165" s="1"/>
      <c r="CP165" s="1"/>
      <c r="DA165" s="438" t="s">
        <v>14745</v>
      </c>
      <c r="DB165" s="439">
        <v>7</v>
      </c>
      <c r="DC165" s="440" t="str">
        <f t="shared" si="143"/>
        <v/>
      </c>
      <c r="DD165" s="440" t="str">
        <f t="shared" si="146"/>
        <v/>
      </c>
      <c r="DE165" s="440" t="str">
        <f t="shared" si="121"/>
        <v/>
      </c>
      <c r="DF165" s="440" t="str">
        <f t="shared" si="138"/>
        <v/>
      </c>
      <c r="DG165" s="440" t="str">
        <f t="shared" si="132"/>
        <v/>
      </c>
      <c r="DH165" s="440" t="str">
        <f t="shared" si="122"/>
        <v/>
      </c>
      <c r="DI165" s="440">
        <f t="shared" ref="DI165:DI192" si="147">IF(DI$2=$DB165,1,"")</f>
        <v>1</v>
      </c>
      <c r="DJ165" s="440" t="str">
        <f t="shared" si="133"/>
        <v/>
      </c>
      <c r="DK165" s="440" t="str">
        <f t="shared" si="133"/>
        <v/>
      </c>
      <c r="DL165" s="440" t="str">
        <f t="shared" si="133"/>
        <v/>
      </c>
      <c r="DM165" s="440" t="str">
        <f t="shared" si="133"/>
        <v/>
      </c>
      <c r="DN165" s="440" t="str">
        <f t="shared" si="133"/>
        <v/>
      </c>
      <c r="DO165" s="440" t="str">
        <f t="shared" si="139"/>
        <v/>
      </c>
      <c r="DP165" s="440" t="str">
        <f t="shared" si="134"/>
        <v/>
      </c>
      <c r="DQ165" s="440" t="str">
        <f t="shared" si="134"/>
        <v/>
      </c>
      <c r="DR165" s="440" t="str">
        <f t="shared" si="144"/>
        <v/>
      </c>
      <c r="DS165" s="440" t="str">
        <f t="shared" si="140"/>
        <v/>
      </c>
      <c r="DT165" s="440" t="str">
        <f t="shared" si="140"/>
        <v/>
      </c>
      <c r="DU165" s="440" t="str">
        <f t="shared" si="109"/>
        <v/>
      </c>
      <c r="DV165" s="440" t="str">
        <f t="shared" si="126"/>
        <v/>
      </c>
      <c r="DW165" s="440" t="str">
        <f t="shared" si="113"/>
        <v/>
      </c>
      <c r="DX165" s="440" t="str">
        <f t="shared" si="110"/>
        <v/>
      </c>
      <c r="DY165" s="440" t="str">
        <f t="shared" si="145"/>
        <v/>
      </c>
      <c r="DZ165" s="440" t="str">
        <f t="shared" si="128"/>
        <v/>
      </c>
      <c r="EA165" s="440" t="str">
        <f t="shared" si="125"/>
        <v/>
      </c>
      <c r="EB165" s="440" t="str">
        <f t="shared" si="127"/>
        <v/>
      </c>
      <c r="EC165" s="440" t="str">
        <f t="shared" si="135"/>
        <v/>
      </c>
      <c r="ED165" s="440" t="str">
        <f t="shared" si="135"/>
        <v/>
      </c>
      <c r="EE165" s="440" t="str">
        <f t="shared" si="135"/>
        <v/>
      </c>
      <c r="EF165" s="440" t="str">
        <f t="shared" si="129"/>
        <v/>
      </c>
      <c r="EG165" s="440" t="str">
        <f t="shared" ref="EG165:EH184" si="148">IF(EG$2=$DB165,1,"")</f>
        <v/>
      </c>
      <c r="EH165" s="440" t="str">
        <f t="shared" si="148"/>
        <v/>
      </c>
      <c r="EI165" s="440" t="str">
        <f t="shared" si="130"/>
        <v/>
      </c>
      <c r="EJ165" s="440" t="str">
        <f t="shared" si="142"/>
        <v/>
      </c>
      <c r="EK165" s="440" t="str">
        <f t="shared" si="142"/>
        <v/>
      </c>
      <c r="EL165" s="440" t="str">
        <f t="shared" si="118"/>
        <v/>
      </c>
      <c r="EM165" s="440" t="str">
        <f t="shared" si="116"/>
        <v/>
      </c>
      <c r="EN165" s="440" t="str">
        <f t="shared" si="119"/>
        <v/>
      </c>
      <c r="EO165" s="440" t="str">
        <f t="shared" si="136"/>
        <v/>
      </c>
      <c r="EP165" s="440" t="str">
        <f t="shared" si="136"/>
        <v/>
      </c>
      <c r="EQ165" s="440" t="str">
        <f t="shared" si="141"/>
        <v/>
      </c>
      <c r="ER165" s="440" t="str">
        <f t="shared" si="137"/>
        <v/>
      </c>
      <c r="ES165" s="441" t="str">
        <f t="shared" si="137"/>
        <v/>
      </c>
    </row>
    <row r="166" spans="86:149">
      <c r="CK166" s="1"/>
      <c r="CL166" s="1"/>
      <c r="CM166" s="1"/>
      <c r="CN166" s="1"/>
      <c r="CO166" s="1"/>
      <c r="CP166" s="1"/>
      <c r="DA166" s="442" t="s">
        <v>14746</v>
      </c>
      <c r="DB166" s="443">
        <v>25</v>
      </c>
      <c r="DC166" s="434" t="str">
        <f t="shared" si="143"/>
        <v/>
      </c>
      <c r="DD166" s="434" t="str">
        <f t="shared" si="146"/>
        <v/>
      </c>
      <c r="DE166" s="434" t="str">
        <f t="shared" si="121"/>
        <v/>
      </c>
      <c r="DF166" s="434" t="str">
        <f t="shared" si="138"/>
        <v/>
      </c>
      <c r="DG166" s="434" t="str">
        <f t="shared" si="132"/>
        <v/>
      </c>
      <c r="DH166" s="434" t="str">
        <f t="shared" si="122"/>
        <v/>
      </c>
      <c r="DI166" s="434" t="str">
        <f t="shared" si="147"/>
        <v/>
      </c>
      <c r="DJ166" s="434" t="str">
        <f t="shared" ref="DJ166:DN175" si="149">IF(DJ$2=$DB166,1,"")</f>
        <v/>
      </c>
      <c r="DK166" s="434" t="str">
        <f t="shared" si="149"/>
        <v/>
      </c>
      <c r="DL166" s="434" t="str">
        <f t="shared" si="149"/>
        <v/>
      </c>
      <c r="DM166" s="434" t="str">
        <f t="shared" si="149"/>
        <v/>
      </c>
      <c r="DN166" s="434" t="str">
        <f t="shared" si="149"/>
        <v/>
      </c>
      <c r="DO166" s="434" t="str">
        <f t="shared" si="139"/>
        <v/>
      </c>
      <c r="DP166" s="434" t="str">
        <f t="shared" si="134"/>
        <v/>
      </c>
      <c r="DQ166" s="434" t="str">
        <f t="shared" si="134"/>
        <v/>
      </c>
      <c r="DR166" s="434" t="str">
        <f t="shared" si="144"/>
        <v/>
      </c>
      <c r="DS166" s="434" t="str">
        <f t="shared" si="140"/>
        <v/>
      </c>
      <c r="DT166" s="434" t="str">
        <f t="shared" si="140"/>
        <v/>
      </c>
      <c r="DU166" s="434" t="str">
        <f t="shared" si="109"/>
        <v/>
      </c>
      <c r="DV166" s="434" t="str">
        <f t="shared" si="126"/>
        <v/>
      </c>
      <c r="DW166" s="434" t="str">
        <f t="shared" si="113"/>
        <v/>
      </c>
      <c r="DX166" s="434" t="str">
        <f t="shared" si="110"/>
        <v/>
      </c>
      <c r="DY166" s="434" t="str">
        <f t="shared" si="145"/>
        <v/>
      </c>
      <c r="DZ166" s="434" t="str">
        <f t="shared" si="128"/>
        <v/>
      </c>
      <c r="EA166" s="434">
        <f t="shared" si="125"/>
        <v>1</v>
      </c>
      <c r="EB166" s="434" t="str">
        <f t="shared" si="127"/>
        <v/>
      </c>
      <c r="EC166" s="434" t="str">
        <f t="shared" si="135"/>
        <v/>
      </c>
      <c r="ED166" s="434" t="str">
        <f t="shared" si="135"/>
        <v/>
      </c>
      <c r="EE166" s="434" t="str">
        <f t="shared" si="135"/>
        <v/>
      </c>
      <c r="EF166" s="434" t="str">
        <f t="shared" si="129"/>
        <v/>
      </c>
      <c r="EG166" s="434" t="str">
        <f t="shared" si="148"/>
        <v/>
      </c>
      <c r="EH166" s="434" t="str">
        <f t="shared" si="148"/>
        <v/>
      </c>
      <c r="EI166" s="434" t="str">
        <f t="shared" si="130"/>
        <v/>
      </c>
      <c r="EJ166" s="434" t="str">
        <f t="shared" si="142"/>
        <v/>
      </c>
      <c r="EK166" s="434" t="str">
        <f t="shared" si="142"/>
        <v/>
      </c>
      <c r="EL166" s="434" t="str">
        <f t="shared" si="118"/>
        <v/>
      </c>
      <c r="EM166" s="434" t="str">
        <f t="shared" si="116"/>
        <v/>
      </c>
      <c r="EN166" s="434" t="str">
        <f t="shared" si="119"/>
        <v/>
      </c>
      <c r="EO166" s="434" t="str">
        <f t="shared" si="136"/>
        <v/>
      </c>
      <c r="EP166" s="434" t="str">
        <f t="shared" si="136"/>
        <v/>
      </c>
      <c r="EQ166" s="434" t="str">
        <f t="shared" si="141"/>
        <v/>
      </c>
      <c r="ER166" s="434" t="str">
        <f t="shared" si="137"/>
        <v/>
      </c>
      <c r="ES166" s="445" t="str">
        <f t="shared" si="137"/>
        <v/>
      </c>
    </row>
    <row r="167" spans="86:149">
      <c r="DA167" s="438" t="s">
        <v>14747</v>
      </c>
      <c r="DB167" s="439">
        <v>25</v>
      </c>
      <c r="DC167" s="440" t="str">
        <f t="shared" si="143"/>
        <v/>
      </c>
      <c r="DD167" s="440" t="str">
        <f t="shared" si="146"/>
        <v/>
      </c>
      <c r="DE167" s="440" t="str">
        <f t="shared" si="121"/>
        <v/>
      </c>
      <c r="DF167" s="440" t="str">
        <f t="shared" si="138"/>
        <v/>
      </c>
      <c r="DG167" s="440" t="str">
        <f t="shared" si="132"/>
        <v/>
      </c>
      <c r="DH167" s="440" t="str">
        <f t="shared" si="122"/>
        <v/>
      </c>
      <c r="DI167" s="440" t="str">
        <f t="shared" si="147"/>
        <v/>
      </c>
      <c r="DJ167" s="440" t="str">
        <f t="shared" si="149"/>
        <v/>
      </c>
      <c r="DK167" s="440" t="str">
        <f t="shared" si="149"/>
        <v/>
      </c>
      <c r="DL167" s="440" t="str">
        <f t="shared" si="149"/>
        <v/>
      </c>
      <c r="DM167" s="440" t="str">
        <f t="shared" si="149"/>
        <v/>
      </c>
      <c r="DN167" s="440" t="str">
        <f t="shared" si="149"/>
        <v/>
      </c>
      <c r="DO167" s="440" t="str">
        <f t="shared" si="139"/>
        <v/>
      </c>
      <c r="DP167" s="440" t="str">
        <f t="shared" si="134"/>
        <v/>
      </c>
      <c r="DQ167" s="440" t="str">
        <f t="shared" si="134"/>
        <v/>
      </c>
      <c r="DR167" s="440" t="str">
        <f t="shared" si="144"/>
        <v/>
      </c>
      <c r="DS167" s="440" t="str">
        <f t="shared" si="140"/>
        <v/>
      </c>
      <c r="DT167" s="440" t="str">
        <f t="shared" si="140"/>
        <v/>
      </c>
      <c r="DU167" s="440" t="str">
        <f t="shared" si="109"/>
        <v/>
      </c>
      <c r="DV167" s="440" t="str">
        <f t="shared" si="126"/>
        <v/>
      </c>
      <c r="DW167" s="440" t="str">
        <f t="shared" si="113"/>
        <v/>
      </c>
      <c r="DX167" s="440" t="str">
        <f t="shared" ref="DX167:DX192" si="150">IF(DX$2=$DB167,1,"")</f>
        <v/>
      </c>
      <c r="DY167" s="440" t="str">
        <f t="shared" si="145"/>
        <v/>
      </c>
      <c r="DZ167" s="440" t="str">
        <f t="shared" si="128"/>
        <v/>
      </c>
      <c r="EA167" s="440">
        <f t="shared" si="125"/>
        <v>1</v>
      </c>
      <c r="EB167" s="440" t="str">
        <f t="shared" si="127"/>
        <v/>
      </c>
      <c r="EC167" s="440" t="str">
        <f t="shared" si="135"/>
        <v/>
      </c>
      <c r="ED167" s="440" t="str">
        <f t="shared" si="135"/>
        <v/>
      </c>
      <c r="EE167" s="440" t="str">
        <f t="shared" si="135"/>
        <v/>
      </c>
      <c r="EF167" s="440" t="str">
        <f t="shared" si="129"/>
        <v/>
      </c>
      <c r="EG167" s="440" t="str">
        <f t="shared" si="148"/>
        <v/>
      </c>
      <c r="EH167" s="440" t="str">
        <f t="shared" si="148"/>
        <v/>
      </c>
      <c r="EI167" s="440" t="str">
        <f t="shared" si="130"/>
        <v/>
      </c>
      <c r="EJ167" s="440" t="str">
        <f t="shared" si="142"/>
        <v/>
      </c>
      <c r="EK167" s="440" t="str">
        <f t="shared" si="142"/>
        <v/>
      </c>
      <c r="EL167" s="440" t="str">
        <f t="shared" si="118"/>
        <v/>
      </c>
      <c r="EM167" s="440" t="str">
        <f t="shared" si="116"/>
        <v/>
      </c>
      <c r="EN167" s="440" t="str">
        <f t="shared" si="119"/>
        <v/>
      </c>
      <c r="EO167" s="440" t="str">
        <f t="shared" si="136"/>
        <v/>
      </c>
      <c r="EP167" s="440" t="str">
        <f t="shared" si="136"/>
        <v/>
      </c>
      <c r="EQ167" s="440" t="str">
        <f t="shared" si="141"/>
        <v/>
      </c>
      <c r="ER167" s="440" t="str">
        <f t="shared" si="137"/>
        <v/>
      </c>
      <c r="ES167" s="441" t="str">
        <f t="shared" si="137"/>
        <v/>
      </c>
    </row>
    <row r="168" spans="86:149">
      <c r="DA168" s="442" t="s">
        <v>14748</v>
      </c>
      <c r="DB168" s="443">
        <v>33</v>
      </c>
      <c r="DC168" s="434" t="str">
        <f t="shared" si="143"/>
        <v/>
      </c>
      <c r="DD168" s="434" t="str">
        <f t="shared" si="146"/>
        <v/>
      </c>
      <c r="DE168" s="434" t="str">
        <f t="shared" si="121"/>
        <v/>
      </c>
      <c r="DF168" s="434" t="str">
        <f t="shared" si="138"/>
        <v/>
      </c>
      <c r="DG168" s="434" t="str">
        <f t="shared" si="132"/>
        <v/>
      </c>
      <c r="DH168" s="434" t="str">
        <f t="shared" si="122"/>
        <v/>
      </c>
      <c r="DI168" s="434" t="str">
        <f t="shared" si="147"/>
        <v/>
      </c>
      <c r="DJ168" s="434" t="str">
        <f t="shared" si="149"/>
        <v/>
      </c>
      <c r="DK168" s="434" t="str">
        <f t="shared" si="149"/>
        <v/>
      </c>
      <c r="DL168" s="434" t="str">
        <f t="shared" si="149"/>
        <v/>
      </c>
      <c r="DM168" s="434" t="str">
        <f t="shared" si="149"/>
        <v/>
      </c>
      <c r="DN168" s="434" t="str">
        <f t="shared" si="149"/>
        <v/>
      </c>
      <c r="DO168" s="434" t="str">
        <f t="shared" si="139"/>
        <v/>
      </c>
      <c r="DP168" s="434" t="str">
        <f t="shared" si="134"/>
        <v/>
      </c>
      <c r="DQ168" s="434" t="str">
        <f t="shared" si="134"/>
        <v/>
      </c>
      <c r="DR168" s="434" t="str">
        <f t="shared" si="144"/>
        <v/>
      </c>
      <c r="DS168" s="434" t="str">
        <f t="shared" si="140"/>
        <v/>
      </c>
      <c r="DT168" s="434" t="str">
        <f t="shared" si="140"/>
        <v/>
      </c>
      <c r="DU168" s="434" t="str">
        <f t="shared" si="109"/>
        <v/>
      </c>
      <c r="DV168" s="434" t="str">
        <f t="shared" si="126"/>
        <v/>
      </c>
      <c r="DW168" s="434" t="str">
        <f t="shared" si="113"/>
        <v/>
      </c>
      <c r="DX168" s="434" t="str">
        <f t="shared" si="150"/>
        <v/>
      </c>
      <c r="DY168" s="434" t="str">
        <f t="shared" si="145"/>
        <v/>
      </c>
      <c r="DZ168" s="434" t="str">
        <f t="shared" si="128"/>
        <v/>
      </c>
      <c r="EA168" s="434" t="str">
        <f t="shared" si="125"/>
        <v/>
      </c>
      <c r="EB168" s="434" t="str">
        <f t="shared" si="127"/>
        <v/>
      </c>
      <c r="EC168" s="434" t="str">
        <f t="shared" si="135"/>
        <v/>
      </c>
      <c r="ED168" s="434" t="str">
        <f t="shared" si="135"/>
        <v/>
      </c>
      <c r="EE168" s="434" t="str">
        <f t="shared" si="135"/>
        <v/>
      </c>
      <c r="EF168" s="434" t="str">
        <f t="shared" si="129"/>
        <v/>
      </c>
      <c r="EG168" s="434" t="str">
        <f t="shared" si="148"/>
        <v/>
      </c>
      <c r="EH168" s="434" t="str">
        <f t="shared" si="148"/>
        <v/>
      </c>
      <c r="EI168" s="434">
        <f t="shared" si="130"/>
        <v>1</v>
      </c>
      <c r="EJ168" s="434" t="str">
        <f t="shared" si="142"/>
        <v/>
      </c>
      <c r="EK168" s="434" t="str">
        <f t="shared" si="142"/>
        <v/>
      </c>
      <c r="EL168" s="434" t="str">
        <f t="shared" si="118"/>
        <v/>
      </c>
      <c r="EM168" s="434" t="str">
        <f t="shared" si="116"/>
        <v/>
      </c>
      <c r="EN168" s="434" t="str">
        <f t="shared" si="119"/>
        <v/>
      </c>
      <c r="EO168" s="434" t="str">
        <f t="shared" si="136"/>
        <v/>
      </c>
      <c r="EP168" s="434" t="str">
        <f t="shared" si="136"/>
        <v/>
      </c>
      <c r="EQ168" s="434" t="str">
        <f t="shared" si="141"/>
        <v/>
      </c>
      <c r="ER168" s="434" t="str">
        <f t="shared" si="137"/>
        <v/>
      </c>
      <c r="ES168" s="445" t="str">
        <f t="shared" si="137"/>
        <v/>
      </c>
    </row>
    <row r="169" spans="86:149">
      <c r="DA169" s="438" t="s">
        <v>14749</v>
      </c>
      <c r="DB169" s="439">
        <v>32</v>
      </c>
      <c r="DC169" s="440" t="str">
        <f t="shared" si="143"/>
        <v/>
      </c>
      <c r="DD169" s="440" t="str">
        <f t="shared" si="146"/>
        <v/>
      </c>
      <c r="DE169" s="440" t="str">
        <f t="shared" si="121"/>
        <v/>
      </c>
      <c r="DF169" s="440" t="str">
        <f t="shared" si="138"/>
        <v/>
      </c>
      <c r="DG169" s="440" t="str">
        <f t="shared" si="132"/>
        <v/>
      </c>
      <c r="DH169" s="440" t="str">
        <f t="shared" si="122"/>
        <v/>
      </c>
      <c r="DI169" s="440" t="str">
        <f t="shared" si="147"/>
        <v/>
      </c>
      <c r="DJ169" s="440" t="str">
        <f t="shared" si="149"/>
        <v/>
      </c>
      <c r="DK169" s="440" t="str">
        <f t="shared" si="149"/>
        <v/>
      </c>
      <c r="DL169" s="440" t="str">
        <f t="shared" si="149"/>
        <v/>
      </c>
      <c r="DM169" s="440" t="str">
        <f t="shared" si="149"/>
        <v/>
      </c>
      <c r="DN169" s="440" t="str">
        <f t="shared" si="149"/>
        <v/>
      </c>
      <c r="DO169" s="440" t="str">
        <f t="shared" si="139"/>
        <v/>
      </c>
      <c r="DP169" s="440" t="str">
        <f t="shared" si="134"/>
        <v/>
      </c>
      <c r="DQ169" s="440" t="str">
        <f t="shared" si="134"/>
        <v/>
      </c>
      <c r="DR169" s="440" t="str">
        <f t="shared" si="144"/>
        <v/>
      </c>
      <c r="DS169" s="440" t="str">
        <f t="shared" si="140"/>
        <v/>
      </c>
      <c r="DT169" s="440" t="str">
        <f t="shared" si="140"/>
        <v/>
      </c>
      <c r="DU169" s="440" t="str">
        <f t="shared" si="109"/>
        <v/>
      </c>
      <c r="DV169" s="440" t="str">
        <f t="shared" si="126"/>
        <v/>
      </c>
      <c r="DW169" s="440" t="str">
        <f t="shared" si="113"/>
        <v/>
      </c>
      <c r="DX169" s="440" t="str">
        <f t="shared" si="150"/>
        <v/>
      </c>
      <c r="DY169" s="440" t="str">
        <f t="shared" si="145"/>
        <v/>
      </c>
      <c r="DZ169" s="440" t="str">
        <f t="shared" si="128"/>
        <v/>
      </c>
      <c r="EA169" s="440" t="str">
        <f t="shared" si="125"/>
        <v/>
      </c>
      <c r="EB169" s="440" t="str">
        <f t="shared" si="127"/>
        <v/>
      </c>
      <c r="EC169" s="440" t="str">
        <f t="shared" si="135"/>
        <v/>
      </c>
      <c r="ED169" s="440" t="str">
        <f t="shared" si="135"/>
        <v/>
      </c>
      <c r="EE169" s="440" t="str">
        <f t="shared" si="135"/>
        <v/>
      </c>
      <c r="EF169" s="440" t="str">
        <f t="shared" si="129"/>
        <v/>
      </c>
      <c r="EG169" s="440" t="str">
        <f t="shared" si="148"/>
        <v/>
      </c>
      <c r="EH169" s="440">
        <f t="shared" si="148"/>
        <v>1</v>
      </c>
      <c r="EI169" s="440" t="str">
        <f t="shared" si="130"/>
        <v/>
      </c>
      <c r="EJ169" s="440" t="str">
        <f t="shared" si="142"/>
        <v/>
      </c>
      <c r="EK169" s="440" t="str">
        <f t="shared" si="142"/>
        <v/>
      </c>
      <c r="EL169" s="440" t="str">
        <f t="shared" si="118"/>
        <v/>
      </c>
      <c r="EM169" s="440" t="str">
        <f t="shared" si="116"/>
        <v/>
      </c>
      <c r="EN169" s="440" t="str">
        <f t="shared" si="119"/>
        <v/>
      </c>
      <c r="EO169" s="440" t="str">
        <f t="shared" si="136"/>
        <v/>
      </c>
      <c r="EP169" s="440" t="str">
        <f t="shared" si="136"/>
        <v/>
      </c>
      <c r="EQ169" s="440" t="str">
        <f t="shared" si="141"/>
        <v/>
      </c>
      <c r="ER169" s="440" t="str">
        <f t="shared" si="137"/>
        <v/>
      </c>
      <c r="ES169" s="441" t="str">
        <f t="shared" si="137"/>
        <v/>
      </c>
    </row>
    <row r="170" spans="86:149">
      <c r="DA170" s="442" t="s">
        <v>14750</v>
      </c>
      <c r="DB170" s="443">
        <v>24</v>
      </c>
      <c r="DC170" s="434" t="str">
        <f t="shared" si="143"/>
        <v/>
      </c>
      <c r="DD170" s="434" t="str">
        <f t="shared" si="146"/>
        <v/>
      </c>
      <c r="DE170" s="434" t="str">
        <f t="shared" si="121"/>
        <v/>
      </c>
      <c r="DF170" s="434" t="str">
        <f t="shared" si="138"/>
        <v/>
      </c>
      <c r="DG170" s="434" t="str">
        <f t="shared" si="132"/>
        <v/>
      </c>
      <c r="DH170" s="434" t="str">
        <f t="shared" si="122"/>
        <v/>
      </c>
      <c r="DI170" s="434" t="str">
        <f t="shared" si="147"/>
        <v/>
      </c>
      <c r="DJ170" s="434" t="str">
        <f t="shared" si="149"/>
        <v/>
      </c>
      <c r="DK170" s="434" t="str">
        <f t="shared" si="149"/>
        <v/>
      </c>
      <c r="DL170" s="434" t="str">
        <f t="shared" si="149"/>
        <v/>
      </c>
      <c r="DM170" s="434" t="str">
        <f t="shared" si="149"/>
        <v/>
      </c>
      <c r="DN170" s="434" t="str">
        <f t="shared" si="149"/>
        <v/>
      </c>
      <c r="DO170" s="434" t="str">
        <f t="shared" si="139"/>
        <v/>
      </c>
      <c r="DP170" s="434" t="str">
        <f t="shared" si="134"/>
        <v/>
      </c>
      <c r="DQ170" s="434" t="str">
        <f t="shared" si="134"/>
        <v/>
      </c>
      <c r="DR170" s="434" t="str">
        <f t="shared" si="144"/>
        <v/>
      </c>
      <c r="DS170" s="434" t="str">
        <f t="shared" si="140"/>
        <v/>
      </c>
      <c r="DT170" s="434" t="str">
        <f t="shared" si="140"/>
        <v/>
      </c>
      <c r="DU170" s="434" t="str">
        <f t="shared" si="109"/>
        <v/>
      </c>
      <c r="DV170" s="434" t="str">
        <f t="shared" si="126"/>
        <v/>
      </c>
      <c r="DW170" s="434" t="str">
        <f t="shared" si="113"/>
        <v/>
      </c>
      <c r="DX170" s="434" t="str">
        <f t="shared" si="150"/>
        <v/>
      </c>
      <c r="DY170" s="434" t="str">
        <f t="shared" si="145"/>
        <v/>
      </c>
      <c r="DZ170" s="434">
        <f t="shared" si="128"/>
        <v>1</v>
      </c>
      <c r="EA170" s="434" t="str">
        <f t="shared" si="125"/>
        <v/>
      </c>
      <c r="EB170" s="434" t="str">
        <f t="shared" si="127"/>
        <v/>
      </c>
      <c r="EC170" s="434" t="str">
        <f t="shared" si="135"/>
        <v/>
      </c>
      <c r="ED170" s="434" t="str">
        <f t="shared" si="135"/>
        <v/>
      </c>
      <c r="EE170" s="434" t="str">
        <f t="shared" si="135"/>
        <v/>
      </c>
      <c r="EF170" s="434" t="str">
        <f t="shared" si="129"/>
        <v/>
      </c>
      <c r="EG170" s="434" t="str">
        <f t="shared" si="148"/>
        <v/>
      </c>
      <c r="EH170" s="434" t="str">
        <f t="shared" si="148"/>
        <v/>
      </c>
      <c r="EI170" s="434" t="str">
        <f t="shared" si="130"/>
        <v/>
      </c>
      <c r="EJ170" s="434" t="str">
        <f t="shared" si="142"/>
        <v/>
      </c>
      <c r="EK170" s="434" t="str">
        <f t="shared" si="142"/>
        <v/>
      </c>
      <c r="EL170" s="434" t="str">
        <f t="shared" si="118"/>
        <v/>
      </c>
      <c r="EM170" s="434" t="str">
        <f t="shared" si="116"/>
        <v/>
      </c>
      <c r="EN170" s="434" t="str">
        <f t="shared" si="119"/>
        <v/>
      </c>
      <c r="EO170" s="434" t="str">
        <f t="shared" si="136"/>
        <v/>
      </c>
      <c r="EP170" s="434" t="str">
        <f t="shared" si="136"/>
        <v/>
      </c>
      <c r="EQ170" s="434" t="str">
        <f t="shared" si="141"/>
        <v/>
      </c>
      <c r="ER170" s="434" t="str">
        <f t="shared" si="137"/>
        <v/>
      </c>
      <c r="ES170" s="445" t="str">
        <f t="shared" si="137"/>
        <v/>
      </c>
    </row>
    <row r="171" spans="86:149">
      <c r="DA171" s="438" t="s">
        <v>14751</v>
      </c>
      <c r="DB171" s="439" t="s">
        <v>14752</v>
      </c>
      <c r="DC171" s="440" t="str">
        <f t="shared" si="143"/>
        <v/>
      </c>
      <c r="DD171" s="440" t="str">
        <f t="shared" si="146"/>
        <v/>
      </c>
      <c r="DE171" s="440" t="str">
        <f t="shared" si="121"/>
        <v/>
      </c>
      <c r="DF171" s="440" t="str">
        <f t="shared" si="138"/>
        <v/>
      </c>
      <c r="DG171" s="440" t="str">
        <f t="shared" si="132"/>
        <v/>
      </c>
      <c r="DH171" s="440" t="str">
        <f t="shared" si="122"/>
        <v/>
      </c>
      <c r="DI171" s="440" t="str">
        <f t="shared" si="147"/>
        <v/>
      </c>
      <c r="DJ171" s="440" t="str">
        <f t="shared" si="149"/>
        <v/>
      </c>
      <c r="DK171" s="440" t="str">
        <f t="shared" si="149"/>
        <v/>
      </c>
      <c r="DL171" s="440" t="str">
        <f t="shared" si="149"/>
        <v/>
      </c>
      <c r="DM171" s="440" t="str">
        <f t="shared" si="149"/>
        <v/>
      </c>
      <c r="DN171" s="440" t="str">
        <f t="shared" si="149"/>
        <v/>
      </c>
      <c r="DO171" s="440" t="str">
        <f t="shared" si="139"/>
        <v/>
      </c>
      <c r="DP171" s="440" t="str">
        <f t="shared" si="134"/>
        <v/>
      </c>
      <c r="DQ171" s="440" t="str">
        <f t="shared" si="134"/>
        <v/>
      </c>
      <c r="DR171" s="440" t="str">
        <f t="shared" si="144"/>
        <v/>
      </c>
      <c r="DS171" s="440" t="str">
        <f t="shared" si="140"/>
        <v/>
      </c>
      <c r="DT171" s="440" t="str">
        <f t="shared" si="140"/>
        <v/>
      </c>
      <c r="DU171" s="440" t="str">
        <f t="shared" si="109"/>
        <v/>
      </c>
      <c r="DV171" s="440" t="str">
        <f t="shared" si="126"/>
        <v/>
      </c>
      <c r="DW171" s="440">
        <v>1</v>
      </c>
      <c r="DX171" s="440" t="str">
        <f t="shared" si="150"/>
        <v/>
      </c>
      <c r="DY171" s="440" t="str">
        <f t="shared" si="145"/>
        <v/>
      </c>
      <c r="DZ171" s="440" t="str">
        <f t="shared" si="128"/>
        <v/>
      </c>
      <c r="EA171" s="440" t="str">
        <f t="shared" si="125"/>
        <v/>
      </c>
      <c r="EB171" s="440" t="str">
        <f t="shared" si="127"/>
        <v/>
      </c>
      <c r="EC171" s="440" t="str">
        <f t="shared" si="135"/>
        <v/>
      </c>
      <c r="ED171" s="440" t="str">
        <f t="shared" si="135"/>
        <v/>
      </c>
      <c r="EE171" s="440" t="str">
        <f t="shared" si="135"/>
        <v/>
      </c>
      <c r="EF171" s="440" t="str">
        <f t="shared" si="129"/>
        <v/>
      </c>
      <c r="EG171" s="440" t="str">
        <f t="shared" si="148"/>
        <v/>
      </c>
      <c r="EH171" s="440" t="str">
        <f t="shared" si="148"/>
        <v/>
      </c>
      <c r="EI171" s="440" t="str">
        <f t="shared" si="130"/>
        <v/>
      </c>
      <c r="EJ171" s="440" t="str">
        <f t="shared" si="142"/>
        <v/>
      </c>
      <c r="EK171" s="440" t="str">
        <f t="shared" si="142"/>
        <v/>
      </c>
      <c r="EL171" s="440" t="str">
        <f t="shared" si="118"/>
        <v/>
      </c>
      <c r="EM171" s="440" t="str">
        <f t="shared" si="116"/>
        <v/>
      </c>
      <c r="EN171" s="440" t="str">
        <f t="shared" si="119"/>
        <v/>
      </c>
      <c r="EO171" s="440" t="str">
        <f t="shared" si="136"/>
        <v/>
      </c>
      <c r="EP171" s="440" t="str">
        <f t="shared" si="136"/>
        <v/>
      </c>
      <c r="EQ171" s="440" t="str">
        <f t="shared" si="141"/>
        <v/>
      </c>
      <c r="ER171" s="440" t="str">
        <f t="shared" si="137"/>
        <v/>
      </c>
      <c r="ES171" s="441" t="str">
        <f t="shared" si="137"/>
        <v/>
      </c>
    </row>
    <row r="172" spans="86:149">
      <c r="DA172" s="442" t="s">
        <v>14753</v>
      </c>
      <c r="DB172" s="443">
        <v>18</v>
      </c>
      <c r="DC172" s="434" t="str">
        <f t="shared" si="143"/>
        <v/>
      </c>
      <c r="DD172" s="434" t="str">
        <f t="shared" si="146"/>
        <v/>
      </c>
      <c r="DE172" s="434" t="str">
        <f t="shared" si="121"/>
        <v/>
      </c>
      <c r="DF172" s="434" t="str">
        <f t="shared" si="138"/>
        <v/>
      </c>
      <c r="DG172" s="434" t="str">
        <f t="shared" si="132"/>
        <v/>
      </c>
      <c r="DH172" s="434" t="str">
        <f t="shared" si="122"/>
        <v/>
      </c>
      <c r="DI172" s="434" t="str">
        <f t="shared" si="147"/>
        <v/>
      </c>
      <c r="DJ172" s="434" t="str">
        <f t="shared" si="149"/>
        <v/>
      </c>
      <c r="DK172" s="434" t="str">
        <f t="shared" si="149"/>
        <v/>
      </c>
      <c r="DL172" s="434" t="str">
        <f t="shared" si="149"/>
        <v/>
      </c>
      <c r="DM172" s="434" t="str">
        <f t="shared" si="149"/>
        <v/>
      </c>
      <c r="DN172" s="434" t="str">
        <f t="shared" si="149"/>
        <v/>
      </c>
      <c r="DO172" s="434" t="str">
        <f t="shared" si="139"/>
        <v/>
      </c>
      <c r="DP172" s="434" t="str">
        <f t="shared" si="134"/>
        <v/>
      </c>
      <c r="DQ172" s="434" t="str">
        <f t="shared" si="134"/>
        <v/>
      </c>
      <c r="DR172" s="434" t="str">
        <f t="shared" si="144"/>
        <v/>
      </c>
      <c r="DS172" s="434" t="str">
        <f t="shared" si="140"/>
        <v/>
      </c>
      <c r="DT172" s="434">
        <f t="shared" si="140"/>
        <v>1</v>
      </c>
      <c r="DU172" s="434" t="str">
        <f t="shared" si="109"/>
        <v/>
      </c>
      <c r="DV172" s="434" t="str">
        <f t="shared" si="126"/>
        <v/>
      </c>
      <c r="DW172" s="434" t="str">
        <f t="shared" ref="DW172:DW187" si="151">IF(DW$2=$DB172,1,"")</f>
        <v/>
      </c>
      <c r="DX172" s="434" t="str">
        <f t="shared" si="150"/>
        <v/>
      </c>
      <c r="DY172" s="434" t="str">
        <f t="shared" si="145"/>
        <v/>
      </c>
      <c r="DZ172" s="434" t="str">
        <f t="shared" si="128"/>
        <v/>
      </c>
      <c r="EA172" s="434" t="str">
        <f t="shared" si="125"/>
        <v/>
      </c>
      <c r="EB172" s="434" t="str">
        <f t="shared" si="127"/>
        <v/>
      </c>
      <c r="EC172" s="434" t="str">
        <f t="shared" si="135"/>
        <v/>
      </c>
      <c r="ED172" s="434" t="str">
        <f t="shared" si="135"/>
        <v/>
      </c>
      <c r="EE172" s="434" t="str">
        <f t="shared" si="135"/>
        <v/>
      </c>
      <c r="EF172" s="434" t="str">
        <f t="shared" si="129"/>
        <v/>
      </c>
      <c r="EG172" s="434" t="str">
        <f t="shared" si="148"/>
        <v/>
      </c>
      <c r="EH172" s="434" t="str">
        <f t="shared" si="148"/>
        <v/>
      </c>
      <c r="EI172" s="434" t="str">
        <f t="shared" si="130"/>
        <v/>
      </c>
      <c r="EJ172" s="434" t="str">
        <f t="shared" si="142"/>
        <v/>
      </c>
      <c r="EK172" s="434" t="str">
        <f t="shared" si="142"/>
        <v/>
      </c>
      <c r="EL172" s="434" t="str">
        <f t="shared" si="118"/>
        <v/>
      </c>
      <c r="EM172" s="434" t="str">
        <f t="shared" ref="EM172:EM192" si="152">IF(EM$2=$DB172,1,"")</f>
        <v/>
      </c>
      <c r="EN172" s="434" t="str">
        <f t="shared" si="119"/>
        <v/>
      </c>
      <c r="EO172" s="434" t="str">
        <f t="shared" si="136"/>
        <v/>
      </c>
      <c r="EP172" s="434" t="str">
        <f t="shared" si="136"/>
        <v/>
      </c>
      <c r="EQ172" s="434" t="str">
        <f t="shared" si="141"/>
        <v/>
      </c>
      <c r="ER172" s="434" t="str">
        <f t="shared" si="137"/>
        <v/>
      </c>
      <c r="ES172" s="445" t="str">
        <f t="shared" si="137"/>
        <v/>
      </c>
    </row>
    <row r="173" spans="86:149">
      <c r="DA173" s="438" t="s">
        <v>14754</v>
      </c>
      <c r="DB173" s="439" t="s">
        <v>14755</v>
      </c>
      <c r="DC173" s="440" t="str">
        <f t="shared" si="143"/>
        <v/>
      </c>
      <c r="DD173" s="440" t="str">
        <f t="shared" si="146"/>
        <v/>
      </c>
      <c r="DE173" s="440" t="str">
        <f t="shared" si="121"/>
        <v/>
      </c>
      <c r="DF173" s="440" t="str">
        <f t="shared" si="138"/>
        <v/>
      </c>
      <c r="DG173" s="440" t="str">
        <f t="shared" si="132"/>
        <v/>
      </c>
      <c r="DH173" s="440" t="str">
        <f t="shared" si="122"/>
        <v/>
      </c>
      <c r="DI173" s="440" t="str">
        <f t="shared" si="147"/>
        <v/>
      </c>
      <c r="DJ173" s="440" t="str">
        <f t="shared" si="149"/>
        <v/>
      </c>
      <c r="DK173" s="440" t="str">
        <f t="shared" si="149"/>
        <v/>
      </c>
      <c r="DL173" s="440" t="str">
        <f t="shared" si="149"/>
        <v/>
      </c>
      <c r="DM173" s="440" t="str">
        <f t="shared" si="149"/>
        <v/>
      </c>
      <c r="DN173" s="440" t="str">
        <f t="shared" si="149"/>
        <v/>
      </c>
      <c r="DO173" s="440" t="str">
        <f t="shared" si="139"/>
        <v/>
      </c>
      <c r="DP173" s="440" t="str">
        <f t="shared" si="134"/>
        <v/>
      </c>
      <c r="DQ173" s="440" t="str">
        <f t="shared" si="134"/>
        <v/>
      </c>
      <c r="DR173" s="440" t="str">
        <f t="shared" si="144"/>
        <v/>
      </c>
      <c r="DS173" s="440" t="str">
        <f t="shared" si="140"/>
        <v/>
      </c>
      <c r="DT173" s="440" t="str">
        <f t="shared" si="140"/>
        <v/>
      </c>
      <c r="DU173" s="440">
        <v>1</v>
      </c>
      <c r="DV173" s="440" t="str">
        <f t="shared" si="126"/>
        <v/>
      </c>
      <c r="DW173" s="440" t="str">
        <f t="shared" si="151"/>
        <v/>
      </c>
      <c r="DX173" s="440" t="str">
        <f t="shared" si="150"/>
        <v/>
      </c>
      <c r="DY173" s="440" t="str">
        <f t="shared" si="145"/>
        <v/>
      </c>
      <c r="DZ173" s="440" t="str">
        <f t="shared" si="128"/>
        <v/>
      </c>
      <c r="EA173" s="440" t="str">
        <f t="shared" si="125"/>
        <v/>
      </c>
      <c r="EB173" s="440"/>
      <c r="EC173" s="440">
        <v>1</v>
      </c>
      <c r="ED173" s="440" t="str">
        <f t="shared" ref="ED173:EE191" si="153">IF(ED$2=$DB173,1,"")</f>
        <v/>
      </c>
      <c r="EE173" s="440" t="str">
        <f t="shared" si="153"/>
        <v/>
      </c>
      <c r="EF173" s="440" t="str">
        <f t="shared" si="129"/>
        <v/>
      </c>
      <c r="EG173" s="440" t="str">
        <f t="shared" si="148"/>
        <v/>
      </c>
      <c r="EH173" s="440" t="str">
        <f t="shared" si="148"/>
        <v/>
      </c>
      <c r="EI173" s="440" t="str">
        <f t="shared" si="130"/>
        <v/>
      </c>
      <c r="EJ173" s="440" t="str">
        <f t="shared" si="142"/>
        <v/>
      </c>
      <c r="EK173" s="440" t="str">
        <f t="shared" si="142"/>
        <v/>
      </c>
      <c r="EL173" s="440" t="str">
        <f t="shared" si="118"/>
        <v/>
      </c>
      <c r="EM173" s="440" t="str">
        <f t="shared" si="152"/>
        <v/>
      </c>
      <c r="EN173" s="440" t="str">
        <f t="shared" ref="EN173:EN192" si="154">IF(EN$2=$DB173,1,"")</f>
        <v/>
      </c>
      <c r="EO173" s="440" t="str">
        <f t="shared" si="136"/>
        <v/>
      </c>
      <c r="EP173" s="440" t="str">
        <f t="shared" si="136"/>
        <v/>
      </c>
      <c r="EQ173" s="440" t="str">
        <f t="shared" si="141"/>
        <v/>
      </c>
      <c r="ER173" s="440" t="str">
        <f t="shared" si="137"/>
        <v/>
      </c>
      <c r="ES173" s="441" t="str">
        <f t="shared" si="137"/>
        <v/>
      </c>
    </row>
    <row r="174" spans="86:149">
      <c r="DA174" s="442" t="s">
        <v>14756</v>
      </c>
      <c r="DB174" s="443" t="s">
        <v>14757</v>
      </c>
      <c r="DC174" s="434" t="str">
        <f t="shared" si="143"/>
        <v/>
      </c>
      <c r="DD174" s="434" t="str">
        <f t="shared" si="146"/>
        <v/>
      </c>
      <c r="DE174" s="434" t="str">
        <f t="shared" si="121"/>
        <v/>
      </c>
      <c r="DF174" s="434" t="str">
        <f t="shared" si="138"/>
        <v/>
      </c>
      <c r="DG174" s="434" t="str">
        <f t="shared" si="132"/>
        <v/>
      </c>
      <c r="DH174" s="434" t="str">
        <f t="shared" si="122"/>
        <v/>
      </c>
      <c r="DI174" s="434" t="str">
        <f t="shared" si="147"/>
        <v/>
      </c>
      <c r="DJ174" s="434" t="str">
        <f t="shared" si="149"/>
        <v/>
      </c>
      <c r="DK174" s="434" t="str">
        <f t="shared" si="149"/>
        <v/>
      </c>
      <c r="DL174" s="434" t="str">
        <f t="shared" si="149"/>
        <v/>
      </c>
      <c r="DM174" s="434" t="str">
        <f t="shared" si="149"/>
        <v/>
      </c>
      <c r="DN174" s="434" t="str">
        <f t="shared" si="149"/>
        <v/>
      </c>
      <c r="DO174" s="434" t="str">
        <f t="shared" si="139"/>
        <v/>
      </c>
      <c r="DP174" s="434" t="str">
        <f t="shared" si="134"/>
        <v/>
      </c>
      <c r="DQ174" s="434" t="str">
        <f t="shared" si="134"/>
        <v/>
      </c>
      <c r="DR174" s="434">
        <v>1</v>
      </c>
      <c r="DS174" s="434" t="str">
        <f t="shared" si="140"/>
        <v/>
      </c>
      <c r="DT174" s="434" t="str">
        <f t="shared" si="140"/>
        <v/>
      </c>
      <c r="DU174" s="434" t="str">
        <f t="shared" ref="DU174:DU192" si="155">IF(DU$2=$DB174,1,"")</f>
        <v/>
      </c>
      <c r="DV174" s="434" t="str">
        <f t="shared" si="126"/>
        <v/>
      </c>
      <c r="DW174" s="434" t="str">
        <f t="shared" si="151"/>
        <v/>
      </c>
      <c r="DX174" s="434" t="str">
        <f t="shared" si="150"/>
        <v/>
      </c>
      <c r="DY174" s="434" t="str">
        <f t="shared" si="145"/>
        <v/>
      </c>
      <c r="DZ174" s="434" t="str">
        <f t="shared" si="128"/>
        <v/>
      </c>
      <c r="EA174" s="434" t="str">
        <f t="shared" si="125"/>
        <v/>
      </c>
      <c r="EB174" s="434" t="str">
        <f t="shared" ref="EB174:EC182" si="156">IF(EB$2=$DB174,1,"")</f>
        <v/>
      </c>
      <c r="EC174" s="434" t="str">
        <f t="shared" si="156"/>
        <v/>
      </c>
      <c r="ED174" s="434" t="str">
        <f t="shared" si="153"/>
        <v/>
      </c>
      <c r="EE174" s="434" t="str">
        <f t="shared" si="153"/>
        <v/>
      </c>
      <c r="EF174" s="434" t="str">
        <f t="shared" si="129"/>
        <v/>
      </c>
      <c r="EG174" s="434" t="str">
        <f t="shared" si="148"/>
        <v/>
      </c>
      <c r="EH174" s="434" t="str">
        <f t="shared" si="148"/>
        <v/>
      </c>
      <c r="EI174" s="434" t="str">
        <f t="shared" si="130"/>
        <v/>
      </c>
      <c r="EJ174" s="434" t="str">
        <f t="shared" si="142"/>
        <v/>
      </c>
      <c r="EK174" s="434" t="str">
        <f t="shared" si="142"/>
        <v/>
      </c>
      <c r="EL174" s="434">
        <v>1</v>
      </c>
      <c r="EM174" s="434" t="str">
        <f t="shared" si="152"/>
        <v/>
      </c>
      <c r="EN174" s="434" t="str">
        <f t="shared" si="154"/>
        <v/>
      </c>
      <c r="EO174" s="434" t="str">
        <f t="shared" si="136"/>
        <v/>
      </c>
      <c r="EP174" s="434" t="str">
        <f t="shared" si="136"/>
        <v/>
      </c>
      <c r="EQ174" s="434" t="str">
        <f t="shared" si="141"/>
        <v/>
      </c>
      <c r="ER174" s="434" t="str">
        <f t="shared" si="137"/>
        <v/>
      </c>
      <c r="ES174" s="445" t="str">
        <f t="shared" si="137"/>
        <v/>
      </c>
    </row>
    <row r="175" spans="86:149">
      <c r="DA175" s="438" t="s">
        <v>14758</v>
      </c>
      <c r="DB175" s="439">
        <v>37</v>
      </c>
      <c r="DC175" s="440" t="str">
        <f t="shared" si="143"/>
        <v/>
      </c>
      <c r="DD175" s="440" t="str">
        <f t="shared" si="146"/>
        <v/>
      </c>
      <c r="DE175" s="440" t="str">
        <f t="shared" si="121"/>
        <v/>
      </c>
      <c r="DF175" s="440" t="str">
        <f t="shared" si="138"/>
        <v/>
      </c>
      <c r="DG175" s="440" t="str">
        <f t="shared" si="132"/>
        <v/>
      </c>
      <c r="DH175" s="440" t="str">
        <f t="shared" si="122"/>
        <v/>
      </c>
      <c r="DI175" s="440" t="str">
        <f t="shared" si="147"/>
        <v/>
      </c>
      <c r="DJ175" s="440" t="str">
        <f t="shared" si="149"/>
        <v/>
      </c>
      <c r="DK175" s="440" t="str">
        <f t="shared" si="149"/>
        <v/>
      </c>
      <c r="DL175" s="440" t="str">
        <f t="shared" si="149"/>
        <v/>
      </c>
      <c r="DM175" s="440" t="str">
        <f t="shared" si="149"/>
        <v/>
      </c>
      <c r="DN175" s="440" t="str">
        <f t="shared" si="149"/>
        <v/>
      </c>
      <c r="DO175" s="440" t="str">
        <f t="shared" si="139"/>
        <v/>
      </c>
      <c r="DP175" s="440" t="str">
        <f t="shared" si="134"/>
        <v/>
      </c>
      <c r="DQ175" s="440" t="str">
        <f t="shared" si="134"/>
        <v/>
      </c>
      <c r="DR175" s="440" t="str">
        <f t="shared" ref="DR175:DR192" si="157">IF(DR$2=$DB175,1,"")</f>
        <v/>
      </c>
      <c r="DS175" s="440" t="str">
        <f t="shared" si="140"/>
        <v/>
      </c>
      <c r="DT175" s="440" t="str">
        <f t="shared" si="140"/>
        <v/>
      </c>
      <c r="DU175" s="440" t="str">
        <f t="shared" si="155"/>
        <v/>
      </c>
      <c r="DV175" s="440" t="str">
        <f t="shared" si="126"/>
        <v/>
      </c>
      <c r="DW175" s="440" t="str">
        <f t="shared" si="151"/>
        <v/>
      </c>
      <c r="DX175" s="440" t="str">
        <f t="shared" si="150"/>
        <v/>
      </c>
      <c r="DY175" s="440" t="str">
        <f t="shared" si="145"/>
        <v/>
      </c>
      <c r="DZ175" s="440" t="str">
        <f t="shared" si="128"/>
        <v/>
      </c>
      <c r="EA175" s="440" t="str">
        <f t="shared" si="125"/>
        <v/>
      </c>
      <c r="EB175" s="440" t="str">
        <f t="shared" si="156"/>
        <v/>
      </c>
      <c r="EC175" s="440" t="str">
        <f t="shared" si="156"/>
        <v/>
      </c>
      <c r="ED175" s="440" t="str">
        <f t="shared" si="153"/>
        <v/>
      </c>
      <c r="EE175" s="440" t="str">
        <f t="shared" si="153"/>
        <v/>
      </c>
      <c r="EF175" s="440" t="str">
        <f t="shared" si="129"/>
        <v/>
      </c>
      <c r="EG175" s="440" t="str">
        <f t="shared" si="148"/>
        <v/>
      </c>
      <c r="EH175" s="440" t="str">
        <f t="shared" si="148"/>
        <v/>
      </c>
      <c r="EI175" s="440" t="str">
        <f t="shared" si="130"/>
        <v/>
      </c>
      <c r="EJ175" s="440" t="str">
        <f t="shared" si="142"/>
        <v/>
      </c>
      <c r="EK175" s="440" t="str">
        <f t="shared" si="142"/>
        <v/>
      </c>
      <c r="EL175" s="440" t="str">
        <f t="shared" ref="EL175:EL182" si="158">IF(EL$2=$DB175,1,"")</f>
        <v/>
      </c>
      <c r="EM175" s="440">
        <f t="shared" si="152"/>
        <v>1</v>
      </c>
      <c r="EN175" s="440" t="str">
        <f t="shared" si="154"/>
        <v/>
      </c>
      <c r="EO175" s="440" t="str">
        <f t="shared" si="136"/>
        <v/>
      </c>
      <c r="EP175" s="440" t="str">
        <f t="shared" si="136"/>
        <v/>
      </c>
      <c r="EQ175" s="440" t="str">
        <f t="shared" si="141"/>
        <v/>
      </c>
      <c r="ER175" s="440" t="str">
        <f t="shared" si="137"/>
        <v/>
      </c>
      <c r="ES175" s="441" t="str">
        <f t="shared" si="137"/>
        <v/>
      </c>
    </row>
    <row r="176" spans="86:149">
      <c r="DA176" s="442" t="s">
        <v>14759</v>
      </c>
      <c r="DB176" s="443">
        <v>9</v>
      </c>
      <c r="DC176" s="434" t="str">
        <f t="shared" si="143"/>
        <v/>
      </c>
      <c r="DD176" s="434" t="str">
        <f t="shared" si="146"/>
        <v/>
      </c>
      <c r="DE176" s="434" t="str">
        <f t="shared" si="121"/>
        <v/>
      </c>
      <c r="DF176" s="434" t="str">
        <f t="shared" si="138"/>
        <v/>
      </c>
      <c r="DG176" s="434" t="str">
        <f t="shared" si="132"/>
        <v/>
      </c>
      <c r="DH176" s="434" t="str">
        <f t="shared" si="122"/>
        <v/>
      </c>
      <c r="DI176" s="434" t="str">
        <f t="shared" si="147"/>
        <v/>
      </c>
      <c r="DJ176" s="434" t="str">
        <f t="shared" ref="DJ176:DN185" si="159">IF(DJ$2=$DB176,1,"")</f>
        <v/>
      </c>
      <c r="DK176" s="434">
        <f t="shared" si="159"/>
        <v>1</v>
      </c>
      <c r="DL176" s="434" t="str">
        <f t="shared" si="159"/>
        <v/>
      </c>
      <c r="DM176" s="434" t="str">
        <f t="shared" si="159"/>
        <v/>
      </c>
      <c r="DN176" s="434" t="str">
        <f t="shared" si="159"/>
        <v/>
      </c>
      <c r="DO176" s="434" t="str">
        <f t="shared" si="139"/>
        <v/>
      </c>
      <c r="DP176" s="434" t="str">
        <f t="shared" ref="DP176:DQ191" si="160">IF(DP$2=$DB176,1,"")</f>
        <v/>
      </c>
      <c r="DQ176" s="434" t="str">
        <f t="shared" si="160"/>
        <v/>
      </c>
      <c r="DR176" s="434" t="str">
        <f t="shared" si="157"/>
        <v/>
      </c>
      <c r="DS176" s="434" t="str">
        <f t="shared" si="140"/>
        <v/>
      </c>
      <c r="DT176" s="434" t="str">
        <f t="shared" si="140"/>
        <v/>
      </c>
      <c r="DU176" s="434" t="str">
        <f t="shared" si="155"/>
        <v/>
      </c>
      <c r="DV176" s="434" t="str">
        <f t="shared" si="126"/>
        <v/>
      </c>
      <c r="DW176" s="434" t="str">
        <f t="shared" si="151"/>
        <v/>
      </c>
      <c r="DX176" s="434" t="str">
        <f t="shared" si="150"/>
        <v/>
      </c>
      <c r="DY176" s="434" t="str">
        <f t="shared" si="145"/>
        <v/>
      </c>
      <c r="DZ176" s="434" t="str">
        <f t="shared" si="128"/>
        <v/>
      </c>
      <c r="EA176" s="434" t="str">
        <f t="shared" si="125"/>
        <v/>
      </c>
      <c r="EB176" s="434" t="str">
        <f t="shared" si="156"/>
        <v/>
      </c>
      <c r="EC176" s="434" t="str">
        <f t="shared" si="156"/>
        <v/>
      </c>
      <c r="ED176" s="434" t="str">
        <f t="shared" si="153"/>
        <v/>
      </c>
      <c r="EE176" s="434" t="str">
        <f t="shared" si="153"/>
        <v/>
      </c>
      <c r="EF176" s="434" t="str">
        <f t="shared" si="129"/>
        <v/>
      </c>
      <c r="EG176" s="434" t="str">
        <f t="shared" si="148"/>
        <v/>
      </c>
      <c r="EH176" s="434" t="str">
        <f t="shared" si="148"/>
        <v/>
      </c>
      <c r="EI176" s="434" t="str">
        <f t="shared" si="130"/>
        <v/>
      </c>
      <c r="EJ176" s="434" t="str">
        <f t="shared" si="142"/>
        <v/>
      </c>
      <c r="EK176" s="434" t="str">
        <f t="shared" si="142"/>
        <v/>
      </c>
      <c r="EL176" s="434" t="str">
        <f t="shared" si="158"/>
        <v/>
      </c>
      <c r="EM176" s="434" t="str">
        <f t="shared" si="152"/>
        <v/>
      </c>
      <c r="EN176" s="434" t="str">
        <f t="shared" si="154"/>
        <v/>
      </c>
      <c r="EO176" s="434" t="str">
        <f t="shared" ref="EO176:EP191" si="161">IF(EO$2=$DB176,1,"")</f>
        <v/>
      </c>
      <c r="EP176" s="434" t="str">
        <f t="shared" si="161"/>
        <v/>
      </c>
      <c r="EQ176" s="434" t="str">
        <f t="shared" si="141"/>
        <v/>
      </c>
      <c r="ER176" s="434" t="str">
        <f t="shared" ref="ER176:ES191" si="162">IF(ER$2=$DB176,1,"")</f>
        <v/>
      </c>
      <c r="ES176" s="445" t="str">
        <f t="shared" si="162"/>
        <v/>
      </c>
    </row>
    <row r="177" spans="105:149">
      <c r="DA177" s="438" t="s">
        <v>14760</v>
      </c>
      <c r="DB177" s="439">
        <v>20</v>
      </c>
      <c r="DC177" s="440" t="str">
        <f t="shared" si="143"/>
        <v/>
      </c>
      <c r="DD177" s="440" t="str">
        <f t="shared" si="146"/>
        <v/>
      </c>
      <c r="DE177" s="440" t="str">
        <f t="shared" si="121"/>
        <v/>
      </c>
      <c r="DF177" s="440" t="str">
        <f t="shared" si="138"/>
        <v/>
      </c>
      <c r="DG177" s="440" t="str">
        <f t="shared" si="132"/>
        <v/>
      </c>
      <c r="DH177" s="440" t="str">
        <f t="shared" si="122"/>
        <v/>
      </c>
      <c r="DI177" s="440" t="str">
        <f t="shared" si="147"/>
        <v/>
      </c>
      <c r="DJ177" s="440" t="str">
        <f t="shared" si="159"/>
        <v/>
      </c>
      <c r="DK177" s="440" t="str">
        <f t="shared" si="159"/>
        <v/>
      </c>
      <c r="DL177" s="440" t="str">
        <f t="shared" si="159"/>
        <v/>
      </c>
      <c r="DM177" s="440" t="str">
        <f t="shared" si="159"/>
        <v/>
      </c>
      <c r="DN177" s="440" t="str">
        <f t="shared" si="159"/>
        <v/>
      </c>
      <c r="DO177" s="440" t="str">
        <f t="shared" si="139"/>
        <v/>
      </c>
      <c r="DP177" s="440" t="str">
        <f t="shared" si="160"/>
        <v/>
      </c>
      <c r="DQ177" s="440" t="str">
        <f t="shared" si="160"/>
        <v/>
      </c>
      <c r="DR177" s="440" t="str">
        <f t="shared" si="157"/>
        <v/>
      </c>
      <c r="DS177" s="440" t="str">
        <f t="shared" ref="DS177:DT192" si="163">IF(DS$2=$DB177,1,"")</f>
        <v/>
      </c>
      <c r="DT177" s="440" t="str">
        <f t="shared" si="163"/>
        <v/>
      </c>
      <c r="DU177" s="440" t="str">
        <f t="shared" si="155"/>
        <v/>
      </c>
      <c r="DV177" s="440">
        <f t="shared" si="126"/>
        <v>1</v>
      </c>
      <c r="DW177" s="440" t="str">
        <f t="shared" si="151"/>
        <v/>
      </c>
      <c r="DX177" s="440" t="str">
        <f t="shared" si="150"/>
        <v/>
      </c>
      <c r="DY177" s="440" t="str">
        <f t="shared" si="145"/>
        <v/>
      </c>
      <c r="DZ177" s="440" t="str">
        <f t="shared" si="128"/>
        <v/>
      </c>
      <c r="EA177" s="440" t="str">
        <f t="shared" si="125"/>
        <v/>
      </c>
      <c r="EB177" s="440" t="str">
        <f t="shared" si="156"/>
        <v/>
      </c>
      <c r="EC177" s="440" t="str">
        <f t="shared" si="156"/>
        <v/>
      </c>
      <c r="ED177" s="440" t="str">
        <f t="shared" si="153"/>
        <v/>
      </c>
      <c r="EE177" s="440" t="str">
        <f t="shared" si="153"/>
        <v/>
      </c>
      <c r="EF177" s="440" t="str">
        <f t="shared" si="129"/>
        <v/>
      </c>
      <c r="EG177" s="440" t="str">
        <f t="shared" si="148"/>
        <v/>
      </c>
      <c r="EH177" s="440" t="str">
        <f t="shared" si="148"/>
        <v/>
      </c>
      <c r="EI177" s="440" t="str">
        <f t="shared" si="130"/>
        <v/>
      </c>
      <c r="EJ177" s="440" t="str">
        <f t="shared" si="142"/>
        <v/>
      </c>
      <c r="EK177" s="440" t="str">
        <f t="shared" si="142"/>
        <v/>
      </c>
      <c r="EL177" s="440" t="str">
        <f t="shared" si="158"/>
        <v/>
      </c>
      <c r="EM177" s="440" t="str">
        <f t="shared" si="152"/>
        <v/>
      </c>
      <c r="EN177" s="440" t="str">
        <f t="shared" si="154"/>
        <v/>
      </c>
      <c r="EO177" s="440" t="str">
        <f t="shared" si="161"/>
        <v/>
      </c>
      <c r="EP177" s="440" t="str">
        <f t="shared" si="161"/>
        <v/>
      </c>
      <c r="EQ177" s="440" t="str">
        <f t="shared" si="141"/>
        <v/>
      </c>
      <c r="ER177" s="440" t="str">
        <f t="shared" si="162"/>
        <v/>
      </c>
      <c r="ES177" s="441" t="str">
        <f t="shared" si="162"/>
        <v/>
      </c>
    </row>
    <row r="178" spans="105:149">
      <c r="DA178" s="442" t="s">
        <v>14761</v>
      </c>
      <c r="DB178" s="443">
        <v>37</v>
      </c>
      <c r="DC178" s="434" t="str">
        <f t="shared" si="143"/>
        <v/>
      </c>
      <c r="DD178" s="434" t="str">
        <f t="shared" si="146"/>
        <v/>
      </c>
      <c r="DE178" s="434" t="str">
        <f t="shared" si="121"/>
        <v/>
      </c>
      <c r="DF178" s="434" t="str">
        <f t="shared" si="138"/>
        <v/>
      </c>
      <c r="DG178" s="434" t="str">
        <f t="shared" si="132"/>
        <v/>
      </c>
      <c r="DH178" s="434" t="str">
        <f t="shared" si="122"/>
        <v/>
      </c>
      <c r="DI178" s="434" t="str">
        <f t="shared" si="147"/>
        <v/>
      </c>
      <c r="DJ178" s="434" t="str">
        <f t="shared" si="159"/>
        <v/>
      </c>
      <c r="DK178" s="434" t="str">
        <f t="shared" si="159"/>
        <v/>
      </c>
      <c r="DL178" s="434" t="str">
        <f t="shared" si="159"/>
        <v/>
      </c>
      <c r="DM178" s="434" t="str">
        <f t="shared" si="159"/>
        <v/>
      </c>
      <c r="DN178" s="434" t="str">
        <f t="shared" si="159"/>
        <v/>
      </c>
      <c r="DO178" s="434" t="str">
        <f t="shared" si="139"/>
        <v/>
      </c>
      <c r="DP178" s="434" t="str">
        <f t="shared" si="160"/>
        <v/>
      </c>
      <c r="DQ178" s="434" t="str">
        <f t="shared" si="160"/>
        <v/>
      </c>
      <c r="DR178" s="434" t="str">
        <f t="shared" si="157"/>
        <v/>
      </c>
      <c r="DS178" s="434" t="str">
        <f t="shared" si="163"/>
        <v/>
      </c>
      <c r="DT178" s="434" t="str">
        <f t="shared" si="163"/>
        <v/>
      </c>
      <c r="DU178" s="434" t="str">
        <f t="shared" si="155"/>
        <v/>
      </c>
      <c r="DV178" s="434" t="str">
        <f t="shared" si="126"/>
        <v/>
      </c>
      <c r="DW178" s="434" t="str">
        <f t="shared" si="151"/>
        <v/>
      </c>
      <c r="DX178" s="434" t="str">
        <f t="shared" si="150"/>
        <v/>
      </c>
      <c r="DY178" s="434" t="str">
        <f t="shared" si="145"/>
        <v/>
      </c>
      <c r="DZ178" s="434" t="str">
        <f t="shared" si="128"/>
        <v/>
      </c>
      <c r="EA178" s="434" t="str">
        <f t="shared" si="125"/>
        <v/>
      </c>
      <c r="EB178" s="434" t="str">
        <f t="shared" si="156"/>
        <v/>
      </c>
      <c r="EC178" s="434" t="str">
        <f t="shared" si="156"/>
        <v/>
      </c>
      <c r="ED178" s="434" t="str">
        <f t="shared" si="153"/>
        <v/>
      </c>
      <c r="EE178" s="434" t="str">
        <f t="shared" si="153"/>
        <v/>
      </c>
      <c r="EF178" s="434" t="str">
        <f t="shared" si="129"/>
        <v/>
      </c>
      <c r="EG178" s="434" t="str">
        <f t="shared" si="148"/>
        <v/>
      </c>
      <c r="EH178" s="434" t="str">
        <f t="shared" si="148"/>
        <v/>
      </c>
      <c r="EI178" s="434" t="str">
        <f t="shared" si="130"/>
        <v/>
      </c>
      <c r="EJ178" s="434" t="str">
        <f t="shared" si="142"/>
        <v/>
      </c>
      <c r="EK178" s="434" t="str">
        <f t="shared" si="142"/>
        <v/>
      </c>
      <c r="EL178" s="434" t="str">
        <f t="shared" si="158"/>
        <v/>
      </c>
      <c r="EM178" s="434">
        <f t="shared" si="152"/>
        <v>1</v>
      </c>
      <c r="EN178" s="434" t="str">
        <f t="shared" si="154"/>
        <v/>
      </c>
      <c r="EO178" s="434" t="str">
        <f t="shared" si="161"/>
        <v/>
      </c>
      <c r="EP178" s="434" t="str">
        <f t="shared" si="161"/>
        <v/>
      </c>
      <c r="EQ178" s="434" t="str">
        <f t="shared" si="141"/>
        <v/>
      </c>
      <c r="ER178" s="434" t="str">
        <f t="shared" si="162"/>
        <v/>
      </c>
      <c r="ES178" s="445" t="str">
        <f t="shared" si="162"/>
        <v/>
      </c>
    </row>
    <row r="179" spans="105:149">
      <c r="DA179" s="438" t="s">
        <v>14762</v>
      </c>
      <c r="DB179" s="439">
        <v>41</v>
      </c>
      <c r="DC179" s="440" t="str">
        <f t="shared" si="143"/>
        <v/>
      </c>
      <c r="DD179" s="440" t="str">
        <f t="shared" si="146"/>
        <v/>
      </c>
      <c r="DE179" s="440" t="str">
        <f t="shared" si="121"/>
        <v/>
      </c>
      <c r="DF179" s="440" t="str">
        <f t="shared" si="138"/>
        <v/>
      </c>
      <c r="DG179" s="440" t="str">
        <f t="shared" si="132"/>
        <v/>
      </c>
      <c r="DH179" s="440" t="str">
        <f t="shared" si="122"/>
        <v/>
      </c>
      <c r="DI179" s="440" t="str">
        <f t="shared" si="147"/>
        <v/>
      </c>
      <c r="DJ179" s="440" t="str">
        <f t="shared" si="159"/>
        <v/>
      </c>
      <c r="DK179" s="440" t="str">
        <f t="shared" si="159"/>
        <v/>
      </c>
      <c r="DL179" s="440" t="str">
        <f t="shared" si="159"/>
        <v/>
      </c>
      <c r="DM179" s="440" t="str">
        <f t="shared" si="159"/>
        <v/>
      </c>
      <c r="DN179" s="440" t="str">
        <f t="shared" si="159"/>
        <v/>
      </c>
      <c r="DO179" s="440" t="str">
        <f t="shared" si="139"/>
        <v/>
      </c>
      <c r="DP179" s="440" t="str">
        <f t="shared" si="160"/>
        <v/>
      </c>
      <c r="DQ179" s="440" t="str">
        <f t="shared" si="160"/>
        <v/>
      </c>
      <c r="DR179" s="440" t="str">
        <f t="shared" si="157"/>
        <v/>
      </c>
      <c r="DS179" s="440" t="str">
        <f t="shared" si="163"/>
        <v/>
      </c>
      <c r="DT179" s="440" t="str">
        <f t="shared" si="163"/>
        <v/>
      </c>
      <c r="DU179" s="440" t="str">
        <f t="shared" si="155"/>
        <v/>
      </c>
      <c r="DV179" s="440" t="str">
        <f t="shared" si="126"/>
        <v/>
      </c>
      <c r="DW179" s="440" t="str">
        <f t="shared" si="151"/>
        <v/>
      </c>
      <c r="DX179" s="440" t="str">
        <f t="shared" si="150"/>
        <v/>
      </c>
      <c r="DY179" s="440" t="str">
        <f t="shared" si="145"/>
        <v/>
      </c>
      <c r="DZ179" s="440" t="str">
        <f t="shared" si="128"/>
        <v/>
      </c>
      <c r="EA179" s="440" t="str">
        <f t="shared" si="125"/>
        <v/>
      </c>
      <c r="EB179" s="440" t="str">
        <f t="shared" si="156"/>
        <v/>
      </c>
      <c r="EC179" s="440" t="str">
        <f t="shared" si="156"/>
        <v/>
      </c>
      <c r="ED179" s="440" t="str">
        <f t="shared" si="153"/>
        <v/>
      </c>
      <c r="EE179" s="440" t="str">
        <f t="shared" si="153"/>
        <v/>
      </c>
      <c r="EF179" s="440" t="str">
        <f t="shared" si="129"/>
        <v/>
      </c>
      <c r="EG179" s="440" t="str">
        <f t="shared" si="148"/>
        <v/>
      </c>
      <c r="EH179" s="440" t="str">
        <f t="shared" si="148"/>
        <v/>
      </c>
      <c r="EI179" s="440" t="str">
        <f t="shared" si="130"/>
        <v/>
      </c>
      <c r="EJ179" s="440" t="str">
        <f t="shared" si="142"/>
        <v/>
      </c>
      <c r="EK179" s="440" t="str">
        <f t="shared" si="142"/>
        <v/>
      </c>
      <c r="EL179" s="440" t="str">
        <f t="shared" si="158"/>
        <v/>
      </c>
      <c r="EM179" s="440" t="str">
        <f t="shared" si="152"/>
        <v/>
      </c>
      <c r="EN179" s="440" t="str">
        <f t="shared" si="154"/>
        <v/>
      </c>
      <c r="EO179" s="440" t="str">
        <f t="shared" si="161"/>
        <v/>
      </c>
      <c r="EP179" s="440" t="str">
        <f t="shared" si="161"/>
        <v/>
      </c>
      <c r="EQ179" s="440">
        <f t="shared" si="141"/>
        <v>1</v>
      </c>
      <c r="ER179" s="440" t="str">
        <f t="shared" si="162"/>
        <v/>
      </c>
      <c r="ES179" s="441" t="str">
        <f t="shared" si="162"/>
        <v/>
      </c>
    </row>
    <row r="180" spans="105:149">
      <c r="DA180" s="442" t="s">
        <v>14763</v>
      </c>
      <c r="DB180" s="443">
        <v>34</v>
      </c>
      <c r="DC180" s="434" t="str">
        <f t="shared" si="143"/>
        <v/>
      </c>
      <c r="DD180" s="434" t="str">
        <f t="shared" si="146"/>
        <v/>
      </c>
      <c r="DE180" s="434" t="str">
        <f t="shared" si="121"/>
        <v/>
      </c>
      <c r="DF180" s="434" t="str">
        <f t="shared" si="138"/>
        <v/>
      </c>
      <c r="DG180" s="434" t="str">
        <f t="shared" si="132"/>
        <v/>
      </c>
      <c r="DH180" s="434" t="str">
        <f t="shared" si="122"/>
        <v/>
      </c>
      <c r="DI180" s="434" t="str">
        <f t="shared" si="147"/>
        <v/>
      </c>
      <c r="DJ180" s="434" t="str">
        <f t="shared" si="159"/>
        <v/>
      </c>
      <c r="DK180" s="434" t="str">
        <f t="shared" si="159"/>
        <v/>
      </c>
      <c r="DL180" s="434" t="str">
        <f t="shared" si="159"/>
        <v/>
      </c>
      <c r="DM180" s="434" t="str">
        <f t="shared" si="159"/>
        <v/>
      </c>
      <c r="DN180" s="434" t="str">
        <f t="shared" si="159"/>
        <v/>
      </c>
      <c r="DO180" s="434" t="str">
        <f t="shared" si="139"/>
        <v/>
      </c>
      <c r="DP180" s="434" t="str">
        <f t="shared" si="160"/>
        <v/>
      </c>
      <c r="DQ180" s="434" t="str">
        <f t="shared" si="160"/>
        <v/>
      </c>
      <c r="DR180" s="434" t="str">
        <f t="shared" si="157"/>
        <v/>
      </c>
      <c r="DS180" s="434" t="str">
        <f t="shared" si="163"/>
        <v/>
      </c>
      <c r="DT180" s="434" t="str">
        <f t="shared" si="163"/>
        <v/>
      </c>
      <c r="DU180" s="434" t="str">
        <f t="shared" si="155"/>
        <v/>
      </c>
      <c r="DV180" s="434" t="str">
        <f t="shared" si="126"/>
        <v/>
      </c>
      <c r="DW180" s="434" t="str">
        <f t="shared" si="151"/>
        <v/>
      </c>
      <c r="DX180" s="434" t="str">
        <f t="shared" si="150"/>
        <v/>
      </c>
      <c r="DY180" s="434" t="str">
        <f t="shared" si="145"/>
        <v/>
      </c>
      <c r="DZ180" s="434" t="str">
        <f t="shared" si="128"/>
        <v/>
      </c>
      <c r="EA180" s="434" t="str">
        <f t="shared" ref="EA180:EA192" si="164">IF(EA$2=$DB180,1,"")</f>
        <v/>
      </c>
      <c r="EB180" s="434" t="str">
        <f t="shared" si="156"/>
        <v/>
      </c>
      <c r="EC180" s="434" t="str">
        <f t="shared" si="156"/>
        <v/>
      </c>
      <c r="ED180" s="434" t="str">
        <f t="shared" si="153"/>
        <v/>
      </c>
      <c r="EE180" s="434" t="str">
        <f t="shared" si="153"/>
        <v/>
      </c>
      <c r="EF180" s="434" t="str">
        <f t="shared" si="129"/>
        <v/>
      </c>
      <c r="EG180" s="434" t="str">
        <f t="shared" si="148"/>
        <v/>
      </c>
      <c r="EH180" s="434" t="str">
        <f t="shared" si="148"/>
        <v/>
      </c>
      <c r="EI180" s="434" t="str">
        <f t="shared" si="130"/>
        <v/>
      </c>
      <c r="EJ180" s="434">
        <v>1</v>
      </c>
      <c r="EK180" s="434" t="str">
        <f t="shared" ref="EJ180:EL192" si="165">IF(EK$2=$DB180,1,"")</f>
        <v/>
      </c>
      <c r="EL180" s="434" t="str">
        <f t="shared" si="158"/>
        <v/>
      </c>
      <c r="EM180" s="434" t="str">
        <f t="shared" si="152"/>
        <v/>
      </c>
      <c r="EN180" s="434" t="str">
        <f t="shared" si="154"/>
        <v/>
      </c>
      <c r="EO180" s="434" t="str">
        <f t="shared" si="161"/>
        <v/>
      </c>
      <c r="EP180" s="434" t="str">
        <f t="shared" si="161"/>
        <v/>
      </c>
      <c r="EQ180" s="434" t="str">
        <f t="shared" si="141"/>
        <v/>
      </c>
      <c r="ER180" s="434" t="str">
        <f t="shared" si="162"/>
        <v/>
      </c>
      <c r="ES180" s="445" t="str">
        <f t="shared" si="162"/>
        <v/>
      </c>
    </row>
    <row r="181" spans="105:149">
      <c r="DA181" s="438" t="s">
        <v>14764</v>
      </c>
      <c r="DB181" s="439">
        <v>5</v>
      </c>
      <c r="DC181" s="440" t="str">
        <f t="shared" si="143"/>
        <v/>
      </c>
      <c r="DD181" s="440" t="str">
        <f t="shared" si="146"/>
        <v/>
      </c>
      <c r="DE181" s="440" t="str">
        <f t="shared" si="121"/>
        <v/>
      </c>
      <c r="DF181" s="440" t="str">
        <f t="shared" si="138"/>
        <v/>
      </c>
      <c r="DG181" s="446">
        <v>1</v>
      </c>
      <c r="DH181" s="440" t="str">
        <f t="shared" si="122"/>
        <v/>
      </c>
      <c r="DI181" s="440" t="str">
        <f t="shared" si="147"/>
        <v/>
      </c>
      <c r="DJ181" s="440" t="str">
        <f t="shared" si="159"/>
        <v/>
      </c>
      <c r="DK181" s="440" t="str">
        <f t="shared" si="159"/>
        <v/>
      </c>
      <c r="DL181" s="440" t="str">
        <f t="shared" si="159"/>
        <v/>
      </c>
      <c r="DM181" s="440" t="str">
        <f t="shared" si="159"/>
        <v/>
      </c>
      <c r="DN181" s="440" t="str">
        <f t="shared" si="159"/>
        <v/>
      </c>
      <c r="DO181" s="440" t="str">
        <f t="shared" si="139"/>
        <v/>
      </c>
      <c r="DP181" s="440" t="str">
        <f t="shared" si="160"/>
        <v/>
      </c>
      <c r="DQ181" s="440" t="str">
        <f t="shared" si="160"/>
        <v/>
      </c>
      <c r="DR181" s="440" t="str">
        <f t="shared" si="157"/>
        <v/>
      </c>
      <c r="DS181" s="440" t="str">
        <f t="shared" si="163"/>
        <v/>
      </c>
      <c r="DT181" s="440" t="str">
        <f t="shared" si="163"/>
        <v/>
      </c>
      <c r="DU181" s="440" t="str">
        <f t="shared" si="155"/>
        <v/>
      </c>
      <c r="DV181" s="440" t="str">
        <f t="shared" ref="DV181:DW192" si="166">IF(DV$2=$DB181,1,"")</f>
        <v/>
      </c>
      <c r="DW181" s="440" t="str">
        <f t="shared" si="151"/>
        <v/>
      </c>
      <c r="DX181" s="440" t="str">
        <f t="shared" si="150"/>
        <v/>
      </c>
      <c r="DY181" s="440" t="str">
        <f t="shared" si="145"/>
        <v/>
      </c>
      <c r="DZ181" s="440" t="str">
        <f t="shared" si="128"/>
        <v/>
      </c>
      <c r="EA181" s="440" t="str">
        <f t="shared" si="164"/>
        <v/>
      </c>
      <c r="EB181" s="440" t="str">
        <f t="shared" si="156"/>
        <v/>
      </c>
      <c r="EC181" s="440" t="str">
        <f t="shared" si="156"/>
        <v/>
      </c>
      <c r="ED181" s="440" t="str">
        <f t="shared" si="153"/>
        <v/>
      </c>
      <c r="EE181" s="440" t="str">
        <f t="shared" si="153"/>
        <v/>
      </c>
      <c r="EF181" s="440" t="str">
        <f t="shared" si="129"/>
        <v/>
      </c>
      <c r="EG181" s="440" t="str">
        <f t="shared" si="148"/>
        <v/>
      </c>
      <c r="EH181" s="440" t="str">
        <f t="shared" si="148"/>
        <v/>
      </c>
      <c r="EI181" s="440" t="str">
        <f t="shared" si="130"/>
        <v/>
      </c>
      <c r="EJ181" s="440" t="str">
        <f t="shared" si="165"/>
        <v/>
      </c>
      <c r="EK181" s="440" t="str">
        <f t="shared" si="165"/>
        <v/>
      </c>
      <c r="EL181" s="440" t="str">
        <f t="shared" si="158"/>
        <v/>
      </c>
      <c r="EM181" s="440" t="str">
        <f t="shared" si="152"/>
        <v/>
      </c>
      <c r="EN181" s="440" t="str">
        <f t="shared" si="154"/>
        <v/>
      </c>
      <c r="EO181" s="440" t="str">
        <f t="shared" si="161"/>
        <v/>
      </c>
      <c r="EP181" s="440" t="str">
        <f t="shared" si="161"/>
        <v/>
      </c>
      <c r="EQ181" s="440" t="str">
        <f t="shared" si="141"/>
        <v/>
      </c>
      <c r="ER181" s="440" t="str">
        <f t="shared" si="162"/>
        <v/>
      </c>
      <c r="ES181" s="441" t="str">
        <f t="shared" si="162"/>
        <v/>
      </c>
    </row>
    <row r="182" spans="105:149">
      <c r="DA182" s="442" t="s">
        <v>14765</v>
      </c>
      <c r="DB182" s="443">
        <v>38</v>
      </c>
      <c r="DC182" s="434" t="str">
        <f t="shared" si="143"/>
        <v/>
      </c>
      <c r="DD182" s="434" t="str">
        <f t="shared" si="146"/>
        <v/>
      </c>
      <c r="DE182" s="434" t="str">
        <f t="shared" si="121"/>
        <v/>
      </c>
      <c r="DF182" s="434" t="str">
        <f t="shared" si="138"/>
        <v/>
      </c>
      <c r="DG182" s="434" t="str">
        <f t="shared" si="132"/>
        <v/>
      </c>
      <c r="DH182" s="434" t="str">
        <f t="shared" si="122"/>
        <v/>
      </c>
      <c r="DI182" s="434" t="str">
        <f t="shared" si="147"/>
        <v/>
      </c>
      <c r="DJ182" s="434" t="str">
        <f t="shared" si="159"/>
        <v/>
      </c>
      <c r="DK182" s="434" t="str">
        <f t="shared" si="159"/>
        <v/>
      </c>
      <c r="DL182" s="434" t="str">
        <f t="shared" si="159"/>
        <v/>
      </c>
      <c r="DM182" s="434" t="str">
        <f t="shared" si="159"/>
        <v/>
      </c>
      <c r="DN182" s="434" t="str">
        <f t="shared" si="159"/>
        <v/>
      </c>
      <c r="DO182" s="434" t="str">
        <f t="shared" si="139"/>
        <v/>
      </c>
      <c r="DP182" s="434" t="str">
        <f t="shared" si="160"/>
        <v/>
      </c>
      <c r="DQ182" s="434" t="str">
        <f t="shared" si="160"/>
        <v/>
      </c>
      <c r="DR182" s="434" t="str">
        <f t="shared" si="157"/>
        <v/>
      </c>
      <c r="DS182" s="434" t="str">
        <f t="shared" si="163"/>
        <v/>
      </c>
      <c r="DT182" s="434" t="str">
        <f t="shared" si="163"/>
        <v/>
      </c>
      <c r="DU182" s="434" t="str">
        <f t="shared" si="155"/>
        <v/>
      </c>
      <c r="DV182" s="434" t="str">
        <f t="shared" si="166"/>
        <v/>
      </c>
      <c r="DW182" s="434" t="str">
        <f t="shared" si="151"/>
        <v/>
      </c>
      <c r="DX182" s="434" t="str">
        <f t="shared" si="150"/>
        <v/>
      </c>
      <c r="DY182" s="434" t="str">
        <f t="shared" si="145"/>
        <v/>
      </c>
      <c r="DZ182" s="434" t="str">
        <f t="shared" ref="DZ182:DZ192" si="167">IF(DZ$2=$DB182,1,"")</f>
        <v/>
      </c>
      <c r="EA182" s="434" t="str">
        <f t="shared" si="164"/>
        <v/>
      </c>
      <c r="EB182" s="434" t="str">
        <f t="shared" si="156"/>
        <v/>
      </c>
      <c r="EC182" s="434" t="str">
        <f t="shared" si="156"/>
        <v/>
      </c>
      <c r="ED182" s="434" t="str">
        <f t="shared" si="153"/>
        <v/>
      </c>
      <c r="EE182" s="434" t="str">
        <f t="shared" si="153"/>
        <v/>
      </c>
      <c r="EF182" s="434" t="str">
        <f t="shared" ref="EF182:EF192" si="168">IF(EF$2=$DB182,1,"")</f>
        <v/>
      </c>
      <c r="EG182" s="434" t="str">
        <f t="shared" si="148"/>
        <v/>
      </c>
      <c r="EH182" s="434" t="str">
        <f t="shared" si="148"/>
        <v/>
      </c>
      <c r="EI182" s="434" t="str">
        <f t="shared" ref="EI182:EI192" si="169">IF(EI$2=$DB182,1,"")</f>
        <v/>
      </c>
      <c r="EJ182" s="434" t="str">
        <f t="shared" si="165"/>
        <v/>
      </c>
      <c r="EK182" s="434" t="str">
        <f t="shared" si="165"/>
        <v/>
      </c>
      <c r="EL182" s="434" t="str">
        <f t="shared" si="158"/>
        <v/>
      </c>
      <c r="EM182" s="434" t="str">
        <f t="shared" si="152"/>
        <v/>
      </c>
      <c r="EN182" s="434">
        <f t="shared" si="154"/>
        <v>1</v>
      </c>
      <c r="EO182" s="434" t="str">
        <f t="shared" si="161"/>
        <v/>
      </c>
      <c r="EP182" s="434" t="str">
        <f t="shared" si="161"/>
        <v/>
      </c>
      <c r="EQ182" s="434" t="str">
        <f t="shared" si="141"/>
        <v/>
      </c>
      <c r="ER182" s="434" t="str">
        <f t="shared" si="162"/>
        <v/>
      </c>
      <c r="ES182" s="445" t="str">
        <f t="shared" si="162"/>
        <v/>
      </c>
    </row>
    <row r="183" spans="105:149">
      <c r="DA183" s="438" t="s">
        <v>14766</v>
      </c>
      <c r="DB183" s="439" t="s">
        <v>14767</v>
      </c>
      <c r="DC183" s="440" t="str">
        <f t="shared" si="143"/>
        <v/>
      </c>
      <c r="DD183" s="440" t="str">
        <f t="shared" si="146"/>
        <v/>
      </c>
      <c r="DE183" s="440" t="str">
        <f t="shared" si="121"/>
        <v/>
      </c>
      <c r="DF183" s="440" t="str">
        <f t="shared" si="138"/>
        <v/>
      </c>
      <c r="DG183" s="440" t="str">
        <f t="shared" si="132"/>
        <v/>
      </c>
      <c r="DH183" s="440" t="str">
        <f t="shared" si="122"/>
        <v/>
      </c>
      <c r="DI183" s="440" t="str">
        <f t="shared" si="147"/>
        <v/>
      </c>
      <c r="DJ183" s="440" t="str">
        <f t="shared" si="159"/>
        <v/>
      </c>
      <c r="DK183" s="440" t="str">
        <f t="shared" si="159"/>
        <v/>
      </c>
      <c r="DL183" s="440" t="str">
        <f t="shared" si="159"/>
        <v/>
      </c>
      <c r="DM183" s="440" t="str">
        <f t="shared" si="159"/>
        <v/>
      </c>
      <c r="DN183" s="440" t="str">
        <f t="shared" si="159"/>
        <v/>
      </c>
      <c r="DO183" s="440" t="str">
        <f t="shared" si="139"/>
        <v/>
      </c>
      <c r="DP183" s="440" t="str">
        <f t="shared" si="160"/>
        <v/>
      </c>
      <c r="DQ183" s="440" t="str">
        <f t="shared" si="160"/>
        <v/>
      </c>
      <c r="DR183" s="440" t="str">
        <f t="shared" si="157"/>
        <v/>
      </c>
      <c r="DS183" s="440" t="str">
        <f t="shared" si="163"/>
        <v/>
      </c>
      <c r="DT183" s="440" t="str">
        <f t="shared" si="163"/>
        <v/>
      </c>
      <c r="DU183" s="440" t="str">
        <f t="shared" si="155"/>
        <v/>
      </c>
      <c r="DV183" s="440" t="str">
        <f t="shared" si="166"/>
        <v/>
      </c>
      <c r="DW183" s="440" t="str">
        <f t="shared" si="151"/>
        <v/>
      </c>
      <c r="DX183" s="440" t="str">
        <f t="shared" si="150"/>
        <v/>
      </c>
      <c r="DY183" s="440" t="str">
        <f t="shared" si="145"/>
        <v/>
      </c>
      <c r="DZ183" s="440" t="str">
        <f t="shared" si="167"/>
        <v/>
      </c>
      <c r="EA183" s="440" t="str">
        <f t="shared" si="164"/>
        <v/>
      </c>
      <c r="EB183" s="440" t="str">
        <f t="shared" ref="EB183:EB192" si="170">IF(EB$2=$DB183,1,"")</f>
        <v/>
      </c>
      <c r="EC183" s="440">
        <v>1</v>
      </c>
      <c r="ED183" s="440" t="str">
        <f t="shared" si="153"/>
        <v/>
      </c>
      <c r="EE183" s="440" t="str">
        <f t="shared" si="153"/>
        <v/>
      </c>
      <c r="EF183" s="440" t="str">
        <f t="shared" si="168"/>
        <v/>
      </c>
      <c r="EG183" s="440" t="str">
        <f t="shared" si="148"/>
        <v/>
      </c>
      <c r="EH183" s="440" t="str">
        <f t="shared" si="148"/>
        <v/>
      </c>
      <c r="EI183" s="440" t="str">
        <f t="shared" si="169"/>
        <v/>
      </c>
      <c r="EJ183" s="440" t="str">
        <f t="shared" si="165"/>
        <v/>
      </c>
      <c r="EK183" s="440" t="str">
        <f t="shared" si="165"/>
        <v/>
      </c>
      <c r="EL183" s="440">
        <v>1</v>
      </c>
      <c r="EM183" s="440" t="str">
        <f t="shared" si="152"/>
        <v/>
      </c>
      <c r="EN183" s="440" t="str">
        <f t="shared" si="154"/>
        <v/>
      </c>
      <c r="EO183" s="440" t="str">
        <f t="shared" si="161"/>
        <v/>
      </c>
      <c r="EP183" s="440" t="str">
        <f t="shared" si="161"/>
        <v/>
      </c>
      <c r="EQ183" s="440" t="str">
        <f t="shared" si="141"/>
        <v/>
      </c>
      <c r="ER183" s="440" t="str">
        <f t="shared" si="162"/>
        <v/>
      </c>
      <c r="ES183" s="441" t="str">
        <f t="shared" si="162"/>
        <v/>
      </c>
    </row>
    <row r="184" spans="105:149">
      <c r="DA184" s="442" t="s">
        <v>14768</v>
      </c>
      <c r="DB184" s="443">
        <v>29</v>
      </c>
      <c r="DC184" s="434" t="str">
        <f t="shared" si="143"/>
        <v/>
      </c>
      <c r="DD184" s="434" t="str">
        <f t="shared" si="146"/>
        <v/>
      </c>
      <c r="DE184" s="434" t="str">
        <f t="shared" si="121"/>
        <v/>
      </c>
      <c r="DF184" s="434" t="str">
        <f t="shared" si="138"/>
        <v/>
      </c>
      <c r="DG184" s="434" t="str">
        <f t="shared" si="132"/>
        <v/>
      </c>
      <c r="DH184" s="434" t="str">
        <f t="shared" si="122"/>
        <v/>
      </c>
      <c r="DI184" s="434" t="str">
        <f t="shared" si="147"/>
        <v/>
      </c>
      <c r="DJ184" s="434" t="str">
        <f t="shared" si="159"/>
        <v/>
      </c>
      <c r="DK184" s="434" t="str">
        <f t="shared" si="159"/>
        <v/>
      </c>
      <c r="DL184" s="434" t="str">
        <f t="shared" si="159"/>
        <v/>
      </c>
      <c r="DM184" s="434" t="str">
        <f t="shared" si="159"/>
        <v/>
      </c>
      <c r="DN184" s="434" t="str">
        <f t="shared" si="159"/>
        <v/>
      </c>
      <c r="DO184" s="434" t="str">
        <f t="shared" si="139"/>
        <v/>
      </c>
      <c r="DP184" s="434" t="str">
        <f t="shared" si="160"/>
        <v/>
      </c>
      <c r="DQ184" s="434" t="str">
        <f t="shared" si="160"/>
        <v/>
      </c>
      <c r="DR184" s="434" t="str">
        <f t="shared" si="157"/>
        <v/>
      </c>
      <c r="DS184" s="434" t="str">
        <f t="shared" si="163"/>
        <v/>
      </c>
      <c r="DT184" s="434" t="str">
        <f t="shared" si="163"/>
        <v/>
      </c>
      <c r="DU184" s="434" t="str">
        <f t="shared" si="155"/>
        <v/>
      </c>
      <c r="DV184" s="434" t="str">
        <f t="shared" si="166"/>
        <v/>
      </c>
      <c r="DW184" s="434" t="str">
        <f t="shared" si="151"/>
        <v/>
      </c>
      <c r="DX184" s="434" t="str">
        <f t="shared" si="150"/>
        <v/>
      </c>
      <c r="DY184" s="434" t="str">
        <f t="shared" si="145"/>
        <v/>
      </c>
      <c r="DZ184" s="434" t="str">
        <f t="shared" si="167"/>
        <v/>
      </c>
      <c r="EA184" s="434" t="str">
        <f t="shared" si="164"/>
        <v/>
      </c>
      <c r="EB184" s="434" t="str">
        <f t="shared" si="170"/>
        <v/>
      </c>
      <c r="EC184" s="434" t="str">
        <f t="shared" ref="EC184:EC192" si="171">IF(EC$2=$DB184,1,"")</f>
        <v/>
      </c>
      <c r="ED184" s="434" t="str">
        <f t="shared" si="153"/>
        <v/>
      </c>
      <c r="EE184" s="434">
        <f t="shared" si="153"/>
        <v>1</v>
      </c>
      <c r="EF184" s="434" t="str">
        <f t="shared" si="168"/>
        <v/>
      </c>
      <c r="EG184" s="434" t="str">
        <f t="shared" si="148"/>
        <v/>
      </c>
      <c r="EH184" s="434" t="str">
        <f t="shared" si="148"/>
        <v/>
      </c>
      <c r="EI184" s="434" t="str">
        <f t="shared" si="169"/>
        <v/>
      </c>
      <c r="EJ184" s="434" t="str">
        <f t="shared" si="165"/>
        <v/>
      </c>
      <c r="EK184" s="434" t="str">
        <f t="shared" si="165"/>
        <v/>
      </c>
      <c r="EL184" s="434" t="str">
        <f>IF(EL$2=$DB184,1,"")</f>
        <v/>
      </c>
      <c r="EM184" s="434" t="str">
        <f t="shared" si="152"/>
        <v/>
      </c>
      <c r="EN184" s="434" t="str">
        <f t="shared" si="154"/>
        <v/>
      </c>
      <c r="EO184" s="434" t="str">
        <f t="shared" si="161"/>
        <v/>
      </c>
      <c r="EP184" s="434" t="str">
        <f t="shared" si="161"/>
        <v/>
      </c>
      <c r="EQ184" s="434" t="str">
        <f t="shared" si="141"/>
        <v/>
      </c>
      <c r="ER184" s="434" t="str">
        <f t="shared" si="162"/>
        <v/>
      </c>
      <c r="ES184" s="445" t="str">
        <f t="shared" si="162"/>
        <v/>
      </c>
    </row>
    <row r="185" spans="105:149">
      <c r="DA185" s="438" t="s">
        <v>14769</v>
      </c>
      <c r="DB185" s="439">
        <v>43</v>
      </c>
      <c r="DC185" s="440" t="str">
        <f t="shared" si="143"/>
        <v/>
      </c>
      <c r="DD185" s="440" t="str">
        <f t="shared" si="146"/>
        <v/>
      </c>
      <c r="DE185" s="440" t="str">
        <f t="shared" si="121"/>
        <v/>
      </c>
      <c r="DF185" s="440" t="str">
        <f t="shared" si="138"/>
        <v/>
      </c>
      <c r="DG185" s="440" t="str">
        <f t="shared" si="132"/>
        <v/>
      </c>
      <c r="DH185" s="440" t="str">
        <f t="shared" si="122"/>
        <v/>
      </c>
      <c r="DI185" s="440" t="str">
        <f t="shared" si="147"/>
        <v/>
      </c>
      <c r="DJ185" s="440" t="str">
        <f t="shared" si="159"/>
        <v/>
      </c>
      <c r="DK185" s="440" t="str">
        <f t="shared" si="159"/>
        <v/>
      </c>
      <c r="DL185" s="440" t="str">
        <f t="shared" si="159"/>
        <v/>
      </c>
      <c r="DM185" s="440" t="str">
        <f t="shared" si="159"/>
        <v/>
      </c>
      <c r="DN185" s="440" t="str">
        <f t="shared" si="159"/>
        <v/>
      </c>
      <c r="DO185" s="440" t="str">
        <f t="shared" si="139"/>
        <v/>
      </c>
      <c r="DP185" s="440" t="str">
        <f t="shared" si="160"/>
        <v/>
      </c>
      <c r="DQ185" s="440" t="str">
        <f t="shared" si="160"/>
        <v/>
      </c>
      <c r="DR185" s="440" t="str">
        <f t="shared" si="157"/>
        <v/>
      </c>
      <c r="DS185" s="440" t="str">
        <f t="shared" si="163"/>
        <v/>
      </c>
      <c r="DT185" s="440" t="str">
        <f t="shared" si="163"/>
        <v/>
      </c>
      <c r="DU185" s="440" t="str">
        <f t="shared" si="155"/>
        <v/>
      </c>
      <c r="DV185" s="440" t="str">
        <f t="shared" si="166"/>
        <v/>
      </c>
      <c r="DW185" s="440" t="str">
        <f t="shared" si="151"/>
        <v/>
      </c>
      <c r="DX185" s="440" t="str">
        <f t="shared" si="150"/>
        <v/>
      </c>
      <c r="DY185" s="440" t="str">
        <f t="shared" si="145"/>
        <v/>
      </c>
      <c r="DZ185" s="440" t="str">
        <f t="shared" si="167"/>
        <v/>
      </c>
      <c r="EA185" s="440" t="str">
        <f t="shared" si="164"/>
        <v/>
      </c>
      <c r="EB185" s="440" t="str">
        <f t="shared" si="170"/>
        <v/>
      </c>
      <c r="EC185" s="440" t="str">
        <f t="shared" si="171"/>
        <v/>
      </c>
      <c r="ED185" s="440" t="str">
        <f t="shared" si="153"/>
        <v/>
      </c>
      <c r="EE185" s="440" t="str">
        <f t="shared" si="153"/>
        <v/>
      </c>
      <c r="EF185" s="440" t="str">
        <f t="shared" si="168"/>
        <v/>
      </c>
      <c r="EG185" s="440" t="str">
        <f t="shared" ref="EG185:EH192" si="172">IF(EG$2=$DB185,1,"")</f>
        <v/>
      </c>
      <c r="EH185" s="440" t="str">
        <f t="shared" si="172"/>
        <v/>
      </c>
      <c r="EI185" s="440" t="str">
        <f t="shared" si="169"/>
        <v/>
      </c>
      <c r="EJ185" s="440" t="str">
        <f t="shared" si="165"/>
        <v/>
      </c>
      <c r="EK185" s="440" t="str">
        <f t="shared" si="165"/>
        <v/>
      </c>
      <c r="EL185" s="440" t="str">
        <f>IF(EL$2=$DB185,1,"")</f>
        <v/>
      </c>
      <c r="EM185" s="440" t="str">
        <f t="shared" si="152"/>
        <v/>
      </c>
      <c r="EN185" s="440" t="str">
        <f t="shared" si="154"/>
        <v/>
      </c>
      <c r="EO185" s="440" t="str">
        <f t="shared" si="161"/>
        <v/>
      </c>
      <c r="EP185" s="440" t="str">
        <f t="shared" si="161"/>
        <v/>
      </c>
      <c r="EQ185" s="440" t="str">
        <f t="shared" si="141"/>
        <v/>
      </c>
      <c r="ER185" s="440" t="str">
        <f t="shared" si="162"/>
        <v/>
      </c>
      <c r="ES185" s="441">
        <f t="shared" si="162"/>
        <v>1</v>
      </c>
    </row>
    <row r="186" spans="105:149">
      <c r="DA186" s="442" t="s">
        <v>14770</v>
      </c>
      <c r="DB186" s="443">
        <v>23</v>
      </c>
      <c r="DC186" s="434" t="str">
        <f t="shared" si="143"/>
        <v/>
      </c>
      <c r="DD186" s="434" t="str">
        <f t="shared" si="146"/>
        <v/>
      </c>
      <c r="DE186" s="434" t="str">
        <f t="shared" si="121"/>
        <v/>
      </c>
      <c r="DF186" s="434" t="str">
        <f t="shared" si="138"/>
        <v/>
      </c>
      <c r="DG186" s="434" t="str">
        <f t="shared" si="132"/>
        <v/>
      </c>
      <c r="DH186" s="434" t="str">
        <f t="shared" si="122"/>
        <v/>
      </c>
      <c r="DI186" s="434" t="str">
        <f t="shared" si="147"/>
        <v/>
      </c>
      <c r="DJ186" s="434" t="str">
        <f t="shared" ref="DJ186:DN192" si="173">IF(DJ$2=$DB186,1,"")</f>
        <v/>
      </c>
      <c r="DK186" s="434" t="str">
        <f t="shared" si="173"/>
        <v/>
      </c>
      <c r="DL186" s="434" t="str">
        <f t="shared" si="173"/>
        <v/>
      </c>
      <c r="DM186" s="434" t="str">
        <f t="shared" si="173"/>
        <v/>
      </c>
      <c r="DN186" s="434" t="str">
        <f t="shared" si="173"/>
        <v/>
      </c>
      <c r="DO186" s="434" t="str">
        <f t="shared" si="139"/>
        <v/>
      </c>
      <c r="DP186" s="434" t="str">
        <f t="shared" si="160"/>
        <v/>
      </c>
      <c r="DQ186" s="434" t="str">
        <f t="shared" si="160"/>
        <v/>
      </c>
      <c r="DR186" s="434" t="str">
        <f t="shared" si="157"/>
        <v/>
      </c>
      <c r="DS186" s="434" t="str">
        <f t="shared" si="163"/>
        <v/>
      </c>
      <c r="DT186" s="434" t="str">
        <f t="shared" si="163"/>
        <v/>
      </c>
      <c r="DU186" s="434" t="str">
        <f t="shared" si="155"/>
        <v/>
      </c>
      <c r="DV186" s="434" t="str">
        <f t="shared" si="166"/>
        <v/>
      </c>
      <c r="DW186" s="434" t="str">
        <f t="shared" si="151"/>
        <v/>
      </c>
      <c r="DX186" s="434" t="str">
        <f t="shared" si="150"/>
        <v/>
      </c>
      <c r="DY186" s="434">
        <f t="shared" si="145"/>
        <v>1</v>
      </c>
      <c r="DZ186" s="434" t="str">
        <f t="shared" si="167"/>
        <v/>
      </c>
      <c r="EA186" s="434" t="str">
        <f t="shared" si="164"/>
        <v/>
      </c>
      <c r="EB186" s="434" t="str">
        <f t="shared" si="170"/>
        <v/>
      </c>
      <c r="EC186" s="434" t="str">
        <f t="shared" si="171"/>
        <v/>
      </c>
      <c r="ED186" s="434" t="str">
        <f t="shared" si="153"/>
        <v/>
      </c>
      <c r="EE186" s="434" t="str">
        <f t="shared" si="153"/>
        <v/>
      </c>
      <c r="EF186" s="434" t="str">
        <f t="shared" si="168"/>
        <v/>
      </c>
      <c r="EG186" s="434" t="str">
        <f t="shared" si="172"/>
        <v/>
      </c>
      <c r="EH186" s="434" t="str">
        <f t="shared" si="172"/>
        <v/>
      </c>
      <c r="EI186" s="434" t="str">
        <f t="shared" si="169"/>
        <v/>
      </c>
      <c r="EJ186" s="434" t="str">
        <f t="shared" si="165"/>
        <v/>
      </c>
      <c r="EK186" s="434" t="str">
        <f t="shared" si="165"/>
        <v/>
      </c>
      <c r="EL186" s="434" t="str">
        <f>IF(EL$2=$DB186,1,"")</f>
        <v/>
      </c>
      <c r="EM186" s="434" t="str">
        <f t="shared" si="152"/>
        <v/>
      </c>
      <c r="EN186" s="434" t="str">
        <f t="shared" si="154"/>
        <v/>
      </c>
      <c r="EO186" s="434" t="str">
        <f t="shared" si="161"/>
        <v/>
      </c>
      <c r="EP186" s="434" t="str">
        <f t="shared" si="161"/>
        <v/>
      </c>
      <c r="EQ186" s="434" t="str">
        <f t="shared" si="141"/>
        <v/>
      </c>
      <c r="ER186" s="434" t="str">
        <f t="shared" si="162"/>
        <v/>
      </c>
      <c r="ES186" s="445" t="str">
        <f t="shared" si="162"/>
        <v/>
      </c>
    </row>
    <row r="187" spans="105:149">
      <c r="DA187" s="438" t="s">
        <v>14771</v>
      </c>
      <c r="DB187" s="439">
        <v>40</v>
      </c>
      <c r="DC187" s="440" t="str">
        <f t="shared" si="143"/>
        <v/>
      </c>
      <c r="DD187" s="440" t="str">
        <f t="shared" si="146"/>
        <v/>
      </c>
      <c r="DE187" s="440" t="str">
        <f t="shared" si="121"/>
        <v/>
      </c>
      <c r="DF187" s="440" t="str">
        <f t="shared" si="138"/>
        <v/>
      </c>
      <c r="DG187" s="440" t="str">
        <f t="shared" si="132"/>
        <v/>
      </c>
      <c r="DH187" s="440" t="str">
        <f t="shared" si="122"/>
        <v/>
      </c>
      <c r="DI187" s="440" t="str">
        <f t="shared" si="147"/>
        <v/>
      </c>
      <c r="DJ187" s="440" t="str">
        <f t="shared" si="173"/>
        <v/>
      </c>
      <c r="DK187" s="440" t="str">
        <f t="shared" si="173"/>
        <v/>
      </c>
      <c r="DL187" s="440" t="str">
        <f t="shared" si="173"/>
        <v/>
      </c>
      <c r="DM187" s="440" t="str">
        <f t="shared" si="173"/>
        <v/>
      </c>
      <c r="DN187" s="440" t="str">
        <f t="shared" si="173"/>
        <v/>
      </c>
      <c r="DO187" s="440" t="str">
        <f t="shared" si="139"/>
        <v/>
      </c>
      <c r="DP187" s="440" t="str">
        <f t="shared" si="160"/>
        <v/>
      </c>
      <c r="DQ187" s="440" t="str">
        <f t="shared" si="160"/>
        <v/>
      </c>
      <c r="DR187" s="440" t="str">
        <f t="shared" si="157"/>
        <v/>
      </c>
      <c r="DS187" s="440" t="str">
        <f t="shared" si="163"/>
        <v/>
      </c>
      <c r="DT187" s="440" t="str">
        <f t="shared" si="163"/>
        <v/>
      </c>
      <c r="DU187" s="440" t="str">
        <f t="shared" si="155"/>
        <v/>
      </c>
      <c r="DV187" s="440" t="str">
        <f t="shared" si="166"/>
        <v/>
      </c>
      <c r="DW187" s="440" t="str">
        <f t="shared" si="151"/>
        <v/>
      </c>
      <c r="DX187" s="440" t="str">
        <f t="shared" si="150"/>
        <v/>
      </c>
      <c r="DY187" s="440" t="str">
        <f t="shared" si="145"/>
        <v/>
      </c>
      <c r="DZ187" s="440" t="str">
        <f t="shared" si="167"/>
        <v/>
      </c>
      <c r="EA187" s="440" t="str">
        <f t="shared" si="164"/>
        <v/>
      </c>
      <c r="EB187" s="440" t="str">
        <f t="shared" si="170"/>
        <v/>
      </c>
      <c r="EC187" s="440" t="str">
        <f t="shared" si="171"/>
        <v/>
      </c>
      <c r="ED187" s="440" t="str">
        <f t="shared" si="153"/>
        <v/>
      </c>
      <c r="EE187" s="440" t="str">
        <f t="shared" si="153"/>
        <v/>
      </c>
      <c r="EF187" s="440" t="str">
        <f t="shared" si="168"/>
        <v/>
      </c>
      <c r="EG187" s="440" t="str">
        <f t="shared" si="172"/>
        <v/>
      </c>
      <c r="EH187" s="440" t="str">
        <f t="shared" si="172"/>
        <v/>
      </c>
      <c r="EI187" s="440" t="str">
        <f t="shared" si="169"/>
        <v/>
      </c>
      <c r="EJ187" s="440" t="str">
        <f t="shared" si="165"/>
        <v/>
      </c>
      <c r="EK187" s="440" t="str">
        <f t="shared" si="165"/>
        <v/>
      </c>
      <c r="EL187" s="440" t="str">
        <f>IF(EL$2=$DB187,1,"")</f>
        <v/>
      </c>
      <c r="EM187" s="440" t="str">
        <f t="shared" si="152"/>
        <v/>
      </c>
      <c r="EN187" s="440" t="str">
        <f t="shared" si="154"/>
        <v/>
      </c>
      <c r="EO187" s="440" t="str">
        <f t="shared" si="161"/>
        <v/>
      </c>
      <c r="EP187" s="440">
        <f t="shared" si="161"/>
        <v>1</v>
      </c>
      <c r="EQ187" s="440" t="str">
        <f t="shared" si="141"/>
        <v/>
      </c>
      <c r="ER187" s="440" t="str">
        <f t="shared" si="162"/>
        <v/>
      </c>
      <c r="ES187" s="441" t="str">
        <f t="shared" si="162"/>
        <v/>
      </c>
    </row>
    <row r="188" spans="105:149">
      <c r="DA188" s="442" t="s">
        <v>14772</v>
      </c>
      <c r="DB188" s="443" t="s">
        <v>14773</v>
      </c>
      <c r="DC188" s="434" t="str">
        <f t="shared" si="143"/>
        <v/>
      </c>
      <c r="DD188" s="434" t="str">
        <f t="shared" si="146"/>
        <v/>
      </c>
      <c r="DE188" s="434" t="str">
        <f t="shared" si="121"/>
        <v/>
      </c>
      <c r="DF188" s="434" t="str">
        <f t="shared" si="138"/>
        <v/>
      </c>
      <c r="DG188" s="434" t="str">
        <f t="shared" si="132"/>
        <v/>
      </c>
      <c r="DH188" s="434" t="str">
        <f t="shared" si="122"/>
        <v/>
      </c>
      <c r="DI188" s="434" t="str">
        <f t="shared" si="147"/>
        <v/>
      </c>
      <c r="DJ188" s="434" t="str">
        <f t="shared" si="173"/>
        <v/>
      </c>
      <c r="DK188" s="434" t="str">
        <f t="shared" si="173"/>
        <v/>
      </c>
      <c r="DL188" s="434" t="str">
        <f t="shared" si="173"/>
        <v/>
      </c>
      <c r="DM188" s="434" t="str">
        <f t="shared" si="173"/>
        <v/>
      </c>
      <c r="DN188" s="434" t="str">
        <f t="shared" si="173"/>
        <v/>
      </c>
      <c r="DO188" s="434" t="str">
        <f t="shared" si="139"/>
        <v/>
      </c>
      <c r="DP188" s="434" t="str">
        <f t="shared" si="160"/>
        <v/>
      </c>
      <c r="DQ188" s="434" t="str">
        <f t="shared" si="160"/>
        <v/>
      </c>
      <c r="DR188" s="434" t="str">
        <f t="shared" si="157"/>
        <v/>
      </c>
      <c r="DS188" s="434" t="str">
        <f t="shared" si="163"/>
        <v/>
      </c>
      <c r="DT188" s="434" t="str">
        <f t="shared" si="163"/>
        <v/>
      </c>
      <c r="DU188" s="434" t="str">
        <f t="shared" si="155"/>
        <v/>
      </c>
      <c r="DV188" s="434" t="str">
        <f t="shared" si="166"/>
        <v/>
      </c>
      <c r="DW188" s="434">
        <v>1</v>
      </c>
      <c r="DX188" s="434" t="str">
        <f t="shared" si="150"/>
        <v/>
      </c>
      <c r="DY188" s="434" t="str">
        <f t="shared" si="145"/>
        <v/>
      </c>
      <c r="DZ188" s="434" t="str">
        <f t="shared" si="167"/>
        <v/>
      </c>
      <c r="EA188" s="434" t="str">
        <f t="shared" si="164"/>
        <v/>
      </c>
      <c r="EB188" s="434" t="str">
        <f t="shared" si="170"/>
        <v/>
      </c>
      <c r="EC188" s="434" t="str">
        <f t="shared" si="171"/>
        <v/>
      </c>
      <c r="ED188" s="434" t="str">
        <f t="shared" si="153"/>
        <v/>
      </c>
      <c r="EE188" s="434" t="str">
        <f t="shared" si="153"/>
        <v/>
      </c>
      <c r="EF188" s="434" t="str">
        <f t="shared" si="168"/>
        <v/>
      </c>
      <c r="EG188" s="434" t="str">
        <f t="shared" si="172"/>
        <v/>
      </c>
      <c r="EH188" s="434" t="str">
        <f t="shared" si="172"/>
        <v/>
      </c>
      <c r="EI188" s="434" t="str">
        <f t="shared" si="169"/>
        <v/>
      </c>
      <c r="EJ188" s="434" t="str">
        <f t="shared" si="165"/>
        <v/>
      </c>
      <c r="EK188" s="434" t="str">
        <f t="shared" si="165"/>
        <v/>
      </c>
      <c r="EL188" s="434">
        <v>1</v>
      </c>
      <c r="EM188" s="434" t="str">
        <f t="shared" si="152"/>
        <v/>
      </c>
      <c r="EN188" s="434" t="str">
        <f t="shared" si="154"/>
        <v/>
      </c>
      <c r="EO188" s="434" t="str">
        <f t="shared" si="161"/>
        <v/>
      </c>
      <c r="EP188" s="434" t="str">
        <f t="shared" si="161"/>
        <v/>
      </c>
      <c r="EQ188" s="434" t="str">
        <f t="shared" si="141"/>
        <v/>
      </c>
      <c r="ER188" s="434" t="str">
        <f t="shared" si="162"/>
        <v/>
      </c>
      <c r="ES188" s="445" t="str">
        <f t="shared" si="162"/>
        <v/>
      </c>
    </row>
    <row r="189" spans="105:149">
      <c r="DA189" s="438" t="s">
        <v>14774</v>
      </c>
      <c r="DB189" s="439">
        <v>16</v>
      </c>
      <c r="DC189" s="440" t="str">
        <f t="shared" si="143"/>
        <v/>
      </c>
      <c r="DD189" s="440" t="str">
        <f t="shared" si="146"/>
        <v/>
      </c>
      <c r="DE189" s="440" t="str">
        <f t="shared" si="121"/>
        <v/>
      </c>
      <c r="DF189" s="440" t="str">
        <f t="shared" si="138"/>
        <v/>
      </c>
      <c r="DG189" s="440" t="str">
        <f t="shared" si="132"/>
        <v/>
      </c>
      <c r="DH189" s="440" t="str">
        <f t="shared" si="122"/>
        <v/>
      </c>
      <c r="DI189" s="440" t="str">
        <f t="shared" si="147"/>
        <v/>
      </c>
      <c r="DJ189" s="440" t="str">
        <f t="shared" si="173"/>
        <v/>
      </c>
      <c r="DK189" s="440" t="str">
        <f t="shared" si="173"/>
        <v/>
      </c>
      <c r="DL189" s="440" t="str">
        <f t="shared" si="173"/>
        <v/>
      </c>
      <c r="DM189" s="440" t="str">
        <f t="shared" si="173"/>
        <v/>
      </c>
      <c r="DN189" s="440" t="str">
        <f t="shared" si="173"/>
        <v/>
      </c>
      <c r="DO189" s="440" t="str">
        <f t="shared" si="139"/>
        <v/>
      </c>
      <c r="DP189" s="440" t="str">
        <f t="shared" si="160"/>
        <v/>
      </c>
      <c r="DQ189" s="440" t="str">
        <f t="shared" si="160"/>
        <v/>
      </c>
      <c r="DR189" s="440">
        <f t="shared" si="157"/>
        <v>1</v>
      </c>
      <c r="DS189" s="440" t="str">
        <f t="shared" si="163"/>
        <v/>
      </c>
      <c r="DT189" s="440" t="str">
        <f t="shared" si="163"/>
        <v/>
      </c>
      <c r="DU189" s="440" t="str">
        <f t="shared" si="155"/>
        <v/>
      </c>
      <c r="DV189" s="440" t="str">
        <f t="shared" si="166"/>
        <v/>
      </c>
      <c r="DW189" s="440" t="str">
        <f>IF(DW$2=$DB189,1,"")</f>
        <v/>
      </c>
      <c r="DX189" s="440" t="str">
        <f t="shared" si="150"/>
        <v/>
      </c>
      <c r="DY189" s="440" t="str">
        <f t="shared" si="145"/>
        <v/>
      </c>
      <c r="DZ189" s="440" t="str">
        <f t="shared" si="167"/>
        <v/>
      </c>
      <c r="EA189" s="440" t="str">
        <f t="shared" si="164"/>
        <v/>
      </c>
      <c r="EB189" s="440" t="str">
        <f t="shared" si="170"/>
        <v/>
      </c>
      <c r="EC189" s="440" t="str">
        <f t="shared" si="171"/>
        <v/>
      </c>
      <c r="ED189" s="440" t="str">
        <f t="shared" si="153"/>
        <v/>
      </c>
      <c r="EE189" s="440" t="str">
        <f t="shared" si="153"/>
        <v/>
      </c>
      <c r="EF189" s="440" t="str">
        <f t="shared" si="168"/>
        <v/>
      </c>
      <c r="EG189" s="440" t="str">
        <f t="shared" si="172"/>
        <v/>
      </c>
      <c r="EH189" s="440" t="str">
        <f t="shared" si="172"/>
        <v/>
      </c>
      <c r="EI189" s="440" t="str">
        <f t="shared" si="169"/>
        <v/>
      </c>
      <c r="EJ189" s="440" t="str">
        <f t="shared" si="165"/>
        <v/>
      </c>
      <c r="EK189" s="440" t="str">
        <f t="shared" si="165"/>
        <v/>
      </c>
      <c r="EL189" s="440" t="str">
        <f>IF(EL$2=$DB189,1,"")</f>
        <v/>
      </c>
      <c r="EM189" s="440" t="str">
        <f t="shared" si="152"/>
        <v/>
      </c>
      <c r="EN189" s="440" t="str">
        <f t="shared" si="154"/>
        <v/>
      </c>
      <c r="EO189" s="440" t="str">
        <f t="shared" si="161"/>
        <v/>
      </c>
      <c r="EP189" s="440" t="str">
        <f t="shared" si="161"/>
        <v/>
      </c>
      <c r="EQ189" s="440" t="str">
        <f t="shared" si="141"/>
        <v/>
      </c>
      <c r="ER189" s="440" t="str">
        <f t="shared" si="162"/>
        <v/>
      </c>
      <c r="ES189" s="441" t="str">
        <f t="shared" si="162"/>
        <v/>
      </c>
    </row>
    <row r="190" spans="105:149">
      <c r="DA190" s="442" t="s">
        <v>14775</v>
      </c>
      <c r="DB190" s="443">
        <v>35</v>
      </c>
      <c r="DC190" s="434" t="str">
        <f t="shared" si="143"/>
        <v/>
      </c>
      <c r="DD190" s="434" t="str">
        <f t="shared" si="146"/>
        <v/>
      </c>
      <c r="DE190" s="434" t="str">
        <f t="shared" si="121"/>
        <v/>
      </c>
      <c r="DF190" s="434" t="str">
        <f t="shared" si="138"/>
        <v/>
      </c>
      <c r="DG190" s="434" t="str">
        <f t="shared" si="132"/>
        <v/>
      </c>
      <c r="DH190" s="434" t="str">
        <f t="shared" si="122"/>
        <v/>
      </c>
      <c r="DI190" s="434" t="str">
        <f t="shared" si="147"/>
        <v/>
      </c>
      <c r="DJ190" s="434" t="str">
        <f t="shared" si="173"/>
        <v/>
      </c>
      <c r="DK190" s="434" t="str">
        <f t="shared" si="173"/>
        <v/>
      </c>
      <c r="DL190" s="434" t="str">
        <f t="shared" si="173"/>
        <v/>
      </c>
      <c r="DM190" s="434" t="str">
        <f t="shared" si="173"/>
        <v/>
      </c>
      <c r="DN190" s="434" t="str">
        <f t="shared" si="173"/>
        <v/>
      </c>
      <c r="DO190" s="434" t="str">
        <f t="shared" si="139"/>
        <v/>
      </c>
      <c r="DP190" s="434" t="str">
        <f t="shared" si="160"/>
        <v/>
      </c>
      <c r="DQ190" s="434" t="str">
        <f t="shared" si="160"/>
        <v/>
      </c>
      <c r="DR190" s="434" t="str">
        <f t="shared" si="157"/>
        <v/>
      </c>
      <c r="DS190" s="434" t="str">
        <f t="shared" si="163"/>
        <v/>
      </c>
      <c r="DT190" s="434" t="str">
        <f t="shared" si="163"/>
        <v/>
      </c>
      <c r="DU190" s="434" t="str">
        <f t="shared" si="155"/>
        <v/>
      </c>
      <c r="DV190" s="434" t="str">
        <f t="shared" si="166"/>
        <v/>
      </c>
      <c r="DW190" s="434" t="str">
        <f>IF(DW$2=$DB190,1,"")</f>
        <v/>
      </c>
      <c r="DX190" s="434" t="str">
        <f t="shared" si="150"/>
        <v/>
      </c>
      <c r="DY190" s="434" t="str">
        <f t="shared" si="145"/>
        <v/>
      </c>
      <c r="DZ190" s="434" t="str">
        <f t="shared" si="167"/>
        <v/>
      </c>
      <c r="EA190" s="434" t="str">
        <f t="shared" si="164"/>
        <v/>
      </c>
      <c r="EB190" s="434" t="str">
        <f t="shared" si="170"/>
        <v/>
      </c>
      <c r="EC190" s="434" t="str">
        <f t="shared" si="171"/>
        <v/>
      </c>
      <c r="ED190" s="434" t="str">
        <f t="shared" si="153"/>
        <v/>
      </c>
      <c r="EE190" s="434" t="str">
        <f t="shared" si="153"/>
        <v/>
      </c>
      <c r="EF190" s="434" t="str">
        <f t="shared" si="168"/>
        <v/>
      </c>
      <c r="EG190" s="434" t="str">
        <f t="shared" si="172"/>
        <v/>
      </c>
      <c r="EH190" s="434" t="str">
        <f t="shared" si="172"/>
        <v/>
      </c>
      <c r="EI190" s="434" t="str">
        <f t="shared" si="169"/>
        <v/>
      </c>
      <c r="EJ190" s="434" t="str">
        <f t="shared" si="165"/>
        <v/>
      </c>
      <c r="EK190" s="434">
        <f t="shared" si="165"/>
        <v>1</v>
      </c>
      <c r="EL190" s="434" t="str">
        <f>IF(EL$2=$DB190,1,"")</f>
        <v/>
      </c>
      <c r="EM190" s="434" t="str">
        <f t="shared" si="152"/>
        <v/>
      </c>
      <c r="EN190" s="434" t="str">
        <f t="shared" si="154"/>
        <v/>
      </c>
      <c r="EO190" s="434" t="str">
        <f t="shared" si="161"/>
        <v/>
      </c>
      <c r="EP190" s="434" t="str">
        <f t="shared" si="161"/>
        <v/>
      </c>
      <c r="EQ190" s="434" t="str">
        <f t="shared" si="141"/>
        <v/>
      </c>
      <c r="ER190" s="434" t="str">
        <f t="shared" si="162"/>
        <v/>
      </c>
      <c r="ES190" s="445" t="str">
        <f t="shared" si="162"/>
        <v/>
      </c>
    </row>
    <row r="191" spans="105:149">
      <c r="DA191" s="438" t="s">
        <v>14776</v>
      </c>
      <c r="DB191" s="439">
        <v>32</v>
      </c>
      <c r="DC191" s="440" t="str">
        <f t="shared" si="143"/>
        <v/>
      </c>
      <c r="DD191" s="440" t="str">
        <f t="shared" si="146"/>
        <v/>
      </c>
      <c r="DE191" s="440" t="str">
        <f t="shared" si="121"/>
        <v/>
      </c>
      <c r="DF191" s="440" t="str">
        <f t="shared" si="138"/>
        <v/>
      </c>
      <c r="DG191" s="440" t="str">
        <f t="shared" si="132"/>
        <v/>
      </c>
      <c r="DH191" s="440" t="str">
        <f t="shared" si="122"/>
        <v/>
      </c>
      <c r="DI191" s="440" t="str">
        <f t="shared" si="147"/>
        <v/>
      </c>
      <c r="DJ191" s="440" t="str">
        <f t="shared" si="173"/>
        <v/>
      </c>
      <c r="DK191" s="440" t="str">
        <f t="shared" si="173"/>
        <v/>
      </c>
      <c r="DL191" s="440" t="str">
        <f t="shared" si="173"/>
        <v/>
      </c>
      <c r="DM191" s="440" t="str">
        <f t="shared" si="173"/>
        <v/>
      </c>
      <c r="DN191" s="440" t="str">
        <f t="shared" si="173"/>
        <v/>
      </c>
      <c r="DO191" s="440" t="str">
        <f t="shared" si="139"/>
        <v/>
      </c>
      <c r="DP191" s="440" t="str">
        <f t="shared" si="160"/>
        <v/>
      </c>
      <c r="DQ191" s="440" t="str">
        <f t="shared" si="160"/>
        <v/>
      </c>
      <c r="DR191" s="440" t="str">
        <f t="shared" si="157"/>
        <v/>
      </c>
      <c r="DS191" s="440" t="str">
        <f t="shared" si="163"/>
        <v/>
      </c>
      <c r="DT191" s="440" t="str">
        <f t="shared" si="163"/>
        <v/>
      </c>
      <c r="DU191" s="440" t="str">
        <f t="shared" si="155"/>
        <v/>
      </c>
      <c r="DV191" s="440" t="str">
        <f t="shared" si="166"/>
        <v/>
      </c>
      <c r="DW191" s="440" t="str">
        <f>IF(DW$2=$DB191,1,"")</f>
        <v/>
      </c>
      <c r="DX191" s="440" t="str">
        <f t="shared" si="150"/>
        <v/>
      </c>
      <c r="DY191" s="440" t="str">
        <f t="shared" si="145"/>
        <v/>
      </c>
      <c r="DZ191" s="440" t="str">
        <f t="shared" si="167"/>
        <v/>
      </c>
      <c r="EA191" s="440" t="str">
        <f t="shared" si="164"/>
        <v/>
      </c>
      <c r="EB191" s="440" t="str">
        <f t="shared" si="170"/>
        <v/>
      </c>
      <c r="EC191" s="440" t="str">
        <f t="shared" si="171"/>
        <v/>
      </c>
      <c r="ED191" s="440" t="str">
        <f t="shared" si="153"/>
        <v/>
      </c>
      <c r="EE191" s="440" t="str">
        <f t="shared" si="153"/>
        <v/>
      </c>
      <c r="EF191" s="440" t="str">
        <f t="shared" si="168"/>
        <v/>
      </c>
      <c r="EG191" s="440" t="str">
        <f t="shared" si="172"/>
        <v/>
      </c>
      <c r="EH191" s="440">
        <f t="shared" si="172"/>
        <v>1</v>
      </c>
      <c r="EI191" s="440" t="str">
        <f t="shared" si="169"/>
        <v/>
      </c>
      <c r="EJ191" s="440" t="str">
        <f t="shared" si="165"/>
        <v/>
      </c>
      <c r="EK191" s="440" t="str">
        <f t="shared" si="165"/>
        <v/>
      </c>
      <c r="EL191" s="440" t="str">
        <f>IF(EL$2=$DB191,1,"")</f>
        <v/>
      </c>
      <c r="EM191" s="440" t="str">
        <f t="shared" si="152"/>
        <v/>
      </c>
      <c r="EN191" s="440" t="str">
        <f t="shared" si="154"/>
        <v/>
      </c>
      <c r="EO191" s="440" t="str">
        <f t="shared" si="161"/>
        <v/>
      </c>
      <c r="EP191" s="440" t="str">
        <f t="shared" si="161"/>
        <v/>
      </c>
      <c r="EQ191" s="440" t="str">
        <f t="shared" si="141"/>
        <v/>
      </c>
      <c r="ER191" s="440" t="str">
        <f t="shared" si="162"/>
        <v/>
      </c>
      <c r="ES191" s="441" t="str">
        <f t="shared" si="162"/>
        <v/>
      </c>
    </row>
    <row r="192" spans="105:149">
      <c r="DA192" s="442" t="s">
        <v>14777</v>
      </c>
      <c r="DB192" s="443">
        <v>40</v>
      </c>
      <c r="DC192" s="434" t="str">
        <f>IF(DC$2=$DB192,1,"")</f>
        <v/>
      </c>
      <c r="DD192" s="434" t="str">
        <f t="shared" si="146"/>
        <v/>
      </c>
      <c r="DE192" s="434" t="str">
        <f t="shared" si="121"/>
        <v/>
      </c>
      <c r="DF192" s="434" t="str">
        <f t="shared" si="138"/>
        <v/>
      </c>
      <c r="DG192" s="434" t="str">
        <f t="shared" si="132"/>
        <v/>
      </c>
      <c r="DH192" s="434" t="str">
        <f t="shared" si="122"/>
        <v/>
      </c>
      <c r="DI192" s="434" t="str">
        <f t="shared" si="147"/>
        <v/>
      </c>
      <c r="DJ192" s="434" t="str">
        <f t="shared" si="173"/>
        <v/>
      </c>
      <c r="DK192" s="434" t="str">
        <f t="shared" si="173"/>
        <v/>
      </c>
      <c r="DL192" s="434" t="str">
        <f t="shared" si="173"/>
        <v/>
      </c>
      <c r="DM192" s="434" t="str">
        <f t="shared" si="173"/>
        <v/>
      </c>
      <c r="DN192" s="434" t="str">
        <f t="shared" si="173"/>
        <v/>
      </c>
      <c r="DO192" s="434" t="str">
        <f t="shared" si="139"/>
        <v/>
      </c>
      <c r="DP192" s="434" t="str">
        <f>IF(DP$2=$DB192,1,"")</f>
        <v/>
      </c>
      <c r="DQ192" s="434" t="str">
        <f>IF(DQ$2=$DB192,1,"")</f>
        <v/>
      </c>
      <c r="DR192" s="434" t="str">
        <f t="shared" si="157"/>
        <v/>
      </c>
      <c r="DS192" s="434" t="str">
        <f t="shared" si="163"/>
        <v/>
      </c>
      <c r="DT192" s="434" t="str">
        <f t="shared" si="163"/>
        <v/>
      </c>
      <c r="DU192" s="434" t="str">
        <f t="shared" si="155"/>
        <v/>
      </c>
      <c r="DV192" s="434" t="str">
        <f t="shared" si="166"/>
        <v/>
      </c>
      <c r="DW192" s="434" t="str">
        <f t="shared" si="166"/>
        <v/>
      </c>
      <c r="DX192" s="434" t="str">
        <f t="shared" si="150"/>
        <v/>
      </c>
      <c r="DY192" s="434" t="str">
        <f t="shared" si="145"/>
        <v/>
      </c>
      <c r="DZ192" s="434" t="str">
        <f t="shared" si="167"/>
        <v/>
      </c>
      <c r="EA192" s="434" t="str">
        <f t="shared" si="164"/>
        <v/>
      </c>
      <c r="EB192" s="434" t="str">
        <f t="shared" si="170"/>
        <v/>
      </c>
      <c r="EC192" s="434" t="str">
        <f t="shared" si="171"/>
        <v/>
      </c>
      <c r="ED192" s="434" t="str">
        <f>IF(ED$2=$DB192,1,"")</f>
        <v/>
      </c>
      <c r="EE192" s="434" t="str">
        <f>IF(EE$2=$DB192,1,"")</f>
        <v/>
      </c>
      <c r="EF192" s="434" t="str">
        <f t="shared" si="168"/>
        <v/>
      </c>
      <c r="EG192" s="434" t="str">
        <f t="shared" si="172"/>
        <v/>
      </c>
      <c r="EH192" s="434" t="str">
        <f t="shared" si="172"/>
        <v/>
      </c>
      <c r="EI192" s="434" t="str">
        <f t="shared" si="169"/>
        <v/>
      </c>
      <c r="EJ192" s="434" t="str">
        <f t="shared" si="165"/>
        <v/>
      </c>
      <c r="EK192" s="434" t="str">
        <f t="shared" si="165"/>
        <v/>
      </c>
      <c r="EL192" s="434" t="str">
        <f t="shared" si="165"/>
        <v/>
      </c>
      <c r="EM192" s="434" t="str">
        <f t="shared" si="152"/>
        <v/>
      </c>
      <c r="EN192" s="434" t="str">
        <f t="shared" si="154"/>
        <v/>
      </c>
      <c r="EO192" s="434" t="str">
        <f>IF(EO$2=$DB192,1,"")</f>
        <v/>
      </c>
      <c r="EP192" s="434">
        <f>IF(EP$2=$DB192,1,"")</f>
        <v>1</v>
      </c>
      <c r="EQ192" s="434" t="str">
        <f t="shared" si="141"/>
        <v/>
      </c>
      <c r="ER192" s="434" t="str">
        <f>IF(ER$2=$DB192,1,"")</f>
        <v/>
      </c>
      <c r="ES192" s="434" t="str">
        <f>IF(ES$2=$DB192,1,"")</f>
        <v/>
      </c>
    </row>
  </sheetData>
  <mergeCells count="5">
    <mergeCell ref="CH2:CP2"/>
    <mergeCell ref="A2:U2"/>
    <mergeCell ref="W2:AE2"/>
    <mergeCell ref="AH2:AK2"/>
    <mergeCell ref="AM2:AT2"/>
  </mergeCells>
  <conditionalFormatting sqref="Y32:Y33">
    <cfRule type="duplicateValues" dxfId="10" priority="6"/>
  </conditionalFormatting>
  <conditionalFormatting sqref="DC3:ES192">
    <cfRule type="colorScale" priority="1">
      <colorScale>
        <cfvo type="min"/>
        <cfvo type="max"/>
        <color rgb="FFF8696B"/>
        <color rgb="FF63BE7B"/>
      </colorScale>
    </cfRule>
    <cfRule type="iconSet" priority="3">
      <iconSet iconSet="3Symbols">
        <cfvo type="percent" val="0"/>
        <cfvo type="percent" val="33"/>
        <cfvo type="percent" val="67"/>
      </iconSet>
    </cfRule>
    <cfRule type="iconSet" priority="4">
      <iconSet iconSet="4TrafficLights">
        <cfvo type="percent" val="0"/>
        <cfvo type="percent" val="25"/>
        <cfvo type="percent" val="50"/>
        <cfvo type="percent" val="75"/>
      </iconSet>
    </cfRule>
  </conditionalFormatting>
  <dataValidations count="1">
    <dataValidation type="list" allowBlank="1" showInputMessage="1" showErrorMessage="1" promptTitle="lasr seen in" sqref="CP4:CQ4" xr:uid="{00000000-0002-0000-0F00-000000000000}">
      <formula1>SOURCES</formula1>
    </dataValidation>
  </dataValidations>
  <hyperlinks>
    <hyperlink ref="B1" r:id="rId1" display="DONATE" xr:uid="{00000000-0004-0000-0F00-000000000000}"/>
    <hyperlink ref="CP50" r:id="rId2" xr:uid="{00000000-0004-0000-0F00-000001000000}"/>
    <hyperlink ref="CR40" r:id="rId3" xr:uid="{00000000-0004-0000-0F00-000002000000}"/>
    <hyperlink ref="CR46" r:id="rId4" xr:uid="{00000000-0004-0000-0F00-000003000000}"/>
    <hyperlink ref="CR42" r:id="rId5" xr:uid="{00000000-0004-0000-0F00-000004000000}"/>
    <hyperlink ref="CR30" r:id="rId6" xr:uid="{00000000-0004-0000-0F00-000005000000}"/>
    <hyperlink ref="CR6" r:id="rId7" xr:uid="{00000000-0004-0000-0F00-000006000000}"/>
    <hyperlink ref="CR5" r:id="rId8" xr:uid="{00000000-0004-0000-0F00-000007000000}"/>
    <hyperlink ref="CR51" r:id="rId9" xr:uid="{00000000-0004-0000-0F00-000008000000}"/>
    <hyperlink ref="CR52" r:id="rId10" xr:uid="{00000000-0004-0000-0F00-000009000000}"/>
    <hyperlink ref="CR25" r:id="rId11" xr:uid="{00000000-0004-0000-0F00-00000A000000}"/>
    <hyperlink ref="CP83" r:id="rId12" xr:uid="{00000000-0004-0000-0F00-00000B000000}"/>
  </hyperlinks>
  <pageMargins left="0.7" right="0.7" top="0.75" bottom="0.75" header="0.3" footer="0.3"/>
  <pageSetup paperSize="9" orientation="portrait" r:id="rId13"/>
  <drawing r:id="rId14"/>
  <legacyDrawing r:id="rId15"/>
  <tableParts count="7">
    <tablePart r:id="rId16"/>
    <tablePart r:id="rId17"/>
    <tablePart r:id="rId18"/>
    <tablePart r:id="rId19"/>
    <tablePart r:id="rId20"/>
    <tablePart r:id="rId21"/>
    <tablePart r:id="rId22"/>
  </tableParts>
  <extLst>
    <ext xmlns:x14="http://schemas.microsoft.com/office/spreadsheetml/2009/9/main" uri="{78C0D931-6437-407d-A8EE-F0AAD7539E65}">
      <x14:conditionalFormattings>
        <x14:conditionalFormatting xmlns:xm="http://schemas.microsoft.com/office/excel/2006/main">
          <x14:cfRule type="iconSet" priority="2" id="{EEA9CF0A-A315-48C6-887E-103AB4EBACEF}">
            <x14:iconSet custom="1">
              <x14:cfvo type="percent">
                <xm:f>0</xm:f>
              </x14:cfvo>
              <x14:cfvo type="percent">
                <xm:f>33</xm:f>
              </x14:cfvo>
              <x14:cfvo type="percent">
                <xm:f>67</xm:f>
              </x14:cfvo>
              <x14:cfIcon iconSet="3TrafficLights1" iconId="2"/>
              <x14:cfIcon iconSet="3TrafficLights1" iconId="1"/>
              <x14:cfIcon iconSet="3TrafficLights1" iconId="2"/>
            </x14:iconSet>
          </x14:cfRule>
          <xm:sqref>DC3:ES192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Лист7">
    <tabColor rgb="FF00B050"/>
  </sheetPr>
  <dimension ref="A1:BA996"/>
  <sheetViews>
    <sheetView topLeftCell="A818" zoomScale="130" zoomScaleNormal="130" workbookViewId="0">
      <selection activeCell="A827" sqref="A827"/>
    </sheetView>
  </sheetViews>
  <sheetFormatPr defaultRowHeight="15" outlineLevelCol="1"/>
  <cols>
    <col min="1" max="1" width="15.7109375" style="25" customWidth="1"/>
    <col min="2" max="2" width="17" customWidth="1"/>
    <col min="3" max="3" width="21" customWidth="1"/>
    <col min="4" max="4" width="29" customWidth="1" outlineLevel="1"/>
    <col min="5" max="5" width="15.7109375" customWidth="1" outlineLevel="1"/>
    <col min="6" max="6" width="18.42578125" customWidth="1" outlineLevel="1"/>
    <col min="7" max="7" width="15.7109375" customWidth="1" outlineLevel="1"/>
    <col min="8" max="8" width="20.28515625" customWidth="1"/>
    <col min="9" max="9" width="15.7109375" style="494" customWidth="1"/>
    <col min="10" max="11" width="15.7109375" customWidth="1"/>
    <col min="23" max="23" width="76.28515625" bestFit="1" customWidth="1"/>
    <col min="26" max="26" width="74.42578125" bestFit="1" customWidth="1"/>
    <col min="27" max="27" width="25.85546875" customWidth="1"/>
    <col min="50" max="50" width="14.7109375" customWidth="1"/>
    <col min="51" max="51" width="30.5703125" customWidth="1"/>
    <col min="52" max="52" width="13.7109375" customWidth="1"/>
    <col min="53" max="53" width="13.28515625" customWidth="1"/>
  </cols>
  <sheetData>
    <row r="1" spans="1:52" ht="25.5">
      <c r="A1" s="1516" t="s">
        <v>14778</v>
      </c>
      <c r="B1" s="1516"/>
      <c r="C1" s="1516"/>
      <c r="D1" s="1516"/>
      <c r="E1" s="1516"/>
      <c r="F1" s="1516"/>
      <c r="G1" s="1516"/>
      <c r="H1" s="1516"/>
      <c r="I1" s="1516"/>
      <c r="J1" s="1516"/>
      <c r="K1" s="219"/>
      <c r="Y1" s="1517" t="s">
        <v>14779</v>
      </c>
      <c r="Z1" s="1517"/>
      <c r="AA1" s="1517"/>
      <c r="AB1" s="1517"/>
      <c r="AC1" s="1517"/>
      <c r="AD1" s="1517"/>
      <c r="AG1" s="1521" t="s">
        <v>14780</v>
      </c>
      <c r="AH1" s="1521"/>
      <c r="AI1" s="1521"/>
      <c r="AJ1" s="1521"/>
      <c r="AL1" s="1520" t="s">
        <v>14781</v>
      </c>
      <c r="AM1" s="1520"/>
      <c r="AN1" s="1520"/>
      <c r="AO1" s="1520"/>
      <c r="AP1" s="1520"/>
      <c r="AQ1" s="1520"/>
      <c r="AR1" s="1520"/>
      <c r="AS1" s="1520"/>
      <c r="AT1" s="1520"/>
      <c r="AU1" s="1520"/>
      <c r="AV1" s="1520"/>
      <c r="AX1" s="1520" t="s">
        <v>14782</v>
      </c>
      <c r="AY1" s="1520"/>
      <c r="AZ1" s="1520"/>
    </row>
    <row r="2" spans="1:52" ht="15.75">
      <c r="A2" s="181" t="s">
        <v>9706</v>
      </c>
      <c r="B2" s="213" t="s">
        <v>9699</v>
      </c>
      <c r="C2" s="499" t="s">
        <v>13427</v>
      </c>
      <c r="D2" s="181" t="s">
        <v>14783</v>
      </c>
      <c r="E2" s="508" t="s">
        <v>14784</v>
      </c>
      <c r="F2" s="181" t="s">
        <v>10281</v>
      </c>
      <c r="G2" s="181" t="s">
        <v>14785</v>
      </c>
      <c r="H2" s="181" t="s">
        <v>13843</v>
      </c>
      <c r="I2" s="181" t="s">
        <v>14786</v>
      </c>
      <c r="J2" s="181" t="s">
        <v>10273</v>
      </c>
      <c r="K2" s="214" t="s">
        <v>10274</v>
      </c>
      <c r="L2" s="214" t="s">
        <v>14787</v>
      </c>
      <c r="M2" s="214" t="s">
        <v>10279</v>
      </c>
      <c r="W2" s="1522" t="s">
        <v>14788</v>
      </c>
      <c r="Y2" s="306" t="s">
        <v>9569</v>
      </c>
      <c r="Z2" s="306" t="s">
        <v>14789</v>
      </c>
      <c r="AA2" s="306" t="s">
        <v>9698</v>
      </c>
      <c r="AB2" s="306" t="s">
        <v>14790</v>
      </c>
      <c r="AC2" s="306" t="s">
        <v>14791</v>
      </c>
      <c r="AD2" s="306" t="s">
        <v>6</v>
      </c>
      <c r="AG2" s="19" t="s">
        <v>9699</v>
      </c>
      <c r="AH2" s="19" t="s">
        <v>13843</v>
      </c>
      <c r="AI2" s="19" t="s">
        <v>9701</v>
      </c>
      <c r="AL2" s="16" t="s">
        <v>14792</v>
      </c>
      <c r="AM2" s="16" t="s">
        <v>14793</v>
      </c>
      <c r="AN2" s="16"/>
      <c r="AO2" s="16" t="s">
        <v>10283</v>
      </c>
      <c r="AP2" s="17" t="s">
        <v>10262</v>
      </c>
      <c r="AQ2" s="18" t="s">
        <v>10261</v>
      </c>
      <c r="AR2" s="18" t="s">
        <v>10264</v>
      </c>
      <c r="AS2" s="18" t="s">
        <v>10265</v>
      </c>
      <c r="AT2" s="18" t="s">
        <v>10266</v>
      </c>
      <c r="AU2" s="18" t="s">
        <v>10273</v>
      </c>
      <c r="AV2" s="161" t="s">
        <v>10278</v>
      </c>
      <c r="AX2" s="322" t="s">
        <v>10283</v>
      </c>
      <c r="AY2" s="323" t="s">
        <v>14794</v>
      </c>
      <c r="AZ2" s="324" t="s">
        <v>13840</v>
      </c>
    </row>
    <row r="3" spans="1:52" ht="15.75">
      <c r="A3" s="1082">
        <v>1</v>
      </c>
      <c r="B3" s="209" t="s">
        <v>14795</v>
      </c>
      <c r="C3" s="452"/>
      <c r="D3" s="1"/>
      <c r="E3" s="20"/>
      <c r="F3" s="174"/>
      <c r="G3" s="1"/>
      <c r="H3" s="1"/>
      <c r="I3" s="495"/>
      <c r="J3" s="1"/>
      <c r="K3" s="26"/>
      <c r="L3" s="26"/>
      <c r="M3" s="26" t="s">
        <v>11983</v>
      </c>
      <c r="W3" s="1522"/>
      <c r="Y3" s="301" t="s">
        <v>14796</v>
      </c>
      <c r="Z3" s="301" t="s">
        <v>14797</v>
      </c>
      <c r="AA3" s="369">
        <v>0.4</v>
      </c>
      <c r="AB3" s="301" t="s">
        <v>14798</v>
      </c>
      <c r="AC3" s="301" t="s">
        <v>14799</v>
      </c>
      <c r="AD3" s="301" t="s">
        <v>14800</v>
      </c>
      <c r="AG3" s="1" t="s">
        <v>14801</v>
      </c>
      <c r="AH3" s="1" t="s">
        <v>14802</v>
      </c>
      <c r="AI3" s="1"/>
      <c r="AL3" s="15" t="s">
        <v>14803</v>
      </c>
      <c r="AM3" s="15" t="s">
        <v>14804</v>
      </c>
      <c r="AN3" s="15" t="s">
        <v>11968</v>
      </c>
      <c r="AO3" s="1" t="s">
        <v>11971</v>
      </c>
      <c r="AP3" s="1" t="str">
        <f>INDEX(Buildings!I$3:I$582,MATCH(Folk!$AN3,Buildings!$F$3:$F$582,0),1)</f>
        <v>Sea</v>
      </c>
      <c r="AQ3" s="1" t="str">
        <f>INDEX(Buildings!H$3:H$582,MATCH(Folk!$AN3,Buildings!$F$3:$F$582,0),1)</f>
        <v>Shrines of Nature</v>
      </c>
      <c r="AR3" s="1" t="str">
        <f>INDEX(Buildings!K$3:K$582,MATCH(Folk!$AN3,Buildings!$F$3:$F$582,0),1)</f>
        <v>temple</v>
      </c>
      <c r="AS3" s="1" t="str">
        <f>INDEX(Buildings!M$3:M$582,MATCH(Folk!$AN3,Buildings!$F$3:$F$582,0),1)</f>
        <v>B</v>
      </c>
      <c r="AT3" s="1" t="str">
        <f>INDEX(Buildings!N$3:N$582,MATCH(Folk!$AN3,Buildings!$F$3:$F$582,0),1)</f>
        <v>2s</v>
      </c>
      <c r="AU3" s="1">
        <f>INDEX(Buildings!U$3:U$582,MATCH(Folk!$AN3,Buildings!$F$3:$F$582,0),1)</f>
        <v>0</v>
      </c>
      <c r="AV3" s="26" t="e">
        <f>INDEX(Buildings!#REF!,MATCH(Folk!$AN3,Buildings!$F$3:$F$582,0),1)</f>
        <v>#REF!</v>
      </c>
      <c r="AX3" s="32" t="s">
        <v>14805</v>
      </c>
      <c r="AY3" s="1" t="s">
        <v>14806</v>
      </c>
      <c r="AZ3" s="26" t="s">
        <v>11779</v>
      </c>
    </row>
    <row r="4" spans="1:52" ht="15.75">
      <c r="A4" s="534">
        <v>2</v>
      </c>
      <c r="B4" s="209" t="s">
        <v>16551</v>
      </c>
      <c r="C4" s="452"/>
      <c r="D4" s="1"/>
      <c r="E4" s="20"/>
      <c r="F4" s="174"/>
      <c r="G4" s="352" t="s">
        <v>14807</v>
      </c>
      <c r="H4" s="1"/>
      <c r="I4" s="495"/>
      <c r="J4" s="1"/>
      <c r="K4" s="26"/>
      <c r="L4" s="26"/>
      <c r="M4" s="26"/>
      <c r="W4" s="1522"/>
      <c r="Y4" s="301" t="s">
        <v>14808</v>
      </c>
      <c r="Z4" s="301" t="s">
        <v>14809</v>
      </c>
      <c r="AA4" s="369">
        <v>0.5</v>
      </c>
      <c r="AB4" s="301" t="s">
        <v>14810</v>
      </c>
      <c r="AC4" s="301" t="s">
        <v>14811</v>
      </c>
      <c r="AD4" s="301" t="s">
        <v>14812</v>
      </c>
      <c r="AG4" s="1" t="s">
        <v>14813</v>
      </c>
      <c r="AH4" s="1" t="s">
        <v>14802</v>
      </c>
      <c r="AI4" s="1"/>
      <c r="AL4" s="15" t="s">
        <v>14814</v>
      </c>
      <c r="AM4" s="15" t="s">
        <v>14815</v>
      </c>
      <c r="AN4" s="15" t="s">
        <v>11654</v>
      </c>
      <c r="AO4" s="1" t="s">
        <v>11657</v>
      </c>
      <c r="AP4" s="1" t="str">
        <f>INDEX(Buildings!I$3:I$582,MATCH(Folk!$AN4,Buildings!$F$3:$F$582,0),1)</f>
        <v>North</v>
      </c>
      <c r="AQ4" s="1" t="str">
        <f>INDEX(Buildings!H$3:H$582,MATCH(Folk!$AN4,Buildings!$F$3:$F$582,0),1)</f>
        <v>Amcathra Manor</v>
      </c>
      <c r="AR4" s="1" t="str">
        <f>INDEX(Buildings!K$3:K$582,MATCH(Folk!$AN4,Buildings!$F$3:$F$582,0),1)</f>
        <v>noble villa</v>
      </c>
      <c r="AS4" s="1" t="str">
        <f>INDEX(Buildings!M$3:M$582,MATCH(Folk!$AN4,Buildings!$F$3:$F$582,0),1)</f>
        <v>A</v>
      </c>
      <c r="AT4" s="1" t="str">
        <f>INDEX(Buildings!N$3:N$582,MATCH(Folk!$AN4,Buildings!$F$3:$F$582,0),1)</f>
        <v>2s &amp; 4s</v>
      </c>
      <c r="AU4" s="1">
        <f>INDEX(Buildings!U$3:U$582,MATCH(Folk!$AN4,Buildings!$F$3:$F$582,0),1)</f>
        <v>0</v>
      </c>
      <c r="AV4" s="26" t="e">
        <f>INDEX(Buildings!#REF!,MATCH(Folk!$AN4,Buildings!$F$3:$F$582,0),1)</f>
        <v>#REF!</v>
      </c>
      <c r="AX4" s="32" t="s">
        <v>14816</v>
      </c>
      <c r="AY4" s="1" t="s">
        <v>14817</v>
      </c>
      <c r="AZ4" s="26" t="s">
        <v>10400</v>
      </c>
    </row>
    <row r="5" spans="1:52" ht="21" thickBot="1">
      <c r="A5" s="1082">
        <v>3</v>
      </c>
      <c r="B5" s="209" t="s">
        <v>31818</v>
      </c>
      <c r="C5" s="452"/>
      <c r="D5" s="1"/>
      <c r="E5" s="20"/>
      <c r="F5" s="174"/>
      <c r="G5" s="352" t="s">
        <v>14818</v>
      </c>
      <c r="H5" s="1"/>
      <c r="I5" s="495" t="s">
        <v>14819</v>
      </c>
      <c r="J5" s="1"/>
      <c r="K5" s="26"/>
      <c r="L5" s="26"/>
      <c r="M5" s="26"/>
      <c r="W5" s="163" t="s">
        <v>14820</v>
      </c>
      <c r="Y5" s="302" t="s">
        <v>14821</v>
      </c>
      <c r="Z5" s="305" t="s">
        <v>14822</v>
      </c>
      <c r="AA5" s="370">
        <v>0.4</v>
      </c>
      <c r="AB5" s="301"/>
      <c r="AC5" s="301"/>
      <c r="AD5" s="303" t="s">
        <v>14823</v>
      </c>
      <c r="AG5" s="1" t="s">
        <v>14824</v>
      </c>
      <c r="AH5" s="1" t="s">
        <v>14825</v>
      </c>
      <c r="AI5" s="1"/>
      <c r="AL5" s="15" t="s">
        <v>14814</v>
      </c>
      <c r="AM5" s="1" t="s">
        <v>14826</v>
      </c>
      <c r="AN5" s="1"/>
      <c r="AO5" s="1"/>
      <c r="AP5" s="1" t="e">
        <f>INDEX(Buildings!I$3:I$582,MATCH(Folk!$AN5,Buildings!$F$3:$F$582,0),1)</f>
        <v>#N/A</v>
      </c>
      <c r="AQ5" s="1" t="e">
        <f>INDEX(Buildings!H$3:H$582,MATCH(Folk!$AN5,Buildings!$F$3:$F$582,0),1)</f>
        <v>#N/A</v>
      </c>
      <c r="AR5" s="1" t="e">
        <f>INDEX(Buildings!K$3:K$582,MATCH(Folk!$AN5,Buildings!$F$3:$F$582,0),1)</f>
        <v>#N/A</v>
      </c>
      <c r="AS5" s="1" t="e">
        <f>INDEX(Buildings!M$3:M$582,MATCH(Folk!$AN5,Buildings!$F$3:$F$582,0),1)</f>
        <v>#N/A</v>
      </c>
      <c r="AT5" s="1" t="e">
        <f>INDEX(Buildings!N$3:N$582,MATCH(Folk!$AN5,Buildings!$F$3:$F$582,0),1)</f>
        <v>#N/A</v>
      </c>
      <c r="AU5" s="1" t="e">
        <f>INDEX(Buildings!U$3:U$582,MATCH(Folk!$AN5,Buildings!$F$3:$F$582,0),1)</f>
        <v>#N/A</v>
      </c>
      <c r="AV5" s="26" t="e">
        <f>INDEX(Buildings!#REF!,MATCH(Folk!$AN5,Buildings!$F$3:$F$582,0),1)</f>
        <v>#REF!</v>
      </c>
      <c r="AX5" s="32" t="s">
        <v>14827</v>
      </c>
      <c r="AY5" s="1" t="s">
        <v>14828</v>
      </c>
      <c r="AZ5" s="26" t="s">
        <v>251</v>
      </c>
    </row>
    <row r="6" spans="1:52" ht="16.5" thickBot="1">
      <c r="A6" s="534">
        <v>4</v>
      </c>
      <c r="B6" s="209" t="s">
        <v>31819</v>
      </c>
      <c r="C6" s="452"/>
      <c r="D6" s="1"/>
      <c r="E6" s="20"/>
      <c r="F6" s="461"/>
      <c r="G6" s="352" t="s">
        <v>14818</v>
      </c>
      <c r="H6" s="1"/>
      <c r="I6" s="495" t="s">
        <v>14819</v>
      </c>
      <c r="J6" s="1"/>
      <c r="K6" s="26"/>
      <c r="L6" s="26"/>
      <c r="M6" s="26"/>
      <c r="W6" t="s">
        <v>14829</v>
      </c>
      <c r="Y6" s="302" t="s">
        <v>14830</v>
      </c>
      <c r="Z6" s="305" t="s">
        <v>14831</v>
      </c>
      <c r="AA6" s="370">
        <v>0.35</v>
      </c>
      <c r="AB6" s="301"/>
      <c r="AC6" s="301"/>
      <c r="AD6" s="303" t="s">
        <v>14832</v>
      </c>
      <c r="AG6" s="1" t="s">
        <v>14833</v>
      </c>
      <c r="AH6" s="1" t="s">
        <v>14825</v>
      </c>
      <c r="AI6" s="1"/>
      <c r="AL6" s="15" t="s">
        <v>14814</v>
      </c>
      <c r="AM6" s="1" t="s">
        <v>14834</v>
      </c>
      <c r="AN6" s="1" t="s">
        <v>12153</v>
      </c>
      <c r="AO6" s="1" t="s">
        <v>632</v>
      </c>
      <c r="AP6" s="1" t="str">
        <f>INDEX(Buildings!I$3:I$582,MATCH(Folk!$AN6,Buildings!$F$3:$F$582,0),1)</f>
        <v>Sea</v>
      </c>
      <c r="AQ6" s="1" t="str">
        <f>INDEX(Buildings!H$3:H$582,MATCH(Folk!$AN6,Buildings!$F$3:$F$582,0),1)</f>
        <v>Cassalanter Villa</v>
      </c>
      <c r="AR6" s="1" t="str">
        <f>INDEX(Buildings!K$3:K$582,MATCH(Folk!$AN6,Buildings!$F$3:$F$582,0),1)</f>
        <v>noble villa</v>
      </c>
      <c r="AS6" s="1" t="str">
        <f>INDEX(Buildings!M$3:M$582,MATCH(Folk!$AN6,Buildings!$F$3:$F$582,0),1)</f>
        <v>A</v>
      </c>
      <c r="AT6" s="1" t="str">
        <f>INDEX(Buildings!N$3:N$582,MATCH(Folk!$AN6,Buildings!$F$3:$F$582,0),1)</f>
        <v>3s &amp; 4s</v>
      </c>
      <c r="AU6" s="1">
        <f>INDEX(Buildings!U$3:U$582,MATCH(Folk!$AN6,Buildings!$F$3:$F$582,0),1)</f>
        <v>0</v>
      </c>
      <c r="AV6" s="26" t="e">
        <f>INDEX(Buildings!#REF!,MATCH(Folk!$AN6,Buildings!$F$3:$F$582,0),1)</f>
        <v>#REF!</v>
      </c>
      <c r="AX6" s="32" t="s">
        <v>5467</v>
      </c>
      <c r="AY6" s="1" t="s">
        <v>14835</v>
      </c>
      <c r="AZ6" s="26" t="s">
        <v>169</v>
      </c>
    </row>
    <row r="7" spans="1:52" ht="16.5" thickBot="1">
      <c r="A7" s="1082">
        <v>5</v>
      </c>
      <c r="B7" s="209" t="s">
        <v>30903</v>
      </c>
      <c r="C7" s="452"/>
      <c r="D7" s="1"/>
      <c r="E7" s="20"/>
      <c r="F7" s="174"/>
      <c r="G7" s="352" t="s">
        <v>14818</v>
      </c>
      <c r="H7" s="1"/>
      <c r="I7" s="495"/>
      <c r="J7" s="1"/>
      <c r="K7" s="26"/>
      <c r="L7" s="26"/>
      <c r="M7" s="26"/>
      <c r="Y7" s="302" t="s">
        <v>14836</v>
      </c>
      <c r="Z7" s="305" t="s">
        <v>14837</v>
      </c>
      <c r="AA7" s="370">
        <v>0.35</v>
      </c>
      <c r="AB7" s="303" t="s">
        <v>14838</v>
      </c>
      <c r="AC7" s="303" t="s">
        <v>14839</v>
      </c>
      <c r="AD7" s="303" t="s">
        <v>14840</v>
      </c>
      <c r="AG7" s="1" t="s">
        <v>14841</v>
      </c>
      <c r="AH7" s="1" t="s">
        <v>14842</v>
      </c>
      <c r="AI7" s="1"/>
      <c r="AL7" s="15" t="s">
        <v>14814</v>
      </c>
      <c r="AM7" s="1" t="s">
        <v>14843</v>
      </c>
      <c r="AN7" s="1" t="s">
        <v>11031</v>
      </c>
      <c r="AO7" s="1" t="s">
        <v>11034</v>
      </c>
      <c r="AP7" s="1" t="str">
        <f>INDEX(Buildings!I$3:I$582,MATCH(Folk!$AN7,Buildings!$F$3:$F$582,0),1)</f>
        <v>Deepwater Harbor</v>
      </c>
      <c r="AQ7" s="1" t="str">
        <f>INDEX(Buildings!H$3:H$582,MATCH(Folk!$AN7,Buildings!$F$3:$F$582,0),1)</f>
        <v>Queenspire</v>
      </c>
      <c r="AR7" s="1" t="str">
        <f>INDEX(Buildings!K$3:K$582,MATCH(Folk!$AN7,Buildings!$F$3:$F$582,0),1)</f>
        <v>temple</v>
      </c>
      <c r="AS7" s="1" t="str">
        <f>INDEX(Buildings!M$3:M$582,MATCH(Folk!$AN7,Buildings!$F$3:$F$582,0),1)</f>
        <v>A</v>
      </c>
      <c r="AT7" s="1">
        <f>INDEX(Buildings!N$3:N$582,MATCH(Folk!$AN7,Buildings!$F$3:$F$582,0),1)</f>
        <v>6</v>
      </c>
      <c r="AU7" s="1">
        <f>INDEX(Buildings!U$3:U$582,MATCH(Folk!$AN7,Buildings!$F$3:$F$582,0),1)</f>
        <v>0</v>
      </c>
      <c r="AV7" s="26" t="e">
        <f>INDEX(Buildings!#REF!,MATCH(Folk!$AN7,Buildings!$F$3:$F$582,0),1)</f>
        <v>#REF!</v>
      </c>
      <c r="AX7" s="32" t="s">
        <v>11753</v>
      </c>
      <c r="AY7" s="1" t="s">
        <v>14844</v>
      </c>
      <c r="AZ7" s="26" t="s">
        <v>274</v>
      </c>
    </row>
    <row r="8" spans="1:52" ht="16.5" thickBot="1">
      <c r="A8" s="534">
        <v>6</v>
      </c>
      <c r="B8" s="209" t="s">
        <v>30446</v>
      </c>
      <c r="C8" s="452" t="s">
        <v>568</v>
      </c>
      <c r="D8" s="1"/>
      <c r="E8" s="20"/>
      <c r="F8" s="1"/>
      <c r="G8" s="1"/>
      <c r="H8" s="1"/>
      <c r="I8" s="534"/>
      <c r="J8" s="52" t="s">
        <v>14845</v>
      </c>
      <c r="K8" s="211"/>
      <c r="L8" s="211"/>
      <c r="M8" s="26"/>
      <c r="Y8" s="302" t="s">
        <v>14846</v>
      </c>
      <c r="Z8" s="305" t="s">
        <v>14847</v>
      </c>
      <c r="AA8" s="370">
        <v>0.3</v>
      </c>
      <c r="AB8" s="301"/>
      <c r="AC8" s="301"/>
      <c r="AD8" s="303" t="s">
        <v>14848</v>
      </c>
      <c r="AG8" s="1" t="s">
        <v>14849</v>
      </c>
      <c r="AH8" s="1" t="s">
        <v>14842</v>
      </c>
      <c r="AI8" s="1"/>
      <c r="AL8" s="15" t="s">
        <v>14814</v>
      </c>
      <c r="AM8" s="1" t="s">
        <v>14850</v>
      </c>
      <c r="AN8" s="1" t="s">
        <v>12076</v>
      </c>
      <c r="AO8" s="1" t="s">
        <v>12080</v>
      </c>
      <c r="AP8" s="1" t="str">
        <f>INDEX(Buildings!I$3:I$582,MATCH(Folk!$AN8,Buildings!$F$3:$F$582,0),1)</f>
        <v>Sea</v>
      </c>
      <c r="AQ8" s="1" t="str">
        <f>INDEX(Buildings!H$3:H$582,MATCH(Folk!$AN8,Buildings!$F$3:$F$582,0),1)</f>
        <v>Vouchsafe House</v>
      </c>
      <c r="AR8" s="1" t="str">
        <f>INDEX(Buildings!K$3:K$582,MATCH(Folk!$AN8,Buildings!$F$3:$F$582,0),1)</f>
        <v>noble villa</v>
      </c>
      <c r="AS8" s="1" t="str">
        <f>INDEX(Buildings!M$3:M$582,MATCH(Folk!$AN8,Buildings!$F$3:$F$582,0),1)</f>
        <v>A</v>
      </c>
      <c r="AT8" s="1" t="str">
        <f>INDEX(Buildings!N$3:N$582,MATCH(Folk!$AN8,Buildings!$F$3:$F$582,0),1)</f>
        <v>3s &amp; 4s</v>
      </c>
      <c r="AU8" s="1">
        <f>INDEX(Buildings!U$3:U$582,MATCH(Folk!$AN8,Buildings!$F$3:$F$582,0),1)</f>
        <v>0</v>
      </c>
      <c r="AV8" s="26" t="e">
        <f>INDEX(Buildings!#REF!,MATCH(Folk!$AN8,Buildings!$F$3:$F$582,0),1)</f>
        <v>#REF!</v>
      </c>
      <c r="AX8" s="32" t="s">
        <v>14851</v>
      </c>
      <c r="AY8" s="1" t="s">
        <v>14852</v>
      </c>
      <c r="AZ8" s="26" t="s">
        <v>10320</v>
      </c>
    </row>
    <row r="9" spans="1:52" ht="16.5" thickBot="1">
      <c r="A9" s="1082">
        <v>7</v>
      </c>
      <c r="B9" s="209" t="s">
        <v>30446</v>
      </c>
      <c r="C9" s="452" t="s">
        <v>945</v>
      </c>
      <c r="D9" s="1"/>
      <c r="E9" s="20"/>
      <c r="F9" s="1"/>
      <c r="G9" s="1"/>
      <c r="H9" s="52"/>
      <c r="I9" s="495"/>
      <c r="J9" s="1" t="s">
        <v>14853</v>
      </c>
      <c r="K9" s="26"/>
      <c r="L9" s="26"/>
      <c r="M9" s="26"/>
      <c r="Y9" s="302" t="s">
        <v>14854</v>
      </c>
      <c r="Z9" s="305" t="s">
        <v>14855</v>
      </c>
      <c r="AA9" s="370">
        <v>0.3</v>
      </c>
      <c r="AB9" s="303" t="s">
        <v>14856</v>
      </c>
      <c r="AC9" s="303" t="s">
        <v>14857</v>
      </c>
      <c r="AD9" s="303" t="s">
        <v>14858</v>
      </c>
      <c r="AG9" s="1" t="s">
        <v>14859</v>
      </c>
      <c r="AH9" s="1" t="s">
        <v>14842</v>
      </c>
      <c r="AI9" s="1"/>
      <c r="AL9" s="15" t="s">
        <v>14814</v>
      </c>
      <c r="AM9" s="1" t="s">
        <v>14860</v>
      </c>
      <c r="AN9" s="1" t="s">
        <v>12292</v>
      </c>
      <c r="AO9" s="1" t="s">
        <v>12295</v>
      </c>
      <c r="AP9" s="1" t="str">
        <f>INDEX(Buildings!I$3:I$582,MATCH(Folk!$AN9,Buildings!$F$3:$F$582,0),1)</f>
        <v>Sea</v>
      </c>
      <c r="AQ9" s="1" t="str">
        <f>INDEX(Buildings!H$3:H$582,MATCH(Folk!$AN9,Buildings!$F$3:$F$582,0),1)</f>
        <v>Myrna Cassalanter's residence</v>
      </c>
      <c r="AR9" s="1" t="str">
        <f>INDEX(Buildings!K$3:K$582,MATCH(Folk!$AN9,Buildings!$F$3:$F$582,0),1)</f>
        <v>residence</v>
      </c>
      <c r="AS9" s="1" t="str">
        <f>INDEX(Buildings!M$3:M$582,MATCH(Folk!$AN9,Buildings!$F$3:$F$582,0),1)</f>
        <v>A</v>
      </c>
      <c r="AT9" s="1">
        <f>INDEX(Buildings!N$3:N$582,MATCH(Folk!$AN9,Buildings!$F$3:$F$582,0),1)</f>
        <v>2</v>
      </c>
      <c r="AU9" s="1">
        <f>INDEX(Buildings!U$3:U$582,MATCH(Folk!$AN9,Buildings!$F$3:$F$582,0),1)</f>
        <v>0</v>
      </c>
      <c r="AV9" s="26" t="e">
        <f>INDEX(Buildings!#REF!,MATCH(Folk!$AN9,Buildings!$F$3:$F$582,0),1)</f>
        <v>#REF!</v>
      </c>
      <c r="AX9" s="32" t="s">
        <v>14861</v>
      </c>
      <c r="AY9" s="1" t="s">
        <v>14862</v>
      </c>
      <c r="AZ9" s="26" t="s">
        <v>10320</v>
      </c>
    </row>
    <row r="10" spans="1:52" ht="21" thickBot="1">
      <c r="A10" s="534">
        <v>8</v>
      </c>
      <c r="B10" s="209" t="s">
        <v>30447</v>
      </c>
      <c r="C10" s="452" t="s">
        <v>945</v>
      </c>
      <c r="D10" s="1"/>
      <c r="E10" s="20"/>
      <c r="F10" s="1"/>
      <c r="G10" s="1"/>
      <c r="H10" s="1"/>
      <c r="I10" s="495"/>
      <c r="J10" s="1"/>
      <c r="K10" s="26"/>
      <c r="L10" s="26"/>
      <c r="M10" s="26" t="s">
        <v>30448</v>
      </c>
      <c r="W10" s="163" t="s">
        <v>14863</v>
      </c>
      <c r="Y10" s="302" t="s">
        <v>14864</v>
      </c>
      <c r="Z10" s="305" t="s">
        <v>14865</v>
      </c>
      <c r="AA10" s="370">
        <v>0.6</v>
      </c>
      <c r="AB10" s="303" t="s">
        <v>14866</v>
      </c>
      <c r="AC10" s="303" t="s">
        <v>14867</v>
      </c>
      <c r="AD10" s="303" t="s">
        <v>14868</v>
      </c>
      <c r="AG10" s="1" t="s">
        <v>14869</v>
      </c>
      <c r="AH10" s="1"/>
      <c r="AI10" s="1"/>
      <c r="AL10" s="15" t="s">
        <v>14870</v>
      </c>
      <c r="AM10" s="15" t="s">
        <v>14871</v>
      </c>
      <c r="AN10" s="15" t="s">
        <v>251</v>
      </c>
      <c r="AO10" s="1" t="s">
        <v>10522</v>
      </c>
      <c r="AP10" s="1" t="str">
        <f>INDEX(Buildings!I$3:I$582,MATCH(Folk!$AN10,Buildings!$F$3:$F$582,0),1)</f>
        <v>Castle</v>
      </c>
      <c r="AQ10" s="1" t="str">
        <f>INDEX(Buildings!H$3:H$582,MATCH(Folk!$AN10,Buildings!$F$3:$F$582,0),1)</f>
        <v>The Elfstone Tavern</v>
      </c>
      <c r="AR10" s="1" t="str">
        <f>INDEX(Buildings!K$3:K$582,MATCH(Folk!$AN10,Buildings!$F$3:$F$582,0),1)</f>
        <v>tavern</v>
      </c>
      <c r="AS10" s="1" t="str">
        <f>INDEX(Buildings!M$3:M$582,MATCH(Folk!$AN10,Buildings!$F$3:$F$582,0),1)</f>
        <v>B</v>
      </c>
      <c r="AT10" s="1">
        <f>INDEX(Buildings!N$3:N$582,MATCH(Folk!$AN10,Buildings!$F$3:$F$582,0),1)</f>
        <v>2</v>
      </c>
      <c r="AU10" s="1">
        <f>INDEX(Buildings!U$3:U$582,MATCH(Folk!$AN10,Buildings!$F$3:$F$582,0),1)</f>
        <v>0</v>
      </c>
      <c r="AV10" s="26" t="e">
        <f>INDEX(Buildings!#REF!,MATCH(Folk!$AN10,Buildings!$F$3:$F$582,0),1)</f>
        <v>#REF!</v>
      </c>
      <c r="AX10" s="32" t="s">
        <v>14872</v>
      </c>
      <c r="AY10" s="1" t="s">
        <v>14873</v>
      </c>
      <c r="AZ10" s="26" t="s">
        <v>251</v>
      </c>
    </row>
    <row r="11" spans="1:52" ht="16.5" thickBot="1">
      <c r="A11" s="1082">
        <v>9</v>
      </c>
      <c r="B11" s="209" t="s">
        <v>30449</v>
      </c>
      <c r="C11" s="452" t="s">
        <v>724</v>
      </c>
      <c r="D11" s="1"/>
      <c r="E11" s="20"/>
      <c r="F11" s="1"/>
      <c r="G11" s="1"/>
      <c r="H11" s="1"/>
      <c r="I11" s="495"/>
      <c r="J11" s="1" t="s">
        <v>14874</v>
      </c>
      <c r="K11" s="26"/>
      <c r="L11" s="26"/>
      <c r="M11" s="26" t="s">
        <v>14875</v>
      </c>
      <c r="W11" t="s">
        <v>14876</v>
      </c>
      <c r="Y11" s="302" t="s">
        <v>14877</v>
      </c>
      <c r="Z11" s="305" t="s">
        <v>14878</v>
      </c>
      <c r="AA11" s="370">
        <v>0.3</v>
      </c>
      <c r="AB11" s="303" t="s">
        <v>14879</v>
      </c>
      <c r="AC11" s="301"/>
      <c r="AD11" s="303" t="s">
        <v>14880</v>
      </c>
      <c r="AG11" s="1" t="s">
        <v>14881</v>
      </c>
      <c r="AH11" s="1"/>
      <c r="AI11" s="1"/>
      <c r="AL11" s="15" t="s">
        <v>14870</v>
      </c>
      <c r="AM11" s="1" t="s">
        <v>14882</v>
      </c>
      <c r="AN11" s="1" t="s">
        <v>10320</v>
      </c>
      <c r="AO11" s="1" t="s">
        <v>10323</v>
      </c>
      <c r="AP11" s="1" t="str">
        <f>INDEX(Buildings!I$3:I$582,MATCH(Folk!$AN11,Buildings!$F$3:$F$582,0),1)</f>
        <v>Castle</v>
      </c>
      <c r="AQ11" s="1" t="str">
        <f>INDEX(Buildings!H$3:H$582,MATCH(Folk!$AN11,Buildings!$F$3:$F$582,0),1)</f>
        <v>Font of Knowledge</v>
      </c>
      <c r="AR11" s="1" t="str">
        <f>INDEX(Buildings!K$3:K$582,MATCH(Folk!$AN11,Buildings!$F$3:$F$582,0),1)</f>
        <v>temple</v>
      </c>
      <c r="AS11" s="1" t="str">
        <f>INDEX(Buildings!M$3:M$582,MATCH(Folk!$AN11,Buildings!$F$3:$F$582,0),1)</f>
        <v>B</v>
      </c>
      <c r="AT11" s="1">
        <f>INDEX(Buildings!N$3:N$582,MATCH(Folk!$AN11,Buildings!$F$3:$F$582,0),1)</f>
        <v>4</v>
      </c>
      <c r="AU11" s="1">
        <f>INDEX(Buildings!U$3:U$582,MATCH(Folk!$AN11,Buildings!$F$3:$F$582,0),1)</f>
        <v>0</v>
      </c>
      <c r="AV11" s="26" t="e">
        <f>INDEX(Buildings!#REF!,MATCH(Folk!$AN11,Buildings!$F$3:$F$582,0),1)</f>
        <v>#REF!</v>
      </c>
      <c r="AX11" s="32"/>
      <c r="AY11" s="1"/>
      <c r="AZ11" s="26" t="s">
        <v>10778</v>
      </c>
    </row>
    <row r="12" spans="1:52" ht="16.5" thickBot="1">
      <c r="A12" s="534">
        <v>10</v>
      </c>
      <c r="B12" s="209" t="s">
        <v>30450</v>
      </c>
      <c r="C12" s="452" t="s">
        <v>945</v>
      </c>
      <c r="D12" s="1"/>
      <c r="E12" s="20"/>
      <c r="F12" s="1"/>
      <c r="G12" s="1"/>
      <c r="H12" s="1"/>
      <c r="I12" s="495"/>
      <c r="J12" s="1" t="s">
        <v>14883</v>
      </c>
      <c r="K12" s="26"/>
      <c r="L12" s="26"/>
      <c r="M12" s="26"/>
      <c r="W12" t="s">
        <v>14884</v>
      </c>
      <c r="Y12" s="302" t="s">
        <v>14885</v>
      </c>
      <c r="Z12" s="305" t="s">
        <v>14886</v>
      </c>
      <c r="AA12" s="370">
        <v>0.35</v>
      </c>
      <c r="AB12" s="301"/>
      <c r="AC12" s="301"/>
      <c r="AD12" s="303" t="s">
        <v>14887</v>
      </c>
      <c r="AG12" s="1" t="s">
        <v>14888</v>
      </c>
      <c r="AH12" s="1"/>
      <c r="AI12" s="1"/>
      <c r="AL12" s="15" t="s">
        <v>14870</v>
      </c>
      <c r="AM12" s="1" t="s">
        <v>14889</v>
      </c>
      <c r="AN12" s="1" t="s">
        <v>10400</v>
      </c>
      <c r="AO12" s="1"/>
      <c r="AP12" s="1" t="str">
        <f>INDEX(Buildings!I$3:I$582,MATCH(Folk!$AN12,Buildings!$F$3:$F$582,0),1)</f>
        <v>Castle</v>
      </c>
      <c r="AQ12" s="1" t="str">
        <f>INDEX(Buildings!H$3:H$582,MATCH(Folk!$AN12,Buildings!$F$3:$F$582,0),1)</f>
        <v>Tower of Order</v>
      </c>
      <c r="AR12" s="1" t="str">
        <f>INDEX(Buildings!K$3:K$582,MATCH(Folk!$AN12,Buildings!$F$3:$F$582,0),1)</f>
        <v>guildhall</v>
      </c>
      <c r="AS12" s="1" t="str">
        <f>INDEX(Buildings!M$3:M$582,MATCH(Folk!$AN12,Buildings!$F$3:$F$582,0),1)</f>
        <v>B</v>
      </c>
      <c r="AT12" s="1">
        <f>INDEX(Buildings!N$3:N$582,MATCH(Folk!$AN12,Buildings!$F$3:$F$582,0),1)</f>
        <v>4</v>
      </c>
      <c r="AU12" s="1">
        <f>INDEX(Buildings!U$3:U$582,MATCH(Folk!$AN12,Buildings!$F$3:$F$582,0),1)</f>
        <v>0</v>
      </c>
      <c r="AV12" s="1" t="e">
        <f>INDEX(Buildings!#REF!,MATCH(Folk!$AN12,Buildings!$F$3:$F$582,0),1)</f>
        <v>#REF!</v>
      </c>
      <c r="AX12" s="32" t="s">
        <v>11112</v>
      </c>
      <c r="AY12" s="1" t="s">
        <v>14890</v>
      </c>
      <c r="AZ12" s="26" t="s">
        <v>429</v>
      </c>
    </row>
    <row r="13" spans="1:52" ht="16.5" thickBot="1">
      <c r="A13" s="1082">
        <v>11</v>
      </c>
      <c r="B13" s="209" t="s">
        <v>14891</v>
      </c>
      <c r="C13" s="452"/>
      <c r="D13" s="1"/>
      <c r="E13" s="20"/>
      <c r="F13" s="1"/>
      <c r="G13" s="1"/>
      <c r="H13" s="1"/>
      <c r="I13" s="495"/>
      <c r="J13" s="1" t="s">
        <v>14892</v>
      </c>
      <c r="K13" s="26"/>
      <c r="L13" s="26"/>
      <c r="M13" s="26" t="s">
        <v>14893</v>
      </c>
      <c r="W13" t="s">
        <v>14894</v>
      </c>
      <c r="Y13" s="302" t="s">
        <v>14895</v>
      </c>
      <c r="Z13" s="305" t="s">
        <v>14896</v>
      </c>
      <c r="AA13" s="370">
        <v>0.4</v>
      </c>
      <c r="AB13" s="301"/>
      <c r="AC13" s="301"/>
      <c r="AD13" s="303" t="s">
        <v>14897</v>
      </c>
      <c r="AG13" s="1" t="s">
        <v>14898</v>
      </c>
      <c r="AH13" s="1"/>
      <c r="AI13" s="1"/>
      <c r="AL13" s="15" t="s">
        <v>14870</v>
      </c>
      <c r="AM13" s="1" t="s">
        <v>14899</v>
      </c>
      <c r="AN13" s="1" t="s">
        <v>12039</v>
      </c>
      <c r="AO13" s="1"/>
      <c r="AP13" s="1" t="str">
        <f>INDEX(Buildings!I$3:I$582,MATCH(Folk!$AN13,Buildings!$F$3:$F$582,0),1)</f>
        <v>Sea</v>
      </c>
      <c r="AQ13" s="1" t="str">
        <f>INDEX(Buildings!H$3:H$582,MATCH(Folk!$AN13,Buildings!$F$3:$F$582,0),1)</f>
        <v xml:space="preserve">House of Wonder </v>
      </c>
      <c r="AR13" s="1" t="str">
        <f>INDEX(Buildings!K$3:K$582,MATCH(Folk!$AN13,Buildings!$F$3:$F$582,0),1)</f>
        <v>temple</v>
      </c>
      <c r="AS13" s="1" t="str">
        <f>INDEX(Buildings!M$3:M$582,MATCH(Folk!$AN13,Buildings!$F$3:$F$582,0),1)</f>
        <v>A</v>
      </c>
      <c r="AT13" s="1">
        <f>INDEX(Buildings!N$3:N$582,MATCH(Folk!$AN13,Buildings!$F$3:$F$582,0),1)</f>
        <v>5</v>
      </c>
      <c r="AU13" s="1">
        <f>INDEX(Buildings!U$3:U$582,MATCH(Folk!$AN13,Buildings!$F$3:$F$582,0),1)</f>
        <v>0</v>
      </c>
      <c r="AV13" s="1" t="e">
        <f>INDEX(Buildings!#REF!,MATCH(Folk!$AN13,Buildings!$F$3:$F$582,0),1)</f>
        <v>#REF!</v>
      </c>
      <c r="AX13" s="32" t="s">
        <v>11971</v>
      </c>
      <c r="AY13" s="1" t="s">
        <v>14900</v>
      </c>
      <c r="AZ13" s="26" t="s">
        <v>11968</v>
      </c>
    </row>
    <row r="14" spans="1:52" ht="19.5" customHeight="1" thickBot="1">
      <c r="A14" s="534">
        <v>12</v>
      </c>
      <c r="B14" s="209" t="s">
        <v>14901</v>
      </c>
      <c r="C14" s="452"/>
      <c r="D14" s="1"/>
      <c r="E14" s="20"/>
      <c r="F14" s="174"/>
      <c r="G14" s="1"/>
      <c r="H14" s="1"/>
      <c r="I14" s="495" t="s">
        <v>14902</v>
      </c>
      <c r="J14" s="1" t="s">
        <v>9757</v>
      </c>
      <c r="K14" s="26"/>
      <c r="L14" s="26"/>
      <c r="M14" s="26" t="s">
        <v>14893</v>
      </c>
      <c r="W14" s="25" t="s">
        <v>14903</v>
      </c>
      <c r="Y14" s="302" t="s">
        <v>14904</v>
      </c>
      <c r="Z14" s="305" t="s">
        <v>14905</v>
      </c>
      <c r="AA14" s="370">
        <v>0.4</v>
      </c>
      <c r="AB14" s="303" t="s">
        <v>14906</v>
      </c>
      <c r="AC14" s="301" t="s">
        <v>14907</v>
      </c>
      <c r="AD14" s="304" t="s">
        <v>14908</v>
      </c>
      <c r="AG14" s="1" t="s">
        <v>14909</v>
      </c>
      <c r="AH14" s="1"/>
      <c r="AI14" s="1"/>
      <c r="AL14" s="1"/>
      <c r="AM14" s="15" t="s">
        <v>14910</v>
      </c>
      <c r="AN14" s="1" t="s">
        <v>251</v>
      </c>
      <c r="AO14" s="1" t="s">
        <v>14911</v>
      </c>
      <c r="AP14" s="1" t="str">
        <f>INDEX(Buildings!I$3:I$582,MATCH(Folk!$AN14,Buildings!$F$3:$F$582,0),1)</f>
        <v>Castle</v>
      </c>
      <c r="AQ14" s="1" t="str">
        <f>INDEX(Buildings!H$3:H$582,MATCH(Folk!$AN14,Buildings!$F$3:$F$582,0),1)</f>
        <v>The Elfstone Tavern</v>
      </c>
      <c r="AR14" s="1" t="str">
        <f>INDEX(Buildings!K$3:K$582,MATCH(Folk!$AN14,Buildings!$F$3:$F$582,0),1)</f>
        <v>tavern</v>
      </c>
      <c r="AS14" s="1" t="str">
        <f>INDEX(Buildings!M$3:M$582,MATCH(Folk!$AN14,Buildings!$F$3:$F$582,0),1)</f>
        <v>B</v>
      </c>
      <c r="AT14" s="1">
        <f>INDEX(Buildings!N$3:N$582,MATCH(Folk!$AN14,Buildings!$F$3:$F$582,0),1)</f>
        <v>2</v>
      </c>
      <c r="AU14" s="1">
        <f>INDEX(Buildings!U$3:U$582,MATCH(Folk!$AN14,Buildings!$F$3:$F$582,0),1)</f>
        <v>0</v>
      </c>
      <c r="AV14" s="1" t="e">
        <f>INDEX(Buildings!#REF!,MATCH(Folk!$AN14,Buildings!$F$3:$F$582,0),1)</f>
        <v>#REF!</v>
      </c>
      <c r="AX14" s="172" t="s">
        <v>14912</v>
      </c>
      <c r="AY14" s="185" t="s">
        <v>14913</v>
      </c>
      <c r="AZ14" s="186" t="s">
        <v>10320</v>
      </c>
    </row>
    <row r="15" spans="1:52">
      <c r="A15" s="1082">
        <v>13</v>
      </c>
      <c r="B15" s="877" t="s">
        <v>14914</v>
      </c>
      <c r="C15" s="878" t="s">
        <v>14915</v>
      </c>
      <c r="D15" s="878" t="s">
        <v>14915</v>
      </c>
      <c r="E15" s="879"/>
      <c r="F15" s="880"/>
      <c r="G15" s="880"/>
      <c r="H15" s="880"/>
      <c r="I15" s="881"/>
      <c r="J15" s="880" t="s">
        <v>30452</v>
      </c>
      <c r="K15" s="880"/>
      <c r="L15" s="882"/>
      <c r="M15" s="882" t="s">
        <v>30451</v>
      </c>
      <c r="W15" s="25" t="s">
        <v>14916</v>
      </c>
      <c r="AG15" s="1" t="s">
        <v>14917</v>
      </c>
      <c r="AH15" s="1"/>
      <c r="AI15" s="1"/>
      <c r="AL15" s="1"/>
      <c r="AM15" s="15" t="s">
        <v>14918</v>
      </c>
      <c r="AN15" s="1" t="s">
        <v>169</v>
      </c>
      <c r="AO15" s="1" t="s">
        <v>5467</v>
      </c>
      <c r="AP15" s="1" t="str">
        <f>INDEX(Buildings!I$3:I$582,MATCH(Folk!$AN15,Buildings!$F$3:$F$582,0),1)</f>
        <v>Dock</v>
      </c>
      <c r="AQ15" s="1" t="str">
        <f>INDEX(Buildings!H$3:H$582,MATCH(Folk!$AN15,Buildings!$F$3:$F$582,0),1)</f>
        <v>Selûne’s Smile</v>
      </c>
      <c r="AR15" s="1" t="str">
        <f>INDEX(Buildings!K$3:K$582,MATCH(Folk!$AN15,Buildings!$F$3:$F$582,0),1)</f>
        <v>tavern</v>
      </c>
      <c r="AS15" s="1" t="str">
        <f>INDEX(Buildings!M$3:M$582,MATCH(Folk!$AN15,Buildings!$F$3:$F$582,0),1)</f>
        <v>C</v>
      </c>
      <c r="AT15" s="1">
        <f>INDEX(Buildings!N$3:N$582,MATCH(Folk!$AN15,Buildings!$F$3:$F$582,0),1)</f>
        <v>2</v>
      </c>
      <c r="AU15" s="1">
        <f>INDEX(Buildings!U$3:U$582,MATCH(Folk!$AN15,Buildings!$F$3:$F$582,0),1)</f>
        <v>0</v>
      </c>
      <c r="AV15" s="1" t="e">
        <f>INDEX(Buildings!#REF!,MATCH(Folk!$AN15,Buildings!$F$3:$F$582,0),1)</f>
        <v>#REF!</v>
      </c>
    </row>
    <row r="16" spans="1:52">
      <c r="A16" s="534">
        <v>14</v>
      </c>
      <c r="B16" s="209" t="s">
        <v>14919</v>
      </c>
      <c r="C16" s="452"/>
      <c r="D16" s="1"/>
      <c r="E16" s="20"/>
      <c r="F16" s="1"/>
      <c r="G16" s="1"/>
      <c r="H16" s="358" t="s">
        <v>14920</v>
      </c>
      <c r="I16" s="495"/>
      <c r="J16" s="1" t="s">
        <v>14921</v>
      </c>
      <c r="K16" s="26"/>
      <c r="L16" s="26"/>
      <c r="M16" s="26" t="s">
        <v>14875</v>
      </c>
      <c r="W16" s="25" t="s">
        <v>14922</v>
      </c>
      <c r="AG16" s="1" t="s">
        <v>14923</v>
      </c>
      <c r="AH16" s="1"/>
      <c r="AI16" s="1"/>
      <c r="AL16" s="1"/>
      <c r="AM16" s="15" t="s">
        <v>14924</v>
      </c>
      <c r="AN16" s="1" t="s">
        <v>10320</v>
      </c>
      <c r="AO16" s="1" t="s">
        <v>14912</v>
      </c>
      <c r="AP16" s="1" t="str">
        <f>INDEX(Buildings!I$3:I$582,MATCH(Folk!$AN16,Buildings!$F$3:$F$582,0),1)</f>
        <v>Castle</v>
      </c>
      <c r="AQ16" s="1" t="str">
        <f>INDEX(Buildings!H$3:H$582,MATCH(Folk!$AN16,Buildings!$F$3:$F$582,0),1)</f>
        <v>Font of Knowledge</v>
      </c>
      <c r="AR16" s="1" t="str">
        <f>INDEX(Buildings!K$3:K$582,MATCH(Folk!$AN16,Buildings!$F$3:$F$582,0),1)</f>
        <v>temple</v>
      </c>
      <c r="AS16" s="1" t="str">
        <f>INDEX(Buildings!M$3:M$582,MATCH(Folk!$AN16,Buildings!$F$3:$F$582,0),1)</f>
        <v>B</v>
      </c>
      <c r="AT16" s="1">
        <f>INDEX(Buildings!N$3:N$582,MATCH(Folk!$AN16,Buildings!$F$3:$F$582,0),1)</f>
        <v>4</v>
      </c>
      <c r="AU16" s="1">
        <f>INDEX(Buildings!U$3:U$582,MATCH(Folk!$AN16,Buildings!$F$3:$F$582,0),1)</f>
        <v>0</v>
      </c>
      <c r="AV16" s="1" t="e">
        <f>INDEX(Buildings!#REF!,MATCH(Folk!$AN16,Buildings!$F$3:$F$582,0),1)</f>
        <v>#REF!</v>
      </c>
      <c r="AX16" t="s">
        <v>14925</v>
      </c>
    </row>
    <row r="17" spans="1:53">
      <c r="A17" s="1082">
        <v>15</v>
      </c>
      <c r="B17" s="209" t="s">
        <v>14926</v>
      </c>
      <c r="C17" s="452"/>
      <c r="D17" s="1"/>
      <c r="E17" s="20"/>
      <c r="F17" s="1"/>
      <c r="G17" s="1"/>
      <c r="H17" s="359" t="s">
        <v>14927</v>
      </c>
      <c r="I17" s="495" t="s">
        <v>14928</v>
      </c>
      <c r="J17" s="1"/>
      <c r="K17" s="26"/>
      <c r="L17" s="26" t="s">
        <v>14929</v>
      </c>
      <c r="M17" s="26" t="s">
        <v>14875</v>
      </c>
      <c r="W17" s="25" t="s">
        <v>14930</v>
      </c>
      <c r="AG17" s="1" t="s">
        <v>14931</v>
      </c>
      <c r="AH17" s="1"/>
      <c r="AI17" s="1"/>
      <c r="AL17" s="1"/>
      <c r="AM17" s="1"/>
      <c r="AN17" s="1"/>
      <c r="AO17" s="1"/>
      <c r="AP17" s="1" t="e">
        <f>INDEX(Buildings!I$3:I$582,MATCH(Folk!$AN17,Buildings!$F$3:$F$582,0),1)</f>
        <v>#N/A</v>
      </c>
      <c r="AQ17" s="1" t="e">
        <f>INDEX(Buildings!H$3:H$582,MATCH(Folk!$AN17,Buildings!$F$3:$F$582,0),1)</f>
        <v>#N/A</v>
      </c>
      <c r="AR17" s="1" t="e">
        <f>INDEX(Buildings!K$3:K$582,MATCH(Folk!$AN17,Buildings!$F$3:$F$582,0),1)</f>
        <v>#N/A</v>
      </c>
      <c r="AS17" s="1" t="e">
        <f>INDEX(Buildings!M$3:M$582,MATCH(Folk!$AN17,Buildings!$F$3:$F$582,0),1)</f>
        <v>#N/A</v>
      </c>
      <c r="AT17" s="1" t="e">
        <f>INDEX(Buildings!N$3:N$582,MATCH(Folk!$AN17,Buildings!$F$3:$F$582,0),1)</f>
        <v>#N/A</v>
      </c>
      <c r="AU17" s="1" t="e">
        <f>INDEX(Buildings!U$3:U$582,MATCH(Folk!$AN17,Buildings!$F$3:$F$582,0),1)</f>
        <v>#N/A</v>
      </c>
      <c r="AV17" s="1" t="e">
        <f>INDEX(Buildings!#REF!,MATCH(Folk!$AN17,Buildings!$F$3:$F$582,0),1)</f>
        <v>#REF!</v>
      </c>
    </row>
    <row r="18" spans="1:53">
      <c r="A18" s="534">
        <v>16</v>
      </c>
      <c r="B18" s="209" t="s">
        <v>14932</v>
      </c>
      <c r="C18" s="452"/>
      <c r="D18" s="1"/>
      <c r="E18" s="20"/>
      <c r="F18" s="174"/>
      <c r="G18" s="1"/>
      <c r="H18" s="1"/>
      <c r="I18" s="495"/>
      <c r="J18" s="1" t="s">
        <v>14933</v>
      </c>
      <c r="K18" s="26"/>
      <c r="L18" s="26"/>
      <c r="M18" s="26" t="s">
        <v>14934</v>
      </c>
      <c r="W18" s="25" t="s">
        <v>14935</v>
      </c>
      <c r="AG18" s="1"/>
      <c r="AH18" s="1"/>
      <c r="AI18" s="1"/>
      <c r="AL18" s="15" t="s">
        <v>14936</v>
      </c>
      <c r="AM18" s="1" t="s">
        <v>14871</v>
      </c>
      <c r="AN18" s="15" t="s">
        <v>251</v>
      </c>
      <c r="AO18" s="1" t="s">
        <v>10522</v>
      </c>
      <c r="AP18" s="1" t="str">
        <f>INDEX(Buildings!I$3:I$582,MATCH(Folk!$AN18,Buildings!$F$3:$F$582,0),1)</f>
        <v>Castle</v>
      </c>
      <c r="AQ18" s="1" t="str">
        <f>INDEX(Buildings!H$3:H$582,MATCH(Folk!$AN18,Buildings!$F$3:$F$582,0),1)</f>
        <v>The Elfstone Tavern</v>
      </c>
      <c r="AR18" s="1" t="str">
        <f>INDEX(Buildings!K$3:K$582,MATCH(Folk!$AN18,Buildings!$F$3:$F$582,0),1)</f>
        <v>tavern</v>
      </c>
      <c r="AS18" s="1" t="str">
        <f>INDEX(Buildings!M$3:M$582,MATCH(Folk!$AN18,Buildings!$F$3:$F$582,0),1)</f>
        <v>B</v>
      </c>
      <c r="AT18" s="1">
        <f>INDEX(Buildings!N$3:N$582,MATCH(Folk!$AN18,Buildings!$F$3:$F$582,0),1)</f>
        <v>2</v>
      </c>
      <c r="AU18" s="1">
        <f>INDEX(Buildings!U$3:U$582,MATCH(Folk!$AN18,Buildings!$F$3:$F$582,0),1)</f>
        <v>0</v>
      </c>
      <c r="AV18" s="1" t="e">
        <f>INDEX(Buildings!#REF!,MATCH(Folk!$AN18,Buildings!$F$3:$F$582,0),1)</f>
        <v>#REF!</v>
      </c>
    </row>
    <row r="19" spans="1:53" ht="25.5">
      <c r="A19" s="1082">
        <v>17</v>
      </c>
      <c r="B19" s="209" t="s">
        <v>14937</v>
      </c>
      <c r="C19" s="452" t="s">
        <v>876</v>
      </c>
      <c r="D19" s="1"/>
      <c r="E19" s="20"/>
      <c r="F19" s="1"/>
      <c r="G19" s="1"/>
      <c r="H19" s="1"/>
      <c r="I19" s="534"/>
      <c r="J19" s="52" t="s">
        <v>14938</v>
      </c>
      <c r="K19" s="220" t="s">
        <v>14939</v>
      </c>
      <c r="L19" s="211"/>
      <c r="M19" s="26"/>
      <c r="W19" s="25" t="s">
        <v>14940</v>
      </c>
      <c r="Y19" t="s">
        <v>14941</v>
      </c>
      <c r="AG19" s="1"/>
      <c r="AH19" s="1"/>
      <c r="AI19" s="1"/>
      <c r="AL19" s="15" t="s">
        <v>14942</v>
      </c>
      <c r="AM19" s="15" t="s">
        <v>14943</v>
      </c>
      <c r="AN19" s="15" t="s">
        <v>10320</v>
      </c>
      <c r="AO19" s="1" t="s">
        <v>14944</v>
      </c>
      <c r="AP19" s="1" t="str">
        <f>INDEX(Buildings!I$3:I$582,MATCH(Folk!$AN19,Buildings!$F$3:$F$582,0),1)</f>
        <v>Castle</v>
      </c>
      <c r="AQ19" s="1" t="str">
        <f>INDEX(Buildings!H$3:H$582,MATCH(Folk!$AN19,Buildings!$F$3:$F$582,0),1)</f>
        <v>Font of Knowledge</v>
      </c>
      <c r="AR19" s="1" t="str">
        <f>INDEX(Buildings!K$3:K$582,MATCH(Folk!$AN19,Buildings!$F$3:$F$582,0),1)</f>
        <v>temple</v>
      </c>
      <c r="AS19" s="1" t="str">
        <f>INDEX(Buildings!M$3:M$582,MATCH(Folk!$AN19,Buildings!$F$3:$F$582,0),1)</f>
        <v>B</v>
      </c>
      <c r="AT19" s="1">
        <f>INDEX(Buildings!N$3:N$582,MATCH(Folk!$AN19,Buildings!$F$3:$F$582,0),1)</f>
        <v>4</v>
      </c>
      <c r="AU19" s="1">
        <f>INDEX(Buildings!U$3:U$582,MATCH(Folk!$AN19,Buildings!$F$3:$F$582,0),1)</f>
        <v>0</v>
      </c>
      <c r="AV19" s="1" t="e">
        <f>INDEX(Buildings!#REF!,MATCH(Folk!$AN19,Buildings!$F$3:$F$582,0),1)</f>
        <v>#REF!</v>
      </c>
      <c r="AX19" s="1520" t="s">
        <v>14945</v>
      </c>
      <c r="AY19" s="1520"/>
      <c r="AZ19" s="1520"/>
      <c r="BA19" s="1520"/>
    </row>
    <row r="20" spans="1:53">
      <c r="A20" s="534">
        <v>18</v>
      </c>
      <c r="B20" s="209" t="s">
        <v>14946</v>
      </c>
      <c r="C20" s="452"/>
      <c r="D20" s="1"/>
      <c r="E20" s="20"/>
      <c r="F20" s="1"/>
      <c r="G20" s="1"/>
      <c r="H20" s="1"/>
      <c r="I20" s="495"/>
      <c r="J20" s="1"/>
      <c r="K20" s="26"/>
      <c r="L20" s="26"/>
      <c r="M20" s="26"/>
      <c r="W20" s="25" t="s">
        <v>14947</v>
      </c>
      <c r="Y20" t="s">
        <v>14948</v>
      </c>
      <c r="Z20" t="s">
        <v>14949</v>
      </c>
      <c r="AG20" s="1" t="s">
        <v>14950</v>
      </c>
      <c r="AH20" s="1"/>
      <c r="AI20" s="1"/>
      <c r="AL20" s="15" t="s">
        <v>14951</v>
      </c>
      <c r="AM20" s="1" t="s">
        <v>14952</v>
      </c>
      <c r="AN20" s="15" t="s">
        <v>10618</v>
      </c>
      <c r="AO20" s="1"/>
      <c r="AP20" s="1" t="str">
        <f>INDEX(Buildings!I$3:I$582,MATCH(Folk!$AN20,Buildings!$F$3:$F$582,0),1)</f>
        <v>Castle</v>
      </c>
      <c r="AQ20" s="1" t="str">
        <f>INDEX(Buildings!H$3:H$582,MATCH(Folk!$AN20,Buildings!$F$3:$F$582,0),1)</f>
        <v>Yawning Portal</v>
      </c>
      <c r="AR20" s="1" t="str">
        <f>INDEX(Buildings!K$3:K$582,MATCH(Folk!$AN20,Buildings!$F$3:$F$582,0),1)</f>
        <v>inn</v>
      </c>
      <c r="AS20" s="1" t="str">
        <f>INDEX(Buildings!M$3:M$582,MATCH(Folk!$AN20,Buildings!$F$3:$F$582,0),1)</f>
        <v>C</v>
      </c>
      <c r="AT20" s="1">
        <f>INDEX(Buildings!N$3:N$582,MATCH(Folk!$AN20,Buildings!$F$3:$F$582,0),1)</f>
        <v>3</v>
      </c>
      <c r="AU20" s="1">
        <f>INDEX(Buildings!U$3:U$582,MATCH(Folk!$AN20,Buildings!$F$3:$F$582,0),1)</f>
        <v>0</v>
      </c>
      <c r="AV20" s="1" t="e">
        <f>INDEX(Buildings!#REF!,MATCH(Folk!$AN20,Buildings!$F$3:$F$582,0),1)</f>
        <v>#REF!</v>
      </c>
      <c r="AX20" s="325" t="s">
        <v>9569</v>
      </c>
      <c r="AY20" s="325" t="s">
        <v>6</v>
      </c>
      <c r="AZ20" s="325" t="s">
        <v>14953</v>
      </c>
      <c r="BA20" s="325" t="s">
        <v>14954</v>
      </c>
    </row>
    <row r="21" spans="1:53">
      <c r="A21" s="1082">
        <v>19</v>
      </c>
      <c r="B21" s="209" t="s">
        <v>14955</v>
      </c>
      <c r="C21" s="452"/>
      <c r="D21" s="1"/>
      <c r="E21" s="20"/>
      <c r="F21" s="1"/>
      <c r="G21" s="1"/>
      <c r="H21" s="1"/>
      <c r="I21" s="495" t="s">
        <v>14956</v>
      </c>
      <c r="J21" s="1" t="s">
        <v>14957</v>
      </c>
      <c r="K21" s="26"/>
      <c r="L21" s="26"/>
      <c r="M21" s="26" t="s">
        <v>14875</v>
      </c>
      <c r="W21" s="25" t="s">
        <v>14958</v>
      </c>
      <c r="AG21" s="1"/>
      <c r="AH21" s="1"/>
      <c r="AI21" s="1"/>
      <c r="AL21" s="15" t="s">
        <v>14959</v>
      </c>
      <c r="AM21" s="1"/>
      <c r="AN21" s="15"/>
      <c r="AO21" s="1"/>
      <c r="AP21" s="1" t="e">
        <f>INDEX(Buildings!I$3:I$582,MATCH(Folk!$AN21,Buildings!$F$3:$F$582,0),1)</f>
        <v>#N/A</v>
      </c>
      <c r="AQ21" s="1" t="e">
        <f>INDEX(Buildings!H$3:H$582,MATCH(Folk!$AN21,Buildings!$F$3:$F$582,0),1)</f>
        <v>#N/A</v>
      </c>
      <c r="AR21" s="1" t="e">
        <f>INDEX(Buildings!K$3:K$582,MATCH(Folk!$AN21,Buildings!$F$3:$F$582,0),1)</f>
        <v>#N/A</v>
      </c>
      <c r="AS21" s="1" t="e">
        <f>INDEX(Buildings!M$3:M$582,MATCH(Folk!$AN21,Buildings!$F$3:$F$582,0),1)</f>
        <v>#N/A</v>
      </c>
      <c r="AT21" s="1" t="e">
        <f>INDEX(Buildings!N$3:N$582,MATCH(Folk!$AN21,Buildings!$F$3:$F$582,0),1)</f>
        <v>#N/A</v>
      </c>
      <c r="AU21" s="1" t="e">
        <f>INDEX(Buildings!U$3:U$582,MATCH(Folk!$AN21,Buildings!$F$3:$F$582,0),1)</f>
        <v>#N/A</v>
      </c>
      <c r="AV21" s="1" t="e">
        <f>INDEX(Buildings!#REF!,MATCH(Folk!$AN21,Buildings!$F$3:$F$582,0),1)</f>
        <v>#REF!</v>
      </c>
      <c r="AX21" t="s">
        <v>14960</v>
      </c>
      <c r="AY21" t="s">
        <v>14961</v>
      </c>
      <c r="AZ21" t="s">
        <v>14962</v>
      </c>
      <c r="BA21" t="s">
        <v>14963</v>
      </c>
    </row>
    <row r="22" spans="1:53">
      <c r="A22" s="534">
        <v>20</v>
      </c>
      <c r="B22" s="209" t="s">
        <v>14964</v>
      </c>
      <c r="C22" s="452" t="s">
        <v>1071</v>
      </c>
      <c r="D22" s="495" t="s">
        <v>1071</v>
      </c>
      <c r="E22" s="20"/>
      <c r="F22" s="1"/>
      <c r="G22" s="1"/>
      <c r="H22" s="1"/>
      <c r="I22" s="706" t="s">
        <v>31124</v>
      </c>
      <c r="J22" s="1"/>
      <c r="K22" s="26"/>
      <c r="L22" s="26"/>
      <c r="M22" s="26"/>
      <c r="AG22" s="1"/>
      <c r="AH22" s="1"/>
      <c r="AI22" s="1"/>
      <c r="AL22" s="15" t="s">
        <v>14965</v>
      </c>
      <c r="AM22" s="15" t="s">
        <v>14966</v>
      </c>
      <c r="AN22" s="15" t="s">
        <v>10782</v>
      </c>
      <c r="AO22" s="1" t="s">
        <v>10785</v>
      </c>
      <c r="AP22" s="1" t="str">
        <f>INDEX(Buildings!I$3:I$582,MATCH(Folk!$AN22,Buildings!$F$3:$F$582,0),1)</f>
        <v>Castle</v>
      </c>
      <c r="AQ22" s="1" t="str">
        <f>INDEX(Buildings!H$3:H$582,MATCH(Folk!$AN22,Buildings!$F$3:$F$582,0),1)</f>
        <v>Ammathair Hawkfeather's residence</v>
      </c>
      <c r="AR22" s="1" t="str">
        <f>INDEX(Buildings!K$3:K$582,MATCH(Folk!$AN22,Buildings!$F$3:$F$582,0),1)</f>
        <v>residence</v>
      </c>
      <c r="AS22" s="1" t="str">
        <f>INDEX(Buildings!M$3:M$582,MATCH(Folk!$AN22,Buildings!$F$3:$F$582,0),1)</f>
        <v>C</v>
      </c>
      <c r="AT22" s="1">
        <f>INDEX(Buildings!N$3:N$582,MATCH(Folk!$AN22,Buildings!$F$3:$F$582,0),1)</f>
        <v>2</v>
      </c>
      <c r="AU22" s="1">
        <f>INDEX(Buildings!U$3:U$582,MATCH(Folk!$AN22,Buildings!$F$3:$F$582,0),1)</f>
        <v>0</v>
      </c>
      <c r="AV22" s="1" t="e">
        <f>INDEX(Buildings!#REF!,MATCH(Folk!$AN22,Buildings!$F$3:$F$582,0),1)</f>
        <v>#REF!</v>
      </c>
      <c r="AX22" t="s">
        <v>14967</v>
      </c>
      <c r="AY22" t="s">
        <v>14968</v>
      </c>
      <c r="AZ22" t="s">
        <v>14969</v>
      </c>
      <c r="BA22" t="s">
        <v>14970</v>
      </c>
    </row>
    <row r="23" spans="1:53">
      <c r="A23" s="1082">
        <v>21</v>
      </c>
      <c r="B23" s="209" t="s">
        <v>14971</v>
      </c>
      <c r="C23" s="452"/>
      <c r="D23" s="1"/>
      <c r="E23" s="20"/>
      <c r="F23" s="1"/>
      <c r="G23" s="1"/>
      <c r="H23" s="1"/>
      <c r="I23" s="495"/>
      <c r="J23" s="1"/>
      <c r="K23" s="26"/>
      <c r="L23" s="26"/>
      <c r="M23" s="26" t="s">
        <v>14875</v>
      </c>
      <c r="W23" s="162" t="s">
        <v>14972</v>
      </c>
      <c r="AG23" s="1"/>
      <c r="AH23" s="1"/>
      <c r="AI23" s="1"/>
      <c r="AL23" s="15" t="s">
        <v>14965</v>
      </c>
      <c r="AM23" s="1" t="s">
        <v>14973</v>
      </c>
      <c r="AN23" s="15" t="s">
        <v>251</v>
      </c>
      <c r="AO23" s="1" t="s">
        <v>14974</v>
      </c>
      <c r="AP23" s="1" t="str">
        <f>INDEX(Buildings!I$3:I$582,MATCH(Folk!$AN23,Buildings!$F$3:$F$582,0),1)</f>
        <v>Castle</v>
      </c>
      <c r="AQ23" s="1" t="str">
        <f>INDEX(Buildings!H$3:H$582,MATCH(Folk!$AN23,Buildings!$F$3:$F$582,0),1)</f>
        <v>The Elfstone Tavern</v>
      </c>
      <c r="AR23" s="1" t="str">
        <f>INDEX(Buildings!K$3:K$582,MATCH(Folk!$AN23,Buildings!$F$3:$F$582,0),1)</f>
        <v>tavern</v>
      </c>
      <c r="AS23" s="1" t="str">
        <f>INDEX(Buildings!M$3:M$582,MATCH(Folk!$AN23,Buildings!$F$3:$F$582,0),1)</f>
        <v>B</v>
      </c>
      <c r="AT23" s="1">
        <f>INDEX(Buildings!N$3:N$582,MATCH(Folk!$AN23,Buildings!$F$3:$F$582,0),1)</f>
        <v>2</v>
      </c>
      <c r="AU23" s="1">
        <f>INDEX(Buildings!U$3:U$582,MATCH(Folk!$AN23,Buildings!$F$3:$F$582,0),1)</f>
        <v>0</v>
      </c>
      <c r="AV23" s="1" t="e">
        <f>INDEX(Buildings!#REF!,MATCH(Folk!$AN23,Buildings!$F$3:$F$582,0),1)</f>
        <v>#REF!</v>
      </c>
      <c r="AX23" t="s">
        <v>14975</v>
      </c>
      <c r="AY23" t="s">
        <v>14976</v>
      </c>
      <c r="AZ23" t="s">
        <v>14977</v>
      </c>
      <c r="BA23" t="s">
        <v>14978</v>
      </c>
    </row>
    <row r="24" spans="1:53">
      <c r="A24" s="534">
        <v>22</v>
      </c>
      <c r="B24" s="209" t="s">
        <v>14979</v>
      </c>
      <c r="C24" s="452"/>
      <c r="D24" s="1"/>
      <c r="E24" s="500" t="s">
        <v>14980</v>
      </c>
      <c r="F24" s="1"/>
      <c r="G24" s="1"/>
      <c r="H24" s="1"/>
      <c r="I24" s="495"/>
      <c r="J24" s="1" t="s">
        <v>14981</v>
      </c>
      <c r="K24" s="26"/>
      <c r="L24" s="26"/>
      <c r="M24" s="26" t="s">
        <v>14875</v>
      </c>
      <c r="W24" s="25" t="s">
        <v>14982</v>
      </c>
      <c r="AG24" s="1"/>
      <c r="AH24" s="1"/>
      <c r="AI24" s="1"/>
      <c r="AL24" s="15" t="s">
        <v>14965</v>
      </c>
      <c r="AM24" s="1" t="s">
        <v>14983</v>
      </c>
      <c r="AN24" s="15" t="s">
        <v>10320</v>
      </c>
      <c r="AO24" s="1" t="s">
        <v>14984</v>
      </c>
      <c r="AP24" s="1" t="str">
        <f>INDEX(Buildings!I$3:I$582,MATCH(Folk!$AN24,Buildings!$F$3:$F$582,0),1)</f>
        <v>Castle</v>
      </c>
      <c r="AQ24" s="1" t="str">
        <f>INDEX(Buildings!H$3:H$582,MATCH(Folk!$AN24,Buildings!$F$3:$F$582,0),1)</f>
        <v>Font of Knowledge</v>
      </c>
      <c r="AR24" s="1" t="str">
        <f>INDEX(Buildings!K$3:K$582,MATCH(Folk!$AN24,Buildings!$F$3:$F$582,0),1)</f>
        <v>temple</v>
      </c>
      <c r="AS24" s="1" t="str">
        <f>INDEX(Buildings!M$3:M$582,MATCH(Folk!$AN24,Buildings!$F$3:$F$582,0),1)</f>
        <v>B</v>
      </c>
      <c r="AT24" s="1">
        <f>INDEX(Buildings!N$3:N$582,MATCH(Folk!$AN24,Buildings!$F$3:$F$582,0),1)</f>
        <v>4</v>
      </c>
      <c r="AU24" s="1">
        <f>INDEX(Buildings!U$3:U$582,MATCH(Folk!$AN24,Buildings!$F$3:$F$582,0),1)</f>
        <v>0</v>
      </c>
      <c r="AV24" s="1" t="e">
        <f>INDEX(Buildings!#REF!,MATCH(Folk!$AN24,Buildings!$F$3:$F$582,0),1)</f>
        <v>#REF!</v>
      </c>
      <c r="AX24" t="s">
        <v>14985</v>
      </c>
      <c r="AY24" t="s">
        <v>14986</v>
      </c>
      <c r="AZ24" t="s">
        <v>14987</v>
      </c>
      <c r="BA24" t="s">
        <v>14988</v>
      </c>
    </row>
    <row r="25" spans="1:53">
      <c r="A25" s="1082">
        <v>23</v>
      </c>
      <c r="B25" s="209" t="s">
        <v>14989</v>
      </c>
      <c r="C25" s="452"/>
      <c r="D25" s="1"/>
      <c r="E25" s="20"/>
      <c r="F25" s="1"/>
      <c r="G25" s="1"/>
      <c r="H25" s="1"/>
      <c r="I25" s="495" t="s">
        <v>14990</v>
      </c>
      <c r="J25" s="1" t="s">
        <v>14991</v>
      </c>
      <c r="K25" s="26"/>
      <c r="L25" s="26"/>
      <c r="M25" s="26" t="s">
        <v>14875</v>
      </c>
      <c r="W25" s="25" t="s">
        <v>14992</v>
      </c>
      <c r="AI25" s="1"/>
      <c r="AL25" s="15" t="s">
        <v>14965</v>
      </c>
      <c r="AM25" s="1" t="s">
        <v>14993</v>
      </c>
      <c r="AN25" s="15" t="s">
        <v>12913</v>
      </c>
      <c r="AO25" s="1" t="s">
        <v>12916</v>
      </c>
      <c r="AP25" s="1" t="e">
        <f>INDEX(Buildings!I$3:I$582,MATCH(Folk!$AN25,Buildings!$F$3:$F$582,0),1)</f>
        <v>#N/A</v>
      </c>
      <c r="AQ25" s="1" t="e">
        <f>INDEX(Buildings!H$3:H$582,MATCH(Folk!$AN25,Buildings!$F$3:$F$582,0),1)</f>
        <v>#N/A</v>
      </c>
      <c r="AR25" s="1" t="e">
        <f>INDEX(Buildings!K$3:K$582,MATCH(Folk!$AN25,Buildings!$F$3:$F$582,0),1)</f>
        <v>#N/A</v>
      </c>
      <c r="AS25" s="1" t="e">
        <f>INDEX(Buildings!M$3:M$582,MATCH(Folk!$AN25,Buildings!$F$3:$F$582,0),1)</f>
        <v>#N/A</v>
      </c>
      <c r="AT25" s="1" t="e">
        <f>INDEX(Buildings!N$3:N$582,MATCH(Folk!$AN25,Buildings!$F$3:$F$582,0),1)</f>
        <v>#N/A</v>
      </c>
      <c r="AU25" s="1" t="e">
        <f>INDEX(Buildings!U$3:U$582,MATCH(Folk!$AN25,Buildings!$F$3:$F$582,0),1)</f>
        <v>#N/A</v>
      </c>
      <c r="AV25" s="1" t="e">
        <f>INDEX(Buildings!#REF!,MATCH(Folk!$AN25,Buildings!$F$3:$F$582,0),1)</f>
        <v>#REF!</v>
      </c>
      <c r="AX25" t="s">
        <v>14994</v>
      </c>
      <c r="AY25" t="s">
        <v>14995</v>
      </c>
      <c r="AZ25" t="s">
        <v>14996</v>
      </c>
      <c r="BA25" t="s">
        <v>14997</v>
      </c>
    </row>
    <row r="26" spans="1:53">
      <c r="A26" s="534">
        <v>24</v>
      </c>
      <c r="B26" s="209" t="s">
        <v>14998</v>
      </c>
      <c r="C26" s="452" t="s">
        <v>568</v>
      </c>
      <c r="D26" s="1"/>
      <c r="E26" s="20"/>
      <c r="F26" s="1"/>
      <c r="G26" s="1"/>
      <c r="H26" s="1"/>
      <c r="I26" s="495"/>
      <c r="J26" s="1"/>
      <c r="K26" s="26"/>
      <c r="L26" s="26"/>
      <c r="M26" s="26"/>
      <c r="W26" s="25" t="s">
        <v>14999</v>
      </c>
      <c r="AI26" s="1"/>
      <c r="AL26" s="15" t="s">
        <v>14965</v>
      </c>
      <c r="AM26" s="1" t="s">
        <v>15000</v>
      </c>
      <c r="AN26" s="15" t="s">
        <v>169</v>
      </c>
      <c r="AO26" s="1" t="s">
        <v>5467</v>
      </c>
      <c r="AP26" s="1" t="str">
        <f>INDEX(Buildings!I$3:I$582,MATCH(Folk!$AN26,Buildings!$F$3:$F$582,0),1)</f>
        <v>Dock</v>
      </c>
      <c r="AQ26" s="1" t="str">
        <f>INDEX(Buildings!H$3:H$582,MATCH(Folk!$AN26,Buildings!$F$3:$F$582,0),1)</f>
        <v>Selûne’s Smile</v>
      </c>
      <c r="AR26" s="1" t="str">
        <f>INDEX(Buildings!K$3:K$582,MATCH(Folk!$AN26,Buildings!$F$3:$F$582,0),1)</f>
        <v>tavern</v>
      </c>
      <c r="AS26" s="1" t="str">
        <f>INDEX(Buildings!M$3:M$582,MATCH(Folk!$AN26,Buildings!$F$3:$F$582,0),1)</f>
        <v>C</v>
      </c>
      <c r="AT26" s="1">
        <f>INDEX(Buildings!N$3:N$582,MATCH(Folk!$AN26,Buildings!$F$3:$F$582,0),1)</f>
        <v>2</v>
      </c>
      <c r="AU26" s="1">
        <f>INDEX(Buildings!U$3:U$582,MATCH(Folk!$AN26,Buildings!$F$3:$F$582,0),1)</f>
        <v>0</v>
      </c>
      <c r="AV26" s="1" t="e">
        <f>INDEX(Buildings!#REF!,MATCH(Folk!$AN26,Buildings!$F$3:$F$582,0),1)</f>
        <v>#REF!</v>
      </c>
    </row>
    <row r="27" spans="1:53">
      <c r="A27" s="1082">
        <v>25</v>
      </c>
      <c r="B27" s="209" t="s">
        <v>13517</v>
      </c>
      <c r="C27" s="452" t="s">
        <v>632</v>
      </c>
      <c r="D27" s="1"/>
      <c r="E27" s="20"/>
      <c r="F27" s="1"/>
      <c r="G27" s="1"/>
      <c r="H27" s="185"/>
      <c r="I27" s="495" t="s">
        <v>15001</v>
      </c>
      <c r="J27" s="1" t="s">
        <v>15002</v>
      </c>
      <c r="K27" s="26" t="s">
        <v>15003</v>
      </c>
      <c r="L27" s="220" t="s">
        <v>15004</v>
      </c>
      <c r="M27" s="26" t="s">
        <v>14875</v>
      </c>
      <c r="W27" s="25" t="s">
        <v>15005</v>
      </c>
      <c r="AI27" s="1"/>
      <c r="AL27" s="15" t="s">
        <v>14965</v>
      </c>
      <c r="AM27" s="1" t="s">
        <v>15006</v>
      </c>
      <c r="AN27" s="15" t="s">
        <v>12018</v>
      </c>
      <c r="AO27" s="1" t="s">
        <v>12021</v>
      </c>
      <c r="AP27" s="1" t="str">
        <f>INDEX(Buildings!I$3:I$582,MATCH(Folk!$AN27,Buildings!$F$3:$F$582,0),1)</f>
        <v>Sea</v>
      </c>
      <c r="AQ27" s="1" t="str">
        <f>INDEX(Buildings!H$3:H$582,MATCH(Folk!$AN27,Buildings!$F$3:$F$582,0),1)</f>
        <v>Wine's Wisdom Hall</v>
      </c>
      <c r="AR27" s="1" t="str">
        <f>INDEX(Buildings!K$3:K$582,MATCH(Folk!$AN27,Buildings!$F$3:$F$582,0),1)</f>
        <v>noble villa</v>
      </c>
      <c r="AS27" s="1" t="str">
        <f>INDEX(Buildings!M$3:M$582,MATCH(Folk!$AN27,Buildings!$F$3:$F$582,0),1)</f>
        <v>A</v>
      </c>
      <c r="AT27" s="1" t="str">
        <f>INDEX(Buildings!N$3:N$582,MATCH(Folk!$AN27,Buildings!$F$3:$F$582,0),1)</f>
        <v>4s &amp; 5s</v>
      </c>
      <c r="AU27" s="1">
        <f>INDEX(Buildings!U$3:U$582,MATCH(Folk!$AN27,Buildings!$F$3:$F$582,0),1)</f>
        <v>0</v>
      </c>
      <c r="AV27" s="1" t="e">
        <f>INDEX(Buildings!#REF!,MATCH(Folk!$AN27,Buildings!$F$3:$F$582,0),1)</f>
        <v>#REF!</v>
      </c>
      <c r="BA27" t="s">
        <v>15007</v>
      </c>
    </row>
    <row r="28" spans="1:53">
      <c r="A28" s="534">
        <v>26</v>
      </c>
      <c r="B28" s="209" t="s">
        <v>15008</v>
      </c>
      <c r="C28" s="452"/>
      <c r="D28" s="1"/>
      <c r="E28" s="20"/>
      <c r="F28" s="174"/>
      <c r="G28" s="352" t="s">
        <v>14807</v>
      </c>
      <c r="H28" s="1"/>
      <c r="I28" s="495"/>
      <c r="J28" s="1" t="s">
        <v>15009</v>
      </c>
      <c r="K28" s="26"/>
      <c r="L28" s="26"/>
      <c r="M28" s="26" t="s">
        <v>14934</v>
      </c>
      <c r="W28" s="25" t="s">
        <v>15010</v>
      </c>
      <c r="AI28" s="1"/>
      <c r="AL28" s="15" t="s">
        <v>14965</v>
      </c>
      <c r="AM28" s="1" t="s">
        <v>15011</v>
      </c>
      <c r="AN28" s="15" t="s">
        <v>11779</v>
      </c>
      <c r="AO28" s="1" t="s">
        <v>11783</v>
      </c>
      <c r="AP28" s="1" t="str">
        <f>INDEX(Buildings!I$3:I$582,MATCH(Folk!$AN28,Buildings!$F$3:$F$582,0),1)</f>
        <v>North</v>
      </c>
      <c r="AQ28" s="1" t="str">
        <f>INDEX(Buildings!H$3:H$582,MATCH(Folk!$AN28,Buildings!$F$3:$F$582,0),1)</f>
        <v>Irbryth Authamaun's residence</v>
      </c>
      <c r="AR28" s="1" t="str">
        <f>INDEX(Buildings!K$3:K$582,MATCH(Folk!$AN28,Buildings!$F$3:$F$582,0),1)</f>
        <v>business/row house</v>
      </c>
      <c r="AS28" s="1" t="str">
        <f>INDEX(Buildings!M$3:M$582,MATCH(Folk!$AN28,Buildings!$F$3:$F$582,0),1)</f>
        <v>B</v>
      </c>
      <c r="AT28" s="1">
        <f>INDEX(Buildings!N$3:N$582,MATCH(Folk!$AN28,Buildings!$F$3:$F$582,0),1)</f>
        <v>2</v>
      </c>
      <c r="AU28" s="1">
        <f>INDEX(Buildings!U$3:U$582,MATCH(Folk!$AN28,Buildings!$F$3:$F$582,0),1)</f>
        <v>0</v>
      </c>
      <c r="AV28" s="1" t="e">
        <f>INDEX(Buildings!#REF!,MATCH(Folk!$AN28,Buildings!$F$3:$F$582,0),1)</f>
        <v>#REF!</v>
      </c>
    </row>
    <row r="29" spans="1:53">
      <c r="A29" s="1082">
        <v>27</v>
      </c>
      <c r="B29" s="209" t="s">
        <v>15012</v>
      </c>
      <c r="C29" s="452" t="s">
        <v>13526</v>
      </c>
      <c r="D29" s="1"/>
      <c r="E29" s="20"/>
      <c r="F29" s="1"/>
      <c r="G29" s="1"/>
      <c r="H29" s="1"/>
      <c r="I29" s="495"/>
      <c r="J29" s="1" t="s">
        <v>15013</v>
      </c>
      <c r="K29" s="26"/>
      <c r="L29" s="26"/>
      <c r="M29" s="26"/>
      <c r="W29" s="25" t="s">
        <v>15014</v>
      </c>
      <c r="AG29" s="1"/>
      <c r="AH29" s="1"/>
      <c r="AI29" s="1"/>
      <c r="AL29" s="15" t="s">
        <v>14965</v>
      </c>
      <c r="AM29" s="1" t="s">
        <v>15015</v>
      </c>
      <c r="AN29" s="15" t="s">
        <v>274</v>
      </c>
      <c r="AO29" s="1" t="s">
        <v>11753</v>
      </c>
      <c r="AP29" s="1" t="str">
        <f>INDEX(Buildings!I$3:I$582,MATCH(Folk!$AN29,Buildings!$F$3:$F$582,0),1)</f>
        <v>North</v>
      </c>
      <c r="AQ29" s="1" t="str">
        <f>INDEX(Buildings!H$3:H$582,MATCH(Folk!$AN29,Buildings!$F$3:$F$582,0),1)</f>
        <v>The Grinning Lion</v>
      </c>
      <c r="AR29" s="1" t="str">
        <f>INDEX(Buildings!K$3:K$582,MATCH(Folk!$AN29,Buildings!$F$3:$F$582,0),1)</f>
        <v>tavern</v>
      </c>
      <c r="AS29" s="1" t="str">
        <f>INDEX(Buildings!M$3:M$582,MATCH(Folk!$AN29,Buildings!$F$3:$F$582,0),1)</f>
        <v>C</v>
      </c>
      <c r="AT29" s="1">
        <f>INDEX(Buildings!N$3:N$582,MATCH(Folk!$AN29,Buildings!$F$3:$F$582,0),1)</f>
        <v>1</v>
      </c>
      <c r="AU29" s="1" t="str">
        <f>INDEX(Buildings!U$3:U$582,MATCH(Folk!$AN29,Buildings!$F$3:$F$582,0),1)</f>
        <v>The Grinning Lion is one of the taverns where a blind eye is turned to the smoking of illicit tobaccos and other mind-altering substances</v>
      </c>
      <c r="AV29" s="1" t="e">
        <f>INDEX(Buildings!#REF!,MATCH(Folk!$AN29,Buildings!$F$3:$F$582,0),1)</f>
        <v>#REF!</v>
      </c>
    </row>
    <row r="30" spans="1:53">
      <c r="A30" s="534">
        <v>28</v>
      </c>
      <c r="B30" s="209" t="s">
        <v>15016</v>
      </c>
      <c r="C30" s="452" t="s">
        <v>748</v>
      </c>
      <c r="D30" s="1"/>
      <c r="E30" s="20"/>
      <c r="F30" s="1"/>
      <c r="G30" s="1"/>
      <c r="H30" s="1"/>
      <c r="I30" s="495"/>
      <c r="J30" s="1"/>
      <c r="K30" s="26"/>
      <c r="L30" s="26"/>
      <c r="M30" s="26"/>
      <c r="W30" s="25" t="s">
        <v>15017</v>
      </c>
      <c r="AG30" s="1"/>
      <c r="AH30" s="1"/>
      <c r="AI30" s="1"/>
      <c r="AL30" s="15" t="s">
        <v>15018</v>
      </c>
      <c r="AM30" s="15" t="s">
        <v>15019</v>
      </c>
      <c r="AN30" s="15" t="s">
        <v>11779</v>
      </c>
      <c r="AO30" s="1" t="s">
        <v>14805</v>
      </c>
      <c r="AP30" s="1" t="str">
        <f>INDEX(Buildings!I$3:I$582,MATCH(Folk!$AN30,Buildings!$F$3:$F$582,0),1)</f>
        <v>North</v>
      </c>
      <c r="AQ30" s="1" t="str">
        <f>INDEX(Buildings!H$3:H$582,MATCH(Folk!$AN30,Buildings!$F$3:$F$582,0),1)</f>
        <v>Irbryth Authamaun's residence</v>
      </c>
      <c r="AR30" s="1" t="str">
        <f>INDEX(Buildings!K$3:K$582,MATCH(Folk!$AN30,Buildings!$F$3:$F$582,0),1)</f>
        <v>business/row house</v>
      </c>
      <c r="AS30" s="1" t="str">
        <f>INDEX(Buildings!M$3:M$582,MATCH(Folk!$AN30,Buildings!$F$3:$F$582,0),1)</f>
        <v>B</v>
      </c>
      <c r="AT30" s="1">
        <f>INDEX(Buildings!N$3:N$582,MATCH(Folk!$AN30,Buildings!$F$3:$F$582,0),1)</f>
        <v>2</v>
      </c>
      <c r="AU30" s="1">
        <f>INDEX(Buildings!U$3:U$582,MATCH(Folk!$AN30,Buildings!$F$3:$F$582,0),1)</f>
        <v>0</v>
      </c>
      <c r="AV30" s="1" t="e">
        <f>INDEX(Buildings!#REF!,MATCH(Folk!$AN30,Buildings!$F$3:$F$582,0),1)</f>
        <v>#REF!</v>
      </c>
    </row>
    <row r="31" spans="1:53">
      <c r="A31" s="1082">
        <v>29</v>
      </c>
      <c r="B31" s="209" t="s">
        <v>15020</v>
      </c>
      <c r="C31" s="452" t="s">
        <v>888</v>
      </c>
      <c r="D31" s="1"/>
      <c r="E31" s="20"/>
      <c r="F31" s="174"/>
      <c r="G31" s="1"/>
      <c r="H31" s="1"/>
      <c r="I31" s="538" t="s">
        <v>15021</v>
      </c>
      <c r="J31" s="1"/>
      <c r="K31" s="26"/>
      <c r="L31" s="26"/>
      <c r="M31" s="477"/>
      <c r="W31" s="25" t="s">
        <v>15022</v>
      </c>
      <c r="AG31" s="1"/>
      <c r="AH31" s="1"/>
      <c r="AI31" s="1"/>
      <c r="AL31" s="15" t="s">
        <v>15018</v>
      </c>
      <c r="AM31" s="15" t="s">
        <v>15023</v>
      </c>
      <c r="AN31" s="15" t="s">
        <v>10729</v>
      </c>
      <c r="AO31" s="1"/>
      <c r="AP31" s="1" t="str">
        <f>INDEX(Buildings!I$3:I$582,MATCH(Folk!$AN31,Buildings!$F$3:$F$582,0),1)</f>
        <v>Castle</v>
      </c>
      <c r="AQ31" s="1" t="str">
        <f>INDEX(Buildings!H$3:H$582,MATCH(Folk!$AN31,Buildings!$F$3:$F$582,0),1)</f>
        <v>New Olamn</v>
      </c>
      <c r="AR31" s="1" t="str">
        <f>INDEX(Buildings!K$3:K$582,MATCH(Folk!$AN31,Buildings!$F$3:$F$582,0),1)</f>
        <v>school</v>
      </c>
      <c r="AS31" s="1" t="str">
        <f>INDEX(Buildings!M$3:M$582,MATCH(Folk!$AN31,Buildings!$F$3:$F$582,0),1)</f>
        <v>A</v>
      </c>
      <c r="AT31" s="1">
        <f>INDEX(Buildings!N$3:N$582,MATCH(Folk!$AN31,Buildings!$F$3:$F$582,0),1)</f>
        <v>4</v>
      </c>
      <c r="AU31" s="1">
        <f>INDEX(Buildings!U$3:U$582,MATCH(Folk!$AN31,Buildings!$F$3:$F$582,0),1)</f>
        <v>0</v>
      </c>
      <c r="AV31" s="1" t="e">
        <f>INDEX(Buildings!#REF!,MATCH(Folk!$AN31,Buildings!$F$3:$F$582,0),1)</f>
        <v>#REF!</v>
      </c>
    </row>
    <row r="32" spans="1:53">
      <c r="A32" s="534">
        <v>30</v>
      </c>
      <c r="B32" s="209" t="s">
        <v>15024</v>
      </c>
      <c r="C32" s="452"/>
      <c r="D32" s="1"/>
      <c r="E32" s="20"/>
      <c r="F32" s="1"/>
      <c r="G32" s="1"/>
      <c r="H32" s="1"/>
      <c r="I32" s="495"/>
      <c r="J32" s="1" t="s">
        <v>15025</v>
      </c>
      <c r="K32" s="26"/>
      <c r="L32" s="26"/>
      <c r="M32" s="26" t="s">
        <v>15026</v>
      </c>
      <c r="W32" s="25" t="s">
        <v>15027</v>
      </c>
      <c r="AG32" s="1"/>
      <c r="AH32" s="1"/>
      <c r="AI32" s="1"/>
      <c r="AL32" s="15" t="s">
        <v>15028</v>
      </c>
      <c r="AM32" s="1" t="s">
        <v>14924</v>
      </c>
      <c r="AN32" s="1" t="s">
        <v>10320</v>
      </c>
      <c r="AO32" s="1" t="s">
        <v>15029</v>
      </c>
      <c r="AP32" s="1" t="str">
        <f>INDEX(Buildings!I$3:I$582,MATCH(Folk!$AN32,Buildings!$F$3:$F$582,0),1)</f>
        <v>Castle</v>
      </c>
      <c r="AQ32" s="1" t="str">
        <f>INDEX(Buildings!H$3:H$582,MATCH(Folk!$AN32,Buildings!$F$3:$F$582,0),1)</f>
        <v>Font of Knowledge</v>
      </c>
      <c r="AR32" s="1" t="str">
        <f>INDEX(Buildings!K$3:K$582,MATCH(Folk!$AN32,Buildings!$F$3:$F$582,0),1)</f>
        <v>temple</v>
      </c>
      <c r="AS32" s="1" t="str">
        <f>INDEX(Buildings!M$3:M$582,MATCH(Folk!$AN32,Buildings!$F$3:$F$582,0),1)</f>
        <v>B</v>
      </c>
      <c r="AT32" s="1">
        <f>INDEX(Buildings!N$3:N$582,MATCH(Folk!$AN32,Buildings!$F$3:$F$582,0),1)</f>
        <v>4</v>
      </c>
      <c r="AU32" s="1">
        <f>INDEX(Buildings!U$3:U$582,MATCH(Folk!$AN32,Buildings!$F$3:$F$582,0),1)</f>
        <v>0</v>
      </c>
      <c r="AV32" s="1" t="e">
        <f>INDEX(Buildings!#REF!,MATCH(Folk!$AN32,Buildings!$F$3:$F$582,0),1)</f>
        <v>#REF!</v>
      </c>
    </row>
    <row r="33" spans="1:48">
      <c r="A33" s="1082">
        <v>31</v>
      </c>
      <c r="B33" s="209" t="s">
        <v>15030</v>
      </c>
      <c r="C33" s="452"/>
      <c r="D33" s="1"/>
      <c r="E33" s="20"/>
      <c r="F33" s="1"/>
      <c r="H33" s="1"/>
      <c r="I33" s="495"/>
      <c r="J33" s="1"/>
      <c r="K33" s="26"/>
      <c r="L33" s="26"/>
      <c r="M33" s="26"/>
      <c r="W33" s="25" t="s">
        <v>15031</v>
      </c>
      <c r="AG33" s="1"/>
      <c r="AH33" s="1"/>
      <c r="AI33" s="1"/>
      <c r="AL33" s="15" t="s">
        <v>15028</v>
      </c>
      <c r="AM33" s="1" t="s">
        <v>15032</v>
      </c>
      <c r="AN33" s="1" t="s">
        <v>169</v>
      </c>
      <c r="AO33" s="1" t="s">
        <v>5467</v>
      </c>
      <c r="AP33" s="1" t="str">
        <f>INDEX(Buildings!I$3:I$582,MATCH(Folk!$AN33,Buildings!$F$3:$F$582,0),1)</f>
        <v>Dock</v>
      </c>
      <c r="AQ33" s="1" t="str">
        <f>INDEX(Buildings!H$3:H$582,MATCH(Folk!$AN33,Buildings!$F$3:$F$582,0),1)</f>
        <v>Selûne’s Smile</v>
      </c>
      <c r="AR33" s="1" t="str">
        <f>INDEX(Buildings!K$3:K$582,MATCH(Folk!$AN33,Buildings!$F$3:$F$582,0),1)</f>
        <v>tavern</v>
      </c>
      <c r="AS33" s="1" t="str">
        <f>INDEX(Buildings!M$3:M$582,MATCH(Folk!$AN33,Buildings!$F$3:$F$582,0),1)</f>
        <v>C</v>
      </c>
      <c r="AT33" s="1">
        <f>INDEX(Buildings!N$3:N$582,MATCH(Folk!$AN33,Buildings!$F$3:$F$582,0),1)</f>
        <v>2</v>
      </c>
      <c r="AU33" s="1">
        <f>INDEX(Buildings!U$3:U$582,MATCH(Folk!$AN33,Buildings!$F$3:$F$582,0),1)</f>
        <v>0</v>
      </c>
      <c r="AV33" s="1" t="e">
        <f>INDEX(Buildings!#REF!,MATCH(Folk!$AN33,Buildings!$F$3:$F$582,0),1)</f>
        <v>#REF!</v>
      </c>
    </row>
    <row r="34" spans="1:48">
      <c r="A34" s="534">
        <v>32</v>
      </c>
      <c r="B34" s="209" t="s">
        <v>15033</v>
      </c>
      <c r="C34" s="452" t="s">
        <v>15034</v>
      </c>
      <c r="D34" s="1"/>
      <c r="E34" s="20"/>
      <c r="F34" s="174"/>
      <c r="G34" s="1"/>
      <c r="H34" s="1"/>
      <c r="I34" s="538" t="s">
        <v>15035</v>
      </c>
      <c r="J34" s="1"/>
      <c r="K34" s="26"/>
      <c r="L34" s="26"/>
      <c r="M34" s="477"/>
      <c r="W34" s="25" t="s">
        <v>15036</v>
      </c>
      <c r="AG34" s="1"/>
      <c r="AH34" s="1"/>
      <c r="AI34" s="1"/>
      <c r="AL34" s="15" t="s">
        <v>15028</v>
      </c>
      <c r="AM34" s="1" t="s">
        <v>15037</v>
      </c>
      <c r="AN34" s="15" t="s">
        <v>11968</v>
      </c>
      <c r="AO34" s="1" t="s">
        <v>15038</v>
      </c>
      <c r="AP34" s="1" t="str">
        <f>INDEX(Buildings!I$3:I$582,MATCH(Folk!$AN34,Buildings!$F$3:$F$582,0),1)</f>
        <v>Sea</v>
      </c>
      <c r="AQ34" s="1" t="str">
        <f>INDEX(Buildings!H$3:H$582,MATCH(Folk!$AN34,Buildings!$F$3:$F$582,0),1)</f>
        <v>Shrines of Nature</v>
      </c>
      <c r="AR34" s="1" t="str">
        <f>INDEX(Buildings!K$3:K$582,MATCH(Folk!$AN34,Buildings!$F$3:$F$582,0),1)</f>
        <v>temple</v>
      </c>
      <c r="AS34" s="1" t="str">
        <f>INDEX(Buildings!M$3:M$582,MATCH(Folk!$AN34,Buildings!$F$3:$F$582,0),1)</f>
        <v>B</v>
      </c>
      <c r="AT34" s="1" t="str">
        <f>INDEX(Buildings!N$3:N$582,MATCH(Folk!$AN34,Buildings!$F$3:$F$582,0),1)</f>
        <v>2s</v>
      </c>
      <c r="AU34" s="1">
        <f>INDEX(Buildings!U$3:U$582,MATCH(Folk!$AN34,Buildings!$F$3:$F$582,0),1)</f>
        <v>0</v>
      </c>
      <c r="AV34" s="1" t="e">
        <f>INDEX(Buildings!#REF!,MATCH(Folk!$AN34,Buildings!$F$3:$F$582,0),1)</f>
        <v>#REF!</v>
      </c>
    </row>
    <row r="35" spans="1:48">
      <c r="A35" s="1082">
        <v>33</v>
      </c>
      <c r="B35" s="209" t="s">
        <v>15039</v>
      </c>
      <c r="C35" s="452" t="s">
        <v>13772</v>
      </c>
      <c r="D35" s="1"/>
      <c r="E35" s="20"/>
      <c r="F35" s="174"/>
      <c r="G35" s="1"/>
      <c r="H35" s="1"/>
      <c r="I35" s="495" t="s">
        <v>15040</v>
      </c>
      <c r="J35" s="1"/>
      <c r="K35" s="26"/>
      <c r="L35" s="26"/>
      <c r="M35" s="26"/>
      <c r="W35" s="25" t="s">
        <v>15041</v>
      </c>
      <c r="AG35" s="1"/>
      <c r="AH35" s="1"/>
      <c r="AI35" s="1"/>
      <c r="AL35" s="15" t="s">
        <v>15028</v>
      </c>
      <c r="AM35" s="1" t="s">
        <v>15042</v>
      </c>
      <c r="AN35" s="1" t="s">
        <v>429</v>
      </c>
      <c r="AO35" s="1" t="s">
        <v>11112</v>
      </c>
      <c r="AP35" s="1" t="str">
        <f>INDEX(Buildings!I$3:I$582,MATCH(Folk!$AN35,Buildings!$F$3:$F$582,0),1)</f>
        <v>Dock</v>
      </c>
      <c r="AQ35" s="1" t="str">
        <f>INDEX(Buildings!H$3:H$582,MATCH(Folk!$AN35,Buildings!$F$3:$F$582,0),1)</f>
        <v>Warm Beds Inn</v>
      </c>
      <c r="AR35" s="1" t="str">
        <f>INDEX(Buildings!K$3:K$582,MATCH(Folk!$AN35,Buildings!$F$3:$F$582,0),1)</f>
        <v>inn</v>
      </c>
      <c r="AS35" s="1" t="str">
        <f>INDEX(Buildings!M$3:M$582,MATCH(Folk!$AN35,Buildings!$F$3:$F$582,0),1)</f>
        <v>C</v>
      </c>
      <c r="AT35" s="1">
        <f>INDEX(Buildings!N$3:N$582,MATCH(Folk!$AN35,Buildings!$F$3:$F$582,0),1)</f>
        <v>3</v>
      </c>
      <c r="AU35" s="1">
        <f>INDEX(Buildings!U$3:U$582,MATCH(Folk!$AN35,Buildings!$F$3:$F$582,0),1)</f>
        <v>0</v>
      </c>
      <c r="AV35" s="1" t="e">
        <f>INDEX(Buildings!#REF!,MATCH(Folk!$AN35,Buildings!$F$3:$F$582,0),1)</f>
        <v>#REF!</v>
      </c>
    </row>
    <row r="36" spans="1:48">
      <c r="A36" s="534">
        <v>34</v>
      </c>
      <c r="B36" s="209" t="s">
        <v>15043</v>
      </c>
      <c r="C36" s="452" t="s">
        <v>13772</v>
      </c>
      <c r="D36" s="1"/>
      <c r="E36" s="20"/>
      <c r="F36" s="1"/>
      <c r="G36" s="1"/>
      <c r="H36" s="1"/>
      <c r="I36" s="495"/>
      <c r="J36" s="1"/>
      <c r="K36" s="26"/>
      <c r="L36" s="26"/>
      <c r="M36" s="26"/>
      <c r="W36" s="25" t="s">
        <v>15044</v>
      </c>
      <c r="AG36" s="1"/>
      <c r="AH36" s="1"/>
      <c r="AI36" s="1"/>
      <c r="AL36" s="15" t="s">
        <v>15045</v>
      </c>
      <c r="AM36" s="15" t="s">
        <v>15046</v>
      </c>
      <c r="AN36" s="1" t="s">
        <v>10320</v>
      </c>
      <c r="AO36" s="1" t="s">
        <v>14861</v>
      </c>
      <c r="AP36" s="1" t="str">
        <f>INDEX(Buildings!I$3:I$582,MATCH(Folk!$AN36,Buildings!$F$3:$F$582,0),1)</f>
        <v>Castle</v>
      </c>
      <c r="AQ36" s="1" t="str">
        <f>INDEX(Buildings!H$3:H$582,MATCH(Folk!$AN36,Buildings!$F$3:$F$582,0),1)</f>
        <v>Font of Knowledge</v>
      </c>
      <c r="AR36" s="1" t="str">
        <f>INDEX(Buildings!K$3:K$582,MATCH(Folk!$AN36,Buildings!$F$3:$F$582,0),1)</f>
        <v>temple</v>
      </c>
      <c r="AS36" s="1" t="str">
        <f>INDEX(Buildings!M$3:M$582,MATCH(Folk!$AN36,Buildings!$F$3:$F$582,0),1)</f>
        <v>B</v>
      </c>
      <c r="AT36" s="1">
        <f>INDEX(Buildings!N$3:N$582,MATCH(Folk!$AN36,Buildings!$F$3:$F$582,0),1)</f>
        <v>4</v>
      </c>
      <c r="AU36" s="1">
        <f>INDEX(Buildings!U$3:U$582,MATCH(Folk!$AN36,Buildings!$F$3:$F$582,0),1)</f>
        <v>0</v>
      </c>
      <c r="AV36" s="1" t="e">
        <f>INDEX(Buildings!#REF!,MATCH(Folk!$AN36,Buildings!$F$3:$F$582,0),1)</f>
        <v>#REF!</v>
      </c>
    </row>
    <row r="37" spans="1:48">
      <c r="A37" s="1082">
        <v>35</v>
      </c>
      <c r="B37" s="209" t="s">
        <v>15047</v>
      </c>
      <c r="C37" s="452" t="s">
        <v>1024</v>
      </c>
      <c r="D37" s="1"/>
      <c r="E37" s="20"/>
      <c r="F37" s="174"/>
      <c r="G37" s="1"/>
      <c r="H37" s="1"/>
      <c r="I37" s="706" t="s">
        <v>31119</v>
      </c>
      <c r="J37" s="1"/>
      <c r="K37" s="26"/>
      <c r="L37" s="26"/>
      <c r="M37" s="477"/>
      <c r="W37" s="25" t="s">
        <v>15048</v>
      </c>
      <c r="AG37" s="1"/>
      <c r="AH37" s="1"/>
      <c r="AI37" s="1"/>
      <c r="AL37" s="15" t="s">
        <v>15045</v>
      </c>
      <c r="AM37" s="1" t="s">
        <v>15049</v>
      </c>
      <c r="AN37" s="1" t="s">
        <v>12018</v>
      </c>
      <c r="AO37" s="1" t="s">
        <v>12021</v>
      </c>
      <c r="AP37" s="1" t="str">
        <f>INDEX(Buildings!I$3:I$582,MATCH(Folk!$AN37,Buildings!$F$3:$F$582,0),1)</f>
        <v>Sea</v>
      </c>
      <c r="AQ37" s="1" t="str">
        <f>INDEX(Buildings!H$3:H$582,MATCH(Folk!$AN37,Buildings!$F$3:$F$582,0),1)</f>
        <v>Wine's Wisdom Hall</v>
      </c>
      <c r="AR37" s="1" t="str">
        <f>INDEX(Buildings!K$3:K$582,MATCH(Folk!$AN37,Buildings!$F$3:$F$582,0),1)</f>
        <v>noble villa</v>
      </c>
      <c r="AS37" s="1" t="str">
        <f>INDEX(Buildings!M$3:M$582,MATCH(Folk!$AN37,Buildings!$F$3:$F$582,0),1)</f>
        <v>A</v>
      </c>
      <c r="AT37" s="1" t="str">
        <f>INDEX(Buildings!N$3:N$582,MATCH(Folk!$AN37,Buildings!$F$3:$F$582,0),1)</f>
        <v>4s &amp; 5s</v>
      </c>
      <c r="AU37" s="1">
        <f>INDEX(Buildings!U$3:U$582,MATCH(Folk!$AN37,Buildings!$F$3:$F$582,0),1)</f>
        <v>0</v>
      </c>
      <c r="AV37" s="1" t="e">
        <f>INDEX(Buildings!#REF!,MATCH(Folk!$AN37,Buildings!$F$3:$F$582,0),1)</f>
        <v>#REF!</v>
      </c>
    </row>
    <row r="38" spans="1:48">
      <c r="A38" s="534">
        <v>36</v>
      </c>
      <c r="B38" s="209" t="s">
        <v>15050</v>
      </c>
      <c r="C38" s="452"/>
      <c r="D38" s="1"/>
      <c r="E38" s="20"/>
      <c r="F38" s="1"/>
      <c r="G38" s="1"/>
      <c r="H38" s="357" t="s">
        <v>15051</v>
      </c>
      <c r="I38" s="495" t="s">
        <v>15052</v>
      </c>
      <c r="J38" s="1" t="s">
        <v>15053</v>
      </c>
      <c r="K38" s="26"/>
      <c r="L38" s="26"/>
      <c r="M38" s="26" t="s">
        <v>14875</v>
      </c>
      <c r="AG38" s="1"/>
      <c r="AH38" s="1"/>
      <c r="AI38" s="1"/>
      <c r="AL38" s="15" t="s">
        <v>15045</v>
      </c>
      <c r="AM38" s="1" t="s">
        <v>15054</v>
      </c>
      <c r="AN38" s="1" t="s">
        <v>10729</v>
      </c>
      <c r="AO38" s="1"/>
      <c r="AP38" s="1" t="str">
        <f>INDEX(Buildings!I$3:I$582,MATCH(Folk!$AN38,Buildings!$F$3:$F$582,0),1)</f>
        <v>Castle</v>
      </c>
      <c r="AQ38" s="1" t="str">
        <f>INDEX(Buildings!H$3:H$582,MATCH(Folk!$AN38,Buildings!$F$3:$F$582,0),1)</f>
        <v>New Olamn</v>
      </c>
      <c r="AR38" s="1" t="str">
        <f>INDEX(Buildings!K$3:K$582,MATCH(Folk!$AN38,Buildings!$F$3:$F$582,0),1)</f>
        <v>school</v>
      </c>
      <c r="AS38" s="1" t="str">
        <f>INDEX(Buildings!M$3:M$582,MATCH(Folk!$AN38,Buildings!$F$3:$F$582,0),1)</f>
        <v>A</v>
      </c>
      <c r="AT38" s="1">
        <f>INDEX(Buildings!N$3:N$582,MATCH(Folk!$AN38,Buildings!$F$3:$F$582,0),1)</f>
        <v>4</v>
      </c>
      <c r="AU38" s="1">
        <f>INDEX(Buildings!U$3:U$582,MATCH(Folk!$AN38,Buildings!$F$3:$F$582,0),1)</f>
        <v>0</v>
      </c>
      <c r="AV38" s="1" t="e">
        <f>INDEX(Buildings!#REF!,MATCH(Folk!$AN38,Buildings!$F$3:$F$582,0),1)</f>
        <v>#REF!</v>
      </c>
    </row>
    <row r="39" spans="1:48">
      <c r="A39" s="1082">
        <v>37</v>
      </c>
      <c r="B39" s="209" t="s">
        <v>15055</v>
      </c>
      <c r="C39" s="452" t="s">
        <v>13583</v>
      </c>
      <c r="D39" s="1"/>
      <c r="E39" s="20"/>
      <c r="F39" s="1"/>
      <c r="G39" s="1"/>
      <c r="H39" s="1"/>
      <c r="I39" s="495"/>
      <c r="J39" s="1" t="s">
        <v>15056</v>
      </c>
      <c r="K39" s="26"/>
      <c r="L39" s="26"/>
      <c r="M39" s="26"/>
      <c r="AG39" s="1"/>
      <c r="AH39" s="1"/>
      <c r="AI39" s="1"/>
      <c r="AL39" s="15" t="s">
        <v>15057</v>
      </c>
      <c r="AM39" s="15" t="s">
        <v>15058</v>
      </c>
      <c r="AN39" s="1" t="s">
        <v>10685</v>
      </c>
      <c r="AO39" s="1" t="s">
        <v>10688</v>
      </c>
      <c r="AP39" s="1" t="str">
        <f>INDEX(Buildings!I$3:I$582,MATCH(Folk!$AN39,Buildings!$F$3:$F$582,0),1)</f>
        <v>Castle</v>
      </c>
      <c r="AQ39" s="1" t="str">
        <f>INDEX(Buildings!H$3:H$582,MATCH(Folk!$AN39,Buildings!$F$3:$F$582,0),1)</f>
        <v>Syndra Wands' Tower</v>
      </c>
      <c r="AR39" s="1" t="str">
        <f>INDEX(Buildings!K$3:K$582,MATCH(Folk!$AN39,Buildings!$F$3:$F$582,0),1)</f>
        <v>wizard's domicile</v>
      </c>
      <c r="AS39" s="1" t="str">
        <f>INDEX(Buildings!M$3:M$582,MATCH(Folk!$AN39,Buildings!$F$3:$F$582,0),1)</f>
        <v>B</v>
      </c>
      <c r="AT39" s="1">
        <f>INDEX(Buildings!N$3:N$582,MATCH(Folk!$AN39,Buildings!$F$3:$F$582,0),1)</f>
        <v>3</v>
      </c>
      <c r="AU39" s="1">
        <f>INDEX(Buildings!U$3:U$582,MATCH(Folk!$AN39,Buildings!$F$3:$F$582,0),1)</f>
        <v>0</v>
      </c>
      <c r="AV39" s="1" t="e">
        <f>INDEX(Buildings!#REF!,MATCH(Folk!$AN39,Buildings!$F$3:$F$582,0),1)</f>
        <v>#REF!</v>
      </c>
    </row>
    <row r="40" spans="1:48">
      <c r="A40" s="534">
        <v>38</v>
      </c>
      <c r="B40" s="209" t="s">
        <v>15059</v>
      </c>
      <c r="C40" s="452"/>
      <c r="D40" s="1"/>
      <c r="E40" s="20"/>
      <c r="F40" s="1"/>
      <c r="G40" s="352" t="s">
        <v>14807</v>
      </c>
      <c r="H40" s="1"/>
      <c r="I40" s="495"/>
      <c r="J40" s="1"/>
      <c r="K40" s="26"/>
      <c r="L40" s="26"/>
      <c r="M40" s="26"/>
      <c r="AG40" s="1"/>
      <c r="AH40" s="1"/>
      <c r="AI40" s="1"/>
      <c r="AL40" s="15" t="s">
        <v>15057</v>
      </c>
      <c r="AM40" s="1" t="s">
        <v>15060</v>
      </c>
      <c r="AN40" s="1" t="s">
        <v>274</v>
      </c>
      <c r="AO40" s="1" t="s">
        <v>15061</v>
      </c>
      <c r="AP40" s="1" t="str">
        <f>INDEX(Buildings!I$3:I$582,MATCH(Folk!$AN40,Buildings!$F$3:$F$582,0),1)</f>
        <v>North</v>
      </c>
      <c r="AQ40" s="1" t="str">
        <f>INDEX(Buildings!H$3:H$582,MATCH(Folk!$AN40,Buildings!$F$3:$F$582,0),1)</f>
        <v>The Grinning Lion</v>
      </c>
      <c r="AR40" s="1" t="str">
        <f>INDEX(Buildings!K$3:K$582,MATCH(Folk!$AN40,Buildings!$F$3:$F$582,0),1)</f>
        <v>tavern</v>
      </c>
      <c r="AS40" s="1" t="str">
        <f>INDEX(Buildings!M$3:M$582,MATCH(Folk!$AN40,Buildings!$F$3:$F$582,0),1)</f>
        <v>C</v>
      </c>
      <c r="AT40" s="1">
        <f>INDEX(Buildings!N$3:N$582,MATCH(Folk!$AN40,Buildings!$F$3:$F$582,0),1)</f>
        <v>1</v>
      </c>
      <c r="AU40" s="1" t="str">
        <f>INDEX(Buildings!U$3:U$582,MATCH(Folk!$AN40,Buildings!$F$3:$F$582,0),1)</f>
        <v>The Grinning Lion is one of the taverns where a blind eye is turned to the smoking of illicit tobaccos and other mind-altering substances</v>
      </c>
      <c r="AV40" s="1" t="e">
        <f>INDEX(Buildings!#REF!,MATCH(Folk!$AN40,Buildings!$F$3:$F$582,0),1)</f>
        <v>#REF!</v>
      </c>
    </row>
    <row r="41" spans="1:48" ht="15.75">
      <c r="A41" s="1082">
        <v>39</v>
      </c>
      <c r="B41" s="209" t="s">
        <v>15062</v>
      </c>
      <c r="C41" s="452"/>
      <c r="D41" s="1"/>
      <c r="E41" s="20"/>
      <c r="F41" s="1"/>
      <c r="G41" s="453" t="s">
        <v>15063</v>
      </c>
      <c r="H41" s="1"/>
      <c r="I41" s="495"/>
      <c r="J41" s="1" t="s">
        <v>15064</v>
      </c>
      <c r="K41" s="26"/>
      <c r="L41" s="26"/>
      <c r="M41" s="26" t="s">
        <v>14875</v>
      </c>
      <c r="AG41" s="1"/>
      <c r="AH41" s="1"/>
      <c r="AI41" s="1"/>
      <c r="AL41" s="15" t="s">
        <v>15057</v>
      </c>
      <c r="AM41" s="1" t="s">
        <v>15065</v>
      </c>
      <c r="AN41" s="1" t="s">
        <v>12156</v>
      </c>
      <c r="AO41" s="1" t="s">
        <v>12159</v>
      </c>
      <c r="AP41" s="1" t="str">
        <f>INDEX(Buildings!I$3:I$582,MATCH(Folk!$AN41,Buildings!$F$3:$F$582,0),1)</f>
        <v>Sea</v>
      </c>
      <c r="AQ41" s="1" t="str">
        <f>INDEX(Buildings!H$3:H$582,MATCH(Folk!$AN41,Buildings!$F$3:$F$582,0),1)</f>
        <v>Scribeshall</v>
      </c>
      <c r="AR41" s="1" t="str">
        <f>INDEX(Buildings!K$3:K$582,MATCH(Folk!$AN41,Buildings!$F$3:$F$582,0),1)</f>
        <v>noble villa</v>
      </c>
      <c r="AS41" s="1" t="str">
        <f>INDEX(Buildings!M$3:M$582,MATCH(Folk!$AN41,Buildings!$F$3:$F$582,0),1)</f>
        <v>A</v>
      </c>
      <c r="AT41" s="1" t="str">
        <f>INDEX(Buildings!N$3:N$582,MATCH(Folk!$AN41,Buildings!$F$3:$F$582,0),1)</f>
        <v>1s &amp; 2s</v>
      </c>
      <c r="AU41" s="1">
        <f>INDEX(Buildings!U$3:U$582,MATCH(Folk!$AN41,Buildings!$F$3:$F$582,0),1)</f>
        <v>0</v>
      </c>
      <c r="AV41" s="1" t="e">
        <f>INDEX(Buildings!#REF!,MATCH(Folk!$AN41,Buildings!$F$3:$F$582,0),1)</f>
        <v>#REF!</v>
      </c>
    </row>
    <row r="42" spans="1:48">
      <c r="A42" s="534">
        <v>40</v>
      </c>
      <c r="B42" s="209" t="s">
        <v>15066</v>
      </c>
      <c r="C42" s="452"/>
      <c r="D42" s="1"/>
      <c r="E42" s="20"/>
      <c r="F42" s="174"/>
      <c r="G42" s="352" t="s">
        <v>14818</v>
      </c>
      <c r="H42" s="1"/>
      <c r="I42" s="495" t="s">
        <v>15067</v>
      </c>
      <c r="J42" s="1"/>
      <c r="K42" s="26"/>
      <c r="L42" s="26"/>
      <c r="M42" s="26" t="s">
        <v>15068</v>
      </c>
      <c r="AG42" s="1"/>
      <c r="AH42" s="1"/>
      <c r="AI42" s="1"/>
      <c r="AL42" s="15" t="s">
        <v>15057</v>
      </c>
      <c r="AM42" s="1" t="s">
        <v>15069</v>
      </c>
      <c r="AN42" s="1"/>
      <c r="AO42" s="1"/>
      <c r="AP42" s="1" t="e">
        <f>INDEX(Buildings!I$3:I$582,MATCH(Folk!$AN42,Buildings!$F$3:$F$582,0),1)</f>
        <v>#N/A</v>
      </c>
      <c r="AQ42" s="1" t="e">
        <f>INDEX(Buildings!H$3:H$582,MATCH(Folk!$AN42,Buildings!$F$3:$F$582,0),1)</f>
        <v>#N/A</v>
      </c>
      <c r="AR42" s="1" t="e">
        <f>INDEX(Buildings!K$3:K$582,MATCH(Folk!$AN42,Buildings!$F$3:$F$582,0),1)</f>
        <v>#N/A</v>
      </c>
      <c r="AS42" s="1" t="e">
        <f>INDEX(Buildings!M$3:M$582,MATCH(Folk!$AN42,Buildings!$F$3:$F$582,0),1)</f>
        <v>#N/A</v>
      </c>
      <c r="AT42" s="1" t="e">
        <f>INDEX(Buildings!N$3:N$582,MATCH(Folk!$AN42,Buildings!$F$3:$F$582,0),1)</f>
        <v>#N/A</v>
      </c>
      <c r="AU42" s="1" t="e">
        <f>INDEX(Buildings!U$3:U$582,MATCH(Folk!$AN42,Buildings!$F$3:$F$582,0),1)</f>
        <v>#N/A</v>
      </c>
      <c r="AV42" s="1" t="e">
        <f>INDEX(Buildings!#REF!,MATCH(Folk!$AN42,Buildings!$F$3:$F$582,0),1)</f>
        <v>#REF!</v>
      </c>
    </row>
    <row r="43" spans="1:48">
      <c r="A43" s="1082">
        <v>41</v>
      </c>
      <c r="B43" s="209" t="s">
        <v>15070</v>
      </c>
      <c r="C43" s="452" t="s">
        <v>542</v>
      </c>
      <c r="D43" s="1"/>
      <c r="E43" s="20"/>
      <c r="F43" s="1"/>
      <c r="G43" s="1"/>
      <c r="H43" s="356" t="s">
        <v>13915</v>
      </c>
      <c r="I43" s="495"/>
      <c r="J43" s="1" t="s">
        <v>15071</v>
      </c>
      <c r="K43" s="26"/>
      <c r="L43" s="26"/>
      <c r="M43" s="26"/>
      <c r="AL43" s="15" t="s">
        <v>15072</v>
      </c>
      <c r="AM43" s="15" t="s">
        <v>15073</v>
      </c>
      <c r="AN43" s="1" t="s">
        <v>10320</v>
      </c>
      <c r="AO43" s="1" t="s">
        <v>14816</v>
      </c>
      <c r="AP43" s="1" t="str">
        <f>INDEX(Buildings!I$3:I$582,MATCH(Folk!$AN43,Buildings!$F$3:$F$582,0),1)</f>
        <v>Castle</v>
      </c>
      <c r="AQ43" s="1" t="str">
        <f>INDEX(Buildings!H$3:H$582,MATCH(Folk!$AN43,Buildings!$F$3:$F$582,0),1)</f>
        <v>Font of Knowledge</v>
      </c>
      <c r="AR43" s="1" t="str">
        <f>INDEX(Buildings!K$3:K$582,MATCH(Folk!$AN43,Buildings!$F$3:$F$582,0),1)</f>
        <v>temple</v>
      </c>
      <c r="AS43" s="1" t="str">
        <f>INDEX(Buildings!M$3:M$582,MATCH(Folk!$AN43,Buildings!$F$3:$F$582,0),1)</f>
        <v>B</v>
      </c>
      <c r="AT43" s="1">
        <f>INDEX(Buildings!N$3:N$582,MATCH(Folk!$AN43,Buildings!$F$3:$F$582,0),1)</f>
        <v>4</v>
      </c>
      <c r="AU43" s="1">
        <f>INDEX(Buildings!U$3:U$582,MATCH(Folk!$AN43,Buildings!$F$3:$F$582,0),1)</f>
        <v>0</v>
      </c>
      <c r="AV43" s="1" t="e">
        <f>INDEX(Buildings!#REF!,MATCH(Folk!$AN43,Buildings!$F$3:$F$582,0),1)</f>
        <v>#REF!</v>
      </c>
    </row>
    <row r="44" spans="1:48">
      <c r="A44" s="534">
        <v>42</v>
      </c>
      <c r="B44" s="209" t="s">
        <v>15074</v>
      </c>
      <c r="C44" s="452"/>
      <c r="D44" s="1"/>
      <c r="E44" s="20"/>
      <c r="F44" s="174"/>
      <c r="G44" s="1"/>
      <c r="H44" s="1"/>
      <c r="I44" s="495"/>
      <c r="J44" s="1" t="s">
        <v>15075</v>
      </c>
      <c r="K44" s="26"/>
      <c r="L44" s="26"/>
      <c r="M44" s="26"/>
      <c r="AL44" s="15" t="s">
        <v>15072</v>
      </c>
      <c r="AM44" s="1" t="s">
        <v>15076</v>
      </c>
      <c r="AN44" s="1" t="s">
        <v>10400</v>
      </c>
      <c r="AO44" s="1"/>
      <c r="AP44" s="1" t="str">
        <f>INDEX(Buildings!I$3:I$582,MATCH(Folk!$AN44,Buildings!$F$3:$F$582,0),1)</f>
        <v>Castle</v>
      </c>
      <c r="AQ44" s="1" t="str">
        <f>INDEX(Buildings!H$3:H$582,MATCH(Folk!$AN44,Buildings!$F$3:$F$582,0),1)</f>
        <v>Tower of Order</v>
      </c>
      <c r="AR44" s="1" t="str">
        <f>INDEX(Buildings!K$3:K$582,MATCH(Folk!$AN44,Buildings!$F$3:$F$582,0),1)</f>
        <v>guildhall</v>
      </c>
      <c r="AS44" s="1" t="str">
        <f>INDEX(Buildings!M$3:M$582,MATCH(Folk!$AN44,Buildings!$F$3:$F$582,0),1)</f>
        <v>B</v>
      </c>
      <c r="AT44" s="1">
        <f>INDEX(Buildings!N$3:N$582,MATCH(Folk!$AN44,Buildings!$F$3:$F$582,0),1)</f>
        <v>4</v>
      </c>
      <c r="AU44" s="1">
        <f>INDEX(Buildings!U$3:U$582,MATCH(Folk!$AN44,Buildings!$F$3:$F$582,0),1)</f>
        <v>0</v>
      </c>
      <c r="AV44" s="1" t="e">
        <f>INDEX(Buildings!#REF!,MATCH(Folk!$AN44,Buildings!$F$3:$F$582,0),1)</f>
        <v>#REF!</v>
      </c>
    </row>
    <row r="45" spans="1:48">
      <c r="A45" s="1082">
        <v>43</v>
      </c>
      <c r="B45" s="209" t="s">
        <v>15077</v>
      </c>
      <c r="C45" s="452" t="s">
        <v>632</v>
      </c>
      <c r="D45" s="1"/>
      <c r="E45" s="20"/>
      <c r="F45" s="1"/>
      <c r="G45" s="1"/>
      <c r="H45" s="1"/>
      <c r="I45" s="495"/>
      <c r="J45" s="1" t="s">
        <v>15078</v>
      </c>
      <c r="K45" s="26"/>
      <c r="L45" s="26"/>
      <c r="M45" s="26" t="s">
        <v>14875</v>
      </c>
      <c r="AL45" s="15" t="s">
        <v>15072</v>
      </c>
      <c r="AM45" s="1" t="s">
        <v>14993</v>
      </c>
      <c r="AN45" s="1" t="s">
        <v>12913</v>
      </c>
      <c r="AO45" s="1" t="s">
        <v>15079</v>
      </c>
      <c r="AP45" s="1" t="e">
        <f>INDEX(Buildings!I$3:I$582,MATCH(Folk!$AN45,Buildings!$F$3:$F$582,0),1)</f>
        <v>#N/A</v>
      </c>
      <c r="AQ45" s="1" t="e">
        <f>INDEX(Buildings!H$3:H$582,MATCH(Folk!$AN45,Buildings!$F$3:$F$582,0),1)</f>
        <v>#N/A</v>
      </c>
      <c r="AR45" s="1" t="e">
        <f>INDEX(Buildings!K$3:K$582,MATCH(Folk!$AN45,Buildings!$F$3:$F$582,0),1)</f>
        <v>#N/A</v>
      </c>
      <c r="AS45" s="1" t="e">
        <f>INDEX(Buildings!M$3:M$582,MATCH(Folk!$AN45,Buildings!$F$3:$F$582,0),1)</f>
        <v>#N/A</v>
      </c>
      <c r="AT45" s="1" t="e">
        <f>INDEX(Buildings!N$3:N$582,MATCH(Folk!$AN45,Buildings!$F$3:$F$582,0),1)</f>
        <v>#N/A</v>
      </c>
      <c r="AU45" s="1" t="e">
        <f>INDEX(Buildings!U$3:U$582,MATCH(Folk!$AN45,Buildings!$F$3:$F$582,0),1)</f>
        <v>#N/A</v>
      </c>
      <c r="AV45" s="1" t="e">
        <f>INDEX(Buildings!#REF!,MATCH(Folk!$AN45,Buildings!$F$3:$F$582,0),1)</f>
        <v>#REF!</v>
      </c>
    </row>
    <row r="46" spans="1:48">
      <c r="A46" s="534">
        <v>44</v>
      </c>
      <c r="B46" s="209" t="s">
        <v>15080</v>
      </c>
      <c r="C46" s="452" t="s">
        <v>1050</v>
      </c>
      <c r="D46" s="1"/>
      <c r="E46" s="20"/>
      <c r="F46" s="174"/>
      <c r="G46" s="1"/>
      <c r="H46" s="1"/>
      <c r="I46" s="495"/>
      <c r="J46" s="1"/>
      <c r="K46" s="26"/>
      <c r="L46" s="26"/>
      <c r="M46" s="26"/>
    </row>
    <row r="47" spans="1:48">
      <c r="A47" s="1082">
        <v>45</v>
      </c>
      <c r="B47" s="209" t="s">
        <v>15081</v>
      </c>
      <c r="C47" s="452"/>
      <c r="D47" s="1"/>
      <c r="E47" s="20"/>
      <c r="F47" s="1"/>
      <c r="G47" s="1"/>
      <c r="H47" s="1"/>
      <c r="I47" s="495"/>
      <c r="J47" s="1" t="s">
        <v>15082</v>
      </c>
      <c r="K47" s="26"/>
      <c r="L47" s="26"/>
      <c r="M47" s="26" t="s">
        <v>14875</v>
      </c>
    </row>
    <row r="48" spans="1:48">
      <c r="A48" s="534">
        <v>46</v>
      </c>
      <c r="B48" s="209" t="s">
        <v>15083</v>
      </c>
      <c r="C48" s="452"/>
      <c r="D48" s="1"/>
      <c r="E48" s="20"/>
      <c r="F48" s="1"/>
      <c r="G48" s="1"/>
      <c r="H48" s="1"/>
      <c r="I48" s="495"/>
      <c r="J48" s="1" t="s">
        <v>15084</v>
      </c>
      <c r="K48" s="26" t="s">
        <v>15085</v>
      </c>
      <c r="L48" s="26"/>
      <c r="M48" s="26" t="s">
        <v>15086</v>
      </c>
    </row>
    <row r="49" spans="1:13">
      <c r="A49" s="1082">
        <v>47</v>
      </c>
      <c r="B49" s="209" t="s">
        <v>15087</v>
      </c>
      <c r="C49" s="452"/>
      <c r="D49" s="1"/>
      <c r="E49" s="20"/>
      <c r="F49" s="174"/>
      <c r="G49" s="352" t="s">
        <v>14807</v>
      </c>
      <c r="H49" s="1"/>
      <c r="I49" s="495"/>
      <c r="J49" s="1" t="s">
        <v>15088</v>
      </c>
      <c r="K49" s="26"/>
      <c r="L49" s="26"/>
      <c r="M49" s="26" t="s">
        <v>15089</v>
      </c>
    </row>
    <row r="50" spans="1:13">
      <c r="A50" s="534">
        <v>48</v>
      </c>
      <c r="B50" s="209" t="s">
        <v>15090</v>
      </c>
      <c r="C50" s="452"/>
      <c r="D50" s="1"/>
      <c r="E50" s="20"/>
      <c r="F50" s="174"/>
      <c r="G50" s="1"/>
      <c r="H50" s="1"/>
      <c r="I50" s="538"/>
      <c r="J50" s="1" t="s">
        <v>15091</v>
      </c>
      <c r="K50" s="26"/>
      <c r="L50" s="26"/>
      <c r="M50" s="477"/>
    </row>
    <row r="51" spans="1:13">
      <c r="A51" s="1082">
        <v>49</v>
      </c>
      <c r="B51" s="209" t="s">
        <v>15092</v>
      </c>
      <c r="C51" s="452"/>
      <c r="D51" s="1"/>
      <c r="E51" s="20"/>
      <c r="F51" s="1"/>
      <c r="G51" s="1"/>
      <c r="H51" s="1"/>
      <c r="I51" s="495"/>
      <c r="J51" s="1"/>
      <c r="K51" s="26"/>
      <c r="L51" s="26"/>
      <c r="M51" s="26"/>
    </row>
    <row r="52" spans="1:13">
      <c r="A52" s="534">
        <v>50</v>
      </c>
      <c r="B52" s="209" t="s">
        <v>15093</v>
      </c>
      <c r="C52" s="452" t="s">
        <v>1024</v>
      </c>
      <c r="D52" s="1"/>
      <c r="E52" s="20"/>
      <c r="F52" s="174"/>
      <c r="G52" s="1"/>
      <c r="H52" s="1"/>
      <c r="I52" s="495" t="s">
        <v>31123</v>
      </c>
      <c r="J52" s="1"/>
      <c r="K52" s="26"/>
      <c r="L52" s="26"/>
      <c r="M52" s="26"/>
    </row>
    <row r="53" spans="1:13">
      <c r="A53" s="1082">
        <v>51</v>
      </c>
      <c r="B53" s="209" t="s">
        <v>15094</v>
      </c>
      <c r="C53" s="452"/>
      <c r="D53" s="1"/>
      <c r="E53" s="20"/>
      <c r="F53" s="174"/>
      <c r="G53" s="1"/>
      <c r="H53" s="1"/>
      <c r="I53" s="495"/>
      <c r="J53" s="1" t="s">
        <v>15095</v>
      </c>
      <c r="K53" s="26"/>
      <c r="L53" s="26"/>
      <c r="M53" s="26"/>
    </row>
    <row r="54" spans="1:13">
      <c r="A54" s="534">
        <v>52</v>
      </c>
      <c r="B54" s="209" t="s">
        <v>15096</v>
      </c>
      <c r="C54" s="452"/>
      <c r="D54" s="1"/>
      <c r="E54" s="20"/>
      <c r="F54" s="1"/>
      <c r="G54" s="1"/>
      <c r="H54" s="1"/>
      <c r="I54" s="495"/>
      <c r="J54" s="1" t="s">
        <v>15097</v>
      </c>
      <c r="K54" s="26"/>
      <c r="L54" s="26"/>
      <c r="M54" s="26" t="s">
        <v>14875</v>
      </c>
    </row>
    <row r="55" spans="1:13">
      <c r="A55" s="1082">
        <v>53</v>
      </c>
      <c r="B55" s="209" t="s">
        <v>15098</v>
      </c>
      <c r="C55" s="452"/>
      <c r="D55" s="1"/>
      <c r="E55" s="20"/>
      <c r="F55" s="174"/>
      <c r="G55" s="457" t="s">
        <v>15099</v>
      </c>
      <c r="H55" s="1"/>
      <c r="I55" s="495" t="s">
        <v>15100</v>
      </c>
      <c r="J55" s="1"/>
      <c r="K55" s="26"/>
      <c r="L55" s="26"/>
      <c r="M55" s="26"/>
    </row>
    <row r="56" spans="1:13">
      <c r="A56" s="534">
        <v>54</v>
      </c>
      <c r="B56" s="209" t="s">
        <v>15101</v>
      </c>
      <c r="C56" s="452"/>
      <c r="D56" s="1"/>
      <c r="E56" s="20"/>
      <c r="F56" s="1"/>
      <c r="G56" s="1"/>
      <c r="H56" s="1"/>
      <c r="I56" s="495"/>
      <c r="J56" s="1"/>
      <c r="K56" s="26"/>
      <c r="L56" s="26"/>
      <c r="M56" s="26" t="s">
        <v>14875</v>
      </c>
    </row>
    <row r="57" spans="1:13">
      <c r="A57" s="1082">
        <v>55</v>
      </c>
      <c r="B57" s="209" t="s">
        <v>15102</v>
      </c>
      <c r="C57" s="452"/>
      <c r="D57" s="1"/>
      <c r="E57" s="20"/>
      <c r="F57" s="174" t="s">
        <v>11061</v>
      </c>
      <c r="G57" s="1"/>
      <c r="H57" s="1"/>
      <c r="I57" s="495"/>
      <c r="J57" s="1" t="s">
        <v>15103</v>
      </c>
      <c r="K57" s="26"/>
      <c r="L57" s="26"/>
      <c r="M57" s="26" t="s">
        <v>14875</v>
      </c>
    </row>
    <row r="58" spans="1:13">
      <c r="A58" s="534">
        <v>56</v>
      </c>
      <c r="B58" s="209" t="s">
        <v>15104</v>
      </c>
      <c r="C58" s="452" t="s">
        <v>13634</v>
      </c>
      <c r="D58" s="1"/>
      <c r="E58" s="20"/>
      <c r="F58" s="174"/>
      <c r="G58" s="352" t="s">
        <v>14807</v>
      </c>
      <c r="H58" s="1"/>
      <c r="I58" s="495"/>
      <c r="J58" s="1"/>
      <c r="K58" s="26"/>
      <c r="L58" s="26"/>
      <c r="M58" s="26"/>
    </row>
    <row r="59" spans="1:13">
      <c r="A59" s="1082">
        <v>57</v>
      </c>
      <c r="B59" s="209" t="s">
        <v>15105</v>
      </c>
      <c r="C59" s="452"/>
      <c r="D59" s="1"/>
      <c r="E59" s="20"/>
      <c r="F59" s="174"/>
      <c r="G59" s="352" t="s">
        <v>14818</v>
      </c>
      <c r="H59" s="1"/>
      <c r="I59" s="495" t="s">
        <v>31821</v>
      </c>
      <c r="J59" s="1"/>
      <c r="K59" s="26"/>
      <c r="L59" s="26"/>
      <c r="M59" s="26"/>
    </row>
    <row r="60" spans="1:13">
      <c r="A60" s="534">
        <v>58</v>
      </c>
      <c r="B60" s="209" t="s">
        <v>15106</v>
      </c>
      <c r="C60" s="452"/>
      <c r="D60" s="1"/>
      <c r="E60" s="20"/>
      <c r="F60" s="174" t="s">
        <v>10403</v>
      </c>
      <c r="G60" s="1"/>
      <c r="H60" s="1"/>
      <c r="I60" s="495"/>
      <c r="J60" s="1" t="s">
        <v>15107</v>
      </c>
      <c r="K60" s="1"/>
      <c r="L60" s="26"/>
      <c r="M60" s="26" t="s">
        <v>14875</v>
      </c>
    </row>
    <row r="61" spans="1:13">
      <c r="A61" s="1082">
        <v>59</v>
      </c>
      <c r="B61" s="209" t="s">
        <v>15108</v>
      </c>
      <c r="C61" s="452"/>
      <c r="D61" s="1"/>
      <c r="E61" s="20"/>
      <c r="F61" s="174"/>
      <c r="G61" s="1"/>
      <c r="H61" s="1"/>
      <c r="I61" s="495"/>
      <c r="J61" s="1"/>
      <c r="K61" s="26"/>
      <c r="L61" s="26"/>
      <c r="M61" s="26" t="s">
        <v>14875</v>
      </c>
    </row>
    <row r="62" spans="1:13">
      <c r="A62" s="534">
        <v>60</v>
      </c>
      <c r="B62" s="209" t="s">
        <v>15109</v>
      </c>
      <c r="C62" s="452"/>
      <c r="D62" s="1"/>
      <c r="E62" s="20" t="s">
        <v>10210</v>
      </c>
      <c r="F62" s="174"/>
      <c r="G62" s="1"/>
      <c r="H62" s="1"/>
      <c r="I62" s="495"/>
      <c r="J62" s="1" t="s">
        <v>15110</v>
      </c>
      <c r="K62" s="26"/>
      <c r="L62" s="26"/>
      <c r="M62" s="26"/>
    </row>
    <row r="63" spans="1:13">
      <c r="A63" s="1082">
        <v>61</v>
      </c>
      <c r="B63" s="209" t="s">
        <v>15111</v>
      </c>
      <c r="C63" s="452"/>
      <c r="D63" s="1"/>
      <c r="E63" s="20"/>
      <c r="F63" s="174"/>
      <c r="G63" s="1"/>
      <c r="H63" s="357" t="s">
        <v>13889</v>
      </c>
      <c r="I63" s="495"/>
      <c r="J63" s="1" t="s">
        <v>15112</v>
      </c>
      <c r="K63" s="26"/>
      <c r="L63" s="26"/>
      <c r="M63" s="26" t="s">
        <v>14875</v>
      </c>
    </row>
    <row r="64" spans="1:13">
      <c r="A64" s="534">
        <v>62</v>
      </c>
      <c r="B64" s="209" t="s">
        <v>15113</v>
      </c>
      <c r="C64" s="452"/>
      <c r="D64" s="1"/>
      <c r="E64" s="20" t="s">
        <v>693</v>
      </c>
      <c r="F64" s="174"/>
      <c r="G64" s="1"/>
      <c r="H64" s="1"/>
      <c r="I64" s="495"/>
      <c r="J64" s="1" t="s">
        <v>15114</v>
      </c>
      <c r="K64" s="26"/>
      <c r="L64" s="26"/>
      <c r="M64" s="26"/>
    </row>
    <row r="65" spans="1:13">
      <c r="A65" s="1082">
        <v>63</v>
      </c>
      <c r="B65" s="209" t="s">
        <v>15115</v>
      </c>
      <c r="C65" s="452"/>
      <c r="D65" s="1"/>
      <c r="E65" s="20"/>
      <c r="F65" s="174"/>
      <c r="G65" s="352" t="s">
        <v>14807</v>
      </c>
      <c r="H65" s="1"/>
      <c r="I65" s="495"/>
      <c r="J65" s="1"/>
      <c r="K65" s="26"/>
      <c r="L65" s="26"/>
      <c r="M65" s="26"/>
    </row>
    <row r="66" spans="1:13">
      <c r="A66" s="534">
        <v>64</v>
      </c>
      <c r="B66" s="209" t="s">
        <v>15116</v>
      </c>
      <c r="C66" s="452" t="s">
        <v>577</v>
      </c>
      <c r="D66" s="1"/>
      <c r="E66" s="20"/>
      <c r="F66" s="174"/>
      <c r="G66" s="1"/>
      <c r="H66" s="1"/>
      <c r="I66" s="495"/>
      <c r="J66" s="1" t="s">
        <v>15117</v>
      </c>
      <c r="K66" s="26"/>
      <c r="L66" s="26"/>
      <c r="M66" s="26"/>
    </row>
    <row r="67" spans="1:13">
      <c r="A67" s="1082">
        <v>65</v>
      </c>
      <c r="B67" s="209" t="s">
        <v>15118</v>
      </c>
      <c r="C67" s="452"/>
      <c r="D67" s="1"/>
      <c r="E67" s="20"/>
      <c r="F67" s="174"/>
      <c r="G67" s="1"/>
      <c r="H67" s="1"/>
      <c r="I67" s="495" t="s">
        <v>15119</v>
      </c>
      <c r="J67" s="1"/>
      <c r="K67" s="26"/>
      <c r="L67" s="26"/>
      <c r="M67" s="26" t="s">
        <v>15120</v>
      </c>
    </row>
    <row r="68" spans="1:13">
      <c r="A68" s="534">
        <v>66</v>
      </c>
      <c r="B68" s="209" t="s">
        <v>15121</v>
      </c>
      <c r="C68" s="452"/>
      <c r="D68" s="1"/>
      <c r="E68" s="20"/>
      <c r="F68" s="174"/>
      <c r="G68" s="1"/>
      <c r="H68" s="1"/>
      <c r="I68" s="495" t="s">
        <v>15122</v>
      </c>
      <c r="J68" s="1" t="s">
        <v>15123</v>
      </c>
      <c r="K68" s="26"/>
      <c r="L68" s="26"/>
      <c r="M68" s="26"/>
    </row>
    <row r="69" spans="1:13">
      <c r="A69" s="1082">
        <v>67</v>
      </c>
      <c r="B69" s="209" t="s">
        <v>15124</v>
      </c>
      <c r="C69" s="452" t="s">
        <v>14915</v>
      </c>
      <c r="D69" s="1"/>
      <c r="E69" s="20"/>
      <c r="F69" s="174"/>
      <c r="G69" s="1"/>
      <c r="H69" s="185"/>
      <c r="I69" s="495"/>
      <c r="J69" s="1"/>
      <c r="K69" s="26"/>
      <c r="L69" s="26"/>
      <c r="M69" s="26"/>
    </row>
    <row r="70" spans="1:13">
      <c r="A70" s="534">
        <v>68</v>
      </c>
      <c r="B70" s="209" t="s">
        <v>15125</v>
      </c>
      <c r="C70" s="452"/>
      <c r="D70" s="1"/>
      <c r="E70" s="20"/>
      <c r="F70" s="174"/>
      <c r="G70" s="1"/>
      <c r="H70" s="1"/>
      <c r="I70" s="495"/>
      <c r="J70" t="s">
        <v>15126</v>
      </c>
      <c r="K70" s="26"/>
      <c r="L70" s="26"/>
      <c r="M70" s="26" t="s">
        <v>15026</v>
      </c>
    </row>
    <row r="71" spans="1:13">
      <c r="A71" s="1082">
        <v>69</v>
      </c>
      <c r="B71" s="209" t="s">
        <v>15127</v>
      </c>
      <c r="C71" s="452"/>
      <c r="D71" s="1"/>
      <c r="E71" s="501" t="s">
        <v>15128</v>
      </c>
      <c r="F71" s="174"/>
      <c r="G71" s="1"/>
      <c r="H71" s="359" t="s">
        <v>14927</v>
      </c>
      <c r="I71" s="495"/>
      <c r="J71" s="1" t="s">
        <v>15129</v>
      </c>
      <c r="K71" s="26"/>
      <c r="L71" s="26"/>
      <c r="M71" s="26"/>
    </row>
    <row r="72" spans="1:13">
      <c r="A72" s="534">
        <v>70</v>
      </c>
      <c r="B72" s="209" t="s">
        <v>15130</v>
      </c>
      <c r="C72" s="452"/>
      <c r="D72" s="1"/>
      <c r="E72" s="20"/>
      <c r="F72" s="1"/>
      <c r="G72" s="1"/>
      <c r="H72" s="1"/>
      <c r="I72" s="495"/>
      <c r="J72" s="1"/>
      <c r="K72" s="26"/>
      <c r="L72" s="26"/>
      <c r="M72" s="26"/>
    </row>
    <row r="73" spans="1:13">
      <c r="A73" s="1082">
        <v>71</v>
      </c>
      <c r="B73" s="209" t="s">
        <v>15131</v>
      </c>
      <c r="C73" s="452"/>
      <c r="D73" s="1"/>
      <c r="E73" s="20"/>
      <c r="F73" s="174"/>
      <c r="G73" s="1"/>
      <c r="H73" s="1"/>
      <c r="I73" s="495" t="s">
        <v>15132</v>
      </c>
      <c r="J73" s="1" t="s">
        <v>15133</v>
      </c>
      <c r="K73" s="26"/>
      <c r="L73" s="26"/>
      <c r="M73" s="26" t="s">
        <v>14875</v>
      </c>
    </row>
    <row r="74" spans="1:13">
      <c r="A74" s="534">
        <v>72</v>
      </c>
      <c r="B74" s="209" t="s">
        <v>15134</v>
      </c>
      <c r="C74" s="452"/>
      <c r="D74" s="1"/>
      <c r="E74" s="20"/>
      <c r="F74" s="174"/>
      <c r="G74" s="454" t="s">
        <v>15135</v>
      </c>
      <c r="H74" s="1"/>
      <c r="I74" s="495"/>
      <c r="J74" t="s">
        <v>15136</v>
      </c>
      <c r="K74" s="26"/>
      <c r="L74" s="26"/>
      <c r="M74" s="26" t="s">
        <v>14934</v>
      </c>
    </row>
    <row r="75" spans="1:13">
      <c r="A75" s="1082">
        <v>73</v>
      </c>
      <c r="B75" s="209" t="s">
        <v>15137</v>
      </c>
      <c r="C75" s="452"/>
      <c r="D75" s="1"/>
      <c r="E75" s="20"/>
      <c r="F75" s="174"/>
      <c r="G75" s="1"/>
      <c r="H75" s="1"/>
      <c r="I75" s="495"/>
      <c r="J75" s="1" t="s">
        <v>15138</v>
      </c>
      <c r="K75" s="26"/>
      <c r="L75" s="26"/>
      <c r="M75" s="26"/>
    </row>
    <row r="76" spans="1:13">
      <c r="A76" s="534">
        <v>74</v>
      </c>
      <c r="B76" s="209" t="s">
        <v>15139</v>
      </c>
      <c r="C76" s="452"/>
      <c r="D76" s="1"/>
      <c r="E76" s="20"/>
      <c r="F76" s="174"/>
      <c r="G76" s="1"/>
      <c r="H76" s="1"/>
      <c r="I76" s="495"/>
      <c r="J76" s="1"/>
      <c r="K76" s="26"/>
      <c r="L76" s="26"/>
      <c r="M76" s="26" t="s">
        <v>14893</v>
      </c>
    </row>
    <row r="77" spans="1:13">
      <c r="A77" s="1082">
        <v>75</v>
      </c>
      <c r="B77" s="209" t="s">
        <v>15140</v>
      </c>
      <c r="C77" s="452"/>
      <c r="D77" s="1" t="s">
        <v>15141</v>
      </c>
      <c r="E77" s="20"/>
      <c r="F77" s="174"/>
      <c r="G77" s="1"/>
      <c r="H77" s="355" t="s">
        <v>13938</v>
      </c>
      <c r="I77" s="495" t="s">
        <v>15142</v>
      </c>
      <c r="J77" s="1" t="s">
        <v>15143</v>
      </c>
      <c r="K77" s="26"/>
      <c r="L77" s="26"/>
      <c r="M77" s="26" t="s">
        <v>14875</v>
      </c>
    </row>
    <row r="78" spans="1:13">
      <c r="A78" s="534">
        <v>76</v>
      </c>
      <c r="B78" s="209" t="s">
        <v>15144</v>
      </c>
      <c r="C78" s="452"/>
      <c r="D78" s="1"/>
      <c r="E78" s="20"/>
      <c r="F78" s="174"/>
      <c r="G78" s="352" t="s">
        <v>14807</v>
      </c>
      <c r="H78" s="1"/>
      <c r="I78" s="495"/>
      <c r="J78" s="1" t="s">
        <v>15145</v>
      </c>
      <c r="K78" s="26"/>
      <c r="L78" s="26"/>
      <c r="M78" s="26"/>
    </row>
    <row r="79" spans="1:13">
      <c r="A79" s="1082">
        <v>77</v>
      </c>
      <c r="B79" s="209" t="s">
        <v>15146</v>
      </c>
      <c r="C79" s="452"/>
      <c r="D79" s="1"/>
      <c r="E79" s="20"/>
      <c r="F79" s="174"/>
      <c r="G79" s="1"/>
      <c r="H79" s="1"/>
      <c r="I79" s="495" t="s">
        <v>15147</v>
      </c>
      <c r="J79" s="1" t="s">
        <v>15148</v>
      </c>
      <c r="K79" s="26"/>
      <c r="L79" s="26"/>
      <c r="M79" s="26" t="s">
        <v>14875</v>
      </c>
    </row>
    <row r="80" spans="1:13">
      <c r="A80" s="534">
        <v>78</v>
      </c>
      <c r="B80" s="209" t="s">
        <v>15146</v>
      </c>
      <c r="C80" s="452"/>
      <c r="D80" s="1"/>
      <c r="E80" s="20"/>
      <c r="F80" s="174"/>
      <c r="G80" s="1"/>
      <c r="H80" s="1"/>
      <c r="I80" s="534"/>
      <c r="J80" s="52"/>
      <c r="K80" s="211"/>
      <c r="L80" s="52"/>
      <c r="M80" s="26"/>
    </row>
    <row r="81" spans="1:13">
      <c r="A81" s="1082">
        <v>79</v>
      </c>
      <c r="B81" s="209" t="s">
        <v>15149</v>
      </c>
      <c r="C81" s="452"/>
      <c r="D81" s="1"/>
      <c r="E81" s="20"/>
      <c r="F81" s="174" t="s">
        <v>10403</v>
      </c>
      <c r="G81" s="1"/>
      <c r="H81" s="1"/>
      <c r="I81" s="495"/>
      <c r="J81" s="1"/>
      <c r="K81" s="26"/>
      <c r="L81" s="26"/>
      <c r="M81" s="26" t="s">
        <v>15150</v>
      </c>
    </row>
    <row r="82" spans="1:13">
      <c r="A82" s="534">
        <v>80</v>
      </c>
      <c r="B82" s="209" t="s">
        <v>15151</v>
      </c>
      <c r="C82" s="452"/>
      <c r="D82" s="1"/>
      <c r="E82" s="20"/>
      <c r="F82" s="174"/>
      <c r="G82" s="352" t="s">
        <v>14807</v>
      </c>
      <c r="H82" s="1"/>
      <c r="I82" s="495"/>
      <c r="J82" s="1"/>
      <c r="K82" s="26"/>
      <c r="L82" s="26"/>
      <c r="M82" s="26"/>
    </row>
    <row r="83" spans="1:13">
      <c r="A83" s="1082">
        <v>81</v>
      </c>
      <c r="B83" s="209" t="s">
        <v>15152</v>
      </c>
      <c r="C83" s="452"/>
      <c r="D83" s="1"/>
      <c r="E83" s="20"/>
      <c r="F83" s="174"/>
      <c r="G83" s="1"/>
      <c r="H83" s="1"/>
      <c r="I83" s="495"/>
      <c r="J83" s="1" t="s">
        <v>15153</v>
      </c>
      <c r="K83" s="26"/>
      <c r="L83" s="26"/>
      <c r="M83" s="26" t="s">
        <v>15154</v>
      </c>
    </row>
    <row r="84" spans="1:13">
      <c r="A84" s="534">
        <v>82</v>
      </c>
      <c r="B84" s="209" t="s">
        <v>15155</v>
      </c>
      <c r="C84" s="452"/>
      <c r="D84" s="1"/>
      <c r="E84" s="20"/>
      <c r="F84" s="174"/>
      <c r="G84" s="1"/>
      <c r="H84" s="1"/>
      <c r="I84" s="495"/>
      <c r="J84" s="1" t="s">
        <v>15156</v>
      </c>
      <c r="K84" s="26"/>
      <c r="L84" s="26"/>
      <c r="M84" s="26"/>
    </row>
    <row r="85" spans="1:13">
      <c r="A85" s="1082">
        <v>83</v>
      </c>
      <c r="B85" s="209" t="s">
        <v>15157</v>
      </c>
      <c r="C85" s="452" t="s">
        <v>703</v>
      </c>
      <c r="D85" s="1"/>
      <c r="E85" s="20"/>
      <c r="F85" s="174"/>
      <c r="G85" s="1"/>
      <c r="H85" s="1"/>
      <c r="I85" s="495"/>
      <c r="J85" s="1" t="s">
        <v>15158</v>
      </c>
      <c r="K85" s="26"/>
      <c r="L85" s="26"/>
      <c r="M85" s="26"/>
    </row>
    <row r="86" spans="1:13">
      <c r="A86" s="534">
        <v>84</v>
      </c>
      <c r="B86" s="209" t="s">
        <v>15159</v>
      </c>
      <c r="C86" s="452" t="s">
        <v>15160</v>
      </c>
      <c r="D86" s="1"/>
      <c r="E86" s="20"/>
      <c r="F86" s="174"/>
      <c r="G86" s="1"/>
      <c r="H86" s="1"/>
      <c r="I86" s="495"/>
      <c r="J86" s="1"/>
      <c r="K86" s="26"/>
      <c r="L86" s="26"/>
      <c r="M86" s="26"/>
    </row>
    <row r="87" spans="1:13">
      <c r="A87" s="1082">
        <v>85</v>
      </c>
      <c r="B87" s="209" t="s">
        <v>15161</v>
      </c>
      <c r="C87" s="452"/>
      <c r="D87" s="1"/>
      <c r="E87" s="20"/>
      <c r="F87" s="174"/>
      <c r="G87" s="1"/>
      <c r="H87" s="466" t="s">
        <v>15162</v>
      </c>
      <c r="I87" s="495"/>
      <c r="J87" s="1" t="s">
        <v>15163</v>
      </c>
      <c r="K87" s="26"/>
      <c r="L87" s="26"/>
      <c r="M87" s="26" t="s">
        <v>14934</v>
      </c>
    </row>
    <row r="88" spans="1:13">
      <c r="A88" s="534">
        <v>86</v>
      </c>
      <c r="B88" s="209" t="s">
        <v>15164</v>
      </c>
      <c r="C88" s="452"/>
      <c r="D88" s="1"/>
      <c r="E88" s="20"/>
      <c r="F88" s="174"/>
      <c r="G88" s="1"/>
      <c r="H88" s="1"/>
      <c r="I88" s="495"/>
      <c r="J88" s="1" t="s">
        <v>15165</v>
      </c>
      <c r="K88" s="1"/>
      <c r="L88" s="26"/>
      <c r="M88" s="26"/>
    </row>
    <row r="89" spans="1:13">
      <c r="A89" s="1082">
        <v>87</v>
      </c>
      <c r="B89" s="209" t="s">
        <v>15166</v>
      </c>
      <c r="C89" s="452" t="s">
        <v>876</v>
      </c>
      <c r="D89" s="1"/>
      <c r="E89" s="20"/>
      <c r="F89" s="174"/>
      <c r="G89" s="1"/>
      <c r="H89" s="1"/>
      <c r="I89" s="495"/>
      <c r="J89" s="1" t="s">
        <v>15167</v>
      </c>
      <c r="K89" s="26"/>
      <c r="L89" s="26"/>
      <c r="M89" s="26" t="s">
        <v>15168</v>
      </c>
    </row>
    <row r="90" spans="1:13">
      <c r="A90" s="534">
        <v>88</v>
      </c>
      <c r="B90" s="209" t="s">
        <v>15169</v>
      </c>
      <c r="C90" s="452"/>
      <c r="D90" s="1"/>
      <c r="E90" s="20"/>
      <c r="F90" s="174"/>
      <c r="G90" s="352" t="s">
        <v>14807</v>
      </c>
      <c r="H90" s="1"/>
      <c r="I90" s="495"/>
      <c r="J90" s="1" t="s">
        <v>15170</v>
      </c>
      <c r="K90" s="26"/>
      <c r="L90" s="26"/>
      <c r="M90" s="26" t="s">
        <v>15089</v>
      </c>
    </row>
    <row r="91" spans="1:13">
      <c r="A91" s="1082">
        <v>89</v>
      </c>
      <c r="B91" s="209" t="s">
        <v>15171</v>
      </c>
      <c r="C91" s="452" t="s">
        <v>987</v>
      </c>
      <c r="D91" s="533" t="s">
        <v>987</v>
      </c>
      <c r="E91" s="20"/>
      <c r="F91" s="1"/>
      <c r="G91" s="1"/>
      <c r="H91" s="1"/>
      <c r="I91" s="495"/>
      <c r="J91" s="1"/>
      <c r="K91" s="26"/>
      <c r="L91" s="26"/>
      <c r="M91" s="26"/>
    </row>
    <row r="92" spans="1:13">
      <c r="A92" s="534">
        <v>90</v>
      </c>
      <c r="B92" s="209" t="s">
        <v>15172</v>
      </c>
      <c r="C92" s="452"/>
      <c r="D92" s="1"/>
      <c r="E92" s="20"/>
      <c r="F92" s="174" t="s">
        <v>10569</v>
      </c>
      <c r="G92" s="1"/>
      <c r="H92" s="1"/>
      <c r="I92" s="495"/>
      <c r="J92" s="1" t="s">
        <v>15173</v>
      </c>
      <c r="K92" s="26"/>
      <c r="L92" s="26"/>
      <c r="M92" s="26" t="s">
        <v>14875</v>
      </c>
    </row>
    <row r="93" spans="1:13">
      <c r="A93" s="1082">
        <v>91</v>
      </c>
      <c r="B93" s="209" t="s">
        <v>15174</v>
      </c>
      <c r="C93" s="452"/>
      <c r="D93" s="1"/>
      <c r="E93" s="20"/>
      <c r="F93" s="174"/>
      <c r="G93" s="1"/>
      <c r="H93" s="357" t="s">
        <v>13889</v>
      </c>
      <c r="I93" s="495"/>
      <c r="J93" s="1"/>
      <c r="K93" s="26" t="s">
        <v>15175</v>
      </c>
      <c r="L93" s="26"/>
      <c r="M93" s="26" t="s">
        <v>14875</v>
      </c>
    </row>
    <row r="94" spans="1:13">
      <c r="A94" s="534">
        <v>92</v>
      </c>
      <c r="B94" s="209" t="s">
        <v>15176</v>
      </c>
      <c r="C94" s="452"/>
      <c r="D94" s="1"/>
      <c r="E94" s="20"/>
      <c r="F94" s="174"/>
      <c r="G94" s="1"/>
      <c r="H94" s="1"/>
      <c r="I94" s="495"/>
      <c r="J94" s="1" t="s">
        <v>15177</v>
      </c>
      <c r="K94" s="26"/>
      <c r="L94" s="26"/>
      <c r="M94" s="26"/>
    </row>
    <row r="95" spans="1:13">
      <c r="A95" s="1082">
        <v>93</v>
      </c>
      <c r="B95" s="209" t="s">
        <v>15178</v>
      </c>
      <c r="C95" s="452"/>
      <c r="D95" s="1"/>
      <c r="E95" s="20"/>
      <c r="F95" s="174"/>
      <c r="G95" s="1"/>
      <c r="H95" s="1"/>
      <c r="I95" s="495"/>
      <c r="J95" s="1" t="s">
        <v>15179</v>
      </c>
      <c r="K95" s="26"/>
      <c r="L95" s="26"/>
      <c r="M95" s="26" t="s">
        <v>15180</v>
      </c>
    </row>
    <row r="96" spans="1:13">
      <c r="A96" s="534">
        <v>94</v>
      </c>
      <c r="B96" s="209" t="s">
        <v>15181</v>
      </c>
      <c r="C96" s="452" t="s">
        <v>12176</v>
      </c>
      <c r="D96" s="1"/>
      <c r="E96" s="20"/>
      <c r="F96" s="174"/>
      <c r="G96" s="1"/>
      <c r="H96" s="185"/>
      <c r="I96" s="495"/>
      <c r="J96" s="1"/>
      <c r="K96" s="26"/>
      <c r="L96" s="26"/>
      <c r="M96" s="26"/>
    </row>
    <row r="97" spans="1:13">
      <c r="A97" s="1082">
        <v>95</v>
      </c>
      <c r="B97" s="209" t="s">
        <v>15182</v>
      </c>
      <c r="C97" s="452"/>
      <c r="D97" s="1"/>
      <c r="E97" s="20"/>
      <c r="F97" s="174"/>
      <c r="G97" s="1"/>
      <c r="H97" s="1"/>
      <c r="I97" s="495"/>
      <c r="J97" s="1" t="s">
        <v>15183</v>
      </c>
      <c r="K97" s="26"/>
      <c r="L97" s="26"/>
      <c r="M97" s="26"/>
    </row>
    <row r="98" spans="1:13">
      <c r="A98" s="534">
        <v>96</v>
      </c>
      <c r="B98" s="209" t="s">
        <v>15184</v>
      </c>
      <c r="C98" s="452" t="s">
        <v>14915</v>
      </c>
      <c r="D98" s="452" t="s">
        <v>14915</v>
      </c>
      <c r="E98" s="20"/>
      <c r="F98" s="174"/>
      <c r="G98" s="1"/>
      <c r="H98" s="1"/>
      <c r="I98" s="495"/>
      <c r="J98" s="1"/>
      <c r="K98" s="26"/>
      <c r="L98" s="26"/>
      <c r="M98" s="26"/>
    </row>
    <row r="99" spans="1:13">
      <c r="A99" s="1082">
        <v>97</v>
      </c>
      <c r="B99" s="209" t="s">
        <v>30453</v>
      </c>
      <c r="C99" s="452" t="s">
        <v>15185</v>
      </c>
      <c r="D99" s="1"/>
      <c r="E99" s="20"/>
      <c r="F99" s="174"/>
      <c r="G99" s="1"/>
      <c r="H99" s="1"/>
      <c r="I99" s="495"/>
      <c r="J99" s="1"/>
      <c r="K99" s="26"/>
      <c r="L99" s="26"/>
      <c r="M99" s="26" t="s">
        <v>30454</v>
      </c>
    </row>
    <row r="100" spans="1:13">
      <c r="A100" s="534">
        <v>98</v>
      </c>
      <c r="B100" s="209" t="s">
        <v>15186</v>
      </c>
      <c r="C100" s="452"/>
      <c r="D100" s="1"/>
      <c r="E100" s="20"/>
      <c r="F100" s="174"/>
      <c r="G100" s="1"/>
      <c r="H100" s="1"/>
      <c r="I100" s="495"/>
      <c r="J100" s="1" t="s">
        <v>15187</v>
      </c>
      <c r="K100" s="26"/>
      <c r="L100" s="26"/>
      <c r="M100" s="26" t="s">
        <v>14875</v>
      </c>
    </row>
    <row r="101" spans="1:13">
      <c r="A101" s="1082">
        <v>99</v>
      </c>
      <c r="B101" s="209" t="s">
        <v>15188</v>
      </c>
      <c r="C101" s="452"/>
      <c r="D101" s="1"/>
      <c r="E101" s="20"/>
      <c r="F101" s="174"/>
      <c r="G101" s="1"/>
      <c r="H101" s="1"/>
      <c r="I101" s="495"/>
      <c r="J101" s="1"/>
      <c r="K101" s="26"/>
      <c r="L101" s="26"/>
      <c r="M101" s="210" t="s">
        <v>15189</v>
      </c>
    </row>
    <row r="102" spans="1:13">
      <c r="A102" s="534">
        <v>100</v>
      </c>
      <c r="B102" s="209" t="s">
        <v>15190</v>
      </c>
      <c r="C102" s="452"/>
      <c r="D102" s="1"/>
      <c r="E102" s="20"/>
      <c r="F102" s="174"/>
      <c r="G102" s="1"/>
      <c r="H102" s="357" t="s">
        <v>15051</v>
      </c>
      <c r="I102" s="495" t="s">
        <v>15052</v>
      </c>
      <c r="J102" s="1" t="s">
        <v>15053</v>
      </c>
      <c r="K102" s="26"/>
      <c r="L102" s="26"/>
      <c r="M102" s="26" t="s">
        <v>14875</v>
      </c>
    </row>
    <row r="103" spans="1:13">
      <c r="A103" s="1082">
        <v>101</v>
      </c>
      <c r="B103" s="209" t="s">
        <v>15191</v>
      </c>
      <c r="C103" s="452"/>
      <c r="D103" s="1"/>
      <c r="E103" s="20"/>
      <c r="F103" s="174"/>
      <c r="G103" s="352" t="s">
        <v>14807</v>
      </c>
      <c r="H103" s="1"/>
      <c r="I103" s="495"/>
      <c r="J103" s="1" t="s">
        <v>15192</v>
      </c>
      <c r="K103" s="26"/>
      <c r="L103" s="26"/>
      <c r="M103" s="26"/>
    </row>
    <row r="104" spans="1:13">
      <c r="A104" s="534">
        <v>102</v>
      </c>
      <c r="B104" s="209" t="s">
        <v>15193</v>
      </c>
      <c r="C104" s="452" t="s">
        <v>1024</v>
      </c>
      <c r="D104" s="1"/>
      <c r="E104" s="20"/>
      <c r="F104" s="1"/>
      <c r="G104" s="1"/>
      <c r="H104" s="1"/>
      <c r="I104" s="546" t="s">
        <v>31122</v>
      </c>
      <c r="J104" s="1" t="s">
        <v>15194</v>
      </c>
      <c r="K104" s="220" t="s">
        <v>15195</v>
      </c>
      <c r="L104" s="220"/>
      <c r="M104" s="26" t="s">
        <v>14875</v>
      </c>
    </row>
    <row r="105" spans="1:13">
      <c r="A105" s="1082">
        <v>103</v>
      </c>
      <c r="B105" s="209" t="s">
        <v>15196</v>
      </c>
      <c r="C105" s="452"/>
      <c r="D105" s="1"/>
      <c r="E105" s="20"/>
      <c r="F105" s="174"/>
      <c r="G105" s="1"/>
      <c r="H105" s="1"/>
      <c r="I105" s="495"/>
      <c r="J105" s="1"/>
      <c r="K105" s="26"/>
      <c r="L105" s="26"/>
      <c r="M105" s="26"/>
    </row>
    <row r="106" spans="1:13">
      <c r="A106" s="534">
        <v>104</v>
      </c>
      <c r="B106" s="209" t="s">
        <v>15197</v>
      </c>
      <c r="C106" s="452"/>
      <c r="D106" s="1"/>
      <c r="E106" s="20"/>
      <c r="F106" s="174"/>
      <c r="G106" s="352" t="s">
        <v>14807</v>
      </c>
      <c r="H106" s="1"/>
      <c r="I106" s="495"/>
      <c r="J106" s="1"/>
      <c r="K106" s="26"/>
      <c r="L106" s="26"/>
      <c r="M106" s="26"/>
    </row>
    <row r="107" spans="1:13">
      <c r="A107" s="1082">
        <v>105</v>
      </c>
      <c r="B107" s="209" t="s">
        <v>15198</v>
      </c>
      <c r="C107" s="452"/>
      <c r="D107" s="1"/>
      <c r="E107" s="20"/>
      <c r="F107" s="174"/>
      <c r="G107" s="1"/>
      <c r="H107" s="1"/>
      <c r="I107" s="495"/>
      <c r="J107" s="495" t="s">
        <v>15199</v>
      </c>
      <c r="K107" s="26"/>
      <c r="L107" s="26"/>
      <c r="M107" s="26" t="s">
        <v>15200</v>
      </c>
    </row>
    <row r="108" spans="1:13">
      <c r="A108" s="534">
        <v>106</v>
      </c>
      <c r="B108" s="209" t="s">
        <v>15201</v>
      </c>
      <c r="C108" s="452"/>
      <c r="D108" s="1"/>
      <c r="E108" s="20"/>
      <c r="F108" s="174"/>
      <c r="G108" s="1"/>
      <c r="H108" s="1"/>
      <c r="I108" s="495"/>
      <c r="J108" s="431" t="s">
        <v>15202</v>
      </c>
      <c r="K108" s="26"/>
      <c r="L108" s="26"/>
      <c r="M108" s="26" t="s">
        <v>14875</v>
      </c>
    </row>
    <row r="109" spans="1:13">
      <c r="A109" s="1082">
        <v>107</v>
      </c>
      <c r="B109" s="209" t="s">
        <v>15203</v>
      </c>
      <c r="C109" s="452" t="s">
        <v>10824</v>
      </c>
      <c r="D109" s="1"/>
      <c r="E109" s="20"/>
      <c r="F109" s="174"/>
      <c r="G109" s="1"/>
      <c r="H109" s="185"/>
      <c r="I109" s="495" t="s">
        <v>15204</v>
      </c>
      <c r="J109" s="1" t="s">
        <v>15205</v>
      </c>
      <c r="K109" s="26" t="s">
        <v>15206</v>
      </c>
      <c r="L109" s="26"/>
      <c r="M109" s="26"/>
    </row>
    <row r="110" spans="1:13">
      <c r="A110" s="534">
        <v>108</v>
      </c>
      <c r="B110" s="209" t="s">
        <v>15207</v>
      </c>
      <c r="C110" s="452"/>
      <c r="D110" s="1"/>
      <c r="E110" s="20"/>
      <c r="F110" s="174"/>
      <c r="G110" s="1"/>
      <c r="H110" s="458" t="s">
        <v>13867</v>
      </c>
      <c r="I110" s="495" t="s">
        <v>15208</v>
      </c>
      <c r="J110" s="1"/>
      <c r="K110" s="26"/>
      <c r="L110" s="26"/>
      <c r="M110" s="273" t="s">
        <v>11907</v>
      </c>
    </row>
    <row r="111" spans="1:13">
      <c r="A111" s="1082">
        <v>109</v>
      </c>
      <c r="B111" s="209" t="s">
        <v>15209</v>
      </c>
      <c r="C111" s="452"/>
      <c r="D111" s="1"/>
      <c r="E111" s="20"/>
      <c r="F111" s="174"/>
      <c r="G111" s="1"/>
      <c r="H111" s="1"/>
      <c r="I111" s="538" t="s">
        <v>15210</v>
      </c>
      <c r="J111" s="1"/>
      <c r="K111" s="26"/>
      <c r="L111" s="26"/>
      <c r="M111" s="477" t="s">
        <v>15200</v>
      </c>
    </row>
    <row r="112" spans="1:13">
      <c r="A112" s="534">
        <v>110</v>
      </c>
      <c r="B112" s="209" t="s">
        <v>15211</v>
      </c>
      <c r="C112" s="452"/>
      <c r="D112" s="1"/>
      <c r="E112" s="20"/>
      <c r="F112" s="174"/>
      <c r="G112" s="1"/>
      <c r="H112" s="185"/>
      <c r="I112" s="495"/>
      <c r="J112" s="1" t="s">
        <v>15212</v>
      </c>
      <c r="K112" s="26"/>
      <c r="L112" s="26"/>
      <c r="M112" s="26" t="s">
        <v>14893</v>
      </c>
    </row>
    <row r="113" spans="1:13">
      <c r="A113" s="1082">
        <v>111</v>
      </c>
      <c r="B113" s="209" t="s">
        <v>15213</v>
      </c>
      <c r="C113" s="452"/>
      <c r="D113" s="1"/>
      <c r="E113" s="20"/>
      <c r="F113" s="174"/>
      <c r="G113" s="1"/>
      <c r="H113" s="1"/>
      <c r="I113" s="495" t="s">
        <v>15122</v>
      </c>
      <c r="J113" s="1" t="s">
        <v>15214</v>
      </c>
      <c r="K113" s="26"/>
      <c r="L113" s="26"/>
      <c r="M113" s="26"/>
    </row>
    <row r="114" spans="1:13">
      <c r="A114" s="534">
        <v>112</v>
      </c>
      <c r="B114" s="209" t="s">
        <v>15215</v>
      </c>
      <c r="C114" s="452" t="s">
        <v>13794</v>
      </c>
      <c r="D114" s="1"/>
      <c r="E114" s="20"/>
      <c r="F114" s="174"/>
      <c r="G114" s="1"/>
      <c r="H114" s="1"/>
      <c r="I114" s="495"/>
      <c r="J114" s="1"/>
      <c r="K114" s="26"/>
      <c r="L114" s="26"/>
      <c r="M114" s="26"/>
    </row>
    <row r="115" spans="1:13">
      <c r="A115" s="1082">
        <v>113</v>
      </c>
      <c r="B115" s="209" t="s">
        <v>15216</v>
      </c>
      <c r="C115" s="452"/>
      <c r="D115" s="1"/>
      <c r="E115" s="20"/>
      <c r="F115" s="174"/>
      <c r="G115" s="352" t="s">
        <v>14818</v>
      </c>
      <c r="H115" s="1"/>
      <c r="I115" s="495" t="s">
        <v>15217</v>
      </c>
      <c r="J115" s="1"/>
      <c r="K115" s="26"/>
      <c r="L115" s="26"/>
      <c r="M115" s="26"/>
    </row>
    <row r="116" spans="1:13">
      <c r="A116" s="534">
        <v>114</v>
      </c>
      <c r="B116" s="209" t="s">
        <v>15218</v>
      </c>
      <c r="C116" s="452"/>
      <c r="D116" s="1"/>
      <c r="E116" s="20"/>
      <c r="F116" s="174"/>
      <c r="G116" s="454" t="s">
        <v>15135</v>
      </c>
      <c r="H116" s="1"/>
      <c r="I116" s="495"/>
      <c r="J116" s="1"/>
      <c r="K116" s="26"/>
      <c r="L116" s="26"/>
      <c r="M116" s="26" t="s">
        <v>14875</v>
      </c>
    </row>
    <row r="117" spans="1:13">
      <c r="A117" s="1082">
        <v>115</v>
      </c>
      <c r="B117" s="209" t="s">
        <v>15219</v>
      </c>
      <c r="C117" s="452" t="s">
        <v>796</v>
      </c>
      <c r="D117" s="1"/>
      <c r="E117" s="20"/>
      <c r="F117" s="174"/>
      <c r="G117" s="1"/>
      <c r="H117" s="1"/>
      <c r="I117" s="495"/>
      <c r="J117" s="1" t="s">
        <v>15220</v>
      </c>
      <c r="K117" s="26"/>
      <c r="L117" s="26"/>
      <c r="M117" s="26"/>
    </row>
    <row r="118" spans="1:13">
      <c r="A118" s="534">
        <v>116</v>
      </c>
      <c r="B118" s="209" t="s">
        <v>15221</v>
      </c>
      <c r="C118" s="452"/>
      <c r="D118" s="1"/>
      <c r="E118" s="20"/>
      <c r="F118" s="174"/>
      <c r="G118" s="1"/>
      <c r="H118" s="357" t="s">
        <v>13889</v>
      </c>
      <c r="I118" s="495"/>
      <c r="J118" s="1"/>
      <c r="K118" s="26"/>
      <c r="L118" s="26" t="s">
        <v>15222</v>
      </c>
      <c r="M118" s="26" t="s">
        <v>14875</v>
      </c>
    </row>
    <row r="119" spans="1:13">
      <c r="A119" s="1082">
        <v>117</v>
      </c>
      <c r="B119" s="209" t="s">
        <v>15223</v>
      </c>
      <c r="C119" s="452"/>
      <c r="D119" s="1"/>
      <c r="E119" s="20"/>
      <c r="F119" s="174"/>
      <c r="G119" s="1"/>
      <c r="H119" s="1"/>
      <c r="I119" s="495" t="s">
        <v>15224</v>
      </c>
      <c r="J119" s="1"/>
      <c r="K119" s="26"/>
      <c r="L119" s="26"/>
      <c r="M119" s="26" t="s">
        <v>15225</v>
      </c>
    </row>
    <row r="120" spans="1:13">
      <c r="A120" s="534">
        <v>118</v>
      </c>
      <c r="B120" s="209" t="s">
        <v>15226</v>
      </c>
      <c r="C120" s="452"/>
      <c r="D120" s="1"/>
      <c r="E120" s="20"/>
      <c r="F120" s="174"/>
      <c r="G120" s="352" t="s">
        <v>14807</v>
      </c>
      <c r="H120" s="1"/>
      <c r="I120" s="495"/>
      <c r="J120" s="1"/>
      <c r="K120" s="26"/>
      <c r="L120" s="26"/>
      <c r="M120" s="26"/>
    </row>
    <row r="121" spans="1:13">
      <c r="A121" s="1082">
        <v>119</v>
      </c>
      <c r="B121" s="209" t="s">
        <v>13626</v>
      </c>
      <c r="C121" s="452"/>
      <c r="D121" s="1"/>
      <c r="E121" s="20"/>
      <c r="F121" s="174"/>
      <c r="G121" s="1"/>
      <c r="H121" s="185"/>
      <c r="I121" s="534"/>
      <c r="J121" s="52"/>
      <c r="K121" s="211"/>
      <c r="L121" s="211"/>
      <c r="M121" s="26"/>
    </row>
    <row r="122" spans="1:13">
      <c r="A122" s="534">
        <v>120</v>
      </c>
      <c r="B122" s="209" t="s">
        <v>15227</v>
      </c>
      <c r="C122" s="452"/>
      <c r="D122" s="1"/>
      <c r="E122" s="20"/>
      <c r="F122" s="174"/>
      <c r="G122" s="1"/>
      <c r="H122" s="1"/>
      <c r="I122" s="495" t="s">
        <v>15228</v>
      </c>
      <c r="J122" s="1"/>
      <c r="K122" s="26"/>
      <c r="L122" s="26"/>
      <c r="M122" s="26" t="s">
        <v>15229</v>
      </c>
    </row>
    <row r="123" spans="1:13">
      <c r="A123" s="1082">
        <v>121</v>
      </c>
      <c r="B123" s="209" t="s">
        <v>15230</v>
      </c>
      <c r="C123" s="452" t="s">
        <v>1024</v>
      </c>
      <c r="D123" s="1"/>
      <c r="E123" s="20"/>
      <c r="F123" s="174"/>
      <c r="G123" s="1"/>
      <c r="H123" s="1"/>
      <c r="I123" s="706" t="s">
        <v>31120</v>
      </c>
      <c r="J123" s="1"/>
      <c r="K123" s="26"/>
      <c r="L123" s="26"/>
      <c r="M123" s="477"/>
    </row>
    <row r="124" spans="1:13">
      <c r="A124" s="534">
        <v>122</v>
      </c>
      <c r="B124" s="209" t="s">
        <v>15231</v>
      </c>
      <c r="C124" s="452"/>
      <c r="D124" s="1"/>
      <c r="E124" s="20"/>
      <c r="F124" s="174"/>
      <c r="G124" s="1"/>
      <c r="H124" s="1"/>
      <c r="I124" s="495" t="s">
        <v>15232</v>
      </c>
      <c r="J124" s="1"/>
      <c r="K124" s="26"/>
      <c r="L124" s="26"/>
      <c r="M124" s="26" t="s">
        <v>15233</v>
      </c>
    </row>
    <row r="125" spans="1:13">
      <c r="A125" s="1082">
        <v>123</v>
      </c>
      <c r="B125" s="209" t="s">
        <v>15234</v>
      </c>
      <c r="C125" s="452"/>
      <c r="D125" s="1"/>
      <c r="E125" s="20"/>
      <c r="F125" s="174"/>
      <c r="G125" s="353" t="s">
        <v>15235</v>
      </c>
      <c r="H125" s="1"/>
      <c r="I125" s="495"/>
      <c r="J125" s="1"/>
      <c r="K125" s="26"/>
      <c r="L125" s="26"/>
      <c r="M125" s="26" t="s">
        <v>14875</v>
      </c>
    </row>
    <row r="126" spans="1:13">
      <c r="A126" s="534">
        <v>124</v>
      </c>
      <c r="B126" s="209" t="s">
        <v>15236</v>
      </c>
      <c r="C126" s="452" t="s">
        <v>1031</v>
      </c>
      <c r="D126" s="1"/>
      <c r="E126" s="20"/>
      <c r="F126" s="174"/>
      <c r="G126" s="1"/>
      <c r="H126" s="1"/>
      <c r="I126" s="495"/>
      <c r="J126" s="1"/>
      <c r="K126" s="26"/>
      <c r="L126" s="26"/>
      <c r="M126" s="26" t="s">
        <v>15237</v>
      </c>
    </row>
    <row r="127" spans="1:13">
      <c r="A127" s="1082">
        <v>125</v>
      </c>
      <c r="B127" s="209" t="s">
        <v>15238</v>
      </c>
      <c r="C127" s="452" t="s">
        <v>542</v>
      </c>
      <c r="D127" s="1"/>
      <c r="E127" s="20"/>
      <c r="F127" s="174"/>
      <c r="G127" s="1"/>
      <c r="H127" s="1"/>
      <c r="I127" s="495"/>
      <c r="J127" s="1" t="s">
        <v>15239</v>
      </c>
      <c r="K127" s="26" t="s">
        <v>15240</v>
      </c>
      <c r="L127" s="26"/>
      <c r="M127" s="26" t="s">
        <v>14875</v>
      </c>
    </row>
    <row r="128" spans="1:13">
      <c r="A128" s="534">
        <v>126</v>
      </c>
      <c r="B128" s="209" t="s">
        <v>15241</v>
      </c>
      <c r="C128" s="452"/>
      <c r="D128" s="1"/>
      <c r="E128" s="20"/>
      <c r="F128" s="174"/>
      <c r="G128" s="352" t="s">
        <v>14807</v>
      </c>
      <c r="H128" s="185"/>
      <c r="I128" s="495"/>
      <c r="J128" s="1" t="s">
        <v>15242</v>
      </c>
      <c r="K128" s="26"/>
      <c r="L128" s="26"/>
      <c r="M128" s="26" t="s">
        <v>15150</v>
      </c>
    </row>
    <row r="129" spans="1:13">
      <c r="A129" s="1082">
        <v>127</v>
      </c>
      <c r="B129" s="209" t="s">
        <v>15243</v>
      </c>
      <c r="C129" s="452"/>
      <c r="D129" s="1"/>
      <c r="E129" s="20"/>
      <c r="F129" s="174"/>
      <c r="G129" s="1"/>
      <c r="H129" s="1"/>
      <c r="I129" s="495"/>
      <c r="J129" s="1"/>
      <c r="K129" s="26" t="s">
        <v>15244</v>
      </c>
      <c r="L129" s="26"/>
      <c r="M129" s="26" t="s">
        <v>14875</v>
      </c>
    </row>
    <row r="130" spans="1:13">
      <c r="A130" s="534">
        <v>128</v>
      </c>
      <c r="B130" s="209" t="s">
        <v>15245</v>
      </c>
      <c r="C130" s="452" t="s">
        <v>824</v>
      </c>
      <c r="D130" s="1"/>
      <c r="E130" s="20"/>
      <c r="F130" s="174"/>
      <c r="G130" s="1"/>
      <c r="H130" s="1"/>
      <c r="I130" s="495"/>
      <c r="J130" s="1"/>
      <c r="K130" s="26"/>
      <c r="L130" s="26"/>
      <c r="M130" s="26"/>
    </row>
    <row r="131" spans="1:13">
      <c r="A131" s="1082">
        <v>129</v>
      </c>
      <c r="B131" s="209" t="s">
        <v>15246</v>
      </c>
      <c r="C131" s="452"/>
      <c r="D131" s="1"/>
      <c r="E131" s="20"/>
      <c r="F131" s="174"/>
      <c r="G131" s="1"/>
      <c r="H131" s="1"/>
      <c r="I131" s="495" t="s">
        <v>15247</v>
      </c>
      <c r="J131" s="1" t="s">
        <v>15248</v>
      </c>
      <c r="K131" s="26"/>
      <c r="L131" s="26"/>
      <c r="M131" s="26" t="s">
        <v>14875</v>
      </c>
    </row>
    <row r="132" spans="1:13">
      <c r="A132" s="534">
        <v>130</v>
      </c>
      <c r="B132" s="209" t="s">
        <v>15249</v>
      </c>
      <c r="C132" s="452"/>
      <c r="D132" s="1"/>
      <c r="E132" s="20"/>
      <c r="F132" s="174"/>
      <c r="G132" s="1"/>
      <c r="H132" s="1"/>
      <c r="I132" s="495" t="s">
        <v>15250</v>
      </c>
      <c r="J132" s="1" t="s">
        <v>15251</v>
      </c>
      <c r="K132" s="26"/>
      <c r="L132" s="26"/>
      <c r="M132" s="26" t="s">
        <v>14893</v>
      </c>
    </row>
    <row r="133" spans="1:13">
      <c r="A133" s="1082">
        <v>131</v>
      </c>
      <c r="B133" s="209" t="s">
        <v>15252</v>
      </c>
      <c r="C133" s="452"/>
      <c r="D133" s="1"/>
      <c r="E133" s="20"/>
      <c r="F133" s="174"/>
      <c r="G133" s="1"/>
      <c r="H133" s="1"/>
      <c r="I133" s="495" t="s">
        <v>15253</v>
      </c>
      <c r="J133" s="1" t="s">
        <v>15254</v>
      </c>
      <c r="K133" s="26" t="s">
        <v>15255</v>
      </c>
      <c r="L133" s="26"/>
      <c r="M133" s="26"/>
    </row>
    <row r="134" spans="1:13">
      <c r="A134" s="534">
        <v>132</v>
      </c>
      <c r="B134" s="209" t="s">
        <v>15256</v>
      </c>
      <c r="C134" s="452"/>
      <c r="D134" s="1"/>
      <c r="E134" s="20"/>
      <c r="F134" s="174" t="s">
        <v>15257</v>
      </c>
      <c r="G134" s="1"/>
      <c r="H134" s="1"/>
      <c r="I134" s="472" t="s">
        <v>15258</v>
      </c>
      <c r="J134" s="1"/>
      <c r="K134" s="26"/>
      <c r="L134" s="26"/>
      <c r="M134" s="26"/>
    </row>
    <row r="135" spans="1:13">
      <c r="A135" s="1082">
        <v>133</v>
      </c>
      <c r="B135" s="209" t="s">
        <v>15417</v>
      </c>
      <c r="C135" s="452"/>
      <c r="D135" s="1"/>
      <c r="E135" s="20"/>
      <c r="F135" s="1"/>
      <c r="G135" s="1"/>
      <c r="H135" s="1"/>
      <c r="I135" s="495"/>
      <c r="J135" s="1"/>
      <c r="K135" s="26"/>
      <c r="L135" s="26"/>
      <c r="M135" s="26"/>
    </row>
    <row r="136" spans="1:13">
      <c r="A136" s="534">
        <v>134</v>
      </c>
      <c r="B136" s="209" t="s">
        <v>15259</v>
      </c>
      <c r="C136" s="452"/>
      <c r="D136" s="1"/>
      <c r="E136" s="20"/>
      <c r="F136" s="174"/>
      <c r="G136" s="1"/>
      <c r="H136" s="458" t="s">
        <v>13867</v>
      </c>
      <c r="I136" s="495" t="s">
        <v>15260</v>
      </c>
      <c r="J136" s="1"/>
      <c r="K136" s="26"/>
      <c r="L136" s="26"/>
      <c r="M136" s="273" t="s">
        <v>11907</v>
      </c>
    </row>
    <row r="137" spans="1:13">
      <c r="A137" s="1082">
        <v>135</v>
      </c>
      <c r="B137" s="209" t="s">
        <v>15261</v>
      </c>
      <c r="C137" s="452" t="s">
        <v>13583</v>
      </c>
      <c r="D137" s="1"/>
      <c r="E137" s="20"/>
      <c r="F137" s="174"/>
      <c r="G137" s="1"/>
      <c r="H137" s="1"/>
      <c r="I137" s="495"/>
      <c r="J137" s="1" t="s">
        <v>15262</v>
      </c>
      <c r="K137" s="26"/>
      <c r="L137" s="26"/>
      <c r="M137" s="26"/>
    </row>
    <row r="138" spans="1:13">
      <c r="A138" s="534">
        <v>136</v>
      </c>
      <c r="B138" s="209" t="s">
        <v>12924</v>
      </c>
      <c r="C138" s="452"/>
      <c r="D138" s="1"/>
      <c r="E138" s="20"/>
      <c r="F138" s="174"/>
      <c r="G138" s="1"/>
      <c r="H138" s="1"/>
      <c r="I138" s="495" t="s">
        <v>15263</v>
      </c>
      <c r="J138" s="1"/>
      <c r="K138" s="26"/>
      <c r="L138" s="26"/>
      <c r="M138" s="26"/>
    </row>
    <row r="139" spans="1:13">
      <c r="A139" s="1082">
        <v>137</v>
      </c>
      <c r="B139" s="209" t="s">
        <v>15264</v>
      </c>
      <c r="C139" s="452"/>
      <c r="D139" s="1"/>
      <c r="E139" s="20"/>
      <c r="F139" s="174" t="s">
        <v>10403</v>
      </c>
      <c r="G139" s="1"/>
      <c r="H139" s="1"/>
      <c r="I139" s="538" t="s">
        <v>15265</v>
      </c>
      <c r="J139" s="1"/>
      <c r="K139" s="26"/>
      <c r="L139" s="26"/>
      <c r="M139" s="477"/>
    </row>
    <row r="140" spans="1:13">
      <c r="A140" s="534">
        <v>138</v>
      </c>
      <c r="B140" s="209" t="s">
        <v>15266</v>
      </c>
      <c r="C140" s="452"/>
      <c r="D140" s="1"/>
      <c r="E140" s="20"/>
      <c r="F140" s="174" t="s">
        <v>10403</v>
      </c>
      <c r="G140" s="1"/>
      <c r="H140" s="1"/>
      <c r="I140" s="495"/>
      <c r="J140" s="1" t="s">
        <v>15267</v>
      </c>
      <c r="K140" s="26" t="s">
        <v>15268</v>
      </c>
      <c r="L140" s="26"/>
      <c r="M140" s="26"/>
    </row>
    <row r="141" spans="1:13">
      <c r="A141" s="1082">
        <v>139</v>
      </c>
      <c r="B141" s="209" t="s">
        <v>15269</v>
      </c>
      <c r="C141" s="452"/>
      <c r="D141" s="1"/>
      <c r="E141" s="20"/>
      <c r="F141" s="174"/>
      <c r="G141" s="1"/>
      <c r="H141" s="1"/>
      <c r="I141" s="495"/>
      <c r="J141" s="1" t="s">
        <v>15270</v>
      </c>
      <c r="K141" s="26"/>
      <c r="L141" s="26"/>
      <c r="M141" s="26" t="s">
        <v>14875</v>
      </c>
    </row>
    <row r="142" spans="1:13">
      <c r="A142" s="534">
        <v>140</v>
      </c>
      <c r="B142" s="209" t="s">
        <v>15271</v>
      </c>
      <c r="C142" s="452" t="s">
        <v>903</v>
      </c>
      <c r="D142" s="1"/>
      <c r="E142" s="20"/>
      <c r="F142" s="174"/>
      <c r="G142" s="1"/>
      <c r="H142" s="1"/>
      <c r="I142" s="534"/>
      <c r="J142" s="52" t="s">
        <v>15272</v>
      </c>
      <c r="K142" s="211"/>
      <c r="L142" s="211"/>
      <c r="M142" s="26" t="s">
        <v>15273</v>
      </c>
    </row>
    <row r="143" spans="1:13">
      <c r="A143" s="1082">
        <v>141</v>
      </c>
      <c r="B143" s="209" t="s">
        <v>15274</v>
      </c>
      <c r="C143" s="452"/>
      <c r="D143" s="1"/>
      <c r="E143" s="20"/>
      <c r="F143" s="174"/>
      <c r="G143" s="1"/>
      <c r="H143" s="1"/>
      <c r="I143" s="495" t="s">
        <v>15275</v>
      </c>
      <c r="J143" s="1"/>
      <c r="K143" s="26"/>
      <c r="L143" s="26"/>
      <c r="M143" s="26"/>
    </row>
    <row r="144" spans="1:13">
      <c r="A144" s="534">
        <v>142</v>
      </c>
      <c r="B144" s="209" t="s">
        <v>15276</v>
      </c>
      <c r="C144" s="452"/>
      <c r="D144" s="1"/>
      <c r="E144" s="20"/>
      <c r="F144" s="174"/>
      <c r="G144" s="1"/>
      <c r="H144" s="357" t="s">
        <v>15051</v>
      </c>
      <c r="I144" s="495" t="s">
        <v>15052</v>
      </c>
      <c r="J144" s="1" t="s">
        <v>15053</v>
      </c>
      <c r="K144" s="26"/>
      <c r="L144" s="26"/>
      <c r="M144" s="26" t="s">
        <v>14875</v>
      </c>
    </row>
    <row r="145" spans="1:13">
      <c r="A145" s="1082">
        <v>143</v>
      </c>
      <c r="B145" s="209" t="s">
        <v>15277</v>
      </c>
      <c r="C145" s="452"/>
      <c r="D145" s="1"/>
      <c r="E145" s="20"/>
      <c r="F145" s="174" t="s">
        <v>10403</v>
      </c>
      <c r="G145" s="1"/>
      <c r="H145" s="1"/>
      <c r="I145" s="495"/>
      <c r="J145" s="1" t="s">
        <v>15278</v>
      </c>
      <c r="K145" s="26"/>
      <c r="L145" s="26"/>
      <c r="M145" s="26" t="s">
        <v>15279</v>
      </c>
    </row>
    <row r="146" spans="1:13">
      <c r="A146" s="534">
        <v>144</v>
      </c>
      <c r="B146" s="209" t="s">
        <v>15280</v>
      </c>
      <c r="C146" s="452" t="s">
        <v>632</v>
      </c>
      <c r="D146" s="1"/>
      <c r="E146" s="20"/>
      <c r="F146" s="174"/>
      <c r="G146" s="1"/>
      <c r="H146" s="1"/>
      <c r="I146" s="495"/>
      <c r="J146" s="1" t="s">
        <v>15281</v>
      </c>
      <c r="K146" s="26"/>
      <c r="L146" s="26"/>
      <c r="M146" s="26" t="s">
        <v>14875</v>
      </c>
    </row>
    <row r="147" spans="1:13">
      <c r="A147" s="1082">
        <v>145</v>
      </c>
      <c r="B147" s="209" t="s">
        <v>15282</v>
      </c>
      <c r="C147" s="452" t="s">
        <v>672</v>
      </c>
      <c r="D147" s="1"/>
      <c r="E147" s="20"/>
      <c r="F147" s="174"/>
      <c r="G147" s="1"/>
      <c r="H147" s="1"/>
      <c r="I147" s="495"/>
      <c r="J147" s="1"/>
      <c r="K147" s="26"/>
      <c r="L147" s="26"/>
      <c r="M147" s="26" t="s">
        <v>15283</v>
      </c>
    </row>
    <row r="148" spans="1:13">
      <c r="A148" s="534">
        <v>146</v>
      </c>
      <c r="B148" s="209" t="s">
        <v>15284</v>
      </c>
      <c r="C148" s="452"/>
      <c r="D148" s="1"/>
      <c r="E148" s="20"/>
      <c r="F148" s="174" t="s">
        <v>15285</v>
      </c>
      <c r="G148" s="1"/>
      <c r="H148" s="1"/>
      <c r="I148" s="495"/>
      <c r="J148" t="s">
        <v>15286</v>
      </c>
      <c r="K148" s="26"/>
      <c r="L148" s="26"/>
      <c r="M148" s="26" t="s">
        <v>14875</v>
      </c>
    </row>
    <row r="149" spans="1:13">
      <c r="A149" s="1082">
        <v>147</v>
      </c>
      <c r="B149" s="209" t="s">
        <v>15287</v>
      </c>
      <c r="C149" s="452"/>
      <c r="D149" s="1"/>
      <c r="E149" s="20"/>
      <c r="F149" s="174"/>
      <c r="G149" s="1"/>
      <c r="H149" s="1"/>
      <c r="I149" s="495" t="s">
        <v>15288</v>
      </c>
      <c r="J149" s="1"/>
      <c r="K149" s="26"/>
      <c r="L149" s="26"/>
      <c r="M149" s="26"/>
    </row>
    <row r="150" spans="1:13">
      <c r="A150" s="534">
        <v>148</v>
      </c>
      <c r="B150" s="209" t="s">
        <v>15289</v>
      </c>
      <c r="C150" s="452"/>
      <c r="D150" s="1"/>
      <c r="E150" s="20"/>
      <c r="F150" s="174"/>
      <c r="G150" s="1"/>
      <c r="H150" s="1"/>
      <c r="I150" s="495"/>
      <c r="J150" s="1" t="s">
        <v>15290</v>
      </c>
      <c r="K150" s="26"/>
      <c r="L150" s="26"/>
      <c r="M150" s="26" t="s">
        <v>14875</v>
      </c>
    </row>
    <row r="151" spans="1:13">
      <c r="A151" s="1082">
        <v>149</v>
      </c>
      <c r="B151" s="209" t="s">
        <v>15291</v>
      </c>
      <c r="C151" s="452"/>
      <c r="D151" s="1"/>
      <c r="E151" s="20"/>
      <c r="F151" s="174"/>
      <c r="G151" s="1"/>
      <c r="H151" s="1"/>
      <c r="I151" s="495" t="s">
        <v>15122</v>
      </c>
      <c r="J151" s="1" t="s">
        <v>15292</v>
      </c>
      <c r="K151" s="26"/>
      <c r="L151" s="26"/>
      <c r="M151" s="26"/>
    </row>
    <row r="152" spans="1:13">
      <c r="A152" s="534">
        <v>150</v>
      </c>
      <c r="B152" s="209" t="s">
        <v>15293</v>
      </c>
      <c r="C152" s="452" t="s">
        <v>14915</v>
      </c>
      <c r="D152" s="452" t="s">
        <v>14915</v>
      </c>
      <c r="E152" s="20"/>
      <c r="F152" s="174"/>
      <c r="G152" s="1"/>
      <c r="H152" s="1"/>
      <c r="I152" s="495"/>
      <c r="J152" s="1"/>
      <c r="K152" s="26"/>
      <c r="L152" s="26"/>
      <c r="M152" s="26"/>
    </row>
    <row r="153" spans="1:13">
      <c r="A153" s="1082">
        <v>151</v>
      </c>
      <c r="B153" s="209" t="s">
        <v>15294</v>
      </c>
      <c r="C153" s="452"/>
      <c r="D153" s="1"/>
      <c r="E153" s="20"/>
      <c r="F153" s="174"/>
      <c r="G153" s="1"/>
      <c r="H153" s="358" t="s">
        <v>14920</v>
      </c>
      <c r="I153" s="495"/>
      <c r="J153" s="1" t="s">
        <v>15295</v>
      </c>
      <c r="K153" s="26"/>
      <c r="L153" s="26"/>
      <c r="M153" s="26" t="s">
        <v>14875</v>
      </c>
    </row>
    <row r="154" spans="1:13">
      <c r="A154" s="534">
        <v>152</v>
      </c>
      <c r="B154" s="209" t="s">
        <v>15296</v>
      </c>
      <c r="C154" s="452" t="s">
        <v>778</v>
      </c>
      <c r="D154" s="1"/>
      <c r="E154" s="20"/>
      <c r="F154" s="174"/>
      <c r="G154" s="1"/>
      <c r="H154" s="1"/>
      <c r="I154" s="495"/>
      <c r="J154" s="1"/>
      <c r="K154" s="26"/>
      <c r="L154" s="26"/>
      <c r="M154" s="26"/>
    </row>
    <row r="155" spans="1:13">
      <c r="A155" s="1082">
        <v>153</v>
      </c>
      <c r="B155" s="209" t="s">
        <v>15297</v>
      </c>
      <c r="C155" s="452"/>
      <c r="D155" s="1"/>
      <c r="E155" s="20"/>
      <c r="F155" s="174"/>
      <c r="G155" s="1"/>
      <c r="H155" s="1"/>
      <c r="I155" s="495" t="s">
        <v>15298</v>
      </c>
      <c r="J155" s="1" t="s">
        <v>15299</v>
      </c>
      <c r="K155" s="26"/>
      <c r="L155" s="26"/>
      <c r="M155" s="26" t="s">
        <v>14875</v>
      </c>
    </row>
    <row r="156" spans="1:13">
      <c r="A156" s="534">
        <v>154</v>
      </c>
      <c r="B156" s="209" t="s">
        <v>15300</v>
      </c>
      <c r="C156" s="452" t="s">
        <v>870</v>
      </c>
      <c r="D156" s="1"/>
      <c r="E156" s="20"/>
      <c r="F156" s="174"/>
      <c r="G156" s="1"/>
      <c r="H156" s="1"/>
      <c r="I156" s="534"/>
      <c r="J156" s="52"/>
      <c r="K156" s="211"/>
      <c r="L156" s="211"/>
      <c r="M156" s="26"/>
    </row>
    <row r="157" spans="1:13">
      <c r="A157" s="1082">
        <v>155</v>
      </c>
      <c r="B157" s="209" t="s">
        <v>15301</v>
      </c>
      <c r="C157" s="452"/>
      <c r="D157" s="1"/>
      <c r="E157" s="20"/>
      <c r="F157" s="174"/>
      <c r="G157" s="455" t="s">
        <v>15302</v>
      </c>
      <c r="H157" s="1"/>
      <c r="I157" s="495"/>
      <c r="J157" s="1" t="s">
        <v>15303</v>
      </c>
      <c r="K157" s="26"/>
      <c r="L157" s="26"/>
      <c r="M157" s="26" t="s">
        <v>14875</v>
      </c>
    </row>
    <row r="158" spans="1:13">
      <c r="A158" s="534">
        <v>156</v>
      </c>
      <c r="B158" s="209" t="s">
        <v>15304</v>
      </c>
      <c r="C158" s="452"/>
      <c r="D158" s="1"/>
      <c r="E158" s="20"/>
      <c r="F158" s="174"/>
      <c r="G158" s="1"/>
      <c r="H158" s="1"/>
      <c r="I158" s="495"/>
      <c r="J158" s="1"/>
      <c r="K158" s="26"/>
      <c r="L158" s="26"/>
      <c r="M158" s="26" t="s">
        <v>14875</v>
      </c>
    </row>
    <row r="159" spans="1:13">
      <c r="A159" s="1082">
        <v>157</v>
      </c>
      <c r="B159" s="209" t="s">
        <v>15305</v>
      </c>
      <c r="C159" s="452" t="s">
        <v>952</v>
      </c>
      <c r="D159" s="1"/>
      <c r="E159" s="20"/>
      <c r="F159" s="174"/>
      <c r="G159" s="1"/>
      <c r="H159" s="1"/>
      <c r="I159" s="495"/>
      <c r="J159" s="1" t="s">
        <v>15306</v>
      </c>
      <c r="K159" s="26"/>
      <c r="L159" s="26"/>
      <c r="M159" s="26" t="s">
        <v>14875</v>
      </c>
    </row>
    <row r="160" spans="1:13">
      <c r="A160" s="534">
        <v>158</v>
      </c>
      <c r="B160" s="209" t="s">
        <v>15307</v>
      </c>
      <c r="C160" s="452"/>
      <c r="D160" s="1"/>
      <c r="E160" s="20"/>
      <c r="F160" s="174"/>
      <c r="G160" s="352" t="s">
        <v>14818</v>
      </c>
      <c r="H160" s="1"/>
      <c r="I160" s="495" t="s">
        <v>15308</v>
      </c>
      <c r="J160" s="1"/>
      <c r="K160" s="26"/>
      <c r="L160" s="26"/>
      <c r="M160" s="26"/>
    </row>
    <row r="161" spans="1:16">
      <c r="A161" s="1082">
        <v>159</v>
      </c>
      <c r="B161" s="209" t="s">
        <v>15309</v>
      </c>
      <c r="C161" s="452"/>
      <c r="D161" s="1"/>
      <c r="E161" s="20"/>
      <c r="F161" s="174"/>
      <c r="G161" s="1"/>
      <c r="H161" s="357" t="s">
        <v>15051</v>
      </c>
      <c r="I161" s="495" t="s">
        <v>15310</v>
      </c>
      <c r="J161" s="1"/>
      <c r="K161" s="26"/>
      <c r="L161" s="26"/>
      <c r="M161" s="26" t="s">
        <v>14875</v>
      </c>
    </row>
    <row r="162" spans="1:16">
      <c r="A162" s="534">
        <v>160</v>
      </c>
      <c r="B162" s="209" t="s">
        <v>15311</v>
      </c>
      <c r="C162" s="452"/>
      <c r="D162" s="1"/>
      <c r="E162" s="20"/>
      <c r="F162" s="174" t="s">
        <v>11729</v>
      </c>
      <c r="G162" s="1"/>
      <c r="H162" s="1"/>
      <c r="I162" s="495"/>
      <c r="J162" s="1" t="s">
        <v>15312</v>
      </c>
      <c r="K162" s="26"/>
      <c r="L162" s="1"/>
      <c r="M162" s="26" t="s">
        <v>14875</v>
      </c>
    </row>
    <row r="163" spans="1:16">
      <c r="A163" s="1082">
        <v>161</v>
      </c>
      <c r="B163" s="209" t="s">
        <v>15313</v>
      </c>
      <c r="C163" s="452"/>
      <c r="D163" s="1"/>
      <c r="E163" s="20"/>
      <c r="F163" s="174"/>
      <c r="G163" s="1"/>
      <c r="H163" s="1"/>
      <c r="I163" s="495"/>
      <c r="J163" s="1" t="s">
        <v>15314</v>
      </c>
      <c r="K163" s="26"/>
      <c r="L163" s="26"/>
      <c r="M163" s="26"/>
    </row>
    <row r="164" spans="1:16">
      <c r="A164" s="534">
        <v>162</v>
      </c>
      <c r="B164" s="209" t="s">
        <v>15315</v>
      </c>
      <c r="C164" s="452"/>
      <c r="D164" s="1"/>
      <c r="E164" s="20"/>
      <c r="F164" s="174"/>
      <c r="G164" s="1"/>
      <c r="H164" s="357" t="s">
        <v>15051</v>
      </c>
      <c r="I164" s="495" t="s">
        <v>15310</v>
      </c>
      <c r="J164" s="1"/>
      <c r="K164" s="26"/>
      <c r="L164" s="26"/>
      <c r="M164" s="26" t="s">
        <v>14875</v>
      </c>
    </row>
    <row r="165" spans="1:16">
      <c r="A165" s="1082">
        <v>163</v>
      </c>
      <c r="B165" s="209" t="s">
        <v>15316</v>
      </c>
      <c r="C165" s="452" t="s">
        <v>14915</v>
      </c>
      <c r="D165" s="452" t="s">
        <v>14915</v>
      </c>
      <c r="E165" s="20"/>
      <c r="F165" s="174"/>
      <c r="G165" s="1"/>
      <c r="H165" s="1"/>
      <c r="I165" s="495"/>
      <c r="J165" s="1"/>
      <c r="K165" s="26"/>
      <c r="L165" s="26"/>
      <c r="M165" s="26"/>
    </row>
    <row r="166" spans="1:16">
      <c r="A166" s="534">
        <v>164</v>
      </c>
      <c r="B166" s="209" t="s">
        <v>15317</v>
      </c>
      <c r="C166" s="452"/>
      <c r="D166" s="1"/>
      <c r="E166" s="20"/>
      <c r="F166" s="174"/>
      <c r="G166" s="1"/>
      <c r="H166" s="185"/>
      <c r="I166" s="495"/>
      <c r="J166" s="1" t="s">
        <v>15318</v>
      </c>
      <c r="K166" s="26"/>
      <c r="L166" s="1"/>
      <c r="M166" s="26" t="s">
        <v>15319</v>
      </c>
    </row>
    <row r="167" spans="1:16">
      <c r="A167" s="1082">
        <v>165</v>
      </c>
      <c r="B167" s="209" t="s">
        <v>15320</v>
      </c>
      <c r="C167" s="452"/>
      <c r="D167" s="1"/>
      <c r="E167" s="20"/>
      <c r="F167" s="174"/>
      <c r="G167" s="1"/>
      <c r="H167" s="1"/>
      <c r="I167" s="495"/>
      <c r="J167" s="1" t="s">
        <v>15321</v>
      </c>
      <c r="K167" s="26"/>
      <c r="L167" s="26"/>
      <c r="M167" s="26" t="s">
        <v>14875</v>
      </c>
    </row>
    <row r="168" spans="1:16">
      <c r="A168" s="534">
        <v>166</v>
      </c>
      <c r="B168" s="209" t="s">
        <v>15322</v>
      </c>
      <c r="C168" s="452"/>
      <c r="D168" s="1"/>
      <c r="E168" s="20"/>
      <c r="F168" s="174"/>
      <c r="G168" s="1"/>
      <c r="H168" s="357" t="s">
        <v>15051</v>
      </c>
      <c r="I168" s="495"/>
      <c r="J168" s="13" t="s">
        <v>15323</v>
      </c>
      <c r="K168" s="26"/>
      <c r="L168" s="1"/>
      <c r="M168" s="26" t="s">
        <v>14875</v>
      </c>
    </row>
    <row r="169" spans="1:16">
      <c r="A169" s="1082">
        <v>167</v>
      </c>
      <c r="B169" s="209" t="s">
        <v>15324</v>
      </c>
      <c r="C169" s="452"/>
      <c r="D169" s="1"/>
      <c r="E169" s="20"/>
      <c r="F169" s="174"/>
      <c r="G169" s="1"/>
      <c r="H169" s="458" t="s">
        <v>13867</v>
      </c>
      <c r="I169" s="495" t="s">
        <v>15325</v>
      </c>
      <c r="J169" s="1" t="s">
        <v>15326</v>
      </c>
      <c r="K169" s="26"/>
      <c r="L169" s="26"/>
      <c r="M169" s="273" t="s">
        <v>11907</v>
      </c>
    </row>
    <row r="170" spans="1:16">
      <c r="A170" s="534">
        <v>168</v>
      </c>
      <c r="B170" s="209" t="s">
        <v>15327</v>
      </c>
      <c r="C170" s="452"/>
      <c r="D170" s="1"/>
      <c r="E170" s="20"/>
      <c r="F170" s="174"/>
      <c r="G170" s="454" t="s">
        <v>15135</v>
      </c>
      <c r="H170" s="1"/>
      <c r="I170" s="495"/>
      <c r="J170" s="1" t="s">
        <v>15136</v>
      </c>
      <c r="K170" s="26"/>
      <c r="L170" s="26"/>
      <c r="M170" s="26" t="s">
        <v>14934</v>
      </c>
    </row>
    <row r="171" spans="1:16">
      <c r="A171" s="1082">
        <v>169</v>
      </c>
      <c r="B171" s="209" t="s">
        <v>15328</v>
      </c>
      <c r="C171" s="452"/>
      <c r="D171" s="1"/>
      <c r="E171" s="20"/>
      <c r="F171" s="174"/>
      <c r="G171" s="1"/>
      <c r="H171" s="1"/>
      <c r="I171" s="495" t="s">
        <v>15329</v>
      </c>
      <c r="J171" s="1" t="s">
        <v>15330</v>
      </c>
      <c r="K171" s="26"/>
      <c r="L171" s="26"/>
      <c r="M171" s="26" t="s">
        <v>14875</v>
      </c>
    </row>
    <row r="172" spans="1:16">
      <c r="A172" s="534">
        <v>170</v>
      </c>
      <c r="B172" s="209" t="s">
        <v>15331</v>
      </c>
      <c r="C172" s="452"/>
      <c r="D172" s="1"/>
      <c r="E172" s="20"/>
      <c r="F172" s="174"/>
      <c r="G172" s="1"/>
      <c r="H172" s="359" t="s">
        <v>14927</v>
      </c>
      <c r="I172" s="495"/>
      <c r="J172" s="1" t="s">
        <v>15332</v>
      </c>
      <c r="K172" s="26"/>
      <c r="L172" s="26"/>
      <c r="M172" s="26" t="s">
        <v>14875</v>
      </c>
    </row>
    <row r="173" spans="1:16">
      <c r="A173" s="1082">
        <v>171</v>
      </c>
      <c r="B173" s="209" t="s">
        <v>15333</v>
      </c>
      <c r="C173" s="452"/>
      <c r="D173" s="1"/>
      <c r="E173" s="20"/>
      <c r="F173" s="174"/>
      <c r="G173" s="1"/>
      <c r="H173" s="466" t="s">
        <v>15162</v>
      </c>
      <c r="I173" s="495"/>
      <c r="J173" s="1" t="s">
        <v>15334</v>
      </c>
      <c r="K173" s="26"/>
      <c r="L173" s="26"/>
      <c r="M173" s="26" t="s">
        <v>14934</v>
      </c>
    </row>
    <row r="174" spans="1:16">
      <c r="A174" s="534">
        <v>172</v>
      </c>
      <c r="B174" s="209" t="s">
        <v>15335</v>
      </c>
      <c r="C174" s="452"/>
      <c r="D174" s="1"/>
      <c r="E174" s="20"/>
      <c r="F174" s="174"/>
      <c r="G174" s="1"/>
      <c r="H174" s="1"/>
      <c r="I174" s="495" t="s">
        <v>15336</v>
      </c>
      <c r="J174" s="1"/>
      <c r="K174" s="26"/>
      <c r="L174" s="26"/>
      <c r="M174" s="26"/>
      <c r="P174" t="s">
        <v>13888</v>
      </c>
    </row>
    <row r="175" spans="1:16">
      <c r="A175" s="1082">
        <v>173</v>
      </c>
      <c r="B175" s="209" t="s">
        <v>15337</v>
      </c>
      <c r="C175" s="452"/>
      <c r="D175" s="1"/>
      <c r="E175" s="20"/>
      <c r="F175" s="174"/>
      <c r="G175" s="1"/>
      <c r="H175" s="1"/>
      <c r="I175" s="495" t="s">
        <v>15338</v>
      </c>
      <c r="J175" s="1"/>
      <c r="K175" s="26"/>
      <c r="L175" s="26"/>
      <c r="M175" s="26" t="s">
        <v>14893</v>
      </c>
      <c r="P175" t="s">
        <v>13888</v>
      </c>
    </row>
    <row r="176" spans="1:16">
      <c r="A176" s="534">
        <v>174</v>
      </c>
      <c r="B176" s="209" t="s">
        <v>15339</v>
      </c>
      <c r="C176" s="452"/>
      <c r="D176" s="1"/>
      <c r="E176" s="20"/>
      <c r="F176" s="174"/>
      <c r="G176" s="1"/>
      <c r="H176" s="1"/>
      <c r="I176" s="495"/>
      <c r="J176" s="1" t="s">
        <v>15340</v>
      </c>
      <c r="K176" s="26"/>
      <c r="L176" s="26"/>
      <c r="M176" s="26" t="s">
        <v>14875</v>
      </c>
    </row>
    <row r="177" spans="1:13">
      <c r="A177" s="1082">
        <v>175</v>
      </c>
      <c r="B177" s="209" t="s">
        <v>15341</v>
      </c>
      <c r="C177" s="452"/>
      <c r="D177" s="1"/>
      <c r="E177" s="20"/>
      <c r="F177" s="174"/>
      <c r="G177" s="1"/>
      <c r="H177" s="357" t="s">
        <v>15051</v>
      </c>
      <c r="I177" s="495" t="s">
        <v>15052</v>
      </c>
      <c r="J177" s="1" t="s">
        <v>15053</v>
      </c>
      <c r="K177" s="26"/>
      <c r="L177" s="26"/>
      <c r="M177" s="26" t="s">
        <v>14875</v>
      </c>
    </row>
    <row r="178" spans="1:13">
      <c r="A178" s="534">
        <v>176</v>
      </c>
      <c r="B178" s="209" t="s">
        <v>15342</v>
      </c>
      <c r="C178" s="452" t="s">
        <v>888</v>
      </c>
      <c r="D178" s="1"/>
      <c r="E178" s="20"/>
      <c r="F178" s="174"/>
      <c r="G178" s="1"/>
      <c r="H178" s="1"/>
      <c r="I178" s="538" t="s">
        <v>15343</v>
      </c>
      <c r="J178" s="1"/>
      <c r="K178" s="26"/>
      <c r="L178" s="26"/>
      <c r="M178" s="477"/>
    </row>
    <row r="179" spans="1:13">
      <c r="A179" s="1082">
        <v>177</v>
      </c>
      <c r="B179" s="209" t="s">
        <v>15344</v>
      </c>
      <c r="C179" s="452"/>
      <c r="D179" s="1"/>
      <c r="E179" s="20"/>
      <c r="F179" s="174"/>
      <c r="G179" s="1"/>
      <c r="H179" s="468" t="s">
        <v>14927</v>
      </c>
      <c r="I179" s="495"/>
      <c r="J179" s="1" t="s">
        <v>15345</v>
      </c>
      <c r="K179" s="26"/>
      <c r="L179" s="26"/>
      <c r="M179" s="26" t="s">
        <v>14875</v>
      </c>
    </row>
    <row r="180" spans="1:13">
      <c r="A180" s="534">
        <v>178</v>
      </c>
      <c r="B180" s="209"/>
      <c r="C180" s="452"/>
      <c r="D180" s="1"/>
      <c r="E180" s="20" t="s">
        <v>708</v>
      </c>
      <c r="F180" s="174"/>
      <c r="G180" s="1"/>
      <c r="H180" s="1"/>
      <c r="I180" s="495" t="s">
        <v>15346</v>
      </c>
      <c r="J180" s="1"/>
      <c r="K180" s="26"/>
      <c r="L180" s="26"/>
      <c r="M180" s="478" t="s">
        <v>15347</v>
      </c>
    </row>
    <row r="181" spans="1:13">
      <c r="A181" s="1082">
        <v>179</v>
      </c>
      <c r="B181" s="209" t="s">
        <v>15348</v>
      </c>
      <c r="C181" s="452"/>
      <c r="D181" s="1"/>
      <c r="E181" s="20" t="s">
        <v>15349</v>
      </c>
      <c r="F181" s="174"/>
      <c r="G181" s="1"/>
      <c r="H181" s="1"/>
      <c r="I181" s="495"/>
      <c r="J181" s="1"/>
      <c r="K181" s="26"/>
      <c r="L181" s="26"/>
      <c r="M181" s="26"/>
    </row>
    <row r="182" spans="1:13">
      <c r="A182" s="534">
        <v>180</v>
      </c>
      <c r="B182" s="209" t="s">
        <v>15350</v>
      </c>
      <c r="C182" s="452"/>
      <c r="D182" s="1"/>
      <c r="E182" s="20"/>
      <c r="F182" s="174"/>
      <c r="G182" s="1"/>
      <c r="H182" s="466" t="s">
        <v>15162</v>
      </c>
      <c r="I182" s="495"/>
      <c r="J182" s="1" t="s">
        <v>15351</v>
      </c>
      <c r="K182" s="26"/>
      <c r="L182" s="26"/>
      <c r="M182" s="26" t="s">
        <v>14934</v>
      </c>
    </row>
    <row r="183" spans="1:13">
      <c r="A183" s="1082">
        <v>181</v>
      </c>
      <c r="B183" s="209" t="s">
        <v>15352</v>
      </c>
      <c r="C183" s="452"/>
      <c r="D183" s="1"/>
      <c r="E183" s="20"/>
      <c r="F183" s="174"/>
      <c r="G183" s="352" t="s">
        <v>14818</v>
      </c>
      <c r="H183" s="1"/>
      <c r="I183" s="495" t="s">
        <v>15353</v>
      </c>
      <c r="J183" s="1"/>
      <c r="K183" s="26"/>
      <c r="L183" s="26"/>
      <c r="M183" s="26"/>
    </row>
    <row r="184" spans="1:13">
      <c r="A184" s="534">
        <v>182</v>
      </c>
      <c r="B184" s="209" t="s">
        <v>15354</v>
      </c>
      <c r="C184" s="452"/>
      <c r="D184" s="1"/>
      <c r="E184" s="20"/>
      <c r="F184" s="174"/>
      <c r="G184" s="1"/>
      <c r="H184" s="185"/>
      <c r="I184" s="495"/>
      <c r="J184" s="1" t="s">
        <v>15355</v>
      </c>
      <c r="K184" s="26"/>
      <c r="L184" s="26"/>
      <c r="M184" s="26"/>
    </row>
    <row r="185" spans="1:13">
      <c r="A185" s="1082">
        <v>183</v>
      </c>
      <c r="B185" s="209" t="s">
        <v>15356</v>
      </c>
      <c r="C185" s="452" t="s">
        <v>724</v>
      </c>
      <c r="D185" s="1"/>
      <c r="E185" s="20"/>
      <c r="F185" s="174"/>
      <c r="G185" s="1"/>
      <c r="H185" s="1"/>
      <c r="I185" s="495"/>
      <c r="J185" s="1" t="s">
        <v>15357</v>
      </c>
      <c r="K185" s="26"/>
      <c r="L185" s="26"/>
      <c r="M185" s="26" t="s">
        <v>14875</v>
      </c>
    </row>
    <row r="186" spans="1:13">
      <c r="A186" s="534">
        <v>184</v>
      </c>
      <c r="B186" s="209" t="s">
        <v>15358</v>
      </c>
      <c r="C186" s="452"/>
      <c r="D186" s="1"/>
      <c r="E186" s="20"/>
      <c r="F186" s="174"/>
      <c r="G186" s="1"/>
      <c r="H186" s="1"/>
      <c r="I186" s="495"/>
      <c r="J186" s="1" t="s">
        <v>15359</v>
      </c>
      <c r="K186" s="26"/>
      <c r="L186" s="26"/>
      <c r="M186" s="26" t="s">
        <v>14875</v>
      </c>
    </row>
    <row r="187" spans="1:13">
      <c r="A187" s="1082">
        <v>185</v>
      </c>
      <c r="B187" s="209" t="s">
        <v>15360</v>
      </c>
      <c r="C187" s="452"/>
      <c r="D187" s="1"/>
      <c r="E187" s="20"/>
      <c r="F187" s="174"/>
      <c r="G187" s="1"/>
      <c r="H187" s="1"/>
      <c r="I187" s="495"/>
      <c r="J187" s="1" t="s">
        <v>15361</v>
      </c>
      <c r="K187" s="26"/>
      <c r="L187" s="26"/>
      <c r="M187" s="26" t="s">
        <v>14875</v>
      </c>
    </row>
    <row r="188" spans="1:13">
      <c r="A188" s="534">
        <v>186</v>
      </c>
      <c r="B188" s="209" t="s">
        <v>15362</v>
      </c>
      <c r="C188" s="452"/>
      <c r="D188" s="1"/>
      <c r="E188" s="20"/>
      <c r="F188" s="174"/>
      <c r="G188" s="1"/>
      <c r="H188" s="359" t="s">
        <v>14927</v>
      </c>
      <c r="I188" s="495"/>
      <c r="J188" s="1" t="s">
        <v>15363</v>
      </c>
      <c r="K188" s="26"/>
      <c r="L188" s="26"/>
      <c r="M188" s="26" t="s">
        <v>14875</v>
      </c>
    </row>
    <row r="189" spans="1:13">
      <c r="A189" s="1082">
        <v>187</v>
      </c>
      <c r="B189" s="209"/>
      <c r="C189" s="452"/>
      <c r="D189" s="1"/>
      <c r="E189" s="20"/>
      <c r="F189" s="174"/>
      <c r="G189" s="1"/>
      <c r="H189" s="1"/>
      <c r="I189" s="495"/>
      <c r="J189" s="1" t="s">
        <v>15364</v>
      </c>
      <c r="K189" s="26"/>
      <c r="L189" s="26"/>
      <c r="M189" s="26" t="s">
        <v>14875</v>
      </c>
    </row>
    <row r="190" spans="1:13">
      <c r="A190" s="534">
        <v>188</v>
      </c>
      <c r="B190" s="209" t="s">
        <v>15365</v>
      </c>
      <c r="C190" s="452"/>
      <c r="D190" s="1"/>
      <c r="E190" s="20"/>
      <c r="F190" s="174"/>
      <c r="G190" s="1"/>
      <c r="H190" s="1"/>
      <c r="I190" s="495" t="s">
        <v>15366</v>
      </c>
      <c r="J190" s="1" t="s">
        <v>15367</v>
      </c>
      <c r="K190" s="26"/>
      <c r="L190" s="26"/>
      <c r="M190" s="26"/>
    </row>
    <row r="191" spans="1:13">
      <c r="A191" s="1082">
        <v>189</v>
      </c>
      <c r="B191" s="209" t="s">
        <v>15368</v>
      </c>
      <c r="C191" s="452"/>
      <c r="D191" s="1"/>
      <c r="E191" s="20"/>
      <c r="F191" s="174"/>
      <c r="G191" s="352" t="s">
        <v>14818</v>
      </c>
      <c r="H191" s="1"/>
      <c r="I191" s="495" t="s">
        <v>14819</v>
      </c>
      <c r="J191" s="1"/>
      <c r="K191" s="26"/>
      <c r="L191" s="26"/>
      <c r="M191" s="26"/>
    </row>
    <row r="192" spans="1:13">
      <c r="A192" s="534">
        <v>190</v>
      </c>
      <c r="B192" s="209" t="s">
        <v>15369</v>
      </c>
      <c r="C192" s="452"/>
      <c r="D192" s="1"/>
      <c r="E192" s="20"/>
      <c r="F192" s="1"/>
      <c r="G192" s="1"/>
      <c r="H192" s="1"/>
      <c r="I192" s="495" t="s">
        <v>15370</v>
      </c>
      <c r="J192" s="1"/>
      <c r="K192" s="26"/>
      <c r="L192" s="26"/>
      <c r="M192" s="26"/>
    </row>
    <row r="193" spans="1:13">
      <c r="A193" s="1082">
        <v>191</v>
      </c>
      <c r="B193" s="209" t="s">
        <v>15371</v>
      </c>
      <c r="C193" s="452"/>
      <c r="D193" s="1"/>
      <c r="E193" s="20"/>
      <c r="F193" s="174"/>
      <c r="G193" s="1"/>
      <c r="H193" s="1"/>
      <c r="I193" s="495"/>
      <c r="J193" s="1"/>
      <c r="K193" s="26"/>
      <c r="L193" s="26"/>
      <c r="M193" s="26" t="s">
        <v>14875</v>
      </c>
    </row>
    <row r="194" spans="1:13">
      <c r="A194" s="534">
        <v>192</v>
      </c>
      <c r="B194" s="209" t="s">
        <v>15372</v>
      </c>
      <c r="C194" s="452" t="s">
        <v>945</v>
      </c>
      <c r="D194" s="1"/>
      <c r="E194" s="20"/>
      <c r="F194" s="174"/>
      <c r="G194" s="1"/>
      <c r="H194" s="1"/>
      <c r="I194" s="534"/>
      <c r="J194" s="52"/>
      <c r="K194" s="211"/>
      <c r="L194" s="211"/>
      <c r="M194" s="26"/>
    </row>
    <row r="195" spans="1:13">
      <c r="A195" s="1082">
        <v>193</v>
      </c>
      <c r="B195" s="209" t="s">
        <v>15373</v>
      </c>
      <c r="C195" s="452" t="s">
        <v>1056</v>
      </c>
      <c r="D195" s="495" t="s">
        <v>1056</v>
      </c>
      <c r="E195" s="20"/>
      <c r="F195" s="174"/>
      <c r="G195" s="1"/>
      <c r="H195" s="1"/>
      <c r="I195" s="495" t="s">
        <v>31763</v>
      </c>
      <c r="J195" s="1"/>
      <c r="K195" s="26"/>
      <c r="L195" s="26"/>
      <c r="M195" s="26"/>
    </row>
    <row r="196" spans="1:13">
      <c r="A196" s="534">
        <v>194</v>
      </c>
      <c r="B196" s="209" t="s">
        <v>15374</v>
      </c>
      <c r="C196" s="452"/>
      <c r="D196" s="1"/>
      <c r="E196" s="20"/>
      <c r="F196" s="174"/>
      <c r="G196" s="1"/>
      <c r="I196" s="495"/>
      <c r="J196" s="1" t="s">
        <v>15375</v>
      </c>
      <c r="K196" s="26"/>
      <c r="L196" s="26"/>
      <c r="M196" s="26"/>
    </row>
    <row r="197" spans="1:13">
      <c r="A197" s="1082">
        <v>195</v>
      </c>
      <c r="B197" s="209" t="s">
        <v>15376</v>
      </c>
      <c r="C197" s="452" t="s">
        <v>594</v>
      </c>
      <c r="D197" s="495" t="s">
        <v>594</v>
      </c>
      <c r="E197" s="20"/>
      <c r="F197" s="174"/>
      <c r="G197" s="1"/>
      <c r="H197" s="1"/>
      <c r="I197" s="495"/>
      <c r="J197" s="1" t="s">
        <v>15377</v>
      </c>
      <c r="K197" s="26"/>
      <c r="L197" s="26"/>
      <c r="M197" s="26"/>
    </row>
    <row r="198" spans="1:13">
      <c r="A198" s="534">
        <v>196</v>
      </c>
      <c r="B198" s="209" t="s">
        <v>15378</v>
      </c>
      <c r="C198" s="452" t="s">
        <v>1076</v>
      </c>
      <c r="D198" s="1"/>
      <c r="E198" s="20"/>
      <c r="F198" s="174"/>
      <c r="G198" s="1"/>
      <c r="H198" s="1"/>
      <c r="I198" s="495"/>
      <c r="J198" s="1" t="s">
        <v>15379</v>
      </c>
      <c r="K198" s="26"/>
      <c r="L198" s="26"/>
      <c r="M198" s="26" t="s">
        <v>15380</v>
      </c>
    </row>
    <row r="199" spans="1:13">
      <c r="A199" s="1082">
        <v>197</v>
      </c>
      <c r="B199" s="209" t="s">
        <v>15381</v>
      </c>
      <c r="C199" s="452"/>
      <c r="D199" s="52"/>
      <c r="E199" s="502"/>
      <c r="F199" s="174" t="s">
        <v>15382</v>
      </c>
      <c r="G199" s="52"/>
      <c r="H199" s="52"/>
      <c r="I199" s="534"/>
      <c r="J199" s="52" t="s">
        <v>15383</v>
      </c>
      <c r="K199" s="211"/>
      <c r="L199" s="211"/>
      <c r="M199" s="26" t="s">
        <v>14875</v>
      </c>
    </row>
    <row r="200" spans="1:13">
      <c r="A200" s="534">
        <v>198</v>
      </c>
      <c r="B200" s="209" t="s">
        <v>15384</v>
      </c>
      <c r="C200" s="452" t="s">
        <v>1005</v>
      </c>
      <c r="D200" s="1"/>
      <c r="E200" s="20"/>
      <c r="F200" s="174"/>
      <c r="G200" s="1"/>
      <c r="H200" s="1"/>
      <c r="I200" s="495"/>
      <c r="J200" s="1" t="s">
        <v>15385</v>
      </c>
      <c r="K200" s="1"/>
      <c r="L200" s="186"/>
      <c r="M200" s="26" t="s">
        <v>15386</v>
      </c>
    </row>
    <row r="201" spans="1:13">
      <c r="A201" s="1082">
        <v>199</v>
      </c>
      <c r="B201" s="209" t="s">
        <v>15387</v>
      </c>
      <c r="C201" s="452"/>
      <c r="D201" s="1"/>
      <c r="E201" s="20"/>
      <c r="F201" s="174"/>
      <c r="G201" s="1"/>
      <c r="H201" s="185"/>
      <c r="I201" s="495" t="s">
        <v>15388</v>
      </c>
      <c r="J201" s="1"/>
      <c r="K201" s="26"/>
      <c r="L201" s="26"/>
      <c r="M201" s="26"/>
    </row>
    <row r="202" spans="1:13">
      <c r="A202" s="534">
        <v>200</v>
      </c>
      <c r="B202" s="209" t="s">
        <v>15389</v>
      </c>
      <c r="C202" s="452"/>
      <c r="D202" s="1"/>
      <c r="E202" s="20"/>
      <c r="F202" s="174"/>
      <c r="G202" s="352" t="s">
        <v>14807</v>
      </c>
      <c r="H202" s="185"/>
      <c r="I202" s="495"/>
      <c r="J202" s="1"/>
      <c r="K202" s="26"/>
      <c r="L202" s="26"/>
      <c r="M202" s="26"/>
    </row>
    <row r="203" spans="1:13">
      <c r="A203" s="1082">
        <v>201</v>
      </c>
      <c r="B203" s="209" t="s">
        <v>15390</v>
      </c>
      <c r="C203" s="452"/>
      <c r="D203" s="1"/>
      <c r="E203" s="20"/>
      <c r="F203" s="174"/>
      <c r="G203" s="1"/>
      <c r="H203" s="1"/>
      <c r="I203" s="495" t="s">
        <v>15391</v>
      </c>
      <c r="J203" s="1" t="s">
        <v>15392</v>
      </c>
      <c r="K203" s="26"/>
      <c r="L203" s="26"/>
      <c r="M203" s="26" t="s">
        <v>14875</v>
      </c>
    </row>
    <row r="204" spans="1:13">
      <c r="A204" s="534">
        <v>202</v>
      </c>
      <c r="B204" s="209" t="s">
        <v>15393</v>
      </c>
      <c r="C204" s="452" t="s">
        <v>831</v>
      </c>
      <c r="D204" s="1"/>
      <c r="E204" s="20"/>
      <c r="F204" s="174"/>
      <c r="G204" s="1"/>
      <c r="H204" s="1"/>
      <c r="I204" s="495"/>
      <c r="J204" s="1" t="s">
        <v>15394</v>
      </c>
      <c r="K204" s="26"/>
      <c r="L204" s="26"/>
      <c r="M204" s="26" t="s">
        <v>15395</v>
      </c>
    </row>
    <row r="205" spans="1:13">
      <c r="A205" s="1082">
        <v>203</v>
      </c>
      <c r="B205" s="209" t="s">
        <v>15396</v>
      </c>
      <c r="C205" s="452" t="s">
        <v>888</v>
      </c>
      <c r="D205" s="1"/>
      <c r="E205" s="501" t="s">
        <v>15128</v>
      </c>
      <c r="F205" s="174"/>
      <c r="G205" s="1"/>
      <c r="H205" s="1"/>
      <c r="I205" s="495"/>
      <c r="J205" s="1"/>
      <c r="K205" s="26"/>
      <c r="L205" s="26"/>
      <c r="M205" s="211" t="s">
        <v>15397</v>
      </c>
    </row>
    <row r="206" spans="1:13">
      <c r="A206" s="534">
        <v>204</v>
      </c>
      <c r="B206" s="209" t="s">
        <v>15398</v>
      </c>
      <c r="C206" s="452"/>
      <c r="D206" s="1"/>
      <c r="E206" s="20"/>
      <c r="F206" s="174"/>
      <c r="G206" s="1"/>
      <c r="H206" s="1"/>
      <c r="I206" s="495"/>
      <c r="J206" s="1" t="s">
        <v>15399</v>
      </c>
      <c r="K206" s="26"/>
      <c r="L206" s="26"/>
      <c r="M206" s="26"/>
    </row>
    <row r="207" spans="1:13">
      <c r="A207" s="1082">
        <v>205</v>
      </c>
      <c r="B207" s="209" t="s">
        <v>15400</v>
      </c>
      <c r="C207" s="452" t="s">
        <v>740</v>
      </c>
      <c r="D207" s="1"/>
      <c r="E207" s="20"/>
      <c r="F207" s="174"/>
      <c r="G207" s="1"/>
      <c r="H207" s="1"/>
      <c r="I207" s="495"/>
      <c r="J207" s="1"/>
      <c r="K207" s="26"/>
      <c r="L207" s="26"/>
      <c r="M207" s="26"/>
    </row>
    <row r="208" spans="1:13">
      <c r="A208" s="534">
        <v>206</v>
      </c>
      <c r="B208" s="209" t="s">
        <v>15401</v>
      </c>
      <c r="C208" s="452"/>
      <c r="D208" s="1"/>
      <c r="E208" s="20"/>
      <c r="F208" s="174"/>
      <c r="G208" s="1"/>
      <c r="H208" s="1"/>
      <c r="I208" s="495"/>
      <c r="J208" s="1" t="s">
        <v>15402</v>
      </c>
      <c r="K208" s="26"/>
      <c r="L208" s="26"/>
      <c r="M208" s="26" t="s">
        <v>15168</v>
      </c>
    </row>
    <row r="209" spans="1:13">
      <c r="A209" s="1082">
        <v>207</v>
      </c>
      <c r="B209" s="209" t="s">
        <v>15403</v>
      </c>
      <c r="C209" s="452"/>
      <c r="D209" s="1"/>
      <c r="E209" s="20"/>
      <c r="F209" s="174"/>
      <c r="G209" s="1"/>
      <c r="H209" s="1"/>
      <c r="I209" s="495"/>
      <c r="J209" s="1"/>
      <c r="K209" s="26"/>
      <c r="L209" s="26"/>
      <c r="M209" s="26" t="s">
        <v>14875</v>
      </c>
    </row>
    <row r="210" spans="1:13">
      <c r="A210" s="534">
        <v>208</v>
      </c>
      <c r="B210" s="209" t="s">
        <v>15404</v>
      </c>
      <c r="C210" s="452"/>
      <c r="D210" s="1"/>
      <c r="E210" s="20"/>
      <c r="F210" s="174"/>
      <c r="G210" s="1"/>
      <c r="H210" s="1"/>
      <c r="I210" s="495"/>
      <c r="J210" s="1" t="s">
        <v>15405</v>
      </c>
      <c r="K210" s="26"/>
      <c r="L210" s="26"/>
      <c r="M210" s="26"/>
    </row>
    <row r="211" spans="1:13">
      <c r="A211" s="1082">
        <v>209</v>
      </c>
      <c r="B211" s="209" t="s">
        <v>15404</v>
      </c>
      <c r="C211" s="452"/>
      <c r="D211" s="1"/>
      <c r="E211" s="20"/>
      <c r="F211" s="174"/>
      <c r="G211" s="1"/>
      <c r="H211" s="1"/>
      <c r="I211" s="538" t="s">
        <v>15405</v>
      </c>
      <c r="J211" s="1"/>
      <c r="K211" s="26"/>
      <c r="L211" s="26"/>
      <c r="M211" s="477"/>
    </row>
    <row r="212" spans="1:13">
      <c r="A212" s="534">
        <v>210</v>
      </c>
      <c r="B212" s="209" t="s">
        <v>15406</v>
      </c>
      <c r="C212" s="452"/>
      <c r="D212" s="1"/>
      <c r="E212" s="20"/>
      <c r="F212" s="174"/>
      <c r="G212" s="1"/>
      <c r="H212" s="358" t="s">
        <v>14920</v>
      </c>
      <c r="I212" s="495"/>
      <c r="J212" s="1" t="s">
        <v>15407</v>
      </c>
      <c r="K212" s="26"/>
      <c r="L212" s="26"/>
      <c r="M212" s="26" t="s">
        <v>14875</v>
      </c>
    </row>
    <row r="213" spans="1:13">
      <c r="A213" s="1082">
        <v>211</v>
      </c>
      <c r="B213" s="209" t="s">
        <v>15408</v>
      </c>
      <c r="C213" s="452"/>
      <c r="D213" s="1"/>
      <c r="E213" s="20"/>
      <c r="F213" s="174"/>
      <c r="G213" s="1"/>
      <c r="H213" s="358" t="s">
        <v>14920</v>
      </c>
      <c r="I213" s="495"/>
      <c r="J213" s="1" t="s">
        <v>15409</v>
      </c>
      <c r="K213" s="26"/>
      <c r="L213" s="26"/>
      <c r="M213" s="26" t="s">
        <v>14875</v>
      </c>
    </row>
    <row r="214" spans="1:13">
      <c r="A214" s="534">
        <v>212</v>
      </c>
      <c r="B214" s="209" t="s">
        <v>15410</v>
      </c>
      <c r="C214" s="452"/>
      <c r="D214" s="1"/>
      <c r="E214" s="20"/>
      <c r="F214" s="174"/>
      <c r="G214" s="352" t="s">
        <v>14807</v>
      </c>
      <c r="H214" s="1"/>
      <c r="I214" s="495"/>
      <c r="J214" s="1"/>
      <c r="K214" s="26"/>
      <c r="L214" s="26"/>
      <c r="M214" s="26"/>
    </row>
    <row r="215" spans="1:13">
      <c r="A215" s="1082">
        <v>213</v>
      </c>
      <c r="B215" s="209" t="s">
        <v>15411</v>
      </c>
      <c r="C215" s="452"/>
      <c r="D215" s="1"/>
      <c r="E215" s="20"/>
      <c r="F215" s="174"/>
      <c r="G215" s="1"/>
      <c r="H215" s="1"/>
      <c r="I215" s="495" t="s">
        <v>15412</v>
      </c>
      <c r="J215" s="1"/>
      <c r="K215" s="26"/>
      <c r="L215" s="26"/>
      <c r="M215" s="26"/>
    </row>
    <row r="216" spans="1:13">
      <c r="A216" s="534">
        <v>214</v>
      </c>
      <c r="B216" s="209" t="s">
        <v>15413</v>
      </c>
      <c r="C216" s="452"/>
      <c r="D216" s="1"/>
      <c r="E216" s="20"/>
      <c r="F216" s="174"/>
      <c r="G216" s="1"/>
      <c r="H216" s="1"/>
      <c r="I216" s="495"/>
      <c r="J216" s="1" t="s">
        <v>15414</v>
      </c>
      <c r="K216" s="26"/>
      <c r="L216" s="26"/>
      <c r="M216" s="26" t="s">
        <v>14875</v>
      </c>
    </row>
    <row r="217" spans="1:13">
      <c r="A217" s="1082">
        <v>215</v>
      </c>
      <c r="B217" s="209" t="s">
        <v>15415</v>
      </c>
      <c r="C217" s="452"/>
      <c r="D217" s="1"/>
      <c r="E217" s="20"/>
      <c r="F217" s="174"/>
      <c r="G217" s="1"/>
      <c r="H217" s="185"/>
      <c r="I217" s="495" t="s">
        <v>15416</v>
      </c>
      <c r="J217" s="1"/>
      <c r="K217" s="26"/>
      <c r="L217" s="26"/>
      <c r="M217" s="26"/>
    </row>
    <row r="218" spans="1:13">
      <c r="A218" s="534">
        <v>216</v>
      </c>
      <c r="B218" s="209" t="s">
        <v>15417</v>
      </c>
      <c r="C218" s="452"/>
      <c r="D218" s="1"/>
      <c r="E218" s="20"/>
      <c r="F218" s="174"/>
      <c r="G218" s="433" t="s">
        <v>15418</v>
      </c>
      <c r="H218" s="1"/>
      <c r="I218" s="495"/>
      <c r="J218" s="473" t="s">
        <v>15419</v>
      </c>
      <c r="K218" s="26"/>
      <c r="L218" s="26"/>
      <c r="M218" s="26" t="s">
        <v>14875</v>
      </c>
    </row>
    <row r="219" spans="1:13">
      <c r="A219" s="1082">
        <v>217</v>
      </c>
      <c r="B219" s="209" t="s">
        <v>15420</v>
      </c>
      <c r="C219" s="452"/>
      <c r="D219" s="1"/>
      <c r="E219" s="20"/>
      <c r="F219" s="174"/>
      <c r="G219" s="1"/>
      <c r="H219" s="466" t="s">
        <v>15162</v>
      </c>
      <c r="I219" s="495" t="s">
        <v>15421</v>
      </c>
      <c r="J219" s="1" t="s">
        <v>15422</v>
      </c>
      <c r="K219" s="26"/>
      <c r="L219" s="26"/>
      <c r="M219" s="26" t="s">
        <v>14934</v>
      </c>
    </row>
    <row r="220" spans="1:13">
      <c r="A220" s="534">
        <v>218</v>
      </c>
      <c r="B220" s="209" t="s">
        <v>15423</v>
      </c>
      <c r="C220" s="452"/>
      <c r="D220" s="1"/>
      <c r="E220" s="20"/>
      <c r="F220" s="174"/>
      <c r="G220" s="1" t="s">
        <v>14179</v>
      </c>
      <c r="H220" s="1"/>
      <c r="I220" s="495" t="s">
        <v>15424</v>
      </c>
      <c r="J220" s="1"/>
      <c r="K220" s="26"/>
      <c r="L220" s="26" t="s">
        <v>15425</v>
      </c>
      <c r="M220" s="26" t="s">
        <v>14875</v>
      </c>
    </row>
    <row r="221" spans="1:13">
      <c r="A221" s="1082">
        <v>219</v>
      </c>
      <c r="B221" s="209" t="s">
        <v>15426</v>
      </c>
      <c r="C221" s="452" t="s">
        <v>1024</v>
      </c>
      <c r="D221" s="1"/>
      <c r="E221" s="20"/>
      <c r="F221" s="174"/>
      <c r="G221" s="1"/>
      <c r="H221" s="185"/>
      <c r="I221" s="546" t="s">
        <v>31121</v>
      </c>
      <c r="J221" s="1"/>
      <c r="K221" s="26"/>
      <c r="L221" s="26"/>
      <c r="M221" s="477"/>
    </row>
    <row r="222" spans="1:13">
      <c r="A222" s="534">
        <v>220</v>
      </c>
      <c r="B222" s="209" t="s">
        <v>15427</v>
      </c>
      <c r="C222" s="452" t="s">
        <v>888</v>
      </c>
      <c r="D222" s="1"/>
      <c r="E222" s="20"/>
      <c r="F222" s="174"/>
      <c r="G222" s="1"/>
      <c r="H222" s="1"/>
      <c r="I222" s="538" t="s">
        <v>15428</v>
      </c>
      <c r="J222" s="1"/>
      <c r="K222" s="26"/>
      <c r="L222" s="26"/>
      <c r="M222" s="477"/>
    </row>
    <row r="223" spans="1:13">
      <c r="A223" s="1082">
        <v>221</v>
      </c>
      <c r="B223" s="209" t="s">
        <v>15429</v>
      </c>
      <c r="C223" s="452" t="s">
        <v>724</v>
      </c>
      <c r="D223" s="1"/>
      <c r="E223" s="20"/>
      <c r="F223" s="174"/>
      <c r="G223" s="1"/>
      <c r="H223" s="1"/>
      <c r="I223" s="495"/>
      <c r="J223" s="1" t="s">
        <v>15430</v>
      </c>
      <c r="K223" s="26"/>
      <c r="L223" s="26" t="s">
        <v>15431</v>
      </c>
      <c r="M223" s="26" t="s">
        <v>14875</v>
      </c>
    </row>
    <row r="224" spans="1:13">
      <c r="A224" s="534">
        <v>222</v>
      </c>
      <c r="B224" s="209" t="s">
        <v>15432</v>
      </c>
      <c r="C224" s="452"/>
      <c r="D224" s="1"/>
      <c r="E224" s="20"/>
      <c r="F224" s="174"/>
      <c r="G224" s="1"/>
      <c r="H224" s="359" t="s">
        <v>14927</v>
      </c>
      <c r="I224" s="495"/>
      <c r="J224" s="1" t="s">
        <v>15433</v>
      </c>
      <c r="K224" s="26"/>
      <c r="L224" s="26"/>
      <c r="M224" s="26" t="s">
        <v>14934</v>
      </c>
    </row>
    <row r="225" spans="1:13">
      <c r="A225" s="1082">
        <v>223</v>
      </c>
      <c r="B225" s="209" t="s">
        <v>15434</v>
      </c>
      <c r="C225" s="452" t="s">
        <v>724</v>
      </c>
      <c r="D225" s="1"/>
      <c r="E225" s="20"/>
      <c r="F225" s="174"/>
      <c r="G225" s="1"/>
      <c r="H225" s="1"/>
      <c r="I225" s="495"/>
      <c r="J225" s="1" t="s">
        <v>15435</v>
      </c>
      <c r="K225" s="26"/>
      <c r="L225" s="26"/>
      <c r="M225" s="26" t="s">
        <v>14875</v>
      </c>
    </row>
    <row r="226" spans="1:13">
      <c r="A226" s="534">
        <v>224</v>
      </c>
      <c r="B226" s="209" t="s">
        <v>15436</v>
      </c>
      <c r="C226" s="452" t="s">
        <v>778</v>
      </c>
      <c r="D226" s="1"/>
      <c r="E226" s="20"/>
      <c r="F226" s="174"/>
      <c r="G226" s="1"/>
      <c r="H226" s="1"/>
      <c r="I226" s="495"/>
      <c r="J226" s="1"/>
      <c r="K226" s="26"/>
      <c r="L226" s="26"/>
      <c r="M226" s="26"/>
    </row>
    <row r="227" spans="1:13">
      <c r="A227" s="1082">
        <v>225</v>
      </c>
      <c r="B227" s="209" t="s">
        <v>15437</v>
      </c>
      <c r="C227" s="452"/>
      <c r="D227" s="1"/>
      <c r="E227" s="20"/>
      <c r="F227" s="174"/>
      <c r="G227" s="352" t="s">
        <v>14807</v>
      </c>
      <c r="H227" s="1"/>
      <c r="I227" s="495"/>
      <c r="J227" s="1" t="s">
        <v>15438</v>
      </c>
      <c r="K227" s="26"/>
      <c r="L227" s="26"/>
      <c r="M227" s="26" t="s">
        <v>14875</v>
      </c>
    </row>
    <row r="228" spans="1:13">
      <c r="A228" s="534">
        <v>226</v>
      </c>
      <c r="B228" s="209" t="s">
        <v>15439</v>
      </c>
      <c r="C228" s="452"/>
      <c r="D228" s="1"/>
      <c r="E228" s="20"/>
      <c r="F228" s="174"/>
      <c r="G228" s="1"/>
      <c r="H228" s="1"/>
      <c r="I228" s="495"/>
      <c r="J228" s="1" t="s">
        <v>15440</v>
      </c>
      <c r="K228" s="26"/>
      <c r="L228" s="26"/>
      <c r="M228" s="26" t="s">
        <v>10891</v>
      </c>
    </row>
    <row r="229" spans="1:13">
      <c r="A229" s="1082">
        <v>227</v>
      </c>
      <c r="B229" s="209" t="s">
        <v>15441</v>
      </c>
      <c r="C229" s="452"/>
      <c r="D229" s="1"/>
      <c r="E229" s="20"/>
      <c r="F229" s="174"/>
      <c r="G229" s="1"/>
      <c r="H229" s="1"/>
      <c r="I229" s="495" t="s">
        <v>15122</v>
      </c>
      <c r="J229" s="1" t="s">
        <v>15442</v>
      </c>
      <c r="K229" s="26"/>
      <c r="L229" s="26"/>
      <c r="M229" s="26"/>
    </row>
    <row r="230" spans="1:13">
      <c r="A230" s="534">
        <v>228</v>
      </c>
      <c r="B230" s="209" t="s">
        <v>15443</v>
      </c>
      <c r="C230" s="452"/>
      <c r="D230" s="1"/>
      <c r="E230" s="20"/>
      <c r="F230" s="174"/>
      <c r="G230" s="1"/>
      <c r="H230" s="1"/>
      <c r="I230" s="495"/>
      <c r="J230" s="1"/>
      <c r="K230" s="26"/>
      <c r="L230" s="26"/>
      <c r="M230" s="26" t="s">
        <v>15444</v>
      </c>
    </row>
    <row r="231" spans="1:13">
      <c r="A231" s="1082">
        <v>229</v>
      </c>
      <c r="B231" s="209" t="s">
        <v>15445</v>
      </c>
      <c r="C231" s="452"/>
      <c r="D231" s="1"/>
      <c r="E231" s="20"/>
      <c r="F231" s="174" t="s">
        <v>10403</v>
      </c>
      <c r="G231" s="1"/>
      <c r="H231" s="1"/>
      <c r="I231" s="495"/>
      <c r="J231" s="1" t="s">
        <v>15446</v>
      </c>
      <c r="K231" s="26"/>
      <c r="L231" s="26"/>
      <c r="M231" s="26"/>
    </row>
    <row r="232" spans="1:13">
      <c r="A232" s="534">
        <v>230</v>
      </c>
      <c r="B232" s="209" t="s">
        <v>15447</v>
      </c>
      <c r="C232" s="452" t="s">
        <v>1056</v>
      </c>
      <c r="D232" s="495" t="s">
        <v>1056</v>
      </c>
      <c r="E232" s="20"/>
      <c r="F232" s="174"/>
      <c r="G232" s="1"/>
      <c r="H232" s="1"/>
      <c r="I232" s="495" t="s">
        <v>31764</v>
      </c>
      <c r="J232" s="1"/>
      <c r="K232" s="26"/>
      <c r="L232" s="26"/>
      <c r="M232" s="26"/>
    </row>
    <row r="233" spans="1:13">
      <c r="A233" s="1082">
        <v>231</v>
      </c>
      <c r="B233" s="209" t="s">
        <v>15448</v>
      </c>
      <c r="C233" s="452"/>
      <c r="D233" s="1"/>
      <c r="E233" s="20"/>
      <c r="F233" s="174"/>
      <c r="G233" s="1"/>
      <c r="H233" s="1"/>
      <c r="I233" s="495" t="s">
        <v>15449</v>
      </c>
      <c r="J233" s="1"/>
      <c r="K233" s="26"/>
      <c r="L233" s="26"/>
      <c r="M233" s="26" t="s">
        <v>15229</v>
      </c>
    </row>
    <row r="234" spans="1:13">
      <c r="A234" s="534">
        <v>232</v>
      </c>
      <c r="B234" s="209" t="s">
        <v>15450</v>
      </c>
      <c r="C234" s="452" t="s">
        <v>876</v>
      </c>
      <c r="D234" s="1"/>
      <c r="E234" s="20"/>
      <c r="F234" s="174"/>
      <c r="G234" s="1"/>
      <c r="H234" s="185"/>
      <c r="I234" s="495"/>
      <c r="J234" s="1" t="s">
        <v>15451</v>
      </c>
      <c r="K234" s="26"/>
      <c r="L234" s="26"/>
      <c r="M234" s="26" t="s">
        <v>15168</v>
      </c>
    </row>
    <row r="235" spans="1:13">
      <c r="A235" s="1082">
        <v>233</v>
      </c>
      <c r="B235" s="209" t="s">
        <v>15452</v>
      </c>
      <c r="C235" s="452"/>
      <c r="D235" s="1"/>
      <c r="E235" s="20"/>
      <c r="F235" s="174"/>
      <c r="G235" s="33" t="s">
        <v>14187</v>
      </c>
      <c r="H235" s="1"/>
      <c r="I235" s="538" t="s">
        <v>15453</v>
      </c>
      <c r="J235" s="1"/>
      <c r="K235" s="26"/>
      <c r="L235" s="26"/>
      <c r="M235" s="477" t="s">
        <v>15454</v>
      </c>
    </row>
    <row r="236" spans="1:13">
      <c r="A236" s="534">
        <v>234</v>
      </c>
      <c r="B236" s="209" t="s">
        <v>15455</v>
      </c>
      <c r="C236" s="452" t="s">
        <v>1024</v>
      </c>
      <c r="D236" s="1"/>
      <c r="E236" s="20"/>
      <c r="F236" s="174"/>
      <c r="G236" s="1"/>
      <c r="H236" s="1"/>
      <c r="I236" s="706" t="s">
        <v>31118</v>
      </c>
      <c r="J236" s="1"/>
      <c r="K236" s="26"/>
      <c r="L236" s="26"/>
      <c r="M236" s="477"/>
    </row>
    <row r="237" spans="1:13">
      <c r="A237" s="1082">
        <v>235</v>
      </c>
      <c r="B237" s="209" t="s">
        <v>15456</v>
      </c>
      <c r="C237" s="452"/>
      <c r="D237" s="1"/>
      <c r="E237" s="20"/>
      <c r="F237" s="174"/>
      <c r="G237" s="1"/>
      <c r="H237" s="1"/>
      <c r="I237" s="495" t="s">
        <v>15457</v>
      </c>
      <c r="J237" s="1" t="s">
        <v>15458</v>
      </c>
      <c r="K237" s="26"/>
      <c r="L237" s="26"/>
      <c r="M237" s="26" t="s">
        <v>14875</v>
      </c>
    </row>
    <row r="238" spans="1:13">
      <c r="A238" s="534">
        <v>236</v>
      </c>
      <c r="B238" s="209" t="s">
        <v>15459</v>
      </c>
      <c r="C238" s="452"/>
      <c r="D238" s="1"/>
      <c r="E238" s="20"/>
      <c r="F238" s="174"/>
      <c r="G238" s="1"/>
      <c r="H238" s="357" t="s">
        <v>13889</v>
      </c>
      <c r="I238" s="495"/>
      <c r="J238" s="1" t="s">
        <v>15460</v>
      </c>
      <c r="K238" s="26"/>
      <c r="L238" s="220" t="s">
        <v>15461</v>
      </c>
      <c r="M238" s="26" t="s">
        <v>14875</v>
      </c>
    </row>
    <row r="239" spans="1:13">
      <c r="A239" s="1082">
        <v>237</v>
      </c>
      <c r="B239" s="209" t="s">
        <v>15462</v>
      </c>
      <c r="C239" s="452"/>
      <c r="D239" s="1"/>
      <c r="E239" s="20"/>
      <c r="F239" s="174"/>
      <c r="G239" s="352" t="s">
        <v>14807</v>
      </c>
      <c r="H239" s="1"/>
      <c r="I239" s="495"/>
      <c r="J239" s="1"/>
      <c r="K239" s="26"/>
      <c r="L239" s="26"/>
      <c r="M239" s="26" t="s">
        <v>15150</v>
      </c>
    </row>
    <row r="240" spans="1:13">
      <c r="A240" s="534">
        <v>238</v>
      </c>
      <c r="B240" s="209" t="s">
        <v>15463</v>
      </c>
      <c r="C240" s="452" t="s">
        <v>568</v>
      </c>
      <c r="D240" s="1"/>
      <c r="E240" s="20"/>
      <c r="F240" s="174"/>
      <c r="G240" s="1"/>
      <c r="H240" s="1"/>
      <c r="I240" s="534"/>
      <c r="J240" s="52" t="s">
        <v>15464</v>
      </c>
      <c r="K240" s="211"/>
      <c r="L240" s="211"/>
      <c r="M240" s="26"/>
    </row>
    <row r="241" spans="1:13">
      <c r="A241" s="1082">
        <v>239</v>
      </c>
      <c r="B241" s="209" t="s">
        <v>15465</v>
      </c>
      <c r="C241" s="452"/>
      <c r="D241" s="1"/>
      <c r="E241" s="20"/>
      <c r="F241" s="174"/>
      <c r="G241" s="1"/>
      <c r="H241" s="354" t="s">
        <v>14598</v>
      </c>
      <c r="I241" s="495"/>
      <c r="J241" s="1"/>
      <c r="K241" s="26"/>
      <c r="L241" s="26"/>
      <c r="M241" s="212" t="s">
        <v>15466</v>
      </c>
    </row>
    <row r="242" spans="1:13">
      <c r="A242" s="534">
        <v>240</v>
      </c>
      <c r="B242" s="209" t="s">
        <v>15467</v>
      </c>
      <c r="C242" s="452"/>
      <c r="D242" s="1"/>
      <c r="E242" s="20"/>
      <c r="F242" s="174"/>
      <c r="G242" s="1"/>
      <c r="H242" s="1" t="s">
        <v>14589</v>
      </c>
      <c r="I242" s="495" t="s">
        <v>15468</v>
      </c>
      <c r="J242" s="1"/>
      <c r="K242" s="26"/>
      <c r="L242" s="26" t="s">
        <v>15469</v>
      </c>
      <c r="M242" s="26" t="s">
        <v>14875</v>
      </c>
    </row>
    <row r="243" spans="1:13">
      <c r="A243" s="1082">
        <v>241</v>
      </c>
      <c r="B243" s="209" t="s">
        <v>15470</v>
      </c>
      <c r="C243" s="452"/>
      <c r="D243" s="1"/>
      <c r="E243" s="20"/>
      <c r="F243" s="174"/>
      <c r="G243" s="1"/>
      <c r="H243" s="357" t="s">
        <v>13889</v>
      </c>
      <c r="I243" s="495"/>
      <c r="J243" s="1" t="s">
        <v>15471</v>
      </c>
      <c r="K243" s="26"/>
      <c r="L243" s="26"/>
      <c r="M243" s="26" t="s">
        <v>14875</v>
      </c>
    </row>
    <row r="244" spans="1:13">
      <c r="A244" s="534">
        <v>242</v>
      </c>
      <c r="B244" s="209" t="s">
        <v>15472</v>
      </c>
      <c r="C244" s="452" t="s">
        <v>632</v>
      </c>
      <c r="D244" s="1"/>
      <c r="E244" s="501" t="s">
        <v>15128</v>
      </c>
      <c r="F244" s="174"/>
      <c r="G244" s="1"/>
      <c r="H244" s="1"/>
      <c r="I244" s="495"/>
      <c r="J244" s="1" t="s">
        <v>15473</v>
      </c>
      <c r="K244" s="26"/>
      <c r="L244" s="26"/>
      <c r="M244" s="26" t="s">
        <v>14875</v>
      </c>
    </row>
    <row r="245" spans="1:13">
      <c r="A245" s="1082">
        <v>243</v>
      </c>
      <c r="B245" s="209" t="s">
        <v>15474</v>
      </c>
      <c r="C245" s="452"/>
      <c r="D245" s="1"/>
      <c r="E245" s="20"/>
      <c r="F245" s="174" t="s">
        <v>15475</v>
      </c>
      <c r="G245" s="1"/>
      <c r="H245" s="1"/>
      <c r="I245" s="495"/>
      <c r="J245" s="1" t="s">
        <v>15476</v>
      </c>
      <c r="K245" s="26"/>
      <c r="L245" s="26"/>
      <c r="M245" s="26" t="s">
        <v>14875</v>
      </c>
    </row>
    <row r="246" spans="1:13">
      <c r="A246" s="534">
        <v>244</v>
      </c>
      <c r="B246" s="209" t="s">
        <v>15477</v>
      </c>
      <c r="C246" s="452"/>
      <c r="D246" s="1"/>
      <c r="E246" s="20"/>
      <c r="F246" s="174"/>
      <c r="G246" s="1"/>
      <c r="H246" s="1"/>
      <c r="I246" s="495" t="s">
        <v>15478</v>
      </c>
      <c r="J246" s="1"/>
      <c r="K246" s="26"/>
      <c r="L246" s="26"/>
      <c r="M246" s="26"/>
    </row>
    <row r="247" spans="1:13">
      <c r="A247" s="1082">
        <v>245</v>
      </c>
      <c r="B247" s="209" t="s">
        <v>15479</v>
      </c>
      <c r="C247" s="452"/>
      <c r="D247" s="1"/>
      <c r="E247" s="20"/>
      <c r="F247" s="174"/>
      <c r="G247" s="1"/>
      <c r="H247" s="357" t="s">
        <v>15051</v>
      </c>
      <c r="I247" s="495"/>
      <c r="J247" s="1" t="s">
        <v>15480</v>
      </c>
      <c r="K247" s="220"/>
      <c r="L247" s="220" t="s">
        <v>15481</v>
      </c>
      <c r="M247" s="26" t="s">
        <v>14875</v>
      </c>
    </row>
    <row r="248" spans="1:13">
      <c r="A248" s="534">
        <v>246</v>
      </c>
      <c r="B248" s="209" t="s">
        <v>15482</v>
      </c>
      <c r="C248" s="452" t="s">
        <v>1056</v>
      </c>
      <c r="D248" s="495" t="s">
        <v>1056</v>
      </c>
      <c r="E248" s="20"/>
      <c r="F248" s="174"/>
      <c r="G248" s="1"/>
      <c r="H248" s="1"/>
      <c r="I248" s="533" t="s">
        <v>31765</v>
      </c>
      <c r="J248" s="1" t="s">
        <v>15483</v>
      </c>
      <c r="K248" s="26" t="s">
        <v>15484</v>
      </c>
      <c r="L248" s="26"/>
      <c r="M248" s="26" t="s">
        <v>14875</v>
      </c>
    </row>
    <row r="249" spans="1:13">
      <c r="A249" s="1082">
        <v>247</v>
      </c>
      <c r="B249" s="209" t="s">
        <v>15485</v>
      </c>
      <c r="C249" s="452" t="s">
        <v>13674</v>
      </c>
      <c r="D249" s="1"/>
      <c r="E249" s="20"/>
      <c r="F249" s="174"/>
      <c r="G249" s="1"/>
      <c r="H249" s="355" t="s">
        <v>13938</v>
      </c>
      <c r="I249" s="495" t="s">
        <v>15486</v>
      </c>
      <c r="J249" s="1"/>
      <c r="K249" s="26"/>
      <c r="L249" s="26" t="s">
        <v>15487</v>
      </c>
      <c r="M249" s="26" t="s">
        <v>14875</v>
      </c>
    </row>
    <row r="250" spans="1:13">
      <c r="A250" s="534">
        <v>248</v>
      </c>
      <c r="B250" s="209" t="s">
        <v>15488</v>
      </c>
      <c r="C250" s="452"/>
      <c r="D250" s="1"/>
      <c r="E250" s="20"/>
      <c r="F250" s="174"/>
      <c r="G250" s="1"/>
      <c r="H250" s="1"/>
      <c r="I250" s="495"/>
      <c r="J250" s="1" t="s">
        <v>15489</v>
      </c>
      <c r="K250" s="26"/>
      <c r="L250" s="26"/>
      <c r="M250" s="26" t="s">
        <v>14875</v>
      </c>
    </row>
    <row r="251" spans="1:13">
      <c r="A251" s="1082">
        <v>249</v>
      </c>
      <c r="B251" s="209" t="s">
        <v>15490</v>
      </c>
      <c r="C251" s="452"/>
      <c r="D251" s="1"/>
      <c r="E251" s="20" t="s">
        <v>662</v>
      </c>
      <c r="F251" s="174"/>
      <c r="G251" s="1"/>
      <c r="H251" s="1"/>
      <c r="I251" s="495"/>
      <c r="J251" s="1" t="s">
        <v>15491</v>
      </c>
      <c r="K251" s="26"/>
      <c r="L251" s="26"/>
      <c r="M251" s="26"/>
    </row>
    <row r="252" spans="1:13">
      <c r="A252" s="534">
        <v>250</v>
      </c>
      <c r="B252" s="209" t="s">
        <v>15492</v>
      </c>
      <c r="C252" s="452"/>
      <c r="D252" s="52"/>
      <c r="E252" s="502"/>
      <c r="F252" s="174" t="s">
        <v>15382</v>
      </c>
      <c r="G252" s="52"/>
      <c r="H252" s="52"/>
      <c r="I252" s="534"/>
      <c r="J252" s="52" t="s">
        <v>15493</v>
      </c>
      <c r="K252" s="211"/>
      <c r="L252" s="211"/>
      <c r="M252" s="26" t="s">
        <v>14875</v>
      </c>
    </row>
    <row r="253" spans="1:13">
      <c r="A253" s="1082">
        <v>251</v>
      </c>
      <c r="B253" s="209" t="s">
        <v>15494</v>
      </c>
      <c r="C253" s="452"/>
      <c r="D253" s="1"/>
      <c r="E253" s="20"/>
      <c r="F253" s="174" t="s">
        <v>11265</v>
      </c>
      <c r="G253" s="1"/>
      <c r="H253" s="185"/>
      <c r="I253" s="495"/>
      <c r="J253" s="1" t="s">
        <v>15495</v>
      </c>
      <c r="K253" s="26"/>
      <c r="L253" s="26"/>
      <c r="M253" s="26" t="s">
        <v>14875</v>
      </c>
    </row>
    <row r="254" spans="1:13">
      <c r="A254" s="534">
        <v>252</v>
      </c>
      <c r="B254" s="209" t="s">
        <v>15496</v>
      </c>
      <c r="C254" s="452"/>
      <c r="D254" s="1"/>
      <c r="E254" s="20"/>
      <c r="F254" s="174"/>
      <c r="G254" s="352" t="s">
        <v>14807</v>
      </c>
      <c r="H254" s="1"/>
      <c r="I254" s="495"/>
      <c r="J254" s="1"/>
      <c r="K254" s="26"/>
      <c r="L254" s="26"/>
      <c r="M254" s="26" t="s">
        <v>15497</v>
      </c>
    </row>
    <row r="255" spans="1:13">
      <c r="A255" s="1082">
        <v>253</v>
      </c>
      <c r="B255" s="209" t="s">
        <v>15498</v>
      </c>
      <c r="C255" s="452"/>
      <c r="D255" s="1"/>
      <c r="E255" s="20"/>
      <c r="F255" s="174"/>
      <c r="G255" s="1"/>
      <c r="H255" s="467" t="s">
        <v>14920</v>
      </c>
      <c r="I255" s="495"/>
      <c r="J255" s="1" t="s">
        <v>15499</v>
      </c>
      <c r="K255" s="26"/>
      <c r="L255" s="26"/>
      <c r="M255" s="26" t="s">
        <v>14875</v>
      </c>
    </row>
    <row r="256" spans="1:13">
      <c r="A256" s="534">
        <v>254</v>
      </c>
      <c r="B256" s="209" t="s">
        <v>15500</v>
      </c>
      <c r="C256" s="452" t="s">
        <v>11635</v>
      </c>
      <c r="D256" s="1"/>
      <c r="E256" s="20"/>
      <c r="F256" s="174"/>
      <c r="G256" s="352" t="s">
        <v>14807</v>
      </c>
      <c r="H256" s="1"/>
      <c r="I256" s="495"/>
      <c r="J256" s="1" t="s">
        <v>15501</v>
      </c>
      <c r="K256" s="26"/>
      <c r="L256" s="26"/>
      <c r="M256" s="26"/>
    </row>
    <row r="257" spans="1:13">
      <c r="A257" s="1082">
        <v>255</v>
      </c>
      <c r="B257" s="209" t="s">
        <v>15502</v>
      </c>
      <c r="C257" s="452"/>
      <c r="D257" s="1"/>
      <c r="E257" s="20"/>
      <c r="F257" s="174"/>
      <c r="G257" s="1"/>
      <c r="H257" s="1"/>
      <c r="I257" s="495"/>
      <c r="J257" s="1"/>
      <c r="K257" s="26"/>
      <c r="L257" s="26"/>
      <c r="M257" s="26" t="s">
        <v>14875</v>
      </c>
    </row>
    <row r="258" spans="1:13">
      <c r="A258" s="534">
        <v>256</v>
      </c>
      <c r="B258" s="209" t="s">
        <v>15503</v>
      </c>
      <c r="C258" s="452"/>
      <c r="D258" s="1"/>
      <c r="E258" s="20"/>
      <c r="F258" s="174"/>
      <c r="G258" s="352" t="s">
        <v>14807</v>
      </c>
      <c r="H258" s="1"/>
      <c r="I258" s="495"/>
      <c r="J258" s="1"/>
      <c r="K258" s="26"/>
      <c r="L258" s="26"/>
      <c r="M258" s="26"/>
    </row>
    <row r="259" spans="1:13">
      <c r="A259" s="1082">
        <v>257</v>
      </c>
      <c r="B259" s="209" t="s">
        <v>15504</v>
      </c>
      <c r="C259" s="452"/>
      <c r="D259" s="1"/>
      <c r="E259" s="20"/>
      <c r="F259" s="174"/>
      <c r="G259" s="1"/>
      <c r="H259" s="1"/>
      <c r="I259" s="495" t="s">
        <v>15505</v>
      </c>
      <c r="J259" s="1"/>
      <c r="K259" s="26"/>
      <c r="L259" s="26"/>
      <c r="M259" s="26" t="s">
        <v>11983</v>
      </c>
    </row>
    <row r="260" spans="1:13">
      <c r="A260" s="534">
        <v>258</v>
      </c>
      <c r="B260" s="209" t="s">
        <v>15506</v>
      </c>
      <c r="C260" s="452"/>
      <c r="D260" s="1"/>
      <c r="E260" s="20"/>
      <c r="F260" s="174"/>
      <c r="G260" s="1"/>
      <c r="H260" s="1"/>
      <c r="I260" s="495" t="s">
        <v>15507</v>
      </c>
      <c r="J260" s="1"/>
      <c r="K260" s="26"/>
      <c r="L260" s="1"/>
      <c r="M260" s="26"/>
    </row>
    <row r="261" spans="1:13">
      <c r="A261" s="1082">
        <v>259</v>
      </c>
      <c r="B261" s="209" t="s">
        <v>15508</v>
      </c>
      <c r="C261" s="452"/>
      <c r="D261" s="1"/>
      <c r="E261" s="20"/>
      <c r="F261" s="174"/>
      <c r="G261" s="1"/>
      <c r="H261" s="1"/>
      <c r="I261" s="495"/>
      <c r="J261" s="1"/>
      <c r="K261" s="26"/>
      <c r="L261" s="26"/>
      <c r="M261" s="26" t="s">
        <v>11983</v>
      </c>
    </row>
    <row r="262" spans="1:13">
      <c r="A262" s="534">
        <v>260</v>
      </c>
      <c r="B262" s="209" t="s">
        <v>15509</v>
      </c>
      <c r="C262" s="452"/>
      <c r="D262" s="1"/>
      <c r="E262" s="20"/>
      <c r="F262" s="174"/>
      <c r="G262" s="1"/>
      <c r="H262" s="357" t="s">
        <v>15051</v>
      </c>
      <c r="I262" s="495" t="s">
        <v>15510</v>
      </c>
      <c r="J262" s="1"/>
      <c r="K262" s="26"/>
      <c r="L262" s="26"/>
      <c r="M262" s="26" t="s">
        <v>15511</v>
      </c>
    </row>
    <row r="263" spans="1:13">
      <c r="A263" s="1082">
        <v>261</v>
      </c>
      <c r="B263" s="209" t="s">
        <v>15512</v>
      </c>
      <c r="C263" s="452"/>
      <c r="D263" s="1"/>
      <c r="E263" s="20"/>
      <c r="F263" s="174"/>
      <c r="G263" s="1"/>
      <c r="H263" s="1"/>
      <c r="I263" s="495" t="s">
        <v>15366</v>
      </c>
      <c r="J263" s="1" t="s">
        <v>15513</v>
      </c>
      <c r="K263" s="26"/>
      <c r="L263" s="26"/>
      <c r="M263" s="26"/>
    </row>
    <row r="264" spans="1:13">
      <c r="A264" s="534">
        <v>262</v>
      </c>
      <c r="B264" s="209" t="s">
        <v>15514</v>
      </c>
      <c r="C264" s="452" t="s">
        <v>770</v>
      </c>
      <c r="D264" s="1"/>
      <c r="E264" s="20"/>
      <c r="F264" s="174"/>
      <c r="G264" s="1"/>
      <c r="H264" s="1"/>
      <c r="I264" s="495"/>
      <c r="J264" s="1"/>
      <c r="K264" s="26"/>
      <c r="L264" s="26"/>
      <c r="M264" s="26"/>
    </row>
    <row r="265" spans="1:13">
      <c r="A265" s="1082">
        <v>263</v>
      </c>
      <c r="B265" s="209" t="s">
        <v>15515</v>
      </c>
      <c r="C265" s="452"/>
      <c r="D265" s="1"/>
      <c r="E265" s="20"/>
      <c r="F265" s="174"/>
      <c r="G265" s="1"/>
      <c r="H265" s="1"/>
      <c r="I265" s="495"/>
      <c r="J265" s="1" t="s">
        <v>15516</v>
      </c>
      <c r="K265" s="26"/>
      <c r="L265" s="26"/>
      <c r="M265" s="26" t="s">
        <v>14934</v>
      </c>
    </row>
    <row r="266" spans="1:13">
      <c r="A266" s="534">
        <v>264</v>
      </c>
      <c r="B266" s="209" t="s">
        <v>15517</v>
      </c>
      <c r="C266" s="452"/>
      <c r="D266" s="1"/>
      <c r="E266" s="20"/>
      <c r="F266" s="174"/>
      <c r="G266" s="1"/>
      <c r="H266" s="1"/>
      <c r="I266" s="495"/>
      <c r="J266" s="1"/>
      <c r="K266" s="26"/>
      <c r="L266" s="26"/>
      <c r="M266" s="26"/>
    </row>
    <row r="267" spans="1:13">
      <c r="A267" s="1082">
        <v>265</v>
      </c>
      <c r="B267" s="209" t="s">
        <v>15518</v>
      </c>
      <c r="C267" s="452"/>
      <c r="D267" s="1"/>
      <c r="E267" s="20" t="s">
        <v>15519</v>
      </c>
      <c r="F267" s="174"/>
      <c r="G267" s="1"/>
      <c r="H267" s="1"/>
      <c r="I267" s="495"/>
      <c r="J267" s="1"/>
      <c r="K267" s="26"/>
      <c r="L267" s="26"/>
      <c r="M267" s="26" t="s">
        <v>15150</v>
      </c>
    </row>
    <row r="268" spans="1:13">
      <c r="A268" s="534">
        <v>266</v>
      </c>
      <c r="B268" s="209" t="s">
        <v>15520</v>
      </c>
      <c r="C268" s="452"/>
      <c r="D268" s="1"/>
      <c r="E268" s="20"/>
      <c r="F268" s="174"/>
      <c r="G268" s="352" t="s">
        <v>14807</v>
      </c>
      <c r="H268" s="1"/>
      <c r="I268" s="495"/>
      <c r="J268" s="1"/>
      <c r="K268" s="26"/>
      <c r="L268" s="26"/>
      <c r="M268" s="26"/>
    </row>
    <row r="269" spans="1:13">
      <c r="A269" s="1082">
        <v>267</v>
      </c>
      <c r="B269" s="209" t="s">
        <v>15521</v>
      </c>
      <c r="C269" s="452"/>
      <c r="D269" s="1"/>
      <c r="E269" s="20"/>
      <c r="F269" s="174"/>
      <c r="G269" s="1"/>
      <c r="H269" s="1"/>
      <c r="I269" s="495"/>
      <c r="J269" s="1" t="s">
        <v>15522</v>
      </c>
      <c r="K269" s="26"/>
      <c r="L269" s="26"/>
      <c r="M269" s="26" t="s">
        <v>14875</v>
      </c>
    </row>
    <row r="270" spans="1:13">
      <c r="A270" s="534">
        <v>268</v>
      </c>
      <c r="B270" s="209" t="s">
        <v>15523</v>
      </c>
      <c r="C270" s="452"/>
      <c r="D270" s="1"/>
      <c r="E270" s="20"/>
      <c r="F270" s="174"/>
      <c r="G270" s="1"/>
      <c r="H270" s="458" t="s">
        <v>13867</v>
      </c>
      <c r="I270" s="495" t="s">
        <v>15524</v>
      </c>
      <c r="J270" s="1"/>
      <c r="K270" s="26"/>
      <c r="L270" s="26"/>
      <c r="M270" s="26"/>
    </row>
    <row r="271" spans="1:13">
      <c r="A271" s="1082">
        <v>269</v>
      </c>
      <c r="B271" s="209" t="s">
        <v>15523</v>
      </c>
      <c r="C271" s="452"/>
      <c r="D271" s="1"/>
      <c r="E271" s="20"/>
      <c r="F271" s="174"/>
      <c r="G271" s="1"/>
      <c r="H271" s="1"/>
      <c r="I271" s="495" t="s">
        <v>15525</v>
      </c>
      <c r="J271" s="1"/>
      <c r="K271" s="26"/>
      <c r="L271" s="26"/>
      <c r="M271" s="477"/>
    </row>
    <row r="272" spans="1:13">
      <c r="A272" s="534">
        <v>270</v>
      </c>
      <c r="B272" s="209" t="s">
        <v>15526</v>
      </c>
      <c r="C272" s="452"/>
      <c r="D272" s="1"/>
      <c r="E272" s="20"/>
      <c r="F272" s="174"/>
      <c r="G272" s="1"/>
      <c r="H272" s="357" t="s">
        <v>15051</v>
      </c>
      <c r="I272" s="495"/>
      <c r="J272" s="13" t="s">
        <v>15527</v>
      </c>
      <c r="K272" s="26"/>
      <c r="L272" s="26"/>
      <c r="M272" s="26" t="s">
        <v>14875</v>
      </c>
    </row>
    <row r="273" spans="1:13">
      <c r="A273" s="1082">
        <v>271</v>
      </c>
      <c r="B273" s="209" t="s">
        <v>15528</v>
      </c>
      <c r="C273" s="452"/>
      <c r="D273" s="1"/>
      <c r="E273" s="20"/>
      <c r="F273" s="174"/>
      <c r="G273" s="1"/>
      <c r="H273" s="355" t="s">
        <v>13938</v>
      </c>
      <c r="I273" s="495"/>
      <c r="J273" s="1" t="s">
        <v>15529</v>
      </c>
      <c r="K273" s="26"/>
      <c r="L273" s="26"/>
      <c r="M273" s="26" t="s">
        <v>14875</v>
      </c>
    </row>
    <row r="274" spans="1:13">
      <c r="A274" s="534">
        <v>272</v>
      </c>
      <c r="B274" s="209" t="s">
        <v>15530</v>
      </c>
      <c r="C274" s="452"/>
      <c r="D274" s="1"/>
      <c r="E274" s="20"/>
      <c r="F274" s="174"/>
      <c r="G274" s="1"/>
      <c r="H274" s="1"/>
      <c r="I274" s="495"/>
      <c r="J274" s="1"/>
      <c r="K274" s="26"/>
      <c r="L274" s="26"/>
      <c r="M274" s="26" t="s">
        <v>14875</v>
      </c>
    </row>
    <row r="275" spans="1:13">
      <c r="A275" s="1082">
        <v>273</v>
      </c>
      <c r="B275" s="209" t="s">
        <v>15531</v>
      </c>
      <c r="C275" s="452" t="s">
        <v>577</v>
      </c>
      <c r="D275" s="1"/>
      <c r="E275" s="20"/>
      <c r="F275" s="174"/>
      <c r="G275" s="1"/>
      <c r="H275" s="1"/>
      <c r="I275" s="495"/>
      <c r="J275" s="1"/>
      <c r="K275" s="26"/>
      <c r="L275" s="26"/>
      <c r="M275" s="26"/>
    </row>
    <row r="276" spans="1:13">
      <c r="A276" s="534">
        <v>274</v>
      </c>
      <c r="B276" s="209" t="s">
        <v>831</v>
      </c>
      <c r="C276" s="452"/>
      <c r="D276" s="1"/>
      <c r="E276" s="20"/>
      <c r="F276" s="174"/>
      <c r="G276" s="1"/>
      <c r="H276" s="1"/>
      <c r="I276" s="495"/>
      <c r="J276" s="1"/>
      <c r="K276" s="26"/>
      <c r="L276" s="26"/>
      <c r="M276" s="26" t="s">
        <v>15532</v>
      </c>
    </row>
    <row r="277" spans="1:13">
      <c r="A277" s="1082">
        <v>275</v>
      </c>
      <c r="B277" s="209" t="s">
        <v>15533</v>
      </c>
      <c r="C277" s="452"/>
      <c r="D277" s="1"/>
      <c r="E277" s="20"/>
      <c r="F277" s="174"/>
      <c r="G277" s="1"/>
      <c r="H277" s="5" t="s">
        <v>15051</v>
      </c>
      <c r="I277" s="495" t="s">
        <v>15310</v>
      </c>
      <c r="J277" s="1"/>
      <c r="K277" s="26"/>
      <c r="L277" s="26"/>
      <c r="M277" s="26" t="s">
        <v>14875</v>
      </c>
    </row>
    <row r="278" spans="1:13">
      <c r="A278" s="534">
        <v>276</v>
      </c>
      <c r="B278" s="209" t="s">
        <v>15534</v>
      </c>
      <c r="C278" s="452"/>
      <c r="D278" s="1"/>
      <c r="E278" s="20"/>
      <c r="F278" s="174"/>
      <c r="G278" s="1"/>
      <c r="H278" s="359" t="s">
        <v>14927</v>
      </c>
      <c r="I278" s="495"/>
      <c r="J278" s="1" t="s">
        <v>15392</v>
      </c>
      <c r="K278" s="26"/>
      <c r="L278" s="26"/>
      <c r="M278" s="26" t="s">
        <v>14875</v>
      </c>
    </row>
    <row r="279" spans="1:13">
      <c r="A279" s="1082">
        <v>277</v>
      </c>
      <c r="B279" s="209" t="s">
        <v>15535</v>
      </c>
      <c r="C279" s="452" t="s">
        <v>966</v>
      </c>
      <c r="D279" s="1"/>
      <c r="E279" s="20"/>
      <c r="F279" s="174"/>
      <c r="G279" s="433" t="s">
        <v>15418</v>
      </c>
      <c r="H279" s="185"/>
      <c r="I279" s="495"/>
      <c r="J279" s="495" t="s">
        <v>31116</v>
      </c>
      <c r="K279" s="26"/>
      <c r="L279" s="26"/>
      <c r="M279" s="26" t="s">
        <v>14875</v>
      </c>
    </row>
    <row r="280" spans="1:13">
      <c r="A280" s="534">
        <v>278</v>
      </c>
      <c r="B280" s="209" t="s">
        <v>15536</v>
      </c>
      <c r="C280" s="452" t="s">
        <v>888</v>
      </c>
      <c r="D280" s="1"/>
      <c r="E280" s="20"/>
      <c r="F280" s="174"/>
      <c r="G280" s="1"/>
      <c r="H280" s="1"/>
      <c r="I280" s="538" t="s">
        <v>15537</v>
      </c>
      <c r="J280" s="1"/>
      <c r="K280" s="26"/>
      <c r="L280" s="26"/>
      <c r="M280" s="477"/>
    </row>
    <row r="281" spans="1:13">
      <c r="A281" s="1082">
        <v>279</v>
      </c>
      <c r="B281" s="209" t="s">
        <v>15538</v>
      </c>
      <c r="C281" s="452"/>
      <c r="D281" s="1"/>
      <c r="E281" s="20" t="s">
        <v>10156</v>
      </c>
      <c r="F281" s="174"/>
      <c r="G281" s="1"/>
      <c r="H281" s="1"/>
      <c r="I281" s="495"/>
      <c r="J281" s="1" t="s">
        <v>15539</v>
      </c>
      <c r="K281" s="26"/>
      <c r="L281" s="26"/>
      <c r="M281" s="26"/>
    </row>
    <row r="282" spans="1:13">
      <c r="A282" s="534">
        <v>280</v>
      </c>
      <c r="B282" s="209" t="s">
        <v>15540</v>
      </c>
      <c r="C282" s="452"/>
      <c r="D282" s="1"/>
      <c r="E282" s="20"/>
      <c r="F282" s="174"/>
      <c r="G282" s="1"/>
      <c r="H282" s="1"/>
      <c r="I282" s="495"/>
      <c r="J282" s="1" t="s">
        <v>15541</v>
      </c>
      <c r="K282" s="26"/>
      <c r="L282" s="26" t="s">
        <v>15542</v>
      </c>
      <c r="M282" s="26" t="s">
        <v>14875</v>
      </c>
    </row>
    <row r="283" spans="1:13">
      <c r="A283" s="1082">
        <v>281</v>
      </c>
      <c r="B283" s="209" t="s">
        <v>15543</v>
      </c>
      <c r="C283" s="452"/>
      <c r="D283" s="1"/>
      <c r="E283" s="20"/>
      <c r="F283" s="174"/>
      <c r="G283" s="1"/>
      <c r="H283" s="1"/>
      <c r="I283" s="495" t="s">
        <v>15366</v>
      </c>
      <c r="J283" s="1" t="s">
        <v>15544</v>
      </c>
      <c r="K283" s="26"/>
      <c r="L283" s="26"/>
      <c r="M283" s="26"/>
    </row>
    <row r="284" spans="1:13">
      <c r="A284" s="534">
        <v>282</v>
      </c>
      <c r="B284" s="209" t="s">
        <v>15545</v>
      </c>
      <c r="C284" s="452"/>
      <c r="D284" s="1"/>
      <c r="E284" s="20"/>
      <c r="F284" s="174"/>
      <c r="G284" s="1"/>
      <c r="H284" s="1"/>
      <c r="I284" s="495"/>
      <c r="J284" s="1"/>
      <c r="K284" s="26"/>
      <c r="L284" s="26"/>
      <c r="M284" s="26" t="s">
        <v>15150</v>
      </c>
    </row>
    <row r="285" spans="1:13">
      <c r="A285" s="1082">
        <v>283</v>
      </c>
      <c r="B285" s="209" t="s">
        <v>15546</v>
      </c>
      <c r="C285" s="452" t="s">
        <v>13768</v>
      </c>
      <c r="D285" s="452" t="s">
        <v>13768</v>
      </c>
      <c r="E285" s="20"/>
      <c r="F285" s="174"/>
      <c r="G285" s="1"/>
      <c r="H285" s="465" t="s">
        <v>14616</v>
      </c>
      <c r="I285" s="495"/>
      <c r="J285" s="1" t="s">
        <v>15547</v>
      </c>
      <c r="K285" s="26"/>
      <c r="L285" s="26"/>
      <c r="M285" s="26"/>
    </row>
    <row r="286" spans="1:13">
      <c r="A286" s="534">
        <v>284</v>
      </c>
      <c r="B286" s="209"/>
      <c r="C286" s="452"/>
      <c r="D286" s="1"/>
      <c r="E286" s="20"/>
      <c r="F286" s="174"/>
      <c r="G286" s="1"/>
      <c r="H286" s="1"/>
      <c r="I286" s="538"/>
      <c r="J286" s="1"/>
      <c r="K286" s="26"/>
      <c r="L286" s="26"/>
      <c r="M286" s="477"/>
    </row>
    <row r="287" spans="1:13">
      <c r="A287" s="1082">
        <v>285</v>
      </c>
      <c r="B287" s="209" t="s">
        <v>15548</v>
      </c>
      <c r="C287" s="452"/>
      <c r="D287" s="1"/>
      <c r="E287" s="20"/>
      <c r="F287" s="174"/>
      <c r="G287" s="1"/>
      <c r="H287" s="185"/>
      <c r="I287" s="495"/>
      <c r="J287" s="1" t="s">
        <v>15549</v>
      </c>
      <c r="K287" s="26"/>
      <c r="L287" s="26"/>
      <c r="M287" s="26"/>
    </row>
    <row r="288" spans="1:13">
      <c r="A288" s="534">
        <v>286</v>
      </c>
      <c r="B288" s="209" t="s">
        <v>15550</v>
      </c>
      <c r="C288" s="452"/>
      <c r="D288" s="1"/>
      <c r="E288" s="20"/>
      <c r="F288" s="1"/>
      <c r="G288" s="1"/>
      <c r="H288" s="1"/>
      <c r="I288" s="495"/>
      <c r="J288" s="1"/>
      <c r="K288" s="26"/>
      <c r="L288" s="26"/>
      <c r="M288" s="26"/>
    </row>
    <row r="289" spans="1:13">
      <c r="A289" s="1082">
        <v>287</v>
      </c>
      <c r="B289" s="209" t="s">
        <v>15551</v>
      </c>
      <c r="C289" s="452" t="s">
        <v>1056</v>
      </c>
      <c r="D289" s="495" t="s">
        <v>1056</v>
      </c>
      <c r="E289" s="20"/>
      <c r="F289" s="174"/>
      <c r="G289" s="1"/>
      <c r="H289" s="1"/>
      <c r="I289" s="495" t="s">
        <v>31762</v>
      </c>
      <c r="J289" s="1"/>
      <c r="K289" s="26"/>
      <c r="L289" s="26"/>
      <c r="M289" s="26"/>
    </row>
    <row r="290" spans="1:13">
      <c r="A290" s="534">
        <v>288</v>
      </c>
      <c r="B290" s="209" t="s">
        <v>15552</v>
      </c>
      <c r="C290" s="452"/>
      <c r="D290" s="1"/>
      <c r="E290" s="20"/>
      <c r="F290" s="174"/>
      <c r="G290" s="1"/>
      <c r="H290" s="1"/>
      <c r="I290" s="495"/>
      <c r="J290" s="1" t="s">
        <v>15553</v>
      </c>
      <c r="K290" s="26"/>
      <c r="L290" s="26"/>
      <c r="M290" s="26" t="s">
        <v>14875</v>
      </c>
    </row>
    <row r="291" spans="1:13">
      <c r="A291" s="1082">
        <v>289</v>
      </c>
      <c r="B291" s="209" t="s">
        <v>15554</v>
      </c>
      <c r="C291" s="452"/>
      <c r="D291" s="1"/>
      <c r="E291" s="503" t="s">
        <v>10145</v>
      </c>
      <c r="F291" s="174"/>
      <c r="G291" s="1" t="s">
        <v>15555</v>
      </c>
      <c r="H291" s="1"/>
      <c r="I291" s="495"/>
      <c r="J291" s="1" t="s">
        <v>15556</v>
      </c>
      <c r="K291" s="26" t="s">
        <v>15557</v>
      </c>
      <c r="L291" s="26"/>
      <c r="M291" s="26"/>
    </row>
    <row r="292" spans="1:13">
      <c r="A292" s="534">
        <v>290</v>
      </c>
      <c r="B292" s="209" t="s">
        <v>15558</v>
      </c>
      <c r="C292" s="452"/>
      <c r="D292" s="1"/>
      <c r="E292" s="20"/>
      <c r="F292" s="174"/>
      <c r="G292" s="1"/>
      <c r="H292" s="1"/>
      <c r="I292" s="495"/>
      <c r="J292" s="1" t="s">
        <v>15559</v>
      </c>
      <c r="K292" s="26"/>
      <c r="L292" s="26"/>
      <c r="M292" s="26"/>
    </row>
    <row r="293" spans="1:13">
      <c r="A293" s="1082">
        <v>291</v>
      </c>
      <c r="B293" s="209" t="s">
        <v>15560</v>
      </c>
      <c r="C293" s="452" t="s">
        <v>1056</v>
      </c>
      <c r="D293" s="1"/>
      <c r="E293" s="20"/>
      <c r="F293" s="174"/>
      <c r="G293" s="1"/>
      <c r="H293" s="1"/>
      <c r="I293" s="533" t="s">
        <v>31766</v>
      </c>
      <c r="J293" s="1" t="s">
        <v>15561</v>
      </c>
      <c r="K293" s="26"/>
      <c r="L293" s="26"/>
      <c r="M293" s="26" t="s">
        <v>14875</v>
      </c>
    </row>
    <row r="294" spans="1:13">
      <c r="A294" s="534">
        <v>292</v>
      </c>
      <c r="B294" s="209" t="s">
        <v>15562</v>
      </c>
      <c r="C294" s="452"/>
      <c r="D294" s="1"/>
      <c r="E294" s="20"/>
      <c r="F294" s="174"/>
      <c r="G294" s="1"/>
      <c r="H294" s="357" t="s">
        <v>15051</v>
      </c>
      <c r="I294" s="495" t="s">
        <v>15563</v>
      </c>
      <c r="J294" s="1"/>
      <c r="K294" s="26"/>
      <c r="L294" s="26"/>
      <c r="M294" s="26" t="s">
        <v>14875</v>
      </c>
    </row>
    <row r="295" spans="1:13">
      <c r="A295" s="1082">
        <v>293</v>
      </c>
      <c r="B295" s="209" t="s">
        <v>15564</v>
      </c>
      <c r="C295" s="452"/>
      <c r="D295" s="1"/>
      <c r="E295" s="20"/>
      <c r="F295" s="174"/>
      <c r="G295" s="1"/>
      <c r="H295" s="1"/>
      <c r="I295" s="495"/>
      <c r="J295" s="1" t="s">
        <v>15565</v>
      </c>
      <c r="K295" s="26"/>
      <c r="L295" s="26"/>
      <c r="M295" s="26"/>
    </row>
    <row r="296" spans="1:13">
      <c r="A296" s="534">
        <v>294</v>
      </c>
      <c r="B296" s="209" t="s">
        <v>15566</v>
      </c>
      <c r="C296" s="452"/>
      <c r="D296" s="1"/>
      <c r="E296" s="20"/>
      <c r="F296" s="174"/>
      <c r="G296" s="1"/>
      <c r="H296" s="185"/>
      <c r="I296" s="495" t="s">
        <v>15567</v>
      </c>
      <c r="J296" s="32"/>
      <c r="K296" s="26"/>
      <c r="L296" s="26"/>
      <c r="M296" s="26"/>
    </row>
    <row r="297" spans="1:13">
      <c r="A297" s="1082">
        <v>295</v>
      </c>
      <c r="B297" s="209" t="s">
        <v>15568</v>
      </c>
      <c r="C297" s="452"/>
      <c r="D297" s="1"/>
      <c r="E297" s="20"/>
      <c r="F297" s="174"/>
      <c r="G297" s="1"/>
      <c r="H297" s="357" t="s">
        <v>15051</v>
      </c>
      <c r="I297" s="495" t="s">
        <v>15052</v>
      </c>
      <c r="J297" s="1"/>
      <c r="K297" s="26"/>
      <c r="L297" s="26"/>
      <c r="M297" s="26" t="s">
        <v>14875</v>
      </c>
    </row>
    <row r="298" spans="1:13">
      <c r="A298" s="534">
        <v>296</v>
      </c>
      <c r="B298" s="209" t="s">
        <v>15569</v>
      </c>
      <c r="C298" s="452"/>
      <c r="D298" s="1"/>
      <c r="E298" s="20"/>
      <c r="F298" s="174"/>
      <c r="G298" s="1"/>
      <c r="H298" s="1"/>
      <c r="I298" s="495"/>
      <c r="J298" s="1" t="s">
        <v>15570</v>
      </c>
      <c r="K298" s="26"/>
      <c r="L298" s="26"/>
      <c r="M298" s="26" t="s">
        <v>14875</v>
      </c>
    </row>
    <row r="299" spans="1:13">
      <c r="A299" s="1082">
        <v>297</v>
      </c>
      <c r="B299" s="209" t="s">
        <v>15571</v>
      </c>
      <c r="C299" s="452"/>
      <c r="D299" s="1"/>
      <c r="E299" s="20"/>
      <c r="F299" s="174"/>
      <c r="G299" s="352" t="s">
        <v>14807</v>
      </c>
      <c r="H299" s="185"/>
      <c r="I299" s="495" t="s">
        <v>15572</v>
      </c>
      <c r="J299" s="1" t="s">
        <v>15573</v>
      </c>
      <c r="K299" s="26"/>
      <c r="L299" s="26"/>
      <c r="M299" s="26" t="s">
        <v>15120</v>
      </c>
    </row>
    <row r="300" spans="1:13">
      <c r="A300" s="534">
        <v>298</v>
      </c>
      <c r="B300" s="209" t="s">
        <v>15574</v>
      </c>
      <c r="C300" s="452" t="s">
        <v>1081</v>
      </c>
      <c r="D300" s="1"/>
      <c r="E300" s="20"/>
      <c r="F300" s="174"/>
      <c r="G300" s="1"/>
      <c r="H300" s="1"/>
      <c r="I300" s="495"/>
      <c r="J300" s="1" t="s">
        <v>15575</v>
      </c>
      <c r="K300" s="26"/>
      <c r="L300" s="26"/>
      <c r="M300" s="26" t="s">
        <v>15576</v>
      </c>
    </row>
    <row r="301" spans="1:13">
      <c r="A301" s="1082">
        <v>299</v>
      </c>
      <c r="B301" s="209" t="s">
        <v>15577</v>
      </c>
      <c r="C301" s="452"/>
      <c r="D301" s="1"/>
      <c r="E301" s="20"/>
      <c r="F301" s="174"/>
      <c r="G301" s="1"/>
      <c r="H301" s="1"/>
      <c r="I301" s="495"/>
      <c r="J301" s="1" t="s">
        <v>15578</v>
      </c>
      <c r="K301" s="26"/>
      <c r="L301" s="26"/>
      <c r="M301" s="26" t="s">
        <v>14875</v>
      </c>
    </row>
    <row r="302" spans="1:13">
      <c r="A302" s="534">
        <v>300</v>
      </c>
      <c r="B302" s="209" t="s">
        <v>15579</v>
      </c>
      <c r="C302" s="452"/>
      <c r="D302" s="1"/>
      <c r="E302" s="20"/>
      <c r="F302" s="174"/>
      <c r="G302" s="1"/>
      <c r="H302" s="185"/>
      <c r="I302" s="495"/>
      <c r="J302" s="1" t="s">
        <v>15580</v>
      </c>
      <c r="K302" s="26"/>
      <c r="L302" s="26"/>
      <c r="M302" s="26"/>
    </row>
    <row r="303" spans="1:13">
      <c r="A303" s="1082">
        <v>301</v>
      </c>
      <c r="B303" s="209" t="s">
        <v>15581</v>
      </c>
      <c r="C303" s="452"/>
      <c r="D303" s="1"/>
      <c r="E303" s="20"/>
      <c r="F303" s="174"/>
      <c r="G303" s="33" t="s">
        <v>14187</v>
      </c>
      <c r="H303" s="1"/>
      <c r="I303" s="495" t="s">
        <v>15582</v>
      </c>
      <c r="J303" s="1"/>
      <c r="K303" s="26"/>
      <c r="L303" s="26"/>
      <c r="M303" s="26" t="s">
        <v>15454</v>
      </c>
    </row>
    <row r="304" spans="1:13">
      <c r="A304" s="534">
        <v>302</v>
      </c>
      <c r="B304" s="209" t="s">
        <v>15583</v>
      </c>
      <c r="C304" s="452"/>
      <c r="D304" s="1"/>
      <c r="E304" s="20"/>
      <c r="F304" s="174" t="s">
        <v>10403</v>
      </c>
      <c r="G304" s="1"/>
      <c r="H304" s="1"/>
      <c r="I304" s="495"/>
      <c r="J304" s="1" t="s">
        <v>15584</v>
      </c>
      <c r="K304" s="26"/>
      <c r="L304" s="26"/>
      <c r="M304" s="26" t="s">
        <v>15279</v>
      </c>
    </row>
    <row r="305" spans="1:13">
      <c r="A305" s="1082">
        <v>303</v>
      </c>
      <c r="B305" s="209" t="s">
        <v>15585</v>
      </c>
      <c r="C305" s="452"/>
      <c r="D305" s="1"/>
      <c r="E305" s="20"/>
      <c r="F305" s="174"/>
      <c r="G305" s="352" t="s">
        <v>14818</v>
      </c>
      <c r="H305" s="1"/>
      <c r="I305" s="495" t="s">
        <v>14819</v>
      </c>
      <c r="J305" s="1"/>
      <c r="K305" s="26"/>
      <c r="L305" s="26"/>
      <c r="M305" s="26"/>
    </row>
    <row r="306" spans="1:13">
      <c r="A306" s="534">
        <v>304</v>
      </c>
      <c r="B306" s="209" t="s">
        <v>31787</v>
      </c>
      <c r="C306" s="452" t="s">
        <v>13768</v>
      </c>
      <c r="D306" s="452" t="s">
        <v>13768</v>
      </c>
      <c r="E306" s="20"/>
      <c r="F306" s="174"/>
      <c r="G306" s="1"/>
      <c r="H306" s="1"/>
      <c r="I306" s="495"/>
      <c r="J306" s="1" t="s">
        <v>15126</v>
      </c>
      <c r="K306" s="26"/>
      <c r="L306" s="26"/>
      <c r="M306" s="26" t="s">
        <v>15279</v>
      </c>
    </row>
    <row r="307" spans="1:13">
      <c r="A307" s="1082">
        <v>305</v>
      </c>
      <c r="B307" s="209" t="s">
        <v>15586</v>
      </c>
      <c r="C307" s="452"/>
      <c r="D307" s="1"/>
      <c r="E307" s="20"/>
      <c r="F307" s="174"/>
      <c r="G307" s="1"/>
      <c r="H307" s="1"/>
      <c r="I307" s="495"/>
      <c r="J307" s="1"/>
      <c r="K307" s="26"/>
      <c r="L307" s="26"/>
      <c r="M307" s="26" t="s">
        <v>14875</v>
      </c>
    </row>
    <row r="308" spans="1:13">
      <c r="A308" s="534">
        <v>306</v>
      </c>
      <c r="B308" s="209"/>
      <c r="C308" s="452"/>
      <c r="D308" s="1"/>
      <c r="E308" s="20"/>
      <c r="F308" s="174"/>
      <c r="G308" s="1"/>
      <c r="H308" s="1"/>
      <c r="I308" s="495"/>
      <c r="J308" s="1"/>
      <c r="K308" s="26"/>
      <c r="L308" s="26"/>
      <c r="M308" s="26" t="s">
        <v>14875</v>
      </c>
    </row>
    <row r="309" spans="1:13">
      <c r="A309" s="1082">
        <v>307</v>
      </c>
      <c r="B309" s="209" t="s">
        <v>15587</v>
      </c>
      <c r="C309" s="452"/>
      <c r="D309" s="1"/>
      <c r="E309" s="20"/>
      <c r="F309" s="174"/>
      <c r="G309" s="1"/>
      <c r="H309" s="1"/>
      <c r="I309" s="495" t="s">
        <v>15588</v>
      </c>
      <c r="J309" s="1" t="s">
        <v>15589</v>
      </c>
      <c r="K309" s="26"/>
      <c r="L309" s="26"/>
      <c r="M309" s="26" t="s">
        <v>15120</v>
      </c>
    </row>
    <row r="310" spans="1:13">
      <c r="A310" s="534">
        <v>308</v>
      </c>
      <c r="B310" s="209" t="s">
        <v>15590</v>
      </c>
      <c r="C310" s="452"/>
      <c r="D310" s="1"/>
      <c r="E310" s="20"/>
      <c r="F310" s="174" t="s">
        <v>10403</v>
      </c>
      <c r="G310" s="1"/>
      <c r="H310" s="1"/>
      <c r="I310" s="495"/>
      <c r="J310" s="1" t="s">
        <v>15591</v>
      </c>
      <c r="K310" s="26"/>
      <c r="L310" s="26"/>
      <c r="M310" s="26" t="s">
        <v>15592</v>
      </c>
    </row>
    <row r="311" spans="1:13">
      <c r="A311" s="1082">
        <v>309</v>
      </c>
      <c r="B311" s="209" t="s">
        <v>13684</v>
      </c>
      <c r="C311" s="452"/>
      <c r="D311" s="1"/>
      <c r="E311" s="20"/>
      <c r="F311" s="174"/>
      <c r="G311" s="1"/>
      <c r="H311" s="1"/>
      <c r="I311" s="495"/>
      <c r="J311" s="1"/>
      <c r="K311" s="26"/>
      <c r="L311" s="26"/>
      <c r="M311" s="26"/>
    </row>
    <row r="312" spans="1:13">
      <c r="A312" s="534">
        <v>310</v>
      </c>
      <c r="B312" s="209" t="s">
        <v>15593</v>
      </c>
      <c r="C312" s="452"/>
      <c r="D312" s="1"/>
      <c r="E312" s="20"/>
      <c r="F312" s="174"/>
      <c r="G312" s="1"/>
      <c r="H312" s="1"/>
      <c r="I312" s="495"/>
      <c r="J312" s="1" t="s">
        <v>15594</v>
      </c>
      <c r="K312" s="26"/>
      <c r="L312" s="26"/>
      <c r="M312" s="26" t="s">
        <v>14875</v>
      </c>
    </row>
    <row r="313" spans="1:13">
      <c r="A313" s="1082">
        <v>311</v>
      </c>
      <c r="B313" s="209" t="s">
        <v>15595</v>
      </c>
      <c r="C313" s="452"/>
      <c r="D313" s="1"/>
      <c r="E313" s="20"/>
      <c r="F313" s="174"/>
      <c r="G313" s="1"/>
      <c r="H313" s="185"/>
      <c r="I313" s="495"/>
      <c r="J313" s="1"/>
      <c r="K313" s="26"/>
      <c r="L313" s="26"/>
      <c r="M313" s="26"/>
    </row>
    <row r="314" spans="1:13">
      <c r="A314" s="534">
        <v>312</v>
      </c>
      <c r="B314" s="209" t="s">
        <v>15596</v>
      </c>
      <c r="C314" s="452"/>
      <c r="D314" s="1"/>
      <c r="E314" s="20"/>
      <c r="F314" s="174"/>
      <c r="G314" s="1"/>
      <c r="H314" s="1"/>
      <c r="I314" s="495"/>
      <c r="J314" s="1" t="s">
        <v>15597</v>
      </c>
      <c r="K314" s="26"/>
      <c r="L314" s="26"/>
      <c r="M314" s="26"/>
    </row>
    <row r="315" spans="1:13">
      <c r="A315" s="1082">
        <v>313</v>
      </c>
      <c r="B315" s="209" t="s">
        <v>15598</v>
      </c>
      <c r="C315" s="452"/>
      <c r="D315" s="1"/>
      <c r="E315" s="20"/>
      <c r="F315" s="174"/>
      <c r="G315" s="1"/>
      <c r="H315" s="1"/>
      <c r="I315" s="495"/>
      <c r="J315" s="1" t="s">
        <v>15599</v>
      </c>
      <c r="K315" s="26"/>
      <c r="L315" s="26"/>
      <c r="M315" s="26" t="s">
        <v>14875</v>
      </c>
    </row>
    <row r="316" spans="1:13">
      <c r="A316" s="534">
        <v>314</v>
      </c>
      <c r="B316" s="209" t="s">
        <v>15600</v>
      </c>
      <c r="C316" s="452"/>
      <c r="D316" s="1"/>
      <c r="E316" s="20"/>
      <c r="F316" s="174"/>
      <c r="G316" s="1"/>
      <c r="H316" s="357" t="s">
        <v>15051</v>
      </c>
      <c r="I316" s="495" t="s">
        <v>15510</v>
      </c>
      <c r="J316" s="1"/>
      <c r="K316" s="26"/>
      <c r="L316" s="26"/>
      <c r="M316" s="26" t="s">
        <v>15511</v>
      </c>
    </row>
    <row r="317" spans="1:13">
      <c r="A317" s="1082">
        <v>315</v>
      </c>
      <c r="B317" s="209" t="s">
        <v>15601</v>
      </c>
      <c r="C317" s="452"/>
      <c r="D317" s="1"/>
      <c r="E317" s="20"/>
      <c r="F317" s="174"/>
      <c r="G317" s="1"/>
      <c r="H317" s="1"/>
      <c r="I317" s="495"/>
      <c r="J317" t="s">
        <v>15602</v>
      </c>
      <c r="K317" s="26"/>
      <c r="L317" s="26"/>
      <c r="M317" s="26" t="s">
        <v>14875</v>
      </c>
    </row>
    <row r="318" spans="1:13">
      <c r="A318" s="534">
        <v>316</v>
      </c>
      <c r="B318" s="209" t="s">
        <v>15603</v>
      </c>
      <c r="C318" s="452"/>
      <c r="D318" s="1"/>
      <c r="E318" s="20"/>
      <c r="F318" s="174"/>
      <c r="G318" s="1"/>
      <c r="H318" s="1"/>
      <c r="I318" s="495" t="s">
        <v>15604</v>
      </c>
      <c r="J318" s="1"/>
      <c r="K318" s="26"/>
      <c r="L318" s="26"/>
      <c r="M318" s="26" t="s">
        <v>15605</v>
      </c>
    </row>
    <row r="319" spans="1:13">
      <c r="A319" s="1082">
        <v>317</v>
      </c>
      <c r="B319" s="209" t="s">
        <v>15603</v>
      </c>
      <c r="C319" s="452"/>
      <c r="D319" s="1"/>
      <c r="E319" s="20"/>
      <c r="F319" s="174"/>
      <c r="G319" s="1"/>
      <c r="H319" s="1"/>
      <c r="I319" s="495" t="s">
        <v>15606</v>
      </c>
      <c r="J319" s="1"/>
      <c r="K319" s="26"/>
      <c r="L319" s="26"/>
      <c r="M319" s="26"/>
    </row>
    <row r="320" spans="1:13">
      <c r="A320" s="534">
        <v>318</v>
      </c>
      <c r="B320" s="209" t="s">
        <v>15607</v>
      </c>
      <c r="C320" s="452"/>
      <c r="D320" s="1"/>
      <c r="E320" s="20"/>
      <c r="F320" s="174"/>
      <c r="G320" s="1"/>
      <c r="H320" s="458" t="s">
        <v>13867</v>
      </c>
      <c r="I320" s="495" t="s">
        <v>15608</v>
      </c>
      <c r="J320" s="1" t="s">
        <v>15609</v>
      </c>
      <c r="K320" s="26"/>
      <c r="L320" s="26"/>
      <c r="M320" s="26" t="s">
        <v>14875</v>
      </c>
    </row>
    <row r="321" spans="1:13">
      <c r="A321" s="1082">
        <v>319</v>
      </c>
      <c r="B321" s="209" t="s">
        <v>15610</v>
      </c>
      <c r="C321" s="452"/>
      <c r="D321" s="1"/>
      <c r="E321" s="20"/>
      <c r="F321" s="174"/>
      <c r="G321" s="1"/>
      <c r="H321" s="1"/>
      <c r="I321" s="495" t="s">
        <v>15611</v>
      </c>
      <c r="J321" s="1" t="s">
        <v>15611</v>
      </c>
      <c r="K321" s="26"/>
      <c r="L321" s="26"/>
      <c r="M321" s="26" t="s">
        <v>14875</v>
      </c>
    </row>
    <row r="322" spans="1:13">
      <c r="A322" s="534">
        <v>320</v>
      </c>
      <c r="B322" s="209" t="s">
        <v>15612</v>
      </c>
      <c r="C322" s="452"/>
      <c r="D322" s="1"/>
      <c r="E322" s="20"/>
      <c r="F322" s="174"/>
      <c r="G322" s="454" t="s">
        <v>15135</v>
      </c>
      <c r="H322" s="1"/>
      <c r="I322" s="495"/>
      <c r="J322" s="1" t="s">
        <v>15136</v>
      </c>
      <c r="K322" s="26"/>
      <c r="L322" s="26"/>
      <c r="M322" s="26" t="s">
        <v>14934</v>
      </c>
    </row>
    <row r="323" spans="1:13">
      <c r="A323" s="1082">
        <v>321</v>
      </c>
      <c r="B323" s="209" t="s">
        <v>15613</v>
      </c>
      <c r="C323" s="452"/>
      <c r="D323" s="1"/>
      <c r="E323" s="20"/>
      <c r="F323" s="174"/>
      <c r="G323" s="1"/>
      <c r="H323" s="1"/>
      <c r="I323" s="495" t="s">
        <v>15614</v>
      </c>
      <c r="J323" s="1" t="s">
        <v>15615</v>
      </c>
      <c r="K323" s="26"/>
      <c r="L323" s="26"/>
      <c r="M323" s="26" t="s">
        <v>10891</v>
      </c>
    </row>
    <row r="324" spans="1:13">
      <c r="A324" s="534">
        <v>322</v>
      </c>
      <c r="B324" s="209" t="s">
        <v>15616</v>
      </c>
      <c r="C324" s="452"/>
      <c r="D324" s="1"/>
      <c r="E324" s="20"/>
      <c r="F324" s="174"/>
      <c r="G324" s="1"/>
      <c r="H324" s="355" t="s">
        <v>13938</v>
      </c>
      <c r="I324" s="495"/>
      <c r="J324" s="1"/>
      <c r="K324" s="26"/>
      <c r="L324" s="26"/>
      <c r="M324" s="26" t="s">
        <v>14875</v>
      </c>
    </row>
    <row r="325" spans="1:13">
      <c r="A325" s="1082">
        <v>323</v>
      </c>
      <c r="B325" s="209" t="s">
        <v>15617</v>
      </c>
      <c r="C325" s="452"/>
      <c r="D325" s="1"/>
      <c r="E325" s="20"/>
      <c r="F325" s="174"/>
      <c r="G325" s="1"/>
      <c r="H325" s="1"/>
      <c r="I325" s="495" t="s">
        <v>15618</v>
      </c>
      <c r="J325" s="1"/>
      <c r="K325" s="26"/>
      <c r="L325" s="26"/>
      <c r="M325" s="26" t="s">
        <v>11983</v>
      </c>
    </row>
    <row r="326" spans="1:13">
      <c r="A326" s="534">
        <v>324</v>
      </c>
      <c r="B326" s="209" t="s">
        <v>15619</v>
      </c>
      <c r="C326" s="452"/>
      <c r="D326" s="1"/>
      <c r="E326" s="20"/>
      <c r="F326" s="174"/>
      <c r="G326" s="1"/>
      <c r="H326" s="354" t="s">
        <v>14271</v>
      </c>
      <c r="I326" s="495"/>
      <c r="J326" s="1" t="s">
        <v>15620</v>
      </c>
      <c r="K326" s="26"/>
      <c r="L326" s="26" t="s">
        <v>15621</v>
      </c>
      <c r="M326" s="26" t="s">
        <v>14875</v>
      </c>
    </row>
    <row r="327" spans="1:13">
      <c r="A327" s="1082">
        <v>325</v>
      </c>
      <c r="B327" s="209" t="s">
        <v>15622</v>
      </c>
      <c r="C327" s="452"/>
      <c r="D327" s="1"/>
      <c r="E327" s="20"/>
      <c r="F327" s="174"/>
      <c r="G327" s="1"/>
      <c r="H327" s="1"/>
      <c r="I327" s="539" t="s">
        <v>15623</v>
      </c>
      <c r="J327" s="1"/>
      <c r="K327" s="26"/>
      <c r="L327" s="26"/>
      <c r="M327" s="26" t="s">
        <v>15120</v>
      </c>
    </row>
    <row r="328" spans="1:13">
      <c r="A328" s="534">
        <v>326</v>
      </c>
      <c r="B328" s="209" t="s">
        <v>15624</v>
      </c>
      <c r="C328" s="452"/>
      <c r="D328" s="1"/>
      <c r="E328" s="20"/>
      <c r="F328" s="174"/>
      <c r="G328" s="1"/>
      <c r="H328" s="466" t="s">
        <v>15162</v>
      </c>
      <c r="I328" s="495"/>
      <c r="J328" s="1" t="s">
        <v>15625</v>
      </c>
      <c r="K328" s="26"/>
      <c r="L328" s="26"/>
      <c r="M328" s="26" t="s">
        <v>14934</v>
      </c>
    </row>
    <row r="329" spans="1:13">
      <c r="A329" s="1082">
        <v>327</v>
      </c>
      <c r="B329" s="209" t="s">
        <v>15626</v>
      </c>
      <c r="C329" s="452"/>
      <c r="D329" s="1"/>
      <c r="E329" s="20"/>
      <c r="F329" s="174"/>
      <c r="G329" s="1"/>
      <c r="H329" s="466" t="s">
        <v>15162</v>
      </c>
      <c r="I329" s="495"/>
      <c r="J329" s="1" t="s">
        <v>15627</v>
      </c>
      <c r="K329" s="26"/>
      <c r="L329" s="26"/>
      <c r="M329" s="26" t="s">
        <v>14934</v>
      </c>
    </row>
    <row r="330" spans="1:13">
      <c r="A330" s="534">
        <v>328</v>
      </c>
      <c r="B330" s="209" t="s">
        <v>15628</v>
      </c>
      <c r="C330" s="452"/>
      <c r="D330" s="1"/>
      <c r="E330" s="20"/>
      <c r="F330" s="174"/>
      <c r="G330" s="1"/>
      <c r="H330" s="458" t="s">
        <v>13867</v>
      </c>
      <c r="I330" s="495" t="s">
        <v>15629</v>
      </c>
      <c r="J330" s="1"/>
      <c r="K330" s="26"/>
      <c r="L330" s="26"/>
      <c r="M330" s="273" t="s">
        <v>11907</v>
      </c>
    </row>
    <row r="331" spans="1:13">
      <c r="A331" s="1082">
        <v>329</v>
      </c>
      <c r="B331" s="209" t="s">
        <v>15630</v>
      </c>
      <c r="C331" s="452"/>
      <c r="D331" s="1"/>
      <c r="E331" s="20"/>
      <c r="F331" s="174"/>
      <c r="G331" s="1"/>
      <c r="H331" s="1"/>
      <c r="I331" s="495"/>
      <c r="J331" s="1"/>
      <c r="K331" s="26"/>
      <c r="L331" s="26"/>
      <c r="M331" s="26" t="s">
        <v>15386</v>
      </c>
    </row>
    <row r="332" spans="1:13">
      <c r="A332" s="534">
        <v>330</v>
      </c>
      <c r="B332" s="209" t="s">
        <v>15631</v>
      </c>
      <c r="C332" s="452"/>
      <c r="D332" s="1"/>
      <c r="E332" s="20"/>
      <c r="F332" s="174"/>
      <c r="G332" s="1"/>
      <c r="H332" s="185"/>
      <c r="I332" s="495"/>
      <c r="J332" s="1" t="s">
        <v>15632</v>
      </c>
      <c r="K332" s="26" t="s">
        <v>15633</v>
      </c>
      <c r="L332" s="26" t="s">
        <v>15634</v>
      </c>
      <c r="M332" s="26"/>
    </row>
    <row r="333" spans="1:13">
      <c r="A333" s="1082">
        <v>331</v>
      </c>
      <c r="B333" s="209" t="s">
        <v>15635</v>
      </c>
      <c r="C333" s="452"/>
      <c r="D333" s="1"/>
      <c r="E333" s="20"/>
      <c r="F333" s="174"/>
      <c r="G333" s="1"/>
      <c r="H333" s="1"/>
      <c r="I333" s="495" t="s">
        <v>15636</v>
      </c>
      <c r="J333" s="1"/>
      <c r="K333" s="26"/>
      <c r="L333" s="26"/>
      <c r="M333" s="26" t="s">
        <v>15150</v>
      </c>
    </row>
    <row r="334" spans="1:13">
      <c r="A334" s="534">
        <v>332</v>
      </c>
      <c r="B334" s="209" t="s">
        <v>15637</v>
      </c>
      <c r="C334" s="452"/>
      <c r="D334" s="1"/>
      <c r="E334" s="20"/>
      <c r="F334" s="174"/>
      <c r="G334" s="1"/>
      <c r="H334" s="358" t="s">
        <v>14920</v>
      </c>
      <c r="I334" s="495"/>
      <c r="J334" s="1" t="s">
        <v>15409</v>
      </c>
      <c r="K334" s="26"/>
      <c r="L334" s="26"/>
      <c r="M334" t="s">
        <v>14875</v>
      </c>
    </row>
    <row r="335" spans="1:13">
      <c r="A335" s="1082">
        <v>333</v>
      </c>
      <c r="B335" s="209" t="s">
        <v>15638</v>
      </c>
      <c r="C335" s="452"/>
      <c r="D335" s="1"/>
      <c r="E335" s="20"/>
      <c r="F335" s="174"/>
      <c r="G335" s="1"/>
      <c r="H335" s="185"/>
      <c r="I335" s="531"/>
      <c r="J335" s="52" t="s">
        <v>15639</v>
      </c>
      <c r="K335" s="211"/>
      <c r="L335" s="211"/>
      <c r="M335" s="211" t="s">
        <v>15640</v>
      </c>
    </row>
    <row r="336" spans="1:13">
      <c r="A336" s="534">
        <v>334</v>
      </c>
      <c r="B336" s="209" t="s">
        <v>15641</v>
      </c>
      <c r="C336" s="452"/>
      <c r="D336" s="1"/>
      <c r="E336" s="20"/>
      <c r="F336" s="174"/>
      <c r="G336" s="352" t="s">
        <v>14807</v>
      </c>
      <c r="H336" s="1"/>
      <c r="I336" s="495" t="s">
        <v>16304</v>
      </c>
      <c r="J336" s="1"/>
      <c r="K336" s="26"/>
      <c r="L336" s="26"/>
      <c r="M336" s="26"/>
    </row>
    <row r="337" spans="1:13">
      <c r="A337" s="1082">
        <v>335</v>
      </c>
      <c r="B337" s="209" t="s">
        <v>15642</v>
      </c>
      <c r="C337" s="452"/>
      <c r="D337" s="1"/>
      <c r="E337" s="20" t="s">
        <v>653</v>
      </c>
      <c r="F337" s="174"/>
      <c r="G337" s="1"/>
      <c r="H337" s="1"/>
      <c r="I337" s="495" t="s">
        <v>15643</v>
      </c>
      <c r="J337" s="1"/>
      <c r="K337" s="26"/>
      <c r="L337" s="26"/>
      <c r="M337" s="26" t="s">
        <v>15644</v>
      </c>
    </row>
    <row r="338" spans="1:13">
      <c r="A338" s="534">
        <v>336</v>
      </c>
      <c r="B338" s="209" t="s">
        <v>15645</v>
      </c>
      <c r="C338" s="452" t="s">
        <v>717</v>
      </c>
      <c r="D338" s="1"/>
      <c r="E338" s="20"/>
      <c r="F338" s="174"/>
      <c r="G338" s="1"/>
      <c r="H338" s="1"/>
      <c r="I338" s="495"/>
      <c r="J338" s="1"/>
      <c r="K338" s="26"/>
      <c r="L338" s="26"/>
      <c r="M338" s="26"/>
    </row>
    <row r="339" spans="1:13">
      <c r="A339" s="1082">
        <v>337</v>
      </c>
      <c r="B339" s="209" t="s">
        <v>15646</v>
      </c>
      <c r="C339" s="452" t="s">
        <v>632</v>
      </c>
      <c r="D339" s="1"/>
      <c r="E339" s="20"/>
      <c r="F339" s="174"/>
      <c r="G339" s="1"/>
      <c r="H339" s="1"/>
      <c r="I339" s="495"/>
      <c r="J339" s="1" t="s">
        <v>15647</v>
      </c>
      <c r="K339" s="26"/>
      <c r="L339" s="26"/>
      <c r="M339" s="26" t="s">
        <v>14875</v>
      </c>
    </row>
    <row r="340" spans="1:13">
      <c r="A340" s="534">
        <v>338</v>
      </c>
      <c r="B340" s="209" t="s">
        <v>15648</v>
      </c>
      <c r="C340" s="452"/>
      <c r="D340" s="1"/>
      <c r="E340" s="20"/>
      <c r="F340" s="174"/>
      <c r="G340" s="1"/>
      <c r="H340" s="357" t="s">
        <v>15051</v>
      </c>
      <c r="I340" s="495"/>
      <c r="J340" s="1" t="s">
        <v>15649</v>
      </c>
      <c r="K340" s="26"/>
      <c r="L340" s="26"/>
      <c r="M340" s="26" t="s">
        <v>14875</v>
      </c>
    </row>
    <row r="341" spans="1:13">
      <c r="A341" s="1082">
        <v>339</v>
      </c>
      <c r="B341" s="209" t="s">
        <v>15650</v>
      </c>
      <c r="C341" s="452"/>
      <c r="D341" s="1"/>
      <c r="E341" s="20"/>
      <c r="F341" s="174"/>
      <c r="G341" s="1"/>
      <c r="H341" s="185"/>
      <c r="I341" s="495"/>
      <c r="J341" s="1" t="s">
        <v>15651</v>
      </c>
      <c r="K341" s="26"/>
      <c r="L341" s="26"/>
      <c r="M341" s="26" t="s">
        <v>15386</v>
      </c>
    </row>
    <row r="342" spans="1:13">
      <c r="A342" s="534">
        <v>340</v>
      </c>
      <c r="B342" s="209" t="s">
        <v>15652</v>
      </c>
      <c r="C342" s="452" t="s">
        <v>13772</v>
      </c>
      <c r="D342" s="1"/>
      <c r="E342" s="20"/>
      <c r="F342" s="174"/>
      <c r="G342" s="1"/>
      <c r="H342" s="1"/>
      <c r="I342" s="495"/>
      <c r="J342" s="1" t="s">
        <v>15653</v>
      </c>
      <c r="K342" s="26" t="s">
        <v>15654</v>
      </c>
      <c r="L342" s="26"/>
      <c r="M342" s="26"/>
    </row>
    <row r="343" spans="1:13">
      <c r="A343" s="1082">
        <v>341</v>
      </c>
      <c r="B343" s="209" t="s">
        <v>15655</v>
      </c>
      <c r="C343" s="452" t="s">
        <v>13772</v>
      </c>
      <c r="D343" s="1"/>
      <c r="E343" s="20"/>
      <c r="F343" s="174"/>
      <c r="G343" s="1"/>
      <c r="H343" s="1"/>
      <c r="I343" s="538" t="s">
        <v>15656</v>
      </c>
      <c r="J343" s="1"/>
      <c r="K343" s="26"/>
      <c r="L343" s="26"/>
      <c r="M343" s="478" t="s">
        <v>15657</v>
      </c>
    </row>
    <row r="344" spans="1:13">
      <c r="A344" s="534">
        <v>342</v>
      </c>
      <c r="B344" s="209" t="s">
        <v>15658</v>
      </c>
      <c r="C344" s="452"/>
      <c r="D344" s="1"/>
      <c r="E344" s="20"/>
      <c r="F344" s="174"/>
      <c r="G344" s="1"/>
      <c r="H344" s="458" t="s">
        <v>13867</v>
      </c>
      <c r="I344" s="495" t="s">
        <v>15659</v>
      </c>
      <c r="J344" s="1"/>
      <c r="K344" s="26"/>
      <c r="L344" s="26"/>
      <c r="M344" s="273" t="s">
        <v>11907</v>
      </c>
    </row>
    <row r="345" spans="1:13">
      <c r="A345" s="1082">
        <v>343</v>
      </c>
      <c r="B345" s="209" t="s">
        <v>15660</v>
      </c>
      <c r="C345" s="452"/>
      <c r="D345" s="1"/>
      <c r="E345" s="20"/>
      <c r="F345" s="174"/>
      <c r="G345" s="1"/>
      <c r="H345" s="1"/>
      <c r="I345" s="495" t="s">
        <v>15661</v>
      </c>
      <c r="J345" s="1"/>
      <c r="K345" s="26"/>
      <c r="L345" s="26"/>
      <c r="M345" s="26" t="s">
        <v>14893</v>
      </c>
    </row>
    <row r="346" spans="1:13">
      <c r="A346" s="534">
        <v>344</v>
      </c>
      <c r="B346" s="209" t="s">
        <v>15662</v>
      </c>
      <c r="C346" s="452" t="s">
        <v>1063</v>
      </c>
      <c r="D346" s="185"/>
      <c r="E346" s="504"/>
      <c r="F346" s="174"/>
      <c r="G346" s="185"/>
      <c r="H346" s="1"/>
      <c r="I346" s="533"/>
      <c r="J346" s="185" t="s">
        <v>15663</v>
      </c>
      <c r="K346" s="186"/>
      <c r="L346" s="186"/>
      <c r="M346" s="186"/>
    </row>
    <row r="347" spans="1:13">
      <c r="A347" s="1082">
        <v>345</v>
      </c>
      <c r="B347" s="209" t="s">
        <v>15664</v>
      </c>
      <c r="C347" s="452"/>
      <c r="D347" s="185"/>
      <c r="E347" s="504"/>
      <c r="F347" s="174"/>
      <c r="G347" s="185"/>
      <c r="H347" s="468" t="s">
        <v>14927</v>
      </c>
      <c r="I347" s="533"/>
      <c r="J347" s="185" t="s">
        <v>15665</v>
      </c>
      <c r="K347" s="186"/>
      <c r="L347" s="186"/>
      <c r="M347" s="186" t="s">
        <v>14875</v>
      </c>
    </row>
    <row r="348" spans="1:13">
      <c r="A348" s="534">
        <v>346</v>
      </c>
      <c r="B348" s="209" t="s">
        <v>15666</v>
      </c>
      <c r="C348" s="452"/>
      <c r="D348" s="185"/>
      <c r="E348" s="504"/>
      <c r="F348" s="174"/>
      <c r="G348" s="185"/>
      <c r="H348" s="468" t="s">
        <v>14927</v>
      </c>
      <c r="I348" s="533"/>
      <c r="J348" s="185" t="s">
        <v>15667</v>
      </c>
      <c r="K348" s="186"/>
      <c r="L348" s="186"/>
      <c r="M348" s="186" t="s">
        <v>14875</v>
      </c>
    </row>
    <row r="349" spans="1:13">
      <c r="A349" s="1082">
        <v>347</v>
      </c>
      <c r="B349" s="209" t="s">
        <v>15668</v>
      </c>
      <c r="C349" s="452" t="s">
        <v>13794</v>
      </c>
      <c r="D349" s="185"/>
      <c r="E349" s="504"/>
      <c r="F349" s="174"/>
      <c r="G349" s="185"/>
      <c r="H349" s="421" t="s">
        <v>15162</v>
      </c>
      <c r="I349" s="533" t="s">
        <v>15669</v>
      </c>
      <c r="J349" s="185"/>
      <c r="K349" s="186"/>
      <c r="L349" s="186"/>
      <c r="M349" s="307" t="s">
        <v>11907</v>
      </c>
    </row>
    <row r="350" spans="1:13">
      <c r="A350" s="534">
        <v>348</v>
      </c>
      <c r="B350" s="209" t="s">
        <v>15670</v>
      </c>
      <c r="C350" s="452"/>
      <c r="D350" s="185"/>
      <c r="E350" s="20"/>
      <c r="F350" s="174"/>
      <c r="G350" s="185"/>
      <c r="H350" s="185"/>
      <c r="I350" s="533"/>
      <c r="J350" s="218" t="s">
        <v>15671</v>
      </c>
      <c r="K350" s="221"/>
      <c r="L350" s="221"/>
      <c r="M350" s="186"/>
    </row>
    <row r="351" spans="1:13">
      <c r="A351" s="1082">
        <v>349</v>
      </c>
      <c r="B351" s="209" t="s">
        <v>15672</v>
      </c>
      <c r="C351" s="452"/>
      <c r="D351" s="185"/>
      <c r="E351" s="504"/>
      <c r="F351" s="174"/>
      <c r="G351" s="185"/>
      <c r="H351" s="185"/>
      <c r="I351" s="533" t="s">
        <v>15673</v>
      </c>
      <c r="J351" s="185"/>
      <c r="K351" s="186"/>
      <c r="L351" s="186"/>
      <c r="M351" s="186" t="s">
        <v>15674</v>
      </c>
    </row>
    <row r="352" spans="1:13">
      <c r="A352" s="534">
        <v>350</v>
      </c>
      <c r="B352" s="209" t="s">
        <v>15675</v>
      </c>
      <c r="C352" s="452"/>
      <c r="D352" s="185"/>
      <c r="E352" s="504"/>
      <c r="F352" s="174"/>
      <c r="G352" s="185"/>
      <c r="H352" s="1"/>
      <c r="I352" s="533"/>
      <c r="J352" s="185"/>
      <c r="K352" s="186"/>
      <c r="L352" s="186"/>
      <c r="M352" s="186"/>
    </row>
    <row r="353" spans="1:13">
      <c r="A353" s="1082">
        <v>351</v>
      </c>
      <c r="B353" s="209" t="s">
        <v>15676</v>
      </c>
      <c r="C353" s="452"/>
      <c r="D353" s="185"/>
      <c r="E353" s="504"/>
      <c r="F353" s="174"/>
      <c r="G353" s="185"/>
      <c r="H353" s="185"/>
      <c r="I353" s="533" t="s">
        <v>15677</v>
      </c>
      <c r="J353" s="185"/>
      <c r="K353" s="186"/>
      <c r="L353" s="186"/>
      <c r="M353" s="186" t="s">
        <v>11983</v>
      </c>
    </row>
    <row r="354" spans="1:13">
      <c r="A354" s="534">
        <v>352</v>
      </c>
      <c r="B354" s="209" t="s">
        <v>15678</v>
      </c>
      <c r="C354" s="452"/>
      <c r="D354" s="185"/>
      <c r="E354" s="504"/>
      <c r="F354" s="174"/>
      <c r="G354" s="463" t="s">
        <v>14818</v>
      </c>
      <c r="H354" s="1"/>
      <c r="I354" s="533" t="s">
        <v>15353</v>
      </c>
      <c r="J354" s="185"/>
      <c r="K354" s="186"/>
      <c r="L354" s="186"/>
      <c r="M354" s="186"/>
    </row>
    <row r="355" spans="1:13">
      <c r="A355" s="1082">
        <v>353</v>
      </c>
      <c r="B355" s="209" t="s">
        <v>15679</v>
      </c>
      <c r="C355" s="452"/>
      <c r="D355" s="185"/>
      <c r="E355" s="504"/>
      <c r="F355" s="174"/>
      <c r="G355" s="185"/>
      <c r="H355" s="1"/>
      <c r="I355" s="533"/>
      <c r="J355" s="185" t="s">
        <v>15680</v>
      </c>
      <c r="K355" s="186" t="s">
        <v>15681</v>
      </c>
      <c r="L355" s="186"/>
      <c r="M355" s="186"/>
    </row>
    <row r="356" spans="1:13">
      <c r="A356" s="534">
        <v>354</v>
      </c>
      <c r="B356" s="209" t="s">
        <v>15682</v>
      </c>
      <c r="C356" s="452"/>
      <c r="D356" s="185"/>
      <c r="E356" s="505" t="s">
        <v>15683</v>
      </c>
      <c r="F356" s="174"/>
      <c r="G356" s="185"/>
      <c r="H356" s="185"/>
      <c r="I356" s="533"/>
      <c r="J356" s="185" t="s">
        <v>15684</v>
      </c>
      <c r="K356" s="186"/>
      <c r="L356" s="186"/>
      <c r="M356" s="186"/>
    </row>
    <row r="357" spans="1:13">
      <c r="A357" s="1082">
        <v>355</v>
      </c>
      <c r="B357" s="209" t="s">
        <v>15685</v>
      </c>
      <c r="C357" s="452"/>
      <c r="D357" s="185"/>
      <c r="E357" s="504"/>
      <c r="F357" s="174"/>
      <c r="G357" s="185"/>
      <c r="H357" s="185"/>
      <c r="I357" s="533"/>
      <c r="J357" s="185" t="s">
        <v>15686</v>
      </c>
      <c r="K357" s="186"/>
      <c r="L357" s="186"/>
      <c r="M357" s="186" t="s">
        <v>14934</v>
      </c>
    </row>
    <row r="358" spans="1:13">
      <c r="A358" s="534">
        <v>356</v>
      </c>
      <c r="B358" s="209" t="s">
        <v>15687</v>
      </c>
      <c r="C358" s="452" t="s">
        <v>876</v>
      </c>
      <c r="D358" s="185"/>
      <c r="E358" s="504"/>
      <c r="F358" s="174"/>
      <c r="G358" s="185"/>
      <c r="H358" s="1"/>
      <c r="I358" s="531"/>
      <c r="J358" s="218"/>
      <c r="K358" s="221"/>
      <c r="L358" s="221"/>
      <c r="M358" s="186"/>
    </row>
    <row r="359" spans="1:13">
      <c r="A359" s="1082">
        <v>357</v>
      </c>
      <c r="B359" s="209" t="s">
        <v>15688</v>
      </c>
      <c r="C359" s="452" t="s">
        <v>724</v>
      </c>
      <c r="D359" s="185"/>
      <c r="E359" s="504"/>
      <c r="F359" s="174"/>
      <c r="G359" s="185"/>
      <c r="H359" s="185"/>
      <c r="J359" s="185" t="s">
        <v>15689</v>
      </c>
      <c r="K359" s="186"/>
      <c r="L359" s="186"/>
      <c r="M359" t="s">
        <v>14875</v>
      </c>
    </row>
    <row r="360" spans="1:13">
      <c r="A360" s="534">
        <v>358</v>
      </c>
      <c r="B360" s="209" t="s">
        <v>15690</v>
      </c>
      <c r="C360" s="452"/>
      <c r="D360" s="185"/>
      <c r="E360" s="504"/>
      <c r="F360" s="174"/>
      <c r="G360" s="463" t="s">
        <v>14818</v>
      </c>
      <c r="H360" s="185"/>
      <c r="I360" s="540" t="s">
        <v>15691</v>
      </c>
      <c r="J360" s="185"/>
      <c r="K360" s="186"/>
      <c r="L360" s="186"/>
      <c r="M360" s="186"/>
    </row>
    <row r="361" spans="1:13">
      <c r="A361" s="1082">
        <v>359</v>
      </c>
      <c r="B361" s="209" t="s">
        <v>15692</v>
      </c>
      <c r="C361" s="452"/>
      <c r="D361" s="185"/>
      <c r="E361" s="504"/>
      <c r="F361" s="174"/>
      <c r="G361" s="185"/>
      <c r="H361" s="469" t="s">
        <v>14271</v>
      </c>
      <c r="I361" s="533"/>
      <c r="J361" s="185" t="s">
        <v>15693</v>
      </c>
      <c r="K361" s="476" t="s">
        <v>15694</v>
      </c>
      <c r="L361" s="186"/>
      <c r="M361" s="186"/>
    </row>
    <row r="362" spans="1:13">
      <c r="A362" s="534">
        <v>360</v>
      </c>
      <c r="B362" s="209" t="s">
        <v>15695</v>
      </c>
      <c r="C362" s="452"/>
      <c r="D362" s="185"/>
      <c r="E362" s="504"/>
      <c r="F362" s="174"/>
      <c r="G362" s="185"/>
      <c r="H362" s="185"/>
      <c r="I362" s="533" t="s">
        <v>15696</v>
      </c>
      <c r="J362" s="32"/>
      <c r="K362" s="186"/>
      <c r="L362" s="186"/>
      <c r="M362" s="186"/>
    </row>
    <row r="363" spans="1:13">
      <c r="A363" s="1082">
        <v>361</v>
      </c>
      <c r="B363" s="209" t="s">
        <v>15697</v>
      </c>
      <c r="C363" s="452" t="s">
        <v>632</v>
      </c>
      <c r="D363" s="185"/>
      <c r="E363" s="504"/>
      <c r="F363" s="174"/>
      <c r="G363" s="185"/>
      <c r="H363" s="185"/>
      <c r="I363" s="533"/>
      <c r="J363" s="185"/>
      <c r="K363" s="186"/>
      <c r="L363" s="186"/>
      <c r="M363" s="186"/>
    </row>
    <row r="364" spans="1:13">
      <c r="A364" s="534">
        <v>362</v>
      </c>
      <c r="B364" s="209" t="s">
        <v>15698</v>
      </c>
      <c r="C364" s="452"/>
      <c r="D364" s="185"/>
      <c r="E364" s="504"/>
      <c r="F364" s="174"/>
      <c r="G364" s="185"/>
      <c r="H364" s="185"/>
      <c r="I364" s="531"/>
      <c r="J364" s="218" t="s">
        <v>14938</v>
      </c>
      <c r="K364" s="221"/>
      <c r="L364" s="221"/>
      <c r="M364" s="186" t="s">
        <v>15386</v>
      </c>
    </row>
    <row r="365" spans="1:13" ht="19.5" customHeight="1">
      <c r="A365" s="1082">
        <v>363</v>
      </c>
      <c r="B365" s="209" t="s">
        <v>15699</v>
      </c>
      <c r="C365" s="452"/>
      <c r="D365" s="185"/>
      <c r="E365" s="504"/>
      <c r="F365" s="174"/>
      <c r="G365" s="185"/>
      <c r="H365" s="468" t="s">
        <v>14927</v>
      </c>
      <c r="I365" s="533"/>
      <c r="J365" s="532" t="s">
        <v>15700</v>
      </c>
      <c r="K365" s="186"/>
      <c r="L365" s="186"/>
      <c r="M365" s="186" t="s">
        <v>14875</v>
      </c>
    </row>
    <row r="366" spans="1:13">
      <c r="A366" s="534">
        <v>364</v>
      </c>
      <c r="B366" s="209" t="s">
        <v>15701</v>
      </c>
      <c r="C366" s="452"/>
      <c r="D366" s="185"/>
      <c r="E366" s="504"/>
      <c r="F366" s="174"/>
      <c r="G366" s="185"/>
      <c r="H366" s="185"/>
      <c r="I366" s="533" t="s">
        <v>15702</v>
      </c>
      <c r="J366" s="185" t="s">
        <v>15703</v>
      </c>
      <c r="K366" s="186"/>
      <c r="L366" s="186"/>
      <c r="M366" s="186" t="s">
        <v>15229</v>
      </c>
    </row>
    <row r="367" spans="1:13">
      <c r="A367" s="1082">
        <v>365</v>
      </c>
      <c r="B367" s="209" t="s">
        <v>15704</v>
      </c>
      <c r="C367" s="452"/>
      <c r="D367" s="185"/>
      <c r="E367" s="504" t="s">
        <v>10210</v>
      </c>
      <c r="F367" s="174"/>
      <c r="G367" s="185"/>
      <c r="H367" s="1"/>
      <c r="I367" s="533"/>
      <c r="J367" s="185" t="s">
        <v>15705</v>
      </c>
      <c r="K367" s="186"/>
      <c r="L367" s="186"/>
      <c r="M367" s="186"/>
    </row>
    <row r="368" spans="1:13">
      <c r="A368" s="534">
        <v>366</v>
      </c>
      <c r="B368" s="209" t="s">
        <v>15706</v>
      </c>
      <c r="C368" s="452" t="s">
        <v>14915</v>
      </c>
      <c r="D368" s="452" t="s">
        <v>14915</v>
      </c>
      <c r="E368" s="504"/>
      <c r="F368" s="174"/>
      <c r="G368" s="185"/>
      <c r="H368" s="1"/>
      <c r="I368" s="533"/>
      <c r="J368" s="185"/>
      <c r="K368" s="186"/>
      <c r="L368" s="185"/>
      <c r="M368" s="186"/>
    </row>
    <row r="369" spans="1:13">
      <c r="A369" s="1082">
        <v>367</v>
      </c>
      <c r="B369" s="209" t="s">
        <v>15707</v>
      </c>
      <c r="C369" s="452"/>
      <c r="D369" s="185"/>
      <c r="E369" s="504"/>
      <c r="F369" s="174"/>
      <c r="G369" s="185"/>
      <c r="H369" s="185"/>
      <c r="I369" s="533" t="s">
        <v>15708</v>
      </c>
      <c r="J369" s="185"/>
      <c r="K369" s="476" t="s">
        <v>15709</v>
      </c>
      <c r="L369" s="186"/>
      <c r="M369" s="186"/>
    </row>
    <row r="370" spans="1:13">
      <c r="A370" s="534">
        <v>368</v>
      </c>
      <c r="B370" s="209" t="s">
        <v>15707</v>
      </c>
      <c r="C370" s="452"/>
      <c r="D370" s="185"/>
      <c r="E370" s="504"/>
      <c r="F370" s="174"/>
      <c r="G370" s="185"/>
      <c r="H370" s="185"/>
      <c r="I370" s="541" t="s">
        <v>15710</v>
      </c>
      <c r="J370" s="185"/>
      <c r="K370" s="186"/>
      <c r="L370" s="186"/>
      <c r="M370" s="419"/>
    </row>
    <row r="371" spans="1:13">
      <c r="A371" s="1082">
        <v>369</v>
      </c>
      <c r="B371" s="209" t="s">
        <v>15711</v>
      </c>
      <c r="C371" s="452"/>
      <c r="D371" s="185"/>
      <c r="E371" s="504"/>
      <c r="F371" s="174"/>
      <c r="G371" s="185"/>
      <c r="H371" s="185"/>
      <c r="I371" s="533"/>
      <c r="J371" s="185" t="s">
        <v>15712</v>
      </c>
      <c r="K371" s="186"/>
      <c r="L371" s="186"/>
      <c r="M371" s="186"/>
    </row>
    <row r="372" spans="1:13">
      <c r="A372" s="534">
        <v>370</v>
      </c>
      <c r="B372" s="209" t="s">
        <v>15711</v>
      </c>
      <c r="C372" s="452"/>
      <c r="D372" s="185"/>
      <c r="E372" s="504"/>
      <c r="F372" s="174"/>
      <c r="G372" s="185"/>
      <c r="H372" s="185"/>
      <c r="I372" s="533"/>
      <c r="J372" s="185" t="s">
        <v>15713</v>
      </c>
      <c r="K372" s="186"/>
      <c r="L372" s="186"/>
      <c r="M372" s="186"/>
    </row>
    <row r="373" spans="1:13">
      <c r="A373" s="1082">
        <v>371</v>
      </c>
      <c r="B373" s="209" t="s">
        <v>15714</v>
      </c>
      <c r="C373" s="452"/>
      <c r="D373" s="185"/>
      <c r="E373" s="504"/>
      <c r="F373" s="174"/>
      <c r="G373" s="185"/>
      <c r="H373" s="185"/>
      <c r="I373" s="533" t="s">
        <v>15715</v>
      </c>
      <c r="J373" s="185"/>
      <c r="K373" s="186"/>
      <c r="L373" s="186"/>
      <c r="M373" s="186" t="s">
        <v>14893</v>
      </c>
    </row>
    <row r="374" spans="1:13">
      <c r="A374" s="534">
        <v>372</v>
      </c>
      <c r="B374" s="209" t="s">
        <v>15716</v>
      </c>
      <c r="C374" s="452"/>
      <c r="D374" s="185"/>
      <c r="E374" s="504"/>
      <c r="F374" s="174"/>
      <c r="G374" s="185"/>
      <c r="H374" s="185"/>
      <c r="I374" s="533" t="s">
        <v>15717</v>
      </c>
      <c r="J374" s="185"/>
      <c r="K374" s="186"/>
      <c r="L374" s="186"/>
      <c r="M374" s="186" t="s">
        <v>15718</v>
      </c>
    </row>
    <row r="375" spans="1:13">
      <c r="A375" s="1082">
        <v>373</v>
      </c>
      <c r="B375" s="209" t="s">
        <v>15719</v>
      </c>
      <c r="C375" s="452"/>
      <c r="D375" s="185"/>
      <c r="E375" s="504"/>
      <c r="F375" s="174"/>
      <c r="G375" s="185"/>
      <c r="H375" s="1"/>
      <c r="I375" s="533"/>
      <c r="J375" s="185" t="s">
        <v>15720</v>
      </c>
      <c r="K375" s="186"/>
      <c r="L375" s="186"/>
      <c r="M375" s="186"/>
    </row>
    <row r="376" spans="1:13">
      <c r="A376" s="534">
        <v>374</v>
      </c>
      <c r="B376" s="209" t="s">
        <v>15721</v>
      </c>
      <c r="C376" s="452"/>
      <c r="D376" s="185"/>
      <c r="E376" s="504"/>
      <c r="F376" s="1"/>
      <c r="G376" s="185"/>
      <c r="H376" s="185"/>
      <c r="I376" s="533"/>
      <c r="J376" s="185"/>
      <c r="K376" s="186"/>
      <c r="L376" s="186"/>
      <c r="M376" s="186"/>
    </row>
    <row r="377" spans="1:13">
      <c r="A377" s="1082">
        <v>375</v>
      </c>
      <c r="B377" s="209" t="s">
        <v>15722</v>
      </c>
      <c r="C377" s="452"/>
      <c r="D377" s="185"/>
      <c r="E377" s="504"/>
      <c r="F377" s="174"/>
      <c r="G377" s="185"/>
      <c r="H377" s="185"/>
      <c r="I377" s="533"/>
      <c r="J377" s="185" t="s">
        <v>15723</v>
      </c>
      <c r="K377" s="186"/>
      <c r="L377" s="186"/>
      <c r="M377" s="186"/>
    </row>
    <row r="378" spans="1:13">
      <c r="A378" s="534">
        <v>376</v>
      </c>
      <c r="B378" s="209" t="s">
        <v>15724</v>
      </c>
      <c r="C378" s="452"/>
      <c r="D378" s="218"/>
      <c r="E378" s="506"/>
      <c r="F378" s="174"/>
      <c r="G378" s="52"/>
      <c r="H378" s="218"/>
      <c r="I378" s="531"/>
      <c r="J378" s="218"/>
      <c r="K378" s="221"/>
      <c r="L378" s="221"/>
      <c r="M378" s="186" t="s">
        <v>14875</v>
      </c>
    </row>
    <row r="379" spans="1:13">
      <c r="A379" s="1082">
        <v>377</v>
      </c>
      <c r="B379" s="209" t="s">
        <v>15725</v>
      </c>
      <c r="C379" s="452"/>
      <c r="D379" s="185"/>
      <c r="E379" s="504"/>
      <c r="F379" s="174"/>
      <c r="G379" s="1"/>
      <c r="H379" s="185"/>
      <c r="I379" s="533" t="s">
        <v>15726</v>
      </c>
      <c r="J379" s="185" t="s">
        <v>15727</v>
      </c>
      <c r="K379" s="186"/>
      <c r="L379" s="186"/>
      <c r="M379" s="186" t="s">
        <v>11983</v>
      </c>
    </row>
    <row r="380" spans="1:13">
      <c r="A380" s="534">
        <v>378</v>
      </c>
      <c r="B380" s="209" t="s">
        <v>15728</v>
      </c>
      <c r="C380" s="452" t="s">
        <v>888</v>
      </c>
      <c r="D380" s="185"/>
      <c r="E380" s="504"/>
      <c r="F380" s="174"/>
      <c r="G380" s="1"/>
      <c r="H380" s="185"/>
      <c r="I380" s="541" t="s">
        <v>15729</v>
      </c>
      <c r="J380" s="185"/>
      <c r="K380" s="186"/>
      <c r="L380" s="186"/>
      <c r="M380" s="419"/>
    </row>
    <row r="381" spans="1:13">
      <c r="A381" s="1082">
        <v>379</v>
      </c>
      <c r="B381" s="209" t="s">
        <v>15730</v>
      </c>
      <c r="C381" s="452"/>
      <c r="D381" s="185"/>
      <c r="E381" s="504"/>
      <c r="F381" s="174" t="s">
        <v>15731</v>
      </c>
      <c r="G381" s="1"/>
      <c r="H381" s="185"/>
      <c r="I381" s="533"/>
      <c r="J381" s="185" t="s">
        <v>15732</v>
      </c>
      <c r="K381" s="186"/>
      <c r="L381" s="186"/>
      <c r="M381" s="186" t="s">
        <v>14875</v>
      </c>
    </row>
    <row r="382" spans="1:13">
      <c r="A382" s="534">
        <v>380</v>
      </c>
      <c r="B382" s="209" t="s">
        <v>15733</v>
      </c>
      <c r="C382" s="452" t="s">
        <v>1056</v>
      </c>
      <c r="D382" s="495" t="s">
        <v>1056</v>
      </c>
      <c r="E382" s="504"/>
      <c r="F382" s="174"/>
      <c r="G382" s="185"/>
      <c r="H382" s="185"/>
      <c r="I382" s="533"/>
      <c r="J382" s="185"/>
      <c r="K382" s="186"/>
      <c r="L382" s="186"/>
      <c r="M382" s="186"/>
    </row>
    <row r="383" spans="1:13">
      <c r="A383" s="1082">
        <v>381</v>
      </c>
      <c r="B383" s="209" t="s">
        <v>15734</v>
      </c>
      <c r="C383" s="452"/>
      <c r="D383" s="185"/>
      <c r="E383" s="504"/>
      <c r="F383" s="174"/>
      <c r="G383" s="185"/>
      <c r="H383" s="413" t="s">
        <v>15051</v>
      </c>
      <c r="I383" s="533"/>
      <c r="J383" s="185" t="s">
        <v>15735</v>
      </c>
      <c r="K383" s="186"/>
      <c r="L383" s="186"/>
      <c r="M383" s="186" t="s">
        <v>14875</v>
      </c>
    </row>
    <row r="384" spans="1:13">
      <c r="A384" s="534">
        <v>382</v>
      </c>
      <c r="B384" s="209" t="s">
        <v>15736</v>
      </c>
      <c r="C384" s="452"/>
      <c r="D384" s="185"/>
      <c r="E384" s="504"/>
      <c r="F384" s="174"/>
      <c r="G384" s="185"/>
      <c r="H384" s="1"/>
      <c r="I384" s="531"/>
      <c r="J384" s="218" t="s">
        <v>15737</v>
      </c>
      <c r="K384" s="221"/>
      <c r="L384" s="221"/>
      <c r="M384" s="186"/>
    </row>
    <row r="385" spans="1:13">
      <c r="A385" s="1082">
        <v>383</v>
      </c>
      <c r="B385" s="209" t="s">
        <v>15738</v>
      </c>
      <c r="C385" s="452" t="s">
        <v>13563</v>
      </c>
      <c r="D385" s="185"/>
      <c r="E385" s="504"/>
      <c r="F385" s="174"/>
      <c r="G385" s="1"/>
      <c r="H385" s="185"/>
      <c r="I385" s="533" t="s">
        <v>15739</v>
      </c>
      <c r="J385" s="185"/>
      <c r="K385" s="186"/>
      <c r="L385" s="186"/>
      <c r="M385" s="186"/>
    </row>
    <row r="386" spans="1:13">
      <c r="A386" s="534">
        <v>384</v>
      </c>
      <c r="B386" s="460" t="s">
        <v>15740</v>
      </c>
      <c r="C386" s="452"/>
      <c r="D386" s="185"/>
      <c r="E386" s="504"/>
      <c r="F386" s="1"/>
      <c r="G386" s="185"/>
      <c r="H386" s="185"/>
      <c r="I386" s="533"/>
      <c r="J386" s="185"/>
      <c r="K386" s="186"/>
      <c r="L386" s="186"/>
      <c r="M386" s="186"/>
    </row>
    <row r="387" spans="1:13">
      <c r="A387" s="1082">
        <v>385</v>
      </c>
      <c r="B387" s="209" t="s">
        <v>15741</v>
      </c>
      <c r="C387" s="452"/>
      <c r="D387" s="185"/>
      <c r="E387" s="504"/>
      <c r="F387" s="174"/>
      <c r="G387" s="463" t="s">
        <v>14807</v>
      </c>
      <c r="H387" s="185"/>
      <c r="I387" s="533"/>
      <c r="J387" s="185" t="s">
        <v>15742</v>
      </c>
      <c r="K387" s="186"/>
      <c r="L387" s="186"/>
      <c r="M387" s="186"/>
    </row>
    <row r="388" spans="1:13">
      <c r="A388" s="534">
        <v>386</v>
      </c>
      <c r="B388" s="209" t="s">
        <v>15743</v>
      </c>
      <c r="C388" s="452"/>
      <c r="D388" s="185"/>
      <c r="E388" s="504"/>
      <c r="F388" s="174"/>
      <c r="G388" s="185"/>
      <c r="H388" s="421" t="s">
        <v>15162</v>
      </c>
      <c r="I388" s="533"/>
      <c r="J388" s="185" t="s">
        <v>15627</v>
      </c>
      <c r="K388" s="186"/>
      <c r="L388" s="186"/>
      <c r="M388" s="186" t="s">
        <v>14934</v>
      </c>
    </row>
    <row r="389" spans="1:13">
      <c r="A389" s="1082">
        <v>387</v>
      </c>
      <c r="B389" s="209" t="s">
        <v>15744</v>
      </c>
      <c r="C389" s="452"/>
      <c r="D389" s="185"/>
      <c r="E389" s="504"/>
      <c r="F389" s="174"/>
      <c r="G389" s="1"/>
      <c r="H389" s="470" t="s">
        <v>13938</v>
      </c>
      <c r="I389" s="533"/>
      <c r="J389" s="185"/>
      <c r="K389" s="186"/>
      <c r="L389" s="186"/>
      <c r="M389" s="186" t="s">
        <v>14875</v>
      </c>
    </row>
    <row r="390" spans="1:13">
      <c r="A390" s="534">
        <v>388</v>
      </c>
      <c r="B390" s="209" t="s">
        <v>15745</v>
      </c>
      <c r="C390" s="452" t="s">
        <v>552</v>
      </c>
      <c r="D390" s="185"/>
      <c r="E390" s="504"/>
      <c r="F390" s="174"/>
      <c r="G390" s="1"/>
      <c r="H390" s="185"/>
      <c r="I390" s="533"/>
      <c r="J390" s="185"/>
      <c r="K390" s="186"/>
      <c r="L390" s="186"/>
      <c r="M390" s="186"/>
    </row>
    <row r="391" spans="1:13">
      <c r="A391" s="1082">
        <v>389</v>
      </c>
      <c r="B391" s="209" t="s">
        <v>15746</v>
      </c>
      <c r="C391" s="452"/>
      <c r="D391" s="185"/>
      <c r="E391" s="504"/>
      <c r="F391" s="174"/>
      <c r="G391" s="1"/>
      <c r="H391" s="185"/>
      <c r="I391" s="533"/>
      <c r="J391" s="185"/>
      <c r="K391" s="476" t="s">
        <v>15747</v>
      </c>
      <c r="L391" s="186" t="s">
        <v>15748</v>
      </c>
      <c r="M391" s="186" t="s">
        <v>14875</v>
      </c>
    </row>
    <row r="392" spans="1:13">
      <c r="A392" s="534">
        <v>390</v>
      </c>
      <c r="B392" s="209" t="s">
        <v>15749</v>
      </c>
      <c r="C392" s="452" t="s">
        <v>10824</v>
      </c>
      <c r="D392" s="185"/>
      <c r="E392" s="504"/>
      <c r="F392" s="174"/>
      <c r="G392" s="218"/>
      <c r="H392" s="218"/>
      <c r="I392" s="531"/>
      <c r="J392" s="218" t="s">
        <v>15750</v>
      </c>
      <c r="K392" s="221" t="s">
        <v>15751</v>
      </c>
      <c r="L392" s="221"/>
      <c r="M392" s="186" t="s">
        <v>10855</v>
      </c>
    </row>
    <row r="393" spans="1:13">
      <c r="A393" s="1082">
        <v>391</v>
      </c>
      <c r="B393" s="209" t="s">
        <v>15752</v>
      </c>
      <c r="C393" s="452"/>
      <c r="D393" s="185"/>
      <c r="E393" s="504"/>
      <c r="F393" s="1"/>
      <c r="G393" s="185"/>
      <c r="H393" s="185"/>
      <c r="I393" s="533"/>
      <c r="J393" s="185"/>
      <c r="K393" s="186"/>
      <c r="L393" s="186"/>
      <c r="M393" s="186"/>
    </row>
    <row r="394" spans="1:13">
      <c r="A394" s="534">
        <v>392</v>
      </c>
      <c r="B394" s="209" t="s">
        <v>15753</v>
      </c>
      <c r="C394" s="452"/>
      <c r="D394" s="185"/>
      <c r="E394" s="504"/>
      <c r="F394" s="174"/>
      <c r="G394" s="185"/>
      <c r="H394" s="185"/>
      <c r="I394" s="533" t="s">
        <v>15754</v>
      </c>
      <c r="J394" s="185"/>
      <c r="K394" s="186"/>
      <c r="L394" s="186"/>
      <c r="M394" s="186" t="s">
        <v>15229</v>
      </c>
    </row>
    <row r="395" spans="1:13">
      <c r="A395" s="1082">
        <v>393</v>
      </c>
      <c r="B395" s="209" t="s">
        <v>15755</v>
      </c>
      <c r="C395" s="452" t="s">
        <v>12176</v>
      </c>
      <c r="D395" s="185"/>
      <c r="E395" s="504"/>
      <c r="F395" s="174"/>
      <c r="G395" s="185"/>
      <c r="H395" s="185"/>
      <c r="I395" s="533"/>
      <c r="J395" s="185"/>
      <c r="K395" s="186"/>
      <c r="L395" s="186"/>
      <c r="M395" s="186"/>
    </row>
    <row r="396" spans="1:13">
      <c r="A396" s="534">
        <v>394</v>
      </c>
      <c r="B396" s="209" t="s">
        <v>15756</v>
      </c>
      <c r="C396" s="452"/>
      <c r="D396" s="185"/>
      <c r="E396" s="504"/>
      <c r="F396" s="174"/>
      <c r="G396" s="185"/>
      <c r="H396" s="185"/>
      <c r="I396" s="533"/>
      <c r="J396" s="185" t="s">
        <v>15757</v>
      </c>
      <c r="K396" s="186"/>
      <c r="L396" s="186"/>
      <c r="M396" s="186"/>
    </row>
    <row r="397" spans="1:13">
      <c r="A397" s="1082">
        <v>395</v>
      </c>
      <c r="B397" s="209" t="s">
        <v>15758</v>
      </c>
      <c r="C397" s="452" t="s">
        <v>740</v>
      </c>
      <c r="D397" s="185"/>
      <c r="E397" s="504"/>
      <c r="F397" s="174"/>
      <c r="G397" s="185"/>
      <c r="H397" s="185"/>
      <c r="I397" s="533"/>
      <c r="J397" s="185"/>
      <c r="K397" s="186"/>
      <c r="L397" s="186"/>
      <c r="M397" s="186"/>
    </row>
    <row r="398" spans="1:13">
      <c r="A398" s="534">
        <v>396</v>
      </c>
      <c r="B398" s="209" t="s">
        <v>15759</v>
      </c>
      <c r="C398" s="452"/>
      <c r="D398" s="185"/>
      <c r="E398" s="504"/>
      <c r="F398" s="174"/>
      <c r="G398" s="185"/>
      <c r="H398" s="185"/>
      <c r="I398" s="533"/>
      <c r="J398" s="185" t="s">
        <v>15760</v>
      </c>
      <c r="K398" s="186"/>
      <c r="L398" s="186"/>
      <c r="M398" s="186"/>
    </row>
    <row r="399" spans="1:13">
      <c r="A399" s="1082">
        <v>397</v>
      </c>
      <c r="B399" s="209" t="s">
        <v>15761</v>
      </c>
      <c r="C399" s="452"/>
      <c r="D399" s="185"/>
      <c r="E399" s="504" t="s">
        <v>1002</v>
      </c>
      <c r="F399" s="174"/>
      <c r="G399" s="185"/>
      <c r="H399" s="185"/>
      <c r="I399" s="533"/>
      <c r="J399" s="185" t="s">
        <v>15762</v>
      </c>
      <c r="K399" s="186"/>
      <c r="L399" s="186"/>
      <c r="M399" s="186"/>
    </row>
    <row r="400" spans="1:13">
      <c r="A400" s="534">
        <v>398</v>
      </c>
      <c r="B400" s="209" t="s">
        <v>15763</v>
      </c>
      <c r="C400" s="452"/>
      <c r="D400" s="185"/>
      <c r="E400" s="504"/>
      <c r="F400" s="174"/>
      <c r="G400" s="185"/>
      <c r="H400" s="185"/>
      <c r="I400" s="533"/>
      <c r="J400" s="185" t="s">
        <v>15764</v>
      </c>
      <c r="K400" s="186"/>
      <c r="L400" s="186"/>
      <c r="M400" s="186" t="s">
        <v>14875</v>
      </c>
    </row>
    <row r="401" spans="1:13">
      <c r="A401" s="1082">
        <v>399</v>
      </c>
      <c r="B401" s="209" t="s">
        <v>15765</v>
      </c>
      <c r="C401" s="452"/>
      <c r="D401" s="185"/>
      <c r="E401" s="504"/>
      <c r="F401" s="174"/>
      <c r="G401" s="463" t="s">
        <v>14807</v>
      </c>
      <c r="H401" s="185"/>
      <c r="I401" s="533"/>
      <c r="J401" s="185"/>
      <c r="K401" s="186"/>
      <c r="L401" s="186"/>
      <c r="M401" s="186" t="s">
        <v>15150</v>
      </c>
    </row>
    <row r="402" spans="1:13">
      <c r="A402" s="534">
        <v>400</v>
      </c>
      <c r="B402" s="209" t="s">
        <v>15766</v>
      </c>
      <c r="C402" s="452"/>
      <c r="D402" s="185"/>
      <c r="E402" s="504"/>
      <c r="F402" s="174"/>
      <c r="G402" s="185"/>
      <c r="H402" s="185"/>
      <c r="I402" s="533"/>
      <c r="J402" s="185" t="s">
        <v>15767</v>
      </c>
      <c r="K402" s="186"/>
      <c r="L402" s="186"/>
      <c r="M402" s="186" t="s">
        <v>15768</v>
      </c>
    </row>
    <row r="403" spans="1:13">
      <c r="A403" s="1082">
        <v>401</v>
      </c>
      <c r="B403" s="209" t="s">
        <v>15769</v>
      </c>
      <c r="C403" s="452" t="s">
        <v>973</v>
      </c>
      <c r="D403" s="185"/>
      <c r="E403" s="504"/>
      <c r="F403" s="174"/>
      <c r="G403" s="185"/>
      <c r="H403" s="185"/>
      <c r="I403" s="533"/>
      <c r="J403" s="185"/>
      <c r="K403" s="186"/>
      <c r="L403" s="186"/>
      <c r="M403" s="186"/>
    </row>
    <row r="404" spans="1:13">
      <c r="A404" s="534">
        <v>402</v>
      </c>
      <c r="B404" s="209" t="s">
        <v>15770</v>
      </c>
      <c r="C404" s="452"/>
      <c r="D404" s="185"/>
      <c r="E404" s="504"/>
      <c r="F404" s="174"/>
      <c r="G404" s="185"/>
      <c r="H404" s="185"/>
      <c r="I404" s="533"/>
      <c r="J404" s="185"/>
      <c r="K404" s="186"/>
      <c r="L404" s="186"/>
      <c r="M404" s="186" t="s">
        <v>14875</v>
      </c>
    </row>
    <row r="405" spans="1:13">
      <c r="A405" s="1082">
        <v>403</v>
      </c>
      <c r="B405" s="209" t="s">
        <v>15771</v>
      </c>
      <c r="C405" s="452"/>
      <c r="D405" s="185"/>
      <c r="E405" s="504"/>
      <c r="F405" s="174"/>
      <c r="G405" s="185"/>
      <c r="H405" s="185"/>
      <c r="I405" s="533"/>
      <c r="J405" s="185"/>
      <c r="K405" s="186"/>
      <c r="L405" s="186"/>
      <c r="M405" s="186" t="s">
        <v>14875</v>
      </c>
    </row>
    <row r="406" spans="1:13">
      <c r="A406" s="534">
        <v>404</v>
      </c>
      <c r="B406" s="209" t="s">
        <v>15772</v>
      </c>
      <c r="C406" s="452" t="s">
        <v>945</v>
      </c>
      <c r="D406" s="185"/>
      <c r="E406" s="504"/>
      <c r="F406" s="174"/>
      <c r="G406" s="185"/>
      <c r="H406" s="185"/>
      <c r="I406" s="533"/>
      <c r="J406" s="185"/>
      <c r="K406" s="186"/>
      <c r="L406" s="186"/>
      <c r="M406" s="186" t="s">
        <v>15773</v>
      </c>
    </row>
    <row r="407" spans="1:13">
      <c r="A407" s="1082">
        <v>405</v>
      </c>
      <c r="B407" s="209" t="s">
        <v>15774</v>
      </c>
      <c r="C407" s="452"/>
      <c r="D407" s="185"/>
      <c r="E407" s="504"/>
      <c r="F407" s="174"/>
      <c r="G407" s="185"/>
      <c r="H407" s="185"/>
      <c r="I407" s="533" t="s">
        <v>15775</v>
      </c>
      <c r="J407" s="185"/>
      <c r="K407" s="186"/>
      <c r="L407" s="186"/>
      <c r="M407" s="186" t="s">
        <v>14875</v>
      </c>
    </row>
    <row r="408" spans="1:13">
      <c r="A408" s="534">
        <v>406</v>
      </c>
      <c r="B408" s="209" t="s">
        <v>15776</v>
      </c>
      <c r="C408" s="452" t="s">
        <v>1056</v>
      </c>
      <c r="D408" s="495" t="s">
        <v>1056</v>
      </c>
      <c r="E408" s="504"/>
      <c r="F408" s="174"/>
      <c r="G408" s="185"/>
      <c r="H408" s="185"/>
      <c r="I408" s="533"/>
      <c r="J408" s="185"/>
      <c r="K408" s="186"/>
      <c r="L408" s="186"/>
      <c r="M408" s="186" t="s">
        <v>15777</v>
      </c>
    </row>
    <row r="409" spans="1:13">
      <c r="A409" s="1082">
        <v>407</v>
      </c>
      <c r="B409" s="209" t="s">
        <v>15778</v>
      </c>
      <c r="C409" s="452"/>
      <c r="D409" s="185"/>
      <c r="E409" s="504"/>
      <c r="F409" s="174"/>
      <c r="G409" s="463" t="s">
        <v>14807</v>
      </c>
      <c r="H409" s="185"/>
      <c r="I409" s="533"/>
      <c r="J409" s="185" t="s">
        <v>15779</v>
      </c>
      <c r="K409" s="186"/>
      <c r="L409" s="186"/>
      <c r="M409" s="186" t="s">
        <v>14875</v>
      </c>
    </row>
    <row r="410" spans="1:13">
      <c r="A410" s="534">
        <v>408</v>
      </c>
      <c r="B410" s="209" t="s">
        <v>15780</v>
      </c>
      <c r="C410" s="452"/>
      <c r="D410" s="1"/>
      <c r="E410" s="20"/>
      <c r="F410" s="174"/>
      <c r="G410" s="1"/>
      <c r="H410" s="358" t="s">
        <v>14920</v>
      </c>
      <c r="I410" s="533"/>
      <c r="J410" s="185" t="s">
        <v>15781</v>
      </c>
      <c r="K410" s="186"/>
      <c r="L410" s="186"/>
      <c r="M410" s="26" t="s">
        <v>14875</v>
      </c>
    </row>
    <row r="411" spans="1:13">
      <c r="A411" s="1082">
        <v>409</v>
      </c>
      <c r="B411" s="209" t="s">
        <v>15782</v>
      </c>
      <c r="C411" s="452"/>
      <c r="D411" s="1"/>
      <c r="E411" s="20"/>
      <c r="F411" s="174"/>
      <c r="G411" s="1"/>
      <c r="H411" s="1"/>
      <c r="I411" s="533"/>
      <c r="J411" s="185" t="s">
        <v>15783</v>
      </c>
      <c r="K411" s="186"/>
      <c r="L411" s="186"/>
      <c r="M411" s="26"/>
    </row>
    <row r="412" spans="1:13">
      <c r="A412" s="534">
        <v>410</v>
      </c>
      <c r="B412" s="209" t="s">
        <v>15784</v>
      </c>
      <c r="C412" s="452"/>
      <c r="D412" s="1"/>
      <c r="E412" s="20"/>
      <c r="F412" s="174"/>
      <c r="G412" s="1"/>
      <c r="H412" s="1"/>
      <c r="I412" s="533"/>
      <c r="J412" s="185" t="s">
        <v>15785</v>
      </c>
      <c r="K412" s="186"/>
      <c r="L412" s="186"/>
      <c r="M412" s="26"/>
    </row>
    <row r="413" spans="1:13">
      <c r="A413" s="1082">
        <v>411</v>
      </c>
      <c r="B413" s="209" t="s">
        <v>15786</v>
      </c>
      <c r="C413" s="452"/>
      <c r="D413" s="1"/>
      <c r="E413" s="20"/>
      <c r="F413" s="174"/>
      <c r="G413" s="1"/>
      <c r="H413" s="1"/>
      <c r="I413" s="533" t="s">
        <v>15366</v>
      </c>
      <c r="J413" s="185" t="s">
        <v>15787</v>
      </c>
      <c r="K413" s="186"/>
      <c r="L413" s="186"/>
      <c r="M413" s="26"/>
    </row>
    <row r="414" spans="1:13">
      <c r="A414" s="534">
        <v>412</v>
      </c>
      <c r="B414" s="209" t="s">
        <v>15788</v>
      </c>
      <c r="C414" s="452"/>
      <c r="D414" s="1"/>
      <c r="E414" s="20"/>
      <c r="F414" s="174"/>
      <c r="G414" s="1"/>
      <c r="H414" s="358" t="s">
        <v>14920</v>
      </c>
      <c r="I414" s="533"/>
      <c r="J414" s="185" t="s">
        <v>15789</v>
      </c>
      <c r="K414" s="186"/>
      <c r="L414" s="186"/>
      <c r="M414" s="26" t="s">
        <v>14875</v>
      </c>
    </row>
    <row r="415" spans="1:13">
      <c r="A415" s="1082">
        <v>413</v>
      </c>
      <c r="B415" s="209" t="s">
        <v>15790</v>
      </c>
      <c r="C415" s="452" t="s">
        <v>11681</v>
      </c>
      <c r="D415" s="1"/>
      <c r="E415" s="20"/>
      <c r="F415" s="174"/>
      <c r="G415" s="1"/>
      <c r="H415" s="356" t="s">
        <v>13915</v>
      </c>
      <c r="I415" s="533"/>
      <c r="J415" s="185" t="s">
        <v>15791</v>
      </c>
      <c r="K415" s="308"/>
      <c r="L415" s="308"/>
      <c r="M415" s="26" t="s">
        <v>14875</v>
      </c>
    </row>
    <row r="416" spans="1:13">
      <c r="A416" s="534">
        <v>414</v>
      </c>
      <c r="B416" s="209" t="s">
        <v>15792</v>
      </c>
      <c r="C416" s="452"/>
      <c r="D416" s="1"/>
      <c r="E416" s="20" t="s">
        <v>1858</v>
      </c>
      <c r="F416" s="174"/>
      <c r="G416" s="1"/>
      <c r="H416" s="1"/>
      <c r="I416" s="533"/>
      <c r="J416" s="185" t="s">
        <v>15793</v>
      </c>
      <c r="K416" s="308"/>
      <c r="L416" s="308"/>
      <c r="M416" s="26"/>
    </row>
    <row r="417" spans="1:13">
      <c r="A417" s="1082">
        <v>415</v>
      </c>
      <c r="B417" s="209" t="s">
        <v>15794</v>
      </c>
      <c r="C417" s="452"/>
      <c r="D417" s="1"/>
      <c r="E417" s="20"/>
      <c r="F417" s="174"/>
      <c r="G417" s="1"/>
      <c r="H417" s="1"/>
      <c r="I417" s="533" t="s">
        <v>15795</v>
      </c>
      <c r="J417" s="185"/>
      <c r="K417" s="308"/>
      <c r="L417" s="308"/>
      <c r="M417" s="26"/>
    </row>
    <row r="418" spans="1:13">
      <c r="A418" s="534">
        <v>416</v>
      </c>
      <c r="B418" s="209" t="s">
        <v>29615</v>
      </c>
      <c r="C418" s="452"/>
      <c r="D418" s="185"/>
      <c r="E418" s="504"/>
      <c r="F418" s="174"/>
      <c r="G418" s="185"/>
      <c r="H418" s="185"/>
      <c r="I418" s="533"/>
      <c r="J418" s="185"/>
      <c r="K418" s="186"/>
      <c r="L418" s="186"/>
      <c r="M418" s="186" t="s">
        <v>14875</v>
      </c>
    </row>
    <row r="419" spans="1:13">
      <c r="A419" s="1082">
        <v>417</v>
      </c>
      <c r="B419" s="209" t="s">
        <v>15796</v>
      </c>
      <c r="C419" s="452"/>
      <c r="D419" s="185"/>
      <c r="E419" s="504"/>
      <c r="F419" s="174" t="s">
        <v>15797</v>
      </c>
      <c r="G419" s="185"/>
      <c r="H419" s="185"/>
      <c r="I419" s="533"/>
      <c r="J419" s="185" t="s">
        <v>15798</v>
      </c>
      <c r="K419" s="186"/>
      <c r="L419" s="186"/>
      <c r="M419" s="186" t="s">
        <v>14875</v>
      </c>
    </row>
    <row r="420" spans="1:13">
      <c r="A420" s="534">
        <v>418</v>
      </c>
      <c r="B420" s="209" t="s">
        <v>15799</v>
      </c>
      <c r="C420" s="452"/>
      <c r="D420" s="185"/>
      <c r="E420" s="504"/>
      <c r="F420" s="174"/>
      <c r="G420" s="1"/>
      <c r="H420" s="413" t="s">
        <v>15051</v>
      </c>
      <c r="I420" s="533" t="s">
        <v>15800</v>
      </c>
      <c r="J420" s="185" t="s">
        <v>15801</v>
      </c>
      <c r="K420" s="186"/>
      <c r="L420" s="186"/>
      <c r="M420" s="186" t="s">
        <v>14875</v>
      </c>
    </row>
    <row r="421" spans="1:13">
      <c r="A421" s="1082">
        <v>419</v>
      </c>
      <c r="B421" s="209" t="s">
        <v>15802</v>
      </c>
      <c r="C421" s="452" t="s">
        <v>13794</v>
      </c>
      <c r="D421" s="185"/>
      <c r="E421" s="504"/>
      <c r="F421" s="174"/>
      <c r="G421" s="185"/>
      <c r="H421" s="185"/>
      <c r="I421" s="533"/>
      <c r="J421" s="185"/>
      <c r="K421" s="186"/>
      <c r="L421" s="186"/>
      <c r="M421" s="186"/>
    </row>
    <row r="422" spans="1:13">
      <c r="A422" s="534">
        <v>420</v>
      </c>
      <c r="B422" s="209" t="s">
        <v>15803</v>
      </c>
      <c r="C422" s="452"/>
      <c r="D422" s="185"/>
      <c r="E422" s="504"/>
      <c r="F422" s="174"/>
      <c r="G422" s="185"/>
      <c r="H422" s="185"/>
      <c r="I422" s="533" t="s">
        <v>15804</v>
      </c>
      <c r="J422" s="185" t="s">
        <v>15805</v>
      </c>
      <c r="K422" s="186"/>
      <c r="L422" s="186"/>
    </row>
    <row r="423" spans="1:13">
      <c r="A423" s="1082">
        <v>421</v>
      </c>
      <c r="B423" s="209" t="s">
        <v>8024</v>
      </c>
      <c r="C423" s="452"/>
      <c r="D423" s="185"/>
      <c r="E423" s="504"/>
      <c r="F423" s="174"/>
      <c r="G423" s="185"/>
      <c r="H423" s="185"/>
      <c r="I423" s="533" t="s">
        <v>15806</v>
      </c>
      <c r="J423" s="185"/>
      <c r="K423" s="186"/>
      <c r="L423" s="186"/>
      <c r="M423" s="186" t="s">
        <v>14893</v>
      </c>
    </row>
    <row r="424" spans="1:13">
      <c r="A424" s="534">
        <v>422</v>
      </c>
      <c r="B424" s="209" t="s">
        <v>15807</v>
      </c>
      <c r="C424" s="452"/>
      <c r="D424" s="185"/>
      <c r="E424" s="504"/>
      <c r="F424" s="174"/>
      <c r="G424" s="185"/>
      <c r="H424" s="185"/>
      <c r="I424" s="533"/>
      <c r="J424" s="185" t="s">
        <v>15808</v>
      </c>
      <c r="K424" s="186"/>
      <c r="L424" s="186"/>
      <c r="M424" s="186" t="s">
        <v>15809</v>
      </c>
    </row>
    <row r="425" spans="1:13">
      <c r="A425" s="1082">
        <v>423</v>
      </c>
      <c r="B425" s="209" t="s">
        <v>15810</v>
      </c>
      <c r="C425" s="452"/>
      <c r="D425" s="1"/>
      <c r="E425" s="20"/>
      <c r="F425" s="174"/>
      <c r="G425" s="1"/>
      <c r="H425" s="1"/>
      <c r="I425" s="533"/>
      <c r="J425" s="185" t="s">
        <v>15811</v>
      </c>
      <c r="K425" s="186"/>
      <c r="L425" s="186"/>
      <c r="M425" s="26" t="s">
        <v>15768</v>
      </c>
    </row>
    <row r="426" spans="1:13">
      <c r="A426" s="534">
        <v>424</v>
      </c>
      <c r="B426" s="209" t="s">
        <v>15812</v>
      </c>
      <c r="C426" s="452"/>
      <c r="D426" s="1"/>
      <c r="E426" s="20"/>
      <c r="F426" s="174"/>
      <c r="G426" s="1"/>
      <c r="H426" s="1"/>
      <c r="I426" s="533"/>
      <c r="J426" s="185"/>
      <c r="K426" s="308"/>
      <c r="L426" s="308"/>
      <c r="M426" s="26" t="s">
        <v>11983</v>
      </c>
    </row>
    <row r="427" spans="1:13">
      <c r="A427" s="1082">
        <v>425</v>
      </c>
      <c r="B427" s="209" t="s">
        <v>15813</v>
      </c>
      <c r="C427" s="452"/>
      <c r="D427" s="185"/>
      <c r="E427" s="504"/>
      <c r="F427" s="174"/>
      <c r="G427" s="185"/>
      <c r="H427" s="185"/>
      <c r="I427" s="533" t="s">
        <v>15814</v>
      </c>
      <c r="J427" s="185"/>
      <c r="K427" s="308"/>
      <c r="L427" s="308"/>
      <c r="M427" s="186"/>
    </row>
    <row r="428" spans="1:13">
      <c r="A428" s="534">
        <v>426</v>
      </c>
      <c r="B428" s="209" t="s">
        <v>15815</v>
      </c>
      <c r="C428" s="452"/>
      <c r="D428" s="185"/>
      <c r="E428" s="504"/>
      <c r="F428" s="174"/>
      <c r="G428" s="185"/>
      <c r="H428" s="185"/>
      <c r="I428" s="533"/>
      <c r="J428" s="185"/>
      <c r="K428" s="186"/>
      <c r="L428" s="186"/>
    </row>
    <row r="429" spans="1:13">
      <c r="A429" s="1082">
        <v>427</v>
      </c>
      <c r="B429" s="209" t="s">
        <v>15816</v>
      </c>
      <c r="C429" s="452"/>
      <c r="D429" s="185"/>
      <c r="E429" s="504" t="s">
        <v>662</v>
      </c>
      <c r="F429" s="174"/>
      <c r="G429" s="185"/>
      <c r="H429" s="185"/>
      <c r="I429" s="533"/>
      <c r="J429" s="185" t="s">
        <v>15817</v>
      </c>
      <c r="K429" s="186"/>
      <c r="L429" s="186"/>
      <c r="M429" s="186"/>
    </row>
    <row r="430" spans="1:13">
      <c r="A430" s="534">
        <v>428</v>
      </c>
      <c r="B430" s="209" t="s">
        <v>15818</v>
      </c>
      <c r="C430" s="452"/>
      <c r="D430" s="185"/>
      <c r="E430" s="7"/>
      <c r="F430" s="174"/>
      <c r="G430" s="185"/>
      <c r="H430" s="185"/>
      <c r="I430" s="533" t="s">
        <v>15819</v>
      </c>
      <c r="J430" s="185"/>
      <c r="K430" s="186"/>
      <c r="L430" s="186"/>
      <c r="M430" s="186"/>
    </row>
    <row r="431" spans="1:13">
      <c r="A431" s="1082">
        <v>429</v>
      </c>
      <c r="B431" s="209" t="s">
        <v>15820</v>
      </c>
      <c r="C431" s="452"/>
      <c r="D431" s="185"/>
      <c r="E431" s="504"/>
      <c r="F431" s="174"/>
      <c r="G431" s="185"/>
      <c r="H431" s="413" t="s">
        <v>13889</v>
      </c>
      <c r="I431" s="533"/>
      <c r="J431" s="327" t="s">
        <v>15821</v>
      </c>
      <c r="K431" s="476"/>
      <c r="L431" s="476"/>
      <c r="M431" s="186" t="s">
        <v>14875</v>
      </c>
    </row>
    <row r="432" spans="1:13">
      <c r="A432" s="534">
        <v>430</v>
      </c>
      <c r="B432" s="209" t="s">
        <v>15822</v>
      </c>
      <c r="C432" s="452"/>
      <c r="D432" s="185"/>
      <c r="E432" s="504"/>
      <c r="F432" s="174"/>
      <c r="G432" s="185"/>
      <c r="H432" s="185"/>
      <c r="I432" s="533"/>
      <c r="J432" s="185" t="s">
        <v>15823</v>
      </c>
      <c r="K432" s="186"/>
      <c r="L432" s="186"/>
      <c r="M432" s="186"/>
    </row>
    <row r="433" spans="1:13">
      <c r="A433" s="1082">
        <v>431</v>
      </c>
      <c r="B433" s="209" t="s">
        <v>15824</v>
      </c>
      <c r="C433" s="452"/>
      <c r="D433" s="185"/>
      <c r="E433" s="504"/>
      <c r="F433" s="174"/>
      <c r="G433" s="185"/>
      <c r="H433" s="413" t="s">
        <v>15051</v>
      </c>
      <c r="I433" s="533" t="s">
        <v>15825</v>
      </c>
      <c r="J433" s="185"/>
      <c r="K433" s="186"/>
      <c r="L433" s="186"/>
      <c r="M433" s="186" t="s">
        <v>14875</v>
      </c>
    </row>
    <row r="434" spans="1:13">
      <c r="A434" s="534">
        <v>432</v>
      </c>
      <c r="B434" s="209" t="s">
        <v>15826</v>
      </c>
      <c r="C434" s="452"/>
      <c r="D434" s="185"/>
      <c r="E434" s="504"/>
      <c r="F434" s="174"/>
      <c r="G434" s="185"/>
      <c r="H434" s="185"/>
      <c r="I434" s="533" t="s">
        <v>15827</v>
      </c>
      <c r="J434" s="185"/>
      <c r="K434" s="186"/>
      <c r="L434" s="186"/>
    </row>
    <row r="435" spans="1:13">
      <c r="A435" s="1082">
        <v>433</v>
      </c>
      <c r="B435" s="209" t="s">
        <v>15828</v>
      </c>
      <c r="C435" s="452"/>
      <c r="D435" s="185"/>
      <c r="E435" s="504"/>
      <c r="F435" s="1"/>
      <c r="G435" s="185"/>
      <c r="H435" s="185"/>
      <c r="I435" s="533"/>
      <c r="J435" s="185"/>
      <c r="K435" s="186"/>
      <c r="L435" s="186"/>
      <c r="M435" s="186"/>
    </row>
    <row r="436" spans="1:13">
      <c r="A436" s="534">
        <v>434</v>
      </c>
      <c r="B436" s="209" t="s">
        <v>15829</v>
      </c>
      <c r="C436" s="452"/>
      <c r="D436" s="185"/>
      <c r="E436" s="504"/>
      <c r="F436" s="174"/>
      <c r="G436" s="185"/>
      <c r="H436" s="185"/>
      <c r="I436" s="533"/>
      <c r="J436" s="185" t="s">
        <v>15830</v>
      </c>
      <c r="K436" s="186"/>
      <c r="L436" s="186"/>
      <c r="M436" s="186" t="s">
        <v>14875</v>
      </c>
    </row>
    <row r="437" spans="1:13">
      <c r="A437" s="1082">
        <v>435</v>
      </c>
      <c r="B437" s="209" t="s">
        <v>15831</v>
      </c>
      <c r="C437" s="452" t="s">
        <v>894</v>
      </c>
      <c r="D437" s="185"/>
      <c r="E437" s="504"/>
      <c r="F437" s="174"/>
      <c r="G437" s="185"/>
      <c r="H437" s="185"/>
      <c r="I437" s="531"/>
      <c r="J437" s="218"/>
      <c r="K437" s="221"/>
      <c r="L437" s="221"/>
    </row>
    <row r="438" spans="1:13">
      <c r="A438" s="534">
        <v>436</v>
      </c>
      <c r="B438" s="209" t="s">
        <v>15832</v>
      </c>
      <c r="C438" s="452"/>
      <c r="D438" s="185"/>
      <c r="E438" s="504"/>
      <c r="F438" s="174"/>
      <c r="G438" s="1"/>
      <c r="H438" s="185"/>
      <c r="I438" s="533"/>
      <c r="J438" s="185" t="s">
        <v>15833</v>
      </c>
      <c r="K438" s="186"/>
      <c r="L438" s="186"/>
      <c r="M438" s="186" t="s">
        <v>14875</v>
      </c>
    </row>
    <row r="439" spans="1:13">
      <c r="A439" s="1082">
        <v>437</v>
      </c>
      <c r="B439" s="209" t="s">
        <v>15834</v>
      </c>
      <c r="C439" s="452"/>
      <c r="D439" s="185"/>
      <c r="E439" s="504"/>
      <c r="F439" s="174"/>
      <c r="G439" s="185"/>
      <c r="H439" s="185"/>
      <c r="I439" s="533" t="s">
        <v>15835</v>
      </c>
      <c r="J439" s="185"/>
      <c r="K439" s="186"/>
      <c r="L439" s="186"/>
      <c r="M439" s="186" t="s">
        <v>15229</v>
      </c>
    </row>
    <row r="440" spans="1:13">
      <c r="A440" s="534">
        <v>438</v>
      </c>
      <c r="B440" s="209" t="s">
        <v>15836</v>
      </c>
      <c r="C440" s="452"/>
      <c r="D440" s="185"/>
      <c r="E440" s="504"/>
      <c r="F440" s="174"/>
      <c r="G440" s="185"/>
      <c r="H440" s="185"/>
      <c r="I440" s="533" t="s">
        <v>15837</v>
      </c>
      <c r="J440" s="185"/>
      <c r="K440" s="186"/>
      <c r="L440" s="186"/>
      <c r="M440" s="186" t="s">
        <v>11983</v>
      </c>
    </row>
    <row r="441" spans="1:13">
      <c r="A441" s="1082">
        <v>439</v>
      </c>
      <c r="B441" s="209" t="s">
        <v>15838</v>
      </c>
      <c r="C441" s="452"/>
      <c r="D441" s="185"/>
      <c r="E441" s="504"/>
      <c r="F441" s="174"/>
      <c r="G441" s="463" t="s">
        <v>14807</v>
      </c>
      <c r="H441" s="185"/>
      <c r="I441" s="533"/>
      <c r="J441" s="185"/>
      <c r="K441" s="186"/>
      <c r="L441" s="186"/>
      <c r="M441" s="186"/>
    </row>
    <row r="442" spans="1:13">
      <c r="A442" s="534">
        <v>440</v>
      </c>
      <c r="B442" s="209" t="s">
        <v>15839</v>
      </c>
      <c r="C442" s="452" t="s">
        <v>945</v>
      </c>
      <c r="D442" s="185"/>
      <c r="E442" s="504"/>
      <c r="F442" s="174"/>
      <c r="G442" s="185"/>
      <c r="H442" s="185"/>
      <c r="I442" s="533"/>
      <c r="J442" s="185" t="s">
        <v>15840</v>
      </c>
      <c r="K442" s="186"/>
      <c r="L442" s="186"/>
      <c r="M442" s="186"/>
    </row>
    <row r="443" spans="1:13">
      <c r="A443" s="1082">
        <v>441</v>
      </c>
      <c r="B443" s="209" t="s">
        <v>15841</v>
      </c>
      <c r="C443" s="452"/>
      <c r="D443" s="185"/>
      <c r="E443" s="504"/>
      <c r="F443" s="174"/>
      <c r="G443" s="463" t="s">
        <v>14807</v>
      </c>
      <c r="H443" s="185"/>
      <c r="I443" s="533"/>
      <c r="J443" s="185"/>
      <c r="K443" s="186"/>
      <c r="L443" s="186"/>
      <c r="M443" s="186"/>
    </row>
    <row r="444" spans="1:13">
      <c r="A444" s="534">
        <v>442</v>
      </c>
      <c r="B444" s="209" t="s">
        <v>15842</v>
      </c>
      <c r="C444" s="452" t="s">
        <v>945</v>
      </c>
      <c r="D444" s="1"/>
      <c r="E444" s="20"/>
      <c r="F444" s="174"/>
      <c r="G444" s="1"/>
      <c r="H444" s="1"/>
      <c r="I444" s="533"/>
      <c r="J444" s="185" t="s">
        <v>15843</v>
      </c>
      <c r="K444" s="186"/>
      <c r="L444" s="186"/>
      <c r="M444" s="26"/>
    </row>
    <row r="445" spans="1:13">
      <c r="A445" s="1082">
        <v>443</v>
      </c>
      <c r="B445" s="209" t="s">
        <v>15844</v>
      </c>
      <c r="C445" s="452"/>
      <c r="D445" s="185"/>
      <c r="E445" s="504"/>
      <c r="F445" s="174"/>
      <c r="G445" s="185"/>
      <c r="H445" s="185"/>
      <c r="I445" s="533"/>
      <c r="J445" s="185" t="s">
        <v>15845</v>
      </c>
      <c r="K445" s="308"/>
      <c r="L445" s="308"/>
      <c r="M445" s="479" t="s">
        <v>15846</v>
      </c>
    </row>
    <row r="446" spans="1:13">
      <c r="A446" s="534">
        <v>444</v>
      </c>
      <c r="B446" s="209" t="s">
        <v>15847</v>
      </c>
      <c r="C446" s="452"/>
      <c r="D446" s="185"/>
      <c r="E446" s="504"/>
      <c r="F446" s="174"/>
      <c r="G446" s="185"/>
      <c r="H446" s="470" t="s">
        <v>13938</v>
      </c>
      <c r="I446" s="533" t="s">
        <v>15848</v>
      </c>
      <c r="J446" s="185" t="s">
        <v>15849</v>
      </c>
      <c r="K446" s="186"/>
      <c r="L446" s="186"/>
      <c r="M446" s="186" t="s">
        <v>14875</v>
      </c>
    </row>
    <row r="447" spans="1:13">
      <c r="A447" s="1082">
        <v>445</v>
      </c>
      <c r="B447" s="209" t="s">
        <v>15850</v>
      </c>
      <c r="C447" s="452"/>
      <c r="D447" s="1"/>
      <c r="E447" s="20"/>
      <c r="F447" s="174"/>
      <c r="G447" s="1"/>
      <c r="H447" s="458" t="s">
        <v>13867</v>
      </c>
      <c r="I447" s="533" t="s">
        <v>15851</v>
      </c>
      <c r="J447" s="185"/>
      <c r="K447" s="186"/>
      <c r="L447" s="186"/>
      <c r="M447" s="273" t="s">
        <v>11907</v>
      </c>
    </row>
    <row r="448" spans="1:13">
      <c r="A448" s="534">
        <v>446</v>
      </c>
      <c r="B448" s="209" t="s">
        <v>15852</v>
      </c>
      <c r="C448" s="452"/>
      <c r="D448" s="185"/>
      <c r="E448" s="504"/>
      <c r="F448" s="174"/>
      <c r="G448" s="185"/>
      <c r="H448" s="413" t="s">
        <v>15051</v>
      </c>
      <c r="I448" s="533"/>
      <c r="J448" s="474" t="s">
        <v>15853</v>
      </c>
      <c r="K448" s="308"/>
      <c r="L448" s="308"/>
      <c r="M448" s="186" t="s">
        <v>14875</v>
      </c>
    </row>
    <row r="449" spans="1:13">
      <c r="A449" s="1082">
        <v>447</v>
      </c>
      <c r="B449" s="209" t="s">
        <v>15854</v>
      </c>
      <c r="C449" s="452" t="s">
        <v>888</v>
      </c>
      <c r="D449" s="185"/>
      <c r="E449" s="504"/>
      <c r="F449" s="174"/>
      <c r="G449" s="185"/>
      <c r="H449" s="185"/>
      <c r="I449" s="531"/>
      <c r="J449" s="218" t="s">
        <v>15855</v>
      </c>
      <c r="K449" s="221"/>
      <c r="L449" s="221"/>
      <c r="M449" s="221" t="s">
        <v>15397</v>
      </c>
    </row>
    <row r="450" spans="1:13">
      <c r="A450" s="534">
        <v>448</v>
      </c>
      <c r="B450" s="209" t="s">
        <v>15856</v>
      </c>
      <c r="C450" s="452"/>
      <c r="D450" s="185"/>
      <c r="E450" s="504"/>
      <c r="F450" s="174"/>
      <c r="G450" s="464" t="s">
        <v>15235</v>
      </c>
      <c r="H450" s="413" t="s">
        <v>13889</v>
      </c>
      <c r="I450" s="533"/>
      <c r="J450" s="327" t="s">
        <v>15857</v>
      </c>
      <c r="K450" s="476"/>
      <c r="L450" s="476"/>
      <c r="M450" s="186" t="s">
        <v>14875</v>
      </c>
    </row>
    <row r="451" spans="1:13">
      <c r="A451" s="1082">
        <v>449</v>
      </c>
      <c r="B451" s="209" t="s">
        <v>15858</v>
      </c>
      <c r="C451" s="452" t="s">
        <v>13583</v>
      </c>
      <c r="D451" s="185"/>
      <c r="E451" s="504"/>
      <c r="F451" s="174"/>
      <c r="G451" s="185"/>
      <c r="H451" s="459" t="s">
        <v>13867</v>
      </c>
      <c r="I451" s="533" t="s">
        <v>15859</v>
      </c>
      <c r="J451" s="185"/>
      <c r="K451" s="186"/>
      <c r="L451" s="186"/>
      <c r="M451" s="186"/>
    </row>
    <row r="452" spans="1:13">
      <c r="A452" s="534">
        <v>450</v>
      </c>
      <c r="B452" s="209" t="s">
        <v>15860</v>
      </c>
      <c r="C452" s="452" t="s">
        <v>632</v>
      </c>
      <c r="D452" s="1"/>
      <c r="E452" s="20"/>
      <c r="F452" s="174"/>
      <c r="G452" s="1"/>
      <c r="H452" s="1"/>
      <c r="I452" s="533"/>
      <c r="J452" s="185" t="s">
        <v>15281</v>
      </c>
      <c r="K452" s="186"/>
      <c r="L452" s="186"/>
      <c r="M452" s="26" t="s">
        <v>14875</v>
      </c>
    </row>
    <row r="453" spans="1:13">
      <c r="A453" s="1082">
        <v>451</v>
      </c>
      <c r="B453" s="209" t="s">
        <v>15861</v>
      </c>
      <c r="C453" s="452" t="s">
        <v>1031</v>
      </c>
      <c r="D453" s="1"/>
      <c r="E453" s="20"/>
      <c r="F453" s="174"/>
      <c r="G453" s="1"/>
      <c r="H453" s="1"/>
      <c r="I453" s="533"/>
      <c r="J453" s="185"/>
      <c r="K453" s="308"/>
      <c r="L453" s="308"/>
      <c r="M453" s="26" t="s">
        <v>15279</v>
      </c>
    </row>
    <row r="454" spans="1:13">
      <c r="A454" s="534">
        <v>452</v>
      </c>
      <c r="B454" s="209" t="s">
        <v>15862</v>
      </c>
      <c r="C454" s="452"/>
      <c r="D454" s="1"/>
      <c r="E454" s="20"/>
      <c r="F454" s="174"/>
      <c r="G454" s="1"/>
      <c r="H454" s="357" t="s">
        <v>15051</v>
      </c>
      <c r="I454" s="533" t="s">
        <v>15052</v>
      </c>
      <c r="J454" s="185"/>
      <c r="K454" s="308"/>
      <c r="L454" s="308"/>
      <c r="M454" s="26" t="s">
        <v>14875</v>
      </c>
    </row>
    <row r="455" spans="1:13">
      <c r="A455" s="1082">
        <v>453</v>
      </c>
      <c r="B455" s="209" t="s">
        <v>15863</v>
      </c>
      <c r="C455" s="452"/>
      <c r="D455" s="1"/>
      <c r="E455" s="20"/>
      <c r="F455" s="174"/>
      <c r="G455" s="1"/>
      <c r="H455" s="1"/>
      <c r="I455" s="533" t="s">
        <v>15864</v>
      </c>
      <c r="J455" s="185"/>
      <c r="K455" s="308"/>
      <c r="L455" s="308"/>
      <c r="M455" s="26"/>
    </row>
    <row r="456" spans="1:13">
      <c r="A456" s="534">
        <v>454</v>
      </c>
      <c r="B456" s="209" t="s">
        <v>15865</v>
      </c>
      <c r="C456" s="452"/>
      <c r="D456" s="1"/>
      <c r="E456" s="20"/>
      <c r="F456" s="174"/>
      <c r="G456" s="1"/>
      <c r="H456" s="1"/>
      <c r="I456" s="533"/>
      <c r="J456" s="185"/>
      <c r="K456" s="308"/>
      <c r="L456" s="308"/>
      <c r="M456" s="26" t="s">
        <v>14875</v>
      </c>
    </row>
    <row r="457" spans="1:13">
      <c r="A457" s="1082">
        <v>455</v>
      </c>
      <c r="B457" s="209" t="s">
        <v>15865</v>
      </c>
      <c r="C457" s="452"/>
      <c r="D457" s="1"/>
      <c r="E457" s="20"/>
      <c r="F457" s="174"/>
      <c r="G457" s="1"/>
      <c r="H457" s="1"/>
      <c r="I457" s="533"/>
      <c r="J457" s="185" t="s">
        <v>15239</v>
      </c>
      <c r="K457" s="308"/>
      <c r="L457" s="308"/>
      <c r="M457" s="273" t="s">
        <v>11907</v>
      </c>
    </row>
    <row r="458" spans="1:13">
      <c r="A458" s="534">
        <v>456</v>
      </c>
      <c r="B458" s="209"/>
      <c r="C458" s="452"/>
      <c r="D458" s="185"/>
      <c r="E458" s="504"/>
      <c r="F458" s="174"/>
      <c r="G458" s="185"/>
      <c r="H458" s="185"/>
      <c r="I458" s="533"/>
      <c r="J458" s="185"/>
      <c r="K458" s="308"/>
      <c r="L458" s="308"/>
      <c r="M458" s="186"/>
    </row>
    <row r="459" spans="1:13">
      <c r="A459" s="1082">
        <v>457</v>
      </c>
      <c r="B459" s="209" t="s">
        <v>15866</v>
      </c>
      <c r="C459" s="452"/>
      <c r="D459" s="185"/>
      <c r="E459" s="504"/>
      <c r="F459" s="174"/>
      <c r="G459" s="185"/>
      <c r="H459" s="185"/>
      <c r="I459" s="533"/>
      <c r="J459" s="185" t="s">
        <v>15318</v>
      </c>
      <c r="K459" s="186"/>
      <c r="L459" s="186"/>
      <c r="M459" s="186" t="s">
        <v>15319</v>
      </c>
    </row>
    <row r="460" spans="1:13">
      <c r="A460" s="534">
        <v>458</v>
      </c>
      <c r="B460" s="209" t="s">
        <v>15867</v>
      </c>
      <c r="C460" s="452"/>
      <c r="D460" s="185"/>
      <c r="E460" s="504"/>
      <c r="F460" s="174"/>
      <c r="G460" s="185"/>
      <c r="H460" s="185"/>
      <c r="I460" s="533"/>
      <c r="J460" s="185"/>
      <c r="K460" s="186"/>
      <c r="L460" s="186"/>
      <c r="M460" s="186"/>
    </row>
    <row r="461" spans="1:13">
      <c r="A461" s="1082">
        <v>459</v>
      </c>
      <c r="B461" s="209" t="s">
        <v>15868</v>
      </c>
      <c r="C461" s="452"/>
      <c r="D461" s="185"/>
      <c r="E461" s="504"/>
      <c r="F461" s="174"/>
      <c r="G461" s="185"/>
      <c r="H461" s="185"/>
      <c r="I461" s="533"/>
      <c r="J461" s="185" t="s">
        <v>15869</v>
      </c>
      <c r="K461" s="186"/>
      <c r="L461" s="186"/>
      <c r="M461" s="186"/>
    </row>
    <row r="462" spans="1:13">
      <c r="A462" s="534">
        <v>460</v>
      </c>
      <c r="B462" s="209" t="s">
        <v>15870</v>
      </c>
      <c r="C462" s="452"/>
      <c r="D462" s="185"/>
      <c r="E462" s="504" t="s">
        <v>1002</v>
      </c>
      <c r="F462" s="174"/>
      <c r="G462" s="185"/>
      <c r="H462" s="185"/>
      <c r="I462" s="533"/>
      <c r="J462" s="185" t="s">
        <v>15871</v>
      </c>
      <c r="K462" s="186"/>
      <c r="L462" s="186"/>
      <c r="M462" s="186"/>
    </row>
    <row r="463" spans="1:13">
      <c r="A463" s="1082">
        <v>461</v>
      </c>
      <c r="B463" s="209" t="s">
        <v>15872</v>
      </c>
      <c r="C463" s="452"/>
      <c r="D463" s="185"/>
      <c r="E463" s="504"/>
      <c r="F463" s="174"/>
      <c r="G463" s="185"/>
      <c r="H463" s="459" t="s">
        <v>13867</v>
      </c>
      <c r="I463" s="533" t="s">
        <v>15873</v>
      </c>
      <c r="J463" s="185"/>
      <c r="K463" s="186"/>
      <c r="L463" s="186"/>
      <c r="M463" s="186"/>
    </row>
    <row r="464" spans="1:13">
      <c r="A464" s="534">
        <v>462</v>
      </c>
      <c r="B464" s="209" t="s">
        <v>15874</v>
      </c>
      <c r="C464" s="452"/>
      <c r="D464" s="185"/>
      <c r="E464" s="504"/>
      <c r="F464" s="174"/>
      <c r="G464" s="185"/>
      <c r="H464" s="185"/>
      <c r="I464" s="533" t="s">
        <v>15875</v>
      </c>
      <c r="J464" s="185"/>
      <c r="K464" s="186"/>
      <c r="L464" s="186"/>
      <c r="M464" s="186"/>
    </row>
    <row r="465" spans="1:13">
      <c r="A465" s="1082">
        <v>463</v>
      </c>
      <c r="B465" s="209" t="s">
        <v>15876</v>
      </c>
      <c r="C465" s="452"/>
      <c r="D465" s="185"/>
      <c r="E465" s="504"/>
      <c r="F465" s="174"/>
      <c r="G465" s="185"/>
      <c r="H465" s="185"/>
      <c r="I465" s="533"/>
      <c r="J465" s="185"/>
      <c r="K465" s="186"/>
      <c r="L465" s="186"/>
      <c r="M465" s="186" t="s">
        <v>14875</v>
      </c>
    </row>
    <row r="466" spans="1:13">
      <c r="A466" s="534">
        <v>464</v>
      </c>
      <c r="B466" s="209" t="s">
        <v>15877</v>
      </c>
      <c r="C466" s="452"/>
      <c r="D466" s="185"/>
      <c r="E466" s="504"/>
      <c r="F466" s="174"/>
      <c r="G466" s="185"/>
      <c r="H466" s="185"/>
      <c r="I466" s="533"/>
      <c r="J466" s="185" t="s">
        <v>15878</v>
      </c>
      <c r="K466" s="186"/>
      <c r="L466" s="186"/>
      <c r="M466" s="186" t="s">
        <v>14875</v>
      </c>
    </row>
    <row r="467" spans="1:13">
      <c r="A467" s="1082">
        <v>465</v>
      </c>
      <c r="B467" s="209" t="s">
        <v>15879</v>
      </c>
      <c r="C467" s="452" t="s">
        <v>632</v>
      </c>
      <c r="D467" s="185"/>
      <c r="E467" s="507" t="s">
        <v>15128</v>
      </c>
      <c r="F467" s="174"/>
      <c r="G467" s="185"/>
      <c r="H467" s="185"/>
      <c r="I467" s="533"/>
      <c r="J467" s="185" t="s">
        <v>15880</v>
      </c>
      <c r="K467" s="186"/>
      <c r="L467" s="186"/>
      <c r="M467" s="186" t="s">
        <v>14875</v>
      </c>
    </row>
    <row r="468" spans="1:13">
      <c r="A468" s="534">
        <v>466</v>
      </c>
      <c r="B468" s="209" t="s">
        <v>15881</v>
      </c>
      <c r="C468" s="452" t="s">
        <v>724</v>
      </c>
      <c r="D468" s="185"/>
      <c r="E468" s="504"/>
      <c r="F468" s="174"/>
      <c r="G468" s="185"/>
      <c r="H468" s="185"/>
      <c r="I468" s="533"/>
      <c r="J468" s="185" t="s">
        <v>15882</v>
      </c>
      <c r="K468" s="186"/>
      <c r="L468" s="186"/>
      <c r="M468" s="186" t="s">
        <v>14875</v>
      </c>
    </row>
    <row r="469" spans="1:13">
      <c r="A469" s="1082">
        <v>467</v>
      </c>
      <c r="B469" s="209" t="s">
        <v>15883</v>
      </c>
      <c r="C469" s="452"/>
      <c r="D469" s="185"/>
      <c r="E469" s="504"/>
      <c r="F469" s="174"/>
      <c r="G469" s="185"/>
      <c r="H469" s="185"/>
      <c r="I469" s="533"/>
      <c r="J469" s="185"/>
      <c r="K469" s="186"/>
      <c r="L469" s="186"/>
      <c r="M469" s="186" t="s">
        <v>11983</v>
      </c>
    </row>
    <row r="470" spans="1:13">
      <c r="A470" s="534">
        <v>468</v>
      </c>
      <c r="B470" s="209" t="s">
        <v>15884</v>
      </c>
      <c r="C470" s="452" t="s">
        <v>1063</v>
      </c>
      <c r="D470" s="185"/>
      <c r="E470" s="504"/>
      <c r="F470" s="174"/>
      <c r="G470" s="185"/>
      <c r="H470" s="185"/>
      <c r="I470" s="533"/>
      <c r="J470" s="185" t="s">
        <v>15885</v>
      </c>
      <c r="K470" s="186"/>
      <c r="L470" s="186"/>
      <c r="M470" s="186" t="s">
        <v>15279</v>
      </c>
    </row>
    <row r="471" spans="1:13">
      <c r="A471" s="1082">
        <v>469</v>
      </c>
      <c r="B471" s="209" t="s">
        <v>15886</v>
      </c>
      <c r="C471" s="452"/>
      <c r="D471" s="185"/>
      <c r="E471" s="504"/>
      <c r="F471" s="174"/>
      <c r="G471" s="463" t="s">
        <v>14818</v>
      </c>
      <c r="H471" s="185"/>
      <c r="I471" s="533" t="s">
        <v>15353</v>
      </c>
      <c r="J471" s="185"/>
      <c r="K471" s="186"/>
      <c r="L471" s="186"/>
      <c r="M471" s="186"/>
    </row>
    <row r="472" spans="1:13">
      <c r="A472" s="534">
        <v>470</v>
      </c>
      <c r="B472" s="209" t="s">
        <v>15887</v>
      </c>
      <c r="C472" s="452" t="s">
        <v>14915</v>
      </c>
      <c r="D472" s="452" t="s">
        <v>14915</v>
      </c>
      <c r="E472" s="20"/>
      <c r="F472" s="174"/>
      <c r="G472" s="1"/>
      <c r="H472" s="1"/>
      <c r="I472" s="533"/>
      <c r="J472" s="185"/>
      <c r="K472" s="186"/>
      <c r="L472" s="186"/>
      <c r="M472" s="26"/>
    </row>
    <row r="473" spans="1:13">
      <c r="A473" s="1082">
        <v>471</v>
      </c>
      <c r="B473" s="209" t="s">
        <v>15888</v>
      </c>
      <c r="C473" s="452"/>
      <c r="D473" s="1"/>
      <c r="E473" s="20"/>
      <c r="F473" s="174"/>
      <c r="G473" s="454" t="s">
        <v>15135</v>
      </c>
      <c r="H473" s="1"/>
      <c r="I473" s="533"/>
      <c r="J473" s="185" t="s">
        <v>15136</v>
      </c>
      <c r="K473" s="308"/>
      <c r="L473" s="308"/>
      <c r="M473" s="26" t="s">
        <v>14934</v>
      </c>
    </row>
    <row r="474" spans="1:13">
      <c r="A474" s="534">
        <v>472</v>
      </c>
      <c r="B474" s="209" t="s">
        <v>15889</v>
      </c>
      <c r="C474" s="452"/>
      <c r="D474" s="1"/>
      <c r="E474" s="20"/>
      <c r="F474" s="174"/>
      <c r="G474" s="1"/>
      <c r="H474" s="357" t="s">
        <v>15051</v>
      </c>
      <c r="I474" s="533" t="s">
        <v>15890</v>
      </c>
      <c r="J474" s="185"/>
      <c r="K474" s="308"/>
      <c r="L474" s="308"/>
      <c r="M474" s="26" t="s">
        <v>14875</v>
      </c>
    </row>
    <row r="475" spans="1:13">
      <c r="A475" s="1082">
        <v>473</v>
      </c>
      <c r="B475" s="209" t="s">
        <v>15891</v>
      </c>
      <c r="C475" s="452" t="s">
        <v>945</v>
      </c>
      <c r="D475" s="185"/>
      <c r="E475" s="504"/>
      <c r="F475" s="174"/>
      <c r="G475" s="185"/>
      <c r="H475" s="185"/>
      <c r="I475" s="533"/>
      <c r="J475" s="185" t="s">
        <v>15892</v>
      </c>
      <c r="K475" s="308"/>
      <c r="L475" s="308"/>
      <c r="M475" s="186"/>
    </row>
    <row r="476" spans="1:13">
      <c r="A476" s="534">
        <v>474</v>
      </c>
      <c r="B476" s="209" t="s">
        <v>15893</v>
      </c>
      <c r="C476" s="452"/>
      <c r="D476" s="185"/>
      <c r="E476" s="504"/>
      <c r="F476" s="1"/>
      <c r="G476" s="185"/>
      <c r="H476" s="185"/>
      <c r="I476" s="533"/>
      <c r="J476" s="185"/>
      <c r="K476" s="186"/>
      <c r="L476" s="186"/>
      <c r="M476" s="186"/>
    </row>
    <row r="477" spans="1:13">
      <c r="A477" s="1082">
        <v>475</v>
      </c>
      <c r="B477" s="209" t="s">
        <v>15894</v>
      </c>
      <c r="C477" s="452"/>
      <c r="D477" s="185"/>
      <c r="E477" s="504"/>
      <c r="F477" s="174" t="s">
        <v>10403</v>
      </c>
      <c r="G477" s="185"/>
      <c r="H477" s="185"/>
      <c r="I477" s="533"/>
      <c r="J477" s="185" t="s">
        <v>15895</v>
      </c>
      <c r="K477" s="186"/>
      <c r="L477" s="186"/>
      <c r="M477" s="186" t="s">
        <v>14875</v>
      </c>
    </row>
    <row r="478" spans="1:13">
      <c r="A478" s="534">
        <v>476</v>
      </c>
      <c r="B478" s="209" t="s">
        <v>15894</v>
      </c>
      <c r="C478" s="452"/>
      <c r="D478" s="185"/>
      <c r="E478" s="504"/>
      <c r="F478" s="174" t="s">
        <v>10403</v>
      </c>
      <c r="G478" s="185"/>
      <c r="H478" s="185"/>
      <c r="I478" s="533"/>
      <c r="J478" s="185"/>
      <c r="K478" s="186"/>
      <c r="L478" s="186"/>
      <c r="M478" s="186"/>
    </row>
    <row r="479" spans="1:13">
      <c r="A479" s="1082">
        <v>477</v>
      </c>
      <c r="B479" s="209" t="s">
        <v>15896</v>
      </c>
      <c r="C479" s="452"/>
      <c r="D479" s="185"/>
      <c r="E479" s="504"/>
      <c r="F479" s="174"/>
      <c r="G479" s="185"/>
      <c r="H479" s="185"/>
      <c r="I479" s="533"/>
      <c r="J479" s="185"/>
      <c r="K479" s="186"/>
      <c r="L479" s="186"/>
      <c r="M479" s="186"/>
    </row>
    <row r="480" spans="1:13">
      <c r="A480" s="534">
        <v>478</v>
      </c>
      <c r="B480" s="209" t="s">
        <v>15897</v>
      </c>
      <c r="C480" s="452"/>
      <c r="D480" s="185"/>
      <c r="E480" s="504"/>
      <c r="F480" s="174"/>
      <c r="G480" s="462" t="s">
        <v>15418</v>
      </c>
      <c r="H480" s="185"/>
      <c r="I480" s="533"/>
      <c r="J480" s="471" t="s">
        <v>15898</v>
      </c>
      <c r="K480" s="186"/>
      <c r="L480" s="186"/>
      <c r="M480" s="186" t="s">
        <v>14875</v>
      </c>
    </row>
    <row r="481" spans="1:13">
      <c r="A481" s="1082">
        <v>479</v>
      </c>
      <c r="B481" s="209" t="s">
        <v>15899</v>
      </c>
      <c r="C481" s="452"/>
      <c r="D481" s="185"/>
      <c r="E481" s="504"/>
      <c r="F481" s="174"/>
      <c r="G481" s="185"/>
      <c r="H481" s="185"/>
      <c r="I481" s="533"/>
      <c r="J481" s="185" t="s">
        <v>15900</v>
      </c>
      <c r="K481" s="186"/>
      <c r="L481" s="186"/>
      <c r="M481" s="186"/>
    </row>
    <row r="482" spans="1:13">
      <c r="A482" s="534">
        <v>480</v>
      </c>
      <c r="B482" s="209" t="s">
        <v>15901</v>
      </c>
      <c r="C482" s="452"/>
      <c r="D482" s="185"/>
      <c r="E482" s="504"/>
      <c r="F482" s="174"/>
      <c r="G482" s="185"/>
      <c r="H482" s="185"/>
      <c r="I482" s="533"/>
      <c r="J482" s="185" t="s">
        <v>15902</v>
      </c>
      <c r="K482" s="186"/>
      <c r="L482" s="186"/>
      <c r="M482" s="186"/>
    </row>
    <row r="483" spans="1:13">
      <c r="A483" s="1082">
        <v>481</v>
      </c>
      <c r="B483" s="209" t="s">
        <v>15903</v>
      </c>
      <c r="C483" s="452"/>
      <c r="D483" s="1"/>
      <c r="E483" s="20"/>
      <c r="F483" s="174"/>
      <c r="G483" s="1"/>
      <c r="H483" s="459" t="s">
        <v>13867</v>
      </c>
      <c r="I483" s="533" t="s">
        <v>15904</v>
      </c>
      <c r="J483" s="185"/>
      <c r="K483" s="186"/>
      <c r="L483" s="186"/>
      <c r="M483" s="273" t="s">
        <v>11907</v>
      </c>
    </row>
    <row r="484" spans="1:13">
      <c r="A484" s="534">
        <v>482</v>
      </c>
      <c r="B484" s="209" t="s">
        <v>15905</v>
      </c>
      <c r="C484" s="452"/>
      <c r="D484" s="1"/>
      <c r="E484" s="20"/>
      <c r="F484" s="174"/>
      <c r="G484" s="1"/>
      <c r="H484" s="1"/>
      <c r="I484" s="533" t="s">
        <v>15906</v>
      </c>
      <c r="J484" s="185"/>
      <c r="K484" s="308"/>
      <c r="L484" s="308"/>
      <c r="M484" s="26"/>
    </row>
    <row r="485" spans="1:13">
      <c r="A485" s="1082">
        <v>483</v>
      </c>
      <c r="B485" s="209" t="s">
        <v>15907</v>
      </c>
      <c r="C485" s="452"/>
      <c r="D485" s="1"/>
      <c r="E485" s="20"/>
      <c r="F485" s="174"/>
      <c r="G485" s="1"/>
      <c r="H485" s="1"/>
      <c r="I485" s="533"/>
      <c r="J485" s="185"/>
      <c r="K485" s="308"/>
      <c r="L485" s="308"/>
      <c r="M485" s="26" t="s">
        <v>14875</v>
      </c>
    </row>
    <row r="486" spans="1:13">
      <c r="A486" s="534">
        <v>484</v>
      </c>
      <c r="B486" s="209" t="s">
        <v>15908</v>
      </c>
      <c r="C486" s="452"/>
      <c r="D486" s="1"/>
      <c r="E486" s="20"/>
      <c r="F486" s="174"/>
      <c r="G486" s="1"/>
      <c r="H486" s="358" t="s">
        <v>14920</v>
      </c>
      <c r="I486" s="533" t="s">
        <v>15909</v>
      </c>
      <c r="J486" s="185" t="s">
        <v>15910</v>
      </c>
      <c r="K486" s="308"/>
      <c r="L486" s="308"/>
      <c r="M486" s="26" t="s">
        <v>14875</v>
      </c>
    </row>
    <row r="487" spans="1:13">
      <c r="A487" s="1082">
        <v>485</v>
      </c>
      <c r="B487" s="209" t="s">
        <v>15911</v>
      </c>
      <c r="C487" s="452"/>
      <c r="D487" s="1"/>
      <c r="E487" s="20"/>
      <c r="F487" s="174"/>
      <c r="G487" s="1"/>
      <c r="H487" s="358" t="s">
        <v>14920</v>
      </c>
      <c r="I487" s="533"/>
      <c r="J487" s="185" t="s">
        <v>15912</v>
      </c>
      <c r="K487" s="308"/>
      <c r="L487" s="308"/>
      <c r="M487" s="26" t="s">
        <v>14875</v>
      </c>
    </row>
    <row r="488" spans="1:13">
      <c r="A488" s="534">
        <v>486</v>
      </c>
      <c r="B488" s="209" t="s">
        <v>15913</v>
      </c>
      <c r="C488" s="452"/>
      <c r="D488" s="1"/>
      <c r="E488" s="20"/>
      <c r="F488" s="174"/>
      <c r="G488" s="1"/>
      <c r="H488" s="1"/>
      <c r="I488" s="533" t="s">
        <v>15914</v>
      </c>
      <c r="J488" s="185"/>
      <c r="K488" s="308"/>
      <c r="L488" s="308"/>
      <c r="M488" s="26" t="s">
        <v>14893</v>
      </c>
    </row>
    <row r="489" spans="1:13">
      <c r="A489" s="1082">
        <v>487</v>
      </c>
      <c r="B489" s="209" t="s">
        <v>15915</v>
      </c>
      <c r="C489" s="452"/>
      <c r="D489" s="1"/>
      <c r="E489" s="20"/>
      <c r="F489" s="174"/>
      <c r="G489" s="1"/>
      <c r="H489" s="1"/>
      <c r="I489" s="533" t="s">
        <v>15916</v>
      </c>
      <c r="J489" s="185" t="s">
        <v>15917</v>
      </c>
      <c r="K489" s="308"/>
      <c r="L489" s="308"/>
      <c r="M489" s="26" t="s">
        <v>14875</v>
      </c>
    </row>
    <row r="490" spans="1:13">
      <c r="A490" s="534">
        <v>488</v>
      </c>
      <c r="B490" s="209" t="s">
        <v>15918</v>
      </c>
      <c r="C490" s="452"/>
      <c r="D490" s="1"/>
      <c r="E490" s="20"/>
      <c r="F490" s="174"/>
      <c r="G490" s="1"/>
      <c r="H490" s="1"/>
      <c r="I490" s="533"/>
      <c r="J490" s="185"/>
      <c r="K490" s="308"/>
      <c r="L490" s="308"/>
      <c r="M490" s="26" t="s">
        <v>14875</v>
      </c>
    </row>
    <row r="491" spans="1:13">
      <c r="A491" s="1082">
        <v>489</v>
      </c>
      <c r="B491" s="209" t="s">
        <v>15919</v>
      </c>
      <c r="C491" s="452"/>
      <c r="D491" s="1"/>
      <c r="E491" s="20"/>
      <c r="F491" s="174"/>
      <c r="G491" s="1"/>
      <c r="H491" s="1"/>
      <c r="I491" s="533"/>
      <c r="J491" s="475" t="s">
        <v>15920</v>
      </c>
      <c r="K491" s="308"/>
      <c r="L491" s="308"/>
      <c r="M491" s="26"/>
    </row>
    <row r="492" spans="1:13">
      <c r="A492" s="534">
        <v>490</v>
      </c>
      <c r="B492" s="209" t="s">
        <v>15919</v>
      </c>
      <c r="C492" s="452"/>
      <c r="D492" s="1"/>
      <c r="E492" s="20"/>
      <c r="F492" s="174"/>
      <c r="G492" s="1"/>
      <c r="H492" s="1"/>
      <c r="I492" s="533" t="s">
        <v>15921</v>
      </c>
      <c r="J492" s="185" t="s">
        <v>15922</v>
      </c>
      <c r="K492" s="308"/>
      <c r="L492" s="308"/>
      <c r="M492" s="26"/>
    </row>
    <row r="493" spans="1:13">
      <c r="A493" s="1082">
        <v>491</v>
      </c>
      <c r="B493" s="209" t="s">
        <v>15923</v>
      </c>
      <c r="C493" s="452"/>
      <c r="D493" s="1"/>
      <c r="E493" s="20"/>
      <c r="F493" s="174"/>
      <c r="G493" s="1"/>
      <c r="H493" s="1"/>
      <c r="I493" s="533"/>
      <c r="J493" s="185" t="s">
        <v>15924</v>
      </c>
      <c r="K493" s="308"/>
      <c r="L493" s="308"/>
      <c r="M493" s="26" t="s">
        <v>15925</v>
      </c>
    </row>
    <row r="494" spans="1:13">
      <c r="A494" s="534">
        <v>492</v>
      </c>
      <c r="B494" s="209" t="s">
        <v>15926</v>
      </c>
      <c r="C494" s="452"/>
      <c r="D494" s="1"/>
      <c r="E494" s="20"/>
      <c r="F494" s="174"/>
      <c r="G494" s="1"/>
      <c r="H494" s="1"/>
      <c r="I494" s="533"/>
      <c r="J494" s="185" t="s">
        <v>15314</v>
      </c>
      <c r="K494" s="308"/>
      <c r="L494" s="308"/>
      <c r="M494" s="26"/>
    </row>
    <row r="495" spans="1:13">
      <c r="A495" s="1082">
        <v>493</v>
      </c>
      <c r="B495" s="209" t="s">
        <v>15927</v>
      </c>
      <c r="C495" s="452"/>
      <c r="D495" s="1"/>
      <c r="E495" s="20"/>
      <c r="F495" s="174"/>
      <c r="G495" s="456" t="s">
        <v>15928</v>
      </c>
      <c r="H495" s="1"/>
      <c r="I495" s="533"/>
      <c r="J495" s="185" t="s">
        <v>15929</v>
      </c>
      <c r="K495" s="308"/>
      <c r="L495" s="308"/>
      <c r="M495" s="26" t="s">
        <v>14875</v>
      </c>
    </row>
    <row r="496" spans="1:13">
      <c r="A496" s="534">
        <v>494</v>
      </c>
      <c r="B496" s="209" t="s">
        <v>15930</v>
      </c>
      <c r="C496" s="452"/>
      <c r="D496" s="1"/>
      <c r="E496" s="20"/>
      <c r="F496" s="174"/>
      <c r="G496" s="1"/>
      <c r="H496" s="1"/>
      <c r="I496" s="533" t="s">
        <v>15931</v>
      </c>
      <c r="J496" s="185" t="s">
        <v>15932</v>
      </c>
      <c r="K496" s="308"/>
      <c r="L496" s="308"/>
      <c r="M496" s="26" t="s">
        <v>14875</v>
      </c>
    </row>
    <row r="497" spans="1:13">
      <c r="A497" s="1082">
        <v>495</v>
      </c>
      <c r="B497" s="209" t="s">
        <v>15933</v>
      </c>
      <c r="C497" s="452"/>
      <c r="D497" s="1"/>
      <c r="E497" s="20"/>
      <c r="F497" s="174"/>
      <c r="G497" s="1"/>
      <c r="H497" s="1"/>
      <c r="I497" s="533" t="s">
        <v>15934</v>
      </c>
      <c r="J497" s="185"/>
      <c r="K497" s="308"/>
      <c r="L497" s="308"/>
      <c r="M497" s="26" t="s">
        <v>14875</v>
      </c>
    </row>
    <row r="498" spans="1:13">
      <c r="A498" s="534">
        <v>496</v>
      </c>
      <c r="B498" s="209" t="s">
        <v>15935</v>
      </c>
      <c r="C498" s="452"/>
      <c r="D498" s="1"/>
      <c r="E498" s="20"/>
      <c r="F498" s="174"/>
      <c r="G498" s="1"/>
      <c r="H498" s="1"/>
      <c r="I498" s="533"/>
      <c r="J498" s="185" t="s">
        <v>15936</v>
      </c>
      <c r="K498" s="308"/>
      <c r="L498" s="308"/>
      <c r="M498" s="26" t="s">
        <v>14875</v>
      </c>
    </row>
    <row r="499" spans="1:13">
      <c r="A499" s="1082">
        <v>497</v>
      </c>
      <c r="B499" s="209" t="s">
        <v>15937</v>
      </c>
      <c r="C499" s="452"/>
      <c r="D499" s="1"/>
      <c r="E499" s="20"/>
      <c r="F499" s="174"/>
      <c r="G499" s="1"/>
      <c r="H499" s="1"/>
      <c r="I499" s="533" t="s">
        <v>15938</v>
      </c>
      <c r="J499" s="185"/>
      <c r="K499" s="308"/>
      <c r="L499" s="308"/>
      <c r="M499" s="478" t="s">
        <v>15939</v>
      </c>
    </row>
    <row r="500" spans="1:13">
      <c r="A500" s="534">
        <v>498</v>
      </c>
      <c r="B500" s="209" t="s">
        <v>15940</v>
      </c>
      <c r="C500" s="452"/>
      <c r="D500" s="1"/>
      <c r="E500" s="20"/>
      <c r="F500" s="174"/>
      <c r="G500" s="1"/>
      <c r="H500" s="357" t="s">
        <v>15051</v>
      </c>
      <c r="I500" s="533" t="s">
        <v>15941</v>
      </c>
      <c r="J500" s="185"/>
      <c r="K500" s="308"/>
      <c r="L500" s="308"/>
      <c r="M500" s="26" t="s">
        <v>14875</v>
      </c>
    </row>
    <row r="501" spans="1:13">
      <c r="A501" s="1082">
        <v>499</v>
      </c>
      <c r="B501" s="209" t="s">
        <v>15942</v>
      </c>
      <c r="C501" s="452"/>
      <c r="D501" s="1"/>
      <c r="E501" s="20"/>
      <c r="F501" s="174"/>
      <c r="G501" s="1"/>
      <c r="H501" s="1"/>
      <c r="I501" s="495"/>
      <c r="J501" s="1"/>
      <c r="K501" s="186"/>
      <c r="L501" s="186"/>
      <c r="M501" s="26"/>
    </row>
    <row r="502" spans="1:13">
      <c r="A502" s="534">
        <v>500</v>
      </c>
      <c r="B502" s="209" t="s">
        <v>15943</v>
      </c>
      <c r="C502" s="452"/>
      <c r="D502" s="1"/>
      <c r="E502" s="20"/>
      <c r="F502" s="174"/>
      <c r="G502" s="1"/>
      <c r="H502" s="1"/>
      <c r="I502" s="495"/>
      <c r="J502" s="1" t="s">
        <v>15944</v>
      </c>
      <c r="K502" s="186"/>
      <c r="L502" s="186"/>
      <c r="M502" s="477" t="s">
        <v>15945</v>
      </c>
    </row>
    <row r="503" spans="1:13">
      <c r="A503" s="1082">
        <v>501</v>
      </c>
      <c r="B503" s="209" t="s">
        <v>15943</v>
      </c>
      <c r="C503" s="452"/>
      <c r="D503" s="1"/>
      <c r="E503" s="20"/>
      <c r="F503" s="174"/>
      <c r="G503" s="1"/>
      <c r="H503" s="1"/>
      <c r="I503" s="495" t="s">
        <v>15946</v>
      </c>
      <c r="J503" s="1"/>
      <c r="K503" s="186"/>
      <c r="L503" s="186"/>
      <c r="M503" s="26"/>
    </row>
    <row r="504" spans="1:13">
      <c r="A504" s="534">
        <v>502</v>
      </c>
      <c r="B504" s="209" t="s">
        <v>15947</v>
      </c>
      <c r="C504" s="452"/>
      <c r="D504" s="1"/>
      <c r="E504" s="20"/>
      <c r="F504" s="174"/>
      <c r="G504" s="1"/>
      <c r="H504" s="1"/>
      <c r="I504" s="495"/>
      <c r="J504" s="1" t="s">
        <v>15948</v>
      </c>
      <c r="K504" s="186"/>
      <c r="L504" s="186"/>
      <c r="M504" s="478" t="s">
        <v>15949</v>
      </c>
    </row>
    <row r="505" spans="1:13">
      <c r="A505" s="1082">
        <v>503</v>
      </c>
      <c r="B505" s="209" t="s">
        <v>15950</v>
      </c>
      <c r="C505" s="452" t="s">
        <v>568</v>
      </c>
      <c r="D505" s="1"/>
      <c r="E505" s="20"/>
      <c r="F505" s="174"/>
      <c r="G505" s="1"/>
      <c r="H505" s="458" t="s">
        <v>13867</v>
      </c>
      <c r="I505" s="495" t="s">
        <v>15951</v>
      </c>
      <c r="J505" s="495" t="s">
        <v>30958</v>
      </c>
      <c r="K505" s="186"/>
      <c r="L505" s="186"/>
      <c r="M505" s="26"/>
    </row>
    <row r="506" spans="1:13">
      <c r="A506" s="534">
        <v>504</v>
      </c>
      <c r="B506" s="209" t="s">
        <v>15952</v>
      </c>
      <c r="C506" s="452"/>
      <c r="D506" s="1"/>
      <c r="E506" s="20"/>
      <c r="F506" s="174"/>
      <c r="G506" s="1"/>
      <c r="H506" s="1"/>
      <c r="I506" s="495"/>
      <c r="J506" s="1"/>
      <c r="K506" s="186"/>
      <c r="L506" s="186"/>
      <c r="M506" s="26" t="s">
        <v>15150</v>
      </c>
    </row>
    <row r="507" spans="1:13">
      <c r="A507" s="1082">
        <v>505</v>
      </c>
      <c r="B507" s="209" t="s">
        <v>15953</v>
      </c>
      <c r="C507" s="452"/>
      <c r="D507" s="1"/>
      <c r="E507" s="20"/>
      <c r="F507" s="174"/>
      <c r="G507" s="1"/>
      <c r="H507" s="358" t="s">
        <v>14920</v>
      </c>
      <c r="I507" s="495"/>
      <c r="J507" s="1" t="s">
        <v>15954</v>
      </c>
      <c r="K507" s="186"/>
      <c r="L507" s="186"/>
      <c r="M507" s="26" t="s">
        <v>14875</v>
      </c>
    </row>
    <row r="508" spans="1:13">
      <c r="A508" s="534">
        <v>506</v>
      </c>
      <c r="B508" s="209" t="s">
        <v>15955</v>
      </c>
      <c r="C508" s="452"/>
      <c r="D508" s="1"/>
      <c r="E508" s="20"/>
      <c r="F508" s="174"/>
      <c r="G508" s="1"/>
      <c r="H508" s="1"/>
      <c r="I508" s="495"/>
      <c r="J508" s="1"/>
      <c r="K508" s="186"/>
      <c r="L508" s="186"/>
      <c r="M508" s="26" t="s">
        <v>14875</v>
      </c>
    </row>
    <row r="509" spans="1:13">
      <c r="A509" s="1082">
        <v>507</v>
      </c>
      <c r="B509" s="209" t="s">
        <v>13516</v>
      </c>
      <c r="C509" s="452" t="s">
        <v>632</v>
      </c>
      <c r="D509" s="1"/>
      <c r="E509" s="501" t="s">
        <v>15128</v>
      </c>
      <c r="F509" s="174"/>
      <c r="G509" s="1"/>
      <c r="H509" s="1"/>
      <c r="I509" s="495"/>
      <c r="J509" s="1" t="s">
        <v>15956</v>
      </c>
      <c r="K509" s="186"/>
      <c r="L509" s="186" t="s">
        <v>15957</v>
      </c>
      <c r="M509" s="26" t="s">
        <v>14875</v>
      </c>
    </row>
    <row r="510" spans="1:13">
      <c r="A510" s="534">
        <v>508</v>
      </c>
      <c r="B510" s="209" t="s">
        <v>15958</v>
      </c>
      <c r="C510" s="452"/>
      <c r="D510" s="1"/>
      <c r="E510" s="20"/>
      <c r="F510" s="174"/>
      <c r="G510" s="1"/>
      <c r="H510" s="1"/>
      <c r="I510" s="495" t="s">
        <v>15959</v>
      </c>
      <c r="J510" s="1" t="s">
        <v>15960</v>
      </c>
      <c r="K510" s="186"/>
      <c r="L510" s="186"/>
      <c r="M510" s="26" t="s">
        <v>14875</v>
      </c>
    </row>
    <row r="511" spans="1:13">
      <c r="A511" s="1082">
        <v>509</v>
      </c>
      <c r="B511" s="209" t="s">
        <v>15961</v>
      </c>
      <c r="C511" s="452"/>
      <c r="D511" s="1"/>
      <c r="E511" s="20"/>
      <c r="F511" s="174"/>
      <c r="G511" s="1"/>
      <c r="H511" s="357" t="s">
        <v>15051</v>
      </c>
      <c r="I511" s="495" t="s">
        <v>15310</v>
      </c>
      <c r="J511" s="1"/>
      <c r="K511" s="186"/>
      <c r="L511" s="186"/>
      <c r="M511" s="26" t="s">
        <v>14875</v>
      </c>
    </row>
    <row r="512" spans="1:13">
      <c r="A512" s="534">
        <v>510</v>
      </c>
      <c r="B512" s="209" t="s">
        <v>15962</v>
      </c>
      <c r="C512" s="452"/>
      <c r="D512" s="1"/>
      <c r="E512" s="20"/>
      <c r="F512" s="174"/>
      <c r="G512" s="1"/>
      <c r="H512" s="1"/>
      <c r="I512" s="495"/>
      <c r="J512" s="1"/>
      <c r="K512" s="186"/>
      <c r="L512" s="186"/>
      <c r="M512" s="26" t="s">
        <v>14875</v>
      </c>
    </row>
    <row r="513" spans="1:13">
      <c r="A513" s="1082">
        <v>511</v>
      </c>
      <c r="B513" s="209" t="s">
        <v>15963</v>
      </c>
      <c r="C513" s="452"/>
      <c r="D513" s="185"/>
      <c r="E513" s="504"/>
      <c r="F513" s="174"/>
      <c r="G513" s="185"/>
      <c r="H513" s="185"/>
      <c r="I513" s="533" t="s">
        <v>15806</v>
      </c>
      <c r="J513" s="185"/>
      <c r="K513" s="186"/>
      <c r="L513" s="186"/>
      <c r="M513" s="186" t="s">
        <v>14893</v>
      </c>
    </row>
    <row r="514" spans="1:13">
      <c r="A514" s="534">
        <v>512</v>
      </c>
      <c r="B514" s="209" t="s">
        <v>15964</v>
      </c>
      <c r="C514" s="452"/>
      <c r="D514" s="185"/>
      <c r="E514" s="504"/>
      <c r="F514" s="174"/>
      <c r="G514" s="185"/>
      <c r="H514" s="185"/>
      <c r="I514" s="541"/>
      <c r="J514" s="185"/>
      <c r="K514" s="186"/>
      <c r="L514" s="186"/>
      <c r="M514" s="419"/>
    </row>
    <row r="515" spans="1:13">
      <c r="A515" s="1082">
        <v>513</v>
      </c>
      <c r="B515" s="209" t="s">
        <v>15965</v>
      </c>
      <c r="C515" s="452"/>
      <c r="D515" s="185"/>
      <c r="E515" s="504"/>
      <c r="F515" s="1"/>
      <c r="G515" s="462" t="s">
        <v>15418</v>
      </c>
      <c r="H515" s="185"/>
      <c r="I515" s="542"/>
      <c r="J515" s="471" t="s">
        <v>15966</v>
      </c>
      <c r="K515" s="186"/>
      <c r="L515" s="186"/>
      <c r="M515" s="186"/>
    </row>
    <row r="516" spans="1:13">
      <c r="A516" s="534">
        <v>514</v>
      </c>
      <c r="B516" s="209" t="s">
        <v>15967</v>
      </c>
      <c r="C516" s="452"/>
      <c r="D516" s="185"/>
      <c r="E516" s="504"/>
      <c r="F516" s="174"/>
      <c r="G516" s="185"/>
      <c r="H516" s="185"/>
      <c r="I516" s="533" t="s">
        <v>15968</v>
      </c>
      <c r="J516" s="185"/>
      <c r="K516" s="186"/>
      <c r="L516" s="186"/>
      <c r="M516" s="186" t="s">
        <v>15229</v>
      </c>
    </row>
    <row r="517" spans="1:13">
      <c r="A517" s="1082">
        <v>515</v>
      </c>
      <c r="B517" s="209" t="s">
        <v>15969</v>
      </c>
      <c r="C517" s="452"/>
      <c r="D517" s="185"/>
      <c r="E517" s="504"/>
      <c r="F517" s="174"/>
      <c r="G517" s="185"/>
      <c r="H517" s="185"/>
      <c r="I517" s="533"/>
      <c r="J517" s="185"/>
      <c r="K517" s="186"/>
      <c r="L517" s="186"/>
      <c r="M517" s="186" t="s">
        <v>14875</v>
      </c>
    </row>
    <row r="518" spans="1:13">
      <c r="A518" s="534">
        <v>516</v>
      </c>
      <c r="B518" s="209" t="s">
        <v>15970</v>
      </c>
      <c r="C518" s="452"/>
      <c r="D518" s="185"/>
      <c r="E518" s="504"/>
      <c r="F518" s="174"/>
      <c r="G518" s="185"/>
      <c r="H518" s="185"/>
      <c r="I518" s="533"/>
      <c r="J518" s="185" t="s">
        <v>15971</v>
      </c>
      <c r="K518" s="186"/>
      <c r="L518" s="186"/>
      <c r="M518" s="186"/>
    </row>
    <row r="519" spans="1:13">
      <c r="A519" s="1082">
        <v>517</v>
      </c>
      <c r="B519" s="209" t="s">
        <v>15972</v>
      </c>
      <c r="C519" s="452" t="s">
        <v>938</v>
      </c>
      <c r="D519" s="185"/>
      <c r="E519" s="504" t="s">
        <v>548</v>
      </c>
      <c r="F519" s="174"/>
      <c r="G519" s="185"/>
      <c r="H519" s="185"/>
      <c r="I519" s="531"/>
      <c r="J519" s="218" t="s">
        <v>15973</v>
      </c>
      <c r="K519" s="221"/>
      <c r="L519" s="221"/>
      <c r="M519" s="186"/>
    </row>
    <row r="520" spans="1:13">
      <c r="A520" s="534">
        <v>518</v>
      </c>
      <c r="B520" s="209" t="s">
        <v>15974</v>
      </c>
      <c r="C520" s="452"/>
      <c r="D520" s="185"/>
      <c r="E520" s="504"/>
      <c r="F520" s="174"/>
      <c r="G520" s="185"/>
      <c r="H520" s="413" t="s">
        <v>13889</v>
      </c>
      <c r="I520" s="533"/>
      <c r="J520" s="185" t="s">
        <v>15112</v>
      </c>
      <c r="K520" s="186"/>
      <c r="L520" s="186"/>
      <c r="M520" s="186" t="s">
        <v>14875</v>
      </c>
    </row>
    <row r="521" spans="1:13">
      <c r="A521" s="1082">
        <v>519</v>
      </c>
      <c r="B521" s="209" t="s">
        <v>15975</v>
      </c>
      <c r="C521" s="452"/>
      <c r="D521" s="185"/>
      <c r="E521" s="504"/>
      <c r="F521" s="174"/>
      <c r="G521" s="185"/>
      <c r="H521" s="185"/>
      <c r="I521" s="533"/>
      <c r="J521" s="185"/>
      <c r="K521" s="186"/>
      <c r="L521" s="186"/>
      <c r="M521" s="186" t="s">
        <v>14875</v>
      </c>
    </row>
    <row r="522" spans="1:13">
      <c r="A522" s="534">
        <v>520</v>
      </c>
      <c r="B522" s="209" t="s">
        <v>15976</v>
      </c>
      <c r="C522" s="452" t="s">
        <v>1081</v>
      </c>
      <c r="D522" s="185"/>
      <c r="E522" s="504"/>
      <c r="F522" s="174"/>
      <c r="G522" s="185"/>
      <c r="H522" s="185"/>
      <c r="I522" s="533"/>
      <c r="J522" s="185" t="s">
        <v>15977</v>
      </c>
      <c r="K522" s="186"/>
      <c r="L522" s="186"/>
      <c r="M522" s="186"/>
    </row>
    <row r="523" spans="1:13">
      <c r="A523" s="1082">
        <v>521</v>
      </c>
      <c r="B523" s="209" t="s">
        <v>15978</v>
      </c>
      <c r="C523" s="452"/>
      <c r="D523" s="185"/>
      <c r="E523" s="504"/>
      <c r="F523" s="174"/>
      <c r="G523" s="185"/>
      <c r="H523" s="185"/>
      <c r="I523" s="533"/>
      <c r="J523" s="185"/>
      <c r="K523" s="186"/>
      <c r="L523" s="186"/>
      <c r="M523" s="186"/>
    </row>
    <row r="524" spans="1:13">
      <c r="A524" s="534">
        <v>522</v>
      </c>
      <c r="B524" s="209" t="s">
        <v>15979</v>
      </c>
      <c r="C524" s="452" t="s">
        <v>632</v>
      </c>
      <c r="D524" s="185"/>
      <c r="E524" s="507" t="s">
        <v>15128</v>
      </c>
      <c r="F524" s="174"/>
      <c r="G524" s="185"/>
      <c r="H524" s="185"/>
      <c r="I524" s="533"/>
      <c r="J524" s="185" t="s">
        <v>15980</v>
      </c>
      <c r="K524" s="186"/>
      <c r="L524" s="186"/>
      <c r="M524" s="186" t="s">
        <v>14875</v>
      </c>
    </row>
    <row r="525" spans="1:13">
      <c r="A525" s="1082">
        <v>523</v>
      </c>
      <c r="B525" s="209" t="s">
        <v>15981</v>
      </c>
      <c r="C525" s="452"/>
      <c r="D525" s="185"/>
      <c r="E525" s="504"/>
      <c r="F525" s="174"/>
      <c r="G525" s="185"/>
      <c r="H525" s="467" t="s">
        <v>14920</v>
      </c>
      <c r="I525" s="533"/>
      <c r="J525" s="185" t="s">
        <v>15982</v>
      </c>
      <c r="K525" s="186"/>
      <c r="L525" s="186"/>
      <c r="M525" s="186" t="s">
        <v>14934</v>
      </c>
    </row>
    <row r="526" spans="1:13">
      <c r="A526" s="534">
        <v>524</v>
      </c>
      <c r="B526" s="209" t="s">
        <v>15983</v>
      </c>
      <c r="C526" s="452"/>
      <c r="D526" s="185"/>
      <c r="E526" s="504"/>
      <c r="F526" s="174"/>
      <c r="G526" s="185"/>
      <c r="H526" s="185"/>
      <c r="I526" s="533"/>
      <c r="J526" s="185" t="s">
        <v>15783</v>
      </c>
      <c r="K526" s="186"/>
      <c r="L526" s="186"/>
      <c r="M526" s="186"/>
    </row>
    <row r="527" spans="1:13">
      <c r="A527" s="1082">
        <v>525</v>
      </c>
      <c r="B527" s="209" t="s">
        <v>15984</v>
      </c>
      <c r="C527" s="452" t="s">
        <v>876</v>
      </c>
      <c r="D527" s="185"/>
      <c r="E527" s="504"/>
      <c r="F527" s="174"/>
      <c r="G527" s="185"/>
      <c r="H527" s="185"/>
      <c r="I527" s="531"/>
      <c r="J527" s="218" t="s">
        <v>15985</v>
      </c>
      <c r="K527" s="221"/>
      <c r="L527" s="221"/>
      <c r="M527" s="186"/>
    </row>
    <row r="528" spans="1:13">
      <c r="A528" s="534">
        <v>526</v>
      </c>
      <c r="B528" s="209" t="s">
        <v>15986</v>
      </c>
      <c r="C528" s="452"/>
      <c r="D528" s="185"/>
      <c r="E528" s="504"/>
      <c r="F528" s="174"/>
      <c r="G528" s="185"/>
      <c r="H528" s="468" t="s">
        <v>14927</v>
      </c>
      <c r="I528" s="533"/>
      <c r="J528" s="533" t="s">
        <v>15987</v>
      </c>
      <c r="K528" s="186"/>
      <c r="L528" s="186"/>
      <c r="M528" s="186" t="s">
        <v>14875</v>
      </c>
    </row>
    <row r="529" spans="1:13">
      <c r="A529" s="1082">
        <v>527</v>
      </c>
      <c r="B529" s="209" t="s">
        <v>15988</v>
      </c>
      <c r="C529" s="452"/>
      <c r="D529" s="185"/>
      <c r="E529" s="504"/>
      <c r="F529" s="174"/>
      <c r="G529" s="463" t="s">
        <v>14818</v>
      </c>
      <c r="H529" s="185"/>
      <c r="I529" s="533" t="s">
        <v>15353</v>
      </c>
      <c r="J529" s="185"/>
      <c r="K529" s="186"/>
      <c r="L529" s="186"/>
      <c r="M529" s="186"/>
    </row>
    <row r="530" spans="1:13">
      <c r="A530" s="534">
        <v>528</v>
      </c>
      <c r="B530" s="209" t="s">
        <v>15989</v>
      </c>
      <c r="C530" s="452"/>
      <c r="D530" s="185"/>
      <c r="E530" s="504"/>
      <c r="F530" s="174"/>
      <c r="G530" s="185"/>
      <c r="H530" s="185"/>
      <c r="I530" s="533"/>
      <c r="J530" s="185" t="s">
        <v>15990</v>
      </c>
      <c r="K530" s="186"/>
      <c r="L530" s="186"/>
      <c r="M530" s="186" t="s">
        <v>14875</v>
      </c>
    </row>
    <row r="531" spans="1:13">
      <c r="A531" s="1082">
        <v>529</v>
      </c>
      <c r="B531" s="209" t="s">
        <v>15991</v>
      </c>
      <c r="C531" s="452"/>
      <c r="D531" s="185"/>
      <c r="E531" s="504"/>
      <c r="F531" s="174"/>
      <c r="G531" s="185"/>
      <c r="H531" s="468" t="s">
        <v>14927</v>
      </c>
      <c r="I531" s="533" t="s">
        <v>15992</v>
      </c>
      <c r="J531" s="185" t="s">
        <v>15992</v>
      </c>
      <c r="K531" s="186"/>
      <c r="L531" s="186"/>
      <c r="M531" s="186" t="s">
        <v>14875</v>
      </c>
    </row>
    <row r="532" spans="1:13">
      <c r="A532" s="534">
        <v>530</v>
      </c>
      <c r="B532" s="209" t="s">
        <v>15993</v>
      </c>
      <c r="C532" s="452"/>
      <c r="D532" s="185"/>
      <c r="E532" s="504"/>
      <c r="F532" s="174"/>
      <c r="G532" s="185"/>
      <c r="H532" s="413" t="s">
        <v>15051</v>
      </c>
      <c r="I532" s="533" t="s">
        <v>15994</v>
      </c>
      <c r="J532" s="185" t="s">
        <v>15995</v>
      </c>
      <c r="K532" s="186"/>
      <c r="L532" s="186"/>
      <c r="M532" s="186" t="s">
        <v>10891</v>
      </c>
    </row>
    <row r="533" spans="1:13">
      <c r="A533" s="1082">
        <v>531</v>
      </c>
      <c r="B533" s="209" t="s">
        <v>15996</v>
      </c>
      <c r="C533" s="452"/>
      <c r="D533" s="185"/>
      <c r="E533" s="504"/>
      <c r="F533" s="174"/>
      <c r="G533" s="185"/>
      <c r="H533" s="413" t="s">
        <v>13889</v>
      </c>
      <c r="I533" s="533"/>
      <c r="J533" s="185" t="s">
        <v>15997</v>
      </c>
      <c r="K533" s="186"/>
      <c r="L533" s="186"/>
      <c r="M533" s="186" t="s">
        <v>14875</v>
      </c>
    </row>
    <row r="534" spans="1:13">
      <c r="A534" s="534">
        <v>532</v>
      </c>
      <c r="B534" s="209" t="s">
        <v>15998</v>
      </c>
      <c r="C534" s="452" t="s">
        <v>724</v>
      </c>
      <c r="D534" s="185"/>
      <c r="E534" s="504"/>
      <c r="F534" s="174"/>
      <c r="G534" s="185"/>
      <c r="H534" s="185"/>
      <c r="I534" s="533"/>
      <c r="J534" s="185" t="s">
        <v>15999</v>
      </c>
      <c r="K534" s="186"/>
      <c r="L534" s="186" t="s">
        <v>16000</v>
      </c>
      <c r="M534" s="186" t="s">
        <v>14875</v>
      </c>
    </row>
    <row r="535" spans="1:13">
      <c r="A535" s="1082">
        <v>533</v>
      </c>
      <c r="B535" s="209" t="s">
        <v>16001</v>
      </c>
      <c r="C535" s="452"/>
      <c r="D535" s="185"/>
      <c r="E535" s="504"/>
      <c r="F535" s="174"/>
      <c r="G535" s="185"/>
      <c r="H535" s="185"/>
      <c r="I535" s="495"/>
      <c r="J535" s="185"/>
      <c r="K535" s="186"/>
      <c r="L535" s="186"/>
      <c r="M535" s="186" t="s">
        <v>14875</v>
      </c>
    </row>
    <row r="536" spans="1:13">
      <c r="A536" s="534">
        <v>534</v>
      </c>
      <c r="B536" s="209" t="s">
        <v>16002</v>
      </c>
      <c r="C536" s="452"/>
      <c r="D536" s="1"/>
      <c r="E536" s="20"/>
      <c r="F536" s="174"/>
      <c r="G536" s="1"/>
      <c r="H536" s="358" t="s">
        <v>14920</v>
      </c>
      <c r="I536" s="495"/>
      <c r="J536" s="1" t="s">
        <v>16003</v>
      </c>
      <c r="K536" s="186"/>
      <c r="L536" s="186"/>
      <c r="M536" s="26" t="s">
        <v>14875</v>
      </c>
    </row>
    <row r="537" spans="1:13">
      <c r="A537" s="1082">
        <v>535</v>
      </c>
      <c r="B537" s="209" t="s">
        <v>16004</v>
      </c>
      <c r="C537" s="452"/>
      <c r="D537" s="1"/>
      <c r="E537" s="20"/>
      <c r="F537" s="174"/>
      <c r="G537" s="1"/>
      <c r="H537" s="357" t="s">
        <v>15051</v>
      </c>
      <c r="I537" s="495" t="s">
        <v>15052</v>
      </c>
      <c r="J537" s="1"/>
      <c r="K537" s="308"/>
      <c r="L537" s="308"/>
      <c r="M537" s="26" t="s">
        <v>14875</v>
      </c>
    </row>
    <row r="538" spans="1:13">
      <c r="A538" s="534">
        <v>536</v>
      </c>
      <c r="B538" s="209" t="s">
        <v>16005</v>
      </c>
      <c r="C538" s="452"/>
      <c r="D538" s="1"/>
      <c r="E538" s="20"/>
      <c r="F538" s="174"/>
      <c r="G538" s="1"/>
      <c r="H538" s="1"/>
      <c r="I538" s="495" t="s">
        <v>16006</v>
      </c>
      <c r="J538" s="1" t="s">
        <v>16007</v>
      </c>
      <c r="K538" s="308"/>
      <c r="L538" s="308"/>
      <c r="M538" s="26" t="s">
        <v>14875</v>
      </c>
    </row>
    <row r="539" spans="1:13">
      <c r="A539" s="1082">
        <v>537</v>
      </c>
      <c r="B539" s="209" t="s">
        <v>16008</v>
      </c>
      <c r="C539" s="452"/>
      <c r="D539" s="1"/>
      <c r="E539" s="20"/>
      <c r="F539" s="174"/>
      <c r="G539" s="1"/>
      <c r="H539" s="357" t="s">
        <v>15051</v>
      </c>
      <c r="I539" s="495"/>
      <c r="J539" s="13" t="s">
        <v>16009</v>
      </c>
      <c r="K539" s="308"/>
      <c r="L539" s="308"/>
      <c r="M539" s="26" t="s">
        <v>15511</v>
      </c>
    </row>
    <row r="540" spans="1:13">
      <c r="A540" s="534">
        <v>538</v>
      </c>
      <c r="B540" s="209" t="s">
        <v>16010</v>
      </c>
      <c r="C540" s="452" t="s">
        <v>724</v>
      </c>
      <c r="D540" s="185"/>
      <c r="E540" s="504"/>
      <c r="F540" s="174"/>
      <c r="G540" s="185"/>
      <c r="H540" s="185"/>
      <c r="I540" s="533"/>
      <c r="J540" s="185" t="s">
        <v>16011</v>
      </c>
      <c r="K540" s="308"/>
      <c r="L540" s="308"/>
      <c r="M540" s="186" t="s">
        <v>14875</v>
      </c>
    </row>
    <row r="541" spans="1:13">
      <c r="A541" s="1082">
        <v>539</v>
      </c>
      <c r="B541" s="209" t="s">
        <v>16012</v>
      </c>
      <c r="C541" s="452"/>
      <c r="D541" s="185"/>
      <c r="E541" s="504"/>
      <c r="F541" s="174"/>
      <c r="G541" s="420" t="s">
        <v>14187</v>
      </c>
      <c r="H541" s="185"/>
      <c r="I541" s="541" t="s">
        <v>16013</v>
      </c>
      <c r="J541" s="185"/>
      <c r="K541" s="186"/>
      <c r="L541" s="186"/>
      <c r="M541" s="419" t="s">
        <v>15454</v>
      </c>
    </row>
    <row r="542" spans="1:13">
      <c r="A542" s="534">
        <v>540</v>
      </c>
      <c r="B542" s="209" t="s">
        <v>16014</v>
      </c>
      <c r="C542" s="452"/>
      <c r="D542" s="185"/>
      <c r="E542" s="504"/>
      <c r="F542" s="461"/>
      <c r="G542" s="185"/>
      <c r="H542" s="1"/>
      <c r="I542" s="533"/>
      <c r="J542" s="185" t="s">
        <v>15833</v>
      </c>
      <c r="K542" s="186"/>
      <c r="L542" s="186"/>
      <c r="M542" s="186" t="s">
        <v>14875</v>
      </c>
    </row>
    <row r="543" spans="1:13">
      <c r="A543" s="1082">
        <v>541</v>
      </c>
      <c r="B543" s="430" t="s">
        <v>16015</v>
      </c>
      <c r="C543" s="452"/>
      <c r="D543" s="185"/>
      <c r="E543" s="504"/>
      <c r="F543" s="461"/>
      <c r="G543" s="185"/>
      <c r="H543" s="185"/>
      <c r="J543" s="185" t="s">
        <v>16016</v>
      </c>
      <c r="K543" s="186"/>
      <c r="L543" s="186"/>
      <c r="M543" s="186" t="s">
        <v>14893</v>
      </c>
    </row>
    <row r="544" spans="1:13">
      <c r="A544" s="534">
        <v>542</v>
      </c>
      <c r="B544" s="430" t="s">
        <v>16017</v>
      </c>
      <c r="C544" s="452" t="s">
        <v>945</v>
      </c>
      <c r="D544" s="185"/>
      <c r="E544" s="504"/>
      <c r="F544" s="461"/>
      <c r="G544" s="185"/>
      <c r="H544" s="459" t="s">
        <v>13867</v>
      </c>
      <c r="I544" s="533"/>
      <c r="J544" s="185"/>
      <c r="K544" s="186"/>
      <c r="L544" s="186"/>
      <c r="M544" s="186" t="s">
        <v>16018</v>
      </c>
    </row>
    <row r="545" spans="1:13">
      <c r="A545" s="1082">
        <v>543</v>
      </c>
      <c r="B545" s="430" t="s">
        <v>16019</v>
      </c>
      <c r="C545" s="452"/>
      <c r="D545" s="185"/>
      <c r="E545" s="504"/>
      <c r="F545" s="461"/>
      <c r="G545" s="185"/>
      <c r="H545" s="468" t="s">
        <v>14927</v>
      </c>
      <c r="I545" s="533"/>
      <c r="J545" s="185" t="s">
        <v>15345</v>
      </c>
      <c r="K545" s="186"/>
      <c r="L545" s="186"/>
      <c r="M545" s="186" t="s">
        <v>14875</v>
      </c>
    </row>
    <row r="546" spans="1:13">
      <c r="A546" s="534">
        <v>544</v>
      </c>
      <c r="B546" s="430" t="s">
        <v>16020</v>
      </c>
      <c r="C546" s="452"/>
      <c r="D546" s="185"/>
      <c r="E546" s="504"/>
      <c r="F546" s="461"/>
      <c r="G546" s="185"/>
      <c r="H546" s="185"/>
      <c r="I546" s="533"/>
      <c r="J546" s="185" t="s">
        <v>16021</v>
      </c>
      <c r="K546" s="186"/>
      <c r="L546" s="186"/>
      <c r="M546" s="186"/>
    </row>
    <row r="547" spans="1:13">
      <c r="A547" s="1082">
        <v>545</v>
      </c>
      <c r="B547" s="430" t="s">
        <v>16022</v>
      </c>
      <c r="C547" s="452"/>
      <c r="D547" s="185"/>
      <c r="E547" s="504"/>
      <c r="F547" s="461"/>
      <c r="G547" s="185"/>
      <c r="H547" s="413" t="s">
        <v>13889</v>
      </c>
      <c r="I547" s="533"/>
      <c r="J547" s="185" t="s">
        <v>16023</v>
      </c>
      <c r="K547" s="186"/>
      <c r="L547" s="186" t="s">
        <v>16024</v>
      </c>
      <c r="M547" s="186" t="s">
        <v>14875</v>
      </c>
    </row>
    <row r="548" spans="1:13">
      <c r="A548" s="534">
        <v>546</v>
      </c>
      <c r="B548" s="430" t="s">
        <v>16025</v>
      </c>
      <c r="C548" s="452"/>
      <c r="D548" s="185"/>
      <c r="E548" s="504"/>
      <c r="F548" s="461"/>
      <c r="G548" s="185"/>
      <c r="H548" s="185"/>
      <c r="I548" s="533"/>
      <c r="J548" s="185"/>
      <c r="K548" s="186"/>
      <c r="L548" s="186"/>
      <c r="M548" s="186" t="s">
        <v>14875</v>
      </c>
    </row>
    <row r="549" spans="1:13">
      <c r="A549" s="1082">
        <v>547</v>
      </c>
      <c r="B549" s="430" t="s">
        <v>16026</v>
      </c>
      <c r="C549" s="452"/>
      <c r="D549" s="185"/>
      <c r="E549" s="504"/>
      <c r="F549" s="461"/>
      <c r="G549" s="185"/>
      <c r="H549" s="185"/>
      <c r="I549" s="533"/>
      <c r="J549" s="285" t="s">
        <v>16027</v>
      </c>
      <c r="K549" s="186"/>
      <c r="L549" s="186"/>
      <c r="M549" s="186"/>
    </row>
    <row r="550" spans="1:13">
      <c r="A550" s="534">
        <v>548</v>
      </c>
      <c r="B550" s="430" t="s">
        <v>16028</v>
      </c>
      <c r="C550" s="452"/>
      <c r="D550" s="185"/>
      <c r="E550" s="504"/>
      <c r="F550" s="461"/>
      <c r="G550" s="185"/>
      <c r="H550" s="185"/>
      <c r="I550" s="531" t="s">
        <v>16029</v>
      </c>
      <c r="J550" s="218"/>
      <c r="K550" s="221"/>
      <c r="L550" s="221"/>
      <c r="M550" s="186" t="s">
        <v>16030</v>
      </c>
    </row>
    <row r="551" spans="1:13">
      <c r="A551" s="1082">
        <v>549</v>
      </c>
      <c r="B551" s="25" t="s">
        <v>16031</v>
      </c>
      <c r="C551" s="452"/>
      <c r="D551" s="185"/>
      <c r="E551" s="504"/>
      <c r="F551" s="461"/>
      <c r="G551" s="185"/>
      <c r="H551" s="185"/>
      <c r="I551" s="533" t="s">
        <v>16032</v>
      </c>
      <c r="J551" s="185"/>
      <c r="K551" s="186"/>
      <c r="L551" s="186"/>
      <c r="M551" s="186" t="s">
        <v>16030</v>
      </c>
    </row>
    <row r="552" spans="1:13">
      <c r="A552" s="534">
        <v>550</v>
      </c>
      <c r="B552" s="430" t="s">
        <v>16033</v>
      </c>
      <c r="C552" s="452"/>
      <c r="D552" s="185"/>
      <c r="E552" s="504"/>
      <c r="F552" s="461"/>
      <c r="G552" s="185"/>
      <c r="H552" s="185"/>
      <c r="I552" s="533" t="s">
        <v>16034</v>
      </c>
      <c r="J552" s="185"/>
      <c r="K552" s="186"/>
      <c r="L552" s="186"/>
      <c r="M552" s="186" t="s">
        <v>16030</v>
      </c>
    </row>
    <row r="553" spans="1:13">
      <c r="A553" s="1082">
        <v>551</v>
      </c>
      <c r="B553" s="430" t="s">
        <v>16035</v>
      </c>
      <c r="C553" s="452"/>
      <c r="D553" s="185"/>
      <c r="E553" s="504"/>
      <c r="F553" s="461"/>
      <c r="G553" s="1"/>
      <c r="H553" s="185"/>
      <c r="I553" s="494" t="s">
        <v>16036</v>
      </c>
      <c r="K553" s="186"/>
      <c r="L553" s="186"/>
      <c r="M553" s="186" t="s">
        <v>16037</v>
      </c>
    </row>
    <row r="554" spans="1:13">
      <c r="A554" s="534">
        <v>552</v>
      </c>
      <c r="B554" s="430" t="s">
        <v>16038</v>
      </c>
      <c r="C554" s="452"/>
      <c r="D554" s="185"/>
      <c r="E554" s="504"/>
      <c r="F554" s="461"/>
      <c r="G554" s="185"/>
      <c r="H554" s="185"/>
      <c r="I554" s="533" t="s">
        <v>16039</v>
      </c>
      <c r="J554" s="185"/>
      <c r="K554" s="186"/>
      <c r="L554" s="186"/>
      <c r="M554" s="186" t="s">
        <v>16037</v>
      </c>
    </row>
    <row r="555" spans="1:13">
      <c r="A555" s="1082">
        <v>553</v>
      </c>
      <c r="B555" s="546" t="s">
        <v>16040</v>
      </c>
      <c r="C555" s="536"/>
      <c r="D555" s="533"/>
      <c r="E555" s="504"/>
      <c r="F555" s="533"/>
      <c r="G555" s="533"/>
      <c r="H555" s="533"/>
      <c r="I555" s="533" t="s">
        <v>16041</v>
      </c>
      <c r="J555" s="533"/>
      <c r="K555" s="535"/>
      <c r="L555" s="535"/>
      <c r="M555" s="186" t="s">
        <v>16037</v>
      </c>
    </row>
    <row r="556" spans="1:13">
      <c r="A556" s="534">
        <v>554</v>
      </c>
      <c r="B556" s="546" t="s">
        <v>16042</v>
      </c>
      <c r="C556" s="536"/>
      <c r="D556" s="533"/>
      <c r="E556" s="504"/>
      <c r="F556" s="533"/>
      <c r="G556" s="533"/>
      <c r="H556" s="533"/>
      <c r="I556" s="533" t="s">
        <v>16043</v>
      </c>
      <c r="J556" s="533"/>
      <c r="K556" s="535"/>
      <c r="L556" s="535"/>
      <c r="M556" s="186" t="s">
        <v>16044</v>
      </c>
    </row>
    <row r="557" spans="1:13">
      <c r="A557" s="1082">
        <v>555</v>
      </c>
      <c r="B557" s="546" t="s">
        <v>16045</v>
      </c>
      <c r="C557" s="536"/>
      <c r="D557" s="533"/>
      <c r="E557" s="504"/>
      <c r="F557" s="533"/>
      <c r="G557" s="533"/>
      <c r="H557" s="533"/>
      <c r="I557" s="533" t="s">
        <v>16046</v>
      </c>
      <c r="J557" s="533"/>
      <c r="K557" s="535"/>
      <c r="L557" s="535"/>
      <c r="M557" s="186" t="s">
        <v>16044</v>
      </c>
    </row>
    <row r="558" spans="1:13">
      <c r="A558" s="534">
        <v>556</v>
      </c>
      <c r="B558" s="546" t="s">
        <v>16047</v>
      </c>
      <c r="C558" s="536"/>
      <c r="D558" s="533"/>
      <c r="E558" s="504"/>
      <c r="F558" s="533"/>
      <c r="G558" s="533"/>
      <c r="H558" s="533"/>
      <c r="I558" s="533" t="s">
        <v>16048</v>
      </c>
      <c r="J558" s="533"/>
      <c r="K558" s="535"/>
      <c r="L558" s="535"/>
      <c r="M558" s="186" t="s">
        <v>16044</v>
      </c>
    </row>
    <row r="559" spans="1:13">
      <c r="A559" s="1082">
        <v>557</v>
      </c>
      <c r="B559" s="546" t="s">
        <v>16049</v>
      </c>
      <c r="C559" s="536"/>
      <c r="D559" s="533"/>
      <c r="E559" s="504"/>
      <c r="F559" s="533"/>
      <c r="G559" s="533"/>
      <c r="H559" s="533"/>
      <c r="I559" s="533" t="s">
        <v>16050</v>
      </c>
      <c r="J559" s="533"/>
      <c r="K559" s="535"/>
      <c r="L559" s="535"/>
      <c r="M559" s="186" t="s">
        <v>16044</v>
      </c>
    </row>
    <row r="560" spans="1:13">
      <c r="A560" s="534">
        <v>558</v>
      </c>
      <c r="B560" s="546" t="s">
        <v>16051</v>
      </c>
      <c r="C560" s="536"/>
      <c r="D560" s="533"/>
      <c r="E560" s="504"/>
      <c r="F560" s="533"/>
      <c r="G560" s="533"/>
      <c r="H560" s="533"/>
      <c r="I560" s="533" t="s">
        <v>16052</v>
      </c>
      <c r="J560" s="533"/>
      <c r="K560" s="535"/>
      <c r="L560" s="535"/>
      <c r="M560" s="186" t="s">
        <v>16053</v>
      </c>
    </row>
    <row r="561" spans="1:13">
      <c r="A561" s="1082">
        <v>559</v>
      </c>
      <c r="B561" s="537" t="s">
        <v>7230</v>
      </c>
      <c r="C561" s="536"/>
      <c r="D561" s="533"/>
      <c r="E561" s="504"/>
      <c r="F561" s="533"/>
      <c r="G561" s="533"/>
      <c r="H561" s="533"/>
      <c r="I561" s="533" t="s">
        <v>16054</v>
      </c>
      <c r="J561" s="533"/>
      <c r="K561" s="535"/>
      <c r="L561" s="535"/>
      <c r="M561" s="186" t="s">
        <v>16053</v>
      </c>
    </row>
    <row r="562" spans="1:13">
      <c r="A562" s="534">
        <v>560</v>
      </c>
      <c r="B562" s="546" t="s">
        <v>16055</v>
      </c>
      <c r="C562" s="536"/>
      <c r="D562" s="533"/>
      <c r="E562" s="504"/>
      <c r="F562" s="533"/>
      <c r="G562" s="533"/>
      <c r="H562" s="533"/>
      <c r="I562" s="533" t="s">
        <v>16056</v>
      </c>
      <c r="J562" s="533"/>
      <c r="K562" s="535"/>
      <c r="L562" s="535"/>
      <c r="M562" s="186" t="s">
        <v>16053</v>
      </c>
    </row>
    <row r="563" spans="1:13">
      <c r="A563" s="1082">
        <v>561</v>
      </c>
      <c r="B563" s="546" t="s">
        <v>16057</v>
      </c>
      <c r="C563" s="536"/>
      <c r="D563" s="533"/>
      <c r="E563" s="504"/>
      <c r="F563" s="533"/>
      <c r="G563" s="533"/>
      <c r="H563" s="533"/>
      <c r="I563" s="533" t="s">
        <v>16058</v>
      </c>
      <c r="J563" s="533"/>
      <c r="K563" s="535"/>
      <c r="L563" s="535"/>
      <c r="M563" s="186" t="s">
        <v>16053</v>
      </c>
    </row>
    <row r="564" spans="1:13">
      <c r="A564" s="534">
        <v>562</v>
      </c>
      <c r="B564" s="546" t="s">
        <v>16059</v>
      </c>
      <c r="C564" s="536"/>
      <c r="D564" s="533"/>
      <c r="E564" s="504"/>
      <c r="F564" s="533"/>
      <c r="G564" s="533"/>
      <c r="H564" s="533"/>
      <c r="I564" s="533" t="s">
        <v>16060</v>
      </c>
      <c r="J564" s="533"/>
      <c r="K564" s="535"/>
      <c r="L564" s="535"/>
      <c r="M564" s="535" t="s">
        <v>15200</v>
      </c>
    </row>
    <row r="565" spans="1:13">
      <c r="A565" s="1082">
        <v>563</v>
      </c>
      <c r="B565" s="546" t="s">
        <v>16061</v>
      </c>
      <c r="C565" s="536"/>
      <c r="D565" s="533"/>
      <c r="E565" s="504"/>
      <c r="F565" s="533"/>
      <c r="G565" s="533"/>
      <c r="H565" s="533"/>
      <c r="I565" s="533" t="s">
        <v>16062</v>
      </c>
      <c r="J565" s="533"/>
      <c r="K565" s="535"/>
      <c r="L565" s="535"/>
      <c r="M565" s="535" t="s">
        <v>15200</v>
      </c>
    </row>
    <row r="566" spans="1:13">
      <c r="A566" s="534">
        <v>564</v>
      </c>
      <c r="B566" s="546" t="s">
        <v>16063</v>
      </c>
      <c r="C566" s="536"/>
      <c r="D566" s="533"/>
      <c r="E566" s="504"/>
      <c r="F566" s="533"/>
      <c r="G566" s="533"/>
      <c r="H566" s="533"/>
      <c r="I566" s="533" t="s">
        <v>16064</v>
      </c>
      <c r="J566" s="533"/>
      <c r="K566" s="535"/>
      <c r="L566" s="535"/>
      <c r="M566" s="535" t="s">
        <v>15200</v>
      </c>
    </row>
    <row r="567" spans="1:13">
      <c r="A567" s="1082">
        <v>565</v>
      </c>
      <c r="B567" s="546" t="s">
        <v>16065</v>
      </c>
      <c r="C567" s="536"/>
      <c r="D567" s="533"/>
      <c r="E567" s="504"/>
      <c r="F567" s="533"/>
      <c r="G567" s="533"/>
      <c r="H567" s="533"/>
      <c r="I567" s="533" t="s">
        <v>16066</v>
      </c>
      <c r="J567" s="533"/>
      <c r="K567" s="535"/>
      <c r="L567" s="535"/>
      <c r="M567" s="535" t="s">
        <v>15200</v>
      </c>
    </row>
    <row r="568" spans="1:13">
      <c r="A568" s="534">
        <v>566</v>
      </c>
      <c r="B568" s="546" t="s">
        <v>16067</v>
      </c>
      <c r="C568" s="536"/>
      <c r="D568" s="533"/>
      <c r="E568" s="504"/>
      <c r="F568" s="533"/>
      <c r="G568" s="533"/>
      <c r="H568" s="533"/>
      <c r="I568" s="533" t="s">
        <v>16068</v>
      </c>
      <c r="J568" s="533"/>
      <c r="K568" s="535"/>
      <c r="L568" s="535"/>
      <c r="M568" s="535" t="s">
        <v>15200</v>
      </c>
    </row>
    <row r="569" spans="1:13">
      <c r="A569" s="1082">
        <v>567</v>
      </c>
      <c r="B569" s="546" t="s">
        <v>16069</v>
      </c>
      <c r="C569" s="536"/>
      <c r="D569" s="533"/>
      <c r="E569" s="504"/>
      <c r="F569" s="533"/>
      <c r="G569" s="533"/>
      <c r="H569" s="413" t="s">
        <v>13889</v>
      </c>
      <c r="I569" s="533" t="s">
        <v>16070</v>
      </c>
      <c r="J569" s="533"/>
      <c r="K569" s="535"/>
      <c r="L569" s="535"/>
      <c r="M569" s="535" t="s">
        <v>16071</v>
      </c>
    </row>
    <row r="570" spans="1:13">
      <c r="A570" s="534">
        <v>568</v>
      </c>
      <c r="B570" s="546" t="s">
        <v>16072</v>
      </c>
      <c r="C570" s="536"/>
      <c r="D570" s="533"/>
      <c r="E570" s="504"/>
      <c r="F570" s="533"/>
      <c r="G570" s="533"/>
      <c r="H570" s="533"/>
      <c r="I570" s="533" t="s">
        <v>16073</v>
      </c>
      <c r="J570" s="533"/>
      <c r="K570" s="535"/>
      <c r="L570" s="535"/>
      <c r="M570" s="535" t="s">
        <v>16071</v>
      </c>
    </row>
    <row r="571" spans="1:13">
      <c r="A571" s="1082">
        <v>569</v>
      </c>
      <c r="B571" s="546" t="s">
        <v>16074</v>
      </c>
      <c r="C571" s="536"/>
      <c r="D571" s="533"/>
      <c r="E571" s="504"/>
      <c r="F571" s="533"/>
      <c r="G571" s="533"/>
      <c r="H571" s="533"/>
      <c r="I571" s="533" t="s">
        <v>16075</v>
      </c>
      <c r="J571" s="533"/>
      <c r="K571" s="535"/>
      <c r="L571" s="535"/>
      <c r="M571" s="535" t="s">
        <v>16071</v>
      </c>
    </row>
    <row r="572" spans="1:13">
      <c r="A572" s="534">
        <v>570</v>
      </c>
      <c r="B572" s="546" t="s">
        <v>16076</v>
      </c>
      <c r="C572" s="536"/>
      <c r="D572" s="533"/>
      <c r="E572" s="504"/>
      <c r="F572" s="533"/>
      <c r="G572" s="533"/>
      <c r="H572" s="533"/>
      <c r="I572" s="533" t="s">
        <v>16077</v>
      </c>
      <c r="J572" s="533"/>
      <c r="K572" s="535"/>
      <c r="L572" s="535"/>
      <c r="M572" s="535" t="s">
        <v>16071</v>
      </c>
    </row>
    <row r="573" spans="1:13">
      <c r="A573" s="1082">
        <v>571</v>
      </c>
      <c r="B573" s="546" t="s">
        <v>16078</v>
      </c>
      <c r="C573" s="536"/>
      <c r="D573" s="533"/>
      <c r="E573" s="504"/>
      <c r="F573" s="533"/>
      <c r="G573" s="533"/>
      <c r="H573" s="533"/>
      <c r="I573" s="533" t="s">
        <v>16079</v>
      </c>
      <c r="J573" s="533"/>
      <c r="K573" s="535"/>
      <c r="L573" s="535"/>
      <c r="M573" s="535" t="s">
        <v>16071</v>
      </c>
    </row>
    <row r="574" spans="1:13">
      <c r="A574" s="534">
        <v>572</v>
      </c>
      <c r="B574" s="546" t="s">
        <v>16080</v>
      </c>
      <c r="C574" s="536"/>
      <c r="D574" s="533"/>
      <c r="E574" s="504"/>
      <c r="F574" s="533"/>
      <c r="G574" s="533"/>
      <c r="H574" s="533"/>
      <c r="I574" s="533" t="s">
        <v>16081</v>
      </c>
      <c r="J574" s="533"/>
      <c r="K574" s="535"/>
      <c r="L574" s="535"/>
      <c r="M574" s="535" t="s">
        <v>16071</v>
      </c>
    </row>
    <row r="575" spans="1:13">
      <c r="A575" s="1082">
        <v>573</v>
      </c>
      <c r="B575" s="537" t="s">
        <v>16082</v>
      </c>
      <c r="C575" s="536"/>
      <c r="D575" s="533"/>
      <c r="E575" s="504"/>
      <c r="F575" s="533"/>
      <c r="G575" s="533"/>
      <c r="H575" s="533"/>
      <c r="I575" s="533" t="s">
        <v>16083</v>
      </c>
      <c r="J575" s="533"/>
      <c r="K575" s="535"/>
      <c r="L575" s="535"/>
      <c r="M575" s="535" t="s">
        <v>16071</v>
      </c>
    </row>
    <row r="576" spans="1:13">
      <c r="A576" s="534">
        <v>574</v>
      </c>
      <c r="B576" s="546" t="s">
        <v>16084</v>
      </c>
      <c r="C576" s="536"/>
      <c r="D576" s="533"/>
      <c r="E576" s="504"/>
      <c r="F576" s="533"/>
      <c r="G576" s="533"/>
      <c r="H576" s="533"/>
      <c r="I576" s="533" t="s">
        <v>16085</v>
      </c>
      <c r="J576" s="533"/>
      <c r="K576" s="535"/>
      <c r="L576" s="535"/>
      <c r="M576" s="535" t="s">
        <v>16071</v>
      </c>
    </row>
    <row r="577" spans="1:13">
      <c r="A577" s="1082">
        <v>575</v>
      </c>
      <c r="B577" s="546" t="s">
        <v>16086</v>
      </c>
      <c r="C577" s="536"/>
      <c r="D577" s="533"/>
      <c r="E577" s="504"/>
      <c r="F577" s="533"/>
      <c r="G577" s="533"/>
      <c r="H577" s="533"/>
      <c r="I577" s="533" t="s">
        <v>16087</v>
      </c>
      <c r="J577" s="533"/>
      <c r="K577" s="535"/>
      <c r="L577" s="535"/>
      <c r="M577" s="535" t="s">
        <v>16071</v>
      </c>
    </row>
    <row r="578" spans="1:13">
      <c r="A578" s="534">
        <v>576</v>
      </c>
      <c r="B578" s="546" t="s">
        <v>16088</v>
      </c>
      <c r="C578" s="536"/>
      <c r="D578" s="533"/>
      <c r="E578" s="504"/>
      <c r="F578" s="533"/>
      <c r="G578" s="533"/>
      <c r="H578" s="533"/>
      <c r="I578" s="533" t="s">
        <v>16089</v>
      </c>
      <c r="J578" s="533"/>
      <c r="K578" s="535"/>
      <c r="L578" s="535"/>
      <c r="M578" s="535" t="s">
        <v>16090</v>
      </c>
    </row>
    <row r="579" spans="1:13">
      <c r="A579" s="1082">
        <v>577</v>
      </c>
      <c r="B579" s="546" t="s">
        <v>16091</v>
      </c>
      <c r="C579" s="536"/>
      <c r="D579" s="533"/>
      <c r="E579" s="504"/>
      <c r="F579" s="533"/>
      <c r="G579" s="533"/>
      <c r="H579" s="533"/>
      <c r="I579" s="533" t="s">
        <v>16092</v>
      </c>
      <c r="J579" s="533"/>
      <c r="K579" s="535"/>
      <c r="L579" s="535"/>
      <c r="M579" s="535" t="s">
        <v>16090</v>
      </c>
    </row>
    <row r="580" spans="1:13">
      <c r="A580" s="534">
        <v>578</v>
      </c>
      <c r="B580" s="546" t="s">
        <v>16093</v>
      </c>
      <c r="C580" s="536"/>
      <c r="D580" s="533"/>
      <c r="E580" s="504"/>
      <c r="F580" s="533"/>
      <c r="G580" s="533"/>
      <c r="H580" s="533"/>
      <c r="I580" s="533" t="s">
        <v>16094</v>
      </c>
      <c r="J580" s="533"/>
      <c r="K580" s="535"/>
      <c r="L580" s="535"/>
      <c r="M580" s="535" t="s">
        <v>16090</v>
      </c>
    </row>
    <row r="581" spans="1:13">
      <c r="A581" s="1082">
        <v>579</v>
      </c>
      <c r="B581" s="546" t="s">
        <v>16095</v>
      </c>
      <c r="C581" s="536"/>
      <c r="D581" s="533"/>
      <c r="E581" s="504"/>
      <c r="F581" s="533"/>
      <c r="G581" s="533"/>
      <c r="H581" s="533"/>
      <c r="I581" s="533" t="s">
        <v>16096</v>
      </c>
      <c r="J581" s="533"/>
      <c r="K581" s="535"/>
      <c r="L581" s="535"/>
      <c r="M581" s="535" t="s">
        <v>16090</v>
      </c>
    </row>
    <row r="582" spans="1:13">
      <c r="A582" s="534">
        <v>580</v>
      </c>
      <c r="B582" s="546" t="s">
        <v>16097</v>
      </c>
      <c r="C582" s="536"/>
      <c r="D582" s="533"/>
      <c r="E582" s="504"/>
      <c r="F582" s="533"/>
      <c r="G582" s="533"/>
      <c r="H582" s="533"/>
      <c r="I582" s="533" t="s">
        <v>16098</v>
      </c>
      <c r="J582" s="533"/>
      <c r="K582" s="535"/>
      <c r="L582" s="535"/>
      <c r="M582" s="535" t="s">
        <v>16090</v>
      </c>
    </row>
    <row r="583" spans="1:13">
      <c r="A583" s="1082">
        <v>581</v>
      </c>
      <c r="B583" s="546" t="s">
        <v>16099</v>
      </c>
      <c r="C583" s="536"/>
      <c r="D583" s="533"/>
      <c r="E583" s="504"/>
      <c r="F583" s="533"/>
      <c r="G583" s="533"/>
      <c r="H583" s="533"/>
      <c r="I583" s="533" t="s">
        <v>16100</v>
      </c>
      <c r="J583" s="533"/>
      <c r="K583" s="535"/>
      <c r="L583" s="535"/>
      <c r="M583" s="535" t="s">
        <v>16090</v>
      </c>
    </row>
    <row r="584" spans="1:13">
      <c r="A584" s="534">
        <v>582</v>
      </c>
      <c r="B584" s="546" t="s">
        <v>16101</v>
      </c>
      <c r="C584" s="536"/>
      <c r="D584" s="533"/>
      <c r="E584" s="504"/>
      <c r="F584" s="533"/>
      <c r="G584" s="533"/>
      <c r="H584" s="533"/>
      <c r="I584" s="533" t="s">
        <v>16102</v>
      </c>
      <c r="J584" s="533"/>
      <c r="K584" s="535"/>
      <c r="L584" s="535"/>
      <c r="M584" s="535" t="s">
        <v>16090</v>
      </c>
    </row>
    <row r="585" spans="1:13">
      <c r="A585" s="1082">
        <v>583</v>
      </c>
      <c r="B585" s="546" t="s">
        <v>16103</v>
      </c>
      <c r="C585" s="536"/>
      <c r="D585" s="533"/>
      <c r="E585" s="504"/>
      <c r="F585" s="533"/>
      <c r="G585" s="533"/>
      <c r="H585" s="533"/>
      <c r="I585" s="533" t="s">
        <v>16104</v>
      </c>
      <c r="J585" s="533"/>
      <c r="K585" s="535"/>
      <c r="L585" s="535"/>
      <c r="M585" s="535" t="s">
        <v>16090</v>
      </c>
    </row>
    <row r="586" spans="1:13">
      <c r="A586" s="534">
        <v>584</v>
      </c>
      <c r="B586" s="546" t="s">
        <v>15227</v>
      </c>
      <c r="C586" s="536"/>
      <c r="D586" s="533"/>
      <c r="E586" s="504"/>
      <c r="F586" s="533"/>
      <c r="G586" s="533"/>
      <c r="H586" s="533"/>
      <c r="I586" s="533" t="s">
        <v>16105</v>
      </c>
      <c r="J586" s="533"/>
      <c r="K586" s="535"/>
      <c r="L586" s="535"/>
      <c r="M586" s="535" t="s">
        <v>15229</v>
      </c>
    </row>
    <row r="587" spans="1:13">
      <c r="A587" s="1082">
        <v>585</v>
      </c>
      <c r="B587" s="546" t="s">
        <v>15448</v>
      </c>
      <c r="C587" s="536"/>
      <c r="D587" s="533"/>
      <c r="E587" s="504"/>
      <c r="F587" s="533"/>
      <c r="G587" s="533"/>
      <c r="H587" s="533"/>
      <c r="I587" s="533" t="s">
        <v>16106</v>
      </c>
      <c r="J587" s="533"/>
      <c r="K587" s="535"/>
      <c r="L587" s="535"/>
      <c r="M587" s="535" t="s">
        <v>15229</v>
      </c>
    </row>
    <row r="588" spans="1:13">
      <c r="A588" s="534">
        <v>586</v>
      </c>
      <c r="B588" s="546" t="s">
        <v>15701</v>
      </c>
      <c r="C588" s="536"/>
      <c r="D588" s="533"/>
      <c r="E588" s="504"/>
      <c r="F588" s="533"/>
      <c r="G588" s="533"/>
      <c r="H588" s="533"/>
      <c r="I588" s="533" t="s">
        <v>16107</v>
      </c>
      <c r="J588" s="533"/>
      <c r="K588" s="535"/>
      <c r="L588" s="535"/>
      <c r="M588" s="535" t="s">
        <v>15229</v>
      </c>
    </row>
    <row r="589" spans="1:13">
      <c r="A589" s="1082">
        <v>587</v>
      </c>
      <c r="B589" s="546" t="s">
        <v>16108</v>
      </c>
      <c r="C589" s="536"/>
      <c r="D589" s="533"/>
      <c r="E589" s="504"/>
      <c r="F589" s="533"/>
      <c r="G589" s="533"/>
      <c r="H589" s="533"/>
      <c r="I589" s="533" t="s">
        <v>16109</v>
      </c>
      <c r="J589" s="533"/>
      <c r="K589" s="535"/>
      <c r="L589" s="535"/>
      <c r="M589" s="535" t="s">
        <v>15229</v>
      </c>
    </row>
    <row r="590" spans="1:13">
      <c r="A590" s="534">
        <v>588</v>
      </c>
      <c r="B590" s="546" t="s">
        <v>15834</v>
      </c>
      <c r="C590" s="536"/>
      <c r="D590" s="533"/>
      <c r="E590" s="504"/>
      <c r="F590" s="533"/>
      <c r="G590" s="533"/>
      <c r="H590" s="533"/>
      <c r="I590" s="533" t="s">
        <v>16110</v>
      </c>
      <c r="J590" s="533"/>
      <c r="K590" s="535"/>
      <c r="L590" s="535"/>
      <c r="M590" s="535" t="s">
        <v>15229</v>
      </c>
    </row>
    <row r="591" spans="1:13">
      <c r="A591" s="1082">
        <v>589</v>
      </c>
      <c r="B591" s="546" t="s">
        <v>15967</v>
      </c>
      <c r="C591" s="536"/>
      <c r="D591" s="533"/>
      <c r="E591" s="504"/>
      <c r="F591" s="533"/>
      <c r="G591" s="533"/>
      <c r="H591" s="533"/>
      <c r="I591" s="533" t="s">
        <v>16111</v>
      </c>
      <c r="J591" s="533"/>
      <c r="K591" s="535"/>
      <c r="L591" s="535"/>
      <c r="M591" s="535" t="s">
        <v>15229</v>
      </c>
    </row>
    <row r="592" spans="1:13">
      <c r="A592" s="534">
        <v>590</v>
      </c>
      <c r="B592" s="546" t="s">
        <v>16112</v>
      </c>
      <c r="C592" s="536" t="s">
        <v>568</v>
      </c>
      <c r="D592" s="533"/>
      <c r="E592" s="504"/>
      <c r="F592" s="533"/>
      <c r="G592" s="533"/>
      <c r="H592" s="533"/>
      <c r="I592" s="533"/>
      <c r="J592" s="533"/>
      <c r="K592" s="535"/>
      <c r="L592" s="535"/>
      <c r="M592" s="535"/>
    </row>
    <row r="593" spans="1:13">
      <c r="A593" s="1082">
        <v>591</v>
      </c>
      <c r="B593" s="546" t="s">
        <v>16113</v>
      </c>
      <c r="C593" s="536"/>
      <c r="D593" s="533"/>
      <c r="E593" s="504"/>
      <c r="F593" s="533"/>
      <c r="G593" s="533"/>
      <c r="H593" s="533"/>
      <c r="I593" s="533" t="s">
        <v>16114</v>
      </c>
      <c r="J593" s="533"/>
      <c r="K593" s="535"/>
      <c r="L593" s="535"/>
      <c r="M593" s="535"/>
    </row>
    <row r="594" spans="1:13">
      <c r="A594" s="534">
        <v>592</v>
      </c>
      <c r="B594" s="546" t="s">
        <v>16115</v>
      </c>
      <c r="C594" s="536"/>
      <c r="D594" s="533"/>
      <c r="E594" s="504"/>
      <c r="F594" s="533"/>
      <c r="G594" s="533"/>
      <c r="H594" s="533"/>
      <c r="I594" s="533" t="s">
        <v>16116</v>
      </c>
      <c r="J594" s="533"/>
      <c r="K594" s="535"/>
      <c r="L594" s="535"/>
      <c r="M594" s="535"/>
    </row>
    <row r="595" spans="1:13">
      <c r="A595" s="1082">
        <v>593</v>
      </c>
      <c r="B595" s="546" t="s">
        <v>16117</v>
      </c>
      <c r="C595" s="536"/>
      <c r="D595" s="533"/>
      <c r="E595" s="504"/>
      <c r="F595" s="533"/>
      <c r="G595" s="533"/>
      <c r="H595" s="533"/>
      <c r="I595" s="533" t="s">
        <v>16118</v>
      </c>
      <c r="J595" s="533"/>
      <c r="K595" s="535"/>
      <c r="L595" s="535"/>
      <c r="M595" s="535"/>
    </row>
    <row r="596" spans="1:13">
      <c r="A596" s="534">
        <v>594</v>
      </c>
      <c r="B596" s="546" t="s">
        <v>16119</v>
      </c>
      <c r="C596" s="536" t="s">
        <v>888</v>
      </c>
      <c r="D596" s="533"/>
      <c r="E596" s="504"/>
      <c r="F596" s="533"/>
      <c r="G596" s="533"/>
      <c r="H596" s="533"/>
      <c r="I596" s="533"/>
      <c r="J596" s="533"/>
      <c r="K596" s="535"/>
      <c r="L596" s="535"/>
      <c r="M596" s="535"/>
    </row>
    <row r="597" spans="1:13">
      <c r="A597" s="1082">
        <v>595</v>
      </c>
      <c r="B597" s="546" t="s">
        <v>16120</v>
      </c>
      <c r="C597" s="536" t="s">
        <v>888</v>
      </c>
      <c r="D597" s="533"/>
      <c r="E597" s="504"/>
      <c r="F597" s="533"/>
      <c r="G597" s="533"/>
      <c r="H597" s="533"/>
      <c r="I597" s="533"/>
      <c r="J597" s="533"/>
      <c r="K597" s="535"/>
      <c r="L597" s="535"/>
      <c r="M597" s="535"/>
    </row>
    <row r="598" spans="1:13">
      <c r="A598" s="534">
        <v>596</v>
      </c>
      <c r="B598" s="546" t="s">
        <v>16121</v>
      </c>
      <c r="C598" s="536" t="s">
        <v>888</v>
      </c>
      <c r="D598" s="533"/>
      <c r="E598" s="504"/>
      <c r="F598" s="533"/>
      <c r="G598" s="533"/>
      <c r="H598" s="533"/>
      <c r="I598" s="533"/>
      <c r="J598" s="533"/>
      <c r="K598" s="535"/>
      <c r="L598" s="535"/>
      <c r="M598" s="535"/>
    </row>
    <row r="599" spans="1:13">
      <c r="A599" s="1082">
        <v>597</v>
      </c>
      <c r="B599" s="546" t="s">
        <v>16122</v>
      </c>
      <c r="C599" s="536" t="s">
        <v>888</v>
      </c>
      <c r="D599" s="533"/>
      <c r="E599" s="504"/>
      <c r="F599" s="533"/>
      <c r="G599" s="533"/>
      <c r="H599" s="533"/>
      <c r="I599" s="533"/>
      <c r="J599" s="533"/>
      <c r="K599" s="535"/>
      <c r="L599" s="535"/>
      <c r="M599" s="535"/>
    </row>
    <row r="600" spans="1:13">
      <c r="A600" s="534">
        <v>598</v>
      </c>
      <c r="B600" s="546" t="s">
        <v>16123</v>
      </c>
      <c r="C600" s="536" t="s">
        <v>888</v>
      </c>
      <c r="D600" s="533"/>
      <c r="E600" s="504"/>
      <c r="F600" s="533"/>
      <c r="G600" s="533"/>
      <c r="H600" s="533"/>
      <c r="I600" s="533"/>
      <c r="J600" s="533"/>
      <c r="K600" s="535"/>
      <c r="L600" s="535"/>
      <c r="M600" s="535"/>
    </row>
    <row r="601" spans="1:13">
      <c r="A601" s="1082">
        <v>599</v>
      </c>
      <c r="B601" s="546" t="s">
        <v>16124</v>
      </c>
      <c r="C601" s="536" t="s">
        <v>888</v>
      </c>
      <c r="D601" s="533"/>
      <c r="E601" s="504"/>
      <c r="F601" s="533"/>
      <c r="G601" s="533"/>
      <c r="H601" s="533"/>
      <c r="I601" s="533"/>
      <c r="J601" s="533"/>
      <c r="K601" s="535"/>
      <c r="L601" s="535"/>
      <c r="M601" s="535"/>
    </row>
    <row r="602" spans="1:13">
      <c r="A602" s="534">
        <v>600</v>
      </c>
      <c r="B602" s="546" t="s">
        <v>16125</v>
      </c>
      <c r="C602" s="536" t="s">
        <v>888</v>
      </c>
      <c r="D602" s="533"/>
      <c r="E602" s="504"/>
      <c r="F602" s="533"/>
      <c r="G602" s="533"/>
      <c r="H602" s="533"/>
      <c r="I602" s="533"/>
      <c r="J602" s="533"/>
      <c r="K602" s="535"/>
      <c r="L602" s="535"/>
      <c r="M602" s="535"/>
    </row>
    <row r="603" spans="1:13">
      <c r="A603" s="1082">
        <v>601</v>
      </c>
      <c r="B603" s="546" t="s">
        <v>16126</v>
      </c>
      <c r="C603" s="536" t="s">
        <v>888</v>
      </c>
      <c r="D603" s="533"/>
      <c r="E603" s="504"/>
      <c r="F603" s="533"/>
      <c r="G603" s="533"/>
      <c r="H603" s="533"/>
      <c r="I603" s="533"/>
      <c r="J603" s="533"/>
      <c r="K603" s="535"/>
      <c r="L603" s="535"/>
      <c r="M603" s="535"/>
    </row>
    <row r="604" spans="1:13">
      <c r="A604" s="534">
        <v>602</v>
      </c>
      <c r="B604" s="546" t="s">
        <v>16127</v>
      </c>
      <c r="C604" s="536" t="s">
        <v>888</v>
      </c>
      <c r="D604" s="533"/>
      <c r="E604" s="504"/>
      <c r="F604" s="533"/>
      <c r="G604" s="533"/>
      <c r="H604" s="533"/>
      <c r="I604" s="533"/>
      <c r="J604" s="533"/>
      <c r="K604" s="535"/>
      <c r="L604" s="535"/>
      <c r="M604" s="535"/>
    </row>
    <row r="605" spans="1:13">
      <c r="A605" s="1082">
        <v>603</v>
      </c>
      <c r="B605" s="546" t="s">
        <v>16128</v>
      </c>
      <c r="C605" s="536" t="s">
        <v>888</v>
      </c>
      <c r="D605" s="533"/>
      <c r="E605" s="504"/>
      <c r="F605" s="533"/>
      <c r="G605" s="533"/>
      <c r="H605" s="533"/>
      <c r="I605" s="533"/>
      <c r="J605" s="533"/>
      <c r="K605" s="535"/>
      <c r="L605" s="535"/>
      <c r="M605" s="535"/>
    </row>
    <row r="606" spans="1:13">
      <c r="A606" s="534">
        <v>604</v>
      </c>
      <c r="B606" s="546" t="s">
        <v>16129</v>
      </c>
      <c r="C606" s="536" t="s">
        <v>888</v>
      </c>
      <c r="D606" s="533"/>
      <c r="E606" s="504"/>
      <c r="F606" s="533"/>
      <c r="G606" s="533"/>
      <c r="H606" s="533"/>
      <c r="I606" s="533"/>
      <c r="J606" s="533"/>
      <c r="K606" s="535"/>
      <c r="L606" s="535"/>
      <c r="M606" s="535"/>
    </row>
    <row r="607" spans="1:13">
      <c r="A607" s="1082">
        <v>605</v>
      </c>
      <c r="B607" s="546" t="s">
        <v>16130</v>
      </c>
      <c r="C607" s="536" t="s">
        <v>888</v>
      </c>
      <c r="D607" s="533"/>
      <c r="E607" s="504"/>
      <c r="F607" s="533"/>
      <c r="G607" s="533"/>
      <c r="H607" s="533"/>
      <c r="I607" s="533"/>
      <c r="J607" s="533"/>
      <c r="K607" s="535"/>
      <c r="L607" s="535"/>
      <c r="M607" s="535"/>
    </row>
    <row r="608" spans="1:13">
      <c r="A608" s="534">
        <v>606</v>
      </c>
      <c r="B608" s="546" t="s">
        <v>16131</v>
      </c>
      <c r="C608" s="536" t="s">
        <v>888</v>
      </c>
      <c r="D608" s="533"/>
      <c r="E608" s="504"/>
      <c r="F608" s="533"/>
      <c r="G608" s="533"/>
      <c r="H608" s="533"/>
      <c r="I608" s="533"/>
      <c r="J608" s="533"/>
      <c r="K608" s="535"/>
      <c r="L608" s="535"/>
      <c r="M608" s="535"/>
    </row>
    <row r="609" spans="1:13">
      <c r="A609" s="1082">
        <v>607</v>
      </c>
      <c r="B609" s="546" t="s">
        <v>16132</v>
      </c>
      <c r="C609" s="536" t="s">
        <v>888</v>
      </c>
      <c r="D609" s="533"/>
      <c r="E609" s="504"/>
      <c r="F609" s="533"/>
      <c r="G609" s="533"/>
      <c r="H609" s="533"/>
      <c r="I609" s="533"/>
      <c r="J609" s="533"/>
      <c r="K609" s="535"/>
      <c r="L609" s="535"/>
      <c r="M609" s="535"/>
    </row>
    <row r="610" spans="1:13">
      <c r="A610" s="534">
        <v>608</v>
      </c>
      <c r="B610" s="546" t="s">
        <v>15536</v>
      </c>
      <c r="C610" s="536" t="s">
        <v>888</v>
      </c>
      <c r="D610" s="533"/>
      <c r="E610" s="504"/>
      <c r="F610" s="533"/>
      <c r="G610" s="533"/>
      <c r="H610" s="533"/>
      <c r="I610" s="533"/>
      <c r="J610" s="533"/>
      <c r="K610" s="535"/>
      <c r="L610" s="535"/>
      <c r="M610" s="535"/>
    </row>
    <row r="611" spans="1:13">
      <c r="A611" s="1082">
        <v>609</v>
      </c>
      <c r="B611" s="546" t="s">
        <v>15728</v>
      </c>
      <c r="C611" s="536" t="s">
        <v>888</v>
      </c>
      <c r="D611" s="533"/>
      <c r="E611" s="504"/>
      <c r="F611" s="533"/>
      <c r="G611" s="533"/>
      <c r="H611" s="533"/>
      <c r="I611" s="533"/>
      <c r="J611" s="533"/>
      <c r="K611" s="535"/>
      <c r="L611" s="535"/>
      <c r="M611" s="535"/>
    </row>
    <row r="612" spans="1:13">
      <c r="A612" s="534">
        <v>610</v>
      </c>
      <c r="B612" s="546" t="s">
        <v>15427</v>
      </c>
      <c r="C612" s="536" t="s">
        <v>888</v>
      </c>
      <c r="D612" s="533"/>
      <c r="E612" s="504"/>
      <c r="F612" s="533"/>
      <c r="G612" s="533"/>
      <c r="H612" s="533"/>
      <c r="I612" s="533"/>
      <c r="J612" s="533"/>
      <c r="K612" s="535"/>
      <c r="L612" s="535"/>
      <c r="M612" s="535"/>
    </row>
    <row r="613" spans="1:13">
      <c r="A613" s="1082">
        <v>611</v>
      </c>
      <c r="B613" s="546" t="s">
        <v>16133</v>
      </c>
      <c r="C613" s="536" t="s">
        <v>888</v>
      </c>
      <c r="D613" s="533"/>
      <c r="E613" s="504"/>
      <c r="F613" s="533"/>
      <c r="G613" s="533"/>
      <c r="H613" s="533"/>
      <c r="I613" s="533"/>
      <c r="J613" s="533"/>
      <c r="K613" s="535"/>
      <c r="L613" s="535"/>
      <c r="M613" s="535"/>
    </row>
    <row r="614" spans="1:13">
      <c r="A614" s="534">
        <v>612</v>
      </c>
      <c r="B614" s="546" t="s">
        <v>16134</v>
      </c>
      <c r="C614" s="536" t="s">
        <v>888</v>
      </c>
      <c r="D614" s="533"/>
      <c r="E614" s="504"/>
      <c r="F614" s="533"/>
      <c r="G614" s="533"/>
      <c r="H614" s="533"/>
      <c r="I614" s="533"/>
      <c r="J614" s="533"/>
      <c r="K614" s="535"/>
      <c r="L614" s="535"/>
      <c r="M614" s="535"/>
    </row>
    <row r="615" spans="1:13">
      <c r="A615" s="1082">
        <v>613</v>
      </c>
      <c r="B615" s="546" t="s">
        <v>16135</v>
      </c>
      <c r="C615" s="536" t="s">
        <v>888</v>
      </c>
      <c r="D615" s="533"/>
      <c r="E615" s="504"/>
      <c r="F615" s="533"/>
      <c r="G615" s="533"/>
      <c r="H615" s="533"/>
      <c r="I615" s="533"/>
      <c r="J615" s="533"/>
      <c r="K615" s="535"/>
      <c r="L615" s="535"/>
      <c r="M615" s="535"/>
    </row>
    <row r="616" spans="1:13">
      <c r="A616" s="534">
        <v>614</v>
      </c>
      <c r="B616" s="546" t="s">
        <v>16136</v>
      </c>
      <c r="C616" s="536" t="s">
        <v>888</v>
      </c>
      <c r="D616" s="533"/>
      <c r="E616" s="504"/>
      <c r="F616" s="533"/>
      <c r="G616" s="533"/>
      <c r="H616" s="533"/>
      <c r="I616" s="533"/>
      <c r="J616" s="533"/>
      <c r="K616" s="535"/>
      <c r="L616" s="535"/>
      <c r="M616" s="535"/>
    </row>
    <row r="617" spans="1:13">
      <c r="A617" s="1082">
        <v>615</v>
      </c>
      <c r="B617" s="546" t="s">
        <v>16137</v>
      </c>
      <c r="C617" s="536"/>
      <c r="D617" s="533"/>
      <c r="E617" s="504" t="s">
        <v>16138</v>
      </c>
      <c r="F617" s="533"/>
      <c r="G617" s="533"/>
      <c r="H617" s="533"/>
      <c r="I617" s="533"/>
      <c r="J617" s="533"/>
      <c r="K617" s="535"/>
      <c r="L617" s="535"/>
      <c r="M617" s="535"/>
    </row>
    <row r="618" spans="1:13">
      <c r="A618" s="534">
        <v>616</v>
      </c>
      <c r="B618" s="546" t="s">
        <v>16137</v>
      </c>
      <c r="C618" s="536"/>
      <c r="D618" s="533"/>
      <c r="E618" s="504" t="s">
        <v>16138</v>
      </c>
      <c r="F618" s="533"/>
      <c r="G618" s="533"/>
      <c r="H618" s="533"/>
      <c r="I618" s="533"/>
      <c r="J618" s="533"/>
      <c r="K618" s="535"/>
      <c r="L618" s="535"/>
      <c r="M618" s="535"/>
    </row>
    <row r="619" spans="1:13">
      <c r="A619" s="1082">
        <v>617</v>
      </c>
      <c r="B619" s="546" t="s">
        <v>16137</v>
      </c>
      <c r="C619" s="536"/>
      <c r="D619" s="533"/>
      <c r="E619" s="504" t="s">
        <v>16138</v>
      </c>
      <c r="F619" s="533"/>
      <c r="G619" s="533"/>
      <c r="H619" s="533"/>
      <c r="I619" s="533"/>
      <c r="J619" s="533"/>
      <c r="K619" s="535"/>
      <c r="L619" s="535"/>
      <c r="M619" s="535"/>
    </row>
    <row r="620" spans="1:13">
      <c r="A620" s="534">
        <v>618</v>
      </c>
      <c r="B620" s="546" t="s">
        <v>16139</v>
      </c>
      <c r="C620" s="536" t="s">
        <v>894</v>
      </c>
      <c r="D620" s="533" t="s">
        <v>894</v>
      </c>
      <c r="E620" s="504"/>
      <c r="F620" s="533"/>
      <c r="G620" s="533"/>
      <c r="H620" s="533"/>
      <c r="I620" s="533"/>
      <c r="J620" s="533"/>
      <c r="K620" s="535"/>
      <c r="L620" s="535"/>
      <c r="M620" s="535"/>
    </row>
    <row r="621" spans="1:13">
      <c r="A621" s="1082">
        <v>619</v>
      </c>
      <c r="B621" s="329" t="s">
        <v>16140</v>
      </c>
      <c r="C621" s="536" t="s">
        <v>894</v>
      </c>
      <c r="D621" s="533" t="s">
        <v>894</v>
      </c>
      <c r="E621" s="504"/>
      <c r="F621" s="533"/>
      <c r="G621" s="533"/>
      <c r="H621" s="533"/>
      <c r="I621" s="533"/>
      <c r="J621" s="533"/>
      <c r="K621" s="535"/>
      <c r="L621" s="535"/>
      <c r="M621" s="535"/>
    </row>
    <row r="622" spans="1:13">
      <c r="A622" s="534">
        <v>620</v>
      </c>
      <c r="B622" s="546" t="s">
        <v>16141</v>
      </c>
      <c r="C622" s="536"/>
      <c r="D622" s="533"/>
      <c r="E622" s="504" t="s">
        <v>16138</v>
      </c>
      <c r="F622" s="533"/>
      <c r="G622" s="533"/>
      <c r="H622" s="533"/>
      <c r="I622" s="533"/>
      <c r="J622" s="533"/>
      <c r="K622" s="535"/>
      <c r="L622" s="535"/>
      <c r="M622" s="535"/>
    </row>
    <row r="623" spans="1:13">
      <c r="A623" s="1082">
        <v>621</v>
      </c>
      <c r="B623" s="546" t="s">
        <v>15769</v>
      </c>
      <c r="C623" s="536" t="s">
        <v>973</v>
      </c>
      <c r="D623" s="533" t="s">
        <v>973</v>
      </c>
      <c r="E623" s="504"/>
      <c r="F623" s="533"/>
      <c r="G623" s="533"/>
      <c r="H623" s="533"/>
      <c r="I623" s="533"/>
      <c r="J623" s="533"/>
      <c r="K623" s="535"/>
      <c r="L623" s="535"/>
      <c r="M623" s="535"/>
    </row>
    <row r="624" spans="1:13">
      <c r="A624" s="534">
        <v>622</v>
      </c>
      <c r="B624" s="546" t="s">
        <v>16142</v>
      </c>
      <c r="C624" s="536"/>
      <c r="D624" s="533"/>
      <c r="E624" s="504"/>
      <c r="F624" s="533"/>
      <c r="G624" s="533"/>
      <c r="H624" s="533"/>
      <c r="I624" s="533"/>
      <c r="J624" s="533"/>
      <c r="K624" s="535"/>
      <c r="L624" s="535"/>
      <c r="M624" s="535"/>
    </row>
    <row r="625" spans="1:13">
      <c r="A625" s="1082">
        <v>623</v>
      </c>
      <c r="B625" s="546" t="s">
        <v>16143</v>
      </c>
      <c r="C625" s="536" t="s">
        <v>966</v>
      </c>
      <c r="D625" s="533" t="s">
        <v>966</v>
      </c>
      <c r="E625" s="504"/>
      <c r="F625" s="533"/>
      <c r="G625" s="533"/>
      <c r="H625" s="533"/>
      <c r="I625" s="533"/>
      <c r="J625" s="533"/>
      <c r="K625" s="535"/>
      <c r="L625" s="535"/>
      <c r="M625" s="535"/>
    </row>
    <row r="626" spans="1:13">
      <c r="A626" s="534">
        <v>624</v>
      </c>
      <c r="B626" t="s">
        <v>16144</v>
      </c>
      <c r="C626" s="536" t="s">
        <v>724</v>
      </c>
      <c r="D626" s="533" t="s">
        <v>16145</v>
      </c>
      <c r="E626" s="504"/>
      <c r="F626" s="533"/>
      <c r="G626" s="533"/>
      <c r="H626" s="533"/>
      <c r="I626" s="533"/>
      <c r="J626" s="533"/>
      <c r="K626" s="535"/>
      <c r="L626" s="535"/>
      <c r="M626" s="535"/>
    </row>
    <row r="627" spans="1:13">
      <c r="A627" s="1082">
        <v>625</v>
      </c>
      <c r="B627" s="546" t="s">
        <v>16146</v>
      </c>
      <c r="C627" s="536"/>
      <c r="D627" s="533" t="s">
        <v>577</v>
      </c>
      <c r="E627" s="504"/>
      <c r="F627" s="533"/>
      <c r="G627" s="533"/>
      <c r="H627" s="533"/>
      <c r="I627" s="533"/>
      <c r="J627" s="533"/>
      <c r="K627" s="535"/>
      <c r="L627" s="535"/>
      <c r="M627" s="535"/>
    </row>
    <row r="628" spans="1:13">
      <c r="A628" s="534">
        <v>626</v>
      </c>
      <c r="B628" s="546" t="s">
        <v>16147</v>
      </c>
      <c r="C628" s="536"/>
      <c r="D628" s="533" t="s">
        <v>16145</v>
      </c>
      <c r="E628" s="504"/>
      <c r="F628" s="533"/>
      <c r="G628" s="533"/>
      <c r="H628" s="533"/>
      <c r="I628" s="533"/>
      <c r="J628" s="533"/>
      <c r="K628" s="535"/>
      <c r="L628" s="535"/>
      <c r="M628" s="535"/>
    </row>
    <row r="629" spans="1:13">
      <c r="A629" s="1082">
        <v>627</v>
      </c>
      <c r="B629" s="546" t="s">
        <v>16148</v>
      </c>
      <c r="C629" s="536"/>
      <c r="D629" s="533"/>
      <c r="E629" s="504"/>
      <c r="F629" s="533"/>
      <c r="G629" s="533"/>
      <c r="H629" s="533"/>
      <c r="I629" s="533"/>
      <c r="J629" s="533"/>
      <c r="K629" s="535"/>
      <c r="L629" s="535"/>
      <c r="M629" s="535"/>
    </row>
    <row r="630" spans="1:13">
      <c r="A630" s="534">
        <v>628</v>
      </c>
      <c r="B630" s="546" t="s">
        <v>16149</v>
      </c>
      <c r="C630" s="536"/>
      <c r="D630" s="533" t="s">
        <v>16150</v>
      </c>
      <c r="E630" s="504"/>
      <c r="F630" s="533"/>
      <c r="G630" s="533"/>
      <c r="H630" s="533"/>
      <c r="I630" s="533"/>
      <c r="J630" s="533"/>
      <c r="K630" s="535"/>
      <c r="L630" s="535"/>
      <c r="M630" s="535"/>
    </row>
    <row r="631" spans="1:13">
      <c r="A631" s="1082">
        <v>629</v>
      </c>
      <c r="B631" s="546" t="s">
        <v>16151</v>
      </c>
      <c r="C631" s="536"/>
      <c r="D631" s="533" t="s">
        <v>16150</v>
      </c>
      <c r="E631" s="504"/>
      <c r="F631" s="533"/>
      <c r="G631" s="533"/>
      <c r="H631" s="533"/>
      <c r="I631" s="533"/>
      <c r="J631" s="533"/>
      <c r="K631" s="535"/>
      <c r="L631" s="535"/>
      <c r="M631" s="535"/>
    </row>
    <row r="632" spans="1:13">
      <c r="A632" s="534">
        <v>630</v>
      </c>
      <c r="B632" s="546" t="s">
        <v>16152</v>
      </c>
      <c r="C632" s="536"/>
      <c r="D632" s="533" t="s">
        <v>16150</v>
      </c>
      <c r="E632" s="504"/>
      <c r="F632" s="533"/>
      <c r="G632" s="533"/>
      <c r="H632" s="533"/>
      <c r="I632" s="533"/>
      <c r="J632" s="533"/>
      <c r="K632" s="535"/>
      <c r="L632" s="535"/>
      <c r="M632" s="535"/>
    </row>
    <row r="633" spans="1:13">
      <c r="A633" s="1082">
        <v>631</v>
      </c>
      <c r="B633" s="546" t="s">
        <v>16153</v>
      </c>
      <c r="C633" s="536"/>
      <c r="D633" s="533" t="s">
        <v>16150</v>
      </c>
      <c r="E633" s="504"/>
      <c r="F633" s="533"/>
      <c r="G633" s="533"/>
      <c r="H633" s="533"/>
      <c r="I633" s="533"/>
      <c r="J633" s="533"/>
      <c r="K633" s="535"/>
      <c r="L633" s="535"/>
      <c r="M633" s="535"/>
    </row>
    <row r="634" spans="1:13">
      <c r="A634" s="534">
        <v>632</v>
      </c>
      <c r="B634" s="546" t="s">
        <v>16154</v>
      </c>
      <c r="C634" s="536" t="s">
        <v>917</v>
      </c>
      <c r="D634" s="533" t="s">
        <v>917</v>
      </c>
      <c r="E634" s="504"/>
      <c r="F634" s="533"/>
      <c r="G634" s="533"/>
      <c r="H634" s="533"/>
      <c r="I634" s="533"/>
      <c r="J634" s="533"/>
      <c r="K634" s="535"/>
      <c r="L634" s="535"/>
      <c r="M634" s="535"/>
    </row>
    <row r="635" spans="1:13">
      <c r="A635" s="1082">
        <v>633</v>
      </c>
      <c r="B635" s="546" t="s">
        <v>16155</v>
      </c>
      <c r="C635" s="536"/>
      <c r="D635" s="533"/>
      <c r="E635" s="504"/>
      <c r="F635" s="533"/>
      <c r="G635" s="533"/>
      <c r="H635" s="533"/>
      <c r="I635" s="533"/>
      <c r="J635" s="533"/>
      <c r="K635" s="535"/>
      <c r="L635" s="535"/>
      <c r="M635" s="535"/>
    </row>
    <row r="636" spans="1:13">
      <c r="A636" s="534">
        <v>634</v>
      </c>
      <c r="B636" s="546" t="s">
        <v>4344</v>
      </c>
      <c r="C636" s="536"/>
      <c r="D636" s="533"/>
      <c r="E636" s="504"/>
      <c r="F636" s="533"/>
      <c r="G636" s="533"/>
      <c r="H636" s="533"/>
      <c r="I636" s="533"/>
      <c r="J636" s="533"/>
      <c r="K636" s="535"/>
      <c r="L636" s="535"/>
      <c r="M636" s="535"/>
    </row>
    <row r="637" spans="1:13">
      <c r="A637" s="1082">
        <v>635</v>
      </c>
      <c r="B637" s="546" t="s">
        <v>16156</v>
      </c>
      <c r="C637" s="536" t="s">
        <v>778</v>
      </c>
      <c r="D637" s="533" t="s">
        <v>778</v>
      </c>
      <c r="E637" s="504"/>
      <c r="F637" s="533"/>
      <c r="G637" s="533"/>
      <c r="H637" s="533"/>
      <c r="I637" s="533"/>
      <c r="J637" s="533"/>
      <c r="K637" s="535"/>
      <c r="L637" s="535"/>
      <c r="M637" s="535"/>
    </row>
    <row r="638" spans="1:13">
      <c r="A638" s="534">
        <v>636</v>
      </c>
      <c r="B638" s="546" t="s">
        <v>16157</v>
      </c>
      <c r="C638" s="536" t="s">
        <v>732</v>
      </c>
      <c r="D638" s="533" t="s">
        <v>732</v>
      </c>
      <c r="E638" s="504"/>
      <c r="F638" s="533"/>
      <c r="G638" s="533"/>
      <c r="H638" s="533"/>
      <c r="I638" s="533"/>
      <c r="J638" s="533"/>
      <c r="K638" s="535"/>
      <c r="L638" s="535"/>
      <c r="M638" s="535"/>
    </row>
    <row r="639" spans="1:13">
      <c r="A639" s="1082">
        <v>637</v>
      </c>
      <c r="B639" s="546" t="s">
        <v>16158</v>
      </c>
      <c r="C639" s="536"/>
      <c r="D639" s="533"/>
      <c r="E639" s="504"/>
      <c r="F639" s="533"/>
      <c r="G639" s="533"/>
      <c r="H639" s="533"/>
      <c r="I639" s="533"/>
      <c r="J639" s="533"/>
      <c r="K639" s="535"/>
      <c r="L639" s="535"/>
      <c r="M639" s="535"/>
    </row>
    <row r="640" spans="1:13">
      <c r="A640" s="534">
        <v>638</v>
      </c>
      <c r="B640" s="537" t="s">
        <v>15219</v>
      </c>
      <c r="C640" s="536" t="s">
        <v>796</v>
      </c>
      <c r="D640" s="533" t="s">
        <v>796</v>
      </c>
      <c r="E640" s="504"/>
      <c r="F640" s="533"/>
      <c r="G640" s="533"/>
      <c r="H640" s="533"/>
      <c r="I640" s="533"/>
      <c r="J640" s="533"/>
      <c r="K640" s="535"/>
      <c r="L640" s="535"/>
      <c r="M640" s="535"/>
    </row>
    <row r="641" spans="1:13">
      <c r="A641" s="1082">
        <v>639</v>
      </c>
      <c r="B641" s="537" t="s">
        <v>15891</v>
      </c>
      <c r="C641" s="536" t="s">
        <v>945</v>
      </c>
      <c r="D641" s="533" t="s">
        <v>945</v>
      </c>
      <c r="E641" s="504"/>
      <c r="F641" s="533"/>
      <c r="G641" s="533"/>
      <c r="H641" s="533"/>
      <c r="I641" s="533"/>
      <c r="J641" s="533"/>
      <c r="K641" s="535"/>
      <c r="L641" s="535"/>
      <c r="M641" s="535"/>
    </row>
    <row r="642" spans="1:13">
      <c r="A642" s="534">
        <v>640</v>
      </c>
      <c r="B642" s="546" t="s">
        <v>29107</v>
      </c>
      <c r="C642" s="536"/>
      <c r="D642" s="533"/>
      <c r="E642" s="504"/>
      <c r="F642" s="533"/>
      <c r="G642" s="533"/>
      <c r="H642" s="533"/>
      <c r="I642" s="533"/>
      <c r="J642" s="533"/>
      <c r="K642" s="535"/>
      <c r="L642" s="535"/>
      <c r="M642" s="535"/>
    </row>
    <row r="643" spans="1:13">
      <c r="A643" s="1082">
        <v>641</v>
      </c>
      <c r="B643" s="546" t="s">
        <v>29108</v>
      </c>
      <c r="C643" s="536"/>
      <c r="D643" s="533"/>
      <c r="E643" s="504"/>
      <c r="F643" s="533"/>
      <c r="G643" s="533"/>
      <c r="H643" s="533"/>
      <c r="I643" s="533"/>
      <c r="J643" s="533"/>
      <c r="K643" s="535"/>
      <c r="L643" s="535"/>
      <c r="M643" s="535"/>
    </row>
    <row r="644" spans="1:13">
      <c r="A644" s="534">
        <v>642</v>
      </c>
      <c r="B644" s="546" t="s">
        <v>29109</v>
      </c>
      <c r="C644" s="536"/>
      <c r="D644" s="533"/>
      <c r="E644" s="504"/>
      <c r="F644" s="533"/>
      <c r="G644" s="533"/>
      <c r="H644" s="533"/>
      <c r="I644" s="533"/>
      <c r="J644" s="533"/>
      <c r="K644" s="535"/>
      <c r="L644" s="535"/>
      <c r="M644" s="535"/>
    </row>
    <row r="645" spans="1:13">
      <c r="A645" s="1082">
        <v>643</v>
      </c>
      <c r="B645" s="546" t="s">
        <v>29110</v>
      </c>
      <c r="C645" s="536"/>
      <c r="D645" s="533"/>
      <c r="E645" s="504"/>
      <c r="F645" s="533"/>
      <c r="G645" s="533"/>
      <c r="H645" s="533"/>
      <c r="I645" s="533"/>
      <c r="J645" s="533"/>
      <c r="K645" s="535"/>
      <c r="L645" s="535"/>
      <c r="M645" s="535"/>
    </row>
    <row r="646" spans="1:13">
      <c r="A646" s="534">
        <v>644</v>
      </c>
      <c r="B646" s="546" t="s">
        <v>29111</v>
      </c>
      <c r="C646" s="536"/>
      <c r="D646" s="533"/>
      <c r="E646" s="504"/>
      <c r="F646" s="533"/>
      <c r="G646" s="533"/>
      <c r="H646" s="533"/>
      <c r="I646" s="533"/>
      <c r="J646" s="533"/>
      <c r="K646" s="535"/>
      <c r="L646" s="535"/>
      <c r="M646" s="535" t="s">
        <v>15150</v>
      </c>
    </row>
    <row r="647" spans="1:13">
      <c r="A647" s="1082">
        <v>645</v>
      </c>
      <c r="B647" s="546" t="s">
        <v>15861</v>
      </c>
      <c r="C647" s="536"/>
      <c r="D647" s="533"/>
      <c r="E647" s="504"/>
      <c r="F647" s="533"/>
      <c r="G647" s="533"/>
      <c r="H647" s="533"/>
      <c r="I647" s="533"/>
      <c r="J647" s="533"/>
      <c r="K647" s="535"/>
      <c r="L647" s="535"/>
      <c r="M647" s="535"/>
    </row>
    <row r="648" spans="1:13">
      <c r="A648" s="534">
        <v>646</v>
      </c>
      <c r="B648" s="546" t="s">
        <v>29112</v>
      </c>
      <c r="C648" s="536"/>
      <c r="D648" s="533"/>
      <c r="E648" s="504"/>
      <c r="F648" s="533"/>
      <c r="G648" s="533"/>
      <c r="H648" s="533"/>
      <c r="I648" s="533"/>
      <c r="J648" s="533"/>
      <c r="K648" s="535"/>
      <c r="L648" s="535"/>
      <c r="M648" s="535"/>
    </row>
    <row r="649" spans="1:13">
      <c r="A649" s="1082">
        <v>647</v>
      </c>
      <c r="B649" s="546" t="s">
        <v>29114</v>
      </c>
      <c r="C649" s="536" t="s">
        <v>577</v>
      </c>
      <c r="D649" s="533" t="s">
        <v>577</v>
      </c>
      <c r="E649" s="504"/>
      <c r="F649" s="533"/>
      <c r="G649" s="533"/>
      <c r="H649" s="533"/>
      <c r="I649" s="533"/>
      <c r="J649" s="533"/>
      <c r="K649" s="535"/>
      <c r="L649" s="535"/>
      <c r="M649" s="535"/>
    </row>
    <row r="650" spans="1:13">
      <c r="A650" s="534">
        <v>648</v>
      </c>
      <c r="B650" s="706"/>
      <c r="C650" s="452"/>
      <c r="D650" s="495"/>
      <c r="E650" s="20"/>
      <c r="F650" s="495"/>
      <c r="G650" s="495"/>
      <c r="H650" s="495"/>
      <c r="I650" s="495"/>
      <c r="J650" s="495"/>
      <c r="K650" s="535"/>
      <c r="L650" s="535"/>
      <c r="M650" s="545"/>
    </row>
    <row r="651" spans="1:13">
      <c r="A651" s="1082">
        <v>649</v>
      </c>
      <c r="B651" s="706" t="s">
        <v>15463</v>
      </c>
      <c r="C651" s="452" t="s">
        <v>568</v>
      </c>
      <c r="D651" s="495" t="s">
        <v>568</v>
      </c>
      <c r="E651" s="20"/>
      <c r="F651" s="495"/>
      <c r="G651" s="495"/>
      <c r="H651" s="495"/>
      <c r="I651" s="495"/>
      <c r="J651" s="495"/>
      <c r="K651" s="708"/>
      <c r="L651" s="708"/>
      <c r="M651" s="545"/>
    </row>
    <row r="652" spans="1:13">
      <c r="A652" s="534">
        <v>650</v>
      </c>
      <c r="B652" s="706"/>
      <c r="C652" s="452"/>
      <c r="D652" s="495"/>
      <c r="E652" s="20"/>
      <c r="F652" s="495"/>
      <c r="G652" s="495"/>
      <c r="H652" s="495"/>
      <c r="I652" s="495"/>
      <c r="J652" s="495"/>
      <c r="K652" s="708"/>
      <c r="L652" s="708"/>
      <c r="M652" s="545"/>
    </row>
    <row r="653" spans="1:13">
      <c r="A653" s="1082">
        <v>651</v>
      </c>
      <c r="B653" s="706" t="s">
        <v>15012</v>
      </c>
      <c r="C653" s="452" t="s">
        <v>13526</v>
      </c>
      <c r="D653" s="495" t="s">
        <v>13526</v>
      </c>
      <c r="E653" s="20"/>
      <c r="F653" s="495"/>
      <c r="G653" s="495"/>
      <c r="H653" s="495"/>
      <c r="I653" s="495"/>
      <c r="J653" s="495"/>
      <c r="K653" s="708"/>
      <c r="L653" s="708"/>
      <c r="M653" s="545"/>
    </row>
    <row r="654" spans="1:13">
      <c r="A654" s="534">
        <v>652</v>
      </c>
      <c r="B654" s="706" t="s">
        <v>15282</v>
      </c>
      <c r="C654" s="452" t="s">
        <v>672</v>
      </c>
      <c r="D654" s="495" t="s">
        <v>672</v>
      </c>
      <c r="E654" s="20"/>
      <c r="F654" s="495"/>
      <c r="G654" s="495"/>
      <c r="H654" s="495"/>
      <c r="I654" s="495"/>
      <c r="J654" s="495"/>
      <c r="K654" s="708"/>
      <c r="L654" s="708"/>
      <c r="M654" s="545"/>
    </row>
    <row r="655" spans="1:13">
      <c r="A655" s="1082">
        <v>653</v>
      </c>
      <c r="B655" s="706" t="s">
        <v>29115</v>
      </c>
      <c r="C655" s="452" t="s">
        <v>703</v>
      </c>
      <c r="D655" s="495" t="s">
        <v>703</v>
      </c>
      <c r="E655" s="20"/>
      <c r="F655" s="495"/>
      <c r="G655" s="495"/>
      <c r="H655" s="495"/>
      <c r="I655" s="495"/>
      <c r="J655" s="495"/>
      <c r="K655" s="708"/>
      <c r="L655" s="708"/>
      <c r="M655" s="545"/>
    </row>
    <row r="656" spans="1:13">
      <c r="A656" s="534">
        <v>654</v>
      </c>
      <c r="B656" s="706" t="s">
        <v>29116</v>
      </c>
      <c r="C656" s="452" t="s">
        <v>717</v>
      </c>
      <c r="D656" s="495" t="s">
        <v>717</v>
      </c>
      <c r="E656" s="20"/>
      <c r="F656" s="495"/>
      <c r="G656" s="495"/>
      <c r="H656" s="495"/>
      <c r="I656" s="495"/>
      <c r="J656" s="495"/>
      <c r="K656" s="708"/>
      <c r="L656" s="708"/>
      <c r="M656" s="545"/>
    </row>
    <row r="657" spans="1:13">
      <c r="A657" s="1082">
        <v>655</v>
      </c>
      <c r="B657" s="706" t="s">
        <v>29117</v>
      </c>
      <c r="C657" s="452" t="s">
        <v>12176</v>
      </c>
      <c r="D657" s="495" t="s">
        <v>12176</v>
      </c>
      <c r="E657" s="20"/>
      <c r="F657" s="495"/>
      <c r="G657" s="495"/>
      <c r="H657" s="495"/>
      <c r="I657" s="495"/>
      <c r="J657" s="495"/>
      <c r="K657" s="708"/>
      <c r="L657" s="708"/>
      <c r="M657" s="545"/>
    </row>
    <row r="658" spans="1:13">
      <c r="A658" s="534">
        <v>656</v>
      </c>
      <c r="B658" s="706" t="s">
        <v>29118</v>
      </c>
      <c r="C658" s="452" t="s">
        <v>12176</v>
      </c>
      <c r="D658" s="495" t="s">
        <v>12176</v>
      </c>
      <c r="E658" s="20"/>
      <c r="F658" s="495"/>
      <c r="G658" s="495"/>
      <c r="H658" s="495"/>
      <c r="I658" s="495"/>
      <c r="J658" s="495"/>
      <c r="K658" s="708"/>
      <c r="L658" s="708"/>
      <c r="M658" s="545"/>
    </row>
    <row r="659" spans="1:13">
      <c r="A659" s="1082">
        <v>657</v>
      </c>
      <c r="B659" s="706" t="s">
        <v>15738</v>
      </c>
      <c r="C659" s="452" t="s">
        <v>13563</v>
      </c>
      <c r="D659" s="495" t="s">
        <v>13563</v>
      </c>
      <c r="E659" s="20"/>
      <c r="F659" s="495"/>
      <c r="G659" s="495"/>
      <c r="H659" s="495"/>
      <c r="I659" s="495"/>
      <c r="J659" s="495"/>
      <c r="K659" s="708"/>
      <c r="L659" s="708"/>
      <c r="M659" s="545"/>
    </row>
    <row r="660" spans="1:13">
      <c r="A660" s="534">
        <v>658</v>
      </c>
      <c r="B660" s="362" t="s">
        <v>29267</v>
      </c>
      <c r="C660" s="452" t="s">
        <v>13583</v>
      </c>
      <c r="D660" s="495" t="s">
        <v>13583</v>
      </c>
      <c r="E660" s="20"/>
      <c r="F660" s="495"/>
      <c r="G660" s="495"/>
      <c r="H660" s="495"/>
      <c r="I660" s="495"/>
      <c r="J660" s="495"/>
      <c r="K660" s="708"/>
      <c r="L660" s="708"/>
      <c r="M660" s="545"/>
    </row>
    <row r="661" spans="1:13">
      <c r="A661" s="1082">
        <v>659</v>
      </c>
      <c r="B661" s="362" t="s">
        <v>29268</v>
      </c>
      <c r="C661" s="452" t="s">
        <v>13583</v>
      </c>
      <c r="D661" s="495" t="s">
        <v>13583</v>
      </c>
      <c r="E661" s="20"/>
      <c r="F661" s="495"/>
      <c r="G661" s="495"/>
      <c r="H661" s="495"/>
      <c r="I661" s="495"/>
      <c r="J661" s="495"/>
      <c r="K661" s="708"/>
      <c r="L661" s="708"/>
      <c r="M661" s="545"/>
    </row>
    <row r="662" spans="1:13">
      <c r="A662" s="534">
        <v>660</v>
      </c>
      <c r="B662" s="706" t="s">
        <v>29119</v>
      </c>
      <c r="C662" s="452" t="s">
        <v>748</v>
      </c>
      <c r="D662" s="495" t="s">
        <v>748</v>
      </c>
      <c r="E662" s="20"/>
      <c r="F662" s="495"/>
      <c r="G662" s="495"/>
      <c r="H662" s="495"/>
      <c r="I662" s="495"/>
      <c r="J662" s="495"/>
      <c r="K662" s="708"/>
      <c r="L662" s="708"/>
      <c r="M662" s="545"/>
    </row>
    <row r="663" spans="1:13">
      <c r="A663" s="1082">
        <v>661</v>
      </c>
      <c r="B663" s="706" t="s">
        <v>29120</v>
      </c>
      <c r="C663" s="452" t="s">
        <v>770</v>
      </c>
      <c r="D663" s="495" t="s">
        <v>770</v>
      </c>
      <c r="E663" s="20"/>
      <c r="F663" s="495"/>
      <c r="G663" s="495"/>
      <c r="H663" s="495"/>
      <c r="I663" s="495"/>
      <c r="J663" s="495"/>
      <c r="K663" s="708"/>
      <c r="L663" s="708"/>
      <c r="M663" s="545"/>
    </row>
    <row r="664" spans="1:13">
      <c r="A664" s="534">
        <v>662</v>
      </c>
      <c r="B664" s="706" t="s">
        <v>29121</v>
      </c>
      <c r="C664" s="452" t="s">
        <v>824</v>
      </c>
      <c r="D664" s="495" t="s">
        <v>824</v>
      </c>
      <c r="E664" s="20"/>
      <c r="F664" s="495"/>
      <c r="G664" s="495"/>
      <c r="H664" s="495"/>
      <c r="I664" s="495"/>
      <c r="J664" s="495"/>
      <c r="K664" s="708"/>
      <c r="L664" s="708"/>
      <c r="M664" s="545"/>
    </row>
    <row r="665" spans="1:13">
      <c r="A665" s="1082">
        <v>663</v>
      </c>
      <c r="B665" s="706" t="s">
        <v>29122</v>
      </c>
      <c r="C665" s="452" t="s">
        <v>831</v>
      </c>
      <c r="D665" s="495" t="s">
        <v>831</v>
      </c>
      <c r="E665" s="20"/>
      <c r="F665" s="495"/>
      <c r="G665" s="495"/>
      <c r="H665" s="495"/>
      <c r="I665" s="495"/>
      <c r="J665" s="495"/>
      <c r="K665" s="708"/>
      <c r="L665" s="708"/>
      <c r="M665" s="545"/>
    </row>
    <row r="666" spans="1:13">
      <c r="A666" s="534">
        <v>664</v>
      </c>
      <c r="B666" s="706" t="s">
        <v>29123</v>
      </c>
      <c r="C666" s="452" t="s">
        <v>870</v>
      </c>
      <c r="D666" s="495" t="s">
        <v>870</v>
      </c>
      <c r="E666" s="20"/>
      <c r="F666" s="495"/>
      <c r="G666" s="495"/>
      <c r="H666" s="495"/>
      <c r="I666" s="495"/>
      <c r="J666" s="495"/>
      <c r="K666" s="708"/>
      <c r="L666" s="708"/>
      <c r="M666" s="545"/>
    </row>
    <row r="667" spans="1:13">
      <c r="A667" s="1082">
        <v>665</v>
      </c>
      <c r="B667" s="706" t="s">
        <v>29124</v>
      </c>
      <c r="C667" s="452" t="s">
        <v>13634</v>
      </c>
      <c r="D667" s="495" t="s">
        <v>13634</v>
      </c>
      <c r="E667" s="20"/>
      <c r="F667" s="495"/>
      <c r="G667" s="495"/>
      <c r="H667" s="495"/>
      <c r="I667" s="495"/>
      <c r="J667" s="495"/>
      <c r="K667" s="708"/>
      <c r="L667" s="708"/>
      <c r="M667" s="545"/>
    </row>
    <row r="668" spans="1:13">
      <c r="A668" s="534">
        <v>666</v>
      </c>
      <c r="B668" s="706" t="s">
        <v>29125</v>
      </c>
      <c r="C668" s="452" t="s">
        <v>894</v>
      </c>
      <c r="D668" s="495" t="s">
        <v>894</v>
      </c>
      <c r="E668" s="20"/>
      <c r="F668" s="495"/>
      <c r="G668" s="495"/>
      <c r="H668" s="495"/>
      <c r="I668" s="495"/>
      <c r="J668" s="495"/>
      <c r="K668" s="708"/>
      <c r="L668" s="708"/>
      <c r="M668" s="545"/>
    </row>
    <row r="669" spans="1:13">
      <c r="A669" s="1082">
        <v>667</v>
      </c>
      <c r="B669" s="706" t="s">
        <v>15271</v>
      </c>
      <c r="C669" s="452" t="s">
        <v>903</v>
      </c>
      <c r="D669" s="495" t="s">
        <v>903</v>
      </c>
      <c r="E669" s="20"/>
      <c r="F669" s="495"/>
      <c r="G669" s="495"/>
      <c r="H669" s="495"/>
      <c r="I669" s="495"/>
      <c r="J669" s="495"/>
      <c r="K669" s="708"/>
      <c r="L669" s="708"/>
      <c r="M669" s="545"/>
    </row>
    <row r="670" spans="1:13">
      <c r="A670" s="534">
        <v>668</v>
      </c>
      <c r="B670" s="706" t="s">
        <v>15500</v>
      </c>
      <c r="C670" s="452" t="s">
        <v>11635</v>
      </c>
      <c r="D670" s="495" t="s">
        <v>11635</v>
      </c>
      <c r="E670" s="20"/>
      <c r="F670" s="495"/>
      <c r="G670" s="495"/>
      <c r="H670" s="495"/>
      <c r="I670" s="495"/>
      <c r="J670" s="495"/>
      <c r="K670" s="708"/>
      <c r="L670" s="708"/>
      <c r="M670" s="545"/>
    </row>
    <row r="671" spans="1:13">
      <c r="A671" s="1082">
        <v>669</v>
      </c>
      <c r="B671" s="706" t="s">
        <v>29126</v>
      </c>
      <c r="C671" s="452" t="s">
        <v>945</v>
      </c>
      <c r="D671" s="495" t="s">
        <v>945</v>
      </c>
      <c r="E671" s="20"/>
      <c r="F671" s="495"/>
      <c r="G671" s="495"/>
      <c r="H671" s="495"/>
      <c r="I671" s="495"/>
      <c r="J671" s="495"/>
      <c r="K671" s="708"/>
      <c r="L671" s="708"/>
      <c r="M671" s="545"/>
    </row>
    <row r="672" spans="1:13">
      <c r="A672" s="534">
        <v>670</v>
      </c>
      <c r="B672" s="706" t="s">
        <v>15842</v>
      </c>
      <c r="C672" s="452" t="s">
        <v>945</v>
      </c>
      <c r="D672" s="495" t="s">
        <v>945</v>
      </c>
      <c r="E672" s="20"/>
      <c r="F672" s="495"/>
      <c r="G672" s="495"/>
      <c r="H672" s="495"/>
      <c r="I672" s="495"/>
      <c r="J672" s="495"/>
      <c r="K672" s="708"/>
      <c r="L672" s="708"/>
      <c r="M672" s="545"/>
    </row>
    <row r="673" spans="1:13">
      <c r="A673" s="1082">
        <v>671</v>
      </c>
      <c r="B673" s="706" t="s">
        <v>15772</v>
      </c>
      <c r="C673" s="452" t="s">
        <v>13707</v>
      </c>
      <c r="D673" s="495" t="s">
        <v>13707</v>
      </c>
      <c r="E673" s="20"/>
      <c r="F673" s="495"/>
      <c r="G673" s="495"/>
      <c r="H673" s="495"/>
      <c r="I673" s="495"/>
      <c r="J673" s="495"/>
      <c r="K673" s="708"/>
      <c r="L673" s="708"/>
      <c r="M673" s="545"/>
    </row>
    <row r="674" spans="1:13">
      <c r="A674" s="534">
        <v>672</v>
      </c>
      <c r="B674" s="706" t="s">
        <v>29127</v>
      </c>
      <c r="C674" s="452" t="s">
        <v>15160</v>
      </c>
      <c r="D674" s="495" t="s">
        <v>15160</v>
      </c>
      <c r="E674" s="20"/>
      <c r="F674" s="495"/>
      <c r="G674" s="495"/>
      <c r="H674" s="495"/>
      <c r="I674" s="495"/>
      <c r="J674" s="495"/>
      <c r="K674" s="708"/>
      <c r="L674" s="708"/>
      <c r="M674" s="545"/>
    </row>
    <row r="675" spans="1:13">
      <c r="A675" s="1082">
        <v>673</v>
      </c>
      <c r="B675" s="706"/>
      <c r="C675" s="452"/>
      <c r="D675" s="495" t="s">
        <v>1056</v>
      </c>
      <c r="E675" s="20"/>
      <c r="F675" s="495"/>
      <c r="G675" s="495"/>
      <c r="H675" s="495"/>
      <c r="I675" s="495"/>
      <c r="J675" s="495"/>
      <c r="K675" s="708"/>
      <c r="L675" s="708"/>
      <c r="M675" s="545"/>
    </row>
    <row r="676" spans="1:13">
      <c r="A676" s="534">
        <v>674</v>
      </c>
      <c r="B676" s="706"/>
      <c r="C676" s="452"/>
      <c r="D676" s="495" t="s">
        <v>1056</v>
      </c>
      <c r="E676" s="20"/>
      <c r="F676" s="495"/>
      <c r="G676" s="495"/>
      <c r="H676" s="495"/>
      <c r="I676" s="495"/>
      <c r="J676" s="495"/>
      <c r="K676" s="708"/>
      <c r="L676" s="708"/>
      <c r="M676" s="545"/>
    </row>
    <row r="677" spans="1:13">
      <c r="A677" s="1082">
        <v>675</v>
      </c>
      <c r="B677" s="706"/>
      <c r="C677" s="452"/>
      <c r="D677" s="495" t="s">
        <v>1056</v>
      </c>
      <c r="E677" s="20"/>
      <c r="F677" s="495"/>
      <c r="G677" s="495"/>
      <c r="H677" s="495"/>
      <c r="I677" s="495"/>
      <c r="J677" s="495"/>
      <c r="K677" s="708"/>
      <c r="L677" s="708"/>
      <c r="M677" s="545"/>
    </row>
    <row r="678" spans="1:13">
      <c r="A678" s="534">
        <v>676</v>
      </c>
      <c r="B678" s="706"/>
      <c r="C678" s="452"/>
      <c r="D678" s="495"/>
      <c r="E678" s="20"/>
      <c r="F678" s="495"/>
      <c r="G678" s="495"/>
      <c r="H678" s="495"/>
      <c r="I678" s="495"/>
      <c r="J678" s="495"/>
      <c r="K678" s="708"/>
      <c r="L678" s="708"/>
      <c r="M678" s="545"/>
    </row>
    <row r="679" spans="1:13">
      <c r="A679" s="1082">
        <v>677</v>
      </c>
      <c r="B679" s="706" t="s">
        <v>29128</v>
      </c>
      <c r="C679" s="452" t="s">
        <v>1076</v>
      </c>
      <c r="D679" s="495" t="s">
        <v>1076</v>
      </c>
      <c r="E679" s="20"/>
      <c r="F679" s="495"/>
      <c r="G679" s="495"/>
      <c r="H679" s="495"/>
      <c r="I679" s="495"/>
      <c r="J679" s="495"/>
      <c r="K679" s="708"/>
      <c r="L679" s="708"/>
      <c r="M679" s="545"/>
    </row>
    <row r="680" spans="1:13">
      <c r="A680" s="534">
        <v>678</v>
      </c>
      <c r="B680" s="706" t="s">
        <v>15574</v>
      </c>
      <c r="C680" s="452" t="s">
        <v>1081</v>
      </c>
      <c r="D680" s="495" t="s">
        <v>1081</v>
      </c>
      <c r="E680" s="20"/>
      <c r="F680" s="495"/>
      <c r="G680" s="495"/>
      <c r="H680" s="495"/>
      <c r="I680" s="495"/>
      <c r="J680" s="495"/>
      <c r="K680" s="708"/>
      <c r="L680" s="708"/>
      <c r="M680" s="545"/>
    </row>
    <row r="681" spans="1:13">
      <c r="A681" s="1082">
        <v>679</v>
      </c>
      <c r="B681" s="706" t="s">
        <v>15976</v>
      </c>
      <c r="C681" s="452" t="s">
        <v>1081</v>
      </c>
      <c r="D681" s="495" t="s">
        <v>1081</v>
      </c>
      <c r="E681" s="20"/>
      <c r="F681" s="495"/>
      <c r="G681" s="495"/>
      <c r="H681" s="495"/>
      <c r="I681" s="495"/>
      <c r="J681" s="495"/>
      <c r="K681" s="708"/>
      <c r="L681" s="708"/>
      <c r="M681" s="545"/>
    </row>
    <row r="682" spans="1:13">
      <c r="A682" s="534">
        <v>680</v>
      </c>
      <c r="B682" s="706"/>
      <c r="C682" s="452"/>
      <c r="D682" s="495"/>
      <c r="E682" s="20"/>
      <c r="F682" s="495"/>
      <c r="G682" s="495"/>
      <c r="H682" s="495"/>
      <c r="I682" s="495"/>
      <c r="J682" s="495"/>
      <c r="K682" s="708"/>
      <c r="L682" s="708"/>
      <c r="M682" s="545"/>
    </row>
    <row r="683" spans="1:13">
      <c r="A683" s="1082">
        <v>681</v>
      </c>
      <c r="B683" s="706"/>
      <c r="C683" s="452"/>
      <c r="D683" s="495"/>
      <c r="E683" s="20"/>
      <c r="F683" s="495"/>
      <c r="G683" s="495"/>
      <c r="H683" s="495"/>
      <c r="I683" s="495"/>
      <c r="J683" s="495"/>
      <c r="K683" s="708"/>
      <c r="L683" s="708"/>
      <c r="M683" s="545"/>
    </row>
    <row r="684" spans="1:13">
      <c r="A684" s="534">
        <v>682</v>
      </c>
      <c r="B684" s="706" t="s">
        <v>29129</v>
      </c>
      <c r="C684" s="452" t="s">
        <v>29150</v>
      </c>
      <c r="D684" s="495" t="s">
        <v>29150</v>
      </c>
      <c r="E684" s="20"/>
      <c r="F684" s="495"/>
      <c r="G684" s="495"/>
      <c r="H684" s="495"/>
      <c r="I684" s="495"/>
      <c r="J684" s="495"/>
      <c r="K684" s="708"/>
      <c r="L684" s="708"/>
      <c r="M684" s="545"/>
    </row>
    <row r="685" spans="1:13">
      <c r="A685" s="1082">
        <v>683</v>
      </c>
      <c r="B685" s="706" t="s">
        <v>29130</v>
      </c>
      <c r="C685" s="452" t="s">
        <v>29150</v>
      </c>
      <c r="D685" s="495" t="s">
        <v>29150</v>
      </c>
      <c r="E685" s="20"/>
      <c r="F685" s="495"/>
      <c r="G685" s="495"/>
      <c r="H685" s="495"/>
      <c r="I685" s="495"/>
      <c r="J685" s="495"/>
      <c r="K685" s="708"/>
      <c r="L685" s="708"/>
      <c r="M685" s="545"/>
    </row>
    <row r="686" spans="1:13">
      <c r="A686" s="534">
        <v>684</v>
      </c>
      <c r="B686" s="706" t="s">
        <v>15264</v>
      </c>
      <c r="C686" s="452"/>
      <c r="D686" s="495"/>
      <c r="E686" s="20"/>
      <c r="F686" s="495"/>
      <c r="G686" s="495"/>
      <c r="H686" s="495"/>
      <c r="I686" s="495"/>
      <c r="J686" s="495"/>
      <c r="K686" s="708"/>
      <c r="L686" s="708"/>
      <c r="M686" s="545"/>
    </row>
    <row r="687" spans="1:13">
      <c r="A687" s="1082">
        <v>685</v>
      </c>
      <c r="B687" s="706" t="s">
        <v>29131</v>
      </c>
      <c r="C687" s="452"/>
      <c r="D687" s="495"/>
      <c r="E687" s="20"/>
      <c r="F687" s="495"/>
      <c r="G687" s="495"/>
      <c r="H687" s="495"/>
      <c r="I687" s="495"/>
      <c r="J687" s="495"/>
      <c r="K687" s="708"/>
      <c r="L687" s="708"/>
      <c r="M687" s="545"/>
    </row>
    <row r="688" spans="1:13">
      <c r="A688" s="534">
        <v>686</v>
      </c>
      <c r="B688" s="706" t="s">
        <v>29132</v>
      </c>
      <c r="C688" s="452"/>
      <c r="D688" s="495"/>
      <c r="E688" s="20"/>
      <c r="F688" s="495"/>
      <c r="G688" s="495"/>
      <c r="H688" s="495"/>
      <c r="I688" s="495"/>
      <c r="J688" s="495"/>
      <c r="K688" s="708"/>
      <c r="L688" s="708"/>
      <c r="M688" s="545"/>
    </row>
    <row r="689" spans="1:13">
      <c r="A689" s="1082">
        <v>687</v>
      </c>
      <c r="B689" s="706" t="s">
        <v>29133</v>
      </c>
      <c r="C689" s="452"/>
      <c r="D689" s="495"/>
      <c r="E689" s="20"/>
      <c r="F689" s="495"/>
      <c r="G689" s="495"/>
      <c r="H689" s="495"/>
      <c r="I689" s="495"/>
      <c r="J689" s="495"/>
      <c r="K689" s="708"/>
      <c r="L689" s="708"/>
      <c r="M689" s="545"/>
    </row>
    <row r="690" spans="1:13">
      <c r="A690" s="534">
        <v>688</v>
      </c>
      <c r="B690" s="706" t="s">
        <v>29134</v>
      </c>
      <c r="C690" s="452"/>
      <c r="D690" s="495"/>
      <c r="E690" s="20"/>
      <c r="F690" s="495"/>
      <c r="G690" s="495"/>
      <c r="H690" s="495"/>
      <c r="I690" s="495"/>
      <c r="J690" s="495"/>
      <c r="K690" s="708"/>
      <c r="L690" s="708"/>
      <c r="M690" s="545"/>
    </row>
    <row r="691" spans="1:13">
      <c r="A691" s="1082">
        <v>689</v>
      </c>
      <c r="B691" s="706" t="s">
        <v>29136</v>
      </c>
      <c r="C691" s="452" t="s">
        <v>1076</v>
      </c>
      <c r="D691" s="495" t="s">
        <v>1076</v>
      </c>
      <c r="E691" s="20"/>
      <c r="F691" s="495"/>
      <c r="G691" s="495"/>
      <c r="H691" s="495"/>
      <c r="I691" s="495"/>
      <c r="J691" s="495"/>
      <c r="K691" s="708"/>
      <c r="L691" s="708"/>
      <c r="M691" s="545"/>
    </row>
    <row r="692" spans="1:13">
      <c r="A692" s="534">
        <v>690</v>
      </c>
      <c r="B692" s="706" t="s">
        <v>29137</v>
      </c>
      <c r="C692" s="452" t="s">
        <v>1076</v>
      </c>
      <c r="D692" s="495" t="s">
        <v>1076</v>
      </c>
      <c r="E692" s="20"/>
      <c r="F692" s="495"/>
      <c r="G692" s="495"/>
      <c r="H692" s="495"/>
      <c r="I692" s="495"/>
      <c r="J692" s="495"/>
      <c r="K692" s="708"/>
      <c r="L692" s="708"/>
      <c r="M692" s="545"/>
    </row>
    <row r="693" spans="1:13">
      <c r="A693" s="1082">
        <v>691</v>
      </c>
      <c r="B693" s="706" t="s">
        <v>29138</v>
      </c>
      <c r="C693" s="452" t="s">
        <v>1076</v>
      </c>
      <c r="D693" s="495" t="s">
        <v>1076</v>
      </c>
      <c r="E693" s="20"/>
      <c r="F693" s="495"/>
      <c r="G693" s="495"/>
      <c r="H693" s="495"/>
      <c r="I693" s="495"/>
      <c r="J693" s="495"/>
      <c r="K693" s="708"/>
      <c r="L693" s="708"/>
      <c r="M693" s="545"/>
    </row>
    <row r="694" spans="1:13">
      <c r="A694" s="534">
        <v>692</v>
      </c>
      <c r="B694" s="706" t="s">
        <v>29139</v>
      </c>
      <c r="C694" s="452" t="s">
        <v>1076</v>
      </c>
      <c r="D694" s="495" t="s">
        <v>1076</v>
      </c>
      <c r="E694" s="20"/>
      <c r="F694" s="495"/>
      <c r="G694" s="495"/>
      <c r="H694" s="495"/>
      <c r="I694" s="495"/>
      <c r="J694" s="495"/>
      <c r="K694" s="708"/>
      <c r="L694" s="708"/>
      <c r="M694" s="545"/>
    </row>
    <row r="695" spans="1:13">
      <c r="A695" s="1082">
        <v>693</v>
      </c>
      <c r="B695" s="706" t="s">
        <v>29140</v>
      </c>
      <c r="C695" s="452" t="s">
        <v>1076</v>
      </c>
      <c r="D695" s="495" t="s">
        <v>1076</v>
      </c>
      <c r="E695" s="20"/>
      <c r="F695" s="495"/>
      <c r="G695" s="495"/>
      <c r="H695" s="495"/>
      <c r="I695" s="495"/>
      <c r="J695" s="495"/>
      <c r="K695" s="708"/>
      <c r="L695" s="708"/>
      <c r="M695" s="545"/>
    </row>
    <row r="696" spans="1:13">
      <c r="A696" s="534">
        <v>694</v>
      </c>
      <c r="B696" s="706" t="s">
        <v>29141</v>
      </c>
      <c r="C696" s="452" t="s">
        <v>973</v>
      </c>
      <c r="D696" s="495" t="s">
        <v>973</v>
      </c>
      <c r="E696" s="20"/>
      <c r="F696" s="495"/>
      <c r="G696" s="495"/>
      <c r="H696" s="495"/>
      <c r="I696" s="495"/>
      <c r="J696" s="495"/>
      <c r="K696" s="708"/>
      <c r="L696" s="708"/>
      <c r="M696" s="545"/>
    </row>
    <row r="697" spans="1:13">
      <c r="A697" s="1082">
        <v>695</v>
      </c>
      <c r="B697" s="706" t="s">
        <v>29142</v>
      </c>
      <c r="C697" s="452" t="s">
        <v>973</v>
      </c>
      <c r="D697" s="495" t="s">
        <v>973</v>
      </c>
      <c r="E697" s="20"/>
      <c r="F697" s="495"/>
      <c r="G697" s="495"/>
      <c r="H697" s="495"/>
      <c r="I697" s="495"/>
      <c r="J697" s="495"/>
      <c r="K697" s="708"/>
      <c r="L697" s="708"/>
      <c r="M697" s="545"/>
    </row>
    <row r="698" spans="1:13">
      <c r="A698" s="534">
        <v>696</v>
      </c>
      <c r="B698" s="706" t="s">
        <v>29143</v>
      </c>
      <c r="C698" s="452" t="s">
        <v>973</v>
      </c>
      <c r="D698" s="495" t="s">
        <v>973</v>
      </c>
      <c r="E698" s="20"/>
      <c r="F698" s="495"/>
      <c r="G698" s="495"/>
      <c r="H698" s="495"/>
      <c r="I698" s="495"/>
      <c r="J698" s="495"/>
      <c r="K698" s="708"/>
      <c r="L698" s="708"/>
      <c r="M698" s="545"/>
    </row>
    <row r="699" spans="1:13">
      <c r="A699" s="1082">
        <v>697</v>
      </c>
      <c r="B699" s="706" t="s">
        <v>29144</v>
      </c>
      <c r="C699" s="452" t="s">
        <v>924</v>
      </c>
      <c r="D699" s="495" t="s">
        <v>924</v>
      </c>
      <c r="E699" s="20"/>
      <c r="F699" s="495"/>
      <c r="G699" s="495"/>
      <c r="H699" s="495"/>
      <c r="I699" s="495"/>
      <c r="J699" s="495"/>
      <c r="K699" s="708"/>
      <c r="L699" s="708"/>
      <c r="M699" s="545"/>
    </row>
    <row r="700" spans="1:13">
      <c r="A700" s="534">
        <v>698</v>
      </c>
      <c r="B700" s="706" t="s">
        <v>29145</v>
      </c>
      <c r="C700" s="452" t="s">
        <v>924</v>
      </c>
      <c r="D700" s="495" t="s">
        <v>924</v>
      </c>
      <c r="E700" s="20"/>
      <c r="F700" s="495"/>
      <c r="G700" s="495"/>
      <c r="H700" s="495"/>
      <c r="I700" s="495"/>
      <c r="J700" s="495"/>
      <c r="K700" s="708"/>
      <c r="L700" s="708"/>
      <c r="M700" s="545"/>
    </row>
    <row r="701" spans="1:13">
      <c r="A701" s="1082">
        <v>699</v>
      </c>
      <c r="B701" s="706" t="s">
        <v>29146</v>
      </c>
      <c r="C701" s="452"/>
      <c r="D701" s="495"/>
      <c r="E701" s="20"/>
      <c r="F701" s="495"/>
      <c r="G701" s="495"/>
      <c r="H701" s="495"/>
      <c r="I701" s="495"/>
      <c r="J701" s="495"/>
      <c r="K701" s="708"/>
      <c r="L701" s="708"/>
      <c r="M701" s="545"/>
    </row>
    <row r="702" spans="1:13">
      <c r="A702" s="534">
        <v>700</v>
      </c>
      <c r="B702" s="706" t="s">
        <v>15581</v>
      </c>
      <c r="C702" s="452"/>
      <c r="D702" s="495"/>
      <c r="E702" s="20"/>
      <c r="F702" s="495"/>
      <c r="G702" s="495"/>
      <c r="H702" s="495"/>
      <c r="I702" s="495"/>
      <c r="J702" s="495"/>
      <c r="K702" s="708"/>
      <c r="L702" s="708"/>
      <c r="M702" s="545"/>
    </row>
    <row r="703" spans="1:13">
      <c r="A703" s="1082">
        <v>701</v>
      </c>
      <c r="B703" s="706" t="s">
        <v>16012</v>
      </c>
      <c r="C703" s="452"/>
      <c r="D703" s="495"/>
      <c r="E703" s="20"/>
      <c r="F703" s="495"/>
      <c r="G703" s="495"/>
      <c r="H703" s="495"/>
      <c r="I703" s="495"/>
      <c r="J703" s="495"/>
      <c r="K703" s="708"/>
      <c r="L703" s="708"/>
      <c r="M703" s="545"/>
    </row>
    <row r="704" spans="1:13">
      <c r="A704" s="534">
        <v>702</v>
      </c>
      <c r="B704" s="546" t="s">
        <v>15452</v>
      </c>
      <c r="C704" s="536"/>
      <c r="D704" s="533"/>
      <c r="E704" s="504"/>
      <c r="F704" s="533"/>
      <c r="G704" s="533"/>
      <c r="H704" s="533"/>
      <c r="I704" s="533"/>
      <c r="J704" s="533"/>
      <c r="K704" s="708"/>
      <c r="L704" s="708"/>
      <c r="M704" s="535"/>
    </row>
    <row r="705" spans="1:13">
      <c r="A705" s="1082">
        <v>703</v>
      </c>
      <c r="B705" s="546" t="s">
        <v>29269</v>
      </c>
      <c r="C705" s="536" t="s">
        <v>987</v>
      </c>
      <c r="D705" s="533" t="s">
        <v>987</v>
      </c>
      <c r="E705" s="504"/>
      <c r="F705" s="533"/>
      <c r="G705" s="533"/>
      <c r="H705" s="533"/>
      <c r="I705" s="533"/>
      <c r="J705" s="533"/>
      <c r="K705" s="535"/>
      <c r="L705" s="535"/>
      <c r="M705" s="535"/>
    </row>
    <row r="706" spans="1:13">
      <c r="A706" s="534">
        <v>704</v>
      </c>
      <c r="B706" s="546" t="s">
        <v>29270</v>
      </c>
      <c r="C706" s="536" t="s">
        <v>987</v>
      </c>
      <c r="D706" s="533" t="s">
        <v>987</v>
      </c>
      <c r="E706" s="504"/>
      <c r="F706" s="533"/>
      <c r="G706" s="533"/>
      <c r="H706" s="533"/>
      <c r="I706" s="533"/>
      <c r="J706" s="533"/>
      <c r="K706" s="535"/>
      <c r="L706" s="535"/>
      <c r="M706" s="535"/>
    </row>
    <row r="707" spans="1:13">
      <c r="A707" s="1082">
        <v>705</v>
      </c>
      <c r="B707" s="546" t="s">
        <v>29271</v>
      </c>
      <c r="C707" s="536" t="s">
        <v>987</v>
      </c>
      <c r="D707" s="533" t="s">
        <v>987</v>
      </c>
      <c r="E707" s="504"/>
      <c r="F707" s="533"/>
      <c r="G707" s="533"/>
      <c r="H707" s="533"/>
      <c r="I707" s="533"/>
      <c r="J707" s="533"/>
      <c r="K707" s="535"/>
      <c r="L707" s="535"/>
      <c r="M707" s="535"/>
    </row>
    <row r="708" spans="1:13">
      <c r="A708" s="534">
        <v>706</v>
      </c>
      <c r="B708" s="546" t="s">
        <v>29272</v>
      </c>
      <c r="C708" s="536" t="s">
        <v>987</v>
      </c>
      <c r="D708" s="533" t="s">
        <v>987</v>
      </c>
      <c r="E708" s="504"/>
      <c r="F708" s="533"/>
      <c r="G708" s="533"/>
      <c r="H708" s="533"/>
      <c r="I708" s="533"/>
      <c r="J708" s="533"/>
      <c r="K708" s="535"/>
      <c r="L708" s="535"/>
      <c r="M708" s="535"/>
    </row>
    <row r="709" spans="1:13">
      <c r="A709" s="1082">
        <v>707</v>
      </c>
      <c r="B709" s="546" t="s">
        <v>29273</v>
      </c>
      <c r="C709" s="536" t="s">
        <v>987</v>
      </c>
      <c r="D709" s="533" t="s">
        <v>987</v>
      </c>
      <c r="E709" s="504"/>
      <c r="F709" s="533"/>
      <c r="G709" s="533"/>
      <c r="H709" s="533"/>
      <c r="I709" s="533"/>
      <c r="J709" s="533"/>
      <c r="K709" s="535"/>
      <c r="L709" s="535"/>
      <c r="M709" s="535"/>
    </row>
    <row r="710" spans="1:13">
      <c r="A710" s="534">
        <v>708</v>
      </c>
      <c r="B710" s="546" t="s">
        <v>29274</v>
      </c>
      <c r="C710" s="536" t="s">
        <v>987</v>
      </c>
      <c r="D710" s="533" t="s">
        <v>987</v>
      </c>
      <c r="E710" s="504"/>
      <c r="F710" s="533"/>
      <c r="G710" s="533"/>
      <c r="H710" s="533"/>
      <c r="I710" s="533"/>
      <c r="J710" s="533"/>
      <c r="K710" s="535"/>
      <c r="L710" s="535"/>
      <c r="M710" s="535"/>
    </row>
    <row r="711" spans="1:13">
      <c r="A711" s="1082">
        <v>709</v>
      </c>
      <c r="B711" s="546" t="s">
        <v>29275</v>
      </c>
      <c r="C711" s="536"/>
      <c r="D711" s="533"/>
      <c r="E711" s="504"/>
      <c r="F711" s="533"/>
      <c r="G711" s="533"/>
      <c r="H711" s="533"/>
      <c r="I711" s="533"/>
      <c r="J711" s="533" t="s">
        <v>29276</v>
      </c>
      <c r="K711" s="535"/>
      <c r="L711" s="535"/>
      <c r="M711" s="535"/>
    </row>
    <row r="712" spans="1:13">
      <c r="A712" s="534">
        <v>710</v>
      </c>
      <c r="B712" s="546" t="s">
        <v>29294</v>
      </c>
      <c r="C712" s="536" t="s">
        <v>665</v>
      </c>
      <c r="D712" s="533" t="s">
        <v>665</v>
      </c>
      <c r="E712" s="504"/>
      <c r="F712" s="533"/>
      <c r="G712" s="533"/>
      <c r="H712" s="533"/>
      <c r="I712" s="533"/>
      <c r="J712" s="533"/>
      <c r="K712" s="535"/>
      <c r="L712" s="535"/>
      <c r="M712" s="535"/>
    </row>
    <row r="713" spans="1:13">
      <c r="A713" s="1082">
        <v>711</v>
      </c>
      <c r="B713" s="546" t="s">
        <v>15756</v>
      </c>
      <c r="C713" s="536"/>
      <c r="D713" s="533"/>
      <c r="E713" s="504"/>
      <c r="F713" s="533"/>
      <c r="G713" s="533"/>
      <c r="H713" s="533"/>
      <c r="I713" s="533"/>
      <c r="J713" s="533" t="s">
        <v>29315</v>
      </c>
      <c r="K713" s="535"/>
      <c r="L713" s="535"/>
      <c r="M713" s="535"/>
    </row>
    <row r="714" spans="1:13">
      <c r="A714" s="534">
        <v>712</v>
      </c>
      <c r="B714" s="546" t="s">
        <v>15596</v>
      </c>
      <c r="C714" s="536"/>
      <c r="D714" s="533"/>
      <c r="E714" s="504"/>
      <c r="F714" s="533"/>
      <c r="G714" s="533"/>
      <c r="H714" s="533"/>
      <c r="I714" s="533"/>
      <c r="J714" s="533"/>
      <c r="K714" s="535"/>
      <c r="L714" s="535"/>
      <c r="M714" s="535"/>
    </row>
    <row r="715" spans="1:13">
      <c r="A715" s="1082">
        <v>713</v>
      </c>
      <c r="B715" s="546" t="s">
        <v>29316</v>
      </c>
      <c r="C715" s="536"/>
      <c r="D715" s="533"/>
      <c r="E715" s="504"/>
      <c r="F715" s="533"/>
      <c r="G715" s="533"/>
      <c r="H715" s="533"/>
      <c r="I715" s="533"/>
      <c r="J715" s="533" t="s">
        <v>29317</v>
      </c>
      <c r="K715" s="535"/>
      <c r="L715" s="535"/>
      <c r="M715" s="535"/>
    </row>
    <row r="716" spans="1:13">
      <c r="A716" s="534">
        <v>714</v>
      </c>
      <c r="B716" s="546" t="s">
        <v>15870</v>
      </c>
      <c r="C716" s="536"/>
      <c r="D716" s="533"/>
      <c r="E716" s="504"/>
      <c r="F716" s="533"/>
      <c r="G716" s="533"/>
      <c r="H716" s="533"/>
      <c r="I716" s="533"/>
      <c r="J716" s="533" t="s">
        <v>29318</v>
      </c>
      <c r="K716" s="535"/>
      <c r="L716" s="535"/>
      <c r="M716" s="535"/>
    </row>
    <row r="717" spans="1:13" ht="15.75">
      <c r="A717" s="1082">
        <v>715</v>
      </c>
      <c r="B717" s="546" t="s">
        <v>15761</v>
      </c>
      <c r="C717" s="536"/>
      <c r="D717" s="533"/>
      <c r="E717" s="504"/>
      <c r="F717" s="533"/>
      <c r="G717" s="533"/>
      <c r="H717" s="533"/>
      <c r="I717" s="533"/>
      <c r="J717" s="34" t="s">
        <v>29319</v>
      </c>
      <c r="K717" s="535"/>
      <c r="L717" s="535"/>
      <c r="M717" s="535"/>
    </row>
    <row r="718" spans="1:13" ht="15.75">
      <c r="A718" s="534">
        <v>716</v>
      </c>
      <c r="B718" s="546" t="s">
        <v>15816</v>
      </c>
      <c r="C718" s="536"/>
      <c r="D718" s="533"/>
      <c r="E718" s="504"/>
      <c r="F718" s="533"/>
      <c r="G718" s="533"/>
      <c r="H718" s="533"/>
      <c r="I718" s="533"/>
      <c r="J718" s="714" t="s">
        <v>29320</v>
      </c>
      <c r="K718" s="535"/>
      <c r="L718" s="535"/>
      <c r="M718" s="535"/>
    </row>
    <row r="719" spans="1:13">
      <c r="A719" s="1082">
        <v>717</v>
      </c>
      <c r="B719" s="546" t="s">
        <v>15490</v>
      </c>
      <c r="C719" s="536"/>
      <c r="D719" s="533"/>
      <c r="E719" s="504"/>
      <c r="F719" s="533"/>
      <c r="G719" s="533"/>
      <c r="H719" s="533"/>
      <c r="I719" s="533"/>
      <c r="J719" s="533" t="s">
        <v>29321</v>
      </c>
      <c r="K719" s="535"/>
      <c r="L719" s="535"/>
      <c r="M719" s="535"/>
    </row>
    <row r="720" spans="1:13">
      <c r="A720" s="534">
        <v>718</v>
      </c>
      <c r="B720" s="546" t="s">
        <v>15564</v>
      </c>
      <c r="C720" s="536"/>
      <c r="D720" s="533"/>
      <c r="E720" s="504"/>
      <c r="F720" s="533"/>
      <c r="G720" s="533"/>
      <c r="H720" s="533"/>
      <c r="I720" s="533"/>
      <c r="J720" s="533" t="s">
        <v>29322</v>
      </c>
      <c r="K720" s="535"/>
      <c r="L720" s="535"/>
      <c r="M720" s="535"/>
    </row>
    <row r="721" spans="1:13">
      <c r="A721" s="1082">
        <v>719</v>
      </c>
      <c r="B721" s="546" t="s">
        <v>29324</v>
      </c>
      <c r="C721" s="536"/>
      <c r="D721" s="533"/>
      <c r="E721" s="504"/>
      <c r="F721" s="533"/>
      <c r="G721" s="533"/>
      <c r="H721" s="533"/>
      <c r="I721" s="533"/>
      <c r="J721" s="53" t="s">
        <v>29323</v>
      </c>
      <c r="K721" s="535"/>
      <c r="L721" s="535"/>
      <c r="M721" s="535"/>
    </row>
    <row r="722" spans="1:13">
      <c r="A722" s="534">
        <v>720</v>
      </c>
      <c r="B722" s="53" t="s">
        <v>16159</v>
      </c>
      <c r="C722" s="536"/>
      <c r="D722" s="533"/>
      <c r="E722" s="504"/>
      <c r="F722" s="533"/>
      <c r="G722" s="533"/>
      <c r="H722" s="533"/>
      <c r="I722" s="533"/>
      <c r="J722" s="541" t="s">
        <v>29325</v>
      </c>
      <c r="K722" s="535"/>
      <c r="L722" s="535"/>
      <c r="M722" s="535"/>
    </row>
    <row r="723" spans="1:13">
      <c r="A723" s="1082">
        <v>721</v>
      </c>
      <c r="B723" s="715" t="s">
        <v>29326</v>
      </c>
      <c r="C723" s="536"/>
      <c r="D723" s="541"/>
      <c r="E723" s="504"/>
      <c r="F723" s="533"/>
      <c r="G723" s="533"/>
      <c r="H723" s="533"/>
      <c r="I723" s="533"/>
      <c r="J723" s="541" t="s">
        <v>16159</v>
      </c>
      <c r="K723" s="535"/>
      <c r="L723" s="535"/>
      <c r="M723" s="535"/>
    </row>
    <row r="724" spans="1:13">
      <c r="A724" s="534">
        <v>722</v>
      </c>
      <c r="B724" s="546" t="s">
        <v>15369</v>
      </c>
      <c r="C724" s="536"/>
      <c r="D724" s="533"/>
      <c r="E724" s="504"/>
      <c r="F724" s="533"/>
      <c r="G724" s="533"/>
      <c r="H724" s="533"/>
      <c r="I724" s="533"/>
      <c r="J724" s="533" t="s">
        <v>29333</v>
      </c>
      <c r="K724" s="535"/>
      <c r="L724" s="535"/>
      <c r="M724" s="535"/>
    </row>
    <row r="725" spans="1:13">
      <c r="A725" s="1082">
        <v>723</v>
      </c>
      <c r="B725" s="546" t="s">
        <v>30788</v>
      </c>
      <c r="C725" s="536"/>
      <c r="D725" s="541"/>
      <c r="E725" s="504"/>
      <c r="F725" s="533"/>
      <c r="G725" s="533"/>
      <c r="H725" s="533"/>
      <c r="I725" s="533"/>
      <c r="J725" s="533" t="s">
        <v>30789</v>
      </c>
      <c r="K725" s="535"/>
      <c r="L725" s="535"/>
      <c r="M725" s="535"/>
    </row>
    <row r="726" spans="1:13">
      <c r="A726" s="534">
        <v>724</v>
      </c>
      <c r="B726" s="546" t="s">
        <v>15274</v>
      </c>
      <c r="C726" s="536"/>
      <c r="D726" s="541"/>
      <c r="E726" s="504"/>
      <c r="F726" s="533"/>
      <c r="G726" s="533"/>
      <c r="H726" s="533"/>
      <c r="I726" s="533"/>
      <c r="J726" s="533" t="s">
        <v>29327</v>
      </c>
      <c r="K726" s="535"/>
      <c r="L726" s="535"/>
      <c r="M726" s="535"/>
    </row>
    <row r="727" spans="1:13">
      <c r="A727" s="1082">
        <v>725</v>
      </c>
      <c r="B727" s="715" t="s">
        <v>15477</v>
      </c>
      <c r="C727" s="536"/>
      <c r="D727" s="541"/>
      <c r="E727" s="504"/>
      <c r="F727" s="533"/>
      <c r="G727" s="533"/>
      <c r="H727" s="533"/>
      <c r="I727" s="533"/>
      <c r="J727" s="533" t="s">
        <v>29328</v>
      </c>
      <c r="K727" s="535"/>
      <c r="L727" s="535"/>
      <c r="M727" s="535"/>
    </row>
    <row r="728" spans="1:13" ht="15.75">
      <c r="A728" s="534">
        <v>726</v>
      </c>
      <c r="B728" s="714" t="s">
        <v>29329</v>
      </c>
      <c r="C728" s="536"/>
      <c r="D728" s="541"/>
      <c r="E728" s="504"/>
      <c r="F728" s="533"/>
      <c r="G728" s="533"/>
      <c r="H728" s="533"/>
      <c r="I728" s="533"/>
      <c r="J728" s="714" t="s">
        <v>12651</v>
      </c>
      <c r="K728" s="535"/>
      <c r="L728" s="535"/>
      <c r="M728" s="535"/>
    </row>
    <row r="729" spans="1:13" ht="15.75">
      <c r="A729" s="1082">
        <v>727</v>
      </c>
      <c r="B729" s="715" t="s">
        <v>29330</v>
      </c>
      <c r="C729" s="536"/>
      <c r="D729" s="541"/>
      <c r="E729" s="504"/>
      <c r="F729" s="533"/>
      <c r="G729" s="533"/>
      <c r="H729" s="533"/>
      <c r="I729" s="533"/>
      <c r="J729" s="714" t="s">
        <v>12651</v>
      </c>
      <c r="K729" s="535"/>
      <c r="L729" s="535"/>
      <c r="M729" s="535"/>
    </row>
    <row r="730" spans="1:13" ht="15.75">
      <c r="A730" s="534">
        <v>728</v>
      </c>
      <c r="B730" s="716" t="s">
        <v>29331</v>
      </c>
      <c r="C730" s="536"/>
      <c r="D730" s="541"/>
      <c r="E730" s="504"/>
      <c r="F730" s="533"/>
      <c r="G730" s="533"/>
      <c r="H730" s="533"/>
      <c r="I730" s="533"/>
      <c r="J730" s="714" t="s">
        <v>12651</v>
      </c>
      <c r="K730" s="535"/>
      <c r="L730" s="535"/>
      <c r="M730" s="535"/>
    </row>
    <row r="731" spans="1:13" ht="15.75">
      <c r="A731" s="1082">
        <v>729</v>
      </c>
      <c r="B731" s="546" t="s">
        <v>29332</v>
      </c>
      <c r="C731" s="536"/>
      <c r="D731" s="533"/>
      <c r="E731" s="504"/>
      <c r="F731" s="533"/>
      <c r="G731" s="533"/>
      <c r="H731" s="533"/>
      <c r="I731" s="533"/>
      <c r="J731" s="714"/>
      <c r="K731" s="535"/>
      <c r="L731" s="535"/>
      <c r="M731" s="535"/>
    </row>
    <row r="732" spans="1:13">
      <c r="A732" s="534">
        <v>730</v>
      </c>
      <c r="B732" s="546" t="s">
        <v>29334</v>
      </c>
      <c r="C732" s="536"/>
      <c r="D732" s="533"/>
      <c r="E732" s="504"/>
      <c r="F732" s="533"/>
      <c r="G732" s="533"/>
      <c r="H732" s="533"/>
      <c r="I732" s="533"/>
      <c r="J732" s="533"/>
      <c r="K732" s="535"/>
      <c r="L732" s="535"/>
      <c r="M732" s="535"/>
    </row>
    <row r="733" spans="1:13">
      <c r="A733" s="1082">
        <v>731</v>
      </c>
      <c r="B733" s="546" t="s">
        <v>29335</v>
      </c>
      <c r="C733" s="536"/>
      <c r="D733" s="533"/>
      <c r="E733" s="504"/>
      <c r="F733" s="533"/>
      <c r="G733" s="533"/>
      <c r="H733" s="533"/>
      <c r="I733" s="533"/>
      <c r="J733" s="533"/>
      <c r="K733" s="535"/>
      <c r="L733" s="535"/>
      <c r="M733" s="535"/>
    </row>
    <row r="734" spans="1:13">
      <c r="A734" s="534">
        <v>732</v>
      </c>
      <c r="B734" s="546" t="s">
        <v>29336</v>
      </c>
      <c r="C734" s="536"/>
      <c r="D734" s="533"/>
      <c r="E734" s="504"/>
      <c r="F734" s="533"/>
      <c r="G734" s="533"/>
      <c r="H734" s="533"/>
      <c r="I734" s="533"/>
      <c r="J734" s="533"/>
      <c r="K734" s="535"/>
      <c r="L734" s="535"/>
      <c r="M734" s="535"/>
    </row>
    <row r="735" spans="1:13">
      <c r="A735" s="1082">
        <v>733</v>
      </c>
      <c r="B735" s="715" t="s">
        <v>29337</v>
      </c>
      <c r="C735" s="536"/>
      <c r="D735" s="533"/>
      <c r="E735" s="504"/>
      <c r="F735" s="533"/>
      <c r="G735" s="533"/>
      <c r="H735" s="533"/>
      <c r="I735" s="533"/>
      <c r="J735" s="533"/>
      <c r="K735" s="535"/>
      <c r="L735" s="535"/>
      <c r="M735" s="535"/>
    </row>
    <row r="736" spans="1:13">
      <c r="A736" s="534">
        <v>734</v>
      </c>
      <c r="B736" s="716" t="s">
        <v>29338</v>
      </c>
      <c r="C736" s="536"/>
      <c r="D736" s="533"/>
      <c r="E736" s="504"/>
      <c r="F736" s="533"/>
      <c r="G736" s="533"/>
      <c r="H736" s="533"/>
      <c r="I736" s="533"/>
      <c r="J736" s="533"/>
      <c r="K736" s="535"/>
      <c r="L736" s="535"/>
      <c r="M736" s="535"/>
    </row>
    <row r="737" spans="1:13" ht="15.75">
      <c r="A737" s="1082">
        <v>735</v>
      </c>
      <c r="B737" s="715" t="s">
        <v>29339</v>
      </c>
      <c r="C737" s="536"/>
      <c r="D737" s="533"/>
      <c r="E737" s="504"/>
      <c r="F737" s="533"/>
      <c r="G737" s="533"/>
      <c r="H737" s="533"/>
      <c r="I737" s="533"/>
      <c r="J737" s="714"/>
      <c r="K737" s="535"/>
      <c r="L737" s="535"/>
      <c r="M737" s="535"/>
    </row>
    <row r="738" spans="1:13" ht="15.75">
      <c r="A738" s="534">
        <v>736</v>
      </c>
      <c r="B738" s="716" t="s">
        <v>29340</v>
      </c>
      <c r="C738" s="536"/>
      <c r="D738" s="533"/>
      <c r="E738" s="504"/>
      <c r="F738" s="533"/>
      <c r="G738" s="533"/>
      <c r="H738" s="533"/>
      <c r="I738" s="533"/>
      <c r="J738" s="714"/>
      <c r="K738" s="535"/>
      <c r="L738" s="535"/>
      <c r="M738" s="535"/>
    </row>
    <row r="739" spans="1:13" ht="15.75">
      <c r="A739" s="1082">
        <v>737</v>
      </c>
      <c r="B739" s="546" t="s">
        <v>29341</v>
      </c>
      <c r="C739" s="536"/>
      <c r="D739" s="533"/>
      <c r="E739" s="504"/>
      <c r="F739" s="533"/>
      <c r="G739" s="533"/>
      <c r="H739" s="533"/>
      <c r="I739" s="533"/>
      <c r="J739" s="714"/>
      <c r="K739" s="535"/>
      <c r="L739" s="535"/>
      <c r="M739" s="535"/>
    </row>
    <row r="740" spans="1:13" ht="15.75">
      <c r="A740" s="534">
        <v>738</v>
      </c>
      <c r="B740" s="716" t="s">
        <v>29342</v>
      </c>
      <c r="C740" s="536"/>
      <c r="D740" s="533"/>
      <c r="E740" s="504"/>
      <c r="F740" s="533"/>
      <c r="G740" s="533"/>
      <c r="H740" s="533"/>
      <c r="I740" s="533"/>
      <c r="J740" s="714"/>
      <c r="K740" s="535"/>
      <c r="L740" s="535"/>
      <c r="M740" s="535"/>
    </row>
    <row r="741" spans="1:13">
      <c r="A741" s="1082">
        <v>739</v>
      </c>
      <c r="B741" s="546" t="s">
        <v>29133</v>
      </c>
      <c r="C741" s="536"/>
      <c r="D741" s="533"/>
      <c r="E741" s="504"/>
      <c r="F741" s="533"/>
      <c r="G741" s="533"/>
      <c r="H741" s="533"/>
      <c r="I741" s="533"/>
      <c r="J741" s="533"/>
      <c r="K741" s="535"/>
      <c r="L741" s="535"/>
      <c r="M741" s="535"/>
    </row>
    <row r="742" spans="1:13">
      <c r="A742" s="534">
        <v>740</v>
      </c>
      <c r="B742" s="546" t="s">
        <v>29343</v>
      </c>
      <c r="C742" s="536"/>
      <c r="D742" s="533"/>
      <c r="E742" s="504"/>
      <c r="F742" s="533"/>
      <c r="G742" s="533"/>
      <c r="H742" s="533"/>
      <c r="I742" s="533"/>
      <c r="J742" s="533"/>
      <c r="K742" s="535"/>
      <c r="L742" s="535"/>
      <c r="M742" s="535"/>
    </row>
    <row r="743" spans="1:13">
      <c r="A743" s="1082">
        <v>741</v>
      </c>
      <c r="B743" s="546" t="s">
        <v>29344</v>
      </c>
      <c r="C743" s="536" t="s">
        <v>13794</v>
      </c>
      <c r="D743" s="533"/>
      <c r="E743" s="504"/>
      <c r="F743" s="533"/>
      <c r="G743" s="533"/>
      <c r="H743" s="533"/>
      <c r="I743" s="533"/>
      <c r="J743" s="533"/>
      <c r="K743" s="535"/>
      <c r="L743" s="535"/>
      <c r="M743" s="535"/>
    </row>
    <row r="744" spans="1:13">
      <c r="A744" s="534">
        <v>742</v>
      </c>
      <c r="B744" s="546" t="s">
        <v>29345</v>
      </c>
      <c r="C744" s="536"/>
      <c r="D744" s="533"/>
      <c r="E744" s="504"/>
      <c r="F744" s="533"/>
      <c r="G744" s="533" t="s">
        <v>29346</v>
      </c>
      <c r="H744" s="533" t="s">
        <v>29346</v>
      </c>
      <c r="I744" s="533"/>
      <c r="J744" s="533" t="s">
        <v>29347</v>
      </c>
      <c r="K744" s="535"/>
      <c r="L744" s="535"/>
      <c r="M744" s="535"/>
    </row>
    <row r="745" spans="1:13">
      <c r="A745" s="1082">
        <v>743</v>
      </c>
      <c r="B745" s="546" t="s">
        <v>29348</v>
      </c>
      <c r="C745" s="536"/>
      <c r="D745" s="533"/>
      <c r="E745" s="504"/>
      <c r="F745" s="533"/>
      <c r="G745" s="533" t="s">
        <v>29346</v>
      </c>
      <c r="H745" s="533" t="s">
        <v>29346</v>
      </c>
      <c r="I745" s="533"/>
      <c r="J745" s="533" t="s">
        <v>29349</v>
      </c>
      <c r="K745" s="535"/>
      <c r="L745" s="535"/>
      <c r="M745" s="535"/>
    </row>
    <row r="746" spans="1:13" ht="15.75">
      <c r="A746" s="534">
        <v>744</v>
      </c>
      <c r="B746" s="546" t="s">
        <v>29350</v>
      </c>
      <c r="C746" s="536"/>
      <c r="D746" s="533"/>
      <c r="E746" s="504"/>
      <c r="F746" s="533"/>
      <c r="G746" s="533" t="s">
        <v>29346</v>
      </c>
      <c r="H746" s="533" t="s">
        <v>29346</v>
      </c>
      <c r="I746" s="533"/>
      <c r="J746" s="717" t="s">
        <v>29351</v>
      </c>
      <c r="K746" s="535"/>
      <c r="L746" s="535"/>
      <c r="M746" s="535"/>
    </row>
    <row r="747" spans="1:13" ht="15.75">
      <c r="A747" s="1082">
        <v>745</v>
      </c>
      <c r="B747" s="546" t="s">
        <v>29352</v>
      </c>
      <c r="C747" s="536"/>
      <c r="D747" s="533"/>
      <c r="E747" s="504"/>
      <c r="F747" s="533"/>
      <c r="G747" s="533" t="s">
        <v>29346</v>
      </c>
      <c r="H747" s="533" t="s">
        <v>29346</v>
      </c>
      <c r="I747" s="533"/>
      <c r="J747" s="717" t="s">
        <v>29353</v>
      </c>
      <c r="K747" s="535"/>
      <c r="L747" s="535"/>
      <c r="M747" s="535"/>
    </row>
    <row r="748" spans="1:13">
      <c r="A748" s="534">
        <v>746</v>
      </c>
      <c r="B748" s="546" t="s">
        <v>30592</v>
      </c>
      <c r="C748" s="536"/>
      <c r="D748" s="533"/>
      <c r="E748" s="504"/>
      <c r="F748" s="533"/>
      <c r="G748" s="533"/>
      <c r="H748" s="533"/>
      <c r="I748" s="533"/>
      <c r="J748" s="533"/>
      <c r="K748" s="535"/>
      <c r="L748" s="535"/>
      <c r="M748" s="535"/>
    </row>
    <row r="749" spans="1:13">
      <c r="A749" s="1082">
        <v>747</v>
      </c>
      <c r="B749" s="546" t="s">
        <v>30593</v>
      </c>
      <c r="C749" s="536"/>
      <c r="D749" s="533"/>
      <c r="E749" s="504"/>
      <c r="F749" s="533"/>
      <c r="G749" s="533"/>
      <c r="H749" s="533"/>
      <c r="I749" s="533"/>
      <c r="J749" s="533"/>
      <c r="K749" s="535"/>
      <c r="L749" s="535"/>
      <c r="M749" s="535"/>
    </row>
    <row r="750" spans="1:13">
      <c r="A750" s="534">
        <v>748</v>
      </c>
      <c r="B750" s="546" t="s">
        <v>30594</v>
      </c>
      <c r="C750" s="536"/>
      <c r="D750" s="533"/>
      <c r="E750" s="504"/>
      <c r="F750" s="533"/>
      <c r="G750" s="533"/>
      <c r="H750" s="533"/>
      <c r="I750" s="533"/>
      <c r="J750" s="533"/>
      <c r="K750" s="535"/>
      <c r="L750" s="535"/>
      <c r="M750" s="535"/>
    </row>
    <row r="751" spans="1:13">
      <c r="A751" s="1082">
        <v>749</v>
      </c>
      <c r="B751" s="546" t="s">
        <v>30595</v>
      </c>
      <c r="C751" s="536"/>
      <c r="D751" s="533"/>
      <c r="E751" s="504"/>
      <c r="F751" s="533"/>
      <c r="G751" s="533"/>
      <c r="H751" s="533"/>
      <c r="I751" s="533"/>
      <c r="J751" t="s">
        <v>30604</v>
      </c>
      <c r="K751" s="535"/>
      <c r="L751" s="535"/>
      <c r="M751" s="535"/>
    </row>
    <row r="752" spans="1:13">
      <c r="A752" s="534">
        <v>750</v>
      </c>
      <c r="B752" s="546" t="s">
        <v>30596</v>
      </c>
      <c r="C752" s="536"/>
      <c r="D752" s="533"/>
      <c r="E752" s="504"/>
      <c r="F752" s="533"/>
      <c r="G752" s="533" t="s">
        <v>30627</v>
      </c>
      <c r="H752" s="533" t="s">
        <v>13867</v>
      </c>
      <c r="I752" s="533"/>
      <c r="J752" s="533"/>
      <c r="K752" s="535"/>
      <c r="L752" s="535"/>
      <c r="M752" s="535" t="s">
        <v>30628</v>
      </c>
    </row>
    <row r="753" spans="1:13">
      <c r="A753" s="1082">
        <v>751</v>
      </c>
      <c r="B753" s="546" t="s">
        <v>30597</v>
      </c>
      <c r="C753" s="536"/>
      <c r="D753" s="533"/>
      <c r="E753" s="504"/>
      <c r="F753" s="533"/>
      <c r="G753" s="533"/>
      <c r="H753" s="533"/>
      <c r="I753" s="533"/>
      <c r="J753" s="533"/>
      <c r="K753" s="535"/>
      <c r="L753" s="535"/>
      <c r="M753" s="535"/>
    </row>
    <row r="754" spans="1:13">
      <c r="A754" s="534">
        <v>752</v>
      </c>
      <c r="B754" s="546" t="s">
        <v>30598</v>
      </c>
      <c r="C754" s="536"/>
      <c r="D754" s="533"/>
      <c r="E754" s="504"/>
      <c r="F754" s="533"/>
      <c r="G754" s="533"/>
      <c r="H754" s="533" t="s">
        <v>13867</v>
      </c>
      <c r="I754" s="533"/>
      <c r="J754" s="533"/>
      <c r="K754" s="535"/>
      <c r="L754" s="535"/>
      <c r="M754" s="535"/>
    </row>
    <row r="755" spans="1:13">
      <c r="A755" s="1082">
        <v>753</v>
      </c>
      <c r="B755" s="546" t="s">
        <v>30601</v>
      </c>
      <c r="C755" s="536"/>
      <c r="D755" s="533"/>
      <c r="E755" s="504"/>
      <c r="F755" s="533"/>
      <c r="G755" s="533"/>
      <c r="H755" s="533"/>
      <c r="I755" s="533"/>
      <c r="J755" s="533"/>
      <c r="K755" s="535"/>
      <c r="L755" s="535"/>
      <c r="M755" s="535"/>
    </row>
    <row r="756" spans="1:13">
      <c r="A756" s="534">
        <v>754</v>
      </c>
      <c r="B756" s="546" t="s">
        <v>30763</v>
      </c>
      <c r="C756" s="536"/>
      <c r="D756" s="533"/>
      <c r="E756" s="504"/>
      <c r="F756" s="533"/>
      <c r="G756" s="533"/>
      <c r="H756" s="533" t="s">
        <v>13867</v>
      </c>
      <c r="I756" s="533"/>
      <c r="J756" s="533"/>
      <c r="K756" s="535"/>
      <c r="L756" s="535"/>
      <c r="M756" s="535"/>
    </row>
    <row r="757" spans="1:13">
      <c r="A757" s="1082">
        <v>755</v>
      </c>
      <c r="B757" s="546" t="s">
        <v>30599</v>
      </c>
      <c r="C757" s="536"/>
      <c r="D757" s="533"/>
      <c r="E757" s="504"/>
      <c r="F757" s="533"/>
      <c r="G757" s="533"/>
      <c r="H757" s="533"/>
      <c r="I757" s="533"/>
      <c r="J757" s="533"/>
      <c r="K757" s="535"/>
      <c r="L757" s="535"/>
      <c r="M757" s="535"/>
    </row>
    <row r="758" spans="1:13">
      <c r="A758" s="534">
        <v>756</v>
      </c>
      <c r="B758" s="546" t="s">
        <v>30600</v>
      </c>
      <c r="C758" s="536"/>
      <c r="D758" s="533"/>
      <c r="E758" s="504"/>
      <c r="F758" s="533"/>
      <c r="G758" s="533"/>
      <c r="H758" s="533"/>
      <c r="I758" s="533"/>
      <c r="J758" s="533"/>
      <c r="K758" s="535"/>
      <c r="L758" s="535"/>
      <c r="M758" s="535"/>
    </row>
    <row r="759" spans="1:13">
      <c r="A759" s="1082">
        <v>757</v>
      </c>
      <c r="B759" s="546"/>
      <c r="C759" s="536"/>
      <c r="D759" s="533"/>
      <c r="E759" s="504"/>
      <c r="F759" s="533"/>
      <c r="G759" s="533"/>
      <c r="H759" s="533"/>
      <c r="I759" s="533"/>
      <c r="J759" s="533"/>
      <c r="K759" s="535"/>
      <c r="L759" s="535"/>
      <c r="M759" s="535"/>
    </row>
    <row r="760" spans="1:13">
      <c r="A760" s="534">
        <v>758</v>
      </c>
      <c r="B760" s="546" t="s">
        <v>30626</v>
      </c>
      <c r="C760" s="536"/>
      <c r="D760" s="533"/>
      <c r="E760" s="504"/>
      <c r="F760" s="533"/>
      <c r="G760" s="533" t="s">
        <v>14187</v>
      </c>
      <c r="H760" s="533"/>
      <c r="I760" s="533"/>
      <c r="J760" s="533"/>
      <c r="K760" s="535"/>
      <c r="L760" s="535"/>
      <c r="M760" s="535" t="s">
        <v>15150</v>
      </c>
    </row>
    <row r="761" spans="1:13">
      <c r="A761" s="1082">
        <v>759</v>
      </c>
      <c r="B761" s="546" t="s">
        <v>30602</v>
      </c>
      <c r="C761" s="536"/>
      <c r="D761" s="533"/>
      <c r="E761" s="504"/>
      <c r="F761" s="533"/>
      <c r="G761" s="533" t="s">
        <v>14187</v>
      </c>
      <c r="H761" s="533"/>
      <c r="I761" s="533"/>
      <c r="J761" s="533"/>
      <c r="K761" s="535"/>
      <c r="L761" s="535"/>
      <c r="M761" s="535" t="s">
        <v>15150</v>
      </c>
    </row>
    <row r="762" spans="1:13">
      <c r="A762" s="534">
        <v>760</v>
      </c>
      <c r="B762" s="546" t="s">
        <v>30603</v>
      </c>
      <c r="C762" s="536"/>
      <c r="D762" s="533"/>
      <c r="E762" s="504"/>
      <c r="F762" s="533"/>
      <c r="G762" s="533" t="s">
        <v>14187</v>
      </c>
      <c r="H762" s="533"/>
      <c r="I762" s="533"/>
      <c r="J762" s="533" t="s">
        <v>30764</v>
      </c>
      <c r="K762" s="535"/>
      <c r="L762" s="535"/>
      <c r="M762" s="535" t="s">
        <v>15150</v>
      </c>
    </row>
    <row r="763" spans="1:13">
      <c r="A763" s="1082">
        <v>761</v>
      </c>
      <c r="B763" s="546" t="s">
        <v>30605</v>
      </c>
      <c r="C763" s="536"/>
      <c r="D763" s="533"/>
      <c r="E763" s="504"/>
      <c r="F763" s="533"/>
      <c r="G763" s="533" t="s">
        <v>15302</v>
      </c>
      <c r="H763" s="533"/>
      <c r="I763" s="533"/>
      <c r="J763" s="533" t="s">
        <v>30606</v>
      </c>
      <c r="K763" s="535"/>
      <c r="L763" s="535"/>
      <c r="M763" s="535"/>
    </row>
    <row r="764" spans="1:13">
      <c r="A764" s="534">
        <v>762</v>
      </c>
      <c r="B764" s="546" t="s">
        <v>30607</v>
      </c>
      <c r="C764" s="536"/>
      <c r="D764" s="533"/>
      <c r="E764" s="504"/>
      <c r="F764" s="533"/>
      <c r="G764" s="533" t="s">
        <v>15302</v>
      </c>
      <c r="H764" s="533"/>
      <c r="I764" s="533"/>
      <c r="J764" s="533" t="s">
        <v>30608</v>
      </c>
      <c r="K764" s="535"/>
      <c r="L764" s="535"/>
      <c r="M764" s="535"/>
    </row>
    <row r="765" spans="1:13">
      <c r="A765" s="1082">
        <v>763</v>
      </c>
      <c r="B765" s="546" t="s">
        <v>30609</v>
      </c>
      <c r="C765" s="536"/>
      <c r="D765" s="533"/>
      <c r="E765" s="504"/>
      <c r="F765" s="533"/>
      <c r="G765" s="533" t="s">
        <v>14187</v>
      </c>
      <c r="H765" s="533"/>
      <c r="I765" s="533"/>
      <c r="J765" s="533"/>
      <c r="K765" s="535"/>
      <c r="L765" s="535"/>
      <c r="M765" s="535"/>
    </row>
    <row r="766" spans="1:13">
      <c r="A766" s="534">
        <v>764</v>
      </c>
      <c r="B766" s="546" t="s">
        <v>30610</v>
      </c>
      <c r="C766" s="536"/>
      <c r="D766" s="533"/>
      <c r="E766" s="504"/>
      <c r="F766" s="533"/>
      <c r="G766" s="533" t="s">
        <v>14187</v>
      </c>
      <c r="H766" s="533"/>
      <c r="I766" s="533"/>
      <c r="J766" s="533"/>
      <c r="K766" s="535"/>
      <c r="L766" s="535"/>
      <c r="M766" s="535"/>
    </row>
    <row r="767" spans="1:13">
      <c r="A767" s="1082">
        <v>765</v>
      </c>
      <c r="B767" s="546" t="s">
        <v>30611</v>
      </c>
      <c r="C767" s="536"/>
      <c r="D767" s="533"/>
      <c r="E767" s="504"/>
      <c r="F767" s="533"/>
      <c r="G767" s="533"/>
      <c r="H767" s="533"/>
      <c r="I767" s="533" t="s">
        <v>30613</v>
      </c>
      <c r="J767" s="533" t="s">
        <v>30612</v>
      </c>
      <c r="K767" s="535"/>
      <c r="L767" s="535"/>
      <c r="M767" s="535" t="s">
        <v>15150</v>
      </c>
    </row>
    <row r="768" spans="1:13">
      <c r="A768" s="534">
        <v>766</v>
      </c>
      <c r="B768" s="546" t="s">
        <v>30614</v>
      </c>
      <c r="C768" s="536"/>
      <c r="D768" s="533"/>
      <c r="E768" s="504"/>
      <c r="F768" s="533"/>
      <c r="G768" s="533" t="s">
        <v>14187</v>
      </c>
      <c r="H768" s="533"/>
      <c r="I768" s="533"/>
      <c r="J768" s="533"/>
      <c r="K768" s="535"/>
      <c r="L768" s="535"/>
      <c r="M768" s="535"/>
    </row>
    <row r="769" spans="1:13">
      <c r="A769" s="1082">
        <v>767</v>
      </c>
      <c r="B769" s="546" t="s">
        <v>30615</v>
      </c>
      <c r="C769" s="536"/>
      <c r="D769" s="533"/>
      <c r="E769" s="504"/>
      <c r="F769" s="533"/>
      <c r="G769" s="533" t="s">
        <v>14187</v>
      </c>
      <c r="H769" s="533"/>
      <c r="I769" s="533"/>
      <c r="J769" s="533"/>
      <c r="K769" s="535"/>
      <c r="L769" s="535"/>
      <c r="M769" s="535"/>
    </row>
    <row r="770" spans="1:13">
      <c r="A770" s="534">
        <v>768</v>
      </c>
      <c r="B770" s="546" t="s">
        <v>30616</v>
      </c>
      <c r="C770" s="536"/>
      <c r="D770" s="533"/>
      <c r="E770" s="504"/>
      <c r="F770" s="533"/>
      <c r="G770" s="533"/>
      <c r="H770" s="533"/>
      <c r="I770" s="533"/>
      <c r="J770" s="533"/>
      <c r="K770" s="535"/>
      <c r="L770" s="535"/>
      <c r="M770" s="535"/>
    </row>
    <row r="771" spans="1:13">
      <c r="A771" s="1082">
        <v>769</v>
      </c>
      <c r="B771" s="546" t="s">
        <v>30617</v>
      </c>
      <c r="C771" s="536"/>
      <c r="D771" s="533"/>
      <c r="E771" s="504"/>
      <c r="F771" s="533"/>
      <c r="G771" s="533"/>
      <c r="H771" s="533"/>
      <c r="I771" s="533"/>
      <c r="J771" s="533"/>
      <c r="K771" s="535"/>
      <c r="L771" s="535"/>
      <c r="M771" s="535"/>
    </row>
    <row r="772" spans="1:13">
      <c r="A772" s="534">
        <v>770</v>
      </c>
      <c r="B772" s="546" t="s">
        <v>30618</v>
      </c>
      <c r="C772" s="536"/>
      <c r="D772" s="533"/>
      <c r="E772" s="504"/>
      <c r="F772" s="533"/>
      <c r="G772" s="533"/>
      <c r="H772" s="533"/>
      <c r="I772" s="533"/>
      <c r="J772" s="533"/>
      <c r="K772" s="535"/>
      <c r="L772" s="535"/>
      <c r="M772" s="535"/>
    </row>
    <row r="773" spans="1:13">
      <c r="A773" s="1082">
        <v>771</v>
      </c>
      <c r="B773" s="546" t="s">
        <v>30619</v>
      </c>
      <c r="C773" s="536"/>
      <c r="D773" s="533"/>
      <c r="E773" s="504"/>
      <c r="F773" s="533"/>
      <c r="G773" s="533" t="s">
        <v>14187</v>
      </c>
      <c r="H773" s="533"/>
      <c r="I773" s="533"/>
      <c r="J773" s="533"/>
      <c r="K773" s="535"/>
      <c r="L773" s="535"/>
      <c r="M773" s="535"/>
    </row>
    <row r="774" spans="1:13">
      <c r="A774" s="534">
        <v>772</v>
      </c>
      <c r="B774" s="546" t="s">
        <v>29146</v>
      </c>
      <c r="C774" s="536"/>
      <c r="D774" s="533"/>
      <c r="E774" s="504"/>
      <c r="F774" s="533"/>
      <c r="G774" s="533"/>
      <c r="H774" s="533"/>
      <c r="I774" s="533"/>
      <c r="J774" s="533" t="s">
        <v>30620</v>
      </c>
      <c r="K774" s="535"/>
      <c r="L774" s="535"/>
      <c r="M774" s="535"/>
    </row>
    <row r="775" spans="1:13">
      <c r="A775" s="1082">
        <v>773</v>
      </c>
      <c r="B775" s="546" t="s">
        <v>30621</v>
      </c>
      <c r="C775" s="536"/>
      <c r="D775" s="533"/>
      <c r="E775" s="504"/>
      <c r="F775" s="533"/>
      <c r="G775" s="533"/>
      <c r="H775" s="533"/>
      <c r="I775" s="533"/>
      <c r="J775" s="533"/>
      <c r="K775" s="535"/>
      <c r="L775" s="535"/>
      <c r="M775" s="535"/>
    </row>
    <row r="776" spans="1:13">
      <c r="A776" s="534">
        <v>774</v>
      </c>
      <c r="B776" s="546" t="s">
        <v>30622</v>
      </c>
      <c r="C776" s="536"/>
      <c r="D776" s="533"/>
      <c r="E776" s="504"/>
      <c r="F776" s="533"/>
      <c r="G776" s="533"/>
      <c r="H776" s="533"/>
      <c r="I776" s="533"/>
      <c r="J776" s="533"/>
      <c r="K776" s="535"/>
      <c r="L776" s="535"/>
      <c r="M776" s="535"/>
    </row>
    <row r="777" spans="1:13">
      <c r="A777" s="1082">
        <v>775</v>
      </c>
      <c r="B777" s="546" t="s">
        <v>30623</v>
      </c>
      <c r="C777" s="536"/>
      <c r="D777" s="533"/>
      <c r="E777" s="504"/>
      <c r="F777" s="533"/>
      <c r="G777" s="533"/>
      <c r="H777" s="533"/>
      <c r="I777" s="533"/>
      <c r="J777" s="533"/>
      <c r="K777" s="535"/>
      <c r="L777" s="535"/>
      <c r="M777" s="535"/>
    </row>
    <row r="778" spans="1:13">
      <c r="A778" s="534">
        <v>776</v>
      </c>
      <c r="B778" s="546" t="s">
        <v>30624</v>
      </c>
      <c r="C778" s="536"/>
      <c r="D778" s="533"/>
      <c r="E778" s="504"/>
      <c r="F778" s="533"/>
      <c r="G778" s="533"/>
      <c r="H778" s="533"/>
      <c r="I778" s="533"/>
      <c r="J778" s="533"/>
      <c r="K778" s="535"/>
      <c r="L778" s="535"/>
      <c r="M778" s="535"/>
    </row>
    <row r="779" spans="1:13">
      <c r="A779" s="1082">
        <v>777</v>
      </c>
      <c r="B779" s="546" t="s">
        <v>30625</v>
      </c>
      <c r="C779" s="536"/>
      <c r="D779" s="533"/>
      <c r="E779" s="504"/>
      <c r="F779" s="533"/>
      <c r="G779" s="533"/>
      <c r="H779" s="533"/>
      <c r="I779" s="533"/>
      <c r="J779" s="533"/>
      <c r="K779" s="535"/>
      <c r="L779" s="535"/>
      <c r="M779" s="535"/>
    </row>
    <row r="780" spans="1:13">
      <c r="A780" s="534">
        <v>778</v>
      </c>
      <c r="B780" s="546" t="s">
        <v>30629</v>
      </c>
      <c r="C780" s="536"/>
      <c r="D780" s="533" t="s">
        <v>30630</v>
      </c>
      <c r="E780" s="504"/>
      <c r="F780" s="533"/>
      <c r="G780" s="533"/>
      <c r="H780" s="533"/>
      <c r="I780" s="533"/>
      <c r="J780" s="533" t="s">
        <v>30631</v>
      </c>
      <c r="K780" s="535"/>
      <c r="L780" s="535"/>
      <c r="M780" s="535" t="s">
        <v>15150</v>
      </c>
    </row>
    <row r="781" spans="1:13">
      <c r="A781" s="1082">
        <v>779</v>
      </c>
      <c r="B781" s="1089" t="s">
        <v>31008</v>
      </c>
      <c r="C781" s="536" t="s">
        <v>1063</v>
      </c>
      <c r="D781" s="533"/>
      <c r="E781" s="504"/>
      <c r="F781" s="533"/>
      <c r="G781" s="533"/>
      <c r="H781" s="533"/>
      <c r="I781" s="533"/>
      <c r="J781" s="533" t="s">
        <v>31009</v>
      </c>
      <c r="K781" s="535"/>
      <c r="L781" s="535"/>
      <c r="M781" s="535"/>
    </row>
    <row r="782" spans="1:13">
      <c r="A782" s="534">
        <v>780</v>
      </c>
      <c r="B782" s="537" t="s">
        <v>30743</v>
      </c>
      <c r="C782" s="536"/>
      <c r="D782" s="533"/>
      <c r="E782" s="504"/>
      <c r="F782" s="533"/>
      <c r="G782" s="533"/>
      <c r="H782" s="533"/>
      <c r="I782" s="533" t="s">
        <v>30744</v>
      </c>
      <c r="J782" s="533"/>
      <c r="K782" s="535"/>
      <c r="L782" s="535"/>
      <c r="M782" s="1081" t="s">
        <v>30745</v>
      </c>
    </row>
    <row r="783" spans="1:13">
      <c r="A783" s="1082">
        <v>781</v>
      </c>
      <c r="B783" s="1080" t="s">
        <v>30746</v>
      </c>
      <c r="C783" s="536"/>
      <c r="D783" s="533"/>
      <c r="E783" s="504"/>
      <c r="F783" s="533"/>
      <c r="G783" s="533"/>
      <c r="H783" s="533"/>
      <c r="I783" s="533" t="s">
        <v>30747</v>
      </c>
      <c r="J783" s="533"/>
      <c r="K783" s="535"/>
      <c r="L783" s="535"/>
      <c r="M783" s="535" t="s">
        <v>30748</v>
      </c>
    </row>
    <row r="784" spans="1:13">
      <c r="A784" s="534">
        <v>782</v>
      </c>
      <c r="B784" s="1080" t="s">
        <v>30749</v>
      </c>
      <c r="C784" s="536"/>
      <c r="D784" s="533"/>
      <c r="E784" s="504"/>
      <c r="F784" s="533"/>
      <c r="G784" s="533" t="s">
        <v>15135</v>
      </c>
      <c r="H784" s="533"/>
      <c r="I784" s="533" t="s">
        <v>30753</v>
      </c>
      <c r="J784" s="533"/>
      <c r="K784" s="535"/>
      <c r="L784" s="535"/>
      <c r="M784" s="535" t="s">
        <v>30750</v>
      </c>
    </row>
    <row r="785" spans="1:13">
      <c r="A785" s="1082">
        <v>783</v>
      </c>
      <c r="B785" s="1080" t="s">
        <v>30751</v>
      </c>
      <c r="C785" s="536"/>
      <c r="D785" s="533"/>
      <c r="E785" s="504"/>
      <c r="F785" s="533"/>
      <c r="G785" s="533"/>
      <c r="H785" s="533"/>
      <c r="I785" s="533" t="s">
        <v>30752</v>
      </c>
      <c r="J785" s="533"/>
      <c r="K785" s="535"/>
      <c r="L785" s="535"/>
      <c r="M785" s="535" t="s">
        <v>30750</v>
      </c>
    </row>
    <row r="786" spans="1:13">
      <c r="A786" s="534">
        <v>784</v>
      </c>
      <c r="B786" s="1080" t="s">
        <v>30754</v>
      </c>
      <c r="C786" s="536"/>
      <c r="D786" s="533"/>
      <c r="E786" s="504"/>
      <c r="F786" s="533"/>
      <c r="G786" s="533"/>
      <c r="H786" s="533"/>
      <c r="I786" s="533" t="s">
        <v>30755</v>
      </c>
      <c r="J786" s="533"/>
      <c r="K786" s="535"/>
      <c r="L786" s="535"/>
      <c r="M786" s="535" t="s">
        <v>30756</v>
      </c>
    </row>
    <row r="787" spans="1:13">
      <c r="A787" s="1082">
        <v>785</v>
      </c>
      <c r="B787" s="1080" t="s">
        <v>30757</v>
      </c>
      <c r="C787" s="536"/>
      <c r="D787" s="533"/>
      <c r="E787" s="504"/>
      <c r="F787" s="533"/>
      <c r="G787" s="533"/>
      <c r="H787" s="533"/>
      <c r="I787" s="533" t="s">
        <v>30758</v>
      </c>
      <c r="J787" s="533"/>
      <c r="K787" s="535"/>
      <c r="L787" s="535"/>
      <c r="M787" s="535" t="s">
        <v>30760</v>
      </c>
    </row>
    <row r="788" spans="1:13">
      <c r="A788" s="534">
        <v>786</v>
      </c>
      <c r="B788" s="1080" t="s">
        <v>30761</v>
      </c>
      <c r="C788" s="536"/>
      <c r="D788" s="533"/>
      <c r="E788" s="504" t="s">
        <v>701</v>
      </c>
      <c r="F788" s="533" t="s">
        <v>15285</v>
      </c>
      <c r="G788" s="533"/>
      <c r="H788" s="533"/>
      <c r="I788" s="533" t="s">
        <v>30762</v>
      </c>
      <c r="J788" s="533"/>
      <c r="K788" s="535"/>
      <c r="L788" s="535"/>
      <c r="M788" s="535" t="s">
        <v>30765</v>
      </c>
    </row>
    <row r="789" spans="1:13">
      <c r="A789" s="1082">
        <v>787</v>
      </c>
      <c r="B789" s="1080" t="s">
        <v>30766</v>
      </c>
      <c r="C789" s="536"/>
      <c r="D789" s="533"/>
      <c r="E789" s="504"/>
      <c r="F789" s="533"/>
      <c r="G789" s="533"/>
      <c r="H789" s="533" t="s">
        <v>13889</v>
      </c>
      <c r="I789" s="533" t="s">
        <v>30767</v>
      </c>
      <c r="J789" s="533"/>
      <c r="K789" s="535"/>
      <c r="L789" s="535"/>
      <c r="M789" s="535" t="s">
        <v>30768</v>
      </c>
    </row>
    <row r="790" spans="1:13">
      <c r="A790" s="534">
        <v>788</v>
      </c>
      <c r="B790" s="1080" t="s">
        <v>30769</v>
      </c>
      <c r="C790" s="536"/>
      <c r="D790" s="533"/>
      <c r="E790" s="504"/>
      <c r="F790" s="533"/>
      <c r="G790" s="533"/>
      <c r="H790" s="533" t="s">
        <v>13889</v>
      </c>
      <c r="I790" s="533" t="s">
        <v>30770</v>
      </c>
      <c r="J790" s="533"/>
      <c r="K790" s="535"/>
      <c r="L790" s="535"/>
      <c r="M790" s="535" t="s">
        <v>30771</v>
      </c>
    </row>
    <row r="791" spans="1:13">
      <c r="A791" s="1082">
        <v>789</v>
      </c>
      <c r="B791" s="1080" t="s">
        <v>30772</v>
      </c>
      <c r="C791" s="536"/>
      <c r="D791" s="533"/>
      <c r="E791" s="504"/>
      <c r="F791" s="533"/>
      <c r="G791" s="533"/>
      <c r="H791" s="533"/>
      <c r="I791" s="533" t="s">
        <v>30773</v>
      </c>
      <c r="J791" s="533"/>
      <c r="K791" s="535"/>
      <c r="L791" s="535"/>
      <c r="M791" s="535" t="s">
        <v>30787</v>
      </c>
    </row>
    <row r="792" spans="1:13">
      <c r="A792" s="534">
        <v>790</v>
      </c>
      <c r="B792" s="537" t="s">
        <v>30774</v>
      </c>
      <c r="C792" s="536"/>
      <c r="D792" s="533"/>
      <c r="E792" s="504"/>
      <c r="F792" s="533"/>
      <c r="G792" s="463" t="s">
        <v>14818</v>
      </c>
      <c r="H792" s="533"/>
      <c r="I792" s="533" t="s">
        <v>30775</v>
      </c>
      <c r="J792" s="533"/>
      <c r="K792" s="535"/>
      <c r="L792" s="535"/>
      <c r="M792" s="535" t="s">
        <v>30787</v>
      </c>
    </row>
    <row r="793" spans="1:13" s="548" customFormat="1">
      <c r="A793" s="1082">
        <v>791</v>
      </c>
      <c r="B793" s="1080" t="s">
        <v>30776</v>
      </c>
      <c r="C793" s="536" t="s">
        <v>952</v>
      </c>
      <c r="D793" s="533"/>
      <c r="E793" s="504"/>
      <c r="F793" s="533"/>
      <c r="G793" s="533"/>
      <c r="H793" s="533"/>
      <c r="I793" s="533"/>
      <c r="J793" s="533"/>
      <c r="K793" s="535"/>
      <c r="L793" s="535"/>
      <c r="M793" s="535" t="s">
        <v>30787</v>
      </c>
    </row>
    <row r="794" spans="1:13" s="548" customFormat="1">
      <c r="A794" s="534">
        <v>792</v>
      </c>
      <c r="B794" s="537" t="s">
        <v>30777</v>
      </c>
      <c r="C794" s="536"/>
      <c r="D794" s="533"/>
      <c r="E794" s="504"/>
      <c r="F794" s="533"/>
      <c r="G794" s="533"/>
      <c r="H794" s="533"/>
      <c r="I794" s="533"/>
      <c r="J794" s="533"/>
      <c r="K794" s="535"/>
      <c r="L794" s="535"/>
      <c r="M794" s="535" t="s">
        <v>30787</v>
      </c>
    </row>
    <row r="795" spans="1:13" s="548" customFormat="1">
      <c r="A795" s="1082">
        <v>793</v>
      </c>
      <c r="B795" s="537" t="s">
        <v>30779</v>
      </c>
      <c r="C795" s="536" t="s">
        <v>817</v>
      </c>
      <c r="D795" s="533"/>
      <c r="E795" s="504"/>
      <c r="F795" s="533"/>
      <c r="G795" s="533"/>
      <c r="H795" s="533"/>
      <c r="I795" s="533"/>
      <c r="J795" s="533"/>
      <c r="K795" s="535"/>
      <c r="L795" s="535"/>
      <c r="M795" s="535" t="s">
        <v>30787</v>
      </c>
    </row>
    <row r="796" spans="1:13" s="548" customFormat="1">
      <c r="A796" s="534">
        <v>794</v>
      </c>
      <c r="B796" s="1080" t="s">
        <v>30780</v>
      </c>
      <c r="C796" s="536"/>
      <c r="D796" s="533"/>
      <c r="E796" s="504"/>
      <c r="F796" s="533"/>
      <c r="G796" s="533"/>
      <c r="H796" s="533"/>
      <c r="I796" s="533" t="s">
        <v>30781</v>
      </c>
      <c r="J796" s="533"/>
      <c r="K796" s="535"/>
      <c r="L796" s="535"/>
      <c r="M796" s="535" t="s">
        <v>30787</v>
      </c>
    </row>
    <row r="797" spans="1:13" s="548" customFormat="1">
      <c r="A797" s="1082">
        <v>795</v>
      </c>
      <c r="B797" s="1080" t="s">
        <v>30782</v>
      </c>
      <c r="C797" s="536"/>
      <c r="D797" s="533"/>
      <c r="E797" s="504"/>
      <c r="F797" s="533"/>
      <c r="G797" s="533"/>
      <c r="H797" s="533"/>
      <c r="I797" s="533" t="s">
        <v>30785</v>
      </c>
      <c r="J797" s="533"/>
      <c r="K797" s="535"/>
      <c r="L797" s="535"/>
      <c r="M797" s="535" t="s">
        <v>30787</v>
      </c>
    </row>
    <row r="798" spans="1:13" s="548" customFormat="1">
      <c r="A798" s="534">
        <v>796</v>
      </c>
      <c r="B798" s="1080" t="s">
        <v>30783</v>
      </c>
      <c r="C798" s="536"/>
      <c r="D798" s="533"/>
      <c r="E798" s="504"/>
      <c r="F798" s="533"/>
      <c r="G798" s="533"/>
      <c r="H798" s="533"/>
      <c r="I798" s="533" t="s">
        <v>30786</v>
      </c>
      <c r="J798" s="533"/>
      <c r="K798" s="535"/>
      <c r="L798" s="535"/>
      <c r="M798" s="535" t="s">
        <v>30787</v>
      </c>
    </row>
    <row r="799" spans="1:13" s="548" customFormat="1">
      <c r="A799" s="1082">
        <v>797</v>
      </c>
      <c r="B799" s="1080" t="s">
        <v>30784</v>
      </c>
      <c r="C799" s="536"/>
      <c r="D799" s="533"/>
      <c r="E799" s="504"/>
      <c r="F799" s="533"/>
      <c r="G799" s="533"/>
      <c r="H799" s="533"/>
      <c r="I799" s="533" t="s">
        <v>30786</v>
      </c>
      <c r="J799" s="533"/>
      <c r="K799" s="535"/>
      <c r="L799" s="535"/>
      <c r="M799" s="535" t="s">
        <v>30787</v>
      </c>
    </row>
    <row r="800" spans="1:13" s="548" customFormat="1">
      <c r="A800" s="534">
        <v>798</v>
      </c>
      <c r="B800" s="706" t="s">
        <v>16492</v>
      </c>
      <c r="C800" s="452"/>
      <c r="D800" s="495"/>
      <c r="E800" s="20"/>
      <c r="F800" s="495"/>
      <c r="G800" s="463" t="s">
        <v>14818</v>
      </c>
      <c r="H800" s="495"/>
      <c r="I800" s="495" t="s">
        <v>16469</v>
      </c>
      <c r="J800" s="495"/>
      <c r="K800" s="535"/>
      <c r="L800" s="535"/>
      <c r="M800" s="545"/>
    </row>
    <row r="801" spans="1:13">
      <c r="A801" s="1082">
        <v>799</v>
      </c>
      <c r="B801" s="706" t="s">
        <v>15838</v>
      </c>
      <c r="C801" s="452"/>
      <c r="D801" s="495"/>
      <c r="E801" s="20"/>
      <c r="F801" s="495"/>
      <c r="G801" s="463" t="s">
        <v>14818</v>
      </c>
      <c r="H801" s="495"/>
      <c r="I801" s="495" t="s">
        <v>16474</v>
      </c>
      <c r="J801" s="495"/>
      <c r="K801" s="708"/>
      <c r="L801" s="708"/>
      <c r="M801" s="545"/>
    </row>
    <row r="802" spans="1:13">
      <c r="A802" s="534">
        <v>800</v>
      </c>
      <c r="B802" s="706" t="s">
        <v>16502</v>
      </c>
      <c r="C802" s="452"/>
      <c r="D802" s="495"/>
      <c r="E802" s="20"/>
      <c r="F802" s="495"/>
      <c r="G802" s="463" t="s">
        <v>14818</v>
      </c>
      <c r="H802" s="495"/>
      <c r="I802" s="495" t="s">
        <v>16480</v>
      </c>
      <c r="J802" s="495"/>
      <c r="K802" s="708"/>
      <c r="L802" s="708"/>
      <c r="M802" s="545"/>
    </row>
    <row r="803" spans="1:13">
      <c r="A803" s="1082">
        <v>801</v>
      </c>
      <c r="B803" s="706" t="s">
        <v>16505</v>
      </c>
      <c r="C803" s="452"/>
      <c r="D803" s="495"/>
      <c r="E803" s="20"/>
      <c r="F803" s="495"/>
      <c r="G803" s="463" t="s">
        <v>14818</v>
      </c>
      <c r="H803" s="495"/>
      <c r="I803" s="495" t="s">
        <v>30990</v>
      </c>
      <c r="J803" s="427" t="s">
        <v>30989</v>
      </c>
      <c r="K803" s="708"/>
      <c r="L803" s="708"/>
      <c r="M803" s="545"/>
    </row>
    <row r="804" spans="1:13">
      <c r="A804" s="534">
        <v>802</v>
      </c>
      <c r="B804" s="706" t="s">
        <v>16507</v>
      </c>
      <c r="C804" s="452"/>
      <c r="D804" s="495"/>
      <c r="E804" s="20"/>
      <c r="F804" s="495"/>
      <c r="G804" s="463" t="s">
        <v>14818</v>
      </c>
      <c r="H804" s="495"/>
      <c r="I804" s="495" t="s">
        <v>30820</v>
      </c>
      <c r="J804" s="495"/>
      <c r="K804" s="708"/>
      <c r="L804" s="708"/>
      <c r="M804" s="545"/>
    </row>
    <row r="805" spans="1:13">
      <c r="A805" s="1082">
        <v>803</v>
      </c>
      <c r="B805" s="706" t="s">
        <v>16510</v>
      </c>
      <c r="C805" s="452"/>
      <c r="D805" s="495"/>
      <c r="E805" s="20"/>
      <c r="F805" s="495"/>
      <c r="G805" s="463" t="s">
        <v>14818</v>
      </c>
      <c r="H805" s="495"/>
      <c r="I805" s="495" t="s">
        <v>16490</v>
      </c>
      <c r="J805" s="495"/>
      <c r="K805" s="708"/>
      <c r="L805" s="708"/>
      <c r="M805" s="545"/>
    </row>
    <row r="806" spans="1:13">
      <c r="A806" s="534">
        <v>804</v>
      </c>
      <c r="B806" s="706" t="s">
        <v>16477</v>
      </c>
      <c r="C806" s="452"/>
      <c r="D806" s="495"/>
      <c r="E806" s="20"/>
      <c r="F806" s="495"/>
      <c r="G806" s="463" t="s">
        <v>14818</v>
      </c>
      <c r="H806" s="495"/>
      <c r="I806" s="495" t="s">
        <v>16476</v>
      </c>
      <c r="J806" s="495"/>
      <c r="K806" s="708"/>
      <c r="L806" s="708"/>
      <c r="M806" s="545"/>
    </row>
    <row r="807" spans="1:13">
      <c r="A807" s="1082">
        <v>805</v>
      </c>
      <c r="B807" s="706" t="s">
        <v>16483</v>
      </c>
      <c r="C807" s="452"/>
      <c r="D807" s="495"/>
      <c r="E807" s="20"/>
      <c r="F807" s="495"/>
      <c r="G807" s="463" t="s">
        <v>14818</v>
      </c>
      <c r="H807" s="495"/>
      <c r="I807" s="495" t="s">
        <v>16482</v>
      </c>
      <c r="J807" s="495"/>
      <c r="K807" s="708"/>
      <c r="L807" s="708"/>
      <c r="M807" s="545"/>
    </row>
    <row r="808" spans="1:13">
      <c r="A808" s="534">
        <v>806</v>
      </c>
      <c r="B808" s="706" t="s">
        <v>15741</v>
      </c>
      <c r="C808" s="452"/>
      <c r="D808" s="495"/>
      <c r="E808" s="20"/>
      <c r="F808" s="495"/>
      <c r="G808" s="463" t="s">
        <v>14818</v>
      </c>
      <c r="H808" s="495"/>
      <c r="I808" s="495" t="s">
        <v>16520</v>
      </c>
      <c r="J808" s="495"/>
      <c r="K808" s="708"/>
      <c r="L808" s="708"/>
      <c r="M808" s="545"/>
    </row>
    <row r="809" spans="1:13">
      <c r="A809" s="1082">
        <v>807</v>
      </c>
      <c r="B809" s="546" t="s">
        <v>30741</v>
      </c>
      <c r="C809" s="536"/>
      <c r="D809" s="533"/>
      <c r="E809" s="504"/>
      <c r="F809" s="533"/>
      <c r="G809" s="463" t="s">
        <v>14818</v>
      </c>
      <c r="H809" s="533"/>
      <c r="I809" s="533" t="s">
        <v>16515</v>
      </c>
      <c r="J809" s="533"/>
      <c r="K809" s="708"/>
      <c r="L809" s="708"/>
      <c r="M809" s="535"/>
    </row>
    <row r="810" spans="1:13">
      <c r="A810" s="534">
        <v>808</v>
      </c>
      <c r="B810" s="546" t="s">
        <v>30915</v>
      </c>
      <c r="C810" s="536"/>
      <c r="D810" s="533"/>
      <c r="E810" s="504"/>
      <c r="F810" s="533" t="s">
        <v>12827</v>
      </c>
      <c r="G810" s="533"/>
      <c r="H810" s="533"/>
      <c r="I810" s="533" t="s">
        <v>30916</v>
      </c>
      <c r="J810" s="533"/>
      <c r="K810" s="535"/>
      <c r="L810" s="535"/>
      <c r="M810" s="535" t="s">
        <v>15150</v>
      </c>
    </row>
    <row r="811" spans="1:13">
      <c r="A811" s="1082">
        <v>809</v>
      </c>
      <c r="B811" s="546" t="s">
        <v>30918</v>
      </c>
      <c r="C811" s="536"/>
      <c r="D811" s="533"/>
      <c r="E811" s="504"/>
      <c r="F811" s="533"/>
      <c r="G811" s="533" t="s">
        <v>30920</v>
      </c>
      <c r="H811" s="533"/>
      <c r="I811" s="533" t="s">
        <v>30919</v>
      </c>
      <c r="J811" s="533"/>
      <c r="K811" s="535"/>
      <c r="L811" s="535"/>
      <c r="M811" s="535" t="s">
        <v>15150</v>
      </c>
    </row>
    <row r="812" spans="1:13">
      <c r="A812" s="534">
        <v>810</v>
      </c>
      <c r="B812" s="1089" t="s">
        <v>30921</v>
      </c>
      <c r="C812" s="452"/>
      <c r="D812" s="495"/>
      <c r="E812" s="20"/>
      <c r="F812" s="495"/>
      <c r="G812" s="533" t="s">
        <v>30920</v>
      </c>
      <c r="H812" s="495"/>
      <c r="I812" s="495" t="s">
        <v>30922</v>
      </c>
      <c r="J812" s="495"/>
      <c r="K812" s="535"/>
      <c r="L812" s="535"/>
      <c r="M812" s="535" t="s">
        <v>15150</v>
      </c>
    </row>
    <row r="813" spans="1:13">
      <c r="A813" s="1082">
        <v>811</v>
      </c>
      <c r="B813" s="546" t="s">
        <v>30923</v>
      </c>
      <c r="C813" s="536"/>
      <c r="D813" s="533"/>
      <c r="E813" s="504"/>
      <c r="F813" s="533"/>
      <c r="G813" s="533" t="s">
        <v>30920</v>
      </c>
      <c r="H813" s="533"/>
      <c r="I813" s="533" t="s">
        <v>30924</v>
      </c>
      <c r="J813" s="533"/>
      <c r="K813" s="535"/>
      <c r="L813" s="535"/>
      <c r="M813" s="535" t="s">
        <v>15150</v>
      </c>
    </row>
    <row r="814" spans="1:13">
      <c r="A814" s="534">
        <v>812</v>
      </c>
      <c r="B814" s="1091" t="s">
        <v>30925</v>
      </c>
      <c r="C814" s="536"/>
      <c r="D814" s="533"/>
      <c r="E814" s="504"/>
      <c r="F814" s="533"/>
      <c r="G814" s="533" t="s">
        <v>30945</v>
      </c>
      <c r="H814" s="533"/>
      <c r="I814" s="533" t="s">
        <v>30952</v>
      </c>
      <c r="J814" s="533" t="s">
        <v>30953</v>
      </c>
      <c r="K814" s="535"/>
      <c r="L814" s="535"/>
      <c r="M814" s="535" t="s">
        <v>15150</v>
      </c>
    </row>
    <row r="815" spans="1:13">
      <c r="A815" s="1082">
        <v>813</v>
      </c>
      <c r="B815" s="546" t="s">
        <v>30926</v>
      </c>
      <c r="C815" s="536"/>
      <c r="D815" s="533"/>
      <c r="E815" s="504"/>
      <c r="F815" s="533"/>
      <c r="G815" s="533" t="s">
        <v>30945</v>
      </c>
      <c r="H815" s="533"/>
      <c r="I815" s="1093" t="s">
        <v>30950</v>
      </c>
      <c r="J815" s="1094" t="s">
        <v>30951</v>
      </c>
      <c r="K815" s="535"/>
      <c r="L815" s="535"/>
      <c r="M815" s="535" t="s">
        <v>15150</v>
      </c>
    </row>
    <row r="816" spans="1:13">
      <c r="A816" s="534">
        <v>814</v>
      </c>
      <c r="B816" s="546" t="s">
        <v>30927</v>
      </c>
      <c r="C816" s="536"/>
      <c r="D816" s="533"/>
      <c r="E816" s="504"/>
      <c r="F816" s="533"/>
      <c r="G816" s="533" t="s">
        <v>30945</v>
      </c>
      <c r="H816" s="533"/>
      <c r="I816" s="1093" t="s">
        <v>30949</v>
      </c>
      <c r="J816" s="1094" t="s">
        <v>30948</v>
      </c>
      <c r="K816" s="535"/>
      <c r="L816" s="535"/>
      <c r="M816" s="535" t="s">
        <v>15150</v>
      </c>
    </row>
    <row r="817" spans="1:13">
      <c r="A817" s="1082">
        <v>815</v>
      </c>
      <c r="B817" s="546" t="s">
        <v>30928</v>
      </c>
      <c r="C817" s="536"/>
      <c r="D817" s="533"/>
      <c r="E817" s="504"/>
      <c r="F817" s="533"/>
      <c r="G817" s="533" t="s">
        <v>30945</v>
      </c>
      <c r="H817" s="533"/>
      <c r="I817" s="1093" t="s">
        <v>30947</v>
      </c>
      <c r="J817" s="1094" t="s">
        <v>30946</v>
      </c>
      <c r="K817" s="535"/>
      <c r="L817" s="535"/>
      <c r="M817" s="535" t="s">
        <v>15150</v>
      </c>
    </row>
    <row r="818" spans="1:13">
      <c r="A818" s="534">
        <v>816</v>
      </c>
      <c r="B818" s="546" t="s">
        <v>30929</v>
      </c>
      <c r="C818" s="536"/>
      <c r="D818" s="533"/>
      <c r="E818" s="504"/>
      <c r="F818" s="533"/>
      <c r="G818" s="533" t="s">
        <v>30944</v>
      </c>
      <c r="H818" s="533"/>
      <c r="I818" s="1102" t="s">
        <v>31017</v>
      </c>
      <c r="J818" s="1094" t="s">
        <v>30943</v>
      </c>
      <c r="K818" s="535"/>
      <c r="L818" s="535"/>
      <c r="M818" s="535" t="s">
        <v>15150</v>
      </c>
    </row>
    <row r="819" spans="1:13">
      <c r="A819" s="1082">
        <v>817</v>
      </c>
      <c r="B819" s="546" t="s">
        <v>30930</v>
      </c>
      <c r="C819" s="536"/>
      <c r="D819" s="533"/>
      <c r="E819" s="504"/>
      <c r="F819" s="533"/>
      <c r="G819" s="533" t="s">
        <v>30944</v>
      </c>
      <c r="H819" s="533"/>
      <c r="I819" s="1096" t="s">
        <v>31018</v>
      </c>
      <c r="J819" s="1094" t="s">
        <v>30942</v>
      </c>
      <c r="K819" s="535"/>
      <c r="L819" s="535"/>
      <c r="M819" s="535" t="s">
        <v>15150</v>
      </c>
    </row>
    <row r="820" spans="1:13">
      <c r="A820" s="534">
        <v>818</v>
      </c>
      <c r="B820" s="546" t="s">
        <v>30931</v>
      </c>
      <c r="C820" s="536"/>
      <c r="D820" s="533"/>
      <c r="E820" s="504"/>
      <c r="F820" s="533"/>
      <c r="G820" s="533" t="s">
        <v>30944</v>
      </c>
      <c r="H820" s="533"/>
      <c r="I820" s="533" t="s">
        <v>31019</v>
      </c>
      <c r="J820" s="1094" t="s">
        <v>30941</v>
      </c>
      <c r="K820" s="535"/>
      <c r="L820" s="535"/>
      <c r="M820" s="535" t="s">
        <v>15150</v>
      </c>
    </row>
    <row r="821" spans="1:13">
      <c r="A821" s="1082">
        <v>819</v>
      </c>
      <c r="B821" s="546" t="s">
        <v>30932</v>
      </c>
      <c r="C821" s="536"/>
      <c r="D821" s="533"/>
      <c r="E821" s="504"/>
      <c r="F821" s="533"/>
      <c r="G821" s="533" t="s">
        <v>30944</v>
      </c>
      <c r="H821" s="533"/>
      <c r="I821" s="533" t="s">
        <v>31022</v>
      </c>
      <c r="J821" s="1094" t="s">
        <v>30937</v>
      </c>
      <c r="K821" s="535"/>
      <c r="L821" s="535"/>
      <c r="M821" s="535" t="s">
        <v>15150</v>
      </c>
    </row>
    <row r="822" spans="1:13">
      <c r="A822" s="534">
        <v>820</v>
      </c>
      <c r="B822" s="546" t="s">
        <v>30933</v>
      </c>
      <c r="C822" s="536" t="s">
        <v>740</v>
      </c>
      <c r="D822" s="533"/>
      <c r="E822" s="504"/>
      <c r="F822" s="533"/>
      <c r="G822" s="533" t="s">
        <v>30944</v>
      </c>
      <c r="H822" s="533"/>
      <c r="I822" s="533" t="s">
        <v>30938</v>
      </c>
      <c r="J822" s="533" t="s">
        <v>30939</v>
      </c>
      <c r="K822" s="535"/>
      <c r="L822" s="535"/>
      <c r="M822" s="535" t="s">
        <v>15150</v>
      </c>
    </row>
    <row r="823" spans="1:13">
      <c r="A823" s="1082">
        <v>821</v>
      </c>
      <c r="B823" s="546" t="s">
        <v>30934</v>
      </c>
      <c r="C823" s="536"/>
      <c r="D823" s="533"/>
      <c r="E823" s="504"/>
      <c r="F823" s="533"/>
      <c r="G823" s="533" t="s">
        <v>30944</v>
      </c>
      <c r="H823" s="533"/>
      <c r="I823" s="533" t="s">
        <v>30938</v>
      </c>
      <c r="J823" s="533" t="s">
        <v>30940</v>
      </c>
      <c r="K823" s="535"/>
      <c r="L823" s="535"/>
      <c r="M823" s="535" t="s">
        <v>15150</v>
      </c>
    </row>
    <row r="824" spans="1:13">
      <c r="A824" s="534">
        <v>822</v>
      </c>
      <c r="B824" s="546" t="s">
        <v>30935</v>
      </c>
      <c r="C824" s="536"/>
      <c r="D824" s="533"/>
      <c r="E824" s="504"/>
      <c r="F824" s="533"/>
      <c r="G824" s="533" t="s">
        <v>30944</v>
      </c>
      <c r="H824" s="533"/>
      <c r="I824" s="1093" t="s">
        <v>30936</v>
      </c>
      <c r="J824" s="533"/>
      <c r="K824" s="535"/>
      <c r="L824" s="535"/>
      <c r="M824" s="535" t="s">
        <v>15150</v>
      </c>
    </row>
    <row r="825" spans="1:13">
      <c r="A825" s="1082">
        <v>823</v>
      </c>
      <c r="B825" s="546" t="s">
        <v>30954</v>
      </c>
      <c r="C825" s="536"/>
      <c r="D825" s="533"/>
      <c r="E825" s="504"/>
      <c r="F825" s="533"/>
      <c r="G825" s="533"/>
      <c r="H825" s="533"/>
      <c r="I825" s="427" t="s">
        <v>30955</v>
      </c>
      <c r="J825" s="1094" t="s">
        <v>30956</v>
      </c>
      <c r="K825" s="535"/>
      <c r="L825" s="535"/>
      <c r="M825" s="535" t="s">
        <v>15150</v>
      </c>
    </row>
    <row r="826" spans="1:13">
      <c r="A826" s="534">
        <v>824</v>
      </c>
      <c r="B826" s="546" t="s">
        <v>30957</v>
      </c>
      <c r="C826" s="536"/>
      <c r="D826" s="533"/>
      <c r="E826" s="504" t="s">
        <v>30976</v>
      </c>
      <c r="F826" s="533"/>
      <c r="G826" s="533"/>
      <c r="H826" s="533" t="s">
        <v>13867</v>
      </c>
      <c r="I826" s="1094" t="s">
        <v>30980</v>
      </c>
      <c r="J826" s="1105" t="s">
        <v>30979</v>
      </c>
      <c r="K826" s="535"/>
      <c r="L826" s="535"/>
      <c r="M826" s="535" t="s">
        <v>15150</v>
      </c>
    </row>
    <row r="827" spans="1:13">
      <c r="A827" s="1082">
        <v>825</v>
      </c>
      <c r="B827" s="546" t="s">
        <v>30959</v>
      </c>
      <c r="C827" s="536"/>
      <c r="D827" s="533"/>
      <c r="E827" s="504" t="s">
        <v>1036</v>
      </c>
      <c r="F827" s="533" t="s">
        <v>10403</v>
      </c>
      <c r="G827" s="533"/>
      <c r="H827" s="533"/>
      <c r="I827" s="533" t="s">
        <v>30962</v>
      </c>
      <c r="J827" s="533" t="s">
        <v>30963</v>
      </c>
      <c r="K827" s="535"/>
      <c r="L827" s="535"/>
      <c r="M827" s="535" t="s">
        <v>15150</v>
      </c>
    </row>
    <row r="828" spans="1:13">
      <c r="A828" s="534">
        <v>826</v>
      </c>
      <c r="B828" s="1091" t="s">
        <v>30960</v>
      </c>
      <c r="C828" s="536"/>
      <c r="D828" s="533"/>
      <c r="E828" s="504" t="s">
        <v>1036</v>
      </c>
      <c r="F828" s="533"/>
      <c r="G828" s="533"/>
      <c r="H828" s="533"/>
      <c r="I828" s="533" t="s">
        <v>30966</v>
      </c>
      <c r="J828" s="427" t="s">
        <v>30967</v>
      </c>
      <c r="K828" s="535"/>
      <c r="L828" s="535"/>
      <c r="M828" s="535" t="s">
        <v>15150</v>
      </c>
    </row>
    <row r="829" spans="1:13">
      <c r="A829" s="1082">
        <v>827</v>
      </c>
      <c r="B829" s="546" t="s">
        <v>30961</v>
      </c>
      <c r="C829" s="536"/>
      <c r="D829" s="533"/>
      <c r="E829" s="504" t="s">
        <v>1036</v>
      </c>
      <c r="F829" s="533"/>
      <c r="G829" s="533"/>
      <c r="H829" s="533"/>
      <c r="I829" s="533" t="s">
        <v>30965</v>
      </c>
      <c r="J829" s="533" t="s">
        <v>30964</v>
      </c>
      <c r="K829" s="535"/>
      <c r="L829" s="535"/>
      <c r="M829" s="535" t="s">
        <v>15150</v>
      </c>
    </row>
    <row r="830" spans="1:13">
      <c r="A830" s="534">
        <v>828</v>
      </c>
      <c r="B830" s="1089" t="s">
        <v>30969</v>
      </c>
      <c r="C830" s="536"/>
      <c r="D830" s="533"/>
      <c r="E830" s="504" t="s">
        <v>1036</v>
      </c>
      <c r="F830" s="533"/>
      <c r="G830" s="533"/>
      <c r="H830" s="533"/>
      <c r="I830" s="533" t="s">
        <v>30970</v>
      </c>
      <c r="J830" s="1095" t="s">
        <v>30968</v>
      </c>
      <c r="K830" s="535"/>
      <c r="L830" s="535"/>
      <c r="M830" s="535" t="s">
        <v>15150</v>
      </c>
    </row>
    <row r="831" spans="1:13">
      <c r="A831" s="1082">
        <v>829</v>
      </c>
      <c r="B831" s="546" t="s">
        <v>30971</v>
      </c>
      <c r="C831" s="536"/>
      <c r="D831" s="533"/>
      <c r="E831" s="427" t="s">
        <v>30972</v>
      </c>
      <c r="F831" s="533"/>
      <c r="G831" s="533"/>
      <c r="H831" s="533"/>
      <c r="I831" s="362" t="s">
        <v>30973</v>
      </c>
      <c r="J831" s="427" t="s">
        <v>30974</v>
      </c>
      <c r="K831" s="535"/>
      <c r="L831" s="535"/>
      <c r="M831" s="535" t="s">
        <v>15150</v>
      </c>
    </row>
    <row r="832" spans="1:13">
      <c r="A832" s="534">
        <v>830</v>
      </c>
      <c r="B832" s="546" t="s">
        <v>30975</v>
      </c>
      <c r="C832" s="536"/>
      <c r="D832" s="533"/>
      <c r="E832" s="427" t="s">
        <v>30976</v>
      </c>
      <c r="F832" s="533"/>
      <c r="G832" s="533"/>
      <c r="H832" s="533"/>
      <c r="I832" s="362" t="s">
        <v>30977</v>
      </c>
      <c r="J832" s="427" t="s">
        <v>30978</v>
      </c>
      <c r="K832" s="535"/>
      <c r="L832" s="535"/>
      <c r="M832" s="535" t="s">
        <v>15150</v>
      </c>
    </row>
    <row r="833" spans="1:13">
      <c r="A833" s="1082">
        <v>831</v>
      </c>
      <c r="B833" s="546" t="s">
        <v>30981</v>
      </c>
      <c r="C833" s="536"/>
      <c r="D833" s="533"/>
      <c r="E833" s="504"/>
      <c r="F833" s="533"/>
      <c r="G833" s="533"/>
      <c r="H833" s="533"/>
      <c r="I833" s="362" t="s">
        <v>30982</v>
      </c>
      <c r="J833" s="533"/>
      <c r="K833" s="535"/>
      <c r="L833" s="535"/>
      <c r="M833" s="535" t="s">
        <v>15150</v>
      </c>
    </row>
    <row r="834" spans="1:13">
      <c r="A834" s="534">
        <v>832</v>
      </c>
      <c r="B834" s="1091" t="s">
        <v>30986</v>
      </c>
      <c r="C834" s="536"/>
      <c r="D834" s="533"/>
      <c r="E834" s="504"/>
      <c r="F834" s="533" t="s">
        <v>10403</v>
      </c>
      <c r="G834" s="533"/>
      <c r="H834" s="533"/>
      <c r="I834" s="362" t="s">
        <v>30987</v>
      </c>
      <c r="J834" s="427" t="s">
        <v>30988</v>
      </c>
      <c r="K834" s="535"/>
      <c r="L834" s="535"/>
      <c r="M834" s="535" t="s">
        <v>15150</v>
      </c>
    </row>
    <row r="835" spans="1:13">
      <c r="A835" s="1082">
        <v>833</v>
      </c>
      <c r="B835" s="546" t="s">
        <v>30991</v>
      </c>
      <c r="C835" s="536" t="s">
        <v>1063</v>
      </c>
      <c r="D835" s="533"/>
      <c r="E835" s="504"/>
      <c r="F835" s="533" t="s">
        <v>10403</v>
      </c>
      <c r="G835" s="533"/>
      <c r="H835" s="533"/>
      <c r="I835" s="1096" t="s">
        <v>30992</v>
      </c>
      <c r="J835" s="533"/>
      <c r="K835" s="535"/>
      <c r="L835" s="535"/>
      <c r="M835" s="535" t="s">
        <v>15150</v>
      </c>
    </row>
    <row r="836" spans="1:13">
      <c r="A836" s="534">
        <v>834</v>
      </c>
      <c r="B836" s="546" t="s">
        <v>30993</v>
      </c>
      <c r="C836" s="536"/>
      <c r="D836" s="533"/>
      <c r="E836" s="504"/>
      <c r="F836" s="533" t="s">
        <v>10403</v>
      </c>
      <c r="G836" s="533"/>
      <c r="H836" s="533"/>
      <c r="I836" s="362" t="s">
        <v>30994</v>
      </c>
      <c r="J836" s="427" t="s">
        <v>30995</v>
      </c>
      <c r="K836" s="535"/>
      <c r="L836" s="535"/>
      <c r="M836" s="535" t="s">
        <v>15150</v>
      </c>
    </row>
    <row r="837" spans="1:13">
      <c r="A837" s="1082">
        <v>835</v>
      </c>
      <c r="B837" s="546" t="s">
        <v>30996</v>
      </c>
      <c r="C837" s="536" t="s">
        <v>31000</v>
      </c>
      <c r="D837" s="533"/>
      <c r="E837" s="504"/>
      <c r="F837" s="533"/>
      <c r="G837" s="533"/>
      <c r="H837" s="533"/>
      <c r="I837" s="362" t="s">
        <v>30997</v>
      </c>
      <c r="J837" s="427" t="s">
        <v>30998</v>
      </c>
      <c r="K837" s="535"/>
      <c r="L837" s="535"/>
      <c r="M837" s="535" t="s">
        <v>15150</v>
      </c>
    </row>
    <row r="838" spans="1:13">
      <c r="A838" s="534">
        <v>836</v>
      </c>
      <c r="B838" s="546" t="s">
        <v>30999</v>
      </c>
      <c r="C838" s="536" t="s">
        <v>31000</v>
      </c>
      <c r="D838" s="533"/>
      <c r="E838" s="504"/>
      <c r="F838" s="533"/>
      <c r="G838" s="533"/>
      <c r="H838" s="533"/>
      <c r="I838" s="427" t="s">
        <v>31001</v>
      </c>
      <c r="J838" s="533"/>
      <c r="K838" s="535"/>
      <c r="L838" s="535"/>
      <c r="M838" s="535" t="s">
        <v>15150</v>
      </c>
    </row>
    <row r="839" spans="1:13">
      <c r="A839" s="1082">
        <v>837</v>
      </c>
      <c r="B839" s="546" t="s">
        <v>31107</v>
      </c>
      <c r="C839" s="536" t="s">
        <v>31000</v>
      </c>
      <c r="D839" s="533"/>
      <c r="E839" s="504"/>
      <c r="F839" s="533"/>
      <c r="G839" s="533"/>
      <c r="H839" s="533"/>
      <c r="I839" s="1104" t="s">
        <v>31106</v>
      </c>
      <c r="J839" s="533"/>
      <c r="K839" s="535"/>
      <c r="L839" s="535"/>
      <c r="M839" s="535" t="s">
        <v>15150</v>
      </c>
    </row>
    <row r="840" spans="1:13">
      <c r="A840" s="534">
        <v>838</v>
      </c>
      <c r="B840" s="706" t="s">
        <v>31005</v>
      </c>
      <c r="C840" s="536" t="s">
        <v>31000</v>
      </c>
      <c r="D840" s="495"/>
      <c r="E840" s="20"/>
      <c r="F840" s="495"/>
      <c r="G840" s="495"/>
      <c r="H840" s="495"/>
      <c r="I840" s="1097" t="s">
        <v>31004</v>
      </c>
      <c r="J840" s="495"/>
      <c r="K840" s="535"/>
      <c r="L840" s="535"/>
      <c r="M840" s="535" t="s">
        <v>15150</v>
      </c>
    </row>
    <row r="841" spans="1:13">
      <c r="A841" s="1082">
        <v>839</v>
      </c>
      <c r="B841" s="546" t="s">
        <v>31109</v>
      </c>
      <c r="C841" s="536" t="s">
        <v>31000</v>
      </c>
      <c r="D841" s="533"/>
      <c r="E841" s="504"/>
      <c r="F841" s="533"/>
      <c r="G841" s="533"/>
      <c r="H841" s="533"/>
      <c r="I841" s="1098" t="s">
        <v>31108</v>
      </c>
      <c r="J841" s="533"/>
      <c r="K841" s="708"/>
      <c r="L841" s="708"/>
      <c r="M841" s="535" t="s">
        <v>15150</v>
      </c>
    </row>
    <row r="842" spans="1:13">
      <c r="A842" s="534">
        <v>840</v>
      </c>
      <c r="B842" s="546" t="s">
        <v>31002</v>
      </c>
      <c r="C842" s="536" t="s">
        <v>31000</v>
      </c>
      <c r="D842" s="533"/>
      <c r="E842" s="504"/>
      <c r="F842" s="533"/>
      <c r="G842" s="533"/>
      <c r="H842" s="533"/>
      <c r="I842" s="533" t="s">
        <v>31003</v>
      </c>
      <c r="J842" s="533"/>
      <c r="K842" s="535"/>
      <c r="L842" s="535"/>
      <c r="M842" s="535" t="s">
        <v>15150</v>
      </c>
    </row>
    <row r="843" spans="1:13">
      <c r="A843" s="1082">
        <v>841</v>
      </c>
      <c r="B843" s="546" t="s">
        <v>31006</v>
      </c>
      <c r="C843" s="536"/>
      <c r="D843" s="533"/>
      <c r="E843" s="504"/>
      <c r="F843" s="533"/>
      <c r="G843" s="533"/>
      <c r="H843" s="533"/>
      <c r="I843" s="533" t="s">
        <v>31007</v>
      </c>
      <c r="J843" s="533"/>
      <c r="K843" s="535"/>
      <c r="L843" s="535"/>
      <c r="M843" s="535" t="s">
        <v>15150</v>
      </c>
    </row>
    <row r="844" spans="1:13">
      <c r="A844" s="534">
        <v>842</v>
      </c>
      <c r="B844" s="706" t="s">
        <v>31111</v>
      </c>
      <c r="C844" s="536" t="s">
        <v>1063</v>
      </c>
      <c r="D844" s="533"/>
      <c r="E844" s="504"/>
      <c r="F844" s="533"/>
      <c r="G844" s="533"/>
      <c r="H844" s="533"/>
      <c r="I844" s="533" t="s">
        <v>31110</v>
      </c>
      <c r="J844" s="533"/>
      <c r="K844" s="535"/>
      <c r="L844" s="535"/>
      <c r="M844" s="24" t="s">
        <v>31010</v>
      </c>
    </row>
    <row r="845" spans="1:13">
      <c r="A845" s="1082">
        <v>843</v>
      </c>
      <c r="B845" s="706" t="s">
        <v>31101</v>
      </c>
      <c r="C845" s="536" t="s">
        <v>1063</v>
      </c>
      <c r="D845" s="533"/>
      <c r="E845" s="504"/>
      <c r="F845" s="533"/>
      <c r="G845" s="533"/>
      <c r="H845" s="533"/>
      <c r="I845" s="533" t="s">
        <v>31100</v>
      </c>
      <c r="J845" s="533"/>
      <c r="K845" s="535"/>
      <c r="L845" s="535"/>
      <c r="M845" s="535" t="s">
        <v>15150</v>
      </c>
    </row>
    <row r="846" spans="1:13">
      <c r="A846" s="534">
        <v>844</v>
      </c>
      <c r="B846" s="706" t="s">
        <v>31103</v>
      </c>
      <c r="C846" s="536" t="s">
        <v>1063</v>
      </c>
      <c r="D846" s="495"/>
      <c r="E846" s="20"/>
      <c r="F846" s="495"/>
      <c r="G846" s="495"/>
      <c r="H846" s="495"/>
      <c r="I846" s="495" t="s">
        <v>31102</v>
      </c>
      <c r="J846" s="495"/>
      <c r="K846" s="535"/>
      <c r="L846" s="535"/>
      <c r="M846" s="535" t="s">
        <v>15150</v>
      </c>
    </row>
    <row r="847" spans="1:13">
      <c r="A847" s="1082">
        <v>845</v>
      </c>
      <c r="B847" s="706" t="s">
        <v>15884</v>
      </c>
      <c r="C847" s="536" t="s">
        <v>1063</v>
      </c>
      <c r="D847" s="533"/>
      <c r="E847" s="504"/>
      <c r="F847" s="533"/>
      <c r="G847" s="533"/>
      <c r="H847" s="533"/>
      <c r="I847" s="533" t="s">
        <v>31104</v>
      </c>
      <c r="J847" s="533"/>
      <c r="K847" s="708"/>
      <c r="L847" s="708"/>
      <c r="M847" s="535" t="s">
        <v>15150</v>
      </c>
    </row>
    <row r="848" spans="1:13">
      <c r="A848" s="534">
        <v>846</v>
      </c>
      <c r="B848" s="546" t="s">
        <v>31011</v>
      </c>
      <c r="C848" s="536"/>
      <c r="D848" s="533"/>
      <c r="E848" s="504"/>
      <c r="F848" s="533"/>
      <c r="G848" s="533"/>
      <c r="H848" s="533"/>
      <c r="I848" s="1100" t="s">
        <v>31105</v>
      </c>
      <c r="J848" s="533"/>
      <c r="K848" s="535"/>
      <c r="L848" s="535"/>
      <c r="M848" s="535" t="s">
        <v>15150</v>
      </c>
    </row>
    <row r="849" spans="1:13">
      <c r="A849" s="1082">
        <v>847</v>
      </c>
      <c r="B849" s="706"/>
      <c r="C849" s="452"/>
      <c r="D849" s="495"/>
      <c r="E849" s="20"/>
      <c r="F849" s="495"/>
      <c r="G849" s="495"/>
      <c r="H849" s="495"/>
      <c r="I849" s="1099"/>
      <c r="J849" s="495"/>
      <c r="K849" s="535"/>
      <c r="L849" s="535"/>
      <c r="M849" s="535" t="s">
        <v>15150</v>
      </c>
    </row>
    <row r="850" spans="1:13">
      <c r="A850" s="534">
        <v>848</v>
      </c>
      <c r="B850" s="546" t="s">
        <v>31012</v>
      </c>
      <c r="C850" s="536"/>
      <c r="D850" s="533"/>
      <c r="E850" s="504"/>
      <c r="F850" s="533" t="s">
        <v>11142</v>
      </c>
      <c r="G850" s="533"/>
      <c r="H850" s="533"/>
      <c r="I850" s="533"/>
      <c r="J850" s="533"/>
      <c r="K850" s="535"/>
      <c r="L850" s="535"/>
      <c r="M850" s="535" t="s">
        <v>15150</v>
      </c>
    </row>
    <row r="851" spans="1:13">
      <c r="A851" s="1082">
        <v>849</v>
      </c>
      <c r="B851" s="546"/>
      <c r="C851" s="536"/>
      <c r="D851" s="533" t="s">
        <v>31013</v>
      </c>
      <c r="E851" s="504"/>
      <c r="F851" s="533"/>
      <c r="G851" s="533"/>
      <c r="H851" s="533"/>
      <c r="I851" s="533"/>
      <c r="J851" s="533"/>
      <c r="K851" s="535"/>
      <c r="L851" s="535"/>
      <c r="M851" s="535"/>
    </row>
    <row r="852" spans="1:13">
      <c r="A852" s="534">
        <v>850</v>
      </c>
      <c r="B852" s="546" t="s">
        <v>31014</v>
      </c>
      <c r="C852" s="536"/>
      <c r="D852" s="533"/>
      <c r="E852" s="504"/>
      <c r="F852" s="533"/>
      <c r="G852" s="533" t="s">
        <v>30944</v>
      </c>
      <c r="H852" s="533"/>
      <c r="I852" s="362" t="s">
        <v>31016</v>
      </c>
      <c r="J852" s="427" t="s">
        <v>31015</v>
      </c>
      <c r="K852" s="535"/>
      <c r="L852" s="535"/>
      <c r="M852" s="535" t="s">
        <v>15150</v>
      </c>
    </row>
    <row r="853" spans="1:13">
      <c r="A853" s="1082">
        <v>851</v>
      </c>
      <c r="B853" s="546" t="s">
        <v>31020</v>
      </c>
      <c r="C853" s="536"/>
      <c r="D853" s="533"/>
      <c r="E853" s="504"/>
      <c r="F853" s="533"/>
      <c r="G853" s="533" t="s">
        <v>30944</v>
      </c>
      <c r="H853" s="533"/>
      <c r="I853" s="533" t="s">
        <v>31021</v>
      </c>
      <c r="J853" s="533"/>
      <c r="K853" s="535"/>
      <c r="L853" s="535"/>
      <c r="M853" s="535" t="s">
        <v>15150</v>
      </c>
    </row>
    <row r="854" spans="1:13">
      <c r="A854" s="534">
        <v>852</v>
      </c>
      <c r="B854" s="546" t="s">
        <v>31023</v>
      </c>
      <c r="C854" s="536"/>
      <c r="D854" s="533"/>
      <c r="E854" s="504"/>
      <c r="F854" s="533"/>
      <c r="G854" s="533" t="s">
        <v>30944</v>
      </c>
      <c r="H854" s="533"/>
      <c r="I854" s="1102" t="s">
        <v>31024</v>
      </c>
      <c r="J854" s="533"/>
      <c r="K854" s="535"/>
      <c r="L854" s="535"/>
      <c r="M854" s="535" t="s">
        <v>15150</v>
      </c>
    </row>
    <row r="855" spans="1:13">
      <c r="A855" s="1082">
        <v>853</v>
      </c>
      <c r="B855" s="1089" t="s">
        <v>31025</v>
      </c>
      <c r="C855" s="452"/>
      <c r="D855" s="495"/>
      <c r="E855" s="20"/>
      <c r="F855" s="495"/>
      <c r="G855" s="533" t="s">
        <v>30944</v>
      </c>
      <c r="H855" s="495"/>
      <c r="I855" s="1103" t="s">
        <v>31026</v>
      </c>
      <c r="J855" s="495"/>
      <c r="K855" s="535"/>
      <c r="L855" s="535"/>
      <c r="M855" s="535" t="s">
        <v>15150</v>
      </c>
    </row>
    <row r="856" spans="1:13">
      <c r="A856" s="534">
        <v>854</v>
      </c>
      <c r="B856" s="546" t="s">
        <v>31027</v>
      </c>
      <c r="C856" s="536"/>
      <c r="D856" s="533"/>
      <c r="E856" s="504"/>
      <c r="F856" s="533"/>
      <c r="G856" s="533" t="s">
        <v>30944</v>
      </c>
      <c r="H856" s="533"/>
      <c r="I856" s="533" t="s">
        <v>31028</v>
      </c>
      <c r="J856" s="533"/>
      <c r="K856" s="535"/>
      <c r="L856" s="535"/>
      <c r="M856" s="535" t="s">
        <v>15150</v>
      </c>
    </row>
    <row r="857" spans="1:13">
      <c r="A857" s="1082">
        <v>855</v>
      </c>
      <c r="B857" s="546" t="s">
        <v>31029</v>
      </c>
      <c r="C857" s="536"/>
      <c r="D857" s="533"/>
      <c r="E857" s="504"/>
      <c r="F857" s="533"/>
      <c r="G857" s="533" t="s">
        <v>30944</v>
      </c>
      <c r="H857" s="533"/>
      <c r="I857" s="362" t="s">
        <v>31030</v>
      </c>
      <c r="J857" s="533"/>
      <c r="K857" s="535"/>
      <c r="L857" s="535"/>
      <c r="M857" s="535" t="s">
        <v>15150</v>
      </c>
    </row>
    <row r="858" spans="1:13">
      <c r="A858" s="534">
        <v>856</v>
      </c>
      <c r="B858" s="546" t="s">
        <v>31031</v>
      </c>
      <c r="C858" s="536"/>
      <c r="D858" s="533"/>
      <c r="E858" s="504"/>
      <c r="F858" s="533"/>
      <c r="G858" s="533" t="s">
        <v>30944</v>
      </c>
      <c r="H858" s="533"/>
      <c r="I858" s="533" t="s">
        <v>31035</v>
      </c>
      <c r="J858" s="533"/>
      <c r="K858" s="535"/>
      <c r="L858" s="535"/>
      <c r="M858" s="535" t="s">
        <v>15150</v>
      </c>
    </row>
    <row r="859" spans="1:13">
      <c r="A859" s="1082">
        <v>857</v>
      </c>
      <c r="B859" s="546" t="s">
        <v>31032</v>
      </c>
      <c r="C859" s="536"/>
      <c r="D859" s="533"/>
      <c r="E859" s="504"/>
      <c r="F859" s="533"/>
      <c r="G859" s="533" t="s">
        <v>30944</v>
      </c>
      <c r="H859" s="533"/>
      <c r="I859" s="1096" t="s">
        <v>31034</v>
      </c>
      <c r="J859" s="533"/>
      <c r="K859" s="535"/>
      <c r="L859" s="535"/>
      <c r="M859" s="535" t="s">
        <v>15150</v>
      </c>
    </row>
    <row r="860" spans="1:13">
      <c r="A860" s="534">
        <v>858</v>
      </c>
      <c r="B860" s="546" t="s">
        <v>31033</v>
      </c>
      <c r="C860" s="536"/>
      <c r="D860" s="533"/>
      <c r="E860" s="504"/>
      <c r="F860" s="533"/>
      <c r="G860" s="533" t="s">
        <v>30944</v>
      </c>
      <c r="H860" s="533"/>
      <c r="I860" s="1102"/>
      <c r="J860" s="533"/>
      <c r="K860" s="535"/>
      <c r="L860" s="535"/>
      <c r="M860" s="535" t="s">
        <v>15150</v>
      </c>
    </row>
    <row r="861" spans="1:13">
      <c r="A861" s="1082">
        <v>859</v>
      </c>
      <c r="B861" s="1101" t="s">
        <v>31036</v>
      </c>
      <c r="C861" s="452"/>
      <c r="D861" s="495"/>
      <c r="E861" s="20"/>
      <c r="F861" s="495" t="s">
        <v>10569</v>
      </c>
      <c r="G861" s="548"/>
      <c r="H861" s="495"/>
      <c r="I861" s="495" t="s">
        <v>31037</v>
      </c>
      <c r="J861" s="495"/>
      <c r="K861" s="535"/>
      <c r="L861" s="535"/>
      <c r="M861" s="535" t="s">
        <v>15150</v>
      </c>
    </row>
    <row r="862" spans="1:13">
      <c r="A862" s="534">
        <v>860</v>
      </c>
      <c r="B862" s="546" t="s">
        <v>31039</v>
      </c>
      <c r="C862" s="536"/>
      <c r="D862" s="533"/>
      <c r="E862" s="504"/>
      <c r="F862" s="533"/>
      <c r="G862" s="533"/>
      <c r="H862" s="533"/>
      <c r="I862" s="533" t="s">
        <v>31040</v>
      </c>
      <c r="J862" s="533"/>
      <c r="K862" s="535"/>
      <c r="L862" s="535"/>
      <c r="M862" s="535" t="s">
        <v>15150</v>
      </c>
    </row>
    <row r="863" spans="1:13">
      <c r="A863" s="1082">
        <v>861</v>
      </c>
      <c r="B863" s="546" t="s">
        <v>31041</v>
      </c>
      <c r="C863" s="536"/>
      <c r="D863" s="533"/>
      <c r="E863" s="504"/>
      <c r="F863" s="533"/>
      <c r="G863" s="533"/>
      <c r="H863" s="533"/>
      <c r="I863" s="533" t="s">
        <v>31040</v>
      </c>
      <c r="J863" s="533"/>
      <c r="K863" s="535"/>
      <c r="L863" s="535"/>
      <c r="M863" s="535" t="s">
        <v>15150</v>
      </c>
    </row>
    <row r="864" spans="1:13">
      <c r="A864" s="534">
        <v>862</v>
      </c>
      <c r="B864" s="546" t="s">
        <v>31042</v>
      </c>
      <c r="C864" s="536"/>
      <c r="D864" s="533"/>
      <c r="E864" s="504"/>
      <c r="F864" s="533"/>
      <c r="G864" s="533"/>
      <c r="H864" s="533"/>
      <c r="I864" s="533" t="s">
        <v>31040</v>
      </c>
      <c r="J864" s="533"/>
      <c r="K864" s="535"/>
      <c r="L864" s="535"/>
      <c r="M864" s="535" t="s">
        <v>15150</v>
      </c>
    </row>
    <row r="865" spans="1:13">
      <c r="A865" s="1082">
        <v>863</v>
      </c>
      <c r="B865" s="546" t="s">
        <v>31043</v>
      </c>
      <c r="C865" s="536"/>
      <c r="D865" s="533"/>
      <c r="E865" s="504"/>
      <c r="F865" s="533"/>
      <c r="G865" s="533"/>
      <c r="H865" s="533"/>
      <c r="I865" s="533" t="s">
        <v>31040</v>
      </c>
      <c r="J865" s="533"/>
      <c r="K865" s="535"/>
      <c r="L865" s="535"/>
      <c r="M865" s="535" t="s">
        <v>15150</v>
      </c>
    </row>
    <row r="866" spans="1:13">
      <c r="A866" s="534">
        <v>864</v>
      </c>
      <c r="B866" s="546" t="s">
        <v>31044</v>
      </c>
      <c r="C866" s="536"/>
      <c r="D866" s="533"/>
      <c r="E866" s="504"/>
      <c r="F866" s="533" t="s">
        <v>12769</v>
      </c>
      <c r="G866" s="533"/>
      <c r="H866" s="533"/>
      <c r="I866" s="533" t="s">
        <v>31045</v>
      </c>
      <c r="J866" s="533"/>
      <c r="K866" s="535"/>
      <c r="L866" s="535"/>
      <c r="M866" s="535" t="s">
        <v>15150</v>
      </c>
    </row>
    <row r="867" spans="1:13">
      <c r="A867" s="1082">
        <v>865</v>
      </c>
      <c r="B867" s="546" t="s">
        <v>31046</v>
      </c>
      <c r="C867" s="536"/>
      <c r="D867" s="533"/>
      <c r="E867" s="504"/>
      <c r="F867" s="533" t="s">
        <v>12769</v>
      </c>
      <c r="G867" s="533"/>
      <c r="H867" s="533"/>
      <c r="I867" s="533" t="s">
        <v>31047</v>
      </c>
      <c r="J867" s="533"/>
      <c r="K867" s="535"/>
      <c r="L867" s="535"/>
      <c r="M867" s="535" t="s">
        <v>15150</v>
      </c>
    </row>
    <row r="868" spans="1:13">
      <c r="A868" s="534">
        <v>866</v>
      </c>
      <c r="B868" s="546" t="s">
        <v>31048</v>
      </c>
      <c r="C868" s="536"/>
      <c r="D868" s="533"/>
      <c r="E868" s="504"/>
      <c r="F868" s="533" t="s">
        <v>12769</v>
      </c>
      <c r="G868" s="533"/>
      <c r="H868" s="533"/>
      <c r="I868" s="533" t="s">
        <v>31049</v>
      </c>
      <c r="J868" s="533"/>
      <c r="K868" s="535"/>
      <c r="L868" s="535"/>
      <c r="M868" s="535" t="s">
        <v>15150</v>
      </c>
    </row>
    <row r="869" spans="1:13">
      <c r="A869" s="1082">
        <v>867</v>
      </c>
      <c r="B869" s="546" t="s">
        <v>31051</v>
      </c>
      <c r="C869" s="536"/>
      <c r="D869" s="533"/>
      <c r="E869" s="504"/>
      <c r="F869" s="533" t="s">
        <v>12809</v>
      </c>
      <c r="G869" s="533"/>
      <c r="H869" s="533"/>
      <c r="I869" s="533"/>
      <c r="J869" s="533"/>
      <c r="K869" s="535"/>
      <c r="L869" s="535"/>
      <c r="M869" s="535" t="s">
        <v>15150</v>
      </c>
    </row>
    <row r="870" spans="1:13">
      <c r="A870" s="534">
        <v>868</v>
      </c>
      <c r="B870" s="546" t="s">
        <v>31052</v>
      </c>
      <c r="C870" s="536"/>
      <c r="D870" s="533"/>
      <c r="E870" s="504"/>
      <c r="F870" s="533" t="s">
        <v>12809</v>
      </c>
      <c r="G870" s="533"/>
      <c r="H870" s="533"/>
      <c r="I870" s="533"/>
      <c r="J870" s="533"/>
      <c r="K870" s="535"/>
      <c r="L870" s="535"/>
      <c r="M870" s="535" t="s">
        <v>15150</v>
      </c>
    </row>
    <row r="871" spans="1:13">
      <c r="A871" s="1082">
        <v>869</v>
      </c>
      <c r="B871" s="546" t="s">
        <v>31053</v>
      </c>
      <c r="C871" s="536"/>
      <c r="D871" s="533"/>
      <c r="E871" s="504"/>
      <c r="F871" s="533" t="s">
        <v>31054</v>
      </c>
      <c r="G871" s="533"/>
      <c r="H871" s="533"/>
      <c r="I871" s="533"/>
      <c r="J871" s="533"/>
      <c r="K871" s="535"/>
      <c r="L871" s="535"/>
      <c r="M871" s="535" t="s">
        <v>15150</v>
      </c>
    </row>
    <row r="872" spans="1:13">
      <c r="A872" s="534">
        <v>870</v>
      </c>
      <c r="B872" s="546" t="s">
        <v>31055</v>
      </c>
      <c r="C872" s="536"/>
      <c r="D872" s="533"/>
      <c r="E872" s="504"/>
      <c r="F872" s="533" t="s">
        <v>31056</v>
      </c>
      <c r="G872" s="533"/>
      <c r="H872" s="533"/>
      <c r="I872" s="533"/>
      <c r="J872" s="533"/>
      <c r="K872" s="535"/>
      <c r="L872" s="535"/>
      <c r="M872" s="535" t="s">
        <v>15150</v>
      </c>
    </row>
    <row r="873" spans="1:13">
      <c r="A873" s="1082">
        <v>871</v>
      </c>
      <c r="B873" s="706" t="s">
        <v>31731</v>
      </c>
      <c r="C873" s="536" t="s">
        <v>862</v>
      </c>
      <c r="D873" s="495"/>
      <c r="E873" s="20"/>
      <c r="F873" s="495"/>
      <c r="G873" s="495"/>
      <c r="H873" s="495"/>
      <c r="I873" s="495" t="s">
        <v>31730</v>
      </c>
      <c r="J873" s="495"/>
      <c r="K873" s="535"/>
      <c r="L873" s="535"/>
      <c r="M873" s="535" t="s">
        <v>15150</v>
      </c>
    </row>
    <row r="874" spans="1:13">
      <c r="A874" s="534">
        <v>872</v>
      </c>
      <c r="B874" s="706" t="s">
        <v>31733</v>
      </c>
      <c r="C874" s="536" t="s">
        <v>862</v>
      </c>
      <c r="D874" s="495"/>
      <c r="E874" s="20"/>
      <c r="F874" s="495"/>
      <c r="G874" s="495"/>
      <c r="H874" s="495"/>
      <c r="I874" s="495" t="s">
        <v>31732</v>
      </c>
      <c r="J874" s="495"/>
      <c r="K874" s="708"/>
      <c r="L874" s="708"/>
      <c r="M874" s="535" t="s">
        <v>15150</v>
      </c>
    </row>
    <row r="875" spans="1:13">
      <c r="A875" s="1082">
        <v>873</v>
      </c>
      <c r="B875" s="546" t="s">
        <v>31734</v>
      </c>
      <c r="C875" s="536" t="s">
        <v>862</v>
      </c>
      <c r="D875" s="533"/>
      <c r="E875" s="504"/>
      <c r="F875" s="533"/>
      <c r="G875" s="533"/>
      <c r="H875" s="533"/>
      <c r="I875" s="533" t="s">
        <v>31735</v>
      </c>
      <c r="J875" s="533"/>
      <c r="K875" s="708"/>
      <c r="L875" s="708"/>
      <c r="M875" s="535" t="s">
        <v>15150</v>
      </c>
    </row>
    <row r="876" spans="1:13">
      <c r="A876" s="534">
        <v>874</v>
      </c>
      <c r="B876" s="706" t="s">
        <v>31736</v>
      </c>
      <c r="C876" s="536" t="s">
        <v>862</v>
      </c>
      <c r="D876" s="495"/>
      <c r="E876" s="20"/>
      <c r="F876" s="495"/>
      <c r="G876" s="495"/>
      <c r="H876" s="495"/>
      <c r="I876" s="495" t="s">
        <v>31737</v>
      </c>
      <c r="J876" s="495"/>
      <c r="K876" s="535"/>
      <c r="L876" s="535"/>
      <c r="M876" s="535" t="s">
        <v>15150</v>
      </c>
    </row>
    <row r="877" spans="1:13">
      <c r="A877" s="1082">
        <v>875</v>
      </c>
      <c r="B877" s="706" t="s">
        <v>31738</v>
      </c>
      <c r="C877" s="536" t="s">
        <v>862</v>
      </c>
      <c r="D877" s="495"/>
      <c r="E877" s="20"/>
      <c r="F877" s="495"/>
      <c r="G877" s="495"/>
      <c r="H877" s="495"/>
      <c r="I877" s="495" t="s">
        <v>31739</v>
      </c>
      <c r="J877" s="495"/>
      <c r="K877" s="708"/>
      <c r="L877" s="708"/>
      <c r="M877" s="535" t="s">
        <v>15150</v>
      </c>
    </row>
    <row r="878" spans="1:13">
      <c r="A878" s="534">
        <v>876</v>
      </c>
      <c r="B878" s="706" t="s">
        <v>31740</v>
      </c>
      <c r="C878" s="536" t="s">
        <v>862</v>
      </c>
      <c r="D878" s="495"/>
      <c r="E878" s="20"/>
      <c r="F878" s="495"/>
      <c r="G878" s="495"/>
      <c r="H878" s="495"/>
      <c r="I878" s="495" t="s">
        <v>31741</v>
      </c>
      <c r="J878" s="495"/>
      <c r="K878" s="708"/>
      <c r="L878" s="708"/>
      <c r="M878" s="535" t="s">
        <v>15150</v>
      </c>
    </row>
    <row r="879" spans="1:13">
      <c r="A879" s="1082">
        <v>877</v>
      </c>
      <c r="B879" s="546" t="s">
        <v>31742</v>
      </c>
      <c r="C879" s="536" t="s">
        <v>862</v>
      </c>
      <c r="D879" s="533"/>
      <c r="E879" s="504"/>
      <c r="F879" s="533"/>
      <c r="G879" s="533"/>
      <c r="H879" s="533"/>
      <c r="I879" s="533" t="s">
        <v>31743</v>
      </c>
      <c r="J879" s="533"/>
      <c r="K879" s="708"/>
      <c r="L879" s="708"/>
      <c r="M879" s="535" t="s">
        <v>15150</v>
      </c>
    </row>
    <row r="880" spans="1:13">
      <c r="A880" s="534">
        <v>878</v>
      </c>
      <c r="B880" s="546" t="s">
        <v>31060</v>
      </c>
      <c r="C880" s="536" t="s">
        <v>862</v>
      </c>
      <c r="D880" s="533"/>
      <c r="E880" s="504"/>
      <c r="F880" s="533"/>
      <c r="G880" s="533"/>
      <c r="H880" s="533"/>
      <c r="I880" s="533" t="s">
        <v>31061</v>
      </c>
      <c r="J880" s="533"/>
      <c r="K880" s="535"/>
      <c r="L880" s="535"/>
      <c r="M880" s="535" t="s">
        <v>15150</v>
      </c>
    </row>
    <row r="881" spans="1:13">
      <c r="A881" s="1082">
        <v>879</v>
      </c>
      <c r="B881" s="706" t="s">
        <v>31744</v>
      </c>
      <c r="C881" s="452" t="s">
        <v>594</v>
      </c>
      <c r="D881" s="495"/>
      <c r="E881" s="20"/>
      <c r="F881" s="495"/>
      <c r="G881" s="495"/>
      <c r="H881" s="495"/>
      <c r="I881" s="495" t="s">
        <v>31745</v>
      </c>
      <c r="J881" s="495"/>
      <c r="K881" s="535"/>
      <c r="L881" s="535"/>
      <c r="M881" s="535" t="s">
        <v>15150</v>
      </c>
    </row>
    <row r="882" spans="1:13">
      <c r="A882" s="534">
        <v>880</v>
      </c>
      <c r="B882" s="706" t="s">
        <v>31746</v>
      </c>
      <c r="C882" s="452" t="s">
        <v>594</v>
      </c>
      <c r="D882" s="495"/>
      <c r="E882" s="20"/>
      <c r="F882" s="495"/>
      <c r="G882" s="495"/>
      <c r="H882" s="495"/>
      <c r="I882" s="495" t="s">
        <v>31747</v>
      </c>
      <c r="J882" s="495"/>
      <c r="K882" s="535"/>
      <c r="L882" s="535"/>
      <c r="M882" s="535" t="s">
        <v>15150</v>
      </c>
    </row>
    <row r="883" spans="1:13">
      <c r="A883" s="1082">
        <v>881</v>
      </c>
      <c r="B883" s="706" t="s">
        <v>31748</v>
      </c>
      <c r="C883" s="452" t="s">
        <v>594</v>
      </c>
      <c r="D883" s="495"/>
      <c r="E883" s="20"/>
      <c r="F883" s="495"/>
      <c r="G883" s="495"/>
      <c r="H883" s="495"/>
      <c r="I883" s="495" t="s">
        <v>31749</v>
      </c>
      <c r="J883" s="495"/>
      <c r="K883" s="708"/>
      <c r="L883" s="708"/>
      <c r="M883" s="535" t="s">
        <v>15150</v>
      </c>
    </row>
    <row r="884" spans="1:13">
      <c r="A884" s="534">
        <v>882</v>
      </c>
      <c r="B884" s="706" t="s">
        <v>31750</v>
      </c>
      <c r="C884" s="452" t="s">
        <v>594</v>
      </c>
      <c r="D884" s="495"/>
      <c r="E884" s="20"/>
      <c r="F884" s="495"/>
      <c r="G884" s="495"/>
      <c r="H884" s="495"/>
      <c r="I884" s="495" t="s">
        <v>31751</v>
      </c>
      <c r="J884" s="495"/>
      <c r="K884" s="708"/>
      <c r="L884" s="708"/>
      <c r="M884" s="535" t="s">
        <v>15150</v>
      </c>
    </row>
    <row r="885" spans="1:13">
      <c r="A885" s="1082">
        <v>883</v>
      </c>
      <c r="B885" s="706" t="s">
        <v>31752</v>
      </c>
      <c r="C885" s="452" t="s">
        <v>594</v>
      </c>
      <c r="D885" s="495"/>
      <c r="E885" s="20"/>
      <c r="F885" s="495"/>
      <c r="G885" s="495"/>
      <c r="H885" s="495"/>
      <c r="I885" s="495" t="s">
        <v>31753</v>
      </c>
      <c r="J885" s="495"/>
      <c r="K885" s="708"/>
      <c r="L885" s="708"/>
      <c r="M885" s="535" t="s">
        <v>15150</v>
      </c>
    </row>
    <row r="886" spans="1:13">
      <c r="A886" s="534">
        <v>884</v>
      </c>
      <c r="B886" s="706" t="s">
        <v>31754</v>
      </c>
      <c r="C886" s="452" t="s">
        <v>594</v>
      </c>
      <c r="D886" s="495"/>
      <c r="E886" s="20"/>
      <c r="F886" s="495"/>
      <c r="G886" s="495"/>
      <c r="H886" s="495"/>
      <c r="I886" s="495" t="s">
        <v>31755</v>
      </c>
      <c r="J886" s="495"/>
      <c r="K886" s="708"/>
      <c r="L886" s="708"/>
      <c r="M886" s="535" t="s">
        <v>15150</v>
      </c>
    </row>
    <row r="887" spans="1:13">
      <c r="A887" s="1082">
        <v>885</v>
      </c>
      <c r="B887" s="546" t="s">
        <v>31062</v>
      </c>
      <c r="C887" s="536"/>
      <c r="D887" s="533"/>
      <c r="E887" s="504" t="s">
        <v>693</v>
      </c>
      <c r="F887" s="533"/>
      <c r="G887" s="533"/>
      <c r="H887" s="533"/>
      <c r="I887" s="533" t="s">
        <v>31063</v>
      </c>
      <c r="J887" s="533"/>
      <c r="K887" s="535"/>
      <c r="L887" s="535"/>
      <c r="M887" s="535" t="s">
        <v>15150</v>
      </c>
    </row>
    <row r="888" spans="1:13">
      <c r="A888" s="534">
        <v>886</v>
      </c>
      <c r="B888" s="546" t="s">
        <v>31064</v>
      </c>
      <c r="C888" s="536"/>
      <c r="D888" s="533"/>
      <c r="E888" s="504" t="s">
        <v>693</v>
      </c>
      <c r="F888" s="533"/>
      <c r="G888" s="533"/>
      <c r="H888" s="533"/>
      <c r="I888" s="362" t="s">
        <v>31065</v>
      </c>
      <c r="J888" s="533"/>
      <c r="K888" s="535"/>
      <c r="L888" s="535"/>
      <c r="M888" s="535" t="s">
        <v>15150</v>
      </c>
    </row>
    <row r="889" spans="1:13">
      <c r="A889" s="1082">
        <v>887</v>
      </c>
      <c r="B889" s="546" t="s">
        <v>31066</v>
      </c>
      <c r="C889" s="536" t="s">
        <v>1063</v>
      </c>
      <c r="D889" s="533"/>
      <c r="E889" s="504" t="s">
        <v>693</v>
      </c>
      <c r="F889" s="533"/>
      <c r="G889" s="533"/>
      <c r="H889" s="533"/>
      <c r="I889" s="533" t="s">
        <v>31067</v>
      </c>
      <c r="J889" s="533"/>
      <c r="K889" s="535"/>
      <c r="L889" s="535"/>
      <c r="M889" s="535" t="s">
        <v>15150</v>
      </c>
    </row>
    <row r="890" spans="1:13">
      <c r="A890" s="534">
        <v>888</v>
      </c>
      <c r="B890" s="546" t="s">
        <v>31068</v>
      </c>
      <c r="C890" s="452"/>
      <c r="D890" s="533"/>
      <c r="E890" s="504" t="s">
        <v>693</v>
      </c>
      <c r="F890" s="533"/>
      <c r="G890" s="533"/>
      <c r="H890" s="533"/>
      <c r="I890" s="533" t="s">
        <v>31069</v>
      </c>
      <c r="J890" s="533"/>
      <c r="K890" s="535"/>
      <c r="L890" s="535"/>
      <c r="M890" s="535" t="s">
        <v>15150</v>
      </c>
    </row>
    <row r="891" spans="1:13">
      <c r="A891" s="1082">
        <v>889</v>
      </c>
      <c r="B891" s="546" t="s">
        <v>31077</v>
      </c>
      <c r="C891" s="536" t="s">
        <v>13526</v>
      </c>
      <c r="D891" s="533"/>
      <c r="E891" s="504"/>
      <c r="F891" s="533"/>
      <c r="G891" s="533"/>
      <c r="H891" s="533"/>
      <c r="I891" s="548" t="s">
        <v>31078</v>
      </c>
      <c r="J891" s="533"/>
      <c r="K891" s="535"/>
      <c r="L891" s="535"/>
      <c r="M891" s="535" t="s">
        <v>15150</v>
      </c>
    </row>
    <row r="892" spans="1:13">
      <c r="A892" s="534">
        <v>890</v>
      </c>
      <c r="B892" s="546" t="s">
        <v>31079</v>
      </c>
      <c r="C892" s="536" t="s">
        <v>13526</v>
      </c>
      <c r="D892" s="533"/>
      <c r="E892" s="504"/>
      <c r="F892" s="533"/>
      <c r="G892" s="533"/>
      <c r="H892" s="533"/>
      <c r="I892" s="548" t="s">
        <v>31080</v>
      </c>
      <c r="J892" s="533"/>
      <c r="K892" s="535"/>
      <c r="L892" s="535"/>
      <c r="M892" s="535" t="s">
        <v>15150</v>
      </c>
    </row>
    <row r="893" spans="1:13">
      <c r="A893" s="1082">
        <v>891</v>
      </c>
      <c r="B893" s="546" t="s">
        <v>31081</v>
      </c>
      <c r="C893" s="536" t="s">
        <v>13526</v>
      </c>
      <c r="D893" s="533"/>
      <c r="E893" s="504"/>
      <c r="F893" s="533"/>
      <c r="G893" s="533"/>
      <c r="H893" s="533"/>
      <c r="I893" s="548" t="s">
        <v>31082</v>
      </c>
      <c r="J893" s="533"/>
      <c r="K893" s="535"/>
      <c r="L893" s="535"/>
      <c r="M893" s="535" t="s">
        <v>15150</v>
      </c>
    </row>
    <row r="894" spans="1:13">
      <c r="A894" s="534">
        <v>892</v>
      </c>
      <c r="B894" s="546" t="s">
        <v>31083</v>
      </c>
      <c r="C894" s="536" t="s">
        <v>13526</v>
      </c>
      <c r="D894" s="533"/>
      <c r="E894" s="504"/>
      <c r="F894" s="533"/>
      <c r="G894" s="533"/>
      <c r="H894" s="533"/>
      <c r="I894" s="548" t="s">
        <v>31084</v>
      </c>
      <c r="J894" s="533"/>
      <c r="K894" s="535"/>
      <c r="L894" s="535"/>
      <c r="M894" s="535" t="s">
        <v>15150</v>
      </c>
    </row>
    <row r="895" spans="1:13">
      <c r="A895" s="1082">
        <v>893</v>
      </c>
      <c r="B895" s="546" t="s">
        <v>31085</v>
      </c>
      <c r="C895" s="536" t="s">
        <v>13526</v>
      </c>
      <c r="D895" s="533"/>
      <c r="E895" s="504"/>
      <c r="F895" s="533"/>
      <c r="G895" s="533"/>
      <c r="H895" s="533"/>
      <c r="I895" s="548" t="s">
        <v>31086</v>
      </c>
      <c r="J895" s="533"/>
      <c r="K895" s="535"/>
      <c r="L895" s="535"/>
      <c r="M895" s="535" t="s">
        <v>15150</v>
      </c>
    </row>
    <row r="896" spans="1:13">
      <c r="A896" s="534">
        <v>894</v>
      </c>
      <c r="B896" s="546" t="s">
        <v>31087</v>
      </c>
      <c r="C896" s="536" t="s">
        <v>13526</v>
      </c>
      <c r="D896" s="533"/>
      <c r="E896" s="504"/>
      <c r="F896" s="533"/>
      <c r="G896" s="533"/>
      <c r="H896" s="533"/>
      <c r="I896" s="548" t="s">
        <v>31088</v>
      </c>
      <c r="J896" s="533"/>
      <c r="K896" s="535"/>
      <c r="L896" s="535"/>
      <c r="M896" s="535" t="s">
        <v>15150</v>
      </c>
    </row>
    <row r="897" spans="1:13">
      <c r="A897" s="1082">
        <v>895</v>
      </c>
      <c r="B897" s="546" t="s">
        <v>31089</v>
      </c>
      <c r="C897" s="536" t="s">
        <v>13526</v>
      </c>
      <c r="D897" s="533"/>
      <c r="E897" s="504"/>
      <c r="F897" s="533"/>
      <c r="G897" s="533"/>
      <c r="H897" s="533"/>
      <c r="I897" s="548" t="s">
        <v>31090</v>
      </c>
      <c r="J897" s="533"/>
      <c r="K897" s="535"/>
      <c r="L897" s="535"/>
      <c r="M897" s="535" t="s">
        <v>15150</v>
      </c>
    </row>
    <row r="898" spans="1:13">
      <c r="A898" s="534">
        <v>896</v>
      </c>
      <c r="B898" s="546" t="s">
        <v>31091</v>
      </c>
      <c r="C898" s="536" t="s">
        <v>13526</v>
      </c>
      <c r="D898" s="533"/>
      <c r="E898" s="504"/>
      <c r="F898" s="533"/>
      <c r="G898" s="533"/>
      <c r="H898" s="533"/>
      <c r="I898" s="548" t="s">
        <v>31092</v>
      </c>
      <c r="J898" s="533"/>
      <c r="K898" s="535"/>
      <c r="L898" s="535"/>
      <c r="M898" s="535" t="s">
        <v>15150</v>
      </c>
    </row>
    <row r="899" spans="1:13">
      <c r="A899" s="1082">
        <v>897</v>
      </c>
      <c r="B899" s="546" t="s">
        <v>31093</v>
      </c>
      <c r="C899" s="536" t="s">
        <v>13526</v>
      </c>
      <c r="D899" s="533"/>
      <c r="E899" s="504"/>
      <c r="F899" s="533"/>
      <c r="G899" s="533"/>
      <c r="H899" s="533"/>
      <c r="I899" s="548" t="s">
        <v>31094</v>
      </c>
      <c r="J899" s="533"/>
      <c r="K899" s="535"/>
      <c r="L899" s="535"/>
      <c r="M899" s="535" t="s">
        <v>15150</v>
      </c>
    </row>
    <row r="900" spans="1:13">
      <c r="A900" s="534">
        <v>898</v>
      </c>
      <c r="B900" s="546" t="s">
        <v>31095</v>
      </c>
      <c r="C900" s="536" t="s">
        <v>13526</v>
      </c>
      <c r="D900" s="533"/>
      <c r="E900" s="504"/>
      <c r="F900" s="533"/>
      <c r="G900" s="533"/>
      <c r="H900" s="533"/>
      <c r="I900" s="548" t="s">
        <v>31096</v>
      </c>
      <c r="J900" s="533"/>
      <c r="K900" s="535"/>
      <c r="L900" s="535"/>
      <c r="M900" s="535" t="s">
        <v>15150</v>
      </c>
    </row>
    <row r="901" spans="1:13">
      <c r="A901" s="1082">
        <v>899</v>
      </c>
      <c r="B901" s="1091" t="s">
        <v>31097</v>
      </c>
      <c r="C901" s="536"/>
      <c r="D901" s="533"/>
      <c r="E901" s="504"/>
      <c r="F901" s="533"/>
      <c r="G901" s="533" t="s">
        <v>15418</v>
      </c>
      <c r="H901" s="533"/>
      <c r="I901" s="533"/>
      <c r="J901" s="533"/>
      <c r="K901" s="535"/>
      <c r="L901" s="535"/>
      <c r="M901" s="535" t="s">
        <v>15150</v>
      </c>
    </row>
    <row r="902" spans="1:13">
      <c r="A902" s="534">
        <v>900</v>
      </c>
      <c r="B902" s="546" t="s">
        <v>31098</v>
      </c>
      <c r="C902" s="536"/>
      <c r="D902" s="533"/>
      <c r="E902" s="504"/>
      <c r="F902" s="533"/>
      <c r="G902" s="533"/>
      <c r="H902" s="533" t="s">
        <v>13867</v>
      </c>
      <c r="I902" s="533" t="s">
        <v>31099</v>
      </c>
      <c r="J902" s="533"/>
      <c r="K902" s="535"/>
      <c r="L902" s="535"/>
      <c r="M902" s="535" t="s">
        <v>15150</v>
      </c>
    </row>
    <row r="903" spans="1:13">
      <c r="A903" s="1082">
        <v>901</v>
      </c>
      <c r="B903" s="546" t="s">
        <v>31112</v>
      </c>
      <c r="C903" s="536"/>
      <c r="D903" s="533"/>
      <c r="E903" s="504"/>
      <c r="F903" s="533"/>
      <c r="G903" s="533"/>
      <c r="H903" s="533" t="s">
        <v>13867</v>
      </c>
      <c r="I903" s="533" t="s">
        <v>31113</v>
      </c>
      <c r="J903" s="533"/>
      <c r="K903" s="535"/>
      <c r="L903" s="535"/>
      <c r="M903" s="535" t="s">
        <v>15150</v>
      </c>
    </row>
    <row r="904" spans="1:13">
      <c r="A904" s="534">
        <v>902</v>
      </c>
      <c r="B904" s="546" t="s">
        <v>31114</v>
      </c>
      <c r="C904" s="536"/>
      <c r="D904" s="533"/>
      <c r="E904" s="504"/>
      <c r="F904" s="533"/>
      <c r="G904" s="533"/>
      <c r="H904" s="533" t="s">
        <v>13867</v>
      </c>
      <c r="I904" s="533" t="s">
        <v>31115</v>
      </c>
      <c r="J904" s="533"/>
      <c r="K904" s="535"/>
      <c r="L904" s="535"/>
      <c r="M904" s="535" t="s">
        <v>15150</v>
      </c>
    </row>
    <row r="905" spans="1:13">
      <c r="A905" s="1082">
        <v>903</v>
      </c>
      <c r="B905" s="706" t="s">
        <v>31630</v>
      </c>
      <c r="C905" s="452" t="s">
        <v>552</v>
      </c>
      <c r="D905" s="495"/>
      <c r="E905" s="20"/>
      <c r="F905" s="495"/>
      <c r="G905" s="495"/>
      <c r="H905" s="495"/>
      <c r="I905" s="495"/>
      <c r="J905" s="495" t="s">
        <v>31215</v>
      </c>
      <c r="K905" s="535"/>
      <c r="L905" s="535"/>
      <c r="M905" s="535" t="s">
        <v>15150</v>
      </c>
    </row>
    <row r="906" spans="1:13">
      <c r="A906" s="534">
        <v>904</v>
      </c>
      <c r="B906" s="706" t="s">
        <v>31631</v>
      </c>
      <c r="C906" s="452" t="s">
        <v>552</v>
      </c>
      <c r="D906" s="495"/>
      <c r="E906" s="20"/>
      <c r="F906" s="495"/>
      <c r="G906" s="495"/>
      <c r="H906" s="495"/>
      <c r="I906" s="495"/>
      <c r="J906" s="495" t="s">
        <v>31632</v>
      </c>
      <c r="K906" s="708"/>
      <c r="L906" s="708"/>
      <c r="M906" s="535" t="s">
        <v>15150</v>
      </c>
    </row>
    <row r="907" spans="1:13">
      <c r="A907" s="1082">
        <v>905</v>
      </c>
      <c r="B907" s="546" t="s">
        <v>31633</v>
      </c>
      <c r="C907" s="452" t="s">
        <v>552</v>
      </c>
      <c r="D907" s="533"/>
      <c r="E907" s="504"/>
      <c r="F907" s="533"/>
      <c r="G907" s="533"/>
      <c r="H907" s="533"/>
      <c r="I907" s="533"/>
      <c r="J907" s="533" t="s">
        <v>31634</v>
      </c>
      <c r="K907" s="708"/>
      <c r="L907" s="708"/>
      <c r="M907" s="535" t="s">
        <v>15150</v>
      </c>
    </row>
    <row r="908" spans="1:13">
      <c r="A908" s="534">
        <v>906</v>
      </c>
      <c r="B908" s="706" t="s">
        <v>31635</v>
      </c>
      <c r="C908" s="452" t="s">
        <v>560</v>
      </c>
      <c r="D908" s="495"/>
      <c r="E908" s="20"/>
      <c r="F908" s="495"/>
      <c r="G908" s="495"/>
      <c r="H908" s="495"/>
      <c r="I908" s="495"/>
      <c r="J908" s="495" t="s">
        <v>31636</v>
      </c>
      <c r="K908" s="535"/>
      <c r="L908" s="535"/>
      <c r="M908" s="535" t="s">
        <v>15150</v>
      </c>
    </row>
    <row r="909" spans="1:13">
      <c r="A909" s="1082">
        <v>907</v>
      </c>
      <c r="B909" s="706" t="s">
        <v>31642</v>
      </c>
      <c r="C909" s="452" t="s">
        <v>560</v>
      </c>
      <c r="D909" s="495"/>
      <c r="E909" s="20"/>
      <c r="F909" s="495"/>
      <c r="G909" s="495"/>
      <c r="H909" s="495"/>
      <c r="I909" s="495"/>
      <c r="J909" s="495" t="s">
        <v>31637</v>
      </c>
      <c r="K909" s="708"/>
      <c r="L909" s="708"/>
      <c r="M909" s="535" t="s">
        <v>15150</v>
      </c>
    </row>
    <row r="910" spans="1:13">
      <c r="A910" s="534">
        <v>908</v>
      </c>
      <c r="B910" s="706" t="s">
        <v>31641</v>
      </c>
      <c r="C910" s="452" t="s">
        <v>560</v>
      </c>
      <c r="D910" s="495"/>
      <c r="E910" s="20"/>
      <c r="F910" s="495"/>
      <c r="G910" s="495"/>
      <c r="H910" s="495"/>
      <c r="I910" s="495"/>
      <c r="J910" s="495" t="s">
        <v>31638</v>
      </c>
      <c r="K910" s="708"/>
      <c r="L910" s="708"/>
      <c r="M910" s="535" t="s">
        <v>15150</v>
      </c>
    </row>
    <row r="911" spans="1:13">
      <c r="A911" s="1082">
        <v>909</v>
      </c>
      <c r="B911" s="546" t="s">
        <v>31639</v>
      </c>
      <c r="C911" s="452" t="s">
        <v>560</v>
      </c>
      <c r="D911" s="533"/>
      <c r="E911" s="504"/>
      <c r="F911" s="533"/>
      <c r="G911" s="533"/>
      <c r="H911" s="533"/>
      <c r="I911" s="533"/>
      <c r="J911" s="533" t="s">
        <v>31640</v>
      </c>
      <c r="K911" s="708"/>
      <c r="L911" s="708"/>
      <c r="M911" s="535" t="s">
        <v>15150</v>
      </c>
    </row>
    <row r="912" spans="1:13">
      <c r="A912" s="534">
        <v>910</v>
      </c>
      <c r="B912" s="546" t="s">
        <v>31643</v>
      </c>
      <c r="C912" s="536" t="s">
        <v>966</v>
      </c>
      <c r="D912" s="533"/>
      <c r="E912" s="504"/>
      <c r="F912" s="533"/>
      <c r="G912" s="533"/>
      <c r="H912" s="533"/>
      <c r="I912" s="533"/>
      <c r="J912" s="533" t="s">
        <v>31117</v>
      </c>
      <c r="K912" s="535"/>
      <c r="L912" s="535"/>
      <c r="M912" s="535" t="s">
        <v>15150</v>
      </c>
    </row>
    <row r="913" spans="1:13">
      <c r="A913" s="1082">
        <v>911</v>
      </c>
      <c r="B913" s="546" t="s">
        <v>31644</v>
      </c>
      <c r="C913" s="536" t="s">
        <v>966</v>
      </c>
      <c r="D913" s="533"/>
      <c r="E913" s="504"/>
      <c r="F913" s="533"/>
      <c r="G913" s="533"/>
      <c r="H913" s="533"/>
      <c r="I913" s="533"/>
      <c r="J913" s="495" t="s">
        <v>31645</v>
      </c>
      <c r="K913" s="535"/>
      <c r="L913" s="535"/>
      <c r="M913" s="535" t="s">
        <v>15150</v>
      </c>
    </row>
    <row r="914" spans="1:13">
      <c r="A914" s="534">
        <v>912</v>
      </c>
      <c r="B914" s="706" t="s">
        <v>31648</v>
      </c>
      <c r="C914" s="452" t="s">
        <v>960</v>
      </c>
      <c r="D914" s="495"/>
      <c r="E914" s="20"/>
      <c r="F914" s="495"/>
      <c r="G914" s="495"/>
      <c r="H914" s="495"/>
      <c r="I914" s="495"/>
      <c r="J914" s="495"/>
      <c r="K914" s="535"/>
      <c r="L914" s="535"/>
      <c r="M914" s="535" t="s">
        <v>15150</v>
      </c>
    </row>
    <row r="915" spans="1:13">
      <c r="A915" s="1082">
        <v>913</v>
      </c>
      <c r="B915" s="706" t="s">
        <v>31647</v>
      </c>
      <c r="C915" s="452" t="s">
        <v>960</v>
      </c>
      <c r="D915" s="495"/>
      <c r="E915" s="20"/>
      <c r="F915" s="495"/>
      <c r="G915" s="495"/>
      <c r="H915" s="495"/>
      <c r="I915" s="495"/>
      <c r="J915" s="495" t="s">
        <v>31646</v>
      </c>
      <c r="K915" s="708"/>
      <c r="L915" s="708"/>
      <c r="M915" s="535" t="s">
        <v>15150</v>
      </c>
    </row>
    <row r="916" spans="1:13">
      <c r="A916" s="534">
        <v>914</v>
      </c>
      <c r="B916" s="706" t="s">
        <v>31650</v>
      </c>
      <c r="C916" s="452" t="s">
        <v>960</v>
      </c>
      <c r="D916" s="495"/>
      <c r="E916" s="20"/>
      <c r="F916" s="495"/>
      <c r="G916" s="495"/>
      <c r="H916" s="495"/>
      <c r="I916" s="495"/>
      <c r="J916" s="495" t="s">
        <v>31655</v>
      </c>
      <c r="K916" s="708"/>
      <c r="L916" s="708"/>
      <c r="M916" s="535" t="s">
        <v>15150</v>
      </c>
    </row>
    <row r="917" spans="1:13">
      <c r="A917" s="1082">
        <v>915</v>
      </c>
      <c r="B917" s="546" t="s">
        <v>31651</v>
      </c>
      <c r="C917" s="452" t="s">
        <v>960</v>
      </c>
      <c r="D917" s="533"/>
      <c r="E917" s="504"/>
      <c r="F917" s="533"/>
      <c r="G917" s="533"/>
      <c r="H917" s="533"/>
      <c r="I917" s="533"/>
      <c r="J917" s="533" t="s">
        <v>31649</v>
      </c>
      <c r="K917" s="708"/>
      <c r="L917" s="708"/>
      <c r="M917" s="535" t="s">
        <v>15150</v>
      </c>
    </row>
    <row r="918" spans="1:13">
      <c r="A918" s="534">
        <v>916</v>
      </c>
      <c r="B918" s="706" t="s">
        <v>31688</v>
      </c>
      <c r="C918" s="452" t="s">
        <v>997</v>
      </c>
      <c r="D918" s="495"/>
      <c r="E918" s="20"/>
      <c r="F918" s="495"/>
      <c r="G918" s="495"/>
      <c r="H918" s="495"/>
      <c r="I918" s="495"/>
      <c r="J918" s="495" t="s">
        <v>31652</v>
      </c>
      <c r="K918" s="535"/>
      <c r="L918" s="535"/>
      <c r="M918" s="535" t="s">
        <v>15150</v>
      </c>
    </row>
    <row r="919" spans="1:13">
      <c r="A919" s="1082">
        <v>917</v>
      </c>
      <c r="B919" s="706" t="s">
        <v>31687</v>
      </c>
      <c r="C919" s="452" t="s">
        <v>997</v>
      </c>
      <c r="D919" s="495"/>
      <c r="E919" s="20"/>
      <c r="F919" s="495"/>
      <c r="G919" s="495"/>
      <c r="H919" s="495"/>
      <c r="I919" s="495"/>
      <c r="J919" s="495" t="s">
        <v>31653</v>
      </c>
      <c r="K919" s="708"/>
      <c r="L919" s="708"/>
      <c r="M919" s="535" t="s">
        <v>15150</v>
      </c>
    </row>
    <row r="920" spans="1:13">
      <c r="A920" s="534">
        <v>918</v>
      </c>
      <c r="B920" s="706" t="s">
        <v>31686</v>
      </c>
      <c r="C920" s="452" t="s">
        <v>997</v>
      </c>
      <c r="D920" s="495"/>
      <c r="E920" s="20"/>
      <c r="F920" s="495"/>
      <c r="G920" s="495"/>
      <c r="H920" s="495"/>
      <c r="I920" s="495"/>
      <c r="J920" s="495" t="s">
        <v>31654</v>
      </c>
      <c r="K920" s="708"/>
      <c r="L920" s="708"/>
      <c r="M920" s="535" t="s">
        <v>15150</v>
      </c>
    </row>
    <row r="921" spans="1:13">
      <c r="A921" s="1082">
        <v>919</v>
      </c>
      <c r="B921" s="706" t="s">
        <v>31756</v>
      </c>
      <c r="C921" s="452" t="s">
        <v>997</v>
      </c>
      <c r="D921" s="495"/>
      <c r="E921" s="20"/>
      <c r="F921" s="495"/>
      <c r="G921" s="495"/>
      <c r="H921" s="495"/>
      <c r="I921" s="495" t="s">
        <v>31757</v>
      </c>
      <c r="J921" s="495"/>
      <c r="K921" s="708"/>
      <c r="L921" s="708"/>
      <c r="M921" s="535" t="s">
        <v>15150</v>
      </c>
    </row>
    <row r="922" spans="1:13">
      <c r="A922" s="534">
        <v>920</v>
      </c>
      <c r="B922" s="546" t="s">
        <v>31131</v>
      </c>
      <c r="C922" s="452" t="s">
        <v>997</v>
      </c>
      <c r="D922" s="533"/>
      <c r="E922" s="504"/>
      <c r="F922" s="533"/>
      <c r="G922" s="533"/>
      <c r="H922" s="533"/>
      <c r="I922" s="533" t="s">
        <v>31132</v>
      </c>
      <c r="J922" s="533"/>
      <c r="K922" s="708"/>
      <c r="L922" s="708"/>
      <c r="M922" s="535" t="s">
        <v>15150</v>
      </c>
    </row>
    <row r="923" spans="1:13">
      <c r="A923" s="1082">
        <v>921</v>
      </c>
      <c r="B923" s="706" t="s">
        <v>31133</v>
      </c>
      <c r="C923" s="452" t="s">
        <v>1018</v>
      </c>
      <c r="D923" s="495"/>
      <c r="E923" s="20"/>
      <c r="F923" s="495"/>
      <c r="G923" s="495"/>
      <c r="H923" s="495"/>
      <c r="I923" s="495" t="s">
        <v>31130</v>
      </c>
      <c r="J923" s="495"/>
      <c r="K923" s="535"/>
      <c r="L923" s="535"/>
      <c r="M923" s="535" t="s">
        <v>15150</v>
      </c>
    </row>
    <row r="924" spans="1:13">
      <c r="A924" s="534">
        <v>922</v>
      </c>
      <c r="B924" s="706" t="s">
        <v>31134</v>
      </c>
      <c r="C924" s="452" t="s">
        <v>1018</v>
      </c>
      <c r="D924" s="495"/>
      <c r="E924" s="20"/>
      <c r="F924" s="495"/>
      <c r="G924" s="495"/>
      <c r="H924" s="495"/>
      <c r="I924" s="495" t="s">
        <v>31129</v>
      </c>
      <c r="J924" s="495"/>
      <c r="K924" s="708"/>
      <c r="L924" s="708"/>
      <c r="M924" s="535" t="s">
        <v>15150</v>
      </c>
    </row>
    <row r="925" spans="1:13">
      <c r="A925" s="1082">
        <v>923</v>
      </c>
      <c r="B925" s="706" t="s">
        <v>31135</v>
      </c>
      <c r="C925" s="452" t="s">
        <v>1018</v>
      </c>
      <c r="D925" s="495"/>
      <c r="E925" s="20"/>
      <c r="F925" s="495"/>
      <c r="G925" s="495"/>
      <c r="H925" s="495"/>
      <c r="I925" s="495" t="s">
        <v>31128</v>
      </c>
      <c r="J925" s="495"/>
      <c r="K925" s="708"/>
      <c r="L925" s="708"/>
      <c r="M925" s="535" t="s">
        <v>15150</v>
      </c>
    </row>
    <row r="926" spans="1:13">
      <c r="A926" s="534">
        <v>924</v>
      </c>
      <c r="B926" s="546" t="s">
        <v>31136</v>
      </c>
      <c r="C926" s="452" t="s">
        <v>1018</v>
      </c>
      <c r="D926" s="533"/>
      <c r="E926" s="504"/>
      <c r="F926" s="533"/>
      <c r="G926" s="533"/>
      <c r="H926" s="533"/>
      <c r="I926" s="533" t="s">
        <v>31127</v>
      </c>
      <c r="J926" s="533"/>
      <c r="K926" s="708"/>
      <c r="L926" s="708"/>
      <c r="M926" s="535" t="s">
        <v>15150</v>
      </c>
    </row>
    <row r="927" spans="1:13">
      <c r="A927" s="1082">
        <v>925</v>
      </c>
      <c r="B927" s="706" t="s">
        <v>31137</v>
      </c>
      <c r="C927" s="452" t="s">
        <v>1071</v>
      </c>
      <c r="D927" s="495"/>
      <c r="E927" s="20"/>
      <c r="F927" s="495"/>
      <c r="G927" s="495"/>
      <c r="H927" s="495"/>
      <c r="I927" s="495" t="s">
        <v>31126</v>
      </c>
      <c r="J927" s="495"/>
      <c r="K927" s="535"/>
      <c r="L927" s="535"/>
      <c r="M927" s="535" t="s">
        <v>15150</v>
      </c>
    </row>
    <row r="928" spans="1:13">
      <c r="A928" s="534">
        <v>926</v>
      </c>
      <c r="B928" s="706" t="s">
        <v>31138</v>
      </c>
      <c r="C928" s="452" t="s">
        <v>1071</v>
      </c>
      <c r="D928" s="495"/>
      <c r="E928" s="20"/>
      <c r="F928" s="495"/>
      <c r="G928" s="495"/>
      <c r="H928" s="495"/>
      <c r="I928" s="495" t="s">
        <v>31125</v>
      </c>
      <c r="J928" s="495"/>
      <c r="K928" s="708"/>
      <c r="L928" s="708"/>
      <c r="M928" s="535" t="s">
        <v>15150</v>
      </c>
    </row>
    <row r="929" spans="1:13">
      <c r="A929" s="1082">
        <v>927</v>
      </c>
      <c r="B929" s="706" t="s">
        <v>31691</v>
      </c>
      <c r="C929" s="452" t="s">
        <v>1081</v>
      </c>
      <c r="D929" s="495"/>
      <c r="E929" s="20"/>
      <c r="F929" s="495"/>
      <c r="G929" s="495"/>
      <c r="H929" s="495"/>
      <c r="I929" s="495" t="s">
        <v>31689</v>
      </c>
      <c r="J929" s="495"/>
      <c r="K929" s="708"/>
      <c r="L929" s="708"/>
      <c r="M929" s="535" t="s">
        <v>15150</v>
      </c>
    </row>
    <row r="930" spans="1:13">
      <c r="A930" s="534">
        <v>928</v>
      </c>
      <c r="B930" s="706" t="s">
        <v>31692</v>
      </c>
      <c r="C930" s="452" t="s">
        <v>1081</v>
      </c>
      <c r="D930" s="495"/>
      <c r="E930" s="20"/>
      <c r="F930" s="495"/>
      <c r="G930" s="495"/>
      <c r="H930" s="495"/>
      <c r="I930" s="495" t="s">
        <v>31690</v>
      </c>
      <c r="J930" s="495"/>
      <c r="K930" s="708"/>
      <c r="L930" s="708"/>
      <c r="M930" s="535" t="s">
        <v>15150</v>
      </c>
    </row>
    <row r="931" spans="1:13">
      <c r="A931" s="1082">
        <v>929</v>
      </c>
      <c r="B931" s="706" t="s">
        <v>31693</v>
      </c>
      <c r="C931" s="452" t="s">
        <v>1081</v>
      </c>
      <c r="D931" s="533"/>
      <c r="E931" s="504"/>
      <c r="F931" s="533"/>
      <c r="G931" s="533"/>
      <c r="H931" s="533"/>
      <c r="I931" s="533" t="s">
        <v>31694</v>
      </c>
      <c r="J931" s="533"/>
      <c r="K931" s="708"/>
      <c r="L931" s="708"/>
      <c r="M931" s="535" t="s">
        <v>15150</v>
      </c>
    </row>
    <row r="932" spans="1:13">
      <c r="A932" s="534">
        <v>930</v>
      </c>
      <c r="B932" s="546" t="s">
        <v>31695</v>
      </c>
      <c r="C932" s="452" t="s">
        <v>1081</v>
      </c>
      <c r="D932" s="533"/>
      <c r="E932" s="504"/>
      <c r="F932" s="533"/>
      <c r="G932" s="533"/>
      <c r="H932" s="533"/>
      <c r="I932" s="533" t="s">
        <v>31696</v>
      </c>
      <c r="J932" s="533"/>
      <c r="K932" s="535"/>
      <c r="L932" s="535"/>
      <c r="M932" s="535" t="s">
        <v>15150</v>
      </c>
    </row>
    <row r="933" spans="1:13">
      <c r="A933" s="1082">
        <v>931</v>
      </c>
      <c r="B933" s="706" t="s">
        <v>31697</v>
      </c>
      <c r="C933" s="452" t="s">
        <v>1081</v>
      </c>
      <c r="D933" s="495"/>
      <c r="E933" s="20"/>
      <c r="F933" s="495"/>
      <c r="G933" s="495"/>
      <c r="H933" s="495"/>
      <c r="I933" s="495" t="s">
        <v>31698</v>
      </c>
      <c r="J933" s="495"/>
      <c r="K933" s="535"/>
      <c r="L933" s="535"/>
      <c r="M933" s="535" t="s">
        <v>15150</v>
      </c>
    </row>
    <row r="934" spans="1:13">
      <c r="A934" s="534">
        <v>932</v>
      </c>
      <c r="B934" s="706" t="s">
        <v>31699</v>
      </c>
      <c r="C934" s="452" t="s">
        <v>1081</v>
      </c>
      <c r="D934" s="495"/>
      <c r="E934" s="20"/>
      <c r="F934" s="495"/>
      <c r="G934" s="495"/>
      <c r="H934" s="495"/>
      <c r="I934" s="495" t="s">
        <v>31700</v>
      </c>
      <c r="J934" s="495"/>
      <c r="K934" s="708"/>
      <c r="L934" s="708"/>
      <c r="M934" s="535" t="s">
        <v>15150</v>
      </c>
    </row>
    <row r="935" spans="1:13">
      <c r="A935" s="1082">
        <v>933</v>
      </c>
      <c r="B935" s="546" t="s">
        <v>31701</v>
      </c>
      <c r="C935" s="452" t="s">
        <v>1081</v>
      </c>
      <c r="D935" s="533"/>
      <c r="E935" s="504"/>
      <c r="F935" s="533"/>
      <c r="G935" s="533"/>
      <c r="H935" s="533"/>
      <c r="I935" s="533" t="s">
        <v>31702</v>
      </c>
      <c r="J935" s="533"/>
      <c r="K935" s="708"/>
      <c r="L935" s="708"/>
      <c r="M935" s="535" t="s">
        <v>15150</v>
      </c>
    </row>
    <row r="936" spans="1:13">
      <c r="A936" s="534">
        <v>934</v>
      </c>
      <c r="B936" s="706" t="s">
        <v>31703</v>
      </c>
      <c r="C936" s="452" t="s">
        <v>1076</v>
      </c>
      <c r="D936" s="495"/>
      <c r="E936" s="20"/>
      <c r="F936" s="495"/>
      <c r="G936" s="495"/>
      <c r="H936" s="495"/>
      <c r="I936" s="495" t="s">
        <v>31704</v>
      </c>
      <c r="J936" s="495"/>
      <c r="K936" s="535"/>
      <c r="L936" s="535"/>
      <c r="M936" s="535" t="s">
        <v>15150</v>
      </c>
    </row>
    <row r="937" spans="1:13">
      <c r="A937" s="1082">
        <v>935</v>
      </c>
      <c r="B937" s="706" t="s">
        <v>31758</v>
      </c>
      <c r="C937" s="452" t="s">
        <v>1076</v>
      </c>
      <c r="D937" s="495"/>
      <c r="E937" s="20"/>
      <c r="F937" s="495"/>
      <c r="G937" s="495"/>
      <c r="H937" s="495"/>
      <c r="I937" s="495" t="s">
        <v>31759</v>
      </c>
      <c r="J937" s="495"/>
      <c r="K937" s="708"/>
      <c r="L937" s="708"/>
      <c r="M937" s="535" t="s">
        <v>15150</v>
      </c>
    </row>
    <row r="938" spans="1:13">
      <c r="A938" s="534">
        <v>936</v>
      </c>
      <c r="B938" s="546" t="s">
        <v>31760</v>
      </c>
      <c r="C938" s="452" t="s">
        <v>1076</v>
      </c>
      <c r="D938" s="533"/>
      <c r="E938" s="504"/>
      <c r="F938" s="533"/>
      <c r="G938" s="533"/>
      <c r="H938" s="533"/>
      <c r="I938" s="533" t="s">
        <v>31761</v>
      </c>
      <c r="J938" s="533"/>
      <c r="K938" s="708"/>
      <c r="L938" s="708"/>
      <c r="M938" s="535" t="s">
        <v>15150</v>
      </c>
    </row>
    <row r="939" spans="1:13">
      <c r="A939" s="1082">
        <v>937</v>
      </c>
      <c r="B939" s="706"/>
      <c r="C939" s="452"/>
      <c r="D939" s="495"/>
      <c r="E939" s="20"/>
      <c r="F939" s="495"/>
      <c r="G939" s="495"/>
      <c r="H939" s="495"/>
      <c r="I939" s="495"/>
      <c r="J939" s="495"/>
      <c r="K939" s="535"/>
      <c r="L939" s="535"/>
      <c r="M939" s="535" t="s">
        <v>15150</v>
      </c>
    </row>
    <row r="940" spans="1:13">
      <c r="A940" s="534">
        <v>938</v>
      </c>
      <c r="B940" s="706"/>
      <c r="C940" s="452"/>
      <c r="D940" s="495"/>
      <c r="E940" s="20"/>
      <c r="F940" s="495"/>
      <c r="G940" s="495"/>
      <c r="H940" s="495"/>
      <c r="I940" s="495"/>
      <c r="J940" s="495"/>
      <c r="K940" s="708"/>
      <c r="L940" s="708"/>
      <c r="M940" s="535" t="s">
        <v>15150</v>
      </c>
    </row>
    <row r="941" spans="1:13">
      <c r="A941" s="1082">
        <v>939</v>
      </c>
      <c r="B941" s="706"/>
      <c r="C941" s="452"/>
      <c r="D941" s="495"/>
      <c r="E941" s="20"/>
      <c r="F941" s="495"/>
      <c r="G941" s="495"/>
      <c r="H941" s="495"/>
      <c r="I941" s="495"/>
      <c r="J941" s="495"/>
      <c r="K941" s="708"/>
      <c r="L941" s="708"/>
      <c r="M941" s="535" t="s">
        <v>15150</v>
      </c>
    </row>
    <row r="942" spans="1:13">
      <c r="A942" s="534">
        <v>940</v>
      </c>
      <c r="B942" s="546"/>
      <c r="C942" s="452"/>
      <c r="D942" s="533"/>
      <c r="E942" s="504"/>
      <c r="F942" s="533"/>
      <c r="G942" s="533"/>
      <c r="H942" s="533"/>
      <c r="I942" s="495"/>
      <c r="J942" s="533"/>
      <c r="K942" s="708"/>
      <c r="L942" s="708"/>
      <c r="M942" s="535" t="s">
        <v>15150</v>
      </c>
    </row>
    <row r="943" spans="1:13">
      <c r="A943" s="1082">
        <v>941</v>
      </c>
      <c r="B943" s="546"/>
      <c r="C943" s="452"/>
      <c r="D943" s="533"/>
      <c r="E943" s="504"/>
      <c r="F943" s="533"/>
      <c r="G943" s="533"/>
      <c r="H943" s="533"/>
      <c r="I943" s="495"/>
      <c r="J943" s="533"/>
      <c r="K943" s="535"/>
      <c r="L943" s="535"/>
      <c r="M943" s="535" t="s">
        <v>15150</v>
      </c>
    </row>
    <row r="944" spans="1:13">
      <c r="A944" s="534">
        <v>942</v>
      </c>
      <c r="B944" s="706" t="s">
        <v>31139</v>
      </c>
      <c r="C944" s="452" t="s">
        <v>11545</v>
      </c>
      <c r="D944" s="495"/>
      <c r="E944" s="20"/>
      <c r="F944" s="495"/>
      <c r="G944" s="495"/>
      <c r="H944" s="495"/>
      <c r="I944" s="495"/>
      <c r="J944" s="495"/>
      <c r="K944" s="535"/>
      <c r="L944" s="535"/>
      <c r="M944" s="535" t="s">
        <v>15150</v>
      </c>
    </row>
    <row r="945" spans="1:13">
      <c r="A945" s="1082">
        <v>943</v>
      </c>
      <c r="B945" s="706" t="s">
        <v>31140</v>
      </c>
      <c r="C945" s="452" t="s">
        <v>11545</v>
      </c>
      <c r="D945" s="495"/>
      <c r="E945" s="20"/>
      <c r="F945" s="495"/>
      <c r="G945" s="495"/>
      <c r="H945" s="495"/>
      <c r="I945" s="495"/>
      <c r="J945" s="495"/>
      <c r="K945" s="708"/>
      <c r="L945" s="708"/>
      <c r="M945" s="535" t="s">
        <v>15150</v>
      </c>
    </row>
    <row r="946" spans="1:13">
      <c r="A946" s="534">
        <v>944</v>
      </c>
      <c r="B946" s="706" t="s">
        <v>31141</v>
      </c>
      <c r="C946" s="452" t="s">
        <v>11545</v>
      </c>
      <c r="D946" s="495"/>
      <c r="E946" s="20"/>
      <c r="F946" s="495"/>
      <c r="G946" s="495"/>
      <c r="H946" s="495"/>
      <c r="I946" s="495"/>
      <c r="J946" s="495"/>
      <c r="K946" s="708"/>
      <c r="L946" s="708"/>
      <c r="M946" s="535" t="s">
        <v>15150</v>
      </c>
    </row>
    <row r="947" spans="1:13">
      <c r="A947" s="1082">
        <v>945</v>
      </c>
      <c r="B947" s="706" t="s">
        <v>31142</v>
      </c>
      <c r="C947" s="452" t="s">
        <v>11545</v>
      </c>
      <c r="D947" s="495"/>
      <c r="E947" s="20"/>
      <c r="F947" s="495"/>
      <c r="G947" s="495"/>
      <c r="H947" s="495"/>
      <c r="I947" s="495"/>
      <c r="J947" s="495"/>
      <c r="K947" s="708"/>
      <c r="L947" s="708"/>
      <c r="M947" s="535" t="s">
        <v>15150</v>
      </c>
    </row>
    <row r="948" spans="1:13">
      <c r="A948" s="534">
        <v>946</v>
      </c>
      <c r="B948" s="706" t="s">
        <v>31143</v>
      </c>
      <c r="C948" s="452" t="s">
        <v>11545</v>
      </c>
      <c r="D948" s="495"/>
      <c r="E948" s="20"/>
      <c r="F948" s="495"/>
      <c r="G948" s="495"/>
      <c r="H948" s="495"/>
      <c r="I948" s="495"/>
      <c r="J948" s="495"/>
      <c r="K948" s="708"/>
      <c r="L948" s="708"/>
      <c r="M948" s="535" t="s">
        <v>15150</v>
      </c>
    </row>
    <row r="949" spans="1:13">
      <c r="A949" s="1082">
        <v>947</v>
      </c>
      <c r="B949" s="546" t="s">
        <v>31144</v>
      </c>
      <c r="C949" s="452" t="s">
        <v>11545</v>
      </c>
      <c r="D949" s="533"/>
      <c r="E949" s="504"/>
      <c r="F949" s="533"/>
      <c r="G949" s="533"/>
      <c r="H949" s="533"/>
      <c r="I949" s="533"/>
      <c r="J949" s="533"/>
      <c r="K949" s="708"/>
      <c r="L949" s="708"/>
      <c r="M949" s="535" t="s">
        <v>15150</v>
      </c>
    </row>
    <row r="950" spans="1:13">
      <c r="A950" s="534">
        <v>948</v>
      </c>
      <c r="B950" s="706" t="s">
        <v>31145</v>
      </c>
      <c r="C950" s="452" t="s">
        <v>1031</v>
      </c>
      <c r="D950" s="495"/>
      <c r="E950" s="20"/>
      <c r="F950" s="495"/>
      <c r="G950" s="495"/>
      <c r="H950" s="495"/>
      <c r="I950" s="495"/>
      <c r="J950" s="495"/>
      <c r="K950" s="535"/>
      <c r="L950" s="535"/>
      <c r="M950" s="535" t="s">
        <v>15150</v>
      </c>
    </row>
    <row r="951" spans="1:13">
      <c r="A951" s="1082">
        <v>949</v>
      </c>
      <c r="B951" s="706" t="s">
        <v>31146</v>
      </c>
      <c r="C951" s="452" t="s">
        <v>1031</v>
      </c>
      <c r="D951" s="495"/>
      <c r="E951" s="20"/>
      <c r="F951" s="495"/>
      <c r="G951" s="495"/>
      <c r="H951" s="495"/>
      <c r="I951" s="495"/>
      <c r="J951" s="495"/>
      <c r="K951" s="708"/>
      <c r="L951" s="708"/>
      <c r="M951" s="535" t="s">
        <v>15150</v>
      </c>
    </row>
    <row r="952" spans="1:13">
      <c r="A952" s="534">
        <v>950</v>
      </c>
      <c r="B952" s="706" t="s">
        <v>31628</v>
      </c>
      <c r="C952" s="452" t="s">
        <v>1031</v>
      </c>
      <c r="D952" s="495"/>
      <c r="E952" s="20"/>
      <c r="F952" s="495"/>
      <c r="G952" s="495"/>
      <c r="H952" s="495"/>
      <c r="I952" s="495"/>
      <c r="J952" s="495" t="s">
        <v>31629</v>
      </c>
      <c r="K952" s="708"/>
      <c r="L952" s="708"/>
      <c r="M952" s="535" t="s">
        <v>15150</v>
      </c>
    </row>
    <row r="953" spans="1:13">
      <c r="A953" s="1082">
        <v>951</v>
      </c>
      <c r="B953" s="706" t="s">
        <v>31627</v>
      </c>
      <c r="C953" s="452" t="s">
        <v>1031</v>
      </c>
      <c r="D953" s="495"/>
      <c r="E953" s="20"/>
      <c r="F953" s="495"/>
      <c r="G953" s="495"/>
      <c r="H953" s="495"/>
      <c r="I953" s="495"/>
      <c r="J953" s="495" t="s">
        <v>31626</v>
      </c>
      <c r="K953" s="708"/>
      <c r="L953" s="708"/>
      <c r="M953" s="535" t="s">
        <v>15150</v>
      </c>
    </row>
    <row r="954" spans="1:13">
      <c r="A954" s="534">
        <v>952</v>
      </c>
      <c r="B954" s="546" t="s">
        <v>31625</v>
      </c>
      <c r="C954" s="452" t="s">
        <v>1031</v>
      </c>
      <c r="D954" s="533"/>
      <c r="E954" s="504"/>
      <c r="F954" s="533"/>
      <c r="G954" s="533"/>
      <c r="H954" s="533"/>
      <c r="I954" s="533"/>
      <c r="J954" s="533" t="s">
        <v>31624</v>
      </c>
      <c r="K954" s="708"/>
      <c r="L954" s="708"/>
      <c r="M954" s="535" t="s">
        <v>15150</v>
      </c>
    </row>
    <row r="955" spans="1:13">
      <c r="A955" s="1082">
        <v>953</v>
      </c>
      <c r="B955" s="1090" t="s">
        <v>31147</v>
      </c>
      <c r="C955" s="452" t="s">
        <v>1031</v>
      </c>
      <c r="D955" s="495"/>
      <c r="E955" s="20"/>
      <c r="F955" s="495"/>
      <c r="G955" s="495"/>
      <c r="H955" s="495"/>
      <c r="I955" s="1090" t="s">
        <v>31148</v>
      </c>
      <c r="J955" s="1106" t="s">
        <v>31149</v>
      </c>
      <c r="K955" s="535"/>
      <c r="L955" s="535"/>
      <c r="M955" s="535" t="s">
        <v>15150</v>
      </c>
    </row>
    <row r="956" spans="1:13">
      <c r="A956" s="534">
        <v>954</v>
      </c>
      <c r="B956" s="706" t="s">
        <v>31619</v>
      </c>
      <c r="C956" s="452" t="s">
        <v>1013</v>
      </c>
      <c r="D956" s="495"/>
      <c r="E956" s="20"/>
      <c r="F956" s="495"/>
      <c r="G956" s="495"/>
      <c r="H956" s="495"/>
      <c r="I956" s="495"/>
      <c r="J956" s="495" t="s">
        <v>31618</v>
      </c>
      <c r="K956" s="708"/>
      <c r="L956" s="708"/>
      <c r="M956" s="535" t="s">
        <v>15150</v>
      </c>
    </row>
    <row r="957" spans="1:13">
      <c r="A957" s="1082">
        <v>955</v>
      </c>
      <c r="B957" s="706" t="s">
        <v>31621</v>
      </c>
      <c r="C957" s="452" t="s">
        <v>1013</v>
      </c>
      <c r="D957" s="495"/>
      <c r="E957" s="20"/>
      <c r="F957" s="495"/>
      <c r="G957" s="495"/>
      <c r="H957" s="495"/>
      <c r="I957" s="495"/>
      <c r="J957" s="495" t="s">
        <v>31620</v>
      </c>
      <c r="K957" s="708"/>
      <c r="L957" s="708"/>
      <c r="M957" s="535" t="s">
        <v>15150</v>
      </c>
    </row>
    <row r="958" spans="1:13">
      <c r="A958" s="534">
        <v>956</v>
      </c>
      <c r="B958" s="546" t="s">
        <v>31622</v>
      </c>
      <c r="C958" s="452" t="s">
        <v>1013</v>
      </c>
      <c r="D958" s="533"/>
      <c r="E958" s="504"/>
      <c r="F958" s="533"/>
      <c r="G958" s="533"/>
      <c r="H958" s="533"/>
      <c r="I958" s="533"/>
      <c r="J958" s="533" t="s">
        <v>31623</v>
      </c>
      <c r="K958" s="708"/>
      <c r="L958" s="708"/>
      <c r="M958" s="535" t="s">
        <v>15150</v>
      </c>
    </row>
    <row r="959" spans="1:13">
      <c r="A959" s="1082">
        <v>957</v>
      </c>
      <c r="B959" s="706" t="s">
        <v>31150</v>
      </c>
      <c r="C959" s="452" t="s">
        <v>1013</v>
      </c>
      <c r="D959" s="495"/>
      <c r="E959" s="20"/>
      <c r="F959" s="495"/>
      <c r="G959" s="495"/>
      <c r="H959" s="495"/>
      <c r="I959" s="495"/>
      <c r="J959" s="495"/>
      <c r="K959" s="535"/>
      <c r="L959" s="535"/>
      <c r="M959" s="535" t="s">
        <v>15150</v>
      </c>
    </row>
    <row r="960" spans="1:13">
      <c r="A960" s="534">
        <v>958</v>
      </c>
      <c r="B960" s="706" t="s">
        <v>31151</v>
      </c>
      <c r="C960" s="452" t="s">
        <v>1013</v>
      </c>
      <c r="D960" s="495"/>
      <c r="E960" s="20"/>
      <c r="F960" s="495"/>
      <c r="G960" s="495"/>
      <c r="H960" s="495"/>
      <c r="I960" s="495"/>
      <c r="J960" s="495"/>
      <c r="K960" s="708"/>
      <c r="L960" s="708"/>
      <c r="M960" s="535" t="s">
        <v>15150</v>
      </c>
    </row>
    <row r="961" spans="1:13">
      <c r="A961" s="1082">
        <v>959</v>
      </c>
      <c r="B961" s="706" t="s">
        <v>31801</v>
      </c>
      <c r="C961" s="452" t="s">
        <v>1005</v>
      </c>
      <c r="D961" s="495"/>
      <c r="E961" s="20"/>
      <c r="F961" s="495"/>
      <c r="G961" s="495"/>
      <c r="H961" s="495"/>
      <c r="I961" s="495" t="s">
        <v>31802</v>
      </c>
      <c r="J961" s="495"/>
      <c r="K961" s="535"/>
      <c r="L961" s="535"/>
      <c r="M961" s="535" t="s">
        <v>15150</v>
      </c>
    </row>
    <row r="962" spans="1:13">
      <c r="A962" s="534">
        <v>960</v>
      </c>
      <c r="B962" s="706" t="s">
        <v>31799</v>
      </c>
      <c r="C962" s="452" t="s">
        <v>1005</v>
      </c>
      <c r="D962" s="495"/>
      <c r="E962" s="20"/>
      <c r="F962" s="495"/>
      <c r="G962" s="495"/>
      <c r="H962" s="495"/>
      <c r="I962" s="495" t="s">
        <v>31800</v>
      </c>
      <c r="J962" s="495"/>
      <c r="K962" s="708"/>
      <c r="L962" s="708"/>
      <c r="M962" s="535" t="s">
        <v>15150</v>
      </c>
    </row>
    <row r="963" spans="1:13">
      <c r="A963" s="1082">
        <v>961</v>
      </c>
      <c r="B963" s="546" t="s">
        <v>31797</v>
      </c>
      <c r="C963" s="452" t="s">
        <v>1005</v>
      </c>
      <c r="D963" s="533"/>
      <c r="E963" s="504"/>
      <c r="F963" s="533"/>
      <c r="G963" s="533"/>
      <c r="H963" s="533"/>
      <c r="I963" s="533" t="s">
        <v>31798</v>
      </c>
      <c r="J963" s="533"/>
      <c r="K963" s="708"/>
      <c r="L963" s="708"/>
      <c r="M963" s="535" t="s">
        <v>15150</v>
      </c>
    </row>
    <row r="964" spans="1:13">
      <c r="A964" s="534">
        <v>962</v>
      </c>
      <c r="B964" s="706" t="s">
        <v>31795</v>
      </c>
      <c r="C964" s="452" t="s">
        <v>1005</v>
      </c>
      <c r="D964" s="495"/>
      <c r="E964" s="20"/>
      <c r="F964" s="495"/>
      <c r="G964" s="495"/>
      <c r="H964" s="495"/>
      <c r="I964" s="495" t="s">
        <v>31796</v>
      </c>
      <c r="J964" s="495"/>
      <c r="K964" s="535"/>
      <c r="L964" s="535"/>
      <c r="M964" s="535" t="s">
        <v>15150</v>
      </c>
    </row>
    <row r="965" spans="1:13">
      <c r="A965" s="1082">
        <v>963</v>
      </c>
      <c r="B965" s="546" t="s">
        <v>31734</v>
      </c>
      <c r="C965" s="452" t="s">
        <v>1005</v>
      </c>
      <c r="D965" s="533"/>
      <c r="E965" s="504"/>
      <c r="F965" s="533"/>
      <c r="G965" s="533"/>
      <c r="H965" s="533"/>
      <c r="I965" s="533" t="s">
        <v>31794</v>
      </c>
      <c r="J965" s="533"/>
      <c r="K965" s="708"/>
      <c r="L965" s="708"/>
      <c r="M965" s="535" t="s">
        <v>15150</v>
      </c>
    </row>
    <row r="966" spans="1:13">
      <c r="A966" s="534">
        <v>964</v>
      </c>
      <c r="B966" s="706" t="s">
        <v>31788</v>
      </c>
      <c r="C966" s="452" t="s">
        <v>980</v>
      </c>
      <c r="D966" s="495"/>
      <c r="E966" s="20"/>
      <c r="F966" s="495"/>
      <c r="G966" s="495"/>
      <c r="H966" s="495"/>
      <c r="I966" s="495" t="s">
        <v>31789</v>
      </c>
      <c r="J966" s="495"/>
      <c r="K966" s="535"/>
      <c r="L966" s="535"/>
      <c r="M966" s="535" t="s">
        <v>15150</v>
      </c>
    </row>
    <row r="967" spans="1:13">
      <c r="A967" s="1082">
        <v>965</v>
      </c>
      <c r="B967" s="706" t="s">
        <v>31790</v>
      </c>
      <c r="C967" s="452" t="s">
        <v>980</v>
      </c>
      <c r="D967" s="495"/>
      <c r="E967" s="20"/>
      <c r="F967" s="495"/>
      <c r="G967" s="495"/>
      <c r="H967" s="495"/>
      <c r="I967" s="495" t="s">
        <v>31791</v>
      </c>
      <c r="J967" s="495"/>
      <c r="K967" s="708"/>
      <c r="L967" s="708"/>
      <c r="M967" s="535" t="s">
        <v>15150</v>
      </c>
    </row>
    <row r="968" spans="1:13">
      <c r="A968" s="534">
        <v>966</v>
      </c>
      <c r="B968" s="546" t="s">
        <v>31792</v>
      </c>
      <c r="C968" s="452" t="s">
        <v>980</v>
      </c>
      <c r="D968" s="533"/>
      <c r="E968" s="504"/>
      <c r="F968" s="533"/>
      <c r="G968" s="533"/>
      <c r="H968" s="533"/>
      <c r="I968" s="533" t="s">
        <v>31793</v>
      </c>
      <c r="J968" s="533"/>
      <c r="K968" s="708"/>
      <c r="L968" s="708"/>
      <c r="M968" s="535" t="s">
        <v>15150</v>
      </c>
    </row>
    <row r="969" spans="1:13">
      <c r="A969" s="1082">
        <v>967</v>
      </c>
      <c r="B969" s="706" t="s">
        <v>31767</v>
      </c>
      <c r="C969" s="452" t="s">
        <v>987</v>
      </c>
      <c r="D969" s="495"/>
      <c r="E969" s="20"/>
      <c r="F969" s="495"/>
      <c r="G969" s="495"/>
      <c r="H969" s="495"/>
      <c r="I969" s="495" t="s">
        <v>31768</v>
      </c>
      <c r="J969" s="495"/>
      <c r="K969" s="535"/>
      <c r="L969" s="535"/>
      <c r="M969" s="535" t="s">
        <v>15150</v>
      </c>
    </row>
    <row r="970" spans="1:13">
      <c r="A970" s="534">
        <v>968</v>
      </c>
      <c r="B970" s="706" t="s">
        <v>31769</v>
      </c>
      <c r="C970" s="452" t="s">
        <v>987</v>
      </c>
      <c r="D970" s="495"/>
      <c r="E970" s="20"/>
      <c r="F970" s="495"/>
      <c r="G970" s="495"/>
      <c r="H970" s="495"/>
      <c r="I970" s="495" t="s">
        <v>31770</v>
      </c>
      <c r="J970" s="495"/>
      <c r="K970" s="708"/>
      <c r="L970" s="708"/>
      <c r="M970" s="535" t="s">
        <v>15150</v>
      </c>
    </row>
    <row r="971" spans="1:13">
      <c r="A971" s="1082">
        <v>969</v>
      </c>
      <c r="B971" s="546" t="s">
        <v>31771</v>
      </c>
      <c r="C971" s="452" t="s">
        <v>987</v>
      </c>
      <c r="D971" s="533"/>
      <c r="E971" s="504"/>
      <c r="F971" s="533"/>
      <c r="G971" s="533"/>
      <c r="H971" s="533"/>
      <c r="I971" s="533" t="s">
        <v>31772</v>
      </c>
      <c r="J971" s="533"/>
      <c r="K971" s="708"/>
      <c r="L971" s="708"/>
      <c r="M971" s="535" t="s">
        <v>15150</v>
      </c>
    </row>
    <row r="972" spans="1:13">
      <c r="A972" s="534">
        <v>970</v>
      </c>
      <c r="B972" s="546" t="s">
        <v>31773</v>
      </c>
      <c r="C972" s="452" t="s">
        <v>987</v>
      </c>
      <c r="D972" s="533"/>
      <c r="E972" s="504"/>
      <c r="F972" s="533"/>
      <c r="G972" s="533"/>
      <c r="H972" s="533"/>
      <c r="I972" s="533" t="s">
        <v>31774</v>
      </c>
      <c r="J972" s="533"/>
      <c r="K972" s="535"/>
      <c r="L972" s="535"/>
      <c r="M972" s="535" t="s">
        <v>15150</v>
      </c>
    </row>
    <row r="973" spans="1:13">
      <c r="A973" s="1082">
        <v>971</v>
      </c>
      <c r="B973" s="706" t="s">
        <v>31859</v>
      </c>
      <c r="C973" s="452"/>
      <c r="D973" s="495"/>
      <c r="E973" s="20"/>
      <c r="F973" s="495"/>
      <c r="G973" s="495" t="s">
        <v>14818</v>
      </c>
      <c r="H973" s="495"/>
      <c r="I973" s="495" t="s">
        <v>31861</v>
      </c>
      <c r="J973" s="495"/>
      <c r="K973" s="535"/>
      <c r="L973" s="535"/>
      <c r="M973" s="535" t="s">
        <v>31860</v>
      </c>
    </row>
    <row r="974" spans="1:13">
      <c r="A974" s="534">
        <v>972</v>
      </c>
      <c r="B974" s="706" t="s">
        <v>31863</v>
      </c>
      <c r="C974" s="452"/>
      <c r="D974" s="495"/>
      <c r="E974" s="20"/>
      <c r="F974" s="495"/>
      <c r="G974" s="495" t="s">
        <v>14818</v>
      </c>
      <c r="H974" s="495"/>
      <c r="I974" s="495" t="s">
        <v>31865</v>
      </c>
      <c r="J974" s="495"/>
      <c r="K974" s="708"/>
      <c r="L974" s="708"/>
      <c r="M974" s="535"/>
    </row>
    <row r="975" spans="1:13">
      <c r="A975" s="1082">
        <v>973</v>
      </c>
      <c r="B975" s="546" t="s">
        <v>31864</v>
      </c>
      <c r="C975" s="452"/>
      <c r="D975" s="533"/>
      <c r="E975" s="504"/>
      <c r="F975" s="533"/>
      <c r="G975" s="495" t="s">
        <v>14818</v>
      </c>
      <c r="H975" s="533"/>
      <c r="I975" s="533" t="s">
        <v>31866</v>
      </c>
      <c r="J975" s="533"/>
      <c r="K975" s="708"/>
      <c r="L975" s="708"/>
      <c r="M975" s="535"/>
    </row>
    <row r="976" spans="1:13">
      <c r="A976" s="534">
        <v>974</v>
      </c>
      <c r="B976" s="706" t="s">
        <v>31785</v>
      </c>
      <c r="C976" s="452" t="s">
        <v>11681</v>
      </c>
      <c r="D976" s="495"/>
      <c r="E976" s="20"/>
      <c r="F976" s="495"/>
      <c r="G976" s="495"/>
      <c r="H976" s="495"/>
      <c r="I976" s="495" t="s">
        <v>31786</v>
      </c>
      <c r="J976" s="495"/>
      <c r="K976" s="535"/>
      <c r="L976" s="535"/>
      <c r="M976" s="535" t="s">
        <v>15150</v>
      </c>
    </row>
    <row r="977" spans="1:13">
      <c r="A977" s="1082">
        <v>975</v>
      </c>
      <c r="B977" s="706" t="s">
        <v>31783</v>
      </c>
      <c r="C977" s="452" t="s">
        <v>11681</v>
      </c>
      <c r="D977" s="495"/>
      <c r="E977" s="20"/>
      <c r="F977" s="495"/>
      <c r="G977" s="495"/>
      <c r="H977" s="495"/>
      <c r="I977" s="495" t="s">
        <v>31784</v>
      </c>
      <c r="J977" s="495"/>
      <c r="K977" s="708"/>
      <c r="L977" s="708"/>
      <c r="M977" s="535" t="s">
        <v>15150</v>
      </c>
    </row>
    <row r="978" spans="1:13">
      <c r="A978" s="534">
        <v>976</v>
      </c>
      <c r="B978" s="706" t="s">
        <v>31781</v>
      </c>
      <c r="C978" s="452" t="s">
        <v>11681</v>
      </c>
      <c r="D978" s="495"/>
      <c r="E978" s="20"/>
      <c r="F978" s="495"/>
      <c r="G978" s="495"/>
      <c r="H978" s="495"/>
      <c r="I978" s="495" t="s">
        <v>31782</v>
      </c>
      <c r="J978" s="495"/>
      <c r="K978" s="708"/>
      <c r="L978" s="708"/>
      <c r="M978" s="535" t="s">
        <v>15150</v>
      </c>
    </row>
    <row r="979" spans="1:13">
      <c r="A979" s="1082">
        <v>977</v>
      </c>
      <c r="B979" s="706" t="s">
        <v>31779</v>
      </c>
      <c r="C979" s="452" t="s">
        <v>11681</v>
      </c>
      <c r="D979" s="495"/>
      <c r="E979" s="20"/>
      <c r="F979" s="495"/>
      <c r="G979" s="495"/>
      <c r="H979" s="495"/>
      <c r="I979" s="495" t="s">
        <v>31780</v>
      </c>
      <c r="J979" s="495"/>
      <c r="K979" s="708"/>
      <c r="L979" s="708"/>
      <c r="M979" s="535" t="s">
        <v>15150</v>
      </c>
    </row>
    <row r="980" spans="1:13">
      <c r="A980" s="534">
        <v>978</v>
      </c>
      <c r="B980" s="546" t="s">
        <v>31777</v>
      </c>
      <c r="C980" s="452" t="s">
        <v>11681</v>
      </c>
      <c r="D980" s="533"/>
      <c r="E980" s="504"/>
      <c r="F980" s="533"/>
      <c r="G980" s="533"/>
      <c r="H980" s="533"/>
      <c r="I980" s="533" t="s">
        <v>31778</v>
      </c>
      <c r="J980" s="533"/>
      <c r="K980" s="708"/>
      <c r="L980" s="708"/>
      <c r="M980" s="535" t="s">
        <v>15150</v>
      </c>
    </row>
    <row r="981" spans="1:13">
      <c r="A981" s="1082">
        <v>979</v>
      </c>
      <c r="B981" s="706" t="s">
        <v>31775</v>
      </c>
      <c r="C981" s="536" t="s">
        <v>585</v>
      </c>
      <c r="D981" s="495"/>
      <c r="E981" s="20"/>
      <c r="F981" s="495"/>
      <c r="G981" s="495"/>
      <c r="H981" s="495"/>
      <c r="I981" s="495" t="s">
        <v>31776</v>
      </c>
      <c r="J981" s="495"/>
      <c r="K981" s="535"/>
      <c r="L981" s="535"/>
      <c r="M981" s="535" t="s">
        <v>15150</v>
      </c>
    </row>
    <row r="982" spans="1:13">
      <c r="A982" s="534">
        <v>980</v>
      </c>
      <c r="B982" s="546" t="s">
        <v>31616</v>
      </c>
      <c r="C982" s="536" t="s">
        <v>585</v>
      </c>
      <c r="D982" s="533"/>
      <c r="E982" s="504"/>
      <c r="F982" s="533"/>
      <c r="G982" s="533"/>
      <c r="H982" s="533"/>
      <c r="I982" s="533"/>
      <c r="J982" s="533" t="s">
        <v>31617</v>
      </c>
      <c r="K982" s="708"/>
      <c r="L982" s="708"/>
      <c r="M982" s="535" t="s">
        <v>15150</v>
      </c>
    </row>
    <row r="983" spans="1:13">
      <c r="A983" s="1082">
        <v>981</v>
      </c>
      <c r="B983" s="1092" t="s">
        <v>31154</v>
      </c>
      <c r="C983" s="536" t="s">
        <v>585</v>
      </c>
      <c r="D983" s="533"/>
      <c r="E983" s="504"/>
      <c r="F983" s="533"/>
      <c r="G983" s="533"/>
      <c r="H983" s="533"/>
      <c r="I983" s="533" t="s">
        <v>31152</v>
      </c>
      <c r="J983" s="495" t="s">
        <v>31153</v>
      </c>
      <c r="K983" s="535"/>
      <c r="L983" s="535"/>
      <c r="M983" s="535" t="s">
        <v>15150</v>
      </c>
    </row>
    <row r="984" spans="1:13">
      <c r="A984" s="534">
        <v>982</v>
      </c>
      <c r="B984" s="706" t="s">
        <v>31613</v>
      </c>
      <c r="C984" s="452" t="s">
        <v>577</v>
      </c>
      <c r="D984" s="495"/>
      <c r="E984" s="20"/>
      <c r="F984" s="495"/>
      <c r="G984" s="495"/>
      <c r="H984" s="495"/>
      <c r="I984" s="533"/>
      <c r="J984" s="495"/>
      <c r="K984" s="535"/>
      <c r="L984" s="535"/>
      <c r="M984" s="535" t="s">
        <v>15150</v>
      </c>
    </row>
    <row r="985" spans="1:13">
      <c r="A985" s="1082">
        <v>983</v>
      </c>
      <c r="B985" s="706" t="s">
        <v>31614</v>
      </c>
      <c r="C985" s="452" t="s">
        <v>577</v>
      </c>
      <c r="D985" s="495"/>
      <c r="E985" s="20"/>
      <c r="F985" s="495"/>
      <c r="G985" s="495"/>
      <c r="H985" s="495"/>
      <c r="I985" s="495"/>
      <c r="J985" s="495" t="s">
        <v>31612</v>
      </c>
      <c r="K985" s="535"/>
      <c r="L985" s="535"/>
      <c r="M985" s="535" t="s">
        <v>15150</v>
      </c>
    </row>
    <row r="986" spans="1:13">
      <c r="A986" s="534">
        <v>984</v>
      </c>
      <c r="B986" s="706" t="s">
        <v>31615</v>
      </c>
      <c r="C986" s="452" t="s">
        <v>577</v>
      </c>
      <c r="D986" s="495"/>
      <c r="E986" s="20"/>
      <c r="F986" s="495"/>
      <c r="G986" s="495"/>
      <c r="H986" s="495"/>
      <c r="I986" s="495"/>
      <c r="J986" s="495" t="s">
        <v>31611</v>
      </c>
      <c r="K986" s="708"/>
      <c r="L986" s="708"/>
      <c r="M986" s="535" t="s">
        <v>15150</v>
      </c>
    </row>
    <row r="987" spans="1:13">
      <c r="A987" s="1082">
        <v>985</v>
      </c>
      <c r="B987" s="706" t="s">
        <v>31856</v>
      </c>
      <c r="C987" s="452"/>
      <c r="D987" s="495"/>
      <c r="E987" s="20"/>
      <c r="F987" s="495"/>
      <c r="G987" s="495" t="s">
        <v>14818</v>
      </c>
      <c r="H987" s="495"/>
      <c r="I987" s="495" t="s">
        <v>31857</v>
      </c>
      <c r="J987" s="495"/>
      <c r="K987" s="535"/>
      <c r="L987" s="535"/>
      <c r="M987" s="535" t="s">
        <v>31860</v>
      </c>
    </row>
    <row r="988" spans="1:13">
      <c r="A988" s="534">
        <v>986</v>
      </c>
      <c r="B988" s="706" t="s">
        <v>31858</v>
      </c>
      <c r="C988" s="452"/>
      <c r="D988" s="495"/>
      <c r="E988" s="20"/>
      <c r="F988" s="495"/>
      <c r="G988" s="495" t="s">
        <v>14818</v>
      </c>
      <c r="H988" s="495"/>
      <c r="I988" s="495" t="s">
        <v>31862</v>
      </c>
      <c r="J988" s="495"/>
      <c r="K988" s="708"/>
      <c r="L988" s="708"/>
      <c r="M988" s="535" t="s">
        <v>31860</v>
      </c>
    </row>
    <row r="989" spans="1:13">
      <c r="A989" s="1082">
        <v>987</v>
      </c>
      <c r="B989" s="546" t="s">
        <v>22491</v>
      </c>
      <c r="C989" s="536"/>
      <c r="D989" s="533"/>
      <c r="E989" s="504"/>
      <c r="F989" s="533"/>
      <c r="G989" s="533"/>
      <c r="H989" s="533" t="s">
        <v>14927</v>
      </c>
      <c r="I989" s="533" t="s">
        <v>31870</v>
      </c>
      <c r="J989" s="533"/>
      <c r="K989" s="535"/>
      <c r="L989" s="535"/>
      <c r="M989" s="535"/>
    </row>
    <row r="990" spans="1:13">
      <c r="A990" s="534">
        <v>988</v>
      </c>
      <c r="B990" s="546" t="s">
        <v>31872</v>
      </c>
      <c r="C990" s="536"/>
      <c r="D990" s="533"/>
      <c r="E990" s="504"/>
      <c r="F990" s="533"/>
      <c r="G990" s="533"/>
      <c r="H990" s="533" t="s">
        <v>14271</v>
      </c>
      <c r="I990" s="533" t="s">
        <v>31873</v>
      </c>
      <c r="J990" s="533"/>
      <c r="K990" s="535"/>
      <c r="L990" s="535"/>
      <c r="M990" s="535"/>
    </row>
    <row r="991" spans="1:13">
      <c r="A991" s="1082">
        <v>989</v>
      </c>
      <c r="B991" s="546" t="s">
        <v>31874</v>
      </c>
      <c r="C991" s="536"/>
      <c r="D991" s="533"/>
      <c r="E991" s="504"/>
      <c r="F991" s="533"/>
      <c r="G991" s="533"/>
      <c r="H991" s="533"/>
      <c r="I991" s="533"/>
      <c r="J991" s="533"/>
      <c r="K991" s="535"/>
      <c r="L991" s="535"/>
      <c r="M991" s="535"/>
    </row>
    <row r="992" spans="1:13">
      <c r="A992" s="534">
        <v>990</v>
      </c>
      <c r="B992" s="546" t="s">
        <v>31875</v>
      </c>
      <c r="C992" s="536"/>
      <c r="D992" s="533"/>
      <c r="E992" s="504"/>
      <c r="F992" s="533"/>
      <c r="G992" s="533"/>
      <c r="H992" s="533" t="s">
        <v>13889</v>
      </c>
      <c r="I992" s="533" t="s">
        <v>31876</v>
      </c>
      <c r="J992" s="533"/>
      <c r="K992" s="535"/>
      <c r="L992" s="535"/>
      <c r="M992" s="535"/>
    </row>
    <row r="993" spans="1:13">
      <c r="A993" s="1082">
        <v>991</v>
      </c>
      <c r="B993" s="546" t="s">
        <v>31877</v>
      </c>
      <c r="C993" s="536"/>
      <c r="D993" s="533"/>
      <c r="E993" s="504"/>
      <c r="F993" s="533"/>
      <c r="G993" s="533"/>
      <c r="H993" s="533"/>
      <c r="I993" s="533" t="s">
        <v>31878</v>
      </c>
      <c r="J993" s="533"/>
      <c r="K993" s="535"/>
      <c r="L993" s="535"/>
      <c r="M993" s="535"/>
    </row>
    <row r="994" spans="1:13">
      <c r="A994" s="534">
        <v>992</v>
      </c>
      <c r="B994" s="546" t="s">
        <v>31879</v>
      </c>
      <c r="C994" s="536"/>
      <c r="D994" s="533"/>
      <c r="E994" s="504"/>
      <c r="F994" s="533"/>
      <c r="G994" s="533"/>
      <c r="H994" s="533" t="s">
        <v>13889</v>
      </c>
      <c r="I994" s="533" t="s">
        <v>22103</v>
      </c>
      <c r="J994" s="533"/>
      <c r="K994" s="535"/>
      <c r="L994" s="535"/>
      <c r="M994" s="535"/>
    </row>
    <row r="995" spans="1:13">
      <c r="A995" s="1082">
        <v>993</v>
      </c>
      <c r="B995" s="546" t="s">
        <v>31880</v>
      </c>
      <c r="C995" s="536"/>
      <c r="D995" s="533"/>
      <c r="E995" s="504"/>
      <c r="F995" s="533"/>
      <c r="G995" s="533"/>
      <c r="H995" s="533" t="s">
        <v>13889</v>
      </c>
      <c r="I995" s="533" t="s">
        <v>22103</v>
      </c>
      <c r="J995" s="533"/>
      <c r="K995" s="535"/>
      <c r="L995" s="535"/>
      <c r="M995" s="535"/>
    </row>
    <row r="996" spans="1:13">
      <c r="A996" s="534">
        <v>994</v>
      </c>
      <c r="B996" s="1323" t="s">
        <v>13626</v>
      </c>
      <c r="C996" s="1324" t="s">
        <v>862</v>
      </c>
      <c r="D996" s="533"/>
      <c r="E996" s="504"/>
      <c r="F996" s="533"/>
      <c r="G996" s="533"/>
      <c r="H996" s="533"/>
      <c r="I996" s="533"/>
      <c r="J996" s="533" t="s">
        <v>31881</v>
      </c>
      <c r="K996" s="535"/>
      <c r="L996" s="535"/>
      <c r="M996" s="535"/>
    </row>
  </sheetData>
  <sortState xmlns:xlrd2="http://schemas.microsoft.com/office/spreadsheetml/2017/richdata2" ref="B3:M346">
    <sortCondition ref="B3:B346"/>
  </sortState>
  <mergeCells count="7">
    <mergeCell ref="A1:J1"/>
    <mergeCell ref="AX19:BA19"/>
    <mergeCell ref="AX1:AZ1"/>
    <mergeCell ref="Y1:AD1"/>
    <mergeCell ref="AG1:AJ1"/>
    <mergeCell ref="AL1:AV1"/>
    <mergeCell ref="W2:W4"/>
  </mergeCells>
  <dataValidations disablePrompts="1" count="3">
    <dataValidation type="list" allowBlank="1" showInputMessage="1" showErrorMessage="1" promptTitle="lasr seen in" sqref="M3" xr:uid="{00000000-0002-0000-1000-000000000000}">
      <formula1>SOURCES</formula1>
    </dataValidation>
    <dataValidation type="list" sqref="C193 C38:C39 C262 C6 C41 C44:C46 C55 C57 C134:C135 C78 C76 C82 C33:C35 C116:C117 C126:C127 C205 C147 C59:C62 C64:C71 C49:C53" xr:uid="{00000000-0002-0000-1000-000001000000}">
      <formula1>#REF!</formula1>
    </dataValidation>
    <dataValidation type="list" allowBlank="1" showInputMessage="1" showErrorMessage="1" sqref="F41 F53 F122 F196 F201 F297 F38 F60 F104" xr:uid="{00000000-0002-0000-1000-000002000000}">
      <formula1>#REF!</formula1>
    </dataValidation>
  </dataValidations>
  <hyperlinks>
    <hyperlink ref="K19" r:id="rId1" display="http://forgottenrealms.wikia.com/wiki/Alaeros_Margaster" xr:uid="{00000000-0004-0000-1000-000000000000}"/>
    <hyperlink ref="J431" r:id="rId2" xr:uid="{00000000-0004-0000-1000-000001000000}"/>
    <hyperlink ref="J450" r:id="rId3" xr:uid="{00000000-0004-0000-1000-000002000000}"/>
    <hyperlink ref="L247" r:id="rId4" xr:uid="{00000000-0004-0000-1000-000003000000}"/>
    <hyperlink ref="L238" r:id="rId5" xr:uid="{00000000-0004-0000-1000-000004000000}"/>
    <hyperlink ref="L27" r:id="rId6" xr:uid="{00000000-0004-0000-1000-000005000000}"/>
    <hyperlink ref="K391" r:id="rId7" xr:uid="{00000000-0004-0000-1000-000006000000}"/>
    <hyperlink ref="K361" r:id="rId8" xr:uid="{00000000-0004-0000-1000-000007000000}"/>
    <hyperlink ref="K369" r:id="rId9" xr:uid="{00000000-0004-0000-1000-000008000000}"/>
    <hyperlink ref="B457" r:id="rId10" tooltip="Thardouk Starbuckler (page does not exist)" display="https://forgottenrealms.fandom.com/wiki/Thardouk_Starbuckler?veaction=edit&amp;redlink=1" xr:uid="{00000000-0004-0000-1000-000009000000}"/>
    <hyperlink ref="B491" r:id="rId11" tooltip="Vaelra Kallo (page does not exist)" display="https://forgottenrealms.fandom.com/wiki/Vaelra_Kallo?veaction=edit&amp;redlink=1" xr:uid="{00000000-0004-0000-1000-00000A000000}"/>
    <hyperlink ref="M782" r:id="rId12" xr:uid="{00000000-0004-0000-1000-00000B000000}"/>
    <hyperlink ref="M844" r:id="rId13" xr:uid="{00000000-0004-0000-1000-00000C000000}"/>
  </hyperlinks>
  <pageMargins left="0.7" right="0.7" top="0.75" bottom="0.75" header="0.3" footer="0.3"/>
  <pageSetup paperSize="9" orientation="portrait" r:id="rId14"/>
  <drawing r:id="rId15"/>
  <legacyDrawing r:id="rId16"/>
  <tableParts count="4">
    <tablePart r:id="rId17"/>
    <tablePart r:id="rId18"/>
    <tablePart r:id="rId19"/>
    <tablePart r:id="rId20"/>
  </tableParts>
  <extLst>
    <ext xmlns:x14="http://schemas.microsoft.com/office/spreadsheetml/2009/9/main" uri="{CCE6A557-97BC-4b89-ADB6-D9C93CAAB3DF}">
      <x14:dataValidations xmlns:xm="http://schemas.microsoft.com/office/excel/2006/main" disablePrompts="1" count="1">
        <x14:dataValidation type="list" xr:uid="{00000000-0002-0000-1000-000003000000}">
          <x14:formula1>
            <xm:f>Nobles!$A$3:$A$110</xm:f>
          </x14:formula1>
          <xm:sqref>C3:C5 C7:C10 C37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Аркуш28"/>
  <dimension ref="A1:AH7589"/>
  <sheetViews>
    <sheetView view="pageBreakPreview" topLeftCell="G1" zoomScale="130" zoomScaleNormal="100" zoomScaleSheetLayoutView="130" workbookViewId="0">
      <selection activeCell="G14" sqref="G14"/>
    </sheetView>
  </sheetViews>
  <sheetFormatPr defaultRowHeight="15"/>
  <cols>
    <col min="1" max="1" width="5.85546875" style="509" hidden="1" customWidth="1"/>
    <col min="2" max="2" width="18.7109375" style="509" hidden="1" customWidth="1"/>
    <col min="3" max="3" width="3.7109375" style="509" hidden="1" customWidth="1"/>
    <col min="4" max="4" width="8" style="509" hidden="1" customWidth="1"/>
    <col min="5" max="5" width="21.28515625" style="509" hidden="1" customWidth="1"/>
    <col min="6" max="6" width="21.85546875" style="509" hidden="1" customWidth="1"/>
    <col min="7" max="8" width="18.7109375" style="509" customWidth="1"/>
    <col min="9" max="9" width="8" style="509" bestFit="1" customWidth="1"/>
    <col min="10" max="10" width="3" style="509" customWidth="1"/>
    <col min="11" max="12" width="18.7109375" style="509" customWidth="1"/>
    <col min="13" max="13" width="8" style="509" bestFit="1" customWidth="1"/>
    <col min="14" max="15" width="18.7109375" style="509" customWidth="1"/>
    <col min="16" max="16" width="8" style="509" bestFit="1" customWidth="1"/>
    <col min="17" max="17" width="2.7109375" style="509" customWidth="1"/>
    <col min="18" max="19" width="18.7109375" style="509" customWidth="1"/>
    <col min="20" max="20" width="8" style="509" bestFit="1" customWidth="1"/>
    <col min="21" max="22" width="18.7109375" style="509" customWidth="1"/>
    <col min="23" max="23" width="8" style="509" bestFit="1" customWidth="1"/>
    <col min="24" max="24" width="2.28515625" style="509" customWidth="1"/>
    <col min="25" max="26" width="18.7109375" style="509" customWidth="1"/>
    <col min="27" max="27" width="8" style="509" bestFit="1" customWidth="1"/>
    <col min="28" max="29" width="18.7109375" style="509" customWidth="1"/>
    <col min="30" max="30" width="8" style="509" bestFit="1" customWidth="1"/>
    <col min="31" max="31" width="2.7109375" style="509" customWidth="1"/>
    <col min="32" max="33" width="18.7109375" style="509" customWidth="1"/>
    <col min="34" max="34" width="8" style="509" bestFit="1" customWidth="1"/>
    <col min="35" max="16384" width="9.140625" style="509"/>
  </cols>
  <sheetData>
    <row r="1" spans="1:34">
      <c r="G1" s="509" t="s">
        <v>1930</v>
      </c>
    </row>
    <row r="4" spans="1:34">
      <c r="A4" s="509">
        <v>1</v>
      </c>
      <c r="B4" s="509" t="s">
        <v>1931</v>
      </c>
      <c r="C4" s="509">
        <v>1</v>
      </c>
      <c r="D4" s="509" t="s">
        <v>1932</v>
      </c>
      <c r="G4" s="516" t="str">
        <f t="shared" ref="G4:H23" ca="1" si="0">VLOOKUP((RANDBETWEEN(1,7586)),$A:$B,2,FALSE)</f>
        <v>Devadatta</v>
      </c>
      <c r="H4" s="516" t="str">
        <f t="shared" ca="1" si="0"/>
        <v>Barrelhelm</v>
      </c>
      <c r="I4" s="516" t="str">
        <f t="shared" ref="I4:I50" ca="1" si="1">VLOOKUP((RANDBETWEEN(1,20)),$C:$D,2,FALSE)</f>
        <v>Female</v>
      </c>
      <c r="K4" s="516" t="str">
        <f t="shared" ref="K4:L23" ca="1" si="2">VLOOKUP((RANDBETWEEN(1,7586)),$A:$B,2,FALSE)</f>
        <v>Ashara</v>
      </c>
      <c r="L4" s="516" t="str">
        <f t="shared" ca="1" si="2"/>
        <v>Hrordis</v>
      </c>
      <c r="M4" s="516" t="str">
        <f t="shared" ref="M4:M50" ca="1" si="3">VLOOKUP((RANDBETWEEN(1,20)),$C:$D,2,FALSE)</f>
        <v>Male</v>
      </c>
      <c r="N4" s="516" t="str">
        <f t="shared" ref="N4:O23" ca="1" si="4">VLOOKUP((RANDBETWEEN(1,7586)),$A:$B,2,FALSE)</f>
        <v>Orianos</v>
      </c>
      <c r="O4" s="516" t="str">
        <f t="shared" ca="1" si="4"/>
        <v>Ludru</v>
      </c>
      <c r="P4" s="516" t="str">
        <f t="shared" ref="P4:P50" ca="1" si="5">VLOOKUP((RANDBETWEEN(1,20)),$C:$D,2,FALSE)</f>
        <v>Female</v>
      </c>
      <c r="R4" s="516" t="str">
        <f t="shared" ref="R4:S23" ca="1" si="6">VLOOKUP((RANDBETWEEN(1,7586)),$A:$B,2,FALSE)</f>
        <v>Oriantha</v>
      </c>
      <c r="S4" s="516" t="str">
        <f t="shared" ca="1" si="6"/>
        <v>Caspar</v>
      </c>
      <c r="T4" s="516" t="str">
        <f t="shared" ref="T4:T50" ca="1" si="7">VLOOKUP((RANDBETWEEN(1,20)),$C:$D,2,FALSE)</f>
        <v>Female</v>
      </c>
      <c r="U4" s="516" t="str">
        <f t="shared" ref="U4:V23" ca="1" si="8">VLOOKUP((RANDBETWEEN(1,7586)),$A:$B,2,FALSE)</f>
        <v>Chenzira</v>
      </c>
      <c r="V4" s="516" t="str">
        <f t="shared" ca="1" si="8"/>
        <v>Djemidor</v>
      </c>
      <c r="W4" s="516" t="str">
        <f t="shared" ref="W4:W50" ca="1" si="9">VLOOKUP((RANDBETWEEN(1,20)),$C:$D,2,FALSE)</f>
        <v>Female</v>
      </c>
      <c r="Y4" s="516" t="str">
        <f t="shared" ref="Y4:Z23" ca="1" si="10">VLOOKUP((RANDBETWEEN(1,7586)),$A:$B,2,FALSE)</f>
        <v>Kaggen</v>
      </c>
      <c r="Z4" s="516" t="str">
        <f t="shared" ca="1" si="10"/>
        <v>Carus</v>
      </c>
      <c r="AA4" s="516" t="str">
        <f t="shared" ref="AA4:AA50" ca="1" si="11">VLOOKUP((RANDBETWEEN(1,20)),$C:$D,2,FALSE)</f>
        <v>Male</v>
      </c>
      <c r="AB4" s="516" t="str">
        <f t="shared" ref="AB4:AC23" ca="1" si="12">VLOOKUP((RANDBETWEEN(1,7586)),$A:$B,2,FALSE)</f>
        <v>Rouen</v>
      </c>
      <c r="AC4" s="516" t="str">
        <f t="shared" ca="1" si="12"/>
        <v>Cuttlescar</v>
      </c>
      <c r="AD4" s="516" t="str">
        <f t="shared" ref="AD4:AD50" ca="1" si="13">VLOOKUP((RANDBETWEEN(1,20)),$C:$D,2,FALSE)</f>
        <v>Female</v>
      </c>
      <c r="AF4" s="516" t="str">
        <f t="shared" ref="AF4:AG23" ca="1" si="14">VLOOKUP((RANDBETWEEN(1,7586)),$A:$B,2,FALSE)</f>
        <v>Gaetan</v>
      </c>
      <c r="AG4" s="516" t="str">
        <f t="shared" ca="1" si="14"/>
        <v>Codgan</v>
      </c>
      <c r="AH4" s="516" t="str">
        <f t="shared" ref="AH4:AH50" ca="1" si="15">VLOOKUP((RANDBETWEEN(1,20)),$C:$D,2,FALSE)</f>
        <v>Female</v>
      </c>
    </row>
    <row r="5" spans="1:34">
      <c r="A5" s="509">
        <v>2</v>
      </c>
      <c r="B5" s="509" t="s">
        <v>1933</v>
      </c>
      <c r="C5" s="509">
        <v>2</v>
      </c>
      <c r="D5" s="509" t="s">
        <v>1932</v>
      </c>
      <c r="G5" s="516" t="str">
        <f t="shared" ca="1" si="0"/>
        <v>Mark</v>
      </c>
      <c r="H5" s="516" t="str">
        <f t="shared" ca="1" si="0"/>
        <v>Quenthel</v>
      </c>
      <c r="I5" s="516" t="str">
        <f t="shared" ca="1" si="1"/>
        <v>Male</v>
      </c>
      <c r="K5" s="516" t="str">
        <f t="shared" ca="1" si="2"/>
        <v>Yefar</v>
      </c>
      <c r="L5" s="516" t="str">
        <f t="shared" ca="1" si="2"/>
        <v>Lendecia</v>
      </c>
      <c r="M5" s="516" t="str">
        <f t="shared" ca="1" si="3"/>
        <v>Female</v>
      </c>
      <c r="N5" s="516" t="str">
        <f t="shared" ca="1" si="4"/>
        <v>Thalion</v>
      </c>
      <c r="O5" s="516" t="str">
        <f t="shared" ca="1" si="4"/>
        <v>Dhyana</v>
      </c>
      <c r="P5" s="516" t="str">
        <f t="shared" ca="1" si="5"/>
        <v>Male</v>
      </c>
      <c r="R5" s="516" t="str">
        <f t="shared" ca="1" si="6"/>
        <v>Purta</v>
      </c>
      <c r="S5" s="516" t="str">
        <f t="shared" ca="1" si="6"/>
        <v>Mantinea</v>
      </c>
      <c r="T5" s="516" t="str">
        <f t="shared" ca="1" si="7"/>
        <v>Female</v>
      </c>
      <c r="U5" s="516" t="str">
        <f t="shared" ca="1" si="8"/>
        <v>Emundas</v>
      </c>
      <c r="V5" s="516" t="str">
        <f t="shared" ca="1" si="8"/>
        <v>Vineetha</v>
      </c>
      <c r="W5" s="516" t="str">
        <f t="shared" ca="1" si="9"/>
        <v>Male</v>
      </c>
      <c r="Y5" s="516" t="str">
        <f t="shared" ca="1" si="10"/>
        <v>Bentan</v>
      </c>
      <c r="Z5" s="516" t="str">
        <f t="shared" ca="1" si="10"/>
        <v>Seldszar</v>
      </c>
      <c r="AA5" s="516" t="str">
        <f t="shared" ca="1" si="11"/>
        <v>Male</v>
      </c>
      <c r="AB5" s="516" t="str">
        <f t="shared" ca="1" si="12"/>
        <v>Nantar</v>
      </c>
      <c r="AC5" s="516" t="str">
        <f t="shared" ca="1" si="12"/>
        <v>Munzer</v>
      </c>
      <c r="AD5" s="516" t="str">
        <f t="shared" ca="1" si="13"/>
        <v>Male</v>
      </c>
      <c r="AF5" s="516" t="str">
        <f t="shared" ca="1" si="14"/>
        <v>Fernell</v>
      </c>
      <c r="AG5" s="516" t="str">
        <f t="shared" ca="1" si="14"/>
        <v>Mierest</v>
      </c>
      <c r="AH5" s="516" t="str">
        <f t="shared" ca="1" si="15"/>
        <v>Male</v>
      </c>
    </row>
    <row r="6" spans="1:34">
      <c r="A6" s="509">
        <v>3</v>
      </c>
      <c r="B6" s="509" t="s">
        <v>1934</v>
      </c>
      <c r="C6" s="509">
        <v>3</v>
      </c>
      <c r="D6" s="509" t="s">
        <v>1932</v>
      </c>
      <c r="G6" s="516" t="str">
        <f t="shared" ca="1" si="0"/>
        <v>Zemetis</v>
      </c>
      <c r="H6" s="516" t="str">
        <f t="shared" ca="1" si="0"/>
        <v>Haktla</v>
      </c>
      <c r="I6" s="516" t="str">
        <f t="shared" ca="1" si="1"/>
        <v>Female</v>
      </c>
      <c r="K6" s="516" t="str">
        <f t="shared" ca="1" si="2"/>
        <v>Feronia</v>
      </c>
      <c r="L6" s="516" t="str">
        <f t="shared" ca="1" si="2"/>
        <v>Geshardi</v>
      </c>
      <c r="M6" s="516" t="str">
        <f t="shared" ca="1" si="3"/>
        <v>Female</v>
      </c>
      <c r="N6" s="516" t="str">
        <f t="shared" ca="1" si="4"/>
        <v>Galros</v>
      </c>
      <c r="O6" s="516" t="str">
        <f t="shared" ca="1" si="4"/>
        <v>Desimar</v>
      </c>
      <c r="P6" s="516" t="str">
        <f t="shared" ca="1" si="5"/>
        <v>Other</v>
      </c>
      <c r="R6" s="516" t="str">
        <f t="shared" ca="1" si="6"/>
        <v>Loddins</v>
      </c>
      <c r="S6" s="516" t="str">
        <f t="shared" ca="1" si="6"/>
        <v>Donatien</v>
      </c>
      <c r="T6" s="516" t="str">
        <f t="shared" ca="1" si="7"/>
        <v>Male</v>
      </c>
      <c r="U6" s="516" t="str">
        <f t="shared" ca="1" si="8"/>
        <v>Cada</v>
      </c>
      <c r="V6" s="516" t="str">
        <f t="shared" ca="1" si="8"/>
        <v>Rivkah</v>
      </c>
      <c r="W6" s="516" t="str">
        <f t="shared" ca="1" si="9"/>
        <v>Female</v>
      </c>
      <c r="Y6" s="516" t="str">
        <f t="shared" ca="1" si="10"/>
        <v>Incirion</v>
      </c>
      <c r="Z6" s="516" t="str">
        <f t="shared" ca="1" si="10"/>
        <v>Avanoa</v>
      </c>
      <c r="AA6" s="516" t="str">
        <f t="shared" ca="1" si="11"/>
        <v>Other</v>
      </c>
      <c r="AB6" s="516" t="str">
        <f t="shared" ca="1" si="12"/>
        <v>Vanya</v>
      </c>
      <c r="AC6" s="516" t="str">
        <f t="shared" ca="1" si="12"/>
        <v>Anath</v>
      </c>
      <c r="AD6" s="516" t="str">
        <f t="shared" ca="1" si="13"/>
        <v>Female</v>
      </c>
      <c r="AF6" s="516" t="str">
        <f t="shared" ca="1" si="14"/>
        <v>Ralien</v>
      </c>
      <c r="AG6" s="516" t="str">
        <f t="shared" ca="1" si="14"/>
        <v>Thendrik</v>
      </c>
      <c r="AH6" s="516" t="str">
        <f t="shared" ca="1" si="15"/>
        <v>Female</v>
      </c>
    </row>
    <row r="7" spans="1:34">
      <c r="A7" s="509">
        <v>4</v>
      </c>
      <c r="B7" s="509" t="s">
        <v>921</v>
      </c>
      <c r="C7" s="509">
        <v>4</v>
      </c>
      <c r="D7" s="509" t="s">
        <v>1932</v>
      </c>
      <c r="G7" s="516" t="str">
        <f t="shared" ca="1" si="0"/>
        <v>Elirvola</v>
      </c>
      <c r="H7" s="516" t="str">
        <f t="shared" ca="1" si="0"/>
        <v>Jomel</v>
      </c>
      <c r="I7" s="516" t="str">
        <f t="shared" ca="1" si="1"/>
        <v>Male</v>
      </c>
      <c r="K7" s="516" t="str">
        <f t="shared" ca="1" si="2"/>
        <v>Mauritian</v>
      </c>
      <c r="L7" s="516" t="str">
        <f t="shared" ca="1" si="2"/>
        <v>Delquiff</v>
      </c>
      <c r="M7" s="516" t="str">
        <f t="shared" ca="1" si="3"/>
        <v>Male</v>
      </c>
      <c r="N7" s="516" t="str">
        <f t="shared" ca="1" si="4"/>
        <v>Dernhelm</v>
      </c>
      <c r="O7" s="516" t="str">
        <f t="shared" ca="1" si="4"/>
        <v>Khamedoost</v>
      </c>
      <c r="P7" s="516" t="str">
        <f t="shared" ca="1" si="5"/>
        <v>Female</v>
      </c>
      <c r="R7" s="516" t="str">
        <f t="shared" ca="1" si="6"/>
        <v>Selvil</v>
      </c>
      <c r="S7" s="516" t="str">
        <f t="shared" ca="1" si="6"/>
        <v>Imrathan</v>
      </c>
      <c r="T7" s="516" t="str">
        <f t="shared" ca="1" si="7"/>
        <v>Male</v>
      </c>
      <c r="U7" s="516" t="str">
        <f t="shared" ca="1" si="8"/>
        <v>Hyeric</v>
      </c>
      <c r="V7" s="516" t="str">
        <f t="shared" ca="1" si="8"/>
        <v>Chansobal</v>
      </c>
      <c r="W7" s="516" t="str">
        <f t="shared" ca="1" si="9"/>
        <v>Female</v>
      </c>
      <c r="Y7" s="516" t="str">
        <f t="shared" ca="1" si="10"/>
        <v>Waelina</v>
      </c>
      <c r="Z7" s="516" t="str">
        <f t="shared" ca="1" si="10"/>
        <v>Alrus</v>
      </c>
      <c r="AA7" s="516" t="str">
        <f t="shared" ca="1" si="11"/>
        <v>Male</v>
      </c>
      <c r="AB7" s="516" t="str">
        <f t="shared" ca="1" si="12"/>
        <v>Bennet</v>
      </c>
      <c r="AC7" s="516" t="str">
        <f t="shared" ca="1" si="12"/>
        <v>Othrambul</v>
      </c>
      <c r="AD7" s="516" t="str">
        <f t="shared" ca="1" si="13"/>
        <v>Male</v>
      </c>
      <c r="AF7" s="516" t="str">
        <f t="shared" ca="1" si="14"/>
        <v>Coran</v>
      </c>
      <c r="AG7" s="516" t="str">
        <f t="shared" ca="1" si="14"/>
        <v>Symrustar</v>
      </c>
      <c r="AH7" s="516" t="str">
        <f t="shared" ca="1" si="15"/>
        <v>Male</v>
      </c>
    </row>
    <row r="8" spans="1:34">
      <c r="A8" s="509">
        <v>5</v>
      </c>
      <c r="B8" s="509" t="s">
        <v>1935</v>
      </c>
      <c r="C8" s="509">
        <v>5</v>
      </c>
      <c r="D8" s="509" t="s">
        <v>1932</v>
      </c>
      <c r="G8" s="516" t="str">
        <f t="shared" ca="1" si="0"/>
        <v>Iymril</v>
      </c>
      <c r="H8" s="516" t="str">
        <f t="shared" ca="1" si="0"/>
        <v>Daedeline</v>
      </c>
      <c r="I8" s="516" t="str">
        <f t="shared" ca="1" si="1"/>
        <v>Male</v>
      </c>
      <c r="K8" s="516" t="str">
        <f t="shared" ca="1" si="2"/>
        <v>Sethra</v>
      </c>
      <c r="L8" s="516" t="str">
        <f t="shared" ca="1" si="2"/>
        <v>Skoria</v>
      </c>
      <c r="M8" s="516" t="str">
        <f t="shared" ca="1" si="3"/>
        <v>Male</v>
      </c>
      <c r="N8" s="516" t="str">
        <f t="shared" ca="1" si="4"/>
        <v>Willoughby</v>
      </c>
      <c r="O8" s="516" t="str">
        <f t="shared" ca="1" si="4"/>
        <v>Ashdown</v>
      </c>
      <c r="P8" s="516" t="str">
        <f t="shared" ca="1" si="5"/>
        <v>Female</v>
      </c>
      <c r="R8" s="516" t="str">
        <f t="shared" ca="1" si="6"/>
        <v>Celad</v>
      </c>
      <c r="S8" s="516" t="str">
        <f t="shared" ca="1" si="6"/>
        <v>Bhaudach</v>
      </c>
      <c r="T8" s="516" t="str">
        <f t="shared" ca="1" si="7"/>
        <v>Other</v>
      </c>
      <c r="U8" s="516" t="str">
        <f t="shared" ca="1" si="8"/>
        <v>Oathkeeper</v>
      </c>
      <c r="V8" s="516" t="str">
        <f t="shared" ca="1" si="8"/>
        <v>Meklan</v>
      </c>
      <c r="W8" s="516" t="str">
        <f t="shared" ca="1" si="9"/>
        <v>Other</v>
      </c>
      <c r="Y8" s="516" t="str">
        <f t="shared" ca="1" si="10"/>
        <v>Thasean</v>
      </c>
      <c r="Z8" s="516" t="str">
        <f t="shared" ca="1" si="10"/>
        <v>Teg</v>
      </c>
      <c r="AA8" s="516" t="str">
        <f t="shared" ca="1" si="11"/>
        <v>Male</v>
      </c>
      <c r="AB8" s="516" t="str">
        <f t="shared" ca="1" si="12"/>
        <v>Eowyna</v>
      </c>
      <c r="AC8" s="516" t="str">
        <f t="shared" ca="1" si="12"/>
        <v>Jhulae</v>
      </c>
      <c r="AD8" s="516" t="str">
        <f t="shared" ca="1" si="13"/>
        <v>Female</v>
      </c>
      <c r="AF8" s="516" t="str">
        <f t="shared" ca="1" si="14"/>
        <v>Marius</v>
      </c>
      <c r="AG8" s="516" t="str">
        <f t="shared" ca="1" si="14"/>
        <v>Callis</v>
      </c>
      <c r="AH8" s="516" t="str">
        <f t="shared" ca="1" si="15"/>
        <v>Female</v>
      </c>
    </row>
    <row r="9" spans="1:34">
      <c r="A9" s="509">
        <v>6</v>
      </c>
      <c r="B9" s="509" t="s">
        <v>1936</v>
      </c>
      <c r="C9" s="509">
        <v>6</v>
      </c>
      <c r="D9" s="509" t="s">
        <v>1932</v>
      </c>
      <c r="G9" s="516" t="str">
        <f t="shared" ca="1" si="0"/>
        <v>Darsson</v>
      </c>
      <c r="H9" s="516" t="str">
        <f t="shared" ca="1" si="0"/>
        <v>Gerberga</v>
      </c>
      <c r="I9" s="516" t="str">
        <f t="shared" ca="1" si="1"/>
        <v>Female</v>
      </c>
      <c r="K9" s="516" t="str">
        <f t="shared" ca="1" si="2"/>
        <v>Kabir</v>
      </c>
      <c r="L9" s="516" t="str">
        <f t="shared" ca="1" si="2"/>
        <v>Dhaivat</v>
      </c>
      <c r="M9" s="516" t="str">
        <f t="shared" ca="1" si="3"/>
        <v>Male</v>
      </c>
      <c r="N9" s="516" t="str">
        <f t="shared" ca="1" si="4"/>
        <v>Elvanshalee</v>
      </c>
      <c r="O9" s="516" t="str">
        <f t="shared" ca="1" si="4"/>
        <v>Blundy</v>
      </c>
      <c r="P9" s="516" t="str">
        <f t="shared" ca="1" si="5"/>
        <v>Female</v>
      </c>
      <c r="R9" s="516" t="str">
        <f t="shared" ca="1" si="6"/>
        <v>Weoren</v>
      </c>
      <c r="S9" s="516" t="str">
        <f t="shared" ca="1" si="6"/>
        <v>Belina</v>
      </c>
      <c r="T9" s="516" t="str">
        <f t="shared" ca="1" si="7"/>
        <v>Male</v>
      </c>
      <c r="U9" s="516" t="str">
        <f t="shared" ca="1" si="8"/>
        <v>Lantherval</v>
      </c>
      <c r="V9" s="516" t="str">
        <f t="shared" ca="1" si="8"/>
        <v>Orithyia</v>
      </c>
      <c r="W9" s="516" t="str">
        <f t="shared" ca="1" si="9"/>
        <v>Female</v>
      </c>
      <c r="Y9" s="516" t="str">
        <f t="shared" ca="1" si="10"/>
        <v>Loddellas</v>
      </c>
      <c r="Z9" s="516" t="str">
        <f t="shared" ca="1" si="10"/>
        <v>Thurlfara</v>
      </c>
      <c r="AA9" s="516" t="str">
        <f t="shared" ca="1" si="11"/>
        <v>Female</v>
      </c>
      <c r="AB9" s="516" t="str">
        <f t="shared" ca="1" si="12"/>
        <v>Rixon</v>
      </c>
      <c r="AC9" s="516" t="str">
        <f t="shared" ca="1" si="12"/>
        <v>Hurst</v>
      </c>
      <c r="AD9" s="516" t="str">
        <f t="shared" ca="1" si="13"/>
        <v>Male</v>
      </c>
      <c r="AF9" s="516" t="str">
        <f t="shared" ca="1" si="14"/>
        <v>Metetini</v>
      </c>
      <c r="AG9" s="516" t="str">
        <f t="shared" ca="1" si="14"/>
        <v>Amusis</v>
      </c>
      <c r="AH9" s="516" t="str">
        <f t="shared" ca="1" si="15"/>
        <v>Female</v>
      </c>
    </row>
    <row r="10" spans="1:34">
      <c r="A10" s="509">
        <v>7</v>
      </c>
      <c r="B10" s="509" t="s">
        <v>1937</v>
      </c>
      <c r="C10" s="509">
        <v>7</v>
      </c>
      <c r="D10" s="509" t="s">
        <v>1932</v>
      </c>
      <c r="G10" s="516" t="str">
        <f t="shared" ca="1" si="0"/>
        <v>Geshardi</v>
      </c>
      <c r="H10" s="516" t="str">
        <f t="shared" ca="1" si="0"/>
        <v>Sveri</v>
      </c>
      <c r="I10" s="516" t="str">
        <f t="shared" ca="1" si="1"/>
        <v>Female</v>
      </c>
      <c r="K10" s="516" t="str">
        <f t="shared" ca="1" si="2"/>
        <v>Romita</v>
      </c>
      <c r="L10" s="516" t="str">
        <f t="shared" ca="1" si="2"/>
        <v>Dcarius</v>
      </c>
      <c r="M10" s="516" t="str">
        <f t="shared" ca="1" si="3"/>
        <v>Male</v>
      </c>
      <c r="N10" s="516" t="str">
        <f t="shared" ca="1" si="4"/>
        <v>Vakanga</v>
      </c>
      <c r="O10" s="516" t="str">
        <f t="shared" ca="1" si="4"/>
        <v>Damek</v>
      </c>
      <c r="P10" s="516" t="str">
        <f t="shared" ca="1" si="5"/>
        <v>Female</v>
      </c>
      <c r="R10" s="516" t="str">
        <f t="shared" ca="1" si="6"/>
        <v>Dilmun</v>
      </c>
      <c r="S10" s="516" t="str">
        <f t="shared" ca="1" si="6"/>
        <v>Lirdnolu</v>
      </c>
      <c r="T10" s="516" t="str">
        <f t="shared" ca="1" si="7"/>
        <v>Male</v>
      </c>
      <c r="U10" s="516" t="str">
        <f t="shared" ca="1" si="8"/>
        <v>Hadone</v>
      </c>
      <c r="V10" s="516" t="str">
        <f t="shared" ca="1" si="8"/>
        <v>Arethi</v>
      </c>
      <c r="W10" s="516" t="str">
        <f t="shared" ca="1" si="9"/>
        <v>Male</v>
      </c>
      <c r="Y10" s="516" t="str">
        <f t="shared" ca="1" si="10"/>
        <v>Ra’imere</v>
      </c>
      <c r="Z10" s="516" t="str">
        <f t="shared" ca="1" si="10"/>
        <v>Hindergrass</v>
      </c>
      <c r="AA10" s="516" t="str">
        <f t="shared" ca="1" si="11"/>
        <v>Male</v>
      </c>
      <c r="AB10" s="516" t="str">
        <f t="shared" ca="1" si="12"/>
        <v>Phandal</v>
      </c>
      <c r="AC10" s="516" t="str">
        <f t="shared" ca="1" si="12"/>
        <v>Jorah</v>
      </c>
      <c r="AD10" s="516" t="str">
        <f t="shared" ca="1" si="13"/>
        <v>Female</v>
      </c>
      <c r="AF10" s="516" t="str">
        <f t="shared" ca="1" si="14"/>
        <v>Rahu</v>
      </c>
      <c r="AG10" s="516" t="str">
        <f t="shared" ca="1" si="14"/>
        <v>Junlan</v>
      </c>
      <c r="AH10" s="516" t="str">
        <f t="shared" ca="1" si="15"/>
        <v>Female</v>
      </c>
    </row>
    <row r="11" spans="1:34">
      <c r="A11" s="509">
        <v>8</v>
      </c>
      <c r="B11" s="509" t="s">
        <v>1938</v>
      </c>
      <c r="C11" s="509">
        <v>8</v>
      </c>
      <c r="D11" s="509" t="s">
        <v>1932</v>
      </c>
      <c r="G11" s="516" t="str">
        <f t="shared" ca="1" si="0"/>
        <v>Eltherion</v>
      </c>
      <c r="H11" s="516" t="str">
        <f t="shared" ca="1" si="0"/>
        <v>Rhaetia</v>
      </c>
      <c r="I11" s="516" t="str">
        <f t="shared" ca="1" si="1"/>
        <v>Male</v>
      </c>
      <c r="K11" s="516" t="str">
        <f t="shared" ca="1" si="2"/>
        <v>Thasean</v>
      </c>
      <c r="L11" s="516" t="str">
        <f t="shared" ca="1" si="2"/>
        <v>Akordia</v>
      </c>
      <c r="M11" s="516" t="str">
        <f t="shared" ca="1" si="3"/>
        <v>Male</v>
      </c>
      <c r="N11" s="516" t="str">
        <f t="shared" ca="1" si="4"/>
        <v>Andrel</v>
      </c>
      <c r="O11" s="516" t="str">
        <f t="shared" ca="1" si="4"/>
        <v>Risberg</v>
      </c>
      <c r="P11" s="516" t="str">
        <f t="shared" ca="1" si="5"/>
        <v>Female</v>
      </c>
      <c r="R11" s="516" t="str">
        <f t="shared" ca="1" si="6"/>
        <v>Sufana</v>
      </c>
      <c r="S11" s="516" t="str">
        <f t="shared" ca="1" si="6"/>
        <v>Murvoma</v>
      </c>
      <c r="T11" s="516" t="str">
        <f t="shared" ca="1" si="7"/>
        <v>Female</v>
      </c>
      <c r="U11" s="516" t="str">
        <f t="shared" ca="1" si="8"/>
        <v>Artego</v>
      </c>
      <c r="V11" s="516" t="str">
        <f t="shared" ca="1" si="8"/>
        <v>Sariandi</v>
      </c>
      <c r="W11" s="516" t="str">
        <f t="shared" ca="1" si="9"/>
        <v>Other</v>
      </c>
      <c r="Y11" s="516" t="str">
        <f t="shared" ca="1" si="10"/>
        <v>Theleb</v>
      </c>
      <c r="Z11" s="516" t="str">
        <f t="shared" ca="1" si="10"/>
        <v>Alphona</v>
      </c>
      <c r="AA11" s="516" t="str">
        <f t="shared" ca="1" si="11"/>
        <v>Female</v>
      </c>
      <c r="AB11" s="516" t="str">
        <f t="shared" ca="1" si="12"/>
        <v>Arion</v>
      </c>
      <c r="AC11" s="516" t="str">
        <f t="shared" ca="1" si="12"/>
        <v>Melgar</v>
      </c>
      <c r="AD11" s="516" t="str">
        <f t="shared" ca="1" si="13"/>
        <v>Male</v>
      </c>
      <c r="AF11" s="516" t="str">
        <f t="shared" ca="1" si="14"/>
        <v>Vendrona</v>
      </c>
      <c r="AG11" s="516" t="str">
        <f t="shared" ca="1" si="14"/>
        <v>Kwera</v>
      </c>
      <c r="AH11" s="516" t="str">
        <f t="shared" ca="1" si="15"/>
        <v>Male</v>
      </c>
    </row>
    <row r="12" spans="1:34">
      <c r="A12" s="509">
        <v>9</v>
      </c>
      <c r="B12" s="509" t="s">
        <v>1939</v>
      </c>
      <c r="C12" s="509">
        <v>9</v>
      </c>
      <c r="D12" s="509" t="s">
        <v>1932</v>
      </c>
      <c r="G12" s="516" t="str">
        <f t="shared" ca="1" si="0"/>
        <v>Lamberto</v>
      </c>
      <c r="H12" s="516" t="str">
        <f t="shared" ca="1" si="0"/>
        <v>Phova</v>
      </c>
      <c r="I12" s="516" t="str">
        <f t="shared" ca="1" si="1"/>
        <v>Male</v>
      </c>
      <c r="K12" s="516" t="str">
        <f t="shared" ca="1" si="2"/>
        <v>Morak</v>
      </c>
      <c r="L12" s="516" t="str">
        <f t="shared" ca="1" si="2"/>
        <v>Vaughnan</v>
      </c>
      <c r="M12" s="516" t="str">
        <f t="shared" ca="1" si="3"/>
        <v>Female</v>
      </c>
      <c r="N12" s="516" t="str">
        <f t="shared" ca="1" si="4"/>
        <v>Mathaeyia</v>
      </c>
      <c r="O12" s="516" t="str">
        <f t="shared" ca="1" si="4"/>
        <v>Svati</v>
      </c>
      <c r="P12" s="516" t="str">
        <f t="shared" ca="1" si="5"/>
        <v>Male</v>
      </c>
      <c r="R12" s="516" t="str">
        <f t="shared" ca="1" si="6"/>
        <v>Silonar</v>
      </c>
      <c r="S12" s="516" t="str">
        <f t="shared" ca="1" si="6"/>
        <v>Driander</v>
      </c>
      <c r="T12" s="516" t="str">
        <f t="shared" ca="1" si="7"/>
        <v>Female</v>
      </c>
      <c r="U12" s="516" t="str">
        <f t="shared" ca="1" si="8"/>
        <v>Kashundra</v>
      </c>
      <c r="V12" s="516" t="str">
        <f t="shared" ca="1" si="8"/>
        <v>Salvatore</v>
      </c>
      <c r="W12" s="516" t="str">
        <f t="shared" ca="1" si="9"/>
        <v>Female</v>
      </c>
      <c r="Y12" s="516" t="str">
        <f t="shared" ca="1" si="10"/>
        <v>Eizena</v>
      </c>
      <c r="Z12" s="516" t="str">
        <f t="shared" ca="1" si="10"/>
        <v>Woodenhawk</v>
      </c>
      <c r="AA12" s="516" t="str">
        <f t="shared" ca="1" si="11"/>
        <v>Female</v>
      </c>
      <c r="AB12" s="516" t="str">
        <f t="shared" ca="1" si="12"/>
        <v>Darless</v>
      </c>
      <c r="AC12" s="516" t="str">
        <f t="shared" ca="1" si="12"/>
        <v>Vilsar</v>
      </c>
      <c r="AD12" s="516" t="str">
        <f t="shared" ca="1" si="13"/>
        <v>Male</v>
      </c>
      <c r="AF12" s="516" t="str">
        <f t="shared" ca="1" si="14"/>
        <v>Elenda</v>
      </c>
      <c r="AG12" s="516" t="str">
        <f t="shared" ca="1" si="14"/>
        <v>Athrys</v>
      </c>
      <c r="AH12" s="516" t="str">
        <f t="shared" ca="1" si="15"/>
        <v>Female</v>
      </c>
    </row>
    <row r="13" spans="1:34">
      <c r="A13" s="509">
        <v>10</v>
      </c>
      <c r="B13" s="509" t="s">
        <v>1940</v>
      </c>
      <c r="C13" s="509">
        <v>10</v>
      </c>
      <c r="D13" s="509" t="s">
        <v>1932</v>
      </c>
      <c r="G13" s="516" t="str">
        <f t="shared" ca="1" si="0"/>
        <v>Urzo</v>
      </c>
      <c r="H13" s="516" t="str">
        <f t="shared" ca="1" si="0"/>
        <v>Sarad</v>
      </c>
      <c r="I13" s="516" t="str">
        <f t="shared" ca="1" si="1"/>
        <v>Male</v>
      </c>
      <c r="K13" s="516" t="str">
        <f t="shared" ca="1" si="2"/>
        <v>Avaxa</v>
      </c>
      <c r="L13" s="516" t="str">
        <f t="shared" ca="1" si="2"/>
        <v>Merian</v>
      </c>
      <c r="M13" s="516" t="str">
        <f t="shared" ca="1" si="3"/>
        <v>Female</v>
      </c>
      <c r="N13" s="516" t="str">
        <f t="shared" ca="1" si="4"/>
        <v>Certes</v>
      </c>
      <c r="O13" s="516" t="str">
        <f t="shared" ca="1" si="4"/>
        <v>Dasan</v>
      </c>
      <c r="P13" s="516" t="str">
        <f t="shared" ca="1" si="5"/>
        <v>Male</v>
      </c>
      <c r="R13" s="516" t="str">
        <f t="shared" ca="1" si="6"/>
        <v>Vrye</v>
      </c>
      <c r="S13" s="516" t="str">
        <f t="shared" ca="1" si="6"/>
        <v>Oriendram</v>
      </c>
      <c r="T13" s="516" t="str">
        <f t="shared" ca="1" si="7"/>
        <v>Female</v>
      </c>
      <c r="U13" s="516" t="str">
        <f t="shared" ca="1" si="8"/>
        <v>Birrella</v>
      </c>
      <c r="V13" s="516" t="str">
        <f t="shared" ca="1" si="8"/>
        <v>Arien</v>
      </c>
      <c r="W13" s="516" t="str">
        <f t="shared" ca="1" si="9"/>
        <v>Male</v>
      </c>
      <c r="Y13" s="516" t="str">
        <f t="shared" ca="1" si="10"/>
        <v>Druuth</v>
      </c>
      <c r="Z13" s="516" t="str">
        <f t="shared" ca="1" si="10"/>
        <v>Nurul</v>
      </c>
      <c r="AA13" s="516" t="str">
        <f t="shared" ca="1" si="11"/>
        <v>Male</v>
      </c>
      <c r="AB13" s="516" t="str">
        <f t="shared" ca="1" si="12"/>
        <v>Ashralaam</v>
      </c>
      <c r="AC13" s="516" t="str">
        <f t="shared" ca="1" si="12"/>
        <v>Relyn</v>
      </c>
      <c r="AD13" s="516" t="str">
        <f t="shared" ca="1" si="13"/>
        <v>Female</v>
      </c>
      <c r="AF13" s="516" t="str">
        <f t="shared" ca="1" si="14"/>
        <v>Rolen</v>
      </c>
      <c r="AG13" s="516" t="str">
        <f t="shared" ca="1" si="14"/>
        <v>Dasara</v>
      </c>
      <c r="AH13" s="516" t="str">
        <f t="shared" ca="1" si="15"/>
        <v>Male</v>
      </c>
    </row>
    <row r="14" spans="1:34">
      <c r="A14" s="509">
        <v>11</v>
      </c>
      <c r="B14" s="509" t="s">
        <v>1941</v>
      </c>
      <c r="C14" s="509">
        <v>11</v>
      </c>
      <c r="D14" s="509" t="s">
        <v>1942</v>
      </c>
      <c r="G14" s="516" t="str">
        <f t="shared" ca="1" si="0"/>
        <v>Dielle</v>
      </c>
      <c r="H14" s="516" t="str">
        <f t="shared" ca="1" si="0"/>
        <v>Gerwyn</v>
      </c>
      <c r="I14" s="516" t="str">
        <f t="shared" ca="1" si="1"/>
        <v>Female</v>
      </c>
      <c r="K14" s="516" t="str">
        <f t="shared" ca="1" si="2"/>
        <v>Sidonia</v>
      </c>
      <c r="L14" s="516" t="str">
        <f t="shared" ca="1" si="2"/>
        <v>Iriaebor</v>
      </c>
      <c r="M14" s="516" t="str">
        <f t="shared" ca="1" si="3"/>
        <v>Female</v>
      </c>
      <c r="N14" s="516" t="str">
        <f t="shared" ca="1" si="4"/>
        <v>Naergoth</v>
      </c>
      <c r="O14" s="516" t="str">
        <f t="shared" ca="1" si="4"/>
        <v>Rawn</v>
      </c>
      <c r="P14" s="516" t="str">
        <f t="shared" ca="1" si="5"/>
        <v>Female</v>
      </c>
      <c r="R14" s="516" t="str">
        <f t="shared" ca="1" si="6"/>
        <v>Kylira</v>
      </c>
      <c r="S14" s="516" t="str">
        <f t="shared" ca="1" si="6"/>
        <v>Thedaric</v>
      </c>
      <c r="T14" s="516" t="str">
        <f t="shared" ca="1" si="7"/>
        <v>Female</v>
      </c>
      <c r="U14" s="516" t="str">
        <f t="shared" ca="1" si="8"/>
        <v>Shela</v>
      </c>
      <c r="V14" s="516" t="str">
        <f t="shared" ca="1" si="8"/>
        <v>Calabaz</v>
      </c>
      <c r="W14" s="516" t="str">
        <f t="shared" ca="1" si="9"/>
        <v>Male</v>
      </c>
      <c r="Y14" s="516" t="str">
        <f t="shared" ca="1" si="10"/>
        <v>Malnangar</v>
      </c>
      <c r="Z14" s="516" t="str">
        <f t="shared" ca="1" si="10"/>
        <v>Layla</v>
      </c>
      <c r="AA14" s="516" t="str">
        <f t="shared" ca="1" si="11"/>
        <v>Female</v>
      </c>
      <c r="AB14" s="516" t="str">
        <f t="shared" ca="1" si="12"/>
        <v>Csirvaldo</v>
      </c>
      <c r="AC14" s="516" t="str">
        <f t="shared" ca="1" si="12"/>
        <v>Gien</v>
      </c>
      <c r="AD14" s="516" t="str">
        <f t="shared" ca="1" si="13"/>
        <v>Male</v>
      </c>
      <c r="AF14" s="516" t="str">
        <f t="shared" ca="1" si="14"/>
        <v>Mirendandra</v>
      </c>
      <c r="AG14" s="516" t="str">
        <f t="shared" ca="1" si="14"/>
        <v>Eadyth</v>
      </c>
      <c r="AH14" s="516" t="str">
        <f t="shared" ca="1" si="15"/>
        <v>Female</v>
      </c>
    </row>
    <row r="15" spans="1:34">
      <c r="A15" s="509">
        <v>12</v>
      </c>
      <c r="B15" s="509" t="s">
        <v>1943</v>
      </c>
      <c r="C15" s="509">
        <v>12</v>
      </c>
      <c r="D15" s="509" t="s">
        <v>1942</v>
      </c>
      <c r="G15" s="516" t="str">
        <f t="shared" ca="1" si="0"/>
        <v>Thangardt</v>
      </c>
      <c r="H15" s="516" t="str">
        <f t="shared" ca="1" si="0"/>
        <v>Nircyn</v>
      </c>
      <c r="I15" s="516" t="str">
        <f t="shared" ca="1" si="1"/>
        <v>Female</v>
      </c>
      <c r="K15" s="516" t="str">
        <f t="shared" ca="1" si="2"/>
        <v>Othel</v>
      </c>
      <c r="L15" s="516" t="str">
        <f t="shared" ca="1" si="2"/>
        <v>Velina</v>
      </c>
      <c r="M15" s="516" t="str">
        <f t="shared" ca="1" si="3"/>
        <v>Female</v>
      </c>
      <c r="N15" s="516" t="str">
        <f t="shared" ca="1" si="4"/>
        <v>Dureel</v>
      </c>
      <c r="O15" s="516" t="str">
        <f t="shared" ca="1" si="4"/>
        <v>Cariendar</v>
      </c>
      <c r="P15" s="516" t="str">
        <f t="shared" ca="1" si="5"/>
        <v>Female</v>
      </c>
      <c r="R15" s="516" t="str">
        <f t="shared" ca="1" si="6"/>
        <v>Tura</v>
      </c>
      <c r="S15" s="516" t="str">
        <f t="shared" ca="1" si="6"/>
        <v>Manava</v>
      </c>
      <c r="T15" s="516" t="str">
        <f t="shared" ca="1" si="7"/>
        <v>Male</v>
      </c>
      <c r="U15" s="516" t="str">
        <f t="shared" ca="1" si="8"/>
        <v>Thonnac</v>
      </c>
      <c r="V15" s="516" t="str">
        <f t="shared" ca="1" si="8"/>
        <v>Bedwyr</v>
      </c>
      <c r="W15" s="516" t="str">
        <f t="shared" ca="1" si="9"/>
        <v>Male</v>
      </c>
      <c r="Y15" s="516" t="str">
        <f t="shared" ca="1" si="10"/>
        <v>Avilondra</v>
      </c>
      <c r="Z15" s="516" t="str">
        <f t="shared" ca="1" si="10"/>
        <v>Jarren</v>
      </c>
      <c r="AA15" s="516" t="str">
        <f t="shared" ca="1" si="11"/>
        <v>Female</v>
      </c>
      <c r="AB15" s="516" t="str">
        <f t="shared" ca="1" si="12"/>
        <v>Lephyrr</v>
      </c>
      <c r="AC15" s="516" t="str">
        <f t="shared" ca="1" si="12"/>
        <v>Telacil</v>
      </c>
      <c r="AD15" s="516" t="str">
        <f t="shared" ca="1" si="13"/>
        <v>Male</v>
      </c>
      <c r="AF15" s="516" t="str">
        <f t="shared" ca="1" si="14"/>
        <v>Girkar</v>
      </c>
      <c r="AG15" s="516" t="str">
        <f t="shared" ca="1" si="14"/>
        <v>Zaknafein</v>
      </c>
      <c r="AH15" s="516" t="str">
        <f t="shared" ca="1" si="15"/>
        <v>Male</v>
      </c>
    </row>
    <row r="16" spans="1:34">
      <c r="A16" s="509">
        <v>13</v>
      </c>
      <c r="B16" s="509" t="s">
        <v>1944</v>
      </c>
      <c r="C16" s="509">
        <v>13</v>
      </c>
      <c r="D16" s="509" t="s">
        <v>1942</v>
      </c>
      <c r="G16" s="516" t="str">
        <f t="shared" ca="1" si="0"/>
        <v>Naeron</v>
      </c>
      <c r="H16" s="516" t="str">
        <f t="shared" ca="1" si="0"/>
        <v>Alak</v>
      </c>
      <c r="I16" s="516" t="str">
        <f t="shared" ca="1" si="1"/>
        <v>Male</v>
      </c>
      <c r="K16" s="516" t="str">
        <f t="shared" ca="1" si="2"/>
        <v>Thiandra</v>
      </c>
      <c r="L16" s="516" t="str">
        <f t="shared" ca="1" si="2"/>
        <v>Shandaril</v>
      </c>
      <c r="M16" s="516" t="str">
        <f t="shared" ca="1" si="3"/>
        <v>Male</v>
      </c>
      <c r="N16" s="516" t="str">
        <f t="shared" ca="1" si="4"/>
        <v>Azmira</v>
      </c>
      <c r="O16" s="516" t="str">
        <f t="shared" ca="1" si="4"/>
        <v>Irmar</v>
      </c>
      <c r="P16" s="516" t="str">
        <f t="shared" ca="1" si="5"/>
        <v>Female</v>
      </c>
      <c r="R16" s="516" t="str">
        <f t="shared" ca="1" si="6"/>
        <v>Catreus</v>
      </c>
      <c r="S16" s="516" t="str">
        <f t="shared" ca="1" si="6"/>
        <v>Edusascar</v>
      </c>
      <c r="T16" s="516" t="str">
        <f t="shared" ca="1" si="7"/>
        <v>Female</v>
      </c>
      <c r="U16" s="516" t="str">
        <f t="shared" ca="1" si="8"/>
        <v>Keteel</v>
      </c>
      <c r="V16" s="516" t="str">
        <f t="shared" ca="1" si="8"/>
        <v>Faljinn</v>
      </c>
      <c r="W16" s="516" t="str">
        <f t="shared" ca="1" si="9"/>
        <v>Female</v>
      </c>
      <c r="Y16" s="516" t="str">
        <f t="shared" ca="1" si="10"/>
        <v>Bildor</v>
      </c>
      <c r="Z16" s="516" t="str">
        <f t="shared" ca="1" si="10"/>
        <v>Elandur</v>
      </c>
      <c r="AA16" s="516" t="str">
        <f t="shared" ca="1" si="11"/>
        <v>Male</v>
      </c>
      <c r="AB16" s="516" t="str">
        <f t="shared" ca="1" si="12"/>
        <v>Sanidine</v>
      </c>
      <c r="AC16" s="516" t="str">
        <f t="shared" ca="1" si="12"/>
        <v>Jumanah</v>
      </c>
      <c r="AD16" s="516" t="str">
        <f t="shared" ca="1" si="13"/>
        <v>Female</v>
      </c>
      <c r="AF16" s="516" t="str">
        <f t="shared" ca="1" si="14"/>
        <v>Wace</v>
      </c>
      <c r="AG16" s="516" t="str">
        <f t="shared" ca="1" si="14"/>
        <v>Raissa</v>
      </c>
      <c r="AH16" s="516" t="str">
        <f t="shared" ca="1" si="15"/>
        <v>Female</v>
      </c>
    </row>
    <row r="17" spans="1:34">
      <c r="A17" s="509">
        <v>14</v>
      </c>
      <c r="B17" s="509" t="s">
        <v>1945</v>
      </c>
      <c r="C17" s="509">
        <v>14</v>
      </c>
      <c r="D17" s="509" t="s">
        <v>1942</v>
      </c>
      <c r="G17" s="516" t="str">
        <f t="shared" ca="1" si="0"/>
        <v>Mergoda</v>
      </c>
      <c r="H17" s="516" t="str">
        <f t="shared" ca="1" si="0"/>
        <v>Denker</v>
      </c>
      <c r="I17" s="516" t="str">
        <f t="shared" ca="1" si="1"/>
        <v>Female</v>
      </c>
      <c r="K17" s="516" t="str">
        <f t="shared" ca="1" si="2"/>
        <v>Nybor</v>
      </c>
      <c r="L17" s="516" t="str">
        <f t="shared" ca="1" si="2"/>
        <v>Kelcey</v>
      </c>
      <c r="M17" s="516" t="str">
        <f t="shared" ca="1" si="3"/>
        <v>Female</v>
      </c>
      <c r="N17" s="516" t="str">
        <f t="shared" ca="1" si="4"/>
        <v>Derema</v>
      </c>
      <c r="O17" s="516" t="str">
        <f t="shared" ca="1" si="4"/>
        <v>Marino</v>
      </c>
      <c r="P17" s="516" t="str">
        <f t="shared" ca="1" si="5"/>
        <v>Female</v>
      </c>
      <c r="R17" s="516" t="str">
        <f t="shared" ca="1" si="6"/>
        <v>Marden</v>
      </c>
      <c r="S17" s="516" t="str">
        <f t="shared" ca="1" si="6"/>
        <v>Quetta</v>
      </c>
      <c r="T17" s="516" t="str">
        <f t="shared" ca="1" si="7"/>
        <v>Male</v>
      </c>
      <c r="U17" s="516" t="str">
        <f t="shared" ca="1" si="8"/>
        <v>Wulfstan</v>
      </c>
      <c r="V17" s="516" t="str">
        <f t="shared" ca="1" si="8"/>
        <v>Sopsek</v>
      </c>
      <c r="W17" s="516" t="str">
        <f t="shared" ca="1" si="9"/>
        <v>Female</v>
      </c>
      <c r="Y17" s="516" t="str">
        <f t="shared" ca="1" si="10"/>
        <v>Cleona</v>
      </c>
      <c r="Z17" s="516" t="str">
        <f t="shared" ca="1" si="10"/>
        <v>Enconeg</v>
      </c>
      <c r="AA17" s="516" t="str">
        <f t="shared" ca="1" si="11"/>
        <v>Other</v>
      </c>
      <c r="AB17" s="516" t="str">
        <f t="shared" ca="1" si="12"/>
        <v>Danax</v>
      </c>
      <c r="AC17" s="516" t="str">
        <f t="shared" ca="1" si="12"/>
        <v>Pharlos</v>
      </c>
      <c r="AD17" s="516" t="str">
        <f t="shared" ca="1" si="13"/>
        <v>Male</v>
      </c>
      <c r="AF17" s="516" t="str">
        <f t="shared" ca="1" si="14"/>
        <v>Karse</v>
      </c>
      <c r="AG17" s="516" t="str">
        <f t="shared" ca="1" si="14"/>
        <v>Funjega</v>
      </c>
      <c r="AH17" s="516" t="str">
        <f t="shared" ca="1" si="15"/>
        <v>Female</v>
      </c>
    </row>
    <row r="18" spans="1:34">
      <c r="A18" s="509">
        <v>15</v>
      </c>
      <c r="B18" s="509" t="s">
        <v>1946</v>
      </c>
      <c r="C18" s="509">
        <v>15</v>
      </c>
      <c r="D18" s="509" t="s">
        <v>1942</v>
      </c>
      <c r="G18" s="516" t="str">
        <f t="shared" ca="1" si="0"/>
        <v>Caliastro</v>
      </c>
      <c r="H18" s="516" t="str">
        <f t="shared" ca="1" si="0"/>
        <v>Hermokrates</v>
      </c>
      <c r="I18" s="516" t="str">
        <f t="shared" ca="1" si="1"/>
        <v>Male</v>
      </c>
      <c r="K18" s="516" t="str">
        <f t="shared" ca="1" si="2"/>
        <v>Erichthonius</v>
      </c>
      <c r="L18" s="516" t="str">
        <f t="shared" ca="1" si="2"/>
        <v>Grimwald</v>
      </c>
      <c r="M18" s="516" t="str">
        <f t="shared" ca="1" si="3"/>
        <v>Female</v>
      </c>
      <c r="N18" s="516" t="str">
        <f t="shared" ca="1" si="4"/>
        <v>Celise</v>
      </c>
      <c r="O18" s="516" t="str">
        <f t="shared" ca="1" si="4"/>
        <v>Deepstrider</v>
      </c>
      <c r="P18" s="516" t="str">
        <f t="shared" ca="1" si="5"/>
        <v>Other</v>
      </c>
      <c r="R18" s="516" t="str">
        <f t="shared" ca="1" si="6"/>
        <v>Phaere</v>
      </c>
      <c r="S18" s="516" t="str">
        <f t="shared" ca="1" si="6"/>
        <v>Bomar</v>
      </c>
      <c r="T18" s="516" t="str">
        <f t="shared" ca="1" si="7"/>
        <v>Female</v>
      </c>
      <c r="U18" s="516" t="str">
        <f t="shared" ca="1" si="8"/>
        <v>Oren</v>
      </c>
      <c r="V18" s="516" t="str">
        <f t="shared" ca="1" si="8"/>
        <v>Begris</v>
      </c>
      <c r="W18" s="516" t="str">
        <f t="shared" ca="1" si="9"/>
        <v>Female</v>
      </c>
      <c r="Y18" s="516" t="str">
        <f t="shared" ca="1" si="10"/>
        <v>Daelius</v>
      </c>
      <c r="Z18" s="516" t="str">
        <f t="shared" ca="1" si="10"/>
        <v>Manjoot</v>
      </c>
      <c r="AA18" s="516" t="str">
        <f t="shared" ca="1" si="11"/>
        <v>Male</v>
      </c>
      <c r="AB18" s="516" t="str">
        <f t="shared" ca="1" si="12"/>
        <v>Norward</v>
      </c>
      <c r="AC18" s="516" t="str">
        <f t="shared" ca="1" si="12"/>
        <v>Shahnaz</v>
      </c>
      <c r="AD18" s="516" t="str">
        <f t="shared" ca="1" si="13"/>
        <v>Male</v>
      </c>
      <c r="AF18" s="516" t="str">
        <f t="shared" ca="1" si="14"/>
        <v>Bawdewyn</v>
      </c>
      <c r="AG18" s="516" t="str">
        <f t="shared" ca="1" si="14"/>
        <v>Vorlino</v>
      </c>
      <c r="AH18" s="516" t="str">
        <f t="shared" ca="1" si="15"/>
        <v>Female</v>
      </c>
    </row>
    <row r="19" spans="1:34">
      <c r="A19" s="509">
        <v>16</v>
      </c>
      <c r="B19" s="509" t="s">
        <v>1947</v>
      </c>
      <c r="C19" s="509">
        <v>16</v>
      </c>
      <c r="D19" s="509" t="s">
        <v>1942</v>
      </c>
      <c r="G19" s="516" t="str">
        <f t="shared" ca="1" si="0"/>
        <v>Dyrnar</v>
      </c>
      <c r="H19" s="516" t="str">
        <f t="shared" ca="1" si="0"/>
        <v>Azura</v>
      </c>
      <c r="I19" s="516" t="str">
        <f t="shared" ca="1" si="1"/>
        <v>Male</v>
      </c>
      <c r="K19" s="516" t="str">
        <f t="shared" ca="1" si="2"/>
        <v>Isola</v>
      </c>
      <c r="L19" s="516" t="str">
        <f t="shared" ca="1" si="2"/>
        <v>Welkirk</v>
      </c>
      <c r="M19" s="516" t="str">
        <f t="shared" ca="1" si="3"/>
        <v>Male</v>
      </c>
      <c r="N19" s="516" t="str">
        <f t="shared" ca="1" si="4"/>
        <v>Nailo</v>
      </c>
      <c r="O19" s="516" t="str">
        <f t="shared" ca="1" si="4"/>
        <v>Skoan</v>
      </c>
      <c r="P19" s="516" t="str">
        <f t="shared" ca="1" si="5"/>
        <v>Female</v>
      </c>
      <c r="R19" s="516" t="str">
        <f t="shared" ca="1" si="6"/>
        <v>Gruenwald</v>
      </c>
      <c r="S19" s="516" t="str">
        <f t="shared" ca="1" si="6"/>
        <v>Kaelthorn</v>
      </c>
      <c r="T19" s="516" t="str">
        <f t="shared" ca="1" si="7"/>
        <v>Female</v>
      </c>
      <c r="U19" s="516" t="str">
        <f t="shared" ca="1" si="8"/>
        <v>Boaz</v>
      </c>
      <c r="V19" s="516" t="str">
        <f t="shared" ca="1" si="8"/>
        <v>Dethas</v>
      </c>
      <c r="W19" s="516" t="str">
        <f t="shared" ca="1" si="9"/>
        <v>Male</v>
      </c>
      <c r="Y19" s="516" t="str">
        <f t="shared" ca="1" si="10"/>
        <v>Zaltana</v>
      </c>
      <c r="Z19" s="516" t="str">
        <f t="shared" ca="1" si="10"/>
        <v>Falana</v>
      </c>
      <c r="AA19" s="516" t="str">
        <f t="shared" ca="1" si="11"/>
        <v>Male</v>
      </c>
      <c r="AB19" s="516" t="str">
        <f t="shared" ca="1" si="12"/>
        <v>Elzenia</v>
      </c>
      <c r="AC19" s="516" t="str">
        <f t="shared" ca="1" si="12"/>
        <v>Jarren</v>
      </c>
      <c r="AD19" s="516" t="str">
        <f t="shared" ca="1" si="13"/>
        <v>Female</v>
      </c>
      <c r="AF19" s="516" t="str">
        <f t="shared" ca="1" si="14"/>
        <v>Moges</v>
      </c>
      <c r="AG19" s="516" t="str">
        <f t="shared" ca="1" si="14"/>
        <v>Nuala</v>
      </c>
      <c r="AH19" s="516" t="str">
        <f t="shared" ca="1" si="15"/>
        <v>Female</v>
      </c>
    </row>
    <row r="20" spans="1:34">
      <c r="A20" s="509">
        <v>17</v>
      </c>
      <c r="B20" s="509" t="s">
        <v>1948</v>
      </c>
      <c r="C20" s="509">
        <v>17</v>
      </c>
      <c r="D20" s="509" t="s">
        <v>1942</v>
      </c>
      <c r="G20" s="516" t="str">
        <f t="shared" ca="1" si="0"/>
        <v>Auguhol</v>
      </c>
      <c r="H20" s="516" t="str">
        <f t="shared" ca="1" si="0"/>
        <v>Antigonus</v>
      </c>
      <c r="I20" s="516" t="str">
        <f t="shared" ca="1" si="1"/>
        <v>Male</v>
      </c>
      <c r="K20" s="516" t="str">
        <f t="shared" ca="1" si="2"/>
        <v>Hanrik</v>
      </c>
      <c r="L20" s="516" t="str">
        <f t="shared" ca="1" si="2"/>
        <v>Lucilius</v>
      </c>
      <c r="M20" s="516" t="str">
        <f t="shared" ca="1" si="3"/>
        <v>Male</v>
      </c>
      <c r="N20" s="516" t="str">
        <f t="shared" ca="1" si="4"/>
        <v>Faldorn</v>
      </c>
      <c r="O20" s="516" t="str">
        <f t="shared" ca="1" si="4"/>
        <v>Zevon</v>
      </c>
      <c r="P20" s="516" t="str">
        <f t="shared" ca="1" si="5"/>
        <v>Female</v>
      </c>
      <c r="R20" s="516" t="str">
        <f t="shared" ca="1" si="6"/>
        <v>Endelia</v>
      </c>
      <c r="S20" s="516" t="str">
        <f t="shared" ca="1" si="6"/>
        <v>Ridwan</v>
      </c>
      <c r="T20" s="516" t="str">
        <f t="shared" ca="1" si="7"/>
        <v>Female</v>
      </c>
      <c r="U20" s="516" t="str">
        <f t="shared" ca="1" si="8"/>
        <v>Jonsa</v>
      </c>
      <c r="V20" s="516" t="str">
        <f t="shared" ca="1" si="8"/>
        <v>Feronia</v>
      </c>
      <c r="W20" s="516" t="str">
        <f t="shared" ca="1" si="9"/>
        <v>Male</v>
      </c>
      <c r="Y20" s="516" t="str">
        <f t="shared" ca="1" si="10"/>
        <v>Dervala</v>
      </c>
      <c r="Z20" s="516" t="str">
        <f t="shared" ca="1" si="10"/>
        <v>Geren</v>
      </c>
      <c r="AA20" s="516" t="str">
        <f t="shared" ca="1" si="11"/>
        <v>Male</v>
      </c>
      <c r="AB20" s="516" t="str">
        <f t="shared" ca="1" si="12"/>
        <v>Rusalgha</v>
      </c>
      <c r="AC20" s="516" t="str">
        <f t="shared" ca="1" si="12"/>
        <v>Shiriq</v>
      </c>
      <c r="AD20" s="516" t="str">
        <f t="shared" ca="1" si="13"/>
        <v>Female</v>
      </c>
      <c r="AF20" s="516" t="str">
        <f t="shared" ca="1" si="14"/>
        <v>Gwange</v>
      </c>
      <c r="AG20" s="516" t="str">
        <f t="shared" ca="1" si="14"/>
        <v>Ishala</v>
      </c>
      <c r="AH20" s="516" t="str">
        <f t="shared" ca="1" si="15"/>
        <v>Female</v>
      </c>
    </row>
    <row r="21" spans="1:34">
      <c r="A21" s="509">
        <v>18</v>
      </c>
      <c r="B21" s="509" t="s">
        <v>1949</v>
      </c>
      <c r="C21" s="509">
        <v>18</v>
      </c>
      <c r="D21" s="509" t="s">
        <v>1942</v>
      </c>
      <c r="G21" s="516" t="str">
        <f t="shared" ca="1" si="0"/>
        <v>Dalmacio</v>
      </c>
      <c r="H21" s="516" t="str">
        <f t="shared" ca="1" si="0"/>
        <v>Rizzen</v>
      </c>
      <c r="I21" s="516" t="str">
        <f t="shared" ca="1" si="1"/>
        <v>Female</v>
      </c>
      <c r="K21" s="516" t="str">
        <f t="shared" ca="1" si="2"/>
        <v>Morley</v>
      </c>
      <c r="L21" s="516" t="str">
        <f t="shared" ca="1" si="2"/>
        <v>Hyden</v>
      </c>
      <c r="M21" s="516" t="str">
        <f t="shared" ca="1" si="3"/>
        <v>Male</v>
      </c>
      <c r="N21" s="516" t="str">
        <f t="shared" ca="1" si="4"/>
        <v>Grex</v>
      </c>
      <c r="O21" s="516" t="str">
        <f t="shared" ca="1" si="4"/>
        <v>Bramly</v>
      </c>
      <c r="P21" s="516" t="str">
        <f t="shared" ca="1" si="5"/>
        <v>Male</v>
      </c>
      <c r="R21" s="516" t="str">
        <f t="shared" ca="1" si="6"/>
        <v>Dusya</v>
      </c>
      <c r="S21" s="516" t="str">
        <f t="shared" ca="1" si="6"/>
        <v>Issho</v>
      </c>
      <c r="T21" s="516" t="str">
        <f t="shared" ca="1" si="7"/>
        <v>Female</v>
      </c>
      <c r="U21" s="516" t="str">
        <f t="shared" ca="1" si="8"/>
        <v>Ceratus</v>
      </c>
      <c r="V21" s="516" t="str">
        <f t="shared" ca="1" si="8"/>
        <v>Skeetul</v>
      </c>
      <c r="W21" s="516" t="str">
        <f t="shared" ca="1" si="9"/>
        <v>Female</v>
      </c>
      <c r="Y21" s="516" t="str">
        <f t="shared" ca="1" si="10"/>
        <v>Uzan</v>
      </c>
      <c r="Z21" s="516" t="str">
        <f t="shared" ca="1" si="10"/>
        <v>Deandra</v>
      </c>
      <c r="AA21" s="516" t="str">
        <f t="shared" ca="1" si="11"/>
        <v>Female</v>
      </c>
      <c r="AB21" s="516" t="str">
        <f t="shared" ca="1" si="12"/>
        <v>Titch</v>
      </c>
      <c r="AC21" s="516" t="str">
        <f t="shared" ca="1" si="12"/>
        <v>Dolendo</v>
      </c>
      <c r="AD21" s="516" t="str">
        <f t="shared" ca="1" si="13"/>
        <v>Female</v>
      </c>
      <c r="AF21" s="516" t="str">
        <f t="shared" ca="1" si="14"/>
        <v>Duessa</v>
      </c>
      <c r="AG21" s="516" t="str">
        <f t="shared" ca="1" si="14"/>
        <v>Kildeen</v>
      </c>
      <c r="AH21" s="516" t="str">
        <f t="shared" ca="1" si="15"/>
        <v>Male</v>
      </c>
    </row>
    <row r="22" spans="1:34">
      <c r="A22" s="509">
        <v>19</v>
      </c>
      <c r="B22" s="509" t="s">
        <v>1950</v>
      </c>
      <c r="C22" s="509">
        <v>19</v>
      </c>
      <c r="D22" s="509" t="s">
        <v>1942</v>
      </c>
      <c r="G22" s="516" t="str">
        <f t="shared" ca="1" si="0"/>
        <v>Gesper</v>
      </c>
      <c r="H22" s="516" t="str">
        <f t="shared" ca="1" si="0"/>
        <v>Mardocles</v>
      </c>
      <c r="I22" s="516" t="str">
        <f t="shared" ca="1" si="1"/>
        <v>Male</v>
      </c>
      <c r="K22" s="516" t="str">
        <f t="shared" ca="1" si="2"/>
        <v>Gamar</v>
      </c>
      <c r="L22" s="516" t="str">
        <f t="shared" ca="1" si="2"/>
        <v>Naryn</v>
      </c>
      <c r="M22" s="516" t="str">
        <f t="shared" ca="1" si="3"/>
        <v>Male</v>
      </c>
      <c r="N22" s="516" t="str">
        <f t="shared" ca="1" si="4"/>
        <v>Shirin</v>
      </c>
      <c r="O22" s="516" t="str">
        <f t="shared" ca="1" si="4"/>
        <v>Gelroos</v>
      </c>
      <c r="P22" s="516" t="str">
        <f t="shared" ca="1" si="5"/>
        <v>Male</v>
      </c>
      <c r="R22" s="516" t="str">
        <f t="shared" ca="1" si="6"/>
        <v>Creth</v>
      </c>
      <c r="S22" s="516" t="str">
        <f t="shared" ca="1" si="6"/>
        <v>Sturla</v>
      </c>
      <c r="T22" s="516" t="str">
        <f t="shared" ca="1" si="7"/>
        <v>Male</v>
      </c>
      <c r="U22" s="516" t="str">
        <f t="shared" ca="1" si="8"/>
        <v>Bracton</v>
      </c>
      <c r="V22" s="516" t="str">
        <f t="shared" ca="1" si="8"/>
        <v>Ixion</v>
      </c>
      <c r="W22" s="516" t="str">
        <f t="shared" ca="1" si="9"/>
        <v>Female</v>
      </c>
      <c r="Y22" s="516" t="str">
        <f t="shared" ca="1" si="10"/>
        <v>Hiltroua</v>
      </c>
      <c r="Z22" s="516" t="str">
        <f t="shared" ca="1" si="10"/>
        <v>Totugo</v>
      </c>
      <c r="AA22" s="516" t="str">
        <f t="shared" ca="1" si="11"/>
        <v>Male</v>
      </c>
      <c r="AB22" s="516" t="str">
        <f t="shared" ca="1" si="12"/>
        <v>Beleth</v>
      </c>
      <c r="AC22" s="516" t="str">
        <f t="shared" ca="1" si="12"/>
        <v>Gregoric</v>
      </c>
      <c r="AD22" s="516" t="str">
        <f t="shared" ca="1" si="13"/>
        <v>Female</v>
      </c>
      <c r="AF22" s="516" t="str">
        <f t="shared" ca="1" si="14"/>
        <v>Boromar</v>
      </c>
      <c r="AG22" s="516" t="str">
        <f t="shared" ca="1" si="14"/>
        <v>Delryn</v>
      </c>
      <c r="AH22" s="516" t="str">
        <f t="shared" ca="1" si="15"/>
        <v>Female</v>
      </c>
    </row>
    <row r="23" spans="1:34">
      <c r="A23" s="509">
        <v>20</v>
      </c>
      <c r="B23" s="509" t="s">
        <v>1951</v>
      </c>
      <c r="C23" s="509">
        <v>20</v>
      </c>
      <c r="D23" s="509" t="s">
        <v>1952</v>
      </c>
      <c r="G23" s="516" t="str">
        <f t="shared" ca="1" si="0"/>
        <v>Grybek</v>
      </c>
      <c r="H23" s="516" t="str">
        <f t="shared" ca="1" si="0"/>
        <v>Troa</v>
      </c>
      <c r="I23" s="516" t="str">
        <f t="shared" ca="1" si="1"/>
        <v>Female</v>
      </c>
      <c r="K23" s="516" t="str">
        <f t="shared" ca="1" si="2"/>
        <v>Behjat</v>
      </c>
      <c r="L23" s="516" t="str">
        <f t="shared" ca="1" si="2"/>
        <v>Ennarea</v>
      </c>
      <c r="M23" s="516" t="str">
        <f t="shared" ca="1" si="3"/>
        <v>Female</v>
      </c>
      <c r="N23" s="516" t="str">
        <f t="shared" ca="1" si="4"/>
        <v>Cecie</v>
      </c>
      <c r="O23" s="516" t="str">
        <f t="shared" ca="1" si="4"/>
        <v>Thanowayn</v>
      </c>
      <c r="P23" s="516" t="str">
        <f t="shared" ca="1" si="5"/>
        <v>Male</v>
      </c>
      <c r="R23" s="516" t="str">
        <f t="shared" ca="1" si="6"/>
        <v>Madrale</v>
      </c>
      <c r="S23" s="516" t="str">
        <f t="shared" ca="1" si="6"/>
        <v>Melosha</v>
      </c>
      <c r="T23" s="516" t="str">
        <f t="shared" ca="1" si="7"/>
        <v>Female</v>
      </c>
      <c r="U23" s="516" t="str">
        <f t="shared" ca="1" si="8"/>
        <v>Matrika</v>
      </c>
      <c r="V23" s="516" t="str">
        <f t="shared" ca="1" si="8"/>
        <v>Tyrus</v>
      </c>
      <c r="W23" s="516" t="str">
        <f t="shared" ca="1" si="9"/>
        <v>Female</v>
      </c>
      <c r="Y23" s="516" t="str">
        <f t="shared" ca="1" si="10"/>
        <v>Wolsey</v>
      </c>
      <c r="Z23" s="516" t="str">
        <f t="shared" ca="1" si="10"/>
        <v>Pye</v>
      </c>
      <c r="AA23" s="516" t="str">
        <f t="shared" ca="1" si="11"/>
        <v>Male</v>
      </c>
      <c r="AB23" s="516" t="str">
        <f t="shared" ca="1" si="12"/>
        <v>Cormyra</v>
      </c>
      <c r="AC23" s="516" t="str">
        <f t="shared" ca="1" si="12"/>
        <v>Titanmoon</v>
      </c>
      <c r="AD23" s="516" t="str">
        <f t="shared" ca="1" si="13"/>
        <v>Female</v>
      </c>
      <c r="AF23" s="516" t="str">
        <f t="shared" ca="1" si="14"/>
        <v>Kanya</v>
      </c>
      <c r="AG23" s="516" t="str">
        <f t="shared" ca="1" si="14"/>
        <v>Rizzen</v>
      </c>
      <c r="AH23" s="516" t="str">
        <f t="shared" ca="1" si="15"/>
        <v>Female</v>
      </c>
    </row>
    <row r="24" spans="1:34">
      <c r="A24" s="509">
        <v>21</v>
      </c>
      <c r="B24" s="509" t="s">
        <v>1953</v>
      </c>
      <c r="G24" s="516" t="str">
        <f t="shared" ref="G24:H43" ca="1" si="16">VLOOKUP((RANDBETWEEN(1,7586)),$A:$B,2,FALSE)</f>
        <v>Fedelia</v>
      </c>
      <c r="H24" s="516" t="str">
        <f t="shared" ca="1" si="16"/>
        <v>Petros</v>
      </c>
      <c r="I24" s="516" t="str">
        <f t="shared" ca="1" si="1"/>
        <v>Male</v>
      </c>
      <c r="K24" s="516" t="str">
        <f t="shared" ref="K24:L43" ca="1" si="17">VLOOKUP((RANDBETWEEN(1,7586)),$A:$B,2,FALSE)</f>
        <v>Medegian</v>
      </c>
      <c r="L24" s="516" t="str">
        <f t="shared" ca="1" si="17"/>
        <v>Chalon</v>
      </c>
      <c r="M24" s="516" t="str">
        <f t="shared" ca="1" si="3"/>
        <v>Male</v>
      </c>
      <c r="N24" s="516" t="str">
        <f t="shared" ref="N24:O43" ca="1" si="18">VLOOKUP((RANDBETWEEN(1,7586)),$A:$B,2,FALSE)</f>
        <v>Hindergrass</v>
      </c>
      <c r="O24" s="516" t="str">
        <f t="shared" ca="1" si="18"/>
        <v>Gandosa</v>
      </c>
      <c r="P24" s="516" t="str">
        <f t="shared" ca="1" si="5"/>
        <v>Female</v>
      </c>
      <c r="R24" s="516" t="str">
        <f t="shared" ref="R24:S43" ca="1" si="19">VLOOKUP((RANDBETWEEN(1,7586)),$A:$B,2,FALSE)</f>
        <v>Cynthoria</v>
      </c>
      <c r="S24" s="516" t="str">
        <f t="shared" ca="1" si="19"/>
        <v>Gluri</v>
      </c>
      <c r="T24" s="516" t="str">
        <f t="shared" ca="1" si="7"/>
        <v>Male</v>
      </c>
      <c r="U24" s="516" t="str">
        <f t="shared" ref="U24:V43" ca="1" si="20">VLOOKUP((RANDBETWEEN(1,7586)),$A:$B,2,FALSE)</f>
        <v>Frikhesp</v>
      </c>
      <c r="V24" s="516" t="str">
        <f t="shared" ca="1" si="20"/>
        <v>Geshmark</v>
      </c>
      <c r="W24" s="516" t="str">
        <f t="shared" ca="1" si="9"/>
        <v>Female</v>
      </c>
      <c r="Y24" s="516" t="str">
        <f t="shared" ref="Y24:Z43" ca="1" si="21">VLOOKUP((RANDBETWEEN(1,7586)),$A:$B,2,FALSE)</f>
        <v>Wisym</v>
      </c>
      <c r="Z24" s="516" t="str">
        <f t="shared" ca="1" si="21"/>
        <v>Eldamar</v>
      </c>
      <c r="AA24" s="516" t="str">
        <f t="shared" ca="1" si="11"/>
        <v>Female</v>
      </c>
      <c r="AB24" s="516" t="str">
        <f t="shared" ref="AB24:AC43" ca="1" si="22">VLOOKUP((RANDBETWEEN(1,7586)),$A:$B,2,FALSE)</f>
        <v>Serkos</v>
      </c>
      <c r="AC24" s="516" t="str">
        <f t="shared" ca="1" si="22"/>
        <v>Idros</v>
      </c>
      <c r="AD24" s="516" t="str">
        <f t="shared" ca="1" si="13"/>
        <v>Female</v>
      </c>
      <c r="AF24" s="516" t="str">
        <f t="shared" ref="AF24:AG43" ca="1" si="23">VLOOKUP((RANDBETWEEN(1,7586)),$A:$B,2,FALSE)</f>
        <v>Thuba</v>
      </c>
      <c r="AG24" s="516" t="str">
        <f t="shared" ca="1" si="23"/>
        <v>Maya</v>
      </c>
      <c r="AH24" s="516" t="str">
        <f t="shared" ca="1" si="15"/>
        <v>Female</v>
      </c>
    </row>
    <row r="25" spans="1:34">
      <c r="A25" s="509">
        <v>22</v>
      </c>
      <c r="B25" s="509" t="s">
        <v>1954</v>
      </c>
      <c r="G25" s="516" t="str">
        <f t="shared" ca="1" si="16"/>
        <v>Zulaaria</v>
      </c>
      <c r="H25" s="516" t="str">
        <f t="shared" ca="1" si="16"/>
        <v>Plooy</v>
      </c>
      <c r="I25" s="516" t="str">
        <f t="shared" ca="1" si="1"/>
        <v>Male</v>
      </c>
      <c r="K25" s="516" t="str">
        <f t="shared" ca="1" si="17"/>
        <v>Gidrondell</v>
      </c>
      <c r="L25" s="516" t="str">
        <f t="shared" ca="1" si="17"/>
        <v>Dare</v>
      </c>
      <c r="M25" s="516" t="str">
        <f t="shared" ca="1" si="3"/>
        <v>Male</v>
      </c>
      <c r="N25" s="516" t="str">
        <f t="shared" ca="1" si="18"/>
        <v>Antatlab</v>
      </c>
      <c r="O25" s="516" t="str">
        <f t="shared" ca="1" si="18"/>
        <v>Saerlg</v>
      </c>
      <c r="P25" s="516" t="str">
        <f t="shared" ca="1" si="5"/>
        <v>Other</v>
      </c>
      <c r="R25" s="516" t="str">
        <f t="shared" ca="1" si="19"/>
        <v>Monteith</v>
      </c>
      <c r="S25" s="516" t="str">
        <f t="shared" ca="1" si="19"/>
        <v>Gaio</v>
      </c>
      <c r="T25" s="516" t="str">
        <f t="shared" ca="1" si="7"/>
        <v>Female</v>
      </c>
      <c r="U25" s="516" t="str">
        <f t="shared" ca="1" si="20"/>
        <v>Maratta</v>
      </c>
      <c r="V25" s="516" t="str">
        <f t="shared" ca="1" si="20"/>
        <v>Redgleam</v>
      </c>
      <c r="W25" s="516" t="str">
        <f t="shared" ca="1" si="9"/>
        <v>Female</v>
      </c>
      <c r="Y25" s="516" t="str">
        <f t="shared" ca="1" si="21"/>
        <v>Kamesh</v>
      </c>
      <c r="Z25" s="516" t="str">
        <f t="shared" ca="1" si="21"/>
        <v>Lorelle</v>
      </c>
      <c r="AA25" s="516" t="str">
        <f t="shared" ca="1" si="11"/>
        <v>Male</v>
      </c>
      <c r="AB25" s="516" t="str">
        <f t="shared" ca="1" si="22"/>
        <v>Vignesh</v>
      </c>
      <c r="AC25" s="516" t="str">
        <f t="shared" ca="1" si="22"/>
        <v>Tanil</v>
      </c>
      <c r="AD25" s="516" t="str">
        <f t="shared" ca="1" si="13"/>
        <v>Female</v>
      </c>
      <c r="AF25" s="516" t="str">
        <f t="shared" ca="1" si="23"/>
        <v>Jezzara</v>
      </c>
      <c r="AG25" s="516" t="str">
        <f t="shared" ca="1" si="23"/>
        <v>Jacinth</v>
      </c>
      <c r="AH25" s="516" t="str">
        <f t="shared" ca="1" si="15"/>
        <v>Male</v>
      </c>
    </row>
    <row r="26" spans="1:34">
      <c r="A26" s="509">
        <v>23</v>
      </c>
      <c r="B26" s="509" t="s">
        <v>1955</v>
      </c>
      <c r="G26" s="516" t="str">
        <f t="shared" ca="1" si="16"/>
        <v>Cenetra</v>
      </c>
      <c r="H26" s="516" t="str">
        <f t="shared" ca="1" si="16"/>
        <v>Pteryces</v>
      </c>
      <c r="I26" s="516" t="str">
        <f t="shared" ca="1" si="1"/>
        <v>Female</v>
      </c>
      <c r="K26" s="516" t="str">
        <f t="shared" ca="1" si="17"/>
        <v>Falencia</v>
      </c>
      <c r="L26" s="516" t="str">
        <f t="shared" ca="1" si="17"/>
        <v>Fallenbridge</v>
      </c>
      <c r="M26" s="516" t="str">
        <f t="shared" ca="1" si="3"/>
        <v>Male</v>
      </c>
      <c r="N26" s="516" t="str">
        <f t="shared" ca="1" si="18"/>
        <v>Chemosh</v>
      </c>
      <c r="O26" s="516" t="str">
        <f t="shared" ca="1" si="18"/>
        <v>Kallos</v>
      </c>
      <c r="P26" s="516" t="str">
        <f t="shared" ca="1" si="5"/>
        <v>Male</v>
      </c>
      <c r="R26" s="516" t="str">
        <f t="shared" ca="1" si="19"/>
        <v>Sergius</v>
      </c>
      <c r="S26" s="516" t="str">
        <f t="shared" ca="1" si="19"/>
        <v>Raina</v>
      </c>
      <c r="T26" s="516" t="str">
        <f t="shared" ca="1" si="7"/>
        <v>Female</v>
      </c>
      <c r="U26" s="516" t="str">
        <f t="shared" ca="1" si="20"/>
        <v>Aramite</v>
      </c>
      <c r="V26" s="516" t="str">
        <f t="shared" ca="1" si="20"/>
        <v>Gimra</v>
      </c>
      <c r="W26" s="516" t="str">
        <f t="shared" ca="1" si="9"/>
        <v>Male</v>
      </c>
      <c r="Y26" s="516" t="str">
        <f t="shared" ca="1" si="21"/>
        <v>Banick</v>
      </c>
      <c r="Z26" s="516" t="str">
        <f t="shared" ca="1" si="21"/>
        <v>Foryn</v>
      </c>
      <c r="AA26" s="516" t="str">
        <f t="shared" ca="1" si="11"/>
        <v>Male</v>
      </c>
      <c r="AB26" s="516" t="str">
        <f t="shared" ca="1" si="22"/>
        <v>Maiana</v>
      </c>
      <c r="AC26" s="516" t="str">
        <f t="shared" ca="1" si="22"/>
        <v>Amprei</v>
      </c>
      <c r="AD26" s="516" t="str">
        <f t="shared" ca="1" si="13"/>
        <v>Female</v>
      </c>
      <c r="AF26" s="516" t="str">
        <f t="shared" ca="1" si="23"/>
        <v>Farhana</v>
      </c>
      <c r="AG26" s="516" t="str">
        <f t="shared" ca="1" si="23"/>
        <v>Elaide</v>
      </c>
      <c r="AH26" s="516" t="str">
        <f t="shared" ca="1" si="15"/>
        <v>Male</v>
      </c>
    </row>
    <row r="27" spans="1:34">
      <c r="A27" s="509">
        <v>24</v>
      </c>
      <c r="B27" s="509" t="s">
        <v>1956</v>
      </c>
      <c r="G27" s="516" t="str">
        <f t="shared" ca="1" si="16"/>
        <v>Filraen</v>
      </c>
      <c r="H27" s="516" t="str">
        <f t="shared" ca="1" si="16"/>
        <v>Ethehrt</v>
      </c>
      <c r="I27" s="516" t="str">
        <f t="shared" ca="1" si="1"/>
        <v>Male</v>
      </c>
      <c r="K27" s="516" t="str">
        <f t="shared" ca="1" si="17"/>
        <v>Gandolar</v>
      </c>
      <c r="L27" s="516" t="str">
        <f t="shared" ca="1" si="17"/>
        <v>Winesa</v>
      </c>
      <c r="M27" s="516" t="str">
        <f t="shared" ca="1" si="3"/>
        <v>Male</v>
      </c>
      <c r="N27" s="516" t="str">
        <f t="shared" ca="1" si="18"/>
        <v>Enelron</v>
      </c>
      <c r="O27" s="516" t="str">
        <f t="shared" ca="1" si="18"/>
        <v>Dilmun</v>
      </c>
      <c r="P27" s="516" t="str">
        <f t="shared" ca="1" si="5"/>
        <v>Male</v>
      </c>
      <c r="R27" s="516" t="str">
        <f t="shared" ca="1" si="19"/>
        <v>Dynnwel</v>
      </c>
      <c r="S27" s="516" t="str">
        <f t="shared" ca="1" si="19"/>
        <v>Thessla</v>
      </c>
      <c r="T27" s="516" t="str">
        <f t="shared" ca="1" si="7"/>
        <v>Female</v>
      </c>
      <c r="U27" s="516" t="str">
        <f t="shared" ca="1" si="20"/>
        <v>Marayn</v>
      </c>
      <c r="V27" s="516" t="str">
        <f t="shared" ca="1" si="20"/>
        <v>Reldothor</v>
      </c>
      <c r="W27" s="516" t="str">
        <f t="shared" ca="1" si="9"/>
        <v>Female</v>
      </c>
      <c r="Y27" s="516" t="str">
        <f t="shared" ca="1" si="21"/>
        <v>Nalfein</v>
      </c>
      <c r="Z27" s="516" t="str">
        <f t="shared" ca="1" si="21"/>
        <v>Clendon</v>
      </c>
      <c r="AA27" s="516" t="str">
        <f t="shared" ca="1" si="11"/>
        <v>Male</v>
      </c>
      <c r="AB27" s="516" t="str">
        <f t="shared" ca="1" si="22"/>
        <v>Tegles</v>
      </c>
      <c r="AC27" s="516" t="str">
        <f t="shared" ca="1" si="22"/>
        <v>Davinder</v>
      </c>
      <c r="AD27" s="516" t="str">
        <f t="shared" ca="1" si="13"/>
        <v>Male</v>
      </c>
      <c r="AF27" s="516" t="str">
        <f t="shared" ca="1" si="23"/>
        <v>Cenobio</v>
      </c>
      <c r="AG27" s="516" t="str">
        <f t="shared" ca="1" si="23"/>
        <v>Mohana</v>
      </c>
      <c r="AH27" s="516" t="str">
        <f t="shared" ca="1" si="15"/>
        <v>Other</v>
      </c>
    </row>
    <row r="28" spans="1:34">
      <c r="A28" s="509">
        <v>25</v>
      </c>
      <c r="B28" s="509" t="s">
        <v>1957</v>
      </c>
      <c r="G28" s="516" t="str">
        <f t="shared" ca="1" si="16"/>
        <v>Ariane</v>
      </c>
      <c r="H28" s="516" t="str">
        <f t="shared" ca="1" si="16"/>
        <v>Tariana</v>
      </c>
      <c r="I28" s="516" t="str">
        <f t="shared" ca="1" si="1"/>
        <v>Female</v>
      </c>
      <c r="K28" s="516" t="str">
        <f t="shared" ca="1" si="17"/>
        <v>Galeno</v>
      </c>
      <c r="L28" s="516" t="str">
        <f t="shared" ca="1" si="17"/>
        <v>Sistoni</v>
      </c>
      <c r="M28" s="516" t="str">
        <f t="shared" ca="1" si="3"/>
        <v>Female</v>
      </c>
      <c r="N28" s="516" t="str">
        <f t="shared" ca="1" si="18"/>
        <v>Armanci</v>
      </c>
      <c r="O28" s="516" t="str">
        <f t="shared" ca="1" si="18"/>
        <v>Titaua</v>
      </c>
      <c r="P28" s="516" t="str">
        <f t="shared" ca="1" si="5"/>
        <v>Male</v>
      </c>
      <c r="R28" s="516" t="str">
        <f t="shared" ca="1" si="19"/>
        <v>Ordaz</v>
      </c>
      <c r="S28" s="516" t="str">
        <f t="shared" ca="1" si="19"/>
        <v>Muhil</v>
      </c>
      <c r="T28" s="516" t="str">
        <f t="shared" ca="1" si="7"/>
        <v>Male</v>
      </c>
      <c r="U28" s="516" t="str">
        <f t="shared" ca="1" si="20"/>
        <v>Marghaz</v>
      </c>
      <c r="V28" s="516" t="str">
        <f t="shared" ca="1" si="20"/>
        <v>Ommer</v>
      </c>
      <c r="W28" s="516" t="str">
        <f t="shared" ca="1" si="9"/>
        <v>Female</v>
      </c>
      <c r="Y28" s="516" t="str">
        <f t="shared" ca="1" si="21"/>
        <v>Fendick</v>
      </c>
      <c r="Z28" s="516" t="str">
        <f t="shared" ca="1" si="21"/>
        <v>Pylos</v>
      </c>
      <c r="AA28" s="516" t="str">
        <f t="shared" ca="1" si="11"/>
        <v>Male</v>
      </c>
      <c r="AB28" s="516" t="str">
        <f t="shared" ca="1" si="22"/>
        <v>Archaenassa</v>
      </c>
      <c r="AC28" s="516" t="str">
        <f t="shared" ca="1" si="22"/>
        <v>Remora</v>
      </c>
      <c r="AD28" s="516" t="str">
        <f t="shared" ca="1" si="13"/>
        <v>Female</v>
      </c>
      <c r="AF28" s="516" t="str">
        <f t="shared" ca="1" si="23"/>
        <v>Dagrun</v>
      </c>
      <c r="AG28" s="516" t="str">
        <f t="shared" ca="1" si="23"/>
        <v>Tadita</v>
      </c>
      <c r="AH28" s="516" t="str">
        <f t="shared" ca="1" si="15"/>
        <v>Other</v>
      </c>
    </row>
    <row r="29" spans="1:34">
      <c r="A29" s="509">
        <v>26</v>
      </c>
      <c r="B29" s="509" t="s">
        <v>1958</v>
      </c>
      <c r="G29" s="516" t="str">
        <f t="shared" ca="1" si="16"/>
        <v>Chenzira</v>
      </c>
      <c r="H29" s="516" t="str">
        <f t="shared" ca="1" si="16"/>
        <v>Derfel</v>
      </c>
      <c r="I29" s="516" t="str">
        <f t="shared" ca="1" si="1"/>
        <v>Male</v>
      </c>
      <c r="K29" s="516" t="str">
        <f t="shared" ca="1" si="17"/>
        <v>Elenya</v>
      </c>
      <c r="L29" s="516" t="str">
        <f t="shared" ca="1" si="17"/>
        <v>Egest</v>
      </c>
      <c r="M29" s="516" t="str">
        <f t="shared" ca="1" si="3"/>
        <v>Female</v>
      </c>
      <c r="N29" s="516" t="str">
        <f t="shared" ca="1" si="18"/>
        <v>Audern</v>
      </c>
      <c r="O29" s="516" t="str">
        <f t="shared" ca="1" si="18"/>
        <v>Wenz</v>
      </c>
      <c r="P29" s="516" t="str">
        <f t="shared" ca="1" si="5"/>
        <v>Male</v>
      </c>
      <c r="R29" s="516" t="str">
        <f t="shared" ca="1" si="19"/>
        <v>Ranazar</v>
      </c>
      <c r="S29" s="516" t="str">
        <f t="shared" ca="1" si="19"/>
        <v>Tamond</v>
      </c>
      <c r="T29" s="516" t="str">
        <f t="shared" ca="1" si="7"/>
        <v>Male</v>
      </c>
      <c r="U29" s="516" t="str">
        <f t="shared" ca="1" si="20"/>
        <v>Harriset</v>
      </c>
      <c r="V29" s="516" t="str">
        <f t="shared" ca="1" si="20"/>
        <v>Haniel</v>
      </c>
      <c r="W29" s="516" t="str">
        <f t="shared" ca="1" si="9"/>
        <v>Female</v>
      </c>
      <c r="Y29" s="516" t="str">
        <f t="shared" ca="1" si="21"/>
        <v>Anentuilë</v>
      </c>
      <c r="Z29" s="516" t="str">
        <f t="shared" ca="1" si="21"/>
        <v>Jarlaxle</v>
      </c>
      <c r="AA29" s="516" t="str">
        <f t="shared" ca="1" si="11"/>
        <v>Female</v>
      </c>
      <c r="AB29" s="516" t="str">
        <f t="shared" ca="1" si="22"/>
        <v>Bera</v>
      </c>
      <c r="AC29" s="516" t="str">
        <f t="shared" ca="1" si="22"/>
        <v>Fansalia</v>
      </c>
      <c r="AD29" s="516" t="str">
        <f t="shared" ca="1" si="13"/>
        <v>Female</v>
      </c>
      <c r="AF29" s="516" t="str">
        <f t="shared" ca="1" si="23"/>
        <v>Bopha</v>
      </c>
      <c r="AG29" s="516" t="str">
        <f t="shared" ca="1" si="23"/>
        <v>Camlo</v>
      </c>
      <c r="AH29" s="516" t="str">
        <f t="shared" ca="1" si="15"/>
        <v>Male</v>
      </c>
    </row>
    <row r="30" spans="1:34">
      <c r="A30" s="509">
        <v>27</v>
      </c>
      <c r="B30" s="509" t="s">
        <v>1959</v>
      </c>
      <c r="G30" s="516" t="str">
        <f t="shared" ca="1" si="16"/>
        <v>Elravien</v>
      </c>
      <c r="H30" s="516" t="str">
        <f t="shared" ca="1" si="16"/>
        <v>Anhardd</v>
      </c>
      <c r="I30" s="516" t="str">
        <f t="shared" ca="1" si="1"/>
        <v>Female</v>
      </c>
      <c r="K30" s="516" t="str">
        <f t="shared" ca="1" si="17"/>
        <v>Drevion</v>
      </c>
      <c r="L30" s="516" t="str">
        <f t="shared" ca="1" si="17"/>
        <v>Gwastl</v>
      </c>
      <c r="M30" s="516" t="str">
        <f t="shared" ca="1" si="3"/>
        <v>Female</v>
      </c>
      <c r="N30" s="516" t="str">
        <f t="shared" ca="1" si="18"/>
        <v>Mudo</v>
      </c>
      <c r="O30" s="516" t="str">
        <f t="shared" ca="1" si="18"/>
        <v>Clibania</v>
      </c>
      <c r="P30" s="516" t="str">
        <f t="shared" ca="1" si="5"/>
        <v>Male</v>
      </c>
      <c r="R30" s="516" t="str">
        <f t="shared" ca="1" si="19"/>
        <v>Cardosh</v>
      </c>
      <c r="S30" s="516" t="str">
        <f t="shared" ca="1" si="19"/>
        <v>Rythorn</v>
      </c>
      <c r="T30" s="516" t="str">
        <f t="shared" ca="1" si="7"/>
        <v>Female</v>
      </c>
      <c r="U30" s="516" t="str">
        <f t="shared" ca="1" si="20"/>
        <v>Normund</v>
      </c>
      <c r="V30" s="516" t="str">
        <f t="shared" ca="1" si="20"/>
        <v>Traldar</v>
      </c>
      <c r="W30" s="516" t="str">
        <f t="shared" ca="1" si="9"/>
        <v>Male</v>
      </c>
      <c r="Y30" s="516" t="str">
        <f t="shared" ca="1" si="21"/>
        <v>Pharlos</v>
      </c>
      <c r="Z30" s="516" t="str">
        <f t="shared" ca="1" si="21"/>
        <v>Liptrot</v>
      </c>
      <c r="AA30" s="516" t="str">
        <f t="shared" ca="1" si="11"/>
        <v>Female</v>
      </c>
      <c r="AB30" s="516" t="str">
        <f t="shared" ca="1" si="22"/>
        <v>Dewbender</v>
      </c>
      <c r="AC30" s="516" t="str">
        <f t="shared" ca="1" si="22"/>
        <v>Ghaundar</v>
      </c>
      <c r="AD30" s="516" t="str">
        <f t="shared" ca="1" si="13"/>
        <v>Male</v>
      </c>
      <c r="AF30" s="516" t="str">
        <f t="shared" ca="1" si="23"/>
        <v>Ferzandra</v>
      </c>
      <c r="AG30" s="516" t="str">
        <f t="shared" ca="1" si="23"/>
        <v>Farhana</v>
      </c>
      <c r="AH30" s="516" t="str">
        <f t="shared" ca="1" si="15"/>
        <v>Female</v>
      </c>
    </row>
    <row r="31" spans="1:34">
      <c r="A31" s="509">
        <v>28</v>
      </c>
      <c r="B31" s="509" t="s">
        <v>1960</v>
      </c>
      <c r="G31" s="516" t="str">
        <f t="shared" ca="1" si="16"/>
        <v>Hadrothil</v>
      </c>
      <c r="H31" s="516" t="str">
        <f t="shared" ca="1" si="16"/>
        <v>Donoagi</v>
      </c>
      <c r="I31" s="516" t="str">
        <f t="shared" ca="1" si="1"/>
        <v>Female</v>
      </c>
      <c r="K31" s="516" t="str">
        <f t="shared" ca="1" si="17"/>
        <v>Arbolyte</v>
      </c>
      <c r="L31" s="516" t="str">
        <f t="shared" ca="1" si="17"/>
        <v>Gaiyathri</v>
      </c>
      <c r="M31" s="516" t="str">
        <f t="shared" ca="1" si="3"/>
        <v>Other</v>
      </c>
      <c r="N31" s="516" t="str">
        <f t="shared" ca="1" si="18"/>
        <v>Dalarag</v>
      </c>
      <c r="O31" s="516" t="str">
        <f t="shared" ca="1" si="18"/>
        <v>Holdat</v>
      </c>
      <c r="P31" s="516" t="str">
        <f t="shared" ca="1" si="5"/>
        <v>Male</v>
      </c>
      <c r="R31" s="516" t="str">
        <f t="shared" ca="1" si="19"/>
        <v>Enayla</v>
      </c>
      <c r="S31" s="516" t="str">
        <f t="shared" ca="1" si="19"/>
        <v>Ynloeth</v>
      </c>
      <c r="T31" s="516" t="str">
        <f t="shared" ca="1" si="7"/>
        <v>Female</v>
      </c>
      <c r="U31" s="516" t="str">
        <f t="shared" ca="1" si="20"/>
        <v>Puddle</v>
      </c>
      <c r="V31" s="516" t="str">
        <f t="shared" ca="1" si="20"/>
        <v>Laleh</v>
      </c>
      <c r="W31" s="516" t="str">
        <f t="shared" ca="1" si="9"/>
        <v>Male</v>
      </c>
      <c r="Y31" s="516" t="str">
        <f t="shared" ca="1" si="21"/>
        <v>Rhaessa</v>
      </c>
      <c r="Z31" s="516" t="str">
        <f t="shared" ca="1" si="21"/>
        <v>Phaere</v>
      </c>
      <c r="AA31" s="516" t="str">
        <f t="shared" ca="1" si="11"/>
        <v>Male</v>
      </c>
      <c r="AB31" s="516" t="str">
        <f t="shared" ca="1" si="22"/>
        <v>Berg’inyon</v>
      </c>
      <c r="AC31" s="516" t="str">
        <f t="shared" ca="1" si="22"/>
        <v>Deda</v>
      </c>
      <c r="AD31" s="516" t="str">
        <f t="shared" ca="1" si="13"/>
        <v>Male</v>
      </c>
      <c r="AF31" s="516" t="str">
        <f t="shared" ca="1" si="23"/>
        <v>Beleriand</v>
      </c>
      <c r="AG31" s="516" t="str">
        <f t="shared" ca="1" si="23"/>
        <v>Kiira</v>
      </c>
      <c r="AH31" s="516" t="str">
        <f t="shared" ca="1" si="15"/>
        <v>Male</v>
      </c>
    </row>
    <row r="32" spans="1:34">
      <c r="A32" s="509">
        <v>29</v>
      </c>
      <c r="B32" s="509" t="s">
        <v>1961</v>
      </c>
      <c r="G32" s="516" t="str">
        <f t="shared" ca="1" si="16"/>
        <v>Gaddis</v>
      </c>
      <c r="H32" s="516" t="str">
        <f t="shared" ca="1" si="16"/>
        <v>Janszoon</v>
      </c>
      <c r="I32" s="516" t="str">
        <f t="shared" ca="1" si="1"/>
        <v>Female</v>
      </c>
      <c r="K32" s="516" t="str">
        <f t="shared" ca="1" si="17"/>
        <v>Rulgin</v>
      </c>
      <c r="L32" s="516" t="str">
        <f t="shared" ca="1" si="17"/>
        <v>Caperetto</v>
      </c>
      <c r="M32" s="516" t="str">
        <f t="shared" ca="1" si="3"/>
        <v>Female</v>
      </c>
      <c r="N32" s="516" t="str">
        <f t="shared" ca="1" si="18"/>
        <v>Dovev</v>
      </c>
      <c r="O32" s="516" t="str">
        <f t="shared" ca="1" si="18"/>
        <v>Zerielle</v>
      </c>
      <c r="P32" s="516" t="str">
        <f t="shared" ca="1" si="5"/>
        <v>Female</v>
      </c>
      <c r="R32" s="516" t="str">
        <f t="shared" ca="1" si="19"/>
        <v>Malaergost</v>
      </c>
      <c r="S32" s="516" t="str">
        <f t="shared" ca="1" si="19"/>
        <v>Arlin</v>
      </c>
      <c r="T32" s="516" t="str">
        <f t="shared" ca="1" si="7"/>
        <v>Female</v>
      </c>
      <c r="U32" s="516" t="str">
        <f t="shared" ca="1" si="20"/>
        <v>Silvershield</v>
      </c>
      <c r="V32" s="516" t="str">
        <f t="shared" ca="1" si="20"/>
        <v>Szereban</v>
      </c>
      <c r="W32" s="516" t="str">
        <f t="shared" ca="1" si="9"/>
        <v>Female</v>
      </c>
      <c r="Y32" s="516" t="str">
        <f t="shared" ca="1" si="21"/>
        <v>Sulward</v>
      </c>
      <c r="Z32" s="516" t="str">
        <f t="shared" ca="1" si="21"/>
        <v>Semil</v>
      </c>
      <c r="AA32" s="516" t="str">
        <f t="shared" ca="1" si="11"/>
        <v>Other</v>
      </c>
      <c r="AB32" s="516" t="str">
        <f t="shared" ca="1" si="22"/>
        <v>Niobe</v>
      </c>
      <c r="AC32" s="516" t="str">
        <f t="shared" ca="1" si="22"/>
        <v>Dardragon</v>
      </c>
      <c r="AD32" s="516" t="str">
        <f t="shared" ca="1" si="13"/>
        <v>Female</v>
      </c>
      <c r="AF32" s="516" t="str">
        <f t="shared" ca="1" si="23"/>
        <v>Lugena</v>
      </c>
      <c r="AG32" s="516" t="str">
        <f t="shared" ca="1" si="23"/>
        <v>Vere</v>
      </c>
      <c r="AH32" s="516" t="str">
        <f t="shared" ca="1" si="15"/>
        <v>Female</v>
      </c>
    </row>
    <row r="33" spans="1:34">
      <c r="A33" s="509">
        <v>30</v>
      </c>
      <c r="B33" s="509" t="s">
        <v>1962</v>
      </c>
      <c r="G33" s="516" t="str">
        <f t="shared" ca="1" si="16"/>
        <v>Cainus</v>
      </c>
      <c r="H33" s="516" t="str">
        <f t="shared" ca="1" si="16"/>
        <v>Carmalis</v>
      </c>
      <c r="I33" s="516" t="str">
        <f t="shared" ca="1" si="1"/>
        <v>Female</v>
      </c>
      <c r="K33" s="516" t="str">
        <f t="shared" ca="1" si="17"/>
        <v>Nenjassik</v>
      </c>
      <c r="L33" s="516" t="str">
        <f t="shared" ca="1" si="17"/>
        <v>Tryphon</v>
      </c>
      <c r="M33" s="516" t="str">
        <f t="shared" ca="1" si="3"/>
        <v>Female</v>
      </c>
      <c r="N33" s="516" t="str">
        <f t="shared" ca="1" si="18"/>
        <v>Dulama</v>
      </c>
      <c r="O33" s="516" t="str">
        <f t="shared" ca="1" si="18"/>
        <v>Jaraznan</v>
      </c>
      <c r="P33" s="516" t="str">
        <f t="shared" ca="1" si="5"/>
        <v>Female</v>
      </c>
      <c r="R33" s="516" t="str">
        <f t="shared" ca="1" si="19"/>
        <v>Daigoro</v>
      </c>
      <c r="S33" s="516" t="str">
        <f t="shared" ca="1" si="19"/>
        <v>Enelron</v>
      </c>
      <c r="T33" s="516" t="str">
        <f t="shared" ca="1" si="7"/>
        <v>Female</v>
      </c>
      <c r="U33" s="516" t="str">
        <f t="shared" ca="1" si="20"/>
        <v>Selnor</v>
      </c>
      <c r="V33" s="516" t="str">
        <f t="shared" ca="1" si="20"/>
        <v>Candra</v>
      </c>
      <c r="W33" s="516" t="str">
        <f t="shared" ca="1" si="9"/>
        <v>Male</v>
      </c>
      <c r="Y33" s="516" t="str">
        <f t="shared" ca="1" si="21"/>
        <v>Riverwall</v>
      </c>
      <c r="Z33" s="516" t="str">
        <f t="shared" ca="1" si="21"/>
        <v>Dalva</v>
      </c>
      <c r="AA33" s="516" t="str">
        <f t="shared" ca="1" si="11"/>
        <v>Male</v>
      </c>
      <c r="AB33" s="516" t="str">
        <f t="shared" ca="1" si="22"/>
        <v>Eowyna</v>
      </c>
      <c r="AC33" s="516" t="str">
        <f t="shared" ca="1" si="22"/>
        <v>Gib</v>
      </c>
      <c r="AD33" s="516" t="str">
        <f t="shared" ca="1" si="13"/>
        <v>Female</v>
      </c>
      <c r="AF33" s="516" t="str">
        <f t="shared" ca="1" si="23"/>
        <v>Famien</v>
      </c>
      <c r="AG33" s="516" t="str">
        <f t="shared" ca="1" si="23"/>
        <v>Poulomi</v>
      </c>
      <c r="AH33" s="516" t="str">
        <f t="shared" ca="1" si="15"/>
        <v>Female</v>
      </c>
    </row>
    <row r="34" spans="1:34">
      <c r="A34" s="509">
        <v>31</v>
      </c>
      <c r="B34" s="509" t="s">
        <v>1963</v>
      </c>
      <c r="G34" s="516" t="str">
        <f t="shared" ca="1" si="16"/>
        <v>Ciaran</v>
      </c>
      <c r="H34" s="516" t="str">
        <f t="shared" ca="1" si="16"/>
        <v>Jaanu</v>
      </c>
      <c r="I34" s="516" t="str">
        <f t="shared" ca="1" si="1"/>
        <v>Female</v>
      </c>
      <c r="K34" s="516" t="str">
        <f t="shared" ca="1" si="17"/>
        <v>Shelandra</v>
      </c>
      <c r="L34" s="516" t="str">
        <f t="shared" ca="1" si="17"/>
        <v>Herus</v>
      </c>
      <c r="M34" s="516" t="str">
        <f t="shared" ca="1" si="3"/>
        <v>Other</v>
      </c>
      <c r="N34" s="516" t="str">
        <f t="shared" ca="1" si="18"/>
        <v>Amerine</v>
      </c>
      <c r="O34" s="516" t="str">
        <f t="shared" ca="1" si="18"/>
        <v>Arismal</v>
      </c>
      <c r="P34" s="516" t="str">
        <f t="shared" ca="1" si="5"/>
        <v>Female</v>
      </c>
      <c r="R34" s="516" t="str">
        <f t="shared" ca="1" si="19"/>
        <v>Dalavai</v>
      </c>
      <c r="S34" s="516" t="str">
        <f t="shared" ca="1" si="19"/>
        <v>Bollard</v>
      </c>
      <c r="T34" s="516" t="str">
        <f t="shared" ca="1" si="7"/>
        <v>Male</v>
      </c>
      <c r="U34" s="516" t="str">
        <f t="shared" ca="1" si="20"/>
        <v>Yohadric</v>
      </c>
      <c r="V34" s="516" t="str">
        <f t="shared" ca="1" si="20"/>
        <v>Iscitan</v>
      </c>
      <c r="W34" s="516" t="str">
        <f t="shared" ca="1" si="9"/>
        <v>Female</v>
      </c>
      <c r="Y34" s="516" t="str">
        <f t="shared" ca="1" si="21"/>
        <v>Volmarrion</v>
      </c>
      <c r="Z34" s="516" t="str">
        <f t="shared" ca="1" si="21"/>
        <v>Cataria</v>
      </c>
      <c r="AA34" s="516" t="str">
        <f t="shared" ca="1" si="11"/>
        <v>Male</v>
      </c>
      <c r="AB34" s="516" t="str">
        <f t="shared" ca="1" si="22"/>
        <v>Gwint</v>
      </c>
      <c r="AC34" s="516" t="str">
        <f t="shared" ca="1" si="22"/>
        <v>Manjoot</v>
      </c>
      <c r="AD34" s="516" t="str">
        <f t="shared" ca="1" si="13"/>
        <v>Female</v>
      </c>
      <c r="AF34" s="516" t="str">
        <f t="shared" ca="1" si="23"/>
        <v>Mezel</v>
      </c>
      <c r="AG34" s="516" t="str">
        <f t="shared" ca="1" si="23"/>
        <v>Keogh</v>
      </c>
      <c r="AH34" s="516" t="str">
        <f t="shared" ca="1" si="15"/>
        <v>Male</v>
      </c>
    </row>
    <row r="35" spans="1:34">
      <c r="A35" s="509">
        <v>32</v>
      </c>
      <c r="B35" s="509" t="s">
        <v>1964</v>
      </c>
      <c r="G35" s="516" t="str">
        <f t="shared" ca="1" si="16"/>
        <v>Nyanza</v>
      </c>
      <c r="H35" s="516" t="str">
        <f t="shared" ca="1" si="16"/>
        <v>Namazeus</v>
      </c>
      <c r="I35" s="516" t="str">
        <f t="shared" ca="1" si="1"/>
        <v>Female</v>
      </c>
      <c r="K35" s="516" t="str">
        <f t="shared" ca="1" si="17"/>
        <v>Cíndor</v>
      </c>
      <c r="L35" s="516" t="str">
        <f t="shared" ca="1" si="17"/>
        <v>Nilonim</v>
      </c>
      <c r="M35" s="516" t="str">
        <f t="shared" ca="1" si="3"/>
        <v>Male</v>
      </c>
      <c r="N35" s="516" t="str">
        <f t="shared" ca="1" si="18"/>
        <v>Raezil</v>
      </c>
      <c r="O35" s="516" t="str">
        <f t="shared" ca="1" si="18"/>
        <v>Daynes</v>
      </c>
      <c r="P35" s="516" t="str">
        <f t="shared" ca="1" si="5"/>
        <v>Male</v>
      </c>
      <c r="R35" s="516" t="str">
        <f t="shared" ca="1" si="19"/>
        <v>Kaylon</v>
      </c>
      <c r="S35" s="516" t="str">
        <f t="shared" ca="1" si="19"/>
        <v>Ethra</v>
      </c>
      <c r="T35" s="516" t="str">
        <f t="shared" ca="1" si="7"/>
        <v>Female</v>
      </c>
      <c r="U35" s="516" t="str">
        <f t="shared" ca="1" si="20"/>
        <v>Ennea</v>
      </c>
      <c r="V35" s="516" t="str">
        <f t="shared" ca="1" si="20"/>
        <v>Incirion</v>
      </c>
      <c r="W35" s="516" t="str">
        <f t="shared" ca="1" si="9"/>
        <v>Female</v>
      </c>
      <c r="Y35" s="516" t="str">
        <f t="shared" ca="1" si="21"/>
        <v>Saerodor</v>
      </c>
      <c r="Z35" s="516" t="str">
        <f t="shared" ca="1" si="21"/>
        <v>Anishta</v>
      </c>
      <c r="AA35" s="516" t="str">
        <f t="shared" ca="1" si="11"/>
        <v>Male</v>
      </c>
      <c r="AB35" s="516" t="str">
        <f t="shared" ca="1" si="22"/>
        <v>Vendrona</v>
      </c>
      <c r="AC35" s="516" t="str">
        <f t="shared" ca="1" si="22"/>
        <v>Keffen</v>
      </c>
      <c r="AD35" s="516" t="str">
        <f t="shared" ca="1" si="13"/>
        <v>Male</v>
      </c>
      <c r="AF35" s="516" t="str">
        <f t="shared" ca="1" si="23"/>
        <v>Nia</v>
      </c>
      <c r="AG35" s="516" t="str">
        <f t="shared" ca="1" si="23"/>
        <v>Vaite</v>
      </c>
      <c r="AH35" s="516" t="str">
        <f t="shared" ca="1" si="15"/>
        <v>Female</v>
      </c>
    </row>
    <row r="36" spans="1:34">
      <c r="A36" s="509">
        <v>33</v>
      </c>
      <c r="B36" s="509" t="s">
        <v>1965</v>
      </c>
      <c r="G36" s="516" t="str">
        <f t="shared" ca="1" si="16"/>
        <v>Cargwig</v>
      </c>
      <c r="H36" s="516" t="str">
        <f t="shared" ca="1" si="16"/>
        <v>Belice</v>
      </c>
      <c r="I36" s="516" t="str">
        <f t="shared" ca="1" si="1"/>
        <v>Male</v>
      </c>
      <c r="K36" s="516" t="str">
        <f t="shared" ca="1" si="17"/>
        <v>Sallos</v>
      </c>
      <c r="L36" s="516" t="str">
        <f t="shared" ca="1" si="17"/>
        <v>Tryphon</v>
      </c>
      <c r="M36" s="516" t="str">
        <f t="shared" ca="1" si="3"/>
        <v>Male</v>
      </c>
      <c r="N36" s="516" t="str">
        <f t="shared" ca="1" si="18"/>
        <v>Naiara</v>
      </c>
      <c r="O36" s="516" t="str">
        <f t="shared" ca="1" si="18"/>
        <v>Dottir</v>
      </c>
      <c r="P36" s="516" t="str">
        <f t="shared" ca="1" si="5"/>
        <v>Male</v>
      </c>
      <c r="R36" s="516" t="str">
        <f t="shared" ca="1" si="19"/>
        <v>Neyadis</v>
      </c>
      <c r="S36" s="516" t="str">
        <f t="shared" ca="1" si="19"/>
        <v>Katania</v>
      </c>
      <c r="T36" s="516" t="str">
        <f t="shared" ca="1" si="7"/>
        <v>Male</v>
      </c>
      <c r="U36" s="516" t="str">
        <f t="shared" ca="1" si="20"/>
        <v>Zakhijin</v>
      </c>
      <c r="V36" s="516" t="str">
        <f t="shared" ca="1" si="20"/>
        <v>Taradale</v>
      </c>
      <c r="W36" s="516" t="str">
        <f t="shared" ca="1" si="9"/>
        <v>Male</v>
      </c>
      <c r="Y36" s="516" t="str">
        <f t="shared" ca="1" si="21"/>
        <v>Denin</v>
      </c>
      <c r="Z36" s="516" t="str">
        <f t="shared" ca="1" si="21"/>
        <v>Jeresian</v>
      </c>
      <c r="AA36" s="516" t="str">
        <f t="shared" ca="1" si="11"/>
        <v>Female</v>
      </c>
      <c r="AB36" s="516" t="str">
        <f t="shared" ca="1" si="22"/>
        <v>Ameshe</v>
      </c>
      <c r="AC36" s="516" t="str">
        <f t="shared" ca="1" si="22"/>
        <v>Fryft</v>
      </c>
      <c r="AD36" s="516" t="str">
        <f t="shared" ca="1" si="13"/>
        <v>Female</v>
      </c>
      <c r="AF36" s="516" t="str">
        <f t="shared" ca="1" si="23"/>
        <v>Zorkeda</v>
      </c>
      <c r="AG36" s="516" t="str">
        <f t="shared" ca="1" si="23"/>
        <v>Quetta</v>
      </c>
      <c r="AH36" s="516" t="str">
        <f t="shared" ca="1" si="15"/>
        <v>Female</v>
      </c>
    </row>
    <row r="37" spans="1:34">
      <c r="A37" s="509">
        <v>34</v>
      </c>
      <c r="B37" s="509" t="s">
        <v>1966</v>
      </c>
      <c r="G37" s="516" t="str">
        <f t="shared" ca="1" si="16"/>
        <v>Delena</v>
      </c>
      <c r="H37" s="516" t="str">
        <f t="shared" ca="1" si="16"/>
        <v>Stillwind</v>
      </c>
      <c r="I37" s="516" t="str">
        <f t="shared" ca="1" si="1"/>
        <v>Female</v>
      </c>
      <c r="K37" s="516" t="str">
        <f t="shared" ca="1" si="17"/>
        <v>Malynya</v>
      </c>
      <c r="L37" s="516" t="str">
        <f t="shared" ca="1" si="17"/>
        <v>Quintessa</v>
      </c>
      <c r="M37" s="516" t="str">
        <f t="shared" ca="1" si="3"/>
        <v>Male</v>
      </c>
      <c r="N37" s="516" t="str">
        <f t="shared" ca="1" si="18"/>
        <v>Ellister</v>
      </c>
      <c r="O37" s="516" t="str">
        <f t="shared" ca="1" si="18"/>
        <v>Keevan</v>
      </c>
      <c r="P37" s="516" t="str">
        <f t="shared" ca="1" si="5"/>
        <v>Female</v>
      </c>
      <c r="R37" s="516" t="str">
        <f t="shared" ca="1" si="19"/>
        <v>Cythera</v>
      </c>
      <c r="S37" s="516" t="str">
        <f t="shared" ca="1" si="19"/>
        <v>Matasha</v>
      </c>
      <c r="T37" s="516" t="str">
        <f t="shared" ca="1" si="7"/>
        <v>Female</v>
      </c>
      <c r="U37" s="516" t="str">
        <f t="shared" ca="1" si="20"/>
        <v>Githan</v>
      </c>
      <c r="V37" s="516" t="str">
        <f t="shared" ca="1" si="20"/>
        <v>Cebus</v>
      </c>
      <c r="W37" s="516" t="str">
        <f t="shared" ca="1" si="9"/>
        <v>Female</v>
      </c>
      <c r="Y37" s="516" t="str">
        <f t="shared" ca="1" si="21"/>
        <v>Dasselath</v>
      </c>
      <c r="Z37" s="516" t="str">
        <f t="shared" ca="1" si="21"/>
        <v>Gelebras</v>
      </c>
      <c r="AA37" s="516" t="str">
        <f t="shared" ca="1" si="11"/>
        <v>Female</v>
      </c>
      <c r="AB37" s="516" t="str">
        <f t="shared" ca="1" si="22"/>
        <v>Caletor</v>
      </c>
      <c r="AC37" s="516" t="str">
        <f t="shared" ca="1" si="22"/>
        <v>Miyeritar</v>
      </c>
      <c r="AD37" s="516" t="str">
        <f t="shared" ca="1" si="13"/>
        <v>Male</v>
      </c>
      <c r="AF37" s="516" t="str">
        <f t="shared" ca="1" si="23"/>
        <v>Galia</v>
      </c>
      <c r="AG37" s="516" t="str">
        <f t="shared" ca="1" si="23"/>
        <v>Gabirel</v>
      </c>
      <c r="AH37" s="516" t="str">
        <f t="shared" ca="1" si="15"/>
        <v>Female</v>
      </c>
    </row>
    <row r="38" spans="1:34">
      <c r="A38" s="509">
        <v>35</v>
      </c>
      <c r="B38" s="509" t="s">
        <v>1967</v>
      </c>
      <c r="G38" s="516" t="str">
        <f t="shared" ca="1" si="16"/>
        <v>Malfier</v>
      </c>
      <c r="H38" s="516" t="str">
        <f t="shared" ca="1" si="16"/>
        <v>Olma</v>
      </c>
      <c r="I38" s="516" t="str">
        <f t="shared" ca="1" si="1"/>
        <v>Male</v>
      </c>
      <c r="K38" s="516" t="str">
        <f t="shared" ca="1" si="17"/>
        <v>Cenodel</v>
      </c>
      <c r="L38" s="516" t="str">
        <f t="shared" ca="1" si="17"/>
        <v>Ra’iarii</v>
      </c>
      <c r="M38" s="516" t="str">
        <f t="shared" ca="1" si="3"/>
        <v>Female</v>
      </c>
      <c r="N38" s="516" t="str">
        <f t="shared" ca="1" si="18"/>
        <v>Sorezen</v>
      </c>
      <c r="O38" s="516" t="str">
        <f t="shared" ca="1" si="18"/>
        <v>Drilenis</v>
      </c>
      <c r="P38" s="516" t="str">
        <f t="shared" ca="1" si="5"/>
        <v>Male</v>
      </c>
      <c r="R38" s="516" t="str">
        <f t="shared" ca="1" si="19"/>
        <v>Edmondstone</v>
      </c>
      <c r="S38" s="516" t="str">
        <f t="shared" ca="1" si="19"/>
        <v>Oren</v>
      </c>
      <c r="T38" s="516" t="str">
        <f t="shared" ca="1" si="7"/>
        <v>Male</v>
      </c>
      <c r="U38" s="516" t="str">
        <f t="shared" ca="1" si="20"/>
        <v>Dusan</v>
      </c>
      <c r="V38" s="516" t="str">
        <f t="shared" ca="1" si="20"/>
        <v>Zorlus</v>
      </c>
      <c r="W38" s="516" t="str">
        <f t="shared" ca="1" si="9"/>
        <v>Male</v>
      </c>
      <c r="Y38" s="516" t="str">
        <f t="shared" ca="1" si="21"/>
        <v>Meilum</v>
      </c>
      <c r="Z38" s="516" t="str">
        <f t="shared" ca="1" si="21"/>
        <v>Ornska</v>
      </c>
      <c r="AA38" s="516" t="str">
        <f t="shared" ca="1" si="11"/>
        <v>Female</v>
      </c>
      <c r="AB38" s="516" t="str">
        <f t="shared" ca="1" si="22"/>
        <v>Sandirathue</v>
      </c>
      <c r="AC38" s="516" t="str">
        <f t="shared" ca="1" si="22"/>
        <v>Shaishach</v>
      </c>
      <c r="AD38" s="516" t="str">
        <f t="shared" ca="1" si="13"/>
        <v>Female</v>
      </c>
      <c r="AF38" s="516" t="str">
        <f t="shared" ca="1" si="23"/>
        <v>Jujika</v>
      </c>
      <c r="AG38" s="516" t="str">
        <f t="shared" ca="1" si="23"/>
        <v>Herve</v>
      </c>
      <c r="AH38" s="516" t="str">
        <f t="shared" ca="1" si="15"/>
        <v>Male</v>
      </c>
    </row>
    <row r="39" spans="1:34">
      <c r="A39" s="509">
        <v>36</v>
      </c>
      <c r="B39" s="509" t="s">
        <v>1968</v>
      </c>
      <c r="G39" s="516" t="str">
        <f t="shared" ca="1" si="16"/>
        <v>Danby</v>
      </c>
      <c r="H39" s="516" t="str">
        <f t="shared" ca="1" si="16"/>
        <v>Jakteth</v>
      </c>
      <c r="I39" s="516" t="str">
        <f t="shared" ca="1" si="1"/>
        <v>Male</v>
      </c>
      <c r="K39" s="516" t="str">
        <f t="shared" ca="1" si="17"/>
        <v>Cazna</v>
      </c>
      <c r="L39" s="516" t="str">
        <f t="shared" ca="1" si="17"/>
        <v>Robigus</v>
      </c>
      <c r="M39" s="516" t="str">
        <f t="shared" ca="1" si="3"/>
        <v>Female</v>
      </c>
      <c r="N39" s="516" t="str">
        <f t="shared" ca="1" si="18"/>
        <v>Noleta</v>
      </c>
      <c r="O39" s="516" t="str">
        <f t="shared" ca="1" si="18"/>
        <v>Clyton</v>
      </c>
      <c r="P39" s="516" t="str">
        <f t="shared" ca="1" si="5"/>
        <v>Female</v>
      </c>
      <c r="R39" s="516" t="str">
        <f t="shared" ca="1" si="19"/>
        <v>Fari</v>
      </c>
      <c r="S39" s="516" t="str">
        <f t="shared" ca="1" si="19"/>
        <v>Zhevitoli</v>
      </c>
      <c r="T39" s="516" t="str">
        <f t="shared" ca="1" si="7"/>
        <v>Female</v>
      </c>
      <c r="U39" s="516" t="str">
        <f t="shared" ca="1" si="20"/>
        <v>Baliel</v>
      </c>
      <c r="V39" s="516" t="str">
        <f t="shared" ca="1" si="20"/>
        <v>Larsa</v>
      </c>
      <c r="W39" s="516" t="str">
        <f t="shared" ca="1" si="9"/>
        <v>Female</v>
      </c>
      <c r="Y39" s="516" t="str">
        <f t="shared" ca="1" si="21"/>
        <v>Pagmar</v>
      </c>
      <c r="Z39" s="516" t="str">
        <f t="shared" ca="1" si="21"/>
        <v>Oreza</v>
      </c>
      <c r="AA39" s="516" t="str">
        <f t="shared" ca="1" si="11"/>
        <v>Female</v>
      </c>
      <c r="AB39" s="516" t="str">
        <f t="shared" ca="1" si="22"/>
        <v>Darien</v>
      </c>
      <c r="AC39" s="516" t="str">
        <f t="shared" ca="1" si="22"/>
        <v>Antoria</v>
      </c>
      <c r="AD39" s="516" t="str">
        <f t="shared" ca="1" si="13"/>
        <v>Female</v>
      </c>
      <c r="AF39" s="516" t="str">
        <f t="shared" ca="1" si="23"/>
        <v>Rhangnoble</v>
      </c>
      <c r="AG39" s="516" t="str">
        <f t="shared" ca="1" si="23"/>
        <v>Gortan</v>
      </c>
      <c r="AH39" s="516" t="str">
        <f t="shared" ca="1" si="15"/>
        <v>Female</v>
      </c>
    </row>
    <row r="40" spans="1:34">
      <c r="A40" s="509">
        <v>37</v>
      </c>
      <c r="B40" s="509" t="s">
        <v>1969</v>
      </c>
      <c r="G40" s="516" t="str">
        <f t="shared" ca="1" si="16"/>
        <v>Bori</v>
      </c>
      <c r="H40" s="516" t="str">
        <f t="shared" ca="1" si="16"/>
        <v>Nauthira</v>
      </c>
      <c r="I40" s="516" t="str">
        <f t="shared" ca="1" si="1"/>
        <v>Male</v>
      </c>
      <c r="K40" s="516" t="str">
        <f t="shared" ca="1" si="17"/>
        <v>Yarumal</v>
      </c>
      <c r="L40" s="516" t="str">
        <f t="shared" ca="1" si="17"/>
        <v>Wyvernpunch</v>
      </c>
      <c r="M40" s="516" t="str">
        <f t="shared" ca="1" si="3"/>
        <v>Female</v>
      </c>
      <c r="N40" s="516" t="str">
        <f t="shared" ca="1" si="18"/>
        <v>Fliss</v>
      </c>
      <c r="O40" s="516" t="str">
        <f t="shared" ca="1" si="18"/>
        <v>Capkun</v>
      </c>
      <c r="P40" s="516" t="str">
        <f t="shared" ca="1" si="5"/>
        <v>Male</v>
      </c>
      <c r="R40" s="516" t="str">
        <f t="shared" ca="1" si="19"/>
        <v>Beramedes</v>
      </c>
      <c r="S40" s="516" t="str">
        <f t="shared" ca="1" si="19"/>
        <v>Carlen</v>
      </c>
      <c r="T40" s="516" t="str">
        <f t="shared" ca="1" si="7"/>
        <v>Male</v>
      </c>
      <c r="U40" s="516" t="str">
        <f t="shared" ca="1" si="20"/>
        <v>Sedas</v>
      </c>
      <c r="V40" s="516" t="str">
        <f t="shared" ca="1" si="20"/>
        <v>Oleran</v>
      </c>
      <c r="W40" s="516" t="str">
        <f t="shared" ca="1" si="9"/>
        <v>Female</v>
      </c>
      <c r="Y40" s="516" t="str">
        <f t="shared" ca="1" si="21"/>
        <v>Myfa</v>
      </c>
      <c r="Z40" s="516" t="str">
        <f t="shared" ca="1" si="21"/>
        <v>Varisia</v>
      </c>
      <c r="AA40" s="516" t="str">
        <f t="shared" ca="1" si="11"/>
        <v>Female</v>
      </c>
      <c r="AB40" s="516" t="str">
        <f t="shared" ca="1" si="22"/>
        <v>Batreans</v>
      </c>
      <c r="AC40" s="516" t="str">
        <f t="shared" ca="1" si="22"/>
        <v>Ramllyn</v>
      </c>
      <c r="AD40" s="516" t="str">
        <f t="shared" ca="1" si="13"/>
        <v>Female</v>
      </c>
      <c r="AF40" s="516" t="str">
        <f t="shared" ca="1" si="23"/>
        <v>Karel</v>
      </c>
      <c r="AG40" s="516" t="str">
        <f t="shared" ca="1" si="23"/>
        <v>Perelandra</v>
      </c>
      <c r="AH40" s="516" t="str">
        <f t="shared" ca="1" si="15"/>
        <v>Female</v>
      </c>
    </row>
    <row r="41" spans="1:34">
      <c r="A41" s="509">
        <v>38</v>
      </c>
      <c r="B41" s="509" t="s">
        <v>1970</v>
      </c>
      <c r="G41" s="516" t="str">
        <f t="shared" ca="1" si="16"/>
        <v>Moriloth</v>
      </c>
      <c r="H41" s="516" t="str">
        <f t="shared" ca="1" si="16"/>
        <v>Ambert</v>
      </c>
      <c r="I41" s="516" t="str">
        <f t="shared" ca="1" si="1"/>
        <v>Male</v>
      </c>
      <c r="K41" s="516" t="str">
        <f t="shared" ca="1" si="17"/>
        <v>Poe</v>
      </c>
      <c r="L41" s="516" t="str">
        <f t="shared" ca="1" si="17"/>
        <v>Naevan</v>
      </c>
      <c r="M41" s="516" t="str">
        <f t="shared" ca="1" si="3"/>
        <v>Male</v>
      </c>
      <c r="N41" s="516" t="str">
        <f t="shared" ca="1" si="18"/>
        <v>Falda</v>
      </c>
      <c r="O41" s="516" t="str">
        <f t="shared" ca="1" si="18"/>
        <v>Dante</v>
      </c>
      <c r="P41" s="516" t="str">
        <f t="shared" ca="1" si="5"/>
        <v>Female</v>
      </c>
      <c r="R41" s="516" t="str">
        <f t="shared" ca="1" si="19"/>
        <v>Remes</v>
      </c>
      <c r="S41" s="516" t="str">
        <f t="shared" ca="1" si="19"/>
        <v>Ulsena</v>
      </c>
      <c r="T41" s="516" t="str">
        <f t="shared" ca="1" si="7"/>
        <v>Male</v>
      </c>
      <c r="U41" s="516" t="str">
        <f t="shared" ca="1" si="20"/>
        <v>Gihan</v>
      </c>
      <c r="V41" s="516" t="str">
        <f t="shared" ca="1" si="20"/>
        <v>Ginzari</v>
      </c>
      <c r="W41" s="516" t="str">
        <f t="shared" ca="1" si="9"/>
        <v>Female</v>
      </c>
      <c r="Y41" s="516" t="str">
        <f t="shared" ca="1" si="21"/>
        <v>Pontius</v>
      </c>
      <c r="Z41" s="516" t="str">
        <f t="shared" ca="1" si="21"/>
        <v>Oljatt</v>
      </c>
      <c r="AA41" s="516" t="str">
        <f t="shared" ca="1" si="11"/>
        <v>Male</v>
      </c>
      <c r="AB41" s="516" t="str">
        <f t="shared" ca="1" si="22"/>
        <v>Danax</v>
      </c>
      <c r="AC41" s="516" t="str">
        <f t="shared" ca="1" si="22"/>
        <v>Rewalt</v>
      </c>
      <c r="AD41" s="516" t="str">
        <f t="shared" ca="1" si="13"/>
        <v>Male</v>
      </c>
      <c r="AF41" s="516" t="str">
        <f t="shared" ca="1" si="23"/>
        <v>Incirion</v>
      </c>
      <c r="AG41" s="516" t="str">
        <f t="shared" ca="1" si="23"/>
        <v>Ivalas</v>
      </c>
      <c r="AH41" s="516" t="str">
        <f t="shared" ca="1" si="15"/>
        <v>Male</v>
      </c>
    </row>
    <row r="42" spans="1:34">
      <c r="A42" s="509">
        <v>39</v>
      </c>
      <c r="B42" s="509" t="s">
        <v>1971</v>
      </c>
      <c r="G42" s="516" t="str">
        <f t="shared" ca="1" si="16"/>
        <v>Kanquan</v>
      </c>
      <c r="H42" s="516" t="str">
        <f t="shared" ca="1" si="16"/>
        <v>Hina</v>
      </c>
      <c r="I42" s="516" t="str">
        <f t="shared" ca="1" si="1"/>
        <v>Female</v>
      </c>
      <c r="K42" s="516" t="str">
        <f t="shared" ca="1" si="17"/>
        <v>Mauncrah</v>
      </c>
      <c r="L42" s="516" t="str">
        <f t="shared" ca="1" si="17"/>
        <v>Elana</v>
      </c>
      <c r="M42" s="516" t="str">
        <f t="shared" ca="1" si="3"/>
        <v>Female</v>
      </c>
      <c r="N42" s="516" t="str">
        <f t="shared" ca="1" si="18"/>
        <v>Mergoda</v>
      </c>
      <c r="O42" s="516" t="str">
        <f t="shared" ca="1" si="18"/>
        <v>Hafiza</v>
      </c>
      <c r="P42" s="516" t="str">
        <f t="shared" ca="1" si="5"/>
        <v>Female</v>
      </c>
      <c r="R42" s="516" t="str">
        <f t="shared" ca="1" si="19"/>
        <v>Oren</v>
      </c>
      <c r="S42" s="516" t="str">
        <f t="shared" ca="1" si="19"/>
        <v>Raumathar</v>
      </c>
      <c r="T42" s="516" t="str">
        <f t="shared" ca="1" si="7"/>
        <v>Female</v>
      </c>
      <c r="U42" s="516" t="str">
        <f t="shared" ca="1" si="20"/>
        <v>Yogner</v>
      </c>
      <c r="V42" s="516" t="str">
        <f t="shared" ca="1" si="20"/>
        <v>Wyliath</v>
      </c>
      <c r="W42" s="516" t="str">
        <f t="shared" ca="1" si="9"/>
        <v>Female</v>
      </c>
      <c r="Y42" s="516" t="str">
        <f t="shared" ca="1" si="21"/>
        <v>Lirin</v>
      </c>
      <c r="Z42" s="516" t="str">
        <f t="shared" ca="1" si="21"/>
        <v>Ashdown</v>
      </c>
      <c r="AA42" s="516" t="str">
        <f t="shared" ca="1" si="11"/>
        <v>Female</v>
      </c>
      <c r="AB42" s="516" t="str">
        <f t="shared" ca="1" si="22"/>
        <v>Talice</v>
      </c>
      <c r="AC42" s="516" t="str">
        <f t="shared" ca="1" si="22"/>
        <v>Kadyx</v>
      </c>
      <c r="AD42" s="516" t="str">
        <f t="shared" ca="1" si="13"/>
        <v>Male</v>
      </c>
      <c r="AF42" s="516" t="str">
        <f t="shared" ca="1" si="23"/>
        <v>Veeresh</v>
      </c>
      <c r="AG42" s="516" t="str">
        <f t="shared" ca="1" si="23"/>
        <v>Lareth</v>
      </c>
      <c r="AH42" s="516" t="str">
        <f t="shared" ca="1" si="15"/>
        <v>Female</v>
      </c>
    </row>
    <row r="43" spans="1:34">
      <c r="A43" s="509">
        <v>40</v>
      </c>
      <c r="B43" s="509" t="s">
        <v>1972</v>
      </c>
      <c r="G43" s="516" t="str">
        <f t="shared" ca="1" si="16"/>
        <v>Erythos</v>
      </c>
      <c r="H43" s="516" t="str">
        <f t="shared" ca="1" si="16"/>
        <v>Terlin</v>
      </c>
      <c r="I43" s="516" t="str">
        <f t="shared" ca="1" si="1"/>
        <v>Female</v>
      </c>
      <c r="K43" s="516" t="str">
        <f t="shared" ca="1" si="17"/>
        <v>Jobin</v>
      </c>
      <c r="L43" s="516" t="str">
        <f t="shared" ca="1" si="17"/>
        <v>Cerelia</v>
      </c>
      <c r="M43" s="516" t="str">
        <f t="shared" ca="1" si="3"/>
        <v>Male</v>
      </c>
      <c r="N43" s="516" t="str">
        <f t="shared" ca="1" si="18"/>
        <v>Serkos</v>
      </c>
      <c r="O43" s="516" t="str">
        <f t="shared" ca="1" si="18"/>
        <v>Caulder</v>
      </c>
      <c r="P43" s="516" t="str">
        <f t="shared" ca="1" si="5"/>
        <v>Male</v>
      </c>
      <c r="R43" s="516" t="str">
        <f t="shared" ca="1" si="19"/>
        <v>Comitia</v>
      </c>
      <c r="S43" s="516" t="str">
        <f t="shared" ca="1" si="19"/>
        <v>Vitigar</v>
      </c>
      <c r="T43" s="516" t="str">
        <f t="shared" ca="1" si="7"/>
        <v>Female</v>
      </c>
      <c r="U43" s="516" t="str">
        <f t="shared" ca="1" si="20"/>
        <v>Skosana</v>
      </c>
      <c r="V43" s="516" t="str">
        <f t="shared" ca="1" si="20"/>
        <v>Segler</v>
      </c>
      <c r="W43" s="516" t="str">
        <f t="shared" ca="1" si="9"/>
        <v>Other</v>
      </c>
      <c r="Y43" s="516" t="str">
        <f t="shared" ca="1" si="21"/>
        <v>Rudelle</v>
      </c>
      <c r="Z43" s="516" t="str">
        <f t="shared" ca="1" si="21"/>
        <v>Waera</v>
      </c>
      <c r="AA43" s="516" t="str">
        <f t="shared" ca="1" si="11"/>
        <v>Female</v>
      </c>
      <c r="AB43" s="516" t="str">
        <f t="shared" ca="1" si="22"/>
        <v>Stagbrace</v>
      </c>
      <c r="AC43" s="516" t="str">
        <f t="shared" ca="1" si="22"/>
        <v>Garridan</v>
      </c>
      <c r="AD43" s="516" t="str">
        <f t="shared" ca="1" si="13"/>
        <v>Male</v>
      </c>
      <c r="AF43" s="516" t="str">
        <f t="shared" ca="1" si="23"/>
        <v>Zahra</v>
      </c>
      <c r="AG43" s="516" t="str">
        <f t="shared" ca="1" si="23"/>
        <v>Galina</v>
      </c>
      <c r="AH43" s="516" t="str">
        <f t="shared" ca="1" si="15"/>
        <v>Female</v>
      </c>
    </row>
    <row r="44" spans="1:34">
      <c r="A44" s="509">
        <v>41</v>
      </c>
      <c r="B44" s="509" t="s">
        <v>1973</v>
      </c>
      <c r="G44" s="516" t="str">
        <f t="shared" ref="G44:H50" ca="1" si="24">VLOOKUP((RANDBETWEEN(1,7586)),$A:$B,2,FALSE)</f>
        <v>Durkee</v>
      </c>
      <c r="H44" s="516" t="str">
        <f t="shared" ca="1" si="24"/>
        <v>Gorth</v>
      </c>
      <c r="I44" s="516" t="str">
        <f t="shared" ca="1" si="1"/>
        <v>Male</v>
      </c>
      <c r="K44" s="516" t="str">
        <f t="shared" ref="K44:L50" ca="1" si="25">VLOOKUP((RANDBETWEEN(1,7586)),$A:$B,2,FALSE)</f>
        <v>Greco</v>
      </c>
      <c r="L44" s="516" t="str">
        <f t="shared" ca="1" si="25"/>
        <v>Dagorlad</v>
      </c>
      <c r="M44" s="516" t="str">
        <f t="shared" ca="1" si="3"/>
        <v>Male</v>
      </c>
      <c r="N44" s="516" t="str">
        <f t="shared" ref="N44:O50" ca="1" si="26">VLOOKUP((RANDBETWEEN(1,7586)),$A:$B,2,FALSE)</f>
        <v>Telthi</v>
      </c>
      <c r="O44" s="516" t="str">
        <f t="shared" ca="1" si="26"/>
        <v>Hadem</v>
      </c>
      <c r="P44" s="516" t="str">
        <f t="shared" ca="1" si="5"/>
        <v>Female</v>
      </c>
      <c r="R44" s="516" t="str">
        <f t="shared" ref="R44:S50" ca="1" si="27">VLOOKUP((RANDBETWEEN(1,7586)),$A:$B,2,FALSE)</f>
        <v>Degaan</v>
      </c>
      <c r="S44" s="516" t="str">
        <f t="shared" ca="1" si="27"/>
        <v>Edarion</v>
      </c>
      <c r="T44" s="516" t="str">
        <f t="shared" ca="1" si="7"/>
        <v>Female</v>
      </c>
      <c r="U44" s="516" t="str">
        <f t="shared" ref="U44:V50" ca="1" si="28">VLOOKUP((RANDBETWEEN(1,7586)),$A:$B,2,FALSE)</f>
        <v>Berwyn</v>
      </c>
      <c r="V44" s="516" t="str">
        <f t="shared" ca="1" si="28"/>
        <v>Ysona</v>
      </c>
      <c r="W44" s="516" t="str">
        <f t="shared" ca="1" si="9"/>
        <v>Female</v>
      </c>
      <c r="Y44" s="516" t="str">
        <f t="shared" ref="Y44:Z50" ca="1" si="29">VLOOKUP((RANDBETWEEN(1,7586)),$A:$B,2,FALSE)</f>
        <v>Heki</v>
      </c>
      <c r="Z44" s="516" t="str">
        <f t="shared" ca="1" si="29"/>
        <v>Kenitra</v>
      </c>
      <c r="AA44" s="516" t="str">
        <f t="shared" ca="1" si="11"/>
        <v>Female</v>
      </c>
      <c r="AB44" s="516" t="str">
        <f t="shared" ref="AB44:AC50" ca="1" si="30">VLOOKUP((RANDBETWEEN(1,7586)),$A:$B,2,FALSE)</f>
        <v>Danuvian</v>
      </c>
      <c r="AC44" s="516" t="str">
        <f t="shared" ca="1" si="30"/>
        <v>Thorolf</v>
      </c>
      <c r="AD44" s="516" t="str">
        <f t="shared" ca="1" si="13"/>
        <v>Female</v>
      </c>
      <c r="AF44" s="516" t="str">
        <f t="shared" ref="AF44:AG50" ca="1" si="31">VLOOKUP((RANDBETWEEN(1,7586)),$A:$B,2,FALSE)</f>
        <v>Fazlur</v>
      </c>
      <c r="AG44" s="516" t="str">
        <f t="shared" ca="1" si="31"/>
        <v>Tenya</v>
      </c>
      <c r="AH44" s="516" t="str">
        <f t="shared" ca="1" si="15"/>
        <v>Male</v>
      </c>
    </row>
    <row r="45" spans="1:34">
      <c r="A45" s="509">
        <v>42</v>
      </c>
      <c r="B45" s="509" t="s">
        <v>1974</v>
      </c>
      <c r="G45" s="516" t="str">
        <f t="shared" ca="1" si="24"/>
        <v>Yasmina</v>
      </c>
      <c r="H45" s="516" t="str">
        <f t="shared" ca="1" si="24"/>
        <v>Phandorl</v>
      </c>
      <c r="I45" s="516" t="str">
        <f t="shared" ca="1" si="1"/>
        <v>Female</v>
      </c>
      <c r="K45" s="516" t="str">
        <f t="shared" ca="1" si="25"/>
        <v>Diallah</v>
      </c>
      <c r="L45" s="516" t="str">
        <f t="shared" ca="1" si="25"/>
        <v>Andronus</v>
      </c>
      <c r="M45" s="516" t="str">
        <f t="shared" ca="1" si="3"/>
        <v>Male</v>
      </c>
      <c r="N45" s="516" t="str">
        <f t="shared" ca="1" si="26"/>
        <v>Myrdon</v>
      </c>
      <c r="O45" s="516" t="str">
        <f t="shared" ca="1" si="26"/>
        <v>Deira</v>
      </c>
      <c r="P45" s="516" t="str">
        <f t="shared" ca="1" si="5"/>
        <v>Male</v>
      </c>
      <c r="R45" s="516" t="str">
        <f t="shared" ca="1" si="27"/>
        <v>Grildas</v>
      </c>
      <c r="S45" s="516" t="str">
        <f t="shared" ca="1" si="27"/>
        <v>Rondo</v>
      </c>
      <c r="T45" s="516" t="str">
        <f t="shared" ca="1" si="7"/>
        <v>Female</v>
      </c>
      <c r="U45" s="516" t="str">
        <f t="shared" ca="1" si="28"/>
        <v>Hogni</v>
      </c>
      <c r="V45" s="516" t="str">
        <f t="shared" ca="1" si="28"/>
        <v>Lilja</v>
      </c>
      <c r="W45" s="516" t="str">
        <f t="shared" ca="1" si="9"/>
        <v>Female</v>
      </c>
      <c r="Y45" s="516" t="str">
        <f t="shared" ca="1" si="29"/>
        <v>Garan</v>
      </c>
      <c r="Z45" s="516" t="str">
        <f t="shared" ca="1" si="29"/>
        <v>Borri</v>
      </c>
      <c r="AA45" s="516" t="str">
        <f t="shared" ca="1" si="11"/>
        <v>Male</v>
      </c>
      <c r="AB45" s="516" t="str">
        <f t="shared" ca="1" si="30"/>
        <v>Baridrel</v>
      </c>
      <c r="AC45" s="516" t="str">
        <f t="shared" ca="1" si="30"/>
        <v>Usoa</v>
      </c>
      <c r="AD45" s="516" t="str">
        <f t="shared" ca="1" si="13"/>
        <v>Female</v>
      </c>
      <c r="AF45" s="516" t="str">
        <f t="shared" ca="1" si="31"/>
        <v>Elellas</v>
      </c>
      <c r="AG45" s="516" t="str">
        <f t="shared" ca="1" si="31"/>
        <v>Mukesh</v>
      </c>
      <c r="AH45" s="516" t="str">
        <f t="shared" ca="1" si="15"/>
        <v>Female</v>
      </c>
    </row>
    <row r="46" spans="1:34">
      <c r="A46" s="509">
        <v>43</v>
      </c>
      <c r="B46" s="509" t="s">
        <v>1975</v>
      </c>
      <c r="G46" s="516" t="str">
        <f t="shared" ca="1" si="24"/>
        <v>Jutoris</v>
      </c>
      <c r="H46" s="516" t="str">
        <f t="shared" ca="1" si="24"/>
        <v>Yufel</v>
      </c>
      <c r="I46" s="516" t="str">
        <f t="shared" ca="1" si="1"/>
        <v>Female</v>
      </c>
      <c r="K46" s="516" t="str">
        <f t="shared" ca="1" si="25"/>
        <v>Elravien</v>
      </c>
      <c r="L46" s="516" t="str">
        <f t="shared" ca="1" si="25"/>
        <v>Gilola</v>
      </c>
      <c r="M46" s="516" t="str">
        <f t="shared" ca="1" si="3"/>
        <v>Male</v>
      </c>
      <c r="N46" s="516" t="str">
        <f t="shared" ca="1" si="26"/>
        <v>Proehn</v>
      </c>
      <c r="O46" s="516" t="str">
        <f t="shared" ca="1" si="26"/>
        <v>Zoblink</v>
      </c>
      <c r="P46" s="516" t="str">
        <f t="shared" ca="1" si="5"/>
        <v>Male</v>
      </c>
      <c r="R46" s="516" t="str">
        <f t="shared" ca="1" si="27"/>
        <v>Leenster</v>
      </c>
      <c r="S46" s="516" t="str">
        <f t="shared" ca="1" si="27"/>
        <v>Arthegal</v>
      </c>
      <c r="T46" s="516" t="str">
        <f t="shared" ca="1" si="7"/>
        <v>Female</v>
      </c>
      <c r="U46" s="516" t="str">
        <f t="shared" ca="1" si="28"/>
        <v>Enelana</v>
      </c>
      <c r="V46" s="516" t="str">
        <f t="shared" ca="1" si="28"/>
        <v>Steeltalon</v>
      </c>
      <c r="W46" s="516" t="str">
        <f t="shared" ca="1" si="9"/>
        <v>Female</v>
      </c>
      <c r="Y46" s="516" t="str">
        <f t="shared" ca="1" si="29"/>
        <v>Hatiphas</v>
      </c>
      <c r="Z46" s="516" t="str">
        <f t="shared" ca="1" si="29"/>
        <v>Morevo</v>
      </c>
      <c r="AA46" s="516" t="str">
        <f t="shared" ca="1" si="11"/>
        <v>Male</v>
      </c>
      <c r="AB46" s="516" t="str">
        <f t="shared" ca="1" si="30"/>
        <v>Caletor</v>
      </c>
      <c r="AC46" s="516" t="str">
        <f t="shared" ca="1" si="30"/>
        <v>Pontius</v>
      </c>
      <c r="AD46" s="516" t="str">
        <f t="shared" ca="1" si="13"/>
        <v>Male</v>
      </c>
      <c r="AF46" s="516" t="str">
        <f t="shared" ca="1" si="31"/>
        <v>Ulrich</v>
      </c>
      <c r="AG46" s="516" t="str">
        <f t="shared" ca="1" si="31"/>
        <v>Mirendandra</v>
      </c>
      <c r="AH46" s="516" t="str">
        <f t="shared" ca="1" si="15"/>
        <v>Female</v>
      </c>
    </row>
    <row r="47" spans="1:34">
      <c r="A47" s="509">
        <v>44</v>
      </c>
      <c r="B47" s="509" t="s">
        <v>1976</v>
      </c>
      <c r="G47" s="516" t="str">
        <f t="shared" ca="1" si="24"/>
        <v>Nydia</v>
      </c>
      <c r="H47" s="516" t="str">
        <f t="shared" ca="1" si="24"/>
        <v>Gerwyn</v>
      </c>
      <c r="I47" s="516" t="str">
        <f t="shared" ca="1" si="1"/>
        <v>Male</v>
      </c>
      <c r="K47" s="516" t="str">
        <f t="shared" ca="1" si="25"/>
        <v>Calbraith</v>
      </c>
      <c r="L47" s="516" t="str">
        <f t="shared" ca="1" si="25"/>
        <v>Valdivia</v>
      </c>
      <c r="M47" s="516" t="str">
        <f t="shared" ca="1" si="3"/>
        <v>Male</v>
      </c>
      <c r="N47" s="516" t="str">
        <f t="shared" ca="1" si="26"/>
        <v>Vinoth</v>
      </c>
      <c r="O47" s="516" t="str">
        <f t="shared" ca="1" si="26"/>
        <v>Talindra</v>
      </c>
      <c r="P47" s="516" t="str">
        <f t="shared" ca="1" si="5"/>
        <v>Female</v>
      </c>
      <c r="R47" s="516" t="str">
        <f t="shared" ca="1" si="27"/>
        <v>Noria</v>
      </c>
      <c r="S47" s="516" t="str">
        <f t="shared" ca="1" si="27"/>
        <v>Juhniel</v>
      </c>
      <c r="T47" s="516" t="str">
        <f t="shared" ca="1" si="7"/>
        <v>Male</v>
      </c>
      <c r="U47" s="516" t="str">
        <f t="shared" ca="1" si="28"/>
        <v>Grassi</v>
      </c>
      <c r="V47" s="516" t="str">
        <f t="shared" ca="1" si="28"/>
        <v>Darlessa</v>
      </c>
      <c r="W47" s="516" t="str">
        <f t="shared" ca="1" si="9"/>
        <v>Male</v>
      </c>
      <c r="Y47" s="516" t="str">
        <f t="shared" ca="1" si="29"/>
        <v>Jomel</v>
      </c>
      <c r="Z47" s="516" t="str">
        <f t="shared" ca="1" si="29"/>
        <v>Torshorak</v>
      </c>
      <c r="AA47" s="516" t="str">
        <f t="shared" ca="1" si="11"/>
        <v>Other</v>
      </c>
      <c r="AB47" s="516" t="str">
        <f t="shared" ca="1" si="30"/>
        <v>Deidamia</v>
      </c>
      <c r="AC47" s="516" t="str">
        <f t="shared" ca="1" si="30"/>
        <v>Moddasir</v>
      </c>
      <c r="AD47" s="516" t="str">
        <f t="shared" ca="1" si="13"/>
        <v>Male</v>
      </c>
      <c r="AF47" s="516" t="str">
        <f t="shared" ca="1" si="31"/>
        <v>Urathor</v>
      </c>
      <c r="AG47" s="516" t="str">
        <f t="shared" ca="1" si="31"/>
        <v>Arvin</v>
      </c>
      <c r="AH47" s="516" t="str">
        <f t="shared" ca="1" si="15"/>
        <v>Female</v>
      </c>
    </row>
    <row r="48" spans="1:34">
      <c r="A48" s="509">
        <v>45</v>
      </c>
      <c r="B48" s="509" t="s">
        <v>1977</v>
      </c>
      <c r="G48" s="516" t="str">
        <f t="shared" ca="1" si="24"/>
        <v>Yitek</v>
      </c>
      <c r="H48" s="516" t="str">
        <f t="shared" ca="1" si="24"/>
        <v>Caelkoth</v>
      </c>
      <c r="I48" s="516" t="str">
        <f t="shared" ca="1" si="1"/>
        <v>Male</v>
      </c>
      <c r="K48" s="516" t="str">
        <f t="shared" ca="1" si="25"/>
        <v>Faustine</v>
      </c>
      <c r="L48" s="516" t="str">
        <f t="shared" ca="1" si="25"/>
        <v>Sulmish</v>
      </c>
      <c r="M48" s="516" t="str">
        <f t="shared" ca="1" si="3"/>
        <v>Female</v>
      </c>
      <c r="N48" s="516" t="str">
        <f t="shared" ca="1" si="26"/>
        <v>Kaleth</v>
      </c>
      <c r="O48" s="516" t="str">
        <f t="shared" ca="1" si="26"/>
        <v>Verchema</v>
      </c>
      <c r="P48" s="516" t="str">
        <f t="shared" ca="1" si="5"/>
        <v>Male</v>
      </c>
      <c r="R48" s="516" t="str">
        <f t="shared" ca="1" si="27"/>
        <v>Demetria</v>
      </c>
      <c r="S48" s="516" t="str">
        <f t="shared" ca="1" si="27"/>
        <v>Curia</v>
      </c>
      <c r="T48" s="516" t="str">
        <f t="shared" ca="1" si="7"/>
        <v>Female</v>
      </c>
      <c r="U48" s="516" t="str">
        <f t="shared" ca="1" si="28"/>
        <v>Thoros</v>
      </c>
      <c r="V48" s="516" t="str">
        <f t="shared" ca="1" si="28"/>
        <v>Azla</v>
      </c>
      <c r="W48" s="516" t="str">
        <f t="shared" ca="1" si="9"/>
        <v>Female</v>
      </c>
      <c r="Y48" s="516" t="str">
        <f t="shared" ca="1" si="29"/>
        <v>Eravian</v>
      </c>
      <c r="Z48" s="516" t="str">
        <f t="shared" ca="1" si="29"/>
        <v>Tolard</v>
      </c>
      <c r="AA48" s="516" t="str">
        <f t="shared" ca="1" si="11"/>
        <v>Male</v>
      </c>
      <c r="AB48" s="516" t="str">
        <f t="shared" ca="1" si="30"/>
        <v>Girleen</v>
      </c>
      <c r="AC48" s="516" t="str">
        <f t="shared" ca="1" si="30"/>
        <v>Elyas</v>
      </c>
      <c r="AD48" s="516" t="str">
        <f t="shared" ca="1" si="13"/>
        <v>Other</v>
      </c>
      <c r="AF48" s="516" t="str">
        <f t="shared" ca="1" si="31"/>
        <v>Feck</v>
      </c>
      <c r="AG48" s="516" t="str">
        <f t="shared" ca="1" si="31"/>
        <v>Piramo</v>
      </c>
      <c r="AH48" s="516" t="str">
        <f t="shared" ca="1" si="15"/>
        <v>Female</v>
      </c>
    </row>
    <row r="49" spans="1:34">
      <c r="A49" s="509">
        <v>46</v>
      </c>
      <c r="B49" s="509" t="s">
        <v>1978</v>
      </c>
      <c r="G49" s="516" t="str">
        <f t="shared" ca="1" si="24"/>
        <v>Chandira</v>
      </c>
      <c r="H49" s="516" t="str">
        <f t="shared" ca="1" si="24"/>
        <v>Khamedoost</v>
      </c>
      <c r="I49" s="516" t="str">
        <f t="shared" ca="1" si="1"/>
        <v>Female</v>
      </c>
      <c r="K49" s="516" t="str">
        <f t="shared" ca="1" si="25"/>
        <v>Throme</v>
      </c>
      <c r="L49" s="516" t="str">
        <f t="shared" ca="1" si="25"/>
        <v>Shemoskarn</v>
      </c>
      <c r="M49" s="516" t="str">
        <f t="shared" ca="1" si="3"/>
        <v>Female</v>
      </c>
      <c r="N49" s="516" t="str">
        <f t="shared" ca="1" si="26"/>
        <v>Mosi</v>
      </c>
      <c r="O49" s="516" t="str">
        <f t="shared" ca="1" si="26"/>
        <v>Dalibor</v>
      </c>
      <c r="P49" s="516" t="str">
        <f t="shared" ca="1" si="5"/>
        <v>Female</v>
      </c>
      <c r="R49" s="516" t="str">
        <f t="shared" ca="1" si="27"/>
        <v>Holt</v>
      </c>
      <c r="S49" s="516" t="str">
        <f t="shared" ca="1" si="27"/>
        <v>Veeranna</v>
      </c>
      <c r="T49" s="516" t="str">
        <f t="shared" ca="1" si="7"/>
        <v>Male</v>
      </c>
      <c r="U49" s="516" t="str">
        <f t="shared" ca="1" si="28"/>
        <v>Rashaam</v>
      </c>
      <c r="V49" s="516" t="str">
        <f t="shared" ca="1" si="28"/>
        <v>Wileen</v>
      </c>
      <c r="W49" s="516" t="str">
        <f t="shared" ca="1" si="9"/>
        <v>Female</v>
      </c>
      <c r="Y49" s="516" t="str">
        <f t="shared" ca="1" si="29"/>
        <v>Jhulae</v>
      </c>
      <c r="Z49" s="516" t="str">
        <f t="shared" ca="1" si="29"/>
        <v>Rezron</v>
      </c>
      <c r="AA49" s="516" t="str">
        <f t="shared" ca="1" si="11"/>
        <v>Female</v>
      </c>
      <c r="AB49" s="516" t="str">
        <f t="shared" ca="1" si="30"/>
        <v>Skawae</v>
      </c>
      <c r="AC49" s="516" t="str">
        <f t="shared" ca="1" si="30"/>
        <v>Helmut</v>
      </c>
      <c r="AD49" s="516" t="str">
        <f t="shared" ca="1" si="13"/>
        <v>Male</v>
      </c>
      <c r="AF49" s="516" t="str">
        <f t="shared" ca="1" si="31"/>
        <v>Búl</v>
      </c>
      <c r="AG49" s="516" t="str">
        <f t="shared" ca="1" si="31"/>
        <v>Gerick</v>
      </c>
      <c r="AH49" s="516" t="str">
        <f t="shared" ca="1" si="15"/>
        <v>Female</v>
      </c>
    </row>
    <row r="50" spans="1:34">
      <c r="A50" s="509">
        <v>47</v>
      </c>
      <c r="B50" s="509" t="s">
        <v>1979</v>
      </c>
      <c r="G50" s="516" t="str">
        <f t="shared" ca="1" si="24"/>
        <v>Arachin</v>
      </c>
      <c r="H50" s="516" t="str">
        <f t="shared" ca="1" si="24"/>
        <v>Gesper</v>
      </c>
      <c r="I50" s="516" t="str">
        <f t="shared" ca="1" si="1"/>
        <v>Male</v>
      </c>
      <c r="K50" s="516" t="str">
        <f t="shared" ca="1" si="25"/>
        <v>Toraq</v>
      </c>
      <c r="L50" s="516" t="str">
        <f t="shared" ca="1" si="25"/>
        <v>Athorfin</v>
      </c>
      <c r="M50" s="516" t="str">
        <f t="shared" ca="1" si="3"/>
        <v>Male</v>
      </c>
      <c r="N50" s="516" t="str">
        <f t="shared" ca="1" si="26"/>
        <v>Jestin</v>
      </c>
      <c r="O50" s="516" t="str">
        <f t="shared" ca="1" si="26"/>
        <v>Hinnar</v>
      </c>
      <c r="P50" s="516" t="str">
        <f t="shared" ca="1" si="5"/>
        <v>Female</v>
      </c>
      <c r="R50" s="516" t="str">
        <f t="shared" ca="1" si="27"/>
        <v>Oulam</v>
      </c>
      <c r="S50" s="516" t="str">
        <f t="shared" ca="1" si="27"/>
        <v>Veeranna</v>
      </c>
      <c r="T50" s="516" t="str">
        <f t="shared" ca="1" si="7"/>
        <v>Female</v>
      </c>
      <c r="U50" s="516" t="str">
        <f t="shared" ca="1" si="28"/>
        <v>Tifalius</v>
      </c>
      <c r="V50" s="516" t="str">
        <f t="shared" ca="1" si="28"/>
        <v>Cardolan</v>
      </c>
      <c r="W50" s="516" t="str">
        <f t="shared" ca="1" si="9"/>
        <v>Female</v>
      </c>
      <c r="Y50" s="516" t="str">
        <f t="shared" ca="1" si="29"/>
        <v>Norona</v>
      </c>
      <c r="Z50" s="516" t="str">
        <f t="shared" ca="1" si="29"/>
        <v>Eisenfeldt</v>
      </c>
      <c r="AA50" s="516" t="str">
        <f t="shared" ca="1" si="11"/>
        <v>Female</v>
      </c>
      <c r="AB50" s="516" t="str">
        <f t="shared" ca="1" si="30"/>
        <v>Moltenoak</v>
      </c>
      <c r="AC50" s="516" t="str">
        <f t="shared" ca="1" si="30"/>
        <v>Soris</v>
      </c>
      <c r="AD50" s="516" t="str">
        <f t="shared" ca="1" si="13"/>
        <v>Male</v>
      </c>
      <c r="AF50" s="516" t="str">
        <f t="shared" ca="1" si="31"/>
        <v>Sibervas</v>
      </c>
      <c r="AG50" s="516" t="str">
        <f t="shared" ca="1" si="31"/>
        <v>Maldirk</v>
      </c>
      <c r="AH50" s="516" t="str">
        <f t="shared" ca="1" si="15"/>
        <v>Male</v>
      </c>
    </row>
    <row r="51" spans="1:34">
      <c r="A51" s="509">
        <v>48</v>
      </c>
      <c r="B51" s="509" t="s">
        <v>1980</v>
      </c>
    </row>
    <row r="52" spans="1:34">
      <c r="A52" s="509">
        <v>49</v>
      </c>
      <c r="B52" s="509" t="s">
        <v>1981</v>
      </c>
    </row>
    <row r="53" spans="1:34">
      <c r="A53" s="509">
        <v>50</v>
      </c>
      <c r="B53" s="509" t="s">
        <v>1982</v>
      </c>
    </row>
    <row r="54" spans="1:34">
      <c r="A54" s="509">
        <v>51</v>
      </c>
      <c r="B54" s="509" t="s">
        <v>1983</v>
      </c>
    </row>
    <row r="55" spans="1:34">
      <c r="A55" s="509">
        <v>52</v>
      </c>
      <c r="B55" s="509" t="s">
        <v>1984</v>
      </c>
    </row>
    <row r="56" spans="1:34">
      <c r="A56" s="509">
        <v>53</v>
      </c>
      <c r="B56" s="509" t="s">
        <v>1985</v>
      </c>
    </row>
    <row r="57" spans="1:34">
      <c r="A57" s="509">
        <v>54</v>
      </c>
      <c r="B57" s="509" t="s">
        <v>1986</v>
      </c>
    </row>
    <row r="58" spans="1:34">
      <c r="A58" s="509">
        <v>55</v>
      </c>
      <c r="B58" s="509" t="s">
        <v>1987</v>
      </c>
    </row>
    <row r="59" spans="1:34">
      <c r="A59" s="509">
        <v>56</v>
      </c>
      <c r="B59" s="509" t="s">
        <v>1988</v>
      </c>
    </row>
    <row r="60" spans="1:34">
      <c r="A60" s="509">
        <v>57</v>
      </c>
      <c r="B60" s="509" t="s">
        <v>1989</v>
      </c>
    </row>
    <row r="61" spans="1:34">
      <c r="A61" s="509">
        <v>58</v>
      </c>
      <c r="B61" s="509" t="s">
        <v>1990</v>
      </c>
    </row>
    <row r="62" spans="1:34">
      <c r="A62" s="509">
        <v>59</v>
      </c>
      <c r="B62" s="509" t="s">
        <v>1991</v>
      </c>
    </row>
    <row r="63" spans="1:34">
      <c r="A63" s="509">
        <v>60</v>
      </c>
      <c r="B63" s="509" t="s">
        <v>1992</v>
      </c>
    </row>
    <row r="64" spans="1:34">
      <c r="A64" s="509">
        <v>61</v>
      </c>
      <c r="B64" s="509" t="s">
        <v>1993</v>
      </c>
    </row>
    <row r="65" spans="1:2">
      <c r="A65" s="509">
        <v>62</v>
      </c>
      <c r="B65" s="509" t="s">
        <v>1994</v>
      </c>
    </row>
    <row r="66" spans="1:2">
      <c r="A66" s="509">
        <v>63</v>
      </c>
      <c r="B66" s="509" t="s">
        <v>1995</v>
      </c>
    </row>
    <row r="67" spans="1:2">
      <c r="A67" s="509">
        <v>64</v>
      </c>
      <c r="B67" s="509" t="s">
        <v>1996</v>
      </c>
    </row>
    <row r="68" spans="1:2">
      <c r="A68" s="509">
        <v>65</v>
      </c>
      <c r="B68" s="509" t="s">
        <v>1997</v>
      </c>
    </row>
    <row r="69" spans="1:2">
      <c r="A69" s="509">
        <v>66</v>
      </c>
      <c r="B69" s="509" t="s">
        <v>1998</v>
      </c>
    </row>
    <row r="70" spans="1:2">
      <c r="A70" s="509">
        <v>67</v>
      </c>
      <c r="B70" s="509" t="s">
        <v>1999</v>
      </c>
    </row>
    <row r="71" spans="1:2">
      <c r="A71" s="509">
        <v>68</v>
      </c>
      <c r="B71" s="509" t="s">
        <v>2000</v>
      </c>
    </row>
    <row r="72" spans="1:2">
      <c r="A72" s="509">
        <v>69</v>
      </c>
      <c r="B72" s="509" t="s">
        <v>2001</v>
      </c>
    </row>
    <row r="73" spans="1:2">
      <c r="A73" s="509">
        <v>70</v>
      </c>
      <c r="B73" s="509" t="s">
        <v>2002</v>
      </c>
    </row>
    <row r="74" spans="1:2">
      <c r="A74" s="509">
        <v>71</v>
      </c>
      <c r="B74" s="509" t="s">
        <v>2003</v>
      </c>
    </row>
    <row r="75" spans="1:2">
      <c r="A75" s="509">
        <v>72</v>
      </c>
      <c r="B75" s="509" t="s">
        <v>2004</v>
      </c>
    </row>
    <row r="76" spans="1:2">
      <c r="A76" s="509">
        <v>73</v>
      </c>
      <c r="B76" s="509" t="s">
        <v>2005</v>
      </c>
    </row>
    <row r="77" spans="1:2">
      <c r="A77" s="509">
        <v>74</v>
      </c>
      <c r="B77" s="509" t="s">
        <v>2006</v>
      </c>
    </row>
    <row r="78" spans="1:2">
      <c r="A78" s="509">
        <v>75</v>
      </c>
      <c r="B78" s="509" t="s">
        <v>2007</v>
      </c>
    </row>
    <row r="79" spans="1:2">
      <c r="A79" s="509">
        <v>76</v>
      </c>
      <c r="B79" s="509" t="s">
        <v>2008</v>
      </c>
    </row>
    <row r="80" spans="1:2">
      <c r="A80" s="509">
        <v>77</v>
      </c>
      <c r="B80" s="509" t="s">
        <v>2009</v>
      </c>
    </row>
    <row r="81" spans="1:2">
      <c r="A81" s="509">
        <v>78</v>
      </c>
      <c r="B81" s="509" t="s">
        <v>2010</v>
      </c>
    </row>
    <row r="82" spans="1:2">
      <c r="A82" s="509">
        <v>79</v>
      </c>
      <c r="B82" s="509" t="s">
        <v>2011</v>
      </c>
    </row>
    <row r="83" spans="1:2">
      <c r="A83" s="509">
        <v>80</v>
      </c>
      <c r="B83" s="509" t="s">
        <v>2012</v>
      </c>
    </row>
    <row r="84" spans="1:2">
      <c r="A84" s="509">
        <v>81</v>
      </c>
      <c r="B84" s="509" t="s">
        <v>2013</v>
      </c>
    </row>
    <row r="85" spans="1:2">
      <c r="A85" s="509">
        <v>82</v>
      </c>
      <c r="B85" s="509" t="s">
        <v>2014</v>
      </c>
    </row>
    <row r="86" spans="1:2">
      <c r="A86" s="509">
        <v>83</v>
      </c>
      <c r="B86" s="509" t="s">
        <v>2015</v>
      </c>
    </row>
    <row r="87" spans="1:2">
      <c r="A87" s="509">
        <v>84</v>
      </c>
      <c r="B87" s="509" t="s">
        <v>2016</v>
      </c>
    </row>
    <row r="88" spans="1:2">
      <c r="A88" s="509">
        <v>85</v>
      </c>
      <c r="B88" s="509" t="s">
        <v>2017</v>
      </c>
    </row>
    <row r="89" spans="1:2">
      <c r="A89" s="509">
        <v>86</v>
      </c>
      <c r="B89" s="509" t="s">
        <v>2018</v>
      </c>
    </row>
    <row r="90" spans="1:2">
      <c r="A90" s="509">
        <v>87</v>
      </c>
      <c r="B90" s="509" t="s">
        <v>2019</v>
      </c>
    </row>
    <row r="91" spans="1:2">
      <c r="A91" s="509">
        <v>88</v>
      </c>
      <c r="B91" s="509" t="s">
        <v>2020</v>
      </c>
    </row>
    <row r="92" spans="1:2">
      <c r="A92" s="509">
        <v>89</v>
      </c>
      <c r="B92" s="509" t="s">
        <v>2021</v>
      </c>
    </row>
    <row r="93" spans="1:2">
      <c r="A93" s="509">
        <v>90</v>
      </c>
      <c r="B93" s="509" t="s">
        <v>2022</v>
      </c>
    </row>
    <row r="94" spans="1:2">
      <c r="A94" s="509">
        <v>91</v>
      </c>
      <c r="B94" s="509" t="s">
        <v>2023</v>
      </c>
    </row>
    <row r="95" spans="1:2">
      <c r="A95" s="509">
        <v>92</v>
      </c>
      <c r="B95" s="509" t="s">
        <v>2024</v>
      </c>
    </row>
    <row r="96" spans="1:2">
      <c r="A96" s="509">
        <v>93</v>
      </c>
      <c r="B96" s="509" t="s">
        <v>2025</v>
      </c>
    </row>
    <row r="97" spans="1:2">
      <c r="A97" s="509">
        <v>94</v>
      </c>
      <c r="B97" s="509" t="s">
        <v>2026</v>
      </c>
    </row>
    <row r="98" spans="1:2">
      <c r="A98" s="509">
        <v>95</v>
      </c>
      <c r="B98" s="509" t="s">
        <v>2027</v>
      </c>
    </row>
    <row r="99" spans="1:2">
      <c r="A99" s="509">
        <v>96</v>
      </c>
      <c r="B99" s="509" t="s">
        <v>2028</v>
      </c>
    </row>
    <row r="100" spans="1:2">
      <c r="A100" s="509">
        <v>97</v>
      </c>
      <c r="B100" s="509" t="s">
        <v>2029</v>
      </c>
    </row>
    <row r="101" spans="1:2">
      <c r="A101" s="509">
        <v>98</v>
      </c>
      <c r="B101" s="509" t="s">
        <v>2030</v>
      </c>
    </row>
    <row r="102" spans="1:2">
      <c r="A102" s="509">
        <v>99</v>
      </c>
      <c r="B102" s="509" t="s">
        <v>2031</v>
      </c>
    </row>
    <row r="103" spans="1:2">
      <c r="A103" s="509">
        <v>100</v>
      </c>
      <c r="B103" s="509" t="s">
        <v>2032</v>
      </c>
    </row>
    <row r="104" spans="1:2">
      <c r="A104" s="509">
        <v>101</v>
      </c>
      <c r="B104" s="509" t="s">
        <v>2033</v>
      </c>
    </row>
    <row r="105" spans="1:2">
      <c r="A105" s="509">
        <v>102</v>
      </c>
      <c r="B105" s="509" t="s">
        <v>2034</v>
      </c>
    </row>
    <row r="106" spans="1:2">
      <c r="A106" s="509">
        <v>103</v>
      </c>
      <c r="B106" s="509" t="s">
        <v>2035</v>
      </c>
    </row>
    <row r="107" spans="1:2">
      <c r="A107" s="509">
        <v>104</v>
      </c>
      <c r="B107" s="509" t="s">
        <v>2036</v>
      </c>
    </row>
    <row r="108" spans="1:2">
      <c r="A108" s="509">
        <v>105</v>
      </c>
      <c r="B108" s="509" t="s">
        <v>2037</v>
      </c>
    </row>
    <row r="109" spans="1:2">
      <c r="A109" s="509">
        <v>106</v>
      </c>
      <c r="B109" s="509" t="s">
        <v>2038</v>
      </c>
    </row>
    <row r="110" spans="1:2">
      <c r="A110" s="509">
        <v>107</v>
      </c>
      <c r="B110" s="509" t="s">
        <v>2039</v>
      </c>
    </row>
    <row r="111" spans="1:2">
      <c r="A111" s="509">
        <v>108</v>
      </c>
      <c r="B111" s="509" t="s">
        <v>2040</v>
      </c>
    </row>
    <row r="112" spans="1:2">
      <c r="A112" s="509">
        <v>109</v>
      </c>
      <c r="B112" s="509" t="s">
        <v>2041</v>
      </c>
    </row>
    <row r="113" spans="1:2">
      <c r="A113" s="509">
        <v>110</v>
      </c>
      <c r="B113" s="509" t="s">
        <v>2042</v>
      </c>
    </row>
    <row r="114" spans="1:2">
      <c r="A114" s="509">
        <v>111</v>
      </c>
      <c r="B114" s="509" t="s">
        <v>2043</v>
      </c>
    </row>
    <row r="115" spans="1:2">
      <c r="A115" s="509">
        <v>112</v>
      </c>
      <c r="B115" s="509" t="s">
        <v>2044</v>
      </c>
    </row>
    <row r="116" spans="1:2">
      <c r="A116" s="509">
        <v>113</v>
      </c>
      <c r="B116" s="509" t="s">
        <v>2045</v>
      </c>
    </row>
    <row r="117" spans="1:2">
      <c r="A117" s="509">
        <v>114</v>
      </c>
      <c r="B117" s="509" t="s">
        <v>2046</v>
      </c>
    </row>
    <row r="118" spans="1:2">
      <c r="A118" s="509">
        <v>115</v>
      </c>
      <c r="B118" s="509" t="s">
        <v>2047</v>
      </c>
    </row>
    <row r="119" spans="1:2">
      <c r="A119" s="509">
        <v>116</v>
      </c>
      <c r="B119" s="509" t="s">
        <v>2048</v>
      </c>
    </row>
    <row r="120" spans="1:2">
      <c r="A120" s="509">
        <v>117</v>
      </c>
      <c r="B120" s="509" t="s">
        <v>2049</v>
      </c>
    </row>
    <row r="121" spans="1:2">
      <c r="A121" s="509">
        <v>118</v>
      </c>
      <c r="B121" s="509" t="s">
        <v>2050</v>
      </c>
    </row>
    <row r="122" spans="1:2">
      <c r="A122" s="509">
        <v>119</v>
      </c>
      <c r="B122" s="509" t="s">
        <v>2051</v>
      </c>
    </row>
    <row r="123" spans="1:2">
      <c r="A123" s="509">
        <v>120</v>
      </c>
      <c r="B123" s="509" t="s">
        <v>2052</v>
      </c>
    </row>
    <row r="124" spans="1:2">
      <c r="A124" s="509">
        <v>121</v>
      </c>
      <c r="B124" s="509" t="s">
        <v>2053</v>
      </c>
    </row>
    <row r="125" spans="1:2">
      <c r="A125" s="509">
        <v>122</v>
      </c>
      <c r="B125" s="509" t="s">
        <v>2054</v>
      </c>
    </row>
    <row r="126" spans="1:2">
      <c r="A126" s="509">
        <v>123</v>
      </c>
      <c r="B126" s="509" t="s">
        <v>2055</v>
      </c>
    </row>
    <row r="127" spans="1:2">
      <c r="A127" s="509">
        <v>124</v>
      </c>
      <c r="B127" s="509" t="s">
        <v>2056</v>
      </c>
    </row>
    <row r="128" spans="1:2">
      <c r="A128" s="509">
        <v>125</v>
      </c>
      <c r="B128" s="509" t="s">
        <v>2057</v>
      </c>
    </row>
    <row r="129" spans="1:2">
      <c r="A129" s="509">
        <v>126</v>
      </c>
      <c r="B129" s="509" t="s">
        <v>2058</v>
      </c>
    </row>
    <row r="130" spans="1:2">
      <c r="A130" s="509">
        <v>127</v>
      </c>
      <c r="B130" s="509" t="s">
        <v>2059</v>
      </c>
    </row>
    <row r="131" spans="1:2">
      <c r="A131" s="509">
        <v>128</v>
      </c>
      <c r="B131" s="509" t="s">
        <v>2060</v>
      </c>
    </row>
    <row r="132" spans="1:2">
      <c r="A132" s="509">
        <v>129</v>
      </c>
      <c r="B132" s="509" t="s">
        <v>2061</v>
      </c>
    </row>
    <row r="133" spans="1:2">
      <c r="A133" s="509">
        <v>130</v>
      </c>
      <c r="B133" s="509" t="s">
        <v>2062</v>
      </c>
    </row>
    <row r="134" spans="1:2">
      <c r="A134" s="509">
        <v>131</v>
      </c>
      <c r="B134" s="509" t="s">
        <v>2063</v>
      </c>
    </row>
    <row r="135" spans="1:2">
      <c r="A135" s="509">
        <v>132</v>
      </c>
      <c r="B135" s="509" t="s">
        <v>2064</v>
      </c>
    </row>
    <row r="136" spans="1:2">
      <c r="A136" s="509">
        <v>133</v>
      </c>
      <c r="B136" s="509" t="s">
        <v>2065</v>
      </c>
    </row>
    <row r="137" spans="1:2">
      <c r="A137" s="509">
        <v>134</v>
      </c>
      <c r="B137" s="509" t="s">
        <v>2066</v>
      </c>
    </row>
    <row r="138" spans="1:2">
      <c r="A138" s="509">
        <v>135</v>
      </c>
      <c r="B138" s="509" t="s">
        <v>2067</v>
      </c>
    </row>
    <row r="139" spans="1:2">
      <c r="A139" s="509">
        <v>136</v>
      </c>
      <c r="B139" s="509" t="s">
        <v>2068</v>
      </c>
    </row>
    <row r="140" spans="1:2">
      <c r="A140" s="509">
        <v>137</v>
      </c>
      <c r="B140" s="509" t="s">
        <v>2069</v>
      </c>
    </row>
    <row r="141" spans="1:2">
      <c r="A141" s="509">
        <v>138</v>
      </c>
      <c r="B141" s="509" t="s">
        <v>2070</v>
      </c>
    </row>
    <row r="142" spans="1:2">
      <c r="A142" s="509">
        <v>139</v>
      </c>
      <c r="B142" s="509" t="s">
        <v>2071</v>
      </c>
    </row>
    <row r="143" spans="1:2">
      <c r="A143" s="509">
        <v>140</v>
      </c>
      <c r="B143" s="509" t="s">
        <v>2072</v>
      </c>
    </row>
    <row r="144" spans="1:2">
      <c r="A144" s="509">
        <v>141</v>
      </c>
      <c r="B144" s="509" t="s">
        <v>2073</v>
      </c>
    </row>
    <row r="145" spans="1:2">
      <c r="A145" s="509">
        <v>142</v>
      </c>
      <c r="B145" s="509" t="s">
        <v>2074</v>
      </c>
    </row>
    <row r="146" spans="1:2">
      <c r="A146" s="509">
        <v>143</v>
      </c>
      <c r="B146" s="509" t="s">
        <v>2075</v>
      </c>
    </row>
    <row r="147" spans="1:2">
      <c r="A147" s="509">
        <v>144</v>
      </c>
      <c r="B147" s="509" t="s">
        <v>2076</v>
      </c>
    </row>
    <row r="148" spans="1:2">
      <c r="A148" s="509">
        <v>145</v>
      </c>
      <c r="B148" s="509" t="s">
        <v>2077</v>
      </c>
    </row>
    <row r="149" spans="1:2">
      <c r="A149" s="509">
        <v>146</v>
      </c>
      <c r="B149" s="509" t="s">
        <v>2078</v>
      </c>
    </row>
    <row r="150" spans="1:2">
      <c r="A150" s="509">
        <v>147</v>
      </c>
      <c r="B150" s="509" t="s">
        <v>2079</v>
      </c>
    </row>
    <row r="151" spans="1:2">
      <c r="A151" s="509">
        <v>148</v>
      </c>
      <c r="B151" s="509" t="s">
        <v>2080</v>
      </c>
    </row>
    <row r="152" spans="1:2">
      <c r="A152" s="509">
        <v>149</v>
      </c>
      <c r="B152" s="509" t="s">
        <v>2081</v>
      </c>
    </row>
    <row r="153" spans="1:2">
      <c r="A153" s="509">
        <v>150</v>
      </c>
      <c r="B153" s="509" t="s">
        <v>2082</v>
      </c>
    </row>
    <row r="154" spans="1:2">
      <c r="A154" s="509">
        <v>151</v>
      </c>
      <c r="B154" s="509" t="s">
        <v>2083</v>
      </c>
    </row>
    <row r="155" spans="1:2">
      <c r="A155" s="509">
        <v>152</v>
      </c>
      <c r="B155" s="509" t="s">
        <v>2084</v>
      </c>
    </row>
    <row r="156" spans="1:2">
      <c r="A156" s="509">
        <v>153</v>
      </c>
      <c r="B156" s="509" t="s">
        <v>2085</v>
      </c>
    </row>
    <row r="157" spans="1:2">
      <c r="A157" s="509">
        <v>154</v>
      </c>
      <c r="B157" s="509" t="s">
        <v>2086</v>
      </c>
    </row>
    <row r="158" spans="1:2">
      <c r="A158" s="509">
        <v>155</v>
      </c>
      <c r="B158" s="509" t="s">
        <v>2087</v>
      </c>
    </row>
    <row r="159" spans="1:2">
      <c r="A159" s="509">
        <v>156</v>
      </c>
      <c r="B159" s="509" t="s">
        <v>2088</v>
      </c>
    </row>
    <row r="160" spans="1:2">
      <c r="A160" s="509">
        <v>157</v>
      </c>
      <c r="B160" s="509" t="s">
        <v>2089</v>
      </c>
    </row>
    <row r="161" spans="1:2">
      <c r="A161" s="509">
        <v>158</v>
      </c>
      <c r="B161" s="509" t="s">
        <v>2090</v>
      </c>
    </row>
    <row r="162" spans="1:2">
      <c r="A162" s="509">
        <v>159</v>
      </c>
      <c r="B162" s="509" t="s">
        <v>2091</v>
      </c>
    </row>
    <row r="163" spans="1:2">
      <c r="A163" s="509">
        <v>160</v>
      </c>
      <c r="B163" s="509" t="s">
        <v>2092</v>
      </c>
    </row>
    <row r="164" spans="1:2">
      <c r="A164" s="509">
        <v>161</v>
      </c>
      <c r="B164" s="509" t="s">
        <v>2093</v>
      </c>
    </row>
    <row r="165" spans="1:2">
      <c r="A165" s="509">
        <v>162</v>
      </c>
      <c r="B165" s="509" t="s">
        <v>2094</v>
      </c>
    </row>
    <row r="166" spans="1:2">
      <c r="A166" s="509">
        <v>163</v>
      </c>
      <c r="B166" s="509" t="s">
        <v>2095</v>
      </c>
    </row>
    <row r="167" spans="1:2">
      <c r="A167" s="509">
        <v>164</v>
      </c>
      <c r="B167" s="509" t="s">
        <v>2096</v>
      </c>
    </row>
    <row r="168" spans="1:2">
      <c r="A168" s="509">
        <v>165</v>
      </c>
      <c r="B168" s="509" t="s">
        <v>2097</v>
      </c>
    </row>
    <row r="169" spans="1:2">
      <c r="A169" s="509">
        <v>166</v>
      </c>
      <c r="B169" s="509" t="s">
        <v>2098</v>
      </c>
    </row>
    <row r="170" spans="1:2">
      <c r="A170" s="509">
        <v>167</v>
      </c>
      <c r="B170" s="509" t="s">
        <v>2099</v>
      </c>
    </row>
    <row r="171" spans="1:2">
      <c r="A171" s="509">
        <v>168</v>
      </c>
      <c r="B171" s="509" t="s">
        <v>2100</v>
      </c>
    </row>
    <row r="172" spans="1:2">
      <c r="A172" s="509">
        <v>169</v>
      </c>
      <c r="B172" s="509" t="s">
        <v>2101</v>
      </c>
    </row>
    <row r="173" spans="1:2">
      <c r="A173" s="509">
        <v>170</v>
      </c>
      <c r="B173" s="509" t="s">
        <v>2102</v>
      </c>
    </row>
    <row r="174" spans="1:2">
      <c r="A174" s="509">
        <v>171</v>
      </c>
      <c r="B174" s="509" t="s">
        <v>2103</v>
      </c>
    </row>
    <row r="175" spans="1:2">
      <c r="A175" s="509">
        <v>172</v>
      </c>
      <c r="B175" s="509" t="s">
        <v>2104</v>
      </c>
    </row>
    <row r="176" spans="1:2">
      <c r="A176" s="509">
        <v>173</v>
      </c>
      <c r="B176" s="509" t="s">
        <v>2105</v>
      </c>
    </row>
    <row r="177" spans="1:2">
      <c r="A177" s="509">
        <v>174</v>
      </c>
      <c r="B177" s="509" t="s">
        <v>2106</v>
      </c>
    </row>
    <row r="178" spans="1:2">
      <c r="A178" s="509">
        <v>175</v>
      </c>
      <c r="B178" s="509" t="s">
        <v>2107</v>
      </c>
    </row>
    <row r="179" spans="1:2">
      <c r="A179" s="509">
        <v>176</v>
      </c>
      <c r="B179" s="509" t="s">
        <v>2108</v>
      </c>
    </row>
    <row r="180" spans="1:2">
      <c r="A180" s="509">
        <v>177</v>
      </c>
      <c r="B180" s="509" t="s">
        <v>2109</v>
      </c>
    </row>
    <row r="181" spans="1:2">
      <c r="A181" s="509">
        <v>178</v>
      </c>
      <c r="B181" s="509" t="s">
        <v>2110</v>
      </c>
    </row>
    <row r="182" spans="1:2">
      <c r="A182" s="509">
        <v>179</v>
      </c>
      <c r="B182" s="509" t="s">
        <v>2111</v>
      </c>
    </row>
    <row r="183" spans="1:2">
      <c r="A183" s="509">
        <v>180</v>
      </c>
      <c r="B183" s="509" t="s">
        <v>2112</v>
      </c>
    </row>
    <row r="184" spans="1:2">
      <c r="A184" s="509">
        <v>181</v>
      </c>
      <c r="B184" s="509" t="s">
        <v>2113</v>
      </c>
    </row>
    <row r="185" spans="1:2">
      <c r="A185" s="509">
        <v>182</v>
      </c>
      <c r="B185" s="509" t="s">
        <v>2114</v>
      </c>
    </row>
    <row r="186" spans="1:2">
      <c r="A186" s="509">
        <v>183</v>
      </c>
      <c r="B186" s="509" t="s">
        <v>2115</v>
      </c>
    </row>
    <row r="187" spans="1:2">
      <c r="A187" s="509">
        <v>184</v>
      </c>
      <c r="B187" s="509" t="s">
        <v>2116</v>
      </c>
    </row>
    <row r="188" spans="1:2">
      <c r="A188" s="509">
        <v>185</v>
      </c>
      <c r="B188" s="509" t="s">
        <v>2117</v>
      </c>
    </row>
    <row r="189" spans="1:2">
      <c r="A189" s="509">
        <v>186</v>
      </c>
      <c r="B189" s="509" t="s">
        <v>2118</v>
      </c>
    </row>
    <row r="190" spans="1:2">
      <c r="A190" s="509">
        <v>187</v>
      </c>
      <c r="B190" s="509" t="s">
        <v>2119</v>
      </c>
    </row>
    <row r="191" spans="1:2">
      <c r="A191" s="509">
        <v>188</v>
      </c>
      <c r="B191" s="509" t="s">
        <v>2120</v>
      </c>
    </row>
    <row r="192" spans="1:2">
      <c r="A192" s="509">
        <v>189</v>
      </c>
      <c r="B192" s="509" t="s">
        <v>2121</v>
      </c>
    </row>
    <row r="193" spans="1:2">
      <c r="A193" s="509">
        <v>190</v>
      </c>
      <c r="B193" s="509" t="s">
        <v>2122</v>
      </c>
    </row>
    <row r="194" spans="1:2">
      <c r="A194" s="509">
        <v>191</v>
      </c>
      <c r="B194" s="509" t="s">
        <v>2123</v>
      </c>
    </row>
    <row r="195" spans="1:2">
      <c r="A195" s="509">
        <v>192</v>
      </c>
      <c r="B195" s="509" t="s">
        <v>2124</v>
      </c>
    </row>
    <row r="196" spans="1:2">
      <c r="A196" s="509">
        <v>193</v>
      </c>
      <c r="B196" s="509" t="s">
        <v>2125</v>
      </c>
    </row>
    <row r="197" spans="1:2">
      <c r="A197" s="509">
        <v>194</v>
      </c>
      <c r="B197" s="509" t="s">
        <v>2126</v>
      </c>
    </row>
    <row r="198" spans="1:2">
      <c r="A198" s="509">
        <v>195</v>
      </c>
      <c r="B198" s="509" t="s">
        <v>2127</v>
      </c>
    </row>
    <row r="199" spans="1:2">
      <c r="A199" s="509">
        <v>196</v>
      </c>
      <c r="B199" s="509" t="s">
        <v>2128</v>
      </c>
    </row>
    <row r="200" spans="1:2">
      <c r="A200" s="509">
        <v>197</v>
      </c>
      <c r="B200" s="509" t="s">
        <v>2129</v>
      </c>
    </row>
    <row r="201" spans="1:2">
      <c r="A201" s="509">
        <v>198</v>
      </c>
      <c r="B201" s="509" t="s">
        <v>2130</v>
      </c>
    </row>
    <row r="202" spans="1:2">
      <c r="A202" s="509">
        <v>199</v>
      </c>
      <c r="B202" s="509" t="s">
        <v>2131</v>
      </c>
    </row>
    <row r="203" spans="1:2">
      <c r="A203" s="509">
        <v>200</v>
      </c>
      <c r="B203" s="509" t="s">
        <v>2132</v>
      </c>
    </row>
    <row r="204" spans="1:2">
      <c r="A204" s="509">
        <v>201</v>
      </c>
      <c r="B204" s="509" t="s">
        <v>2133</v>
      </c>
    </row>
    <row r="205" spans="1:2">
      <c r="A205" s="509">
        <v>202</v>
      </c>
      <c r="B205" s="509" t="s">
        <v>2134</v>
      </c>
    </row>
    <row r="206" spans="1:2">
      <c r="A206" s="509">
        <v>203</v>
      </c>
      <c r="B206" s="509" t="s">
        <v>2135</v>
      </c>
    </row>
    <row r="207" spans="1:2">
      <c r="A207" s="509">
        <v>204</v>
      </c>
      <c r="B207" s="509" t="s">
        <v>2136</v>
      </c>
    </row>
    <row r="208" spans="1:2">
      <c r="A208" s="509">
        <v>205</v>
      </c>
      <c r="B208" s="509" t="s">
        <v>2137</v>
      </c>
    </row>
    <row r="209" spans="1:2">
      <c r="A209" s="509">
        <v>206</v>
      </c>
      <c r="B209" s="509" t="s">
        <v>2138</v>
      </c>
    </row>
    <row r="210" spans="1:2">
      <c r="A210" s="509">
        <v>207</v>
      </c>
      <c r="B210" s="509" t="s">
        <v>2139</v>
      </c>
    </row>
    <row r="211" spans="1:2">
      <c r="A211" s="509">
        <v>208</v>
      </c>
      <c r="B211" s="509" t="s">
        <v>2140</v>
      </c>
    </row>
    <row r="212" spans="1:2">
      <c r="A212" s="509">
        <v>209</v>
      </c>
      <c r="B212" s="509" t="s">
        <v>2141</v>
      </c>
    </row>
    <row r="213" spans="1:2">
      <c r="A213" s="509">
        <v>210</v>
      </c>
      <c r="B213" s="509" t="s">
        <v>2142</v>
      </c>
    </row>
    <row r="214" spans="1:2">
      <c r="A214" s="509">
        <v>211</v>
      </c>
      <c r="B214" s="509" t="s">
        <v>2143</v>
      </c>
    </row>
    <row r="215" spans="1:2">
      <c r="A215" s="509">
        <v>212</v>
      </c>
      <c r="B215" s="509" t="s">
        <v>2144</v>
      </c>
    </row>
    <row r="216" spans="1:2">
      <c r="A216" s="509">
        <v>213</v>
      </c>
      <c r="B216" s="509" t="s">
        <v>2145</v>
      </c>
    </row>
    <row r="217" spans="1:2">
      <c r="A217" s="509">
        <v>214</v>
      </c>
      <c r="B217" s="509" t="s">
        <v>2146</v>
      </c>
    </row>
    <row r="218" spans="1:2">
      <c r="A218" s="509">
        <v>215</v>
      </c>
      <c r="B218" s="509" t="s">
        <v>2147</v>
      </c>
    </row>
    <row r="219" spans="1:2">
      <c r="A219" s="509">
        <v>216</v>
      </c>
      <c r="B219" s="509" t="s">
        <v>2148</v>
      </c>
    </row>
    <row r="220" spans="1:2">
      <c r="A220" s="509">
        <v>217</v>
      </c>
      <c r="B220" s="509" t="s">
        <v>2149</v>
      </c>
    </row>
    <row r="221" spans="1:2">
      <c r="A221" s="509">
        <v>218</v>
      </c>
      <c r="B221" s="509" t="s">
        <v>2150</v>
      </c>
    </row>
    <row r="222" spans="1:2">
      <c r="A222" s="509">
        <v>219</v>
      </c>
      <c r="B222" s="509" t="s">
        <v>820</v>
      </c>
    </row>
    <row r="223" spans="1:2">
      <c r="A223" s="509">
        <v>220</v>
      </c>
      <c r="B223" s="509" t="s">
        <v>2151</v>
      </c>
    </row>
    <row r="224" spans="1:2">
      <c r="A224" s="509">
        <v>221</v>
      </c>
      <c r="B224" s="509" t="s">
        <v>2152</v>
      </c>
    </row>
    <row r="225" spans="1:2">
      <c r="A225" s="509">
        <v>222</v>
      </c>
      <c r="B225" s="509" t="s">
        <v>2153</v>
      </c>
    </row>
    <row r="226" spans="1:2">
      <c r="A226" s="509">
        <v>223</v>
      </c>
      <c r="B226" s="509" t="s">
        <v>2154</v>
      </c>
    </row>
    <row r="227" spans="1:2">
      <c r="A227" s="509">
        <v>224</v>
      </c>
      <c r="B227" s="509" t="s">
        <v>2155</v>
      </c>
    </row>
    <row r="228" spans="1:2">
      <c r="A228" s="509">
        <v>225</v>
      </c>
      <c r="B228" s="509" t="s">
        <v>2156</v>
      </c>
    </row>
    <row r="229" spans="1:2">
      <c r="A229" s="509">
        <v>226</v>
      </c>
      <c r="B229" s="509" t="s">
        <v>2157</v>
      </c>
    </row>
    <row r="230" spans="1:2">
      <c r="A230" s="509">
        <v>227</v>
      </c>
      <c r="B230" s="509" t="s">
        <v>2158</v>
      </c>
    </row>
    <row r="231" spans="1:2">
      <c r="A231" s="509">
        <v>228</v>
      </c>
      <c r="B231" s="509" t="s">
        <v>2159</v>
      </c>
    </row>
    <row r="232" spans="1:2">
      <c r="A232" s="509">
        <v>229</v>
      </c>
      <c r="B232" s="509" t="s">
        <v>2160</v>
      </c>
    </row>
    <row r="233" spans="1:2">
      <c r="A233" s="509">
        <v>230</v>
      </c>
      <c r="B233" s="509" t="s">
        <v>2161</v>
      </c>
    </row>
    <row r="234" spans="1:2">
      <c r="A234" s="509">
        <v>231</v>
      </c>
      <c r="B234" s="509" t="s">
        <v>2162</v>
      </c>
    </row>
    <row r="235" spans="1:2">
      <c r="A235" s="509">
        <v>232</v>
      </c>
      <c r="B235" s="509" t="s">
        <v>2163</v>
      </c>
    </row>
    <row r="236" spans="1:2">
      <c r="A236" s="509">
        <v>233</v>
      </c>
      <c r="B236" s="509" t="s">
        <v>2164</v>
      </c>
    </row>
    <row r="237" spans="1:2">
      <c r="A237" s="509">
        <v>234</v>
      </c>
      <c r="B237" s="509" t="s">
        <v>2165</v>
      </c>
    </row>
    <row r="238" spans="1:2">
      <c r="A238" s="509">
        <v>235</v>
      </c>
      <c r="B238" s="509" t="s">
        <v>2166</v>
      </c>
    </row>
    <row r="239" spans="1:2">
      <c r="A239" s="509">
        <v>236</v>
      </c>
      <c r="B239" s="509" t="s">
        <v>2167</v>
      </c>
    </row>
    <row r="240" spans="1:2">
      <c r="A240" s="509">
        <v>237</v>
      </c>
      <c r="B240" s="509" t="s">
        <v>2168</v>
      </c>
    </row>
    <row r="241" spans="1:2">
      <c r="A241" s="509">
        <v>238</v>
      </c>
      <c r="B241" s="509" t="s">
        <v>2169</v>
      </c>
    </row>
    <row r="242" spans="1:2">
      <c r="A242" s="509">
        <v>239</v>
      </c>
      <c r="B242" s="509" t="s">
        <v>2170</v>
      </c>
    </row>
    <row r="243" spans="1:2">
      <c r="A243" s="509">
        <v>240</v>
      </c>
      <c r="B243" s="509" t="s">
        <v>2171</v>
      </c>
    </row>
    <row r="244" spans="1:2">
      <c r="A244" s="509">
        <v>241</v>
      </c>
      <c r="B244" s="509" t="s">
        <v>2172</v>
      </c>
    </row>
    <row r="245" spans="1:2">
      <c r="A245" s="509">
        <v>242</v>
      </c>
      <c r="B245" s="509" t="s">
        <v>2173</v>
      </c>
    </row>
    <row r="246" spans="1:2">
      <c r="A246" s="509">
        <v>243</v>
      </c>
      <c r="B246" s="509" t="s">
        <v>2174</v>
      </c>
    </row>
    <row r="247" spans="1:2">
      <c r="A247" s="509">
        <v>244</v>
      </c>
      <c r="B247" s="509" t="s">
        <v>2175</v>
      </c>
    </row>
    <row r="248" spans="1:2">
      <c r="A248" s="509">
        <v>245</v>
      </c>
      <c r="B248" s="509" t="s">
        <v>2176</v>
      </c>
    </row>
    <row r="249" spans="1:2">
      <c r="A249" s="509">
        <v>246</v>
      </c>
      <c r="B249" s="509" t="s">
        <v>2177</v>
      </c>
    </row>
    <row r="250" spans="1:2">
      <c r="A250" s="509">
        <v>247</v>
      </c>
      <c r="B250" s="509" t="s">
        <v>2178</v>
      </c>
    </row>
    <row r="251" spans="1:2">
      <c r="A251" s="509">
        <v>248</v>
      </c>
      <c r="B251" s="509" t="s">
        <v>2179</v>
      </c>
    </row>
    <row r="252" spans="1:2">
      <c r="A252" s="509">
        <v>249</v>
      </c>
      <c r="B252" s="509" t="s">
        <v>2180</v>
      </c>
    </row>
    <row r="253" spans="1:2">
      <c r="A253" s="509">
        <v>250</v>
      </c>
      <c r="B253" s="509" t="s">
        <v>2181</v>
      </c>
    </row>
    <row r="254" spans="1:2">
      <c r="A254" s="509">
        <v>251</v>
      </c>
      <c r="B254" s="509" t="s">
        <v>2182</v>
      </c>
    </row>
    <row r="255" spans="1:2">
      <c r="A255" s="509">
        <v>252</v>
      </c>
      <c r="B255" s="509" t="s">
        <v>2183</v>
      </c>
    </row>
    <row r="256" spans="1:2">
      <c r="A256" s="509">
        <v>253</v>
      </c>
      <c r="B256" s="509" t="s">
        <v>2184</v>
      </c>
    </row>
    <row r="257" spans="1:2">
      <c r="A257" s="509">
        <v>254</v>
      </c>
      <c r="B257" s="509" t="s">
        <v>2185</v>
      </c>
    </row>
    <row r="258" spans="1:2">
      <c r="A258" s="509">
        <v>255</v>
      </c>
      <c r="B258" s="509" t="s">
        <v>2186</v>
      </c>
    </row>
    <row r="259" spans="1:2">
      <c r="A259" s="509">
        <v>256</v>
      </c>
      <c r="B259" s="509" t="s">
        <v>2187</v>
      </c>
    </row>
    <row r="260" spans="1:2">
      <c r="A260" s="509">
        <v>257</v>
      </c>
      <c r="B260" s="509" t="s">
        <v>2188</v>
      </c>
    </row>
    <row r="261" spans="1:2">
      <c r="A261" s="509">
        <v>258</v>
      </c>
      <c r="B261" s="509" t="s">
        <v>2189</v>
      </c>
    </row>
    <row r="262" spans="1:2">
      <c r="A262" s="509">
        <v>259</v>
      </c>
      <c r="B262" s="509" t="s">
        <v>2190</v>
      </c>
    </row>
    <row r="263" spans="1:2">
      <c r="A263" s="509">
        <v>260</v>
      </c>
      <c r="B263" s="509" t="s">
        <v>2191</v>
      </c>
    </row>
    <row r="264" spans="1:2">
      <c r="A264" s="509">
        <v>261</v>
      </c>
      <c r="B264" s="509" t="s">
        <v>2192</v>
      </c>
    </row>
    <row r="265" spans="1:2">
      <c r="A265" s="509">
        <v>262</v>
      </c>
      <c r="B265" s="509" t="s">
        <v>2193</v>
      </c>
    </row>
    <row r="266" spans="1:2">
      <c r="A266" s="509">
        <v>263</v>
      </c>
      <c r="B266" s="509" t="s">
        <v>2194</v>
      </c>
    </row>
    <row r="267" spans="1:2">
      <c r="A267" s="509">
        <v>264</v>
      </c>
      <c r="B267" s="509" t="s">
        <v>2195</v>
      </c>
    </row>
    <row r="268" spans="1:2">
      <c r="A268" s="509">
        <v>265</v>
      </c>
      <c r="B268" s="509" t="s">
        <v>2196</v>
      </c>
    </row>
    <row r="269" spans="1:2">
      <c r="A269" s="509">
        <v>266</v>
      </c>
      <c r="B269" s="509" t="s">
        <v>2197</v>
      </c>
    </row>
    <row r="270" spans="1:2">
      <c r="A270" s="509">
        <v>267</v>
      </c>
      <c r="B270" s="509" t="s">
        <v>2198</v>
      </c>
    </row>
    <row r="271" spans="1:2">
      <c r="A271" s="509">
        <v>268</v>
      </c>
      <c r="B271" s="509" t="s">
        <v>2199</v>
      </c>
    </row>
    <row r="272" spans="1:2">
      <c r="A272" s="509">
        <v>269</v>
      </c>
      <c r="B272" s="509" t="s">
        <v>2200</v>
      </c>
    </row>
    <row r="273" spans="1:2">
      <c r="A273" s="509">
        <v>270</v>
      </c>
      <c r="B273" s="509" t="s">
        <v>2201</v>
      </c>
    </row>
    <row r="274" spans="1:2">
      <c r="A274" s="509">
        <v>271</v>
      </c>
      <c r="B274" s="509" t="s">
        <v>2202</v>
      </c>
    </row>
    <row r="275" spans="1:2">
      <c r="A275" s="509">
        <v>272</v>
      </c>
      <c r="B275" s="509" t="s">
        <v>2203</v>
      </c>
    </row>
    <row r="276" spans="1:2">
      <c r="A276" s="509">
        <v>273</v>
      </c>
      <c r="B276" s="509" t="s">
        <v>2204</v>
      </c>
    </row>
    <row r="277" spans="1:2">
      <c r="A277" s="509">
        <v>274</v>
      </c>
      <c r="B277" s="509" t="s">
        <v>2205</v>
      </c>
    </row>
    <row r="278" spans="1:2">
      <c r="A278" s="509">
        <v>275</v>
      </c>
      <c r="B278" s="509" t="s">
        <v>2206</v>
      </c>
    </row>
    <row r="279" spans="1:2">
      <c r="A279" s="509">
        <v>276</v>
      </c>
      <c r="B279" s="509" t="s">
        <v>676</v>
      </c>
    </row>
    <row r="280" spans="1:2">
      <c r="A280" s="509">
        <v>277</v>
      </c>
      <c r="B280" s="509" t="s">
        <v>2207</v>
      </c>
    </row>
    <row r="281" spans="1:2">
      <c r="A281" s="509">
        <v>278</v>
      </c>
      <c r="B281" s="509" t="s">
        <v>2208</v>
      </c>
    </row>
    <row r="282" spans="1:2">
      <c r="A282" s="509">
        <v>279</v>
      </c>
      <c r="B282" s="509" t="s">
        <v>2209</v>
      </c>
    </row>
    <row r="283" spans="1:2">
      <c r="A283" s="509">
        <v>280</v>
      </c>
      <c r="B283" s="509" t="s">
        <v>2210</v>
      </c>
    </row>
    <row r="284" spans="1:2">
      <c r="A284" s="509">
        <v>281</v>
      </c>
      <c r="B284" s="509" t="s">
        <v>2211</v>
      </c>
    </row>
    <row r="285" spans="1:2">
      <c r="A285" s="509">
        <v>282</v>
      </c>
      <c r="B285" s="509" t="s">
        <v>2212</v>
      </c>
    </row>
    <row r="286" spans="1:2">
      <c r="A286" s="509">
        <v>283</v>
      </c>
      <c r="B286" s="509" t="s">
        <v>2213</v>
      </c>
    </row>
    <row r="287" spans="1:2">
      <c r="A287" s="509">
        <v>284</v>
      </c>
      <c r="B287" s="509" t="s">
        <v>2214</v>
      </c>
    </row>
    <row r="288" spans="1:2">
      <c r="A288" s="509">
        <v>285</v>
      </c>
      <c r="B288" s="509" t="s">
        <v>2215</v>
      </c>
    </row>
    <row r="289" spans="1:2">
      <c r="A289" s="509">
        <v>286</v>
      </c>
      <c r="B289" s="509" t="s">
        <v>2216</v>
      </c>
    </row>
    <row r="290" spans="1:2">
      <c r="A290" s="509">
        <v>287</v>
      </c>
      <c r="B290" s="509" t="s">
        <v>2217</v>
      </c>
    </row>
    <row r="291" spans="1:2">
      <c r="A291" s="509">
        <v>288</v>
      </c>
      <c r="B291" s="509" t="s">
        <v>2218</v>
      </c>
    </row>
    <row r="292" spans="1:2">
      <c r="A292" s="509">
        <v>289</v>
      </c>
      <c r="B292" s="509" t="s">
        <v>2219</v>
      </c>
    </row>
    <row r="293" spans="1:2">
      <c r="A293" s="509">
        <v>290</v>
      </c>
      <c r="B293" s="509" t="s">
        <v>2220</v>
      </c>
    </row>
    <row r="294" spans="1:2">
      <c r="A294" s="509">
        <v>291</v>
      </c>
      <c r="B294" s="509" t="s">
        <v>2221</v>
      </c>
    </row>
    <row r="295" spans="1:2">
      <c r="A295" s="509">
        <v>292</v>
      </c>
      <c r="B295" s="509" t="s">
        <v>2222</v>
      </c>
    </row>
    <row r="296" spans="1:2">
      <c r="A296" s="509">
        <v>293</v>
      </c>
      <c r="B296" s="509" t="s">
        <v>2223</v>
      </c>
    </row>
    <row r="297" spans="1:2">
      <c r="A297" s="509">
        <v>294</v>
      </c>
      <c r="B297" s="509" t="s">
        <v>2224</v>
      </c>
    </row>
    <row r="298" spans="1:2">
      <c r="A298" s="509">
        <v>295</v>
      </c>
      <c r="B298" s="509" t="s">
        <v>2225</v>
      </c>
    </row>
    <row r="299" spans="1:2">
      <c r="A299" s="509">
        <v>296</v>
      </c>
      <c r="B299" s="509" t="s">
        <v>2226</v>
      </c>
    </row>
    <row r="300" spans="1:2">
      <c r="A300" s="509">
        <v>297</v>
      </c>
      <c r="B300" s="509" t="s">
        <v>2227</v>
      </c>
    </row>
    <row r="301" spans="1:2">
      <c r="A301" s="509">
        <v>298</v>
      </c>
      <c r="B301" s="509" t="s">
        <v>2228</v>
      </c>
    </row>
    <row r="302" spans="1:2">
      <c r="A302" s="509">
        <v>299</v>
      </c>
      <c r="B302" s="509" t="s">
        <v>2229</v>
      </c>
    </row>
    <row r="303" spans="1:2">
      <c r="A303" s="509">
        <v>300</v>
      </c>
      <c r="B303" s="509" t="s">
        <v>2230</v>
      </c>
    </row>
    <row r="304" spans="1:2">
      <c r="A304" s="509">
        <v>301</v>
      </c>
      <c r="B304" s="509" t="s">
        <v>2231</v>
      </c>
    </row>
    <row r="305" spans="1:2">
      <c r="A305" s="509">
        <v>302</v>
      </c>
      <c r="B305" s="509" t="s">
        <v>2232</v>
      </c>
    </row>
    <row r="306" spans="1:2">
      <c r="A306" s="509">
        <v>303</v>
      </c>
      <c r="B306" s="509" t="s">
        <v>2233</v>
      </c>
    </row>
    <row r="307" spans="1:2">
      <c r="A307" s="509">
        <v>304</v>
      </c>
      <c r="B307" s="509" t="s">
        <v>2234</v>
      </c>
    </row>
    <row r="308" spans="1:2">
      <c r="A308" s="509">
        <v>305</v>
      </c>
      <c r="B308" s="509" t="s">
        <v>2235</v>
      </c>
    </row>
    <row r="309" spans="1:2">
      <c r="A309" s="509">
        <v>306</v>
      </c>
      <c r="B309" s="509" t="s">
        <v>2236</v>
      </c>
    </row>
    <row r="310" spans="1:2">
      <c r="A310" s="509">
        <v>307</v>
      </c>
      <c r="B310" s="509" t="s">
        <v>2237</v>
      </c>
    </row>
    <row r="311" spans="1:2">
      <c r="A311" s="509">
        <v>308</v>
      </c>
      <c r="B311" s="509" t="s">
        <v>2238</v>
      </c>
    </row>
    <row r="312" spans="1:2">
      <c r="A312" s="509">
        <v>309</v>
      </c>
      <c r="B312" s="509" t="s">
        <v>2239</v>
      </c>
    </row>
    <row r="313" spans="1:2">
      <c r="A313" s="509">
        <v>310</v>
      </c>
      <c r="B313" s="509" t="s">
        <v>2240</v>
      </c>
    </row>
    <row r="314" spans="1:2">
      <c r="A314" s="509">
        <v>311</v>
      </c>
      <c r="B314" s="509" t="s">
        <v>2241</v>
      </c>
    </row>
    <row r="315" spans="1:2">
      <c r="A315" s="509">
        <v>312</v>
      </c>
      <c r="B315" s="509" t="s">
        <v>2242</v>
      </c>
    </row>
    <row r="316" spans="1:2">
      <c r="A316" s="509">
        <v>313</v>
      </c>
      <c r="B316" s="509" t="s">
        <v>2243</v>
      </c>
    </row>
    <row r="317" spans="1:2">
      <c r="A317" s="509">
        <v>314</v>
      </c>
      <c r="B317" s="509" t="s">
        <v>2244</v>
      </c>
    </row>
    <row r="318" spans="1:2">
      <c r="A318" s="509">
        <v>315</v>
      </c>
      <c r="B318" s="509" t="s">
        <v>2245</v>
      </c>
    </row>
    <row r="319" spans="1:2">
      <c r="A319" s="509">
        <v>316</v>
      </c>
      <c r="B319" s="509" t="s">
        <v>2246</v>
      </c>
    </row>
    <row r="320" spans="1:2">
      <c r="A320" s="509">
        <v>317</v>
      </c>
      <c r="B320" s="509" t="s">
        <v>2247</v>
      </c>
    </row>
    <row r="321" spans="1:2">
      <c r="A321" s="509">
        <v>318</v>
      </c>
      <c r="B321" s="509" t="s">
        <v>2248</v>
      </c>
    </row>
    <row r="322" spans="1:2">
      <c r="A322" s="509">
        <v>319</v>
      </c>
      <c r="B322" s="509" t="s">
        <v>2249</v>
      </c>
    </row>
    <row r="323" spans="1:2">
      <c r="A323" s="509">
        <v>320</v>
      </c>
      <c r="B323" s="509" t="s">
        <v>2250</v>
      </c>
    </row>
    <row r="324" spans="1:2">
      <c r="A324" s="509">
        <v>321</v>
      </c>
      <c r="B324" s="509" t="s">
        <v>2251</v>
      </c>
    </row>
    <row r="325" spans="1:2">
      <c r="A325" s="509">
        <v>322</v>
      </c>
      <c r="B325" s="509" t="s">
        <v>2252</v>
      </c>
    </row>
    <row r="326" spans="1:2">
      <c r="A326" s="509">
        <v>323</v>
      </c>
      <c r="B326" s="509" t="s">
        <v>2253</v>
      </c>
    </row>
    <row r="327" spans="1:2">
      <c r="A327" s="509">
        <v>324</v>
      </c>
      <c r="B327" s="509" t="s">
        <v>2254</v>
      </c>
    </row>
    <row r="328" spans="1:2">
      <c r="A328" s="509">
        <v>325</v>
      </c>
      <c r="B328" s="509" t="s">
        <v>2255</v>
      </c>
    </row>
    <row r="329" spans="1:2">
      <c r="A329" s="509">
        <v>326</v>
      </c>
      <c r="B329" s="509" t="s">
        <v>2256</v>
      </c>
    </row>
    <row r="330" spans="1:2">
      <c r="A330" s="509">
        <v>327</v>
      </c>
      <c r="B330" s="509" t="s">
        <v>2257</v>
      </c>
    </row>
    <row r="331" spans="1:2">
      <c r="A331" s="509">
        <v>328</v>
      </c>
      <c r="B331" s="509" t="s">
        <v>2258</v>
      </c>
    </row>
    <row r="332" spans="1:2">
      <c r="A332" s="509">
        <v>329</v>
      </c>
      <c r="B332" s="509" t="s">
        <v>2259</v>
      </c>
    </row>
    <row r="333" spans="1:2">
      <c r="A333" s="509">
        <v>330</v>
      </c>
      <c r="B333" s="509" t="s">
        <v>2260</v>
      </c>
    </row>
    <row r="334" spans="1:2">
      <c r="A334" s="509">
        <v>331</v>
      </c>
      <c r="B334" s="509" t="s">
        <v>2261</v>
      </c>
    </row>
    <row r="335" spans="1:2">
      <c r="A335" s="509">
        <v>332</v>
      </c>
      <c r="B335" s="509" t="s">
        <v>2262</v>
      </c>
    </row>
    <row r="336" spans="1:2">
      <c r="A336" s="509">
        <v>333</v>
      </c>
      <c r="B336" s="509" t="s">
        <v>2263</v>
      </c>
    </row>
    <row r="337" spans="1:2">
      <c r="A337" s="509">
        <v>334</v>
      </c>
      <c r="B337" s="509" t="s">
        <v>2264</v>
      </c>
    </row>
    <row r="338" spans="1:2">
      <c r="A338" s="509">
        <v>335</v>
      </c>
      <c r="B338" s="509" t="s">
        <v>2265</v>
      </c>
    </row>
    <row r="339" spans="1:2">
      <c r="A339" s="509">
        <v>336</v>
      </c>
      <c r="B339" s="509" t="s">
        <v>2266</v>
      </c>
    </row>
    <row r="340" spans="1:2">
      <c r="A340" s="509">
        <v>337</v>
      </c>
      <c r="B340" s="509" t="s">
        <v>2267</v>
      </c>
    </row>
    <row r="341" spans="1:2">
      <c r="A341" s="509">
        <v>338</v>
      </c>
      <c r="B341" s="509" t="s">
        <v>2268</v>
      </c>
    </row>
    <row r="342" spans="1:2">
      <c r="A342" s="509">
        <v>339</v>
      </c>
      <c r="B342" s="509" t="s">
        <v>2269</v>
      </c>
    </row>
    <row r="343" spans="1:2">
      <c r="A343" s="509">
        <v>340</v>
      </c>
      <c r="B343" s="509" t="s">
        <v>2270</v>
      </c>
    </row>
    <row r="344" spans="1:2">
      <c r="A344" s="509">
        <v>341</v>
      </c>
      <c r="B344" s="509" t="s">
        <v>2271</v>
      </c>
    </row>
    <row r="345" spans="1:2">
      <c r="A345" s="509">
        <v>342</v>
      </c>
      <c r="B345" s="509" t="s">
        <v>2272</v>
      </c>
    </row>
    <row r="346" spans="1:2">
      <c r="A346" s="509">
        <v>343</v>
      </c>
      <c r="B346" s="509" t="s">
        <v>2273</v>
      </c>
    </row>
    <row r="347" spans="1:2">
      <c r="A347" s="509">
        <v>344</v>
      </c>
      <c r="B347" s="509" t="s">
        <v>2274</v>
      </c>
    </row>
    <row r="348" spans="1:2">
      <c r="A348" s="509">
        <v>345</v>
      </c>
      <c r="B348" s="509" t="s">
        <v>2275</v>
      </c>
    </row>
    <row r="349" spans="1:2">
      <c r="A349" s="509">
        <v>346</v>
      </c>
      <c r="B349" s="509" t="s">
        <v>2276</v>
      </c>
    </row>
    <row r="350" spans="1:2">
      <c r="A350" s="509">
        <v>347</v>
      </c>
      <c r="B350" s="509" t="s">
        <v>2277</v>
      </c>
    </row>
    <row r="351" spans="1:2">
      <c r="A351" s="509">
        <v>348</v>
      </c>
      <c r="B351" s="509" t="s">
        <v>2278</v>
      </c>
    </row>
    <row r="352" spans="1:2">
      <c r="A352" s="509">
        <v>349</v>
      </c>
      <c r="B352" s="509" t="s">
        <v>2279</v>
      </c>
    </row>
    <row r="353" spans="1:2">
      <c r="A353" s="509">
        <v>350</v>
      </c>
      <c r="B353" s="509" t="s">
        <v>2280</v>
      </c>
    </row>
    <row r="354" spans="1:2">
      <c r="A354" s="509">
        <v>351</v>
      </c>
      <c r="B354" s="509" t="s">
        <v>2281</v>
      </c>
    </row>
    <row r="355" spans="1:2">
      <c r="A355" s="509">
        <v>352</v>
      </c>
      <c r="B355" s="509" t="s">
        <v>2282</v>
      </c>
    </row>
    <row r="356" spans="1:2">
      <c r="A356" s="509">
        <v>353</v>
      </c>
      <c r="B356" s="509" t="s">
        <v>2283</v>
      </c>
    </row>
    <row r="357" spans="1:2">
      <c r="A357" s="509">
        <v>354</v>
      </c>
      <c r="B357" s="509" t="s">
        <v>2284</v>
      </c>
    </row>
    <row r="358" spans="1:2">
      <c r="A358" s="509">
        <v>355</v>
      </c>
      <c r="B358" s="509" t="s">
        <v>2285</v>
      </c>
    </row>
    <row r="359" spans="1:2">
      <c r="A359" s="509">
        <v>356</v>
      </c>
      <c r="B359" s="509" t="s">
        <v>2286</v>
      </c>
    </row>
    <row r="360" spans="1:2">
      <c r="A360" s="509">
        <v>357</v>
      </c>
      <c r="B360" s="509" t="s">
        <v>2287</v>
      </c>
    </row>
    <row r="361" spans="1:2">
      <c r="A361" s="509">
        <v>358</v>
      </c>
      <c r="B361" s="509" t="s">
        <v>2288</v>
      </c>
    </row>
    <row r="362" spans="1:2">
      <c r="A362" s="509">
        <v>359</v>
      </c>
      <c r="B362" s="509" t="s">
        <v>2289</v>
      </c>
    </row>
    <row r="363" spans="1:2">
      <c r="A363" s="509">
        <v>360</v>
      </c>
      <c r="B363" s="509" t="s">
        <v>2290</v>
      </c>
    </row>
    <row r="364" spans="1:2">
      <c r="A364" s="509">
        <v>361</v>
      </c>
      <c r="B364" s="509" t="s">
        <v>2291</v>
      </c>
    </row>
    <row r="365" spans="1:2">
      <c r="A365" s="509">
        <v>362</v>
      </c>
      <c r="B365" s="509" t="s">
        <v>2292</v>
      </c>
    </row>
    <row r="366" spans="1:2">
      <c r="A366" s="509">
        <v>363</v>
      </c>
      <c r="B366" s="509" t="s">
        <v>2293</v>
      </c>
    </row>
    <row r="367" spans="1:2">
      <c r="A367" s="509">
        <v>364</v>
      </c>
      <c r="B367" s="509" t="s">
        <v>2294</v>
      </c>
    </row>
    <row r="368" spans="1:2">
      <c r="A368" s="509">
        <v>365</v>
      </c>
      <c r="B368" s="509" t="s">
        <v>2295</v>
      </c>
    </row>
    <row r="369" spans="1:2">
      <c r="A369" s="509">
        <v>366</v>
      </c>
      <c r="B369" s="509" t="s">
        <v>2296</v>
      </c>
    </row>
    <row r="370" spans="1:2">
      <c r="A370" s="509">
        <v>367</v>
      </c>
      <c r="B370" s="509" t="s">
        <v>2297</v>
      </c>
    </row>
    <row r="371" spans="1:2">
      <c r="A371" s="509">
        <v>368</v>
      </c>
      <c r="B371" s="509" t="s">
        <v>2298</v>
      </c>
    </row>
    <row r="372" spans="1:2">
      <c r="A372" s="509">
        <v>369</v>
      </c>
      <c r="B372" s="509" t="s">
        <v>2299</v>
      </c>
    </row>
    <row r="373" spans="1:2">
      <c r="A373" s="509">
        <v>370</v>
      </c>
      <c r="B373" s="509" t="s">
        <v>2300</v>
      </c>
    </row>
    <row r="374" spans="1:2">
      <c r="A374" s="509">
        <v>371</v>
      </c>
      <c r="B374" s="509" t="s">
        <v>2301</v>
      </c>
    </row>
    <row r="375" spans="1:2">
      <c r="A375" s="509">
        <v>372</v>
      </c>
      <c r="B375" s="509" t="s">
        <v>2302</v>
      </c>
    </row>
    <row r="376" spans="1:2">
      <c r="A376" s="509">
        <v>373</v>
      </c>
      <c r="B376" s="509" t="s">
        <v>2303</v>
      </c>
    </row>
    <row r="377" spans="1:2">
      <c r="A377" s="509">
        <v>374</v>
      </c>
      <c r="B377" s="509" t="s">
        <v>2304</v>
      </c>
    </row>
    <row r="378" spans="1:2">
      <c r="A378" s="509">
        <v>375</v>
      </c>
      <c r="B378" s="509" t="s">
        <v>2305</v>
      </c>
    </row>
    <row r="379" spans="1:2">
      <c r="A379" s="509">
        <v>376</v>
      </c>
      <c r="B379" s="509" t="s">
        <v>2306</v>
      </c>
    </row>
    <row r="380" spans="1:2">
      <c r="A380" s="509">
        <v>377</v>
      </c>
      <c r="B380" s="509" t="s">
        <v>2307</v>
      </c>
    </row>
    <row r="381" spans="1:2">
      <c r="A381" s="509">
        <v>378</v>
      </c>
      <c r="B381" s="509" t="s">
        <v>2308</v>
      </c>
    </row>
    <row r="382" spans="1:2">
      <c r="A382" s="509">
        <v>379</v>
      </c>
      <c r="B382" s="509" t="s">
        <v>2309</v>
      </c>
    </row>
    <row r="383" spans="1:2">
      <c r="A383" s="509">
        <v>380</v>
      </c>
      <c r="B383" s="509" t="s">
        <v>2310</v>
      </c>
    </row>
    <row r="384" spans="1:2">
      <c r="A384" s="509">
        <v>381</v>
      </c>
      <c r="B384" s="509" t="s">
        <v>2311</v>
      </c>
    </row>
    <row r="385" spans="1:2">
      <c r="A385" s="509">
        <v>382</v>
      </c>
      <c r="B385" s="509" t="s">
        <v>2312</v>
      </c>
    </row>
    <row r="386" spans="1:2">
      <c r="A386" s="509">
        <v>383</v>
      </c>
      <c r="B386" s="509" t="s">
        <v>2313</v>
      </c>
    </row>
    <row r="387" spans="1:2">
      <c r="A387" s="509">
        <v>384</v>
      </c>
      <c r="B387" s="509" t="s">
        <v>2314</v>
      </c>
    </row>
    <row r="388" spans="1:2">
      <c r="A388" s="509">
        <v>385</v>
      </c>
      <c r="B388" s="509" t="s">
        <v>2315</v>
      </c>
    </row>
    <row r="389" spans="1:2">
      <c r="A389" s="509">
        <v>386</v>
      </c>
      <c r="B389" s="509" t="s">
        <v>2316</v>
      </c>
    </row>
    <row r="390" spans="1:2">
      <c r="A390" s="509">
        <v>387</v>
      </c>
      <c r="B390" s="509" t="s">
        <v>2317</v>
      </c>
    </row>
    <row r="391" spans="1:2">
      <c r="A391" s="509">
        <v>388</v>
      </c>
      <c r="B391" s="509" t="s">
        <v>2318</v>
      </c>
    </row>
    <row r="392" spans="1:2">
      <c r="A392" s="509">
        <v>389</v>
      </c>
      <c r="B392" s="509" t="s">
        <v>2319</v>
      </c>
    </row>
    <row r="393" spans="1:2">
      <c r="A393" s="509">
        <v>390</v>
      </c>
      <c r="B393" s="509" t="s">
        <v>2320</v>
      </c>
    </row>
    <row r="394" spans="1:2">
      <c r="A394" s="509">
        <v>391</v>
      </c>
      <c r="B394" s="509" t="s">
        <v>2321</v>
      </c>
    </row>
    <row r="395" spans="1:2">
      <c r="A395" s="509">
        <v>392</v>
      </c>
      <c r="B395" s="509" t="s">
        <v>2322</v>
      </c>
    </row>
    <row r="396" spans="1:2">
      <c r="A396" s="509">
        <v>393</v>
      </c>
      <c r="B396" s="509" t="s">
        <v>2323</v>
      </c>
    </row>
    <row r="397" spans="1:2">
      <c r="A397" s="509">
        <v>394</v>
      </c>
      <c r="B397" s="509" t="s">
        <v>2324</v>
      </c>
    </row>
    <row r="398" spans="1:2">
      <c r="A398" s="509">
        <v>395</v>
      </c>
      <c r="B398" s="509" t="s">
        <v>2325</v>
      </c>
    </row>
    <row r="399" spans="1:2">
      <c r="A399" s="509">
        <v>396</v>
      </c>
      <c r="B399" s="509" t="s">
        <v>2326</v>
      </c>
    </row>
    <row r="400" spans="1:2">
      <c r="A400" s="509">
        <v>397</v>
      </c>
      <c r="B400" s="509" t="s">
        <v>2327</v>
      </c>
    </row>
    <row r="401" spans="1:2">
      <c r="A401" s="509">
        <v>398</v>
      </c>
      <c r="B401" s="509" t="s">
        <v>2328</v>
      </c>
    </row>
    <row r="402" spans="1:2">
      <c r="A402" s="509">
        <v>399</v>
      </c>
      <c r="B402" s="509" t="s">
        <v>2329</v>
      </c>
    </row>
    <row r="403" spans="1:2">
      <c r="A403" s="509">
        <v>400</v>
      </c>
      <c r="B403" s="509" t="s">
        <v>2330</v>
      </c>
    </row>
    <row r="404" spans="1:2">
      <c r="A404" s="509">
        <v>401</v>
      </c>
      <c r="B404" s="509" t="s">
        <v>2331</v>
      </c>
    </row>
    <row r="405" spans="1:2">
      <c r="A405" s="509">
        <v>402</v>
      </c>
      <c r="B405" s="509" t="s">
        <v>2332</v>
      </c>
    </row>
    <row r="406" spans="1:2">
      <c r="A406" s="509">
        <v>403</v>
      </c>
      <c r="B406" s="509" t="s">
        <v>2333</v>
      </c>
    </row>
    <row r="407" spans="1:2">
      <c r="A407" s="509">
        <v>404</v>
      </c>
      <c r="B407" s="509" t="s">
        <v>2334</v>
      </c>
    </row>
    <row r="408" spans="1:2">
      <c r="A408" s="509">
        <v>405</v>
      </c>
      <c r="B408" s="509" t="s">
        <v>2335</v>
      </c>
    </row>
    <row r="409" spans="1:2">
      <c r="A409" s="509">
        <v>406</v>
      </c>
      <c r="B409" s="509" t="s">
        <v>2336</v>
      </c>
    </row>
    <row r="410" spans="1:2">
      <c r="A410" s="509">
        <v>407</v>
      </c>
      <c r="B410" s="509" t="s">
        <v>2337</v>
      </c>
    </row>
    <row r="411" spans="1:2">
      <c r="A411" s="509">
        <v>408</v>
      </c>
      <c r="B411" s="509" t="s">
        <v>2338</v>
      </c>
    </row>
    <row r="412" spans="1:2">
      <c r="A412" s="509">
        <v>409</v>
      </c>
      <c r="B412" s="509" t="s">
        <v>2339</v>
      </c>
    </row>
    <row r="413" spans="1:2">
      <c r="A413" s="509">
        <v>410</v>
      </c>
      <c r="B413" s="509" t="s">
        <v>2340</v>
      </c>
    </row>
    <row r="414" spans="1:2">
      <c r="A414" s="509">
        <v>411</v>
      </c>
      <c r="B414" s="509" t="s">
        <v>2341</v>
      </c>
    </row>
    <row r="415" spans="1:2">
      <c r="A415" s="509">
        <v>412</v>
      </c>
      <c r="B415" s="509" t="s">
        <v>2342</v>
      </c>
    </row>
    <row r="416" spans="1:2">
      <c r="A416" s="509">
        <v>413</v>
      </c>
      <c r="B416" s="509" t="s">
        <v>2343</v>
      </c>
    </row>
    <row r="417" spans="1:2">
      <c r="A417" s="509">
        <v>414</v>
      </c>
      <c r="B417" s="509" t="s">
        <v>2344</v>
      </c>
    </row>
    <row r="418" spans="1:2">
      <c r="A418" s="509">
        <v>415</v>
      </c>
      <c r="B418" s="509" t="s">
        <v>2345</v>
      </c>
    </row>
    <row r="419" spans="1:2">
      <c r="A419" s="509">
        <v>416</v>
      </c>
      <c r="B419" s="509" t="s">
        <v>2346</v>
      </c>
    </row>
    <row r="420" spans="1:2">
      <c r="A420" s="509">
        <v>417</v>
      </c>
      <c r="B420" s="509" t="s">
        <v>2347</v>
      </c>
    </row>
    <row r="421" spans="1:2">
      <c r="A421" s="509">
        <v>418</v>
      </c>
      <c r="B421" s="509" t="s">
        <v>2348</v>
      </c>
    </row>
    <row r="422" spans="1:2">
      <c r="A422" s="509">
        <v>419</v>
      </c>
      <c r="B422" s="509" t="s">
        <v>2349</v>
      </c>
    </row>
    <row r="423" spans="1:2">
      <c r="A423" s="509">
        <v>420</v>
      </c>
      <c r="B423" s="509" t="s">
        <v>2350</v>
      </c>
    </row>
    <row r="424" spans="1:2">
      <c r="A424" s="509">
        <v>421</v>
      </c>
      <c r="B424" s="509" t="s">
        <v>2351</v>
      </c>
    </row>
    <row r="425" spans="1:2">
      <c r="A425" s="509">
        <v>422</v>
      </c>
      <c r="B425" s="509" t="s">
        <v>2352</v>
      </c>
    </row>
    <row r="426" spans="1:2">
      <c r="A426" s="509">
        <v>423</v>
      </c>
      <c r="B426" s="509" t="s">
        <v>2353</v>
      </c>
    </row>
    <row r="427" spans="1:2">
      <c r="A427" s="509">
        <v>424</v>
      </c>
      <c r="B427" s="509" t="s">
        <v>2354</v>
      </c>
    </row>
    <row r="428" spans="1:2">
      <c r="A428" s="509">
        <v>425</v>
      </c>
      <c r="B428" s="509" t="s">
        <v>2355</v>
      </c>
    </row>
    <row r="429" spans="1:2">
      <c r="A429" s="509">
        <v>426</v>
      </c>
      <c r="B429" s="509" t="s">
        <v>2356</v>
      </c>
    </row>
    <row r="430" spans="1:2">
      <c r="A430" s="509">
        <v>427</v>
      </c>
      <c r="B430" s="509" t="s">
        <v>2357</v>
      </c>
    </row>
    <row r="431" spans="1:2">
      <c r="A431" s="509">
        <v>428</v>
      </c>
      <c r="B431" s="509" t="s">
        <v>2358</v>
      </c>
    </row>
    <row r="432" spans="1:2">
      <c r="A432" s="509">
        <v>429</v>
      </c>
      <c r="B432" s="509" t="s">
        <v>2359</v>
      </c>
    </row>
    <row r="433" spans="1:2">
      <c r="A433" s="509">
        <v>430</v>
      </c>
      <c r="B433" s="509" t="s">
        <v>2360</v>
      </c>
    </row>
    <row r="434" spans="1:2">
      <c r="A434" s="509">
        <v>431</v>
      </c>
      <c r="B434" s="509" t="s">
        <v>2361</v>
      </c>
    </row>
    <row r="435" spans="1:2">
      <c r="A435" s="509">
        <v>432</v>
      </c>
      <c r="B435" s="509" t="s">
        <v>2362</v>
      </c>
    </row>
    <row r="436" spans="1:2">
      <c r="A436" s="509">
        <v>433</v>
      </c>
      <c r="B436" s="509" t="s">
        <v>2363</v>
      </c>
    </row>
    <row r="437" spans="1:2">
      <c r="A437" s="509">
        <v>434</v>
      </c>
      <c r="B437" s="509" t="s">
        <v>2364</v>
      </c>
    </row>
    <row r="438" spans="1:2">
      <c r="A438" s="509">
        <v>435</v>
      </c>
      <c r="B438" s="509" t="s">
        <v>2365</v>
      </c>
    </row>
    <row r="439" spans="1:2">
      <c r="A439" s="509">
        <v>436</v>
      </c>
      <c r="B439" s="509" t="s">
        <v>2366</v>
      </c>
    </row>
    <row r="440" spans="1:2">
      <c r="A440" s="509">
        <v>437</v>
      </c>
      <c r="B440" s="509" t="s">
        <v>2367</v>
      </c>
    </row>
    <row r="441" spans="1:2">
      <c r="A441" s="509">
        <v>438</v>
      </c>
      <c r="B441" s="509" t="s">
        <v>2368</v>
      </c>
    </row>
    <row r="442" spans="1:2">
      <c r="A442" s="509">
        <v>439</v>
      </c>
      <c r="B442" s="509" t="s">
        <v>2369</v>
      </c>
    </row>
    <row r="443" spans="1:2">
      <c r="A443" s="509">
        <v>440</v>
      </c>
      <c r="B443" s="509" t="s">
        <v>2370</v>
      </c>
    </row>
    <row r="444" spans="1:2">
      <c r="A444" s="509">
        <v>441</v>
      </c>
      <c r="B444" s="509" t="s">
        <v>2371</v>
      </c>
    </row>
    <row r="445" spans="1:2">
      <c r="A445" s="509">
        <v>442</v>
      </c>
      <c r="B445" s="509" t="s">
        <v>2372</v>
      </c>
    </row>
    <row r="446" spans="1:2">
      <c r="A446" s="509">
        <v>443</v>
      </c>
      <c r="B446" s="509" t="s">
        <v>2373</v>
      </c>
    </row>
    <row r="447" spans="1:2">
      <c r="A447" s="509">
        <v>444</v>
      </c>
      <c r="B447" s="509" t="s">
        <v>2374</v>
      </c>
    </row>
    <row r="448" spans="1:2">
      <c r="A448" s="509">
        <v>445</v>
      </c>
      <c r="B448" s="509" t="s">
        <v>2375</v>
      </c>
    </row>
    <row r="449" spans="1:2">
      <c r="A449" s="509">
        <v>446</v>
      </c>
      <c r="B449" s="509" t="s">
        <v>2376</v>
      </c>
    </row>
    <row r="450" spans="1:2">
      <c r="A450" s="509">
        <v>447</v>
      </c>
      <c r="B450" s="509" t="s">
        <v>2377</v>
      </c>
    </row>
    <row r="451" spans="1:2">
      <c r="A451" s="509">
        <v>448</v>
      </c>
      <c r="B451" s="509" t="s">
        <v>2378</v>
      </c>
    </row>
    <row r="452" spans="1:2">
      <c r="A452" s="509">
        <v>449</v>
      </c>
      <c r="B452" s="509" t="s">
        <v>2379</v>
      </c>
    </row>
    <row r="453" spans="1:2">
      <c r="A453" s="509">
        <v>450</v>
      </c>
      <c r="B453" s="509" t="s">
        <v>2380</v>
      </c>
    </row>
    <row r="454" spans="1:2">
      <c r="A454" s="509">
        <v>451</v>
      </c>
      <c r="B454" s="509" t="s">
        <v>2381</v>
      </c>
    </row>
    <row r="455" spans="1:2">
      <c r="A455" s="509">
        <v>452</v>
      </c>
      <c r="B455" s="509" t="s">
        <v>2382</v>
      </c>
    </row>
    <row r="456" spans="1:2">
      <c r="A456" s="509">
        <v>453</v>
      </c>
      <c r="B456" s="509" t="s">
        <v>2383</v>
      </c>
    </row>
    <row r="457" spans="1:2">
      <c r="A457" s="509">
        <v>454</v>
      </c>
      <c r="B457" s="509" t="s">
        <v>2384</v>
      </c>
    </row>
    <row r="458" spans="1:2">
      <c r="A458" s="509">
        <v>455</v>
      </c>
      <c r="B458" s="509" t="s">
        <v>2385</v>
      </c>
    </row>
    <row r="459" spans="1:2">
      <c r="A459" s="509">
        <v>456</v>
      </c>
      <c r="B459" s="509" t="s">
        <v>2386</v>
      </c>
    </row>
    <row r="460" spans="1:2">
      <c r="A460" s="509">
        <v>457</v>
      </c>
      <c r="B460" s="509" t="s">
        <v>2387</v>
      </c>
    </row>
    <row r="461" spans="1:2">
      <c r="A461" s="509">
        <v>458</v>
      </c>
      <c r="B461" s="509" t="s">
        <v>2388</v>
      </c>
    </row>
    <row r="462" spans="1:2">
      <c r="A462" s="509">
        <v>459</v>
      </c>
      <c r="B462" s="509" t="s">
        <v>2389</v>
      </c>
    </row>
    <row r="463" spans="1:2">
      <c r="A463" s="509">
        <v>460</v>
      </c>
      <c r="B463" s="509" t="s">
        <v>2390</v>
      </c>
    </row>
    <row r="464" spans="1:2">
      <c r="A464" s="509">
        <v>461</v>
      </c>
      <c r="B464" s="509" t="s">
        <v>2391</v>
      </c>
    </row>
    <row r="465" spans="1:2">
      <c r="A465" s="509">
        <v>462</v>
      </c>
      <c r="B465" s="509" t="s">
        <v>2392</v>
      </c>
    </row>
    <row r="466" spans="1:2">
      <c r="A466" s="509">
        <v>463</v>
      </c>
      <c r="B466" s="509" t="s">
        <v>2393</v>
      </c>
    </row>
    <row r="467" spans="1:2">
      <c r="A467" s="509">
        <v>464</v>
      </c>
      <c r="B467" s="509" t="s">
        <v>2394</v>
      </c>
    </row>
    <row r="468" spans="1:2">
      <c r="A468" s="509">
        <v>465</v>
      </c>
      <c r="B468" s="509" t="s">
        <v>2395</v>
      </c>
    </row>
    <row r="469" spans="1:2">
      <c r="A469" s="509">
        <v>466</v>
      </c>
      <c r="B469" s="509" t="s">
        <v>2396</v>
      </c>
    </row>
    <row r="470" spans="1:2">
      <c r="A470" s="509">
        <v>467</v>
      </c>
      <c r="B470" s="509" t="s">
        <v>2397</v>
      </c>
    </row>
    <row r="471" spans="1:2">
      <c r="A471" s="509">
        <v>468</v>
      </c>
      <c r="B471" s="509" t="s">
        <v>2398</v>
      </c>
    </row>
    <row r="472" spans="1:2">
      <c r="A472" s="509">
        <v>469</v>
      </c>
      <c r="B472" s="509" t="s">
        <v>2399</v>
      </c>
    </row>
    <row r="473" spans="1:2">
      <c r="A473" s="509">
        <v>470</v>
      </c>
      <c r="B473" s="509" t="s">
        <v>2400</v>
      </c>
    </row>
    <row r="474" spans="1:2">
      <c r="A474" s="509">
        <v>471</v>
      </c>
      <c r="B474" s="509" t="s">
        <v>2401</v>
      </c>
    </row>
    <row r="475" spans="1:2">
      <c r="A475" s="509">
        <v>472</v>
      </c>
      <c r="B475" s="509" t="s">
        <v>2402</v>
      </c>
    </row>
    <row r="476" spans="1:2">
      <c r="A476" s="509">
        <v>473</v>
      </c>
      <c r="B476" s="509" t="s">
        <v>2403</v>
      </c>
    </row>
    <row r="477" spans="1:2">
      <c r="A477" s="509">
        <v>474</v>
      </c>
      <c r="B477" s="509" t="s">
        <v>2404</v>
      </c>
    </row>
    <row r="478" spans="1:2">
      <c r="A478" s="509">
        <v>475</v>
      </c>
      <c r="B478" s="509" t="s">
        <v>2405</v>
      </c>
    </row>
    <row r="479" spans="1:2">
      <c r="A479" s="509">
        <v>476</v>
      </c>
      <c r="B479" s="509" t="s">
        <v>2406</v>
      </c>
    </row>
    <row r="480" spans="1:2">
      <c r="A480" s="509">
        <v>477</v>
      </c>
      <c r="B480" s="509" t="s">
        <v>2407</v>
      </c>
    </row>
    <row r="481" spans="1:2">
      <c r="A481" s="509">
        <v>478</v>
      </c>
      <c r="B481" s="509" t="s">
        <v>2408</v>
      </c>
    </row>
    <row r="482" spans="1:2">
      <c r="A482" s="509">
        <v>479</v>
      </c>
      <c r="B482" s="509" t="s">
        <v>2409</v>
      </c>
    </row>
    <row r="483" spans="1:2">
      <c r="A483" s="509">
        <v>480</v>
      </c>
      <c r="B483" s="509" t="s">
        <v>2410</v>
      </c>
    </row>
    <row r="484" spans="1:2">
      <c r="A484" s="509">
        <v>481</v>
      </c>
      <c r="B484" s="509" t="s">
        <v>2411</v>
      </c>
    </row>
    <row r="485" spans="1:2">
      <c r="A485" s="509">
        <v>482</v>
      </c>
      <c r="B485" s="509" t="s">
        <v>2412</v>
      </c>
    </row>
    <row r="486" spans="1:2">
      <c r="A486" s="509">
        <v>483</v>
      </c>
      <c r="B486" s="509" t="s">
        <v>2413</v>
      </c>
    </row>
    <row r="487" spans="1:2">
      <c r="A487" s="509">
        <v>484</v>
      </c>
      <c r="B487" s="509" t="s">
        <v>2414</v>
      </c>
    </row>
    <row r="488" spans="1:2">
      <c r="A488" s="509">
        <v>485</v>
      </c>
      <c r="B488" s="509" t="s">
        <v>2415</v>
      </c>
    </row>
    <row r="489" spans="1:2">
      <c r="A489" s="509">
        <v>486</v>
      </c>
      <c r="B489" s="509" t="s">
        <v>2416</v>
      </c>
    </row>
    <row r="490" spans="1:2">
      <c r="A490" s="509">
        <v>487</v>
      </c>
      <c r="B490" s="509" t="s">
        <v>2417</v>
      </c>
    </row>
    <row r="491" spans="1:2">
      <c r="A491" s="509">
        <v>488</v>
      </c>
      <c r="B491" s="509" t="s">
        <v>2418</v>
      </c>
    </row>
    <row r="492" spans="1:2">
      <c r="A492" s="509">
        <v>489</v>
      </c>
      <c r="B492" s="509" t="s">
        <v>2419</v>
      </c>
    </row>
    <row r="493" spans="1:2">
      <c r="A493" s="509">
        <v>490</v>
      </c>
      <c r="B493" s="509" t="s">
        <v>2420</v>
      </c>
    </row>
    <row r="494" spans="1:2">
      <c r="A494" s="509">
        <v>491</v>
      </c>
      <c r="B494" s="509" t="s">
        <v>2421</v>
      </c>
    </row>
    <row r="495" spans="1:2">
      <c r="A495" s="509">
        <v>492</v>
      </c>
      <c r="B495" s="509" t="s">
        <v>2422</v>
      </c>
    </row>
    <row r="496" spans="1:2">
      <c r="A496" s="509">
        <v>493</v>
      </c>
      <c r="B496" s="509" t="s">
        <v>2423</v>
      </c>
    </row>
    <row r="497" spans="1:2">
      <c r="A497" s="509">
        <v>494</v>
      </c>
      <c r="B497" s="509" t="s">
        <v>2424</v>
      </c>
    </row>
    <row r="498" spans="1:2">
      <c r="A498" s="509">
        <v>495</v>
      </c>
      <c r="B498" s="509" t="s">
        <v>2425</v>
      </c>
    </row>
    <row r="499" spans="1:2">
      <c r="A499" s="509">
        <v>496</v>
      </c>
      <c r="B499" s="509" t="s">
        <v>2426</v>
      </c>
    </row>
    <row r="500" spans="1:2">
      <c r="A500" s="509">
        <v>497</v>
      </c>
      <c r="B500" s="509" t="s">
        <v>2427</v>
      </c>
    </row>
    <row r="501" spans="1:2">
      <c r="A501" s="509">
        <v>498</v>
      </c>
      <c r="B501" s="509" t="s">
        <v>2428</v>
      </c>
    </row>
    <row r="502" spans="1:2">
      <c r="A502" s="509">
        <v>499</v>
      </c>
      <c r="B502" s="509" t="s">
        <v>2429</v>
      </c>
    </row>
    <row r="503" spans="1:2">
      <c r="A503" s="509">
        <v>500</v>
      </c>
      <c r="B503" s="509" t="s">
        <v>2430</v>
      </c>
    </row>
    <row r="504" spans="1:2">
      <c r="A504" s="509">
        <v>501</v>
      </c>
      <c r="B504" s="509" t="s">
        <v>2431</v>
      </c>
    </row>
    <row r="505" spans="1:2">
      <c r="A505" s="509">
        <v>502</v>
      </c>
      <c r="B505" s="509" t="s">
        <v>2432</v>
      </c>
    </row>
    <row r="506" spans="1:2">
      <c r="A506" s="509">
        <v>503</v>
      </c>
      <c r="B506" s="509" t="s">
        <v>2433</v>
      </c>
    </row>
    <row r="507" spans="1:2">
      <c r="A507" s="509">
        <v>504</v>
      </c>
      <c r="B507" s="509" t="s">
        <v>2434</v>
      </c>
    </row>
    <row r="508" spans="1:2">
      <c r="A508" s="509">
        <v>505</v>
      </c>
      <c r="B508" s="509" t="s">
        <v>2435</v>
      </c>
    </row>
    <row r="509" spans="1:2">
      <c r="A509" s="509">
        <v>506</v>
      </c>
      <c r="B509" s="509" t="s">
        <v>2436</v>
      </c>
    </row>
    <row r="510" spans="1:2">
      <c r="A510" s="509">
        <v>507</v>
      </c>
      <c r="B510" s="509" t="s">
        <v>2437</v>
      </c>
    </row>
    <row r="511" spans="1:2">
      <c r="A511" s="509">
        <v>508</v>
      </c>
      <c r="B511" s="509" t="s">
        <v>2438</v>
      </c>
    </row>
    <row r="512" spans="1:2">
      <c r="A512" s="509">
        <v>509</v>
      </c>
      <c r="B512" s="509" t="s">
        <v>2439</v>
      </c>
    </row>
    <row r="513" spans="1:2">
      <c r="A513" s="509">
        <v>510</v>
      </c>
      <c r="B513" s="509" t="s">
        <v>2440</v>
      </c>
    </row>
    <row r="514" spans="1:2">
      <c r="A514" s="509">
        <v>511</v>
      </c>
      <c r="B514" s="509" t="s">
        <v>2441</v>
      </c>
    </row>
    <row r="515" spans="1:2">
      <c r="A515" s="509">
        <v>512</v>
      </c>
      <c r="B515" s="509" t="s">
        <v>2442</v>
      </c>
    </row>
    <row r="516" spans="1:2">
      <c r="A516" s="509">
        <v>513</v>
      </c>
      <c r="B516" s="509" t="s">
        <v>2443</v>
      </c>
    </row>
    <row r="517" spans="1:2">
      <c r="A517" s="509">
        <v>514</v>
      </c>
      <c r="B517" s="509" t="s">
        <v>2444</v>
      </c>
    </row>
    <row r="518" spans="1:2">
      <c r="A518" s="509">
        <v>515</v>
      </c>
      <c r="B518" s="509" t="s">
        <v>2445</v>
      </c>
    </row>
    <row r="519" spans="1:2">
      <c r="A519" s="509">
        <v>516</v>
      </c>
      <c r="B519" s="509" t="s">
        <v>2446</v>
      </c>
    </row>
    <row r="520" spans="1:2">
      <c r="A520" s="509">
        <v>517</v>
      </c>
      <c r="B520" s="509" t="s">
        <v>2447</v>
      </c>
    </row>
    <row r="521" spans="1:2">
      <c r="A521" s="509">
        <v>518</v>
      </c>
      <c r="B521" s="509" t="s">
        <v>2448</v>
      </c>
    </row>
    <row r="522" spans="1:2">
      <c r="A522" s="509">
        <v>519</v>
      </c>
      <c r="B522" s="509" t="s">
        <v>2449</v>
      </c>
    </row>
    <row r="523" spans="1:2">
      <c r="A523" s="509">
        <v>520</v>
      </c>
      <c r="B523" s="509" t="s">
        <v>2450</v>
      </c>
    </row>
    <row r="524" spans="1:2">
      <c r="A524" s="509">
        <v>521</v>
      </c>
      <c r="B524" s="509" t="s">
        <v>2451</v>
      </c>
    </row>
    <row r="525" spans="1:2">
      <c r="A525" s="509">
        <v>522</v>
      </c>
      <c r="B525" s="509" t="s">
        <v>2452</v>
      </c>
    </row>
    <row r="526" spans="1:2">
      <c r="A526" s="509">
        <v>523</v>
      </c>
      <c r="B526" s="509" t="s">
        <v>2453</v>
      </c>
    </row>
    <row r="527" spans="1:2">
      <c r="A527" s="509">
        <v>524</v>
      </c>
      <c r="B527" s="509" t="s">
        <v>2454</v>
      </c>
    </row>
    <row r="528" spans="1:2">
      <c r="A528" s="509">
        <v>525</v>
      </c>
      <c r="B528" s="509" t="s">
        <v>2455</v>
      </c>
    </row>
    <row r="529" spans="1:2">
      <c r="A529" s="509">
        <v>526</v>
      </c>
      <c r="B529" s="509" t="s">
        <v>2456</v>
      </c>
    </row>
    <row r="530" spans="1:2">
      <c r="A530" s="509">
        <v>527</v>
      </c>
      <c r="B530" s="509" t="s">
        <v>2457</v>
      </c>
    </row>
    <row r="531" spans="1:2">
      <c r="A531" s="509">
        <v>528</v>
      </c>
      <c r="B531" s="509" t="s">
        <v>2458</v>
      </c>
    </row>
    <row r="532" spans="1:2">
      <c r="A532" s="509">
        <v>529</v>
      </c>
      <c r="B532" s="509" t="s">
        <v>2459</v>
      </c>
    </row>
    <row r="533" spans="1:2">
      <c r="A533" s="509">
        <v>530</v>
      </c>
      <c r="B533" s="509" t="s">
        <v>2460</v>
      </c>
    </row>
    <row r="534" spans="1:2">
      <c r="A534" s="509">
        <v>531</v>
      </c>
      <c r="B534" s="509" t="s">
        <v>2461</v>
      </c>
    </row>
    <row r="535" spans="1:2">
      <c r="A535" s="509">
        <v>532</v>
      </c>
      <c r="B535" s="509" t="s">
        <v>2462</v>
      </c>
    </row>
    <row r="536" spans="1:2">
      <c r="A536" s="509">
        <v>533</v>
      </c>
      <c r="B536" s="509" t="s">
        <v>2463</v>
      </c>
    </row>
    <row r="537" spans="1:2">
      <c r="A537" s="509">
        <v>534</v>
      </c>
      <c r="B537" s="509" t="s">
        <v>2464</v>
      </c>
    </row>
    <row r="538" spans="1:2">
      <c r="A538" s="509">
        <v>535</v>
      </c>
      <c r="B538" s="509" t="s">
        <v>2465</v>
      </c>
    </row>
    <row r="539" spans="1:2">
      <c r="A539" s="509">
        <v>536</v>
      </c>
      <c r="B539" s="509" t="s">
        <v>2466</v>
      </c>
    </row>
    <row r="540" spans="1:2">
      <c r="A540" s="509">
        <v>537</v>
      </c>
      <c r="B540" s="509" t="s">
        <v>2467</v>
      </c>
    </row>
    <row r="541" spans="1:2">
      <c r="A541" s="509">
        <v>538</v>
      </c>
      <c r="B541" s="509" t="s">
        <v>2468</v>
      </c>
    </row>
    <row r="542" spans="1:2">
      <c r="A542" s="509">
        <v>539</v>
      </c>
      <c r="B542" s="509" t="s">
        <v>2469</v>
      </c>
    </row>
    <row r="543" spans="1:2">
      <c r="A543" s="509">
        <v>540</v>
      </c>
      <c r="B543" s="509" t="s">
        <v>2470</v>
      </c>
    </row>
    <row r="544" spans="1:2">
      <c r="A544" s="509">
        <v>541</v>
      </c>
      <c r="B544" s="509" t="s">
        <v>2471</v>
      </c>
    </row>
    <row r="545" spans="1:2">
      <c r="A545" s="509">
        <v>542</v>
      </c>
      <c r="B545" s="509" t="s">
        <v>2472</v>
      </c>
    </row>
    <row r="546" spans="1:2">
      <c r="A546" s="509">
        <v>543</v>
      </c>
      <c r="B546" s="509" t="s">
        <v>2473</v>
      </c>
    </row>
    <row r="547" spans="1:2">
      <c r="A547" s="509">
        <v>544</v>
      </c>
      <c r="B547" s="509" t="s">
        <v>2474</v>
      </c>
    </row>
    <row r="548" spans="1:2">
      <c r="A548" s="509">
        <v>545</v>
      </c>
      <c r="B548" s="509" t="s">
        <v>2475</v>
      </c>
    </row>
    <row r="549" spans="1:2">
      <c r="A549" s="509">
        <v>546</v>
      </c>
      <c r="B549" s="509" t="s">
        <v>2476</v>
      </c>
    </row>
    <row r="550" spans="1:2">
      <c r="A550" s="509">
        <v>547</v>
      </c>
      <c r="B550" s="509" t="s">
        <v>2477</v>
      </c>
    </row>
    <row r="551" spans="1:2">
      <c r="A551" s="509">
        <v>548</v>
      </c>
      <c r="B551" s="509" t="s">
        <v>2478</v>
      </c>
    </row>
    <row r="552" spans="1:2">
      <c r="A552" s="509">
        <v>549</v>
      </c>
      <c r="B552" s="509" t="s">
        <v>2479</v>
      </c>
    </row>
    <row r="553" spans="1:2">
      <c r="A553" s="509">
        <v>550</v>
      </c>
      <c r="B553" s="509" t="s">
        <v>2480</v>
      </c>
    </row>
    <row r="554" spans="1:2">
      <c r="A554" s="509">
        <v>551</v>
      </c>
      <c r="B554" s="509" t="s">
        <v>2481</v>
      </c>
    </row>
    <row r="555" spans="1:2">
      <c r="A555" s="509">
        <v>552</v>
      </c>
      <c r="B555" s="509" t="s">
        <v>2482</v>
      </c>
    </row>
    <row r="556" spans="1:2">
      <c r="A556" s="509">
        <v>553</v>
      </c>
      <c r="B556" s="509" t="s">
        <v>2483</v>
      </c>
    </row>
    <row r="557" spans="1:2">
      <c r="A557" s="509">
        <v>554</v>
      </c>
      <c r="B557" s="509" t="s">
        <v>2484</v>
      </c>
    </row>
    <row r="558" spans="1:2">
      <c r="A558" s="509">
        <v>555</v>
      </c>
      <c r="B558" s="509" t="s">
        <v>2485</v>
      </c>
    </row>
    <row r="559" spans="1:2">
      <c r="A559" s="509">
        <v>556</v>
      </c>
      <c r="B559" s="509" t="s">
        <v>2486</v>
      </c>
    </row>
    <row r="560" spans="1:2">
      <c r="A560" s="509">
        <v>557</v>
      </c>
      <c r="B560" s="509" t="s">
        <v>2487</v>
      </c>
    </row>
    <row r="561" spans="1:2">
      <c r="A561" s="509">
        <v>558</v>
      </c>
      <c r="B561" s="509" t="s">
        <v>2488</v>
      </c>
    </row>
    <row r="562" spans="1:2">
      <c r="A562" s="509">
        <v>559</v>
      </c>
      <c r="B562" s="509" t="s">
        <v>2489</v>
      </c>
    </row>
    <row r="563" spans="1:2">
      <c r="A563" s="509">
        <v>560</v>
      </c>
      <c r="B563" s="509" t="s">
        <v>2490</v>
      </c>
    </row>
    <row r="564" spans="1:2">
      <c r="A564" s="509">
        <v>561</v>
      </c>
      <c r="B564" s="509" t="s">
        <v>2491</v>
      </c>
    </row>
    <row r="565" spans="1:2">
      <c r="A565" s="509">
        <v>562</v>
      </c>
      <c r="B565" s="509" t="s">
        <v>2492</v>
      </c>
    </row>
    <row r="566" spans="1:2">
      <c r="A566" s="509">
        <v>563</v>
      </c>
      <c r="B566" s="509" t="s">
        <v>2493</v>
      </c>
    </row>
    <row r="567" spans="1:2">
      <c r="A567" s="509">
        <v>564</v>
      </c>
      <c r="B567" s="509" t="s">
        <v>2494</v>
      </c>
    </row>
    <row r="568" spans="1:2">
      <c r="A568" s="509">
        <v>565</v>
      </c>
      <c r="B568" s="509" t="s">
        <v>2495</v>
      </c>
    </row>
    <row r="569" spans="1:2">
      <c r="A569" s="509">
        <v>566</v>
      </c>
      <c r="B569" s="509" t="s">
        <v>2496</v>
      </c>
    </row>
    <row r="570" spans="1:2">
      <c r="A570" s="509">
        <v>567</v>
      </c>
      <c r="B570" s="509" t="s">
        <v>2497</v>
      </c>
    </row>
    <row r="571" spans="1:2">
      <c r="A571" s="509">
        <v>568</v>
      </c>
      <c r="B571" s="509" t="s">
        <v>2498</v>
      </c>
    </row>
    <row r="572" spans="1:2">
      <c r="A572" s="509">
        <v>569</v>
      </c>
      <c r="B572" s="509" t="s">
        <v>2499</v>
      </c>
    </row>
    <row r="573" spans="1:2">
      <c r="A573" s="509">
        <v>570</v>
      </c>
      <c r="B573" s="509" t="s">
        <v>2500</v>
      </c>
    </row>
    <row r="574" spans="1:2">
      <c r="A574" s="509">
        <v>571</v>
      </c>
      <c r="B574" s="509" t="s">
        <v>2501</v>
      </c>
    </row>
    <row r="575" spans="1:2">
      <c r="A575" s="509">
        <v>572</v>
      </c>
      <c r="B575" s="509" t="s">
        <v>2502</v>
      </c>
    </row>
    <row r="576" spans="1:2">
      <c r="A576" s="509">
        <v>573</v>
      </c>
      <c r="B576" s="509" t="s">
        <v>2503</v>
      </c>
    </row>
    <row r="577" spans="1:2">
      <c r="A577" s="509">
        <v>574</v>
      </c>
      <c r="B577" s="509" t="s">
        <v>2504</v>
      </c>
    </row>
    <row r="578" spans="1:2">
      <c r="A578" s="509">
        <v>575</v>
      </c>
      <c r="B578" s="509" t="s">
        <v>2505</v>
      </c>
    </row>
    <row r="579" spans="1:2">
      <c r="A579" s="509">
        <v>576</v>
      </c>
      <c r="B579" s="509" t="s">
        <v>2506</v>
      </c>
    </row>
    <row r="580" spans="1:2">
      <c r="A580" s="509">
        <v>577</v>
      </c>
      <c r="B580" s="509" t="s">
        <v>2507</v>
      </c>
    </row>
    <row r="581" spans="1:2">
      <c r="A581" s="509">
        <v>578</v>
      </c>
      <c r="B581" s="509" t="s">
        <v>2508</v>
      </c>
    </row>
    <row r="582" spans="1:2">
      <c r="A582" s="509">
        <v>579</v>
      </c>
      <c r="B582" s="509" t="s">
        <v>2509</v>
      </c>
    </row>
    <row r="583" spans="1:2">
      <c r="A583" s="509">
        <v>580</v>
      </c>
      <c r="B583" s="509" t="s">
        <v>2510</v>
      </c>
    </row>
    <row r="584" spans="1:2">
      <c r="A584" s="509">
        <v>581</v>
      </c>
      <c r="B584" s="509" t="s">
        <v>2511</v>
      </c>
    </row>
    <row r="585" spans="1:2">
      <c r="A585" s="509">
        <v>582</v>
      </c>
      <c r="B585" s="509" t="s">
        <v>2512</v>
      </c>
    </row>
    <row r="586" spans="1:2">
      <c r="A586" s="509">
        <v>583</v>
      </c>
      <c r="B586" s="509" t="s">
        <v>2513</v>
      </c>
    </row>
    <row r="587" spans="1:2">
      <c r="A587" s="509">
        <v>584</v>
      </c>
      <c r="B587" s="509" t="s">
        <v>2514</v>
      </c>
    </row>
    <row r="588" spans="1:2">
      <c r="A588" s="509">
        <v>585</v>
      </c>
      <c r="B588" s="509" t="s">
        <v>2515</v>
      </c>
    </row>
    <row r="589" spans="1:2">
      <c r="A589" s="509">
        <v>586</v>
      </c>
      <c r="B589" s="509" t="s">
        <v>2516</v>
      </c>
    </row>
    <row r="590" spans="1:2">
      <c r="A590" s="509">
        <v>587</v>
      </c>
      <c r="B590" s="509" t="s">
        <v>2517</v>
      </c>
    </row>
    <row r="591" spans="1:2">
      <c r="A591" s="509">
        <v>588</v>
      </c>
      <c r="B591" s="509" t="s">
        <v>2518</v>
      </c>
    </row>
    <row r="592" spans="1:2">
      <c r="A592" s="509">
        <v>589</v>
      </c>
      <c r="B592" s="509" t="s">
        <v>2519</v>
      </c>
    </row>
    <row r="593" spans="1:2">
      <c r="A593" s="509">
        <v>590</v>
      </c>
      <c r="B593" s="509" t="s">
        <v>2520</v>
      </c>
    </row>
    <row r="594" spans="1:2">
      <c r="A594" s="509">
        <v>591</v>
      </c>
      <c r="B594" s="509" t="s">
        <v>2521</v>
      </c>
    </row>
    <row r="595" spans="1:2">
      <c r="A595" s="509">
        <v>592</v>
      </c>
      <c r="B595" s="509" t="s">
        <v>2522</v>
      </c>
    </row>
    <row r="596" spans="1:2">
      <c r="A596" s="509">
        <v>593</v>
      </c>
      <c r="B596" s="509" t="s">
        <v>2523</v>
      </c>
    </row>
    <row r="597" spans="1:2">
      <c r="A597" s="509">
        <v>594</v>
      </c>
      <c r="B597" s="509" t="s">
        <v>2524</v>
      </c>
    </row>
    <row r="598" spans="1:2">
      <c r="A598" s="509">
        <v>595</v>
      </c>
      <c r="B598" s="509" t="s">
        <v>2525</v>
      </c>
    </row>
    <row r="599" spans="1:2">
      <c r="A599" s="509">
        <v>596</v>
      </c>
      <c r="B599" s="509" t="s">
        <v>2526</v>
      </c>
    </row>
    <row r="600" spans="1:2">
      <c r="A600" s="509">
        <v>597</v>
      </c>
      <c r="B600" s="509" t="s">
        <v>2527</v>
      </c>
    </row>
    <row r="601" spans="1:2">
      <c r="A601" s="509">
        <v>598</v>
      </c>
      <c r="B601" s="509" t="s">
        <v>2528</v>
      </c>
    </row>
    <row r="602" spans="1:2">
      <c r="A602" s="509">
        <v>599</v>
      </c>
      <c r="B602" s="509" t="s">
        <v>2529</v>
      </c>
    </row>
    <row r="603" spans="1:2">
      <c r="A603" s="509">
        <v>600</v>
      </c>
      <c r="B603" s="509" t="s">
        <v>2530</v>
      </c>
    </row>
    <row r="604" spans="1:2">
      <c r="A604" s="509">
        <v>601</v>
      </c>
      <c r="B604" s="509" t="s">
        <v>2531</v>
      </c>
    </row>
    <row r="605" spans="1:2">
      <c r="A605" s="509">
        <v>602</v>
      </c>
      <c r="B605" s="509" t="s">
        <v>2532</v>
      </c>
    </row>
    <row r="606" spans="1:2">
      <c r="A606" s="509">
        <v>603</v>
      </c>
      <c r="B606" s="509" t="s">
        <v>2533</v>
      </c>
    </row>
    <row r="607" spans="1:2">
      <c r="A607" s="509">
        <v>604</v>
      </c>
      <c r="B607" s="509" t="s">
        <v>2534</v>
      </c>
    </row>
    <row r="608" spans="1:2">
      <c r="A608" s="509">
        <v>605</v>
      </c>
      <c r="B608" s="509" t="s">
        <v>2535</v>
      </c>
    </row>
    <row r="609" spans="1:2">
      <c r="A609" s="509">
        <v>606</v>
      </c>
      <c r="B609" s="509" t="s">
        <v>2536</v>
      </c>
    </row>
    <row r="610" spans="1:2">
      <c r="A610" s="509">
        <v>607</v>
      </c>
      <c r="B610" s="509" t="s">
        <v>2537</v>
      </c>
    </row>
    <row r="611" spans="1:2">
      <c r="A611" s="509">
        <v>608</v>
      </c>
      <c r="B611" s="509" t="s">
        <v>2538</v>
      </c>
    </row>
    <row r="612" spans="1:2">
      <c r="A612" s="509">
        <v>609</v>
      </c>
      <c r="B612" s="509" t="s">
        <v>2539</v>
      </c>
    </row>
    <row r="613" spans="1:2">
      <c r="A613" s="509">
        <v>610</v>
      </c>
      <c r="B613" s="509" t="s">
        <v>2540</v>
      </c>
    </row>
    <row r="614" spans="1:2">
      <c r="A614" s="509">
        <v>611</v>
      </c>
      <c r="B614" s="509" t="s">
        <v>2541</v>
      </c>
    </row>
    <row r="615" spans="1:2">
      <c r="A615" s="509">
        <v>612</v>
      </c>
      <c r="B615" s="509" t="s">
        <v>2542</v>
      </c>
    </row>
    <row r="616" spans="1:2">
      <c r="A616" s="509">
        <v>613</v>
      </c>
      <c r="B616" s="509" t="s">
        <v>2543</v>
      </c>
    </row>
    <row r="617" spans="1:2">
      <c r="A617" s="509">
        <v>614</v>
      </c>
      <c r="B617" s="509" t="s">
        <v>2544</v>
      </c>
    </row>
    <row r="618" spans="1:2">
      <c r="A618" s="509">
        <v>615</v>
      </c>
      <c r="B618" s="509" t="s">
        <v>2545</v>
      </c>
    </row>
    <row r="619" spans="1:2">
      <c r="A619" s="509">
        <v>616</v>
      </c>
      <c r="B619" s="509" t="s">
        <v>2546</v>
      </c>
    </row>
    <row r="620" spans="1:2">
      <c r="A620" s="509">
        <v>617</v>
      </c>
      <c r="B620" s="509" t="s">
        <v>2547</v>
      </c>
    </row>
    <row r="621" spans="1:2">
      <c r="A621" s="509">
        <v>618</v>
      </c>
      <c r="B621" s="509" t="s">
        <v>2548</v>
      </c>
    </row>
    <row r="622" spans="1:2">
      <c r="A622" s="509">
        <v>619</v>
      </c>
      <c r="B622" s="509" t="s">
        <v>2549</v>
      </c>
    </row>
    <row r="623" spans="1:2">
      <c r="A623" s="509">
        <v>620</v>
      </c>
      <c r="B623" s="509" t="s">
        <v>2550</v>
      </c>
    </row>
    <row r="624" spans="1:2">
      <c r="A624" s="509">
        <v>621</v>
      </c>
      <c r="B624" s="509" t="s">
        <v>2551</v>
      </c>
    </row>
    <row r="625" spans="1:2">
      <c r="A625" s="509">
        <v>622</v>
      </c>
      <c r="B625" s="509" t="s">
        <v>2552</v>
      </c>
    </row>
    <row r="626" spans="1:2">
      <c r="A626" s="509">
        <v>623</v>
      </c>
      <c r="B626" s="509" t="s">
        <v>2553</v>
      </c>
    </row>
    <row r="627" spans="1:2">
      <c r="A627" s="509">
        <v>624</v>
      </c>
      <c r="B627" s="509" t="s">
        <v>2554</v>
      </c>
    </row>
    <row r="628" spans="1:2">
      <c r="A628" s="509">
        <v>625</v>
      </c>
      <c r="B628" s="509" t="s">
        <v>2555</v>
      </c>
    </row>
    <row r="629" spans="1:2">
      <c r="A629" s="509">
        <v>626</v>
      </c>
      <c r="B629" s="509" t="s">
        <v>2556</v>
      </c>
    </row>
    <row r="630" spans="1:2">
      <c r="A630" s="509">
        <v>627</v>
      </c>
      <c r="B630" s="509" t="s">
        <v>2557</v>
      </c>
    </row>
    <row r="631" spans="1:2">
      <c r="A631" s="509">
        <v>628</v>
      </c>
      <c r="B631" s="509" t="s">
        <v>2558</v>
      </c>
    </row>
    <row r="632" spans="1:2">
      <c r="A632" s="509">
        <v>629</v>
      </c>
      <c r="B632" s="509" t="s">
        <v>2559</v>
      </c>
    </row>
    <row r="633" spans="1:2">
      <c r="A633" s="509">
        <v>630</v>
      </c>
      <c r="B633" s="509" t="s">
        <v>2560</v>
      </c>
    </row>
    <row r="634" spans="1:2">
      <c r="A634" s="509">
        <v>631</v>
      </c>
      <c r="B634" s="509" t="s">
        <v>2561</v>
      </c>
    </row>
    <row r="635" spans="1:2">
      <c r="A635" s="509">
        <v>632</v>
      </c>
      <c r="B635" s="509" t="s">
        <v>2562</v>
      </c>
    </row>
    <row r="636" spans="1:2">
      <c r="A636" s="509">
        <v>633</v>
      </c>
      <c r="B636" s="509" t="s">
        <v>2563</v>
      </c>
    </row>
    <row r="637" spans="1:2">
      <c r="A637" s="509">
        <v>634</v>
      </c>
      <c r="B637" s="509" t="s">
        <v>2564</v>
      </c>
    </row>
    <row r="638" spans="1:2">
      <c r="A638" s="509">
        <v>635</v>
      </c>
      <c r="B638" s="509" t="s">
        <v>2565</v>
      </c>
    </row>
    <row r="639" spans="1:2">
      <c r="A639" s="509">
        <v>636</v>
      </c>
      <c r="B639" s="509" t="s">
        <v>2566</v>
      </c>
    </row>
    <row r="640" spans="1:2">
      <c r="A640" s="509">
        <v>637</v>
      </c>
      <c r="B640" s="509" t="s">
        <v>2567</v>
      </c>
    </row>
    <row r="641" spans="1:2">
      <c r="A641" s="509">
        <v>638</v>
      </c>
      <c r="B641" s="509" t="s">
        <v>2568</v>
      </c>
    </row>
    <row r="642" spans="1:2">
      <c r="A642" s="509">
        <v>639</v>
      </c>
      <c r="B642" s="509" t="s">
        <v>2569</v>
      </c>
    </row>
    <row r="643" spans="1:2">
      <c r="A643" s="509">
        <v>640</v>
      </c>
      <c r="B643" s="509" t="s">
        <v>2570</v>
      </c>
    </row>
    <row r="644" spans="1:2">
      <c r="A644" s="509">
        <v>641</v>
      </c>
      <c r="B644" s="509" t="s">
        <v>2571</v>
      </c>
    </row>
    <row r="645" spans="1:2">
      <c r="A645" s="509">
        <v>642</v>
      </c>
      <c r="B645" s="509" t="s">
        <v>2572</v>
      </c>
    </row>
    <row r="646" spans="1:2">
      <c r="A646" s="509">
        <v>643</v>
      </c>
      <c r="B646" s="509" t="s">
        <v>2573</v>
      </c>
    </row>
    <row r="647" spans="1:2">
      <c r="A647" s="509">
        <v>644</v>
      </c>
      <c r="B647" s="509" t="s">
        <v>2574</v>
      </c>
    </row>
    <row r="648" spans="1:2">
      <c r="A648" s="509">
        <v>645</v>
      </c>
      <c r="B648" s="509" t="s">
        <v>2575</v>
      </c>
    </row>
    <row r="649" spans="1:2">
      <c r="A649" s="509">
        <v>646</v>
      </c>
      <c r="B649" s="509" t="s">
        <v>2576</v>
      </c>
    </row>
    <row r="650" spans="1:2">
      <c r="A650" s="509">
        <v>647</v>
      </c>
      <c r="B650" s="509" t="s">
        <v>2577</v>
      </c>
    </row>
    <row r="651" spans="1:2">
      <c r="A651" s="509">
        <v>648</v>
      </c>
      <c r="B651" s="509" t="s">
        <v>2578</v>
      </c>
    </row>
    <row r="652" spans="1:2">
      <c r="A652" s="509">
        <v>649</v>
      </c>
      <c r="B652" s="509" t="s">
        <v>2579</v>
      </c>
    </row>
    <row r="653" spans="1:2">
      <c r="A653" s="509">
        <v>650</v>
      </c>
      <c r="B653" s="509" t="s">
        <v>2580</v>
      </c>
    </row>
    <row r="654" spans="1:2">
      <c r="A654" s="509">
        <v>651</v>
      </c>
      <c r="B654" s="509" t="s">
        <v>2581</v>
      </c>
    </row>
    <row r="655" spans="1:2">
      <c r="A655" s="509">
        <v>652</v>
      </c>
      <c r="B655" s="509" t="s">
        <v>2582</v>
      </c>
    </row>
    <row r="656" spans="1:2">
      <c r="A656" s="509">
        <v>653</v>
      </c>
      <c r="B656" s="509" t="s">
        <v>2583</v>
      </c>
    </row>
    <row r="657" spans="1:2">
      <c r="A657" s="509">
        <v>654</v>
      </c>
      <c r="B657" s="509" t="s">
        <v>2584</v>
      </c>
    </row>
    <row r="658" spans="1:2">
      <c r="A658" s="509">
        <v>655</v>
      </c>
      <c r="B658" s="509" t="s">
        <v>2585</v>
      </c>
    </row>
    <row r="659" spans="1:2">
      <c r="A659" s="509">
        <v>656</v>
      </c>
      <c r="B659" s="509" t="s">
        <v>2586</v>
      </c>
    </row>
    <row r="660" spans="1:2">
      <c r="A660" s="509">
        <v>657</v>
      </c>
      <c r="B660" s="509" t="s">
        <v>2587</v>
      </c>
    </row>
    <row r="661" spans="1:2">
      <c r="A661" s="509">
        <v>658</v>
      </c>
      <c r="B661" s="509" t="s">
        <v>2588</v>
      </c>
    </row>
    <row r="662" spans="1:2">
      <c r="A662" s="509">
        <v>659</v>
      </c>
      <c r="B662" s="509" t="s">
        <v>2589</v>
      </c>
    </row>
    <row r="663" spans="1:2">
      <c r="A663" s="509">
        <v>660</v>
      </c>
      <c r="B663" s="509" t="s">
        <v>2590</v>
      </c>
    </row>
    <row r="664" spans="1:2">
      <c r="A664" s="509">
        <v>661</v>
      </c>
      <c r="B664" s="509" t="s">
        <v>2591</v>
      </c>
    </row>
    <row r="665" spans="1:2">
      <c r="A665" s="509">
        <v>662</v>
      </c>
      <c r="B665" s="509" t="s">
        <v>2592</v>
      </c>
    </row>
    <row r="666" spans="1:2">
      <c r="A666" s="509">
        <v>663</v>
      </c>
      <c r="B666" s="509" t="s">
        <v>2593</v>
      </c>
    </row>
    <row r="667" spans="1:2">
      <c r="A667" s="509">
        <v>664</v>
      </c>
      <c r="B667" s="509" t="s">
        <v>2594</v>
      </c>
    </row>
    <row r="668" spans="1:2">
      <c r="A668" s="509">
        <v>665</v>
      </c>
      <c r="B668" s="509" t="s">
        <v>2595</v>
      </c>
    </row>
    <row r="669" spans="1:2">
      <c r="A669" s="509">
        <v>666</v>
      </c>
      <c r="B669" s="509" t="s">
        <v>2596</v>
      </c>
    </row>
    <row r="670" spans="1:2">
      <c r="A670" s="509">
        <v>667</v>
      </c>
      <c r="B670" s="509" t="s">
        <v>2597</v>
      </c>
    </row>
    <row r="671" spans="1:2">
      <c r="A671" s="509">
        <v>668</v>
      </c>
      <c r="B671" s="509" t="s">
        <v>2598</v>
      </c>
    </row>
    <row r="672" spans="1:2">
      <c r="A672" s="509">
        <v>669</v>
      </c>
      <c r="B672" s="509" t="s">
        <v>2599</v>
      </c>
    </row>
    <row r="673" spans="1:2">
      <c r="A673" s="509">
        <v>670</v>
      </c>
      <c r="B673" s="509" t="s">
        <v>2600</v>
      </c>
    </row>
    <row r="674" spans="1:2">
      <c r="A674" s="509">
        <v>671</v>
      </c>
      <c r="B674" s="509" t="s">
        <v>2601</v>
      </c>
    </row>
    <row r="675" spans="1:2">
      <c r="A675" s="509">
        <v>672</v>
      </c>
      <c r="B675" s="509" t="s">
        <v>2602</v>
      </c>
    </row>
    <row r="676" spans="1:2">
      <c r="A676" s="509">
        <v>673</v>
      </c>
      <c r="B676" s="509" t="s">
        <v>2603</v>
      </c>
    </row>
    <row r="677" spans="1:2">
      <c r="A677" s="509">
        <v>674</v>
      </c>
      <c r="B677" s="509" t="s">
        <v>2604</v>
      </c>
    </row>
    <row r="678" spans="1:2">
      <c r="A678" s="509">
        <v>675</v>
      </c>
      <c r="B678" s="509" t="s">
        <v>2605</v>
      </c>
    </row>
    <row r="679" spans="1:2">
      <c r="A679" s="509">
        <v>676</v>
      </c>
      <c r="B679" s="509" t="s">
        <v>2606</v>
      </c>
    </row>
    <row r="680" spans="1:2">
      <c r="A680" s="509">
        <v>677</v>
      </c>
      <c r="B680" s="509" t="s">
        <v>2607</v>
      </c>
    </row>
    <row r="681" spans="1:2">
      <c r="A681" s="509">
        <v>678</v>
      </c>
      <c r="B681" s="509" t="s">
        <v>2608</v>
      </c>
    </row>
    <row r="682" spans="1:2">
      <c r="A682" s="509">
        <v>679</v>
      </c>
      <c r="B682" s="509" t="s">
        <v>2609</v>
      </c>
    </row>
    <row r="683" spans="1:2">
      <c r="A683" s="509">
        <v>680</v>
      </c>
      <c r="B683" s="509" t="s">
        <v>2610</v>
      </c>
    </row>
    <row r="684" spans="1:2">
      <c r="A684" s="509">
        <v>681</v>
      </c>
      <c r="B684" s="509" t="s">
        <v>782</v>
      </c>
    </row>
    <row r="685" spans="1:2">
      <c r="A685" s="509">
        <v>682</v>
      </c>
      <c r="B685" s="509" t="s">
        <v>2611</v>
      </c>
    </row>
    <row r="686" spans="1:2">
      <c r="A686" s="509">
        <v>683</v>
      </c>
      <c r="B686" s="509" t="s">
        <v>2612</v>
      </c>
    </row>
    <row r="687" spans="1:2">
      <c r="A687" s="509">
        <v>684</v>
      </c>
      <c r="B687" s="509" t="s">
        <v>2613</v>
      </c>
    </row>
    <row r="688" spans="1:2">
      <c r="A688" s="509">
        <v>685</v>
      </c>
      <c r="B688" s="509" t="s">
        <v>2614</v>
      </c>
    </row>
    <row r="689" spans="1:2">
      <c r="A689" s="509">
        <v>686</v>
      </c>
      <c r="B689" s="509" t="s">
        <v>2615</v>
      </c>
    </row>
    <row r="690" spans="1:2">
      <c r="A690" s="509">
        <v>687</v>
      </c>
      <c r="B690" s="509" t="s">
        <v>2616</v>
      </c>
    </row>
    <row r="691" spans="1:2">
      <c r="A691" s="509">
        <v>688</v>
      </c>
      <c r="B691" s="509" t="s">
        <v>2617</v>
      </c>
    </row>
    <row r="692" spans="1:2">
      <c r="A692" s="509">
        <v>689</v>
      </c>
      <c r="B692" s="509" t="s">
        <v>2618</v>
      </c>
    </row>
    <row r="693" spans="1:2">
      <c r="A693" s="509">
        <v>690</v>
      </c>
      <c r="B693" s="509" t="s">
        <v>2619</v>
      </c>
    </row>
    <row r="694" spans="1:2">
      <c r="A694" s="509">
        <v>691</v>
      </c>
      <c r="B694" s="509" t="s">
        <v>2620</v>
      </c>
    </row>
    <row r="695" spans="1:2">
      <c r="A695" s="509">
        <v>692</v>
      </c>
      <c r="B695" s="509" t="s">
        <v>2621</v>
      </c>
    </row>
    <row r="696" spans="1:2">
      <c r="A696" s="509">
        <v>693</v>
      </c>
      <c r="B696" s="509" t="s">
        <v>2622</v>
      </c>
    </row>
    <row r="697" spans="1:2">
      <c r="A697" s="509">
        <v>694</v>
      </c>
      <c r="B697" s="509" t="s">
        <v>2623</v>
      </c>
    </row>
    <row r="698" spans="1:2">
      <c r="A698" s="509">
        <v>695</v>
      </c>
      <c r="B698" s="509" t="s">
        <v>2624</v>
      </c>
    </row>
    <row r="699" spans="1:2">
      <c r="A699" s="509">
        <v>696</v>
      </c>
      <c r="B699" s="509" t="s">
        <v>2625</v>
      </c>
    </row>
    <row r="700" spans="1:2">
      <c r="A700" s="509">
        <v>697</v>
      </c>
      <c r="B700" s="509" t="s">
        <v>2626</v>
      </c>
    </row>
    <row r="701" spans="1:2">
      <c r="A701" s="509">
        <v>698</v>
      </c>
      <c r="B701" s="509" t="s">
        <v>2627</v>
      </c>
    </row>
    <row r="702" spans="1:2">
      <c r="A702" s="509">
        <v>699</v>
      </c>
      <c r="B702" s="509" t="s">
        <v>2628</v>
      </c>
    </row>
    <row r="703" spans="1:2">
      <c r="A703" s="509">
        <v>700</v>
      </c>
      <c r="B703" s="509" t="s">
        <v>2629</v>
      </c>
    </row>
    <row r="704" spans="1:2">
      <c r="A704" s="509">
        <v>701</v>
      </c>
      <c r="B704" s="509" t="s">
        <v>2630</v>
      </c>
    </row>
    <row r="705" spans="1:2">
      <c r="A705" s="509">
        <v>702</v>
      </c>
      <c r="B705" s="509" t="s">
        <v>2631</v>
      </c>
    </row>
    <row r="706" spans="1:2">
      <c r="A706" s="509">
        <v>703</v>
      </c>
      <c r="B706" s="509" t="s">
        <v>2632</v>
      </c>
    </row>
    <row r="707" spans="1:2">
      <c r="A707" s="509">
        <v>704</v>
      </c>
      <c r="B707" s="509" t="s">
        <v>2633</v>
      </c>
    </row>
    <row r="708" spans="1:2">
      <c r="A708" s="509">
        <v>705</v>
      </c>
      <c r="B708" s="509" t="s">
        <v>2634</v>
      </c>
    </row>
    <row r="709" spans="1:2">
      <c r="A709" s="509">
        <v>706</v>
      </c>
      <c r="B709" s="509" t="s">
        <v>2635</v>
      </c>
    </row>
    <row r="710" spans="1:2">
      <c r="A710" s="509">
        <v>707</v>
      </c>
      <c r="B710" s="509" t="s">
        <v>2636</v>
      </c>
    </row>
    <row r="711" spans="1:2">
      <c r="A711" s="509">
        <v>708</v>
      </c>
      <c r="B711" s="509" t="s">
        <v>2637</v>
      </c>
    </row>
    <row r="712" spans="1:2">
      <c r="A712" s="509">
        <v>709</v>
      </c>
      <c r="B712" s="509" t="s">
        <v>2638</v>
      </c>
    </row>
    <row r="713" spans="1:2">
      <c r="A713" s="509">
        <v>710</v>
      </c>
      <c r="B713" s="509" t="s">
        <v>2639</v>
      </c>
    </row>
    <row r="714" spans="1:2">
      <c r="A714" s="509">
        <v>711</v>
      </c>
      <c r="B714" s="509" t="s">
        <v>2640</v>
      </c>
    </row>
    <row r="715" spans="1:2">
      <c r="A715" s="509">
        <v>712</v>
      </c>
      <c r="B715" s="509" t="s">
        <v>2641</v>
      </c>
    </row>
    <row r="716" spans="1:2">
      <c r="A716" s="509">
        <v>713</v>
      </c>
      <c r="B716" s="509" t="s">
        <v>2642</v>
      </c>
    </row>
    <row r="717" spans="1:2">
      <c r="A717" s="509">
        <v>714</v>
      </c>
      <c r="B717" s="509" t="s">
        <v>2643</v>
      </c>
    </row>
    <row r="718" spans="1:2">
      <c r="A718" s="509">
        <v>715</v>
      </c>
      <c r="B718" s="509" t="s">
        <v>2644</v>
      </c>
    </row>
    <row r="719" spans="1:2">
      <c r="A719" s="509">
        <v>716</v>
      </c>
      <c r="B719" s="509" t="s">
        <v>2645</v>
      </c>
    </row>
    <row r="720" spans="1:2">
      <c r="A720" s="509">
        <v>717</v>
      </c>
      <c r="B720" s="509" t="s">
        <v>2646</v>
      </c>
    </row>
    <row r="721" spans="1:2">
      <c r="A721" s="509">
        <v>718</v>
      </c>
      <c r="B721" s="509" t="s">
        <v>2647</v>
      </c>
    </row>
    <row r="722" spans="1:2">
      <c r="A722" s="509">
        <v>719</v>
      </c>
      <c r="B722" s="509" t="s">
        <v>2648</v>
      </c>
    </row>
    <row r="723" spans="1:2">
      <c r="A723" s="509">
        <v>720</v>
      </c>
      <c r="B723" s="509" t="s">
        <v>2649</v>
      </c>
    </row>
    <row r="724" spans="1:2">
      <c r="A724" s="509">
        <v>721</v>
      </c>
      <c r="B724" s="509" t="s">
        <v>2650</v>
      </c>
    </row>
    <row r="725" spans="1:2">
      <c r="A725" s="509">
        <v>722</v>
      </c>
      <c r="B725" s="509" t="s">
        <v>2651</v>
      </c>
    </row>
    <row r="726" spans="1:2">
      <c r="A726" s="509">
        <v>723</v>
      </c>
      <c r="B726" s="509" t="s">
        <v>2652</v>
      </c>
    </row>
    <row r="727" spans="1:2">
      <c r="A727" s="509">
        <v>724</v>
      </c>
      <c r="B727" s="509" t="s">
        <v>2653</v>
      </c>
    </row>
    <row r="728" spans="1:2">
      <c r="A728" s="509">
        <v>725</v>
      </c>
      <c r="B728" s="509" t="s">
        <v>2654</v>
      </c>
    </row>
    <row r="729" spans="1:2">
      <c r="A729" s="509">
        <v>726</v>
      </c>
      <c r="B729" s="509" t="s">
        <v>2655</v>
      </c>
    </row>
    <row r="730" spans="1:2">
      <c r="A730" s="509">
        <v>727</v>
      </c>
      <c r="B730" s="509" t="s">
        <v>2656</v>
      </c>
    </row>
    <row r="731" spans="1:2">
      <c r="A731" s="509">
        <v>728</v>
      </c>
      <c r="B731" s="509" t="s">
        <v>2657</v>
      </c>
    </row>
    <row r="732" spans="1:2">
      <c r="A732" s="509">
        <v>729</v>
      </c>
      <c r="B732" s="509" t="s">
        <v>2658</v>
      </c>
    </row>
    <row r="733" spans="1:2">
      <c r="A733" s="509">
        <v>730</v>
      </c>
      <c r="B733" s="509" t="s">
        <v>2659</v>
      </c>
    </row>
    <row r="734" spans="1:2">
      <c r="A734" s="509">
        <v>731</v>
      </c>
      <c r="B734" s="509" t="s">
        <v>2660</v>
      </c>
    </row>
    <row r="735" spans="1:2">
      <c r="A735" s="509">
        <v>732</v>
      </c>
      <c r="B735" s="509" t="s">
        <v>2661</v>
      </c>
    </row>
    <row r="736" spans="1:2">
      <c r="A736" s="509">
        <v>733</v>
      </c>
      <c r="B736" s="509" t="s">
        <v>2662</v>
      </c>
    </row>
    <row r="737" spans="1:2">
      <c r="A737" s="509">
        <v>734</v>
      </c>
      <c r="B737" s="509" t="s">
        <v>2663</v>
      </c>
    </row>
    <row r="738" spans="1:2">
      <c r="A738" s="509">
        <v>735</v>
      </c>
      <c r="B738" s="509" t="s">
        <v>2664</v>
      </c>
    </row>
    <row r="739" spans="1:2">
      <c r="A739" s="509">
        <v>736</v>
      </c>
      <c r="B739" s="509" t="s">
        <v>2665</v>
      </c>
    </row>
    <row r="740" spans="1:2">
      <c r="A740" s="509">
        <v>737</v>
      </c>
      <c r="B740" s="509" t="s">
        <v>2666</v>
      </c>
    </row>
    <row r="741" spans="1:2">
      <c r="A741" s="509">
        <v>738</v>
      </c>
      <c r="B741" s="509" t="s">
        <v>2667</v>
      </c>
    </row>
    <row r="742" spans="1:2">
      <c r="A742" s="509">
        <v>739</v>
      </c>
      <c r="B742" s="509" t="s">
        <v>2668</v>
      </c>
    </row>
    <row r="743" spans="1:2">
      <c r="A743" s="509">
        <v>740</v>
      </c>
      <c r="B743" s="509" t="s">
        <v>2669</v>
      </c>
    </row>
    <row r="744" spans="1:2">
      <c r="A744" s="509">
        <v>741</v>
      </c>
      <c r="B744" s="509" t="s">
        <v>2670</v>
      </c>
    </row>
    <row r="745" spans="1:2">
      <c r="A745" s="509">
        <v>742</v>
      </c>
      <c r="B745" s="509" t="s">
        <v>2671</v>
      </c>
    </row>
    <row r="746" spans="1:2">
      <c r="A746" s="509">
        <v>743</v>
      </c>
      <c r="B746" s="509" t="s">
        <v>2672</v>
      </c>
    </row>
    <row r="747" spans="1:2">
      <c r="A747" s="509">
        <v>744</v>
      </c>
      <c r="B747" s="509" t="s">
        <v>2673</v>
      </c>
    </row>
    <row r="748" spans="1:2">
      <c r="A748" s="509">
        <v>745</v>
      </c>
      <c r="B748" s="509" t="s">
        <v>2674</v>
      </c>
    </row>
    <row r="749" spans="1:2">
      <c r="A749" s="509">
        <v>746</v>
      </c>
      <c r="B749" s="509" t="s">
        <v>2675</v>
      </c>
    </row>
    <row r="750" spans="1:2">
      <c r="A750" s="509">
        <v>747</v>
      </c>
      <c r="B750" s="509" t="s">
        <v>2676</v>
      </c>
    </row>
    <row r="751" spans="1:2">
      <c r="A751" s="509">
        <v>748</v>
      </c>
      <c r="B751" s="509" t="s">
        <v>2677</v>
      </c>
    </row>
    <row r="752" spans="1:2">
      <c r="A752" s="509">
        <v>749</v>
      </c>
      <c r="B752" s="509" t="s">
        <v>2678</v>
      </c>
    </row>
    <row r="753" spans="1:2">
      <c r="A753" s="509">
        <v>750</v>
      </c>
      <c r="B753" s="509" t="s">
        <v>2679</v>
      </c>
    </row>
    <row r="754" spans="1:2">
      <c r="A754" s="509">
        <v>751</v>
      </c>
      <c r="B754" s="509" t="s">
        <v>2680</v>
      </c>
    </row>
    <row r="755" spans="1:2">
      <c r="A755" s="509">
        <v>752</v>
      </c>
      <c r="B755" s="509" t="s">
        <v>2681</v>
      </c>
    </row>
    <row r="756" spans="1:2">
      <c r="A756" s="509">
        <v>753</v>
      </c>
      <c r="B756" s="509" t="s">
        <v>2682</v>
      </c>
    </row>
    <row r="757" spans="1:2">
      <c r="A757" s="509">
        <v>754</v>
      </c>
      <c r="B757" s="509" t="s">
        <v>2683</v>
      </c>
    </row>
    <row r="758" spans="1:2">
      <c r="A758" s="509">
        <v>755</v>
      </c>
      <c r="B758" s="509" t="s">
        <v>2684</v>
      </c>
    </row>
    <row r="759" spans="1:2">
      <c r="A759" s="509">
        <v>756</v>
      </c>
      <c r="B759" s="509" t="s">
        <v>2685</v>
      </c>
    </row>
    <row r="760" spans="1:2">
      <c r="A760" s="509">
        <v>757</v>
      </c>
      <c r="B760" s="509" t="s">
        <v>2686</v>
      </c>
    </row>
    <row r="761" spans="1:2">
      <c r="A761" s="509">
        <v>758</v>
      </c>
      <c r="B761" s="509" t="s">
        <v>2687</v>
      </c>
    </row>
    <row r="762" spans="1:2">
      <c r="A762" s="509">
        <v>759</v>
      </c>
      <c r="B762" s="509" t="s">
        <v>2688</v>
      </c>
    </row>
    <row r="763" spans="1:2">
      <c r="A763" s="509">
        <v>760</v>
      </c>
      <c r="B763" s="509" t="s">
        <v>2689</v>
      </c>
    </row>
    <row r="764" spans="1:2">
      <c r="A764" s="509">
        <v>761</v>
      </c>
      <c r="B764" s="509" t="s">
        <v>2690</v>
      </c>
    </row>
    <row r="765" spans="1:2">
      <c r="A765" s="509">
        <v>762</v>
      </c>
      <c r="B765" s="509" t="s">
        <v>2691</v>
      </c>
    </row>
    <row r="766" spans="1:2">
      <c r="A766" s="509">
        <v>763</v>
      </c>
      <c r="B766" s="509" t="s">
        <v>2692</v>
      </c>
    </row>
    <row r="767" spans="1:2">
      <c r="A767" s="509">
        <v>764</v>
      </c>
      <c r="B767" s="509" t="s">
        <v>2693</v>
      </c>
    </row>
    <row r="768" spans="1:2">
      <c r="A768" s="509">
        <v>765</v>
      </c>
      <c r="B768" s="509" t="s">
        <v>2694</v>
      </c>
    </row>
    <row r="769" spans="1:2">
      <c r="A769" s="509">
        <v>766</v>
      </c>
      <c r="B769" s="509" t="s">
        <v>2695</v>
      </c>
    </row>
    <row r="770" spans="1:2">
      <c r="A770" s="509">
        <v>767</v>
      </c>
      <c r="B770" s="509" t="s">
        <v>2696</v>
      </c>
    </row>
    <row r="771" spans="1:2">
      <c r="A771" s="509">
        <v>768</v>
      </c>
      <c r="B771" s="509" t="s">
        <v>2697</v>
      </c>
    </row>
    <row r="772" spans="1:2">
      <c r="A772" s="509">
        <v>769</v>
      </c>
      <c r="B772" s="509" t="s">
        <v>2698</v>
      </c>
    </row>
    <row r="773" spans="1:2">
      <c r="A773" s="509">
        <v>770</v>
      </c>
      <c r="B773" s="509" t="s">
        <v>2699</v>
      </c>
    </row>
    <row r="774" spans="1:2">
      <c r="A774" s="509">
        <v>771</v>
      </c>
      <c r="B774" s="509" t="s">
        <v>2700</v>
      </c>
    </row>
    <row r="775" spans="1:2">
      <c r="A775" s="509">
        <v>772</v>
      </c>
      <c r="B775" s="509" t="s">
        <v>2701</v>
      </c>
    </row>
    <row r="776" spans="1:2">
      <c r="A776" s="509">
        <v>773</v>
      </c>
      <c r="B776" s="509" t="s">
        <v>2702</v>
      </c>
    </row>
    <row r="777" spans="1:2">
      <c r="A777" s="509">
        <v>774</v>
      </c>
      <c r="B777" s="509" t="s">
        <v>2703</v>
      </c>
    </row>
    <row r="778" spans="1:2">
      <c r="A778" s="509">
        <v>775</v>
      </c>
      <c r="B778" s="509" t="s">
        <v>2704</v>
      </c>
    </row>
    <row r="779" spans="1:2">
      <c r="A779" s="509">
        <v>776</v>
      </c>
      <c r="B779" s="509" t="s">
        <v>2705</v>
      </c>
    </row>
    <row r="780" spans="1:2">
      <c r="A780" s="509">
        <v>777</v>
      </c>
      <c r="B780" s="509" t="s">
        <v>2706</v>
      </c>
    </row>
    <row r="781" spans="1:2">
      <c r="A781" s="509">
        <v>778</v>
      </c>
      <c r="B781" s="509" t="s">
        <v>2707</v>
      </c>
    </row>
    <row r="782" spans="1:2">
      <c r="A782" s="509">
        <v>779</v>
      </c>
      <c r="B782" s="509" t="s">
        <v>2708</v>
      </c>
    </row>
    <row r="783" spans="1:2">
      <c r="A783" s="509">
        <v>780</v>
      </c>
      <c r="B783" s="509" t="s">
        <v>2709</v>
      </c>
    </row>
    <row r="784" spans="1:2">
      <c r="A784" s="509">
        <v>781</v>
      </c>
      <c r="B784" s="509" t="s">
        <v>2710</v>
      </c>
    </row>
    <row r="785" spans="1:2">
      <c r="A785" s="509">
        <v>782</v>
      </c>
      <c r="B785" s="509" t="s">
        <v>2711</v>
      </c>
    </row>
    <row r="786" spans="1:2">
      <c r="A786" s="509">
        <v>783</v>
      </c>
      <c r="B786" s="509" t="s">
        <v>2712</v>
      </c>
    </row>
    <row r="787" spans="1:2">
      <c r="A787" s="509">
        <v>784</v>
      </c>
      <c r="B787" s="509" t="s">
        <v>2713</v>
      </c>
    </row>
    <row r="788" spans="1:2">
      <c r="A788" s="509">
        <v>785</v>
      </c>
      <c r="B788" s="509" t="s">
        <v>2714</v>
      </c>
    </row>
    <row r="789" spans="1:2">
      <c r="A789" s="509">
        <v>786</v>
      </c>
      <c r="B789" s="509" t="s">
        <v>2715</v>
      </c>
    </row>
    <row r="790" spans="1:2">
      <c r="A790" s="509">
        <v>787</v>
      </c>
      <c r="B790" s="509" t="s">
        <v>2716</v>
      </c>
    </row>
    <row r="791" spans="1:2">
      <c r="A791" s="509">
        <v>788</v>
      </c>
      <c r="B791" s="509" t="s">
        <v>2717</v>
      </c>
    </row>
    <row r="792" spans="1:2">
      <c r="A792" s="509">
        <v>789</v>
      </c>
      <c r="B792" s="509" t="s">
        <v>2718</v>
      </c>
    </row>
    <row r="793" spans="1:2">
      <c r="A793" s="509">
        <v>790</v>
      </c>
      <c r="B793" s="509" t="s">
        <v>2719</v>
      </c>
    </row>
    <row r="794" spans="1:2">
      <c r="A794" s="509">
        <v>791</v>
      </c>
      <c r="B794" s="509" t="s">
        <v>2720</v>
      </c>
    </row>
    <row r="795" spans="1:2">
      <c r="A795" s="509">
        <v>792</v>
      </c>
      <c r="B795" s="509" t="s">
        <v>2721</v>
      </c>
    </row>
    <row r="796" spans="1:2">
      <c r="A796" s="509">
        <v>793</v>
      </c>
      <c r="B796" s="509" t="s">
        <v>2722</v>
      </c>
    </row>
    <row r="797" spans="1:2">
      <c r="A797" s="509">
        <v>794</v>
      </c>
      <c r="B797" s="509" t="s">
        <v>2723</v>
      </c>
    </row>
    <row r="798" spans="1:2">
      <c r="A798" s="509">
        <v>795</v>
      </c>
      <c r="B798" s="509" t="s">
        <v>2724</v>
      </c>
    </row>
    <row r="799" spans="1:2">
      <c r="A799" s="509">
        <v>796</v>
      </c>
      <c r="B799" s="509" t="s">
        <v>2725</v>
      </c>
    </row>
    <row r="800" spans="1:2">
      <c r="A800" s="509">
        <v>797</v>
      </c>
      <c r="B800" s="509" t="s">
        <v>2726</v>
      </c>
    </row>
    <row r="801" spans="1:2">
      <c r="A801" s="509">
        <v>798</v>
      </c>
      <c r="B801" s="509" t="s">
        <v>2727</v>
      </c>
    </row>
    <row r="802" spans="1:2">
      <c r="A802" s="509">
        <v>799</v>
      </c>
      <c r="B802" s="509" t="s">
        <v>2728</v>
      </c>
    </row>
    <row r="803" spans="1:2">
      <c r="A803" s="509">
        <v>800</v>
      </c>
      <c r="B803" s="509" t="s">
        <v>2729</v>
      </c>
    </row>
    <row r="804" spans="1:2">
      <c r="A804" s="509">
        <v>801</v>
      </c>
      <c r="B804" s="509" t="s">
        <v>2730</v>
      </c>
    </row>
    <row r="805" spans="1:2">
      <c r="A805" s="509">
        <v>802</v>
      </c>
      <c r="B805" s="509" t="s">
        <v>2731</v>
      </c>
    </row>
    <row r="806" spans="1:2">
      <c r="A806" s="509">
        <v>803</v>
      </c>
      <c r="B806" s="509" t="s">
        <v>2732</v>
      </c>
    </row>
    <row r="807" spans="1:2">
      <c r="A807" s="509">
        <v>804</v>
      </c>
      <c r="B807" s="509" t="s">
        <v>2733</v>
      </c>
    </row>
    <row r="808" spans="1:2">
      <c r="A808" s="509">
        <v>805</v>
      </c>
      <c r="B808" s="509" t="s">
        <v>2734</v>
      </c>
    </row>
    <row r="809" spans="1:2">
      <c r="A809" s="509">
        <v>806</v>
      </c>
      <c r="B809" s="509" t="s">
        <v>2735</v>
      </c>
    </row>
    <row r="810" spans="1:2">
      <c r="A810" s="509">
        <v>807</v>
      </c>
      <c r="B810" s="509" t="s">
        <v>2736</v>
      </c>
    </row>
    <row r="811" spans="1:2">
      <c r="A811" s="509">
        <v>808</v>
      </c>
      <c r="B811" s="509" t="s">
        <v>2737</v>
      </c>
    </row>
    <row r="812" spans="1:2">
      <c r="A812" s="509">
        <v>809</v>
      </c>
      <c r="B812" s="509" t="s">
        <v>2738</v>
      </c>
    </row>
    <row r="813" spans="1:2">
      <c r="A813" s="509">
        <v>810</v>
      </c>
      <c r="B813" s="509" t="s">
        <v>2739</v>
      </c>
    </row>
    <row r="814" spans="1:2">
      <c r="A814" s="509">
        <v>811</v>
      </c>
      <c r="B814" s="509" t="s">
        <v>2740</v>
      </c>
    </row>
    <row r="815" spans="1:2">
      <c r="A815" s="509">
        <v>812</v>
      </c>
      <c r="B815" s="509" t="s">
        <v>2741</v>
      </c>
    </row>
    <row r="816" spans="1:2">
      <c r="A816" s="509">
        <v>813</v>
      </c>
      <c r="B816" s="509" t="s">
        <v>2742</v>
      </c>
    </row>
    <row r="817" spans="1:2">
      <c r="A817" s="509">
        <v>814</v>
      </c>
      <c r="B817" s="509" t="s">
        <v>2743</v>
      </c>
    </row>
    <row r="818" spans="1:2">
      <c r="A818" s="509">
        <v>815</v>
      </c>
      <c r="B818" s="509" t="s">
        <v>2744</v>
      </c>
    </row>
    <row r="819" spans="1:2">
      <c r="A819" s="509">
        <v>816</v>
      </c>
      <c r="B819" s="509" t="s">
        <v>2745</v>
      </c>
    </row>
    <row r="820" spans="1:2">
      <c r="A820" s="509">
        <v>817</v>
      </c>
      <c r="B820" s="509" t="s">
        <v>2746</v>
      </c>
    </row>
    <row r="821" spans="1:2">
      <c r="A821" s="509">
        <v>818</v>
      </c>
      <c r="B821" s="509" t="s">
        <v>2747</v>
      </c>
    </row>
    <row r="822" spans="1:2">
      <c r="A822" s="509">
        <v>819</v>
      </c>
      <c r="B822" s="509" t="s">
        <v>2748</v>
      </c>
    </row>
    <row r="823" spans="1:2">
      <c r="A823" s="509">
        <v>820</v>
      </c>
      <c r="B823" s="509" t="s">
        <v>2749</v>
      </c>
    </row>
    <row r="824" spans="1:2">
      <c r="A824" s="509">
        <v>821</v>
      </c>
      <c r="B824" s="509" t="s">
        <v>2750</v>
      </c>
    </row>
    <row r="825" spans="1:2">
      <c r="A825" s="509">
        <v>822</v>
      </c>
      <c r="B825" s="509" t="s">
        <v>2751</v>
      </c>
    </row>
    <row r="826" spans="1:2">
      <c r="A826" s="509">
        <v>823</v>
      </c>
      <c r="B826" s="509" t="s">
        <v>2752</v>
      </c>
    </row>
    <row r="827" spans="1:2">
      <c r="A827" s="509">
        <v>824</v>
      </c>
      <c r="B827" s="509" t="s">
        <v>2753</v>
      </c>
    </row>
    <row r="828" spans="1:2">
      <c r="A828" s="509">
        <v>825</v>
      </c>
      <c r="B828" s="509" t="s">
        <v>2754</v>
      </c>
    </row>
    <row r="829" spans="1:2">
      <c r="A829" s="509">
        <v>826</v>
      </c>
      <c r="B829" s="509" t="s">
        <v>2755</v>
      </c>
    </row>
    <row r="830" spans="1:2">
      <c r="A830" s="509">
        <v>827</v>
      </c>
      <c r="B830" s="509" t="s">
        <v>2756</v>
      </c>
    </row>
    <row r="831" spans="1:2">
      <c r="A831" s="509">
        <v>828</v>
      </c>
      <c r="B831" s="509" t="s">
        <v>2757</v>
      </c>
    </row>
    <row r="832" spans="1:2">
      <c r="A832" s="509">
        <v>829</v>
      </c>
      <c r="B832" s="509" t="s">
        <v>2758</v>
      </c>
    </row>
    <row r="833" spans="1:2">
      <c r="A833" s="509">
        <v>830</v>
      </c>
      <c r="B833" s="509" t="s">
        <v>2759</v>
      </c>
    </row>
    <row r="834" spans="1:2">
      <c r="A834" s="509">
        <v>831</v>
      </c>
      <c r="B834" s="509" t="s">
        <v>2760</v>
      </c>
    </row>
    <row r="835" spans="1:2">
      <c r="A835" s="509">
        <v>832</v>
      </c>
      <c r="B835" s="509" t="s">
        <v>2761</v>
      </c>
    </row>
    <row r="836" spans="1:2">
      <c r="A836" s="509">
        <v>833</v>
      </c>
      <c r="B836" s="509" t="s">
        <v>2762</v>
      </c>
    </row>
    <row r="837" spans="1:2">
      <c r="A837" s="509">
        <v>834</v>
      </c>
      <c r="B837" s="509" t="s">
        <v>2763</v>
      </c>
    </row>
    <row r="838" spans="1:2">
      <c r="A838" s="509">
        <v>835</v>
      </c>
      <c r="B838" s="509" t="s">
        <v>2764</v>
      </c>
    </row>
    <row r="839" spans="1:2">
      <c r="A839" s="509">
        <v>836</v>
      </c>
      <c r="B839" s="509" t="s">
        <v>2765</v>
      </c>
    </row>
    <row r="840" spans="1:2">
      <c r="A840" s="509">
        <v>837</v>
      </c>
      <c r="B840" s="509" t="s">
        <v>2766</v>
      </c>
    </row>
    <row r="841" spans="1:2">
      <c r="A841" s="509">
        <v>838</v>
      </c>
      <c r="B841" s="509" t="s">
        <v>2767</v>
      </c>
    </row>
    <row r="842" spans="1:2">
      <c r="A842" s="509">
        <v>839</v>
      </c>
      <c r="B842" s="509" t="s">
        <v>2768</v>
      </c>
    </row>
    <row r="843" spans="1:2">
      <c r="A843" s="509">
        <v>840</v>
      </c>
      <c r="B843" s="509" t="s">
        <v>2769</v>
      </c>
    </row>
    <row r="844" spans="1:2">
      <c r="A844" s="509">
        <v>841</v>
      </c>
      <c r="B844" s="509" t="s">
        <v>2770</v>
      </c>
    </row>
    <row r="845" spans="1:2">
      <c r="A845" s="509">
        <v>842</v>
      </c>
      <c r="B845" s="509" t="s">
        <v>2771</v>
      </c>
    </row>
    <row r="846" spans="1:2">
      <c r="A846" s="509">
        <v>843</v>
      </c>
      <c r="B846" s="509" t="s">
        <v>2772</v>
      </c>
    </row>
    <row r="847" spans="1:2">
      <c r="A847" s="509">
        <v>844</v>
      </c>
      <c r="B847" s="509" t="s">
        <v>2773</v>
      </c>
    </row>
    <row r="848" spans="1:2">
      <c r="A848" s="509">
        <v>845</v>
      </c>
      <c r="B848" s="509" t="s">
        <v>2774</v>
      </c>
    </row>
    <row r="849" spans="1:2">
      <c r="A849" s="509">
        <v>846</v>
      </c>
      <c r="B849" s="509" t="s">
        <v>2775</v>
      </c>
    </row>
    <row r="850" spans="1:2">
      <c r="A850" s="509">
        <v>847</v>
      </c>
      <c r="B850" s="509" t="s">
        <v>2776</v>
      </c>
    </row>
    <row r="851" spans="1:2">
      <c r="A851" s="509">
        <v>848</v>
      </c>
      <c r="B851" s="509" t="s">
        <v>2777</v>
      </c>
    </row>
    <row r="852" spans="1:2">
      <c r="A852" s="509">
        <v>849</v>
      </c>
      <c r="B852" s="509" t="s">
        <v>2778</v>
      </c>
    </row>
    <row r="853" spans="1:2">
      <c r="A853" s="509">
        <v>850</v>
      </c>
      <c r="B853" s="509" t="s">
        <v>2779</v>
      </c>
    </row>
    <row r="854" spans="1:2">
      <c r="A854" s="509">
        <v>851</v>
      </c>
      <c r="B854" s="509" t="s">
        <v>2780</v>
      </c>
    </row>
    <row r="855" spans="1:2">
      <c r="A855" s="509">
        <v>852</v>
      </c>
      <c r="B855" s="509" t="s">
        <v>2781</v>
      </c>
    </row>
    <row r="856" spans="1:2">
      <c r="A856" s="509">
        <v>853</v>
      </c>
      <c r="B856" s="509" t="s">
        <v>2782</v>
      </c>
    </row>
    <row r="857" spans="1:2">
      <c r="A857" s="509">
        <v>854</v>
      </c>
      <c r="B857" s="509" t="s">
        <v>2783</v>
      </c>
    </row>
    <row r="858" spans="1:2">
      <c r="A858" s="509">
        <v>855</v>
      </c>
      <c r="B858" s="509" t="s">
        <v>2784</v>
      </c>
    </row>
    <row r="859" spans="1:2">
      <c r="A859" s="509">
        <v>856</v>
      </c>
      <c r="B859" s="509" t="s">
        <v>2785</v>
      </c>
    </row>
    <row r="860" spans="1:2">
      <c r="A860" s="509">
        <v>857</v>
      </c>
      <c r="B860" s="509" t="s">
        <v>2786</v>
      </c>
    </row>
    <row r="861" spans="1:2">
      <c r="A861" s="509">
        <v>858</v>
      </c>
      <c r="B861" s="509" t="s">
        <v>2787</v>
      </c>
    </row>
    <row r="862" spans="1:2">
      <c r="A862" s="509">
        <v>859</v>
      </c>
      <c r="B862" s="509" t="s">
        <v>2788</v>
      </c>
    </row>
    <row r="863" spans="1:2">
      <c r="A863" s="509">
        <v>860</v>
      </c>
      <c r="B863" s="509" t="s">
        <v>2789</v>
      </c>
    </row>
    <row r="864" spans="1:2">
      <c r="A864" s="509">
        <v>861</v>
      </c>
      <c r="B864" s="509" t="s">
        <v>2790</v>
      </c>
    </row>
    <row r="865" spans="1:2">
      <c r="A865" s="509">
        <v>862</v>
      </c>
      <c r="B865" s="509" t="s">
        <v>2791</v>
      </c>
    </row>
    <row r="866" spans="1:2">
      <c r="A866" s="509">
        <v>863</v>
      </c>
      <c r="B866" s="509" t="s">
        <v>2792</v>
      </c>
    </row>
    <row r="867" spans="1:2">
      <c r="A867" s="509">
        <v>864</v>
      </c>
      <c r="B867" s="509" t="s">
        <v>2793</v>
      </c>
    </row>
    <row r="868" spans="1:2">
      <c r="A868" s="509">
        <v>865</v>
      </c>
      <c r="B868" s="509" t="s">
        <v>2794</v>
      </c>
    </row>
    <row r="869" spans="1:2">
      <c r="A869" s="509">
        <v>866</v>
      </c>
      <c r="B869" s="509" t="s">
        <v>2795</v>
      </c>
    </row>
    <row r="870" spans="1:2">
      <c r="A870" s="509">
        <v>867</v>
      </c>
      <c r="B870" s="509" t="s">
        <v>2796</v>
      </c>
    </row>
    <row r="871" spans="1:2">
      <c r="A871" s="509">
        <v>868</v>
      </c>
      <c r="B871" s="509" t="s">
        <v>2797</v>
      </c>
    </row>
    <row r="872" spans="1:2">
      <c r="A872" s="509">
        <v>869</v>
      </c>
      <c r="B872" s="509" t="s">
        <v>2798</v>
      </c>
    </row>
    <row r="873" spans="1:2">
      <c r="A873" s="509">
        <v>870</v>
      </c>
      <c r="B873" s="509" t="s">
        <v>2799</v>
      </c>
    </row>
    <row r="874" spans="1:2">
      <c r="A874" s="509">
        <v>871</v>
      </c>
      <c r="B874" s="509" t="s">
        <v>2800</v>
      </c>
    </row>
    <row r="875" spans="1:2">
      <c r="A875" s="509">
        <v>872</v>
      </c>
      <c r="B875" s="509" t="s">
        <v>2801</v>
      </c>
    </row>
    <row r="876" spans="1:2">
      <c r="A876" s="509">
        <v>873</v>
      </c>
      <c r="B876" s="509" t="s">
        <v>2802</v>
      </c>
    </row>
    <row r="877" spans="1:2">
      <c r="A877" s="509">
        <v>874</v>
      </c>
      <c r="B877" s="509" t="s">
        <v>2803</v>
      </c>
    </row>
    <row r="878" spans="1:2">
      <c r="A878" s="509">
        <v>875</v>
      </c>
      <c r="B878" s="509" t="s">
        <v>2804</v>
      </c>
    </row>
    <row r="879" spans="1:2">
      <c r="A879" s="509">
        <v>876</v>
      </c>
      <c r="B879" s="509" t="s">
        <v>2805</v>
      </c>
    </row>
    <row r="880" spans="1:2">
      <c r="A880" s="509">
        <v>877</v>
      </c>
      <c r="B880" s="509" t="s">
        <v>2806</v>
      </c>
    </row>
    <row r="881" spans="1:2">
      <c r="A881" s="509">
        <v>878</v>
      </c>
      <c r="B881" s="509" t="s">
        <v>2807</v>
      </c>
    </row>
    <row r="882" spans="1:2">
      <c r="A882" s="509">
        <v>879</v>
      </c>
      <c r="B882" s="509" t="s">
        <v>2808</v>
      </c>
    </row>
    <row r="883" spans="1:2">
      <c r="A883" s="509">
        <v>880</v>
      </c>
      <c r="B883" s="509" t="s">
        <v>2809</v>
      </c>
    </row>
    <row r="884" spans="1:2">
      <c r="A884" s="509">
        <v>881</v>
      </c>
      <c r="B884" s="509" t="s">
        <v>2810</v>
      </c>
    </row>
    <row r="885" spans="1:2">
      <c r="A885" s="509">
        <v>882</v>
      </c>
      <c r="B885" s="509" t="s">
        <v>2811</v>
      </c>
    </row>
    <row r="886" spans="1:2">
      <c r="A886" s="509">
        <v>883</v>
      </c>
      <c r="B886" s="509" t="s">
        <v>2812</v>
      </c>
    </row>
    <row r="887" spans="1:2">
      <c r="A887" s="509">
        <v>884</v>
      </c>
      <c r="B887" s="509" t="s">
        <v>2813</v>
      </c>
    </row>
    <row r="888" spans="1:2">
      <c r="A888" s="509">
        <v>885</v>
      </c>
      <c r="B888" s="509" t="s">
        <v>2814</v>
      </c>
    </row>
    <row r="889" spans="1:2">
      <c r="A889" s="509">
        <v>886</v>
      </c>
      <c r="B889" s="509" t="s">
        <v>2815</v>
      </c>
    </row>
    <row r="890" spans="1:2">
      <c r="A890" s="509">
        <v>887</v>
      </c>
      <c r="B890" s="509" t="s">
        <v>2816</v>
      </c>
    </row>
    <row r="891" spans="1:2">
      <c r="A891" s="509">
        <v>888</v>
      </c>
      <c r="B891" s="509" t="s">
        <v>2817</v>
      </c>
    </row>
    <row r="892" spans="1:2">
      <c r="A892" s="509">
        <v>889</v>
      </c>
      <c r="B892" s="509" t="s">
        <v>2818</v>
      </c>
    </row>
    <row r="893" spans="1:2">
      <c r="A893" s="509">
        <v>890</v>
      </c>
      <c r="B893" s="509" t="s">
        <v>2819</v>
      </c>
    </row>
    <row r="894" spans="1:2">
      <c r="A894" s="509">
        <v>891</v>
      </c>
      <c r="B894" s="509" t="s">
        <v>2820</v>
      </c>
    </row>
    <row r="895" spans="1:2">
      <c r="A895" s="509">
        <v>892</v>
      </c>
      <c r="B895" s="509" t="s">
        <v>2821</v>
      </c>
    </row>
    <row r="896" spans="1:2">
      <c r="A896" s="509">
        <v>893</v>
      </c>
      <c r="B896" s="509" t="s">
        <v>2822</v>
      </c>
    </row>
    <row r="897" spans="1:2">
      <c r="A897" s="509">
        <v>894</v>
      </c>
      <c r="B897" s="509" t="s">
        <v>2823</v>
      </c>
    </row>
    <row r="898" spans="1:2">
      <c r="A898" s="509">
        <v>895</v>
      </c>
      <c r="B898" s="509" t="s">
        <v>2824</v>
      </c>
    </row>
    <row r="899" spans="1:2">
      <c r="A899" s="509">
        <v>896</v>
      </c>
      <c r="B899" s="509" t="s">
        <v>2825</v>
      </c>
    </row>
    <row r="900" spans="1:2">
      <c r="A900" s="509">
        <v>897</v>
      </c>
      <c r="B900" s="509" t="s">
        <v>2826</v>
      </c>
    </row>
    <row r="901" spans="1:2">
      <c r="A901" s="509">
        <v>898</v>
      </c>
      <c r="B901" s="509" t="s">
        <v>2827</v>
      </c>
    </row>
    <row r="902" spans="1:2">
      <c r="A902" s="509">
        <v>899</v>
      </c>
      <c r="B902" s="509" t="s">
        <v>2828</v>
      </c>
    </row>
    <row r="903" spans="1:2">
      <c r="A903" s="509">
        <v>900</v>
      </c>
      <c r="B903" s="509" t="s">
        <v>2829</v>
      </c>
    </row>
    <row r="904" spans="1:2">
      <c r="A904" s="509">
        <v>901</v>
      </c>
      <c r="B904" s="509" t="s">
        <v>2830</v>
      </c>
    </row>
    <row r="905" spans="1:2">
      <c r="A905" s="509">
        <v>902</v>
      </c>
      <c r="B905" s="509" t="s">
        <v>2831</v>
      </c>
    </row>
    <row r="906" spans="1:2">
      <c r="A906" s="509">
        <v>903</v>
      </c>
      <c r="B906" s="509" t="s">
        <v>2832</v>
      </c>
    </row>
    <row r="907" spans="1:2">
      <c r="A907" s="509">
        <v>904</v>
      </c>
      <c r="B907" s="509" t="s">
        <v>2833</v>
      </c>
    </row>
    <row r="908" spans="1:2">
      <c r="A908" s="509">
        <v>905</v>
      </c>
      <c r="B908" s="509" t="s">
        <v>2834</v>
      </c>
    </row>
    <row r="909" spans="1:2">
      <c r="A909" s="509">
        <v>906</v>
      </c>
      <c r="B909" s="509" t="s">
        <v>2835</v>
      </c>
    </row>
    <row r="910" spans="1:2">
      <c r="A910" s="509">
        <v>907</v>
      </c>
      <c r="B910" s="509" t="s">
        <v>2836</v>
      </c>
    </row>
    <row r="911" spans="1:2">
      <c r="A911" s="509">
        <v>908</v>
      </c>
      <c r="B911" s="509" t="s">
        <v>2837</v>
      </c>
    </row>
    <row r="912" spans="1:2">
      <c r="A912" s="509">
        <v>909</v>
      </c>
      <c r="B912" s="509" t="s">
        <v>2838</v>
      </c>
    </row>
    <row r="913" spans="1:2">
      <c r="A913" s="509">
        <v>910</v>
      </c>
      <c r="B913" s="509" t="s">
        <v>2839</v>
      </c>
    </row>
    <row r="914" spans="1:2">
      <c r="A914" s="509">
        <v>911</v>
      </c>
      <c r="B914" s="509" t="s">
        <v>2840</v>
      </c>
    </row>
    <row r="915" spans="1:2">
      <c r="A915" s="509">
        <v>912</v>
      </c>
      <c r="B915" s="509" t="s">
        <v>2841</v>
      </c>
    </row>
    <row r="916" spans="1:2">
      <c r="A916" s="509">
        <v>913</v>
      </c>
      <c r="B916" s="509" t="s">
        <v>2842</v>
      </c>
    </row>
    <row r="917" spans="1:2">
      <c r="A917" s="509">
        <v>914</v>
      </c>
      <c r="B917" s="509" t="s">
        <v>2843</v>
      </c>
    </row>
    <row r="918" spans="1:2">
      <c r="A918" s="509">
        <v>915</v>
      </c>
      <c r="B918" s="509" t="s">
        <v>2844</v>
      </c>
    </row>
    <row r="919" spans="1:2">
      <c r="A919" s="509">
        <v>916</v>
      </c>
      <c r="B919" s="509" t="s">
        <v>2845</v>
      </c>
    </row>
    <row r="920" spans="1:2">
      <c r="A920" s="509">
        <v>917</v>
      </c>
      <c r="B920" s="509" t="s">
        <v>2846</v>
      </c>
    </row>
    <row r="921" spans="1:2">
      <c r="A921" s="509">
        <v>918</v>
      </c>
      <c r="B921" s="509" t="s">
        <v>2847</v>
      </c>
    </row>
    <row r="922" spans="1:2">
      <c r="A922" s="509">
        <v>919</v>
      </c>
      <c r="B922" s="509" t="s">
        <v>2848</v>
      </c>
    </row>
    <row r="923" spans="1:2">
      <c r="A923" s="509">
        <v>920</v>
      </c>
      <c r="B923" s="509" t="s">
        <v>2849</v>
      </c>
    </row>
    <row r="924" spans="1:2">
      <c r="A924" s="509">
        <v>921</v>
      </c>
      <c r="B924" s="509" t="s">
        <v>2850</v>
      </c>
    </row>
    <row r="925" spans="1:2">
      <c r="A925" s="509">
        <v>922</v>
      </c>
      <c r="B925" s="509" t="s">
        <v>2851</v>
      </c>
    </row>
    <row r="926" spans="1:2">
      <c r="A926" s="509">
        <v>923</v>
      </c>
      <c r="B926" s="509" t="s">
        <v>2852</v>
      </c>
    </row>
    <row r="927" spans="1:2">
      <c r="A927" s="509">
        <v>924</v>
      </c>
      <c r="B927" s="509" t="s">
        <v>2853</v>
      </c>
    </row>
    <row r="928" spans="1:2">
      <c r="A928" s="509">
        <v>925</v>
      </c>
      <c r="B928" s="509" t="s">
        <v>2854</v>
      </c>
    </row>
    <row r="929" spans="1:2">
      <c r="A929" s="509">
        <v>926</v>
      </c>
      <c r="B929" s="509" t="s">
        <v>2855</v>
      </c>
    </row>
    <row r="930" spans="1:2">
      <c r="A930" s="509">
        <v>927</v>
      </c>
      <c r="B930" s="509" t="s">
        <v>2856</v>
      </c>
    </row>
    <row r="931" spans="1:2">
      <c r="A931" s="509">
        <v>928</v>
      </c>
      <c r="B931" s="509" t="s">
        <v>2857</v>
      </c>
    </row>
    <row r="932" spans="1:2">
      <c r="A932" s="509">
        <v>929</v>
      </c>
      <c r="B932" s="509" t="s">
        <v>2858</v>
      </c>
    </row>
    <row r="933" spans="1:2">
      <c r="A933" s="509">
        <v>930</v>
      </c>
      <c r="B933" s="509" t="s">
        <v>2859</v>
      </c>
    </row>
    <row r="934" spans="1:2">
      <c r="A934" s="509">
        <v>931</v>
      </c>
      <c r="B934" s="509" t="s">
        <v>2860</v>
      </c>
    </row>
    <row r="935" spans="1:2">
      <c r="A935" s="509">
        <v>932</v>
      </c>
      <c r="B935" s="509" t="s">
        <v>2861</v>
      </c>
    </row>
    <row r="936" spans="1:2">
      <c r="A936" s="509">
        <v>933</v>
      </c>
      <c r="B936" s="509" t="s">
        <v>2862</v>
      </c>
    </row>
    <row r="937" spans="1:2">
      <c r="A937" s="509">
        <v>934</v>
      </c>
      <c r="B937" s="509" t="s">
        <v>2863</v>
      </c>
    </row>
    <row r="938" spans="1:2">
      <c r="A938" s="509">
        <v>935</v>
      </c>
      <c r="B938" s="509" t="s">
        <v>2864</v>
      </c>
    </row>
    <row r="939" spans="1:2">
      <c r="A939" s="509">
        <v>936</v>
      </c>
      <c r="B939" s="509" t="s">
        <v>2865</v>
      </c>
    </row>
    <row r="940" spans="1:2">
      <c r="A940" s="509">
        <v>937</v>
      </c>
      <c r="B940" s="509" t="s">
        <v>2866</v>
      </c>
    </row>
    <row r="941" spans="1:2">
      <c r="A941" s="509">
        <v>938</v>
      </c>
      <c r="B941" s="509" t="s">
        <v>2867</v>
      </c>
    </row>
    <row r="942" spans="1:2">
      <c r="A942" s="509">
        <v>939</v>
      </c>
      <c r="B942" s="509" t="s">
        <v>2868</v>
      </c>
    </row>
    <row r="943" spans="1:2">
      <c r="A943" s="509">
        <v>940</v>
      </c>
      <c r="B943" s="509" t="s">
        <v>2869</v>
      </c>
    </row>
    <row r="944" spans="1:2">
      <c r="A944" s="509">
        <v>941</v>
      </c>
      <c r="B944" s="509" t="s">
        <v>2870</v>
      </c>
    </row>
    <row r="945" spans="1:2">
      <c r="A945" s="509">
        <v>942</v>
      </c>
      <c r="B945" s="509" t="s">
        <v>2871</v>
      </c>
    </row>
    <row r="946" spans="1:2">
      <c r="A946" s="509">
        <v>943</v>
      </c>
      <c r="B946" s="509" t="s">
        <v>2872</v>
      </c>
    </row>
    <row r="947" spans="1:2">
      <c r="A947" s="509">
        <v>944</v>
      </c>
      <c r="B947" s="509" t="s">
        <v>2873</v>
      </c>
    </row>
    <row r="948" spans="1:2">
      <c r="A948" s="509">
        <v>945</v>
      </c>
      <c r="B948" s="509" t="s">
        <v>2874</v>
      </c>
    </row>
    <row r="949" spans="1:2">
      <c r="A949" s="509">
        <v>946</v>
      </c>
      <c r="B949" s="509" t="s">
        <v>2875</v>
      </c>
    </row>
    <row r="950" spans="1:2">
      <c r="A950" s="509">
        <v>947</v>
      </c>
      <c r="B950" s="509" t="s">
        <v>2876</v>
      </c>
    </row>
    <row r="951" spans="1:2">
      <c r="A951" s="509">
        <v>948</v>
      </c>
      <c r="B951" s="509" t="s">
        <v>2877</v>
      </c>
    </row>
    <row r="952" spans="1:2">
      <c r="A952" s="509">
        <v>949</v>
      </c>
      <c r="B952" s="509" t="s">
        <v>2878</v>
      </c>
    </row>
    <row r="953" spans="1:2">
      <c r="A953" s="509">
        <v>950</v>
      </c>
      <c r="B953" s="509" t="s">
        <v>2879</v>
      </c>
    </row>
    <row r="954" spans="1:2">
      <c r="A954" s="509">
        <v>951</v>
      </c>
      <c r="B954" s="509" t="s">
        <v>2880</v>
      </c>
    </row>
    <row r="955" spans="1:2">
      <c r="A955" s="509">
        <v>952</v>
      </c>
      <c r="B955" s="509" t="s">
        <v>2881</v>
      </c>
    </row>
    <row r="956" spans="1:2">
      <c r="A956" s="509">
        <v>953</v>
      </c>
      <c r="B956" s="509" t="s">
        <v>2882</v>
      </c>
    </row>
    <row r="957" spans="1:2">
      <c r="A957" s="509">
        <v>954</v>
      </c>
      <c r="B957" s="509" t="s">
        <v>2883</v>
      </c>
    </row>
    <row r="958" spans="1:2">
      <c r="A958" s="509">
        <v>955</v>
      </c>
      <c r="B958" s="509" t="s">
        <v>2884</v>
      </c>
    </row>
    <row r="959" spans="1:2">
      <c r="A959" s="509">
        <v>956</v>
      </c>
      <c r="B959" s="509" t="s">
        <v>2885</v>
      </c>
    </row>
    <row r="960" spans="1:2">
      <c r="A960" s="509">
        <v>957</v>
      </c>
      <c r="B960" s="509" t="s">
        <v>2886</v>
      </c>
    </row>
    <row r="961" spans="1:2">
      <c r="A961" s="509">
        <v>958</v>
      </c>
      <c r="B961" s="509" t="s">
        <v>2887</v>
      </c>
    </row>
    <row r="962" spans="1:2">
      <c r="A962" s="509">
        <v>959</v>
      </c>
      <c r="B962" s="509" t="s">
        <v>2888</v>
      </c>
    </row>
    <row r="963" spans="1:2">
      <c r="A963" s="509">
        <v>960</v>
      </c>
      <c r="B963" s="509" t="s">
        <v>2889</v>
      </c>
    </row>
    <row r="964" spans="1:2">
      <c r="A964" s="509">
        <v>961</v>
      </c>
      <c r="B964" s="509" t="s">
        <v>2890</v>
      </c>
    </row>
    <row r="965" spans="1:2">
      <c r="A965" s="509">
        <v>962</v>
      </c>
      <c r="B965" s="509" t="s">
        <v>2891</v>
      </c>
    </row>
    <row r="966" spans="1:2">
      <c r="A966" s="509">
        <v>963</v>
      </c>
      <c r="B966" s="509" t="s">
        <v>2892</v>
      </c>
    </row>
    <row r="967" spans="1:2">
      <c r="A967" s="509">
        <v>964</v>
      </c>
      <c r="B967" s="509" t="s">
        <v>2893</v>
      </c>
    </row>
    <row r="968" spans="1:2">
      <c r="A968" s="509">
        <v>965</v>
      </c>
      <c r="B968" s="509" t="s">
        <v>2894</v>
      </c>
    </row>
    <row r="969" spans="1:2">
      <c r="A969" s="509">
        <v>966</v>
      </c>
      <c r="B969" s="509" t="s">
        <v>2895</v>
      </c>
    </row>
    <row r="970" spans="1:2">
      <c r="A970" s="509">
        <v>967</v>
      </c>
      <c r="B970" s="509" t="s">
        <v>2896</v>
      </c>
    </row>
    <row r="971" spans="1:2">
      <c r="A971" s="509">
        <v>968</v>
      </c>
      <c r="B971" s="509" t="s">
        <v>2897</v>
      </c>
    </row>
    <row r="972" spans="1:2">
      <c r="A972" s="509">
        <v>969</v>
      </c>
      <c r="B972" s="509" t="s">
        <v>2898</v>
      </c>
    </row>
    <row r="973" spans="1:2">
      <c r="A973" s="509">
        <v>970</v>
      </c>
      <c r="B973" s="509" t="s">
        <v>2899</v>
      </c>
    </row>
    <row r="974" spans="1:2">
      <c r="A974" s="509">
        <v>971</v>
      </c>
      <c r="B974" s="509" t="s">
        <v>2900</v>
      </c>
    </row>
    <row r="975" spans="1:2">
      <c r="A975" s="509">
        <v>972</v>
      </c>
      <c r="B975" s="509" t="s">
        <v>2901</v>
      </c>
    </row>
    <row r="976" spans="1:2">
      <c r="A976" s="509">
        <v>973</v>
      </c>
      <c r="B976" s="509" t="s">
        <v>2902</v>
      </c>
    </row>
    <row r="977" spans="1:2">
      <c r="A977" s="509">
        <v>974</v>
      </c>
      <c r="B977" s="509" t="s">
        <v>2903</v>
      </c>
    </row>
    <row r="978" spans="1:2">
      <c r="A978" s="509">
        <v>975</v>
      </c>
      <c r="B978" s="509" t="s">
        <v>2904</v>
      </c>
    </row>
    <row r="979" spans="1:2">
      <c r="A979" s="509">
        <v>976</v>
      </c>
      <c r="B979" s="509" t="s">
        <v>2905</v>
      </c>
    </row>
    <row r="980" spans="1:2">
      <c r="A980" s="509">
        <v>977</v>
      </c>
      <c r="B980" s="509" t="s">
        <v>2906</v>
      </c>
    </row>
    <row r="981" spans="1:2">
      <c r="A981" s="509">
        <v>978</v>
      </c>
      <c r="B981" s="509" t="s">
        <v>2907</v>
      </c>
    </row>
    <row r="982" spans="1:2">
      <c r="A982" s="509">
        <v>979</v>
      </c>
      <c r="B982" s="509" t="s">
        <v>2908</v>
      </c>
    </row>
    <row r="983" spans="1:2">
      <c r="A983" s="509">
        <v>980</v>
      </c>
      <c r="B983" s="509" t="s">
        <v>2909</v>
      </c>
    </row>
    <row r="984" spans="1:2">
      <c r="A984" s="509">
        <v>981</v>
      </c>
      <c r="B984" s="509" t="s">
        <v>2910</v>
      </c>
    </row>
    <row r="985" spans="1:2">
      <c r="A985" s="509">
        <v>982</v>
      </c>
      <c r="B985" s="509" t="s">
        <v>2911</v>
      </c>
    </row>
    <row r="986" spans="1:2">
      <c r="A986" s="509">
        <v>983</v>
      </c>
      <c r="B986" s="509" t="s">
        <v>2912</v>
      </c>
    </row>
    <row r="987" spans="1:2">
      <c r="A987" s="509">
        <v>984</v>
      </c>
      <c r="B987" s="509" t="s">
        <v>2913</v>
      </c>
    </row>
    <row r="988" spans="1:2">
      <c r="A988" s="509">
        <v>985</v>
      </c>
      <c r="B988" s="509" t="s">
        <v>2914</v>
      </c>
    </row>
    <row r="989" spans="1:2">
      <c r="A989" s="509">
        <v>986</v>
      </c>
      <c r="B989" s="509" t="s">
        <v>2915</v>
      </c>
    </row>
    <row r="990" spans="1:2">
      <c r="A990" s="509">
        <v>987</v>
      </c>
      <c r="B990" s="509" t="s">
        <v>2916</v>
      </c>
    </row>
    <row r="991" spans="1:2">
      <c r="A991" s="509">
        <v>988</v>
      </c>
      <c r="B991" s="509" t="s">
        <v>2917</v>
      </c>
    </row>
    <row r="992" spans="1:2">
      <c r="A992" s="509">
        <v>989</v>
      </c>
      <c r="B992" s="509" t="s">
        <v>2918</v>
      </c>
    </row>
    <row r="993" spans="1:2">
      <c r="A993" s="509">
        <v>990</v>
      </c>
      <c r="B993" s="509" t="s">
        <v>2919</v>
      </c>
    </row>
    <row r="994" spans="1:2">
      <c r="A994" s="509">
        <v>991</v>
      </c>
      <c r="B994" s="509" t="s">
        <v>2920</v>
      </c>
    </row>
    <row r="995" spans="1:2">
      <c r="A995" s="509">
        <v>992</v>
      </c>
      <c r="B995" s="509" t="s">
        <v>2921</v>
      </c>
    </row>
    <row r="996" spans="1:2">
      <c r="A996" s="509">
        <v>993</v>
      </c>
      <c r="B996" s="509" t="s">
        <v>2922</v>
      </c>
    </row>
    <row r="997" spans="1:2">
      <c r="A997" s="509">
        <v>994</v>
      </c>
      <c r="B997" s="509" t="s">
        <v>2923</v>
      </c>
    </row>
    <row r="998" spans="1:2">
      <c r="A998" s="509">
        <v>995</v>
      </c>
      <c r="B998" s="509" t="s">
        <v>2924</v>
      </c>
    </row>
    <row r="999" spans="1:2">
      <c r="A999" s="509">
        <v>996</v>
      </c>
      <c r="B999" s="509" t="s">
        <v>2925</v>
      </c>
    </row>
    <row r="1000" spans="1:2">
      <c r="A1000" s="509">
        <v>997</v>
      </c>
      <c r="B1000" s="509" t="s">
        <v>2926</v>
      </c>
    </row>
    <row r="1001" spans="1:2">
      <c r="A1001" s="509">
        <v>998</v>
      </c>
      <c r="B1001" s="509" t="s">
        <v>2927</v>
      </c>
    </row>
    <row r="1002" spans="1:2">
      <c r="A1002" s="509">
        <v>999</v>
      </c>
      <c r="B1002" s="509" t="s">
        <v>2928</v>
      </c>
    </row>
    <row r="1003" spans="1:2">
      <c r="A1003" s="509">
        <v>1000</v>
      </c>
      <c r="B1003" s="509" t="s">
        <v>2929</v>
      </c>
    </row>
    <row r="1004" spans="1:2">
      <c r="A1004" s="509">
        <v>1001</v>
      </c>
      <c r="B1004" s="509" t="s">
        <v>2930</v>
      </c>
    </row>
    <row r="1005" spans="1:2">
      <c r="A1005" s="509">
        <v>1002</v>
      </c>
      <c r="B1005" s="509" t="s">
        <v>2931</v>
      </c>
    </row>
    <row r="1006" spans="1:2">
      <c r="A1006" s="509">
        <v>1003</v>
      </c>
      <c r="B1006" s="509" t="s">
        <v>2932</v>
      </c>
    </row>
    <row r="1007" spans="1:2">
      <c r="A1007" s="509">
        <v>1004</v>
      </c>
      <c r="B1007" s="509" t="s">
        <v>2933</v>
      </c>
    </row>
    <row r="1008" spans="1:2">
      <c r="A1008" s="509">
        <v>1005</v>
      </c>
      <c r="B1008" s="509" t="s">
        <v>2934</v>
      </c>
    </row>
    <row r="1009" spans="1:2">
      <c r="A1009" s="509">
        <v>1006</v>
      </c>
      <c r="B1009" s="509" t="s">
        <v>2935</v>
      </c>
    </row>
    <row r="1010" spans="1:2">
      <c r="A1010" s="509">
        <v>1007</v>
      </c>
      <c r="B1010" s="509" t="s">
        <v>2936</v>
      </c>
    </row>
    <row r="1011" spans="1:2">
      <c r="A1011" s="509">
        <v>1008</v>
      </c>
      <c r="B1011" s="509" t="s">
        <v>2937</v>
      </c>
    </row>
    <row r="1012" spans="1:2">
      <c r="A1012" s="509">
        <v>1009</v>
      </c>
      <c r="B1012" s="509" t="s">
        <v>2938</v>
      </c>
    </row>
    <row r="1013" spans="1:2">
      <c r="A1013" s="509">
        <v>1010</v>
      </c>
      <c r="B1013" s="509" t="s">
        <v>2939</v>
      </c>
    </row>
    <row r="1014" spans="1:2">
      <c r="A1014" s="509">
        <v>1011</v>
      </c>
      <c r="B1014" s="509" t="s">
        <v>2940</v>
      </c>
    </row>
    <row r="1015" spans="1:2">
      <c r="A1015" s="509">
        <v>1012</v>
      </c>
      <c r="B1015" s="509" t="s">
        <v>2941</v>
      </c>
    </row>
    <row r="1016" spans="1:2">
      <c r="A1016" s="509">
        <v>1013</v>
      </c>
      <c r="B1016" s="509" t="s">
        <v>2942</v>
      </c>
    </row>
    <row r="1017" spans="1:2">
      <c r="A1017" s="509">
        <v>1014</v>
      </c>
      <c r="B1017" s="509" t="s">
        <v>2943</v>
      </c>
    </row>
    <row r="1018" spans="1:2">
      <c r="A1018" s="509">
        <v>1015</v>
      </c>
      <c r="B1018" s="509" t="s">
        <v>2944</v>
      </c>
    </row>
    <row r="1019" spans="1:2">
      <c r="A1019" s="509">
        <v>1016</v>
      </c>
      <c r="B1019" s="509" t="s">
        <v>2945</v>
      </c>
    </row>
    <row r="1020" spans="1:2">
      <c r="A1020" s="509">
        <v>1017</v>
      </c>
      <c r="B1020" s="509" t="s">
        <v>2946</v>
      </c>
    </row>
    <row r="1021" spans="1:2">
      <c r="A1021" s="509">
        <v>1018</v>
      </c>
      <c r="B1021" s="509" t="s">
        <v>2947</v>
      </c>
    </row>
    <row r="1022" spans="1:2">
      <c r="A1022" s="509">
        <v>1019</v>
      </c>
      <c r="B1022" s="509" t="s">
        <v>2948</v>
      </c>
    </row>
    <row r="1023" spans="1:2">
      <c r="A1023" s="509">
        <v>1020</v>
      </c>
      <c r="B1023" s="509" t="s">
        <v>2949</v>
      </c>
    </row>
    <row r="1024" spans="1:2">
      <c r="A1024" s="509">
        <v>1021</v>
      </c>
      <c r="B1024" s="509" t="s">
        <v>2950</v>
      </c>
    </row>
    <row r="1025" spans="1:2">
      <c r="A1025" s="509">
        <v>1022</v>
      </c>
      <c r="B1025" s="509" t="s">
        <v>2951</v>
      </c>
    </row>
    <row r="1026" spans="1:2">
      <c r="A1026" s="509">
        <v>1023</v>
      </c>
      <c r="B1026" s="509" t="s">
        <v>2952</v>
      </c>
    </row>
    <row r="1027" spans="1:2">
      <c r="A1027" s="509">
        <v>1024</v>
      </c>
      <c r="B1027" s="509" t="s">
        <v>2953</v>
      </c>
    </row>
    <row r="1028" spans="1:2">
      <c r="A1028" s="509">
        <v>1025</v>
      </c>
      <c r="B1028" s="509" t="s">
        <v>2954</v>
      </c>
    </row>
    <row r="1029" spans="1:2">
      <c r="A1029" s="509">
        <v>1026</v>
      </c>
      <c r="B1029" s="509" t="s">
        <v>2955</v>
      </c>
    </row>
    <row r="1030" spans="1:2">
      <c r="A1030" s="509">
        <v>1027</v>
      </c>
      <c r="B1030" s="509" t="s">
        <v>2956</v>
      </c>
    </row>
    <row r="1031" spans="1:2">
      <c r="A1031" s="509">
        <v>1028</v>
      </c>
      <c r="B1031" s="509" t="s">
        <v>2957</v>
      </c>
    </row>
    <row r="1032" spans="1:2">
      <c r="A1032" s="509">
        <v>1029</v>
      </c>
      <c r="B1032" s="509" t="s">
        <v>2958</v>
      </c>
    </row>
    <row r="1033" spans="1:2">
      <c r="A1033" s="509">
        <v>1030</v>
      </c>
      <c r="B1033" s="509" t="s">
        <v>2959</v>
      </c>
    </row>
    <row r="1034" spans="1:2">
      <c r="A1034" s="509">
        <v>1031</v>
      </c>
      <c r="B1034" s="509" t="s">
        <v>2960</v>
      </c>
    </row>
    <row r="1035" spans="1:2">
      <c r="A1035" s="509">
        <v>1032</v>
      </c>
      <c r="B1035" s="509" t="s">
        <v>2961</v>
      </c>
    </row>
    <row r="1036" spans="1:2">
      <c r="A1036" s="509">
        <v>1033</v>
      </c>
      <c r="B1036" s="509" t="s">
        <v>2962</v>
      </c>
    </row>
    <row r="1037" spans="1:2">
      <c r="A1037" s="509">
        <v>1034</v>
      </c>
      <c r="B1037" s="509" t="s">
        <v>2963</v>
      </c>
    </row>
    <row r="1038" spans="1:2">
      <c r="A1038" s="509">
        <v>1035</v>
      </c>
      <c r="B1038" s="509" t="s">
        <v>2964</v>
      </c>
    </row>
    <row r="1039" spans="1:2">
      <c r="A1039" s="509">
        <v>1036</v>
      </c>
      <c r="B1039" s="509" t="s">
        <v>2965</v>
      </c>
    </row>
    <row r="1040" spans="1:2">
      <c r="A1040" s="509">
        <v>1037</v>
      </c>
      <c r="B1040" s="509" t="s">
        <v>2966</v>
      </c>
    </row>
    <row r="1041" spans="1:2">
      <c r="A1041" s="509">
        <v>1038</v>
      </c>
      <c r="B1041" s="509" t="s">
        <v>2967</v>
      </c>
    </row>
    <row r="1042" spans="1:2">
      <c r="A1042" s="509">
        <v>1039</v>
      </c>
      <c r="B1042" s="509" t="s">
        <v>2968</v>
      </c>
    </row>
    <row r="1043" spans="1:2">
      <c r="A1043" s="509">
        <v>1040</v>
      </c>
      <c r="B1043" s="509" t="s">
        <v>2969</v>
      </c>
    </row>
    <row r="1044" spans="1:2">
      <c r="A1044" s="509">
        <v>1041</v>
      </c>
      <c r="B1044" s="509" t="s">
        <v>2970</v>
      </c>
    </row>
    <row r="1045" spans="1:2">
      <c r="A1045" s="509">
        <v>1042</v>
      </c>
      <c r="B1045" s="509" t="s">
        <v>2971</v>
      </c>
    </row>
    <row r="1046" spans="1:2">
      <c r="A1046" s="509">
        <v>1043</v>
      </c>
      <c r="B1046" s="509" t="s">
        <v>2972</v>
      </c>
    </row>
    <row r="1047" spans="1:2">
      <c r="A1047" s="509">
        <v>1044</v>
      </c>
      <c r="B1047" s="509" t="s">
        <v>2973</v>
      </c>
    </row>
    <row r="1048" spans="1:2">
      <c r="A1048" s="509">
        <v>1045</v>
      </c>
      <c r="B1048" s="509" t="s">
        <v>2974</v>
      </c>
    </row>
    <row r="1049" spans="1:2">
      <c r="A1049" s="509">
        <v>1046</v>
      </c>
      <c r="B1049" s="509" t="s">
        <v>2975</v>
      </c>
    </row>
    <row r="1050" spans="1:2">
      <c r="A1050" s="509">
        <v>1047</v>
      </c>
      <c r="B1050" s="509" t="s">
        <v>2976</v>
      </c>
    </row>
    <row r="1051" spans="1:2">
      <c r="A1051" s="509">
        <v>1048</v>
      </c>
      <c r="B1051" s="509" t="s">
        <v>2977</v>
      </c>
    </row>
    <row r="1052" spans="1:2">
      <c r="A1052" s="509">
        <v>1049</v>
      </c>
      <c r="B1052" s="509" t="s">
        <v>2978</v>
      </c>
    </row>
    <row r="1053" spans="1:2">
      <c r="A1053" s="509">
        <v>1050</v>
      </c>
      <c r="B1053" s="509" t="s">
        <v>2979</v>
      </c>
    </row>
    <row r="1054" spans="1:2">
      <c r="A1054" s="509">
        <v>1051</v>
      </c>
      <c r="B1054" s="509" t="s">
        <v>2980</v>
      </c>
    </row>
    <row r="1055" spans="1:2">
      <c r="A1055" s="509">
        <v>1052</v>
      </c>
      <c r="B1055" s="509" t="s">
        <v>2981</v>
      </c>
    </row>
    <row r="1056" spans="1:2">
      <c r="A1056" s="509">
        <v>1053</v>
      </c>
      <c r="B1056" s="509" t="s">
        <v>2982</v>
      </c>
    </row>
    <row r="1057" spans="1:2">
      <c r="A1057" s="509">
        <v>1054</v>
      </c>
      <c r="B1057" s="509" t="s">
        <v>2983</v>
      </c>
    </row>
    <row r="1058" spans="1:2">
      <c r="A1058" s="509">
        <v>1055</v>
      </c>
      <c r="B1058" s="509" t="s">
        <v>2984</v>
      </c>
    </row>
    <row r="1059" spans="1:2">
      <c r="A1059" s="509">
        <v>1056</v>
      </c>
      <c r="B1059" s="509" t="s">
        <v>2985</v>
      </c>
    </row>
    <row r="1060" spans="1:2">
      <c r="A1060" s="509">
        <v>1057</v>
      </c>
      <c r="B1060" s="509" t="s">
        <v>2986</v>
      </c>
    </row>
    <row r="1061" spans="1:2">
      <c r="A1061" s="509">
        <v>1058</v>
      </c>
      <c r="B1061" s="509" t="s">
        <v>2987</v>
      </c>
    </row>
    <row r="1062" spans="1:2">
      <c r="A1062" s="509">
        <v>1059</v>
      </c>
      <c r="B1062" s="509" t="s">
        <v>2988</v>
      </c>
    </row>
    <row r="1063" spans="1:2">
      <c r="A1063" s="509">
        <v>1060</v>
      </c>
      <c r="B1063" s="509" t="s">
        <v>2989</v>
      </c>
    </row>
    <row r="1064" spans="1:2">
      <c r="A1064" s="509">
        <v>1061</v>
      </c>
      <c r="B1064" s="509" t="s">
        <v>2990</v>
      </c>
    </row>
    <row r="1065" spans="1:2">
      <c r="A1065" s="509">
        <v>1062</v>
      </c>
      <c r="B1065" s="509" t="s">
        <v>2991</v>
      </c>
    </row>
    <row r="1066" spans="1:2">
      <c r="A1066" s="509">
        <v>1063</v>
      </c>
      <c r="B1066" s="509" t="s">
        <v>2992</v>
      </c>
    </row>
    <row r="1067" spans="1:2">
      <c r="A1067" s="509">
        <v>1064</v>
      </c>
      <c r="B1067" s="509" t="s">
        <v>2993</v>
      </c>
    </row>
    <row r="1068" spans="1:2">
      <c r="A1068" s="509">
        <v>1065</v>
      </c>
      <c r="B1068" s="509" t="s">
        <v>2994</v>
      </c>
    </row>
    <row r="1069" spans="1:2">
      <c r="A1069" s="509">
        <v>1066</v>
      </c>
      <c r="B1069" s="509" t="s">
        <v>2995</v>
      </c>
    </row>
    <row r="1070" spans="1:2">
      <c r="A1070" s="509">
        <v>1067</v>
      </c>
      <c r="B1070" s="509" t="s">
        <v>2996</v>
      </c>
    </row>
    <row r="1071" spans="1:2">
      <c r="A1071" s="509">
        <v>1068</v>
      </c>
      <c r="B1071" s="509" t="s">
        <v>2997</v>
      </c>
    </row>
    <row r="1072" spans="1:2">
      <c r="A1072" s="509">
        <v>1069</v>
      </c>
      <c r="B1072" s="509" t="s">
        <v>2998</v>
      </c>
    </row>
    <row r="1073" spans="1:2">
      <c r="A1073" s="509">
        <v>1070</v>
      </c>
      <c r="B1073" s="509" t="s">
        <v>2999</v>
      </c>
    </row>
    <row r="1074" spans="1:2">
      <c r="A1074" s="509">
        <v>1071</v>
      </c>
      <c r="B1074" s="509" t="s">
        <v>3000</v>
      </c>
    </row>
    <row r="1075" spans="1:2">
      <c r="A1075" s="509">
        <v>1072</v>
      </c>
      <c r="B1075" s="509" t="s">
        <v>3001</v>
      </c>
    </row>
    <row r="1076" spans="1:2">
      <c r="A1076" s="509">
        <v>1073</v>
      </c>
      <c r="B1076" s="509" t="s">
        <v>3002</v>
      </c>
    </row>
    <row r="1077" spans="1:2">
      <c r="A1077" s="509">
        <v>1074</v>
      </c>
      <c r="B1077" s="509" t="s">
        <v>3003</v>
      </c>
    </row>
    <row r="1078" spans="1:2">
      <c r="A1078" s="509">
        <v>1075</v>
      </c>
      <c r="B1078" s="509" t="s">
        <v>3004</v>
      </c>
    </row>
    <row r="1079" spans="1:2">
      <c r="A1079" s="509">
        <v>1076</v>
      </c>
      <c r="B1079" s="509" t="s">
        <v>3005</v>
      </c>
    </row>
    <row r="1080" spans="1:2">
      <c r="A1080" s="509">
        <v>1077</v>
      </c>
      <c r="B1080" s="509" t="s">
        <v>3006</v>
      </c>
    </row>
    <row r="1081" spans="1:2">
      <c r="A1081" s="509">
        <v>1078</v>
      </c>
      <c r="B1081" s="509" t="s">
        <v>3007</v>
      </c>
    </row>
    <row r="1082" spans="1:2">
      <c r="A1082" s="509">
        <v>1079</v>
      </c>
      <c r="B1082" s="509" t="s">
        <v>3008</v>
      </c>
    </row>
    <row r="1083" spans="1:2">
      <c r="A1083" s="509">
        <v>1080</v>
      </c>
      <c r="B1083" s="509" t="s">
        <v>3009</v>
      </c>
    </row>
    <row r="1084" spans="1:2">
      <c r="A1084" s="509">
        <v>1081</v>
      </c>
      <c r="B1084" s="509" t="s">
        <v>3010</v>
      </c>
    </row>
    <row r="1085" spans="1:2">
      <c r="A1085" s="509">
        <v>1082</v>
      </c>
      <c r="B1085" s="509" t="s">
        <v>3011</v>
      </c>
    </row>
    <row r="1086" spans="1:2">
      <c r="A1086" s="509">
        <v>1083</v>
      </c>
      <c r="B1086" s="509" t="s">
        <v>3012</v>
      </c>
    </row>
    <row r="1087" spans="1:2">
      <c r="A1087" s="509">
        <v>1084</v>
      </c>
      <c r="B1087" s="509" t="s">
        <v>3013</v>
      </c>
    </row>
    <row r="1088" spans="1:2">
      <c r="A1088" s="509">
        <v>1085</v>
      </c>
      <c r="B1088" s="509" t="s">
        <v>3014</v>
      </c>
    </row>
    <row r="1089" spans="1:2">
      <c r="A1089" s="509">
        <v>1086</v>
      </c>
      <c r="B1089" s="509" t="s">
        <v>3015</v>
      </c>
    </row>
    <row r="1090" spans="1:2">
      <c r="A1090" s="509">
        <v>1087</v>
      </c>
      <c r="B1090" s="509" t="s">
        <v>3016</v>
      </c>
    </row>
    <row r="1091" spans="1:2">
      <c r="A1091" s="509">
        <v>1088</v>
      </c>
      <c r="B1091" s="509" t="s">
        <v>3017</v>
      </c>
    </row>
    <row r="1092" spans="1:2">
      <c r="A1092" s="509">
        <v>1089</v>
      </c>
      <c r="B1092" s="509" t="s">
        <v>3018</v>
      </c>
    </row>
    <row r="1093" spans="1:2">
      <c r="A1093" s="509">
        <v>1090</v>
      </c>
      <c r="B1093" s="509" t="s">
        <v>3019</v>
      </c>
    </row>
    <row r="1094" spans="1:2">
      <c r="A1094" s="509">
        <v>1091</v>
      </c>
      <c r="B1094" s="509" t="s">
        <v>3020</v>
      </c>
    </row>
    <row r="1095" spans="1:2">
      <c r="A1095" s="509">
        <v>1092</v>
      </c>
      <c r="B1095" s="509" t="s">
        <v>3021</v>
      </c>
    </row>
    <row r="1096" spans="1:2">
      <c r="A1096" s="509">
        <v>1093</v>
      </c>
      <c r="B1096" s="509" t="s">
        <v>3022</v>
      </c>
    </row>
    <row r="1097" spans="1:2">
      <c r="A1097" s="509">
        <v>1094</v>
      </c>
      <c r="B1097" s="509" t="s">
        <v>3023</v>
      </c>
    </row>
    <row r="1098" spans="1:2">
      <c r="A1098" s="509">
        <v>1095</v>
      </c>
      <c r="B1098" s="509" t="s">
        <v>3024</v>
      </c>
    </row>
    <row r="1099" spans="1:2">
      <c r="A1099" s="509">
        <v>1096</v>
      </c>
      <c r="B1099" s="509" t="s">
        <v>3025</v>
      </c>
    </row>
    <row r="1100" spans="1:2">
      <c r="A1100" s="509">
        <v>1097</v>
      </c>
      <c r="B1100" s="509" t="s">
        <v>3026</v>
      </c>
    </row>
    <row r="1101" spans="1:2">
      <c r="A1101" s="509">
        <v>1098</v>
      </c>
      <c r="B1101" s="509" t="s">
        <v>3027</v>
      </c>
    </row>
    <row r="1102" spans="1:2">
      <c r="A1102" s="509">
        <v>1099</v>
      </c>
      <c r="B1102" s="509" t="s">
        <v>3028</v>
      </c>
    </row>
    <row r="1103" spans="1:2">
      <c r="A1103" s="509">
        <v>1100</v>
      </c>
      <c r="B1103" s="509" t="s">
        <v>3029</v>
      </c>
    </row>
    <row r="1104" spans="1:2">
      <c r="A1104" s="509">
        <v>1101</v>
      </c>
      <c r="B1104" s="509" t="s">
        <v>3030</v>
      </c>
    </row>
    <row r="1105" spans="1:2">
      <c r="A1105" s="509">
        <v>1102</v>
      </c>
      <c r="B1105" s="509" t="s">
        <v>3031</v>
      </c>
    </row>
    <row r="1106" spans="1:2">
      <c r="A1106" s="509">
        <v>1103</v>
      </c>
      <c r="B1106" s="509" t="s">
        <v>3032</v>
      </c>
    </row>
    <row r="1107" spans="1:2">
      <c r="A1107" s="509">
        <v>1104</v>
      </c>
      <c r="B1107" s="509" t="s">
        <v>3033</v>
      </c>
    </row>
    <row r="1108" spans="1:2">
      <c r="A1108" s="509">
        <v>1105</v>
      </c>
      <c r="B1108" s="509" t="s">
        <v>3034</v>
      </c>
    </row>
    <row r="1109" spans="1:2">
      <c r="A1109" s="509">
        <v>1106</v>
      </c>
      <c r="B1109" s="509" t="s">
        <v>3035</v>
      </c>
    </row>
    <row r="1110" spans="1:2">
      <c r="A1110" s="509">
        <v>1107</v>
      </c>
      <c r="B1110" s="509" t="s">
        <v>3036</v>
      </c>
    </row>
    <row r="1111" spans="1:2">
      <c r="A1111" s="509">
        <v>1108</v>
      </c>
      <c r="B1111" s="509" t="s">
        <v>3037</v>
      </c>
    </row>
    <row r="1112" spans="1:2">
      <c r="A1112" s="509">
        <v>1109</v>
      </c>
      <c r="B1112" s="509" t="s">
        <v>3038</v>
      </c>
    </row>
    <row r="1113" spans="1:2">
      <c r="A1113" s="509">
        <v>1110</v>
      </c>
      <c r="B1113" s="509" t="s">
        <v>3039</v>
      </c>
    </row>
    <row r="1114" spans="1:2">
      <c r="A1114" s="509">
        <v>1111</v>
      </c>
      <c r="B1114" s="509" t="s">
        <v>3040</v>
      </c>
    </row>
    <row r="1115" spans="1:2">
      <c r="A1115" s="509">
        <v>1112</v>
      </c>
      <c r="B1115" s="509" t="s">
        <v>3041</v>
      </c>
    </row>
    <row r="1116" spans="1:2">
      <c r="A1116" s="509">
        <v>1113</v>
      </c>
      <c r="B1116" s="509" t="s">
        <v>3042</v>
      </c>
    </row>
    <row r="1117" spans="1:2">
      <c r="A1117" s="509">
        <v>1114</v>
      </c>
      <c r="B1117" s="509" t="s">
        <v>3043</v>
      </c>
    </row>
    <row r="1118" spans="1:2">
      <c r="A1118" s="509">
        <v>1115</v>
      </c>
      <c r="B1118" s="509" t="s">
        <v>3044</v>
      </c>
    </row>
    <row r="1119" spans="1:2">
      <c r="A1119" s="509">
        <v>1116</v>
      </c>
      <c r="B1119" s="509" t="s">
        <v>3045</v>
      </c>
    </row>
    <row r="1120" spans="1:2">
      <c r="A1120" s="509">
        <v>1117</v>
      </c>
      <c r="B1120" s="509" t="s">
        <v>3046</v>
      </c>
    </row>
    <row r="1121" spans="1:2">
      <c r="A1121" s="509">
        <v>1118</v>
      </c>
      <c r="B1121" s="509" t="s">
        <v>3047</v>
      </c>
    </row>
    <row r="1122" spans="1:2">
      <c r="A1122" s="509">
        <v>1119</v>
      </c>
      <c r="B1122" s="509" t="s">
        <v>3048</v>
      </c>
    </row>
    <row r="1123" spans="1:2">
      <c r="A1123" s="509">
        <v>1120</v>
      </c>
      <c r="B1123" s="509" t="s">
        <v>3049</v>
      </c>
    </row>
    <row r="1124" spans="1:2">
      <c r="A1124" s="509">
        <v>1121</v>
      </c>
      <c r="B1124" s="509" t="s">
        <v>3050</v>
      </c>
    </row>
    <row r="1125" spans="1:2">
      <c r="A1125" s="509">
        <v>1122</v>
      </c>
      <c r="B1125" s="509" t="s">
        <v>3051</v>
      </c>
    </row>
    <row r="1126" spans="1:2">
      <c r="A1126" s="509">
        <v>1123</v>
      </c>
      <c r="B1126" s="509" t="s">
        <v>3052</v>
      </c>
    </row>
    <row r="1127" spans="1:2">
      <c r="A1127" s="509">
        <v>1124</v>
      </c>
      <c r="B1127" s="509" t="s">
        <v>3053</v>
      </c>
    </row>
    <row r="1128" spans="1:2">
      <c r="A1128" s="509">
        <v>1125</v>
      </c>
      <c r="B1128" s="509" t="s">
        <v>3054</v>
      </c>
    </row>
    <row r="1129" spans="1:2">
      <c r="A1129" s="509">
        <v>1126</v>
      </c>
      <c r="B1129" s="509" t="s">
        <v>3055</v>
      </c>
    </row>
    <row r="1130" spans="1:2">
      <c r="A1130" s="509">
        <v>1127</v>
      </c>
      <c r="B1130" s="509" t="s">
        <v>3056</v>
      </c>
    </row>
    <row r="1131" spans="1:2">
      <c r="A1131" s="509">
        <v>1128</v>
      </c>
      <c r="B1131" s="509" t="s">
        <v>3057</v>
      </c>
    </row>
    <row r="1132" spans="1:2">
      <c r="A1132" s="509">
        <v>1129</v>
      </c>
      <c r="B1132" s="509" t="s">
        <v>3058</v>
      </c>
    </row>
    <row r="1133" spans="1:2">
      <c r="A1133" s="509">
        <v>1130</v>
      </c>
      <c r="B1133" s="509" t="s">
        <v>3059</v>
      </c>
    </row>
    <row r="1134" spans="1:2">
      <c r="A1134" s="509">
        <v>1131</v>
      </c>
      <c r="B1134" s="509" t="s">
        <v>3060</v>
      </c>
    </row>
    <row r="1135" spans="1:2">
      <c r="A1135" s="509">
        <v>1132</v>
      </c>
      <c r="B1135" s="509" t="s">
        <v>3061</v>
      </c>
    </row>
    <row r="1136" spans="1:2">
      <c r="A1136" s="509">
        <v>1133</v>
      </c>
      <c r="B1136" s="509" t="s">
        <v>3062</v>
      </c>
    </row>
    <row r="1137" spans="1:2">
      <c r="A1137" s="509">
        <v>1134</v>
      </c>
      <c r="B1137" s="509" t="s">
        <v>3063</v>
      </c>
    </row>
    <row r="1138" spans="1:2">
      <c r="A1138" s="509">
        <v>1135</v>
      </c>
      <c r="B1138" s="509" t="s">
        <v>3064</v>
      </c>
    </row>
    <row r="1139" spans="1:2">
      <c r="A1139" s="509">
        <v>1136</v>
      </c>
      <c r="B1139" s="509" t="s">
        <v>3065</v>
      </c>
    </row>
    <row r="1140" spans="1:2">
      <c r="A1140" s="509">
        <v>1137</v>
      </c>
      <c r="B1140" s="509" t="s">
        <v>3066</v>
      </c>
    </row>
    <row r="1141" spans="1:2">
      <c r="A1141" s="509">
        <v>1138</v>
      </c>
      <c r="B1141" s="509" t="s">
        <v>3067</v>
      </c>
    </row>
    <row r="1142" spans="1:2">
      <c r="A1142" s="509">
        <v>1139</v>
      </c>
      <c r="B1142" s="509" t="s">
        <v>3068</v>
      </c>
    </row>
    <row r="1143" spans="1:2">
      <c r="A1143" s="509">
        <v>1140</v>
      </c>
      <c r="B1143" s="509" t="s">
        <v>3069</v>
      </c>
    </row>
    <row r="1144" spans="1:2">
      <c r="A1144" s="509">
        <v>1141</v>
      </c>
      <c r="B1144" s="509" t="s">
        <v>3070</v>
      </c>
    </row>
    <row r="1145" spans="1:2">
      <c r="A1145" s="509">
        <v>1142</v>
      </c>
      <c r="B1145" s="509" t="s">
        <v>3071</v>
      </c>
    </row>
    <row r="1146" spans="1:2">
      <c r="A1146" s="509">
        <v>1143</v>
      </c>
      <c r="B1146" s="509" t="s">
        <v>3072</v>
      </c>
    </row>
    <row r="1147" spans="1:2">
      <c r="A1147" s="509">
        <v>1144</v>
      </c>
      <c r="B1147" s="509" t="s">
        <v>3073</v>
      </c>
    </row>
    <row r="1148" spans="1:2">
      <c r="A1148" s="509">
        <v>1145</v>
      </c>
      <c r="B1148" s="509" t="s">
        <v>3074</v>
      </c>
    </row>
    <row r="1149" spans="1:2">
      <c r="A1149" s="509">
        <v>1146</v>
      </c>
      <c r="B1149" s="509" t="s">
        <v>3075</v>
      </c>
    </row>
    <row r="1150" spans="1:2">
      <c r="A1150" s="509">
        <v>1147</v>
      </c>
      <c r="B1150" s="509" t="s">
        <v>3076</v>
      </c>
    </row>
    <row r="1151" spans="1:2">
      <c r="A1151" s="509">
        <v>1148</v>
      </c>
      <c r="B1151" s="509" t="s">
        <v>3077</v>
      </c>
    </row>
    <row r="1152" spans="1:2">
      <c r="A1152" s="509">
        <v>1149</v>
      </c>
      <c r="B1152" s="509" t="s">
        <v>3078</v>
      </c>
    </row>
    <row r="1153" spans="1:2">
      <c r="A1153" s="509">
        <v>1150</v>
      </c>
      <c r="B1153" s="509" t="s">
        <v>3079</v>
      </c>
    </row>
    <row r="1154" spans="1:2">
      <c r="A1154" s="509">
        <v>1151</v>
      </c>
      <c r="B1154" s="509" t="s">
        <v>3080</v>
      </c>
    </row>
    <row r="1155" spans="1:2">
      <c r="A1155" s="509">
        <v>1152</v>
      </c>
      <c r="B1155" s="509" t="s">
        <v>3081</v>
      </c>
    </row>
    <row r="1156" spans="1:2">
      <c r="A1156" s="509">
        <v>1153</v>
      </c>
      <c r="B1156" s="509" t="s">
        <v>3082</v>
      </c>
    </row>
    <row r="1157" spans="1:2">
      <c r="A1157" s="509">
        <v>1154</v>
      </c>
      <c r="B1157" s="509" t="s">
        <v>3083</v>
      </c>
    </row>
    <row r="1158" spans="1:2">
      <c r="A1158" s="509">
        <v>1155</v>
      </c>
      <c r="B1158" s="509" t="s">
        <v>3084</v>
      </c>
    </row>
    <row r="1159" spans="1:2">
      <c r="A1159" s="509">
        <v>1156</v>
      </c>
      <c r="B1159" s="509" t="s">
        <v>3085</v>
      </c>
    </row>
    <row r="1160" spans="1:2">
      <c r="A1160" s="509">
        <v>1157</v>
      </c>
      <c r="B1160" s="509" t="s">
        <v>3086</v>
      </c>
    </row>
    <row r="1161" spans="1:2">
      <c r="A1161" s="509">
        <v>1158</v>
      </c>
      <c r="B1161" s="509" t="s">
        <v>3087</v>
      </c>
    </row>
    <row r="1162" spans="1:2">
      <c r="A1162" s="509">
        <v>1159</v>
      </c>
      <c r="B1162" s="509" t="s">
        <v>3088</v>
      </c>
    </row>
    <row r="1163" spans="1:2">
      <c r="A1163" s="509">
        <v>1160</v>
      </c>
      <c r="B1163" s="509" t="s">
        <v>3089</v>
      </c>
    </row>
    <row r="1164" spans="1:2">
      <c r="A1164" s="509">
        <v>1161</v>
      </c>
      <c r="B1164" s="509" t="s">
        <v>3090</v>
      </c>
    </row>
    <row r="1165" spans="1:2">
      <c r="A1165" s="509">
        <v>1162</v>
      </c>
      <c r="B1165" s="509" t="s">
        <v>3091</v>
      </c>
    </row>
    <row r="1166" spans="1:2">
      <c r="A1166" s="509">
        <v>1163</v>
      </c>
      <c r="B1166" s="509" t="s">
        <v>3092</v>
      </c>
    </row>
    <row r="1167" spans="1:2">
      <c r="A1167" s="509">
        <v>1164</v>
      </c>
      <c r="B1167" s="509" t="s">
        <v>3093</v>
      </c>
    </row>
    <row r="1168" spans="1:2">
      <c r="A1168" s="509">
        <v>1165</v>
      </c>
      <c r="B1168" s="509" t="s">
        <v>3094</v>
      </c>
    </row>
    <row r="1169" spans="1:2">
      <c r="A1169" s="509">
        <v>1166</v>
      </c>
      <c r="B1169" s="509" t="s">
        <v>3095</v>
      </c>
    </row>
    <row r="1170" spans="1:2">
      <c r="A1170" s="509">
        <v>1167</v>
      </c>
      <c r="B1170" s="509" t="s">
        <v>3096</v>
      </c>
    </row>
    <row r="1171" spans="1:2">
      <c r="A1171" s="509">
        <v>1168</v>
      </c>
      <c r="B1171" s="509" t="s">
        <v>3097</v>
      </c>
    </row>
    <row r="1172" spans="1:2">
      <c r="A1172" s="509">
        <v>1169</v>
      </c>
      <c r="B1172" s="509" t="s">
        <v>3098</v>
      </c>
    </row>
    <row r="1173" spans="1:2">
      <c r="A1173" s="509">
        <v>1170</v>
      </c>
      <c r="B1173" s="509" t="s">
        <v>3099</v>
      </c>
    </row>
    <row r="1174" spans="1:2">
      <c r="A1174" s="509">
        <v>1171</v>
      </c>
      <c r="B1174" s="509" t="s">
        <v>3100</v>
      </c>
    </row>
    <row r="1175" spans="1:2">
      <c r="A1175" s="509">
        <v>1172</v>
      </c>
      <c r="B1175" s="509" t="s">
        <v>3101</v>
      </c>
    </row>
    <row r="1176" spans="1:2">
      <c r="A1176" s="509">
        <v>1173</v>
      </c>
      <c r="B1176" s="509" t="s">
        <v>3102</v>
      </c>
    </row>
    <row r="1177" spans="1:2">
      <c r="A1177" s="509">
        <v>1174</v>
      </c>
      <c r="B1177" s="509" t="s">
        <v>3103</v>
      </c>
    </row>
    <row r="1178" spans="1:2">
      <c r="A1178" s="509">
        <v>1175</v>
      </c>
      <c r="B1178" s="509" t="s">
        <v>3104</v>
      </c>
    </row>
    <row r="1179" spans="1:2">
      <c r="A1179" s="509">
        <v>1176</v>
      </c>
      <c r="B1179" s="509" t="s">
        <v>3105</v>
      </c>
    </row>
    <row r="1180" spans="1:2">
      <c r="A1180" s="509">
        <v>1177</v>
      </c>
      <c r="B1180" s="509" t="s">
        <v>3106</v>
      </c>
    </row>
    <row r="1181" spans="1:2">
      <c r="A1181" s="509">
        <v>1178</v>
      </c>
      <c r="B1181" s="509" t="s">
        <v>3107</v>
      </c>
    </row>
    <row r="1182" spans="1:2">
      <c r="A1182" s="509">
        <v>1179</v>
      </c>
      <c r="B1182" s="509" t="s">
        <v>3108</v>
      </c>
    </row>
    <row r="1183" spans="1:2">
      <c r="A1183" s="509">
        <v>1180</v>
      </c>
      <c r="B1183" s="509" t="s">
        <v>3109</v>
      </c>
    </row>
    <row r="1184" spans="1:2">
      <c r="A1184" s="509">
        <v>1181</v>
      </c>
      <c r="B1184" s="509" t="s">
        <v>3110</v>
      </c>
    </row>
    <row r="1185" spans="1:2">
      <c r="A1185" s="509">
        <v>1182</v>
      </c>
      <c r="B1185" s="509" t="s">
        <v>3111</v>
      </c>
    </row>
    <row r="1186" spans="1:2">
      <c r="A1186" s="509">
        <v>1183</v>
      </c>
      <c r="B1186" s="509" t="s">
        <v>3112</v>
      </c>
    </row>
    <row r="1187" spans="1:2">
      <c r="A1187" s="509">
        <v>1184</v>
      </c>
      <c r="B1187" s="509" t="s">
        <v>3113</v>
      </c>
    </row>
    <row r="1188" spans="1:2">
      <c r="A1188" s="509">
        <v>1185</v>
      </c>
      <c r="B1188" s="509" t="s">
        <v>3114</v>
      </c>
    </row>
    <row r="1189" spans="1:2">
      <c r="A1189" s="509">
        <v>1186</v>
      </c>
      <c r="B1189" s="509" t="s">
        <v>3115</v>
      </c>
    </row>
    <row r="1190" spans="1:2">
      <c r="A1190" s="509">
        <v>1187</v>
      </c>
      <c r="B1190" s="509" t="s">
        <v>3116</v>
      </c>
    </row>
    <row r="1191" spans="1:2">
      <c r="A1191" s="509">
        <v>1188</v>
      </c>
      <c r="B1191" s="509" t="s">
        <v>3117</v>
      </c>
    </row>
    <row r="1192" spans="1:2">
      <c r="A1192" s="509">
        <v>1189</v>
      </c>
      <c r="B1192" s="509" t="s">
        <v>3118</v>
      </c>
    </row>
    <row r="1193" spans="1:2">
      <c r="A1193" s="509">
        <v>1190</v>
      </c>
      <c r="B1193" s="509" t="s">
        <v>3119</v>
      </c>
    </row>
    <row r="1194" spans="1:2">
      <c r="A1194" s="509">
        <v>1191</v>
      </c>
      <c r="B1194" s="509" t="s">
        <v>3120</v>
      </c>
    </row>
    <row r="1195" spans="1:2">
      <c r="A1195" s="509">
        <v>1192</v>
      </c>
      <c r="B1195" s="509" t="s">
        <v>3121</v>
      </c>
    </row>
    <row r="1196" spans="1:2">
      <c r="A1196" s="509">
        <v>1193</v>
      </c>
      <c r="B1196" s="509" t="s">
        <v>3122</v>
      </c>
    </row>
    <row r="1197" spans="1:2">
      <c r="A1197" s="509">
        <v>1194</v>
      </c>
      <c r="B1197" s="509" t="s">
        <v>3123</v>
      </c>
    </row>
    <row r="1198" spans="1:2">
      <c r="A1198" s="509">
        <v>1195</v>
      </c>
      <c r="B1198" s="509" t="s">
        <v>3124</v>
      </c>
    </row>
    <row r="1199" spans="1:2">
      <c r="A1199" s="509">
        <v>1196</v>
      </c>
      <c r="B1199" s="509" t="s">
        <v>3125</v>
      </c>
    </row>
    <row r="1200" spans="1:2">
      <c r="A1200" s="509">
        <v>1197</v>
      </c>
      <c r="B1200" s="509" t="s">
        <v>3126</v>
      </c>
    </row>
    <row r="1201" spans="1:2">
      <c r="A1201" s="509">
        <v>1198</v>
      </c>
      <c r="B1201" s="509" t="s">
        <v>3127</v>
      </c>
    </row>
    <row r="1202" spans="1:2">
      <c r="A1202" s="509">
        <v>1199</v>
      </c>
      <c r="B1202" s="509" t="s">
        <v>3128</v>
      </c>
    </row>
    <row r="1203" spans="1:2">
      <c r="A1203" s="509">
        <v>1200</v>
      </c>
      <c r="B1203" s="509" t="s">
        <v>3129</v>
      </c>
    </row>
    <row r="1204" spans="1:2">
      <c r="A1204" s="509">
        <v>1201</v>
      </c>
      <c r="B1204" s="509" t="s">
        <v>3130</v>
      </c>
    </row>
    <row r="1205" spans="1:2">
      <c r="A1205" s="509">
        <v>1202</v>
      </c>
      <c r="B1205" s="509" t="s">
        <v>3131</v>
      </c>
    </row>
    <row r="1206" spans="1:2">
      <c r="A1206" s="509">
        <v>1203</v>
      </c>
      <c r="B1206" s="509" t="s">
        <v>3132</v>
      </c>
    </row>
    <row r="1207" spans="1:2">
      <c r="A1207" s="509">
        <v>1204</v>
      </c>
      <c r="B1207" s="509" t="s">
        <v>3133</v>
      </c>
    </row>
    <row r="1208" spans="1:2">
      <c r="A1208" s="509">
        <v>1205</v>
      </c>
      <c r="B1208" s="509" t="s">
        <v>3134</v>
      </c>
    </row>
    <row r="1209" spans="1:2">
      <c r="A1209" s="509">
        <v>1206</v>
      </c>
      <c r="B1209" s="509" t="s">
        <v>3135</v>
      </c>
    </row>
    <row r="1210" spans="1:2">
      <c r="A1210" s="509">
        <v>1207</v>
      </c>
      <c r="B1210" s="509" t="s">
        <v>3136</v>
      </c>
    </row>
    <row r="1211" spans="1:2">
      <c r="A1211" s="509">
        <v>1208</v>
      </c>
      <c r="B1211" s="509" t="s">
        <v>3137</v>
      </c>
    </row>
    <row r="1212" spans="1:2">
      <c r="A1212" s="509">
        <v>1209</v>
      </c>
      <c r="B1212" s="509" t="s">
        <v>3138</v>
      </c>
    </row>
    <row r="1213" spans="1:2">
      <c r="A1213" s="509">
        <v>1210</v>
      </c>
      <c r="B1213" s="509" t="s">
        <v>3139</v>
      </c>
    </row>
    <row r="1214" spans="1:2">
      <c r="A1214" s="509">
        <v>1211</v>
      </c>
      <c r="B1214" s="509" t="s">
        <v>3140</v>
      </c>
    </row>
    <row r="1215" spans="1:2">
      <c r="A1215" s="509">
        <v>1212</v>
      </c>
      <c r="B1215" s="509" t="s">
        <v>3141</v>
      </c>
    </row>
    <row r="1216" spans="1:2">
      <c r="A1216" s="509">
        <v>1213</v>
      </c>
      <c r="B1216" s="509" t="s">
        <v>3142</v>
      </c>
    </row>
    <row r="1217" spans="1:2">
      <c r="A1217" s="509">
        <v>1214</v>
      </c>
      <c r="B1217" s="509" t="s">
        <v>3143</v>
      </c>
    </row>
    <row r="1218" spans="1:2">
      <c r="A1218" s="509">
        <v>1215</v>
      </c>
      <c r="B1218" s="509" t="s">
        <v>3144</v>
      </c>
    </row>
    <row r="1219" spans="1:2">
      <c r="A1219" s="509">
        <v>1216</v>
      </c>
      <c r="B1219" s="509" t="s">
        <v>3145</v>
      </c>
    </row>
    <row r="1220" spans="1:2">
      <c r="A1220" s="509">
        <v>1217</v>
      </c>
      <c r="B1220" s="509" t="s">
        <v>3146</v>
      </c>
    </row>
    <row r="1221" spans="1:2">
      <c r="A1221" s="509">
        <v>1218</v>
      </c>
      <c r="B1221" s="509" t="s">
        <v>3147</v>
      </c>
    </row>
    <row r="1222" spans="1:2">
      <c r="A1222" s="509">
        <v>1219</v>
      </c>
      <c r="B1222" s="509" t="s">
        <v>3148</v>
      </c>
    </row>
    <row r="1223" spans="1:2">
      <c r="A1223" s="509">
        <v>1220</v>
      </c>
      <c r="B1223" s="509" t="s">
        <v>3149</v>
      </c>
    </row>
    <row r="1224" spans="1:2">
      <c r="A1224" s="509">
        <v>1221</v>
      </c>
      <c r="B1224" s="509" t="s">
        <v>3150</v>
      </c>
    </row>
    <row r="1225" spans="1:2">
      <c r="A1225" s="509">
        <v>1222</v>
      </c>
      <c r="B1225" s="509" t="s">
        <v>3151</v>
      </c>
    </row>
    <row r="1226" spans="1:2">
      <c r="A1226" s="509">
        <v>1223</v>
      </c>
      <c r="B1226" s="509" t="s">
        <v>3152</v>
      </c>
    </row>
    <row r="1227" spans="1:2">
      <c r="A1227" s="509">
        <v>1224</v>
      </c>
      <c r="B1227" s="509" t="s">
        <v>3153</v>
      </c>
    </row>
    <row r="1228" spans="1:2">
      <c r="A1228" s="509">
        <v>1225</v>
      </c>
      <c r="B1228" s="509" t="s">
        <v>3154</v>
      </c>
    </row>
    <row r="1229" spans="1:2">
      <c r="A1229" s="509">
        <v>1226</v>
      </c>
      <c r="B1229" s="509" t="s">
        <v>3155</v>
      </c>
    </row>
    <row r="1230" spans="1:2">
      <c r="A1230" s="509">
        <v>1227</v>
      </c>
      <c r="B1230" s="509" t="s">
        <v>3156</v>
      </c>
    </row>
    <row r="1231" spans="1:2">
      <c r="A1231" s="509">
        <v>1228</v>
      </c>
      <c r="B1231" s="509" t="s">
        <v>3157</v>
      </c>
    </row>
    <row r="1232" spans="1:2">
      <c r="A1232" s="509">
        <v>1229</v>
      </c>
      <c r="B1232" s="509" t="s">
        <v>3158</v>
      </c>
    </row>
    <row r="1233" spans="1:2">
      <c r="A1233" s="509">
        <v>1230</v>
      </c>
      <c r="B1233" s="509" t="s">
        <v>3159</v>
      </c>
    </row>
    <row r="1234" spans="1:2">
      <c r="A1234" s="509">
        <v>1231</v>
      </c>
      <c r="B1234" s="509" t="s">
        <v>3160</v>
      </c>
    </row>
    <row r="1235" spans="1:2">
      <c r="A1235" s="509">
        <v>1232</v>
      </c>
      <c r="B1235" s="509" t="s">
        <v>3161</v>
      </c>
    </row>
    <row r="1236" spans="1:2">
      <c r="A1236" s="509">
        <v>1233</v>
      </c>
      <c r="B1236" s="509" t="s">
        <v>3162</v>
      </c>
    </row>
    <row r="1237" spans="1:2">
      <c r="A1237" s="509">
        <v>1234</v>
      </c>
      <c r="B1237" s="509" t="s">
        <v>3163</v>
      </c>
    </row>
    <row r="1238" spans="1:2">
      <c r="A1238" s="509">
        <v>1235</v>
      </c>
      <c r="B1238" s="509" t="s">
        <v>3164</v>
      </c>
    </row>
    <row r="1239" spans="1:2">
      <c r="A1239" s="509">
        <v>1236</v>
      </c>
      <c r="B1239" s="509" t="s">
        <v>3165</v>
      </c>
    </row>
    <row r="1240" spans="1:2">
      <c r="A1240" s="509">
        <v>1237</v>
      </c>
      <c r="B1240" s="509" t="s">
        <v>3166</v>
      </c>
    </row>
    <row r="1241" spans="1:2">
      <c r="A1241" s="509">
        <v>1238</v>
      </c>
      <c r="B1241" s="509" t="s">
        <v>3167</v>
      </c>
    </row>
    <row r="1242" spans="1:2">
      <c r="A1242" s="509">
        <v>1239</v>
      </c>
      <c r="B1242" s="509" t="s">
        <v>3168</v>
      </c>
    </row>
    <row r="1243" spans="1:2">
      <c r="A1243" s="509">
        <v>1240</v>
      </c>
      <c r="B1243" s="509" t="s">
        <v>3169</v>
      </c>
    </row>
    <row r="1244" spans="1:2">
      <c r="A1244" s="509">
        <v>1241</v>
      </c>
      <c r="B1244" s="509" t="s">
        <v>3170</v>
      </c>
    </row>
    <row r="1245" spans="1:2">
      <c r="A1245" s="509">
        <v>1242</v>
      </c>
      <c r="B1245" s="509" t="s">
        <v>3171</v>
      </c>
    </row>
    <row r="1246" spans="1:2">
      <c r="A1246" s="509">
        <v>1243</v>
      </c>
      <c r="B1246" s="509" t="s">
        <v>3172</v>
      </c>
    </row>
    <row r="1247" spans="1:2">
      <c r="A1247" s="509">
        <v>1244</v>
      </c>
      <c r="B1247" s="509" t="s">
        <v>3173</v>
      </c>
    </row>
    <row r="1248" spans="1:2">
      <c r="A1248" s="509">
        <v>1245</v>
      </c>
      <c r="B1248" s="509" t="s">
        <v>3174</v>
      </c>
    </row>
    <row r="1249" spans="1:2">
      <c r="A1249" s="509">
        <v>1246</v>
      </c>
      <c r="B1249" s="509" t="s">
        <v>3175</v>
      </c>
    </row>
    <row r="1250" spans="1:2">
      <c r="A1250" s="509">
        <v>1247</v>
      </c>
      <c r="B1250" s="509" t="s">
        <v>3176</v>
      </c>
    </row>
    <row r="1251" spans="1:2">
      <c r="A1251" s="509">
        <v>1248</v>
      </c>
      <c r="B1251" s="509" t="s">
        <v>3177</v>
      </c>
    </row>
    <row r="1252" spans="1:2">
      <c r="A1252" s="509">
        <v>1249</v>
      </c>
      <c r="B1252" s="509" t="s">
        <v>3178</v>
      </c>
    </row>
    <row r="1253" spans="1:2">
      <c r="A1253" s="509">
        <v>1250</v>
      </c>
      <c r="B1253" s="509" t="s">
        <v>3179</v>
      </c>
    </row>
    <row r="1254" spans="1:2">
      <c r="A1254" s="509">
        <v>1251</v>
      </c>
      <c r="B1254" s="509" t="s">
        <v>3180</v>
      </c>
    </row>
    <row r="1255" spans="1:2">
      <c r="A1255" s="509">
        <v>1252</v>
      </c>
      <c r="B1255" s="509" t="s">
        <v>3181</v>
      </c>
    </row>
    <row r="1256" spans="1:2">
      <c r="A1256" s="509">
        <v>1253</v>
      </c>
      <c r="B1256" s="509" t="s">
        <v>3182</v>
      </c>
    </row>
    <row r="1257" spans="1:2">
      <c r="A1257" s="509">
        <v>1254</v>
      </c>
      <c r="B1257" s="509" t="s">
        <v>3183</v>
      </c>
    </row>
    <row r="1258" spans="1:2">
      <c r="A1258" s="509">
        <v>1255</v>
      </c>
      <c r="B1258" s="509" t="s">
        <v>3184</v>
      </c>
    </row>
    <row r="1259" spans="1:2">
      <c r="A1259" s="509">
        <v>1256</v>
      </c>
      <c r="B1259" s="509" t="s">
        <v>3185</v>
      </c>
    </row>
    <row r="1260" spans="1:2">
      <c r="A1260" s="509">
        <v>1257</v>
      </c>
      <c r="B1260" s="509" t="s">
        <v>3186</v>
      </c>
    </row>
    <row r="1261" spans="1:2">
      <c r="A1261" s="509">
        <v>1258</v>
      </c>
      <c r="B1261" s="509" t="s">
        <v>3187</v>
      </c>
    </row>
    <row r="1262" spans="1:2">
      <c r="A1262" s="509">
        <v>1259</v>
      </c>
      <c r="B1262" s="509" t="s">
        <v>3188</v>
      </c>
    </row>
    <row r="1263" spans="1:2">
      <c r="A1263" s="509">
        <v>1260</v>
      </c>
      <c r="B1263" s="509" t="s">
        <v>3189</v>
      </c>
    </row>
    <row r="1264" spans="1:2">
      <c r="A1264" s="509">
        <v>1261</v>
      </c>
      <c r="B1264" s="509" t="s">
        <v>3190</v>
      </c>
    </row>
    <row r="1265" spans="1:2">
      <c r="A1265" s="509">
        <v>1262</v>
      </c>
      <c r="B1265" s="509" t="s">
        <v>3191</v>
      </c>
    </row>
    <row r="1266" spans="1:2">
      <c r="A1266" s="509">
        <v>1263</v>
      </c>
      <c r="B1266" s="509" t="s">
        <v>3192</v>
      </c>
    </row>
    <row r="1267" spans="1:2">
      <c r="A1267" s="509">
        <v>1264</v>
      </c>
      <c r="B1267" s="509" t="s">
        <v>3193</v>
      </c>
    </row>
    <row r="1268" spans="1:2">
      <c r="A1268" s="509">
        <v>1265</v>
      </c>
      <c r="B1268" s="509" t="s">
        <v>3194</v>
      </c>
    </row>
    <row r="1269" spans="1:2">
      <c r="A1269" s="509">
        <v>1266</v>
      </c>
      <c r="B1269" s="509" t="s">
        <v>3195</v>
      </c>
    </row>
    <row r="1270" spans="1:2">
      <c r="A1270" s="509">
        <v>1267</v>
      </c>
      <c r="B1270" s="509" t="s">
        <v>3196</v>
      </c>
    </row>
    <row r="1271" spans="1:2">
      <c r="A1271" s="509">
        <v>1268</v>
      </c>
      <c r="B1271" s="509" t="s">
        <v>3197</v>
      </c>
    </row>
    <row r="1272" spans="1:2">
      <c r="A1272" s="509">
        <v>1269</v>
      </c>
      <c r="B1272" s="509" t="s">
        <v>3198</v>
      </c>
    </row>
    <row r="1273" spans="1:2">
      <c r="A1273" s="509">
        <v>1270</v>
      </c>
      <c r="B1273" s="509" t="s">
        <v>3199</v>
      </c>
    </row>
    <row r="1274" spans="1:2">
      <c r="A1274" s="509">
        <v>1271</v>
      </c>
      <c r="B1274" s="509" t="s">
        <v>3200</v>
      </c>
    </row>
    <row r="1275" spans="1:2">
      <c r="A1275" s="509">
        <v>1272</v>
      </c>
      <c r="B1275" s="509" t="s">
        <v>3201</v>
      </c>
    </row>
    <row r="1276" spans="1:2">
      <c r="A1276" s="509">
        <v>1273</v>
      </c>
      <c r="B1276" s="509" t="s">
        <v>3202</v>
      </c>
    </row>
    <row r="1277" spans="1:2">
      <c r="A1277" s="509">
        <v>1274</v>
      </c>
      <c r="B1277" s="509" t="s">
        <v>3203</v>
      </c>
    </row>
    <row r="1278" spans="1:2">
      <c r="A1278" s="509">
        <v>1275</v>
      </c>
      <c r="B1278" s="509" t="s">
        <v>3204</v>
      </c>
    </row>
    <row r="1279" spans="1:2">
      <c r="A1279" s="509">
        <v>1276</v>
      </c>
      <c r="B1279" s="509" t="s">
        <v>3205</v>
      </c>
    </row>
    <row r="1280" spans="1:2">
      <c r="A1280" s="509">
        <v>1277</v>
      </c>
      <c r="B1280" s="509" t="s">
        <v>3206</v>
      </c>
    </row>
    <row r="1281" spans="1:2">
      <c r="A1281" s="509">
        <v>1278</v>
      </c>
      <c r="B1281" s="509" t="s">
        <v>3207</v>
      </c>
    </row>
    <row r="1282" spans="1:2">
      <c r="A1282" s="509">
        <v>1279</v>
      </c>
      <c r="B1282" s="509" t="s">
        <v>3208</v>
      </c>
    </row>
    <row r="1283" spans="1:2">
      <c r="A1283" s="509">
        <v>1280</v>
      </c>
      <c r="B1283" s="509" t="s">
        <v>3209</v>
      </c>
    </row>
    <row r="1284" spans="1:2">
      <c r="A1284" s="509">
        <v>1281</v>
      </c>
      <c r="B1284" s="509" t="s">
        <v>3210</v>
      </c>
    </row>
    <row r="1285" spans="1:2">
      <c r="A1285" s="509">
        <v>1282</v>
      </c>
      <c r="B1285" s="509" t="s">
        <v>3211</v>
      </c>
    </row>
    <row r="1286" spans="1:2">
      <c r="A1286" s="509">
        <v>1283</v>
      </c>
      <c r="B1286" s="509" t="s">
        <v>3212</v>
      </c>
    </row>
    <row r="1287" spans="1:2">
      <c r="A1287" s="509">
        <v>1284</v>
      </c>
      <c r="B1287" s="509" t="s">
        <v>3213</v>
      </c>
    </row>
    <row r="1288" spans="1:2">
      <c r="A1288" s="509">
        <v>1285</v>
      </c>
      <c r="B1288" s="509" t="s">
        <v>3214</v>
      </c>
    </row>
    <row r="1289" spans="1:2">
      <c r="A1289" s="509">
        <v>1286</v>
      </c>
      <c r="B1289" s="509" t="s">
        <v>3215</v>
      </c>
    </row>
    <row r="1290" spans="1:2">
      <c r="A1290" s="509">
        <v>1287</v>
      </c>
      <c r="B1290" s="509" t="s">
        <v>3216</v>
      </c>
    </row>
    <row r="1291" spans="1:2">
      <c r="A1291" s="509">
        <v>1288</v>
      </c>
      <c r="B1291" s="509" t="s">
        <v>3217</v>
      </c>
    </row>
    <row r="1292" spans="1:2">
      <c r="A1292" s="509">
        <v>1289</v>
      </c>
      <c r="B1292" s="509" t="s">
        <v>3218</v>
      </c>
    </row>
    <row r="1293" spans="1:2">
      <c r="A1293" s="509">
        <v>1290</v>
      </c>
      <c r="B1293" s="509" t="s">
        <v>3219</v>
      </c>
    </row>
    <row r="1294" spans="1:2">
      <c r="A1294" s="509">
        <v>1291</v>
      </c>
      <c r="B1294" s="509" t="s">
        <v>3220</v>
      </c>
    </row>
    <row r="1295" spans="1:2">
      <c r="A1295" s="509">
        <v>1292</v>
      </c>
      <c r="B1295" s="509" t="s">
        <v>3221</v>
      </c>
    </row>
    <row r="1296" spans="1:2">
      <c r="A1296" s="509">
        <v>1293</v>
      </c>
      <c r="B1296" s="509" t="s">
        <v>3222</v>
      </c>
    </row>
    <row r="1297" spans="1:2">
      <c r="A1297" s="509">
        <v>1294</v>
      </c>
      <c r="B1297" s="509" t="s">
        <v>3223</v>
      </c>
    </row>
    <row r="1298" spans="1:2">
      <c r="A1298" s="509">
        <v>1295</v>
      </c>
      <c r="B1298" s="509" t="s">
        <v>3224</v>
      </c>
    </row>
    <row r="1299" spans="1:2">
      <c r="A1299" s="509">
        <v>1296</v>
      </c>
      <c r="B1299" s="509" t="s">
        <v>3225</v>
      </c>
    </row>
    <row r="1300" spans="1:2">
      <c r="A1300" s="509">
        <v>1297</v>
      </c>
      <c r="B1300" s="509" t="s">
        <v>3226</v>
      </c>
    </row>
    <row r="1301" spans="1:2">
      <c r="A1301" s="509">
        <v>1298</v>
      </c>
      <c r="B1301" s="509" t="s">
        <v>3227</v>
      </c>
    </row>
    <row r="1302" spans="1:2">
      <c r="A1302" s="509">
        <v>1299</v>
      </c>
      <c r="B1302" s="509" t="s">
        <v>3228</v>
      </c>
    </row>
    <row r="1303" spans="1:2">
      <c r="A1303" s="509">
        <v>1300</v>
      </c>
      <c r="B1303" s="509" t="s">
        <v>3229</v>
      </c>
    </row>
    <row r="1304" spans="1:2">
      <c r="A1304" s="509">
        <v>1301</v>
      </c>
      <c r="B1304" s="509" t="s">
        <v>3230</v>
      </c>
    </row>
    <row r="1305" spans="1:2">
      <c r="A1305" s="509">
        <v>1302</v>
      </c>
      <c r="B1305" s="509" t="s">
        <v>3231</v>
      </c>
    </row>
    <row r="1306" spans="1:2">
      <c r="A1306" s="509">
        <v>1303</v>
      </c>
      <c r="B1306" s="509" t="s">
        <v>3232</v>
      </c>
    </row>
    <row r="1307" spans="1:2">
      <c r="A1307" s="509">
        <v>1304</v>
      </c>
      <c r="B1307" s="509" t="s">
        <v>3233</v>
      </c>
    </row>
    <row r="1308" spans="1:2">
      <c r="A1308" s="509">
        <v>1305</v>
      </c>
      <c r="B1308" s="509" t="s">
        <v>3234</v>
      </c>
    </row>
    <row r="1309" spans="1:2">
      <c r="A1309" s="509">
        <v>1306</v>
      </c>
      <c r="B1309" s="509" t="s">
        <v>3235</v>
      </c>
    </row>
    <row r="1310" spans="1:2">
      <c r="A1310" s="509">
        <v>1307</v>
      </c>
      <c r="B1310" s="509" t="s">
        <v>3236</v>
      </c>
    </row>
    <row r="1311" spans="1:2">
      <c r="A1311" s="509">
        <v>1308</v>
      </c>
      <c r="B1311" s="509" t="s">
        <v>3237</v>
      </c>
    </row>
    <row r="1312" spans="1:2">
      <c r="A1312" s="509">
        <v>1309</v>
      </c>
      <c r="B1312" s="509" t="s">
        <v>3238</v>
      </c>
    </row>
    <row r="1313" spans="1:2">
      <c r="A1313" s="509">
        <v>1310</v>
      </c>
      <c r="B1313" s="509" t="s">
        <v>3239</v>
      </c>
    </row>
    <row r="1314" spans="1:2">
      <c r="A1314" s="509">
        <v>1311</v>
      </c>
      <c r="B1314" s="509" t="s">
        <v>3240</v>
      </c>
    </row>
    <row r="1315" spans="1:2">
      <c r="A1315" s="509">
        <v>1312</v>
      </c>
      <c r="B1315" s="509" t="s">
        <v>3241</v>
      </c>
    </row>
    <row r="1316" spans="1:2">
      <c r="A1316" s="509">
        <v>1313</v>
      </c>
      <c r="B1316" s="509" t="s">
        <v>3242</v>
      </c>
    </row>
    <row r="1317" spans="1:2">
      <c r="A1317" s="509">
        <v>1314</v>
      </c>
      <c r="B1317" s="509" t="s">
        <v>3243</v>
      </c>
    </row>
    <row r="1318" spans="1:2">
      <c r="A1318" s="509">
        <v>1315</v>
      </c>
      <c r="B1318" s="509" t="s">
        <v>3244</v>
      </c>
    </row>
    <row r="1319" spans="1:2">
      <c r="A1319" s="509">
        <v>1316</v>
      </c>
      <c r="B1319" s="509" t="s">
        <v>3245</v>
      </c>
    </row>
    <row r="1320" spans="1:2">
      <c r="A1320" s="509">
        <v>1317</v>
      </c>
      <c r="B1320" s="509" t="s">
        <v>3246</v>
      </c>
    </row>
    <row r="1321" spans="1:2">
      <c r="A1321" s="509">
        <v>1318</v>
      </c>
      <c r="B1321" s="509" t="s">
        <v>3247</v>
      </c>
    </row>
    <row r="1322" spans="1:2">
      <c r="A1322" s="509">
        <v>1319</v>
      </c>
      <c r="B1322" s="509" t="s">
        <v>3248</v>
      </c>
    </row>
    <row r="1323" spans="1:2">
      <c r="A1323" s="509">
        <v>1320</v>
      </c>
      <c r="B1323" s="509" t="s">
        <v>3249</v>
      </c>
    </row>
    <row r="1324" spans="1:2">
      <c r="A1324" s="509">
        <v>1321</v>
      </c>
      <c r="B1324" s="509" t="s">
        <v>3250</v>
      </c>
    </row>
    <row r="1325" spans="1:2">
      <c r="A1325" s="509">
        <v>1322</v>
      </c>
      <c r="B1325" s="509" t="s">
        <v>3251</v>
      </c>
    </row>
    <row r="1326" spans="1:2">
      <c r="A1326" s="509">
        <v>1323</v>
      </c>
      <c r="B1326" s="509" t="s">
        <v>3252</v>
      </c>
    </row>
    <row r="1327" spans="1:2">
      <c r="A1327" s="509">
        <v>1324</v>
      </c>
      <c r="B1327" s="509" t="s">
        <v>3253</v>
      </c>
    </row>
    <row r="1328" spans="1:2">
      <c r="A1328" s="509">
        <v>1325</v>
      </c>
      <c r="B1328" s="509" t="s">
        <v>3254</v>
      </c>
    </row>
    <row r="1329" spans="1:2">
      <c r="A1329" s="509">
        <v>1326</v>
      </c>
      <c r="B1329" s="509" t="s">
        <v>3255</v>
      </c>
    </row>
    <row r="1330" spans="1:2">
      <c r="A1330" s="509">
        <v>1327</v>
      </c>
      <c r="B1330" s="509" t="s">
        <v>3256</v>
      </c>
    </row>
    <row r="1331" spans="1:2">
      <c r="A1331" s="509">
        <v>1328</v>
      </c>
      <c r="B1331" s="509" t="s">
        <v>3257</v>
      </c>
    </row>
    <row r="1332" spans="1:2">
      <c r="A1332" s="509">
        <v>1329</v>
      </c>
      <c r="B1332" s="509" t="s">
        <v>3258</v>
      </c>
    </row>
    <row r="1333" spans="1:2">
      <c r="A1333" s="509">
        <v>1330</v>
      </c>
      <c r="B1333" s="509" t="s">
        <v>3259</v>
      </c>
    </row>
    <row r="1334" spans="1:2">
      <c r="A1334" s="509">
        <v>1331</v>
      </c>
      <c r="B1334" s="509" t="s">
        <v>3260</v>
      </c>
    </row>
    <row r="1335" spans="1:2">
      <c r="A1335" s="509">
        <v>1332</v>
      </c>
      <c r="B1335" s="509" t="s">
        <v>3261</v>
      </c>
    </row>
    <row r="1336" spans="1:2">
      <c r="A1336" s="509">
        <v>1333</v>
      </c>
      <c r="B1336" s="509" t="s">
        <v>3262</v>
      </c>
    </row>
    <row r="1337" spans="1:2">
      <c r="A1337" s="509">
        <v>1334</v>
      </c>
      <c r="B1337" s="509" t="s">
        <v>3263</v>
      </c>
    </row>
    <row r="1338" spans="1:2">
      <c r="A1338" s="509">
        <v>1335</v>
      </c>
      <c r="B1338" s="509" t="s">
        <v>3264</v>
      </c>
    </row>
    <row r="1339" spans="1:2">
      <c r="A1339" s="509">
        <v>1336</v>
      </c>
      <c r="B1339" s="509" t="s">
        <v>3265</v>
      </c>
    </row>
    <row r="1340" spans="1:2">
      <c r="A1340" s="509">
        <v>1337</v>
      </c>
      <c r="B1340" s="509" t="s">
        <v>3266</v>
      </c>
    </row>
    <row r="1341" spans="1:2">
      <c r="A1341" s="509">
        <v>1338</v>
      </c>
      <c r="B1341" s="509" t="s">
        <v>3267</v>
      </c>
    </row>
    <row r="1342" spans="1:2">
      <c r="A1342" s="509">
        <v>1339</v>
      </c>
      <c r="B1342" s="509" t="s">
        <v>3268</v>
      </c>
    </row>
    <row r="1343" spans="1:2">
      <c r="A1343" s="509">
        <v>1340</v>
      </c>
      <c r="B1343" s="509" t="s">
        <v>3269</v>
      </c>
    </row>
    <row r="1344" spans="1:2">
      <c r="A1344" s="509">
        <v>1341</v>
      </c>
      <c r="B1344" s="509" t="s">
        <v>3270</v>
      </c>
    </row>
    <row r="1345" spans="1:2">
      <c r="A1345" s="509">
        <v>1342</v>
      </c>
      <c r="B1345" s="509" t="s">
        <v>3271</v>
      </c>
    </row>
    <row r="1346" spans="1:2">
      <c r="A1346" s="509">
        <v>1343</v>
      </c>
      <c r="B1346" s="509" t="s">
        <v>3272</v>
      </c>
    </row>
    <row r="1347" spans="1:2">
      <c r="A1347" s="509">
        <v>1344</v>
      </c>
      <c r="B1347" s="509" t="s">
        <v>3273</v>
      </c>
    </row>
    <row r="1348" spans="1:2">
      <c r="A1348" s="509">
        <v>1345</v>
      </c>
      <c r="B1348" s="509" t="s">
        <v>3274</v>
      </c>
    </row>
    <row r="1349" spans="1:2">
      <c r="A1349" s="509">
        <v>1346</v>
      </c>
      <c r="B1349" s="509" t="s">
        <v>3275</v>
      </c>
    </row>
    <row r="1350" spans="1:2">
      <c r="A1350" s="509">
        <v>1347</v>
      </c>
      <c r="B1350" s="509" t="s">
        <v>3276</v>
      </c>
    </row>
    <row r="1351" spans="1:2">
      <c r="A1351" s="509">
        <v>1348</v>
      </c>
      <c r="B1351" s="509" t="s">
        <v>3277</v>
      </c>
    </row>
    <row r="1352" spans="1:2">
      <c r="A1352" s="509">
        <v>1349</v>
      </c>
      <c r="B1352" s="509" t="s">
        <v>3278</v>
      </c>
    </row>
    <row r="1353" spans="1:2">
      <c r="A1353" s="509">
        <v>1350</v>
      </c>
      <c r="B1353" s="509" t="s">
        <v>3279</v>
      </c>
    </row>
    <row r="1354" spans="1:2">
      <c r="A1354" s="509">
        <v>1351</v>
      </c>
      <c r="B1354" s="509" t="s">
        <v>3280</v>
      </c>
    </row>
    <row r="1355" spans="1:2">
      <c r="A1355" s="509">
        <v>1352</v>
      </c>
      <c r="B1355" s="509" t="s">
        <v>3281</v>
      </c>
    </row>
    <row r="1356" spans="1:2">
      <c r="A1356" s="509">
        <v>1353</v>
      </c>
      <c r="B1356" s="509" t="s">
        <v>3282</v>
      </c>
    </row>
    <row r="1357" spans="1:2">
      <c r="A1357" s="509">
        <v>1354</v>
      </c>
      <c r="B1357" s="509" t="s">
        <v>3283</v>
      </c>
    </row>
    <row r="1358" spans="1:2">
      <c r="A1358" s="509">
        <v>1355</v>
      </c>
      <c r="B1358" s="509" t="s">
        <v>3284</v>
      </c>
    </row>
    <row r="1359" spans="1:2">
      <c r="A1359" s="509">
        <v>1356</v>
      </c>
      <c r="B1359" s="509" t="s">
        <v>3285</v>
      </c>
    </row>
    <row r="1360" spans="1:2">
      <c r="A1360" s="509">
        <v>1357</v>
      </c>
      <c r="B1360" s="509" t="s">
        <v>3286</v>
      </c>
    </row>
    <row r="1361" spans="1:2">
      <c r="A1361" s="509">
        <v>1358</v>
      </c>
      <c r="B1361" s="509" t="s">
        <v>3287</v>
      </c>
    </row>
    <row r="1362" spans="1:2">
      <c r="A1362" s="509">
        <v>1359</v>
      </c>
      <c r="B1362" s="509" t="s">
        <v>3288</v>
      </c>
    </row>
    <row r="1363" spans="1:2">
      <c r="A1363" s="509">
        <v>1360</v>
      </c>
      <c r="B1363" s="509" t="s">
        <v>3289</v>
      </c>
    </row>
    <row r="1364" spans="1:2">
      <c r="A1364" s="509">
        <v>1361</v>
      </c>
      <c r="B1364" s="509" t="s">
        <v>3290</v>
      </c>
    </row>
    <row r="1365" spans="1:2">
      <c r="A1365" s="509">
        <v>1362</v>
      </c>
      <c r="B1365" s="509" t="s">
        <v>3291</v>
      </c>
    </row>
    <row r="1366" spans="1:2">
      <c r="A1366" s="509">
        <v>1363</v>
      </c>
      <c r="B1366" s="509" t="s">
        <v>3292</v>
      </c>
    </row>
    <row r="1367" spans="1:2">
      <c r="A1367" s="509">
        <v>1364</v>
      </c>
      <c r="B1367" s="509" t="s">
        <v>3293</v>
      </c>
    </row>
    <row r="1368" spans="1:2">
      <c r="A1368" s="509">
        <v>1365</v>
      </c>
      <c r="B1368" s="509" t="s">
        <v>3294</v>
      </c>
    </row>
    <row r="1369" spans="1:2">
      <c r="A1369" s="509">
        <v>1366</v>
      </c>
      <c r="B1369" s="509" t="s">
        <v>3295</v>
      </c>
    </row>
    <row r="1370" spans="1:2">
      <c r="A1370" s="509">
        <v>1367</v>
      </c>
      <c r="B1370" s="509" t="s">
        <v>3296</v>
      </c>
    </row>
    <row r="1371" spans="1:2">
      <c r="A1371" s="509">
        <v>1368</v>
      </c>
      <c r="B1371" s="509" t="s">
        <v>3297</v>
      </c>
    </row>
    <row r="1372" spans="1:2">
      <c r="A1372" s="509">
        <v>1369</v>
      </c>
      <c r="B1372" s="509" t="s">
        <v>3298</v>
      </c>
    </row>
    <row r="1373" spans="1:2">
      <c r="A1373" s="509">
        <v>1370</v>
      </c>
      <c r="B1373" s="509" t="s">
        <v>3299</v>
      </c>
    </row>
    <row r="1374" spans="1:2">
      <c r="A1374" s="509">
        <v>1371</v>
      </c>
      <c r="B1374" s="509" t="s">
        <v>3300</v>
      </c>
    </row>
    <row r="1375" spans="1:2">
      <c r="A1375" s="509">
        <v>1372</v>
      </c>
      <c r="B1375" s="509" t="s">
        <v>3301</v>
      </c>
    </row>
    <row r="1376" spans="1:2">
      <c r="A1376" s="509">
        <v>1373</v>
      </c>
      <c r="B1376" s="509" t="s">
        <v>3302</v>
      </c>
    </row>
    <row r="1377" spans="1:2">
      <c r="A1377" s="509">
        <v>1374</v>
      </c>
      <c r="B1377" s="509" t="s">
        <v>3303</v>
      </c>
    </row>
    <row r="1378" spans="1:2">
      <c r="A1378" s="509">
        <v>1375</v>
      </c>
      <c r="B1378" s="509" t="s">
        <v>3304</v>
      </c>
    </row>
    <row r="1379" spans="1:2">
      <c r="A1379" s="509">
        <v>1376</v>
      </c>
      <c r="B1379" s="509" t="s">
        <v>3305</v>
      </c>
    </row>
    <row r="1380" spans="1:2">
      <c r="A1380" s="509">
        <v>1377</v>
      </c>
      <c r="B1380" s="509" t="s">
        <v>3306</v>
      </c>
    </row>
    <row r="1381" spans="1:2">
      <c r="A1381" s="509">
        <v>1378</v>
      </c>
      <c r="B1381" s="509" t="s">
        <v>3307</v>
      </c>
    </row>
    <row r="1382" spans="1:2">
      <c r="A1382" s="509">
        <v>1379</v>
      </c>
      <c r="B1382" s="509" t="s">
        <v>3308</v>
      </c>
    </row>
    <row r="1383" spans="1:2">
      <c r="A1383" s="509">
        <v>1380</v>
      </c>
      <c r="B1383" s="509" t="s">
        <v>3309</v>
      </c>
    </row>
    <row r="1384" spans="1:2">
      <c r="A1384" s="509">
        <v>1381</v>
      </c>
      <c r="B1384" s="509" t="s">
        <v>3310</v>
      </c>
    </row>
    <row r="1385" spans="1:2">
      <c r="A1385" s="509">
        <v>1382</v>
      </c>
      <c r="B1385" s="509" t="s">
        <v>3311</v>
      </c>
    </row>
    <row r="1386" spans="1:2">
      <c r="A1386" s="509">
        <v>1383</v>
      </c>
      <c r="B1386" s="509" t="s">
        <v>3312</v>
      </c>
    </row>
    <row r="1387" spans="1:2">
      <c r="A1387" s="509">
        <v>1384</v>
      </c>
      <c r="B1387" s="509" t="s">
        <v>3313</v>
      </c>
    </row>
    <row r="1388" spans="1:2">
      <c r="A1388" s="509">
        <v>1385</v>
      </c>
      <c r="B1388" s="509" t="s">
        <v>3314</v>
      </c>
    </row>
    <row r="1389" spans="1:2">
      <c r="A1389" s="509">
        <v>1386</v>
      </c>
      <c r="B1389" s="509" t="s">
        <v>3315</v>
      </c>
    </row>
    <row r="1390" spans="1:2">
      <c r="A1390" s="509">
        <v>1387</v>
      </c>
      <c r="B1390" s="509" t="s">
        <v>3316</v>
      </c>
    </row>
    <row r="1391" spans="1:2">
      <c r="A1391" s="509">
        <v>1388</v>
      </c>
      <c r="B1391" s="509" t="s">
        <v>3317</v>
      </c>
    </row>
    <row r="1392" spans="1:2">
      <c r="A1392" s="509">
        <v>1389</v>
      </c>
      <c r="B1392" s="509" t="s">
        <v>3318</v>
      </c>
    </row>
    <row r="1393" spans="1:2">
      <c r="A1393" s="509">
        <v>1390</v>
      </c>
      <c r="B1393" s="509" t="s">
        <v>3319</v>
      </c>
    </row>
    <row r="1394" spans="1:2">
      <c r="A1394" s="509">
        <v>1391</v>
      </c>
      <c r="B1394" s="509" t="s">
        <v>3320</v>
      </c>
    </row>
    <row r="1395" spans="1:2">
      <c r="A1395" s="509">
        <v>1392</v>
      </c>
      <c r="B1395" s="509" t="s">
        <v>3321</v>
      </c>
    </row>
    <row r="1396" spans="1:2">
      <c r="A1396" s="509">
        <v>1393</v>
      </c>
      <c r="B1396" s="509" t="s">
        <v>3322</v>
      </c>
    </row>
    <row r="1397" spans="1:2">
      <c r="A1397" s="509">
        <v>1394</v>
      </c>
      <c r="B1397" s="509" t="s">
        <v>3323</v>
      </c>
    </row>
    <row r="1398" spans="1:2">
      <c r="A1398" s="509">
        <v>1395</v>
      </c>
      <c r="B1398" s="509" t="s">
        <v>3324</v>
      </c>
    </row>
    <row r="1399" spans="1:2">
      <c r="A1399" s="509">
        <v>1396</v>
      </c>
      <c r="B1399" s="509" t="s">
        <v>3325</v>
      </c>
    </row>
    <row r="1400" spans="1:2">
      <c r="A1400" s="509">
        <v>1397</v>
      </c>
      <c r="B1400" s="509" t="s">
        <v>3326</v>
      </c>
    </row>
    <row r="1401" spans="1:2">
      <c r="A1401" s="509">
        <v>1398</v>
      </c>
      <c r="B1401" s="509" t="s">
        <v>3327</v>
      </c>
    </row>
    <row r="1402" spans="1:2">
      <c r="A1402" s="509">
        <v>1399</v>
      </c>
      <c r="B1402" s="509" t="s">
        <v>3328</v>
      </c>
    </row>
    <row r="1403" spans="1:2">
      <c r="A1403" s="509">
        <v>1400</v>
      </c>
      <c r="B1403" s="509" t="s">
        <v>3329</v>
      </c>
    </row>
    <row r="1404" spans="1:2">
      <c r="A1404" s="509">
        <v>1401</v>
      </c>
      <c r="B1404" s="509" t="s">
        <v>3330</v>
      </c>
    </row>
    <row r="1405" spans="1:2">
      <c r="A1405" s="509">
        <v>1402</v>
      </c>
      <c r="B1405" s="509" t="s">
        <v>3331</v>
      </c>
    </row>
    <row r="1406" spans="1:2">
      <c r="A1406" s="509">
        <v>1403</v>
      </c>
      <c r="B1406" s="509" t="s">
        <v>3332</v>
      </c>
    </row>
    <row r="1407" spans="1:2">
      <c r="A1407" s="509">
        <v>1404</v>
      </c>
      <c r="B1407" s="509" t="s">
        <v>3333</v>
      </c>
    </row>
    <row r="1408" spans="1:2">
      <c r="A1408" s="509">
        <v>1405</v>
      </c>
      <c r="B1408" s="509" t="s">
        <v>3334</v>
      </c>
    </row>
    <row r="1409" spans="1:2">
      <c r="A1409" s="509">
        <v>1406</v>
      </c>
      <c r="B1409" s="509" t="s">
        <v>3335</v>
      </c>
    </row>
    <row r="1410" spans="1:2">
      <c r="A1410" s="509">
        <v>1407</v>
      </c>
      <c r="B1410" s="509" t="s">
        <v>3336</v>
      </c>
    </row>
    <row r="1411" spans="1:2">
      <c r="A1411" s="509">
        <v>1408</v>
      </c>
      <c r="B1411" s="509" t="s">
        <v>3337</v>
      </c>
    </row>
    <row r="1412" spans="1:2">
      <c r="A1412" s="509">
        <v>1409</v>
      </c>
      <c r="B1412" s="509" t="s">
        <v>3338</v>
      </c>
    </row>
    <row r="1413" spans="1:2">
      <c r="A1413" s="509">
        <v>1410</v>
      </c>
      <c r="B1413" s="509" t="s">
        <v>3339</v>
      </c>
    </row>
    <row r="1414" spans="1:2">
      <c r="A1414" s="509">
        <v>1411</v>
      </c>
      <c r="B1414" s="509" t="s">
        <v>698</v>
      </c>
    </row>
    <row r="1415" spans="1:2">
      <c r="A1415" s="509">
        <v>1412</v>
      </c>
      <c r="B1415" s="509" t="s">
        <v>3340</v>
      </c>
    </row>
    <row r="1416" spans="1:2">
      <c r="A1416" s="509">
        <v>1413</v>
      </c>
      <c r="B1416" s="509" t="s">
        <v>3341</v>
      </c>
    </row>
    <row r="1417" spans="1:2">
      <c r="A1417" s="509">
        <v>1414</v>
      </c>
      <c r="B1417" s="509" t="s">
        <v>3342</v>
      </c>
    </row>
    <row r="1418" spans="1:2">
      <c r="A1418" s="509">
        <v>1415</v>
      </c>
      <c r="B1418" s="509" t="s">
        <v>3343</v>
      </c>
    </row>
    <row r="1419" spans="1:2">
      <c r="A1419" s="509">
        <v>1416</v>
      </c>
      <c r="B1419" s="509" t="s">
        <v>3344</v>
      </c>
    </row>
    <row r="1420" spans="1:2">
      <c r="A1420" s="509">
        <v>1417</v>
      </c>
      <c r="B1420" s="509" t="s">
        <v>3345</v>
      </c>
    </row>
    <row r="1421" spans="1:2">
      <c r="A1421" s="509">
        <v>1418</v>
      </c>
      <c r="B1421" s="509" t="s">
        <v>3346</v>
      </c>
    </row>
    <row r="1422" spans="1:2">
      <c r="A1422" s="509">
        <v>1419</v>
      </c>
      <c r="B1422" s="509" t="s">
        <v>3347</v>
      </c>
    </row>
    <row r="1423" spans="1:2">
      <c r="A1423" s="509">
        <v>1420</v>
      </c>
      <c r="B1423" s="509" t="s">
        <v>3348</v>
      </c>
    </row>
    <row r="1424" spans="1:2">
      <c r="A1424" s="509">
        <v>1421</v>
      </c>
      <c r="B1424" s="509" t="s">
        <v>3349</v>
      </c>
    </row>
    <row r="1425" spans="1:2">
      <c r="A1425" s="509">
        <v>1422</v>
      </c>
      <c r="B1425" s="509" t="s">
        <v>3350</v>
      </c>
    </row>
    <row r="1426" spans="1:2">
      <c r="A1426" s="509">
        <v>1423</v>
      </c>
      <c r="B1426" s="509" t="s">
        <v>3351</v>
      </c>
    </row>
    <row r="1427" spans="1:2">
      <c r="A1427" s="509">
        <v>1424</v>
      </c>
      <c r="B1427" s="509" t="s">
        <v>3352</v>
      </c>
    </row>
    <row r="1428" spans="1:2">
      <c r="A1428" s="509">
        <v>1425</v>
      </c>
      <c r="B1428" s="509" t="s">
        <v>3353</v>
      </c>
    </row>
    <row r="1429" spans="1:2">
      <c r="A1429" s="509">
        <v>1426</v>
      </c>
      <c r="B1429" s="509" t="s">
        <v>3354</v>
      </c>
    </row>
    <row r="1430" spans="1:2">
      <c r="A1430" s="509">
        <v>1427</v>
      </c>
      <c r="B1430" s="509" t="s">
        <v>3355</v>
      </c>
    </row>
    <row r="1431" spans="1:2">
      <c r="A1431" s="509">
        <v>1428</v>
      </c>
      <c r="B1431" s="509" t="s">
        <v>3356</v>
      </c>
    </row>
    <row r="1432" spans="1:2">
      <c r="A1432" s="509">
        <v>1429</v>
      </c>
      <c r="B1432" s="509" t="s">
        <v>3357</v>
      </c>
    </row>
    <row r="1433" spans="1:2">
      <c r="A1433" s="509">
        <v>1430</v>
      </c>
      <c r="B1433" s="509" t="s">
        <v>3358</v>
      </c>
    </row>
    <row r="1434" spans="1:2">
      <c r="A1434" s="509">
        <v>1431</v>
      </c>
      <c r="B1434" s="509" t="s">
        <v>3359</v>
      </c>
    </row>
    <row r="1435" spans="1:2">
      <c r="A1435" s="509">
        <v>1432</v>
      </c>
      <c r="B1435" s="509" t="s">
        <v>3360</v>
      </c>
    </row>
    <row r="1436" spans="1:2">
      <c r="A1436" s="509">
        <v>1433</v>
      </c>
      <c r="B1436" s="509" t="s">
        <v>3361</v>
      </c>
    </row>
    <row r="1437" spans="1:2">
      <c r="A1437" s="509">
        <v>1434</v>
      </c>
      <c r="B1437" s="509" t="s">
        <v>3362</v>
      </c>
    </row>
    <row r="1438" spans="1:2">
      <c r="A1438" s="509">
        <v>1435</v>
      </c>
      <c r="B1438" s="509" t="s">
        <v>3363</v>
      </c>
    </row>
    <row r="1439" spans="1:2">
      <c r="A1439" s="509">
        <v>1436</v>
      </c>
      <c r="B1439" s="509" t="s">
        <v>3364</v>
      </c>
    </row>
    <row r="1440" spans="1:2">
      <c r="A1440" s="509">
        <v>1437</v>
      </c>
      <c r="B1440" s="509" t="s">
        <v>3365</v>
      </c>
    </row>
    <row r="1441" spans="1:2">
      <c r="A1441" s="509">
        <v>1438</v>
      </c>
      <c r="B1441" s="509" t="s">
        <v>3366</v>
      </c>
    </row>
    <row r="1442" spans="1:2">
      <c r="A1442" s="509">
        <v>1439</v>
      </c>
      <c r="B1442" s="509" t="s">
        <v>3367</v>
      </c>
    </row>
    <row r="1443" spans="1:2">
      <c r="A1443" s="509">
        <v>1440</v>
      </c>
      <c r="B1443" s="509" t="s">
        <v>3368</v>
      </c>
    </row>
    <row r="1444" spans="1:2">
      <c r="A1444" s="509">
        <v>1441</v>
      </c>
      <c r="B1444" s="509" t="s">
        <v>3369</v>
      </c>
    </row>
    <row r="1445" spans="1:2">
      <c r="A1445" s="509">
        <v>1442</v>
      </c>
      <c r="B1445" s="509" t="s">
        <v>3370</v>
      </c>
    </row>
    <row r="1446" spans="1:2">
      <c r="A1446" s="509">
        <v>1443</v>
      </c>
      <c r="B1446" s="509" t="s">
        <v>3371</v>
      </c>
    </row>
    <row r="1447" spans="1:2">
      <c r="A1447" s="509">
        <v>1444</v>
      </c>
      <c r="B1447" s="509" t="s">
        <v>3372</v>
      </c>
    </row>
    <row r="1448" spans="1:2">
      <c r="A1448" s="509">
        <v>1445</v>
      </c>
      <c r="B1448" s="509" t="s">
        <v>3373</v>
      </c>
    </row>
    <row r="1449" spans="1:2">
      <c r="A1449" s="509">
        <v>1446</v>
      </c>
      <c r="B1449" s="509" t="s">
        <v>3374</v>
      </c>
    </row>
    <row r="1450" spans="1:2">
      <c r="A1450" s="509">
        <v>1447</v>
      </c>
      <c r="B1450" s="509" t="s">
        <v>3375</v>
      </c>
    </row>
    <row r="1451" spans="1:2">
      <c r="A1451" s="509">
        <v>1448</v>
      </c>
      <c r="B1451" s="509" t="s">
        <v>3376</v>
      </c>
    </row>
    <row r="1452" spans="1:2">
      <c r="A1452" s="509">
        <v>1449</v>
      </c>
      <c r="B1452" s="509" t="s">
        <v>3377</v>
      </c>
    </row>
    <row r="1453" spans="1:2">
      <c r="A1453" s="509">
        <v>1450</v>
      </c>
      <c r="B1453" s="509" t="s">
        <v>3378</v>
      </c>
    </row>
    <row r="1454" spans="1:2">
      <c r="A1454" s="509">
        <v>1451</v>
      </c>
      <c r="B1454" s="509" t="s">
        <v>3379</v>
      </c>
    </row>
    <row r="1455" spans="1:2">
      <c r="A1455" s="509">
        <v>1452</v>
      </c>
      <c r="B1455" s="509" t="s">
        <v>3380</v>
      </c>
    </row>
    <row r="1456" spans="1:2">
      <c r="A1456" s="509">
        <v>1453</v>
      </c>
      <c r="B1456" s="509" t="s">
        <v>3381</v>
      </c>
    </row>
    <row r="1457" spans="1:2">
      <c r="A1457" s="509">
        <v>1454</v>
      </c>
      <c r="B1457" s="509" t="s">
        <v>3382</v>
      </c>
    </row>
    <row r="1458" spans="1:2">
      <c r="A1458" s="509">
        <v>1455</v>
      </c>
      <c r="B1458" s="509" t="s">
        <v>3383</v>
      </c>
    </row>
    <row r="1459" spans="1:2">
      <c r="A1459" s="509">
        <v>1456</v>
      </c>
      <c r="B1459" s="509" t="s">
        <v>3384</v>
      </c>
    </row>
    <row r="1460" spans="1:2">
      <c r="A1460" s="509">
        <v>1457</v>
      </c>
      <c r="B1460" s="509" t="s">
        <v>3385</v>
      </c>
    </row>
    <row r="1461" spans="1:2">
      <c r="A1461" s="509">
        <v>1458</v>
      </c>
      <c r="B1461" s="509" t="s">
        <v>3386</v>
      </c>
    </row>
    <row r="1462" spans="1:2">
      <c r="A1462" s="509">
        <v>1459</v>
      </c>
      <c r="B1462" s="509" t="s">
        <v>3387</v>
      </c>
    </row>
    <row r="1463" spans="1:2">
      <c r="A1463" s="509">
        <v>1460</v>
      </c>
      <c r="B1463" s="509" t="s">
        <v>3388</v>
      </c>
    </row>
    <row r="1464" spans="1:2">
      <c r="A1464" s="509">
        <v>1461</v>
      </c>
      <c r="B1464" s="509" t="s">
        <v>3389</v>
      </c>
    </row>
    <row r="1465" spans="1:2">
      <c r="A1465" s="509">
        <v>1462</v>
      </c>
      <c r="B1465" s="509" t="s">
        <v>3390</v>
      </c>
    </row>
    <row r="1466" spans="1:2">
      <c r="A1466" s="509">
        <v>1463</v>
      </c>
      <c r="B1466" s="509" t="s">
        <v>3391</v>
      </c>
    </row>
    <row r="1467" spans="1:2">
      <c r="A1467" s="509">
        <v>1464</v>
      </c>
      <c r="B1467" s="509" t="s">
        <v>3392</v>
      </c>
    </row>
    <row r="1468" spans="1:2">
      <c r="A1468" s="509">
        <v>1465</v>
      </c>
      <c r="B1468" s="509" t="s">
        <v>3393</v>
      </c>
    </row>
    <row r="1469" spans="1:2">
      <c r="A1469" s="509">
        <v>1466</v>
      </c>
      <c r="B1469" s="509" t="s">
        <v>3394</v>
      </c>
    </row>
    <row r="1470" spans="1:2">
      <c r="A1470" s="509">
        <v>1467</v>
      </c>
      <c r="B1470" s="509" t="s">
        <v>3395</v>
      </c>
    </row>
    <row r="1471" spans="1:2">
      <c r="A1471" s="509">
        <v>1468</v>
      </c>
      <c r="B1471" s="509" t="s">
        <v>3396</v>
      </c>
    </row>
    <row r="1472" spans="1:2">
      <c r="A1472" s="509">
        <v>1469</v>
      </c>
      <c r="B1472" s="509" t="s">
        <v>3397</v>
      </c>
    </row>
    <row r="1473" spans="1:2">
      <c r="A1473" s="509">
        <v>1470</v>
      </c>
      <c r="B1473" s="509" t="s">
        <v>3398</v>
      </c>
    </row>
    <row r="1474" spans="1:2">
      <c r="A1474" s="509">
        <v>1471</v>
      </c>
      <c r="B1474" s="509" t="s">
        <v>3399</v>
      </c>
    </row>
    <row r="1475" spans="1:2">
      <c r="A1475" s="509">
        <v>1472</v>
      </c>
      <c r="B1475" s="509" t="s">
        <v>3400</v>
      </c>
    </row>
    <row r="1476" spans="1:2">
      <c r="A1476" s="509">
        <v>1473</v>
      </c>
      <c r="B1476" s="509" t="s">
        <v>3401</v>
      </c>
    </row>
    <row r="1477" spans="1:2">
      <c r="A1477" s="509">
        <v>1474</v>
      </c>
      <c r="B1477" s="509" t="s">
        <v>3402</v>
      </c>
    </row>
    <row r="1478" spans="1:2">
      <c r="A1478" s="509">
        <v>1475</v>
      </c>
      <c r="B1478" s="509" t="s">
        <v>3403</v>
      </c>
    </row>
    <row r="1479" spans="1:2">
      <c r="A1479" s="509">
        <v>1476</v>
      </c>
      <c r="B1479" s="509" t="s">
        <v>3404</v>
      </c>
    </row>
    <row r="1480" spans="1:2">
      <c r="A1480" s="509">
        <v>1477</v>
      </c>
      <c r="B1480" s="509" t="s">
        <v>3405</v>
      </c>
    </row>
    <row r="1481" spans="1:2">
      <c r="A1481" s="509">
        <v>1478</v>
      </c>
      <c r="B1481" s="509" t="s">
        <v>3406</v>
      </c>
    </row>
    <row r="1482" spans="1:2">
      <c r="A1482" s="509">
        <v>1479</v>
      </c>
      <c r="B1482" s="509" t="s">
        <v>3407</v>
      </c>
    </row>
    <row r="1483" spans="1:2">
      <c r="A1483" s="509">
        <v>1480</v>
      </c>
      <c r="B1483" s="509" t="s">
        <v>3408</v>
      </c>
    </row>
    <row r="1484" spans="1:2">
      <c r="A1484" s="509">
        <v>1481</v>
      </c>
      <c r="B1484" s="509" t="s">
        <v>3409</v>
      </c>
    </row>
    <row r="1485" spans="1:2">
      <c r="A1485" s="509">
        <v>1482</v>
      </c>
      <c r="B1485" s="509" t="s">
        <v>3410</v>
      </c>
    </row>
    <row r="1486" spans="1:2">
      <c r="A1486" s="509">
        <v>1483</v>
      </c>
      <c r="B1486" s="509" t="s">
        <v>3411</v>
      </c>
    </row>
    <row r="1487" spans="1:2">
      <c r="A1487" s="509">
        <v>1484</v>
      </c>
      <c r="B1487" s="509" t="s">
        <v>3412</v>
      </c>
    </row>
    <row r="1488" spans="1:2">
      <c r="A1488" s="509">
        <v>1485</v>
      </c>
      <c r="B1488" s="509" t="s">
        <v>3413</v>
      </c>
    </row>
    <row r="1489" spans="1:2">
      <c r="A1489" s="509">
        <v>1486</v>
      </c>
      <c r="B1489" s="509" t="s">
        <v>3414</v>
      </c>
    </row>
    <row r="1490" spans="1:2">
      <c r="A1490" s="509">
        <v>1487</v>
      </c>
      <c r="B1490" s="509" t="s">
        <v>3415</v>
      </c>
    </row>
    <row r="1491" spans="1:2">
      <c r="A1491" s="509">
        <v>1488</v>
      </c>
      <c r="B1491" s="509" t="s">
        <v>3416</v>
      </c>
    </row>
    <row r="1492" spans="1:2">
      <c r="A1492" s="509">
        <v>1489</v>
      </c>
      <c r="B1492" s="509" t="s">
        <v>3417</v>
      </c>
    </row>
    <row r="1493" spans="1:2">
      <c r="A1493" s="509">
        <v>1490</v>
      </c>
      <c r="B1493" s="509" t="s">
        <v>3418</v>
      </c>
    </row>
    <row r="1494" spans="1:2">
      <c r="A1494" s="509">
        <v>1491</v>
      </c>
      <c r="B1494" s="509" t="s">
        <v>3419</v>
      </c>
    </row>
    <row r="1495" spans="1:2">
      <c r="A1495" s="509">
        <v>1492</v>
      </c>
      <c r="B1495" s="509" t="s">
        <v>3420</v>
      </c>
    </row>
    <row r="1496" spans="1:2">
      <c r="A1496" s="509">
        <v>1493</v>
      </c>
      <c r="B1496" s="509" t="s">
        <v>3421</v>
      </c>
    </row>
    <row r="1497" spans="1:2">
      <c r="A1497" s="509">
        <v>1494</v>
      </c>
      <c r="B1497" s="509" t="s">
        <v>3422</v>
      </c>
    </row>
    <row r="1498" spans="1:2">
      <c r="A1498" s="509">
        <v>1495</v>
      </c>
      <c r="B1498" s="509" t="s">
        <v>3423</v>
      </c>
    </row>
    <row r="1499" spans="1:2">
      <c r="A1499" s="509">
        <v>1496</v>
      </c>
      <c r="B1499" s="509" t="s">
        <v>3424</v>
      </c>
    </row>
    <row r="1500" spans="1:2">
      <c r="A1500" s="509">
        <v>1497</v>
      </c>
      <c r="B1500" s="509" t="s">
        <v>3425</v>
      </c>
    </row>
    <row r="1501" spans="1:2">
      <c r="A1501" s="509">
        <v>1498</v>
      </c>
      <c r="B1501" s="509" t="s">
        <v>3426</v>
      </c>
    </row>
    <row r="1502" spans="1:2">
      <c r="A1502" s="509">
        <v>1499</v>
      </c>
      <c r="B1502" s="509" t="s">
        <v>3427</v>
      </c>
    </row>
    <row r="1503" spans="1:2">
      <c r="A1503" s="509">
        <v>1500</v>
      </c>
      <c r="B1503" s="509" t="s">
        <v>3428</v>
      </c>
    </row>
    <row r="1504" spans="1:2">
      <c r="A1504" s="509">
        <v>1501</v>
      </c>
      <c r="B1504" s="509" t="s">
        <v>3429</v>
      </c>
    </row>
    <row r="1505" spans="1:2">
      <c r="A1505" s="509">
        <v>1502</v>
      </c>
      <c r="B1505" s="509" t="s">
        <v>3430</v>
      </c>
    </row>
    <row r="1506" spans="1:2">
      <c r="A1506" s="509">
        <v>1503</v>
      </c>
      <c r="B1506" s="509" t="s">
        <v>3431</v>
      </c>
    </row>
    <row r="1507" spans="1:2">
      <c r="A1507" s="509">
        <v>1504</v>
      </c>
      <c r="B1507" s="509" t="s">
        <v>3432</v>
      </c>
    </row>
    <row r="1508" spans="1:2">
      <c r="A1508" s="509">
        <v>1505</v>
      </c>
      <c r="B1508" s="509" t="s">
        <v>3433</v>
      </c>
    </row>
    <row r="1509" spans="1:2">
      <c r="A1509" s="509">
        <v>1506</v>
      </c>
      <c r="B1509" s="509" t="s">
        <v>3434</v>
      </c>
    </row>
    <row r="1510" spans="1:2">
      <c r="A1510" s="509">
        <v>1507</v>
      </c>
      <c r="B1510" s="509" t="s">
        <v>3435</v>
      </c>
    </row>
    <row r="1511" spans="1:2">
      <c r="A1511" s="509">
        <v>1508</v>
      </c>
      <c r="B1511" s="509" t="s">
        <v>3436</v>
      </c>
    </row>
    <row r="1512" spans="1:2">
      <c r="A1512" s="509">
        <v>1509</v>
      </c>
      <c r="B1512" s="509" t="s">
        <v>3437</v>
      </c>
    </row>
    <row r="1513" spans="1:2">
      <c r="A1513" s="509">
        <v>1510</v>
      </c>
      <c r="B1513" s="509" t="s">
        <v>3438</v>
      </c>
    </row>
    <row r="1514" spans="1:2">
      <c r="A1514" s="509">
        <v>1511</v>
      </c>
      <c r="B1514" s="509" t="s">
        <v>3439</v>
      </c>
    </row>
    <row r="1515" spans="1:2">
      <c r="A1515" s="509">
        <v>1512</v>
      </c>
      <c r="B1515" s="509" t="s">
        <v>3440</v>
      </c>
    </row>
    <row r="1516" spans="1:2">
      <c r="A1516" s="509">
        <v>1513</v>
      </c>
      <c r="B1516" s="509" t="s">
        <v>3441</v>
      </c>
    </row>
    <row r="1517" spans="1:2">
      <c r="A1517" s="509">
        <v>1514</v>
      </c>
      <c r="B1517" s="509" t="s">
        <v>3442</v>
      </c>
    </row>
    <row r="1518" spans="1:2">
      <c r="A1518" s="509">
        <v>1515</v>
      </c>
      <c r="B1518" s="509" t="s">
        <v>3443</v>
      </c>
    </row>
    <row r="1519" spans="1:2">
      <c r="A1519" s="509">
        <v>1516</v>
      </c>
      <c r="B1519" s="509" t="s">
        <v>3444</v>
      </c>
    </row>
    <row r="1520" spans="1:2">
      <c r="A1520" s="509">
        <v>1517</v>
      </c>
      <c r="B1520" s="509" t="s">
        <v>3445</v>
      </c>
    </row>
    <row r="1521" spans="1:2">
      <c r="A1521" s="509">
        <v>1518</v>
      </c>
      <c r="B1521" s="509" t="s">
        <v>3446</v>
      </c>
    </row>
    <row r="1522" spans="1:2">
      <c r="A1522" s="509">
        <v>1519</v>
      </c>
      <c r="B1522" s="509" t="s">
        <v>3447</v>
      </c>
    </row>
    <row r="1523" spans="1:2">
      <c r="A1523" s="509">
        <v>1520</v>
      </c>
      <c r="B1523" s="509" t="s">
        <v>3448</v>
      </c>
    </row>
    <row r="1524" spans="1:2">
      <c r="A1524" s="509">
        <v>1521</v>
      </c>
      <c r="B1524" s="509" t="s">
        <v>3449</v>
      </c>
    </row>
    <row r="1525" spans="1:2">
      <c r="A1525" s="509">
        <v>1522</v>
      </c>
      <c r="B1525" s="509" t="s">
        <v>3450</v>
      </c>
    </row>
    <row r="1526" spans="1:2">
      <c r="A1526" s="509">
        <v>1523</v>
      </c>
      <c r="B1526" s="509" t="s">
        <v>3451</v>
      </c>
    </row>
    <row r="1527" spans="1:2">
      <c r="A1527" s="509">
        <v>1524</v>
      </c>
      <c r="B1527" s="509" t="s">
        <v>3452</v>
      </c>
    </row>
    <row r="1528" spans="1:2">
      <c r="A1528" s="509">
        <v>1525</v>
      </c>
      <c r="B1528" s="509" t="s">
        <v>3453</v>
      </c>
    </row>
    <row r="1529" spans="1:2">
      <c r="A1529" s="509">
        <v>1526</v>
      </c>
      <c r="B1529" s="509" t="s">
        <v>3454</v>
      </c>
    </row>
    <row r="1530" spans="1:2">
      <c r="A1530" s="509">
        <v>1527</v>
      </c>
      <c r="B1530" s="509" t="s">
        <v>3455</v>
      </c>
    </row>
    <row r="1531" spans="1:2">
      <c r="A1531" s="509">
        <v>1528</v>
      </c>
      <c r="B1531" s="509" t="s">
        <v>3456</v>
      </c>
    </row>
    <row r="1532" spans="1:2">
      <c r="A1532" s="509">
        <v>1529</v>
      </c>
      <c r="B1532" s="509" t="s">
        <v>3457</v>
      </c>
    </row>
    <row r="1533" spans="1:2">
      <c r="A1533" s="509">
        <v>1530</v>
      </c>
      <c r="B1533" s="509" t="s">
        <v>3458</v>
      </c>
    </row>
    <row r="1534" spans="1:2">
      <c r="A1534" s="509">
        <v>1531</v>
      </c>
      <c r="B1534" s="509" t="s">
        <v>3459</v>
      </c>
    </row>
    <row r="1535" spans="1:2">
      <c r="A1535" s="509">
        <v>1532</v>
      </c>
      <c r="B1535" s="509" t="s">
        <v>3460</v>
      </c>
    </row>
    <row r="1536" spans="1:2">
      <c r="A1536" s="509">
        <v>1533</v>
      </c>
      <c r="B1536" s="509" t="s">
        <v>3461</v>
      </c>
    </row>
    <row r="1537" spans="1:2">
      <c r="A1537" s="509">
        <v>1534</v>
      </c>
      <c r="B1537" s="509" t="s">
        <v>3462</v>
      </c>
    </row>
    <row r="1538" spans="1:2">
      <c r="A1538" s="509">
        <v>1535</v>
      </c>
      <c r="B1538" s="509" t="s">
        <v>3463</v>
      </c>
    </row>
    <row r="1539" spans="1:2">
      <c r="A1539" s="509">
        <v>1536</v>
      </c>
      <c r="B1539" s="509" t="s">
        <v>3464</v>
      </c>
    </row>
    <row r="1540" spans="1:2">
      <c r="A1540" s="509">
        <v>1537</v>
      </c>
      <c r="B1540" s="509" t="s">
        <v>3465</v>
      </c>
    </row>
    <row r="1541" spans="1:2">
      <c r="A1541" s="509">
        <v>1538</v>
      </c>
      <c r="B1541" s="509" t="s">
        <v>3466</v>
      </c>
    </row>
    <row r="1542" spans="1:2">
      <c r="A1542" s="509">
        <v>1539</v>
      </c>
      <c r="B1542" s="509" t="s">
        <v>3467</v>
      </c>
    </row>
    <row r="1543" spans="1:2">
      <c r="A1543" s="509">
        <v>1540</v>
      </c>
      <c r="B1543" s="509" t="s">
        <v>3468</v>
      </c>
    </row>
    <row r="1544" spans="1:2">
      <c r="A1544" s="509">
        <v>1541</v>
      </c>
      <c r="B1544" s="509" t="s">
        <v>3469</v>
      </c>
    </row>
    <row r="1545" spans="1:2">
      <c r="A1545" s="509">
        <v>1542</v>
      </c>
      <c r="B1545" s="509" t="s">
        <v>3470</v>
      </c>
    </row>
    <row r="1546" spans="1:2">
      <c r="A1546" s="509">
        <v>1543</v>
      </c>
      <c r="B1546" s="509" t="s">
        <v>3471</v>
      </c>
    </row>
    <row r="1547" spans="1:2">
      <c r="A1547" s="509">
        <v>1544</v>
      </c>
      <c r="B1547" s="509" t="s">
        <v>3472</v>
      </c>
    </row>
    <row r="1548" spans="1:2">
      <c r="A1548" s="509">
        <v>1545</v>
      </c>
      <c r="B1548" s="509" t="s">
        <v>3473</v>
      </c>
    </row>
    <row r="1549" spans="1:2">
      <c r="A1549" s="509">
        <v>1546</v>
      </c>
      <c r="B1549" s="509" t="s">
        <v>3474</v>
      </c>
    </row>
    <row r="1550" spans="1:2">
      <c r="A1550" s="509">
        <v>1547</v>
      </c>
      <c r="B1550" s="509" t="s">
        <v>3475</v>
      </c>
    </row>
    <row r="1551" spans="1:2">
      <c r="A1551" s="509">
        <v>1548</v>
      </c>
      <c r="B1551" s="509" t="s">
        <v>3476</v>
      </c>
    </row>
    <row r="1552" spans="1:2">
      <c r="A1552" s="509">
        <v>1549</v>
      </c>
      <c r="B1552" s="509" t="s">
        <v>563</v>
      </c>
    </row>
    <row r="1553" spans="1:2">
      <c r="A1553" s="509">
        <v>1550</v>
      </c>
      <c r="B1553" s="509" t="s">
        <v>3477</v>
      </c>
    </row>
    <row r="1554" spans="1:2">
      <c r="A1554" s="509">
        <v>1551</v>
      </c>
      <c r="B1554" s="509" t="s">
        <v>3478</v>
      </c>
    </row>
    <row r="1555" spans="1:2">
      <c r="A1555" s="509">
        <v>1552</v>
      </c>
      <c r="B1555" s="509" t="s">
        <v>3479</v>
      </c>
    </row>
    <row r="1556" spans="1:2">
      <c r="A1556" s="509">
        <v>1553</v>
      </c>
      <c r="B1556" s="509" t="s">
        <v>3480</v>
      </c>
    </row>
    <row r="1557" spans="1:2">
      <c r="A1557" s="509">
        <v>1554</v>
      </c>
      <c r="B1557" s="509" t="s">
        <v>3481</v>
      </c>
    </row>
    <row r="1558" spans="1:2">
      <c r="A1558" s="509">
        <v>1555</v>
      </c>
      <c r="B1558" s="509" t="s">
        <v>3482</v>
      </c>
    </row>
    <row r="1559" spans="1:2">
      <c r="A1559" s="509">
        <v>1556</v>
      </c>
      <c r="B1559" s="509" t="s">
        <v>3483</v>
      </c>
    </row>
    <row r="1560" spans="1:2">
      <c r="A1560" s="509">
        <v>1557</v>
      </c>
      <c r="B1560" s="509" t="s">
        <v>3484</v>
      </c>
    </row>
    <row r="1561" spans="1:2">
      <c r="A1561" s="509">
        <v>1558</v>
      </c>
      <c r="B1561" s="509" t="s">
        <v>3485</v>
      </c>
    </row>
    <row r="1562" spans="1:2">
      <c r="A1562" s="509">
        <v>1559</v>
      </c>
      <c r="B1562" s="509" t="s">
        <v>3486</v>
      </c>
    </row>
    <row r="1563" spans="1:2">
      <c r="A1563" s="509">
        <v>1560</v>
      </c>
      <c r="B1563" s="509" t="s">
        <v>3487</v>
      </c>
    </row>
    <row r="1564" spans="1:2">
      <c r="A1564" s="509">
        <v>1561</v>
      </c>
      <c r="B1564" s="509" t="s">
        <v>3488</v>
      </c>
    </row>
    <row r="1565" spans="1:2">
      <c r="A1565" s="509">
        <v>1562</v>
      </c>
      <c r="B1565" s="509" t="s">
        <v>3489</v>
      </c>
    </row>
    <row r="1566" spans="1:2">
      <c r="A1566" s="509">
        <v>1563</v>
      </c>
      <c r="B1566" s="509" t="s">
        <v>3490</v>
      </c>
    </row>
    <row r="1567" spans="1:2">
      <c r="A1567" s="509">
        <v>1564</v>
      </c>
      <c r="B1567" s="509" t="s">
        <v>3491</v>
      </c>
    </row>
    <row r="1568" spans="1:2">
      <c r="A1568" s="509">
        <v>1565</v>
      </c>
      <c r="B1568" s="509" t="s">
        <v>3492</v>
      </c>
    </row>
    <row r="1569" spans="1:2">
      <c r="A1569" s="509">
        <v>1566</v>
      </c>
      <c r="B1569" s="509" t="s">
        <v>3493</v>
      </c>
    </row>
    <row r="1570" spans="1:2">
      <c r="A1570" s="509">
        <v>1567</v>
      </c>
      <c r="B1570" s="509" t="s">
        <v>3494</v>
      </c>
    </row>
    <row r="1571" spans="1:2">
      <c r="A1571" s="509">
        <v>1568</v>
      </c>
      <c r="B1571" s="509" t="s">
        <v>3495</v>
      </c>
    </row>
    <row r="1572" spans="1:2">
      <c r="A1572" s="509">
        <v>1569</v>
      </c>
      <c r="B1572" s="509" t="s">
        <v>3496</v>
      </c>
    </row>
    <row r="1573" spans="1:2">
      <c r="A1573" s="509">
        <v>1570</v>
      </c>
      <c r="B1573" s="509" t="s">
        <v>3497</v>
      </c>
    </row>
    <row r="1574" spans="1:2">
      <c r="A1574" s="509">
        <v>1571</v>
      </c>
      <c r="B1574" s="509" t="s">
        <v>3498</v>
      </c>
    </row>
    <row r="1575" spans="1:2">
      <c r="A1575" s="509">
        <v>1572</v>
      </c>
      <c r="B1575" s="509" t="s">
        <v>3499</v>
      </c>
    </row>
    <row r="1576" spans="1:2">
      <c r="A1576" s="509">
        <v>1573</v>
      </c>
      <c r="B1576" s="509" t="s">
        <v>3500</v>
      </c>
    </row>
    <row r="1577" spans="1:2">
      <c r="A1577" s="509">
        <v>1574</v>
      </c>
      <c r="B1577" s="509" t="s">
        <v>3501</v>
      </c>
    </row>
    <row r="1578" spans="1:2">
      <c r="A1578" s="509">
        <v>1575</v>
      </c>
      <c r="B1578" s="509" t="s">
        <v>3502</v>
      </c>
    </row>
    <row r="1579" spans="1:2">
      <c r="A1579" s="509">
        <v>1576</v>
      </c>
      <c r="B1579" s="509" t="s">
        <v>3503</v>
      </c>
    </row>
    <row r="1580" spans="1:2">
      <c r="A1580" s="509">
        <v>1577</v>
      </c>
      <c r="B1580" s="509" t="s">
        <v>3504</v>
      </c>
    </row>
    <row r="1581" spans="1:2">
      <c r="A1581" s="509">
        <v>1578</v>
      </c>
      <c r="B1581" s="509" t="s">
        <v>3505</v>
      </c>
    </row>
    <row r="1582" spans="1:2">
      <c r="A1582" s="509">
        <v>1579</v>
      </c>
      <c r="B1582" s="509" t="s">
        <v>3506</v>
      </c>
    </row>
    <row r="1583" spans="1:2">
      <c r="A1583" s="509">
        <v>1580</v>
      </c>
      <c r="B1583" s="509" t="s">
        <v>3507</v>
      </c>
    </row>
    <row r="1584" spans="1:2">
      <c r="A1584" s="509">
        <v>1581</v>
      </c>
      <c r="B1584" s="509" t="s">
        <v>3508</v>
      </c>
    </row>
    <row r="1585" spans="1:2">
      <c r="A1585" s="509">
        <v>1582</v>
      </c>
      <c r="B1585" s="509" t="s">
        <v>3509</v>
      </c>
    </row>
    <row r="1586" spans="1:2">
      <c r="A1586" s="509">
        <v>1583</v>
      </c>
      <c r="B1586" s="509" t="s">
        <v>3510</v>
      </c>
    </row>
    <row r="1587" spans="1:2">
      <c r="A1587" s="509">
        <v>1584</v>
      </c>
      <c r="B1587" s="509" t="s">
        <v>3511</v>
      </c>
    </row>
    <row r="1588" spans="1:2">
      <c r="A1588" s="509">
        <v>1585</v>
      </c>
      <c r="B1588" s="509" t="s">
        <v>3512</v>
      </c>
    </row>
    <row r="1589" spans="1:2">
      <c r="A1589" s="509">
        <v>1586</v>
      </c>
      <c r="B1589" s="509" t="s">
        <v>3513</v>
      </c>
    </row>
    <row r="1590" spans="1:2">
      <c r="A1590" s="509">
        <v>1587</v>
      </c>
      <c r="B1590" s="509" t="s">
        <v>3514</v>
      </c>
    </row>
    <row r="1591" spans="1:2">
      <c r="A1591" s="509">
        <v>1588</v>
      </c>
      <c r="B1591" s="509" t="s">
        <v>3515</v>
      </c>
    </row>
    <row r="1592" spans="1:2">
      <c r="A1592" s="509">
        <v>1589</v>
      </c>
      <c r="B1592" s="509" t="s">
        <v>3516</v>
      </c>
    </row>
    <row r="1593" spans="1:2">
      <c r="A1593" s="509">
        <v>1590</v>
      </c>
      <c r="B1593" s="509" t="s">
        <v>3517</v>
      </c>
    </row>
    <row r="1594" spans="1:2">
      <c r="A1594" s="509">
        <v>1591</v>
      </c>
      <c r="B1594" s="509" t="s">
        <v>3518</v>
      </c>
    </row>
    <row r="1595" spans="1:2">
      <c r="A1595" s="509">
        <v>1592</v>
      </c>
      <c r="B1595" s="509" t="s">
        <v>3519</v>
      </c>
    </row>
    <row r="1596" spans="1:2">
      <c r="A1596" s="509">
        <v>1593</v>
      </c>
      <c r="B1596" s="509" t="s">
        <v>3520</v>
      </c>
    </row>
    <row r="1597" spans="1:2">
      <c r="A1597" s="509">
        <v>1594</v>
      </c>
      <c r="B1597" s="509" t="s">
        <v>3521</v>
      </c>
    </row>
    <row r="1598" spans="1:2">
      <c r="A1598" s="509">
        <v>1595</v>
      </c>
      <c r="B1598" s="509" t="s">
        <v>3522</v>
      </c>
    </row>
    <row r="1599" spans="1:2">
      <c r="A1599" s="509">
        <v>1596</v>
      </c>
      <c r="B1599" s="509" t="s">
        <v>3523</v>
      </c>
    </row>
    <row r="1600" spans="1:2">
      <c r="A1600" s="509">
        <v>1597</v>
      </c>
      <c r="B1600" s="509" t="s">
        <v>3524</v>
      </c>
    </row>
    <row r="1601" spans="1:2">
      <c r="A1601" s="509">
        <v>1598</v>
      </c>
      <c r="B1601" s="509" t="s">
        <v>3525</v>
      </c>
    </row>
    <row r="1602" spans="1:2">
      <c r="A1602" s="509">
        <v>1599</v>
      </c>
      <c r="B1602" s="509" t="s">
        <v>3526</v>
      </c>
    </row>
    <row r="1603" spans="1:2">
      <c r="A1603" s="509">
        <v>1600</v>
      </c>
      <c r="B1603" s="509" t="s">
        <v>3527</v>
      </c>
    </row>
    <row r="1604" spans="1:2">
      <c r="A1604" s="509">
        <v>1601</v>
      </c>
      <c r="B1604" s="509" t="s">
        <v>3528</v>
      </c>
    </row>
    <row r="1605" spans="1:2">
      <c r="A1605" s="509">
        <v>1602</v>
      </c>
      <c r="B1605" s="509" t="s">
        <v>3529</v>
      </c>
    </row>
    <row r="1606" spans="1:2">
      <c r="A1606" s="509">
        <v>1603</v>
      </c>
      <c r="B1606" s="509" t="s">
        <v>3530</v>
      </c>
    </row>
    <row r="1607" spans="1:2">
      <c r="A1607" s="509">
        <v>1604</v>
      </c>
      <c r="B1607" s="509" t="s">
        <v>3531</v>
      </c>
    </row>
    <row r="1608" spans="1:2">
      <c r="A1608" s="509">
        <v>1605</v>
      </c>
      <c r="B1608" s="509" t="s">
        <v>3532</v>
      </c>
    </row>
    <row r="1609" spans="1:2">
      <c r="A1609" s="509">
        <v>1606</v>
      </c>
      <c r="B1609" s="509" t="s">
        <v>3533</v>
      </c>
    </row>
    <row r="1610" spans="1:2">
      <c r="A1610" s="509">
        <v>1607</v>
      </c>
      <c r="B1610" s="509" t="s">
        <v>3534</v>
      </c>
    </row>
    <row r="1611" spans="1:2">
      <c r="A1611" s="509">
        <v>1608</v>
      </c>
      <c r="B1611" s="509" t="s">
        <v>3535</v>
      </c>
    </row>
    <row r="1612" spans="1:2">
      <c r="A1612" s="509">
        <v>1609</v>
      </c>
      <c r="B1612" s="509" t="s">
        <v>3536</v>
      </c>
    </row>
    <row r="1613" spans="1:2">
      <c r="A1613" s="509">
        <v>1610</v>
      </c>
      <c r="B1613" s="509" t="s">
        <v>3537</v>
      </c>
    </row>
    <row r="1614" spans="1:2">
      <c r="A1614" s="509">
        <v>1611</v>
      </c>
      <c r="B1614" s="509" t="s">
        <v>3538</v>
      </c>
    </row>
    <row r="1615" spans="1:2">
      <c r="A1615" s="509">
        <v>1612</v>
      </c>
      <c r="B1615" s="509" t="s">
        <v>3539</v>
      </c>
    </row>
    <row r="1616" spans="1:2">
      <c r="A1616" s="509">
        <v>1613</v>
      </c>
      <c r="B1616" s="509" t="s">
        <v>3540</v>
      </c>
    </row>
    <row r="1617" spans="1:2">
      <c r="A1617" s="509">
        <v>1614</v>
      </c>
      <c r="B1617" s="509" t="s">
        <v>3541</v>
      </c>
    </row>
    <row r="1618" spans="1:2">
      <c r="A1618" s="509">
        <v>1615</v>
      </c>
      <c r="B1618" s="509" t="s">
        <v>3542</v>
      </c>
    </row>
    <row r="1619" spans="1:2">
      <c r="A1619" s="509">
        <v>1616</v>
      </c>
      <c r="B1619" s="509" t="s">
        <v>3543</v>
      </c>
    </row>
    <row r="1620" spans="1:2">
      <c r="A1620" s="509">
        <v>1617</v>
      </c>
      <c r="B1620" s="509" t="s">
        <v>3544</v>
      </c>
    </row>
    <row r="1621" spans="1:2">
      <c r="A1621" s="509">
        <v>1618</v>
      </c>
      <c r="B1621" s="509" t="s">
        <v>3545</v>
      </c>
    </row>
    <row r="1622" spans="1:2">
      <c r="A1622" s="509">
        <v>1619</v>
      </c>
      <c r="B1622" s="509" t="s">
        <v>3546</v>
      </c>
    </row>
    <row r="1623" spans="1:2">
      <c r="A1623" s="509">
        <v>1620</v>
      </c>
      <c r="B1623" s="509" t="s">
        <v>3547</v>
      </c>
    </row>
    <row r="1624" spans="1:2">
      <c r="A1624" s="509">
        <v>1621</v>
      </c>
      <c r="B1624" s="509" t="s">
        <v>3548</v>
      </c>
    </row>
    <row r="1625" spans="1:2">
      <c r="A1625" s="509">
        <v>1622</v>
      </c>
      <c r="B1625" s="509" t="s">
        <v>3549</v>
      </c>
    </row>
    <row r="1626" spans="1:2">
      <c r="A1626" s="509">
        <v>1623</v>
      </c>
      <c r="B1626" s="509" t="s">
        <v>3550</v>
      </c>
    </row>
    <row r="1627" spans="1:2">
      <c r="A1627" s="509">
        <v>1624</v>
      </c>
      <c r="B1627" s="509" t="s">
        <v>3551</v>
      </c>
    </row>
    <row r="1628" spans="1:2">
      <c r="A1628" s="509">
        <v>1625</v>
      </c>
      <c r="B1628" s="509" t="s">
        <v>3552</v>
      </c>
    </row>
    <row r="1629" spans="1:2">
      <c r="A1629" s="509">
        <v>1626</v>
      </c>
      <c r="B1629" s="509" t="s">
        <v>3553</v>
      </c>
    </row>
    <row r="1630" spans="1:2">
      <c r="A1630" s="509">
        <v>1627</v>
      </c>
      <c r="B1630" s="509" t="s">
        <v>3554</v>
      </c>
    </row>
    <row r="1631" spans="1:2">
      <c r="A1631" s="509">
        <v>1628</v>
      </c>
      <c r="B1631" s="509" t="s">
        <v>3555</v>
      </c>
    </row>
    <row r="1632" spans="1:2">
      <c r="A1632" s="509">
        <v>1629</v>
      </c>
      <c r="B1632" s="509" t="s">
        <v>3556</v>
      </c>
    </row>
    <row r="1633" spans="1:2">
      <c r="A1633" s="509">
        <v>1630</v>
      </c>
      <c r="B1633" s="509" t="s">
        <v>3557</v>
      </c>
    </row>
    <row r="1634" spans="1:2">
      <c r="A1634" s="509">
        <v>1631</v>
      </c>
      <c r="B1634" s="509" t="s">
        <v>3558</v>
      </c>
    </row>
    <row r="1635" spans="1:2">
      <c r="A1635" s="509">
        <v>1632</v>
      </c>
      <c r="B1635" s="509" t="s">
        <v>3559</v>
      </c>
    </row>
    <row r="1636" spans="1:2">
      <c r="A1636" s="509">
        <v>1633</v>
      </c>
      <c r="B1636" s="509" t="s">
        <v>3560</v>
      </c>
    </row>
    <row r="1637" spans="1:2">
      <c r="A1637" s="509">
        <v>1634</v>
      </c>
      <c r="B1637" s="509" t="s">
        <v>3561</v>
      </c>
    </row>
    <row r="1638" spans="1:2">
      <c r="A1638" s="509">
        <v>1635</v>
      </c>
      <c r="B1638" s="509" t="s">
        <v>3562</v>
      </c>
    </row>
    <row r="1639" spans="1:2">
      <c r="A1639" s="509">
        <v>1636</v>
      </c>
      <c r="B1639" s="509" t="s">
        <v>3563</v>
      </c>
    </row>
    <row r="1640" spans="1:2">
      <c r="A1640" s="509">
        <v>1637</v>
      </c>
      <c r="B1640" s="509" t="s">
        <v>3564</v>
      </c>
    </row>
    <row r="1641" spans="1:2">
      <c r="A1641" s="509">
        <v>1638</v>
      </c>
      <c r="B1641" s="509" t="s">
        <v>3565</v>
      </c>
    </row>
    <row r="1642" spans="1:2">
      <c r="A1642" s="509">
        <v>1639</v>
      </c>
      <c r="B1642" s="509" t="s">
        <v>3566</v>
      </c>
    </row>
    <row r="1643" spans="1:2">
      <c r="A1643" s="509">
        <v>1640</v>
      </c>
      <c r="B1643" s="509" t="s">
        <v>3567</v>
      </c>
    </row>
    <row r="1644" spans="1:2">
      <c r="A1644" s="509">
        <v>1641</v>
      </c>
      <c r="B1644" s="509" t="s">
        <v>3568</v>
      </c>
    </row>
    <row r="1645" spans="1:2">
      <c r="A1645" s="509">
        <v>1642</v>
      </c>
      <c r="B1645" s="509" t="s">
        <v>3569</v>
      </c>
    </row>
    <row r="1646" spans="1:2">
      <c r="A1646" s="509">
        <v>1643</v>
      </c>
      <c r="B1646" s="509" t="s">
        <v>3570</v>
      </c>
    </row>
    <row r="1647" spans="1:2">
      <c r="A1647" s="509">
        <v>1644</v>
      </c>
      <c r="B1647" s="509" t="s">
        <v>3571</v>
      </c>
    </row>
    <row r="1648" spans="1:2">
      <c r="A1648" s="509">
        <v>1645</v>
      </c>
      <c r="B1648" s="509" t="s">
        <v>3572</v>
      </c>
    </row>
    <row r="1649" spans="1:2">
      <c r="A1649" s="509">
        <v>1646</v>
      </c>
      <c r="B1649" s="509" t="s">
        <v>3573</v>
      </c>
    </row>
    <row r="1650" spans="1:2">
      <c r="A1650" s="509">
        <v>1647</v>
      </c>
      <c r="B1650" s="509" t="s">
        <v>3574</v>
      </c>
    </row>
    <row r="1651" spans="1:2">
      <c r="A1651" s="509">
        <v>1648</v>
      </c>
      <c r="B1651" s="509" t="s">
        <v>3575</v>
      </c>
    </row>
    <row r="1652" spans="1:2">
      <c r="A1652" s="509">
        <v>1649</v>
      </c>
      <c r="B1652" s="509" t="s">
        <v>3576</v>
      </c>
    </row>
    <row r="1653" spans="1:2">
      <c r="A1653" s="509">
        <v>1650</v>
      </c>
      <c r="B1653" s="509" t="s">
        <v>3577</v>
      </c>
    </row>
    <row r="1654" spans="1:2">
      <c r="A1654" s="509">
        <v>1651</v>
      </c>
      <c r="B1654" s="509" t="s">
        <v>3578</v>
      </c>
    </row>
    <row r="1655" spans="1:2">
      <c r="A1655" s="509">
        <v>1652</v>
      </c>
      <c r="B1655" s="509" t="s">
        <v>3579</v>
      </c>
    </row>
    <row r="1656" spans="1:2">
      <c r="A1656" s="509">
        <v>1653</v>
      </c>
      <c r="B1656" s="509" t="s">
        <v>3580</v>
      </c>
    </row>
    <row r="1657" spans="1:2">
      <c r="A1657" s="509">
        <v>1654</v>
      </c>
      <c r="B1657" s="509" t="s">
        <v>3581</v>
      </c>
    </row>
    <row r="1658" spans="1:2">
      <c r="A1658" s="509">
        <v>1655</v>
      </c>
      <c r="B1658" s="509" t="s">
        <v>3582</v>
      </c>
    </row>
    <row r="1659" spans="1:2">
      <c r="A1659" s="509">
        <v>1656</v>
      </c>
      <c r="B1659" s="509" t="s">
        <v>3583</v>
      </c>
    </row>
    <row r="1660" spans="1:2">
      <c r="A1660" s="509">
        <v>1657</v>
      </c>
      <c r="B1660" s="509" t="s">
        <v>3584</v>
      </c>
    </row>
    <row r="1661" spans="1:2">
      <c r="A1661" s="509">
        <v>1658</v>
      </c>
      <c r="B1661" s="509" t="s">
        <v>3585</v>
      </c>
    </row>
    <row r="1662" spans="1:2">
      <c r="A1662" s="509">
        <v>1659</v>
      </c>
      <c r="B1662" s="509" t="s">
        <v>3586</v>
      </c>
    </row>
    <row r="1663" spans="1:2">
      <c r="A1663" s="509">
        <v>1660</v>
      </c>
      <c r="B1663" s="509" t="s">
        <v>3587</v>
      </c>
    </row>
    <row r="1664" spans="1:2">
      <c r="A1664" s="509">
        <v>1661</v>
      </c>
      <c r="B1664" s="509" t="s">
        <v>3588</v>
      </c>
    </row>
    <row r="1665" spans="1:2">
      <c r="A1665" s="509">
        <v>1662</v>
      </c>
      <c r="B1665" s="509" t="s">
        <v>3589</v>
      </c>
    </row>
    <row r="1666" spans="1:2">
      <c r="A1666" s="509">
        <v>1663</v>
      </c>
      <c r="B1666" s="509" t="s">
        <v>3590</v>
      </c>
    </row>
    <row r="1667" spans="1:2">
      <c r="A1667" s="509">
        <v>1664</v>
      </c>
      <c r="B1667" s="509" t="s">
        <v>3591</v>
      </c>
    </row>
    <row r="1668" spans="1:2">
      <c r="A1668" s="509">
        <v>1665</v>
      </c>
      <c r="B1668" s="509" t="s">
        <v>3592</v>
      </c>
    </row>
    <row r="1669" spans="1:2">
      <c r="A1669" s="509">
        <v>1666</v>
      </c>
      <c r="B1669" s="509" t="s">
        <v>3593</v>
      </c>
    </row>
    <row r="1670" spans="1:2">
      <c r="A1670" s="509">
        <v>1667</v>
      </c>
      <c r="B1670" s="509" t="s">
        <v>3594</v>
      </c>
    </row>
    <row r="1671" spans="1:2">
      <c r="A1671" s="509">
        <v>1668</v>
      </c>
      <c r="B1671" s="509" t="s">
        <v>3595</v>
      </c>
    </row>
    <row r="1672" spans="1:2">
      <c r="A1672" s="509">
        <v>1669</v>
      </c>
      <c r="B1672" s="509" t="s">
        <v>3596</v>
      </c>
    </row>
    <row r="1673" spans="1:2">
      <c r="A1673" s="509">
        <v>1670</v>
      </c>
      <c r="B1673" s="509" t="s">
        <v>3597</v>
      </c>
    </row>
    <row r="1674" spans="1:2">
      <c r="A1674" s="509">
        <v>1671</v>
      </c>
      <c r="B1674" s="509" t="s">
        <v>3598</v>
      </c>
    </row>
    <row r="1675" spans="1:2">
      <c r="A1675" s="509">
        <v>1672</v>
      </c>
      <c r="B1675" s="509" t="s">
        <v>3599</v>
      </c>
    </row>
    <row r="1676" spans="1:2">
      <c r="A1676" s="509">
        <v>1673</v>
      </c>
      <c r="B1676" s="509" t="s">
        <v>3600</v>
      </c>
    </row>
    <row r="1677" spans="1:2">
      <c r="A1677" s="509">
        <v>1674</v>
      </c>
      <c r="B1677" s="509" t="s">
        <v>3601</v>
      </c>
    </row>
    <row r="1678" spans="1:2">
      <c r="A1678" s="509">
        <v>1675</v>
      </c>
      <c r="B1678" s="509" t="s">
        <v>3602</v>
      </c>
    </row>
    <row r="1679" spans="1:2">
      <c r="A1679" s="509">
        <v>1676</v>
      </c>
      <c r="B1679" s="509" t="s">
        <v>3603</v>
      </c>
    </row>
    <row r="1680" spans="1:2">
      <c r="A1680" s="509">
        <v>1677</v>
      </c>
      <c r="B1680" s="509" t="s">
        <v>3604</v>
      </c>
    </row>
    <row r="1681" spans="1:2">
      <c r="A1681" s="509">
        <v>1678</v>
      </c>
      <c r="B1681" s="509" t="s">
        <v>3605</v>
      </c>
    </row>
    <row r="1682" spans="1:2">
      <c r="A1682" s="509">
        <v>1679</v>
      </c>
      <c r="B1682" s="509" t="s">
        <v>3606</v>
      </c>
    </row>
    <row r="1683" spans="1:2">
      <c r="A1683" s="509">
        <v>1680</v>
      </c>
      <c r="B1683" s="509" t="s">
        <v>3607</v>
      </c>
    </row>
    <row r="1684" spans="1:2">
      <c r="A1684" s="509">
        <v>1681</v>
      </c>
      <c r="B1684" s="509" t="s">
        <v>3608</v>
      </c>
    </row>
    <row r="1685" spans="1:2">
      <c r="A1685" s="509">
        <v>1682</v>
      </c>
      <c r="B1685" s="509" t="s">
        <v>3609</v>
      </c>
    </row>
    <row r="1686" spans="1:2">
      <c r="A1686" s="509">
        <v>1683</v>
      </c>
      <c r="B1686" s="509" t="s">
        <v>3610</v>
      </c>
    </row>
    <row r="1687" spans="1:2">
      <c r="A1687" s="509">
        <v>1684</v>
      </c>
      <c r="B1687" s="509" t="s">
        <v>3611</v>
      </c>
    </row>
    <row r="1688" spans="1:2">
      <c r="A1688" s="509">
        <v>1685</v>
      </c>
      <c r="B1688" s="509" t="s">
        <v>3612</v>
      </c>
    </row>
    <row r="1689" spans="1:2">
      <c r="A1689" s="509">
        <v>1686</v>
      </c>
      <c r="B1689" s="509" t="s">
        <v>3613</v>
      </c>
    </row>
    <row r="1690" spans="1:2">
      <c r="A1690" s="509">
        <v>1687</v>
      </c>
      <c r="B1690" s="509" t="s">
        <v>3614</v>
      </c>
    </row>
    <row r="1691" spans="1:2">
      <c r="A1691" s="509">
        <v>1688</v>
      </c>
      <c r="B1691" s="509" t="s">
        <v>3615</v>
      </c>
    </row>
    <row r="1692" spans="1:2">
      <c r="A1692" s="509">
        <v>1689</v>
      </c>
      <c r="B1692" s="509" t="s">
        <v>3616</v>
      </c>
    </row>
    <row r="1693" spans="1:2">
      <c r="A1693" s="509">
        <v>1690</v>
      </c>
      <c r="B1693" s="509" t="s">
        <v>3617</v>
      </c>
    </row>
    <row r="1694" spans="1:2">
      <c r="A1694" s="509">
        <v>1691</v>
      </c>
      <c r="B1694" s="509" t="s">
        <v>3618</v>
      </c>
    </row>
    <row r="1695" spans="1:2">
      <c r="A1695" s="509">
        <v>1692</v>
      </c>
      <c r="B1695" s="509" t="s">
        <v>3619</v>
      </c>
    </row>
    <row r="1696" spans="1:2">
      <c r="A1696" s="509">
        <v>1693</v>
      </c>
      <c r="B1696" s="509" t="s">
        <v>3620</v>
      </c>
    </row>
    <row r="1697" spans="1:2">
      <c r="A1697" s="509">
        <v>1694</v>
      </c>
      <c r="B1697" s="509" t="s">
        <v>3621</v>
      </c>
    </row>
    <row r="1698" spans="1:2">
      <c r="A1698" s="509">
        <v>1695</v>
      </c>
      <c r="B1698" s="509" t="s">
        <v>3622</v>
      </c>
    </row>
    <row r="1699" spans="1:2">
      <c r="A1699" s="509">
        <v>1696</v>
      </c>
      <c r="B1699" s="509" t="s">
        <v>3623</v>
      </c>
    </row>
    <row r="1700" spans="1:2">
      <c r="A1700" s="509">
        <v>1697</v>
      </c>
      <c r="B1700" s="509" t="s">
        <v>3624</v>
      </c>
    </row>
    <row r="1701" spans="1:2">
      <c r="A1701" s="509">
        <v>1698</v>
      </c>
      <c r="B1701" s="509" t="s">
        <v>3625</v>
      </c>
    </row>
    <row r="1702" spans="1:2">
      <c r="A1702" s="509">
        <v>1699</v>
      </c>
      <c r="B1702" s="509" t="s">
        <v>3626</v>
      </c>
    </row>
    <row r="1703" spans="1:2">
      <c r="A1703" s="509">
        <v>1700</v>
      </c>
      <c r="B1703" s="509" t="s">
        <v>3627</v>
      </c>
    </row>
    <row r="1704" spans="1:2">
      <c r="A1704" s="509">
        <v>1701</v>
      </c>
      <c r="B1704" s="509" t="s">
        <v>3628</v>
      </c>
    </row>
    <row r="1705" spans="1:2">
      <c r="A1705" s="509">
        <v>1702</v>
      </c>
      <c r="B1705" s="509" t="s">
        <v>3629</v>
      </c>
    </row>
    <row r="1706" spans="1:2">
      <c r="A1706" s="509">
        <v>1703</v>
      </c>
      <c r="B1706" s="509" t="s">
        <v>3630</v>
      </c>
    </row>
    <row r="1707" spans="1:2">
      <c r="A1707" s="509">
        <v>1704</v>
      </c>
      <c r="B1707" s="509" t="s">
        <v>3631</v>
      </c>
    </row>
    <row r="1708" spans="1:2">
      <c r="A1708" s="509">
        <v>1705</v>
      </c>
      <c r="B1708" s="509" t="s">
        <v>3632</v>
      </c>
    </row>
    <row r="1709" spans="1:2">
      <c r="A1709" s="509">
        <v>1706</v>
      </c>
      <c r="B1709" s="509" t="s">
        <v>3633</v>
      </c>
    </row>
    <row r="1710" spans="1:2">
      <c r="A1710" s="509">
        <v>1707</v>
      </c>
      <c r="B1710" s="509" t="s">
        <v>3634</v>
      </c>
    </row>
    <row r="1711" spans="1:2">
      <c r="A1711" s="509">
        <v>1708</v>
      </c>
      <c r="B1711" s="509" t="s">
        <v>3635</v>
      </c>
    </row>
    <row r="1712" spans="1:2">
      <c r="A1712" s="509">
        <v>1709</v>
      </c>
      <c r="B1712" s="509" t="s">
        <v>3636</v>
      </c>
    </row>
    <row r="1713" spans="1:2">
      <c r="A1713" s="509">
        <v>1710</v>
      </c>
      <c r="B1713" s="509" t="s">
        <v>3637</v>
      </c>
    </row>
    <row r="1714" spans="1:2">
      <c r="A1714" s="509">
        <v>1711</v>
      </c>
      <c r="B1714" s="509" t="s">
        <v>3638</v>
      </c>
    </row>
    <row r="1715" spans="1:2">
      <c r="A1715" s="509">
        <v>1712</v>
      </c>
      <c r="B1715" s="509" t="s">
        <v>3639</v>
      </c>
    </row>
    <row r="1716" spans="1:2">
      <c r="A1716" s="509">
        <v>1713</v>
      </c>
      <c r="B1716" s="509" t="s">
        <v>3640</v>
      </c>
    </row>
    <row r="1717" spans="1:2">
      <c r="A1717" s="509">
        <v>1714</v>
      </c>
      <c r="B1717" s="509" t="s">
        <v>3641</v>
      </c>
    </row>
    <row r="1718" spans="1:2">
      <c r="A1718" s="509">
        <v>1715</v>
      </c>
      <c r="B1718" s="509" t="s">
        <v>3642</v>
      </c>
    </row>
    <row r="1719" spans="1:2">
      <c r="A1719" s="509">
        <v>1716</v>
      </c>
      <c r="B1719" s="509" t="s">
        <v>3643</v>
      </c>
    </row>
    <row r="1720" spans="1:2">
      <c r="A1720" s="509">
        <v>1717</v>
      </c>
      <c r="B1720" s="509" t="s">
        <v>3644</v>
      </c>
    </row>
    <row r="1721" spans="1:2">
      <c r="A1721" s="509">
        <v>1718</v>
      </c>
      <c r="B1721" s="509" t="s">
        <v>3645</v>
      </c>
    </row>
    <row r="1722" spans="1:2">
      <c r="A1722" s="509">
        <v>1719</v>
      </c>
      <c r="B1722" s="509" t="s">
        <v>3646</v>
      </c>
    </row>
    <row r="1723" spans="1:2">
      <c r="A1723" s="509">
        <v>1720</v>
      </c>
      <c r="B1723" s="509" t="s">
        <v>3647</v>
      </c>
    </row>
    <row r="1724" spans="1:2">
      <c r="A1724" s="509">
        <v>1721</v>
      </c>
      <c r="B1724" s="509" t="s">
        <v>3648</v>
      </c>
    </row>
    <row r="1725" spans="1:2">
      <c r="A1725" s="509">
        <v>1722</v>
      </c>
      <c r="B1725" s="509" t="s">
        <v>3649</v>
      </c>
    </row>
    <row r="1726" spans="1:2">
      <c r="A1726" s="509">
        <v>1723</v>
      </c>
      <c r="B1726" s="509" t="s">
        <v>3650</v>
      </c>
    </row>
    <row r="1727" spans="1:2">
      <c r="A1727" s="509">
        <v>1724</v>
      </c>
      <c r="B1727" s="509" t="s">
        <v>3651</v>
      </c>
    </row>
    <row r="1728" spans="1:2">
      <c r="A1728" s="509">
        <v>1725</v>
      </c>
      <c r="B1728" s="509" t="s">
        <v>3652</v>
      </c>
    </row>
    <row r="1729" spans="1:2">
      <c r="A1729" s="509">
        <v>1726</v>
      </c>
      <c r="B1729" s="509" t="s">
        <v>3653</v>
      </c>
    </row>
    <row r="1730" spans="1:2">
      <c r="A1730" s="509">
        <v>1727</v>
      </c>
      <c r="B1730" s="509" t="s">
        <v>3654</v>
      </c>
    </row>
    <row r="1731" spans="1:2">
      <c r="A1731" s="509">
        <v>1728</v>
      </c>
      <c r="B1731" s="509" t="s">
        <v>3655</v>
      </c>
    </row>
    <row r="1732" spans="1:2">
      <c r="A1732" s="509">
        <v>1729</v>
      </c>
      <c r="B1732" s="509" t="s">
        <v>3656</v>
      </c>
    </row>
    <row r="1733" spans="1:2">
      <c r="A1733" s="509">
        <v>1730</v>
      </c>
      <c r="B1733" s="509" t="s">
        <v>3657</v>
      </c>
    </row>
    <row r="1734" spans="1:2">
      <c r="A1734" s="509">
        <v>1731</v>
      </c>
      <c r="B1734" s="509" t="s">
        <v>3658</v>
      </c>
    </row>
    <row r="1735" spans="1:2">
      <c r="A1735" s="509">
        <v>1732</v>
      </c>
      <c r="B1735" s="509" t="s">
        <v>3659</v>
      </c>
    </row>
    <row r="1736" spans="1:2">
      <c r="A1736" s="509">
        <v>1733</v>
      </c>
      <c r="B1736" s="509" t="s">
        <v>3660</v>
      </c>
    </row>
    <row r="1737" spans="1:2">
      <c r="A1737" s="509">
        <v>1734</v>
      </c>
      <c r="B1737" s="509" t="s">
        <v>3661</v>
      </c>
    </row>
    <row r="1738" spans="1:2">
      <c r="A1738" s="509">
        <v>1735</v>
      </c>
      <c r="B1738" s="509" t="s">
        <v>3662</v>
      </c>
    </row>
    <row r="1739" spans="1:2">
      <c r="A1739" s="509">
        <v>1736</v>
      </c>
      <c r="B1739" s="509" t="s">
        <v>3663</v>
      </c>
    </row>
    <row r="1740" spans="1:2">
      <c r="A1740" s="509">
        <v>1737</v>
      </c>
      <c r="B1740" s="509" t="s">
        <v>3664</v>
      </c>
    </row>
    <row r="1741" spans="1:2">
      <c r="A1741" s="509">
        <v>1738</v>
      </c>
      <c r="B1741" s="509" t="s">
        <v>3665</v>
      </c>
    </row>
    <row r="1742" spans="1:2">
      <c r="A1742" s="509">
        <v>1739</v>
      </c>
      <c r="B1742" s="509" t="s">
        <v>3666</v>
      </c>
    </row>
    <row r="1743" spans="1:2">
      <c r="A1743" s="509">
        <v>1740</v>
      </c>
      <c r="B1743" s="509" t="s">
        <v>3667</v>
      </c>
    </row>
    <row r="1744" spans="1:2">
      <c r="A1744" s="509">
        <v>1741</v>
      </c>
      <c r="B1744" s="509" t="s">
        <v>3668</v>
      </c>
    </row>
    <row r="1745" spans="1:2">
      <c r="A1745" s="509">
        <v>1742</v>
      </c>
      <c r="B1745" s="509" t="s">
        <v>3669</v>
      </c>
    </row>
    <row r="1746" spans="1:2">
      <c r="A1746" s="509">
        <v>1743</v>
      </c>
      <c r="B1746" s="509" t="s">
        <v>3670</v>
      </c>
    </row>
    <row r="1747" spans="1:2">
      <c r="A1747" s="509">
        <v>1744</v>
      </c>
      <c r="B1747" s="509" t="s">
        <v>3671</v>
      </c>
    </row>
    <row r="1748" spans="1:2">
      <c r="A1748" s="509">
        <v>1745</v>
      </c>
      <c r="B1748" s="509" t="s">
        <v>3672</v>
      </c>
    </row>
    <row r="1749" spans="1:2">
      <c r="A1749" s="509">
        <v>1746</v>
      </c>
      <c r="B1749" s="509" t="s">
        <v>3673</v>
      </c>
    </row>
    <row r="1750" spans="1:2">
      <c r="A1750" s="509">
        <v>1747</v>
      </c>
      <c r="B1750" s="509" t="s">
        <v>3674</v>
      </c>
    </row>
    <row r="1751" spans="1:2">
      <c r="A1751" s="509">
        <v>1748</v>
      </c>
      <c r="B1751" s="509" t="s">
        <v>3675</v>
      </c>
    </row>
    <row r="1752" spans="1:2">
      <c r="A1752" s="509">
        <v>1749</v>
      </c>
      <c r="B1752" s="509" t="s">
        <v>3676</v>
      </c>
    </row>
    <row r="1753" spans="1:2">
      <c r="A1753" s="509">
        <v>1750</v>
      </c>
      <c r="B1753" s="509" t="s">
        <v>3677</v>
      </c>
    </row>
    <row r="1754" spans="1:2">
      <c r="A1754" s="509">
        <v>1751</v>
      </c>
      <c r="B1754" s="509" t="s">
        <v>3678</v>
      </c>
    </row>
    <row r="1755" spans="1:2">
      <c r="A1755" s="509">
        <v>1752</v>
      </c>
      <c r="B1755" s="509" t="s">
        <v>3679</v>
      </c>
    </row>
    <row r="1756" spans="1:2">
      <c r="A1756" s="509">
        <v>1753</v>
      </c>
      <c r="B1756" s="509" t="s">
        <v>3680</v>
      </c>
    </row>
    <row r="1757" spans="1:2">
      <c r="A1757" s="509">
        <v>1754</v>
      </c>
      <c r="B1757" s="509" t="s">
        <v>3681</v>
      </c>
    </row>
    <row r="1758" spans="1:2">
      <c r="A1758" s="509">
        <v>1755</v>
      </c>
      <c r="B1758" s="509" t="s">
        <v>3682</v>
      </c>
    </row>
    <row r="1759" spans="1:2">
      <c r="A1759" s="509">
        <v>1756</v>
      </c>
      <c r="B1759" s="509" t="s">
        <v>3683</v>
      </c>
    </row>
    <row r="1760" spans="1:2">
      <c r="A1760" s="509">
        <v>1757</v>
      </c>
      <c r="B1760" s="509" t="s">
        <v>3684</v>
      </c>
    </row>
    <row r="1761" spans="1:2">
      <c r="A1761" s="509">
        <v>1758</v>
      </c>
      <c r="B1761" s="509" t="s">
        <v>3685</v>
      </c>
    </row>
    <row r="1762" spans="1:2">
      <c r="A1762" s="509">
        <v>1759</v>
      </c>
      <c r="B1762" s="509" t="s">
        <v>3686</v>
      </c>
    </row>
    <row r="1763" spans="1:2">
      <c r="A1763" s="509">
        <v>1760</v>
      </c>
      <c r="B1763" s="509" t="s">
        <v>3687</v>
      </c>
    </row>
    <row r="1764" spans="1:2">
      <c r="A1764" s="509">
        <v>1761</v>
      </c>
      <c r="B1764" s="509" t="s">
        <v>3688</v>
      </c>
    </row>
    <row r="1765" spans="1:2">
      <c r="A1765" s="509">
        <v>1762</v>
      </c>
      <c r="B1765" s="509" t="s">
        <v>3689</v>
      </c>
    </row>
    <row r="1766" spans="1:2">
      <c r="A1766" s="509">
        <v>1763</v>
      </c>
      <c r="B1766" s="509" t="s">
        <v>3690</v>
      </c>
    </row>
    <row r="1767" spans="1:2">
      <c r="A1767" s="509">
        <v>1764</v>
      </c>
      <c r="B1767" s="509" t="s">
        <v>3691</v>
      </c>
    </row>
    <row r="1768" spans="1:2">
      <c r="A1768" s="509">
        <v>1765</v>
      </c>
      <c r="B1768" s="509" t="s">
        <v>3692</v>
      </c>
    </row>
    <row r="1769" spans="1:2">
      <c r="A1769" s="509">
        <v>1766</v>
      </c>
      <c r="B1769" s="509" t="s">
        <v>3693</v>
      </c>
    </row>
    <row r="1770" spans="1:2">
      <c r="A1770" s="509">
        <v>1767</v>
      </c>
      <c r="B1770" s="509" t="s">
        <v>3694</v>
      </c>
    </row>
    <row r="1771" spans="1:2">
      <c r="A1771" s="509">
        <v>1768</v>
      </c>
      <c r="B1771" s="509" t="s">
        <v>3695</v>
      </c>
    </row>
    <row r="1772" spans="1:2">
      <c r="A1772" s="509">
        <v>1769</v>
      </c>
      <c r="B1772" s="509" t="s">
        <v>3696</v>
      </c>
    </row>
    <row r="1773" spans="1:2">
      <c r="A1773" s="509">
        <v>1770</v>
      </c>
      <c r="B1773" s="509" t="s">
        <v>3697</v>
      </c>
    </row>
    <row r="1774" spans="1:2">
      <c r="A1774" s="509">
        <v>1771</v>
      </c>
      <c r="B1774" s="509" t="s">
        <v>3698</v>
      </c>
    </row>
    <row r="1775" spans="1:2">
      <c r="A1775" s="509">
        <v>1772</v>
      </c>
      <c r="B1775" s="509" t="s">
        <v>3699</v>
      </c>
    </row>
    <row r="1776" spans="1:2">
      <c r="A1776" s="509">
        <v>1773</v>
      </c>
      <c r="B1776" s="509" t="s">
        <v>3700</v>
      </c>
    </row>
    <row r="1777" spans="1:2">
      <c r="A1777" s="509">
        <v>1774</v>
      </c>
      <c r="B1777" s="509" t="s">
        <v>3701</v>
      </c>
    </row>
    <row r="1778" spans="1:2">
      <c r="A1778" s="509">
        <v>1775</v>
      </c>
      <c r="B1778" s="509" t="s">
        <v>3702</v>
      </c>
    </row>
    <row r="1779" spans="1:2">
      <c r="A1779" s="509">
        <v>1776</v>
      </c>
      <c r="B1779" s="509" t="s">
        <v>3703</v>
      </c>
    </row>
    <row r="1780" spans="1:2">
      <c r="A1780" s="509">
        <v>1777</v>
      </c>
      <c r="B1780" s="509" t="s">
        <v>3704</v>
      </c>
    </row>
    <row r="1781" spans="1:2">
      <c r="A1781" s="509">
        <v>1778</v>
      </c>
      <c r="B1781" s="509" t="s">
        <v>3705</v>
      </c>
    </row>
    <row r="1782" spans="1:2">
      <c r="A1782" s="509">
        <v>1779</v>
      </c>
      <c r="B1782" s="509" t="s">
        <v>3706</v>
      </c>
    </row>
    <row r="1783" spans="1:2">
      <c r="A1783" s="509">
        <v>1780</v>
      </c>
      <c r="B1783" s="509" t="s">
        <v>3707</v>
      </c>
    </row>
    <row r="1784" spans="1:2">
      <c r="A1784" s="509">
        <v>1781</v>
      </c>
      <c r="B1784" s="509" t="s">
        <v>3708</v>
      </c>
    </row>
    <row r="1785" spans="1:2">
      <c r="A1785" s="509">
        <v>1782</v>
      </c>
      <c r="B1785" s="509" t="s">
        <v>3709</v>
      </c>
    </row>
    <row r="1786" spans="1:2">
      <c r="A1786" s="509">
        <v>1783</v>
      </c>
      <c r="B1786" s="509" t="s">
        <v>3710</v>
      </c>
    </row>
    <row r="1787" spans="1:2">
      <c r="A1787" s="509">
        <v>1784</v>
      </c>
      <c r="B1787" s="509" t="s">
        <v>3711</v>
      </c>
    </row>
    <row r="1788" spans="1:2">
      <c r="A1788" s="509">
        <v>1785</v>
      </c>
      <c r="B1788" s="509" t="s">
        <v>3712</v>
      </c>
    </row>
    <row r="1789" spans="1:2">
      <c r="A1789" s="509">
        <v>1786</v>
      </c>
      <c r="B1789" s="509" t="s">
        <v>3713</v>
      </c>
    </row>
    <row r="1790" spans="1:2">
      <c r="A1790" s="509">
        <v>1787</v>
      </c>
      <c r="B1790" s="509" t="s">
        <v>3714</v>
      </c>
    </row>
    <row r="1791" spans="1:2">
      <c r="A1791" s="509">
        <v>1788</v>
      </c>
      <c r="B1791" s="509" t="s">
        <v>3715</v>
      </c>
    </row>
    <row r="1792" spans="1:2">
      <c r="A1792" s="509">
        <v>1789</v>
      </c>
      <c r="B1792" s="509" t="s">
        <v>3716</v>
      </c>
    </row>
    <row r="1793" spans="1:2">
      <c r="A1793" s="509">
        <v>1790</v>
      </c>
      <c r="B1793" s="509" t="s">
        <v>3717</v>
      </c>
    </row>
    <row r="1794" spans="1:2">
      <c r="A1794" s="509">
        <v>1791</v>
      </c>
      <c r="B1794" s="509" t="s">
        <v>3718</v>
      </c>
    </row>
    <row r="1795" spans="1:2">
      <c r="A1795" s="509">
        <v>1792</v>
      </c>
      <c r="B1795" s="509" t="s">
        <v>3719</v>
      </c>
    </row>
    <row r="1796" spans="1:2">
      <c r="A1796" s="509">
        <v>1793</v>
      </c>
      <c r="B1796" s="509" t="s">
        <v>3720</v>
      </c>
    </row>
    <row r="1797" spans="1:2">
      <c r="A1797" s="509">
        <v>1794</v>
      </c>
      <c r="B1797" s="509" t="s">
        <v>3721</v>
      </c>
    </row>
    <row r="1798" spans="1:2">
      <c r="A1798" s="509">
        <v>1795</v>
      </c>
      <c r="B1798" s="509" t="s">
        <v>3722</v>
      </c>
    </row>
    <row r="1799" spans="1:2">
      <c r="A1799" s="509">
        <v>1796</v>
      </c>
      <c r="B1799" s="509" t="s">
        <v>3723</v>
      </c>
    </row>
    <row r="1800" spans="1:2">
      <c r="A1800" s="509">
        <v>1797</v>
      </c>
      <c r="B1800" s="509" t="s">
        <v>3724</v>
      </c>
    </row>
    <row r="1801" spans="1:2">
      <c r="A1801" s="509">
        <v>1798</v>
      </c>
      <c r="B1801" s="509" t="s">
        <v>3725</v>
      </c>
    </row>
    <row r="1802" spans="1:2">
      <c r="A1802" s="509">
        <v>1799</v>
      </c>
      <c r="B1802" s="509" t="s">
        <v>3726</v>
      </c>
    </row>
    <row r="1803" spans="1:2">
      <c r="A1803" s="509">
        <v>1800</v>
      </c>
      <c r="B1803" s="509" t="s">
        <v>3727</v>
      </c>
    </row>
    <row r="1804" spans="1:2">
      <c r="A1804" s="509">
        <v>1801</v>
      </c>
      <c r="B1804" s="509" t="s">
        <v>3728</v>
      </c>
    </row>
    <row r="1805" spans="1:2">
      <c r="A1805" s="509">
        <v>1802</v>
      </c>
      <c r="B1805" s="509" t="s">
        <v>3729</v>
      </c>
    </row>
    <row r="1806" spans="1:2">
      <c r="A1806" s="509">
        <v>1803</v>
      </c>
      <c r="B1806" s="509" t="s">
        <v>3730</v>
      </c>
    </row>
    <row r="1807" spans="1:2">
      <c r="A1807" s="509">
        <v>1804</v>
      </c>
      <c r="B1807" s="509" t="s">
        <v>3731</v>
      </c>
    </row>
    <row r="1808" spans="1:2">
      <c r="A1808" s="509">
        <v>1805</v>
      </c>
      <c r="B1808" s="509" t="s">
        <v>3732</v>
      </c>
    </row>
    <row r="1809" spans="1:2">
      <c r="A1809" s="509">
        <v>1806</v>
      </c>
      <c r="B1809" s="509" t="s">
        <v>3733</v>
      </c>
    </row>
    <row r="1810" spans="1:2">
      <c r="A1810" s="509">
        <v>1807</v>
      </c>
      <c r="B1810" s="509" t="s">
        <v>3734</v>
      </c>
    </row>
    <row r="1811" spans="1:2">
      <c r="A1811" s="509">
        <v>1808</v>
      </c>
      <c r="B1811" s="509" t="s">
        <v>3735</v>
      </c>
    </row>
    <row r="1812" spans="1:2">
      <c r="A1812" s="509">
        <v>1809</v>
      </c>
      <c r="B1812" s="509" t="s">
        <v>3736</v>
      </c>
    </row>
    <row r="1813" spans="1:2">
      <c r="A1813" s="509">
        <v>1810</v>
      </c>
      <c r="B1813" s="509" t="s">
        <v>3737</v>
      </c>
    </row>
    <row r="1814" spans="1:2">
      <c r="A1814" s="509">
        <v>1811</v>
      </c>
      <c r="B1814" s="509" t="s">
        <v>3738</v>
      </c>
    </row>
    <row r="1815" spans="1:2">
      <c r="A1815" s="509">
        <v>1812</v>
      </c>
      <c r="B1815" s="509" t="s">
        <v>3739</v>
      </c>
    </row>
    <row r="1816" spans="1:2">
      <c r="A1816" s="509">
        <v>1813</v>
      </c>
      <c r="B1816" s="509" t="s">
        <v>3740</v>
      </c>
    </row>
    <row r="1817" spans="1:2">
      <c r="A1817" s="509">
        <v>1814</v>
      </c>
      <c r="B1817" s="509" t="s">
        <v>3741</v>
      </c>
    </row>
    <row r="1818" spans="1:2">
      <c r="A1818" s="509">
        <v>1815</v>
      </c>
      <c r="B1818" s="509" t="s">
        <v>3742</v>
      </c>
    </row>
    <row r="1819" spans="1:2">
      <c r="A1819" s="509">
        <v>1816</v>
      </c>
      <c r="B1819" s="509" t="s">
        <v>3743</v>
      </c>
    </row>
    <row r="1820" spans="1:2">
      <c r="A1820" s="509">
        <v>1817</v>
      </c>
      <c r="B1820" s="509" t="s">
        <v>3744</v>
      </c>
    </row>
    <row r="1821" spans="1:2">
      <c r="A1821" s="509">
        <v>1818</v>
      </c>
      <c r="B1821" s="509" t="s">
        <v>3745</v>
      </c>
    </row>
    <row r="1822" spans="1:2">
      <c r="A1822" s="509">
        <v>1819</v>
      </c>
      <c r="B1822" s="509" t="s">
        <v>3746</v>
      </c>
    </row>
    <row r="1823" spans="1:2">
      <c r="A1823" s="509">
        <v>1820</v>
      </c>
      <c r="B1823" s="509" t="s">
        <v>3747</v>
      </c>
    </row>
    <row r="1824" spans="1:2">
      <c r="A1824" s="509">
        <v>1821</v>
      </c>
      <c r="B1824" s="509" t="s">
        <v>3748</v>
      </c>
    </row>
    <row r="1825" spans="1:2">
      <c r="A1825" s="509">
        <v>1822</v>
      </c>
      <c r="B1825" s="509" t="s">
        <v>3749</v>
      </c>
    </row>
    <row r="1826" spans="1:2">
      <c r="A1826" s="509">
        <v>1823</v>
      </c>
      <c r="B1826" s="509" t="s">
        <v>3750</v>
      </c>
    </row>
    <row r="1827" spans="1:2">
      <c r="A1827" s="509">
        <v>1824</v>
      </c>
      <c r="B1827" s="509" t="s">
        <v>3751</v>
      </c>
    </row>
    <row r="1828" spans="1:2">
      <c r="A1828" s="509">
        <v>1825</v>
      </c>
      <c r="B1828" s="509" t="s">
        <v>3752</v>
      </c>
    </row>
    <row r="1829" spans="1:2">
      <c r="A1829" s="509">
        <v>1826</v>
      </c>
      <c r="B1829" s="509" t="s">
        <v>3753</v>
      </c>
    </row>
    <row r="1830" spans="1:2">
      <c r="A1830" s="509">
        <v>1827</v>
      </c>
      <c r="B1830" s="509" t="s">
        <v>3754</v>
      </c>
    </row>
    <row r="1831" spans="1:2">
      <c r="A1831" s="509">
        <v>1828</v>
      </c>
      <c r="B1831" s="509" t="s">
        <v>3755</v>
      </c>
    </row>
    <row r="1832" spans="1:2">
      <c r="A1832" s="509">
        <v>1829</v>
      </c>
      <c r="B1832" s="509" t="s">
        <v>3756</v>
      </c>
    </row>
    <row r="1833" spans="1:2">
      <c r="A1833" s="509">
        <v>1830</v>
      </c>
      <c r="B1833" s="509" t="s">
        <v>3757</v>
      </c>
    </row>
    <row r="1834" spans="1:2">
      <c r="A1834" s="509">
        <v>1831</v>
      </c>
      <c r="B1834" s="509" t="s">
        <v>3758</v>
      </c>
    </row>
    <row r="1835" spans="1:2">
      <c r="A1835" s="509">
        <v>1832</v>
      </c>
      <c r="B1835" s="509" t="s">
        <v>3759</v>
      </c>
    </row>
    <row r="1836" spans="1:2">
      <c r="A1836" s="509">
        <v>1833</v>
      </c>
      <c r="B1836" s="509" t="s">
        <v>3760</v>
      </c>
    </row>
    <row r="1837" spans="1:2">
      <c r="A1837" s="509">
        <v>1834</v>
      </c>
      <c r="B1837" s="509" t="s">
        <v>3761</v>
      </c>
    </row>
    <row r="1838" spans="1:2">
      <c r="A1838" s="509">
        <v>1835</v>
      </c>
      <c r="B1838" s="509" t="s">
        <v>3762</v>
      </c>
    </row>
    <row r="1839" spans="1:2">
      <c r="A1839" s="509">
        <v>1836</v>
      </c>
      <c r="B1839" s="509" t="s">
        <v>3763</v>
      </c>
    </row>
    <row r="1840" spans="1:2">
      <c r="A1840" s="509">
        <v>1837</v>
      </c>
      <c r="B1840" s="509" t="s">
        <v>3764</v>
      </c>
    </row>
    <row r="1841" spans="1:2">
      <c r="A1841" s="509">
        <v>1838</v>
      </c>
      <c r="B1841" s="509" t="s">
        <v>3765</v>
      </c>
    </row>
    <row r="1842" spans="1:2">
      <c r="A1842" s="509">
        <v>1839</v>
      </c>
      <c r="B1842" s="509" t="s">
        <v>3766</v>
      </c>
    </row>
    <row r="1843" spans="1:2">
      <c r="A1843" s="509">
        <v>1840</v>
      </c>
      <c r="B1843" s="509" t="s">
        <v>3767</v>
      </c>
    </row>
    <row r="1844" spans="1:2">
      <c r="A1844" s="509">
        <v>1841</v>
      </c>
      <c r="B1844" s="509" t="s">
        <v>3768</v>
      </c>
    </row>
    <row r="1845" spans="1:2">
      <c r="A1845" s="509">
        <v>1842</v>
      </c>
      <c r="B1845" s="509" t="s">
        <v>3769</v>
      </c>
    </row>
    <row r="1846" spans="1:2">
      <c r="A1846" s="509">
        <v>1843</v>
      </c>
      <c r="B1846" s="509" t="s">
        <v>3770</v>
      </c>
    </row>
    <row r="1847" spans="1:2">
      <c r="A1847" s="509">
        <v>1844</v>
      </c>
      <c r="B1847" s="509" t="s">
        <v>3771</v>
      </c>
    </row>
    <row r="1848" spans="1:2">
      <c r="A1848" s="509">
        <v>1845</v>
      </c>
      <c r="B1848" s="509" t="s">
        <v>3772</v>
      </c>
    </row>
    <row r="1849" spans="1:2">
      <c r="A1849" s="509">
        <v>1846</v>
      </c>
      <c r="B1849" s="509" t="s">
        <v>3773</v>
      </c>
    </row>
    <row r="1850" spans="1:2">
      <c r="A1850" s="509">
        <v>1847</v>
      </c>
      <c r="B1850" s="509" t="s">
        <v>3774</v>
      </c>
    </row>
    <row r="1851" spans="1:2">
      <c r="A1851" s="509">
        <v>1848</v>
      </c>
      <c r="B1851" s="509" t="s">
        <v>3775</v>
      </c>
    </row>
    <row r="1852" spans="1:2">
      <c r="A1852" s="509">
        <v>1849</v>
      </c>
      <c r="B1852" s="509" t="s">
        <v>3776</v>
      </c>
    </row>
    <row r="1853" spans="1:2">
      <c r="A1853" s="509">
        <v>1850</v>
      </c>
      <c r="B1853" s="509" t="s">
        <v>3777</v>
      </c>
    </row>
    <row r="1854" spans="1:2">
      <c r="A1854" s="509">
        <v>1851</v>
      </c>
      <c r="B1854" s="509" t="s">
        <v>3778</v>
      </c>
    </row>
    <row r="1855" spans="1:2">
      <c r="A1855" s="509">
        <v>1852</v>
      </c>
      <c r="B1855" s="509" t="s">
        <v>3779</v>
      </c>
    </row>
    <row r="1856" spans="1:2">
      <c r="A1856" s="509">
        <v>1853</v>
      </c>
      <c r="B1856" s="509" t="s">
        <v>3780</v>
      </c>
    </row>
    <row r="1857" spans="1:2">
      <c r="A1857" s="509">
        <v>1854</v>
      </c>
      <c r="B1857" s="509" t="s">
        <v>3781</v>
      </c>
    </row>
    <row r="1858" spans="1:2">
      <c r="A1858" s="509">
        <v>1855</v>
      </c>
      <c r="B1858" s="509" t="s">
        <v>3782</v>
      </c>
    </row>
    <row r="1859" spans="1:2">
      <c r="A1859" s="509">
        <v>1856</v>
      </c>
      <c r="B1859" s="509" t="s">
        <v>3783</v>
      </c>
    </row>
    <row r="1860" spans="1:2">
      <c r="A1860" s="509">
        <v>1857</v>
      </c>
      <c r="B1860" s="509" t="s">
        <v>3784</v>
      </c>
    </row>
    <row r="1861" spans="1:2">
      <c r="A1861" s="509">
        <v>1858</v>
      </c>
      <c r="B1861" s="509" t="s">
        <v>3785</v>
      </c>
    </row>
    <row r="1862" spans="1:2">
      <c r="A1862" s="509">
        <v>1859</v>
      </c>
      <c r="B1862" s="509" t="s">
        <v>3786</v>
      </c>
    </row>
    <row r="1863" spans="1:2">
      <c r="A1863" s="509">
        <v>1860</v>
      </c>
      <c r="B1863" s="509" t="s">
        <v>3787</v>
      </c>
    </row>
    <row r="1864" spans="1:2">
      <c r="A1864" s="509">
        <v>1861</v>
      </c>
      <c r="B1864" s="509" t="s">
        <v>3788</v>
      </c>
    </row>
    <row r="1865" spans="1:2">
      <c r="A1865" s="509">
        <v>1862</v>
      </c>
      <c r="B1865" s="509" t="s">
        <v>3789</v>
      </c>
    </row>
    <row r="1866" spans="1:2">
      <c r="A1866" s="509">
        <v>1863</v>
      </c>
      <c r="B1866" s="509" t="s">
        <v>3790</v>
      </c>
    </row>
    <row r="1867" spans="1:2">
      <c r="A1867" s="509">
        <v>1864</v>
      </c>
      <c r="B1867" s="509" t="s">
        <v>3791</v>
      </c>
    </row>
    <row r="1868" spans="1:2">
      <c r="A1868" s="509">
        <v>1865</v>
      </c>
      <c r="B1868" s="509" t="s">
        <v>3792</v>
      </c>
    </row>
    <row r="1869" spans="1:2">
      <c r="A1869" s="509">
        <v>1866</v>
      </c>
      <c r="B1869" s="509" t="s">
        <v>3793</v>
      </c>
    </row>
    <row r="1870" spans="1:2">
      <c r="A1870" s="509">
        <v>1867</v>
      </c>
      <c r="B1870" s="509" t="s">
        <v>3794</v>
      </c>
    </row>
    <row r="1871" spans="1:2">
      <c r="A1871" s="509">
        <v>1868</v>
      </c>
      <c r="B1871" s="509" t="s">
        <v>3795</v>
      </c>
    </row>
    <row r="1872" spans="1:2">
      <c r="A1872" s="509">
        <v>1869</v>
      </c>
      <c r="B1872" s="509" t="s">
        <v>3796</v>
      </c>
    </row>
    <row r="1873" spans="1:2">
      <c r="A1873" s="509">
        <v>1870</v>
      </c>
      <c r="B1873" s="509" t="s">
        <v>3797</v>
      </c>
    </row>
    <row r="1874" spans="1:2">
      <c r="A1874" s="509">
        <v>1871</v>
      </c>
      <c r="B1874" s="509" t="s">
        <v>3798</v>
      </c>
    </row>
    <row r="1875" spans="1:2">
      <c r="A1875" s="509">
        <v>1872</v>
      </c>
      <c r="B1875" s="509" t="s">
        <v>3799</v>
      </c>
    </row>
    <row r="1876" spans="1:2">
      <c r="A1876" s="509">
        <v>1873</v>
      </c>
      <c r="B1876" s="509" t="s">
        <v>3800</v>
      </c>
    </row>
    <row r="1877" spans="1:2">
      <c r="A1877" s="509">
        <v>1874</v>
      </c>
      <c r="B1877" s="509" t="s">
        <v>3801</v>
      </c>
    </row>
    <row r="1878" spans="1:2">
      <c r="A1878" s="509">
        <v>1875</v>
      </c>
      <c r="B1878" s="509" t="s">
        <v>3802</v>
      </c>
    </row>
    <row r="1879" spans="1:2">
      <c r="A1879" s="509">
        <v>1876</v>
      </c>
      <c r="B1879" s="509" t="s">
        <v>3803</v>
      </c>
    </row>
    <row r="1880" spans="1:2">
      <c r="A1880" s="509">
        <v>1877</v>
      </c>
      <c r="B1880" s="509" t="s">
        <v>3804</v>
      </c>
    </row>
    <row r="1881" spans="1:2">
      <c r="A1881" s="509">
        <v>1878</v>
      </c>
      <c r="B1881" s="509" t="s">
        <v>3805</v>
      </c>
    </row>
    <row r="1882" spans="1:2">
      <c r="A1882" s="509">
        <v>1879</v>
      </c>
      <c r="B1882" s="509" t="s">
        <v>3806</v>
      </c>
    </row>
    <row r="1883" spans="1:2">
      <c r="A1883" s="509">
        <v>1880</v>
      </c>
      <c r="B1883" s="509" t="s">
        <v>3807</v>
      </c>
    </row>
    <row r="1884" spans="1:2">
      <c r="A1884" s="509">
        <v>1881</v>
      </c>
      <c r="B1884" s="509" t="s">
        <v>3808</v>
      </c>
    </row>
    <row r="1885" spans="1:2">
      <c r="A1885" s="509">
        <v>1882</v>
      </c>
      <c r="B1885" s="509" t="s">
        <v>3809</v>
      </c>
    </row>
    <row r="1886" spans="1:2">
      <c r="A1886" s="509">
        <v>1883</v>
      </c>
      <c r="B1886" s="509" t="s">
        <v>3810</v>
      </c>
    </row>
    <row r="1887" spans="1:2">
      <c r="A1887" s="509">
        <v>1884</v>
      </c>
      <c r="B1887" s="509" t="s">
        <v>3811</v>
      </c>
    </row>
    <row r="1888" spans="1:2">
      <c r="A1888" s="509">
        <v>1885</v>
      </c>
      <c r="B1888" s="509" t="s">
        <v>3812</v>
      </c>
    </row>
    <row r="1889" spans="1:2">
      <c r="A1889" s="509">
        <v>1886</v>
      </c>
      <c r="B1889" s="509" t="s">
        <v>3813</v>
      </c>
    </row>
    <row r="1890" spans="1:2">
      <c r="A1890" s="509">
        <v>1887</v>
      </c>
      <c r="B1890" s="509" t="s">
        <v>3814</v>
      </c>
    </row>
    <row r="1891" spans="1:2">
      <c r="A1891" s="509">
        <v>1888</v>
      </c>
      <c r="B1891" s="509" t="s">
        <v>3815</v>
      </c>
    </row>
    <row r="1892" spans="1:2">
      <c r="A1892" s="509">
        <v>1889</v>
      </c>
      <c r="B1892" s="509" t="s">
        <v>3816</v>
      </c>
    </row>
    <row r="1893" spans="1:2">
      <c r="A1893" s="509">
        <v>1890</v>
      </c>
      <c r="B1893" s="509" t="s">
        <v>3817</v>
      </c>
    </row>
    <row r="1894" spans="1:2">
      <c r="A1894" s="509">
        <v>1891</v>
      </c>
      <c r="B1894" s="509" t="s">
        <v>3818</v>
      </c>
    </row>
    <row r="1895" spans="1:2">
      <c r="A1895" s="509">
        <v>1892</v>
      </c>
      <c r="B1895" s="509" t="s">
        <v>3819</v>
      </c>
    </row>
    <row r="1896" spans="1:2">
      <c r="A1896" s="509">
        <v>1893</v>
      </c>
      <c r="B1896" s="509" t="s">
        <v>3820</v>
      </c>
    </row>
    <row r="1897" spans="1:2">
      <c r="A1897" s="509">
        <v>1894</v>
      </c>
      <c r="B1897" s="509" t="s">
        <v>3821</v>
      </c>
    </row>
    <row r="1898" spans="1:2">
      <c r="A1898" s="509">
        <v>1895</v>
      </c>
      <c r="B1898" s="509" t="s">
        <v>3822</v>
      </c>
    </row>
    <row r="1899" spans="1:2">
      <c r="A1899" s="509">
        <v>1896</v>
      </c>
      <c r="B1899" s="509" t="s">
        <v>3823</v>
      </c>
    </row>
    <row r="1900" spans="1:2">
      <c r="A1900" s="509">
        <v>1897</v>
      </c>
      <c r="B1900" s="509" t="s">
        <v>3824</v>
      </c>
    </row>
    <row r="1901" spans="1:2">
      <c r="A1901" s="509">
        <v>1898</v>
      </c>
      <c r="B1901" s="509" t="s">
        <v>3825</v>
      </c>
    </row>
    <row r="1902" spans="1:2">
      <c r="A1902" s="509">
        <v>1899</v>
      </c>
      <c r="B1902" s="509" t="s">
        <v>3826</v>
      </c>
    </row>
    <row r="1903" spans="1:2">
      <c r="A1903" s="509">
        <v>1900</v>
      </c>
      <c r="B1903" s="509" t="s">
        <v>3827</v>
      </c>
    </row>
    <row r="1904" spans="1:2">
      <c r="A1904" s="509">
        <v>1901</v>
      </c>
      <c r="B1904" s="509" t="s">
        <v>3828</v>
      </c>
    </row>
    <row r="1905" spans="1:2">
      <c r="A1905" s="509">
        <v>1902</v>
      </c>
      <c r="B1905" s="509" t="s">
        <v>3829</v>
      </c>
    </row>
    <row r="1906" spans="1:2">
      <c r="A1906" s="509">
        <v>1903</v>
      </c>
      <c r="B1906" s="509" t="s">
        <v>3830</v>
      </c>
    </row>
    <row r="1907" spans="1:2">
      <c r="A1907" s="509">
        <v>1904</v>
      </c>
      <c r="B1907" s="509" t="s">
        <v>3831</v>
      </c>
    </row>
    <row r="1908" spans="1:2">
      <c r="A1908" s="509">
        <v>1905</v>
      </c>
      <c r="B1908" s="509" t="s">
        <v>3832</v>
      </c>
    </row>
    <row r="1909" spans="1:2">
      <c r="A1909" s="509">
        <v>1906</v>
      </c>
      <c r="B1909" s="509" t="s">
        <v>3833</v>
      </c>
    </row>
    <row r="1910" spans="1:2">
      <c r="A1910" s="509">
        <v>1907</v>
      </c>
      <c r="B1910" s="509" t="s">
        <v>3834</v>
      </c>
    </row>
    <row r="1911" spans="1:2">
      <c r="A1911" s="509">
        <v>1908</v>
      </c>
      <c r="B1911" s="509" t="s">
        <v>3835</v>
      </c>
    </row>
    <row r="1912" spans="1:2">
      <c r="A1912" s="509">
        <v>1909</v>
      </c>
      <c r="B1912" s="509" t="s">
        <v>3836</v>
      </c>
    </row>
    <row r="1913" spans="1:2">
      <c r="A1913" s="509">
        <v>1910</v>
      </c>
      <c r="B1913" s="509" t="s">
        <v>3837</v>
      </c>
    </row>
    <row r="1914" spans="1:2">
      <c r="A1914" s="509">
        <v>1911</v>
      </c>
      <c r="B1914" s="509" t="s">
        <v>3838</v>
      </c>
    </row>
    <row r="1915" spans="1:2">
      <c r="A1915" s="509">
        <v>1912</v>
      </c>
      <c r="B1915" s="509" t="s">
        <v>3839</v>
      </c>
    </row>
    <row r="1916" spans="1:2">
      <c r="A1916" s="509">
        <v>1913</v>
      </c>
      <c r="B1916" s="509" t="s">
        <v>3840</v>
      </c>
    </row>
    <row r="1917" spans="1:2">
      <c r="A1917" s="509">
        <v>1914</v>
      </c>
      <c r="B1917" s="509" t="s">
        <v>3841</v>
      </c>
    </row>
    <row r="1918" spans="1:2">
      <c r="A1918" s="509">
        <v>1915</v>
      </c>
      <c r="B1918" s="509" t="s">
        <v>3842</v>
      </c>
    </row>
    <row r="1919" spans="1:2">
      <c r="A1919" s="509">
        <v>1916</v>
      </c>
      <c r="B1919" s="509" t="s">
        <v>3843</v>
      </c>
    </row>
    <row r="1920" spans="1:2">
      <c r="A1920" s="509">
        <v>1917</v>
      </c>
      <c r="B1920" s="509" t="s">
        <v>3844</v>
      </c>
    </row>
    <row r="1921" spans="1:2">
      <c r="A1921" s="509">
        <v>1918</v>
      </c>
      <c r="B1921" s="509" t="s">
        <v>3845</v>
      </c>
    </row>
    <row r="1922" spans="1:2">
      <c r="A1922" s="509">
        <v>1919</v>
      </c>
      <c r="B1922" s="509" t="s">
        <v>3846</v>
      </c>
    </row>
    <row r="1923" spans="1:2">
      <c r="A1923" s="509">
        <v>1920</v>
      </c>
      <c r="B1923" s="509" t="s">
        <v>3847</v>
      </c>
    </row>
    <row r="1924" spans="1:2">
      <c r="A1924" s="509">
        <v>1921</v>
      </c>
      <c r="B1924" s="509" t="s">
        <v>3848</v>
      </c>
    </row>
    <row r="1925" spans="1:2">
      <c r="A1925" s="509">
        <v>1922</v>
      </c>
      <c r="B1925" s="509" t="s">
        <v>3849</v>
      </c>
    </row>
    <row r="1926" spans="1:2">
      <c r="A1926" s="509">
        <v>1923</v>
      </c>
      <c r="B1926" s="509" t="s">
        <v>3850</v>
      </c>
    </row>
    <row r="1927" spans="1:2">
      <c r="A1927" s="509">
        <v>1924</v>
      </c>
      <c r="B1927" s="509" t="s">
        <v>3851</v>
      </c>
    </row>
    <row r="1928" spans="1:2">
      <c r="A1928" s="509">
        <v>1925</v>
      </c>
      <c r="B1928" s="509" t="s">
        <v>3852</v>
      </c>
    </row>
    <row r="1929" spans="1:2">
      <c r="A1929" s="509">
        <v>1926</v>
      </c>
      <c r="B1929" s="509" t="s">
        <v>3853</v>
      </c>
    </row>
    <row r="1930" spans="1:2">
      <c r="A1930" s="509">
        <v>1927</v>
      </c>
      <c r="B1930" s="509" t="s">
        <v>3854</v>
      </c>
    </row>
    <row r="1931" spans="1:2">
      <c r="A1931" s="509">
        <v>1928</v>
      </c>
      <c r="B1931" s="509" t="s">
        <v>3855</v>
      </c>
    </row>
    <row r="1932" spans="1:2">
      <c r="A1932" s="509">
        <v>1929</v>
      </c>
      <c r="B1932" s="509" t="s">
        <v>3856</v>
      </c>
    </row>
    <row r="1933" spans="1:2">
      <c r="A1933" s="509">
        <v>1930</v>
      </c>
      <c r="B1933" s="509" t="s">
        <v>3857</v>
      </c>
    </row>
    <row r="1934" spans="1:2">
      <c r="A1934" s="509">
        <v>1931</v>
      </c>
      <c r="B1934" s="509" t="s">
        <v>3858</v>
      </c>
    </row>
    <row r="1935" spans="1:2">
      <c r="A1935" s="509">
        <v>1932</v>
      </c>
      <c r="B1935" s="509" t="s">
        <v>3859</v>
      </c>
    </row>
    <row r="1936" spans="1:2">
      <c r="A1936" s="509">
        <v>1933</v>
      </c>
      <c r="B1936" s="509" t="s">
        <v>3860</v>
      </c>
    </row>
    <row r="1937" spans="1:2">
      <c r="A1937" s="509">
        <v>1934</v>
      </c>
      <c r="B1937" s="509" t="s">
        <v>3861</v>
      </c>
    </row>
    <row r="1938" spans="1:2">
      <c r="A1938" s="509">
        <v>1935</v>
      </c>
      <c r="B1938" s="509" t="s">
        <v>3862</v>
      </c>
    </row>
    <row r="1939" spans="1:2">
      <c r="A1939" s="509">
        <v>1936</v>
      </c>
      <c r="B1939" s="509" t="s">
        <v>3863</v>
      </c>
    </row>
    <row r="1940" spans="1:2">
      <c r="A1940" s="509">
        <v>1937</v>
      </c>
      <c r="B1940" s="509" t="s">
        <v>3864</v>
      </c>
    </row>
    <row r="1941" spans="1:2">
      <c r="A1941" s="509">
        <v>1938</v>
      </c>
      <c r="B1941" s="509" t="s">
        <v>3865</v>
      </c>
    </row>
    <row r="1942" spans="1:2">
      <c r="A1942" s="509">
        <v>1939</v>
      </c>
      <c r="B1942" s="509" t="s">
        <v>3866</v>
      </c>
    </row>
    <row r="1943" spans="1:2">
      <c r="A1943" s="509">
        <v>1940</v>
      </c>
      <c r="B1943" s="509" t="s">
        <v>3867</v>
      </c>
    </row>
    <row r="1944" spans="1:2">
      <c r="A1944" s="509">
        <v>1941</v>
      </c>
      <c r="B1944" s="509" t="s">
        <v>3868</v>
      </c>
    </row>
    <row r="1945" spans="1:2">
      <c r="A1945" s="509">
        <v>1942</v>
      </c>
      <c r="B1945" s="509" t="s">
        <v>3869</v>
      </c>
    </row>
    <row r="1946" spans="1:2">
      <c r="A1946" s="509">
        <v>1943</v>
      </c>
      <c r="B1946" s="509" t="s">
        <v>3870</v>
      </c>
    </row>
    <row r="1947" spans="1:2">
      <c r="A1947" s="509">
        <v>1944</v>
      </c>
      <c r="B1947" s="509" t="s">
        <v>3871</v>
      </c>
    </row>
    <row r="1948" spans="1:2">
      <c r="A1948" s="509">
        <v>1945</v>
      </c>
      <c r="B1948" s="509" t="s">
        <v>3872</v>
      </c>
    </row>
    <row r="1949" spans="1:2">
      <c r="A1949" s="509">
        <v>1946</v>
      </c>
      <c r="B1949" s="509" t="s">
        <v>3873</v>
      </c>
    </row>
    <row r="1950" spans="1:2">
      <c r="A1950" s="509">
        <v>1947</v>
      </c>
      <c r="B1950" s="509" t="s">
        <v>3874</v>
      </c>
    </row>
    <row r="1951" spans="1:2">
      <c r="A1951" s="509">
        <v>1948</v>
      </c>
      <c r="B1951" s="509" t="s">
        <v>3875</v>
      </c>
    </row>
    <row r="1952" spans="1:2">
      <c r="A1952" s="509">
        <v>1949</v>
      </c>
      <c r="B1952" s="509" t="s">
        <v>3876</v>
      </c>
    </row>
    <row r="1953" spans="1:2">
      <c r="A1953" s="509">
        <v>1950</v>
      </c>
      <c r="B1953" s="509" t="s">
        <v>3877</v>
      </c>
    </row>
    <row r="1954" spans="1:2">
      <c r="A1954" s="509">
        <v>1951</v>
      </c>
      <c r="B1954" s="509" t="s">
        <v>3878</v>
      </c>
    </row>
    <row r="1955" spans="1:2">
      <c r="A1955" s="509">
        <v>1952</v>
      </c>
      <c r="B1955" s="509" t="s">
        <v>3879</v>
      </c>
    </row>
    <row r="1956" spans="1:2">
      <c r="A1956" s="509">
        <v>1953</v>
      </c>
      <c r="B1956" s="509" t="s">
        <v>3880</v>
      </c>
    </row>
    <row r="1957" spans="1:2">
      <c r="A1957" s="509">
        <v>1954</v>
      </c>
      <c r="B1957" s="509" t="s">
        <v>3881</v>
      </c>
    </row>
    <row r="1958" spans="1:2">
      <c r="A1958" s="509">
        <v>1955</v>
      </c>
      <c r="B1958" s="509" t="s">
        <v>3882</v>
      </c>
    </row>
    <row r="1959" spans="1:2">
      <c r="A1959" s="509">
        <v>1956</v>
      </c>
      <c r="B1959" s="509" t="s">
        <v>3883</v>
      </c>
    </row>
    <row r="1960" spans="1:2">
      <c r="A1960" s="509">
        <v>1957</v>
      </c>
      <c r="B1960" s="509" t="s">
        <v>3884</v>
      </c>
    </row>
    <row r="1961" spans="1:2">
      <c r="A1961" s="509">
        <v>1958</v>
      </c>
      <c r="B1961" s="509" t="s">
        <v>3885</v>
      </c>
    </row>
    <row r="1962" spans="1:2">
      <c r="A1962" s="509">
        <v>1959</v>
      </c>
      <c r="B1962" s="509" t="s">
        <v>3886</v>
      </c>
    </row>
    <row r="1963" spans="1:2">
      <c r="A1963" s="509">
        <v>1960</v>
      </c>
      <c r="B1963" s="509" t="s">
        <v>3887</v>
      </c>
    </row>
    <row r="1964" spans="1:2">
      <c r="A1964" s="509">
        <v>1961</v>
      </c>
      <c r="B1964" s="509" t="s">
        <v>3888</v>
      </c>
    </row>
    <row r="1965" spans="1:2">
      <c r="A1965" s="509">
        <v>1962</v>
      </c>
      <c r="B1965" s="509" t="s">
        <v>3889</v>
      </c>
    </row>
    <row r="1966" spans="1:2">
      <c r="A1966" s="509">
        <v>1963</v>
      </c>
      <c r="B1966" s="509" t="s">
        <v>3890</v>
      </c>
    </row>
    <row r="1967" spans="1:2">
      <c r="A1967" s="509">
        <v>1964</v>
      </c>
      <c r="B1967" s="509" t="s">
        <v>3891</v>
      </c>
    </row>
    <row r="1968" spans="1:2">
      <c r="A1968" s="509">
        <v>1965</v>
      </c>
      <c r="B1968" s="509" t="s">
        <v>3892</v>
      </c>
    </row>
    <row r="1969" spans="1:2">
      <c r="A1969" s="509">
        <v>1966</v>
      </c>
      <c r="B1969" s="509" t="s">
        <v>3893</v>
      </c>
    </row>
    <row r="1970" spans="1:2">
      <c r="A1970" s="509">
        <v>1967</v>
      </c>
      <c r="B1970" s="509" t="s">
        <v>3894</v>
      </c>
    </row>
    <row r="1971" spans="1:2">
      <c r="A1971" s="509">
        <v>1968</v>
      </c>
      <c r="B1971" s="509" t="s">
        <v>3895</v>
      </c>
    </row>
    <row r="1972" spans="1:2">
      <c r="A1972" s="509">
        <v>1969</v>
      </c>
      <c r="B1972" s="509" t="s">
        <v>3896</v>
      </c>
    </row>
    <row r="1973" spans="1:2">
      <c r="A1973" s="509">
        <v>1970</v>
      </c>
      <c r="B1973" s="509" t="s">
        <v>3897</v>
      </c>
    </row>
    <row r="1974" spans="1:2">
      <c r="A1974" s="509">
        <v>1971</v>
      </c>
      <c r="B1974" s="509" t="s">
        <v>3898</v>
      </c>
    </row>
    <row r="1975" spans="1:2">
      <c r="A1975" s="509">
        <v>1972</v>
      </c>
      <c r="B1975" s="509" t="s">
        <v>3899</v>
      </c>
    </row>
    <row r="1976" spans="1:2">
      <c r="A1976" s="509">
        <v>1973</v>
      </c>
      <c r="B1976" s="509" t="s">
        <v>3900</v>
      </c>
    </row>
    <row r="1977" spans="1:2">
      <c r="A1977" s="509">
        <v>1974</v>
      </c>
      <c r="B1977" s="509" t="s">
        <v>3901</v>
      </c>
    </row>
    <row r="1978" spans="1:2">
      <c r="A1978" s="509">
        <v>1975</v>
      </c>
      <c r="B1978" s="509" t="s">
        <v>3902</v>
      </c>
    </row>
    <row r="1979" spans="1:2">
      <c r="A1979" s="509">
        <v>1976</v>
      </c>
      <c r="B1979" s="509" t="s">
        <v>3903</v>
      </c>
    </row>
    <row r="1980" spans="1:2">
      <c r="A1980" s="509">
        <v>1977</v>
      </c>
      <c r="B1980" s="509" t="s">
        <v>3904</v>
      </c>
    </row>
    <row r="1981" spans="1:2">
      <c r="A1981" s="509">
        <v>1978</v>
      </c>
      <c r="B1981" s="509" t="s">
        <v>3905</v>
      </c>
    </row>
    <row r="1982" spans="1:2">
      <c r="A1982" s="509">
        <v>1979</v>
      </c>
      <c r="B1982" s="509" t="s">
        <v>3906</v>
      </c>
    </row>
    <row r="1983" spans="1:2">
      <c r="A1983" s="509">
        <v>1980</v>
      </c>
      <c r="B1983" s="509" t="s">
        <v>3907</v>
      </c>
    </row>
    <row r="1984" spans="1:2">
      <c r="A1984" s="509">
        <v>1981</v>
      </c>
      <c r="B1984" s="509" t="s">
        <v>3908</v>
      </c>
    </row>
    <row r="1985" spans="1:2">
      <c r="A1985" s="509">
        <v>1982</v>
      </c>
      <c r="B1985" s="509" t="s">
        <v>3909</v>
      </c>
    </row>
    <row r="1986" spans="1:2">
      <c r="A1986" s="509">
        <v>1983</v>
      </c>
      <c r="B1986" s="509" t="s">
        <v>3910</v>
      </c>
    </row>
    <row r="1987" spans="1:2">
      <c r="A1987" s="509">
        <v>1984</v>
      </c>
      <c r="B1987" s="509" t="s">
        <v>3911</v>
      </c>
    </row>
    <row r="1988" spans="1:2">
      <c r="A1988" s="509">
        <v>1985</v>
      </c>
      <c r="B1988" s="509" t="s">
        <v>3912</v>
      </c>
    </row>
    <row r="1989" spans="1:2">
      <c r="A1989" s="509">
        <v>1986</v>
      </c>
      <c r="B1989" s="509" t="s">
        <v>3913</v>
      </c>
    </row>
    <row r="1990" spans="1:2">
      <c r="A1990" s="509">
        <v>1987</v>
      </c>
      <c r="B1990" s="509" t="s">
        <v>3914</v>
      </c>
    </row>
    <row r="1991" spans="1:2">
      <c r="A1991" s="509">
        <v>1988</v>
      </c>
      <c r="B1991" s="509" t="s">
        <v>3915</v>
      </c>
    </row>
    <row r="1992" spans="1:2">
      <c r="A1992" s="509">
        <v>1989</v>
      </c>
      <c r="B1992" s="509" t="s">
        <v>3916</v>
      </c>
    </row>
    <row r="1993" spans="1:2">
      <c r="A1993" s="509">
        <v>1990</v>
      </c>
      <c r="B1993" s="509" t="s">
        <v>3917</v>
      </c>
    </row>
    <row r="1994" spans="1:2">
      <c r="A1994" s="509">
        <v>1991</v>
      </c>
      <c r="B1994" s="509" t="s">
        <v>3918</v>
      </c>
    </row>
    <row r="1995" spans="1:2">
      <c r="A1995" s="509">
        <v>1992</v>
      </c>
      <c r="B1995" s="509" t="s">
        <v>3919</v>
      </c>
    </row>
    <row r="1996" spans="1:2">
      <c r="A1996" s="509">
        <v>1993</v>
      </c>
      <c r="B1996" s="509" t="s">
        <v>3920</v>
      </c>
    </row>
    <row r="1997" spans="1:2">
      <c r="A1997" s="509">
        <v>1994</v>
      </c>
      <c r="B1997" s="509" t="s">
        <v>3921</v>
      </c>
    </row>
    <row r="1998" spans="1:2">
      <c r="A1998" s="509">
        <v>1995</v>
      </c>
      <c r="B1998" s="509" t="s">
        <v>3922</v>
      </c>
    </row>
    <row r="1999" spans="1:2">
      <c r="A1999" s="509">
        <v>1996</v>
      </c>
      <c r="B1999" s="509" t="s">
        <v>3923</v>
      </c>
    </row>
    <row r="2000" spans="1:2">
      <c r="A2000" s="509">
        <v>1997</v>
      </c>
      <c r="B2000" s="509" t="s">
        <v>3924</v>
      </c>
    </row>
    <row r="2001" spans="1:2">
      <c r="A2001" s="509">
        <v>1998</v>
      </c>
      <c r="B2001" s="509" t="s">
        <v>3925</v>
      </c>
    </row>
    <row r="2002" spans="1:2">
      <c r="A2002" s="509">
        <v>1999</v>
      </c>
      <c r="B2002" s="509" t="s">
        <v>3926</v>
      </c>
    </row>
    <row r="2003" spans="1:2">
      <c r="A2003" s="509">
        <v>2000</v>
      </c>
      <c r="B2003" s="509" t="s">
        <v>3927</v>
      </c>
    </row>
    <row r="2004" spans="1:2">
      <c r="A2004" s="509">
        <v>2001</v>
      </c>
      <c r="B2004" s="509" t="s">
        <v>3928</v>
      </c>
    </row>
    <row r="2005" spans="1:2">
      <c r="A2005" s="509">
        <v>2002</v>
      </c>
      <c r="B2005" s="509" t="s">
        <v>3929</v>
      </c>
    </row>
    <row r="2006" spans="1:2">
      <c r="A2006" s="509">
        <v>2003</v>
      </c>
      <c r="B2006" s="509" t="s">
        <v>3930</v>
      </c>
    </row>
    <row r="2007" spans="1:2">
      <c r="A2007" s="509">
        <v>2004</v>
      </c>
      <c r="B2007" s="509" t="s">
        <v>3931</v>
      </c>
    </row>
    <row r="2008" spans="1:2">
      <c r="A2008" s="509">
        <v>2005</v>
      </c>
      <c r="B2008" s="509" t="s">
        <v>3932</v>
      </c>
    </row>
    <row r="2009" spans="1:2">
      <c r="A2009" s="509">
        <v>2006</v>
      </c>
      <c r="B2009" s="509" t="s">
        <v>3933</v>
      </c>
    </row>
    <row r="2010" spans="1:2">
      <c r="A2010" s="509">
        <v>2007</v>
      </c>
      <c r="B2010" s="509" t="s">
        <v>3934</v>
      </c>
    </row>
    <row r="2011" spans="1:2">
      <c r="A2011" s="509">
        <v>2008</v>
      </c>
      <c r="B2011" s="509" t="s">
        <v>3935</v>
      </c>
    </row>
    <row r="2012" spans="1:2">
      <c r="A2012" s="509">
        <v>2009</v>
      </c>
      <c r="B2012" s="509" t="s">
        <v>3936</v>
      </c>
    </row>
    <row r="2013" spans="1:2">
      <c r="A2013" s="509">
        <v>2010</v>
      </c>
      <c r="B2013" s="509" t="s">
        <v>3937</v>
      </c>
    </row>
    <row r="2014" spans="1:2">
      <c r="A2014" s="509">
        <v>2011</v>
      </c>
      <c r="B2014" s="509" t="s">
        <v>3938</v>
      </c>
    </row>
    <row r="2015" spans="1:2">
      <c r="A2015" s="509">
        <v>2012</v>
      </c>
      <c r="B2015" s="509" t="s">
        <v>3939</v>
      </c>
    </row>
    <row r="2016" spans="1:2">
      <c r="A2016" s="509">
        <v>2013</v>
      </c>
      <c r="B2016" s="509" t="s">
        <v>3940</v>
      </c>
    </row>
    <row r="2017" spans="1:2">
      <c r="A2017" s="509">
        <v>2014</v>
      </c>
      <c r="B2017" s="509" t="s">
        <v>3941</v>
      </c>
    </row>
    <row r="2018" spans="1:2">
      <c r="A2018" s="509">
        <v>2015</v>
      </c>
      <c r="B2018" s="509" t="s">
        <v>3942</v>
      </c>
    </row>
    <row r="2019" spans="1:2">
      <c r="A2019" s="509">
        <v>2016</v>
      </c>
      <c r="B2019" s="509" t="s">
        <v>3943</v>
      </c>
    </row>
    <row r="2020" spans="1:2">
      <c r="A2020" s="509">
        <v>2017</v>
      </c>
      <c r="B2020" s="509" t="s">
        <v>3944</v>
      </c>
    </row>
    <row r="2021" spans="1:2">
      <c r="A2021" s="509">
        <v>2018</v>
      </c>
      <c r="B2021" s="509" t="s">
        <v>3945</v>
      </c>
    </row>
    <row r="2022" spans="1:2">
      <c r="A2022" s="509">
        <v>2019</v>
      </c>
      <c r="B2022" s="509" t="s">
        <v>3946</v>
      </c>
    </row>
    <row r="2023" spans="1:2">
      <c r="A2023" s="509">
        <v>2020</v>
      </c>
      <c r="B2023" s="509" t="s">
        <v>3947</v>
      </c>
    </row>
    <row r="2024" spans="1:2">
      <c r="A2024" s="509">
        <v>2021</v>
      </c>
      <c r="B2024" s="509" t="s">
        <v>3948</v>
      </c>
    </row>
    <row r="2025" spans="1:2">
      <c r="A2025" s="509">
        <v>2022</v>
      </c>
      <c r="B2025" s="509" t="s">
        <v>3949</v>
      </c>
    </row>
    <row r="2026" spans="1:2">
      <c r="A2026" s="509">
        <v>2023</v>
      </c>
      <c r="B2026" s="509" t="s">
        <v>3950</v>
      </c>
    </row>
    <row r="2027" spans="1:2">
      <c r="A2027" s="509">
        <v>2024</v>
      </c>
      <c r="B2027" s="509" t="s">
        <v>3951</v>
      </c>
    </row>
    <row r="2028" spans="1:2">
      <c r="A2028" s="509">
        <v>2025</v>
      </c>
      <c r="B2028" s="509" t="s">
        <v>3952</v>
      </c>
    </row>
    <row r="2029" spans="1:2">
      <c r="A2029" s="509">
        <v>2026</v>
      </c>
      <c r="B2029" s="509" t="s">
        <v>3953</v>
      </c>
    </row>
    <row r="2030" spans="1:2">
      <c r="A2030" s="509">
        <v>2027</v>
      </c>
      <c r="B2030" s="509" t="s">
        <v>3954</v>
      </c>
    </row>
    <row r="2031" spans="1:2">
      <c r="A2031" s="509">
        <v>2028</v>
      </c>
      <c r="B2031" s="509" t="s">
        <v>3955</v>
      </c>
    </row>
    <row r="2032" spans="1:2">
      <c r="A2032" s="509">
        <v>2029</v>
      </c>
      <c r="B2032" s="509" t="s">
        <v>3956</v>
      </c>
    </row>
    <row r="2033" spans="1:2">
      <c r="A2033" s="509">
        <v>2030</v>
      </c>
      <c r="B2033" s="509" t="s">
        <v>3957</v>
      </c>
    </row>
    <row r="2034" spans="1:2">
      <c r="A2034" s="509">
        <v>2031</v>
      </c>
      <c r="B2034" s="509" t="s">
        <v>3958</v>
      </c>
    </row>
    <row r="2035" spans="1:2">
      <c r="A2035" s="509">
        <v>2032</v>
      </c>
      <c r="B2035" s="509" t="s">
        <v>3959</v>
      </c>
    </row>
    <row r="2036" spans="1:2">
      <c r="A2036" s="509">
        <v>2033</v>
      </c>
      <c r="B2036" s="509" t="s">
        <v>3960</v>
      </c>
    </row>
    <row r="2037" spans="1:2">
      <c r="A2037" s="509">
        <v>2034</v>
      </c>
      <c r="B2037" s="509" t="s">
        <v>3961</v>
      </c>
    </row>
    <row r="2038" spans="1:2">
      <c r="A2038" s="509">
        <v>2035</v>
      </c>
      <c r="B2038" s="509" t="s">
        <v>3962</v>
      </c>
    </row>
    <row r="2039" spans="1:2">
      <c r="A2039" s="509">
        <v>2036</v>
      </c>
      <c r="B2039" s="509" t="s">
        <v>3963</v>
      </c>
    </row>
    <row r="2040" spans="1:2">
      <c r="A2040" s="509">
        <v>2037</v>
      </c>
      <c r="B2040" s="509" t="s">
        <v>3964</v>
      </c>
    </row>
    <row r="2041" spans="1:2">
      <c r="A2041" s="509">
        <v>2038</v>
      </c>
      <c r="B2041" s="509" t="s">
        <v>3965</v>
      </c>
    </row>
    <row r="2042" spans="1:2">
      <c r="A2042" s="509">
        <v>2039</v>
      </c>
      <c r="B2042" s="509" t="s">
        <v>3966</v>
      </c>
    </row>
    <row r="2043" spans="1:2">
      <c r="A2043" s="509">
        <v>2040</v>
      </c>
      <c r="B2043" s="509" t="s">
        <v>3967</v>
      </c>
    </row>
    <row r="2044" spans="1:2">
      <c r="A2044" s="509">
        <v>2041</v>
      </c>
      <c r="B2044" s="509" t="s">
        <v>3968</v>
      </c>
    </row>
    <row r="2045" spans="1:2">
      <c r="A2045" s="509">
        <v>2042</v>
      </c>
      <c r="B2045" s="509" t="s">
        <v>3969</v>
      </c>
    </row>
    <row r="2046" spans="1:2">
      <c r="A2046" s="509">
        <v>2043</v>
      </c>
      <c r="B2046" s="509" t="s">
        <v>3970</v>
      </c>
    </row>
    <row r="2047" spans="1:2">
      <c r="A2047" s="509">
        <v>2044</v>
      </c>
      <c r="B2047" s="509" t="s">
        <v>3971</v>
      </c>
    </row>
    <row r="2048" spans="1:2">
      <c r="A2048" s="509">
        <v>2045</v>
      </c>
      <c r="B2048" s="509" t="s">
        <v>3972</v>
      </c>
    </row>
    <row r="2049" spans="1:2">
      <c r="A2049" s="509">
        <v>2046</v>
      </c>
      <c r="B2049" s="509" t="s">
        <v>3973</v>
      </c>
    </row>
    <row r="2050" spans="1:2">
      <c r="A2050" s="509">
        <v>2047</v>
      </c>
      <c r="B2050" s="509" t="s">
        <v>3974</v>
      </c>
    </row>
    <row r="2051" spans="1:2">
      <c r="A2051" s="509">
        <v>2048</v>
      </c>
      <c r="B2051" s="509" t="s">
        <v>3975</v>
      </c>
    </row>
    <row r="2052" spans="1:2">
      <c r="A2052" s="509">
        <v>2049</v>
      </c>
      <c r="B2052" s="509" t="s">
        <v>3976</v>
      </c>
    </row>
    <row r="2053" spans="1:2">
      <c r="A2053" s="509">
        <v>2050</v>
      </c>
      <c r="B2053" s="509" t="s">
        <v>3977</v>
      </c>
    </row>
    <row r="2054" spans="1:2">
      <c r="A2054" s="509">
        <v>2051</v>
      </c>
      <c r="B2054" s="509" t="s">
        <v>3978</v>
      </c>
    </row>
    <row r="2055" spans="1:2">
      <c r="A2055" s="509">
        <v>2052</v>
      </c>
      <c r="B2055" s="509" t="s">
        <v>3979</v>
      </c>
    </row>
    <row r="2056" spans="1:2">
      <c r="A2056" s="509">
        <v>2053</v>
      </c>
      <c r="B2056" s="509" t="s">
        <v>3980</v>
      </c>
    </row>
    <row r="2057" spans="1:2">
      <c r="A2057" s="509">
        <v>2054</v>
      </c>
      <c r="B2057" s="509" t="s">
        <v>3981</v>
      </c>
    </row>
    <row r="2058" spans="1:2">
      <c r="A2058" s="509">
        <v>2055</v>
      </c>
      <c r="B2058" s="509" t="s">
        <v>3982</v>
      </c>
    </row>
    <row r="2059" spans="1:2">
      <c r="A2059" s="509">
        <v>2056</v>
      </c>
      <c r="B2059" s="509" t="s">
        <v>3983</v>
      </c>
    </row>
    <row r="2060" spans="1:2">
      <c r="A2060" s="509">
        <v>2057</v>
      </c>
      <c r="B2060" s="509" t="s">
        <v>3984</v>
      </c>
    </row>
    <row r="2061" spans="1:2">
      <c r="A2061" s="509">
        <v>2058</v>
      </c>
      <c r="B2061" s="509" t="s">
        <v>3985</v>
      </c>
    </row>
    <row r="2062" spans="1:2">
      <c r="A2062" s="509">
        <v>2059</v>
      </c>
      <c r="B2062" s="509" t="s">
        <v>3986</v>
      </c>
    </row>
    <row r="2063" spans="1:2">
      <c r="A2063" s="509">
        <v>2060</v>
      </c>
      <c r="B2063" s="509" t="s">
        <v>3987</v>
      </c>
    </row>
    <row r="2064" spans="1:2">
      <c r="A2064" s="509">
        <v>2061</v>
      </c>
      <c r="B2064" s="509" t="s">
        <v>3988</v>
      </c>
    </row>
    <row r="2065" spans="1:2">
      <c r="A2065" s="509">
        <v>2062</v>
      </c>
      <c r="B2065" s="509" t="s">
        <v>3989</v>
      </c>
    </row>
    <row r="2066" spans="1:2">
      <c r="A2066" s="509">
        <v>2063</v>
      </c>
      <c r="B2066" s="509" t="s">
        <v>3990</v>
      </c>
    </row>
    <row r="2067" spans="1:2">
      <c r="A2067" s="509">
        <v>2064</v>
      </c>
      <c r="B2067" s="509" t="s">
        <v>3991</v>
      </c>
    </row>
    <row r="2068" spans="1:2">
      <c r="A2068" s="509">
        <v>2065</v>
      </c>
      <c r="B2068" s="509" t="s">
        <v>3992</v>
      </c>
    </row>
    <row r="2069" spans="1:2">
      <c r="A2069" s="509">
        <v>2066</v>
      </c>
      <c r="B2069" s="509" t="s">
        <v>3993</v>
      </c>
    </row>
    <row r="2070" spans="1:2">
      <c r="A2070" s="509">
        <v>2067</v>
      </c>
      <c r="B2070" s="509" t="s">
        <v>3994</v>
      </c>
    </row>
    <row r="2071" spans="1:2">
      <c r="A2071" s="509">
        <v>2068</v>
      </c>
      <c r="B2071" s="509" t="s">
        <v>3995</v>
      </c>
    </row>
    <row r="2072" spans="1:2">
      <c r="A2072" s="509">
        <v>2069</v>
      </c>
      <c r="B2072" s="509" t="s">
        <v>3996</v>
      </c>
    </row>
    <row r="2073" spans="1:2">
      <c r="A2073" s="509">
        <v>2070</v>
      </c>
      <c r="B2073" s="509" t="s">
        <v>3997</v>
      </c>
    </row>
    <row r="2074" spans="1:2">
      <c r="A2074" s="509">
        <v>2071</v>
      </c>
      <c r="B2074" s="509" t="s">
        <v>3998</v>
      </c>
    </row>
    <row r="2075" spans="1:2">
      <c r="A2075" s="509">
        <v>2072</v>
      </c>
      <c r="B2075" s="509" t="s">
        <v>3999</v>
      </c>
    </row>
    <row r="2076" spans="1:2">
      <c r="A2076" s="509">
        <v>2073</v>
      </c>
      <c r="B2076" s="509" t="s">
        <v>4000</v>
      </c>
    </row>
    <row r="2077" spans="1:2">
      <c r="A2077" s="509">
        <v>2074</v>
      </c>
      <c r="B2077" s="509" t="s">
        <v>4001</v>
      </c>
    </row>
    <row r="2078" spans="1:2">
      <c r="A2078" s="509">
        <v>2075</v>
      </c>
      <c r="B2078" s="509" t="s">
        <v>4002</v>
      </c>
    </row>
    <row r="2079" spans="1:2">
      <c r="A2079" s="509">
        <v>2076</v>
      </c>
      <c r="B2079" s="509" t="s">
        <v>4003</v>
      </c>
    </row>
    <row r="2080" spans="1:2">
      <c r="A2080" s="509">
        <v>2077</v>
      </c>
      <c r="B2080" s="509" t="s">
        <v>4004</v>
      </c>
    </row>
    <row r="2081" spans="1:2">
      <c r="A2081" s="509">
        <v>2078</v>
      </c>
      <c r="B2081" s="509" t="s">
        <v>4005</v>
      </c>
    </row>
    <row r="2082" spans="1:2">
      <c r="A2082" s="509">
        <v>2079</v>
      </c>
      <c r="B2082" s="509" t="s">
        <v>4006</v>
      </c>
    </row>
    <row r="2083" spans="1:2">
      <c r="A2083" s="509">
        <v>2080</v>
      </c>
      <c r="B2083" s="509" t="s">
        <v>4007</v>
      </c>
    </row>
    <row r="2084" spans="1:2">
      <c r="A2084" s="509">
        <v>2081</v>
      </c>
      <c r="B2084" s="509" t="s">
        <v>4008</v>
      </c>
    </row>
    <row r="2085" spans="1:2">
      <c r="A2085" s="509">
        <v>2082</v>
      </c>
      <c r="B2085" s="509" t="s">
        <v>4009</v>
      </c>
    </row>
    <row r="2086" spans="1:2">
      <c r="A2086" s="509">
        <v>2083</v>
      </c>
      <c r="B2086" s="509" t="s">
        <v>4010</v>
      </c>
    </row>
    <row r="2087" spans="1:2">
      <c r="A2087" s="509">
        <v>2084</v>
      </c>
      <c r="B2087" s="509" t="s">
        <v>4011</v>
      </c>
    </row>
    <row r="2088" spans="1:2">
      <c r="A2088" s="509">
        <v>2085</v>
      </c>
      <c r="B2088" s="509" t="s">
        <v>4012</v>
      </c>
    </row>
    <row r="2089" spans="1:2">
      <c r="A2089" s="509">
        <v>2086</v>
      </c>
      <c r="B2089" s="509" t="s">
        <v>4013</v>
      </c>
    </row>
    <row r="2090" spans="1:2">
      <c r="A2090" s="509">
        <v>2087</v>
      </c>
      <c r="B2090" s="509" t="s">
        <v>4014</v>
      </c>
    </row>
    <row r="2091" spans="1:2">
      <c r="A2091" s="509">
        <v>2088</v>
      </c>
      <c r="B2091" s="509" t="s">
        <v>4015</v>
      </c>
    </row>
    <row r="2092" spans="1:2">
      <c r="A2092" s="509">
        <v>2089</v>
      </c>
      <c r="B2092" s="509" t="s">
        <v>4016</v>
      </c>
    </row>
    <row r="2093" spans="1:2">
      <c r="A2093" s="509">
        <v>2090</v>
      </c>
      <c r="B2093" s="509" t="s">
        <v>4017</v>
      </c>
    </row>
    <row r="2094" spans="1:2">
      <c r="A2094" s="509">
        <v>2091</v>
      </c>
      <c r="B2094" s="509" t="s">
        <v>4018</v>
      </c>
    </row>
    <row r="2095" spans="1:2">
      <c r="A2095" s="509">
        <v>2092</v>
      </c>
      <c r="B2095" s="509" t="s">
        <v>4019</v>
      </c>
    </row>
    <row r="2096" spans="1:2">
      <c r="A2096" s="509">
        <v>2093</v>
      </c>
      <c r="B2096" s="509" t="s">
        <v>4020</v>
      </c>
    </row>
    <row r="2097" spans="1:2">
      <c r="A2097" s="509">
        <v>2094</v>
      </c>
      <c r="B2097" s="509" t="s">
        <v>4021</v>
      </c>
    </row>
    <row r="2098" spans="1:2">
      <c r="A2098" s="509">
        <v>2095</v>
      </c>
      <c r="B2098" s="509" t="s">
        <v>4022</v>
      </c>
    </row>
    <row r="2099" spans="1:2">
      <c r="A2099" s="509">
        <v>2096</v>
      </c>
      <c r="B2099" s="509" t="s">
        <v>4023</v>
      </c>
    </row>
    <row r="2100" spans="1:2">
      <c r="A2100" s="509">
        <v>2097</v>
      </c>
      <c r="B2100" s="509" t="s">
        <v>4024</v>
      </c>
    </row>
    <row r="2101" spans="1:2">
      <c r="A2101" s="509">
        <v>2098</v>
      </c>
      <c r="B2101" s="509" t="s">
        <v>4025</v>
      </c>
    </row>
    <row r="2102" spans="1:2">
      <c r="A2102" s="509">
        <v>2099</v>
      </c>
      <c r="B2102" s="509" t="s">
        <v>4026</v>
      </c>
    </row>
    <row r="2103" spans="1:2">
      <c r="A2103" s="509">
        <v>2100</v>
      </c>
      <c r="B2103" s="509" t="s">
        <v>4027</v>
      </c>
    </row>
    <row r="2104" spans="1:2">
      <c r="A2104" s="509">
        <v>2101</v>
      </c>
      <c r="B2104" s="509" t="s">
        <v>4028</v>
      </c>
    </row>
    <row r="2105" spans="1:2">
      <c r="A2105" s="509">
        <v>2102</v>
      </c>
      <c r="B2105" s="509" t="s">
        <v>4029</v>
      </c>
    </row>
    <row r="2106" spans="1:2">
      <c r="A2106" s="509">
        <v>2103</v>
      </c>
      <c r="B2106" s="509" t="s">
        <v>4030</v>
      </c>
    </row>
    <row r="2107" spans="1:2">
      <c r="A2107" s="509">
        <v>2104</v>
      </c>
      <c r="B2107" s="509" t="s">
        <v>4031</v>
      </c>
    </row>
    <row r="2108" spans="1:2">
      <c r="A2108" s="509">
        <v>2105</v>
      </c>
      <c r="B2108" s="509" t="s">
        <v>4032</v>
      </c>
    </row>
    <row r="2109" spans="1:2">
      <c r="A2109" s="509">
        <v>2106</v>
      </c>
      <c r="B2109" s="509" t="s">
        <v>4033</v>
      </c>
    </row>
    <row r="2110" spans="1:2">
      <c r="A2110" s="509">
        <v>2107</v>
      </c>
      <c r="B2110" s="509" t="s">
        <v>4034</v>
      </c>
    </row>
    <row r="2111" spans="1:2">
      <c r="A2111" s="509">
        <v>2108</v>
      </c>
      <c r="B2111" s="509" t="s">
        <v>4035</v>
      </c>
    </row>
    <row r="2112" spans="1:2">
      <c r="A2112" s="509">
        <v>2109</v>
      </c>
      <c r="B2112" s="509" t="s">
        <v>4036</v>
      </c>
    </row>
    <row r="2113" spans="1:2">
      <c r="A2113" s="509">
        <v>2110</v>
      </c>
      <c r="B2113" s="509" t="s">
        <v>4037</v>
      </c>
    </row>
    <row r="2114" spans="1:2">
      <c r="A2114" s="509">
        <v>2111</v>
      </c>
      <c r="B2114" s="509" t="s">
        <v>4038</v>
      </c>
    </row>
    <row r="2115" spans="1:2">
      <c r="A2115" s="509">
        <v>2112</v>
      </c>
      <c r="B2115" s="509" t="s">
        <v>4039</v>
      </c>
    </row>
    <row r="2116" spans="1:2">
      <c r="A2116" s="509">
        <v>2113</v>
      </c>
      <c r="B2116" s="509" t="s">
        <v>4040</v>
      </c>
    </row>
    <row r="2117" spans="1:2">
      <c r="A2117" s="509">
        <v>2114</v>
      </c>
      <c r="B2117" s="509" t="s">
        <v>4041</v>
      </c>
    </row>
    <row r="2118" spans="1:2">
      <c r="A2118" s="509">
        <v>2115</v>
      </c>
      <c r="B2118" s="509" t="s">
        <v>4042</v>
      </c>
    </row>
    <row r="2119" spans="1:2">
      <c r="A2119" s="509">
        <v>2116</v>
      </c>
      <c r="B2119" s="509" t="s">
        <v>4043</v>
      </c>
    </row>
    <row r="2120" spans="1:2">
      <c r="A2120" s="509">
        <v>2117</v>
      </c>
      <c r="B2120" s="509" t="s">
        <v>4044</v>
      </c>
    </row>
    <row r="2121" spans="1:2">
      <c r="A2121" s="509">
        <v>2118</v>
      </c>
      <c r="B2121" s="509" t="s">
        <v>4045</v>
      </c>
    </row>
    <row r="2122" spans="1:2">
      <c r="A2122" s="509">
        <v>2119</v>
      </c>
      <c r="B2122" s="509" t="s">
        <v>4046</v>
      </c>
    </row>
    <row r="2123" spans="1:2">
      <c r="A2123" s="509">
        <v>2120</v>
      </c>
      <c r="B2123" s="509" t="s">
        <v>4047</v>
      </c>
    </row>
    <row r="2124" spans="1:2">
      <c r="A2124" s="509">
        <v>2121</v>
      </c>
      <c r="B2124" s="509" t="s">
        <v>4048</v>
      </c>
    </row>
    <row r="2125" spans="1:2">
      <c r="A2125" s="509">
        <v>2122</v>
      </c>
      <c r="B2125" s="509" t="s">
        <v>4049</v>
      </c>
    </row>
    <row r="2126" spans="1:2">
      <c r="A2126" s="509">
        <v>2123</v>
      </c>
      <c r="B2126" s="509" t="s">
        <v>4050</v>
      </c>
    </row>
    <row r="2127" spans="1:2">
      <c r="A2127" s="509">
        <v>2124</v>
      </c>
      <c r="B2127" s="509" t="s">
        <v>4051</v>
      </c>
    </row>
    <row r="2128" spans="1:2">
      <c r="A2128" s="509">
        <v>2125</v>
      </c>
      <c r="B2128" s="509" t="s">
        <v>4052</v>
      </c>
    </row>
    <row r="2129" spans="1:2">
      <c r="A2129" s="509">
        <v>2126</v>
      </c>
      <c r="B2129" s="509" t="s">
        <v>4053</v>
      </c>
    </row>
    <row r="2130" spans="1:2">
      <c r="A2130" s="509">
        <v>2127</v>
      </c>
      <c r="B2130" s="509" t="s">
        <v>4054</v>
      </c>
    </row>
    <row r="2131" spans="1:2">
      <c r="A2131" s="509">
        <v>2128</v>
      </c>
      <c r="B2131" s="509" t="s">
        <v>4055</v>
      </c>
    </row>
    <row r="2132" spans="1:2">
      <c r="A2132" s="509">
        <v>2129</v>
      </c>
      <c r="B2132" s="509" t="s">
        <v>4056</v>
      </c>
    </row>
    <row r="2133" spans="1:2">
      <c r="A2133" s="509">
        <v>2130</v>
      </c>
      <c r="B2133" s="509" t="s">
        <v>4057</v>
      </c>
    </row>
    <row r="2134" spans="1:2">
      <c r="A2134" s="509">
        <v>2131</v>
      </c>
      <c r="B2134" s="509" t="s">
        <v>4058</v>
      </c>
    </row>
    <row r="2135" spans="1:2">
      <c r="A2135" s="509">
        <v>2132</v>
      </c>
      <c r="B2135" s="509" t="s">
        <v>4059</v>
      </c>
    </row>
    <row r="2136" spans="1:2">
      <c r="A2136" s="509">
        <v>2133</v>
      </c>
      <c r="B2136" s="509" t="s">
        <v>4060</v>
      </c>
    </row>
    <row r="2137" spans="1:2">
      <c r="A2137" s="509">
        <v>2134</v>
      </c>
      <c r="B2137" s="509" t="s">
        <v>4061</v>
      </c>
    </row>
    <row r="2138" spans="1:2">
      <c r="A2138" s="509">
        <v>2135</v>
      </c>
      <c r="B2138" s="509" t="s">
        <v>4062</v>
      </c>
    </row>
    <row r="2139" spans="1:2">
      <c r="A2139" s="509">
        <v>2136</v>
      </c>
      <c r="B2139" s="509" t="s">
        <v>4063</v>
      </c>
    </row>
    <row r="2140" spans="1:2">
      <c r="A2140" s="509">
        <v>2137</v>
      </c>
      <c r="B2140" s="509" t="s">
        <v>4064</v>
      </c>
    </row>
    <row r="2141" spans="1:2">
      <c r="A2141" s="509">
        <v>2138</v>
      </c>
      <c r="B2141" s="509" t="s">
        <v>4065</v>
      </c>
    </row>
    <row r="2142" spans="1:2">
      <c r="A2142" s="509">
        <v>2139</v>
      </c>
      <c r="B2142" s="509" t="s">
        <v>4066</v>
      </c>
    </row>
    <row r="2143" spans="1:2">
      <c r="A2143" s="509">
        <v>2140</v>
      </c>
      <c r="B2143" s="509" t="s">
        <v>4067</v>
      </c>
    </row>
    <row r="2144" spans="1:2">
      <c r="A2144" s="509">
        <v>2141</v>
      </c>
      <c r="B2144" s="509" t="s">
        <v>4068</v>
      </c>
    </row>
    <row r="2145" spans="1:2">
      <c r="A2145" s="509">
        <v>2142</v>
      </c>
      <c r="B2145" s="509" t="s">
        <v>4069</v>
      </c>
    </row>
    <row r="2146" spans="1:2">
      <c r="A2146" s="509">
        <v>2143</v>
      </c>
      <c r="B2146" s="509" t="s">
        <v>4070</v>
      </c>
    </row>
    <row r="2147" spans="1:2">
      <c r="A2147" s="509">
        <v>2144</v>
      </c>
      <c r="B2147" s="509" t="s">
        <v>4071</v>
      </c>
    </row>
    <row r="2148" spans="1:2">
      <c r="A2148" s="509">
        <v>2145</v>
      </c>
      <c r="B2148" s="509" t="s">
        <v>4072</v>
      </c>
    </row>
    <row r="2149" spans="1:2">
      <c r="A2149" s="509">
        <v>2146</v>
      </c>
      <c r="B2149" s="509" t="s">
        <v>4073</v>
      </c>
    </row>
    <row r="2150" spans="1:2">
      <c r="A2150" s="509">
        <v>2147</v>
      </c>
      <c r="B2150" s="509" t="s">
        <v>4074</v>
      </c>
    </row>
    <row r="2151" spans="1:2">
      <c r="A2151" s="509">
        <v>2148</v>
      </c>
      <c r="B2151" s="509" t="s">
        <v>4075</v>
      </c>
    </row>
    <row r="2152" spans="1:2">
      <c r="A2152" s="509">
        <v>2149</v>
      </c>
      <c r="B2152" s="509" t="s">
        <v>4076</v>
      </c>
    </row>
    <row r="2153" spans="1:2">
      <c r="A2153" s="509">
        <v>2150</v>
      </c>
      <c r="B2153" s="509" t="s">
        <v>4077</v>
      </c>
    </row>
    <row r="2154" spans="1:2">
      <c r="A2154" s="509">
        <v>2151</v>
      </c>
      <c r="B2154" s="509" t="s">
        <v>4078</v>
      </c>
    </row>
    <row r="2155" spans="1:2">
      <c r="A2155" s="509">
        <v>2152</v>
      </c>
      <c r="B2155" s="509" t="s">
        <v>4079</v>
      </c>
    </row>
    <row r="2156" spans="1:2">
      <c r="A2156" s="509">
        <v>2153</v>
      </c>
      <c r="B2156" s="509" t="s">
        <v>4080</v>
      </c>
    </row>
    <row r="2157" spans="1:2">
      <c r="A2157" s="509">
        <v>2154</v>
      </c>
      <c r="B2157" s="509" t="s">
        <v>4081</v>
      </c>
    </row>
    <row r="2158" spans="1:2">
      <c r="A2158" s="509">
        <v>2155</v>
      </c>
      <c r="B2158" s="509" t="s">
        <v>4082</v>
      </c>
    </row>
    <row r="2159" spans="1:2">
      <c r="A2159" s="509">
        <v>2156</v>
      </c>
      <c r="B2159" s="509" t="s">
        <v>4083</v>
      </c>
    </row>
    <row r="2160" spans="1:2">
      <c r="A2160" s="509">
        <v>2157</v>
      </c>
      <c r="B2160" s="509" t="s">
        <v>4084</v>
      </c>
    </row>
    <row r="2161" spans="1:2">
      <c r="A2161" s="509">
        <v>2158</v>
      </c>
      <c r="B2161" s="509" t="s">
        <v>4085</v>
      </c>
    </row>
    <row r="2162" spans="1:2">
      <c r="A2162" s="509">
        <v>2159</v>
      </c>
      <c r="B2162" s="509" t="s">
        <v>4086</v>
      </c>
    </row>
    <row r="2163" spans="1:2">
      <c r="A2163" s="509">
        <v>2160</v>
      </c>
      <c r="B2163" s="509" t="s">
        <v>4087</v>
      </c>
    </row>
    <row r="2164" spans="1:2">
      <c r="A2164" s="509">
        <v>2161</v>
      </c>
      <c r="B2164" s="509" t="s">
        <v>4088</v>
      </c>
    </row>
    <row r="2165" spans="1:2">
      <c r="A2165" s="509">
        <v>2162</v>
      </c>
      <c r="B2165" s="509" t="s">
        <v>4089</v>
      </c>
    </row>
    <row r="2166" spans="1:2">
      <c r="A2166" s="509">
        <v>2163</v>
      </c>
      <c r="B2166" s="509" t="s">
        <v>4090</v>
      </c>
    </row>
    <row r="2167" spans="1:2">
      <c r="A2167" s="509">
        <v>2164</v>
      </c>
      <c r="B2167" s="509" t="s">
        <v>4091</v>
      </c>
    </row>
    <row r="2168" spans="1:2">
      <c r="A2168" s="509">
        <v>2165</v>
      </c>
      <c r="B2168" s="509" t="s">
        <v>4092</v>
      </c>
    </row>
    <row r="2169" spans="1:2">
      <c r="A2169" s="509">
        <v>2166</v>
      </c>
      <c r="B2169" s="509" t="s">
        <v>4093</v>
      </c>
    </row>
    <row r="2170" spans="1:2">
      <c r="A2170" s="509">
        <v>2167</v>
      </c>
      <c r="B2170" s="509" t="s">
        <v>4094</v>
      </c>
    </row>
    <row r="2171" spans="1:2">
      <c r="A2171" s="509">
        <v>2168</v>
      </c>
      <c r="B2171" s="509" t="s">
        <v>4095</v>
      </c>
    </row>
    <row r="2172" spans="1:2">
      <c r="A2172" s="509">
        <v>2169</v>
      </c>
      <c r="B2172" s="509" t="s">
        <v>4096</v>
      </c>
    </row>
    <row r="2173" spans="1:2">
      <c r="A2173" s="509">
        <v>2170</v>
      </c>
      <c r="B2173" s="509" t="s">
        <v>4097</v>
      </c>
    </row>
    <row r="2174" spans="1:2">
      <c r="A2174" s="509">
        <v>2171</v>
      </c>
      <c r="B2174" s="509" t="s">
        <v>4098</v>
      </c>
    </row>
    <row r="2175" spans="1:2">
      <c r="A2175" s="509">
        <v>2172</v>
      </c>
      <c r="B2175" s="509" t="s">
        <v>4099</v>
      </c>
    </row>
    <row r="2176" spans="1:2">
      <c r="A2176" s="509">
        <v>2173</v>
      </c>
      <c r="B2176" s="509" t="s">
        <v>4100</v>
      </c>
    </row>
    <row r="2177" spans="1:2">
      <c r="A2177" s="509">
        <v>2174</v>
      </c>
      <c r="B2177" s="509" t="s">
        <v>4101</v>
      </c>
    </row>
    <row r="2178" spans="1:2">
      <c r="A2178" s="509">
        <v>2175</v>
      </c>
      <c r="B2178" s="509" t="s">
        <v>4102</v>
      </c>
    </row>
    <row r="2179" spans="1:2">
      <c r="A2179" s="509">
        <v>2176</v>
      </c>
      <c r="B2179" s="509" t="s">
        <v>4103</v>
      </c>
    </row>
    <row r="2180" spans="1:2">
      <c r="A2180" s="509">
        <v>2177</v>
      </c>
      <c r="B2180" s="509" t="s">
        <v>4104</v>
      </c>
    </row>
    <row r="2181" spans="1:2">
      <c r="A2181" s="509">
        <v>2178</v>
      </c>
      <c r="B2181" s="509" t="s">
        <v>4105</v>
      </c>
    </row>
    <row r="2182" spans="1:2">
      <c r="A2182" s="509">
        <v>2179</v>
      </c>
      <c r="B2182" s="509" t="s">
        <v>4106</v>
      </c>
    </row>
    <row r="2183" spans="1:2">
      <c r="A2183" s="509">
        <v>2180</v>
      </c>
      <c r="B2183" s="509" t="s">
        <v>4107</v>
      </c>
    </row>
    <row r="2184" spans="1:2">
      <c r="A2184" s="509">
        <v>2181</v>
      </c>
      <c r="B2184" s="509" t="s">
        <v>4108</v>
      </c>
    </row>
    <row r="2185" spans="1:2">
      <c r="A2185" s="509">
        <v>2182</v>
      </c>
      <c r="B2185" s="509" t="s">
        <v>4109</v>
      </c>
    </row>
    <row r="2186" spans="1:2">
      <c r="A2186" s="509">
        <v>2183</v>
      </c>
      <c r="B2186" s="509" t="s">
        <v>4110</v>
      </c>
    </row>
    <row r="2187" spans="1:2">
      <c r="A2187" s="509">
        <v>2184</v>
      </c>
      <c r="B2187" s="509" t="s">
        <v>4111</v>
      </c>
    </row>
    <row r="2188" spans="1:2">
      <c r="A2188" s="509">
        <v>2185</v>
      </c>
      <c r="B2188" s="509" t="s">
        <v>4112</v>
      </c>
    </row>
    <row r="2189" spans="1:2">
      <c r="A2189" s="509">
        <v>2186</v>
      </c>
      <c r="B2189" s="509" t="s">
        <v>4113</v>
      </c>
    </row>
    <row r="2190" spans="1:2">
      <c r="A2190" s="509">
        <v>2187</v>
      </c>
      <c r="B2190" s="509" t="s">
        <v>4114</v>
      </c>
    </row>
    <row r="2191" spans="1:2">
      <c r="A2191" s="509">
        <v>2188</v>
      </c>
      <c r="B2191" s="509" t="s">
        <v>4115</v>
      </c>
    </row>
    <row r="2192" spans="1:2">
      <c r="A2192" s="509">
        <v>2189</v>
      </c>
      <c r="B2192" s="509" t="s">
        <v>4116</v>
      </c>
    </row>
    <row r="2193" spans="1:2">
      <c r="A2193" s="509">
        <v>2190</v>
      </c>
      <c r="B2193" s="509" t="s">
        <v>4117</v>
      </c>
    </row>
    <row r="2194" spans="1:2">
      <c r="A2194" s="509">
        <v>2191</v>
      </c>
      <c r="B2194" s="509" t="s">
        <v>4118</v>
      </c>
    </row>
    <row r="2195" spans="1:2">
      <c r="A2195" s="509">
        <v>2192</v>
      </c>
      <c r="B2195" s="509" t="s">
        <v>4119</v>
      </c>
    </row>
    <row r="2196" spans="1:2">
      <c r="A2196" s="509">
        <v>2193</v>
      </c>
      <c r="B2196" s="509" t="s">
        <v>4120</v>
      </c>
    </row>
    <row r="2197" spans="1:2">
      <c r="A2197" s="509">
        <v>2194</v>
      </c>
      <c r="B2197" s="509" t="s">
        <v>4121</v>
      </c>
    </row>
    <row r="2198" spans="1:2">
      <c r="A2198" s="509">
        <v>2195</v>
      </c>
      <c r="B2198" s="509" t="s">
        <v>4122</v>
      </c>
    </row>
    <row r="2199" spans="1:2">
      <c r="A2199" s="509">
        <v>2196</v>
      </c>
      <c r="B2199" s="509" t="s">
        <v>4123</v>
      </c>
    </row>
    <row r="2200" spans="1:2">
      <c r="A2200" s="509">
        <v>2197</v>
      </c>
      <c r="B2200" s="509" t="s">
        <v>4124</v>
      </c>
    </row>
    <row r="2201" spans="1:2">
      <c r="A2201" s="509">
        <v>2198</v>
      </c>
      <c r="B2201" s="509" t="s">
        <v>4125</v>
      </c>
    </row>
    <row r="2202" spans="1:2">
      <c r="A2202" s="509">
        <v>2199</v>
      </c>
      <c r="B2202" s="509" t="s">
        <v>4126</v>
      </c>
    </row>
    <row r="2203" spans="1:2">
      <c r="A2203" s="509">
        <v>2200</v>
      </c>
      <c r="B2203" s="509" t="s">
        <v>4127</v>
      </c>
    </row>
    <row r="2204" spans="1:2">
      <c r="A2204" s="509">
        <v>2201</v>
      </c>
      <c r="B2204" s="509" t="s">
        <v>4128</v>
      </c>
    </row>
    <row r="2205" spans="1:2">
      <c r="A2205" s="509">
        <v>2202</v>
      </c>
      <c r="B2205" s="509" t="s">
        <v>4129</v>
      </c>
    </row>
    <row r="2206" spans="1:2">
      <c r="A2206" s="509">
        <v>2203</v>
      </c>
      <c r="B2206" s="509" t="s">
        <v>4130</v>
      </c>
    </row>
    <row r="2207" spans="1:2">
      <c r="A2207" s="509">
        <v>2204</v>
      </c>
      <c r="B2207" s="509" t="s">
        <v>4131</v>
      </c>
    </row>
    <row r="2208" spans="1:2">
      <c r="A2208" s="509">
        <v>2205</v>
      </c>
      <c r="B2208" s="509" t="s">
        <v>4132</v>
      </c>
    </row>
    <row r="2209" spans="1:2">
      <c r="A2209" s="509">
        <v>2206</v>
      </c>
      <c r="B2209" s="509" t="s">
        <v>4133</v>
      </c>
    </row>
    <row r="2210" spans="1:2">
      <c r="A2210" s="509">
        <v>2207</v>
      </c>
      <c r="B2210" s="509" t="s">
        <v>4134</v>
      </c>
    </row>
    <row r="2211" spans="1:2">
      <c r="A2211" s="509">
        <v>2208</v>
      </c>
      <c r="B2211" s="509" t="s">
        <v>4135</v>
      </c>
    </row>
    <row r="2212" spans="1:2">
      <c r="A2212" s="509">
        <v>2209</v>
      </c>
      <c r="B2212" s="509" t="s">
        <v>4136</v>
      </c>
    </row>
    <row r="2213" spans="1:2">
      <c r="A2213" s="509">
        <v>2210</v>
      </c>
      <c r="B2213" s="509" t="s">
        <v>4137</v>
      </c>
    </row>
    <row r="2214" spans="1:2">
      <c r="A2214" s="509">
        <v>2211</v>
      </c>
      <c r="B2214" s="509" t="s">
        <v>4138</v>
      </c>
    </row>
    <row r="2215" spans="1:2">
      <c r="A2215" s="509">
        <v>2212</v>
      </c>
      <c r="B2215" s="509" t="s">
        <v>4139</v>
      </c>
    </row>
    <row r="2216" spans="1:2">
      <c r="A2216" s="509">
        <v>2213</v>
      </c>
      <c r="B2216" s="509" t="s">
        <v>4140</v>
      </c>
    </row>
    <row r="2217" spans="1:2">
      <c r="A2217" s="509">
        <v>2214</v>
      </c>
      <c r="B2217" s="509" t="s">
        <v>4141</v>
      </c>
    </row>
    <row r="2218" spans="1:2">
      <c r="A2218" s="509">
        <v>2215</v>
      </c>
      <c r="B2218" s="509" t="s">
        <v>4142</v>
      </c>
    </row>
    <row r="2219" spans="1:2">
      <c r="A2219" s="509">
        <v>2216</v>
      </c>
      <c r="B2219" s="509" t="s">
        <v>4143</v>
      </c>
    </row>
    <row r="2220" spans="1:2">
      <c r="A2220" s="509">
        <v>2217</v>
      </c>
      <c r="B2220" s="509" t="s">
        <v>4144</v>
      </c>
    </row>
    <row r="2221" spans="1:2">
      <c r="A2221" s="509">
        <v>2218</v>
      </c>
      <c r="B2221" s="509" t="s">
        <v>4145</v>
      </c>
    </row>
    <row r="2222" spans="1:2">
      <c r="A2222" s="509">
        <v>2219</v>
      </c>
      <c r="B2222" s="509" t="s">
        <v>4146</v>
      </c>
    </row>
    <row r="2223" spans="1:2">
      <c r="A2223" s="509">
        <v>2220</v>
      </c>
      <c r="B2223" s="509" t="s">
        <v>4147</v>
      </c>
    </row>
    <row r="2224" spans="1:2">
      <c r="A2224" s="509">
        <v>2221</v>
      </c>
      <c r="B2224" s="509" t="s">
        <v>4148</v>
      </c>
    </row>
    <row r="2225" spans="1:2">
      <c r="A2225" s="509">
        <v>2222</v>
      </c>
      <c r="B2225" s="509" t="s">
        <v>4149</v>
      </c>
    </row>
    <row r="2226" spans="1:2">
      <c r="A2226" s="509">
        <v>2223</v>
      </c>
      <c r="B2226" s="509" t="s">
        <v>4150</v>
      </c>
    </row>
    <row r="2227" spans="1:2">
      <c r="A2227" s="509">
        <v>2224</v>
      </c>
      <c r="B2227" s="509" t="s">
        <v>4151</v>
      </c>
    </row>
    <row r="2228" spans="1:2">
      <c r="A2228" s="509">
        <v>2225</v>
      </c>
      <c r="B2228" s="509" t="s">
        <v>4152</v>
      </c>
    </row>
    <row r="2229" spans="1:2">
      <c r="A2229" s="509">
        <v>2226</v>
      </c>
      <c r="B2229" s="509" t="s">
        <v>4153</v>
      </c>
    </row>
    <row r="2230" spans="1:2">
      <c r="A2230" s="509">
        <v>2227</v>
      </c>
      <c r="B2230" s="509" t="s">
        <v>4154</v>
      </c>
    </row>
    <row r="2231" spans="1:2">
      <c r="A2231" s="509">
        <v>2228</v>
      </c>
      <c r="B2231" s="509" t="s">
        <v>4155</v>
      </c>
    </row>
    <row r="2232" spans="1:2">
      <c r="A2232" s="509">
        <v>2229</v>
      </c>
      <c r="B2232" s="509" t="s">
        <v>4156</v>
      </c>
    </row>
    <row r="2233" spans="1:2">
      <c r="A2233" s="509">
        <v>2230</v>
      </c>
      <c r="B2233" s="509" t="s">
        <v>4157</v>
      </c>
    </row>
    <row r="2234" spans="1:2">
      <c r="A2234" s="509">
        <v>2231</v>
      </c>
      <c r="B2234" s="509" t="s">
        <v>4158</v>
      </c>
    </row>
    <row r="2235" spans="1:2">
      <c r="A2235" s="509">
        <v>2232</v>
      </c>
      <c r="B2235" s="509" t="s">
        <v>4159</v>
      </c>
    </row>
    <row r="2236" spans="1:2">
      <c r="A2236" s="509">
        <v>2233</v>
      </c>
      <c r="B2236" s="509" t="s">
        <v>4160</v>
      </c>
    </row>
    <row r="2237" spans="1:2">
      <c r="A2237" s="509">
        <v>2234</v>
      </c>
      <c r="B2237" s="509" t="s">
        <v>4161</v>
      </c>
    </row>
    <row r="2238" spans="1:2">
      <c r="A2238" s="509">
        <v>2235</v>
      </c>
      <c r="B2238" s="509" t="s">
        <v>4162</v>
      </c>
    </row>
    <row r="2239" spans="1:2">
      <c r="A2239" s="509">
        <v>2236</v>
      </c>
      <c r="B2239" s="509" t="s">
        <v>4163</v>
      </c>
    </row>
    <row r="2240" spans="1:2">
      <c r="A2240" s="509">
        <v>2237</v>
      </c>
      <c r="B2240" s="509" t="s">
        <v>4164</v>
      </c>
    </row>
    <row r="2241" spans="1:2">
      <c r="A2241" s="509">
        <v>2238</v>
      </c>
      <c r="B2241" s="509" t="s">
        <v>4165</v>
      </c>
    </row>
    <row r="2242" spans="1:2">
      <c r="A2242" s="509">
        <v>2239</v>
      </c>
      <c r="B2242" s="509" t="s">
        <v>4166</v>
      </c>
    </row>
    <row r="2243" spans="1:2">
      <c r="A2243" s="509">
        <v>2240</v>
      </c>
      <c r="B2243" s="509" t="s">
        <v>4167</v>
      </c>
    </row>
    <row r="2244" spans="1:2">
      <c r="A2244" s="509">
        <v>2241</v>
      </c>
      <c r="B2244" s="509" t="s">
        <v>4168</v>
      </c>
    </row>
    <row r="2245" spans="1:2">
      <c r="A2245" s="509">
        <v>2242</v>
      </c>
      <c r="B2245" s="509" t="s">
        <v>4169</v>
      </c>
    </row>
    <row r="2246" spans="1:2">
      <c r="A2246" s="509">
        <v>2243</v>
      </c>
      <c r="B2246" s="509" t="s">
        <v>4170</v>
      </c>
    </row>
    <row r="2247" spans="1:2">
      <c r="A2247" s="509">
        <v>2244</v>
      </c>
      <c r="B2247" s="509" t="s">
        <v>4171</v>
      </c>
    </row>
    <row r="2248" spans="1:2">
      <c r="A2248" s="509">
        <v>2245</v>
      </c>
      <c r="B2248" s="509" t="s">
        <v>4172</v>
      </c>
    </row>
    <row r="2249" spans="1:2">
      <c r="A2249" s="509">
        <v>2246</v>
      </c>
      <c r="B2249" s="509" t="s">
        <v>4173</v>
      </c>
    </row>
    <row r="2250" spans="1:2">
      <c r="A2250" s="509">
        <v>2247</v>
      </c>
      <c r="B2250" s="509" t="s">
        <v>4174</v>
      </c>
    </row>
    <row r="2251" spans="1:2">
      <c r="A2251" s="509">
        <v>2248</v>
      </c>
      <c r="B2251" s="509" t="s">
        <v>4175</v>
      </c>
    </row>
    <row r="2252" spans="1:2">
      <c r="A2252" s="509">
        <v>2249</v>
      </c>
      <c r="B2252" s="509" t="s">
        <v>4176</v>
      </c>
    </row>
    <row r="2253" spans="1:2">
      <c r="A2253" s="509">
        <v>2250</v>
      </c>
      <c r="B2253" s="509" t="s">
        <v>4177</v>
      </c>
    </row>
    <row r="2254" spans="1:2">
      <c r="A2254" s="509">
        <v>2251</v>
      </c>
      <c r="B2254" s="509" t="s">
        <v>4178</v>
      </c>
    </row>
    <row r="2255" spans="1:2">
      <c r="A2255" s="509">
        <v>2252</v>
      </c>
      <c r="B2255" s="509" t="s">
        <v>4179</v>
      </c>
    </row>
    <row r="2256" spans="1:2">
      <c r="A2256" s="509">
        <v>2253</v>
      </c>
      <c r="B2256" s="509" t="s">
        <v>4180</v>
      </c>
    </row>
    <row r="2257" spans="1:2">
      <c r="A2257" s="509">
        <v>2254</v>
      </c>
      <c r="B2257" s="509" t="s">
        <v>4181</v>
      </c>
    </row>
    <row r="2258" spans="1:2">
      <c r="A2258" s="509">
        <v>2255</v>
      </c>
      <c r="B2258" s="509" t="s">
        <v>4182</v>
      </c>
    </row>
    <row r="2259" spans="1:2">
      <c r="A2259" s="509">
        <v>2256</v>
      </c>
      <c r="B2259" s="509" t="s">
        <v>4183</v>
      </c>
    </row>
    <row r="2260" spans="1:2">
      <c r="A2260" s="509">
        <v>2257</v>
      </c>
      <c r="B2260" s="509" t="s">
        <v>4184</v>
      </c>
    </row>
    <row r="2261" spans="1:2">
      <c r="A2261" s="509">
        <v>2258</v>
      </c>
      <c r="B2261" s="509" t="s">
        <v>4185</v>
      </c>
    </row>
    <row r="2262" spans="1:2">
      <c r="A2262" s="509">
        <v>2259</v>
      </c>
      <c r="B2262" s="509" t="s">
        <v>4186</v>
      </c>
    </row>
    <row r="2263" spans="1:2">
      <c r="A2263" s="509">
        <v>2260</v>
      </c>
      <c r="B2263" s="509" t="s">
        <v>4187</v>
      </c>
    </row>
    <row r="2264" spans="1:2">
      <c r="A2264" s="509">
        <v>2261</v>
      </c>
      <c r="B2264" s="509" t="s">
        <v>4188</v>
      </c>
    </row>
    <row r="2265" spans="1:2">
      <c r="A2265" s="509">
        <v>2262</v>
      </c>
      <c r="B2265" s="509" t="s">
        <v>4189</v>
      </c>
    </row>
    <row r="2266" spans="1:2">
      <c r="A2266" s="509">
        <v>2263</v>
      </c>
      <c r="B2266" s="509" t="s">
        <v>4190</v>
      </c>
    </row>
    <row r="2267" spans="1:2">
      <c r="A2267" s="509">
        <v>2264</v>
      </c>
      <c r="B2267" s="509" t="s">
        <v>4191</v>
      </c>
    </row>
    <row r="2268" spans="1:2">
      <c r="A2268" s="509">
        <v>2265</v>
      </c>
      <c r="B2268" s="509" t="s">
        <v>4192</v>
      </c>
    </row>
    <row r="2269" spans="1:2">
      <c r="A2269" s="509">
        <v>2266</v>
      </c>
      <c r="B2269" s="509" t="s">
        <v>4193</v>
      </c>
    </row>
    <row r="2270" spans="1:2">
      <c r="A2270" s="509">
        <v>2267</v>
      </c>
      <c r="B2270" s="509" t="s">
        <v>4194</v>
      </c>
    </row>
    <row r="2271" spans="1:2">
      <c r="A2271" s="509">
        <v>2268</v>
      </c>
      <c r="B2271" s="509" t="s">
        <v>4195</v>
      </c>
    </row>
    <row r="2272" spans="1:2">
      <c r="A2272" s="509">
        <v>2269</v>
      </c>
      <c r="B2272" s="509" t="s">
        <v>4196</v>
      </c>
    </row>
    <row r="2273" spans="1:2">
      <c r="A2273" s="509">
        <v>2270</v>
      </c>
      <c r="B2273" s="509" t="s">
        <v>4197</v>
      </c>
    </row>
    <row r="2274" spans="1:2">
      <c r="A2274" s="509">
        <v>2271</v>
      </c>
      <c r="B2274" s="509" t="s">
        <v>4198</v>
      </c>
    </row>
    <row r="2275" spans="1:2">
      <c r="A2275" s="509">
        <v>2272</v>
      </c>
      <c r="B2275" s="509" t="s">
        <v>4199</v>
      </c>
    </row>
    <row r="2276" spans="1:2">
      <c r="A2276" s="509">
        <v>2273</v>
      </c>
      <c r="B2276" s="509" t="s">
        <v>4200</v>
      </c>
    </row>
    <row r="2277" spans="1:2">
      <c r="A2277" s="509">
        <v>2274</v>
      </c>
      <c r="B2277" s="509" t="s">
        <v>4201</v>
      </c>
    </row>
    <row r="2278" spans="1:2">
      <c r="A2278" s="509">
        <v>2275</v>
      </c>
      <c r="B2278" s="509" t="s">
        <v>4202</v>
      </c>
    </row>
    <row r="2279" spans="1:2">
      <c r="A2279" s="509">
        <v>2276</v>
      </c>
      <c r="B2279" s="509" t="s">
        <v>4203</v>
      </c>
    </row>
    <row r="2280" spans="1:2">
      <c r="A2280" s="509">
        <v>2277</v>
      </c>
      <c r="B2280" s="509" t="s">
        <v>4204</v>
      </c>
    </row>
    <row r="2281" spans="1:2">
      <c r="A2281" s="509">
        <v>2278</v>
      </c>
      <c r="B2281" s="509" t="s">
        <v>4205</v>
      </c>
    </row>
    <row r="2282" spans="1:2">
      <c r="A2282" s="509">
        <v>2279</v>
      </c>
      <c r="B2282" s="509" t="s">
        <v>4206</v>
      </c>
    </row>
    <row r="2283" spans="1:2">
      <c r="A2283" s="509">
        <v>2280</v>
      </c>
      <c r="B2283" s="509" t="s">
        <v>4207</v>
      </c>
    </row>
    <row r="2284" spans="1:2">
      <c r="A2284" s="509">
        <v>2281</v>
      </c>
      <c r="B2284" s="509" t="s">
        <v>4208</v>
      </c>
    </row>
    <row r="2285" spans="1:2">
      <c r="A2285" s="509">
        <v>2282</v>
      </c>
      <c r="B2285" s="509" t="s">
        <v>4209</v>
      </c>
    </row>
    <row r="2286" spans="1:2">
      <c r="A2286" s="509">
        <v>2283</v>
      </c>
      <c r="B2286" s="509" t="s">
        <v>4210</v>
      </c>
    </row>
    <row r="2287" spans="1:2">
      <c r="A2287" s="509">
        <v>2284</v>
      </c>
      <c r="B2287" s="509" t="s">
        <v>4211</v>
      </c>
    </row>
    <row r="2288" spans="1:2">
      <c r="A2288" s="509">
        <v>2285</v>
      </c>
      <c r="B2288" s="509" t="s">
        <v>4212</v>
      </c>
    </row>
    <row r="2289" spans="1:2">
      <c r="A2289" s="509">
        <v>2286</v>
      </c>
      <c r="B2289" s="509" t="s">
        <v>4213</v>
      </c>
    </row>
    <row r="2290" spans="1:2">
      <c r="A2290" s="509">
        <v>2287</v>
      </c>
      <c r="B2290" s="509" t="s">
        <v>4214</v>
      </c>
    </row>
    <row r="2291" spans="1:2">
      <c r="A2291" s="509">
        <v>2288</v>
      </c>
      <c r="B2291" s="509" t="s">
        <v>4215</v>
      </c>
    </row>
    <row r="2292" spans="1:2">
      <c r="A2292" s="509">
        <v>2289</v>
      </c>
      <c r="B2292" s="509" t="s">
        <v>4216</v>
      </c>
    </row>
    <row r="2293" spans="1:2">
      <c r="A2293" s="509">
        <v>2290</v>
      </c>
      <c r="B2293" s="509" t="s">
        <v>4217</v>
      </c>
    </row>
    <row r="2294" spans="1:2">
      <c r="A2294" s="509">
        <v>2291</v>
      </c>
      <c r="B2294" s="509" t="s">
        <v>4218</v>
      </c>
    </row>
    <row r="2295" spans="1:2">
      <c r="A2295" s="509">
        <v>2292</v>
      </c>
      <c r="B2295" s="509" t="s">
        <v>4219</v>
      </c>
    </row>
    <row r="2296" spans="1:2">
      <c r="A2296" s="509">
        <v>2293</v>
      </c>
      <c r="B2296" s="509" t="s">
        <v>4220</v>
      </c>
    </row>
    <row r="2297" spans="1:2">
      <c r="A2297" s="509">
        <v>2294</v>
      </c>
      <c r="B2297" s="509" t="s">
        <v>4221</v>
      </c>
    </row>
    <row r="2298" spans="1:2">
      <c r="A2298" s="509">
        <v>2295</v>
      </c>
      <c r="B2298" s="509" t="s">
        <v>4222</v>
      </c>
    </row>
    <row r="2299" spans="1:2">
      <c r="A2299" s="509">
        <v>2296</v>
      </c>
      <c r="B2299" s="509" t="s">
        <v>4223</v>
      </c>
    </row>
    <row r="2300" spans="1:2">
      <c r="A2300" s="509">
        <v>2297</v>
      </c>
      <c r="B2300" s="509" t="s">
        <v>4224</v>
      </c>
    </row>
    <row r="2301" spans="1:2">
      <c r="A2301" s="509">
        <v>2298</v>
      </c>
      <c r="B2301" s="509" t="s">
        <v>4225</v>
      </c>
    </row>
    <row r="2302" spans="1:2">
      <c r="A2302" s="509">
        <v>2299</v>
      </c>
      <c r="B2302" s="509" t="s">
        <v>4226</v>
      </c>
    </row>
    <row r="2303" spans="1:2">
      <c r="A2303" s="509">
        <v>2300</v>
      </c>
      <c r="B2303" s="509" t="s">
        <v>4227</v>
      </c>
    </row>
    <row r="2304" spans="1:2">
      <c r="A2304" s="509">
        <v>2301</v>
      </c>
      <c r="B2304" s="509" t="s">
        <v>4228</v>
      </c>
    </row>
    <row r="2305" spans="1:2">
      <c r="A2305" s="509">
        <v>2302</v>
      </c>
      <c r="B2305" s="509" t="s">
        <v>4229</v>
      </c>
    </row>
    <row r="2306" spans="1:2">
      <c r="A2306" s="509">
        <v>2303</v>
      </c>
      <c r="B2306" s="509" t="s">
        <v>4230</v>
      </c>
    </row>
    <row r="2307" spans="1:2">
      <c r="A2307" s="509">
        <v>2304</v>
      </c>
      <c r="B2307" s="509" t="s">
        <v>4231</v>
      </c>
    </row>
    <row r="2308" spans="1:2">
      <c r="A2308" s="509">
        <v>2305</v>
      </c>
      <c r="B2308" s="509" t="s">
        <v>4232</v>
      </c>
    </row>
    <row r="2309" spans="1:2">
      <c r="A2309" s="509">
        <v>2306</v>
      </c>
      <c r="B2309" s="509" t="s">
        <v>4233</v>
      </c>
    </row>
    <row r="2310" spans="1:2">
      <c r="A2310" s="509">
        <v>2307</v>
      </c>
      <c r="B2310" s="509" t="s">
        <v>4234</v>
      </c>
    </row>
    <row r="2311" spans="1:2">
      <c r="A2311" s="509">
        <v>2308</v>
      </c>
      <c r="B2311" s="509" t="s">
        <v>4235</v>
      </c>
    </row>
    <row r="2312" spans="1:2">
      <c r="A2312" s="509">
        <v>2309</v>
      </c>
      <c r="B2312" s="509" t="s">
        <v>4236</v>
      </c>
    </row>
    <row r="2313" spans="1:2">
      <c r="A2313" s="509">
        <v>2310</v>
      </c>
      <c r="B2313" s="509" t="s">
        <v>4237</v>
      </c>
    </row>
    <row r="2314" spans="1:2">
      <c r="A2314" s="509">
        <v>2311</v>
      </c>
      <c r="B2314" s="509" t="s">
        <v>4238</v>
      </c>
    </row>
    <row r="2315" spans="1:2">
      <c r="A2315" s="509">
        <v>2312</v>
      </c>
      <c r="B2315" s="509" t="s">
        <v>4239</v>
      </c>
    </row>
    <row r="2316" spans="1:2">
      <c r="A2316" s="509">
        <v>2313</v>
      </c>
      <c r="B2316" s="509" t="s">
        <v>4240</v>
      </c>
    </row>
    <row r="2317" spans="1:2">
      <c r="A2317" s="509">
        <v>2314</v>
      </c>
      <c r="B2317" s="509" t="s">
        <v>4241</v>
      </c>
    </row>
    <row r="2318" spans="1:2">
      <c r="A2318" s="509">
        <v>2315</v>
      </c>
      <c r="B2318" s="509" t="s">
        <v>4242</v>
      </c>
    </row>
    <row r="2319" spans="1:2">
      <c r="A2319" s="509">
        <v>2316</v>
      </c>
      <c r="B2319" s="509" t="s">
        <v>4243</v>
      </c>
    </row>
    <row r="2320" spans="1:2">
      <c r="A2320" s="509">
        <v>2317</v>
      </c>
      <c r="B2320" s="509" t="s">
        <v>4244</v>
      </c>
    </row>
    <row r="2321" spans="1:2">
      <c r="A2321" s="509">
        <v>2318</v>
      </c>
      <c r="B2321" s="509" t="s">
        <v>4245</v>
      </c>
    </row>
    <row r="2322" spans="1:2">
      <c r="A2322" s="509">
        <v>2319</v>
      </c>
      <c r="B2322" s="509" t="s">
        <v>4246</v>
      </c>
    </row>
    <row r="2323" spans="1:2">
      <c r="A2323" s="509">
        <v>2320</v>
      </c>
      <c r="B2323" s="509" t="s">
        <v>4247</v>
      </c>
    </row>
    <row r="2324" spans="1:2">
      <c r="A2324" s="509">
        <v>2321</v>
      </c>
      <c r="B2324" s="509" t="s">
        <v>4248</v>
      </c>
    </row>
    <row r="2325" spans="1:2">
      <c r="A2325" s="509">
        <v>2322</v>
      </c>
      <c r="B2325" s="509" t="s">
        <v>4249</v>
      </c>
    </row>
    <row r="2326" spans="1:2">
      <c r="A2326" s="509">
        <v>2323</v>
      </c>
      <c r="B2326" s="509" t="s">
        <v>4250</v>
      </c>
    </row>
    <row r="2327" spans="1:2">
      <c r="A2327" s="509">
        <v>2324</v>
      </c>
      <c r="B2327" s="509" t="s">
        <v>4251</v>
      </c>
    </row>
    <row r="2328" spans="1:2">
      <c r="A2328" s="509">
        <v>2325</v>
      </c>
      <c r="B2328" s="509" t="s">
        <v>4252</v>
      </c>
    </row>
    <row r="2329" spans="1:2">
      <c r="A2329" s="509">
        <v>2326</v>
      </c>
      <c r="B2329" s="509" t="s">
        <v>4253</v>
      </c>
    </row>
    <row r="2330" spans="1:2">
      <c r="A2330" s="509">
        <v>2327</v>
      </c>
      <c r="B2330" s="509" t="s">
        <v>4254</v>
      </c>
    </row>
    <row r="2331" spans="1:2">
      <c r="A2331" s="509">
        <v>2328</v>
      </c>
      <c r="B2331" s="509" t="s">
        <v>4255</v>
      </c>
    </row>
    <row r="2332" spans="1:2">
      <c r="A2332" s="509">
        <v>2329</v>
      </c>
      <c r="B2332" s="509" t="s">
        <v>4256</v>
      </c>
    </row>
    <row r="2333" spans="1:2">
      <c r="A2333" s="509">
        <v>2330</v>
      </c>
      <c r="B2333" s="509" t="s">
        <v>4257</v>
      </c>
    </row>
    <row r="2334" spans="1:2">
      <c r="A2334" s="509">
        <v>2331</v>
      </c>
      <c r="B2334" s="509" t="s">
        <v>4258</v>
      </c>
    </row>
    <row r="2335" spans="1:2">
      <c r="A2335" s="509">
        <v>2332</v>
      </c>
      <c r="B2335" s="509" t="s">
        <v>4259</v>
      </c>
    </row>
    <row r="2336" spans="1:2">
      <c r="A2336" s="509">
        <v>2333</v>
      </c>
      <c r="B2336" s="509" t="s">
        <v>4260</v>
      </c>
    </row>
    <row r="2337" spans="1:2">
      <c r="A2337" s="509">
        <v>2334</v>
      </c>
      <c r="B2337" s="509" t="s">
        <v>4261</v>
      </c>
    </row>
    <row r="2338" spans="1:2">
      <c r="A2338" s="509">
        <v>2335</v>
      </c>
      <c r="B2338" s="509" t="s">
        <v>4262</v>
      </c>
    </row>
    <row r="2339" spans="1:2">
      <c r="A2339" s="509">
        <v>2336</v>
      </c>
      <c r="B2339" s="509" t="s">
        <v>4263</v>
      </c>
    </row>
    <row r="2340" spans="1:2">
      <c r="A2340" s="509">
        <v>2337</v>
      </c>
      <c r="B2340" s="509" t="s">
        <v>4264</v>
      </c>
    </row>
    <row r="2341" spans="1:2">
      <c r="A2341" s="509">
        <v>2338</v>
      </c>
      <c r="B2341" s="509" t="s">
        <v>4265</v>
      </c>
    </row>
    <row r="2342" spans="1:2">
      <c r="A2342" s="509">
        <v>2339</v>
      </c>
      <c r="B2342" s="509" t="s">
        <v>4266</v>
      </c>
    </row>
    <row r="2343" spans="1:2">
      <c r="A2343" s="509">
        <v>2340</v>
      </c>
      <c r="B2343" s="509" t="s">
        <v>4267</v>
      </c>
    </row>
    <row r="2344" spans="1:2">
      <c r="A2344" s="509">
        <v>2341</v>
      </c>
      <c r="B2344" s="509" t="s">
        <v>4268</v>
      </c>
    </row>
    <row r="2345" spans="1:2">
      <c r="A2345" s="509">
        <v>2342</v>
      </c>
      <c r="B2345" s="509" t="s">
        <v>4269</v>
      </c>
    </row>
    <row r="2346" spans="1:2">
      <c r="A2346" s="509">
        <v>2343</v>
      </c>
      <c r="B2346" s="509" t="s">
        <v>4270</v>
      </c>
    </row>
    <row r="2347" spans="1:2">
      <c r="A2347" s="509">
        <v>2344</v>
      </c>
      <c r="B2347" s="509" t="s">
        <v>4271</v>
      </c>
    </row>
    <row r="2348" spans="1:2">
      <c r="A2348" s="509">
        <v>2345</v>
      </c>
      <c r="B2348" s="509" t="s">
        <v>4272</v>
      </c>
    </row>
    <row r="2349" spans="1:2">
      <c r="A2349" s="509">
        <v>2346</v>
      </c>
      <c r="B2349" s="509" t="s">
        <v>4273</v>
      </c>
    </row>
    <row r="2350" spans="1:2">
      <c r="A2350" s="509">
        <v>2347</v>
      </c>
      <c r="B2350" s="509" t="s">
        <v>4274</v>
      </c>
    </row>
    <row r="2351" spans="1:2">
      <c r="A2351" s="509">
        <v>2348</v>
      </c>
      <c r="B2351" s="509" t="s">
        <v>4275</v>
      </c>
    </row>
    <row r="2352" spans="1:2">
      <c r="A2352" s="509">
        <v>2349</v>
      </c>
      <c r="B2352" s="509" t="s">
        <v>4276</v>
      </c>
    </row>
    <row r="2353" spans="1:2">
      <c r="A2353" s="509">
        <v>2350</v>
      </c>
      <c r="B2353" s="509" t="s">
        <v>4277</v>
      </c>
    </row>
    <row r="2354" spans="1:2">
      <c r="A2354" s="509">
        <v>2351</v>
      </c>
      <c r="B2354" s="509" t="s">
        <v>4278</v>
      </c>
    </row>
    <row r="2355" spans="1:2">
      <c r="A2355" s="509">
        <v>2352</v>
      </c>
      <c r="B2355" s="509" t="s">
        <v>4279</v>
      </c>
    </row>
    <row r="2356" spans="1:2">
      <c r="A2356" s="509">
        <v>2353</v>
      </c>
      <c r="B2356" s="509" t="s">
        <v>4280</v>
      </c>
    </row>
    <row r="2357" spans="1:2">
      <c r="A2357" s="509">
        <v>2354</v>
      </c>
      <c r="B2357" s="509" t="s">
        <v>4281</v>
      </c>
    </row>
    <row r="2358" spans="1:2">
      <c r="A2358" s="509">
        <v>2355</v>
      </c>
      <c r="B2358" s="509" t="s">
        <v>4282</v>
      </c>
    </row>
    <row r="2359" spans="1:2">
      <c r="A2359" s="509">
        <v>2356</v>
      </c>
      <c r="B2359" s="509" t="s">
        <v>4283</v>
      </c>
    </row>
    <row r="2360" spans="1:2">
      <c r="A2360" s="509">
        <v>2357</v>
      </c>
      <c r="B2360" s="509" t="s">
        <v>4284</v>
      </c>
    </row>
    <row r="2361" spans="1:2">
      <c r="A2361" s="509">
        <v>2358</v>
      </c>
      <c r="B2361" s="509" t="s">
        <v>4285</v>
      </c>
    </row>
    <row r="2362" spans="1:2">
      <c r="A2362" s="509">
        <v>2359</v>
      </c>
      <c r="B2362" s="509" t="s">
        <v>4286</v>
      </c>
    </row>
    <row r="2363" spans="1:2">
      <c r="A2363" s="509">
        <v>2360</v>
      </c>
      <c r="B2363" s="509" t="s">
        <v>4287</v>
      </c>
    </row>
    <row r="2364" spans="1:2">
      <c r="A2364" s="509">
        <v>2361</v>
      </c>
      <c r="B2364" s="509" t="s">
        <v>4288</v>
      </c>
    </row>
    <row r="2365" spans="1:2">
      <c r="A2365" s="509">
        <v>2362</v>
      </c>
      <c r="B2365" s="509" t="s">
        <v>4289</v>
      </c>
    </row>
    <row r="2366" spans="1:2">
      <c r="A2366" s="509">
        <v>2363</v>
      </c>
      <c r="B2366" s="509" t="s">
        <v>4290</v>
      </c>
    </row>
    <row r="2367" spans="1:2">
      <c r="A2367" s="509">
        <v>2364</v>
      </c>
      <c r="B2367" s="509" t="s">
        <v>4291</v>
      </c>
    </row>
    <row r="2368" spans="1:2">
      <c r="A2368" s="509">
        <v>2365</v>
      </c>
      <c r="B2368" s="509" t="s">
        <v>4292</v>
      </c>
    </row>
    <row r="2369" spans="1:2">
      <c r="A2369" s="509">
        <v>2366</v>
      </c>
      <c r="B2369" s="509" t="s">
        <v>4293</v>
      </c>
    </row>
    <row r="2370" spans="1:2">
      <c r="A2370" s="509">
        <v>2367</v>
      </c>
      <c r="B2370" s="509" t="s">
        <v>4294</v>
      </c>
    </row>
    <row r="2371" spans="1:2">
      <c r="A2371" s="509">
        <v>2368</v>
      </c>
      <c r="B2371" s="509" t="s">
        <v>4295</v>
      </c>
    </row>
    <row r="2372" spans="1:2">
      <c r="A2372" s="509">
        <v>2369</v>
      </c>
      <c r="B2372" s="509" t="s">
        <v>4296</v>
      </c>
    </row>
    <row r="2373" spans="1:2">
      <c r="A2373" s="509">
        <v>2370</v>
      </c>
      <c r="B2373" s="509" t="s">
        <v>4297</v>
      </c>
    </row>
    <row r="2374" spans="1:2">
      <c r="A2374" s="509">
        <v>2371</v>
      </c>
      <c r="B2374" s="509" t="s">
        <v>4298</v>
      </c>
    </row>
    <row r="2375" spans="1:2">
      <c r="A2375" s="509">
        <v>2372</v>
      </c>
      <c r="B2375" s="509" t="s">
        <v>4299</v>
      </c>
    </row>
    <row r="2376" spans="1:2">
      <c r="A2376" s="509">
        <v>2373</v>
      </c>
      <c r="B2376" s="509" t="s">
        <v>4300</v>
      </c>
    </row>
    <row r="2377" spans="1:2">
      <c r="A2377" s="509">
        <v>2374</v>
      </c>
      <c r="B2377" s="509" t="s">
        <v>4301</v>
      </c>
    </row>
    <row r="2378" spans="1:2">
      <c r="A2378" s="509">
        <v>2375</v>
      </c>
      <c r="B2378" s="509" t="s">
        <v>4302</v>
      </c>
    </row>
    <row r="2379" spans="1:2">
      <c r="A2379" s="509">
        <v>2376</v>
      </c>
      <c r="B2379" s="509" t="s">
        <v>4303</v>
      </c>
    </row>
    <row r="2380" spans="1:2">
      <c r="A2380" s="509">
        <v>2377</v>
      </c>
      <c r="B2380" s="509" t="s">
        <v>4304</v>
      </c>
    </row>
    <row r="2381" spans="1:2">
      <c r="A2381" s="509">
        <v>2378</v>
      </c>
      <c r="B2381" s="509" t="s">
        <v>4305</v>
      </c>
    </row>
    <row r="2382" spans="1:2">
      <c r="A2382" s="509">
        <v>2379</v>
      </c>
      <c r="B2382" s="509" t="s">
        <v>4306</v>
      </c>
    </row>
    <row r="2383" spans="1:2">
      <c r="A2383" s="509">
        <v>2380</v>
      </c>
      <c r="B2383" s="509" t="s">
        <v>4307</v>
      </c>
    </row>
    <row r="2384" spans="1:2">
      <c r="A2384" s="509">
        <v>2381</v>
      </c>
      <c r="B2384" s="509" t="s">
        <v>4308</v>
      </c>
    </row>
    <row r="2385" spans="1:2">
      <c r="A2385" s="509">
        <v>2382</v>
      </c>
      <c r="B2385" s="509" t="s">
        <v>4309</v>
      </c>
    </row>
    <row r="2386" spans="1:2">
      <c r="A2386" s="509">
        <v>2383</v>
      </c>
      <c r="B2386" s="509" t="s">
        <v>4310</v>
      </c>
    </row>
    <row r="2387" spans="1:2">
      <c r="A2387" s="509">
        <v>2384</v>
      </c>
      <c r="B2387" s="509" t="s">
        <v>4311</v>
      </c>
    </row>
    <row r="2388" spans="1:2">
      <c r="A2388" s="509">
        <v>2385</v>
      </c>
      <c r="B2388" s="509" t="s">
        <v>4312</v>
      </c>
    </row>
    <row r="2389" spans="1:2">
      <c r="A2389" s="509">
        <v>2386</v>
      </c>
      <c r="B2389" s="509" t="s">
        <v>4313</v>
      </c>
    </row>
    <row r="2390" spans="1:2">
      <c r="A2390" s="509">
        <v>2387</v>
      </c>
      <c r="B2390" s="509" t="s">
        <v>4314</v>
      </c>
    </row>
    <row r="2391" spans="1:2">
      <c r="A2391" s="509">
        <v>2388</v>
      </c>
      <c r="B2391" s="509" t="s">
        <v>4315</v>
      </c>
    </row>
    <row r="2392" spans="1:2">
      <c r="A2392" s="509">
        <v>2389</v>
      </c>
      <c r="B2392" s="509" t="s">
        <v>4316</v>
      </c>
    </row>
    <row r="2393" spans="1:2">
      <c r="A2393" s="509">
        <v>2390</v>
      </c>
      <c r="B2393" s="509" t="s">
        <v>4317</v>
      </c>
    </row>
    <row r="2394" spans="1:2">
      <c r="A2394" s="509">
        <v>2391</v>
      </c>
      <c r="B2394" s="509" t="s">
        <v>4318</v>
      </c>
    </row>
    <row r="2395" spans="1:2">
      <c r="A2395" s="509">
        <v>2392</v>
      </c>
      <c r="B2395" s="509" t="s">
        <v>4319</v>
      </c>
    </row>
    <row r="2396" spans="1:2">
      <c r="A2396" s="509">
        <v>2393</v>
      </c>
      <c r="B2396" s="509" t="s">
        <v>4320</v>
      </c>
    </row>
    <row r="2397" spans="1:2">
      <c r="A2397" s="509">
        <v>2394</v>
      </c>
      <c r="B2397" s="509" t="s">
        <v>4321</v>
      </c>
    </row>
    <row r="2398" spans="1:2">
      <c r="A2398" s="509">
        <v>2395</v>
      </c>
      <c r="B2398" s="509" t="s">
        <v>4322</v>
      </c>
    </row>
    <row r="2399" spans="1:2">
      <c r="A2399" s="509">
        <v>2396</v>
      </c>
      <c r="B2399" s="509" t="s">
        <v>4323</v>
      </c>
    </row>
    <row r="2400" spans="1:2">
      <c r="A2400" s="509">
        <v>2397</v>
      </c>
      <c r="B2400" s="509" t="s">
        <v>4324</v>
      </c>
    </row>
    <row r="2401" spans="1:2">
      <c r="A2401" s="509">
        <v>2398</v>
      </c>
      <c r="B2401" s="509" t="s">
        <v>4325</v>
      </c>
    </row>
    <row r="2402" spans="1:2">
      <c r="A2402" s="509">
        <v>2399</v>
      </c>
      <c r="B2402" s="509" t="s">
        <v>4326</v>
      </c>
    </row>
    <row r="2403" spans="1:2">
      <c r="A2403" s="509">
        <v>2400</v>
      </c>
      <c r="B2403" s="509" t="s">
        <v>4327</v>
      </c>
    </row>
    <row r="2404" spans="1:2">
      <c r="A2404" s="509">
        <v>2401</v>
      </c>
      <c r="B2404" s="509" t="s">
        <v>4328</v>
      </c>
    </row>
    <row r="2405" spans="1:2">
      <c r="A2405" s="509">
        <v>2402</v>
      </c>
      <c r="B2405" s="509" t="s">
        <v>4329</v>
      </c>
    </row>
    <row r="2406" spans="1:2">
      <c r="A2406" s="509">
        <v>2403</v>
      </c>
      <c r="B2406" s="509" t="s">
        <v>4330</v>
      </c>
    </row>
    <row r="2407" spans="1:2">
      <c r="A2407" s="509">
        <v>2404</v>
      </c>
      <c r="B2407" s="509" t="s">
        <v>4331</v>
      </c>
    </row>
    <row r="2408" spans="1:2">
      <c r="A2408" s="509">
        <v>2405</v>
      </c>
      <c r="B2408" s="509" t="s">
        <v>4332</v>
      </c>
    </row>
    <row r="2409" spans="1:2">
      <c r="A2409" s="509">
        <v>2406</v>
      </c>
      <c r="B2409" s="509" t="s">
        <v>4333</v>
      </c>
    </row>
    <row r="2410" spans="1:2">
      <c r="A2410" s="509">
        <v>2407</v>
      </c>
      <c r="B2410" s="509" t="s">
        <v>4334</v>
      </c>
    </row>
    <row r="2411" spans="1:2">
      <c r="A2411" s="509">
        <v>2408</v>
      </c>
      <c r="B2411" s="509" t="s">
        <v>4335</v>
      </c>
    </row>
    <row r="2412" spans="1:2">
      <c r="A2412" s="509">
        <v>2409</v>
      </c>
      <c r="B2412" s="509" t="s">
        <v>4336</v>
      </c>
    </row>
    <row r="2413" spans="1:2">
      <c r="A2413" s="509">
        <v>2410</v>
      </c>
      <c r="B2413" s="509" t="s">
        <v>4337</v>
      </c>
    </row>
    <row r="2414" spans="1:2">
      <c r="A2414" s="509">
        <v>2411</v>
      </c>
      <c r="B2414" s="509" t="s">
        <v>4338</v>
      </c>
    </row>
    <row r="2415" spans="1:2">
      <c r="A2415" s="509">
        <v>2412</v>
      </c>
      <c r="B2415" s="509" t="s">
        <v>4339</v>
      </c>
    </row>
    <row r="2416" spans="1:2">
      <c r="A2416" s="509">
        <v>2413</v>
      </c>
      <c r="B2416" s="509" t="s">
        <v>4340</v>
      </c>
    </row>
    <row r="2417" spans="1:2">
      <c r="A2417" s="509">
        <v>2414</v>
      </c>
      <c r="B2417" s="509" t="s">
        <v>4341</v>
      </c>
    </row>
    <row r="2418" spans="1:2">
      <c r="A2418" s="509">
        <v>2415</v>
      </c>
      <c r="B2418" s="509" t="s">
        <v>4342</v>
      </c>
    </row>
    <row r="2419" spans="1:2">
      <c r="A2419" s="509">
        <v>2416</v>
      </c>
      <c r="B2419" s="509" t="s">
        <v>4343</v>
      </c>
    </row>
    <row r="2420" spans="1:2">
      <c r="A2420" s="509">
        <v>2417</v>
      </c>
      <c r="B2420" s="509" t="s">
        <v>4344</v>
      </c>
    </row>
    <row r="2421" spans="1:2">
      <c r="A2421" s="509">
        <v>2418</v>
      </c>
      <c r="B2421" s="509" t="s">
        <v>4345</v>
      </c>
    </row>
    <row r="2422" spans="1:2">
      <c r="A2422" s="509">
        <v>2419</v>
      </c>
      <c r="B2422" s="509" t="s">
        <v>4346</v>
      </c>
    </row>
    <row r="2423" spans="1:2">
      <c r="A2423" s="509">
        <v>2420</v>
      </c>
      <c r="B2423" s="509" t="s">
        <v>4347</v>
      </c>
    </row>
    <row r="2424" spans="1:2">
      <c r="A2424" s="509">
        <v>2421</v>
      </c>
      <c r="B2424" s="509" t="s">
        <v>4348</v>
      </c>
    </row>
    <row r="2425" spans="1:2">
      <c r="A2425" s="509">
        <v>2422</v>
      </c>
      <c r="B2425" s="509" t="s">
        <v>4349</v>
      </c>
    </row>
    <row r="2426" spans="1:2">
      <c r="A2426" s="509">
        <v>2423</v>
      </c>
      <c r="B2426" s="509" t="s">
        <v>4350</v>
      </c>
    </row>
    <row r="2427" spans="1:2">
      <c r="A2427" s="509">
        <v>2424</v>
      </c>
      <c r="B2427" s="509" t="s">
        <v>4351</v>
      </c>
    </row>
    <row r="2428" spans="1:2">
      <c r="A2428" s="509">
        <v>2425</v>
      </c>
      <c r="B2428" s="509" t="s">
        <v>4352</v>
      </c>
    </row>
    <row r="2429" spans="1:2">
      <c r="A2429" s="509">
        <v>2426</v>
      </c>
      <c r="B2429" s="509" t="s">
        <v>4353</v>
      </c>
    </row>
    <row r="2430" spans="1:2">
      <c r="A2430" s="509">
        <v>2427</v>
      </c>
      <c r="B2430" s="509" t="s">
        <v>4354</v>
      </c>
    </row>
    <row r="2431" spans="1:2">
      <c r="A2431" s="509">
        <v>2428</v>
      </c>
      <c r="B2431" s="509" t="s">
        <v>4355</v>
      </c>
    </row>
    <row r="2432" spans="1:2">
      <c r="A2432" s="509">
        <v>2429</v>
      </c>
      <c r="B2432" s="509" t="s">
        <v>4356</v>
      </c>
    </row>
    <row r="2433" spans="1:2">
      <c r="A2433" s="509">
        <v>2430</v>
      </c>
      <c r="B2433" s="509" t="s">
        <v>4357</v>
      </c>
    </row>
    <row r="2434" spans="1:2">
      <c r="A2434" s="509">
        <v>2431</v>
      </c>
      <c r="B2434" s="509" t="s">
        <v>4358</v>
      </c>
    </row>
    <row r="2435" spans="1:2">
      <c r="A2435" s="509">
        <v>2432</v>
      </c>
      <c r="B2435" s="509" t="s">
        <v>4359</v>
      </c>
    </row>
    <row r="2436" spans="1:2">
      <c r="A2436" s="509">
        <v>2433</v>
      </c>
      <c r="B2436" s="509" t="s">
        <v>4360</v>
      </c>
    </row>
    <row r="2437" spans="1:2">
      <c r="A2437" s="509">
        <v>2434</v>
      </c>
      <c r="B2437" s="509" t="s">
        <v>4361</v>
      </c>
    </row>
    <row r="2438" spans="1:2">
      <c r="A2438" s="509">
        <v>2435</v>
      </c>
      <c r="B2438" s="509" t="s">
        <v>4362</v>
      </c>
    </row>
    <row r="2439" spans="1:2">
      <c r="A2439" s="509">
        <v>2436</v>
      </c>
      <c r="B2439" s="509" t="s">
        <v>4363</v>
      </c>
    </row>
    <row r="2440" spans="1:2">
      <c r="A2440" s="509">
        <v>2437</v>
      </c>
      <c r="B2440" s="509" t="s">
        <v>4364</v>
      </c>
    </row>
    <row r="2441" spans="1:2">
      <c r="A2441" s="509">
        <v>2438</v>
      </c>
      <c r="B2441" s="509" t="s">
        <v>4365</v>
      </c>
    </row>
    <row r="2442" spans="1:2">
      <c r="A2442" s="509">
        <v>2439</v>
      </c>
      <c r="B2442" s="509" t="s">
        <v>4366</v>
      </c>
    </row>
    <row r="2443" spans="1:2">
      <c r="A2443" s="509">
        <v>2440</v>
      </c>
      <c r="B2443" s="509" t="s">
        <v>4367</v>
      </c>
    </row>
    <row r="2444" spans="1:2">
      <c r="A2444" s="509">
        <v>2441</v>
      </c>
      <c r="B2444" s="509" t="s">
        <v>4368</v>
      </c>
    </row>
    <row r="2445" spans="1:2">
      <c r="A2445" s="509">
        <v>2442</v>
      </c>
      <c r="B2445" s="509" t="s">
        <v>4369</v>
      </c>
    </row>
    <row r="2446" spans="1:2">
      <c r="A2446" s="509">
        <v>2443</v>
      </c>
      <c r="B2446" s="509" t="s">
        <v>4370</v>
      </c>
    </row>
    <row r="2447" spans="1:2">
      <c r="A2447" s="509">
        <v>2444</v>
      </c>
      <c r="B2447" s="509" t="s">
        <v>4371</v>
      </c>
    </row>
    <row r="2448" spans="1:2">
      <c r="A2448" s="509">
        <v>2445</v>
      </c>
      <c r="B2448" s="509" t="s">
        <v>4372</v>
      </c>
    </row>
    <row r="2449" spans="1:2">
      <c r="A2449" s="509">
        <v>2446</v>
      </c>
      <c r="B2449" s="509" t="s">
        <v>4373</v>
      </c>
    </row>
    <row r="2450" spans="1:2">
      <c r="A2450" s="509">
        <v>2447</v>
      </c>
      <c r="B2450" s="509" t="s">
        <v>4374</v>
      </c>
    </row>
    <row r="2451" spans="1:2">
      <c r="A2451" s="509">
        <v>2448</v>
      </c>
      <c r="B2451" s="509" t="s">
        <v>4375</v>
      </c>
    </row>
    <row r="2452" spans="1:2">
      <c r="A2452" s="509">
        <v>2449</v>
      </c>
      <c r="B2452" s="509" t="s">
        <v>4376</v>
      </c>
    </row>
    <row r="2453" spans="1:2">
      <c r="A2453" s="509">
        <v>2450</v>
      </c>
      <c r="B2453" s="509" t="s">
        <v>4377</v>
      </c>
    </row>
    <row r="2454" spans="1:2">
      <c r="A2454" s="509">
        <v>2451</v>
      </c>
      <c r="B2454" s="509" t="s">
        <v>4378</v>
      </c>
    </row>
    <row r="2455" spans="1:2">
      <c r="A2455" s="509">
        <v>2452</v>
      </c>
      <c r="B2455" s="509" t="s">
        <v>4379</v>
      </c>
    </row>
    <row r="2456" spans="1:2">
      <c r="A2456" s="509">
        <v>2453</v>
      </c>
      <c r="B2456" s="509" t="s">
        <v>4380</v>
      </c>
    </row>
    <row r="2457" spans="1:2">
      <c r="A2457" s="509">
        <v>2454</v>
      </c>
      <c r="B2457" s="509" t="s">
        <v>4381</v>
      </c>
    </row>
    <row r="2458" spans="1:2">
      <c r="A2458" s="509">
        <v>2455</v>
      </c>
      <c r="B2458" s="509" t="s">
        <v>4382</v>
      </c>
    </row>
    <row r="2459" spans="1:2">
      <c r="A2459" s="509">
        <v>2456</v>
      </c>
      <c r="B2459" s="509" t="s">
        <v>4383</v>
      </c>
    </row>
    <row r="2460" spans="1:2">
      <c r="A2460" s="509">
        <v>2457</v>
      </c>
      <c r="B2460" s="509" t="s">
        <v>4384</v>
      </c>
    </row>
    <row r="2461" spans="1:2">
      <c r="A2461" s="509">
        <v>2458</v>
      </c>
      <c r="B2461" s="509" t="s">
        <v>4385</v>
      </c>
    </row>
    <row r="2462" spans="1:2">
      <c r="A2462" s="509">
        <v>2459</v>
      </c>
      <c r="B2462" s="509" t="s">
        <v>4386</v>
      </c>
    </row>
    <row r="2463" spans="1:2">
      <c r="A2463" s="509">
        <v>2460</v>
      </c>
      <c r="B2463" s="509" t="s">
        <v>4387</v>
      </c>
    </row>
    <row r="2464" spans="1:2">
      <c r="A2464" s="509">
        <v>2461</v>
      </c>
      <c r="B2464" s="509" t="s">
        <v>4388</v>
      </c>
    </row>
    <row r="2465" spans="1:2">
      <c r="A2465" s="509">
        <v>2462</v>
      </c>
      <c r="B2465" s="509" t="s">
        <v>4389</v>
      </c>
    </row>
    <row r="2466" spans="1:2">
      <c r="A2466" s="509">
        <v>2463</v>
      </c>
      <c r="B2466" s="509" t="s">
        <v>4390</v>
      </c>
    </row>
    <row r="2467" spans="1:2">
      <c r="A2467" s="509">
        <v>2464</v>
      </c>
      <c r="B2467" s="509" t="s">
        <v>4391</v>
      </c>
    </row>
    <row r="2468" spans="1:2">
      <c r="A2468" s="509">
        <v>2465</v>
      </c>
      <c r="B2468" s="509" t="s">
        <v>4392</v>
      </c>
    </row>
    <row r="2469" spans="1:2">
      <c r="A2469" s="509">
        <v>2466</v>
      </c>
      <c r="B2469" s="509" t="s">
        <v>4393</v>
      </c>
    </row>
    <row r="2470" spans="1:2">
      <c r="A2470" s="509">
        <v>2467</v>
      </c>
      <c r="B2470" s="509" t="s">
        <v>4394</v>
      </c>
    </row>
    <row r="2471" spans="1:2">
      <c r="A2471" s="509">
        <v>2468</v>
      </c>
      <c r="B2471" s="509" t="s">
        <v>4395</v>
      </c>
    </row>
    <row r="2472" spans="1:2">
      <c r="A2472" s="509">
        <v>2469</v>
      </c>
      <c r="B2472" s="509" t="s">
        <v>4396</v>
      </c>
    </row>
    <row r="2473" spans="1:2">
      <c r="A2473" s="509">
        <v>2470</v>
      </c>
      <c r="B2473" s="509" t="s">
        <v>4397</v>
      </c>
    </row>
    <row r="2474" spans="1:2">
      <c r="A2474" s="509">
        <v>2471</v>
      </c>
      <c r="B2474" s="509" t="s">
        <v>4398</v>
      </c>
    </row>
    <row r="2475" spans="1:2">
      <c r="A2475" s="509">
        <v>2472</v>
      </c>
      <c r="B2475" s="509" t="s">
        <v>4399</v>
      </c>
    </row>
    <row r="2476" spans="1:2">
      <c r="A2476" s="509">
        <v>2473</v>
      </c>
      <c r="B2476" s="509" t="s">
        <v>4400</v>
      </c>
    </row>
    <row r="2477" spans="1:2">
      <c r="A2477" s="509">
        <v>2474</v>
      </c>
      <c r="B2477" s="509" t="s">
        <v>4401</v>
      </c>
    </row>
    <row r="2478" spans="1:2">
      <c r="A2478" s="509">
        <v>2475</v>
      </c>
      <c r="B2478" s="509" t="s">
        <v>4402</v>
      </c>
    </row>
    <row r="2479" spans="1:2">
      <c r="A2479" s="509">
        <v>2476</v>
      </c>
      <c r="B2479" s="509" t="s">
        <v>4403</v>
      </c>
    </row>
    <row r="2480" spans="1:2">
      <c r="A2480" s="509">
        <v>2477</v>
      </c>
      <c r="B2480" s="509" t="s">
        <v>4404</v>
      </c>
    </row>
    <row r="2481" spans="1:2">
      <c r="A2481" s="509">
        <v>2478</v>
      </c>
      <c r="B2481" s="509" t="s">
        <v>4405</v>
      </c>
    </row>
    <row r="2482" spans="1:2">
      <c r="A2482" s="509">
        <v>2479</v>
      </c>
      <c r="B2482" s="509" t="s">
        <v>4406</v>
      </c>
    </row>
    <row r="2483" spans="1:2">
      <c r="A2483" s="509">
        <v>2480</v>
      </c>
      <c r="B2483" s="509" t="s">
        <v>4407</v>
      </c>
    </row>
    <row r="2484" spans="1:2">
      <c r="A2484" s="509">
        <v>2481</v>
      </c>
      <c r="B2484" s="509" t="s">
        <v>4408</v>
      </c>
    </row>
    <row r="2485" spans="1:2">
      <c r="A2485" s="509">
        <v>2482</v>
      </c>
      <c r="B2485" s="509" t="s">
        <v>4409</v>
      </c>
    </row>
    <row r="2486" spans="1:2">
      <c r="A2486" s="509">
        <v>2483</v>
      </c>
      <c r="B2486" s="509" t="s">
        <v>4410</v>
      </c>
    </row>
    <row r="2487" spans="1:2">
      <c r="A2487" s="509">
        <v>2484</v>
      </c>
      <c r="B2487" s="509" t="s">
        <v>4411</v>
      </c>
    </row>
    <row r="2488" spans="1:2">
      <c r="A2488" s="509">
        <v>2485</v>
      </c>
      <c r="B2488" s="509" t="s">
        <v>4412</v>
      </c>
    </row>
    <row r="2489" spans="1:2">
      <c r="A2489" s="509">
        <v>2486</v>
      </c>
      <c r="B2489" s="509" t="s">
        <v>4413</v>
      </c>
    </row>
    <row r="2490" spans="1:2">
      <c r="A2490" s="509">
        <v>2487</v>
      </c>
      <c r="B2490" s="509" t="s">
        <v>4414</v>
      </c>
    </row>
    <row r="2491" spans="1:2">
      <c r="A2491" s="509">
        <v>2488</v>
      </c>
      <c r="B2491" s="509" t="s">
        <v>4415</v>
      </c>
    </row>
    <row r="2492" spans="1:2">
      <c r="A2492" s="509">
        <v>2489</v>
      </c>
      <c r="B2492" s="509" t="s">
        <v>4416</v>
      </c>
    </row>
    <row r="2493" spans="1:2">
      <c r="A2493" s="509">
        <v>2490</v>
      </c>
      <c r="B2493" s="509" t="s">
        <v>4417</v>
      </c>
    </row>
    <row r="2494" spans="1:2">
      <c r="A2494" s="509">
        <v>2491</v>
      </c>
      <c r="B2494" s="509" t="s">
        <v>4418</v>
      </c>
    </row>
    <row r="2495" spans="1:2">
      <c r="A2495" s="509">
        <v>2492</v>
      </c>
      <c r="B2495" s="509" t="s">
        <v>4419</v>
      </c>
    </row>
    <row r="2496" spans="1:2">
      <c r="A2496" s="509">
        <v>2493</v>
      </c>
      <c r="B2496" s="509" t="s">
        <v>4420</v>
      </c>
    </row>
    <row r="2497" spans="1:2">
      <c r="A2497" s="509">
        <v>2494</v>
      </c>
      <c r="B2497" s="509" t="s">
        <v>4421</v>
      </c>
    </row>
    <row r="2498" spans="1:2">
      <c r="A2498" s="509">
        <v>2495</v>
      </c>
      <c r="B2498" s="509" t="s">
        <v>4422</v>
      </c>
    </row>
    <row r="2499" spans="1:2">
      <c r="A2499" s="509">
        <v>2496</v>
      </c>
      <c r="B2499" s="509" t="s">
        <v>4423</v>
      </c>
    </row>
    <row r="2500" spans="1:2">
      <c r="A2500" s="509">
        <v>2497</v>
      </c>
      <c r="B2500" s="509" t="s">
        <v>4424</v>
      </c>
    </row>
    <row r="2501" spans="1:2">
      <c r="A2501" s="509">
        <v>2498</v>
      </c>
      <c r="B2501" s="509" t="s">
        <v>4425</v>
      </c>
    </row>
    <row r="2502" spans="1:2">
      <c r="A2502" s="509">
        <v>2499</v>
      </c>
      <c r="B2502" s="509" t="s">
        <v>4426</v>
      </c>
    </row>
    <row r="2503" spans="1:2">
      <c r="A2503" s="509">
        <v>2500</v>
      </c>
      <c r="B2503" s="509" t="s">
        <v>4427</v>
      </c>
    </row>
    <row r="2504" spans="1:2">
      <c r="A2504" s="509">
        <v>2501</v>
      </c>
      <c r="B2504" s="509" t="s">
        <v>4428</v>
      </c>
    </row>
    <row r="2505" spans="1:2">
      <c r="A2505" s="509">
        <v>2502</v>
      </c>
      <c r="B2505" s="509" t="s">
        <v>4429</v>
      </c>
    </row>
    <row r="2506" spans="1:2">
      <c r="A2506" s="509">
        <v>2503</v>
      </c>
      <c r="B2506" s="509" t="s">
        <v>4430</v>
      </c>
    </row>
    <row r="2507" spans="1:2">
      <c r="A2507" s="509">
        <v>2504</v>
      </c>
      <c r="B2507" s="509" t="s">
        <v>4431</v>
      </c>
    </row>
    <row r="2508" spans="1:2">
      <c r="A2508" s="509">
        <v>2505</v>
      </c>
      <c r="B2508" s="509" t="s">
        <v>4432</v>
      </c>
    </row>
    <row r="2509" spans="1:2">
      <c r="A2509" s="509">
        <v>2506</v>
      </c>
      <c r="B2509" s="509" t="s">
        <v>4433</v>
      </c>
    </row>
    <row r="2510" spans="1:2">
      <c r="A2510" s="509">
        <v>2507</v>
      </c>
      <c r="B2510" s="509" t="s">
        <v>4434</v>
      </c>
    </row>
    <row r="2511" spans="1:2">
      <c r="A2511" s="509">
        <v>2508</v>
      </c>
      <c r="B2511" s="509" t="s">
        <v>4435</v>
      </c>
    </row>
    <row r="2512" spans="1:2">
      <c r="A2512" s="509">
        <v>2509</v>
      </c>
      <c r="B2512" s="509" t="s">
        <v>4436</v>
      </c>
    </row>
    <row r="2513" spans="1:2">
      <c r="A2513" s="509">
        <v>2510</v>
      </c>
      <c r="B2513" s="509" t="s">
        <v>4437</v>
      </c>
    </row>
    <row r="2514" spans="1:2">
      <c r="A2514" s="509">
        <v>2511</v>
      </c>
      <c r="B2514" s="509" t="s">
        <v>4438</v>
      </c>
    </row>
    <row r="2515" spans="1:2">
      <c r="A2515" s="509">
        <v>2512</v>
      </c>
      <c r="B2515" s="509" t="s">
        <v>4439</v>
      </c>
    </row>
    <row r="2516" spans="1:2">
      <c r="A2516" s="509">
        <v>2513</v>
      </c>
      <c r="B2516" s="509" t="s">
        <v>4440</v>
      </c>
    </row>
    <row r="2517" spans="1:2">
      <c r="A2517" s="509">
        <v>2514</v>
      </c>
      <c r="B2517" s="509" t="s">
        <v>4441</v>
      </c>
    </row>
    <row r="2518" spans="1:2">
      <c r="A2518" s="509">
        <v>2515</v>
      </c>
      <c r="B2518" s="509" t="s">
        <v>4442</v>
      </c>
    </row>
    <row r="2519" spans="1:2">
      <c r="A2519" s="509">
        <v>2516</v>
      </c>
      <c r="B2519" s="509" t="s">
        <v>4443</v>
      </c>
    </row>
    <row r="2520" spans="1:2">
      <c r="A2520" s="509">
        <v>2517</v>
      </c>
      <c r="B2520" s="509" t="s">
        <v>4444</v>
      </c>
    </row>
    <row r="2521" spans="1:2">
      <c r="A2521" s="509">
        <v>2518</v>
      </c>
      <c r="B2521" s="509" t="s">
        <v>4445</v>
      </c>
    </row>
    <row r="2522" spans="1:2">
      <c r="A2522" s="509">
        <v>2519</v>
      </c>
      <c r="B2522" s="509" t="s">
        <v>4446</v>
      </c>
    </row>
    <row r="2523" spans="1:2">
      <c r="A2523" s="509">
        <v>2520</v>
      </c>
      <c r="B2523" s="509" t="s">
        <v>4447</v>
      </c>
    </row>
    <row r="2524" spans="1:2">
      <c r="A2524" s="509">
        <v>2521</v>
      </c>
      <c r="B2524" s="509" t="s">
        <v>4448</v>
      </c>
    </row>
    <row r="2525" spans="1:2">
      <c r="A2525" s="509">
        <v>2522</v>
      </c>
      <c r="B2525" s="509" t="s">
        <v>4449</v>
      </c>
    </row>
    <row r="2526" spans="1:2">
      <c r="A2526" s="509">
        <v>2523</v>
      </c>
      <c r="B2526" s="509" t="s">
        <v>4450</v>
      </c>
    </row>
    <row r="2527" spans="1:2">
      <c r="A2527" s="509">
        <v>2524</v>
      </c>
      <c r="B2527" s="509" t="s">
        <v>4451</v>
      </c>
    </row>
    <row r="2528" spans="1:2">
      <c r="A2528" s="509">
        <v>2525</v>
      </c>
      <c r="B2528" s="509" t="s">
        <v>4452</v>
      </c>
    </row>
    <row r="2529" spans="1:2">
      <c r="A2529" s="509">
        <v>2526</v>
      </c>
      <c r="B2529" s="509" t="s">
        <v>4453</v>
      </c>
    </row>
    <row r="2530" spans="1:2">
      <c r="A2530" s="509">
        <v>2527</v>
      </c>
      <c r="B2530" s="509" t="s">
        <v>4454</v>
      </c>
    </row>
    <row r="2531" spans="1:2">
      <c r="A2531" s="509">
        <v>2528</v>
      </c>
      <c r="B2531" s="509" t="s">
        <v>4455</v>
      </c>
    </row>
    <row r="2532" spans="1:2">
      <c r="A2532" s="509">
        <v>2529</v>
      </c>
      <c r="B2532" s="509" t="s">
        <v>4456</v>
      </c>
    </row>
    <row r="2533" spans="1:2">
      <c r="A2533" s="509">
        <v>2530</v>
      </c>
      <c r="B2533" s="509" t="s">
        <v>4457</v>
      </c>
    </row>
    <row r="2534" spans="1:2">
      <c r="A2534" s="509">
        <v>2531</v>
      </c>
      <c r="B2534" s="509" t="s">
        <v>4458</v>
      </c>
    </row>
    <row r="2535" spans="1:2">
      <c r="A2535" s="509">
        <v>2532</v>
      </c>
      <c r="B2535" s="509" t="s">
        <v>4459</v>
      </c>
    </row>
    <row r="2536" spans="1:2">
      <c r="A2536" s="509">
        <v>2533</v>
      </c>
      <c r="B2536" s="509" t="s">
        <v>4460</v>
      </c>
    </row>
    <row r="2537" spans="1:2">
      <c r="A2537" s="509">
        <v>2534</v>
      </c>
      <c r="B2537" s="509" t="s">
        <v>4461</v>
      </c>
    </row>
    <row r="2538" spans="1:2">
      <c r="A2538" s="509">
        <v>2535</v>
      </c>
      <c r="B2538" s="509" t="s">
        <v>4462</v>
      </c>
    </row>
    <row r="2539" spans="1:2">
      <c r="A2539" s="509">
        <v>2536</v>
      </c>
      <c r="B2539" s="509" t="s">
        <v>4463</v>
      </c>
    </row>
    <row r="2540" spans="1:2">
      <c r="A2540" s="509">
        <v>2537</v>
      </c>
      <c r="B2540" s="509" t="s">
        <v>4464</v>
      </c>
    </row>
    <row r="2541" spans="1:2">
      <c r="A2541" s="509">
        <v>2538</v>
      </c>
      <c r="B2541" s="509" t="s">
        <v>4465</v>
      </c>
    </row>
    <row r="2542" spans="1:2">
      <c r="A2542" s="509">
        <v>2539</v>
      </c>
      <c r="B2542" s="509" t="s">
        <v>4466</v>
      </c>
    </row>
    <row r="2543" spans="1:2">
      <c r="A2543" s="509">
        <v>2540</v>
      </c>
      <c r="B2543" s="509" t="s">
        <v>4467</v>
      </c>
    </row>
    <row r="2544" spans="1:2">
      <c r="A2544" s="509">
        <v>2541</v>
      </c>
      <c r="B2544" s="509" t="s">
        <v>4468</v>
      </c>
    </row>
    <row r="2545" spans="1:2">
      <c r="A2545" s="509">
        <v>2542</v>
      </c>
      <c r="B2545" s="509" t="s">
        <v>4469</v>
      </c>
    </row>
    <row r="2546" spans="1:2">
      <c r="A2546" s="509">
        <v>2543</v>
      </c>
      <c r="B2546" s="509" t="s">
        <v>4470</v>
      </c>
    </row>
    <row r="2547" spans="1:2">
      <c r="A2547" s="509">
        <v>2544</v>
      </c>
      <c r="B2547" s="509" t="s">
        <v>4471</v>
      </c>
    </row>
    <row r="2548" spans="1:2">
      <c r="A2548" s="509">
        <v>2545</v>
      </c>
      <c r="B2548" s="509" t="s">
        <v>4472</v>
      </c>
    </row>
    <row r="2549" spans="1:2">
      <c r="A2549" s="509">
        <v>2546</v>
      </c>
      <c r="B2549" s="509" t="s">
        <v>4473</v>
      </c>
    </row>
    <row r="2550" spans="1:2">
      <c r="A2550" s="509">
        <v>2547</v>
      </c>
      <c r="B2550" s="509" t="s">
        <v>4474</v>
      </c>
    </row>
    <row r="2551" spans="1:2">
      <c r="A2551" s="509">
        <v>2548</v>
      </c>
      <c r="B2551" s="509" t="s">
        <v>4475</v>
      </c>
    </row>
    <row r="2552" spans="1:2">
      <c r="A2552" s="509">
        <v>2549</v>
      </c>
      <c r="B2552" s="509" t="s">
        <v>4476</v>
      </c>
    </row>
    <row r="2553" spans="1:2">
      <c r="A2553" s="509">
        <v>2550</v>
      </c>
      <c r="B2553" s="509" t="s">
        <v>4477</v>
      </c>
    </row>
    <row r="2554" spans="1:2">
      <c r="A2554" s="509">
        <v>2551</v>
      </c>
      <c r="B2554" s="509" t="s">
        <v>4478</v>
      </c>
    </row>
    <row r="2555" spans="1:2">
      <c r="A2555" s="509">
        <v>2552</v>
      </c>
      <c r="B2555" s="509" t="s">
        <v>4479</v>
      </c>
    </row>
    <row r="2556" spans="1:2">
      <c r="A2556" s="509">
        <v>2553</v>
      </c>
      <c r="B2556" s="509" t="s">
        <v>4480</v>
      </c>
    </row>
    <row r="2557" spans="1:2">
      <c r="A2557" s="509">
        <v>2554</v>
      </c>
      <c r="B2557" s="509" t="s">
        <v>4481</v>
      </c>
    </row>
    <row r="2558" spans="1:2">
      <c r="A2558" s="509">
        <v>2555</v>
      </c>
      <c r="B2558" s="509" t="s">
        <v>4482</v>
      </c>
    </row>
    <row r="2559" spans="1:2">
      <c r="A2559" s="509">
        <v>2556</v>
      </c>
      <c r="B2559" s="509" t="s">
        <v>4483</v>
      </c>
    </row>
    <row r="2560" spans="1:2">
      <c r="A2560" s="509">
        <v>2557</v>
      </c>
      <c r="B2560" s="509" t="s">
        <v>4484</v>
      </c>
    </row>
    <row r="2561" spans="1:2">
      <c r="A2561" s="509">
        <v>2558</v>
      </c>
      <c r="B2561" s="509" t="s">
        <v>4485</v>
      </c>
    </row>
    <row r="2562" spans="1:2">
      <c r="A2562" s="509">
        <v>2559</v>
      </c>
      <c r="B2562" s="509" t="s">
        <v>4486</v>
      </c>
    </row>
    <row r="2563" spans="1:2">
      <c r="A2563" s="509">
        <v>2560</v>
      </c>
      <c r="B2563" s="509" t="s">
        <v>4487</v>
      </c>
    </row>
    <row r="2564" spans="1:2">
      <c r="A2564" s="509">
        <v>2561</v>
      </c>
      <c r="B2564" s="509" t="s">
        <v>4488</v>
      </c>
    </row>
    <row r="2565" spans="1:2">
      <c r="A2565" s="509">
        <v>2562</v>
      </c>
      <c r="B2565" s="509" t="s">
        <v>4489</v>
      </c>
    </row>
    <row r="2566" spans="1:2">
      <c r="A2566" s="509">
        <v>2563</v>
      </c>
      <c r="B2566" s="509" t="s">
        <v>4490</v>
      </c>
    </row>
    <row r="2567" spans="1:2">
      <c r="A2567" s="509">
        <v>2564</v>
      </c>
      <c r="B2567" s="509" t="s">
        <v>4491</v>
      </c>
    </row>
    <row r="2568" spans="1:2">
      <c r="A2568" s="509">
        <v>2565</v>
      </c>
      <c r="B2568" s="509" t="s">
        <v>4492</v>
      </c>
    </row>
    <row r="2569" spans="1:2">
      <c r="A2569" s="509">
        <v>2566</v>
      </c>
      <c r="B2569" s="509" t="s">
        <v>4493</v>
      </c>
    </row>
    <row r="2570" spans="1:2">
      <c r="A2570" s="509">
        <v>2567</v>
      </c>
      <c r="B2570" s="509" t="s">
        <v>4494</v>
      </c>
    </row>
    <row r="2571" spans="1:2">
      <c r="A2571" s="509">
        <v>2568</v>
      </c>
      <c r="B2571" s="509" t="s">
        <v>4495</v>
      </c>
    </row>
    <row r="2572" spans="1:2">
      <c r="A2572" s="509">
        <v>2569</v>
      </c>
      <c r="B2572" s="509" t="s">
        <v>4496</v>
      </c>
    </row>
    <row r="2573" spans="1:2">
      <c r="A2573" s="509">
        <v>2570</v>
      </c>
      <c r="B2573" s="509" t="s">
        <v>4497</v>
      </c>
    </row>
    <row r="2574" spans="1:2">
      <c r="A2574" s="509">
        <v>2571</v>
      </c>
      <c r="B2574" s="509" t="s">
        <v>4498</v>
      </c>
    </row>
    <row r="2575" spans="1:2">
      <c r="A2575" s="509">
        <v>2572</v>
      </c>
      <c r="B2575" s="509" t="s">
        <v>4499</v>
      </c>
    </row>
    <row r="2576" spans="1:2">
      <c r="A2576" s="509">
        <v>2573</v>
      </c>
      <c r="B2576" s="509" t="s">
        <v>4500</v>
      </c>
    </row>
    <row r="2577" spans="1:2">
      <c r="A2577" s="509">
        <v>2574</v>
      </c>
      <c r="B2577" s="509" t="s">
        <v>4501</v>
      </c>
    </row>
    <row r="2578" spans="1:2">
      <c r="A2578" s="509">
        <v>2575</v>
      </c>
      <c r="B2578" s="509" t="s">
        <v>4502</v>
      </c>
    </row>
    <row r="2579" spans="1:2">
      <c r="A2579" s="509">
        <v>2576</v>
      </c>
      <c r="B2579" s="509" t="s">
        <v>4503</v>
      </c>
    </row>
    <row r="2580" spans="1:2">
      <c r="A2580" s="509">
        <v>2577</v>
      </c>
      <c r="B2580" s="509" t="s">
        <v>4504</v>
      </c>
    </row>
    <row r="2581" spans="1:2">
      <c r="A2581" s="509">
        <v>2578</v>
      </c>
      <c r="B2581" s="509" t="s">
        <v>4505</v>
      </c>
    </row>
    <row r="2582" spans="1:2">
      <c r="A2582" s="509">
        <v>2579</v>
      </c>
      <c r="B2582" s="509" t="s">
        <v>4506</v>
      </c>
    </row>
    <row r="2583" spans="1:2">
      <c r="A2583" s="509">
        <v>2580</v>
      </c>
      <c r="B2583" s="509" t="s">
        <v>4507</v>
      </c>
    </row>
    <row r="2584" spans="1:2">
      <c r="A2584" s="509">
        <v>2581</v>
      </c>
      <c r="B2584" s="509" t="s">
        <v>4508</v>
      </c>
    </row>
    <row r="2585" spans="1:2">
      <c r="A2585" s="509">
        <v>2582</v>
      </c>
      <c r="B2585" s="509" t="s">
        <v>4509</v>
      </c>
    </row>
    <row r="2586" spans="1:2">
      <c r="A2586" s="509">
        <v>2583</v>
      </c>
      <c r="B2586" s="509" t="s">
        <v>4510</v>
      </c>
    </row>
    <row r="2587" spans="1:2">
      <c r="A2587" s="509">
        <v>2584</v>
      </c>
      <c r="B2587" s="509" t="s">
        <v>4511</v>
      </c>
    </row>
    <row r="2588" spans="1:2">
      <c r="A2588" s="509">
        <v>2585</v>
      </c>
      <c r="B2588" s="509" t="s">
        <v>4512</v>
      </c>
    </row>
    <row r="2589" spans="1:2">
      <c r="A2589" s="509">
        <v>2586</v>
      </c>
      <c r="B2589" s="509" t="s">
        <v>4513</v>
      </c>
    </row>
    <row r="2590" spans="1:2">
      <c r="A2590" s="509">
        <v>2587</v>
      </c>
      <c r="B2590" s="509" t="s">
        <v>4514</v>
      </c>
    </row>
    <row r="2591" spans="1:2">
      <c r="A2591" s="509">
        <v>2588</v>
      </c>
      <c r="B2591" s="509" t="s">
        <v>4515</v>
      </c>
    </row>
    <row r="2592" spans="1:2">
      <c r="A2592" s="509">
        <v>2589</v>
      </c>
      <c r="B2592" s="509" t="s">
        <v>4516</v>
      </c>
    </row>
    <row r="2593" spans="1:2">
      <c r="A2593" s="509">
        <v>2590</v>
      </c>
      <c r="B2593" s="509" t="s">
        <v>4517</v>
      </c>
    </row>
    <row r="2594" spans="1:2">
      <c r="A2594" s="509">
        <v>2591</v>
      </c>
      <c r="B2594" s="509" t="s">
        <v>4518</v>
      </c>
    </row>
    <row r="2595" spans="1:2">
      <c r="A2595" s="509">
        <v>2592</v>
      </c>
      <c r="B2595" s="509" t="s">
        <v>4519</v>
      </c>
    </row>
    <row r="2596" spans="1:2">
      <c r="A2596" s="509">
        <v>2593</v>
      </c>
      <c r="B2596" s="509" t="s">
        <v>4520</v>
      </c>
    </row>
    <row r="2597" spans="1:2">
      <c r="A2597" s="509">
        <v>2594</v>
      </c>
      <c r="B2597" s="509" t="s">
        <v>4521</v>
      </c>
    </row>
    <row r="2598" spans="1:2">
      <c r="A2598" s="509">
        <v>2595</v>
      </c>
      <c r="B2598" s="509" t="s">
        <v>4522</v>
      </c>
    </row>
    <row r="2599" spans="1:2">
      <c r="A2599" s="509">
        <v>2596</v>
      </c>
      <c r="B2599" s="509" t="s">
        <v>4523</v>
      </c>
    </row>
    <row r="2600" spans="1:2">
      <c r="A2600" s="509">
        <v>2597</v>
      </c>
      <c r="B2600" s="509" t="s">
        <v>4524</v>
      </c>
    </row>
    <row r="2601" spans="1:2">
      <c r="A2601" s="509">
        <v>2598</v>
      </c>
      <c r="B2601" s="509" t="s">
        <v>4525</v>
      </c>
    </row>
    <row r="2602" spans="1:2">
      <c r="A2602" s="509">
        <v>2599</v>
      </c>
      <c r="B2602" s="509" t="s">
        <v>4526</v>
      </c>
    </row>
    <row r="2603" spans="1:2">
      <c r="A2603" s="509">
        <v>2600</v>
      </c>
      <c r="B2603" s="509" t="s">
        <v>4527</v>
      </c>
    </row>
    <row r="2604" spans="1:2">
      <c r="A2604" s="509">
        <v>2601</v>
      </c>
      <c r="B2604" s="509" t="s">
        <v>4528</v>
      </c>
    </row>
    <row r="2605" spans="1:2">
      <c r="A2605" s="509">
        <v>2602</v>
      </c>
      <c r="B2605" s="509" t="s">
        <v>4529</v>
      </c>
    </row>
    <row r="2606" spans="1:2">
      <c r="A2606" s="509">
        <v>2603</v>
      </c>
      <c r="B2606" s="509" t="s">
        <v>4530</v>
      </c>
    </row>
    <row r="2607" spans="1:2">
      <c r="A2607" s="509">
        <v>2604</v>
      </c>
      <c r="B2607" s="509" t="s">
        <v>4531</v>
      </c>
    </row>
    <row r="2608" spans="1:2">
      <c r="A2608" s="509">
        <v>2605</v>
      </c>
      <c r="B2608" s="509" t="s">
        <v>4532</v>
      </c>
    </row>
    <row r="2609" spans="1:2">
      <c r="A2609" s="509">
        <v>2606</v>
      </c>
      <c r="B2609" s="509" t="s">
        <v>4533</v>
      </c>
    </row>
    <row r="2610" spans="1:2">
      <c r="A2610" s="509">
        <v>2607</v>
      </c>
      <c r="B2610" s="509" t="s">
        <v>4534</v>
      </c>
    </row>
    <row r="2611" spans="1:2">
      <c r="A2611" s="509">
        <v>2608</v>
      </c>
      <c r="B2611" s="509" t="s">
        <v>4535</v>
      </c>
    </row>
    <row r="2612" spans="1:2">
      <c r="A2612" s="509">
        <v>2609</v>
      </c>
      <c r="B2612" s="509" t="s">
        <v>4536</v>
      </c>
    </row>
    <row r="2613" spans="1:2">
      <c r="A2613" s="509">
        <v>2610</v>
      </c>
      <c r="B2613" s="509" t="s">
        <v>4537</v>
      </c>
    </row>
    <row r="2614" spans="1:2">
      <c r="A2614" s="509">
        <v>2611</v>
      </c>
      <c r="B2614" s="509" t="s">
        <v>4538</v>
      </c>
    </row>
    <row r="2615" spans="1:2">
      <c r="A2615" s="509">
        <v>2612</v>
      </c>
      <c r="B2615" s="509" t="s">
        <v>4539</v>
      </c>
    </row>
    <row r="2616" spans="1:2">
      <c r="A2616" s="509">
        <v>2613</v>
      </c>
      <c r="B2616" s="509" t="s">
        <v>4540</v>
      </c>
    </row>
    <row r="2617" spans="1:2">
      <c r="A2617" s="509">
        <v>2614</v>
      </c>
      <c r="B2617" s="509" t="s">
        <v>4541</v>
      </c>
    </row>
    <row r="2618" spans="1:2">
      <c r="A2618" s="509">
        <v>2615</v>
      </c>
      <c r="B2618" s="509" t="s">
        <v>4542</v>
      </c>
    </row>
    <row r="2619" spans="1:2">
      <c r="A2619" s="509">
        <v>2616</v>
      </c>
      <c r="B2619" s="509" t="s">
        <v>4543</v>
      </c>
    </row>
    <row r="2620" spans="1:2">
      <c r="A2620" s="509">
        <v>2617</v>
      </c>
      <c r="B2620" s="509" t="s">
        <v>4544</v>
      </c>
    </row>
    <row r="2621" spans="1:2">
      <c r="A2621" s="509">
        <v>2618</v>
      </c>
      <c r="B2621" s="509" t="s">
        <v>4545</v>
      </c>
    </row>
    <row r="2622" spans="1:2">
      <c r="A2622" s="509">
        <v>2619</v>
      </c>
      <c r="B2622" s="509" t="s">
        <v>4546</v>
      </c>
    </row>
    <row r="2623" spans="1:2">
      <c r="A2623" s="509">
        <v>2620</v>
      </c>
      <c r="B2623" s="509" t="s">
        <v>4547</v>
      </c>
    </row>
    <row r="2624" spans="1:2">
      <c r="A2624" s="509">
        <v>2621</v>
      </c>
      <c r="B2624" s="509" t="s">
        <v>4548</v>
      </c>
    </row>
    <row r="2625" spans="1:2">
      <c r="A2625" s="509">
        <v>2622</v>
      </c>
      <c r="B2625" s="509" t="s">
        <v>4549</v>
      </c>
    </row>
    <row r="2626" spans="1:2">
      <c r="A2626" s="509">
        <v>2623</v>
      </c>
      <c r="B2626" s="509" t="s">
        <v>4550</v>
      </c>
    </row>
    <row r="2627" spans="1:2">
      <c r="A2627" s="509">
        <v>2624</v>
      </c>
      <c r="B2627" s="509" t="s">
        <v>4551</v>
      </c>
    </row>
    <row r="2628" spans="1:2">
      <c r="A2628" s="509">
        <v>2625</v>
      </c>
      <c r="B2628" s="509" t="s">
        <v>4552</v>
      </c>
    </row>
    <row r="2629" spans="1:2">
      <c r="A2629" s="509">
        <v>2626</v>
      </c>
      <c r="B2629" s="509" t="s">
        <v>4553</v>
      </c>
    </row>
    <row r="2630" spans="1:2">
      <c r="A2630" s="509">
        <v>2627</v>
      </c>
      <c r="B2630" s="509" t="s">
        <v>4554</v>
      </c>
    </row>
    <row r="2631" spans="1:2">
      <c r="A2631" s="509">
        <v>2628</v>
      </c>
      <c r="B2631" s="509" t="s">
        <v>4555</v>
      </c>
    </row>
    <row r="2632" spans="1:2">
      <c r="A2632" s="509">
        <v>2629</v>
      </c>
      <c r="B2632" s="509" t="s">
        <v>4556</v>
      </c>
    </row>
    <row r="2633" spans="1:2">
      <c r="A2633" s="509">
        <v>2630</v>
      </c>
      <c r="B2633" s="509" t="s">
        <v>4557</v>
      </c>
    </row>
    <row r="2634" spans="1:2">
      <c r="A2634" s="509">
        <v>2631</v>
      </c>
      <c r="B2634" s="509" t="s">
        <v>4558</v>
      </c>
    </row>
    <row r="2635" spans="1:2">
      <c r="A2635" s="509">
        <v>2632</v>
      </c>
      <c r="B2635" s="509" t="s">
        <v>4559</v>
      </c>
    </row>
    <row r="2636" spans="1:2">
      <c r="A2636" s="509">
        <v>2633</v>
      </c>
      <c r="B2636" s="509" t="s">
        <v>4560</v>
      </c>
    </row>
    <row r="2637" spans="1:2">
      <c r="A2637" s="509">
        <v>2634</v>
      </c>
      <c r="B2637" s="509" t="s">
        <v>4561</v>
      </c>
    </row>
    <row r="2638" spans="1:2">
      <c r="A2638" s="509">
        <v>2635</v>
      </c>
      <c r="B2638" s="509" t="s">
        <v>4562</v>
      </c>
    </row>
    <row r="2639" spans="1:2">
      <c r="A2639" s="509">
        <v>2636</v>
      </c>
      <c r="B2639" s="509" t="s">
        <v>4563</v>
      </c>
    </row>
    <row r="2640" spans="1:2">
      <c r="A2640" s="509">
        <v>2637</v>
      </c>
      <c r="B2640" s="509" t="s">
        <v>4564</v>
      </c>
    </row>
    <row r="2641" spans="1:2">
      <c r="A2641" s="509">
        <v>2638</v>
      </c>
      <c r="B2641" s="509" t="s">
        <v>4565</v>
      </c>
    </row>
    <row r="2642" spans="1:2">
      <c r="A2642" s="509">
        <v>2639</v>
      </c>
      <c r="B2642" s="509" t="s">
        <v>4566</v>
      </c>
    </row>
    <row r="2643" spans="1:2">
      <c r="A2643" s="509">
        <v>2640</v>
      </c>
      <c r="B2643" s="509" t="s">
        <v>4567</v>
      </c>
    </row>
    <row r="2644" spans="1:2">
      <c r="A2644" s="509">
        <v>2641</v>
      </c>
      <c r="B2644" s="509" t="s">
        <v>4568</v>
      </c>
    </row>
    <row r="2645" spans="1:2">
      <c r="A2645" s="509">
        <v>2642</v>
      </c>
      <c r="B2645" s="509" t="s">
        <v>4569</v>
      </c>
    </row>
    <row r="2646" spans="1:2">
      <c r="A2646" s="509">
        <v>2643</v>
      </c>
      <c r="B2646" s="509" t="s">
        <v>4570</v>
      </c>
    </row>
    <row r="2647" spans="1:2">
      <c r="A2647" s="509">
        <v>2644</v>
      </c>
      <c r="B2647" s="509" t="s">
        <v>4571</v>
      </c>
    </row>
    <row r="2648" spans="1:2">
      <c r="A2648" s="509">
        <v>2645</v>
      </c>
      <c r="B2648" s="509" t="s">
        <v>4572</v>
      </c>
    </row>
    <row r="2649" spans="1:2">
      <c r="A2649" s="509">
        <v>2646</v>
      </c>
      <c r="B2649" s="509" t="s">
        <v>4573</v>
      </c>
    </row>
    <row r="2650" spans="1:2">
      <c r="A2650" s="509">
        <v>2647</v>
      </c>
      <c r="B2650" s="509" t="s">
        <v>4574</v>
      </c>
    </row>
    <row r="2651" spans="1:2">
      <c r="A2651" s="509">
        <v>2648</v>
      </c>
      <c r="B2651" s="509" t="s">
        <v>4575</v>
      </c>
    </row>
    <row r="2652" spans="1:2">
      <c r="A2652" s="509">
        <v>2649</v>
      </c>
      <c r="B2652" s="509" t="s">
        <v>4576</v>
      </c>
    </row>
    <row r="2653" spans="1:2">
      <c r="A2653" s="509">
        <v>2650</v>
      </c>
      <c r="B2653" s="509" t="s">
        <v>4577</v>
      </c>
    </row>
    <row r="2654" spans="1:2">
      <c r="A2654" s="509">
        <v>2651</v>
      </c>
      <c r="B2654" s="509" t="s">
        <v>4578</v>
      </c>
    </row>
    <row r="2655" spans="1:2">
      <c r="A2655" s="509">
        <v>2652</v>
      </c>
      <c r="B2655" s="509" t="s">
        <v>4579</v>
      </c>
    </row>
    <row r="2656" spans="1:2">
      <c r="A2656" s="509">
        <v>2653</v>
      </c>
      <c r="B2656" s="509" t="s">
        <v>4580</v>
      </c>
    </row>
    <row r="2657" spans="1:2">
      <c r="A2657" s="509">
        <v>2654</v>
      </c>
      <c r="B2657" s="509" t="s">
        <v>4581</v>
      </c>
    </row>
    <row r="2658" spans="1:2">
      <c r="A2658" s="509">
        <v>2655</v>
      </c>
      <c r="B2658" s="509" t="s">
        <v>4582</v>
      </c>
    </row>
    <row r="2659" spans="1:2">
      <c r="A2659" s="509">
        <v>2656</v>
      </c>
      <c r="B2659" s="509" t="s">
        <v>4583</v>
      </c>
    </row>
    <row r="2660" spans="1:2">
      <c r="A2660" s="509">
        <v>2657</v>
      </c>
      <c r="B2660" s="509" t="s">
        <v>4584</v>
      </c>
    </row>
    <row r="2661" spans="1:2">
      <c r="A2661" s="509">
        <v>2658</v>
      </c>
      <c r="B2661" s="509" t="s">
        <v>4585</v>
      </c>
    </row>
    <row r="2662" spans="1:2">
      <c r="A2662" s="509">
        <v>2659</v>
      </c>
      <c r="B2662" s="509" t="s">
        <v>4586</v>
      </c>
    </row>
    <row r="2663" spans="1:2">
      <c r="A2663" s="509">
        <v>2660</v>
      </c>
      <c r="B2663" s="509" t="s">
        <v>4587</v>
      </c>
    </row>
    <row r="2664" spans="1:2">
      <c r="A2664" s="509">
        <v>2661</v>
      </c>
      <c r="B2664" s="509" t="s">
        <v>4588</v>
      </c>
    </row>
    <row r="2665" spans="1:2">
      <c r="A2665" s="509">
        <v>2662</v>
      </c>
      <c r="B2665" s="509" t="s">
        <v>4589</v>
      </c>
    </row>
    <row r="2666" spans="1:2">
      <c r="A2666" s="509">
        <v>2663</v>
      </c>
      <c r="B2666" s="509" t="s">
        <v>4590</v>
      </c>
    </row>
    <row r="2667" spans="1:2">
      <c r="A2667" s="509">
        <v>2664</v>
      </c>
      <c r="B2667" s="509" t="s">
        <v>4591</v>
      </c>
    </row>
    <row r="2668" spans="1:2">
      <c r="A2668" s="509">
        <v>2665</v>
      </c>
      <c r="B2668" s="509" t="s">
        <v>4592</v>
      </c>
    </row>
    <row r="2669" spans="1:2">
      <c r="A2669" s="509">
        <v>2666</v>
      </c>
      <c r="B2669" s="509" t="s">
        <v>4593</v>
      </c>
    </row>
    <row r="2670" spans="1:2">
      <c r="A2670" s="509">
        <v>2667</v>
      </c>
      <c r="B2670" s="509" t="s">
        <v>4594</v>
      </c>
    </row>
    <row r="2671" spans="1:2">
      <c r="A2671" s="509">
        <v>2668</v>
      </c>
      <c r="B2671" s="509" t="s">
        <v>4595</v>
      </c>
    </row>
    <row r="2672" spans="1:2">
      <c r="A2672" s="509">
        <v>2669</v>
      </c>
      <c r="B2672" s="509" t="s">
        <v>4596</v>
      </c>
    </row>
    <row r="2673" spans="1:2">
      <c r="A2673" s="509">
        <v>2670</v>
      </c>
      <c r="B2673" s="509" t="s">
        <v>4597</v>
      </c>
    </row>
    <row r="2674" spans="1:2">
      <c r="A2674" s="509">
        <v>2671</v>
      </c>
      <c r="B2674" s="509" t="s">
        <v>4598</v>
      </c>
    </row>
    <row r="2675" spans="1:2">
      <c r="A2675" s="509">
        <v>2672</v>
      </c>
      <c r="B2675" s="509" t="s">
        <v>4599</v>
      </c>
    </row>
    <row r="2676" spans="1:2">
      <c r="A2676" s="509">
        <v>2673</v>
      </c>
      <c r="B2676" s="509" t="s">
        <v>4600</v>
      </c>
    </row>
    <row r="2677" spans="1:2">
      <c r="A2677" s="509">
        <v>2674</v>
      </c>
      <c r="B2677" s="509" t="s">
        <v>4601</v>
      </c>
    </row>
    <row r="2678" spans="1:2">
      <c r="A2678" s="509">
        <v>2675</v>
      </c>
      <c r="B2678" s="509" t="s">
        <v>4602</v>
      </c>
    </row>
    <row r="2679" spans="1:2">
      <c r="A2679" s="509">
        <v>2676</v>
      </c>
      <c r="B2679" s="509" t="s">
        <v>4603</v>
      </c>
    </row>
    <row r="2680" spans="1:2">
      <c r="A2680" s="509">
        <v>2677</v>
      </c>
      <c r="B2680" s="509" t="s">
        <v>4604</v>
      </c>
    </row>
    <row r="2681" spans="1:2">
      <c r="A2681" s="509">
        <v>2678</v>
      </c>
      <c r="B2681" s="509" t="s">
        <v>4605</v>
      </c>
    </row>
    <row r="2682" spans="1:2">
      <c r="A2682" s="509">
        <v>2679</v>
      </c>
      <c r="B2682" s="509" t="s">
        <v>4606</v>
      </c>
    </row>
    <row r="2683" spans="1:2">
      <c r="A2683" s="509">
        <v>2680</v>
      </c>
      <c r="B2683" s="509" t="s">
        <v>4607</v>
      </c>
    </row>
    <row r="2684" spans="1:2">
      <c r="A2684" s="509">
        <v>2681</v>
      </c>
      <c r="B2684" s="509" t="s">
        <v>4608</v>
      </c>
    </row>
    <row r="2685" spans="1:2">
      <c r="A2685" s="509">
        <v>2682</v>
      </c>
      <c r="B2685" s="509" t="s">
        <v>4609</v>
      </c>
    </row>
    <row r="2686" spans="1:2">
      <c r="A2686" s="509">
        <v>2683</v>
      </c>
      <c r="B2686" s="509" t="s">
        <v>4610</v>
      </c>
    </row>
    <row r="2687" spans="1:2">
      <c r="A2687" s="509">
        <v>2684</v>
      </c>
      <c r="B2687" s="509" t="s">
        <v>4611</v>
      </c>
    </row>
    <row r="2688" spans="1:2">
      <c r="A2688" s="509">
        <v>2685</v>
      </c>
      <c r="B2688" s="509" t="s">
        <v>4612</v>
      </c>
    </row>
    <row r="2689" spans="1:2">
      <c r="A2689" s="509">
        <v>2686</v>
      </c>
      <c r="B2689" s="509" t="s">
        <v>4613</v>
      </c>
    </row>
    <row r="2690" spans="1:2">
      <c r="A2690" s="509">
        <v>2687</v>
      </c>
      <c r="B2690" s="509" t="s">
        <v>4614</v>
      </c>
    </row>
    <row r="2691" spans="1:2">
      <c r="A2691" s="509">
        <v>2688</v>
      </c>
      <c r="B2691" s="509" t="s">
        <v>4615</v>
      </c>
    </row>
    <row r="2692" spans="1:2">
      <c r="A2692" s="509">
        <v>2689</v>
      </c>
      <c r="B2692" s="509" t="s">
        <v>4616</v>
      </c>
    </row>
    <row r="2693" spans="1:2">
      <c r="A2693" s="509">
        <v>2690</v>
      </c>
      <c r="B2693" s="509" t="s">
        <v>4617</v>
      </c>
    </row>
    <row r="2694" spans="1:2">
      <c r="A2694" s="509">
        <v>2691</v>
      </c>
      <c r="B2694" s="509" t="s">
        <v>4618</v>
      </c>
    </row>
    <row r="2695" spans="1:2">
      <c r="A2695" s="509">
        <v>2692</v>
      </c>
      <c r="B2695" s="509" t="s">
        <v>4619</v>
      </c>
    </row>
    <row r="2696" spans="1:2">
      <c r="A2696" s="509">
        <v>2693</v>
      </c>
      <c r="B2696" s="509" t="s">
        <v>4620</v>
      </c>
    </row>
    <row r="2697" spans="1:2">
      <c r="A2697" s="509">
        <v>2694</v>
      </c>
      <c r="B2697" s="509" t="s">
        <v>4621</v>
      </c>
    </row>
    <row r="2698" spans="1:2">
      <c r="A2698" s="509">
        <v>2695</v>
      </c>
      <c r="B2698" s="509" t="s">
        <v>4622</v>
      </c>
    </row>
    <row r="2699" spans="1:2">
      <c r="A2699" s="509">
        <v>2696</v>
      </c>
      <c r="B2699" s="509" t="s">
        <v>4623</v>
      </c>
    </row>
    <row r="2700" spans="1:2">
      <c r="A2700" s="509">
        <v>2697</v>
      </c>
      <c r="B2700" s="509" t="s">
        <v>4624</v>
      </c>
    </row>
    <row r="2701" spans="1:2">
      <c r="A2701" s="509">
        <v>2698</v>
      </c>
      <c r="B2701" s="509" t="s">
        <v>4625</v>
      </c>
    </row>
    <row r="2702" spans="1:2">
      <c r="A2702" s="509">
        <v>2699</v>
      </c>
      <c r="B2702" s="509" t="s">
        <v>4626</v>
      </c>
    </row>
    <row r="2703" spans="1:2">
      <c r="A2703" s="509">
        <v>2700</v>
      </c>
      <c r="B2703" s="509" t="s">
        <v>4627</v>
      </c>
    </row>
    <row r="2704" spans="1:2">
      <c r="A2704" s="509">
        <v>2701</v>
      </c>
      <c r="B2704" s="509" t="s">
        <v>4628</v>
      </c>
    </row>
    <row r="2705" spans="1:2">
      <c r="A2705" s="509">
        <v>2702</v>
      </c>
      <c r="B2705" s="509" t="s">
        <v>4629</v>
      </c>
    </row>
    <row r="2706" spans="1:2">
      <c r="A2706" s="509">
        <v>2703</v>
      </c>
      <c r="B2706" s="509" t="s">
        <v>4630</v>
      </c>
    </row>
    <row r="2707" spans="1:2">
      <c r="A2707" s="509">
        <v>2704</v>
      </c>
      <c r="B2707" s="509" t="s">
        <v>4631</v>
      </c>
    </row>
    <row r="2708" spans="1:2">
      <c r="A2708" s="509">
        <v>2705</v>
      </c>
      <c r="B2708" s="509" t="s">
        <v>4632</v>
      </c>
    </row>
    <row r="2709" spans="1:2">
      <c r="A2709" s="509">
        <v>2706</v>
      </c>
      <c r="B2709" s="509" t="s">
        <v>4633</v>
      </c>
    </row>
    <row r="2710" spans="1:2">
      <c r="A2710" s="509">
        <v>2707</v>
      </c>
      <c r="B2710" s="509" t="s">
        <v>4634</v>
      </c>
    </row>
    <row r="2711" spans="1:2">
      <c r="A2711" s="509">
        <v>2708</v>
      </c>
      <c r="B2711" s="509" t="s">
        <v>4635</v>
      </c>
    </row>
    <row r="2712" spans="1:2">
      <c r="A2712" s="509">
        <v>2709</v>
      </c>
      <c r="B2712" s="509" t="s">
        <v>4636</v>
      </c>
    </row>
    <row r="2713" spans="1:2">
      <c r="A2713" s="509">
        <v>2710</v>
      </c>
      <c r="B2713" s="509" t="s">
        <v>4637</v>
      </c>
    </row>
    <row r="2714" spans="1:2">
      <c r="A2714" s="509">
        <v>2711</v>
      </c>
      <c r="B2714" s="509" t="s">
        <v>4638</v>
      </c>
    </row>
    <row r="2715" spans="1:2">
      <c r="A2715" s="509">
        <v>2712</v>
      </c>
      <c r="B2715" s="509" t="s">
        <v>4639</v>
      </c>
    </row>
    <row r="2716" spans="1:2">
      <c r="A2716" s="509">
        <v>2713</v>
      </c>
      <c r="B2716" s="509" t="s">
        <v>4640</v>
      </c>
    </row>
    <row r="2717" spans="1:2">
      <c r="A2717" s="509">
        <v>2714</v>
      </c>
      <c r="B2717" s="509" t="s">
        <v>4641</v>
      </c>
    </row>
    <row r="2718" spans="1:2">
      <c r="A2718" s="509">
        <v>2715</v>
      </c>
      <c r="B2718" s="509" t="s">
        <v>4642</v>
      </c>
    </row>
    <row r="2719" spans="1:2">
      <c r="A2719" s="509">
        <v>2716</v>
      </c>
      <c r="B2719" s="509" t="s">
        <v>4643</v>
      </c>
    </row>
    <row r="2720" spans="1:2">
      <c r="A2720" s="509">
        <v>2717</v>
      </c>
      <c r="B2720" s="509" t="s">
        <v>4644</v>
      </c>
    </row>
    <row r="2721" spans="1:2">
      <c r="A2721" s="509">
        <v>2718</v>
      </c>
      <c r="B2721" s="509" t="s">
        <v>4645</v>
      </c>
    </row>
    <row r="2722" spans="1:2">
      <c r="A2722" s="509">
        <v>2719</v>
      </c>
      <c r="B2722" s="509" t="s">
        <v>4646</v>
      </c>
    </row>
    <row r="2723" spans="1:2">
      <c r="A2723" s="509">
        <v>2720</v>
      </c>
      <c r="B2723" s="509" t="s">
        <v>4647</v>
      </c>
    </row>
    <row r="2724" spans="1:2">
      <c r="A2724" s="509">
        <v>2721</v>
      </c>
      <c r="B2724" s="509" t="s">
        <v>4648</v>
      </c>
    </row>
    <row r="2725" spans="1:2">
      <c r="A2725" s="509">
        <v>2722</v>
      </c>
      <c r="B2725" s="509" t="s">
        <v>4649</v>
      </c>
    </row>
    <row r="2726" spans="1:2">
      <c r="A2726" s="509">
        <v>2723</v>
      </c>
      <c r="B2726" s="509" t="s">
        <v>4650</v>
      </c>
    </row>
    <row r="2727" spans="1:2">
      <c r="A2727" s="509">
        <v>2724</v>
      </c>
      <c r="B2727" s="509" t="s">
        <v>4651</v>
      </c>
    </row>
    <row r="2728" spans="1:2">
      <c r="A2728" s="509">
        <v>2725</v>
      </c>
      <c r="B2728" s="509" t="s">
        <v>4652</v>
      </c>
    </row>
    <row r="2729" spans="1:2">
      <c r="A2729" s="509">
        <v>2726</v>
      </c>
      <c r="B2729" s="509" t="s">
        <v>4653</v>
      </c>
    </row>
    <row r="2730" spans="1:2">
      <c r="A2730" s="509">
        <v>2727</v>
      </c>
      <c r="B2730" s="509" t="s">
        <v>4654</v>
      </c>
    </row>
    <row r="2731" spans="1:2">
      <c r="A2731" s="509">
        <v>2728</v>
      </c>
      <c r="B2731" s="509" t="s">
        <v>4655</v>
      </c>
    </row>
    <row r="2732" spans="1:2">
      <c r="A2732" s="509">
        <v>2729</v>
      </c>
      <c r="B2732" s="509" t="s">
        <v>4656</v>
      </c>
    </row>
    <row r="2733" spans="1:2">
      <c r="A2733" s="509">
        <v>2730</v>
      </c>
      <c r="B2733" s="509" t="s">
        <v>4657</v>
      </c>
    </row>
    <row r="2734" spans="1:2">
      <c r="A2734" s="509">
        <v>2731</v>
      </c>
      <c r="B2734" s="509" t="s">
        <v>744</v>
      </c>
    </row>
    <row r="2735" spans="1:2">
      <c r="A2735" s="509">
        <v>2732</v>
      </c>
      <c r="B2735" s="509" t="s">
        <v>4658</v>
      </c>
    </row>
    <row r="2736" spans="1:2">
      <c r="A2736" s="509">
        <v>2733</v>
      </c>
      <c r="B2736" s="509" t="s">
        <v>4659</v>
      </c>
    </row>
    <row r="2737" spans="1:2">
      <c r="A2737" s="509">
        <v>2734</v>
      </c>
      <c r="B2737" s="509" t="s">
        <v>4660</v>
      </c>
    </row>
    <row r="2738" spans="1:2">
      <c r="A2738" s="509">
        <v>2735</v>
      </c>
      <c r="B2738" s="509" t="s">
        <v>4661</v>
      </c>
    </row>
    <row r="2739" spans="1:2">
      <c r="A2739" s="509">
        <v>2736</v>
      </c>
      <c r="B2739" s="509" t="s">
        <v>4662</v>
      </c>
    </row>
    <row r="2740" spans="1:2">
      <c r="A2740" s="509">
        <v>2737</v>
      </c>
      <c r="B2740" s="509" t="s">
        <v>4663</v>
      </c>
    </row>
    <row r="2741" spans="1:2">
      <c r="A2741" s="509">
        <v>2738</v>
      </c>
      <c r="B2741" s="509" t="s">
        <v>4664</v>
      </c>
    </row>
    <row r="2742" spans="1:2">
      <c r="A2742" s="509">
        <v>2739</v>
      </c>
      <c r="B2742" s="509" t="s">
        <v>4665</v>
      </c>
    </row>
    <row r="2743" spans="1:2">
      <c r="A2743" s="509">
        <v>2740</v>
      </c>
      <c r="B2743" s="509" t="s">
        <v>4666</v>
      </c>
    </row>
    <row r="2744" spans="1:2">
      <c r="A2744" s="509">
        <v>2741</v>
      </c>
      <c r="B2744" s="509" t="s">
        <v>4667</v>
      </c>
    </row>
    <row r="2745" spans="1:2">
      <c r="A2745" s="509">
        <v>2742</v>
      </c>
      <c r="B2745" s="509" t="s">
        <v>4668</v>
      </c>
    </row>
    <row r="2746" spans="1:2">
      <c r="A2746" s="509">
        <v>2743</v>
      </c>
      <c r="B2746" s="509" t="s">
        <v>4669</v>
      </c>
    </row>
    <row r="2747" spans="1:2">
      <c r="A2747" s="509">
        <v>2744</v>
      </c>
      <c r="B2747" s="509" t="s">
        <v>4670</v>
      </c>
    </row>
    <row r="2748" spans="1:2">
      <c r="A2748" s="509">
        <v>2745</v>
      </c>
      <c r="B2748" s="509" t="s">
        <v>4671</v>
      </c>
    </row>
    <row r="2749" spans="1:2">
      <c r="A2749" s="509">
        <v>2746</v>
      </c>
      <c r="B2749" s="509" t="s">
        <v>4672</v>
      </c>
    </row>
    <row r="2750" spans="1:2">
      <c r="A2750" s="509">
        <v>2747</v>
      </c>
      <c r="B2750" s="509" t="s">
        <v>4673</v>
      </c>
    </row>
    <row r="2751" spans="1:2">
      <c r="A2751" s="509">
        <v>2748</v>
      </c>
      <c r="B2751" s="509" t="s">
        <v>4674</v>
      </c>
    </row>
    <row r="2752" spans="1:2">
      <c r="A2752" s="509">
        <v>2749</v>
      </c>
      <c r="B2752" s="509" t="s">
        <v>4675</v>
      </c>
    </row>
    <row r="2753" spans="1:2">
      <c r="A2753" s="509">
        <v>2750</v>
      </c>
      <c r="B2753" s="509" t="s">
        <v>4676</v>
      </c>
    </row>
    <row r="2754" spans="1:2">
      <c r="A2754" s="509">
        <v>2751</v>
      </c>
      <c r="B2754" s="509" t="s">
        <v>4677</v>
      </c>
    </row>
    <row r="2755" spans="1:2">
      <c r="A2755" s="509">
        <v>2752</v>
      </c>
      <c r="B2755" s="509" t="s">
        <v>4678</v>
      </c>
    </row>
    <row r="2756" spans="1:2">
      <c r="A2756" s="509">
        <v>2753</v>
      </c>
      <c r="B2756" s="509" t="s">
        <v>4679</v>
      </c>
    </row>
    <row r="2757" spans="1:2">
      <c r="A2757" s="509">
        <v>2754</v>
      </c>
      <c r="B2757" s="509" t="s">
        <v>4680</v>
      </c>
    </row>
    <row r="2758" spans="1:2">
      <c r="A2758" s="509">
        <v>2755</v>
      </c>
      <c r="B2758" s="509" t="s">
        <v>4681</v>
      </c>
    </row>
    <row r="2759" spans="1:2">
      <c r="A2759" s="509">
        <v>2756</v>
      </c>
      <c r="B2759" s="509" t="s">
        <v>4682</v>
      </c>
    </row>
    <row r="2760" spans="1:2">
      <c r="A2760" s="509">
        <v>2757</v>
      </c>
      <c r="B2760" s="509" t="s">
        <v>4683</v>
      </c>
    </row>
    <row r="2761" spans="1:2">
      <c r="A2761" s="509">
        <v>2758</v>
      </c>
      <c r="B2761" s="509" t="s">
        <v>4684</v>
      </c>
    </row>
    <row r="2762" spans="1:2">
      <c r="A2762" s="509">
        <v>2759</v>
      </c>
      <c r="B2762" s="509" t="s">
        <v>4685</v>
      </c>
    </row>
    <row r="2763" spans="1:2">
      <c r="A2763" s="509">
        <v>2760</v>
      </c>
      <c r="B2763" s="509" t="s">
        <v>4686</v>
      </c>
    </row>
    <row r="2764" spans="1:2">
      <c r="A2764" s="509">
        <v>2761</v>
      </c>
      <c r="B2764" s="509" t="s">
        <v>4687</v>
      </c>
    </row>
    <row r="2765" spans="1:2">
      <c r="A2765" s="509">
        <v>2762</v>
      </c>
      <c r="B2765" s="509" t="s">
        <v>4688</v>
      </c>
    </row>
    <row r="2766" spans="1:2">
      <c r="A2766" s="509">
        <v>2763</v>
      </c>
      <c r="B2766" s="509" t="s">
        <v>4689</v>
      </c>
    </row>
    <row r="2767" spans="1:2">
      <c r="A2767" s="509">
        <v>2764</v>
      </c>
      <c r="B2767" s="509" t="s">
        <v>4690</v>
      </c>
    </row>
    <row r="2768" spans="1:2">
      <c r="A2768" s="509">
        <v>2765</v>
      </c>
      <c r="B2768" s="509" t="s">
        <v>4691</v>
      </c>
    </row>
    <row r="2769" spans="1:2">
      <c r="A2769" s="509">
        <v>2766</v>
      </c>
      <c r="B2769" s="509" t="s">
        <v>4692</v>
      </c>
    </row>
    <row r="2770" spans="1:2">
      <c r="A2770" s="509">
        <v>2767</v>
      </c>
      <c r="B2770" s="509" t="s">
        <v>4693</v>
      </c>
    </row>
    <row r="2771" spans="1:2">
      <c r="A2771" s="509">
        <v>2768</v>
      </c>
      <c r="B2771" s="509" t="s">
        <v>4694</v>
      </c>
    </row>
    <row r="2772" spans="1:2">
      <c r="A2772" s="509">
        <v>2769</v>
      </c>
      <c r="B2772" s="509" t="s">
        <v>4695</v>
      </c>
    </row>
    <row r="2773" spans="1:2">
      <c r="A2773" s="509">
        <v>2770</v>
      </c>
      <c r="B2773" s="509" t="s">
        <v>4696</v>
      </c>
    </row>
    <row r="2774" spans="1:2">
      <c r="A2774" s="509">
        <v>2771</v>
      </c>
      <c r="B2774" s="509" t="s">
        <v>4697</v>
      </c>
    </row>
    <row r="2775" spans="1:2">
      <c r="A2775" s="509">
        <v>2772</v>
      </c>
      <c r="B2775" s="509" t="s">
        <v>4698</v>
      </c>
    </row>
    <row r="2776" spans="1:2">
      <c r="A2776" s="509">
        <v>2773</v>
      </c>
      <c r="B2776" s="509" t="s">
        <v>4699</v>
      </c>
    </row>
    <row r="2777" spans="1:2">
      <c r="A2777" s="509">
        <v>2774</v>
      </c>
      <c r="B2777" s="509" t="s">
        <v>4700</v>
      </c>
    </row>
    <row r="2778" spans="1:2">
      <c r="A2778" s="509">
        <v>2775</v>
      </c>
      <c r="B2778" s="509" t="s">
        <v>4701</v>
      </c>
    </row>
    <row r="2779" spans="1:2">
      <c r="A2779" s="509">
        <v>2776</v>
      </c>
      <c r="B2779" s="509" t="s">
        <v>4702</v>
      </c>
    </row>
    <row r="2780" spans="1:2">
      <c r="A2780" s="509">
        <v>2777</v>
      </c>
      <c r="B2780" s="509" t="s">
        <v>4703</v>
      </c>
    </row>
    <row r="2781" spans="1:2">
      <c r="A2781" s="509">
        <v>2778</v>
      </c>
      <c r="B2781" s="509" t="s">
        <v>4704</v>
      </c>
    </row>
    <row r="2782" spans="1:2">
      <c r="A2782" s="509">
        <v>2779</v>
      </c>
      <c r="B2782" s="509" t="s">
        <v>4705</v>
      </c>
    </row>
    <row r="2783" spans="1:2">
      <c r="A2783" s="509">
        <v>2780</v>
      </c>
      <c r="B2783" s="509" t="s">
        <v>4706</v>
      </c>
    </row>
    <row r="2784" spans="1:2">
      <c r="A2784" s="509">
        <v>2781</v>
      </c>
      <c r="B2784" s="509" t="s">
        <v>4707</v>
      </c>
    </row>
    <row r="2785" spans="1:2">
      <c r="A2785" s="509">
        <v>2782</v>
      </c>
      <c r="B2785" s="509" t="s">
        <v>4708</v>
      </c>
    </row>
    <row r="2786" spans="1:2">
      <c r="A2786" s="509">
        <v>2783</v>
      </c>
      <c r="B2786" s="509" t="s">
        <v>4709</v>
      </c>
    </row>
    <row r="2787" spans="1:2">
      <c r="A2787" s="509">
        <v>2784</v>
      </c>
      <c r="B2787" s="509" t="s">
        <v>4710</v>
      </c>
    </row>
    <row r="2788" spans="1:2">
      <c r="A2788" s="509">
        <v>2785</v>
      </c>
      <c r="B2788" s="509" t="s">
        <v>4711</v>
      </c>
    </row>
    <row r="2789" spans="1:2">
      <c r="A2789" s="509">
        <v>2786</v>
      </c>
      <c r="B2789" s="509" t="s">
        <v>4712</v>
      </c>
    </row>
    <row r="2790" spans="1:2">
      <c r="A2790" s="509">
        <v>2787</v>
      </c>
      <c r="B2790" s="509" t="s">
        <v>4713</v>
      </c>
    </row>
    <row r="2791" spans="1:2">
      <c r="A2791" s="509">
        <v>2788</v>
      </c>
      <c r="B2791" s="509" t="s">
        <v>4714</v>
      </c>
    </row>
    <row r="2792" spans="1:2">
      <c r="A2792" s="509">
        <v>2789</v>
      </c>
      <c r="B2792" s="509" t="s">
        <v>4715</v>
      </c>
    </row>
    <row r="2793" spans="1:2">
      <c r="A2793" s="509">
        <v>2790</v>
      </c>
      <c r="B2793" s="509" t="s">
        <v>4716</v>
      </c>
    </row>
    <row r="2794" spans="1:2">
      <c r="A2794" s="509">
        <v>2791</v>
      </c>
      <c r="B2794" s="509" t="s">
        <v>4717</v>
      </c>
    </row>
    <row r="2795" spans="1:2">
      <c r="A2795" s="509">
        <v>2792</v>
      </c>
      <c r="B2795" s="509" t="s">
        <v>4718</v>
      </c>
    </row>
    <row r="2796" spans="1:2">
      <c r="A2796" s="509">
        <v>2793</v>
      </c>
      <c r="B2796" s="509" t="s">
        <v>4719</v>
      </c>
    </row>
    <row r="2797" spans="1:2">
      <c r="A2797" s="509">
        <v>2794</v>
      </c>
      <c r="B2797" s="509" t="s">
        <v>4720</v>
      </c>
    </row>
    <row r="2798" spans="1:2">
      <c r="A2798" s="509">
        <v>2795</v>
      </c>
      <c r="B2798" s="509" t="s">
        <v>4721</v>
      </c>
    </row>
    <row r="2799" spans="1:2">
      <c r="A2799" s="509">
        <v>2796</v>
      </c>
      <c r="B2799" s="509" t="s">
        <v>4722</v>
      </c>
    </row>
    <row r="2800" spans="1:2">
      <c r="A2800" s="509">
        <v>2797</v>
      </c>
      <c r="B2800" s="509" t="s">
        <v>4723</v>
      </c>
    </row>
    <row r="2801" spans="1:2">
      <c r="A2801" s="509">
        <v>2798</v>
      </c>
      <c r="B2801" s="509" t="s">
        <v>4724</v>
      </c>
    </row>
    <row r="2802" spans="1:2">
      <c r="A2802" s="509">
        <v>2799</v>
      </c>
      <c r="B2802" s="509" t="s">
        <v>4725</v>
      </c>
    </row>
    <row r="2803" spans="1:2">
      <c r="A2803" s="509">
        <v>2800</v>
      </c>
      <c r="B2803" s="509" t="s">
        <v>4726</v>
      </c>
    </row>
    <row r="2804" spans="1:2">
      <c r="A2804" s="509">
        <v>2801</v>
      </c>
      <c r="B2804" s="509" t="s">
        <v>4727</v>
      </c>
    </row>
    <row r="2805" spans="1:2">
      <c r="A2805" s="509">
        <v>2802</v>
      </c>
      <c r="B2805" s="509" t="s">
        <v>4728</v>
      </c>
    </row>
    <row r="2806" spans="1:2">
      <c r="A2806" s="509">
        <v>2803</v>
      </c>
      <c r="B2806" s="509" t="s">
        <v>4729</v>
      </c>
    </row>
    <row r="2807" spans="1:2">
      <c r="A2807" s="509">
        <v>2804</v>
      </c>
      <c r="B2807" s="509" t="s">
        <v>4730</v>
      </c>
    </row>
    <row r="2808" spans="1:2">
      <c r="A2808" s="509">
        <v>2805</v>
      </c>
      <c r="B2808" s="509" t="s">
        <v>4731</v>
      </c>
    </row>
    <row r="2809" spans="1:2">
      <c r="A2809" s="509">
        <v>2806</v>
      </c>
      <c r="B2809" s="509" t="s">
        <v>4732</v>
      </c>
    </row>
    <row r="2810" spans="1:2">
      <c r="A2810" s="509">
        <v>2807</v>
      </c>
      <c r="B2810" s="509" t="s">
        <v>4733</v>
      </c>
    </row>
    <row r="2811" spans="1:2">
      <c r="A2811" s="509">
        <v>2808</v>
      </c>
      <c r="B2811" s="509" t="s">
        <v>4734</v>
      </c>
    </row>
    <row r="2812" spans="1:2">
      <c r="A2812" s="509">
        <v>2809</v>
      </c>
      <c r="B2812" s="509" t="s">
        <v>4735</v>
      </c>
    </row>
    <row r="2813" spans="1:2">
      <c r="A2813" s="509">
        <v>2810</v>
      </c>
      <c r="B2813" s="509" t="s">
        <v>4736</v>
      </c>
    </row>
    <row r="2814" spans="1:2">
      <c r="A2814" s="509">
        <v>2811</v>
      </c>
      <c r="B2814" s="509" t="s">
        <v>4737</v>
      </c>
    </row>
    <row r="2815" spans="1:2">
      <c r="A2815" s="509">
        <v>2812</v>
      </c>
      <c r="B2815" s="509" t="s">
        <v>4738</v>
      </c>
    </row>
    <row r="2816" spans="1:2">
      <c r="A2816" s="509">
        <v>2813</v>
      </c>
      <c r="B2816" s="509" t="s">
        <v>4739</v>
      </c>
    </row>
    <row r="2817" spans="1:2">
      <c r="A2817" s="509">
        <v>2814</v>
      </c>
      <c r="B2817" s="509" t="s">
        <v>4740</v>
      </c>
    </row>
    <row r="2818" spans="1:2">
      <c r="A2818" s="509">
        <v>2815</v>
      </c>
      <c r="B2818" s="509" t="s">
        <v>4741</v>
      </c>
    </row>
    <row r="2819" spans="1:2">
      <c r="A2819" s="509">
        <v>2816</v>
      </c>
      <c r="B2819" s="509" t="s">
        <v>4742</v>
      </c>
    </row>
    <row r="2820" spans="1:2">
      <c r="A2820" s="509">
        <v>2817</v>
      </c>
      <c r="B2820" s="509" t="s">
        <v>4743</v>
      </c>
    </row>
    <row r="2821" spans="1:2">
      <c r="A2821" s="509">
        <v>2818</v>
      </c>
      <c r="B2821" s="509" t="s">
        <v>4744</v>
      </c>
    </row>
    <row r="2822" spans="1:2">
      <c r="A2822" s="509">
        <v>2819</v>
      </c>
      <c r="B2822" s="509" t="s">
        <v>4745</v>
      </c>
    </row>
    <row r="2823" spans="1:2">
      <c r="A2823" s="509">
        <v>2820</v>
      </c>
      <c r="B2823" s="509" t="s">
        <v>4746</v>
      </c>
    </row>
    <row r="2824" spans="1:2">
      <c r="A2824" s="509">
        <v>2821</v>
      </c>
      <c r="B2824" s="509" t="s">
        <v>4747</v>
      </c>
    </row>
    <row r="2825" spans="1:2">
      <c r="A2825" s="509">
        <v>2822</v>
      </c>
      <c r="B2825" s="509" t="s">
        <v>4748</v>
      </c>
    </row>
    <row r="2826" spans="1:2">
      <c r="A2826" s="509">
        <v>2823</v>
      </c>
      <c r="B2826" s="509" t="s">
        <v>4749</v>
      </c>
    </row>
    <row r="2827" spans="1:2">
      <c r="A2827" s="509">
        <v>2824</v>
      </c>
      <c r="B2827" s="509" t="s">
        <v>4750</v>
      </c>
    </row>
    <row r="2828" spans="1:2">
      <c r="A2828" s="509">
        <v>2825</v>
      </c>
      <c r="B2828" s="509" t="s">
        <v>4751</v>
      </c>
    </row>
    <row r="2829" spans="1:2">
      <c r="A2829" s="509">
        <v>2826</v>
      </c>
      <c r="B2829" s="509" t="s">
        <v>4752</v>
      </c>
    </row>
    <row r="2830" spans="1:2">
      <c r="A2830" s="509">
        <v>2827</v>
      </c>
      <c r="B2830" s="509" t="s">
        <v>4753</v>
      </c>
    </row>
    <row r="2831" spans="1:2">
      <c r="A2831" s="509">
        <v>2828</v>
      </c>
      <c r="B2831" s="509" t="s">
        <v>4754</v>
      </c>
    </row>
    <row r="2832" spans="1:2">
      <c r="A2832" s="509">
        <v>2829</v>
      </c>
      <c r="B2832" s="509" t="s">
        <v>4755</v>
      </c>
    </row>
    <row r="2833" spans="1:2">
      <c r="A2833" s="509">
        <v>2830</v>
      </c>
      <c r="B2833" s="509" t="s">
        <v>4756</v>
      </c>
    </row>
    <row r="2834" spans="1:2">
      <c r="A2834" s="509">
        <v>2831</v>
      </c>
      <c r="B2834" s="509" t="s">
        <v>4757</v>
      </c>
    </row>
    <row r="2835" spans="1:2">
      <c r="A2835" s="509">
        <v>2832</v>
      </c>
      <c r="B2835" s="509" t="s">
        <v>4758</v>
      </c>
    </row>
    <row r="2836" spans="1:2">
      <c r="A2836" s="509">
        <v>2833</v>
      </c>
      <c r="B2836" s="509" t="s">
        <v>4759</v>
      </c>
    </row>
    <row r="2837" spans="1:2">
      <c r="A2837" s="509">
        <v>2834</v>
      </c>
      <c r="B2837" s="509" t="s">
        <v>4760</v>
      </c>
    </row>
    <row r="2838" spans="1:2">
      <c r="A2838" s="509">
        <v>2835</v>
      </c>
      <c r="B2838" s="509" t="s">
        <v>4761</v>
      </c>
    </row>
    <row r="2839" spans="1:2">
      <c r="A2839" s="509">
        <v>2836</v>
      </c>
      <c r="B2839" s="509" t="s">
        <v>4762</v>
      </c>
    </row>
    <row r="2840" spans="1:2">
      <c r="A2840" s="509">
        <v>2837</v>
      </c>
      <c r="B2840" s="509" t="s">
        <v>4763</v>
      </c>
    </row>
    <row r="2841" spans="1:2">
      <c r="A2841" s="509">
        <v>2838</v>
      </c>
      <c r="B2841" s="509" t="s">
        <v>4764</v>
      </c>
    </row>
    <row r="2842" spans="1:2">
      <c r="A2842" s="509">
        <v>2839</v>
      </c>
      <c r="B2842" s="509" t="s">
        <v>4765</v>
      </c>
    </row>
    <row r="2843" spans="1:2">
      <c r="A2843" s="509">
        <v>2840</v>
      </c>
      <c r="B2843" s="509" t="s">
        <v>4766</v>
      </c>
    </row>
    <row r="2844" spans="1:2">
      <c r="A2844" s="509">
        <v>2841</v>
      </c>
      <c r="B2844" s="509" t="s">
        <v>4767</v>
      </c>
    </row>
    <row r="2845" spans="1:2">
      <c r="A2845" s="509">
        <v>2842</v>
      </c>
      <c r="B2845" s="509" t="s">
        <v>4768</v>
      </c>
    </row>
    <row r="2846" spans="1:2">
      <c r="A2846" s="509">
        <v>2843</v>
      </c>
      <c r="B2846" s="509" t="s">
        <v>4769</v>
      </c>
    </row>
    <row r="2847" spans="1:2">
      <c r="A2847" s="509">
        <v>2844</v>
      </c>
      <c r="B2847" s="509" t="s">
        <v>4770</v>
      </c>
    </row>
    <row r="2848" spans="1:2">
      <c r="A2848" s="509">
        <v>2845</v>
      </c>
      <c r="B2848" s="509" t="s">
        <v>4771</v>
      </c>
    </row>
    <row r="2849" spans="1:2">
      <c r="A2849" s="509">
        <v>2846</v>
      </c>
      <c r="B2849" s="509" t="s">
        <v>4772</v>
      </c>
    </row>
    <row r="2850" spans="1:2">
      <c r="A2850" s="509">
        <v>2847</v>
      </c>
      <c r="B2850" s="509" t="s">
        <v>4773</v>
      </c>
    </row>
    <row r="2851" spans="1:2">
      <c r="A2851" s="509">
        <v>2848</v>
      </c>
      <c r="B2851" s="509" t="s">
        <v>4774</v>
      </c>
    </row>
    <row r="2852" spans="1:2">
      <c r="A2852" s="509">
        <v>2849</v>
      </c>
      <c r="B2852" s="509" t="s">
        <v>4775</v>
      </c>
    </row>
    <row r="2853" spans="1:2">
      <c r="A2853" s="509">
        <v>2850</v>
      </c>
      <c r="B2853" s="509" t="s">
        <v>4776</v>
      </c>
    </row>
    <row r="2854" spans="1:2">
      <c r="A2854" s="509">
        <v>2851</v>
      </c>
      <c r="B2854" s="509" t="s">
        <v>4777</v>
      </c>
    </row>
    <row r="2855" spans="1:2">
      <c r="A2855" s="509">
        <v>2852</v>
      </c>
      <c r="B2855" s="509" t="s">
        <v>4778</v>
      </c>
    </row>
    <row r="2856" spans="1:2">
      <c r="A2856" s="509">
        <v>2853</v>
      </c>
      <c r="B2856" s="509" t="s">
        <v>4779</v>
      </c>
    </row>
    <row r="2857" spans="1:2">
      <c r="A2857" s="509">
        <v>2854</v>
      </c>
      <c r="B2857" s="509" t="s">
        <v>4780</v>
      </c>
    </row>
    <row r="2858" spans="1:2">
      <c r="A2858" s="509">
        <v>2855</v>
      </c>
      <c r="B2858" s="509" t="s">
        <v>4781</v>
      </c>
    </row>
    <row r="2859" spans="1:2">
      <c r="A2859" s="509">
        <v>2856</v>
      </c>
      <c r="B2859" s="509" t="s">
        <v>4782</v>
      </c>
    </row>
    <row r="2860" spans="1:2">
      <c r="A2860" s="509">
        <v>2857</v>
      </c>
      <c r="B2860" s="509" t="s">
        <v>4783</v>
      </c>
    </row>
    <row r="2861" spans="1:2">
      <c r="A2861" s="509">
        <v>2858</v>
      </c>
      <c r="B2861" s="509" t="s">
        <v>4784</v>
      </c>
    </row>
    <row r="2862" spans="1:2">
      <c r="A2862" s="509">
        <v>2859</v>
      </c>
      <c r="B2862" s="509" t="s">
        <v>4785</v>
      </c>
    </row>
    <row r="2863" spans="1:2">
      <c r="A2863" s="509">
        <v>2860</v>
      </c>
      <c r="B2863" s="509" t="s">
        <v>4786</v>
      </c>
    </row>
    <row r="2864" spans="1:2">
      <c r="A2864" s="509">
        <v>2861</v>
      </c>
      <c r="B2864" s="509" t="s">
        <v>4787</v>
      </c>
    </row>
    <row r="2865" spans="1:2">
      <c r="A2865" s="509">
        <v>2862</v>
      </c>
      <c r="B2865" s="509" t="s">
        <v>4788</v>
      </c>
    </row>
    <row r="2866" spans="1:2">
      <c r="A2866" s="509">
        <v>2863</v>
      </c>
      <c r="B2866" s="509" t="s">
        <v>4789</v>
      </c>
    </row>
    <row r="2867" spans="1:2">
      <c r="A2867" s="509">
        <v>2864</v>
      </c>
      <c r="B2867" s="509" t="s">
        <v>4790</v>
      </c>
    </row>
    <row r="2868" spans="1:2">
      <c r="A2868" s="509">
        <v>2865</v>
      </c>
      <c r="B2868" s="509" t="s">
        <v>4791</v>
      </c>
    </row>
    <row r="2869" spans="1:2">
      <c r="A2869" s="509">
        <v>2866</v>
      </c>
      <c r="B2869" s="509" t="s">
        <v>4792</v>
      </c>
    </row>
    <row r="2870" spans="1:2">
      <c r="A2870" s="509">
        <v>2867</v>
      </c>
      <c r="B2870" s="509" t="s">
        <v>4793</v>
      </c>
    </row>
    <row r="2871" spans="1:2">
      <c r="A2871" s="509">
        <v>2868</v>
      </c>
      <c r="B2871" s="509" t="s">
        <v>4794</v>
      </c>
    </row>
    <row r="2872" spans="1:2">
      <c r="A2872" s="509">
        <v>2869</v>
      </c>
      <c r="B2872" s="509" t="s">
        <v>4795</v>
      </c>
    </row>
    <row r="2873" spans="1:2">
      <c r="A2873" s="509">
        <v>2870</v>
      </c>
      <c r="B2873" s="509" t="s">
        <v>4796</v>
      </c>
    </row>
    <row r="2874" spans="1:2">
      <c r="A2874" s="509">
        <v>2871</v>
      </c>
      <c r="B2874" s="509" t="s">
        <v>4797</v>
      </c>
    </row>
    <row r="2875" spans="1:2">
      <c r="A2875" s="509">
        <v>2872</v>
      </c>
      <c r="B2875" s="509" t="s">
        <v>4798</v>
      </c>
    </row>
    <row r="2876" spans="1:2">
      <c r="A2876" s="509">
        <v>2873</v>
      </c>
      <c r="B2876" s="509" t="s">
        <v>4799</v>
      </c>
    </row>
    <row r="2877" spans="1:2">
      <c r="A2877" s="509">
        <v>2874</v>
      </c>
      <c r="B2877" s="509" t="s">
        <v>4800</v>
      </c>
    </row>
    <row r="2878" spans="1:2">
      <c r="A2878" s="509">
        <v>2875</v>
      </c>
      <c r="B2878" s="509" t="s">
        <v>4801</v>
      </c>
    </row>
    <row r="2879" spans="1:2">
      <c r="A2879" s="509">
        <v>2876</v>
      </c>
      <c r="B2879" s="509" t="s">
        <v>4802</v>
      </c>
    </row>
    <row r="2880" spans="1:2">
      <c r="A2880" s="509">
        <v>2877</v>
      </c>
      <c r="B2880" s="509" t="s">
        <v>4803</v>
      </c>
    </row>
    <row r="2881" spans="1:2">
      <c r="A2881" s="509">
        <v>2878</v>
      </c>
      <c r="B2881" s="509" t="s">
        <v>4804</v>
      </c>
    </row>
    <row r="2882" spans="1:2">
      <c r="A2882" s="509">
        <v>2879</v>
      </c>
      <c r="B2882" s="509" t="s">
        <v>4805</v>
      </c>
    </row>
    <row r="2883" spans="1:2">
      <c r="A2883" s="509">
        <v>2880</v>
      </c>
      <c r="B2883" s="509" t="s">
        <v>4806</v>
      </c>
    </row>
    <row r="2884" spans="1:2">
      <c r="A2884" s="509">
        <v>2881</v>
      </c>
      <c r="B2884" s="509" t="s">
        <v>4807</v>
      </c>
    </row>
    <row r="2885" spans="1:2">
      <c r="A2885" s="509">
        <v>2882</v>
      </c>
      <c r="B2885" s="509" t="s">
        <v>4808</v>
      </c>
    </row>
    <row r="2886" spans="1:2">
      <c r="A2886" s="509">
        <v>2883</v>
      </c>
      <c r="B2886" s="509" t="s">
        <v>4809</v>
      </c>
    </row>
    <row r="2887" spans="1:2">
      <c r="A2887" s="509">
        <v>2884</v>
      </c>
      <c r="B2887" s="509" t="s">
        <v>4810</v>
      </c>
    </row>
    <row r="2888" spans="1:2">
      <c r="A2888" s="509">
        <v>2885</v>
      </c>
      <c r="B2888" s="509" t="s">
        <v>4811</v>
      </c>
    </row>
    <row r="2889" spans="1:2">
      <c r="A2889" s="509">
        <v>2886</v>
      </c>
      <c r="B2889" s="509" t="s">
        <v>4812</v>
      </c>
    </row>
    <row r="2890" spans="1:2">
      <c r="A2890" s="509">
        <v>2887</v>
      </c>
      <c r="B2890" s="509" t="s">
        <v>4813</v>
      </c>
    </row>
    <row r="2891" spans="1:2">
      <c r="A2891" s="509">
        <v>2888</v>
      </c>
      <c r="B2891" s="509" t="s">
        <v>4814</v>
      </c>
    </row>
    <row r="2892" spans="1:2">
      <c r="A2892" s="509">
        <v>2889</v>
      </c>
      <c r="B2892" s="509" t="s">
        <v>4815</v>
      </c>
    </row>
    <row r="2893" spans="1:2">
      <c r="A2893" s="509">
        <v>2890</v>
      </c>
      <c r="B2893" s="509" t="s">
        <v>4816</v>
      </c>
    </row>
    <row r="2894" spans="1:2">
      <c r="A2894" s="509">
        <v>2891</v>
      </c>
      <c r="B2894" s="509" t="s">
        <v>4817</v>
      </c>
    </row>
    <row r="2895" spans="1:2">
      <c r="A2895" s="509">
        <v>2892</v>
      </c>
      <c r="B2895" s="509" t="s">
        <v>4818</v>
      </c>
    </row>
    <row r="2896" spans="1:2">
      <c r="A2896" s="509">
        <v>2893</v>
      </c>
      <c r="B2896" s="509" t="s">
        <v>4819</v>
      </c>
    </row>
    <row r="2897" spans="1:2">
      <c r="A2897" s="509">
        <v>2894</v>
      </c>
      <c r="B2897" s="509" t="s">
        <v>4820</v>
      </c>
    </row>
    <row r="2898" spans="1:2">
      <c r="A2898" s="509">
        <v>2895</v>
      </c>
      <c r="B2898" s="509" t="s">
        <v>4821</v>
      </c>
    </row>
    <row r="2899" spans="1:2">
      <c r="A2899" s="509">
        <v>2896</v>
      </c>
      <c r="B2899" s="509" t="s">
        <v>4822</v>
      </c>
    </row>
    <row r="2900" spans="1:2">
      <c r="A2900" s="509">
        <v>2897</v>
      </c>
      <c r="B2900" s="509" t="s">
        <v>4823</v>
      </c>
    </row>
    <row r="2901" spans="1:2">
      <c r="A2901" s="509">
        <v>2898</v>
      </c>
      <c r="B2901" s="509" t="s">
        <v>4824</v>
      </c>
    </row>
    <row r="2902" spans="1:2">
      <c r="A2902" s="509">
        <v>2899</v>
      </c>
      <c r="B2902" s="509" t="s">
        <v>4825</v>
      </c>
    </row>
    <row r="2903" spans="1:2">
      <c r="A2903" s="509">
        <v>2900</v>
      </c>
      <c r="B2903" s="509" t="s">
        <v>4826</v>
      </c>
    </row>
    <row r="2904" spans="1:2">
      <c r="A2904" s="509">
        <v>2901</v>
      </c>
      <c r="B2904" s="509" t="s">
        <v>4827</v>
      </c>
    </row>
    <row r="2905" spans="1:2">
      <c r="A2905" s="509">
        <v>2902</v>
      </c>
      <c r="B2905" s="509" t="s">
        <v>4828</v>
      </c>
    </row>
    <row r="2906" spans="1:2">
      <c r="A2906" s="509">
        <v>2903</v>
      </c>
      <c r="B2906" s="509" t="s">
        <v>4829</v>
      </c>
    </row>
    <row r="2907" spans="1:2">
      <c r="A2907" s="509">
        <v>2904</v>
      </c>
      <c r="B2907" s="509" t="s">
        <v>4830</v>
      </c>
    </row>
    <row r="2908" spans="1:2">
      <c r="A2908" s="509">
        <v>2905</v>
      </c>
      <c r="B2908" s="509" t="s">
        <v>4831</v>
      </c>
    </row>
    <row r="2909" spans="1:2">
      <c r="A2909" s="509">
        <v>2906</v>
      </c>
      <c r="B2909" s="509" t="s">
        <v>4832</v>
      </c>
    </row>
    <row r="2910" spans="1:2">
      <c r="A2910" s="509">
        <v>2907</v>
      </c>
      <c r="B2910" s="509" t="s">
        <v>4833</v>
      </c>
    </row>
    <row r="2911" spans="1:2">
      <c r="A2911" s="509">
        <v>2908</v>
      </c>
      <c r="B2911" s="509" t="s">
        <v>4834</v>
      </c>
    </row>
    <row r="2912" spans="1:2">
      <c r="A2912" s="509">
        <v>2909</v>
      </c>
      <c r="B2912" s="509" t="s">
        <v>4835</v>
      </c>
    </row>
    <row r="2913" spans="1:2">
      <c r="A2913" s="509">
        <v>2910</v>
      </c>
      <c r="B2913" s="509" t="s">
        <v>4836</v>
      </c>
    </row>
    <row r="2914" spans="1:2">
      <c r="A2914" s="509">
        <v>2911</v>
      </c>
      <c r="B2914" s="509" t="s">
        <v>4837</v>
      </c>
    </row>
    <row r="2915" spans="1:2">
      <c r="A2915" s="509">
        <v>2912</v>
      </c>
      <c r="B2915" s="509" t="s">
        <v>4838</v>
      </c>
    </row>
    <row r="2916" spans="1:2">
      <c r="A2916" s="509">
        <v>2913</v>
      </c>
      <c r="B2916" s="509" t="s">
        <v>4839</v>
      </c>
    </row>
    <row r="2917" spans="1:2">
      <c r="A2917" s="509">
        <v>2914</v>
      </c>
      <c r="B2917" s="509" t="s">
        <v>4840</v>
      </c>
    </row>
    <row r="2918" spans="1:2">
      <c r="A2918" s="509">
        <v>2915</v>
      </c>
      <c r="B2918" s="509" t="s">
        <v>4841</v>
      </c>
    </row>
    <row r="2919" spans="1:2">
      <c r="A2919" s="509">
        <v>2916</v>
      </c>
      <c r="B2919" s="509" t="s">
        <v>4842</v>
      </c>
    </row>
    <row r="2920" spans="1:2">
      <c r="A2920" s="509">
        <v>2917</v>
      </c>
      <c r="B2920" s="509" t="s">
        <v>4843</v>
      </c>
    </row>
    <row r="2921" spans="1:2">
      <c r="A2921" s="509">
        <v>2918</v>
      </c>
      <c r="B2921" s="509" t="s">
        <v>4844</v>
      </c>
    </row>
    <row r="2922" spans="1:2">
      <c r="A2922" s="509">
        <v>2919</v>
      </c>
      <c r="B2922" s="509" t="s">
        <v>4845</v>
      </c>
    </row>
    <row r="2923" spans="1:2">
      <c r="A2923" s="509">
        <v>2920</v>
      </c>
      <c r="B2923" s="509" t="s">
        <v>4846</v>
      </c>
    </row>
    <row r="2924" spans="1:2">
      <c r="A2924" s="509">
        <v>2921</v>
      </c>
      <c r="B2924" s="509" t="s">
        <v>4847</v>
      </c>
    </row>
    <row r="2925" spans="1:2">
      <c r="A2925" s="509">
        <v>2922</v>
      </c>
      <c r="B2925" s="509" t="s">
        <v>4848</v>
      </c>
    </row>
    <row r="2926" spans="1:2">
      <c r="A2926" s="509">
        <v>2923</v>
      </c>
      <c r="B2926" s="509" t="s">
        <v>4849</v>
      </c>
    </row>
    <row r="2927" spans="1:2">
      <c r="A2927" s="509">
        <v>2924</v>
      </c>
      <c r="B2927" s="509" t="s">
        <v>4850</v>
      </c>
    </row>
    <row r="2928" spans="1:2">
      <c r="A2928" s="509">
        <v>2925</v>
      </c>
      <c r="B2928" s="509" t="s">
        <v>4851</v>
      </c>
    </row>
    <row r="2929" spans="1:2">
      <c r="A2929" s="509">
        <v>2926</v>
      </c>
      <c r="B2929" s="509" t="s">
        <v>4852</v>
      </c>
    </row>
    <row r="2930" spans="1:2">
      <c r="A2930" s="509">
        <v>2927</v>
      </c>
      <c r="B2930" s="509" t="s">
        <v>4853</v>
      </c>
    </row>
    <row r="2931" spans="1:2">
      <c r="A2931" s="509">
        <v>2928</v>
      </c>
      <c r="B2931" s="509" t="s">
        <v>4854</v>
      </c>
    </row>
    <row r="2932" spans="1:2">
      <c r="A2932" s="509">
        <v>2929</v>
      </c>
      <c r="B2932" s="509" t="s">
        <v>4855</v>
      </c>
    </row>
    <row r="2933" spans="1:2">
      <c r="A2933" s="509">
        <v>2930</v>
      </c>
      <c r="B2933" s="509" t="s">
        <v>4856</v>
      </c>
    </row>
    <row r="2934" spans="1:2">
      <c r="A2934" s="509">
        <v>2931</v>
      </c>
      <c r="B2934" s="509" t="s">
        <v>4857</v>
      </c>
    </row>
    <row r="2935" spans="1:2">
      <c r="A2935" s="509">
        <v>2932</v>
      </c>
      <c r="B2935" s="509" t="s">
        <v>4858</v>
      </c>
    </row>
    <row r="2936" spans="1:2">
      <c r="A2936" s="509">
        <v>2933</v>
      </c>
      <c r="B2936" s="509" t="s">
        <v>4859</v>
      </c>
    </row>
    <row r="2937" spans="1:2">
      <c r="A2937" s="509">
        <v>2934</v>
      </c>
      <c r="B2937" s="509" t="s">
        <v>4860</v>
      </c>
    </row>
    <row r="2938" spans="1:2">
      <c r="A2938" s="509">
        <v>2935</v>
      </c>
      <c r="B2938" s="509" t="s">
        <v>4861</v>
      </c>
    </row>
    <row r="2939" spans="1:2">
      <c r="A2939" s="509">
        <v>2936</v>
      </c>
      <c r="B2939" s="509" t="s">
        <v>4862</v>
      </c>
    </row>
    <row r="2940" spans="1:2">
      <c r="A2940" s="509">
        <v>2937</v>
      </c>
      <c r="B2940" s="509" t="s">
        <v>4863</v>
      </c>
    </row>
    <row r="2941" spans="1:2">
      <c r="A2941" s="509">
        <v>2938</v>
      </c>
      <c r="B2941" s="509" t="s">
        <v>4864</v>
      </c>
    </row>
    <row r="2942" spans="1:2">
      <c r="A2942" s="509">
        <v>2939</v>
      </c>
      <c r="B2942" s="509" t="s">
        <v>4865</v>
      </c>
    </row>
    <row r="2943" spans="1:2">
      <c r="A2943" s="509">
        <v>2940</v>
      </c>
      <c r="B2943" s="509" t="s">
        <v>4866</v>
      </c>
    </row>
    <row r="2944" spans="1:2">
      <c r="A2944" s="509">
        <v>2941</v>
      </c>
      <c r="B2944" s="509" t="s">
        <v>4867</v>
      </c>
    </row>
    <row r="2945" spans="1:2">
      <c r="A2945" s="509">
        <v>2942</v>
      </c>
      <c r="B2945" s="509" t="s">
        <v>4868</v>
      </c>
    </row>
    <row r="2946" spans="1:2">
      <c r="A2946" s="509">
        <v>2943</v>
      </c>
      <c r="B2946" s="509" t="s">
        <v>4869</v>
      </c>
    </row>
    <row r="2947" spans="1:2">
      <c r="A2947" s="509">
        <v>2944</v>
      </c>
      <c r="B2947" s="509" t="s">
        <v>4870</v>
      </c>
    </row>
    <row r="2948" spans="1:2">
      <c r="A2948" s="509">
        <v>2945</v>
      </c>
      <c r="B2948" s="509" t="s">
        <v>4871</v>
      </c>
    </row>
    <row r="2949" spans="1:2">
      <c r="A2949" s="509">
        <v>2946</v>
      </c>
      <c r="B2949" s="509" t="s">
        <v>4872</v>
      </c>
    </row>
    <row r="2950" spans="1:2">
      <c r="A2950" s="509">
        <v>2947</v>
      </c>
      <c r="B2950" s="509" t="s">
        <v>4873</v>
      </c>
    </row>
    <row r="2951" spans="1:2">
      <c r="A2951" s="509">
        <v>2948</v>
      </c>
      <c r="B2951" s="509" t="s">
        <v>4874</v>
      </c>
    </row>
    <row r="2952" spans="1:2">
      <c r="A2952" s="509">
        <v>2949</v>
      </c>
      <c r="B2952" s="509" t="s">
        <v>4875</v>
      </c>
    </row>
    <row r="2953" spans="1:2">
      <c r="A2953" s="509">
        <v>2950</v>
      </c>
      <c r="B2953" s="509" t="s">
        <v>4876</v>
      </c>
    </row>
    <row r="2954" spans="1:2">
      <c r="A2954" s="509">
        <v>2951</v>
      </c>
      <c r="B2954" s="509" t="s">
        <v>4877</v>
      </c>
    </row>
    <row r="2955" spans="1:2">
      <c r="A2955" s="509">
        <v>2952</v>
      </c>
      <c r="B2955" s="509" t="s">
        <v>4878</v>
      </c>
    </row>
    <row r="2956" spans="1:2">
      <c r="A2956" s="509">
        <v>2953</v>
      </c>
      <c r="B2956" s="509" t="s">
        <v>4879</v>
      </c>
    </row>
    <row r="2957" spans="1:2">
      <c r="A2957" s="509">
        <v>2954</v>
      </c>
      <c r="B2957" s="509" t="s">
        <v>4880</v>
      </c>
    </row>
    <row r="2958" spans="1:2">
      <c r="A2958" s="509">
        <v>2955</v>
      </c>
      <c r="B2958" s="509" t="s">
        <v>4881</v>
      </c>
    </row>
    <row r="2959" spans="1:2">
      <c r="A2959" s="509">
        <v>2956</v>
      </c>
      <c r="B2959" s="509" t="s">
        <v>4882</v>
      </c>
    </row>
    <row r="2960" spans="1:2">
      <c r="A2960" s="509">
        <v>2957</v>
      </c>
      <c r="B2960" s="509" t="s">
        <v>4883</v>
      </c>
    </row>
    <row r="2961" spans="1:2">
      <c r="A2961" s="509">
        <v>2958</v>
      </c>
      <c r="B2961" s="509" t="s">
        <v>4884</v>
      </c>
    </row>
    <row r="2962" spans="1:2">
      <c r="A2962" s="509">
        <v>2959</v>
      </c>
      <c r="B2962" s="509" t="s">
        <v>4885</v>
      </c>
    </row>
    <row r="2963" spans="1:2">
      <c r="A2963" s="509">
        <v>2960</v>
      </c>
      <c r="B2963" s="509" t="s">
        <v>4886</v>
      </c>
    </row>
    <row r="2964" spans="1:2">
      <c r="A2964" s="509">
        <v>2961</v>
      </c>
      <c r="B2964" s="509" t="s">
        <v>4887</v>
      </c>
    </row>
    <row r="2965" spans="1:2">
      <c r="A2965" s="509">
        <v>2962</v>
      </c>
      <c r="B2965" s="509" t="s">
        <v>4888</v>
      </c>
    </row>
    <row r="2966" spans="1:2">
      <c r="A2966" s="509">
        <v>2963</v>
      </c>
      <c r="B2966" s="509" t="s">
        <v>4889</v>
      </c>
    </row>
    <row r="2967" spans="1:2">
      <c r="A2967" s="509">
        <v>2964</v>
      </c>
      <c r="B2967" s="509" t="s">
        <v>4890</v>
      </c>
    </row>
    <row r="2968" spans="1:2">
      <c r="A2968" s="509">
        <v>2965</v>
      </c>
      <c r="B2968" s="509" t="s">
        <v>4891</v>
      </c>
    </row>
    <row r="2969" spans="1:2">
      <c r="A2969" s="509">
        <v>2966</v>
      </c>
      <c r="B2969" s="509" t="s">
        <v>4892</v>
      </c>
    </row>
    <row r="2970" spans="1:2">
      <c r="A2970" s="509">
        <v>2967</v>
      </c>
      <c r="B2970" s="509" t="s">
        <v>4893</v>
      </c>
    </row>
    <row r="2971" spans="1:2">
      <c r="A2971" s="509">
        <v>2968</v>
      </c>
      <c r="B2971" s="509" t="s">
        <v>4894</v>
      </c>
    </row>
    <row r="2972" spans="1:2">
      <c r="A2972" s="509">
        <v>2969</v>
      </c>
      <c r="B2972" s="509" t="s">
        <v>4895</v>
      </c>
    </row>
    <row r="2973" spans="1:2">
      <c r="A2973" s="509">
        <v>2970</v>
      </c>
      <c r="B2973" s="509" t="s">
        <v>4896</v>
      </c>
    </row>
    <row r="2974" spans="1:2">
      <c r="A2974" s="509">
        <v>2971</v>
      </c>
      <c r="B2974" s="509" t="s">
        <v>4897</v>
      </c>
    </row>
    <row r="2975" spans="1:2">
      <c r="A2975" s="509">
        <v>2972</v>
      </c>
      <c r="B2975" s="509" t="s">
        <v>4898</v>
      </c>
    </row>
    <row r="2976" spans="1:2">
      <c r="A2976" s="509">
        <v>2973</v>
      </c>
      <c r="B2976" s="509" t="s">
        <v>4899</v>
      </c>
    </row>
    <row r="2977" spans="1:2">
      <c r="A2977" s="509">
        <v>2974</v>
      </c>
      <c r="B2977" s="509" t="s">
        <v>4900</v>
      </c>
    </row>
    <row r="2978" spans="1:2">
      <c r="A2978" s="509">
        <v>2975</v>
      </c>
      <c r="B2978" s="509" t="s">
        <v>4901</v>
      </c>
    </row>
    <row r="2979" spans="1:2">
      <c r="A2979" s="509">
        <v>2976</v>
      </c>
      <c r="B2979" s="509" t="s">
        <v>4902</v>
      </c>
    </row>
    <row r="2980" spans="1:2">
      <c r="A2980" s="509">
        <v>2977</v>
      </c>
      <c r="B2980" s="509" t="s">
        <v>4903</v>
      </c>
    </row>
    <row r="2981" spans="1:2">
      <c r="A2981" s="509">
        <v>2978</v>
      </c>
      <c r="B2981" s="509" t="s">
        <v>4904</v>
      </c>
    </row>
    <row r="2982" spans="1:2">
      <c r="A2982" s="509">
        <v>2979</v>
      </c>
      <c r="B2982" s="509" t="s">
        <v>4905</v>
      </c>
    </row>
    <row r="2983" spans="1:2">
      <c r="A2983" s="509">
        <v>2980</v>
      </c>
      <c r="B2983" s="509" t="s">
        <v>4906</v>
      </c>
    </row>
    <row r="2984" spans="1:2">
      <c r="A2984" s="509">
        <v>2981</v>
      </c>
      <c r="B2984" s="509" t="s">
        <v>4907</v>
      </c>
    </row>
    <row r="2985" spans="1:2">
      <c r="A2985" s="509">
        <v>2982</v>
      </c>
      <c r="B2985" s="509" t="s">
        <v>4908</v>
      </c>
    </row>
    <row r="2986" spans="1:2">
      <c r="A2986" s="509">
        <v>2983</v>
      </c>
      <c r="B2986" s="509" t="s">
        <v>4909</v>
      </c>
    </row>
    <row r="2987" spans="1:2">
      <c r="A2987" s="509">
        <v>2984</v>
      </c>
      <c r="B2987" s="509" t="s">
        <v>4910</v>
      </c>
    </row>
    <row r="2988" spans="1:2">
      <c r="A2988" s="509">
        <v>2985</v>
      </c>
      <c r="B2988" s="509" t="s">
        <v>4911</v>
      </c>
    </row>
    <row r="2989" spans="1:2">
      <c r="A2989" s="509">
        <v>2986</v>
      </c>
      <c r="B2989" s="509" t="s">
        <v>4912</v>
      </c>
    </row>
    <row r="2990" spans="1:2">
      <c r="A2990" s="509">
        <v>2987</v>
      </c>
      <c r="B2990" s="509" t="s">
        <v>4913</v>
      </c>
    </row>
    <row r="2991" spans="1:2">
      <c r="A2991" s="509">
        <v>2988</v>
      </c>
      <c r="B2991" s="509" t="s">
        <v>4914</v>
      </c>
    </row>
    <row r="2992" spans="1:2">
      <c r="A2992" s="509">
        <v>2989</v>
      </c>
      <c r="B2992" s="509" t="s">
        <v>4915</v>
      </c>
    </row>
    <row r="2993" spans="1:2">
      <c r="A2993" s="509">
        <v>2990</v>
      </c>
      <c r="B2993" s="509" t="s">
        <v>4916</v>
      </c>
    </row>
    <row r="2994" spans="1:2">
      <c r="A2994" s="509">
        <v>2991</v>
      </c>
      <c r="B2994" s="509" t="s">
        <v>4917</v>
      </c>
    </row>
    <row r="2995" spans="1:2">
      <c r="A2995" s="509">
        <v>2992</v>
      </c>
      <c r="B2995" s="509" t="s">
        <v>4918</v>
      </c>
    </row>
    <row r="2996" spans="1:2">
      <c r="A2996" s="509">
        <v>2993</v>
      </c>
      <c r="B2996" s="509" t="s">
        <v>4919</v>
      </c>
    </row>
    <row r="2997" spans="1:2">
      <c r="A2997" s="509">
        <v>2994</v>
      </c>
      <c r="B2997" s="509" t="s">
        <v>4920</v>
      </c>
    </row>
    <row r="2998" spans="1:2">
      <c r="A2998" s="509">
        <v>2995</v>
      </c>
      <c r="B2998" s="509" t="s">
        <v>4921</v>
      </c>
    </row>
    <row r="2999" spans="1:2">
      <c r="A2999" s="509">
        <v>2996</v>
      </c>
      <c r="B2999" s="509" t="s">
        <v>4922</v>
      </c>
    </row>
    <row r="3000" spans="1:2">
      <c r="A3000" s="509">
        <v>2997</v>
      </c>
      <c r="B3000" s="509" t="s">
        <v>4923</v>
      </c>
    </row>
    <row r="3001" spans="1:2">
      <c r="A3001" s="509">
        <v>2998</v>
      </c>
      <c r="B3001" s="509" t="s">
        <v>4924</v>
      </c>
    </row>
    <row r="3002" spans="1:2">
      <c r="A3002" s="509">
        <v>2999</v>
      </c>
      <c r="B3002" s="509" t="s">
        <v>4925</v>
      </c>
    </row>
    <row r="3003" spans="1:2">
      <c r="A3003" s="509">
        <v>3000</v>
      </c>
      <c r="B3003" s="509" t="s">
        <v>4926</v>
      </c>
    </row>
    <row r="3004" spans="1:2">
      <c r="A3004" s="509">
        <v>3001</v>
      </c>
      <c r="B3004" s="509" t="s">
        <v>4927</v>
      </c>
    </row>
    <row r="3005" spans="1:2">
      <c r="A3005" s="509">
        <v>3002</v>
      </c>
      <c r="B3005" s="509" t="s">
        <v>4928</v>
      </c>
    </row>
    <row r="3006" spans="1:2">
      <c r="A3006" s="509">
        <v>3003</v>
      </c>
      <c r="B3006" s="509" t="s">
        <v>4929</v>
      </c>
    </row>
    <row r="3007" spans="1:2">
      <c r="A3007" s="509">
        <v>3004</v>
      </c>
      <c r="B3007" s="509" t="s">
        <v>4930</v>
      </c>
    </row>
    <row r="3008" spans="1:2">
      <c r="A3008" s="509">
        <v>3005</v>
      </c>
      <c r="B3008" s="509" t="s">
        <v>4931</v>
      </c>
    </row>
    <row r="3009" spans="1:2">
      <c r="A3009" s="509">
        <v>3006</v>
      </c>
      <c r="B3009" s="509" t="s">
        <v>4932</v>
      </c>
    </row>
    <row r="3010" spans="1:2">
      <c r="A3010" s="509">
        <v>3007</v>
      </c>
      <c r="B3010" s="509" t="s">
        <v>4933</v>
      </c>
    </row>
    <row r="3011" spans="1:2">
      <c r="A3011" s="509">
        <v>3008</v>
      </c>
      <c r="B3011" s="509" t="s">
        <v>4934</v>
      </c>
    </row>
    <row r="3012" spans="1:2">
      <c r="A3012" s="509">
        <v>3009</v>
      </c>
      <c r="B3012" s="509" t="s">
        <v>4935</v>
      </c>
    </row>
    <row r="3013" spans="1:2">
      <c r="A3013" s="509">
        <v>3010</v>
      </c>
      <c r="B3013" s="509" t="s">
        <v>4936</v>
      </c>
    </row>
    <row r="3014" spans="1:2">
      <c r="A3014" s="509">
        <v>3011</v>
      </c>
      <c r="B3014" s="509" t="s">
        <v>4937</v>
      </c>
    </row>
    <row r="3015" spans="1:2">
      <c r="A3015" s="509">
        <v>3012</v>
      </c>
      <c r="B3015" s="509" t="s">
        <v>4938</v>
      </c>
    </row>
    <row r="3016" spans="1:2">
      <c r="A3016" s="509">
        <v>3013</v>
      </c>
      <c r="B3016" s="509" t="s">
        <v>4939</v>
      </c>
    </row>
    <row r="3017" spans="1:2">
      <c r="A3017" s="509">
        <v>3014</v>
      </c>
      <c r="B3017" s="509" t="s">
        <v>4940</v>
      </c>
    </row>
    <row r="3018" spans="1:2">
      <c r="A3018" s="509">
        <v>3015</v>
      </c>
      <c r="B3018" s="509" t="s">
        <v>4941</v>
      </c>
    </row>
    <row r="3019" spans="1:2">
      <c r="A3019" s="509">
        <v>3016</v>
      </c>
      <c r="B3019" s="509" t="s">
        <v>4942</v>
      </c>
    </row>
    <row r="3020" spans="1:2">
      <c r="A3020" s="509">
        <v>3017</v>
      </c>
      <c r="B3020" s="509" t="s">
        <v>4943</v>
      </c>
    </row>
    <row r="3021" spans="1:2">
      <c r="A3021" s="509">
        <v>3018</v>
      </c>
      <c r="B3021" s="509" t="s">
        <v>4944</v>
      </c>
    </row>
    <row r="3022" spans="1:2">
      <c r="A3022" s="509">
        <v>3019</v>
      </c>
      <c r="B3022" s="509" t="s">
        <v>4945</v>
      </c>
    </row>
    <row r="3023" spans="1:2">
      <c r="A3023" s="509">
        <v>3020</v>
      </c>
      <c r="B3023" s="509" t="s">
        <v>4946</v>
      </c>
    </row>
    <row r="3024" spans="1:2">
      <c r="A3024" s="509">
        <v>3021</v>
      </c>
      <c r="B3024" s="509" t="s">
        <v>4947</v>
      </c>
    </row>
    <row r="3025" spans="1:2">
      <c r="A3025" s="509">
        <v>3022</v>
      </c>
      <c r="B3025" s="509" t="s">
        <v>4948</v>
      </c>
    </row>
    <row r="3026" spans="1:2">
      <c r="A3026" s="509">
        <v>3023</v>
      </c>
      <c r="B3026" s="509" t="s">
        <v>4949</v>
      </c>
    </row>
    <row r="3027" spans="1:2">
      <c r="A3027" s="509">
        <v>3024</v>
      </c>
      <c r="B3027" s="509" t="s">
        <v>4950</v>
      </c>
    </row>
    <row r="3028" spans="1:2">
      <c r="A3028" s="509">
        <v>3025</v>
      </c>
      <c r="B3028" s="509" t="s">
        <v>4951</v>
      </c>
    </row>
    <row r="3029" spans="1:2">
      <c r="A3029" s="509">
        <v>3026</v>
      </c>
      <c r="B3029" s="509" t="s">
        <v>4952</v>
      </c>
    </row>
    <row r="3030" spans="1:2">
      <c r="A3030" s="509">
        <v>3027</v>
      </c>
      <c r="B3030" s="509" t="s">
        <v>4953</v>
      </c>
    </row>
    <row r="3031" spans="1:2">
      <c r="A3031" s="509">
        <v>3028</v>
      </c>
      <c r="B3031" s="509" t="s">
        <v>4954</v>
      </c>
    </row>
    <row r="3032" spans="1:2">
      <c r="A3032" s="509">
        <v>3029</v>
      </c>
      <c r="B3032" s="509" t="s">
        <v>4955</v>
      </c>
    </row>
    <row r="3033" spans="1:2">
      <c r="A3033" s="509">
        <v>3030</v>
      </c>
      <c r="B3033" s="509" t="s">
        <v>4956</v>
      </c>
    </row>
    <row r="3034" spans="1:2">
      <c r="A3034" s="509">
        <v>3031</v>
      </c>
      <c r="B3034" s="509" t="s">
        <v>4957</v>
      </c>
    </row>
    <row r="3035" spans="1:2">
      <c r="A3035" s="509">
        <v>3032</v>
      </c>
      <c r="B3035" s="509" t="s">
        <v>4958</v>
      </c>
    </row>
    <row r="3036" spans="1:2">
      <c r="A3036" s="509">
        <v>3033</v>
      </c>
      <c r="B3036" s="509" t="s">
        <v>4959</v>
      </c>
    </row>
    <row r="3037" spans="1:2">
      <c r="A3037" s="509">
        <v>3034</v>
      </c>
      <c r="B3037" s="509" t="s">
        <v>4960</v>
      </c>
    </row>
    <row r="3038" spans="1:2">
      <c r="A3038" s="509">
        <v>3035</v>
      </c>
      <c r="B3038" s="509" t="s">
        <v>4961</v>
      </c>
    </row>
    <row r="3039" spans="1:2">
      <c r="A3039" s="509">
        <v>3036</v>
      </c>
      <c r="B3039" s="509" t="s">
        <v>4962</v>
      </c>
    </row>
    <row r="3040" spans="1:2">
      <c r="A3040" s="509">
        <v>3037</v>
      </c>
      <c r="B3040" s="509" t="s">
        <v>4963</v>
      </c>
    </row>
    <row r="3041" spans="1:2">
      <c r="A3041" s="509">
        <v>3038</v>
      </c>
      <c r="B3041" s="509" t="s">
        <v>4964</v>
      </c>
    </row>
    <row r="3042" spans="1:2">
      <c r="A3042" s="509">
        <v>3039</v>
      </c>
      <c r="B3042" s="509" t="s">
        <v>4965</v>
      </c>
    </row>
    <row r="3043" spans="1:2">
      <c r="A3043" s="509">
        <v>3040</v>
      </c>
      <c r="B3043" s="509" t="s">
        <v>4966</v>
      </c>
    </row>
    <row r="3044" spans="1:2">
      <c r="A3044" s="509">
        <v>3041</v>
      </c>
      <c r="B3044" s="509" t="s">
        <v>4967</v>
      </c>
    </row>
    <row r="3045" spans="1:2">
      <c r="A3045" s="509">
        <v>3042</v>
      </c>
      <c r="B3045" s="509" t="s">
        <v>4968</v>
      </c>
    </row>
    <row r="3046" spans="1:2">
      <c r="A3046" s="509">
        <v>3043</v>
      </c>
      <c r="B3046" s="509" t="s">
        <v>4969</v>
      </c>
    </row>
    <row r="3047" spans="1:2">
      <c r="A3047" s="509">
        <v>3044</v>
      </c>
      <c r="B3047" s="509" t="s">
        <v>4970</v>
      </c>
    </row>
    <row r="3048" spans="1:2">
      <c r="A3048" s="509">
        <v>3045</v>
      </c>
      <c r="B3048" s="509" t="s">
        <v>4971</v>
      </c>
    </row>
    <row r="3049" spans="1:2">
      <c r="A3049" s="509">
        <v>3046</v>
      </c>
      <c r="B3049" s="509" t="s">
        <v>4972</v>
      </c>
    </row>
    <row r="3050" spans="1:2">
      <c r="A3050" s="509">
        <v>3047</v>
      </c>
      <c r="B3050" s="509" t="s">
        <v>4973</v>
      </c>
    </row>
    <row r="3051" spans="1:2">
      <c r="A3051" s="509">
        <v>3048</v>
      </c>
      <c r="B3051" s="509" t="s">
        <v>4974</v>
      </c>
    </row>
    <row r="3052" spans="1:2">
      <c r="A3052" s="509">
        <v>3049</v>
      </c>
      <c r="B3052" s="509" t="s">
        <v>4975</v>
      </c>
    </row>
    <row r="3053" spans="1:2">
      <c r="A3053" s="509">
        <v>3050</v>
      </c>
      <c r="B3053" s="509" t="s">
        <v>4976</v>
      </c>
    </row>
    <row r="3054" spans="1:2">
      <c r="A3054" s="509">
        <v>3051</v>
      </c>
      <c r="B3054" s="509" t="s">
        <v>4977</v>
      </c>
    </row>
    <row r="3055" spans="1:2">
      <c r="A3055" s="509">
        <v>3052</v>
      </c>
      <c r="B3055" s="509" t="s">
        <v>4978</v>
      </c>
    </row>
    <row r="3056" spans="1:2">
      <c r="A3056" s="509">
        <v>3053</v>
      </c>
      <c r="B3056" s="509" t="s">
        <v>4979</v>
      </c>
    </row>
    <row r="3057" spans="1:2">
      <c r="A3057" s="509">
        <v>3054</v>
      </c>
      <c r="B3057" s="509" t="s">
        <v>4980</v>
      </c>
    </row>
    <row r="3058" spans="1:2">
      <c r="A3058" s="509">
        <v>3055</v>
      </c>
      <c r="B3058" s="509" t="s">
        <v>4981</v>
      </c>
    </row>
    <row r="3059" spans="1:2">
      <c r="A3059" s="509">
        <v>3056</v>
      </c>
      <c r="B3059" s="509" t="s">
        <v>4982</v>
      </c>
    </row>
    <row r="3060" spans="1:2">
      <c r="A3060" s="509">
        <v>3057</v>
      </c>
      <c r="B3060" s="509" t="s">
        <v>4983</v>
      </c>
    </row>
    <row r="3061" spans="1:2">
      <c r="A3061" s="509">
        <v>3058</v>
      </c>
      <c r="B3061" s="509" t="s">
        <v>4984</v>
      </c>
    </row>
    <row r="3062" spans="1:2">
      <c r="A3062" s="509">
        <v>3059</v>
      </c>
      <c r="B3062" s="509" t="s">
        <v>4985</v>
      </c>
    </row>
    <row r="3063" spans="1:2">
      <c r="A3063" s="509">
        <v>3060</v>
      </c>
      <c r="B3063" s="509" t="s">
        <v>4986</v>
      </c>
    </row>
    <row r="3064" spans="1:2">
      <c r="A3064" s="509">
        <v>3061</v>
      </c>
      <c r="B3064" s="509" t="s">
        <v>4987</v>
      </c>
    </row>
    <row r="3065" spans="1:2">
      <c r="A3065" s="509">
        <v>3062</v>
      </c>
      <c r="B3065" s="509" t="s">
        <v>4988</v>
      </c>
    </row>
    <row r="3066" spans="1:2">
      <c r="A3066" s="509">
        <v>3063</v>
      </c>
      <c r="B3066" s="509" t="s">
        <v>4989</v>
      </c>
    </row>
    <row r="3067" spans="1:2">
      <c r="A3067" s="509">
        <v>3064</v>
      </c>
      <c r="B3067" s="509" t="s">
        <v>4990</v>
      </c>
    </row>
    <row r="3068" spans="1:2">
      <c r="A3068" s="509">
        <v>3065</v>
      </c>
      <c r="B3068" s="509" t="s">
        <v>4991</v>
      </c>
    </row>
    <row r="3069" spans="1:2">
      <c r="A3069" s="509">
        <v>3066</v>
      </c>
      <c r="B3069" s="509" t="s">
        <v>4992</v>
      </c>
    </row>
    <row r="3070" spans="1:2">
      <c r="A3070" s="509">
        <v>3067</v>
      </c>
      <c r="B3070" s="509" t="s">
        <v>4993</v>
      </c>
    </row>
    <row r="3071" spans="1:2">
      <c r="A3071" s="509">
        <v>3068</v>
      </c>
      <c r="B3071" s="509" t="s">
        <v>4994</v>
      </c>
    </row>
    <row r="3072" spans="1:2">
      <c r="A3072" s="509">
        <v>3069</v>
      </c>
      <c r="B3072" s="509" t="s">
        <v>4995</v>
      </c>
    </row>
    <row r="3073" spans="1:2">
      <c r="A3073" s="509">
        <v>3070</v>
      </c>
      <c r="B3073" s="509" t="s">
        <v>4996</v>
      </c>
    </row>
    <row r="3074" spans="1:2">
      <c r="A3074" s="509">
        <v>3071</v>
      </c>
      <c r="B3074" s="509" t="s">
        <v>4997</v>
      </c>
    </row>
    <row r="3075" spans="1:2">
      <c r="A3075" s="509">
        <v>3072</v>
      </c>
      <c r="B3075" s="509" t="s">
        <v>4998</v>
      </c>
    </row>
    <row r="3076" spans="1:2">
      <c r="A3076" s="509">
        <v>3073</v>
      </c>
      <c r="B3076" s="509" t="s">
        <v>4999</v>
      </c>
    </row>
    <row r="3077" spans="1:2">
      <c r="A3077" s="509">
        <v>3074</v>
      </c>
      <c r="B3077" s="509" t="s">
        <v>5000</v>
      </c>
    </row>
    <row r="3078" spans="1:2">
      <c r="A3078" s="509">
        <v>3075</v>
      </c>
      <c r="B3078" s="509" t="s">
        <v>5001</v>
      </c>
    </row>
    <row r="3079" spans="1:2">
      <c r="A3079" s="509">
        <v>3076</v>
      </c>
      <c r="B3079" s="509" t="s">
        <v>5002</v>
      </c>
    </row>
    <row r="3080" spans="1:2">
      <c r="A3080" s="509">
        <v>3077</v>
      </c>
      <c r="B3080" s="509" t="s">
        <v>5003</v>
      </c>
    </row>
    <row r="3081" spans="1:2">
      <c r="A3081" s="509">
        <v>3078</v>
      </c>
      <c r="B3081" s="509" t="s">
        <v>5004</v>
      </c>
    </row>
    <row r="3082" spans="1:2">
      <c r="A3082" s="509">
        <v>3079</v>
      </c>
      <c r="B3082" s="509" t="s">
        <v>5005</v>
      </c>
    </row>
    <row r="3083" spans="1:2">
      <c r="A3083" s="509">
        <v>3080</v>
      </c>
      <c r="B3083" s="509" t="s">
        <v>5006</v>
      </c>
    </row>
    <row r="3084" spans="1:2">
      <c r="A3084" s="509">
        <v>3081</v>
      </c>
      <c r="B3084" s="509" t="s">
        <v>5007</v>
      </c>
    </row>
    <row r="3085" spans="1:2">
      <c r="A3085" s="509">
        <v>3082</v>
      </c>
      <c r="B3085" s="509" t="s">
        <v>5008</v>
      </c>
    </row>
    <row r="3086" spans="1:2">
      <c r="A3086" s="509">
        <v>3083</v>
      </c>
      <c r="B3086" s="509" t="s">
        <v>5009</v>
      </c>
    </row>
    <row r="3087" spans="1:2">
      <c r="A3087" s="509">
        <v>3084</v>
      </c>
      <c r="B3087" s="509" t="s">
        <v>5010</v>
      </c>
    </row>
    <row r="3088" spans="1:2">
      <c r="A3088" s="509">
        <v>3085</v>
      </c>
      <c r="B3088" s="509" t="s">
        <v>5011</v>
      </c>
    </row>
    <row r="3089" spans="1:2">
      <c r="A3089" s="509">
        <v>3086</v>
      </c>
      <c r="B3089" s="509" t="s">
        <v>5012</v>
      </c>
    </row>
    <row r="3090" spans="1:2">
      <c r="A3090" s="509">
        <v>3087</v>
      </c>
      <c r="B3090" s="509" t="s">
        <v>5013</v>
      </c>
    </row>
    <row r="3091" spans="1:2">
      <c r="A3091" s="509">
        <v>3088</v>
      </c>
      <c r="B3091" s="509" t="s">
        <v>5014</v>
      </c>
    </row>
    <row r="3092" spans="1:2">
      <c r="A3092" s="509">
        <v>3089</v>
      </c>
      <c r="B3092" s="509" t="s">
        <v>5015</v>
      </c>
    </row>
    <row r="3093" spans="1:2">
      <c r="A3093" s="509">
        <v>3090</v>
      </c>
      <c r="B3093" s="509" t="s">
        <v>5016</v>
      </c>
    </row>
    <row r="3094" spans="1:2">
      <c r="A3094" s="509">
        <v>3091</v>
      </c>
      <c r="B3094" s="509" t="s">
        <v>5017</v>
      </c>
    </row>
    <row r="3095" spans="1:2">
      <c r="A3095" s="509">
        <v>3092</v>
      </c>
      <c r="B3095" s="509" t="s">
        <v>5018</v>
      </c>
    </row>
    <row r="3096" spans="1:2">
      <c r="A3096" s="509">
        <v>3093</v>
      </c>
      <c r="B3096" s="509" t="s">
        <v>5019</v>
      </c>
    </row>
    <row r="3097" spans="1:2">
      <c r="A3097" s="509">
        <v>3094</v>
      </c>
      <c r="B3097" s="509" t="s">
        <v>5020</v>
      </c>
    </row>
    <row r="3098" spans="1:2">
      <c r="A3098" s="509">
        <v>3095</v>
      </c>
      <c r="B3098" s="509" t="s">
        <v>5021</v>
      </c>
    </row>
    <row r="3099" spans="1:2">
      <c r="A3099" s="509">
        <v>3096</v>
      </c>
      <c r="B3099" s="509" t="s">
        <v>5022</v>
      </c>
    </row>
    <row r="3100" spans="1:2">
      <c r="A3100" s="509">
        <v>3097</v>
      </c>
      <c r="B3100" s="509" t="s">
        <v>5023</v>
      </c>
    </row>
    <row r="3101" spans="1:2">
      <c r="A3101" s="509">
        <v>3098</v>
      </c>
      <c r="B3101" s="509" t="s">
        <v>5024</v>
      </c>
    </row>
    <row r="3102" spans="1:2">
      <c r="A3102" s="509">
        <v>3099</v>
      </c>
      <c r="B3102" s="509" t="s">
        <v>5025</v>
      </c>
    </row>
    <row r="3103" spans="1:2">
      <c r="A3103" s="509">
        <v>3100</v>
      </c>
      <c r="B3103" s="509" t="s">
        <v>5026</v>
      </c>
    </row>
    <row r="3104" spans="1:2">
      <c r="A3104" s="509">
        <v>3101</v>
      </c>
      <c r="B3104" s="509" t="s">
        <v>5027</v>
      </c>
    </row>
    <row r="3105" spans="1:2">
      <c r="A3105" s="509">
        <v>3102</v>
      </c>
      <c r="B3105" s="509" t="s">
        <v>5028</v>
      </c>
    </row>
    <row r="3106" spans="1:2">
      <c r="A3106" s="509">
        <v>3103</v>
      </c>
      <c r="B3106" s="509" t="s">
        <v>5029</v>
      </c>
    </row>
    <row r="3107" spans="1:2">
      <c r="A3107" s="509">
        <v>3104</v>
      </c>
      <c r="B3107" s="509" t="s">
        <v>5030</v>
      </c>
    </row>
    <row r="3108" spans="1:2">
      <c r="A3108" s="509">
        <v>3105</v>
      </c>
      <c r="B3108" s="509" t="s">
        <v>5031</v>
      </c>
    </row>
    <row r="3109" spans="1:2">
      <c r="A3109" s="509">
        <v>3106</v>
      </c>
      <c r="B3109" s="509" t="s">
        <v>5032</v>
      </c>
    </row>
    <row r="3110" spans="1:2">
      <c r="A3110" s="509">
        <v>3107</v>
      </c>
      <c r="B3110" s="509" t="s">
        <v>5033</v>
      </c>
    </row>
    <row r="3111" spans="1:2">
      <c r="A3111" s="509">
        <v>3108</v>
      </c>
      <c r="B3111" s="509" t="s">
        <v>5034</v>
      </c>
    </row>
    <row r="3112" spans="1:2">
      <c r="A3112" s="509">
        <v>3109</v>
      </c>
      <c r="B3112" s="509" t="s">
        <v>5035</v>
      </c>
    </row>
    <row r="3113" spans="1:2">
      <c r="A3113" s="509">
        <v>3110</v>
      </c>
      <c r="B3113" s="509" t="s">
        <v>5036</v>
      </c>
    </row>
    <row r="3114" spans="1:2">
      <c r="A3114" s="509">
        <v>3111</v>
      </c>
      <c r="B3114" s="509" t="s">
        <v>5037</v>
      </c>
    </row>
    <row r="3115" spans="1:2">
      <c r="A3115" s="509">
        <v>3112</v>
      </c>
      <c r="B3115" s="509" t="s">
        <v>449</v>
      </c>
    </row>
    <row r="3116" spans="1:2">
      <c r="A3116" s="509">
        <v>3113</v>
      </c>
      <c r="B3116" s="509" t="s">
        <v>5038</v>
      </c>
    </row>
    <row r="3117" spans="1:2">
      <c r="A3117" s="509">
        <v>3114</v>
      </c>
      <c r="B3117" s="509" t="s">
        <v>5039</v>
      </c>
    </row>
    <row r="3118" spans="1:2">
      <c r="A3118" s="509">
        <v>3115</v>
      </c>
      <c r="B3118" s="509" t="s">
        <v>5040</v>
      </c>
    </row>
    <row r="3119" spans="1:2">
      <c r="A3119" s="509">
        <v>3116</v>
      </c>
      <c r="B3119" s="509" t="s">
        <v>5041</v>
      </c>
    </row>
    <row r="3120" spans="1:2">
      <c r="A3120" s="509">
        <v>3117</v>
      </c>
      <c r="B3120" s="509" t="s">
        <v>5042</v>
      </c>
    </row>
    <row r="3121" spans="1:2">
      <c r="A3121" s="509">
        <v>3118</v>
      </c>
      <c r="B3121" s="509" t="s">
        <v>5043</v>
      </c>
    </row>
    <row r="3122" spans="1:2">
      <c r="A3122" s="509">
        <v>3119</v>
      </c>
      <c r="B3122" s="509" t="s">
        <v>5044</v>
      </c>
    </row>
    <row r="3123" spans="1:2">
      <c r="A3123" s="509">
        <v>3120</v>
      </c>
      <c r="B3123" s="509" t="s">
        <v>5045</v>
      </c>
    </row>
    <row r="3124" spans="1:2">
      <c r="A3124" s="509">
        <v>3121</v>
      </c>
      <c r="B3124" s="509" t="s">
        <v>5046</v>
      </c>
    </row>
    <row r="3125" spans="1:2">
      <c r="A3125" s="509">
        <v>3122</v>
      </c>
      <c r="B3125" s="509" t="s">
        <v>5047</v>
      </c>
    </row>
    <row r="3126" spans="1:2">
      <c r="A3126" s="509">
        <v>3123</v>
      </c>
      <c r="B3126" s="509" t="s">
        <v>5048</v>
      </c>
    </row>
    <row r="3127" spans="1:2">
      <c r="A3127" s="509">
        <v>3124</v>
      </c>
      <c r="B3127" s="509" t="s">
        <v>5049</v>
      </c>
    </row>
    <row r="3128" spans="1:2">
      <c r="A3128" s="509">
        <v>3125</v>
      </c>
      <c r="B3128" s="509" t="s">
        <v>5050</v>
      </c>
    </row>
    <row r="3129" spans="1:2">
      <c r="A3129" s="509">
        <v>3126</v>
      </c>
      <c r="B3129" s="509" t="s">
        <v>5051</v>
      </c>
    </row>
    <row r="3130" spans="1:2">
      <c r="A3130" s="509">
        <v>3127</v>
      </c>
      <c r="B3130" s="509" t="s">
        <v>5052</v>
      </c>
    </row>
    <row r="3131" spans="1:2">
      <c r="A3131" s="509">
        <v>3128</v>
      </c>
      <c r="B3131" s="509" t="s">
        <v>5053</v>
      </c>
    </row>
    <row r="3132" spans="1:2">
      <c r="A3132" s="509">
        <v>3129</v>
      </c>
      <c r="B3132" s="509" t="s">
        <v>5054</v>
      </c>
    </row>
    <row r="3133" spans="1:2">
      <c r="A3133" s="509">
        <v>3130</v>
      </c>
      <c r="B3133" s="509" t="s">
        <v>5055</v>
      </c>
    </row>
    <row r="3134" spans="1:2">
      <c r="A3134" s="509">
        <v>3131</v>
      </c>
      <c r="B3134" s="509" t="s">
        <v>5056</v>
      </c>
    </row>
    <row r="3135" spans="1:2">
      <c r="A3135" s="509">
        <v>3132</v>
      </c>
      <c r="B3135" s="509" t="s">
        <v>5057</v>
      </c>
    </row>
    <row r="3136" spans="1:2">
      <c r="A3136" s="509">
        <v>3133</v>
      </c>
      <c r="B3136" s="509" t="s">
        <v>5058</v>
      </c>
    </row>
    <row r="3137" spans="1:2">
      <c r="A3137" s="509">
        <v>3134</v>
      </c>
      <c r="B3137" s="509" t="s">
        <v>5059</v>
      </c>
    </row>
    <row r="3138" spans="1:2">
      <c r="A3138" s="509">
        <v>3135</v>
      </c>
      <c r="B3138" s="509" t="s">
        <v>5060</v>
      </c>
    </row>
    <row r="3139" spans="1:2">
      <c r="A3139" s="509">
        <v>3136</v>
      </c>
      <c r="B3139" s="509" t="s">
        <v>5061</v>
      </c>
    </row>
    <row r="3140" spans="1:2">
      <c r="A3140" s="509">
        <v>3137</v>
      </c>
      <c r="B3140" s="509" t="s">
        <v>5062</v>
      </c>
    </row>
    <row r="3141" spans="1:2">
      <c r="A3141" s="509">
        <v>3138</v>
      </c>
      <c r="B3141" s="509" t="s">
        <v>5063</v>
      </c>
    </row>
    <row r="3142" spans="1:2">
      <c r="A3142" s="509">
        <v>3139</v>
      </c>
      <c r="B3142" s="509" t="s">
        <v>5064</v>
      </c>
    </row>
    <row r="3143" spans="1:2">
      <c r="A3143" s="509">
        <v>3140</v>
      </c>
      <c r="B3143" s="509" t="s">
        <v>5065</v>
      </c>
    </row>
    <row r="3144" spans="1:2">
      <c r="A3144" s="509">
        <v>3141</v>
      </c>
      <c r="B3144" s="509" t="s">
        <v>5066</v>
      </c>
    </row>
    <row r="3145" spans="1:2">
      <c r="A3145" s="509">
        <v>3142</v>
      </c>
      <c r="B3145" s="509" t="s">
        <v>5067</v>
      </c>
    </row>
    <row r="3146" spans="1:2">
      <c r="A3146" s="509">
        <v>3143</v>
      </c>
      <c r="B3146" s="509" t="s">
        <v>5068</v>
      </c>
    </row>
    <row r="3147" spans="1:2">
      <c r="A3147" s="509">
        <v>3144</v>
      </c>
      <c r="B3147" s="509" t="s">
        <v>5069</v>
      </c>
    </row>
    <row r="3148" spans="1:2">
      <c r="A3148" s="509">
        <v>3145</v>
      </c>
      <c r="B3148" s="509" t="s">
        <v>5070</v>
      </c>
    </row>
    <row r="3149" spans="1:2">
      <c r="A3149" s="509">
        <v>3146</v>
      </c>
      <c r="B3149" s="509" t="s">
        <v>5071</v>
      </c>
    </row>
    <row r="3150" spans="1:2">
      <c r="A3150" s="509">
        <v>3147</v>
      </c>
      <c r="B3150" s="509" t="s">
        <v>5072</v>
      </c>
    </row>
    <row r="3151" spans="1:2">
      <c r="A3151" s="509">
        <v>3148</v>
      </c>
      <c r="B3151" s="509" t="s">
        <v>5073</v>
      </c>
    </row>
    <row r="3152" spans="1:2">
      <c r="A3152" s="509">
        <v>3149</v>
      </c>
      <c r="B3152" s="509" t="s">
        <v>5074</v>
      </c>
    </row>
    <row r="3153" spans="1:2">
      <c r="A3153" s="509">
        <v>3150</v>
      </c>
      <c r="B3153" s="509" t="s">
        <v>5075</v>
      </c>
    </row>
    <row r="3154" spans="1:2">
      <c r="A3154" s="509">
        <v>3151</v>
      </c>
      <c r="B3154" s="509" t="s">
        <v>5076</v>
      </c>
    </row>
    <row r="3155" spans="1:2">
      <c r="A3155" s="509">
        <v>3152</v>
      </c>
      <c r="B3155" s="509" t="s">
        <v>5077</v>
      </c>
    </row>
    <row r="3156" spans="1:2">
      <c r="A3156" s="509">
        <v>3153</v>
      </c>
      <c r="B3156" s="509" t="s">
        <v>5078</v>
      </c>
    </row>
    <row r="3157" spans="1:2">
      <c r="A3157" s="509">
        <v>3154</v>
      </c>
      <c r="B3157" s="509" t="s">
        <v>5079</v>
      </c>
    </row>
    <row r="3158" spans="1:2">
      <c r="A3158" s="509">
        <v>3155</v>
      </c>
      <c r="B3158" s="509" t="s">
        <v>5080</v>
      </c>
    </row>
    <row r="3159" spans="1:2">
      <c r="A3159" s="509">
        <v>3156</v>
      </c>
      <c r="B3159" s="509" t="s">
        <v>5081</v>
      </c>
    </row>
    <row r="3160" spans="1:2">
      <c r="A3160" s="509">
        <v>3157</v>
      </c>
      <c r="B3160" s="509" t="s">
        <v>5082</v>
      </c>
    </row>
    <row r="3161" spans="1:2">
      <c r="A3161" s="509">
        <v>3158</v>
      </c>
      <c r="B3161" s="509" t="s">
        <v>5083</v>
      </c>
    </row>
    <row r="3162" spans="1:2">
      <c r="A3162" s="509">
        <v>3159</v>
      </c>
      <c r="B3162" s="509" t="s">
        <v>5084</v>
      </c>
    </row>
    <row r="3163" spans="1:2">
      <c r="A3163" s="509">
        <v>3160</v>
      </c>
      <c r="B3163" s="509" t="s">
        <v>5085</v>
      </c>
    </row>
    <row r="3164" spans="1:2">
      <c r="A3164" s="509">
        <v>3161</v>
      </c>
      <c r="B3164" s="509" t="s">
        <v>5086</v>
      </c>
    </row>
    <row r="3165" spans="1:2">
      <c r="A3165" s="509">
        <v>3162</v>
      </c>
      <c r="B3165" s="509" t="s">
        <v>5087</v>
      </c>
    </row>
    <row r="3166" spans="1:2">
      <c r="A3166" s="509">
        <v>3163</v>
      </c>
      <c r="B3166" s="509" t="s">
        <v>5088</v>
      </c>
    </row>
    <row r="3167" spans="1:2">
      <c r="A3167" s="509">
        <v>3164</v>
      </c>
      <c r="B3167" s="509" t="s">
        <v>5089</v>
      </c>
    </row>
    <row r="3168" spans="1:2">
      <c r="A3168" s="509">
        <v>3165</v>
      </c>
      <c r="B3168" s="509" t="s">
        <v>5090</v>
      </c>
    </row>
    <row r="3169" spans="1:2">
      <c r="A3169" s="509">
        <v>3166</v>
      </c>
      <c r="B3169" s="509" t="s">
        <v>5091</v>
      </c>
    </row>
    <row r="3170" spans="1:2">
      <c r="A3170" s="509">
        <v>3167</v>
      </c>
      <c r="B3170" s="509" t="s">
        <v>5092</v>
      </c>
    </row>
    <row r="3171" spans="1:2">
      <c r="A3171" s="509">
        <v>3168</v>
      </c>
      <c r="B3171" s="509" t="s">
        <v>5093</v>
      </c>
    </row>
    <row r="3172" spans="1:2">
      <c r="A3172" s="509">
        <v>3169</v>
      </c>
      <c r="B3172" s="509" t="s">
        <v>5094</v>
      </c>
    </row>
    <row r="3173" spans="1:2">
      <c r="A3173" s="509">
        <v>3170</v>
      </c>
      <c r="B3173" s="509" t="s">
        <v>5095</v>
      </c>
    </row>
    <row r="3174" spans="1:2">
      <c r="A3174" s="509">
        <v>3171</v>
      </c>
      <c r="B3174" s="509" t="s">
        <v>5096</v>
      </c>
    </row>
    <row r="3175" spans="1:2">
      <c r="A3175" s="509">
        <v>3172</v>
      </c>
      <c r="B3175" s="509" t="s">
        <v>5097</v>
      </c>
    </row>
    <row r="3176" spans="1:2">
      <c r="A3176" s="509">
        <v>3173</v>
      </c>
      <c r="B3176" s="509" t="s">
        <v>5098</v>
      </c>
    </row>
    <row r="3177" spans="1:2">
      <c r="A3177" s="509">
        <v>3174</v>
      </c>
      <c r="B3177" s="509" t="s">
        <v>5099</v>
      </c>
    </row>
    <row r="3178" spans="1:2">
      <c r="A3178" s="509">
        <v>3175</v>
      </c>
      <c r="B3178" s="509" t="s">
        <v>5100</v>
      </c>
    </row>
    <row r="3179" spans="1:2">
      <c r="A3179" s="509">
        <v>3176</v>
      </c>
      <c r="B3179" s="509" t="s">
        <v>5101</v>
      </c>
    </row>
    <row r="3180" spans="1:2">
      <c r="A3180" s="509">
        <v>3177</v>
      </c>
      <c r="B3180" s="509" t="s">
        <v>5102</v>
      </c>
    </row>
    <row r="3181" spans="1:2">
      <c r="A3181" s="509">
        <v>3178</v>
      </c>
      <c r="B3181" s="509" t="s">
        <v>5103</v>
      </c>
    </row>
    <row r="3182" spans="1:2">
      <c r="A3182" s="509">
        <v>3179</v>
      </c>
      <c r="B3182" s="509" t="s">
        <v>5104</v>
      </c>
    </row>
    <row r="3183" spans="1:2">
      <c r="A3183" s="509">
        <v>3180</v>
      </c>
      <c r="B3183" s="509" t="s">
        <v>5105</v>
      </c>
    </row>
    <row r="3184" spans="1:2">
      <c r="A3184" s="509">
        <v>3181</v>
      </c>
      <c r="B3184" s="509" t="s">
        <v>5106</v>
      </c>
    </row>
    <row r="3185" spans="1:2">
      <c r="A3185" s="509">
        <v>3182</v>
      </c>
      <c r="B3185" s="509" t="s">
        <v>5107</v>
      </c>
    </row>
    <row r="3186" spans="1:2">
      <c r="A3186" s="509">
        <v>3183</v>
      </c>
      <c r="B3186" s="509" t="s">
        <v>5108</v>
      </c>
    </row>
    <row r="3187" spans="1:2">
      <c r="A3187" s="509">
        <v>3184</v>
      </c>
      <c r="B3187" s="509" t="s">
        <v>5109</v>
      </c>
    </row>
    <row r="3188" spans="1:2">
      <c r="A3188" s="509">
        <v>3185</v>
      </c>
      <c r="B3188" s="509" t="s">
        <v>5110</v>
      </c>
    </row>
    <row r="3189" spans="1:2">
      <c r="A3189" s="509">
        <v>3186</v>
      </c>
      <c r="B3189" s="509" t="s">
        <v>5111</v>
      </c>
    </row>
    <row r="3190" spans="1:2">
      <c r="A3190" s="509">
        <v>3187</v>
      </c>
      <c r="B3190" s="509" t="s">
        <v>5112</v>
      </c>
    </row>
    <row r="3191" spans="1:2">
      <c r="A3191" s="509">
        <v>3188</v>
      </c>
      <c r="B3191" s="509" t="s">
        <v>5113</v>
      </c>
    </row>
    <row r="3192" spans="1:2">
      <c r="A3192" s="509">
        <v>3189</v>
      </c>
      <c r="B3192" s="509" t="s">
        <v>5114</v>
      </c>
    </row>
    <row r="3193" spans="1:2">
      <c r="A3193" s="509">
        <v>3190</v>
      </c>
      <c r="B3193" s="509" t="s">
        <v>5115</v>
      </c>
    </row>
    <row r="3194" spans="1:2">
      <c r="A3194" s="509">
        <v>3191</v>
      </c>
      <c r="B3194" s="509" t="s">
        <v>5116</v>
      </c>
    </row>
    <row r="3195" spans="1:2">
      <c r="A3195" s="509">
        <v>3192</v>
      </c>
      <c r="B3195" s="509" t="s">
        <v>5117</v>
      </c>
    </row>
    <row r="3196" spans="1:2">
      <c r="A3196" s="509">
        <v>3193</v>
      </c>
      <c r="B3196" s="509" t="s">
        <v>5118</v>
      </c>
    </row>
    <row r="3197" spans="1:2">
      <c r="A3197" s="509">
        <v>3194</v>
      </c>
      <c r="B3197" s="509" t="s">
        <v>5119</v>
      </c>
    </row>
    <row r="3198" spans="1:2">
      <c r="A3198" s="509">
        <v>3195</v>
      </c>
      <c r="B3198" s="509" t="s">
        <v>5120</v>
      </c>
    </row>
    <row r="3199" spans="1:2">
      <c r="A3199" s="509">
        <v>3196</v>
      </c>
      <c r="B3199" s="509" t="s">
        <v>5121</v>
      </c>
    </row>
    <row r="3200" spans="1:2">
      <c r="A3200" s="509">
        <v>3197</v>
      </c>
      <c r="B3200" s="509" t="s">
        <v>5122</v>
      </c>
    </row>
    <row r="3201" spans="1:2">
      <c r="A3201" s="509">
        <v>3198</v>
      </c>
      <c r="B3201" s="509" t="s">
        <v>5123</v>
      </c>
    </row>
    <row r="3202" spans="1:2">
      <c r="A3202" s="509">
        <v>3199</v>
      </c>
      <c r="B3202" s="509" t="s">
        <v>5124</v>
      </c>
    </row>
    <row r="3203" spans="1:2">
      <c r="A3203" s="509">
        <v>3200</v>
      </c>
      <c r="B3203" s="509" t="s">
        <v>5125</v>
      </c>
    </row>
    <row r="3204" spans="1:2">
      <c r="A3204" s="509">
        <v>3201</v>
      </c>
      <c r="B3204" s="509" t="s">
        <v>5126</v>
      </c>
    </row>
    <row r="3205" spans="1:2">
      <c r="A3205" s="509">
        <v>3202</v>
      </c>
      <c r="B3205" s="509" t="s">
        <v>5127</v>
      </c>
    </row>
    <row r="3206" spans="1:2">
      <c r="A3206" s="509">
        <v>3203</v>
      </c>
      <c r="B3206" s="509" t="s">
        <v>5128</v>
      </c>
    </row>
    <row r="3207" spans="1:2">
      <c r="A3207" s="509">
        <v>3204</v>
      </c>
      <c r="B3207" s="509" t="s">
        <v>5129</v>
      </c>
    </row>
    <row r="3208" spans="1:2">
      <c r="A3208" s="509">
        <v>3205</v>
      </c>
      <c r="B3208" s="509" t="s">
        <v>5130</v>
      </c>
    </row>
    <row r="3209" spans="1:2">
      <c r="A3209" s="509">
        <v>3206</v>
      </c>
      <c r="B3209" s="509" t="s">
        <v>5131</v>
      </c>
    </row>
    <row r="3210" spans="1:2">
      <c r="A3210" s="509">
        <v>3207</v>
      </c>
      <c r="B3210" s="509" t="s">
        <v>5132</v>
      </c>
    </row>
    <row r="3211" spans="1:2">
      <c r="A3211" s="509">
        <v>3208</v>
      </c>
      <c r="B3211" s="509" t="s">
        <v>5133</v>
      </c>
    </row>
    <row r="3212" spans="1:2">
      <c r="A3212" s="509">
        <v>3209</v>
      </c>
      <c r="B3212" s="509" t="s">
        <v>5134</v>
      </c>
    </row>
    <row r="3213" spans="1:2">
      <c r="A3213" s="509">
        <v>3210</v>
      </c>
      <c r="B3213" s="509" t="s">
        <v>5135</v>
      </c>
    </row>
    <row r="3214" spans="1:2">
      <c r="A3214" s="509">
        <v>3211</v>
      </c>
      <c r="B3214" s="509" t="s">
        <v>5136</v>
      </c>
    </row>
    <row r="3215" spans="1:2">
      <c r="A3215" s="509">
        <v>3212</v>
      </c>
      <c r="B3215" s="509" t="s">
        <v>5137</v>
      </c>
    </row>
    <row r="3216" spans="1:2">
      <c r="A3216" s="509">
        <v>3213</v>
      </c>
      <c r="B3216" s="509" t="s">
        <v>5138</v>
      </c>
    </row>
    <row r="3217" spans="1:2">
      <c r="A3217" s="509">
        <v>3214</v>
      </c>
      <c r="B3217" s="509" t="s">
        <v>5139</v>
      </c>
    </row>
    <row r="3218" spans="1:2">
      <c r="A3218" s="509">
        <v>3215</v>
      </c>
      <c r="B3218" s="509" t="s">
        <v>5140</v>
      </c>
    </row>
    <row r="3219" spans="1:2">
      <c r="A3219" s="509">
        <v>3216</v>
      </c>
      <c r="B3219" s="509" t="s">
        <v>5141</v>
      </c>
    </row>
    <row r="3220" spans="1:2">
      <c r="A3220" s="509">
        <v>3217</v>
      </c>
      <c r="B3220" s="509" t="s">
        <v>5142</v>
      </c>
    </row>
    <row r="3221" spans="1:2">
      <c r="A3221" s="509">
        <v>3218</v>
      </c>
      <c r="B3221" s="509" t="s">
        <v>5143</v>
      </c>
    </row>
    <row r="3222" spans="1:2">
      <c r="A3222" s="509">
        <v>3219</v>
      </c>
      <c r="B3222" s="509" t="s">
        <v>5144</v>
      </c>
    </row>
    <row r="3223" spans="1:2">
      <c r="A3223" s="509">
        <v>3220</v>
      </c>
      <c r="B3223" s="509" t="s">
        <v>5145</v>
      </c>
    </row>
    <row r="3224" spans="1:2">
      <c r="A3224" s="509">
        <v>3221</v>
      </c>
      <c r="B3224" s="509" t="s">
        <v>5146</v>
      </c>
    </row>
    <row r="3225" spans="1:2">
      <c r="A3225" s="509">
        <v>3222</v>
      </c>
      <c r="B3225" s="509" t="s">
        <v>5147</v>
      </c>
    </row>
    <row r="3226" spans="1:2">
      <c r="A3226" s="509">
        <v>3223</v>
      </c>
      <c r="B3226" s="509" t="s">
        <v>5148</v>
      </c>
    </row>
    <row r="3227" spans="1:2">
      <c r="A3227" s="509">
        <v>3224</v>
      </c>
      <c r="B3227" s="509" t="s">
        <v>5149</v>
      </c>
    </row>
    <row r="3228" spans="1:2">
      <c r="A3228" s="509">
        <v>3225</v>
      </c>
      <c r="B3228" s="509" t="s">
        <v>5150</v>
      </c>
    </row>
    <row r="3229" spans="1:2">
      <c r="A3229" s="509">
        <v>3226</v>
      </c>
      <c r="B3229" s="509" t="s">
        <v>5151</v>
      </c>
    </row>
    <row r="3230" spans="1:2">
      <c r="A3230" s="509">
        <v>3227</v>
      </c>
      <c r="B3230" s="509" t="s">
        <v>5152</v>
      </c>
    </row>
    <row r="3231" spans="1:2">
      <c r="A3231" s="509">
        <v>3228</v>
      </c>
      <c r="B3231" s="509" t="s">
        <v>5153</v>
      </c>
    </row>
    <row r="3232" spans="1:2">
      <c r="A3232" s="509">
        <v>3229</v>
      </c>
      <c r="B3232" s="509" t="s">
        <v>5154</v>
      </c>
    </row>
    <row r="3233" spans="1:2">
      <c r="A3233" s="509">
        <v>3230</v>
      </c>
      <c r="B3233" s="509" t="s">
        <v>5155</v>
      </c>
    </row>
    <row r="3234" spans="1:2">
      <c r="A3234" s="509">
        <v>3231</v>
      </c>
      <c r="B3234" s="509" t="s">
        <v>5156</v>
      </c>
    </row>
    <row r="3235" spans="1:2">
      <c r="A3235" s="509">
        <v>3232</v>
      </c>
      <c r="B3235" s="509" t="s">
        <v>5157</v>
      </c>
    </row>
    <row r="3236" spans="1:2">
      <c r="A3236" s="509">
        <v>3233</v>
      </c>
      <c r="B3236" s="509" t="s">
        <v>5158</v>
      </c>
    </row>
    <row r="3237" spans="1:2">
      <c r="A3237" s="509">
        <v>3234</v>
      </c>
      <c r="B3237" s="509" t="s">
        <v>5159</v>
      </c>
    </row>
    <row r="3238" spans="1:2">
      <c r="A3238" s="509">
        <v>3235</v>
      </c>
      <c r="B3238" s="509" t="s">
        <v>5160</v>
      </c>
    </row>
    <row r="3239" spans="1:2">
      <c r="A3239" s="509">
        <v>3236</v>
      </c>
      <c r="B3239" s="509" t="s">
        <v>5161</v>
      </c>
    </row>
    <row r="3240" spans="1:2">
      <c r="A3240" s="509">
        <v>3237</v>
      </c>
      <c r="B3240" s="509" t="s">
        <v>5162</v>
      </c>
    </row>
    <row r="3241" spans="1:2">
      <c r="A3241" s="509">
        <v>3238</v>
      </c>
      <c r="B3241" s="509" t="s">
        <v>5163</v>
      </c>
    </row>
    <row r="3242" spans="1:2">
      <c r="A3242" s="509">
        <v>3239</v>
      </c>
      <c r="B3242" s="509" t="s">
        <v>5164</v>
      </c>
    </row>
    <row r="3243" spans="1:2">
      <c r="A3243" s="509">
        <v>3240</v>
      </c>
      <c r="B3243" s="509" t="s">
        <v>5165</v>
      </c>
    </row>
    <row r="3244" spans="1:2">
      <c r="A3244" s="509">
        <v>3241</v>
      </c>
      <c r="B3244" s="509" t="s">
        <v>5166</v>
      </c>
    </row>
    <row r="3245" spans="1:2">
      <c r="A3245" s="509">
        <v>3242</v>
      </c>
      <c r="B3245" s="509" t="s">
        <v>5167</v>
      </c>
    </row>
    <row r="3246" spans="1:2">
      <c r="A3246" s="509">
        <v>3243</v>
      </c>
      <c r="B3246" s="509" t="s">
        <v>5168</v>
      </c>
    </row>
    <row r="3247" spans="1:2">
      <c r="A3247" s="509">
        <v>3244</v>
      </c>
      <c r="B3247" s="509" t="s">
        <v>5169</v>
      </c>
    </row>
    <row r="3248" spans="1:2">
      <c r="A3248" s="509">
        <v>3245</v>
      </c>
      <c r="B3248" s="509" t="s">
        <v>5170</v>
      </c>
    </row>
    <row r="3249" spans="1:2">
      <c r="A3249" s="509">
        <v>3246</v>
      </c>
      <c r="B3249" s="509" t="s">
        <v>5171</v>
      </c>
    </row>
    <row r="3250" spans="1:2">
      <c r="A3250" s="509">
        <v>3247</v>
      </c>
      <c r="B3250" s="509" t="s">
        <v>5172</v>
      </c>
    </row>
    <row r="3251" spans="1:2">
      <c r="A3251" s="509">
        <v>3248</v>
      </c>
      <c r="B3251" s="509" t="s">
        <v>5173</v>
      </c>
    </row>
    <row r="3252" spans="1:2">
      <c r="A3252" s="509">
        <v>3249</v>
      </c>
      <c r="B3252" s="509" t="s">
        <v>5174</v>
      </c>
    </row>
    <row r="3253" spans="1:2">
      <c r="A3253" s="509">
        <v>3250</v>
      </c>
      <c r="B3253" s="509" t="s">
        <v>5175</v>
      </c>
    </row>
    <row r="3254" spans="1:2">
      <c r="A3254" s="509">
        <v>3251</v>
      </c>
      <c r="B3254" s="509" t="s">
        <v>5176</v>
      </c>
    </row>
    <row r="3255" spans="1:2">
      <c r="A3255" s="509">
        <v>3252</v>
      </c>
      <c r="B3255" s="509" t="s">
        <v>5177</v>
      </c>
    </row>
    <row r="3256" spans="1:2">
      <c r="A3256" s="509">
        <v>3253</v>
      </c>
      <c r="B3256" s="509" t="s">
        <v>5178</v>
      </c>
    </row>
    <row r="3257" spans="1:2">
      <c r="A3257" s="509">
        <v>3254</v>
      </c>
      <c r="B3257" s="509" t="s">
        <v>5179</v>
      </c>
    </row>
    <row r="3258" spans="1:2">
      <c r="A3258" s="509">
        <v>3255</v>
      </c>
      <c r="B3258" s="509" t="s">
        <v>5180</v>
      </c>
    </row>
    <row r="3259" spans="1:2">
      <c r="A3259" s="509">
        <v>3256</v>
      </c>
      <c r="B3259" s="509" t="s">
        <v>5181</v>
      </c>
    </row>
    <row r="3260" spans="1:2">
      <c r="A3260" s="509">
        <v>3257</v>
      </c>
      <c r="B3260" s="509" t="s">
        <v>5182</v>
      </c>
    </row>
    <row r="3261" spans="1:2">
      <c r="A3261" s="509">
        <v>3258</v>
      </c>
      <c r="B3261" s="509" t="s">
        <v>5183</v>
      </c>
    </row>
    <row r="3262" spans="1:2">
      <c r="A3262" s="509">
        <v>3259</v>
      </c>
      <c r="B3262" s="509" t="s">
        <v>5184</v>
      </c>
    </row>
    <row r="3263" spans="1:2">
      <c r="A3263" s="509">
        <v>3260</v>
      </c>
      <c r="B3263" s="509" t="s">
        <v>5185</v>
      </c>
    </row>
    <row r="3264" spans="1:2">
      <c r="A3264" s="509">
        <v>3261</v>
      </c>
      <c r="B3264" s="509" t="s">
        <v>5186</v>
      </c>
    </row>
    <row r="3265" spans="1:2">
      <c r="A3265" s="509">
        <v>3262</v>
      </c>
      <c r="B3265" s="509" t="s">
        <v>5187</v>
      </c>
    </row>
    <row r="3266" spans="1:2">
      <c r="A3266" s="509">
        <v>3263</v>
      </c>
      <c r="B3266" s="509" t="s">
        <v>5188</v>
      </c>
    </row>
    <row r="3267" spans="1:2">
      <c r="A3267" s="509">
        <v>3264</v>
      </c>
      <c r="B3267" s="509" t="s">
        <v>5189</v>
      </c>
    </row>
    <row r="3268" spans="1:2">
      <c r="A3268" s="509">
        <v>3265</v>
      </c>
      <c r="B3268" s="509" t="s">
        <v>5190</v>
      </c>
    </row>
    <row r="3269" spans="1:2">
      <c r="A3269" s="509">
        <v>3266</v>
      </c>
      <c r="B3269" s="509" t="s">
        <v>5191</v>
      </c>
    </row>
    <row r="3270" spans="1:2">
      <c r="A3270" s="509">
        <v>3267</v>
      </c>
      <c r="B3270" s="509" t="s">
        <v>5192</v>
      </c>
    </row>
    <row r="3271" spans="1:2">
      <c r="A3271" s="509">
        <v>3268</v>
      </c>
      <c r="B3271" s="509" t="s">
        <v>5193</v>
      </c>
    </row>
    <row r="3272" spans="1:2">
      <c r="A3272" s="509">
        <v>3269</v>
      </c>
      <c r="B3272" s="509" t="s">
        <v>5194</v>
      </c>
    </row>
    <row r="3273" spans="1:2">
      <c r="A3273" s="509">
        <v>3270</v>
      </c>
      <c r="B3273" s="509" t="s">
        <v>5195</v>
      </c>
    </row>
    <row r="3274" spans="1:2">
      <c r="A3274" s="509">
        <v>3271</v>
      </c>
      <c r="B3274" s="509" t="s">
        <v>5196</v>
      </c>
    </row>
    <row r="3275" spans="1:2">
      <c r="A3275" s="509">
        <v>3272</v>
      </c>
      <c r="B3275" s="509" t="s">
        <v>5197</v>
      </c>
    </row>
    <row r="3276" spans="1:2">
      <c r="A3276" s="509">
        <v>3273</v>
      </c>
      <c r="B3276" s="509" t="s">
        <v>5198</v>
      </c>
    </row>
    <row r="3277" spans="1:2">
      <c r="A3277" s="509">
        <v>3274</v>
      </c>
      <c r="B3277" s="509" t="s">
        <v>5199</v>
      </c>
    </row>
    <row r="3278" spans="1:2">
      <c r="A3278" s="509">
        <v>3275</v>
      </c>
      <c r="B3278" s="509" t="s">
        <v>5200</v>
      </c>
    </row>
    <row r="3279" spans="1:2">
      <c r="A3279" s="509">
        <v>3276</v>
      </c>
      <c r="B3279" s="509" t="s">
        <v>5201</v>
      </c>
    </row>
    <row r="3280" spans="1:2">
      <c r="A3280" s="509">
        <v>3277</v>
      </c>
      <c r="B3280" s="509" t="s">
        <v>5202</v>
      </c>
    </row>
    <row r="3281" spans="1:2">
      <c r="A3281" s="509">
        <v>3278</v>
      </c>
      <c r="B3281" s="509" t="s">
        <v>5203</v>
      </c>
    </row>
    <row r="3282" spans="1:2">
      <c r="A3282" s="509">
        <v>3279</v>
      </c>
      <c r="B3282" s="509" t="s">
        <v>5204</v>
      </c>
    </row>
    <row r="3283" spans="1:2">
      <c r="A3283" s="509">
        <v>3280</v>
      </c>
      <c r="B3283" s="509" t="s">
        <v>5205</v>
      </c>
    </row>
    <row r="3284" spans="1:2">
      <c r="A3284" s="509">
        <v>3281</v>
      </c>
      <c r="B3284" s="509" t="s">
        <v>5206</v>
      </c>
    </row>
    <row r="3285" spans="1:2">
      <c r="A3285" s="509">
        <v>3282</v>
      </c>
      <c r="B3285" s="509" t="s">
        <v>5207</v>
      </c>
    </row>
    <row r="3286" spans="1:2">
      <c r="A3286" s="509">
        <v>3283</v>
      </c>
      <c r="B3286" s="509" t="s">
        <v>5208</v>
      </c>
    </row>
    <row r="3287" spans="1:2">
      <c r="A3287" s="509">
        <v>3284</v>
      </c>
      <c r="B3287" s="509" t="s">
        <v>5209</v>
      </c>
    </row>
    <row r="3288" spans="1:2">
      <c r="A3288" s="509">
        <v>3285</v>
      </c>
      <c r="B3288" s="509" t="s">
        <v>5210</v>
      </c>
    </row>
    <row r="3289" spans="1:2">
      <c r="A3289" s="509">
        <v>3286</v>
      </c>
      <c r="B3289" s="509" t="s">
        <v>5211</v>
      </c>
    </row>
    <row r="3290" spans="1:2">
      <c r="A3290" s="509">
        <v>3287</v>
      </c>
      <c r="B3290" s="509" t="s">
        <v>5212</v>
      </c>
    </row>
    <row r="3291" spans="1:2">
      <c r="A3291" s="509">
        <v>3288</v>
      </c>
      <c r="B3291" s="509" t="s">
        <v>5213</v>
      </c>
    </row>
    <row r="3292" spans="1:2">
      <c r="A3292" s="509">
        <v>3289</v>
      </c>
      <c r="B3292" s="509" t="s">
        <v>5214</v>
      </c>
    </row>
    <row r="3293" spans="1:2">
      <c r="A3293" s="509">
        <v>3290</v>
      </c>
      <c r="B3293" s="509" t="s">
        <v>5215</v>
      </c>
    </row>
    <row r="3294" spans="1:2">
      <c r="A3294" s="509">
        <v>3291</v>
      </c>
      <c r="B3294" s="509" t="s">
        <v>5216</v>
      </c>
    </row>
    <row r="3295" spans="1:2">
      <c r="A3295" s="509">
        <v>3292</v>
      </c>
      <c r="B3295" s="509" t="s">
        <v>5217</v>
      </c>
    </row>
    <row r="3296" spans="1:2">
      <c r="A3296" s="509">
        <v>3293</v>
      </c>
      <c r="B3296" s="509" t="s">
        <v>5218</v>
      </c>
    </row>
    <row r="3297" spans="1:2">
      <c r="A3297" s="509">
        <v>3294</v>
      </c>
      <c r="B3297" s="509" t="s">
        <v>5219</v>
      </c>
    </row>
    <row r="3298" spans="1:2">
      <c r="A3298" s="509">
        <v>3295</v>
      </c>
      <c r="B3298" s="509" t="s">
        <v>5220</v>
      </c>
    </row>
    <row r="3299" spans="1:2">
      <c r="A3299" s="509">
        <v>3296</v>
      </c>
      <c r="B3299" s="509" t="s">
        <v>5221</v>
      </c>
    </row>
    <row r="3300" spans="1:2">
      <c r="A3300" s="509">
        <v>3297</v>
      </c>
      <c r="B3300" s="509" t="s">
        <v>5222</v>
      </c>
    </row>
    <row r="3301" spans="1:2">
      <c r="A3301" s="509">
        <v>3298</v>
      </c>
      <c r="B3301" s="509" t="s">
        <v>5223</v>
      </c>
    </row>
    <row r="3302" spans="1:2">
      <c r="A3302" s="509">
        <v>3299</v>
      </c>
      <c r="B3302" s="509" t="s">
        <v>5224</v>
      </c>
    </row>
    <row r="3303" spans="1:2">
      <c r="A3303" s="509">
        <v>3300</v>
      </c>
      <c r="B3303" s="509" t="s">
        <v>5225</v>
      </c>
    </row>
    <row r="3304" spans="1:2">
      <c r="A3304" s="509">
        <v>3301</v>
      </c>
      <c r="B3304" s="509" t="s">
        <v>5226</v>
      </c>
    </row>
    <row r="3305" spans="1:2">
      <c r="A3305" s="509">
        <v>3302</v>
      </c>
      <c r="B3305" s="509" t="s">
        <v>5227</v>
      </c>
    </row>
    <row r="3306" spans="1:2">
      <c r="A3306" s="509">
        <v>3303</v>
      </c>
      <c r="B3306" s="509" t="s">
        <v>5228</v>
      </c>
    </row>
    <row r="3307" spans="1:2">
      <c r="A3307" s="509">
        <v>3304</v>
      </c>
      <c r="B3307" s="509" t="s">
        <v>5229</v>
      </c>
    </row>
    <row r="3308" spans="1:2">
      <c r="A3308" s="509">
        <v>3305</v>
      </c>
      <c r="B3308" s="509" t="s">
        <v>5230</v>
      </c>
    </row>
    <row r="3309" spans="1:2">
      <c r="A3309" s="509">
        <v>3306</v>
      </c>
      <c r="B3309" s="509" t="s">
        <v>5231</v>
      </c>
    </row>
    <row r="3310" spans="1:2">
      <c r="A3310" s="509">
        <v>3307</v>
      </c>
      <c r="B3310" s="509" t="s">
        <v>5232</v>
      </c>
    </row>
    <row r="3311" spans="1:2">
      <c r="A3311" s="509">
        <v>3308</v>
      </c>
      <c r="B3311" s="509" t="s">
        <v>5233</v>
      </c>
    </row>
    <row r="3312" spans="1:2">
      <c r="A3312" s="509">
        <v>3309</v>
      </c>
      <c r="B3312" s="509" t="s">
        <v>5234</v>
      </c>
    </row>
    <row r="3313" spans="1:2">
      <c r="A3313" s="509">
        <v>3310</v>
      </c>
      <c r="B3313" s="509" t="s">
        <v>5235</v>
      </c>
    </row>
    <row r="3314" spans="1:2">
      <c r="A3314" s="509">
        <v>3311</v>
      </c>
      <c r="B3314" s="509" t="s">
        <v>5236</v>
      </c>
    </row>
    <row r="3315" spans="1:2">
      <c r="A3315" s="509">
        <v>3312</v>
      </c>
      <c r="B3315" s="509" t="s">
        <v>5237</v>
      </c>
    </row>
    <row r="3316" spans="1:2">
      <c r="A3316" s="509">
        <v>3313</v>
      </c>
      <c r="B3316" s="509" t="s">
        <v>5238</v>
      </c>
    </row>
    <row r="3317" spans="1:2">
      <c r="A3317" s="509">
        <v>3314</v>
      </c>
      <c r="B3317" s="509" t="s">
        <v>5239</v>
      </c>
    </row>
    <row r="3318" spans="1:2">
      <c r="A3318" s="509">
        <v>3315</v>
      </c>
      <c r="B3318" s="509" t="s">
        <v>5240</v>
      </c>
    </row>
    <row r="3319" spans="1:2">
      <c r="A3319" s="509">
        <v>3316</v>
      </c>
      <c r="B3319" s="509" t="s">
        <v>5241</v>
      </c>
    </row>
    <row r="3320" spans="1:2">
      <c r="A3320" s="509">
        <v>3317</v>
      </c>
      <c r="B3320" s="509" t="s">
        <v>5242</v>
      </c>
    </row>
    <row r="3321" spans="1:2">
      <c r="A3321" s="509">
        <v>3318</v>
      </c>
      <c r="B3321" s="509" t="s">
        <v>5243</v>
      </c>
    </row>
    <row r="3322" spans="1:2">
      <c r="A3322" s="509">
        <v>3319</v>
      </c>
      <c r="B3322" s="509" t="s">
        <v>5244</v>
      </c>
    </row>
    <row r="3323" spans="1:2">
      <c r="A3323" s="509">
        <v>3320</v>
      </c>
      <c r="B3323" s="509" t="s">
        <v>5245</v>
      </c>
    </row>
    <row r="3324" spans="1:2">
      <c r="A3324" s="509">
        <v>3321</v>
      </c>
      <c r="B3324" s="509" t="s">
        <v>5246</v>
      </c>
    </row>
    <row r="3325" spans="1:2">
      <c r="A3325" s="509">
        <v>3322</v>
      </c>
      <c r="B3325" s="509" t="s">
        <v>5247</v>
      </c>
    </row>
    <row r="3326" spans="1:2">
      <c r="A3326" s="509">
        <v>3323</v>
      </c>
      <c r="B3326" s="509" t="s">
        <v>5248</v>
      </c>
    </row>
    <row r="3327" spans="1:2">
      <c r="A3327" s="509">
        <v>3324</v>
      </c>
      <c r="B3327" s="509" t="s">
        <v>5249</v>
      </c>
    </row>
    <row r="3328" spans="1:2">
      <c r="A3328" s="509">
        <v>3325</v>
      </c>
      <c r="B3328" s="509" t="s">
        <v>5250</v>
      </c>
    </row>
    <row r="3329" spans="1:2">
      <c r="A3329" s="509">
        <v>3326</v>
      </c>
      <c r="B3329" s="509" t="s">
        <v>5251</v>
      </c>
    </row>
    <row r="3330" spans="1:2">
      <c r="A3330" s="509">
        <v>3327</v>
      </c>
      <c r="B3330" s="509" t="s">
        <v>5252</v>
      </c>
    </row>
    <row r="3331" spans="1:2">
      <c r="A3331" s="509">
        <v>3328</v>
      </c>
      <c r="B3331" s="509" t="s">
        <v>5253</v>
      </c>
    </row>
    <row r="3332" spans="1:2">
      <c r="A3332" s="509">
        <v>3329</v>
      </c>
      <c r="B3332" s="509" t="s">
        <v>5254</v>
      </c>
    </row>
    <row r="3333" spans="1:2">
      <c r="A3333" s="509">
        <v>3330</v>
      </c>
      <c r="B3333" s="509" t="s">
        <v>5255</v>
      </c>
    </row>
    <row r="3334" spans="1:2">
      <c r="A3334" s="509">
        <v>3331</v>
      </c>
      <c r="B3334" s="509" t="s">
        <v>5256</v>
      </c>
    </row>
    <row r="3335" spans="1:2">
      <c r="A3335" s="509">
        <v>3332</v>
      </c>
      <c r="B3335" s="509" t="s">
        <v>5257</v>
      </c>
    </row>
    <row r="3336" spans="1:2">
      <c r="A3336" s="509">
        <v>3333</v>
      </c>
      <c r="B3336" s="509" t="s">
        <v>5258</v>
      </c>
    </row>
    <row r="3337" spans="1:2">
      <c r="A3337" s="509">
        <v>3334</v>
      </c>
      <c r="B3337" s="509" t="s">
        <v>5259</v>
      </c>
    </row>
    <row r="3338" spans="1:2">
      <c r="A3338" s="509">
        <v>3335</v>
      </c>
      <c r="B3338" s="509" t="s">
        <v>5260</v>
      </c>
    </row>
    <row r="3339" spans="1:2">
      <c r="A3339" s="509">
        <v>3336</v>
      </c>
      <c r="B3339" s="509" t="s">
        <v>5261</v>
      </c>
    </row>
    <row r="3340" spans="1:2">
      <c r="A3340" s="509">
        <v>3337</v>
      </c>
      <c r="B3340" s="509" t="s">
        <v>5262</v>
      </c>
    </row>
    <row r="3341" spans="1:2">
      <c r="A3341" s="509">
        <v>3338</v>
      </c>
      <c r="B3341" s="509" t="s">
        <v>5263</v>
      </c>
    </row>
    <row r="3342" spans="1:2">
      <c r="A3342" s="509">
        <v>3339</v>
      </c>
      <c r="B3342" s="509" t="s">
        <v>5264</v>
      </c>
    </row>
    <row r="3343" spans="1:2">
      <c r="A3343" s="509">
        <v>3340</v>
      </c>
      <c r="B3343" s="509" t="s">
        <v>5265</v>
      </c>
    </row>
    <row r="3344" spans="1:2">
      <c r="A3344" s="509">
        <v>3341</v>
      </c>
      <c r="B3344" s="509" t="s">
        <v>5266</v>
      </c>
    </row>
    <row r="3345" spans="1:2">
      <c r="A3345" s="509">
        <v>3342</v>
      </c>
      <c r="B3345" s="509" t="s">
        <v>5267</v>
      </c>
    </row>
    <row r="3346" spans="1:2">
      <c r="A3346" s="509">
        <v>3343</v>
      </c>
      <c r="B3346" s="509" t="s">
        <v>5268</v>
      </c>
    </row>
    <row r="3347" spans="1:2">
      <c r="A3347" s="509">
        <v>3344</v>
      </c>
      <c r="B3347" s="509" t="s">
        <v>5269</v>
      </c>
    </row>
    <row r="3348" spans="1:2">
      <c r="A3348" s="509">
        <v>3345</v>
      </c>
      <c r="B3348" s="509" t="s">
        <v>5270</v>
      </c>
    </row>
    <row r="3349" spans="1:2">
      <c r="A3349" s="509">
        <v>3346</v>
      </c>
      <c r="B3349" s="509" t="s">
        <v>5271</v>
      </c>
    </row>
    <row r="3350" spans="1:2">
      <c r="A3350" s="509">
        <v>3347</v>
      </c>
      <c r="B3350" s="509" t="s">
        <v>5272</v>
      </c>
    </row>
    <row r="3351" spans="1:2">
      <c r="A3351" s="509">
        <v>3348</v>
      </c>
      <c r="B3351" s="509" t="s">
        <v>5273</v>
      </c>
    </row>
    <row r="3352" spans="1:2">
      <c r="A3352" s="509">
        <v>3349</v>
      </c>
      <c r="B3352" s="509" t="s">
        <v>5274</v>
      </c>
    </row>
    <row r="3353" spans="1:2">
      <c r="A3353" s="509">
        <v>3350</v>
      </c>
      <c r="B3353" s="509" t="s">
        <v>5275</v>
      </c>
    </row>
    <row r="3354" spans="1:2">
      <c r="A3354" s="509">
        <v>3351</v>
      </c>
      <c r="B3354" s="509" t="s">
        <v>5276</v>
      </c>
    </row>
    <row r="3355" spans="1:2">
      <c r="A3355" s="509">
        <v>3352</v>
      </c>
      <c r="B3355" s="509" t="s">
        <v>5277</v>
      </c>
    </row>
    <row r="3356" spans="1:2">
      <c r="A3356" s="509">
        <v>3353</v>
      </c>
      <c r="B3356" s="509" t="s">
        <v>5278</v>
      </c>
    </row>
    <row r="3357" spans="1:2">
      <c r="A3357" s="509">
        <v>3354</v>
      </c>
      <c r="B3357" s="509" t="s">
        <v>5279</v>
      </c>
    </row>
    <row r="3358" spans="1:2">
      <c r="A3358" s="509">
        <v>3355</v>
      </c>
      <c r="B3358" s="509" t="s">
        <v>5280</v>
      </c>
    </row>
    <row r="3359" spans="1:2">
      <c r="A3359" s="509">
        <v>3356</v>
      </c>
      <c r="B3359" s="509" t="s">
        <v>5281</v>
      </c>
    </row>
    <row r="3360" spans="1:2">
      <c r="A3360" s="509">
        <v>3357</v>
      </c>
      <c r="B3360" s="509" t="s">
        <v>5282</v>
      </c>
    </row>
    <row r="3361" spans="1:2">
      <c r="A3361" s="509">
        <v>3358</v>
      </c>
      <c r="B3361" s="509" t="s">
        <v>5283</v>
      </c>
    </row>
    <row r="3362" spans="1:2">
      <c r="A3362" s="509">
        <v>3359</v>
      </c>
      <c r="B3362" s="509" t="s">
        <v>5284</v>
      </c>
    </row>
    <row r="3363" spans="1:2">
      <c r="A3363" s="509">
        <v>3360</v>
      </c>
      <c r="B3363" s="509" t="s">
        <v>5285</v>
      </c>
    </row>
    <row r="3364" spans="1:2">
      <c r="A3364" s="509">
        <v>3361</v>
      </c>
      <c r="B3364" s="509" t="s">
        <v>5286</v>
      </c>
    </row>
    <row r="3365" spans="1:2">
      <c r="A3365" s="509">
        <v>3362</v>
      </c>
      <c r="B3365" s="509" t="s">
        <v>5287</v>
      </c>
    </row>
    <row r="3366" spans="1:2">
      <c r="A3366" s="509">
        <v>3363</v>
      </c>
      <c r="B3366" s="509" t="s">
        <v>5288</v>
      </c>
    </row>
    <row r="3367" spans="1:2">
      <c r="A3367" s="509">
        <v>3364</v>
      </c>
      <c r="B3367" s="509" t="s">
        <v>5289</v>
      </c>
    </row>
    <row r="3368" spans="1:2">
      <c r="A3368" s="509">
        <v>3365</v>
      </c>
      <c r="B3368" s="509" t="s">
        <v>5290</v>
      </c>
    </row>
    <row r="3369" spans="1:2">
      <c r="A3369" s="509">
        <v>3366</v>
      </c>
      <c r="B3369" s="509" t="s">
        <v>5291</v>
      </c>
    </row>
    <row r="3370" spans="1:2">
      <c r="A3370" s="509">
        <v>3367</v>
      </c>
      <c r="B3370" s="509" t="s">
        <v>5292</v>
      </c>
    </row>
    <row r="3371" spans="1:2">
      <c r="A3371" s="509">
        <v>3368</v>
      </c>
      <c r="B3371" s="509" t="s">
        <v>5293</v>
      </c>
    </row>
    <row r="3372" spans="1:2">
      <c r="A3372" s="509">
        <v>3369</v>
      </c>
      <c r="B3372" s="509" t="s">
        <v>5294</v>
      </c>
    </row>
    <row r="3373" spans="1:2">
      <c r="A3373" s="509">
        <v>3370</v>
      </c>
      <c r="B3373" s="509" t="s">
        <v>5295</v>
      </c>
    </row>
    <row r="3374" spans="1:2">
      <c r="A3374" s="509">
        <v>3371</v>
      </c>
      <c r="B3374" s="509" t="s">
        <v>5296</v>
      </c>
    </row>
    <row r="3375" spans="1:2">
      <c r="A3375" s="509">
        <v>3372</v>
      </c>
      <c r="B3375" s="509" t="s">
        <v>5297</v>
      </c>
    </row>
    <row r="3376" spans="1:2">
      <c r="A3376" s="509">
        <v>3373</v>
      </c>
      <c r="B3376" s="509" t="s">
        <v>5298</v>
      </c>
    </row>
    <row r="3377" spans="1:2">
      <c r="A3377" s="509">
        <v>3374</v>
      </c>
      <c r="B3377" s="509" t="s">
        <v>5299</v>
      </c>
    </row>
    <row r="3378" spans="1:2">
      <c r="A3378" s="509">
        <v>3375</v>
      </c>
      <c r="B3378" s="509" t="s">
        <v>5300</v>
      </c>
    </row>
    <row r="3379" spans="1:2">
      <c r="A3379" s="509">
        <v>3376</v>
      </c>
      <c r="B3379" s="509" t="s">
        <v>5301</v>
      </c>
    </row>
    <row r="3380" spans="1:2">
      <c r="A3380" s="509">
        <v>3377</v>
      </c>
      <c r="B3380" s="509" t="s">
        <v>5302</v>
      </c>
    </row>
    <row r="3381" spans="1:2">
      <c r="A3381" s="509">
        <v>3378</v>
      </c>
      <c r="B3381" s="509" t="s">
        <v>5303</v>
      </c>
    </row>
    <row r="3382" spans="1:2">
      <c r="A3382" s="509">
        <v>3379</v>
      </c>
      <c r="B3382" s="509" t="s">
        <v>5304</v>
      </c>
    </row>
    <row r="3383" spans="1:2">
      <c r="A3383" s="509">
        <v>3380</v>
      </c>
      <c r="B3383" s="509" t="s">
        <v>5305</v>
      </c>
    </row>
    <row r="3384" spans="1:2">
      <c r="A3384" s="509">
        <v>3381</v>
      </c>
      <c r="B3384" s="509" t="s">
        <v>5306</v>
      </c>
    </row>
    <row r="3385" spans="1:2">
      <c r="A3385" s="509">
        <v>3382</v>
      </c>
      <c r="B3385" s="509" t="s">
        <v>5307</v>
      </c>
    </row>
    <row r="3386" spans="1:2">
      <c r="A3386" s="509">
        <v>3383</v>
      </c>
      <c r="B3386" s="509" t="s">
        <v>5308</v>
      </c>
    </row>
    <row r="3387" spans="1:2">
      <c r="A3387" s="509">
        <v>3384</v>
      </c>
      <c r="B3387" s="509" t="s">
        <v>5309</v>
      </c>
    </row>
    <row r="3388" spans="1:2">
      <c r="A3388" s="509">
        <v>3385</v>
      </c>
      <c r="B3388" s="509" t="s">
        <v>5310</v>
      </c>
    </row>
    <row r="3389" spans="1:2">
      <c r="A3389" s="509">
        <v>3386</v>
      </c>
      <c r="B3389" s="509" t="s">
        <v>5311</v>
      </c>
    </row>
    <row r="3390" spans="1:2">
      <c r="A3390" s="509">
        <v>3387</v>
      </c>
      <c r="B3390" s="509" t="s">
        <v>5312</v>
      </c>
    </row>
    <row r="3391" spans="1:2">
      <c r="A3391" s="509">
        <v>3388</v>
      </c>
      <c r="B3391" s="509" t="s">
        <v>5313</v>
      </c>
    </row>
    <row r="3392" spans="1:2">
      <c r="A3392" s="509">
        <v>3389</v>
      </c>
      <c r="B3392" s="509" t="s">
        <v>5314</v>
      </c>
    </row>
    <row r="3393" spans="1:2">
      <c r="A3393" s="509">
        <v>3390</v>
      </c>
      <c r="B3393" s="509" t="s">
        <v>5315</v>
      </c>
    </row>
    <row r="3394" spans="1:2">
      <c r="A3394" s="509">
        <v>3391</v>
      </c>
      <c r="B3394" s="509" t="s">
        <v>5316</v>
      </c>
    </row>
    <row r="3395" spans="1:2">
      <c r="A3395" s="509">
        <v>3392</v>
      </c>
      <c r="B3395" s="509" t="s">
        <v>5317</v>
      </c>
    </row>
    <row r="3396" spans="1:2">
      <c r="A3396" s="509">
        <v>3393</v>
      </c>
      <c r="B3396" s="509" t="s">
        <v>5318</v>
      </c>
    </row>
    <row r="3397" spans="1:2">
      <c r="A3397" s="509">
        <v>3394</v>
      </c>
      <c r="B3397" s="509" t="s">
        <v>5319</v>
      </c>
    </row>
    <row r="3398" spans="1:2">
      <c r="A3398" s="509">
        <v>3395</v>
      </c>
      <c r="B3398" s="509" t="s">
        <v>5320</v>
      </c>
    </row>
    <row r="3399" spans="1:2">
      <c r="A3399" s="509">
        <v>3396</v>
      </c>
      <c r="B3399" s="509" t="s">
        <v>5321</v>
      </c>
    </row>
    <row r="3400" spans="1:2">
      <c r="A3400" s="509">
        <v>3397</v>
      </c>
      <c r="B3400" s="509" t="s">
        <v>5322</v>
      </c>
    </row>
    <row r="3401" spans="1:2">
      <c r="A3401" s="509">
        <v>3398</v>
      </c>
      <c r="B3401" s="509" t="s">
        <v>5323</v>
      </c>
    </row>
    <row r="3402" spans="1:2">
      <c r="A3402" s="509">
        <v>3399</v>
      </c>
      <c r="B3402" s="509" t="s">
        <v>5324</v>
      </c>
    </row>
    <row r="3403" spans="1:2">
      <c r="A3403" s="509">
        <v>3400</v>
      </c>
      <c r="B3403" s="509" t="s">
        <v>5325</v>
      </c>
    </row>
    <row r="3404" spans="1:2">
      <c r="A3404" s="509">
        <v>3401</v>
      </c>
      <c r="B3404" s="509" t="s">
        <v>5326</v>
      </c>
    </row>
    <row r="3405" spans="1:2">
      <c r="A3405" s="509">
        <v>3402</v>
      </c>
      <c r="B3405" s="509" t="s">
        <v>5327</v>
      </c>
    </row>
    <row r="3406" spans="1:2">
      <c r="A3406" s="509">
        <v>3403</v>
      </c>
      <c r="B3406" s="509" t="s">
        <v>5328</v>
      </c>
    </row>
    <row r="3407" spans="1:2">
      <c r="A3407" s="509">
        <v>3404</v>
      </c>
      <c r="B3407" s="509" t="s">
        <v>5329</v>
      </c>
    </row>
    <row r="3408" spans="1:2">
      <c r="A3408" s="509">
        <v>3405</v>
      </c>
      <c r="B3408" s="509" t="s">
        <v>5330</v>
      </c>
    </row>
    <row r="3409" spans="1:2">
      <c r="A3409" s="509">
        <v>3406</v>
      </c>
      <c r="B3409" s="509" t="s">
        <v>5331</v>
      </c>
    </row>
    <row r="3410" spans="1:2">
      <c r="A3410" s="509">
        <v>3407</v>
      </c>
      <c r="B3410" s="509" t="s">
        <v>5332</v>
      </c>
    </row>
    <row r="3411" spans="1:2">
      <c r="A3411" s="509">
        <v>3408</v>
      </c>
      <c r="B3411" s="509" t="s">
        <v>5333</v>
      </c>
    </row>
    <row r="3412" spans="1:2">
      <c r="A3412" s="509">
        <v>3409</v>
      </c>
      <c r="B3412" s="509" t="s">
        <v>5334</v>
      </c>
    </row>
    <row r="3413" spans="1:2">
      <c r="A3413" s="509">
        <v>3410</v>
      </c>
      <c r="B3413" s="509" t="s">
        <v>5335</v>
      </c>
    </row>
    <row r="3414" spans="1:2">
      <c r="A3414" s="509">
        <v>3411</v>
      </c>
      <c r="B3414" s="509" t="s">
        <v>5336</v>
      </c>
    </row>
    <row r="3415" spans="1:2">
      <c r="A3415" s="509">
        <v>3412</v>
      </c>
      <c r="B3415" s="509" t="s">
        <v>5337</v>
      </c>
    </row>
    <row r="3416" spans="1:2">
      <c r="A3416" s="509">
        <v>3413</v>
      </c>
      <c r="B3416" s="509" t="s">
        <v>5338</v>
      </c>
    </row>
    <row r="3417" spans="1:2">
      <c r="A3417" s="509">
        <v>3414</v>
      </c>
      <c r="B3417" s="509" t="s">
        <v>5339</v>
      </c>
    </row>
    <row r="3418" spans="1:2">
      <c r="A3418" s="509">
        <v>3415</v>
      </c>
      <c r="B3418" s="509" t="s">
        <v>5340</v>
      </c>
    </row>
    <row r="3419" spans="1:2">
      <c r="A3419" s="509">
        <v>3416</v>
      </c>
      <c r="B3419" s="509" t="s">
        <v>5341</v>
      </c>
    </row>
    <row r="3420" spans="1:2">
      <c r="A3420" s="509">
        <v>3417</v>
      </c>
      <c r="B3420" s="509" t="s">
        <v>5342</v>
      </c>
    </row>
    <row r="3421" spans="1:2">
      <c r="A3421" s="509">
        <v>3418</v>
      </c>
      <c r="B3421" s="509" t="s">
        <v>5343</v>
      </c>
    </row>
    <row r="3422" spans="1:2">
      <c r="A3422" s="509">
        <v>3419</v>
      </c>
      <c r="B3422" s="509" t="s">
        <v>5344</v>
      </c>
    </row>
    <row r="3423" spans="1:2">
      <c r="A3423" s="509">
        <v>3420</v>
      </c>
      <c r="B3423" s="509" t="s">
        <v>5345</v>
      </c>
    </row>
    <row r="3424" spans="1:2">
      <c r="A3424" s="509">
        <v>3421</v>
      </c>
      <c r="B3424" s="509" t="s">
        <v>5346</v>
      </c>
    </row>
    <row r="3425" spans="1:2">
      <c r="A3425" s="509">
        <v>3422</v>
      </c>
      <c r="B3425" s="509" t="s">
        <v>5347</v>
      </c>
    </row>
    <row r="3426" spans="1:2">
      <c r="A3426" s="509">
        <v>3423</v>
      </c>
      <c r="B3426" s="509" t="s">
        <v>5348</v>
      </c>
    </row>
    <row r="3427" spans="1:2">
      <c r="A3427" s="509">
        <v>3424</v>
      </c>
      <c r="B3427" s="509" t="s">
        <v>5349</v>
      </c>
    </row>
    <row r="3428" spans="1:2">
      <c r="A3428" s="509">
        <v>3425</v>
      </c>
      <c r="B3428" s="509" t="s">
        <v>5350</v>
      </c>
    </row>
    <row r="3429" spans="1:2">
      <c r="A3429" s="509">
        <v>3426</v>
      </c>
      <c r="B3429" s="509" t="s">
        <v>5351</v>
      </c>
    </row>
    <row r="3430" spans="1:2">
      <c r="A3430" s="509">
        <v>3427</v>
      </c>
      <c r="B3430" s="509" t="s">
        <v>5352</v>
      </c>
    </row>
    <row r="3431" spans="1:2">
      <c r="A3431" s="509">
        <v>3428</v>
      </c>
      <c r="B3431" s="509" t="s">
        <v>5353</v>
      </c>
    </row>
    <row r="3432" spans="1:2">
      <c r="A3432" s="509">
        <v>3429</v>
      </c>
      <c r="B3432" s="509" t="s">
        <v>5354</v>
      </c>
    </row>
    <row r="3433" spans="1:2">
      <c r="A3433" s="509">
        <v>3430</v>
      </c>
      <c r="B3433" s="509" t="s">
        <v>5355</v>
      </c>
    </row>
    <row r="3434" spans="1:2">
      <c r="A3434" s="509">
        <v>3431</v>
      </c>
      <c r="B3434" s="509" t="s">
        <v>5356</v>
      </c>
    </row>
    <row r="3435" spans="1:2">
      <c r="A3435" s="509">
        <v>3432</v>
      </c>
      <c r="B3435" s="509" t="s">
        <v>5357</v>
      </c>
    </row>
    <row r="3436" spans="1:2">
      <c r="A3436" s="509">
        <v>3433</v>
      </c>
      <c r="B3436" s="509" t="s">
        <v>5358</v>
      </c>
    </row>
    <row r="3437" spans="1:2">
      <c r="A3437" s="509">
        <v>3434</v>
      </c>
      <c r="B3437" s="509" t="s">
        <v>5359</v>
      </c>
    </row>
    <row r="3438" spans="1:2">
      <c r="A3438" s="509">
        <v>3435</v>
      </c>
      <c r="B3438" s="509" t="s">
        <v>5360</v>
      </c>
    </row>
    <row r="3439" spans="1:2">
      <c r="A3439" s="509">
        <v>3436</v>
      </c>
      <c r="B3439" s="509" t="s">
        <v>5361</v>
      </c>
    </row>
    <row r="3440" spans="1:2">
      <c r="A3440" s="509">
        <v>3437</v>
      </c>
      <c r="B3440" s="509" t="s">
        <v>5362</v>
      </c>
    </row>
    <row r="3441" spans="1:2">
      <c r="A3441" s="509">
        <v>3438</v>
      </c>
      <c r="B3441" s="509" t="s">
        <v>5363</v>
      </c>
    </row>
    <row r="3442" spans="1:2">
      <c r="A3442" s="509">
        <v>3439</v>
      </c>
      <c r="B3442" s="509" t="s">
        <v>5364</v>
      </c>
    </row>
    <row r="3443" spans="1:2">
      <c r="A3443" s="509">
        <v>3440</v>
      </c>
      <c r="B3443" s="509" t="s">
        <v>5365</v>
      </c>
    </row>
    <row r="3444" spans="1:2">
      <c r="A3444" s="509">
        <v>3441</v>
      </c>
      <c r="B3444" s="509" t="s">
        <v>5366</v>
      </c>
    </row>
    <row r="3445" spans="1:2">
      <c r="A3445" s="509">
        <v>3442</v>
      </c>
      <c r="B3445" s="509" t="s">
        <v>5367</v>
      </c>
    </row>
    <row r="3446" spans="1:2">
      <c r="A3446" s="509">
        <v>3443</v>
      </c>
      <c r="B3446" s="509" t="s">
        <v>5368</v>
      </c>
    </row>
    <row r="3447" spans="1:2">
      <c r="A3447" s="509">
        <v>3444</v>
      </c>
      <c r="B3447" s="509" t="s">
        <v>5369</v>
      </c>
    </row>
    <row r="3448" spans="1:2">
      <c r="A3448" s="509">
        <v>3445</v>
      </c>
      <c r="B3448" s="509" t="s">
        <v>5370</v>
      </c>
    </row>
    <row r="3449" spans="1:2">
      <c r="A3449" s="509">
        <v>3446</v>
      </c>
      <c r="B3449" s="509" t="s">
        <v>5371</v>
      </c>
    </row>
    <row r="3450" spans="1:2">
      <c r="A3450" s="509">
        <v>3447</v>
      </c>
      <c r="B3450" s="509" t="s">
        <v>5372</v>
      </c>
    </row>
    <row r="3451" spans="1:2">
      <c r="A3451" s="509">
        <v>3448</v>
      </c>
      <c r="B3451" s="509" t="s">
        <v>5373</v>
      </c>
    </row>
    <row r="3452" spans="1:2">
      <c r="A3452" s="509">
        <v>3449</v>
      </c>
      <c r="B3452" s="509" t="s">
        <v>5374</v>
      </c>
    </row>
    <row r="3453" spans="1:2">
      <c r="A3453" s="509">
        <v>3450</v>
      </c>
      <c r="B3453" s="509" t="s">
        <v>5375</v>
      </c>
    </row>
    <row r="3454" spans="1:2">
      <c r="A3454" s="509">
        <v>3451</v>
      </c>
      <c r="B3454" s="509" t="s">
        <v>5376</v>
      </c>
    </row>
    <row r="3455" spans="1:2">
      <c r="A3455" s="509">
        <v>3452</v>
      </c>
      <c r="B3455" s="509" t="s">
        <v>5377</v>
      </c>
    </row>
    <row r="3456" spans="1:2">
      <c r="A3456" s="509">
        <v>3453</v>
      </c>
      <c r="B3456" s="509" t="s">
        <v>5378</v>
      </c>
    </row>
    <row r="3457" spans="1:2">
      <c r="A3457" s="509">
        <v>3454</v>
      </c>
      <c r="B3457" s="509" t="s">
        <v>5379</v>
      </c>
    </row>
    <row r="3458" spans="1:2">
      <c r="A3458" s="509">
        <v>3455</v>
      </c>
      <c r="B3458" s="509" t="s">
        <v>5380</v>
      </c>
    </row>
    <row r="3459" spans="1:2">
      <c r="A3459" s="509">
        <v>3456</v>
      </c>
      <c r="B3459" s="509" t="s">
        <v>5381</v>
      </c>
    </row>
    <row r="3460" spans="1:2">
      <c r="A3460" s="509">
        <v>3457</v>
      </c>
      <c r="B3460" s="509" t="s">
        <v>5382</v>
      </c>
    </row>
    <row r="3461" spans="1:2">
      <c r="A3461" s="509">
        <v>3458</v>
      </c>
      <c r="B3461" s="509" t="s">
        <v>5383</v>
      </c>
    </row>
    <row r="3462" spans="1:2">
      <c r="A3462" s="509">
        <v>3459</v>
      </c>
      <c r="B3462" s="509" t="s">
        <v>5384</v>
      </c>
    </row>
    <row r="3463" spans="1:2">
      <c r="A3463" s="509">
        <v>3460</v>
      </c>
      <c r="B3463" s="509" t="s">
        <v>5385</v>
      </c>
    </row>
    <row r="3464" spans="1:2">
      <c r="A3464" s="509">
        <v>3461</v>
      </c>
      <c r="B3464" s="509" t="s">
        <v>5386</v>
      </c>
    </row>
    <row r="3465" spans="1:2">
      <c r="A3465" s="509">
        <v>3462</v>
      </c>
      <c r="B3465" s="509" t="s">
        <v>5387</v>
      </c>
    </row>
    <row r="3466" spans="1:2">
      <c r="A3466" s="509">
        <v>3463</v>
      </c>
      <c r="B3466" s="509" t="s">
        <v>5388</v>
      </c>
    </row>
    <row r="3467" spans="1:2">
      <c r="A3467" s="509">
        <v>3464</v>
      </c>
      <c r="B3467" s="509" t="s">
        <v>5389</v>
      </c>
    </row>
    <row r="3468" spans="1:2">
      <c r="A3468" s="509">
        <v>3465</v>
      </c>
      <c r="B3468" s="509" t="s">
        <v>5390</v>
      </c>
    </row>
    <row r="3469" spans="1:2">
      <c r="A3469" s="509">
        <v>3466</v>
      </c>
      <c r="B3469" s="509" t="s">
        <v>5391</v>
      </c>
    </row>
    <row r="3470" spans="1:2">
      <c r="A3470" s="509">
        <v>3467</v>
      </c>
      <c r="B3470" s="509" t="s">
        <v>5392</v>
      </c>
    </row>
    <row r="3471" spans="1:2">
      <c r="A3471" s="509">
        <v>3468</v>
      </c>
      <c r="B3471" s="509" t="s">
        <v>5393</v>
      </c>
    </row>
    <row r="3472" spans="1:2">
      <c r="A3472" s="509">
        <v>3469</v>
      </c>
      <c r="B3472" s="509" t="s">
        <v>5394</v>
      </c>
    </row>
    <row r="3473" spans="1:2">
      <c r="A3473" s="509">
        <v>3470</v>
      </c>
      <c r="B3473" s="509" t="s">
        <v>5395</v>
      </c>
    </row>
    <row r="3474" spans="1:2">
      <c r="A3474" s="509">
        <v>3471</v>
      </c>
      <c r="B3474" s="509" t="s">
        <v>5396</v>
      </c>
    </row>
    <row r="3475" spans="1:2">
      <c r="A3475" s="509">
        <v>3472</v>
      </c>
      <c r="B3475" s="509" t="s">
        <v>5397</v>
      </c>
    </row>
    <row r="3476" spans="1:2">
      <c r="A3476" s="509">
        <v>3473</v>
      </c>
      <c r="B3476" s="509" t="s">
        <v>5398</v>
      </c>
    </row>
    <row r="3477" spans="1:2">
      <c r="A3477" s="509">
        <v>3474</v>
      </c>
      <c r="B3477" s="509" t="s">
        <v>5399</v>
      </c>
    </row>
    <row r="3478" spans="1:2">
      <c r="A3478" s="509">
        <v>3475</v>
      </c>
      <c r="B3478" s="509" t="s">
        <v>5400</v>
      </c>
    </row>
    <row r="3479" spans="1:2">
      <c r="A3479" s="509">
        <v>3476</v>
      </c>
      <c r="B3479" s="509" t="s">
        <v>5401</v>
      </c>
    </row>
    <row r="3480" spans="1:2">
      <c r="A3480" s="509">
        <v>3477</v>
      </c>
      <c r="B3480" s="509" t="s">
        <v>5402</v>
      </c>
    </row>
    <row r="3481" spans="1:2">
      <c r="A3481" s="509">
        <v>3478</v>
      </c>
      <c r="B3481" s="509" t="s">
        <v>5403</v>
      </c>
    </row>
    <row r="3482" spans="1:2">
      <c r="A3482" s="509">
        <v>3479</v>
      </c>
      <c r="B3482" s="509" t="s">
        <v>5404</v>
      </c>
    </row>
    <row r="3483" spans="1:2">
      <c r="A3483" s="509">
        <v>3480</v>
      </c>
      <c r="B3483" s="509" t="s">
        <v>5405</v>
      </c>
    </row>
    <row r="3484" spans="1:2">
      <c r="A3484" s="509">
        <v>3481</v>
      </c>
      <c r="B3484" s="509" t="s">
        <v>850</v>
      </c>
    </row>
    <row r="3485" spans="1:2">
      <c r="A3485" s="509">
        <v>3482</v>
      </c>
      <c r="B3485" s="509" t="s">
        <v>5406</v>
      </c>
    </row>
    <row r="3486" spans="1:2">
      <c r="A3486" s="509">
        <v>3483</v>
      </c>
      <c r="B3486" s="509" t="s">
        <v>5407</v>
      </c>
    </row>
    <row r="3487" spans="1:2">
      <c r="A3487" s="509">
        <v>3484</v>
      </c>
      <c r="B3487" s="509" t="s">
        <v>5408</v>
      </c>
    </row>
    <row r="3488" spans="1:2">
      <c r="A3488" s="509">
        <v>3485</v>
      </c>
      <c r="B3488" s="509" t="s">
        <v>5409</v>
      </c>
    </row>
    <row r="3489" spans="1:2">
      <c r="A3489" s="509">
        <v>3486</v>
      </c>
      <c r="B3489" s="509" t="s">
        <v>5410</v>
      </c>
    </row>
    <row r="3490" spans="1:2">
      <c r="A3490" s="509">
        <v>3487</v>
      </c>
      <c r="B3490" s="509" t="s">
        <v>5411</v>
      </c>
    </row>
    <row r="3491" spans="1:2">
      <c r="A3491" s="509">
        <v>3488</v>
      </c>
      <c r="B3491" s="509" t="s">
        <v>5412</v>
      </c>
    </row>
    <row r="3492" spans="1:2">
      <c r="A3492" s="509">
        <v>3489</v>
      </c>
      <c r="B3492" s="509" t="s">
        <v>5413</v>
      </c>
    </row>
    <row r="3493" spans="1:2">
      <c r="A3493" s="509">
        <v>3490</v>
      </c>
      <c r="B3493" s="509" t="s">
        <v>5414</v>
      </c>
    </row>
    <row r="3494" spans="1:2">
      <c r="A3494" s="509">
        <v>3491</v>
      </c>
      <c r="B3494" s="509" t="s">
        <v>5415</v>
      </c>
    </row>
    <row r="3495" spans="1:2">
      <c r="A3495" s="509">
        <v>3492</v>
      </c>
      <c r="B3495" s="509" t="s">
        <v>5416</v>
      </c>
    </row>
    <row r="3496" spans="1:2">
      <c r="A3496" s="509">
        <v>3493</v>
      </c>
      <c r="B3496" s="509" t="s">
        <v>5417</v>
      </c>
    </row>
    <row r="3497" spans="1:2">
      <c r="A3497" s="509">
        <v>3494</v>
      </c>
      <c r="B3497" s="509" t="s">
        <v>5418</v>
      </c>
    </row>
    <row r="3498" spans="1:2">
      <c r="A3498" s="509">
        <v>3495</v>
      </c>
      <c r="B3498" s="509" t="s">
        <v>5419</v>
      </c>
    </row>
    <row r="3499" spans="1:2">
      <c r="A3499" s="509">
        <v>3496</v>
      </c>
      <c r="B3499" s="509" t="s">
        <v>5420</v>
      </c>
    </row>
    <row r="3500" spans="1:2">
      <c r="A3500" s="509">
        <v>3497</v>
      </c>
      <c r="B3500" s="509" t="s">
        <v>5421</v>
      </c>
    </row>
    <row r="3501" spans="1:2">
      <c r="A3501" s="509">
        <v>3498</v>
      </c>
      <c r="B3501" s="509" t="s">
        <v>5422</v>
      </c>
    </row>
    <row r="3502" spans="1:2">
      <c r="A3502" s="509">
        <v>3499</v>
      </c>
      <c r="B3502" s="509" t="s">
        <v>5423</v>
      </c>
    </row>
    <row r="3503" spans="1:2">
      <c r="A3503" s="509">
        <v>3500</v>
      </c>
      <c r="B3503" s="509" t="s">
        <v>5424</v>
      </c>
    </row>
    <row r="3504" spans="1:2">
      <c r="A3504" s="509">
        <v>3501</v>
      </c>
      <c r="B3504" s="509" t="s">
        <v>5425</v>
      </c>
    </row>
    <row r="3505" spans="1:2">
      <c r="A3505" s="509">
        <v>3502</v>
      </c>
      <c r="B3505" s="509" t="s">
        <v>5426</v>
      </c>
    </row>
    <row r="3506" spans="1:2">
      <c r="A3506" s="509">
        <v>3503</v>
      </c>
      <c r="B3506" s="509" t="s">
        <v>5427</v>
      </c>
    </row>
    <row r="3507" spans="1:2">
      <c r="A3507" s="509">
        <v>3504</v>
      </c>
      <c r="B3507" s="509" t="s">
        <v>5428</v>
      </c>
    </row>
    <row r="3508" spans="1:2">
      <c r="A3508" s="509">
        <v>3505</v>
      </c>
      <c r="B3508" s="509" t="s">
        <v>5429</v>
      </c>
    </row>
    <row r="3509" spans="1:2">
      <c r="A3509" s="509">
        <v>3506</v>
      </c>
      <c r="B3509" s="509" t="s">
        <v>5430</v>
      </c>
    </row>
    <row r="3510" spans="1:2">
      <c r="A3510" s="509">
        <v>3507</v>
      </c>
      <c r="B3510" s="509" t="s">
        <v>5431</v>
      </c>
    </row>
    <row r="3511" spans="1:2">
      <c r="A3511" s="509">
        <v>3508</v>
      </c>
      <c r="B3511" s="509" t="s">
        <v>5432</v>
      </c>
    </row>
    <row r="3512" spans="1:2">
      <c r="A3512" s="509">
        <v>3509</v>
      </c>
      <c r="B3512" s="509" t="s">
        <v>5433</v>
      </c>
    </row>
    <row r="3513" spans="1:2">
      <c r="A3513" s="509">
        <v>3510</v>
      </c>
      <c r="B3513" s="509" t="s">
        <v>5434</v>
      </c>
    </row>
    <row r="3514" spans="1:2">
      <c r="A3514" s="509">
        <v>3511</v>
      </c>
      <c r="B3514" s="509" t="s">
        <v>5435</v>
      </c>
    </row>
    <row r="3515" spans="1:2">
      <c r="A3515" s="509">
        <v>3512</v>
      </c>
      <c r="B3515" s="509" t="s">
        <v>5436</v>
      </c>
    </row>
    <row r="3516" spans="1:2">
      <c r="A3516" s="509">
        <v>3513</v>
      </c>
      <c r="B3516" s="509" t="s">
        <v>5437</v>
      </c>
    </row>
    <row r="3517" spans="1:2">
      <c r="A3517" s="509">
        <v>3514</v>
      </c>
      <c r="B3517" s="509" t="s">
        <v>5438</v>
      </c>
    </row>
    <row r="3518" spans="1:2">
      <c r="A3518" s="509">
        <v>3515</v>
      </c>
      <c r="B3518" s="509" t="s">
        <v>5439</v>
      </c>
    </row>
    <row r="3519" spans="1:2">
      <c r="A3519" s="509">
        <v>3516</v>
      </c>
      <c r="B3519" s="509" t="s">
        <v>5440</v>
      </c>
    </row>
    <row r="3520" spans="1:2">
      <c r="A3520" s="509">
        <v>3517</v>
      </c>
      <c r="B3520" s="509" t="s">
        <v>5441</v>
      </c>
    </row>
    <row r="3521" spans="1:2">
      <c r="A3521" s="509">
        <v>3518</v>
      </c>
      <c r="B3521" s="509" t="s">
        <v>5442</v>
      </c>
    </row>
    <row r="3522" spans="1:2">
      <c r="A3522" s="509">
        <v>3519</v>
      </c>
      <c r="B3522" s="509" t="s">
        <v>5443</v>
      </c>
    </row>
    <row r="3523" spans="1:2">
      <c r="A3523" s="509">
        <v>3520</v>
      </c>
      <c r="B3523" s="509" t="s">
        <v>5444</v>
      </c>
    </row>
    <row r="3524" spans="1:2">
      <c r="A3524" s="509">
        <v>3521</v>
      </c>
      <c r="B3524" s="509" t="s">
        <v>5445</v>
      </c>
    </row>
    <row r="3525" spans="1:2">
      <c r="A3525" s="509">
        <v>3522</v>
      </c>
      <c r="B3525" s="509" t="s">
        <v>5446</v>
      </c>
    </row>
    <row r="3526" spans="1:2">
      <c r="A3526" s="509">
        <v>3523</v>
      </c>
      <c r="B3526" s="509" t="s">
        <v>5447</v>
      </c>
    </row>
    <row r="3527" spans="1:2">
      <c r="A3527" s="509">
        <v>3524</v>
      </c>
      <c r="B3527" s="509" t="s">
        <v>5448</v>
      </c>
    </row>
    <row r="3528" spans="1:2">
      <c r="A3528" s="509">
        <v>3525</v>
      </c>
      <c r="B3528" s="509" t="s">
        <v>5449</v>
      </c>
    </row>
    <row r="3529" spans="1:2">
      <c r="A3529" s="509">
        <v>3526</v>
      </c>
      <c r="B3529" s="509" t="s">
        <v>5450</v>
      </c>
    </row>
    <row r="3530" spans="1:2">
      <c r="A3530" s="509">
        <v>3527</v>
      </c>
      <c r="B3530" s="509" t="s">
        <v>5451</v>
      </c>
    </row>
    <row r="3531" spans="1:2">
      <c r="A3531" s="509">
        <v>3528</v>
      </c>
      <c r="B3531" s="509" t="s">
        <v>5452</v>
      </c>
    </row>
    <row r="3532" spans="1:2">
      <c r="A3532" s="509">
        <v>3529</v>
      </c>
      <c r="B3532" s="509" t="s">
        <v>5453</v>
      </c>
    </row>
    <row r="3533" spans="1:2">
      <c r="A3533" s="509">
        <v>3530</v>
      </c>
      <c r="B3533" s="509" t="s">
        <v>5454</v>
      </c>
    </row>
    <row r="3534" spans="1:2">
      <c r="A3534" s="509">
        <v>3531</v>
      </c>
      <c r="B3534" s="509" t="s">
        <v>5455</v>
      </c>
    </row>
    <row r="3535" spans="1:2">
      <c r="A3535" s="509">
        <v>3532</v>
      </c>
      <c r="B3535" s="509" t="s">
        <v>5456</v>
      </c>
    </row>
    <row r="3536" spans="1:2">
      <c r="A3536" s="509">
        <v>3533</v>
      </c>
      <c r="B3536" s="509" t="s">
        <v>5457</v>
      </c>
    </row>
    <row r="3537" spans="1:2">
      <c r="A3537" s="509">
        <v>3534</v>
      </c>
      <c r="B3537" s="509" t="s">
        <v>5458</v>
      </c>
    </row>
    <row r="3538" spans="1:2">
      <c r="A3538" s="509">
        <v>3535</v>
      </c>
      <c r="B3538" s="509" t="s">
        <v>5459</v>
      </c>
    </row>
    <row r="3539" spans="1:2">
      <c r="A3539" s="509">
        <v>3536</v>
      </c>
      <c r="B3539" s="509" t="s">
        <v>5460</v>
      </c>
    </row>
    <row r="3540" spans="1:2">
      <c r="A3540" s="509">
        <v>3537</v>
      </c>
      <c r="B3540" s="509" t="s">
        <v>5461</v>
      </c>
    </row>
    <row r="3541" spans="1:2">
      <c r="A3541" s="509">
        <v>3538</v>
      </c>
      <c r="B3541" s="509" t="s">
        <v>5462</v>
      </c>
    </row>
    <row r="3542" spans="1:2">
      <c r="A3542" s="509">
        <v>3539</v>
      </c>
      <c r="B3542" s="509" t="s">
        <v>5463</v>
      </c>
    </row>
    <row r="3543" spans="1:2">
      <c r="A3543" s="509">
        <v>3540</v>
      </c>
      <c r="B3543" s="509" t="s">
        <v>5464</v>
      </c>
    </row>
    <row r="3544" spans="1:2">
      <c r="A3544" s="509">
        <v>3541</v>
      </c>
      <c r="B3544" s="509" t="s">
        <v>5465</v>
      </c>
    </row>
    <row r="3545" spans="1:2">
      <c r="A3545" s="509">
        <v>3542</v>
      </c>
      <c r="B3545" s="509" t="s">
        <v>5466</v>
      </c>
    </row>
    <row r="3546" spans="1:2">
      <c r="A3546" s="509">
        <v>3543</v>
      </c>
      <c r="B3546" s="509" t="s">
        <v>5467</v>
      </c>
    </row>
    <row r="3547" spans="1:2">
      <c r="A3547" s="509">
        <v>3544</v>
      </c>
      <c r="B3547" s="509" t="s">
        <v>5468</v>
      </c>
    </row>
    <row r="3548" spans="1:2">
      <c r="A3548" s="509">
        <v>3545</v>
      </c>
      <c r="B3548" s="509" t="s">
        <v>5469</v>
      </c>
    </row>
    <row r="3549" spans="1:2">
      <c r="A3549" s="509">
        <v>3546</v>
      </c>
      <c r="B3549" s="509" t="s">
        <v>5470</v>
      </c>
    </row>
    <row r="3550" spans="1:2">
      <c r="A3550" s="509">
        <v>3547</v>
      </c>
      <c r="B3550" s="509" t="s">
        <v>5471</v>
      </c>
    </row>
    <row r="3551" spans="1:2">
      <c r="A3551" s="509">
        <v>3548</v>
      </c>
      <c r="B3551" s="509" t="s">
        <v>5472</v>
      </c>
    </row>
    <row r="3552" spans="1:2">
      <c r="A3552" s="509">
        <v>3549</v>
      </c>
      <c r="B3552" s="509" t="s">
        <v>5473</v>
      </c>
    </row>
    <row r="3553" spans="1:2">
      <c r="A3553" s="509">
        <v>3550</v>
      </c>
      <c r="B3553" s="509" t="s">
        <v>5474</v>
      </c>
    </row>
    <row r="3554" spans="1:2">
      <c r="A3554" s="509">
        <v>3551</v>
      </c>
      <c r="B3554" s="509" t="s">
        <v>5475</v>
      </c>
    </row>
    <row r="3555" spans="1:2">
      <c r="A3555" s="509">
        <v>3552</v>
      </c>
      <c r="B3555" s="509" t="s">
        <v>5476</v>
      </c>
    </row>
    <row r="3556" spans="1:2">
      <c r="A3556" s="509">
        <v>3553</v>
      </c>
      <c r="B3556" s="509" t="s">
        <v>5477</v>
      </c>
    </row>
    <row r="3557" spans="1:2">
      <c r="A3557" s="509">
        <v>3554</v>
      </c>
      <c r="B3557" s="509" t="s">
        <v>5478</v>
      </c>
    </row>
    <row r="3558" spans="1:2">
      <c r="A3558" s="509">
        <v>3555</v>
      </c>
      <c r="B3558" s="509" t="s">
        <v>5479</v>
      </c>
    </row>
    <row r="3559" spans="1:2">
      <c r="A3559" s="509">
        <v>3556</v>
      </c>
      <c r="B3559" s="509" t="s">
        <v>5480</v>
      </c>
    </row>
    <row r="3560" spans="1:2">
      <c r="A3560" s="509">
        <v>3557</v>
      </c>
      <c r="B3560" s="509" t="s">
        <v>5481</v>
      </c>
    </row>
    <row r="3561" spans="1:2">
      <c r="A3561" s="509">
        <v>3558</v>
      </c>
      <c r="B3561" s="509" t="s">
        <v>5482</v>
      </c>
    </row>
    <row r="3562" spans="1:2">
      <c r="A3562" s="509">
        <v>3559</v>
      </c>
      <c r="B3562" s="509" t="s">
        <v>5483</v>
      </c>
    </row>
    <row r="3563" spans="1:2">
      <c r="A3563" s="509">
        <v>3560</v>
      </c>
      <c r="B3563" s="509" t="s">
        <v>5484</v>
      </c>
    </row>
    <row r="3564" spans="1:2">
      <c r="A3564" s="509">
        <v>3561</v>
      </c>
      <c r="B3564" s="509" t="s">
        <v>5485</v>
      </c>
    </row>
    <row r="3565" spans="1:2">
      <c r="A3565" s="509">
        <v>3562</v>
      </c>
      <c r="B3565" s="509" t="s">
        <v>5486</v>
      </c>
    </row>
    <row r="3566" spans="1:2">
      <c r="A3566" s="509">
        <v>3563</v>
      </c>
      <c r="B3566" s="509" t="s">
        <v>5487</v>
      </c>
    </row>
    <row r="3567" spans="1:2">
      <c r="A3567" s="509">
        <v>3564</v>
      </c>
      <c r="B3567" s="509" t="s">
        <v>5488</v>
      </c>
    </row>
    <row r="3568" spans="1:2">
      <c r="A3568" s="509">
        <v>3565</v>
      </c>
      <c r="B3568" s="509" t="s">
        <v>5489</v>
      </c>
    </row>
    <row r="3569" spans="1:2">
      <c r="A3569" s="509">
        <v>3566</v>
      </c>
      <c r="B3569" s="509" t="s">
        <v>5490</v>
      </c>
    </row>
    <row r="3570" spans="1:2">
      <c r="A3570" s="509">
        <v>3567</v>
      </c>
      <c r="B3570" s="509" t="s">
        <v>5491</v>
      </c>
    </row>
    <row r="3571" spans="1:2">
      <c r="A3571" s="509">
        <v>3568</v>
      </c>
      <c r="B3571" s="509" t="s">
        <v>5492</v>
      </c>
    </row>
    <row r="3572" spans="1:2">
      <c r="A3572" s="509">
        <v>3569</v>
      </c>
      <c r="B3572" s="509" t="s">
        <v>5493</v>
      </c>
    </row>
    <row r="3573" spans="1:2">
      <c r="A3573" s="509">
        <v>3570</v>
      </c>
      <c r="B3573" s="509" t="s">
        <v>5494</v>
      </c>
    </row>
    <row r="3574" spans="1:2">
      <c r="A3574" s="509">
        <v>3571</v>
      </c>
      <c r="B3574" s="509" t="s">
        <v>5495</v>
      </c>
    </row>
    <row r="3575" spans="1:2">
      <c r="A3575" s="509">
        <v>3572</v>
      </c>
      <c r="B3575" s="509" t="s">
        <v>5496</v>
      </c>
    </row>
    <row r="3576" spans="1:2">
      <c r="A3576" s="509">
        <v>3573</v>
      </c>
      <c r="B3576" s="509" t="s">
        <v>5497</v>
      </c>
    </row>
    <row r="3577" spans="1:2">
      <c r="A3577" s="509">
        <v>3574</v>
      </c>
      <c r="B3577" s="509" t="s">
        <v>5498</v>
      </c>
    </row>
    <row r="3578" spans="1:2">
      <c r="A3578" s="509">
        <v>3575</v>
      </c>
      <c r="B3578" s="509" t="s">
        <v>5499</v>
      </c>
    </row>
    <row r="3579" spans="1:2">
      <c r="A3579" s="509">
        <v>3576</v>
      </c>
      <c r="B3579" s="509" t="s">
        <v>5500</v>
      </c>
    </row>
    <row r="3580" spans="1:2">
      <c r="A3580" s="509">
        <v>3577</v>
      </c>
      <c r="B3580" s="509" t="s">
        <v>5501</v>
      </c>
    </row>
    <row r="3581" spans="1:2">
      <c r="A3581" s="509">
        <v>3578</v>
      </c>
      <c r="B3581" s="509" t="s">
        <v>5502</v>
      </c>
    </row>
    <row r="3582" spans="1:2">
      <c r="A3582" s="509">
        <v>3579</v>
      </c>
      <c r="B3582" s="509" t="s">
        <v>5503</v>
      </c>
    </row>
    <row r="3583" spans="1:2">
      <c r="A3583" s="509">
        <v>3580</v>
      </c>
      <c r="B3583" s="509" t="s">
        <v>5504</v>
      </c>
    </row>
    <row r="3584" spans="1:2">
      <c r="A3584" s="509">
        <v>3581</v>
      </c>
      <c r="B3584" s="509" t="s">
        <v>5505</v>
      </c>
    </row>
    <row r="3585" spans="1:2">
      <c r="A3585" s="509">
        <v>3582</v>
      </c>
      <c r="B3585" s="509" t="s">
        <v>5506</v>
      </c>
    </row>
    <row r="3586" spans="1:2">
      <c r="A3586" s="509">
        <v>3583</v>
      </c>
      <c r="B3586" s="509" t="s">
        <v>5507</v>
      </c>
    </row>
    <row r="3587" spans="1:2">
      <c r="A3587" s="509">
        <v>3584</v>
      </c>
      <c r="B3587" s="509" t="s">
        <v>5508</v>
      </c>
    </row>
    <row r="3588" spans="1:2">
      <c r="A3588" s="509">
        <v>3585</v>
      </c>
      <c r="B3588" s="509" t="s">
        <v>5509</v>
      </c>
    </row>
    <row r="3589" spans="1:2">
      <c r="A3589" s="509">
        <v>3586</v>
      </c>
      <c r="B3589" s="509" t="s">
        <v>5510</v>
      </c>
    </row>
    <row r="3590" spans="1:2">
      <c r="A3590" s="509">
        <v>3587</v>
      </c>
      <c r="B3590" s="509" t="s">
        <v>5511</v>
      </c>
    </row>
    <row r="3591" spans="1:2">
      <c r="A3591" s="509">
        <v>3588</v>
      </c>
      <c r="B3591" s="509" t="s">
        <v>5512</v>
      </c>
    </row>
    <row r="3592" spans="1:2">
      <c r="A3592" s="509">
        <v>3589</v>
      </c>
      <c r="B3592" s="509" t="s">
        <v>5513</v>
      </c>
    </row>
    <row r="3593" spans="1:2">
      <c r="A3593" s="509">
        <v>3590</v>
      </c>
      <c r="B3593" s="509" t="s">
        <v>5514</v>
      </c>
    </row>
    <row r="3594" spans="1:2">
      <c r="A3594" s="509">
        <v>3591</v>
      </c>
      <c r="B3594" s="509" t="s">
        <v>5515</v>
      </c>
    </row>
    <row r="3595" spans="1:2">
      <c r="A3595" s="509">
        <v>3592</v>
      </c>
      <c r="B3595" s="509" t="s">
        <v>5516</v>
      </c>
    </row>
    <row r="3596" spans="1:2">
      <c r="A3596" s="509">
        <v>3593</v>
      </c>
      <c r="B3596" s="509" t="s">
        <v>5517</v>
      </c>
    </row>
    <row r="3597" spans="1:2">
      <c r="A3597" s="509">
        <v>3594</v>
      </c>
      <c r="B3597" s="509" t="s">
        <v>5518</v>
      </c>
    </row>
    <row r="3598" spans="1:2">
      <c r="A3598" s="509">
        <v>3595</v>
      </c>
      <c r="B3598" s="509" t="s">
        <v>5519</v>
      </c>
    </row>
    <row r="3599" spans="1:2">
      <c r="A3599" s="509">
        <v>3596</v>
      </c>
      <c r="B3599" s="509" t="s">
        <v>5520</v>
      </c>
    </row>
    <row r="3600" spans="1:2">
      <c r="A3600" s="509">
        <v>3597</v>
      </c>
      <c r="B3600" s="509" t="s">
        <v>5521</v>
      </c>
    </row>
    <row r="3601" spans="1:2">
      <c r="A3601" s="509">
        <v>3598</v>
      </c>
      <c r="B3601" s="509" t="s">
        <v>5522</v>
      </c>
    </row>
    <row r="3602" spans="1:2">
      <c r="A3602" s="509">
        <v>3599</v>
      </c>
      <c r="B3602" s="509" t="s">
        <v>5523</v>
      </c>
    </row>
    <row r="3603" spans="1:2">
      <c r="A3603" s="509">
        <v>3600</v>
      </c>
      <c r="B3603" s="509" t="s">
        <v>5524</v>
      </c>
    </row>
    <row r="3604" spans="1:2">
      <c r="A3604" s="509">
        <v>3601</v>
      </c>
      <c r="B3604" s="509" t="s">
        <v>5525</v>
      </c>
    </row>
    <row r="3605" spans="1:2">
      <c r="A3605" s="509">
        <v>3602</v>
      </c>
      <c r="B3605" s="509" t="s">
        <v>5526</v>
      </c>
    </row>
    <row r="3606" spans="1:2">
      <c r="A3606" s="509">
        <v>3603</v>
      </c>
      <c r="B3606" s="509" t="s">
        <v>5527</v>
      </c>
    </row>
    <row r="3607" spans="1:2">
      <c r="A3607" s="509">
        <v>3604</v>
      </c>
      <c r="B3607" s="509" t="s">
        <v>5528</v>
      </c>
    </row>
    <row r="3608" spans="1:2">
      <c r="A3608" s="509">
        <v>3605</v>
      </c>
      <c r="B3608" s="509" t="s">
        <v>5529</v>
      </c>
    </row>
    <row r="3609" spans="1:2">
      <c r="A3609" s="509">
        <v>3606</v>
      </c>
      <c r="B3609" s="509" t="s">
        <v>5530</v>
      </c>
    </row>
    <row r="3610" spans="1:2">
      <c r="A3610" s="509">
        <v>3607</v>
      </c>
      <c r="B3610" s="509" t="s">
        <v>5531</v>
      </c>
    </row>
    <row r="3611" spans="1:2">
      <c r="A3611" s="509">
        <v>3608</v>
      </c>
      <c r="B3611" s="509" t="s">
        <v>5532</v>
      </c>
    </row>
    <row r="3612" spans="1:2">
      <c r="A3612" s="509">
        <v>3609</v>
      </c>
      <c r="B3612" s="509" t="s">
        <v>5533</v>
      </c>
    </row>
    <row r="3613" spans="1:2">
      <c r="A3613" s="509">
        <v>3610</v>
      </c>
      <c r="B3613" s="509" t="s">
        <v>5534</v>
      </c>
    </row>
    <row r="3614" spans="1:2">
      <c r="A3614" s="509">
        <v>3611</v>
      </c>
      <c r="B3614" s="509" t="s">
        <v>5535</v>
      </c>
    </row>
    <row r="3615" spans="1:2">
      <c r="A3615" s="509">
        <v>3612</v>
      </c>
      <c r="B3615" s="509" t="s">
        <v>5536</v>
      </c>
    </row>
    <row r="3616" spans="1:2">
      <c r="A3616" s="509">
        <v>3613</v>
      </c>
      <c r="B3616" s="509" t="s">
        <v>5537</v>
      </c>
    </row>
    <row r="3617" spans="1:2">
      <c r="A3617" s="509">
        <v>3614</v>
      </c>
      <c r="B3617" s="509" t="s">
        <v>5538</v>
      </c>
    </row>
    <row r="3618" spans="1:2">
      <c r="A3618" s="509">
        <v>3615</v>
      </c>
      <c r="B3618" s="509" t="s">
        <v>5539</v>
      </c>
    </row>
    <row r="3619" spans="1:2">
      <c r="A3619" s="509">
        <v>3616</v>
      </c>
      <c r="B3619" s="509" t="s">
        <v>5540</v>
      </c>
    </row>
    <row r="3620" spans="1:2">
      <c r="A3620" s="509">
        <v>3617</v>
      </c>
      <c r="B3620" s="509" t="s">
        <v>5541</v>
      </c>
    </row>
    <row r="3621" spans="1:2">
      <c r="A3621" s="509">
        <v>3618</v>
      </c>
      <c r="B3621" s="509" t="s">
        <v>5542</v>
      </c>
    </row>
    <row r="3622" spans="1:2">
      <c r="A3622" s="509">
        <v>3619</v>
      </c>
      <c r="B3622" s="509" t="s">
        <v>5543</v>
      </c>
    </row>
    <row r="3623" spans="1:2">
      <c r="A3623" s="509">
        <v>3620</v>
      </c>
      <c r="B3623" s="509" t="s">
        <v>5544</v>
      </c>
    </row>
    <row r="3624" spans="1:2">
      <c r="A3624" s="509">
        <v>3621</v>
      </c>
      <c r="B3624" s="509" t="s">
        <v>5545</v>
      </c>
    </row>
    <row r="3625" spans="1:2">
      <c r="A3625" s="509">
        <v>3622</v>
      </c>
      <c r="B3625" s="509" t="s">
        <v>5546</v>
      </c>
    </row>
    <row r="3626" spans="1:2">
      <c r="A3626" s="509">
        <v>3623</v>
      </c>
      <c r="B3626" s="509" t="s">
        <v>5547</v>
      </c>
    </row>
    <row r="3627" spans="1:2">
      <c r="A3627" s="509">
        <v>3624</v>
      </c>
      <c r="B3627" s="509" t="s">
        <v>5548</v>
      </c>
    </row>
    <row r="3628" spans="1:2">
      <c r="A3628" s="509">
        <v>3625</v>
      </c>
      <c r="B3628" s="509" t="s">
        <v>5549</v>
      </c>
    </row>
    <row r="3629" spans="1:2">
      <c r="A3629" s="509">
        <v>3626</v>
      </c>
      <c r="B3629" s="509" t="s">
        <v>5550</v>
      </c>
    </row>
    <row r="3630" spans="1:2">
      <c r="A3630" s="509">
        <v>3627</v>
      </c>
      <c r="B3630" s="509" t="s">
        <v>5551</v>
      </c>
    </row>
    <row r="3631" spans="1:2">
      <c r="A3631" s="509">
        <v>3628</v>
      </c>
      <c r="B3631" s="509" t="s">
        <v>5552</v>
      </c>
    </row>
    <row r="3632" spans="1:2">
      <c r="A3632" s="509">
        <v>3629</v>
      </c>
      <c r="B3632" s="509" t="s">
        <v>5553</v>
      </c>
    </row>
    <row r="3633" spans="1:2">
      <c r="A3633" s="509">
        <v>3630</v>
      </c>
      <c r="B3633" s="509" t="s">
        <v>5554</v>
      </c>
    </row>
    <row r="3634" spans="1:2">
      <c r="A3634" s="509">
        <v>3631</v>
      </c>
      <c r="B3634" s="509" t="s">
        <v>5555</v>
      </c>
    </row>
    <row r="3635" spans="1:2">
      <c r="A3635" s="509">
        <v>3632</v>
      </c>
      <c r="B3635" s="509" t="s">
        <v>5556</v>
      </c>
    </row>
    <row r="3636" spans="1:2">
      <c r="A3636" s="509">
        <v>3633</v>
      </c>
      <c r="B3636" s="509" t="s">
        <v>5557</v>
      </c>
    </row>
    <row r="3637" spans="1:2">
      <c r="A3637" s="509">
        <v>3634</v>
      </c>
      <c r="B3637" s="509" t="s">
        <v>5558</v>
      </c>
    </row>
    <row r="3638" spans="1:2">
      <c r="A3638" s="509">
        <v>3635</v>
      </c>
      <c r="B3638" s="509" t="s">
        <v>5559</v>
      </c>
    </row>
    <row r="3639" spans="1:2">
      <c r="A3639" s="509">
        <v>3636</v>
      </c>
      <c r="B3639" s="509" t="s">
        <v>5560</v>
      </c>
    </row>
    <row r="3640" spans="1:2">
      <c r="A3640" s="509">
        <v>3637</v>
      </c>
      <c r="B3640" s="509" t="s">
        <v>5561</v>
      </c>
    </row>
    <row r="3641" spans="1:2">
      <c r="A3641" s="509">
        <v>3638</v>
      </c>
      <c r="B3641" s="509" t="s">
        <v>5562</v>
      </c>
    </row>
    <row r="3642" spans="1:2">
      <c r="A3642" s="509">
        <v>3639</v>
      </c>
      <c r="B3642" s="509" t="s">
        <v>5563</v>
      </c>
    </row>
    <row r="3643" spans="1:2">
      <c r="A3643" s="509">
        <v>3640</v>
      </c>
      <c r="B3643" s="509" t="s">
        <v>5564</v>
      </c>
    </row>
    <row r="3644" spans="1:2">
      <c r="A3644" s="509">
        <v>3641</v>
      </c>
      <c r="B3644" s="509" t="s">
        <v>5565</v>
      </c>
    </row>
    <row r="3645" spans="1:2">
      <c r="A3645" s="509">
        <v>3642</v>
      </c>
      <c r="B3645" s="509" t="s">
        <v>5566</v>
      </c>
    </row>
    <row r="3646" spans="1:2">
      <c r="A3646" s="509">
        <v>3643</v>
      </c>
      <c r="B3646" s="509" t="s">
        <v>5567</v>
      </c>
    </row>
    <row r="3647" spans="1:2">
      <c r="A3647" s="509">
        <v>3644</v>
      </c>
      <c r="B3647" s="509" t="s">
        <v>5568</v>
      </c>
    </row>
    <row r="3648" spans="1:2">
      <c r="A3648" s="509">
        <v>3645</v>
      </c>
      <c r="B3648" s="509" t="s">
        <v>5569</v>
      </c>
    </row>
    <row r="3649" spans="1:2">
      <c r="A3649" s="509">
        <v>3646</v>
      </c>
      <c r="B3649" s="509" t="s">
        <v>5570</v>
      </c>
    </row>
    <row r="3650" spans="1:2">
      <c r="A3650" s="509">
        <v>3647</v>
      </c>
      <c r="B3650" s="509" t="s">
        <v>5571</v>
      </c>
    </row>
    <row r="3651" spans="1:2">
      <c r="A3651" s="509">
        <v>3648</v>
      </c>
      <c r="B3651" s="509" t="s">
        <v>5572</v>
      </c>
    </row>
    <row r="3652" spans="1:2">
      <c r="A3652" s="509">
        <v>3649</v>
      </c>
      <c r="B3652" s="509" t="s">
        <v>5573</v>
      </c>
    </row>
    <row r="3653" spans="1:2">
      <c r="A3653" s="509">
        <v>3650</v>
      </c>
      <c r="B3653" s="509" t="s">
        <v>5574</v>
      </c>
    </row>
    <row r="3654" spans="1:2">
      <c r="A3654" s="509">
        <v>3651</v>
      </c>
      <c r="B3654" s="509" t="s">
        <v>5575</v>
      </c>
    </row>
    <row r="3655" spans="1:2">
      <c r="A3655" s="509">
        <v>3652</v>
      </c>
      <c r="B3655" s="509" t="s">
        <v>5576</v>
      </c>
    </row>
    <row r="3656" spans="1:2">
      <c r="A3656" s="509">
        <v>3653</v>
      </c>
      <c r="B3656" s="509" t="s">
        <v>5577</v>
      </c>
    </row>
    <row r="3657" spans="1:2">
      <c r="A3657" s="509">
        <v>3654</v>
      </c>
      <c r="B3657" s="509" t="s">
        <v>5578</v>
      </c>
    </row>
    <row r="3658" spans="1:2">
      <c r="A3658" s="509">
        <v>3655</v>
      </c>
      <c r="B3658" s="509" t="s">
        <v>5579</v>
      </c>
    </row>
    <row r="3659" spans="1:2">
      <c r="A3659" s="509">
        <v>3656</v>
      </c>
      <c r="B3659" s="509" t="s">
        <v>5580</v>
      </c>
    </row>
    <row r="3660" spans="1:2">
      <c r="A3660" s="509">
        <v>3657</v>
      </c>
      <c r="B3660" s="509" t="s">
        <v>5581</v>
      </c>
    </row>
    <row r="3661" spans="1:2">
      <c r="A3661" s="509">
        <v>3658</v>
      </c>
      <c r="B3661" s="509" t="s">
        <v>5582</v>
      </c>
    </row>
    <row r="3662" spans="1:2">
      <c r="A3662" s="509">
        <v>3659</v>
      </c>
      <c r="B3662" s="509" t="s">
        <v>5583</v>
      </c>
    </row>
    <row r="3663" spans="1:2">
      <c r="A3663" s="509">
        <v>3660</v>
      </c>
      <c r="B3663" s="509" t="s">
        <v>5584</v>
      </c>
    </row>
    <row r="3664" spans="1:2">
      <c r="A3664" s="509">
        <v>3661</v>
      </c>
      <c r="B3664" s="509" t="s">
        <v>5585</v>
      </c>
    </row>
    <row r="3665" spans="1:2">
      <c r="A3665" s="509">
        <v>3662</v>
      </c>
      <c r="B3665" s="509" t="s">
        <v>5586</v>
      </c>
    </row>
    <row r="3666" spans="1:2">
      <c r="A3666" s="509">
        <v>3663</v>
      </c>
      <c r="B3666" s="509" t="s">
        <v>5587</v>
      </c>
    </row>
    <row r="3667" spans="1:2">
      <c r="A3667" s="509">
        <v>3664</v>
      </c>
      <c r="B3667" s="509" t="s">
        <v>5588</v>
      </c>
    </row>
    <row r="3668" spans="1:2">
      <c r="A3668" s="509">
        <v>3665</v>
      </c>
      <c r="B3668" s="509" t="s">
        <v>5589</v>
      </c>
    </row>
    <row r="3669" spans="1:2">
      <c r="A3669" s="509">
        <v>3666</v>
      </c>
      <c r="B3669" s="509" t="s">
        <v>5590</v>
      </c>
    </row>
    <row r="3670" spans="1:2">
      <c r="A3670" s="509">
        <v>3667</v>
      </c>
      <c r="B3670" s="509" t="s">
        <v>5591</v>
      </c>
    </row>
    <row r="3671" spans="1:2">
      <c r="A3671" s="509">
        <v>3668</v>
      </c>
      <c r="B3671" s="509" t="s">
        <v>5592</v>
      </c>
    </row>
    <row r="3672" spans="1:2">
      <c r="A3672" s="509">
        <v>3669</v>
      </c>
      <c r="B3672" s="509" t="s">
        <v>5593</v>
      </c>
    </row>
    <row r="3673" spans="1:2">
      <c r="A3673" s="509">
        <v>3670</v>
      </c>
      <c r="B3673" s="509" t="s">
        <v>5594</v>
      </c>
    </row>
    <row r="3674" spans="1:2">
      <c r="A3674" s="509">
        <v>3671</v>
      </c>
      <c r="B3674" s="509" t="s">
        <v>5595</v>
      </c>
    </row>
    <row r="3675" spans="1:2">
      <c r="A3675" s="509">
        <v>3672</v>
      </c>
      <c r="B3675" s="509" t="s">
        <v>5596</v>
      </c>
    </row>
    <row r="3676" spans="1:2">
      <c r="A3676" s="509">
        <v>3673</v>
      </c>
      <c r="B3676" s="509" t="s">
        <v>5597</v>
      </c>
    </row>
    <row r="3677" spans="1:2">
      <c r="A3677" s="509">
        <v>3674</v>
      </c>
      <c r="B3677" s="509" t="s">
        <v>5598</v>
      </c>
    </row>
    <row r="3678" spans="1:2">
      <c r="A3678" s="509">
        <v>3675</v>
      </c>
      <c r="B3678" s="509" t="s">
        <v>5599</v>
      </c>
    </row>
    <row r="3679" spans="1:2">
      <c r="A3679" s="509">
        <v>3676</v>
      </c>
      <c r="B3679" s="509" t="s">
        <v>5600</v>
      </c>
    </row>
    <row r="3680" spans="1:2">
      <c r="A3680" s="509">
        <v>3677</v>
      </c>
      <c r="B3680" s="509" t="s">
        <v>5601</v>
      </c>
    </row>
    <row r="3681" spans="1:2">
      <c r="A3681" s="509">
        <v>3678</v>
      </c>
      <c r="B3681" s="509" t="s">
        <v>5602</v>
      </c>
    </row>
    <row r="3682" spans="1:2">
      <c r="A3682" s="509">
        <v>3679</v>
      </c>
      <c r="B3682" s="509" t="s">
        <v>5603</v>
      </c>
    </row>
    <row r="3683" spans="1:2">
      <c r="A3683" s="509">
        <v>3680</v>
      </c>
      <c r="B3683" s="509" t="s">
        <v>5604</v>
      </c>
    </row>
    <row r="3684" spans="1:2">
      <c r="A3684" s="509">
        <v>3681</v>
      </c>
      <c r="B3684" s="509" t="s">
        <v>5605</v>
      </c>
    </row>
    <row r="3685" spans="1:2">
      <c r="A3685" s="509">
        <v>3682</v>
      </c>
      <c r="B3685" s="509" t="s">
        <v>5606</v>
      </c>
    </row>
    <row r="3686" spans="1:2">
      <c r="A3686" s="509">
        <v>3683</v>
      </c>
      <c r="B3686" s="509" t="s">
        <v>5607</v>
      </c>
    </row>
    <row r="3687" spans="1:2">
      <c r="A3687" s="509">
        <v>3684</v>
      </c>
      <c r="B3687" s="509" t="s">
        <v>5608</v>
      </c>
    </row>
    <row r="3688" spans="1:2">
      <c r="A3688" s="509">
        <v>3685</v>
      </c>
      <c r="B3688" s="509" t="s">
        <v>5609</v>
      </c>
    </row>
    <row r="3689" spans="1:2">
      <c r="A3689" s="509">
        <v>3686</v>
      </c>
      <c r="B3689" s="509" t="s">
        <v>5610</v>
      </c>
    </row>
    <row r="3690" spans="1:2">
      <c r="A3690" s="509">
        <v>3687</v>
      </c>
      <c r="B3690" s="509" t="s">
        <v>5611</v>
      </c>
    </row>
    <row r="3691" spans="1:2">
      <c r="A3691" s="509">
        <v>3688</v>
      </c>
      <c r="B3691" s="509" t="s">
        <v>5612</v>
      </c>
    </row>
    <row r="3692" spans="1:2">
      <c r="A3692" s="509">
        <v>3689</v>
      </c>
      <c r="B3692" s="509" t="s">
        <v>5613</v>
      </c>
    </row>
    <row r="3693" spans="1:2">
      <c r="A3693" s="509">
        <v>3690</v>
      </c>
      <c r="B3693" s="509" t="s">
        <v>5614</v>
      </c>
    </row>
    <row r="3694" spans="1:2">
      <c r="A3694" s="509">
        <v>3691</v>
      </c>
      <c r="B3694" s="509" t="s">
        <v>5615</v>
      </c>
    </row>
    <row r="3695" spans="1:2">
      <c r="A3695" s="509">
        <v>3692</v>
      </c>
      <c r="B3695" s="509" t="s">
        <v>5616</v>
      </c>
    </row>
    <row r="3696" spans="1:2">
      <c r="A3696" s="509">
        <v>3693</v>
      </c>
      <c r="B3696" s="509" t="s">
        <v>5617</v>
      </c>
    </row>
    <row r="3697" spans="1:2">
      <c r="A3697" s="509">
        <v>3694</v>
      </c>
      <c r="B3697" s="509" t="s">
        <v>5618</v>
      </c>
    </row>
    <row r="3698" spans="1:2">
      <c r="A3698" s="509">
        <v>3695</v>
      </c>
      <c r="B3698" s="509" t="s">
        <v>5619</v>
      </c>
    </row>
    <row r="3699" spans="1:2">
      <c r="A3699" s="509">
        <v>3696</v>
      </c>
      <c r="B3699" s="509" t="s">
        <v>5620</v>
      </c>
    </row>
    <row r="3700" spans="1:2">
      <c r="A3700" s="509">
        <v>3697</v>
      </c>
      <c r="B3700" s="509" t="s">
        <v>5621</v>
      </c>
    </row>
    <row r="3701" spans="1:2">
      <c r="A3701" s="509">
        <v>3698</v>
      </c>
      <c r="B3701" s="509" t="s">
        <v>5622</v>
      </c>
    </row>
    <row r="3702" spans="1:2">
      <c r="A3702" s="509">
        <v>3699</v>
      </c>
      <c r="B3702" s="509" t="s">
        <v>5623</v>
      </c>
    </row>
    <row r="3703" spans="1:2">
      <c r="A3703" s="509">
        <v>3700</v>
      </c>
      <c r="B3703" s="509" t="s">
        <v>5624</v>
      </c>
    </row>
    <row r="3704" spans="1:2">
      <c r="A3704" s="509">
        <v>3701</v>
      </c>
      <c r="B3704" s="509" t="s">
        <v>5625</v>
      </c>
    </row>
    <row r="3705" spans="1:2">
      <c r="A3705" s="509">
        <v>3702</v>
      </c>
      <c r="B3705" s="509" t="s">
        <v>5626</v>
      </c>
    </row>
    <row r="3706" spans="1:2">
      <c r="A3706" s="509">
        <v>3703</v>
      </c>
      <c r="B3706" s="509" t="s">
        <v>5627</v>
      </c>
    </row>
    <row r="3707" spans="1:2">
      <c r="A3707" s="509">
        <v>3704</v>
      </c>
      <c r="B3707" s="509" t="s">
        <v>5628</v>
      </c>
    </row>
    <row r="3708" spans="1:2">
      <c r="A3708" s="509">
        <v>3705</v>
      </c>
      <c r="B3708" s="509" t="s">
        <v>5629</v>
      </c>
    </row>
    <row r="3709" spans="1:2">
      <c r="A3709" s="509">
        <v>3706</v>
      </c>
      <c r="B3709" s="509" t="s">
        <v>5630</v>
      </c>
    </row>
    <row r="3710" spans="1:2">
      <c r="A3710" s="509">
        <v>3707</v>
      </c>
      <c r="B3710" s="509" t="s">
        <v>5631</v>
      </c>
    </row>
    <row r="3711" spans="1:2">
      <c r="A3711" s="509">
        <v>3708</v>
      </c>
      <c r="B3711" s="509" t="s">
        <v>5632</v>
      </c>
    </row>
    <row r="3712" spans="1:2">
      <c r="A3712" s="509">
        <v>3709</v>
      </c>
      <c r="B3712" s="509" t="s">
        <v>5633</v>
      </c>
    </row>
    <row r="3713" spans="1:2">
      <c r="A3713" s="509">
        <v>3710</v>
      </c>
      <c r="B3713" s="509" t="s">
        <v>5634</v>
      </c>
    </row>
    <row r="3714" spans="1:2">
      <c r="A3714" s="509">
        <v>3711</v>
      </c>
      <c r="B3714" s="509" t="s">
        <v>5635</v>
      </c>
    </row>
    <row r="3715" spans="1:2">
      <c r="A3715" s="509">
        <v>3712</v>
      </c>
      <c r="B3715" s="509" t="s">
        <v>5636</v>
      </c>
    </row>
    <row r="3716" spans="1:2">
      <c r="A3716" s="509">
        <v>3713</v>
      </c>
      <c r="B3716" s="509" t="s">
        <v>5637</v>
      </c>
    </row>
    <row r="3717" spans="1:2">
      <c r="A3717" s="509">
        <v>3714</v>
      </c>
      <c r="B3717" s="509" t="s">
        <v>5638</v>
      </c>
    </row>
    <row r="3718" spans="1:2">
      <c r="A3718" s="509">
        <v>3715</v>
      </c>
      <c r="B3718" s="509" t="s">
        <v>5639</v>
      </c>
    </row>
    <row r="3719" spans="1:2">
      <c r="A3719" s="509">
        <v>3716</v>
      </c>
      <c r="B3719" s="509" t="s">
        <v>5640</v>
      </c>
    </row>
    <row r="3720" spans="1:2">
      <c r="A3720" s="509">
        <v>3717</v>
      </c>
      <c r="B3720" s="509" t="s">
        <v>5641</v>
      </c>
    </row>
    <row r="3721" spans="1:2">
      <c r="A3721" s="509">
        <v>3718</v>
      </c>
      <c r="B3721" s="509" t="s">
        <v>5642</v>
      </c>
    </row>
    <row r="3722" spans="1:2">
      <c r="A3722" s="509">
        <v>3719</v>
      </c>
      <c r="B3722" s="509" t="s">
        <v>5643</v>
      </c>
    </row>
    <row r="3723" spans="1:2">
      <c r="A3723" s="509">
        <v>3720</v>
      </c>
      <c r="B3723" s="509" t="s">
        <v>5644</v>
      </c>
    </row>
    <row r="3724" spans="1:2">
      <c r="A3724" s="509">
        <v>3721</v>
      </c>
      <c r="B3724" s="509" t="s">
        <v>5645</v>
      </c>
    </row>
    <row r="3725" spans="1:2">
      <c r="A3725" s="509">
        <v>3722</v>
      </c>
      <c r="B3725" s="509" t="s">
        <v>5646</v>
      </c>
    </row>
    <row r="3726" spans="1:2">
      <c r="A3726" s="509">
        <v>3723</v>
      </c>
      <c r="B3726" s="509" t="s">
        <v>5647</v>
      </c>
    </row>
    <row r="3727" spans="1:2">
      <c r="A3727" s="509">
        <v>3724</v>
      </c>
      <c r="B3727" s="509" t="s">
        <v>5648</v>
      </c>
    </row>
    <row r="3728" spans="1:2">
      <c r="A3728" s="509">
        <v>3725</v>
      </c>
      <c r="B3728" s="509" t="s">
        <v>5649</v>
      </c>
    </row>
    <row r="3729" spans="1:2">
      <c r="A3729" s="509">
        <v>3726</v>
      </c>
      <c r="B3729" s="509" t="s">
        <v>5650</v>
      </c>
    </row>
    <row r="3730" spans="1:2">
      <c r="A3730" s="509">
        <v>3727</v>
      </c>
      <c r="B3730" s="509" t="s">
        <v>5651</v>
      </c>
    </row>
    <row r="3731" spans="1:2">
      <c r="A3731" s="509">
        <v>3728</v>
      </c>
      <c r="B3731" s="509" t="s">
        <v>5652</v>
      </c>
    </row>
    <row r="3732" spans="1:2">
      <c r="A3732" s="509">
        <v>3729</v>
      </c>
      <c r="B3732" s="509" t="s">
        <v>5653</v>
      </c>
    </row>
    <row r="3733" spans="1:2">
      <c r="A3733" s="509">
        <v>3730</v>
      </c>
      <c r="B3733" s="509" t="s">
        <v>5654</v>
      </c>
    </row>
    <row r="3734" spans="1:2">
      <c r="A3734" s="509">
        <v>3731</v>
      </c>
      <c r="B3734" s="509" t="s">
        <v>5655</v>
      </c>
    </row>
    <row r="3735" spans="1:2">
      <c r="A3735" s="509">
        <v>3732</v>
      </c>
      <c r="B3735" s="509" t="s">
        <v>5656</v>
      </c>
    </row>
    <row r="3736" spans="1:2">
      <c r="A3736" s="509">
        <v>3733</v>
      </c>
      <c r="B3736" s="509" t="s">
        <v>5657</v>
      </c>
    </row>
    <row r="3737" spans="1:2">
      <c r="A3737" s="509">
        <v>3734</v>
      </c>
      <c r="B3737" s="509" t="s">
        <v>5658</v>
      </c>
    </row>
    <row r="3738" spans="1:2">
      <c r="A3738" s="509">
        <v>3735</v>
      </c>
      <c r="B3738" s="509" t="s">
        <v>5659</v>
      </c>
    </row>
    <row r="3739" spans="1:2">
      <c r="A3739" s="509">
        <v>3736</v>
      </c>
      <c r="B3739" s="509" t="s">
        <v>5660</v>
      </c>
    </row>
    <row r="3740" spans="1:2">
      <c r="A3740" s="509">
        <v>3737</v>
      </c>
      <c r="B3740" s="509" t="s">
        <v>5661</v>
      </c>
    </row>
    <row r="3741" spans="1:2">
      <c r="A3741" s="509">
        <v>3738</v>
      </c>
      <c r="B3741" s="509" t="s">
        <v>5662</v>
      </c>
    </row>
    <row r="3742" spans="1:2">
      <c r="A3742" s="509">
        <v>3739</v>
      </c>
      <c r="B3742" s="509" t="s">
        <v>5663</v>
      </c>
    </row>
    <row r="3743" spans="1:2">
      <c r="A3743" s="509">
        <v>3740</v>
      </c>
      <c r="B3743" s="509" t="s">
        <v>5664</v>
      </c>
    </row>
    <row r="3744" spans="1:2">
      <c r="A3744" s="509">
        <v>3741</v>
      </c>
      <c r="B3744" s="509" t="s">
        <v>5665</v>
      </c>
    </row>
    <row r="3745" spans="1:2">
      <c r="A3745" s="509">
        <v>3742</v>
      </c>
      <c r="B3745" s="509" t="s">
        <v>5666</v>
      </c>
    </row>
    <row r="3746" spans="1:2">
      <c r="A3746" s="509">
        <v>3743</v>
      </c>
      <c r="B3746" s="509" t="s">
        <v>5667</v>
      </c>
    </row>
    <row r="3747" spans="1:2">
      <c r="A3747" s="509">
        <v>3744</v>
      </c>
      <c r="B3747" s="509" t="s">
        <v>5668</v>
      </c>
    </row>
    <row r="3748" spans="1:2">
      <c r="A3748" s="509">
        <v>3745</v>
      </c>
      <c r="B3748" s="509" t="s">
        <v>5669</v>
      </c>
    </row>
    <row r="3749" spans="1:2">
      <c r="A3749" s="509">
        <v>3746</v>
      </c>
      <c r="B3749" s="509" t="s">
        <v>5670</v>
      </c>
    </row>
    <row r="3750" spans="1:2">
      <c r="A3750" s="509">
        <v>3747</v>
      </c>
      <c r="B3750" s="509" t="s">
        <v>5671</v>
      </c>
    </row>
    <row r="3751" spans="1:2">
      <c r="A3751" s="509">
        <v>3748</v>
      </c>
      <c r="B3751" s="509" t="s">
        <v>5672</v>
      </c>
    </row>
    <row r="3752" spans="1:2">
      <c r="A3752" s="509">
        <v>3749</v>
      </c>
      <c r="B3752" s="509" t="s">
        <v>5673</v>
      </c>
    </row>
    <row r="3753" spans="1:2">
      <c r="A3753" s="509">
        <v>3750</v>
      </c>
      <c r="B3753" s="509" t="s">
        <v>5674</v>
      </c>
    </row>
    <row r="3754" spans="1:2">
      <c r="A3754" s="509">
        <v>3751</v>
      </c>
      <c r="B3754" s="509" t="s">
        <v>5675</v>
      </c>
    </row>
    <row r="3755" spans="1:2">
      <c r="A3755" s="509">
        <v>3752</v>
      </c>
      <c r="B3755" s="509" t="s">
        <v>5676</v>
      </c>
    </row>
    <row r="3756" spans="1:2">
      <c r="A3756" s="509">
        <v>3753</v>
      </c>
      <c r="B3756" s="509" t="s">
        <v>5677</v>
      </c>
    </row>
    <row r="3757" spans="1:2">
      <c r="A3757" s="509">
        <v>3754</v>
      </c>
      <c r="B3757" s="509" t="s">
        <v>5678</v>
      </c>
    </row>
    <row r="3758" spans="1:2">
      <c r="A3758" s="509">
        <v>3755</v>
      </c>
      <c r="B3758" s="509" t="s">
        <v>5679</v>
      </c>
    </row>
    <row r="3759" spans="1:2">
      <c r="A3759" s="509">
        <v>3756</v>
      </c>
      <c r="B3759" s="509" t="s">
        <v>5680</v>
      </c>
    </row>
    <row r="3760" spans="1:2">
      <c r="A3760" s="509">
        <v>3757</v>
      </c>
      <c r="B3760" s="509" t="s">
        <v>5681</v>
      </c>
    </row>
    <row r="3761" spans="1:2">
      <c r="A3761" s="509">
        <v>3758</v>
      </c>
      <c r="B3761" s="509" t="s">
        <v>5682</v>
      </c>
    </row>
    <row r="3762" spans="1:2">
      <c r="A3762" s="509">
        <v>3759</v>
      </c>
      <c r="B3762" s="509" t="s">
        <v>5683</v>
      </c>
    </row>
    <row r="3763" spans="1:2">
      <c r="A3763" s="509">
        <v>3760</v>
      </c>
      <c r="B3763" s="509" t="s">
        <v>5684</v>
      </c>
    </row>
    <row r="3764" spans="1:2">
      <c r="A3764" s="509">
        <v>3761</v>
      </c>
      <c r="B3764" s="509" t="s">
        <v>5685</v>
      </c>
    </row>
    <row r="3765" spans="1:2">
      <c r="A3765" s="509">
        <v>3762</v>
      </c>
      <c r="B3765" s="509" t="s">
        <v>5686</v>
      </c>
    </row>
    <row r="3766" spans="1:2">
      <c r="A3766" s="509">
        <v>3763</v>
      </c>
      <c r="B3766" s="509" t="s">
        <v>5687</v>
      </c>
    </row>
    <row r="3767" spans="1:2">
      <c r="A3767" s="509">
        <v>3764</v>
      </c>
      <c r="B3767" s="509" t="s">
        <v>5688</v>
      </c>
    </row>
    <row r="3768" spans="1:2">
      <c r="A3768" s="509">
        <v>3765</v>
      </c>
      <c r="B3768" s="509" t="s">
        <v>5689</v>
      </c>
    </row>
    <row r="3769" spans="1:2">
      <c r="A3769" s="509">
        <v>3766</v>
      </c>
      <c r="B3769" s="509" t="s">
        <v>5690</v>
      </c>
    </row>
    <row r="3770" spans="1:2">
      <c r="A3770" s="509">
        <v>3767</v>
      </c>
      <c r="B3770" s="509" t="s">
        <v>5691</v>
      </c>
    </row>
    <row r="3771" spans="1:2">
      <c r="A3771" s="509">
        <v>3768</v>
      </c>
      <c r="B3771" s="509" t="s">
        <v>5692</v>
      </c>
    </row>
    <row r="3772" spans="1:2">
      <c r="A3772" s="509">
        <v>3769</v>
      </c>
      <c r="B3772" s="509" t="s">
        <v>5693</v>
      </c>
    </row>
    <row r="3773" spans="1:2">
      <c r="A3773" s="509">
        <v>3770</v>
      </c>
      <c r="B3773" s="509" t="s">
        <v>5694</v>
      </c>
    </row>
    <row r="3774" spans="1:2">
      <c r="A3774" s="509">
        <v>3771</v>
      </c>
      <c r="B3774" s="509" t="s">
        <v>5695</v>
      </c>
    </row>
    <row r="3775" spans="1:2">
      <c r="A3775" s="509">
        <v>3772</v>
      </c>
      <c r="B3775" s="509" t="s">
        <v>5696</v>
      </c>
    </row>
    <row r="3776" spans="1:2">
      <c r="A3776" s="509">
        <v>3773</v>
      </c>
      <c r="B3776" s="509" t="s">
        <v>5697</v>
      </c>
    </row>
    <row r="3777" spans="1:2">
      <c r="A3777" s="509">
        <v>3774</v>
      </c>
      <c r="B3777" s="509" t="s">
        <v>5698</v>
      </c>
    </row>
    <row r="3778" spans="1:2">
      <c r="A3778" s="509">
        <v>3775</v>
      </c>
      <c r="B3778" s="509" t="s">
        <v>5699</v>
      </c>
    </row>
    <row r="3779" spans="1:2">
      <c r="A3779" s="509">
        <v>3776</v>
      </c>
      <c r="B3779" s="509" t="s">
        <v>5700</v>
      </c>
    </row>
    <row r="3780" spans="1:2">
      <c r="A3780" s="509">
        <v>3777</v>
      </c>
      <c r="B3780" s="509" t="s">
        <v>5701</v>
      </c>
    </row>
    <row r="3781" spans="1:2">
      <c r="A3781" s="509">
        <v>3778</v>
      </c>
      <c r="B3781" s="509" t="s">
        <v>626</v>
      </c>
    </row>
    <row r="3782" spans="1:2">
      <c r="A3782" s="509">
        <v>3779</v>
      </c>
      <c r="B3782" s="509" t="s">
        <v>5702</v>
      </c>
    </row>
    <row r="3783" spans="1:2">
      <c r="A3783" s="509">
        <v>3780</v>
      </c>
      <c r="B3783" s="509" t="s">
        <v>5703</v>
      </c>
    </row>
    <row r="3784" spans="1:2">
      <c r="A3784" s="509">
        <v>3781</v>
      </c>
      <c r="B3784" s="509" t="s">
        <v>5704</v>
      </c>
    </row>
    <row r="3785" spans="1:2">
      <c r="A3785" s="509">
        <v>3782</v>
      </c>
      <c r="B3785" s="509" t="s">
        <v>5705</v>
      </c>
    </row>
    <row r="3786" spans="1:2">
      <c r="A3786" s="509">
        <v>3783</v>
      </c>
      <c r="B3786" s="509" t="s">
        <v>5706</v>
      </c>
    </row>
    <row r="3787" spans="1:2">
      <c r="A3787" s="509">
        <v>3784</v>
      </c>
      <c r="B3787" s="509" t="s">
        <v>5707</v>
      </c>
    </row>
    <row r="3788" spans="1:2">
      <c r="A3788" s="509">
        <v>3785</v>
      </c>
      <c r="B3788" s="509" t="s">
        <v>5708</v>
      </c>
    </row>
    <row r="3789" spans="1:2">
      <c r="A3789" s="509">
        <v>3786</v>
      </c>
      <c r="B3789" s="509" t="s">
        <v>5709</v>
      </c>
    </row>
    <row r="3790" spans="1:2">
      <c r="A3790" s="509">
        <v>3787</v>
      </c>
      <c r="B3790" s="509" t="s">
        <v>5710</v>
      </c>
    </row>
    <row r="3791" spans="1:2">
      <c r="A3791" s="509">
        <v>3788</v>
      </c>
      <c r="B3791" s="509" t="s">
        <v>5711</v>
      </c>
    </row>
    <row r="3792" spans="1:2">
      <c r="A3792" s="509">
        <v>3789</v>
      </c>
      <c r="B3792" s="509" t="s">
        <v>5712</v>
      </c>
    </row>
    <row r="3793" spans="1:2">
      <c r="A3793" s="509">
        <v>3790</v>
      </c>
      <c r="B3793" s="509" t="s">
        <v>5713</v>
      </c>
    </row>
    <row r="3794" spans="1:2">
      <c r="A3794" s="509">
        <v>3791</v>
      </c>
      <c r="B3794" s="509" t="s">
        <v>5714</v>
      </c>
    </row>
    <row r="3795" spans="1:2">
      <c r="A3795" s="509">
        <v>3792</v>
      </c>
      <c r="B3795" s="509" t="s">
        <v>5715</v>
      </c>
    </row>
    <row r="3796" spans="1:2">
      <c r="A3796" s="509">
        <v>3793</v>
      </c>
      <c r="B3796" s="509" t="s">
        <v>5716</v>
      </c>
    </row>
    <row r="3797" spans="1:2">
      <c r="A3797" s="509">
        <v>3794</v>
      </c>
      <c r="B3797" s="509" t="s">
        <v>5717</v>
      </c>
    </row>
    <row r="3798" spans="1:2">
      <c r="A3798" s="509">
        <v>3795</v>
      </c>
      <c r="B3798" s="509" t="s">
        <v>5718</v>
      </c>
    </row>
    <row r="3799" spans="1:2">
      <c r="A3799" s="509">
        <v>3796</v>
      </c>
      <c r="B3799" s="509" t="s">
        <v>5719</v>
      </c>
    </row>
    <row r="3800" spans="1:2">
      <c r="A3800" s="509">
        <v>3797</v>
      </c>
      <c r="B3800" s="509" t="s">
        <v>5720</v>
      </c>
    </row>
    <row r="3801" spans="1:2">
      <c r="A3801" s="509">
        <v>3798</v>
      </c>
      <c r="B3801" s="509" t="s">
        <v>5721</v>
      </c>
    </row>
    <row r="3802" spans="1:2">
      <c r="A3802" s="509">
        <v>3799</v>
      </c>
      <c r="B3802" s="509" t="s">
        <v>5722</v>
      </c>
    </row>
    <row r="3803" spans="1:2">
      <c r="A3803" s="509">
        <v>3800</v>
      </c>
      <c r="B3803" s="509" t="s">
        <v>5723</v>
      </c>
    </row>
    <row r="3804" spans="1:2">
      <c r="A3804" s="509">
        <v>3801</v>
      </c>
      <c r="B3804" s="509" t="s">
        <v>5724</v>
      </c>
    </row>
    <row r="3805" spans="1:2">
      <c r="A3805" s="509">
        <v>3802</v>
      </c>
      <c r="B3805" s="509" t="s">
        <v>5725</v>
      </c>
    </row>
    <row r="3806" spans="1:2">
      <c r="A3806" s="509">
        <v>3803</v>
      </c>
      <c r="B3806" s="509" t="s">
        <v>5726</v>
      </c>
    </row>
    <row r="3807" spans="1:2">
      <c r="A3807" s="509">
        <v>3804</v>
      </c>
      <c r="B3807" s="509" t="s">
        <v>5727</v>
      </c>
    </row>
    <row r="3808" spans="1:2">
      <c r="A3808" s="509">
        <v>3805</v>
      </c>
      <c r="B3808" s="509" t="s">
        <v>5728</v>
      </c>
    </row>
    <row r="3809" spans="1:2">
      <c r="A3809" s="509">
        <v>3806</v>
      </c>
      <c r="B3809" s="509" t="s">
        <v>5729</v>
      </c>
    </row>
    <row r="3810" spans="1:2">
      <c r="A3810" s="509">
        <v>3807</v>
      </c>
      <c r="B3810" s="509" t="s">
        <v>5730</v>
      </c>
    </row>
    <row r="3811" spans="1:2">
      <c r="A3811" s="509">
        <v>3808</v>
      </c>
      <c r="B3811" s="509" t="s">
        <v>5731</v>
      </c>
    </row>
    <row r="3812" spans="1:2">
      <c r="A3812" s="509">
        <v>3809</v>
      </c>
      <c r="B3812" s="509" t="s">
        <v>5732</v>
      </c>
    </row>
    <row r="3813" spans="1:2">
      <c r="A3813" s="509">
        <v>3810</v>
      </c>
      <c r="B3813" s="509" t="s">
        <v>5733</v>
      </c>
    </row>
    <row r="3814" spans="1:2">
      <c r="A3814" s="509">
        <v>3811</v>
      </c>
      <c r="B3814" s="509" t="s">
        <v>5734</v>
      </c>
    </row>
    <row r="3815" spans="1:2">
      <c r="A3815" s="509">
        <v>3812</v>
      </c>
      <c r="B3815" s="509" t="s">
        <v>5735</v>
      </c>
    </row>
    <row r="3816" spans="1:2">
      <c r="A3816" s="509">
        <v>3813</v>
      </c>
      <c r="B3816" s="509" t="s">
        <v>5736</v>
      </c>
    </row>
    <row r="3817" spans="1:2">
      <c r="A3817" s="509">
        <v>3814</v>
      </c>
      <c r="B3817" s="509" t="s">
        <v>5737</v>
      </c>
    </row>
    <row r="3818" spans="1:2">
      <c r="A3818" s="509">
        <v>3815</v>
      </c>
      <c r="B3818" s="509" t="s">
        <v>5738</v>
      </c>
    </row>
    <row r="3819" spans="1:2">
      <c r="A3819" s="509">
        <v>3816</v>
      </c>
      <c r="B3819" s="509" t="s">
        <v>5739</v>
      </c>
    </row>
    <row r="3820" spans="1:2">
      <c r="A3820" s="509">
        <v>3817</v>
      </c>
      <c r="B3820" s="509" t="s">
        <v>5740</v>
      </c>
    </row>
    <row r="3821" spans="1:2">
      <c r="A3821" s="509">
        <v>3818</v>
      </c>
      <c r="B3821" s="509" t="s">
        <v>5741</v>
      </c>
    </row>
    <row r="3822" spans="1:2">
      <c r="A3822" s="509">
        <v>3819</v>
      </c>
      <c r="B3822" s="509" t="s">
        <v>5742</v>
      </c>
    </row>
    <row r="3823" spans="1:2">
      <c r="A3823" s="509">
        <v>3820</v>
      </c>
      <c r="B3823" s="509" t="s">
        <v>5743</v>
      </c>
    </row>
    <row r="3824" spans="1:2">
      <c r="A3824" s="509">
        <v>3821</v>
      </c>
      <c r="B3824" s="509" t="s">
        <v>5744</v>
      </c>
    </row>
    <row r="3825" spans="1:2">
      <c r="A3825" s="509">
        <v>3822</v>
      </c>
      <c r="B3825" s="509" t="s">
        <v>5745</v>
      </c>
    </row>
    <row r="3826" spans="1:2">
      <c r="A3826" s="509">
        <v>3823</v>
      </c>
      <c r="B3826" s="509" t="s">
        <v>5746</v>
      </c>
    </row>
    <row r="3827" spans="1:2">
      <c r="A3827" s="509">
        <v>3824</v>
      </c>
      <c r="B3827" s="509" t="s">
        <v>5747</v>
      </c>
    </row>
    <row r="3828" spans="1:2">
      <c r="A3828" s="509">
        <v>3825</v>
      </c>
      <c r="B3828" s="509" t="s">
        <v>5748</v>
      </c>
    </row>
    <row r="3829" spans="1:2">
      <c r="A3829" s="509">
        <v>3826</v>
      </c>
      <c r="B3829" s="509" t="s">
        <v>5749</v>
      </c>
    </row>
    <row r="3830" spans="1:2">
      <c r="A3830" s="509">
        <v>3827</v>
      </c>
      <c r="B3830" s="509" t="s">
        <v>5750</v>
      </c>
    </row>
    <row r="3831" spans="1:2">
      <c r="A3831" s="509">
        <v>3828</v>
      </c>
      <c r="B3831" s="509" t="s">
        <v>5751</v>
      </c>
    </row>
    <row r="3832" spans="1:2">
      <c r="A3832" s="509">
        <v>3829</v>
      </c>
      <c r="B3832" s="509" t="s">
        <v>5752</v>
      </c>
    </row>
    <row r="3833" spans="1:2">
      <c r="A3833" s="509">
        <v>3830</v>
      </c>
      <c r="B3833" s="509" t="s">
        <v>5753</v>
      </c>
    </row>
    <row r="3834" spans="1:2">
      <c r="A3834" s="509">
        <v>3831</v>
      </c>
      <c r="B3834" s="509" t="s">
        <v>5754</v>
      </c>
    </row>
    <row r="3835" spans="1:2">
      <c r="A3835" s="509">
        <v>3832</v>
      </c>
      <c r="B3835" s="509" t="s">
        <v>5755</v>
      </c>
    </row>
    <row r="3836" spans="1:2">
      <c r="A3836" s="509">
        <v>3833</v>
      </c>
      <c r="B3836" s="509" t="s">
        <v>5756</v>
      </c>
    </row>
    <row r="3837" spans="1:2">
      <c r="A3837" s="509">
        <v>3834</v>
      </c>
      <c r="B3837" s="509" t="s">
        <v>5757</v>
      </c>
    </row>
    <row r="3838" spans="1:2">
      <c r="A3838" s="509">
        <v>3835</v>
      </c>
      <c r="B3838" s="509" t="s">
        <v>5758</v>
      </c>
    </row>
    <row r="3839" spans="1:2">
      <c r="A3839" s="509">
        <v>3836</v>
      </c>
      <c r="B3839" s="509" t="s">
        <v>5759</v>
      </c>
    </row>
    <row r="3840" spans="1:2">
      <c r="A3840" s="509">
        <v>3837</v>
      </c>
      <c r="B3840" s="509" t="s">
        <v>5760</v>
      </c>
    </row>
    <row r="3841" spans="1:2">
      <c r="A3841" s="509">
        <v>3838</v>
      </c>
      <c r="B3841" s="509" t="s">
        <v>5761</v>
      </c>
    </row>
    <row r="3842" spans="1:2">
      <c r="A3842" s="509">
        <v>3839</v>
      </c>
      <c r="B3842" s="509" t="s">
        <v>5762</v>
      </c>
    </row>
    <row r="3843" spans="1:2">
      <c r="A3843" s="509">
        <v>3840</v>
      </c>
      <c r="B3843" s="509" t="s">
        <v>5763</v>
      </c>
    </row>
    <row r="3844" spans="1:2">
      <c r="A3844" s="509">
        <v>3841</v>
      </c>
      <c r="B3844" s="509" t="s">
        <v>5764</v>
      </c>
    </row>
    <row r="3845" spans="1:2">
      <c r="A3845" s="509">
        <v>3842</v>
      </c>
      <c r="B3845" s="509" t="s">
        <v>5765</v>
      </c>
    </row>
    <row r="3846" spans="1:2">
      <c r="A3846" s="509">
        <v>3843</v>
      </c>
      <c r="B3846" s="509" t="s">
        <v>5766</v>
      </c>
    </row>
    <row r="3847" spans="1:2">
      <c r="A3847" s="509">
        <v>3844</v>
      </c>
      <c r="B3847" s="509" t="s">
        <v>5767</v>
      </c>
    </row>
    <row r="3848" spans="1:2">
      <c r="A3848" s="509">
        <v>3845</v>
      </c>
      <c r="B3848" s="509" t="s">
        <v>5768</v>
      </c>
    </row>
    <row r="3849" spans="1:2">
      <c r="A3849" s="509">
        <v>3846</v>
      </c>
      <c r="B3849" s="509" t="s">
        <v>5769</v>
      </c>
    </row>
    <row r="3850" spans="1:2">
      <c r="A3850" s="509">
        <v>3847</v>
      </c>
      <c r="B3850" s="509" t="s">
        <v>5770</v>
      </c>
    </row>
    <row r="3851" spans="1:2">
      <c r="A3851" s="509">
        <v>3848</v>
      </c>
      <c r="B3851" s="509" t="s">
        <v>5771</v>
      </c>
    </row>
    <row r="3852" spans="1:2">
      <c r="A3852" s="509">
        <v>3849</v>
      </c>
      <c r="B3852" s="509" t="s">
        <v>5772</v>
      </c>
    </row>
    <row r="3853" spans="1:2">
      <c r="A3853" s="509">
        <v>3850</v>
      </c>
      <c r="B3853" s="509" t="s">
        <v>5773</v>
      </c>
    </row>
    <row r="3854" spans="1:2">
      <c r="A3854" s="509">
        <v>3851</v>
      </c>
      <c r="B3854" s="509" t="s">
        <v>5774</v>
      </c>
    </row>
    <row r="3855" spans="1:2">
      <c r="A3855" s="509">
        <v>3852</v>
      </c>
      <c r="B3855" s="509" t="s">
        <v>5775</v>
      </c>
    </row>
    <row r="3856" spans="1:2">
      <c r="A3856" s="509">
        <v>3853</v>
      </c>
      <c r="B3856" s="509" t="s">
        <v>5776</v>
      </c>
    </row>
    <row r="3857" spans="1:2">
      <c r="A3857" s="509">
        <v>3854</v>
      </c>
      <c r="B3857" s="509" t="s">
        <v>5777</v>
      </c>
    </row>
    <row r="3858" spans="1:2">
      <c r="A3858" s="509">
        <v>3855</v>
      </c>
      <c r="B3858" s="509" t="s">
        <v>5778</v>
      </c>
    </row>
    <row r="3859" spans="1:2">
      <c r="A3859" s="509">
        <v>3856</v>
      </c>
      <c r="B3859" s="509" t="s">
        <v>5779</v>
      </c>
    </row>
    <row r="3860" spans="1:2">
      <c r="A3860" s="509">
        <v>3857</v>
      </c>
      <c r="B3860" s="509" t="s">
        <v>5780</v>
      </c>
    </row>
    <row r="3861" spans="1:2">
      <c r="A3861" s="509">
        <v>3858</v>
      </c>
      <c r="B3861" s="509" t="s">
        <v>5781</v>
      </c>
    </row>
    <row r="3862" spans="1:2">
      <c r="A3862" s="509">
        <v>3859</v>
      </c>
      <c r="B3862" s="509" t="s">
        <v>5782</v>
      </c>
    </row>
    <row r="3863" spans="1:2">
      <c r="A3863" s="509">
        <v>3860</v>
      </c>
      <c r="B3863" s="509" t="s">
        <v>5783</v>
      </c>
    </row>
    <row r="3864" spans="1:2">
      <c r="A3864" s="509">
        <v>3861</v>
      </c>
      <c r="B3864" s="509" t="s">
        <v>5784</v>
      </c>
    </row>
    <row r="3865" spans="1:2">
      <c r="A3865" s="509">
        <v>3862</v>
      </c>
      <c r="B3865" s="509" t="s">
        <v>5785</v>
      </c>
    </row>
    <row r="3866" spans="1:2">
      <c r="A3866" s="509">
        <v>3863</v>
      </c>
      <c r="B3866" s="509" t="s">
        <v>5786</v>
      </c>
    </row>
    <row r="3867" spans="1:2">
      <c r="A3867" s="509">
        <v>3864</v>
      </c>
      <c r="B3867" s="509" t="s">
        <v>5787</v>
      </c>
    </row>
    <row r="3868" spans="1:2">
      <c r="A3868" s="509">
        <v>3865</v>
      </c>
      <c r="B3868" s="509" t="s">
        <v>5788</v>
      </c>
    </row>
    <row r="3869" spans="1:2">
      <c r="A3869" s="509">
        <v>3866</v>
      </c>
      <c r="B3869" s="509" t="s">
        <v>5789</v>
      </c>
    </row>
    <row r="3870" spans="1:2">
      <c r="A3870" s="509">
        <v>3867</v>
      </c>
      <c r="B3870" s="509" t="s">
        <v>5790</v>
      </c>
    </row>
    <row r="3871" spans="1:2">
      <c r="A3871" s="509">
        <v>3868</v>
      </c>
      <c r="B3871" s="509" t="s">
        <v>5791</v>
      </c>
    </row>
    <row r="3872" spans="1:2">
      <c r="A3872" s="509">
        <v>3869</v>
      </c>
      <c r="B3872" s="509" t="s">
        <v>5792</v>
      </c>
    </row>
    <row r="3873" spans="1:2">
      <c r="A3873" s="509">
        <v>3870</v>
      </c>
      <c r="B3873" s="509" t="s">
        <v>5793</v>
      </c>
    </row>
    <row r="3874" spans="1:2">
      <c r="A3874" s="509">
        <v>3871</v>
      </c>
      <c r="B3874" s="509" t="s">
        <v>5794</v>
      </c>
    </row>
    <row r="3875" spans="1:2">
      <c r="A3875" s="509">
        <v>3872</v>
      </c>
      <c r="B3875" s="509" t="s">
        <v>5795</v>
      </c>
    </row>
    <row r="3876" spans="1:2">
      <c r="A3876" s="509">
        <v>3873</v>
      </c>
      <c r="B3876" s="509" t="s">
        <v>5796</v>
      </c>
    </row>
    <row r="3877" spans="1:2">
      <c r="A3877" s="509">
        <v>3874</v>
      </c>
      <c r="B3877" s="509" t="s">
        <v>5797</v>
      </c>
    </row>
    <row r="3878" spans="1:2">
      <c r="A3878" s="509">
        <v>3875</v>
      </c>
      <c r="B3878" s="509" t="s">
        <v>5798</v>
      </c>
    </row>
    <row r="3879" spans="1:2">
      <c r="A3879" s="509">
        <v>3876</v>
      </c>
      <c r="B3879" s="509" t="s">
        <v>5799</v>
      </c>
    </row>
    <row r="3880" spans="1:2">
      <c r="A3880" s="509">
        <v>3877</v>
      </c>
      <c r="B3880" s="509" t="s">
        <v>5800</v>
      </c>
    </row>
    <row r="3881" spans="1:2">
      <c r="A3881" s="509">
        <v>3878</v>
      </c>
      <c r="B3881" s="509" t="s">
        <v>5801</v>
      </c>
    </row>
    <row r="3882" spans="1:2">
      <c r="A3882" s="509">
        <v>3879</v>
      </c>
      <c r="B3882" s="509" t="s">
        <v>5802</v>
      </c>
    </row>
    <row r="3883" spans="1:2">
      <c r="A3883" s="509">
        <v>3880</v>
      </c>
      <c r="B3883" s="509" t="s">
        <v>5803</v>
      </c>
    </row>
    <row r="3884" spans="1:2">
      <c r="A3884" s="509">
        <v>3881</v>
      </c>
      <c r="B3884" s="509" t="s">
        <v>5804</v>
      </c>
    </row>
    <row r="3885" spans="1:2">
      <c r="A3885" s="509">
        <v>3882</v>
      </c>
      <c r="B3885" s="509" t="s">
        <v>5805</v>
      </c>
    </row>
    <row r="3886" spans="1:2">
      <c r="A3886" s="509">
        <v>3883</v>
      </c>
      <c r="B3886" s="509" t="s">
        <v>5806</v>
      </c>
    </row>
    <row r="3887" spans="1:2">
      <c r="A3887" s="509">
        <v>3884</v>
      </c>
      <c r="B3887" s="509" t="s">
        <v>5807</v>
      </c>
    </row>
    <row r="3888" spans="1:2">
      <c r="A3888" s="509">
        <v>3885</v>
      </c>
      <c r="B3888" s="509" t="s">
        <v>5808</v>
      </c>
    </row>
    <row r="3889" spans="1:2">
      <c r="A3889" s="509">
        <v>3886</v>
      </c>
      <c r="B3889" s="509" t="s">
        <v>5809</v>
      </c>
    </row>
    <row r="3890" spans="1:2">
      <c r="A3890" s="509">
        <v>3887</v>
      </c>
      <c r="B3890" s="509" t="s">
        <v>5810</v>
      </c>
    </row>
    <row r="3891" spans="1:2">
      <c r="A3891" s="509">
        <v>3888</v>
      </c>
      <c r="B3891" s="509" t="s">
        <v>5811</v>
      </c>
    </row>
    <row r="3892" spans="1:2">
      <c r="A3892" s="509">
        <v>3889</v>
      </c>
      <c r="B3892" s="509" t="s">
        <v>5812</v>
      </c>
    </row>
    <row r="3893" spans="1:2">
      <c r="A3893" s="509">
        <v>3890</v>
      </c>
      <c r="B3893" s="509" t="s">
        <v>5813</v>
      </c>
    </row>
    <row r="3894" spans="1:2">
      <c r="A3894" s="509">
        <v>3891</v>
      </c>
      <c r="B3894" s="509" t="s">
        <v>5814</v>
      </c>
    </row>
    <row r="3895" spans="1:2">
      <c r="A3895" s="509">
        <v>3892</v>
      </c>
      <c r="B3895" s="509" t="s">
        <v>5815</v>
      </c>
    </row>
    <row r="3896" spans="1:2">
      <c r="A3896" s="509">
        <v>3893</v>
      </c>
      <c r="B3896" s="509" t="s">
        <v>5816</v>
      </c>
    </row>
    <row r="3897" spans="1:2">
      <c r="A3897" s="509">
        <v>3894</v>
      </c>
      <c r="B3897" s="509" t="s">
        <v>5817</v>
      </c>
    </row>
    <row r="3898" spans="1:2">
      <c r="A3898" s="509">
        <v>3895</v>
      </c>
      <c r="B3898" s="509" t="s">
        <v>5818</v>
      </c>
    </row>
    <row r="3899" spans="1:2">
      <c r="A3899" s="509">
        <v>3896</v>
      </c>
      <c r="B3899" s="509" t="s">
        <v>5819</v>
      </c>
    </row>
    <row r="3900" spans="1:2">
      <c r="A3900" s="509">
        <v>3897</v>
      </c>
      <c r="B3900" s="509" t="s">
        <v>5820</v>
      </c>
    </row>
    <row r="3901" spans="1:2">
      <c r="A3901" s="509">
        <v>3898</v>
      </c>
      <c r="B3901" s="509" t="s">
        <v>5821</v>
      </c>
    </row>
    <row r="3902" spans="1:2">
      <c r="A3902" s="509">
        <v>3899</v>
      </c>
      <c r="B3902" s="509" t="s">
        <v>5822</v>
      </c>
    </row>
    <row r="3903" spans="1:2">
      <c r="A3903" s="509">
        <v>3900</v>
      </c>
      <c r="B3903" s="509" t="s">
        <v>5823</v>
      </c>
    </row>
    <row r="3904" spans="1:2">
      <c r="A3904" s="509">
        <v>3901</v>
      </c>
      <c r="B3904" s="509" t="s">
        <v>5824</v>
      </c>
    </row>
    <row r="3905" spans="1:2">
      <c r="A3905" s="509">
        <v>3902</v>
      </c>
      <c r="B3905" s="509" t="s">
        <v>5825</v>
      </c>
    </row>
    <row r="3906" spans="1:2">
      <c r="A3906" s="509">
        <v>3903</v>
      </c>
      <c r="B3906" s="509" t="s">
        <v>5826</v>
      </c>
    </row>
    <row r="3907" spans="1:2">
      <c r="A3907" s="509">
        <v>3904</v>
      </c>
      <c r="B3907" s="509" t="s">
        <v>5827</v>
      </c>
    </row>
    <row r="3908" spans="1:2">
      <c r="A3908" s="509">
        <v>3905</v>
      </c>
      <c r="B3908" s="509" t="s">
        <v>5828</v>
      </c>
    </row>
    <row r="3909" spans="1:2">
      <c r="A3909" s="509">
        <v>3906</v>
      </c>
      <c r="B3909" s="509" t="s">
        <v>5829</v>
      </c>
    </row>
    <row r="3910" spans="1:2">
      <c r="A3910" s="509">
        <v>3907</v>
      </c>
      <c r="B3910" s="509" t="s">
        <v>5830</v>
      </c>
    </row>
    <row r="3911" spans="1:2">
      <c r="A3911" s="509">
        <v>3908</v>
      </c>
      <c r="B3911" s="509" t="s">
        <v>5831</v>
      </c>
    </row>
    <row r="3912" spans="1:2">
      <c r="A3912" s="509">
        <v>3909</v>
      </c>
      <c r="B3912" s="509" t="s">
        <v>5832</v>
      </c>
    </row>
    <row r="3913" spans="1:2">
      <c r="A3913" s="509">
        <v>3910</v>
      </c>
      <c r="B3913" s="509" t="s">
        <v>5833</v>
      </c>
    </row>
    <row r="3914" spans="1:2">
      <c r="A3914" s="509">
        <v>3911</v>
      </c>
      <c r="B3914" s="509" t="s">
        <v>5834</v>
      </c>
    </row>
    <row r="3915" spans="1:2">
      <c r="A3915" s="509">
        <v>3912</v>
      </c>
      <c r="B3915" s="509" t="s">
        <v>5835</v>
      </c>
    </row>
    <row r="3916" spans="1:2">
      <c r="A3916" s="509">
        <v>3913</v>
      </c>
      <c r="B3916" s="509" t="s">
        <v>5836</v>
      </c>
    </row>
    <row r="3917" spans="1:2">
      <c r="A3917" s="509">
        <v>3914</v>
      </c>
      <c r="B3917" s="509" t="s">
        <v>5837</v>
      </c>
    </row>
    <row r="3918" spans="1:2">
      <c r="A3918" s="509">
        <v>3915</v>
      </c>
      <c r="B3918" s="509" t="s">
        <v>5838</v>
      </c>
    </row>
    <row r="3919" spans="1:2">
      <c r="A3919" s="509">
        <v>3916</v>
      </c>
      <c r="B3919" s="509" t="s">
        <v>5839</v>
      </c>
    </row>
    <row r="3920" spans="1:2">
      <c r="A3920" s="509">
        <v>3917</v>
      </c>
      <c r="B3920" s="509" t="s">
        <v>5840</v>
      </c>
    </row>
    <row r="3921" spans="1:2">
      <c r="A3921" s="509">
        <v>3918</v>
      </c>
      <c r="B3921" s="509" t="s">
        <v>5841</v>
      </c>
    </row>
    <row r="3922" spans="1:2">
      <c r="A3922" s="509">
        <v>3919</v>
      </c>
      <c r="B3922" s="509" t="s">
        <v>5842</v>
      </c>
    </row>
    <row r="3923" spans="1:2">
      <c r="A3923" s="509">
        <v>3920</v>
      </c>
      <c r="B3923" s="509" t="s">
        <v>5843</v>
      </c>
    </row>
    <row r="3924" spans="1:2">
      <c r="A3924" s="509">
        <v>3921</v>
      </c>
      <c r="B3924" s="509" t="s">
        <v>5844</v>
      </c>
    </row>
    <row r="3925" spans="1:2">
      <c r="A3925" s="509">
        <v>3922</v>
      </c>
      <c r="B3925" s="509" t="s">
        <v>5845</v>
      </c>
    </row>
    <row r="3926" spans="1:2">
      <c r="A3926" s="509">
        <v>3923</v>
      </c>
      <c r="B3926" s="509" t="s">
        <v>5846</v>
      </c>
    </row>
    <row r="3927" spans="1:2">
      <c r="A3927" s="509">
        <v>3924</v>
      </c>
      <c r="B3927" s="509" t="s">
        <v>5847</v>
      </c>
    </row>
    <row r="3928" spans="1:2">
      <c r="A3928" s="509">
        <v>3925</v>
      </c>
      <c r="B3928" s="509" t="s">
        <v>5848</v>
      </c>
    </row>
    <row r="3929" spans="1:2">
      <c r="A3929" s="509">
        <v>3926</v>
      </c>
      <c r="B3929" s="509" t="s">
        <v>5849</v>
      </c>
    </row>
    <row r="3930" spans="1:2">
      <c r="A3930" s="509">
        <v>3927</v>
      </c>
      <c r="B3930" s="509" t="s">
        <v>5850</v>
      </c>
    </row>
    <row r="3931" spans="1:2">
      <c r="A3931" s="509">
        <v>3928</v>
      </c>
      <c r="B3931" s="509" t="s">
        <v>5851</v>
      </c>
    </row>
    <row r="3932" spans="1:2">
      <c r="A3932" s="509">
        <v>3929</v>
      </c>
      <c r="B3932" s="509" t="s">
        <v>5852</v>
      </c>
    </row>
    <row r="3933" spans="1:2">
      <c r="A3933" s="509">
        <v>3930</v>
      </c>
      <c r="B3933" s="509" t="s">
        <v>5853</v>
      </c>
    </row>
    <row r="3934" spans="1:2">
      <c r="A3934" s="509">
        <v>3931</v>
      </c>
      <c r="B3934" s="509" t="s">
        <v>5854</v>
      </c>
    </row>
    <row r="3935" spans="1:2">
      <c r="A3935" s="509">
        <v>3932</v>
      </c>
      <c r="B3935" s="509" t="s">
        <v>5855</v>
      </c>
    </row>
    <row r="3936" spans="1:2">
      <c r="A3936" s="509">
        <v>3933</v>
      </c>
      <c r="B3936" s="509" t="s">
        <v>5856</v>
      </c>
    </row>
    <row r="3937" spans="1:2">
      <c r="A3937" s="509">
        <v>3934</v>
      </c>
      <c r="B3937" s="509" t="s">
        <v>5857</v>
      </c>
    </row>
    <row r="3938" spans="1:2">
      <c r="A3938" s="509">
        <v>3935</v>
      </c>
      <c r="B3938" s="509" t="s">
        <v>5858</v>
      </c>
    </row>
    <row r="3939" spans="1:2">
      <c r="A3939" s="509">
        <v>3936</v>
      </c>
      <c r="B3939" s="509" t="s">
        <v>5859</v>
      </c>
    </row>
    <row r="3940" spans="1:2">
      <c r="A3940" s="509">
        <v>3937</v>
      </c>
      <c r="B3940" s="509" t="s">
        <v>5860</v>
      </c>
    </row>
    <row r="3941" spans="1:2">
      <c r="A3941" s="509">
        <v>3938</v>
      </c>
      <c r="B3941" s="509" t="s">
        <v>5861</v>
      </c>
    </row>
    <row r="3942" spans="1:2">
      <c r="A3942" s="509">
        <v>3939</v>
      </c>
      <c r="B3942" s="509" t="s">
        <v>5862</v>
      </c>
    </row>
    <row r="3943" spans="1:2">
      <c r="A3943" s="509">
        <v>3940</v>
      </c>
      <c r="B3943" s="509" t="s">
        <v>5863</v>
      </c>
    </row>
    <row r="3944" spans="1:2">
      <c r="A3944" s="509">
        <v>3941</v>
      </c>
      <c r="B3944" s="509" t="s">
        <v>5864</v>
      </c>
    </row>
    <row r="3945" spans="1:2">
      <c r="A3945" s="509">
        <v>3942</v>
      </c>
      <c r="B3945" s="509" t="s">
        <v>5865</v>
      </c>
    </row>
    <row r="3946" spans="1:2">
      <c r="A3946" s="509">
        <v>3943</v>
      </c>
      <c r="B3946" s="509" t="s">
        <v>5866</v>
      </c>
    </row>
    <row r="3947" spans="1:2">
      <c r="A3947" s="509">
        <v>3944</v>
      </c>
      <c r="B3947" s="509" t="s">
        <v>5867</v>
      </c>
    </row>
    <row r="3948" spans="1:2">
      <c r="A3948" s="509">
        <v>3945</v>
      </c>
      <c r="B3948" s="509" t="s">
        <v>5868</v>
      </c>
    </row>
    <row r="3949" spans="1:2">
      <c r="A3949" s="509">
        <v>3946</v>
      </c>
      <c r="B3949" s="509" t="s">
        <v>5869</v>
      </c>
    </row>
    <row r="3950" spans="1:2">
      <c r="A3950" s="509">
        <v>3947</v>
      </c>
      <c r="B3950" s="509" t="s">
        <v>5870</v>
      </c>
    </row>
    <row r="3951" spans="1:2">
      <c r="A3951" s="509">
        <v>3948</v>
      </c>
      <c r="B3951" s="509" t="s">
        <v>5871</v>
      </c>
    </row>
    <row r="3952" spans="1:2">
      <c r="A3952" s="509">
        <v>3949</v>
      </c>
      <c r="B3952" s="509" t="s">
        <v>5872</v>
      </c>
    </row>
    <row r="3953" spans="1:2">
      <c r="A3953" s="509">
        <v>3950</v>
      </c>
      <c r="B3953" s="509" t="s">
        <v>5873</v>
      </c>
    </row>
    <row r="3954" spans="1:2">
      <c r="A3954" s="509">
        <v>3951</v>
      </c>
      <c r="B3954" s="509" t="s">
        <v>5874</v>
      </c>
    </row>
    <row r="3955" spans="1:2">
      <c r="A3955" s="509">
        <v>3952</v>
      </c>
      <c r="B3955" s="509" t="s">
        <v>5875</v>
      </c>
    </row>
    <row r="3956" spans="1:2">
      <c r="A3956" s="509">
        <v>3953</v>
      </c>
      <c r="B3956" s="509" t="s">
        <v>5876</v>
      </c>
    </row>
    <row r="3957" spans="1:2">
      <c r="A3957" s="509">
        <v>3954</v>
      </c>
      <c r="B3957" s="509" t="s">
        <v>5877</v>
      </c>
    </row>
    <row r="3958" spans="1:2">
      <c r="A3958" s="509">
        <v>3955</v>
      </c>
      <c r="B3958" s="509" t="s">
        <v>5878</v>
      </c>
    </row>
    <row r="3959" spans="1:2">
      <c r="A3959" s="509">
        <v>3956</v>
      </c>
      <c r="B3959" s="509" t="s">
        <v>5879</v>
      </c>
    </row>
    <row r="3960" spans="1:2">
      <c r="A3960" s="509">
        <v>3957</v>
      </c>
      <c r="B3960" s="509" t="s">
        <v>5880</v>
      </c>
    </row>
    <row r="3961" spans="1:2">
      <c r="A3961" s="509">
        <v>3958</v>
      </c>
      <c r="B3961" s="509" t="s">
        <v>5881</v>
      </c>
    </row>
    <row r="3962" spans="1:2">
      <c r="A3962" s="509">
        <v>3959</v>
      </c>
      <c r="B3962" s="509" t="s">
        <v>5882</v>
      </c>
    </row>
    <row r="3963" spans="1:2">
      <c r="A3963" s="509">
        <v>3960</v>
      </c>
      <c r="B3963" s="509" t="s">
        <v>5883</v>
      </c>
    </row>
    <row r="3964" spans="1:2">
      <c r="A3964" s="509">
        <v>3961</v>
      </c>
      <c r="B3964" s="509" t="s">
        <v>5884</v>
      </c>
    </row>
    <row r="3965" spans="1:2">
      <c r="A3965" s="509">
        <v>3962</v>
      </c>
      <c r="B3965" s="509" t="s">
        <v>5885</v>
      </c>
    </row>
    <row r="3966" spans="1:2">
      <c r="A3966" s="509">
        <v>3963</v>
      </c>
      <c r="B3966" s="509" t="s">
        <v>5886</v>
      </c>
    </row>
    <row r="3967" spans="1:2">
      <c r="A3967" s="509">
        <v>3964</v>
      </c>
      <c r="B3967" s="509" t="s">
        <v>5887</v>
      </c>
    </row>
    <row r="3968" spans="1:2">
      <c r="A3968" s="509">
        <v>3965</v>
      </c>
      <c r="B3968" s="509" t="s">
        <v>5888</v>
      </c>
    </row>
    <row r="3969" spans="1:2">
      <c r="A3969" s="509">
        <v>3966</v>
      </c>
      <c r="B3969" s="509" t="s">
        <v>5889</v>
      </c>
    </row>
    <row r="3970" spans="1:2">
      <c r="A3970" s="509">
        <v>3967</v>
      </c>
      <c r="B3970" s="509" t="s">
        <v>5890</v>
      </c>
    </row>
    <row r="3971" spans="1:2">
      <c r="A3971" s="509">
        <v>3968</v>
      </c>
      <c r="B3971" s="509" t="s">
        <v>5891</v>
      </c>
    </row>
    <row r="3972" spans="1:2">
      <c r="A3972" s="509">
        <v>3969</v>
      </c>
      <c r="B3972" s="509" t="s">
        <v>5892</v>
      </c>
    </row>
    <row r="3973" spans="1:2">
      <c r="A3973" s="509">
        <v>3970</v>
      </c>
      <c r="B3973" s="509" t="s">
        <v>5893</v>
      </c>
    </row>
    <row r="3974" spans="1:2">
      <c r="A3974" s="509">
        <v>3971</v>
      </c>
      <c r="B3974" s="509" t="s">
        <v>5894</v>
      </c>
    </row>
    <row r="3975" spans="1:2">
      <c r="A3975" s="509">
        <v>3972</v>
      </c>
      <c r="B3975" s="509" t="s">
        <v>5895</v>
      </c>
    </row>
    <row r="3976" spans="1:2">
      <c r="A3976" s="509">
        <v>3973</v>
      </c>
      <c r="B3976" s="509" t="s">
        <v>5896</v>
      </c>
    </row>
    <row r="3977" spans="1:2">
      <c r="A3977" s="509">
        <v>3974</v>
      </c>
      <c r="B3977" s="509" t="s">
        <v>5897</v>
      </c>
    </row>
    <row r="3978" spans="1:2">
      <c r="A3978" s="509">
        <v>3975</v>
      </c>
      <c r="B3978" s="509" t="s">
        <v>5898</v>
      </c>
    </row>
    <row r="3979" spans="1:2">
      <c r="A3979" s="509">
        <v>3976</v>
      </c>
      <c r="B3979" s="509" t="s">
        <v>5899</v>
      </c>
    </row>
    <row r="3980" spans="1:2">
      <c r="A3980" s="509">
        <v>3977</v>
      </c>
      <c r="B3980" s="509" t="s">
        <v>5900</v>
      </c>
    </row>
    <row r="3981" spans="1:2">
      <c r="A3981" s="509">
        <v>3978</v>
      </c>
      <c r="B3981" s="509" t="s">
        <v>5901</v>
      </c>
    </row>
    <row r="3982" spans="1:2">
      <c r="A3982" s="509">
        <v>3979</v>
      </c>
      <c r="B3982" s="509" t="s">
        <v>5902</v>
      </c>
    </row>
    <row r="3983" spans="1:2">
      <c r="A3983" s="509">
        <v>3980</v>
      </c>
      <c r="B3983" s="509" t="s">
        <v>5903</v>
      </c>
    </row>
    <row r="3984" spans="1:2">
      <c r="A3984" s="509">
        <v>3981</v>
      </c>
      <c r="B3984" s="509" t="s">
        <v>5904</v>
      </c>
    </row>
    <row r="3985" spans="1:2">
      <c r="A3985" s="509">
        <v>3982</v>
      </c>
      <c r="B3985" s="509" t="s">
        <v>5905</v>
      </c>
    </row>
    <row r="3986" spans="1:2">
      <c r="A3986" s="509">
        <v>3983</v>
      </c>
      <c r="B3986" s="509" t="s">
        <v>5906</v>
      </c>
    </row>
    <row r="3987" spans="1:2">
      <c r="A3987" s="509">
        <v>3984</v>
      </c>
      <c r="B3987" s="509" t="s">
        <v>5907</v>
      </c>
    </row>
    <row r="3988" spans="1:2">
      <c r="A3988" s="509">
        <v>3985</v>
      </c>
      <c r="B3988" s="509" t="s">
        <v>5908</v>
      </c>
    </row>
    <row r="3989" spans="1:2">
      <c r="A3989" s="509">
        <v>3986</v>
      </c>
      <c r="B3989" s="509" t="s">
        <v>5909</v>
      </c>
    </row>
    <row r="3990" spans="1:2">
      <c r="A3990" s="509">
        <v>3987</v>
      </c>
      <c r="B3990" s="509" t="s">
        <v>5910</v>
      </c>
    </row>
    <row r="3991" spans="1:2">
      <c r="A3991" s="509">
        <v>3988</v>
      </c>
      <c r="B3991" s="509" t="s">
        <v>5911</v>
      </c>
    </row>
    <row r="3992" spans="1:2">
      <c r="A3992" s="509">
        <v>3989</v>
      </c>
      <c r="B3992" s="509" t="s">
        <v>5912</v>
      </c>
    </row>
    <row r="3993" spans="1:2">
      <c r="A3993" s="509">
        <v>3990</v>
      </c>
      <c r="B3993" s="509" t="s">
        <v>5913</v>
      </c>
    </row>
    <row r="3994" spans="1:2">
      <c r="A3994" s="509">
        <v>3991</v>
      </c>
      <c r="B3994" s="509" t="s">
        <v>5914</v>
      </c>
    </row>
    <row r="3995" spans="1:2">
      <c r="A3995" s="509">
        <v>3992</v>
      </c>
      <c r="B3995" s="509" t="s">
        <v>5915</v>
      </c>
    </row>
    <row r="3996" spans="1:2">
      <c r="A3996" s="509">
        <v>3993</v>
      </c>
      <c r="B3996" s="509" t="s">
        <v>5916</v>
      </c>
    </row>
    <row r="3997" spans="1:2">
      <c r="A3997" s="509">
        <v>3994</v>
      </c>
      <c r="B3997" s="509" t="s">
        <v>5917</v>
      </c>
    </row>
    <row r="3998" spans="1:2">
      <c r="A3998" s="509">
        <v>3995</v>
      </c>
      <c r="B3998" s="509" t="s">
        <v>5918</v>
      </c>
    </row>
    <row r="3999" spans="1:2">
      <c r="A3999" s="509">
        <v>3996</v>
      </c>
      <c r="B3999" s="509" t="s">
        <v>5919</v>
      </c>
    </row>
    <row r="4000" spans="1:2">
      <c r="A4000" s="509">
        <v>3997</v>
      </c>
      <c r="B4000" s="509" t="s">
        <v>5920</v>
      </c>
    </row>
    <row r="4001" spans="1:2">
      <c r="A4001" s="509">
        <v>3998</v>
      </c>
      <c r="B4001" s="509" t="s">
        <v>5921</v>
      </c>
    </row>
    <row r="4002" spans="1:2">
      <c r="A4002" s="509">
        <v>3999</v>
      </c>
      <c r="B4002" s="509" t="s">
        <v>5922</v>
      </c>
    </row>
    <row r="4003" spans="1:2">
      <c r="A4003" s="509">
        <v>4000</v>
      </c>
      <c r="B4003" s="509" t="s">
        <v>5923</v>
      </c>
    </row>
    <row r="4004" spans="1:2">
      <c r="A4004" s="509">
        <v>4001</v>
      </c>
      <c r="B4004" s="509" t="s">
        <v>5924</v>
      </c>
    </row>
    <row r="4005" spans="1:2">
      <c r="A4005" s="509">
        <v>4002</v>
      </c>
      <c r="B4005" s="509" t="s">
        <v>5925</v>
      </c>
    </row>
    <row r="4006" spans="1:2">
      <c r="A4006" s="509">
        <v>4003</v>
      </c>
      <c r="B4006" s="509" t="s">
        <v>5926</v>
      </c>
    </row>
    <row r="4007" spans="1:2">
      <c r="A4007" s="509">
        <v>4004</v>
      </c>
      <c r="B4007" s="509" t="s">
        <v>5927</v>
      </c>
    </row>
    <row r="4008" spans="1:2">
      <c r="A4008" s="509">
        <v>4005</v>
      </c>
      <c r="B4008" s="509" t="s">
        <v>5928</v>
      </c>
    </row>
    <row r="4009" spans="1:2">
      <c r="A4009" s="509">
        <v>4006</v>
      </c>
      <c r="B4009" s="509" t="s">
        <v>5929</v>
      </c>
    </row>
    <row r="4010" spans="1:2">
      <c r="A4010" s="509">
        <v>4007</v>
      </c>
      <c r="B4010" s="509" t="s">
        <v>5930</v>
      </c>
    </row>
    <row r="4011" spans="1:2">
      <c r="A4011" s="509">
        <v>4008</v>
      </c>
      <c r="B4011" s="509" t="s">
        <v>5931</v>
      </c>
    </row>
    <row r="4012" spans="1:2">
      <c r="A4012" s="509">
        <v>4009</v>
      </c>
      <c r="B4012" s="509" t="s">
        <v>5932</v>
      </c>
    </row>
    <row r="4013" spans="1:2">
      <c r="A4013" s="509">
        <v>4010</v>
      </c>
      <c r="B4013" s="509" t="s">
        <v>5933</v>
      </c>
    </row>
    <row r="4014" spans="1:2">
      <c r="A4014" s="509">
        <v>4011</v>
      </c>
      <c r="B4014" s="509" t="s">
        <v>5934</v>
      </c>
    </row>
    <row r="4015" spans="1:2">
      <c r="A4015" s="509">
        <v>4012</v>
      </c>
      <c r="B4015" s="509" t="s">
        <v>5935</v>
      </c>
    </row>
    <row r="4016" spans="1:2">
      <c r="A4016" s="509">
        <v>4013</v>
      </c>
      <c r="B4016" s="509" t="s">
        <v>5936</v>
      </c>
    </row>
    <row r="4017" spans="1:2">
      <c r="A4017" s="509">
        <v>4014</v>
      </c>
      <c r="B4017" s="509" t="s">
        <v>5937</v>
      </c>
    </row>
    <row r="4018" spans="1:2">
      <c r="A4018" s="509">
        <v>4015</v>
      </c>
      <c r="B4018" s="509" t="s">
        <v>5938</v>
      </c>
    </row>
    <row r="4019" spans="1:2">
      <c r="A4019" s="509">
        <v>4016</v>
      </c>
      <c r="B4019" s="509" t="s">
        <v>5939</v>
      </c>
    </row>
    <row r="4020" spans="1:2">
      <c r="A4020" s="509">
        <v>4017</v>
      </c>
      <c r="B4020" s="509" t="s">
        <v>5940</v>
      </c>
    </row>
    <row r="4021" spans="1:2">
      <c r="A4021" s="509">
        <v>4018</v>
      </c>
      <c r="B4021" s="509" t="s">
        <v>5941</v>
      </c>
    </row>
    <row r="4022" spans="1:2">
      <c r="A4022" s="509">
        <v>4019</v>
      </c>
      <c r="B4022" s="509" t="s">
        <v>5942</v>
      </c>
    </row>
    <row r="4023" spans="1:2">
      <c r="A4023" s="509">
        <v>4020</v>
      </c>
      <c r="B4023" s="509" t="s">
        <v>5943</v>
      </c>
    </row>
    <row r="4024" spans="1:2">
      <c r="A4024" s="509">
        <v>4021</v>
      </c>
      <c r="B4024" s="509" t="s">
        <v>5944</v>
      </c>
    </row>
    <row r="4025" spans="1:2">
      <c r="A4025" s="509">
        <v>4022</v>
      </c>
      <c r="B4025" s="509" t="s">
        <v>5945</v>
      </c>
    </row>
    <row r="4026" spans="1:2">
      <c r="A4026" s="509">
        <v>4023</v>
      </c>
      <c r="B4026" s="509" t="s">
        <v>5946</v>
      </c>
    </row>
    <row r="4027" spans="1:2">
      <c r="A4027" s="509">
        <v>4024</v>
      </c>
      <c r="B4027" s="509" t="s">
        <v>5947</v>
      </c>
    </row>
    <row r="4028" spans="1:2">
      <c r="A4028" s="509">
        <v>4025</v>
      </c>
      <c r="B4028" s="509" t="s">
        <v>5948</v>
      </c>
    </row>
    <row r="4029" spans="1:2">
      <c r="A4029" s="509">
        <v>4026</v>
      </c>
      <c r="B4029" s="509" t="s">
        <v>5949</v>
      </c>
    </row>
    <row r="4030" spans="1:2">
      <c r="A4030" s="509">
        <v>4027</v>
      </c>
      <c r="B4030" s="509" t="s">
        <v>5950</v>
      </c>
    </row>
    <row r="4031" spans="1:2">
      <c r="A4031" s="509">
        <v>4028</v>
      </c>
      <c r="B4031" s="509" t="s">
        <v>5951</v>
      </c>
    </row>
    <row r="4032" spans="1:2">
      <c r="A4032" s="509">
        <v>4029</v>
      </c>
      <c r="B4032" s="509" t="s">
        <v>5952</v>
      </c>
    </row>
    <row r="4033" spans="1:2">
      <c r="A4033" s="509">
        <v>4030</v>
      </c>
      <c r="B4033" s="509" t="s">
        <v>5953</v>
      </c>
    </row>
    <row r="4034" spans="1:2">
      <c r="A4034" s="509">
        <v>4031</v>
      </c>
      <c r="B4034" s="509" t="s">
        <v>5954</v>
      </c>
    </row>
    <row r="4035" spans="1:2">
      <c r="A4035" s="509">
        <v>4032</v>
      </c>
      <c r="B4035" s="509" t="s">
        <v>5955</v>
      </c>
    </row>
    <row r="4036" spans="1:2">
      <c r="A4036" s="509">
        <v>4033</v>
      </c>
      <c r="B4036" s="509" t="s">
        <v>5956</v>
      </c>
    </row>
    <row r="4037" spans="1:2">
      <c r="A4037" s="509">
        <v>4034</v>
      </c>
      <c r="B4037" s="509" t="s">
        <v>5957</v>
      </c>
    </row>
    <row r="4038" spans="1:2">
      <c r="A4038" s="509">
        <v>4035</v>
      </c>
      <c r="B4038" s="509" t="s">
        <v>5958</v>
      </c>
    </row>
    <row r="4039" spans="1:2">
      <c r="A4039" s="509">
        <v>4036</v>
      </c>
      <c r="B4039" s="509" t="s">
        <v>5959</v>
      </c>
    </row>
    <row r="4040" spans="1:2">
      <c r="A4040" s="509">
        <v>4037</v>
      </c>
      <c r="B4040" s="509" t="s">
        <v>5960</v>
      </c>
    </row>
    <row r="4041" spans="1:2">
      <c r="A4041" s="509">
        <v>4038</v>
      </c>
      <c r="B4041" s="509" t="s">
        <v>5961</v>
      </c>
    </row>
    <row r="4042" spans="1:2">
      <c r="A4042" s="509">
        <v>4039</v>
      </c>
      <c r="B4042" s="509" t="s">
        <v>5962</v>
      </c>
    </row>
    <row r="4043" spans="1:2">
      <c r="A4043" s="509">
        <v>4040</v>
      </c>
      <c r="B4043" s="509" t="s">
        <v>5963</v>
      </c>
    </row>
    <row r="4044" spans="1:2">
      <c r="A4044" s="509">
        <v>4041</v>
      </c>
      <c r="B4044" s="509" t="s">
        <v>5964</v>
      </c>
    </row>
    <row r="4045" spans="1:2">
      <c r="A4045" s="509">
        <v>4042</v>
      </c>
      <c r="B4045" s="509" t="s">
        <v>5965</v>
      </c>
    </row>
    <row r="4046" spans="1:2">
      <c r="A4046" s="509">
        <v>4043</v>
      </c>
      <c r="B4046" s="509" t="s">
        <v>5966</v>
      </c>
    </row>
    <row r="4047" spans="1:2">
      <c r="A4047" s="509">
        <v>4044</v>
      </c>
      <c r="B4047" s="509" t="s">
        <v>5967</v>
      </c>
    </row>
    <row r="4048" spans="1:2">
      <c r="A4048" s="509">
        <v>4045</v>
      </c>
      <c r="B4048" s="509" t="s">
        <v>5968</v>
      </c>
    </row>
    <row r="4049" spans="1:2">
      <c r="A4049" s="509">
        <v>4046</v>
      </c>
      <c r="B4049" s="509" t="s">
        <v>5969</v>
      </c>
    </row>
    <row r="4050" spans="1:2">
      <c r="A4050" s="509">
        <v>4047</v>
      </c>
      <c r="B4050" s="509" t="s">
        <v>5970</v>
      </c>
    </row>
    <row r="4051" spans="1:2">
      <c r="A4051" s="509">
        <v>4048</v>
      </c>
      <c r="B4051" s="509" t="s">
        <v>5971</v>
      </c>
    </row>
    <row r="4052" spans="1:2">
      <c r="A4052" s="509">
        <v>4049</v>
      </c>
      <c r="B4052" s="509" t="s">
        <v>5972</v>
      </c>
    </row>
    <row r="4053" spans="1:2">
      <c r="A4053" s="509">
        <v>4050</v>
      </c>
      <c r="B4053" s="509" t="s">
        <v>5973</v>
      </c>
    </row>
    <row r="4054" spans="1:2">
      <c r="A4054" s="509">
        <v>4051</v>
      </c>
      <c r="B4054" s="509" t="s">
        <v>5974</v>
      </c>
    </row>
    <row r="4055" spans="1:2">
      <c r="A4055" s="509">
        <v>4052</v>
      </c>
      <c r="B4055" s="509" t="s">
        <v>5975</v>
      </c>
    </row>
    <row r="4056" spans="1:2">
      <c r="A4056" s="509">
        <v>4053</v>
      </c>
      <c r="B4056" s="509" t="s">
        <v>5976</v>
      </c>
    </row>
    <row r="4057" spans="1:2">
      <c r="A4057" s="509">
        <v>4054</v>
      </c>
      <c r="B4057" s="509" t="s">
        <v>5977</v>
      </c>
    </row>
    <row r="4058" spans="1:2">
      <c r="A4058" s="509">
        <v>4055</v>
      </c>
      <c r="B4058" s="509" t="s">
        <v>5978</v>
      </c>
    </row>
    <row r="4059" spans="1:2">
      <c r="A4059" s="509">
        <v>4056</v>
      </c>
      <c r="B4059" s="509" t="s">
        <v>5979</v>
      </c>
    </row>
    <row r="4060" spans="1:2">
      <c r="A4060" s="509">
        <v>4057</v>
      </c>
      <c r="B4060" s="509" t="s">
        <v>5980</v>
      </c>
    </row>
    <row r="4061" spans="1:2">
      <c r="A4061" s="509">
        <v>4058</v>
      </c>
      <c r="B4061" s="509" t="s">
        <v>5981</v>
      </c>
    </row>
    <row r="4062" spans="1:2">
      <c r="A4062" s="509">
        <v>4059</v>
      </c>
      <c r="B4062" s="509" t="s">
        <v>5982</v>
      </c>
    </row>
    <row r="4063" spans="1:2">
      <c r="A4063" s="509">
        <v>4060</v>
      </c>
      <c r="B4063" s="509" t="s">
        <v>5983</v>
      </c>
    </row>
    <row r="4064" spans="1:2">
      <c r="A4064" s="509">
        <v>4061</v>
      </c>
      <c r="B4064" s="509" t="s">
        <v>5984</v>
      </c>
    </row>
    <row r="4065" spans="1:2">
      <c r="A4065" s="509">
        <v>4062</v>
      </c>
      <c r="B4065" s="509" t="s">
        <v>5985</v>
      </c>
    </row>
    <row r="4066" spans="1:2">
      <c r="A4066" s="509">
        <v>4063</v>
      </c>
      <c r="B4066" s="509" t="s">
        <v>5986</v>
      </c>
    </row>
    <row r="4067" spans="1:2">
      <c r="A4067" s="509">
        <v>4064</v>
      </c>
      <c r="B4067" s="509" t="s">
        <v>5987</v>
      </c>
    </row>
    <row r="4068" spans="1:2">
      <c r="A4068" s="509">
        <v>4065</v>
      </c>
      <c r="B4068" s="509" t="s">
        <v>5988</v>
      </c>
    </row>
    <row r="4069" spans="1:2">
      <c r="A4069" s="509">
        <v>4066</v>
      </c>
      <c r="B4069" s="509" t="s">
        <v>5989</v>
      </c>
    </row>
    <row r="4070" spans="1:2">
      <c r="A4070" s="509">
        <v>4067</v>
      </c>
      <c r="B4070" s="509" t="s">
        <v>5990</v>
      </c>
    </row>
    <row r="4071" spans="1:2">
      <c r="A4071" s="509">
        <v>4068</v>
      </c>
      <c r="B4071" s="509" t="s">
        <v>5991</v>
      </c>
    </row>
    <row r="4072" spans="1:2">
      <c r="A4072" s="509">
        <v>4069</v>
      </c>
      <c r="B4072" s="509" t="s">
        <v>5992</v>
      </c>
    </row>
    <row r="4073" spans="1:2">
      <c r="A4073" s="509">
        <v>4070</v>
      </c>
      <c r="B4073" s="509" t="s">
        <v>5993</v>
      </c>
    </row>
    <row r="4074" spans="1:2">
      <c r="A4074" s="509">
        <v>4071</v>
      </c>
      <c r="B4074" s="509" t="s">
        <v>5994</v>
      </c>
    </row>
    <row r="4075" spans="1:2">
      <c r="A4075" s="509">
        <v>4072</v>
      </c>
      <c r="B4075" s="509" t="s">
        <v>5995</v>
      </c>
    </row>
    <row r="4076" spans="1:2">
      <c r="A4076" s="509">
        <v>4073</v>
      </c>
      <c r="B4076" s="509" t="s">
        <v>5996</v>
      </c>
    </row>
    <row r="4077" spans="1:2">
      <c r="A4077" s="509">
        <v>4074</v>
      </c>
      <c r="B4077" s="509" t="s">
        <v>5997</v>
      </c>
    </row>
    <row r="4078" spans="1:2">
      <c r="A4078" s="509">
        <v>4075</v>
      </c>
      <c r="B4078" s="509" t="s">
        <v>5998</v>
      </c>
    </row>
    <row r="4079" spans="1:2">
      <c r="A4079" s="509">
        <v>4076</v>
      </c>
      <c r="B4079" s="509" t="s">
        <v>5999</v>
      </c>
    </row>
    <row r="4080" spans="1:2">
      <c r="A4080" s="509">
        <v>4077</v>
      </c>
      <c r="B4080" s="509" t="s">
        <v>6000</v>
      </c>
    </row>
    <row r="4081" spans="1:2">
      <c r="A4081" s="509">
        <v>4078</v>
      </c>
      <c r="B4081" s="509" t="s">
        <v>6001</v>
      </c>
    </row>
    <row r="4082" spans="1:2">
      <c r="A4082" s="509">
        <v>4079</v>
      </c>
      <c r="B4082" s="509" t="s">
        <v>6002</v>
      </c>
    </row>
    <row r="4083" spans="1:2">
      <c r="A4083" s="509">
        <v>4080</v>
      </c>
      <c r="B4083" s="509" t="s">
        <v>6003</v>
      </c>
    </row>
    <row r="4084" spans="1:2">
      <c r="A4084" s="509">
        <v>4081</v>
      </c>
      <c r="B4084" s="509" t="s">
        <v>6004</v>
      </c>
    </row>
    <row r="4085" spans="1:2">
      <c r="A4085" s="509">
        <v>4082</v>
      </c>
      <c r="B4085" s="509" t="s">
        <v>6005</v>
      </c>
    </row>
    <row r="4086" spans="1:2">
      <c r="A4086" s="509">
        <v>4083</v>
      </c>
      <c r="B4086" s="509" t="s">
        <v>6006</v>
      </c>
    </row>
    <row r="4087" spans="1:2">
      <c r="A4087" s="509">
        <v>4084</v>
      </c>
      <c r="B4087" s="509" t="s">
        <v>6007</v>
      </c>
    </row>
    <row r="4088" spans="1:2">
      <c r="A4088" s="509">
        <v>4085</v>
      </c>
      <c r="B4088" s="509" t="s">
        <v>6008</v>
      </c>
    </row>
    <row r="4089" spans="1:2">
      <c r="A4089" s="509">
        <v>4086</v>
      </c>
      <c r="B4089" s="509" t="s">
        <v>6009</v>
      </c>
    </row>
    <row r="4090" spans="1:2">
      <c r="A4090" s="509">
        <v>4087</v>
      </c>
      <c r="B4090" s="509" t="s">
        <v>6010</v>
      </c>
    </row>
    <row r="4091" spans="1:2">
      <c r="A4091" s="509">
        <v>4088</v>
      </c>
      <c r="B4091" s="509" t="s">
        <v>6011</v>
      </c>
    </row>
    <row r="4092" spans="1:2">
      <c r="A4092" s="509">
        <v>4089</v>
      </c>
      <c r="B4092" s="509" t="s">
        <v>6012</v>
      </c>
    </row>
    <row r="4093" spans="1:2">
      <c r="A4093" s="509">
        <v>4090</v>
      </c>
      <c r="B4093" s="509" t="s">
        <v>6013</v>
      </c>
    </row>
    <row r="4094" spans="1:2">
      <c r="A4094" s="509">
        <v>4091</v>
      </c>
      <c r="B4094" s="509" t="s">
        <v>6014</v>
      </c>
    </row>
    <row r="4095" spans="1:2">
      <c r="A4095" s="509">
        <v>4092</v>
      </c>
      <c r="B4095" s="509" t="s">
        <v>6015</v>
      </c>
    </row>
    <row r="4096" spans="1:2">
      <c r="A4096" s="509">
        <v>4093</v>
      </c>
      <c r="B4096" s="509" t="s">
        <v>6016</v>
      </c>
    </row>
    <row r="4097" spans="1:2">
      <c r="A4097" s="509">
        <v>4094</v>
      </c>
      <c r="B4097" s="509" t="s">
        <v>6017</v>
      </c>
    </row>
    <row r="4098" spans="1:2">
      <c r="A4098" s="509">
        <v>4095</v>
      </c>
      <c r="B4098" s="509" t="s">
        <v>6018</v>
      </c>
    </row>
    <row r="4099" spans="1:2">
      <c r="A4099" s="509">
        <v>4096</v>
      </c>
      <c r="B4099" s="509" t="s">
        <v>6019</v>
      </c>
    </row>
    <row r="4100" spans="1:2">
      <c r="A4100" s="509">
        <v>4097</v>
      </c>
      <c r="B4100" s="509" t="s">
        <v>6020</v>
      </c>
    </row>
    <row r="4101" spans="1:2">
      <c r="A4101" s="509">
        <v>4098</v>
      </c>
      <c r="B4101" s="509" t="s">
        <v>6021</v>
      </c>
    </row>
    <row r="4102" spans="1:2">
      <c r="A4102" s="509">
        <v>4099</v>
      </c>
      <c r="B4102" s="509" t="s">
        <v>6022</v>
      </c>
    </row>
    <row r="4103" spans="1:2">
      <c r="A4103" s="509">
        <v>4100</v>
      </c>
      <c r="B4103" s="509" t="s">
        <v>6023</v>
      </c>
    </row>
    <row r="4104" spans="1:2">
      <c r="A4104" s="509">
        <v>4101</v>
      </c>
      <c r="B4104" s="509" t="s">
        <v>6024</v>
      </c>
    </row>
    <row r="4105" spans="1:2">
      <c r="A4105" s="509">
        <v>4102</v>
      </c>
      <c r="B4105" s="509" t="s">
        <v>6025</v>
      </c>
    </row>
    <row r="4106" spans="1:2">
      <c r="A4106" s="509">
        <v>4103</v>
      </c>
      <c r="B4106" s="509" t="s">
        <v>6026</v>
      </c>
    </row>
    <row r="4107" spans="1:2">
      <c r="A4107" s="509">
        <v>4104</v>
      </c>
      <c r="B4107" s="509" t="s">
        <v>6027</v>
      </c>
    </row>
    <row r="4108" spans="1:2">
      <c r="A4108" s="509">
        <v>4105</v>
      </c>
      <c r="B4108" s="509" t="s">
        <v>6028</v>
      </c>
    </row>
    <row r="4109" spans="1:2">
      <c r="A4109" s="509">
        <v>4106</v>
      </c>
      <c r="B4109" s="509" t="s">
        <v>6029</v>
      </c>
    </row>
    <row r="4110" spans="1:2">
      <c r="A4110" s="509">
        <v>4107</v>
      </c>
      <c r="B4110" s="509" t="s">
        <v>6030</v>
      </c>
    </row>
    <row r="4111" spans="1:2">
      <c r="A4111" s="509">
        <v>4108</v>
      </c>
      <c r="B4111" s="509" t="s">
        <v>6031</v>
      </c>
    </row>
    <row r="4112" spans="1:2">
      <c r="A4112" s="509">
        <v>4109</v>
      </c>
      <c r="B4112" s="509" t="s">
        <v>6032</v>
      </c>
    </row>
    <row r="4113" spans="1:2">
      <c r="A4113" s="509">
        <v>4110</v>
      </c>
      <c r="B4113" s="509" t="s">
        <v>6033</v>
      </c>
    </row>
    <row r="4114" spans="1:2">
      <c r="A4114" s="509">
        <v>4111</v>
      </c>
      <c r="B4114" s="509" t="s">
        <v>6034</v>
      </c>
    </row>
    <row r="4115" spans="1:2">
      <c r="A4115" s="509">
        <v>4112</v>
      </c>
      <c r="B4115" s="509" t="s">
        <v>6035</v>
      </c>
    </row>
    <row r="4116" spans="1:2">
      <c r="A4116" s="509">
        <v>4113</v>
      </c>
      <c r="B4116" s="509" t="s">
        <v>6036</v>
      </c>
    </row>
    <row r="4117" spans="1:2">
      <c r="A4117" s="509">
        <v>4114</v>
      </c>
      <c r="B4117" s="509" t="s">
        <v>6037</v>
      </c>
    </row>
    <row r="4118" spans="1:2">
      <c r="A4118" s="509">
        <v>4115</v>
      </c>
      <c r="B4118" s="509" t="s">
        <v>6038</v>
      </c>
    </row>
    <row r="4119" spans="1:2">
      <c r="A4119" s="509">
        <v>4116</v>
      </c>
      <c r="B4119" s="509" t="s">
        <v>6039</v>
      </c>
    </row>
    <row r="4120" spans="1:2">
      <c r="A4120" s="509">
        <v>4117</v>
      </c>
      <c r="B4120" s="509" t="s">
        <v>6040</v>
      </c>
    </row>
    <row r="4121" spans="1:2">
      <c r="A4121" s="509">
        <v>4118</v>
      </c>
      <c r="B4121" s="509" t="s">
        <v>6041</v>
      </c>
    </row>
    <row r="4122" spans="1:2">
      <c r="A4122" s="509">
        <v>4119</v>
      </c>
      <c r="B4122" s="509" t="s">
        <v>6042</v>
      </c>
    </row>
    <row r="4123" spans="1:2">
      <c r="A4123" s="509">
        <v>4120</v>
      </c>
      <c r="B4123" s="509" t="s">
        <v>6043</v>
      </c>
    </row>
    <row r="4124" spans="1:2">
      <c r="A4124" s="509">
        <v>4121</v>
      </c>
      <c r="B4124" s="509" t="s">
        <v>6044</v>
      </c>
    </row>
    <row r="4125" spans="1:2">
      <c r="A4125" s="509">
        <v>4122</v>
      </c>
      <c r="B4125" s="509" t="s">
        <v>6045</v>
      </c>
    </row>
    <row r="4126" spans="1:2">
      <c r="A4126" s="509">
        <v>4123</v>
      </c>
      <c r="B4126" s="509" t="s">
        <v>6046</v>
      </c>
    </row>
    <row r="4127" spans="1:2">
      <c r="A4127" s="509">
        <v>4124</v>
      </c>
      <c r="B4127" s="509" t="s">
        <v>6047</v>
      </c>
    </row>
    <row r="4128" spans="1:2">
      <c r="A4128" s="509">
        <v>4125</v>
      </c>
      <c r="B4128" s="509" t="s">
        <v>6048</v>
      </c>
    </row>
    <row r="4129" spans="1:2">
      <c r="A4129" s="509">
        <v>4126</v>
      </c>
      <c r="B4129" s="509" t="s">
        <v>6049</v>
      </c>
    </row>
    <row r="4130" spans="1:2">
      <c r="A4130" s="509">
        <v>4127</v>
      </c>
      <c r="B4130" s="509" t="s">
        <v>6050</v>
      </c>
    </row>
    <row r="4131" spans="1:2">
      <c r="A4131" s="509">
        <v>4128</v>
      </c>
      <c r="B4131" s="509" t="s">
        <v>6051</v>
      </c>
    </row>
    <row r="4132" spans="1:2">
      <c r="A4132" s="509">
        <v>4129</v>
      </c>
      <c r="B4132" s="509" t="s">
        <v>6052</v>
      </c>
    </row>
    <row r="4133" spans="1:2">
      <c r="A4133" s="509">
        <v>4130</v>
      </c>
      <c r="B4133" s="509" t="s">
        <v>6053</v>
      </c>
    </row>
    <row r="4134" spans="1:2">
      <c r="A4134" s="509">
        <v>4131</v>
      </c>
      <c r="B4134" s="509" t="s">
        <v>6054</v>
      </c>
    </row>
    <row r="4135" spans="1:2">
      <c r="A4135" s="509">
        <v>4132</v>
      </c>
      <c r="B4135" s="509" t="s">
        <v>6055</v>
      </c>
    </row>
    <row r="4136" spans="1:2">
      <c r="A4136" s="509">
        <v>4133</v>
      </c>
      <c r="B4136" s="509" t="s">
        <v>6056</v>
      </c>
    </row>
    <row r="4137" spans="1:2">
      <c r="A4137" s="509">
        <v>4134</v>
      </c>
      <c r="B4137" s="509" t="s">
        <v>6057</v>
      </c>
    </row>
    <row r="4138" spans="1:2">
      <c r="A4138" s="509">
        <v>4135</v>
      </c>
      <c r="B4138" s="509" t="s">
        <v>6058</v>
      </c>
    </row>
    <row r="4139" spans="1:2">
      <c r="A4139" s="509">
        <v>4136</v>
      </c>
      <c r="B4139" s="509" t="s">
        <v>6059</v>
      </c>
    </row>
    <row r="4140" spans="1:2">
      <c r="A4140" s="509">
        <v>4137</v>
      </c>
      <c r="B4140" s="509" t="s">
        <v>6060</v>
      </c>
    </row>
    <row r="4141" spans="1:2">
      <c r="A4141" s="509">
        <v>4138</v>
      </c>
      <c r="B4141" s="509" t="s">
        <v>6061</v>
      </c>
    </row>
    <row r="4142" spans="1:2">
      <c r="A4142" s="509">
        <v>4139</v>
      </c>
      <c r="B4142" s="509" t="s">
        <v>6062</v>
      </c>
    </row>
    <row r="4143" spans="1:2">
      <c r="A4143" s="509">
        <v>4140</v>
      </c>
      <c r="B4143" s="509" t="s">
        <v>6063</v>
      </c>
    </row>
    <row r="4144" spans="1:2">
      <c r="A4144" s="509">
        <v>4141</v>
      </c>
      <c r="B4144" s="509" t="s">
        <v>6064</v>
      </c>
    </row>
    <row r="4145" spans="1:2">
      <c r="A4145" s="509">
        <v>4142</v>
      </c>
      <c r="B4145" s="509" t="s">
        <v>6065</v>
      </c>
    </row>
    <row r="4146" spans="1:2">
      <c r="A4146" s="509">
        <v>4143</v>
      </c>
      <c r="B4146" s="509" t="s">
        <v>6066</v>
      </c>
    </row>
    <row r="4147" spans="1:2">
      <c r="A4147" s="509">
        <v>4144</v>
      </c>
      <c r="B4147" s="509" t="s">
        <v>6067</v>
      </c>
    </row>
    <row r="4148" spans="1:2">
      <c r="A4148" s="509">
        <v>4145</v>
      </c>
      <c r="B4148" s="509" t="s">
        <v>6068</v>
      </c>
    </row>
    <row r="4149" spans="1:2">
      <c r="A4149" s="509">
        <v>4146</v>
      </c>
      <c r="B4149" s="509" t="s">
        <v>6069</v>
      </c>
    </row>
    <row r="4150" spans="1:2">
      <c r="A4150" s="509">
        <v>4147</v>
      </c>
      <c r="B4150" s="509" t="s">
        <v>6070</v>
      </c>
    </row>
    <row r="4151" spans="1:2">
      <c r="A4151" s="509">
        <v>4148</v>
      </c>
      <c r="B4151" s="509" t="s">
        <v>6071</v>
      </c>
    </row>
    <row r="4152" spans="1:2">
      <c r="A4152" s="509">
        <v>4149</v>
      </c>
      <c r="B4152" s="509" t="s">
        <v>6072</v>
      </c>
    </row>
    <row r="4153" spans="1:2">
      <c r="A4153" s="509">
        <v>4150</v>
      </c>
      <c r="B4153" s="509" t="s">
        <v>6073</v>
      </c>
    </row>
    <row r="4154" spans="1:2">
      <c r="A4154" s="509">
        <v>4151</v>
      </c>
      <c r="B4154" s="509" t="s">
        <v>6074</v>
      </c>
    </row>
    <row r="4155" spans="1:2">
      <c r="A4155" s="509">
        <v>4152</v>
      </c>
      <c r="B4155" s="509" t="s">
        <v>6075</v>
      </c>
    </row>
    <row r="4156" spans="1:2">
      <c r="A4156" s="509">
        <v>4153</v>
      </c>
      <c r="B4156" s="509" t="s">
        <v>6076</v>
      </c>
    </row>
    <row r="4157" spans="1:2">
      <c r="A4157" s="509">
        <v>4154</v>
      </c>
      <c r="B4157" s="509" t="s">
        <v>6077</v>
      </c>
    </row>
    <row r="4158" spans="1:2">
      <c r="A4158" s="509">
        <v>4155</v>
      </c>
      <c r="B4158" s="509" t="s">
        <v>6078</v>
      </c>
    </row>
    <row r="4159" spans="1:2">
      <c r="A4159" s="509">
        <v>4156</v>
      </c>
      <c r="B4159" s="509" t="s">
        <v>6079</v>
      </c>
    </row>
    <row r="4160" spans="1:2">
      <c r="A4160" s="509">
        <v>4157</v>
      </c>
      <c r="B4160" s="509" t="s">
        <v>6080</v>
      </c>
    </row>
    <row r="4161" spans="1:2">
      <c r="A4161" s="509">
        <v>4158</v>
      </c>
      <c r="B4161" s="509" t="s">
        <v>6081</v>
      </c>
    </row>
    <row r="4162" spans="1:2">
      <c r="A4162" s="509">
        <v>4159</v>
      </c>
      <c r="B4162" s="509" t="s">
        <v>6082</v>
      </c>
    </row>
    <row r="4163" spans="1:2">
      <c r="A4163" s="509">
        <v>4160</v>
      </c>
      <c r="B4163" s="509" t="s">
        <v>6083</v>
      </c>
    </row>
    <row r="4164" spans="1:2">
      <c r="A4164" s="509">
        <v>4161</v>
      </c>
      <c r="B4164" s="509" t="s">
        <v>6084</v>
      </c>
    </row>
    <row r="4165" spans="1:2">
      <c r="A4165" s="509">
        <v>4162</v>
      </c>
      <c r="B4165" s="509" t="s">
        <v>6085</v>
      </c>
    </row>
    <row r="4166" spans="1:2">
      <c r="A4166" s="509">
        <v>4163</v>
      </c>
      <c r="B4166" s="509" t="s">
        <v>6086</v>
      </c>
    </row>
    <row r="4167" spans="1:2">
      <c r="A4167" s="509">
        <v>4164</v>
      </c>
      <c r="B4167" s="509" t="s">
        <v>6087</v>
      </c>
    </row>
    <row r="4168" spans="1:2">
      <c r="A4168" s="509">
        <v>4165</v>
      </c>
      <c r="B4168" s="509" t="s">
        <v>6088</v>
      </c>
    </row>
    <row r="4169" spans="1:2">
      <c r="A4169" s="509">
        <v>4166</v>
      </c>
      <c r="B4169" s="509" t="s">
        <v>6089</v>
      </c>
    </row>
    <row r="4170" spans="1:2">
      <c r="A4170" s="509">
        <v>4167</v>
      </c>
      <c r="B4170" s="509" t="s">
        <v>6090</v>
      </c>
    </row>
    <row r="4171" spans="1:2">
      <c r="A4171" s="509">
        <v>4168</v>
      </c>
      <c r="B4171" s="509" t="s">
        <v>6091</v>
      </c>
    </row>
    <row r="4172" spans="1:2">
      <c r="A4172" s="509">
        <v>4169</v>
      </c>
      <c r="B4172" s="509" t="s">
        <v>6092</v>
      </c>
    </row>
    <row r="4173" spans="1:2">
      <c r="A4173" s="509">
        <v>4170</v>
      </c>
      <c r="B4173" s="509" t="s">
        <v>6093</v>
      </c>
    </row>
    <row r="4174" spans="1:2">
      <c r="A4174" s="509">
        <v>4171</v>
      </c>
      <c r="B4174" s="509" t="s">
        <v>6094</v>
      </c>
    </row>
    <row r="4175" spans="1:2">
      <c r="A4175" s="509">
        <v>4172</v>
      </c>
      <c r="B4175" s="509" t="s">
        <v>6095</v>
      </c>
    </row>
    <row r="4176" spans="1:2">
      <c r="A4176" s="509">
        <v>4173</v>
      </c>
      <c r="B4176" s="509" t="s">
        <v>6096</v>
      </c>
    </row>
    <row r="4177" spans="1:2">
      <c r="A4177" s="509">
        <v>4174</v>
      </c>
      <c r="B4177" s="509" t="s">
        <v>6097</v>
      </c>
    </row>
    <row r="4178" spans="1:2">
      <c r="A4178" s="509">
        <v>4175</v>
      </c>
      <c r="B4178" s="509" t="s">
        <v>6098</v>
      </c>
    </row>
    <row r="4179" spans="1:2">
      <c r="A4179" s="509">
        <v>4176</v>
      </c>
      <c r="B4179" s="509" t="s">
        <v>6099</v>
      </c>
    </row>
    <row r="4180" spans="1:2">
      <c r="A4180" s="509">
        <v>4177</v>
      </c>
      <c r="B4180" s="509" t="s">
        <v>6100</v>
      </c>
    </row>
    <row r="4181" spans="1:2">
      <c r="A4181" s="509">
        <v>4178</v>
      </c>
      <c r="B4181" s="509" t="s">
        <v>6101</v>
      </c>
    </row>
    <row r="4182" spans="1:2">
      <c r="A4182" s="509">
        <v>4179</v>
      </c>
      <c r="B4182" s="509" t="s">
        <v>6102</v>
      </c>
    </row>
    <row r="4183" spans="1:2">
      <c r="A4183" s="509">
        <v>4180</v>
      </c>
      <c r="B4183" s="509" t="s">
        <v>6103</v>
      </c>
    </row>
    <row r="4184" spans="1:2">
      <c r="A4184" s="509">
        <v>4181</v>
      </c>
      <c r="B4184" s="509" t="s">
        <v>6104</v>
      </c>
    </row>
    <row r="4185" spans="1:2">
      <c r="A4185" s="509">
        <v>4182</v>
      </c>
      <c r="B4185" s="509" t="s">
        <v>6105</v>
      </c>
    </row>
    <row r="4186" spans="1:2">
      <c r="A4186" s="509">
        <v>4183</v>
      </c>
      <c r="B4186" s="509" t="s">
        <v>6106</v>
      </c>
    </row>
    <row r="4187" spans="1:2">
      <c r="A4187" s="509">
        <v>4184</v>
      </c>
      <c r="B4187" s="509" t="s">
        <v>6107</v>
      </c>
    </row>
    <row r="4188" spans="1:2">
      <c r="A4188" s="509">
        <v>4185</v>
      </c>
      <c r="B4188" s="509" t="s">
        <v>6108</v>
      </c>
    </row>
    <row r="4189" spans="1:2">
      <c r="A4189" s="509">
        <v>4186</v>
      </c>
      <c r="B4189" s="509" t="s">
        <v>6109</v>
      </c>
    </row>
    <row r="4190" spans="1:2">
      <c r="A4190" s="509">
        <v>4187</v>
      </c>
      <c r="B4190" s="509" t="s">
        <v>6110</v>
      </c>
    </row>
    <row r="4191" spans="1:2">
      <c r="A4191" s="509">
        <v>4188</v>
      </c>
      <c r="B4191" s="509" t="s">
        <v>6111</v>
      </c>
    </row>
    <row r="4192" spans="1:2">
      <c r="A4192" s="509">
        <v>4189</v>
      </c>
      <c r="B4192" s="509" t="s">
        <v>6112</v>
      </c>
    </row>
    <row r="4193" spans="1:2">
      <c r="A4193" s="509">
        <v>4190</v>
      </c>
      <c r="B4193" s="509" t="s">
        <v>6113</v>
      </c>
    </row>
    <row r="4194" spans="1:2">
      <c r="A4194" s="509">
        <v>4191</v>
      </c>
      <c r="B4194" s="509" t="s">
        <v>6114</v>
      </c>
    </row>
    <row r="4195" spans="1:2">
      <c r="A4195" s="509">
        <v>4192</v>
      </c>
      <c r="B4195" s="509" t="s">
        <v>6115</v>
      </c>
    </row>
    <row r="4196" spans="1:2">
      <c r="A4196" s="509">
        <v>4193</v>
      </c>
      <c r="B4196" s="509" t="s">
        <v>6116</v>
      </c>
    </row>
    <row r="4197" spans="1:2">
      <c r="A4197" s="509">
        <v>4194</v>
      </c>
      <c r="B4197" s="509" t="s">
        <v>6117</v>
      </c>
    </row>
    <row r="4198" spans="1:2">
      <c r="A4198" s="509">
        <v>4195</v>
      </c>
      <c r="B4198" s="509" t="s">
        <v>6118</v>
      </c>
    </row>
    <row r="4199" spans="1:2">
      <c r="A4199" s="509">
        <v>4196</v>
      </c>
      <c r="B4199" s="509" t="s">
        <v>6119</v>
      </c>
    </row>
    <row r="4200" spans="1:2">
      <c r="A4200" s="509">
        <v>4197</v>
      </c>
      <c r="B4200" s="509" t="s">
        <v>6120</v>
      </c>
    </row>
    <row r="4201" spans="1:2">
      <c r="A4201" s="509">
        <v>4198</v>
      </c>
      <c r="B4201" s="509" t="s">
        <v>6121</v>
      </c>
    </row>
    <row r="4202" spans="1:2">
      <c r="A4202" s="509">
        <v>4199</v>
      </c>
      <c r="B4202" s="509" t="s">
        <v>6122</v>
      </c>
    </row>
    <row r="4203" spans="1:2">
      <c r="A4203" s="509">
        <v>4200</v>
      </c>
      <c r="B4203" s="509" t="s">
        <v>6123</v>
      </c>
    </row>
    <row r="4204" spans="1:2">
      <c r="A4204" s="509">
        <v>4201</v>
      </c>
      <c r="B4204" s="509" t="s">
        <v>6124</v>
      </c>
    </row>
    <row r="4205" spans="1:2">
      <c r="A4205" s="509">
        <v>4202</v>
      </c>
      <c r="B4205" s="509" t="s">
        <v>6125</v>
      </c>
    </row>
    <row r="4206" spans="1:2">
      <c r="A4206" s="509">
        <v>4203</v>
      </c>
      <c r="B4206" s="509" t="s">
        <v>6126</v>
      </c>
    </row>
    <row r="4207" spans="1:2">
      <c r="A4207" s="509">
        <v>4204</v>
      </c>
      <c r="B4207" s="509" t="s">
        <v>6127</v>
      </c>
    </row>
    <row r="4208" spans="1:2">
      <c r="A4208" s="509">
        <v>4205</v>
      </c>
      <c r="B4208" s="509" t="s">
        <v>6128</v>
      </c>
    </row>
    <row r="4209" spans="1:2">
      <c r="A4209" s="509">
        <v>4206</v>
      </c>
      <c r="B4209" s="509" t="s">
        <v>6129</v>
      </c>
    </row>
    <row r="4210" spans="1:2">
      <c r="A4210" s="509">
        <v>4207</v>
      </c>
      <c r="B4210" s="509" t="s">
        <v>6130</v>
      </c>
    </row>
    <row r="4211" spans="1:2">
      <c r="A4211" s="509">
        <v>4208</v>
      </c>
      <c r="B4211" s="509" t="s">
        <v>6131</v>
      </c>
    </row>
    <row r="4212" spans="1:2">
      <c r="A4212" s="509">
        <v>4209</v>
      </c>
      <c r="B4212" s="509" t="s">
        <v>6132</v>
      </c>
    </row>
    <row r="4213" spans="1:2">
      <c r="A4213" s="509">
        <v>4210</v>
      </c>
      <c r="B4213" s="509" t="s">
        <v>6133</v>
      </c>
    </row>
    <row r="4214" spans="1:2">
      <c r="A4214" s="509">
        <v>4211</v>
      </c>
      <c r="B4214" s="509" t="s">
        <v>6134</v>
      </c>
    </row>
    <row r="4215" spans="1:2">
      <c r="A4215" s="509">
        <v>4212</v>
      </c>
      <c r="B4215" s="509" t="s">
        <v>6135</v>
      </c>
    </row>
    <row r="4216" spans="1:2">
      <c r="A4216" s="509">
        <v>4213</v>
      </c>
      <c r="B4216" s="509" t="s">
        <v>6136</v>
      </c>
    </row>
    <row r="4217" spans="1:2">
      <c r="A4217" s="509">
        <v>4214</v>
      </c>
      <c r="B4217" s="509" t="s">
        <v>6137</v>
      </c>
    </row>
    <row r="4218" spans="1:2">
      <c r="A4218" s="509">
        <v>4215</v>
      </c>
      <c r="B4218" s="509" t="s">
        <v>6138</v>
      </c>
    </row>
    <row r="4219" spans="1:2">
      <c r="A4219" s="509">
        <v>4216</v>
      </c>
      <c r="B4219" s="509" t="s">
        <v>6139</v>
      </c>
    </row>
    <row r="4220" spans="1:2">
      <c r="A4220" s="509">
        <v>4217</v>
      </c>
      <c r="B4220" s="509" t="s">
        <v>6140</v>
      </c>
    </row>
    <row r="4221" spans="1:2">
      <c r="A4221" s="509">
        <v>4218</v>
      </c>
      <c r="B4221" s="509" t="s">
        <v>6141</v>
      </c>
    </row>
    <row r="4222" spans="1:2">
      <c r="A4222" s="509">
        <v>4219</v>
      </c>
      <c r="B4222" s="509" t="s">
        <v>6142</v>
      </c>
    </row>
    <row r="4223" spans="1:2">
      <c r="A4223" s="509">
        <v>4220</v>
      </c>
      <c r="B4223" s="509" t="s">
        <v>6143</v>
      </c>
    </row>
    <row r="4224" spans="1:2">
      <c r="A4224" s="509">
        <v>4221</v>
      </c>
      <c r="B4224" s="509" t="s">
        <v>6144</v>
      </c>
    </row>
    <row r="4225" spans="1:2">
      <c r="A4225" s="509">
        <v>4222</v>
      </c>
      <c r="B4225" s="509" t="s">
        <v>6145</v>
      </c>
    </row>
    <row r="4226" spans="1:2">
      <c r="A4226" s="509">
        <v>4223</v>
      </c>
      <c r="B4226" s="509" t="s">
        <v>6146</v>
      </c>
    </row>
    <row r="4227" spans="1:2">
      <c r="A4227" s="509">
        <v>4224</v>
      </c>
      <c r="B4227" s="509" t="s">
        <v>6147</v>
      </c>
    </row>
    <row r="4228" spans="1:2">
      <c r="A4228" s="509">
        <v>4225</v>
      </c>
      <c r="B4228" s="509" t="s">
        <v>6148</v>
      </c>
    </row>
    <row r="4229" spans="1:2">
      <c r="A4229" s="509">
        <v>4226</v>
      </c>
      <c r="B4229" s="509" t="s">
        <v>6149</v>
      </c>
    </row>
    <row r="4230" spans="1:2">
      <c r="A4230" s="509">
        <v>4227</v>
      </c>
      <c r="B4230" s="509" t="s">
        <v>6150</v>
      </c>
    </row>
    <row r="4231" spans="1:2">
      <c r="A4231" s="509">
        <v>4228</v>
      </c>
      <c r="B4231" s="509" t="s">
        <v>6151</v>
      </c>
    </row>
    <row r="4232" spans="1:2">
      <c r="A4232" s="509">
        <v>4229</v>
      </c>
      <c r="B4232" s="509" t="s">
        <v>6152</v>
      </c>
    </row>
    <row r="4233" spans="1:2">
      <c r="A4233" s="509">
        <v>4230</v>
      </c>
      <c r="B4233" s="509" t="s">
        <v>6153</v>
      </c>
    </row>
    <row r="4234" spans="1:2">
      <c r="A4234" s="509">
        <v>4231</v>
      </c>
      <c r="B4234" s="509" t="s">
        <v>6154</v>
      </c>
    </row>
    <row r="4235" spans="1:2">
      <c r="A4235" s="509">
        <v>4232</v>
      </c>
      <c r="B4235" s="509" t="s">
        <v>6155</v>
      </c>
    </row>
    <row r="4236" spans="1:2">
      <c r="A4236" s="509">
        <v>4233</v>
      </c>
      <c r="B4236" s="509" t="s">
        <v>6156</v>
      </c>
    </row>
    <row r="4237" spans="1:2">
      <c r="A4237" s="509">
        <v>4234</v>
      </c>
      <c r="B4237" s="509" t="s">
        <v>6157</v>
      </c>
    </row>
    <row r="4238" spans="1:2">
      <c r="A4238" s="509">
        <v>4235</v>
      </c>
      <c r="B4238" s="509" t="s">
        <v>6158</v>
      </c>
    </row>
    <row r="4239" spans="1:2">
      <c r="A4239" s="509">
        <v>4236</v>
      </c>
      <c r="B4239" s="509" t="s">
        <v>6159</v>
      </c>
    </row>
    <row r="4240" spans="1:2">
      <c r="A4240" s="509">
        <v>4237</v>
      </c>
      <c r="B4240" s="509" t="s">
        <v>6160</v>
      </c>
    </row>
    <row r="4241" spans="1:2">
      <c r="A4241" s="509">
        <v>4238</v>
      </c>
      <c r="B4241" s="509" t="s">
        <v>6161</v>
      </c>
    </row>
    <row r="4242" spans="1:2">
      <c r="A4242" s="509">
        <v>4239</v>
      </c>
      <c r="B4242" s="509" t="s">
        <v>6162</v>
      </c>
    </row>
    <row r="4243" spans="1:2">
      <c r="A4243" s="509">
        <v>4240</v>
      </c>
      <c r="B4243" s="509" t="s">
        <v>6163</v>
      </c>
    </row>
    <row r="4244" spans="1:2">
      <c r="A4244" s="509">
        <v>4241</v>
      </c>
      <c r="B4244" s="509" t="s">
        <v>6164</v>
      </c>
    </row>
    <row r="4245" spans="1:2">
      <c r="A4245" s="509">
        <v>4242</v>
      </c>
      <c r="B4245" s="509" t="s">
        <v>6165</v>
      </c>
    </row>
    <row r="4246" spans="1:2">
      <c r="A4246" s="509">
        <v>4243</v>
      </c>
      <c r="B4246" s="509" t="s">
        <v>6166</v>
      </c>
    </row>
    <row r="4247" spans="1:2">
      <c r="A4247" s="509">
        <v>4244</v>
      </c>
      <c r="B4247" s="509" t="s">
        <v>6167</v>
      </c>
    </row>
    <row r="4248" spans="1:2">
      <c r="A4248" s="509">
        <v>4245</v>
      </c>
      <c r="B4248" s="509" t="s">
        <v>6168</v>
      </c>
    </row>
    <row r="4249" spans="1:2">
      <c r="A4249" s="509">
        <v>4246</v>
      </c>
      <c r="B4249" s="509" t="s">
        <v>6169</v>
      </c>
    </row>
    <row r="4250" spans="1:2">
      <c r="A4250" s="509">
        <v>4247</v>
      </c>
      <c r="B4250" s="509" t="s">
        <v>6170</v>
      </c>
    </row>
    <row r="4251" spans="1:2">
      <c r="A4251" s="509">
        <v>4248</v>
      </c>
      <c r="B4251" s="509" t="s">
        <v>6171</v>
      </c>
    </row>
    <row r="4252" spans="1:2">
      <c r="A4252" s="509">
        <v>4249</v>
      </c>
      <c r="B4252" s="509" t="s">
        <v>6172</v>
      </c>
    </row>
    <row r="4253" spans="1:2">
      <c r="A4253" s="509">
        <v>4250</v>
      </c>
      <c r="B4253" s="509" t="s">
        <v>6173</v>
      </c>
    </row>
    <row r="4254" spans="1:2">
      <c r="A4254" s="509">
        <v>4251</v>
      </c>
      <c r="B4254" s="509" t="s">
        <v>6174</v>
      </c>
    </row>
    <row r="4255" spans="1:2">
      <c r="A4255" s="509">
        <v>4252</v>
      </c>
      <c r="B4255" s="509" t="s">
        <v>6175</v>
      </c>
    </row>
    <row r="4256" spans="1:2">
      <c r="A4256" s="509">
        <v>4253</v>
      </c>
      <c r="B4256" s="509" t="s">
        <v>6176</v>
      </c>
    </row>
    <row r="4257" spans="1:2">
      <c r="A4257" s="509">
        <v>4254</v>
      </c>
      <c r="B4257" s="509" t="s">
        <v>6177</v>
      </c>
    </row>
    <row r="4258" spans="1:2">
      <c r="A4258" s="509">
        <v>4255</v>
      </c>
      <c r="B4258" s="509" t="s">
        <v>6178</v>
      </c>
    </row>
    <row r="4259" spans="1:2">
      <c r="A4259" s="509">
        <v>4256</v>
      </c>
      <c r="B4259" s="509" t="s">
        <v>6179</v>
      </c>
    </row>
    <row r="4260" spans="1:2">
      <c r="A4260" s="509">
        <v>4257</v>
      </c>
      <c r="B4260" s="509" t="s">
        <v>6180</v>
      </c>
    </row>
    <row r="4261" spans="1:2">
      <c r="A4261" s="509">
        <v>4258</v>
      </c>
      <c r="B4261" s="509" t="s">
        <v>6181</v>
      </c>
    </row>
    <row r="4262" spans="1:2">
      <c r="A4262" s="509">
        <v>4259</v>
      </c>
      <c r="B4262" s="509" t="s">
        <v>6182</v>
      </c>
    </row>
    <row r="4263" spans="1:2">
      <c r="A4263" s="509">
        <v>4260</v>
      </c>
      <c r="B4263" s="509" t="s">
        <v>6183</v>
      </c>
    </row>
    <row r="4264" spans="1:2">
      <c r="A4264" s="509">
        <v>4261</v>
      </c>
      <c r="B4264" s="509" t="s">
        <v>6184</v>
      </c>
    </row>
    <row r="4265" spans="1:2">
      <c r="A4265" s="509">
        <v>4262</v>
      </c>
      <c r="B4265" s="509" t="s">
        <v>6185</v>
      </c>
    </row>
    <row r="4266" spans="1:2">
      <c r="A4266" s="509">
        <v>4263</v>
      </c>
      <c r="B4266" s="509" t="s">
        <v>6186</v>
      </c>
    </row>
    <row r="4267" spans="1:2">
      <c r="A4267" s="509">
        <v>4264</v>
      </c>
      <c r="B4267" s="509" t="s">
        <v>6187</v>
      </c>
    </row>
    <row r="4268" spans="1:2">
      <c r="A4268" s="509">
        <v>4265</v>
      </c>
      <c r="B4268" s="509" t="s">
        <v>6188</v>
      </c>
    </row>
    <row r="4269" spans="1:2">
      <c r="A4269" s="509">
        <v>4266</v>
      </c>
      <c r="B4269" s="509" t="s">
        <v>6189</v>
      </c>
    </row>
    <row r="4270" spans="1:2">
      <c r="A4270" s="509">
        <v>4267</v>
      </c>
      <c r="B4270" s="509" t="s">
        <v>6190</v>
      </c>
    </row>
    <row r="4271" spans="1:2">
      <c r="A4271" s="509">
        <v>4268</v>
      </c>
      <c r="B4271" s="509" t="s">
        <v>6191</v>
      </c>
    </row>
    <row r="4272" spans="1:2">
      <c r="A4272" s="509">
        <v>4269</v>
      </c>
      <c r="B4272" s="509" t="s">
        <v>6192</v>
      </c>
    </row>
    <row r="4273" spans="1:2">
      <c r="A4273" s="509">
        <v>4270</v>
      </c>
      <c r="B4273" s="509" t="s">
        <v>6193</v>
      </c>
    </row>
    <row r="4274" spans="1:2">
      <c r="A4274" s="509">
        <v>4271</v>
      </c>
      <c r="B4274" s="509" t="s">
        <v>6194</v>
      </c>
    </row>
    <row r="4275" spans="1:2">
      <c r="A4275" s="509">
        <v>4272</v>
      </c>
      <c r="B4275" s="509" t="s">
        <v>765</v>
      </c>
    </row>
    <row r="4276" spans="1:2">
      <c r="A4276" s="509">
        <v>4273</v>
      </c>
      <c r="B4276" s="509" t="s">
        <v>6195</v>
      </c>
    </row>
    <row r="4277" spans="1:2">
      <c r="A4277" s="509">
        <v>4274</v>
      </c>
      <c r="B4277" s="509" t="s">
        <v>6196</v>
      </c>
    </row>
    <row r="4278" spans="1:2">
      <c r="A4278" s="509">
        <v>4275</v>
      </c>
      <c r="B4278" s="509" t="s">
        <v>6197</v>
      </c>
    </row>
    <row r="4279" spans="1:2">
      <c r="A4279" s="509">
        <v>4276</v>
      </c>
      <c r="B4279" s="509" t="s">
        <v>6198</v>
      </c>
    </row>
    <row r="4280" spans="1:2">
      <c r="A4280" s="509">
        <v>4277</v>
      </c>
      <c r="B4280" s="509" t="s">
        <v>6199</v>
      </c>
    </row>
    <row r="4281" spans="1:2">
      <c r="A4281" s="509">
        <v>4278</v>
      </c>
      <c r="B4281" s="509" t="s">
        <v>6200</v>
      </c>
    </row>
    <row r="4282" spans="1:2">
      <c r="A4282" s="509">
        <v>4279</v>
      </c>
      <c r="B4282" s="509" t="s">
        <v>6201</v>
      </c>
    </row>
    <row r="4283" spans="1:2">
      <c r="A4283" s="509">
        <v>4280</v>
      </c>
      <c r="B4283" s="509" t="s">
        <v>6202</v>
      </c>
    </row>
    <row r="4284" spans="1:2">
      <c r="A4284" s="509">
        <v>4281</v>
      </c>
      <c r="B4284" s="509" t="s">
        <v>6203</v>
      </c>
    </row>
    <row r="4285" spans="1:2">
      <c r="A4285" s="509">
        <v>4282</v>
      </c>
      <c r="B4285" s="509" t="s">
        <v>6204</v>
      </c>
    </row>
    <row r="4286" spans="1:2">
      <c r="A4286" s="509">
        <v>4283</v>
      </c>
      <c r="B4286" s="509" t="s">
        <v>6205</v>
      </c>
    </row>
    <row r="4287" spans="1:2">
      <c r="A4287" s="509">
        <v>4284</v>
      </c>
      <c r="B4287" s="509" t="s">
        <v>6206</v>
      </c>
    </row>
    <row r="4288" spans="1:2">
      <c r="A4288" s="509">
        <v>4285</v>
      </c>
      <c r="B4288" s="509" t="s">
        <v>6207</v>
      </c>
    </row>
    <row r="4289" spans="1:2">
      <c r="A4289" s="509">
        <v>4286</v>
      </c>
      <c r="B4289" s="509" t="s">
        <v>6208</v>
      </c>
    </row>
    <row r="4290" spans="1:2">
      <c r="A4290" s="509">
        <v>4287</v>
      </c>
      <c r="B4290" s="509" t="s">
        <v>6209</v>
      </c>
    </row>
    <row r="4291" spans="1:2">
      <c r="A4291" s="509">
        <v>4288</v>
      </c>
      <c r="B4291" s="509" t="s">
        <v>6210</v>
      </c>
    </row>
    <row r="4292" spans="1:2">
      <c r="A4292" s="509">
        <v>4289</v>
      </c>
      <c r="B4292" s="509" t="s">
        <v>6211</v>
      </c>
    </row>
    <row r="4293" spans="1:2">
      <c r="A4293" s="509">
        <v>4290</v>
      </c>
      <c r="B4293" s="509" t="s">
        <v>6212</v>
      </c>
    </row>
    <row r="4294" spans="1:2">
      <c r="A4294" s="509">
        <v>4291</v>
      </c>
      <c r="B4294" s="509" t="s">
        <v>6213</v>
      </c>
    </row>
    <row r="4295" spans="1:2">
      <c r="A4295" s="509">
        <v>4292</v>
      </c>
      <c r="B4295" s="509" t="s">
        <v>6214</v>
      </c>
    </row>
    <row r="4296" spans="1:2">
      <c r="A4296" s="509">
        <v>4293</v>
      </c>
      <c r="B4296" s="509" t="s">
        <v>6215</v>
      </c>
    </row>
    <row r="4297" spans="1:2">
      <c r="A4297" s="509">
        <v>4294</v>
      </c>
      <c r="B4297" s="509" t="s">
        <v>6216</v>
      </c>
    </row>
    <row r="4298" spans="1:2">
      <c r="A4298" s="509">
        <v>4295</v>
      </c>
      <c r="B4298" s="509" t="s">
        <v>6217</v>
      </c>
    </row>
    <row r="4299" spans="1:2">
      <c r="A4299" s="509">
        <v>4296</v>
      </c>
      <c r="B4299" s="509" t="s">
        <v>6218</v>
      </c>
    </row>
    <row r="4300" spans="1:2">
      <c r="A4300" s="509">
        <v>4297</v>
      </c>
      <c r="B4300" s="509" t="s">
        <v>6219</v>
      </c>
    </row>
    <row r="4301" spans="1:2">
      <c r="A4301" s="509">
        <v>4298</v>
      </c>
      <c r="B4301" s="509" t="s">
        <v>6220</v>
      </c>
    </row>
    <row r="4302" spans="1:2">
      <c r="A4302" s="509">
        <v>4299</v>
      </c>
      <c r="B4302" s="509" t="s">
        <v>6221</v>
      </c>
    </row>
    <row r="4303" spans="1:2">
      <c r="A4303" s="509">
        <v>4300</v>
      </c>
      <c r="B4303" s="509" t="s">
        <v>6222</v>
      </c>
    </row>
    <row r="4304" spans="1:2">
      <c r="A4304" s="509">
        <v>4301</v>
      </c>
      <c r="B4304" s="509" t="s">
        <v>6223</v>
      </c>
    </row>
    <row r="4305" spans="1:2">
      <c r="A4305" s="509">
        <v>4302</v>
      </c>
      <c r="B4305" s="509" t="s">
        <v>6224</v>
      </c>
    </row>
    <row r="4306" spans="1:2">
      <c r="A4306" s="509">
        <v>4303</v>
      </c>
      <c r="B4306" s="509" t="s">
        <v>6225</v>
      </c>
    </row>
    <row r="4307" spans="1:2">
      <c r="A4307" s="509">
        <v>4304</v>
      </c>
      <c r="B4307" s="509" t="s">
        <v>6226</v>
      </c>
    </row>
    <row r="4308" spans="1:2">
      <c r="A4308" s="509">
        <v>4305</v>
      </c>
      <c r="B4308" s="509" t="s">
        <v>6227</v>
      </c>
    </row>
    <row r="4309" spans="1:2">
      <c r="A4309" s="509">
        <v>4306</v>
      </c>
      <c r="B4309" s="509" t="s">
        <v>6228</v>
      </c>
    </row>
    <row r="4310" spans="1:2">
      <c r="A4310" s="509">
        <v>4307</v>
      </c>
      <c r="B4310" s="509" t="s">
        <v>6229</v>
      </c>
    </row>
    <row r="4311" spans="1:2">
      <c r="A4311" s="509">
        <v>4308</v>
      </c>
      <c r="B4311" s="509" t="s">
        <v>6230</v>
      </c>
    </row>
    <row r="4312" spans="1:2">
      <c r="A4312" s="509">
        <v>4309</v>
      </c>
      <c r="B4312" s="509" t="s">
        <v>6231</v>
      </c>
    </row>
    <row r="4313" spans="1:2">
      <c r="A4313" s="509">
        <v>4310</v>
      </c>
      <c r="B4313" s="509" t="s">
        <v>6232</v>
      </c>
    </row>
    <row r="4314" spans="1:2">
      <c r="A4314" s="509">
        <v>4311</v>
      </c>
      <c r="B4314" s="509" t="s">
        <v>6233</v>
      </c>
    </row>
    <row r="4315" spans="1:2">
      <c r="A4315" s="509">
        <v>4312</v>
      </c>
      <c r="B4315" s="509" t="s">
        <v>6234</v>
      </c>
    </row>
    <row r="4316" spans="1:2">
      <c r="A4316" s="509">
        <v>4313</v>
      </c>
      <c r="B4316" s="509" t="s">
        <v>6235</v>
      </c>
    </row>
    <row r="4317" spans="1:2">
      <c r="A4317" s="509">
        <v>4314</v>
      </c>
      <c r="B4317" s="509" t="s">
        <v>6236</v>
      </c>
    </row>
    <row r="4318" spans="1:2">
      <c r="A4318" s="509">
        <v>4315</v>
      </c>
      <c r="B4318" s="509" t="s">
        <v>6237</v>
      </c>
    </row>
    <row r="4319" spans="1:2">
      <c r="A4319" s="509">
        <v>4316</v>
      </c>
      <c r="B4319" s="509" t="s">
        <v>6238</v>
      </c>
    </row>
    <row r="4320" spans="1:2">
      <c r="A4320" s="509">
        <v>4317</v>
      </c>
      <c r="B4320" s="509" t="s">
        <v>6239</v>
      </c>
    </row>
    <row r="4321" spans="1:2">
      <c r="A4321" s="509">
        <v>4318</v>
      </c>
      <c r="B4321" s="509" t="s">
        <v>6240</v>
      </c>
    </row>
    <row r="4322" spans="1:2">
      <c r="A4322" s="509">
        <v>4319</v>
      </c>
      <c r="B4322" s="509" t="s">
        <v>6241</v>
      </c>
    </row>
    <row r="4323" spans="1:2">
      <c r="A4323" s="509">
        <v>4320</v>
      </c>
      <c r="B4323" s="509" t="s">
        <v>6242</v>
      </c>
    </row>
    <row r="4324" spans="1:2">
      <c r="A4324" s="509">
        <v>4321</v>
      </c>
      <c r="B4324" s="509" t="s">
        <v>6243</v>
      </c>
    </row>
    <row r="4325" spans="1:2">
      <c r="A4325" s="509">
        <v>4322</v>
      </c>
      <c r="B4325" s="509" t="s">
        <v>6244</v>
      </c>
    </row>
    <row r="4326" spans="1:2">
      <c r="A4326" s="509">
        <v>4323</v>
      </c>
      <c r="B4326" s="509" t="s">
        <v>6245</v>
      </c>
    </row>
    <row r="4327" spans="1:2">
      <c r="A4327" s="509">
        <v>4324</v>
      </c>
      <c r="B4327" s="509" t="s">
        <v>6246</v>
      </c>
    </row>
    <row r="4328" spans="1:2">
      <c r="A4328" s="509">
        <v>4325</v>
      </c>
      <c r="B4328" s="509" t="s">
        <v>6247</v>
      </c>
    </row>
    <row r="4329" spans="1:2">
      <c r="A4329" s="509">
        <v>4326</v>
      </c>
      <c r="B4329" s="509" t="s">
        <v>6248</v>
      </c>
    </row>
    <row r="4330" spans="1:2">
      <c r="A4330" s="509">
        <v>4327</v>
      </c>
      <c r="B4330" s="509" t="s">
        <v>6249</v>
      </c>
    </row>
    <row r="4331" spans="1:2">
      <c r="A4331" s="509">
        <v>4328</v>
      </c>
      <c r="B4331" s="509" t="s">
        <v>6250</v>
      </c>
    </row>
    <row r="4332" spans="1:2">
      <c r="A4332" s="509">
        <v>4329</v>
      </c>
      <c r="B4332" s="509" t="s">
        <v>6251</v>
      </c>
    </row>
    <row r="4333" spans="1:2">
      <c r="A4333" s="509">
        <v>4330</v>
      </c>
      <c r="B4333" s="509" t="s">
        <v>6252</v>
      </c>
    </row>
    <row r="4334" spans="1:2">
      <c r="A4334" s="509">
        <v>4331</v>
      </c>
      <c r="B4334" s="509" t="s">
        <v>6253</v>
      </c>
    </row>
    <row r="4335" spans="1:2">
      <c r="A4335" s="509">
        <v>4332</v>
      </c>
      <c r="B4335" s="509" t="s">
        <v>6254</v>
      </c>
    </row>
    <row r="4336" spans="1:2">
      <c r="A4336" s="509">
        <v>4333</v>
      </c>
      <c r="B4336" s="509" t="s">
        <v>6255</v>
      </c>
    </row>
    <row r="4337" spans="1:2">
      <c r="A4337" s="509">
        <v>4334</v>
      </c>
      <c r="B4337" s="509" t="s">
        <v>6256</v>
      </c>
    </row>
    <row r="4338" spans="1:2">
      <c r="A4338" s="509">
        <v>4335</v>
      </c>
      <c r="B4338" s="509" t="s">
        <v>6257</v>
      </c>
    </row>
    <row r="4339" spans="1:2">
      <c r="A4339" s="509">
        <v>4336</v>
      </c>
      <c r="B4339" s="509" t="s">
        <v>6258</v>
      </c>
    </row>
    <row r="4340" spans="1:2">
      <c r="A4340" s="509">
        <v>4337</v>
      </c>
      <c r="B4340" s="509" t="s">
        <v>6259</v>
      </c>
    </row>
    <row r="4341" spans="1:2">
      <c r="A4341" s="509">
        <v>4338</v>
      </c>
      <c r="B4341" s="509" t="s">
        <v>6260</v>
      </c>
    </row>
    <row r="4342" spans="1:2">
      <c r="A4342" s="509">
        <v>4339</v>
      </c>
      <c r="B4342" s="509" t="s">
        <v>6261</v>
      </c>
    </row>
    <row r="4343" spans="1:2">
      <c r="A4343" s="509">
        <v>4340</v>
      </c>
      <c r="B4343" s="509" t="s">
        <v>6262</v>
      </c>
    </row>
    <row r="4344" spans="1:2">
      <c r="A4344" s="509">
        <v>4341</v>
      </c>
      <c r="B4344" s="509" t="s">
        <v>6263</v>
      </c>
    </row>
    <row r="4345" spans="1:2">
      <c r="A4345" s="509">
        <v>4342</v>
      </c>
      <c r="B4345" s="509" t="s">
        <v>6264</v>
      </c>
    </row>
    <row r="4346" spans="1:2">
      <c r="A4346" s="509">
        <v>4343</v>
      </c>
      <c r="B4346" s="509" t="s">
        <v>6265</v>
      </c>
    </row>
    <row r="4347" spans="1:2">
      <c r="A4347" s="509">
        <v>4344</v>
      </c>
      <c r="B4347" s="509" t="s">
        <v>6266</v>
      </c>
    </row>
    <row r="4348" spans="1:2">
      <c r="A4348" s="509">
        <v>4345</v>
      </c>
      <c r="B4348" s="509" t="s">
        <v>6267</v>
      </c>
    </row>
    <row r="4349" spans="1:2">
      <c r="A4349" s="509">
        <v>4346</v>
      </c>
      <c r="B4349" s="509" t="s">
        <v>6268</v>
      </c>
    </row>
    <row r="4350" spans="1:2">
      <c r="A4350" s="509">
        <v>4347</v>
      </c>
      <c r="B4350" s="509" t="s">
        <v>6269</v>
      </c>
    </row>
    <row r="4351" spans="1:2">
      <c r="A4351" s="509">
        <v>4348</v>
      </c>
      <c r="B4351" s="509" t="s">
        <v>6270</v>
      </c>
    </row>
    <row r="4352" spans="1:2">
      <c r="A4352" s="509">
        <v>4349</v>
      </c>
      <c r="B4352" s="509" t="s">
        <v>6271</v>
      </c>
    </row>
    <row r="4353" spans="1:2">
      <c r="A4353" s="509">
        <v>4350</v>
      </c>
      <c r="B4353" s="509" t="s">
        <v>6272</v>
      </c>
    </row>
    <row r="4354" spans="1:2">
      <c r="A4354" s="509">
        <v>4351</v>
      </c>
      <c r="B4354" s="509" t="s">
        <v>6273</v>
      </c>
    </row>
    <row r="4355" spans="1:2">
      <c r="A4355" s="509">
        <v>4352</v>
      </c>
      <c r="B4355" s="509" t="s">
        <v>6274</v>
      </c>
    </row>
    <row r="4356" spans="1:2">
      <c r="A4356" s="509">
        <v>4353</v>
      </c>
      <c r="B4356" s="509" t="s">
        <v>6275</v>
      </c>
    </row>
    <row r="4357" spans="1:2">
      <c r="A4357" s="509">
        <v>4354</v>
      </c>
      <c r="B4357" s="509" t="s">
        <v>6276</v>
      </c>
    </row>
    <row r="4358" spans="1:2">
      <c r="A4358" s="509">
        <v>4355</v>
      </c>
      <c r="B4358" s="509" t="s">
        <v>6277</v>
      </c>
    </row>
    <row r="4359" spans="1:2">
      <c r="A4359" s="509">
        <v>4356</v>
      </c>
      <c r="B4359" s="509" t="s">
        <v>6278</v>
      </c>
    </row>
    <row r="4360" spans="1:2">
      <c r="A4360" s="509">
        <v>4357</v>
      </c>
      <c r="B4360" s="509" t="s">
        <v>6279</v>
      </c>
    </row>
    <row r="4361" spans="1:2">
      <c r="A4361" s="509">
        <v>4358</v>
      </c>
      <c r="B4361" s="509" t="s">
        <v>6280</v>
      </c>
    </row>
    <row r="4362" spans="1:2">
      <c r="A4362" s="509">
        <v>4359</v>
      </c>
      <c r="B4362" s="509" t="s">
        <v>6281</v>
      </c>
    </row>
    <row r="4363" spans="1:2">
      <c r="A4363" s="509">
        <v>4360</v>
      </c>
      <c r="B4363" s="509" t="s">
        <v>6282</v>
      </c>
    </row>
    <row r="4364" spans="1:2">
      <c r="A4364" s="509">
        <v>4361</v>
      </c>
      <c r="B4364" s="509" t="s">
        <v>6283</v>
      </c>
    </row>
    <row r="4365" spans="1:2">
      <c r="A4365" s="509">
        <v>4362</v>
      </c>
      <c r="B4365" s="509" t="s">
        <v>6284</v>
      </c>
    </row>
    <row r="4366" spans="1:2">
      <c r="A4366" s="509">
        <v>4363</v>
      </c>
      <c r="B4366" s="509" t="s">
        <v>6285</v>
      </c>
    </row>
    <row r="4367" spans="1:2">
      <c r="A4367" s="509">
        <v>4364</v>
      </c>
      <c r="B4367" s="509" t="s">
        <v>6286</v>
      </c>
    </row>
    <row r="4368" spans="1:2">
      <c r="A4368" s="509">
        <v>4365</v>
      </c>
      <c r="B4368" s="509" t="s">
        <v>6287</v>
      </c>
    </row>
    <row r="4369" spans="1:2">
      <c r="A4369" s="509">
        <v>4366</v>
      </c>
      <c r="B4369" s="509" t="s">
        <v>6288</v>
      </c>
    </row>
    <row r="4370" spans="1:2">
      <c r="A4370" s="509">
        <v>4367</v>
      </c>
      <c r="B4370" s="509" t="s">
        <v>6289</v>
      </c>
    </row>
    <row r="4371" spans="1:2">
      <c r="A4371" s="509">
        <v>4368</v>
      </c>
      <c r="B4371" s="509" t="s">
        <v>6290</v>
      </c>
    </row>
    <row r="4372" spans="1:2">
      <c r="A4372" s="509">
        <v>4369</v>
      </c>
      <c r="B4372" s="509" t="s">
        <v>6291</v>
      </c>
    </row>
    <row r="4373" spans="1:2">
      <c r="A4373" s="509">
        <v>4370</v>
      </c>
      <c r="B4373" s="509" t="s">
        <v>6292</v>
      </c>
    </row>
    <row r="4374" spans="1:2">
      <c r="A4374" s="509">
        <v>4371</v>
      </c>
      <c r="B4374" s="509" t="s">
        <v>6293</v>
      </c>
    </row>
    <row r="4375" spans="1:2">
      <c r="A4375" s="509">
        <v>4372</v>
      </c>
      <c r="B4375" s="509" t="s">
        <v>6294</v>
      </c>
    </row>
    <row r="4376" spans="1:2">
      <c r="A4376" s="509">
        <v>4373</v>
      </c>
      <c r="B4376" s="509" t="s">
        <v>6295</v>
      </c>
    </row>
    <row r="4377" spans="1:2">
      <c r="A4377" s="509">
        <v>4374</v>
      </c>
      <c r="B4377" s="509" t="s">
        <v>6296</v>
      </c>
    </row>
    <row r="4378" spans="1:2">
      <c r="A4378" s="509">
        <v>4375</v>
      </c>
      <c r="B4378" s="509" t="s">
        <v>6297</v>
      </c>
    </row>
    <row r="4379" spans="1:2">
      <c r="A4379" s="509">
        <v>4376</v>
      </c>
      <c r="B4379" s="509" t="s">
        <v>6298</v>
      </c>
    </row>
    <row r="4380" spans="1:2">
      <c r="A4380" s="509">
        <v>4377</v>
      </c>
      <c r="B4380" s="509" t="s">
        <v>6299</v>
      </c>
    </row>
    <row r="4381" spans="1:2">
      <c r="A4381" s="509">
        <v>4378</v>
      </c>
      <c r="B4381" s="509" t="s">
        <v>6300</v>
      </c>
    </row>
    <row r="4382" spans="1:2">
      <c r="A4382" s="509">
        <v>4379</v>
      </c>
      <c r="B4382" s="509" t="s">
        <v>6301</v>
      </c>
    </row>
    <row r="4383" spans="1:2">
      <c r="A4383" s="509">
        <v>4380</v>
      </c>
      <c r="B4383" s="509" t="s">
        <v>6302</v>
      </c>
    </row>
    <row r="4384" spans="1:2">
      <c r="A4384" s="509">
        <v>4381</v>
      </c>
      <c r="B4384" s="509" t="s">
        <v>6303</v>
      </c>
    </row>
    <row r="4385" spans="1:2">
      <c r="A4385" s="509">
        <v>4382</v>
      </c>
      <c r="B4385" s="509" t="s">
        <v>6304</v>
      </c>
    </row>
    <row r="4386" spans="1:2">
      <c r="A4386" s="509">
        <v>4383</v>
      </c>
      <c r="B4386" s="509" t="s">
        <v>6305</v>
      </c>
    </row>
    <row r="4387" spans="1:2">
      <c r="A4387" s="509">
        <v>4384</v>
      </c>
      <c r="B4387" s="509" t="s">
        <v>6306</v>
      </c>
    </row>
    <row r="4388" spans="1:2">
      <c r="A4388" s="509">
        <v>4385</v>
      </c>
      <c r="B4388" s="509" t="s">
        <v>6307</v>
      </c>
    </row>
    <row r="4389" spans="1:2">
      <c r="A4389" s="509">
        <v>4386</v>
      </c>
      <c r="B4389" s="509" t="s">
        <v>6308</v>
      </c>
    </row>
    <row r="4390" spans="1:2">
      <c r="A4390" s="509">
        <v>4387</v>
      </c>
      <c r="B4390" s="509" t="s">
        <v>6309</v>
      </c>
    </row>
    <row r="4391" spans="1:2">
      <c r="A4391" s="509">
        <v>4388</v>
      </c>
      <c r="B4391" s="509" t="s">
        <v>6310</v>
      </c>
    </row>
    <row r="4392" spans="1:2">
      <c r="A4392" s="509">
        <v>4389</v>
      </c>
      <c r="B4392" s="509" t="s">
        <v>6311</v>
      </c>
    </row>
    <row r="4393" spans="1:2">
      <c r="A4393" s="509">
        <v>4390</v>
      </c>
      <c r="B4393" s="509" t="s">
        <v>6312</v>
      </c>
    </row>
    <row r="4394" spans="1:2">
      <c r="A4394" s="509">
        <v>4391</v>
      </c>
      <c r="B4394" s="509" t="s">
        <v>6313</v>
      </c>
    </row>
    <row r="4395" spans="1:2">
      <c r="A4395" s="509">
        <v>4392</v>
      </c>
      <c r="B4395" s="509" t="s">
        <v>6314</v>
      </c>
    </row>
    <row r="4396" spans="1:2">
      <c r="A4396" s="509">
        <v>4393</v>
      </c>
      <c r="B4396" s="509" t="s">
        <v>6315</v>
      </c>
    </row>
    <row r="4397" spans="1:2">
      <c r="A4397" s="509">
        <v>4394</v>
      </c>
      <c r="B4397" s="509" t="s">
        <v>6316</v>
      </c>
    </row>
    <row r="4398" spans="1:2">
      <c r="A4398" s="509">
        <v>4395</v>
      </c>
      <c r="B4398" s="509" t="s">
        <v>6317</v>
      </c>
    </row>
    <row r="4399" spans="1:2">
      <c r="A4399" s="509">
        <v>4396</v>
      </c>
      <c r="B4399" s="509" t="s">
        <v>6318</v>
      </c>
    </row>
    <row r="4400" spans="1:2">
      <c r="A4400" s="509">
        <v>4397</v>
      </c>
      <c r="B4400" s="509" t="s">
        <v>6319</v>
      </c>
    </row>
    <row r="4401" spans="1:2">
      <c r="A4401" s="509">
        <v>4398</v>
      </c>
      <c r="B4401" s="509" t="s">
        <v>6320</v>
      </c>
    </row>
    <row r="4402" spans="1:2">
      <c r="A4402" s="509">
        <v>4399</v>
      </c>
      <c r="B4402" s="509" t="s">
        <v>6321</v>
      </c>
    </row>
    <row r="4403" spans="1:2">
      <c r="A4403" s="509">
        <v>4400</v>
      </c>
      <c r="B4403" s="509" t="s">
        <v>6322</v>
      </c>
    </row>
    <row r="4404" spans="1:2">
      <c r="A4404" s="509">
        <v>4401</v>
      </c>
      <c r="B4404" s="509" t="s">
        <v>6323</v>
      </c>
    </row>
    <row r="4405" spans="1:2">
      <c r="A4405" s="509">
        <v>4402</v>
      </c>
      <c r="B4405" s="509" t="s">
        <v>6324</v>
      </c>
    </row>
    <row r="4406" spans="1:2">
      <c r="A4406" s="509">
        <v>4403</v>
      </c>
      <c r="B4406" s="509" t="s">
        <v>6325</v>
      </c>
    </row>
    <row r="4407" spans="1:2">
      <c r="A4407" s="509">
        <v>4404</v>
      </c>
      <c r="B4407" s="509" t="s">
        <v>6326</v>
      </c>
    </row>
    <row r="4408" spans="1:2">
      <c r="A4408" s="509">
        <v>4405</v>
      </c>
      <c r="B4408" s="509" t="s">
        <v>6327</v>
      </c>
    </row>
    <row r="4409" spans="1:2">
      <c r="A4409" s="509">
        <v>4406</v>
      </c>
      <c r="B4409" s="509" t="s">
        <v>6328</v>
      </c>
    </row>
    <row r="4410" spans="1:2">
      <c r="A4410" s="509">
        <v>4407</v>
      </c>
      <c r="B4410" s="509" t="s">
        <v>6329</v>
      </c>
    </row>
    <row r="4411" spans="1:2">
      <c r="A4411" s="509">
        <v>4408</v>
      </c>
      <c r="B4411" s="509" t="s">
        <v>6330</v>
      </c>
    </row>
    <row r="4412" spans="1:2">
      <c r="A4412" s="509">
        <v>4409</v>
      </c>
      <c r="B4412" s="509" t="s">
        <v>6331</v>
      </c>
    </row>
    <row r="4413" spans="1:2">
      <c r="A4413" s="509">
        <v>4410</v>
      </c>
      <c r="B4413" s="509" t="s">
        <v>6332</v>
      </c>
    </row>
    <row r="4414" spans="1:2">
      <c r="A4414" s="509">
        <v>4411</v>
      </c>
      <c r="B4414" s="509" t="s">
        <v>6333</v>
      </c>
    </row>
    <row r="4415" spans="1:2">
      <c r="A4415" s="509">
        <v>4412</v>
      </c>
      <c r="B4415" s="509" t="s">
        <v>6334</v>
      </c>
    </row>
    <row r="4416" spans="1:2">
      <c r="A4416" s="509">
        <v>4413</v>
      </c>
      <c r="B4416" s="509" t="s">
        <v>6335</v>
      </c>
    </row>
    <row r="4417" spans="1:2">
      <c r="A4417" s="509">
        <v>4414</v>
      </c>
      <c r="B4417" s="509" t="s">
        <v>6336</v>
      </c>
    </row>
    <row r="4418" spans="1:2">
      <c r="A4418" s="509">
        <v>4415</v>
      </c>
      <c r="B4418" s="509" t="s">
        <v>6337</v>
      </c>
    </row>
    <row r="4419" spans="1:2">
      <c r="A4419" s="509">
        <v>4416</v>
      </c>
      <c r="B4419" s="509" t="s">
        <v>6338</v>
      </c>
    </row>
    <row r="4420" spans="1:2">
      <c r="A4420" s="509">
        <v>4417</v>
      </c>
      <c r="B4420" s="509" t="s">
        <v>6339</v>
      </c>
    </row>
    <row r="4421" spans="1:2">
      <c r="A4421" s="509">
        <v>4418</v>
      </c>
      <c r="B4421" s="509" t="s">
        <v>6340</v>
      </c>
    </row>
    <row r="4422" spans="1:2">
      <c r="A4422" s="509">
        <v>4419</v>
      </c>
      <c r="B4422" s="509" t="s">
        <v>6341</v>
      </c>
    </row>
    <row r="4423" spans="1:2">
      <c r="A4423" s="509">
        <v>4420</v>
      </c>
      <c r="B4423" s="509" t="s">
        <v>6342</v>
      </c>
    </row>
    <row r="4424" spans="1:2">
      <c r="A4424" s="509">
        <v>4421</v>
      </c>
      <c r="B4424" s="509" t="s">
        <v>6343</v>
      </c>
    </row>
    <row r="4425" spans="1:2">
      <c r="A4425" s="509">
        <v>4422</v>
      </c>
      <c r="B4425" s="509" t="s">
        <v>6344</v>
      </c>
    </row>
    <row r="4426" spans="1:2">
      <c r="A4426" s="509">
        <v>4423</v>
      </c>
      <c r="B4426" s="509" t="s">
        <v>6345</v>
      </c>
    </row>
    <row r="4427" spans="1:2">
      <c r="A4427" s="509">
        <v>4424</v>
      </c>
      <c r="B4427" s="509" t="s">
        <v>6346</v>
      </c>
    </row>
    <row r="4428" spans="1:2">
      <c r="A4428" s="509">
        <v>4425</v>
      </c>
      <c r="B4428" s="509" t="s">
        <v>6347</v>
      </c>
    </row>
    <row r="4429" spans="1:2">
      <c r="A4429" s="509">
        <v>4426</v>
      </c>
      <c r="B4429" s="509" t="s">
        <v>6348</v>
      </c>
    </row>
    <row r="4430" spans="1:2">
      <c r="A4430" s="509">
        <v>4427</v>
      </c>
      <c r="B4430" s="509" t="s">
        <v>6349</v>
      </c>
    </row>
    <row r="4431" spans="1:2">
      <c r="A4431" s="509">
        <v>4428</v>
      </c>
      <c r="B4431" s="509" t="s">
        <v>6350</v>
      </c>
    </row>
    <row r="4432" spans="1:2">
      <c r="A4432" s="509">
        <v>4429</v>
      </c>
      <c r="B4432" s="509" t="s">
        <v>6351</v>
      </c>
    </row>
    <row r="4433" spans="1:2">
      <c r="A4433" s="509">
        <v>4430</v>
      </c>
      <c r="B4433" s="509" t="s">
        <v>6352</v>
      </c>
    </row>
    <row r="4434" spans="1:2">
      <c r="A4434" s="509">
        <v>4431</v>
      </c>
      <c r="B4434" s="509" t="s">
        <v>6353</v>
      </c>
    </row>
    <row r="4435" spans="1:2">
      <c r="A4435" s="509">
        <v>4432</v>
      </c>
      <c r="B4435" s="509" t="s">
        <v>6354</v>
      </c>
    </row>
    <row r="4436" spans="1:2">
      <c r="A4436" s="509">
        <v>4433</v>
      </c>
      <c r="B4436" s="509" t="s">
        <v>6355</v>
      </c>
    </row>
    <row r="4437" spans="1:2">
      <c r="A4437" s="509">
        <v>4434</v>
      </c>
      <c r="B4437" s="509" t="s">
        <v>6356</v>
      </c>
    </row>
    <row r="4438" spans="1:2">
      <c r="A4438" s="509">
        <v>4435</v>
      </c>
      <c r="B4438" s="509" t="s">
        <v>6357</v>
      </c>
    </row>
    <row r="4439" spans="1:2">
      <c r="A4439" s="509">
        <v>4436</v>
      </c>
      <c r="B4439" s="509" t="s">
        <v>6358</v>
      </c>
    </row>
    <row r="4440" spans="1:2">
      <c r="A4440" s="509">
        <v>4437</v>
      </c>
      <c r="B4440" s="509" t="s">
        <v>6359</v>
      </c>
    </row>
    <row r="4441" spans="1:2">
      <c r="A4441" s="509">
        <v>4438</v>
      </c>
      <c r="B4441" s="509" t="s">
        <v>6360</v>
      </c>
    </row>
    <row r="4442" spans="1:2">
      <c r="A4442" s="509">
        <v>4439</v>
      </c>
      <c r="B4442" s="509" t="s">
        <v>6361</v>
      </c>
    </row>
    <row r="4443" spans="1:2">
      <c r="A4443" s="509">
        <v>4440</v>
      </c>
      <c r="B4443" s="509" t="s">
        <v>6362</v>
      </c>
    </row>
    <row r="4444" spans="1:2">
      <c r="A4444" s="509">
        <v>4441</v>
      </c>
      <c r="B4444" s="509" t="s">
        <v>6363</v>
      </c>
    </row>
    <row r="4445" spans="1:2">
      <c r="A4445" s="509">
        <v>4442</v>
      </c>
      <c r="B4445" s="509" t="s">
        <v>6364</v>
      </c>
    </row>
    <row r="4446" spans="1:2">
      <c r="A4446" s="509">
        <v>4443</v>
      </c>
      <c r="B4446" s="509" t="s">
        <v>6365</v>
      </c>
    </row>
    <row r="4447" spans="1:2">
      <c r="A4447" s="509">
        <v>4444</v>
      </c>
      <c r="B4447" s="509" t="s">
        <v>6366</v>
      </c>
    </row>
    <row r="4448" spans="1:2">
      <c r="A4448" s="509">
        <v>4445</v>
      </c>
      <c r="B4448" s="509" t="s">
        <v>6367</v>
      </c>
    </row>
    <row r="4449" spans="1:2">
      <c r="A4449" s="509">
        <v>4446</v>
      </c>
      <c r="B4449" s="509" t="s">
        <v>6368</v>
      </c>
    </row>
    <row r="4450" spans="1:2">
      <c r="A4450" s="509">
        <v>4447</v>
      </c>
      <c r="B4450" s="509" t="s">
        <v>6369</v>
      </c>
    </row>
    <row r="4451" spans="1:2">
      <c r="A4451" s="509">
        <v>4448</v>
      </c>
      <c r="B4451" s="509" t="s">
        <v>6370</v>
      </c>
    </row>
    <row r="4452" spans="1:2">
      <c r="A4452" s="509">
        <v>4449</v>
      </c>
      <c r="B4452" s="509" t="s">
        <v>6371</v>
      </c>
    </row>
    <row r="4453" spans="1:2">
      <c r="A4453" s="509">
        <v>4450</v>
      </c>
      <c r="B4453" s="509" t="s">
        <v>6372</v>
      </c>
    </row>
    <row r="4454" spans="1:2">
      <c r="A4454" s="509">
        <v>4451</v>
      </c>
      <c r="B4454" s="509" t="s">
        <v>6373</v>
      </c>
    </row>
    <row r="4455" spans="1:2">
      <c r="A4455" s="509">
        <v>4452</v>
      </c>
      <c r="B4455" s="509" t="s">
        <v>6374</v>
      </c>
    </row>
    <row r="4456" spans="1:2">
      <c r="A4456" s="509">
        <v>4453</v>
      </c>
      <c r="B4456" s="509" t="s">
        <v>6375</v>
      </c>
    </row>
    <row r="4457" spans="1:2">
      <c r="A4457" s="509">
        <v>4454</v>
      </c>
      <c r="B4457" s="509" t="s">
        <v>6376</v>
      </c>
    </row>
    <row r="4458" spans="1:2">
      <c r="A4458" s="509">
        <v>4455</v>
      </c>
      <c r="B4458" s="509" t="s">
        <v>6377</v>
      </c>
    </row>
    <row r="4459" spans="1:2">
      <c r="A4459" s="509">
        <v>4456</v>
      </c>
      <c r="B4459" s="509" t="s">
        <v>6378</v>
      </c>
    </row>
    <row r="4460" spans="1:2">
      <c r="A4460" s="509">
        <v>4457</v>
      </c>
      <c r="B4460" s="509" t="s">
        <v>6379</v>
      </c>
    </row>
    <row r="4461" spans="1:2">
      <c r="A4461" s="509">
        <v>4458</v>
      </c>
      <c r="B4461" s="509" t="s">
        <v>6380</v>
      </c>
    </row>
    <row r="4462" spans="1:2">
      <c r="A4462" s="509">
        <v>4459</v>
      </c>
      <c r="B4462" s="509" t="s">
        <v>6381</v>
      </c>
    </row>
    <row r="4463" spans="1:2">
      <c r="A4463" s="509">
        <v>4460</v>
      </c>
      <c r="B4463" s="509" t="s">
        <v>6382</v>
      </c>
    </row>
    <row r="4464" spans="1:2">
      <c r="A4464" s="509">
        <v>4461</v>
      </c>
      <c r="B4464" s="509" t="s">
        <v>6383</v>
      </c>
    </row>
    <row r="4465" spans="1:2">
      <c r="A4465" s="509">
        <v>4462</v>
      </c>
      <c r="B4465" s="509" t="s">
        <v>6384</v>
      </c>
    </row>
    <row r="4466" spans="1:2">
      <c r="A4466" s="509">
        <v>4463</v>
      </c>
      <c r="B4466" s="509" t="s">
        <v>6385</v>
      </c>
    </row>
    <row r="4467" spans="1:2">
      <c r="A4467" s="509">
        <v>4464</v>
      </c>
      <c r="B4467" s="509" t="s">
        <v>6386</v>
      </c>
    </row>
    <row r="4468" spans="1:2">
      <c r="A4468" s="509">
        <v>4465</v>
      </c>
      <c r="B4468" s="509" t="s">
        <v>6387</v>
      </c>
    </row>
    <row r="4469" spans="1:2">
      <c r="A4469" s="509">
        <v>4466</v>
      </c>
      <c r="B4469" s="509" t="s">
        <v>6388</v>
      </c>
    </row>
    <row r="4470" spans="1:2">
      <c r="A4470" s="509">
        <v>4467</v>
      </c>
      <c r="B4470" s="509" t="s">
        <v>6389</v>
      </c>
    </row>
    <row r="4471" spans="1:2">
      <c r="A4471" s="509">
        <v>4468</v>
      </c>
      <c r="B4471" s="509" t="s">
        <v>6390</v>
      </c>
    </row>
    <row r="4472" spans="1:2">
      <c r="A4472" s="509">
        <v>4469</v>
      </c>
      <c r="B4472" s="509" t="s">
        <v>6391</v>
      </c>
    </row>
    <row r="4473" spans="1:2">
      <c r="A4473" s="509">
        <v>4470</v>
      </c>
      <c r="B4473" s="509" t="s">
        <v>6392</v>
      </c>
    </row>
    <row r="4474" spans="1:2">
      <c r="A4474" s="509">
        <v>4471</v>
      </c>
      <c r="B4474" s="509" t="s">
        <v>6393</v>
      </c>
    </row>
    <row r="4475" spans="1:2">
      <c r="A4475" s="509">
        <v>4472</v>
      </c>
      <c r="B4475" s="509" t="s">
        <v>6394</v>
      </c>
    </row>
    <row r="4476" spans="1:2">
      <c r="A4476" s="509">
        <v>4473</v>
      </c>
      <c r="B4476" s="509" t="s">
        <v>6395</v>
      </c>
    </row>
    <row r="4477" spans="1:2">
      <c r="A4477" s="509">
        <v>4474</v>
      </c>
      <c r="B4477" s="509" t="s">
        <v>6396</v>
      </c>
    </row>
    <row r="4478" spans="1:2">
      <c r="A4478" s="509">
        <v>4475</v>
      </c>
      <c r="B4478" s="509" t="s">
        <v>6397</v>
      </c>
    </row>
    <row r="4479" spans="1:2">
      <c r="A4479" s="509">
        <v>4476</v>
      </c>
      <c r="B4479" s="509" t="s">
        <v>6398</v>
      </c>
    </row>
    <row r="4480" spans="1:2">
      <c r="A4480" s="509">
        <v>4477</v>
      </c>
      <c r="B4480" s="509" t="s">
        <v>6399</v>
      </c>
    </row>
    <row r="4481" spans="1:2">
      <c r="A4481" s="509">
        <v>4478</v>
      </c>
      <c r="B4481" s="509" t="s">
        <v>6400</v>
      </c>
    </row>
    <row r="4482" spans="1:2">
      <c r="A4482" s="509">
        <v>4479</v>
      </c>
      <c r="B4482" s="509" t="s">
        <v>6401</v>
      </c>
    </row>
    <row r="4483" spans="1:2">
      <c r="A4483" s="509">
        <v>4480</v>
      </c>
      <c r="B4483" s="509" t="s">
        <v>6402</v>
      </c>
    </row>
    <row r="4484" spans="1:2">
      <c r="A4484" s="509">
        <v>4481</v>
      </c>
      <c r="B4484" s="509" t="s">
        <v>6403</v>
      </c>
    </row>
    <row r="4485" spans="1:2">
      <c r="A4485" s="509">
        <v>4482</v>
      </c>
      <c r="B4485" s="509" t="s">
        <v>6404</v>
      </c>
    </row>
    <row r="4486" spans="1:2">
      <c r="A4486" s="509">
        <v>4483</v>
      </c>
      <c r="B4486" s="509" t="s">
        <v>6405</v>
      </c>
    </row>
    <row r="4487" spans="1:2">
      <c r="A4487" s="509">
        <v>4484</v>
      </c>
      <c r="B4487" s="509" t="s">
        <v>6406</v>
      </c>
    </row>
    <row r="4488" spans="1:2">
      <c r="A4488" s="509">
        <v>4485</v>
      </c>
      <c r="B4488" s="509" t="s">
        <v>6407</v>
      </c>
    </row>
    <row r="4489" spans="1:2">
      <c r="A4489" s="509">
        <v>4486</v>
      </c>
      <c r="B4489" s="509" t="s">
        <v>6408</v>
      </c>
    </row>
    <row r="4490" spans="1:2">
      <c r="A4490" s="509">
        <v>4487</v>
      </c>
      <c r="B4490" s="509" t="s">
        <v>6409</v>
      </c>
    </row>
    <row r="4491" spans="1:2">
      <c r="A4491" s="509">
        <v>4488</v>
      </c>
      <c r="B4491" s="509" t="s">
        <v>6410</v>
      </c>
    </row>
    <row r="4492" spans="1:2">
      <c r="A4492" s="509">
        <v>4489</v>
      </c>
      <c r="B4492" s="509" t="s">
        <v>6411</v>
      </c>
    </row>
    <row r="4493" spans="1:2">
      <c r="A4493" s="509">
        <v>4490</v>
      </c>
      <c r="B4493" s="509" t="s">
        <v>6412</v>
      </c>
    </row>
    <row r="4494" spans="1:2">
      <c r="A4494" s="509">
        <v>4491</v>
      </c>
      <c r="B4494" s="509" t="s">
        <v>6413</v>
      </c>
    </row>
    <row r="4495" spans="1:2">
      <c r="A4495" s="509">
        <v>4492</v>
      </c>
      <c r="B4495" s="509" t="s">
        <v>6414</v>
      </c>
    </row>
    <row r="4496" spans="1:2">
      <c r="A4496" s="509">
        <v>4493</v>
      </c>
      <c r="B4496" s="509" t="s">
        <v>6415</v>
      </c>
    </row>
    <row r="4497" spans="1:2">
      <c r="A4497" s="509">
        <v>4494</v>
      </c>
      <c r="B4497" s="509" t="s">
        <v>6416</v>
      </c>
    </row>
    <row r="4498" spans="1:2">
      <c r="A4498" s="509">
        <v>4495</v>
      </c>
      <c r="B4498" s="509" t="s">
        <v>6417</v>
      </c>
    </row>
    <row r="4499" spans="1:2">
      <c r="A4499" s="509">
        <v>4496</v>
      </c>
      <c r="B4499" s="509" t="s">
        <v>6418</v>
      </c>
    </row>
    <row r="4500" spans="1:2">
      <c r="A4500" s="509">
        <v>4497</v>
      </c>
      <c r="B4500" s="509" t="s">
        <v>6419</v>
      </c>
    </row>
    <row r="4501" spans="1:2">
      <c r="A4501" s="509">
        <v>4498</v>
      </c>
      <c r="B4501" s="509" t="s">
        <v>6420</v>
      </c>
    </row>
    <row r="4502" spans="1:2">
      <c r="A4502" s="509">
        <v>4499</v>
      </c>
      <c r="B4502" s="509" t="s">
        <v>6421</v>
      </c>
    </row>
    <row r="4503" spans="1:2">
      <c r="A4503" s="509">
        <v>4500</v>
      </c>
      <c r="B4503" s="509" t="s">
        <v>6422</v>
      </c>
    </row>
    <row r="4504" spans="1:2">
      <c r="A4504" s="509">
        <v>4501</v>
      </c>
      <c r="B4504" s="509" t="s">
        <v>6423</v>
      </c>
    </row>
    <row r="4505" spans="1:2">
      <c r="A4505" s="509">
        <v>4502</v>
      </c>
      <c r="B4505" s="509" t="s">
        <v>6424</v>
      </c>
    </row>
    <row r="4506" spans="1:2">
      <c r="A4506" s="509">
        <v>4503</v>
      </c>
      <c r="B4506" s="509" t="s">
        <v>6425</v>
      </c>
    </row>
    <row r="4507" spans="1:2">
      <c r="A4507" s="509">
        <v>4504</v>
      </c>
      <c r="B4507" s="509" t="s">
        <v>6426</v>
      </c>
    </row>
    <row r="4508" spans="1:2">
      <c r="A4508" s="509">
        <v>4505</v>
      </c>
      <c r="B4508" s="509" t="s">
        <v>6427</v>
      </c>
    </row>
    <row r="4509" spans="1:2">
      <c r="A4509" s="509">
        <v>4506</v>
      </c>
      <c r="B4509" s="509" t="s">
        <v>6428</v>
      </c>
    </row>
    <row r="4510" spans="1:2">
      <c r="A4510" s="509">
        <v>4507</v>
      </c>
      <c r="B4510" s="509" t="s">
        <v>6429</v>
      </c>
    </row>
    <row r="4511" spans="1:2">
      <c r="A4511" s="509">
        <v>4508</v>
      </c>
      <c r="B4511" s="509" t="s">
        <v>6430</v>
      </c>
    </row>
    <row r="4512" spans="1:2">
      <c r="A4512" s="509">
        <v>4509</v>
      </c>
      <c r="B4512" s="509" t="s">
        <v>6431</v>
      </c>
    </row>
    <row r="4513" spans="1:2">
      <c r="A4513" s="509">
        <v>4510</v>
      </c>
      <c r="B4513" s="509" t="s">
        <v>6432</v>
      </c>
    </row>
    <row r="4514" spans="1:2">
      <c r="A4514" s="509">
        <v>4511</v>
      </c>
      <c r="B4514" s="509" t="s">
        <v>6433</v>
      </c>
    </row>
    <row r="4515" spans="1:2">
      <c r="A4515" s="509">
        <v>4512</v>
      </c>
      <c r="B4515" s="509" t="s">
        <v>6434</v>
      </c>
    </row>
    <row r="4516" spans="1:2">
      <c r="A4516" s="509">
        <v>4513</v>
      </c>
      <c r="B4516" s="509" t="s">
        <v>6435</v>
      </c>
    </row>
    <row r="4517" spans="1:2">
      <c r="A4517" s="509">
        <v>4514</v>
      </c>
      <c r="B4517" s="509" t="s">
        <v>6436</v>
      </c>
    </row>
    <row r="4518" spans="1:2">
      <c r="A4518" s="509">
        <v>4515</v>
      </c>
      <c r="B4518" s="509" t="s">
        <v>6437</v>
      </c>
    </row>
    <row r="4519" spans="1:2">
      <c r="A4519" s="509">
        <v>4516</v>
      </c>
      <c r="B4519" s="509" t="s">
        <v>6438</v>
      </c>
    </row>
    <row r="4520" spans="1:2">
      <c r="A4520" s="509">
        <v>4517</v>
      </c>
      <c r="B4520" s="509" t="s">
        <v>6439</v>
      </c>
    </row>
    <row r="4521" spans="1:2">
      <c r="A4521" s="509">
        <v>4518</v>
      </c>
      <c r="B4521" s="509" t="s">
        <v>6440</v>
      </c>
    </row>
    <row r="4522" spans="1:2">
      <c r="A4522" s="509">
        <v>4519</v>
      </c>
      <c r="B4522" s="509" t="s">
        <v>6441</v>
      </c>
    </row>
    <row r="4523" spans="1:2">
      <c r="A4523" s="509">
        <v>4520</v>
      </c>
      <c r="B4523" s="509" t="s">
        <v>6442</v>
      </c>
    </row>
    <row r="4524" spans="1:2">
      <c r="A4524" s="509">
        <v>4521</v>
      </c>
      <c r="B4524" s="509" t="s">
        <v>6443</v>
      </c>
    </row>
    <row r="4525" spans="1:2">
      <c r="A4525" s="509">
        <v>4522</v>
      </c>
      <c r="B4525" s="509" t="s">
        <v>6444</v>
      </c>
    </row>
    <row r="4526" spans="1:2">
      <c r="A4526" s="509">
        <v>4523</v>
      </c>
      <c r="B4526" s="509" t="s">
        <v>6445</v>
      </c>
    </row>
    <row r="4527" spans="1:2">
      <c r="A4527" s="509">
        <v>4524</v>
      </c>
      <c r="B4527" s="509" t="s">
        <v>6446</v>
      </c>
    </row>
    <row r="4528" spans="1:2">
      <c r="A4528" s="509">
        <v>4525</v>
      </c>
      <c r="B4528" s="509" t="s">
        <v>6447</v>
      </c>
    </row>
    <row r="4529" spans="1:2">
      <c r="A4529" s="509">
        <v>4526</v>
      </c>
      <c r="B4529" s="509" t="s">
        <v>6448</v>
      </c>
    </row>
    <row r="4530" spans="1:2">
      <c r="A4530" s="509">
        <v>4527</v>
      </c>
      <c r="B4530" s="509" t="s">
        <v>6449</v>
      </c>
    </row>
    <row r="4531" spans="1:2">
      <c r="A4531" s="509">
        <v>4528</v>
      </c>
      <c r="B4531" s="509" t="s">
        <v>6450</v>
      </c>
    </row>
    <row r="4532" spans="1:2">
      <c r="A4532" s="509">
        <v>4529</v>
      </c>
      <c r="B4532" s="509" t="s">
        <v>6451</v>
      </c>
    </row>
    <row r="4533" spans="1:2">
      <c r="A4533" s="509">
        <v>4530</v>
      </c>
      <c r="B4533" s="509" t="s">
        <v>6452</v>
      </c>
    </row>
    <row r="4534" spans="1:2">
      <c r="A4534" s="509">
        <v>4531</v>
      </c>
      <c r="B4534" s="509" t="s">
        <v>6453</v>
      </c>
    </row>
    <row r="4535" spans="1:2">
      <c r="A4535" s="509">
        <v>4532</v>
      </c>
      <c r="B4535" s="509" t="s">
        <v>6454</v>
      </c>
    </row>
    <row r="4536" spans="1:2">
      <c r="A4536" s="509">
        <v>4533</v>
      </c>
      <c r="B4536" s="509" t="s">
        <v>6455</v>
      </c>
    </row>
    <row r="4537" spans="1:2">
      <c r="A4537" s="509">
        <v>4534</v>
      </c>
      <c r="B4537" s="509" t="s">
        <v>6456</v>
      </c>
    </row>
    <row r="4538" spans="1:2">
      <c r="A4538" s="509">
        <v>4535</v>
      </c>
      <c r="B4538" s="509" t="s">
        <v>6457</v>
      </c>
    </row>
    <row r="4539" spans="1:2">
      <c r="A4539" s="509">
        <v>4536</v>
      </c>
      <c r="B4539" s="509" t="s">
        <v>6458</v>
      </c>
    </row>
    <row r="4540" spans="1:2">
      <c r="A4540" s="509">
        <v>4537</v>
      </c>
      <c r="B4540" s="509" t="s">
        <v>6459</v>
      </c>
    </row>
    <row r="4541" spans="1:2">
      <c r="A4541" s="509">
        <v>4538</v>
      </c>
      <c r="B4541" s="509" t="s">
        <v>6460</v>
      </c>
    </row>
    <row r="4542" spans="1:2">
      <c r="A4542" s="509">
        <v>4539</v>
      </c>
      <c r="B4542" s="509" t="s">
        <v>6461</v>
      </c>
    </row>
    <row r="4543" spans="1:2">
      <c r="A4543" s="509">
        <v>4540</v>
      </c>
      <c r="B4543" s="509" t="s">
        <v>6462</v>
      </c>
    </row>
    <row r="4544" spans="1:2">
      <c r="A4544" s="509">
        <v>4541</v>
      </c>
      <c r="B4544" s="509" t="s">
        <v>6463</v>
      </c>
    </row>
    <row r="4545" spans="1:2">
      <c r="A4545" s="509">
        <v>4542</v>
      </c>
      <c r="B4545" s="509" t="s">
        <v>6464</v>
      </c>
    </row>
    <row r="4546" spans="1:2">
      <c r="A4546" s="509">
        <v>4543</v>
      </c>
      <c r="B4546" s="509" t="s">
        <v>6465</v>
      </c>
    </row>
    <row r="4547" spans="1:2">
      <c r="A4547" s="509">
        <v>4544</v>
      </c>
      <c r="B4547" s="509" t="s">
        <v>6466</v>
      </c>
    </row>
    <row r="4548" spans="1:2">
      <c r="A4548" s="509">
        <v>4545</v>
      </c>
      <c r="B4548" s="509" t="s">
        <v>6467</v>
      </c>
    </row>
    <row r="4549" spans="1:2">
      <c r="A4549" s="509">
        <v>4546</v>
      </c>
      <c r="B4549" s="509" t="s">
        <v>6468</v>
      </c>
    </row>
    <row r="4550" spans="1:2">
      <c r="A4550" s="509">
        <v>4547</v>
      </c>
      <c r="B4550" s="509" t="s">
        <v>6469</v>
      </c>
    </row>
    <row r="4551" spans="1:2">
      <c r="A4551" s="509">
        <v>4548</v>
      </c>
      <c r="B4551" s="509" t="s">
        <v>6470</v>
      </c>
    </row>
    <row r="4552" spans="1:2">
      <c r="A4552" s="509">
        <v>4549</v>
      </c>
      <c r="B4552" s="509" t="s">
        <v>6471</v>
      </c>
    </row>
    <row r="4553" spans="1:2">
      <c r="A4553" s="509">
        <v>4550</v>
      </c>
      <c r="B4553" s="509" t="s">
        <v>6472</v>
      </c>
    </row>
    <row r="4554" spans="1:2">
      <c r="A4554" s="509">
        <v>4551</v>
      </c>
      <c r="B4554" s="509" t="s">
        <v>6473</v>
      </c>
    </row>
    <row r="4555" spans="1:2">
      <c r="A4555" s="509">
        <v>4552</v>
      </c>
      <c r="B4555" s="509" t="s">
        <v>6474</v>
      </c>
    </row>
    <row r="4556" spans="1:2">
      <c r="A4556" s="509">
        <v>4553</v>
      </c>
      <c r="B4556" s="509" t="s">
        <v>6475</v>
      </c>
    </row>
    <row r="4557" spans="1:2">
      <c r="A4557" s="509">
        <v>4554</v>
      </c>
      <c r="B4557" s="509" t="s">
        <v>6476</v>
      </c>
    </row>
    <row r="4558" spans="1:2">
      <c r="A4558" s="509">
        <v>4555</v>
      </c>
      <c r="B4558" s="509" t="s">
        <v>6477</v>
      </c>
    </row>
    <row r="4559" spans="1:2">
      <c r="A4559" s="509">
        <v>4556</v>
      </c>
      <c r="B4559" s="509" t="s">
        <v>6478</v>
      </c>
    </row>
    <row r="4560" spans="1:2">
      <c r="A4560" s="509">
        <v>4557</v>
      </c>
      <c r="B4560" s="509" t="s">
        <v>6479</v>
      </c>
    </row>
    <row r="4561" spans="1:2">
      <c r="A4561" s="509">
        <v>4558</v>
      </c>
      <c r="B4561" s="509" t="s">
        <v>6480</v>
      </c>
    </row>
    <row r="4562" spans="1:2">
      <c r="A4562" s="509">
        <v>4559</v>
      </c>
      <c r="B4562" s="509" t="s">
        <v>6481</v>
      </c>
    </row>
    <row r="4563" spans="1:2">
      <c r="A4563" s="509">
        <v>4560</v>
      </c>
      <c r="B4563" s="509" t="s">
        <v>6482</v>
      </c>
    </row>
    <row r="4564" spans="1:2">
      <c r="A4564" s="509">
        <v>4561</v>
      </c>
      <c r="B4564" s="509" t="s">
        <v>6483</v>
      </c>
    </row>
    <row r="4565" spans="1:2">
      <c r="A4565" s="509">
        <v>4562</v>
      </c>
      <c r="B4565" s="509" t="s">
        <v>6484</v>
      </c>
    </row>
    <row r="4566" spans="1:2">
      <c r="A4566" s="509">
        <v>4563</v>
      </c>
      <c r="B4566" s="509" t="s">
        <v>6485</v>
      </c>
    </row>
    <row r="4567" spans="1:2">
      <c r="A4567" s="509">
        <v>4564</v>
      </c>
      <c r="B4567" s="509" t="s">
        <v>6486</v>
      </c>
    </row>
    <row r="4568" spans="1:2">
      <c r="A4568" s="509">
        <v>4565</v>
      </c>
      <c r="B4568" s="509" t="s">
        <v>6487</v>
      </c>
    </row>
    <row r="4569" spans="1:2">
      <c r="A4569" s="509">
        <v>4566</v>
      </c>
      <c r="B4569" s="509" t="s">
        <v>6488</v>
      </c>
    </row>
    <row r="4570" spans="1:2">
      <c r="A4570" s="509">
        <v>4567</v>
      </c>
      <c r="B4570" s="509" t="s">
        <v>6489</v>
      </c>
    </row>
    <row r="4571" spans="1:2">
      <c r="A4571" s="509">
        <v>4568</v>
      </c>
      <c r="B4571" s="509" t="s">
        <v>6490</v>
      </c>
    </row>
    <row r="4572" spans="1:2">
      <c r="A4572" s="509">
        <v>4569</v>
      </c>
      <c r="B4572" s="509" t="s">
        <v>6491</v>
      </c>
    </row>
    <row r="4573" spans="1:2">
      <c r="A4573" s="509">
        <v>4570</v>
      </c>
      <c r="B4573" s="509" t="s">
        <v>6492</v>
      </c>
    </row>
    <row r="4574" spans="1:2">
      <c r="A4574" s="509">
        <v>4571</v>
      </c>
      <c r="B4574" s="509" t="s">
        <v>6493</v>
      </c>
    </row>
    <row r="4575" spans="1:2">
      <c r="A4575" s="509">
        <v>4572</v>
      </c>
      <c r="B4575" s="509" t="s">
        <v>6494</v>
      </c>
    </row>
    <row r="4576" spans="1:2">
      <c r="A4576" s="509">
        <v>4573</v>
      </c>
      <c r="B4576" s="509" t="s">
        <v>6495</v>
      </c>
    </row>
    <row r="4577" spans="1:2">
      <c r="A4577" s="509">
        <v>4574</v>
      </c>
      <c r="B4577" s="509" t="s">
        <v>6496</v>
      </c>
    </row>
    <row r="4578" spans="1:2">
      <c r="A4578" s="509">
        <v>4575</v>
      </c>
      <c r="B4578" s="509" t="s">
        <v>6497</v>
      </c>
    </row>
    <row r="4579" spans="1:2">
      <c r="A4579" s="509">
        <v>4576</v>
      </c>
      <c r="B4579" s="509" t="s">
        <v>6498</v>
      </c>
    </row>
    <row r="4580" spans="1:2">
      <c r="A4580" s="509">
        <v>4577</v>
      </c>
      <c r="B4580" s="509" t="s">
        <v>6499</v>
      </c>
    </row>
    <row r="4581" spans="1:2">
      <c r="A4581" s="509">
        <v>4578</v>
      </c>
      <c r="B4581" s="509" t="s">
        <v>6500</v>
      </c>
    </row>
    <row r="4582" spans="1:2">
      <c r="A4582" s="509">
        <v>4579</v>
      </c>
      <c r="B4582" s="509" t="s">
        <v>6501</v>
      </c>
    </row>
    <row r="4583" spans="1:2">
      <c r="A4583" s="509">
        <v>4580</v>
      </c>
      <c r="B4583" s="509" t="s">
        <v>6502</v>
      </c>
    </row>
    <row r="4584" spans="1:2">
      <c r="A4584" s="509">
        <v>4581</v>
      </c>
      <c r="B4584" s="509" t="s">
        <v>6503</v>
      </c>
    </row>
    <row r="4585" spans="1:2">
      <c r="A4585" s="509">
        <v>4582</v>
      </c>
      <c r="B4585" s="509" t="s">
        <v>6504</v>
      </c>
    </row>
    <row r="4586" spans="1:2">
      <c r="A4586" s="509">
        <v>4583</v>
      </c>
      <c r="B4586" s="509" t="s">
        <v>6505</v>
      </c>
    </row>
    <row r="4587" spans="1:2">
      <c r="A4587" s="509">
        <v>4584</v>
      </c>
      <c r="B4587" s="509" t="s">
        <v>6506</v>
      </c>
    </row>
    <row r="4588" spans="1:2">
      <c r="A4588" s="509">
        <v>4585</v>
      </c>
      <c r="B4588" s="509" t="s">
        <v>6507</v>
      </c>
    </row>
    <row r="4589" spans="1:2">
      <c r="A4589" s="509">
        <v>4586</v>
      </c>
      <c r="B4589" s="509" t="s">
        <v>6508</v>
      </c>
    </row>
    <row r="4590" spans="1:2">
      <c r="A4590" s="509">
        <v>4587</v>
      </c>
      <c r="B4590" s="509" t="s">
        <v>6509</v>
      </c>
    </row>
    <row r="4591" spans="1:2">
      <c r="A4591" s="509">
        <v>4588</v>
      </c>
      <c r="B4591" s="509" t="s">
        <v>6510</v>
      </c>
    </row>
    <row r="4592" spans="1:2">
      <c r="A4592" s="509">
        <v>4589</v>
      </c>
      <c r="B4592" s="509" t="s">
        <v>6511</v>
      </c>
    </row>
    <row r="4593" spans="1:2">
      <c r="A4593" s="509">
        <v>4590</v>
      </c>
      <c r="B4593" s="509" t="s">
        <v>6512</v>
      </c>
    </row>
    <row r="4594" spans="1:2">
      <c r="A4594" s="509">
        <v>4591</v>
      </c>
      <c r="B4594" s="509" t="s">
        <v>6513</v>
      </c>
    </row>
    <row r="4595" spans="1:2">
      <c r="A4595" s="509">
        <v>4592</v>
      </c>
      <c r="B4595" s="509" t="s">
        <v>6514</v>
      </c>
    </row>
    <row r="4596" spans="1:2">
      <c r="A4596" s="509">
        <v>4593</v>
      </c>
      <c r="B4596" s="509" t="s">
        <v>6515</v>
      </c>
    </row>
    <row r="4597" spans="1:2">
      <c r="A4597" s="509">
        <v>4594</v>
      </c>
      <c r="B4597" s="509" t="s">
        <v>6516</v>
      </c>
    </row>
    <row r="4598" spans="1:2">
      <c r="A4598" s="509">
        <v>4595</v>
      </c>
      <c r="B4598" s="509" t="s">
        <v>6517</v>
      </c>
    </row>
    <row r="4599" spans="1:2">
      <c r="A4599" s="509">
        <v>4596</v>
      </c>
      <c r="B4599" s="509" t="s">
        <v>6518</v>
      </c>
    </row>
    <row r="4600" spans="1:2">
      <c r="A4600" s="509">
        <v>4597</v>
      </c>
      <c r="B4600" s="509" t="s">
        <v>6519</v>
      </c>
    </row>
    <row r="4601" spans="1:2">
      <c r="A4601" s="509">
        <v>4598</v>
      </c>
      <c r="B4601" s="509" t="s">
        <v>6520</v>
      </c>
    </row>
    <row r="4602" spans="1:2">
      <c r="A4602" s="509">
        <v>4599</v>
      </c>
      <c r="B4602" s="509" t="s">
        <v>6521</v>
      </c>
    </row>
    <row r="4603" spans="1:2">
      <c r="A4603" s="509">
        <v>4600</v>
      </c>
      <c r="B4603" s="509" t="s">
        <v>6522</v>
      </c>
    </row>
    <row r="4604" spans="1:2">
      <c r="A4604" s="509">
        <v>4601</v>
      </c>
      <c r="B4604" s="509" t="s">
        <v>6523</v>
      </c>
    </row>
    <row r="4605" spans="1:2">
      <c r="A4605" s="509">
        <v>4602</v>
      </c>
      <c r="B4605" s="509" t="s">
        <v>6524</v>
      </c>
    </row>
    <row r="4606" spans="1:2">
      <c r="A4606" s="509">
        <v>4603</v>
      </c>
      <c r="B4606" s="509" t="s">
        <v>6525</v>
      </c>
    </row>
    <row r="4607" spans="1:2">
      <c r="A4607" s="509">
        <v>4604</v>
      </c>
      <c r="B4607" s="509" t="s">
        <v>6526</v>
      </c>
    </row>
    <row r="4608" spans="1:2">
      <c r="A4608" s="509">
        <v>4605</v>
      </c>
      <c r="B4608" s="509" t="s">
        <v>6527</v>
      </c>
    </row>
    <row r="4609" spans="1:2">
      <c r="A4609" s="509">
        <v>4606</v>
      </c>
      <c r="B4609" s="509" t="s">
        <v>6528</v>
      </c>
    </row>
    <row r="4610" spans="1:2">
      <c r="A4610" s="509">
        <v>4607</v>
      </c>
      <c r="B4610" s="509" t="s">
        <v>6529</v>
      </c>
    </row>
    <row r="4611" spans="1:2">
      <c r="A4611" s="509">
        <v>4608</v>
      </c>
      <c r="B4611" s="509" t="s">
        <v>6530</v>
      </c>
    </row>
    <row r="4612" spans="1:2">
      <c r="A4612" s="509">
        <v>4609</v>
      </c>
      <c r="B4612" s="509" t="s">
        <v>6531</v>
      </c>
    </row>
    <row r="4613" spans="1:2">
      <c r="A4613" s="509">
        <v>4610</v>
      </c>
      <c r="B4613" s="509" t="s">
        <v>6532</v>
      </c>
    </row>
    <row r="4614" spans="1:2">
      <c r="A4614" s="509">
        <v>4611</v>
      </c>
      <c r="B4614" s="509" t="s">
        <v>6533</v>
      </c>
    </row>
    <row r="4615" spans="1:2">
      <c r="A4615" s="509">
        <v>4612</v>
      </c>
      <c r="B4615" s="509" t="s">
        <v>6534</v>
      </c>
    </row>
    <row r="4616" spans="1:2">
      <c r="A4616" s="509">
        <v>4613</v>
      </c>
      <c r="B4616" s="509" t="s">
        <v>6535</v>
      </c>
    </row>
    <row r="4617" spans="1:2">
      <c r="A4617" s="509">
        <v>4614</v>
      </c>
      <c r="B4617" s="509" t="s">
        <v>6536</v>
      </c>
    </row>
    <row r="4618" spans="1:2">
      <c r="A4618" s="509">
        <v>4615</v>
      </c>
      <c r="B4618" s="509" t="s">
        <v>6537</v>
      </c>
    </row>
    <row r="4619" spans="1:2">
      <c r="A4619" s="509">
        <v>4616</v>
      </c>
      <c r="B4619" s="509" t="s">
        <v>6538</v>
      </c>
    </row>
    <row r="4620" spans="1:2">
      <c r="A4620" s="509">
        <v>4617</v>
      </c>
      <c r="B4620" s="509" t="s">
        <v>6539</v>
      </c>
    </row>
    <row r="4621" spans="1:2">
      <c r="A4621" s="509">
        <v>4618</v>
      </c>
      <c r="B4621" s="509" t="s">
        <v>6540</v>
      </c>
    </row>
    <row r="4622" spans="1:2">
      <c r="A4622" s="509">
        <v>4619</v>
      </c>
      <c r="B4622" s="509" t="s">
        <v>6541</v>
      </c>
    </row>
    <row r="4623" spans="1:2">
      <c r="A4623" s="509">
        <v>4620</v>
      </c>
      <c r="B4623" s="509" t="s">
        <v>6542</v>
      </c>
    </row>
    <row r="4624" spans="1:2">
      <c r="A4624" s="509">
        <v>4621</v>
      </c>
      <c r="B4624" s="509" t="s">
        <v>6543</v>
      </c>
    </row>
    <row r="4625" spans="1:2">
      <c r="A4625" s="509">
        <v>4622</v>
      </c>
      <c r="B4625" s="509" t="s">
        <v>6544</v>
      </c>
    </row>
    <row r="4626" spans="1:2">
      <c r="A4626" s="509">
        <v>4623</v>
      </c>
      <c r="B4626" s="509" t="s">
        <v>6545</v>
      </c>
    </row>
    <row r="4627" spans="1:2">
      <c r="A4627" s="509">
        <v>4624</v>
      </c>
      <c r="B4627" s="509" t="s">
        <v>6546</v>
      </c>
    </row>
    <row r="4628" spans="1:2">
      <c r="A4628" s="509">
        <v>4625</v>
      </c>
      <c r="B4628" s="509" t="s">
        <v>6547</v>
      </c>
    </row>
    <row r="4629" spans="1:2">
      <c r="A4629" s="509">
        <v>4626</v>
      </c>
      <c r="B4629" s="509" t="s">
        <v>6548</v>
      </c>
    </row>
    <row r="4630" spans="1:2">
      <c r="A4630" s="509">
        <v>4627</v>
      </c>
      <c r="B4630" s="509" t="s">
        <v>6549</v>
      </c>
    </row>
    <row r="4631" spans="1:2">
      <c r="A4631" s="509">
        <v>4628</v>
      </c>
      <c r="B4631" s="509" t="s">
        <v>6550</v>
      </c>
    </row>
    <row r="4632" spans="1:2">
      <c r="A4632" s="509">
        <v>4629</v>
      </c>
      <c r="B4632" s="509" t="s">
        <v>6551</v>
      </c>
    </row>
    <row r="4633" spans="1:2">
      <c r="A4633" s="509">
        <v>4630</v>
      </c>
      <c r="B4633" s="509" t="s">
        <v>6552</v>
      </c>
    </row>
    <row r="4634" spans="1:2">
      <c r="A4634" s="509">
        <v>4631</v>
      </c>
      <c r="B4634" s="509" t="s">
        <v>6553</v>
      </c>
    </row>
    <row r="4635" spans="1:2">
      <c r="A4635" s="509">
        <v>4632</v>
      </c>
      <c r="B4635" s="509" t="s">
        <v>6554</v>
      </c>
    </row>
    <row r="4636" spans="1:2">
      <c r="A4636" s="509">
        <v>4633</v>
      </c>
      <c r="B4636" s="509" t="s">
        <v>6555</v>
      </c>
    </row>
    <row r="4637" spans="1:2">
      <c r="A4637" s="509">
        <v>4634</v>
      </c>
      <c r="B4637" s="509" t="s">
        <v>6556</v>
      </c>
    </row>
    <row r="4638" spans="1:2">
      <c r="A4638" s="509">
        <v>4635</v>
      </c>
      <c r="B4638" s="509" t="s">
        <v>6557</v>
      </c>
    </row>
    <row r="4639" spans="1:2">
      <c r="A4639" s="509">
        <v>4636</v>
      </c>
      <c r="B4639" s="509" t="s">
        <v>6558</v>
      </c>
    </row>
    <row r="4640" spans="1:2">
      <c r="A4640" s="509">
        <v>4637</v>
      </c>
      <c r="B4640" s="509" t="s">
        <v>6559</v>
      </c>
    </row>
    <row r="4641" spans="1:2">
      <c r="A4641" s="509">
        <v>4638</v>
      </c>
      <c r="B4641" s="509" t="s">
        <v>6560</v>
      </c>
    </row>
    <row r="4642" spans="1:2">
      <c r="A4642" s="509">
        <v>4639</v>
      </c>
      <c r="B4642" s="509" t="s">
        <v>6561</v>
      </c>
    </row>
    <row r="4643" spans="1:2">
      <c r="A4643" s="509">
        <v>4640</v>
      </c>
      <c r="B4643" s="509" t="s">
        <v>6562</v>
      </c>
    </row>
    <row r="4644" spans="1:2">
      <c r="A4644" s="509">
        <v>4641</v>
      </c>
      <c r="B4644" s="509" t="s">
        <v>6563</v>
      </c>
    </row>
    <row r="4645" spans="1:2">
      <c r="A4645" s="509">
        <v>4642</v>
      </c>
      <c r="B4645" s="509" t="s">
        <v>6564</v>
      </c>
    </row>
    <row r="4646" spans="1:2">
      <c r="A4646" s="509">
        <v>4643</v>
      </c>
      <c r="B4646" s="509" t="s">
        <v>6565</v>
      </c>
    </row>
    <row r="4647" spans="1:2">
      <c r="A4647" s="509">
        <v>4644</v>
      </c>
      <c r="B4647" s="509" t="s">
        <v>6566</v>
      </c>
    </row>
    <row r="4648" spans="1:2">
      <c r="A4648" s="509">
        <v>4645</v>
      </c>
      <c r="B4648" s="509" t="s">
        <v>6567</v>
      </c>
    </row>
    <row r="4649" spans="1:2">
      <c r="A4649" s="509">
        <v>4646</v>
      </c>
      <c r="B4649" s="509" t="s">
        <v>6568</v>
      </c>
    </row>
    <row r="4650" spans="1:2">
      <c r="A4650" s="509">
        <v>4647</v>
      </c>
      <c r="B4650" s="509" t="s">
        <v>6569</v>
      </c>
    </row>
    <row r="4651" spans="1:2">
      <c r="A4651" s="509">
        <v>4648</v>
      </c>
      <c r="B4651" s="509" t="s">
        <v>6570</v>
      </c>
    </row>
    <row r="4652" spans="1:2">
      <c r="A4652" s="509">
        <v>4649</v>
      </c>
      <c r="B4652" s="509" t="s">
        <v>6571</v>
      </c>
    </row>
    <row r="4653" spans="1:2">
      <c r="A4653" s="509">
        <v>4650</v>
      </c>
      <c r="B4653" s="509" t="s">
        <v>6572</v>
      </c>
    </row>
    <row r="4654" spans="1:2">
      <c r="A4654" s="509">
        <v>4651</v>
      </c>
      <c r="B4654" s="509" t="s">
        <v>6573</v>
      </c>
    </row>
    <row r="4655" spans="1:2">
      <c r="A4655" s="509">
        <v>4652</v>
      </c>
      <c r="B4655" s="509" t="s">
        <v>6574</v>
      </c>
    </row>
    <row r="4656" spans="1:2">
      <c r="A4656" s="509">
        <v>4653</v>
      </c>
      <c r="B4656" s="509" t="s">
        <v>6575</v>
      </c>
    </row>
    <row r="4657" spans="1:2">
      <c r="A4657" s="509">
        <v>4654</v>
      </c>
      <c r="B4657" s="509" t="s">
        <v>6576</v>
      </c>
    </row>
    <row r="4658" spans="1:2">
      <c r="A4658" s="509">
        <v>4655</v>
      </c>
      <c r="B4658" s="509" t="s">
        <v>6577</v>
      </c>
    </row>
    <row r="4659" spans="1:2">
      <c r="A4659" s="509">
        <v>4656</v>
      </c>
      <c r="B4659" s="509" t="s">
        <v>6578</v>
      </c>
    </row>
    <row r="4660" spans="1:2">
      <c r="A4660" s="509">
        <v>4657</v>
      </c>
      <c r="B4660" s="509" t="s">
        <v>6579</v>
      </c>
    </row>
    <row r="4661" spans="1:2">
      <c r="A4661" s="509">
        <v>4658</v>
      </c>
      <c r="B4661" s="509" t="s">
        <v>6580</v>
      </c>
    </row>
    <row r="4662" spans="1:2">
      <c r="A4662" s="509">
        <v>4659</v>
      </c>
      <c r="B4662" s="509" t="s">
        <v>6581</v>
      </c>
    </row>
    <row r="4663" spans="1:2">
      <c r="A4663" s="509">
        <v>4660</v>
      </c>
      <c r="B4663" s="509" t="s">
        <v>6582</v>
      </c>
    </row>
    <row r="4664" spans="1:2">
      <c r="A4664" s="509">
        <v>4661</v>
      </c>
      <c r="B4664" s="509" t="s">
        <v>6583</v>
      </c>
    </row>
    <row r="4665" spans="1:2">
      <c r="A4665" s="509">
        <v>4662</v>
      </c>
      <c r="B4665" s="509" t="s">
        <v>6584</v>
      </c>
    </row>
    <row r="4666" spans="1:2">
      <c r="A4666" s="509">
        <v>4663</v>
      </c>
      <c r="B4666" s="509" t="s">
        <v>6585</v>
      </c>
    </row>
    <row r="4667" spans="1:2">
      <c r="A4667" s="509">
        <v>4664</v>
      </c>
      <c r="B4667" s="509" t="s">
        <v>6586</v>
      </c>
    </row>
    <row r="4668" spans="1:2">
      <c r="A4668" s="509">
        <v>4665</v>
      </c>
      <c r="B4668" s="509" t="s">
        <v>6587</v>
      </c>
    </row>
    <row r="4669" spans="1:2">
      <c r="A4669" s="509">
        <v>4666</v>
      </c>
      <c r="B4669" s="509" t="s">
        <v>6588</v>
      </c>
    </row>
    <row r="4670" spans="1:2">
      <c r="A4670" s="509">
        <v>4667</v>
      </c>
      <c r="B4670" s="509" t="s">
        <v>6589</v>
      </c>
    </row>
    <row r="4671" spans="1:2">
      <c r="A4671" s="509">
        <v>4668</v>
      </c>
      <c r="B4671" s="509" t="s">
        <v>6590</v>
      </c>
    </row>
    <row r="4672" spans="1:2">
      <c r="A4672" s="509">
        <v>4669</v>
      </c>
      <c r="B4672" s="509" t="s">
        <v>6591</v>
      </c>
    </row>
    <row r="4673" spans="1:2">
      <c r="A4673" s="509">
        <v>4670</v>
      </c>
      <c r="B4673" s="509" t="s">
        <v>6592</v>
      </c>
    </row>
    <row r="4674" spans="1:2">
      <c r="A4674" s="509">
        <v>4671</v>
      </c>
      <c r="B4674" s="509" t="s">
        <v>6593</v>
      </c>
    </row>
    <row r="4675" spans="1:2">
      <c r="A4675" s="509">
        <v>4672</v>
      </c>
      <c r="B4675" s="509" t="s">
        <v>6594</v>
      </c>
    </row>
    <row r="4676" spans="1:2">
      <c r="A4676" s="509">
        <v>4673</v>
      </c>
      <c r="B4676" s="509" t="s">
        <v>6595</v>
      </c>
    </row>
    <row r="4677" spans="1:2">
      <c r="A4677" s="509">
        <v>4674</v>
      </c>
      <c r="B4677" s="509" t="s">
        <v>6596</v>
      </c>
    </row>
    <row r="4678" spans="1:2">
      <c r="A4678" s="509">
        <v>4675</v>
      </c>
      <c r="B4678" s="509" t="s">
        <v>6597</v>
      </c>
    </row>
    <row r="4679" spans="1:2">
      <c r="A4679" s="509">
        <v>4676</v>
      </c>
      <c r="B4679" s="509" t="s">
        <v>6598</v>
      </c>
    </row>
    <row r="4680" spans="1:2">
      <c r="A4680" s="509">
        <v>4677</v>
      </c>
      <c r="B4680" s="509" t="s">
        <v>6599</v>
      </c>
    </row>
    <row r="4681" spans="1:2">
      <c r="A4681" s="509">
        <v>4678</v>
      </c>
      <c r="B4681" s="509" t="s">
        <v>6600</v>
      </c>
    </row>
    <row r="4682" spans="1:2">
      <c r="A4682" s="509">
        <v>4679</v>
      </c>
      <c r="B4682" s="509" t="s">
        <v>6601</v>
      </c>
    </row>
    <row r="4683" spans="1:2">
      <c r="A4683" s="509">
        <v>4680</v>
      </c>
      <c r="B4683" s="509" t="s">
        <v>6602</v>
      </c>
    </row>
    <row r="4684" spans="1:2">
      <c r="A4684" s="509">
        <v>4681</v>
      </c>
      <c r="B4684" s="509" t="s">
        <v>6603</v>
      </c>
    </row>
    <row r="4685" spans="1:2">
      <c r="A4685" s="509">
        <v>4682</v>
      </c>
      <c r="B4685" s="509" t="s">
        <v>6604</v>
      </c>
    </row>
    <row r="4686" spans="1:2">
      <c r="A4686" s="509">
        <v>4683</v>
      </c>
      <c r="B4686" s="509" t="s">
        <v>6605</v>
      </c>
    </row>
    <row r="4687" spans="1:2">
      <c r="A4687" s="509">
        <v>4684</v>
      </c>
      <c r="B4687" s="509" t="s">
        <v>6606</v>
      </c>
    </row>
    <row r="4688" spans="1:2">
      <c r="A4688" s="509">
        <v>4685</v>
      </c>
      <c r="B4688" s="509" t="s">
        <v>6607</v>
      </c>
    </row>
    <row r="4689" spans="1:2">
      <c r="A4689" s="509">
        <v>4686</v>
      </c>
      <c r="B4689" s="509" t="s">
        <v>6608</v>
      </c>
    </row>
    <row r="4690" spans="1:2">
      <c r="A4690" s="509">
        <v>4687</v>
      </c>
      <c r="B4690" s="509" t="s">
        <v>6609</v>
      </c>
    </row>
    <row r="4691" spans="1:2">
      <c r="A4691" s="509">
        <v>4688</v>
      </c>
      <c r="B4691" s="509" t="s">
        <v>6610</v>
      </c>
    </row>
    <row r="4692" spans="1:2">
      <c r="A4692" s="509">
        <v>4689</v>
      </c>
      <c r="B4692" s="509" t="s">
        <v>6611</v>
      </c>
    </row>
    <row r="4693" spans="1:2">
      <c r="A4693" s="509">
        <v>4690</v>
      </c>
      <c r="B4693" s="509" t="s">
        <v>6612</v>
      </c>
    </row>
    <row r="4694" spans="1:2">
      <c r="A4694" s="509">
        <v>4691</v>
      </c>
      <c r="B4694" s="509" t="s">
        <v>6613</v>
      </c>
    </row>
    <row r="4695" spans="1:2">
      <c r="A4695" s="509">
        <v>4692</v>
      </c>
      <c r="B4695" s="509" t="s">
        <v>6614</v>
      </c>
    </row>
    <row r="4696" spans="1:2">
      <c r="A4696" s="509">
        <v>4693</v>
      </c>
      <c r="B4696" s="509" t="s">
        <v>6615</v>
      </c>
    </row>
    <row r="4697" spans="1:2">
      <c r="A4697" s="509">
        <v>4694</v>
      </c>
      <c r="B4697" s="509" t="s">
        <v>6616</v>
      </c>
    </row>
    <row r="4698" spans="1:2">
      <c r="A4698" s="509">
        <v>4695</v>
      </c>
      <c r="B4698" s="509" t="s">
        <v>6617</v>
      </c>
    </row>
    <row r="4699" spans="1:2">
      <c r="A4699" s="509">
        <v>4696</v>
      </c>
      <c r="B4699" s="509" t="s">
        <v>6618</v>
      </c>
    </row>
    <row r="4700" spans="1:2">
      <c r="A4700" s="509">
        <v>4697</v>
      </c>
      <c r="B4700" s="509" t="s">
        <v>6619</v>
      </c>
    </row>
    <row r="4701" spans="1:2">
      <c r="A4701" s="509">
        <v>4698</v>
      </c>
      <c r="B4701" s="509" t="s">
        <v>6620</v>
      </c>
    </row>
    <row r="4702" spans="1:2">
      <c r="A4702" s="509">
        <v>4699</v>
      </c>
      <c r="B4702" s="509" t="s">
        <v>6621</v>
      </c>
    </row>
    <row r="4703" spans="1:2">
      <c r="A4703" s="509">
        <v>4700</v>
      </c>
      <c r="B4703" s="509" t="s">
        <v>6622</v>
      </c>
    </row>
    <row r="4704" spans="1:2">
      <c r="A4704" s="509">
        <v>4701</v>
      </c>
      <c r="B4704" s="509" t="s">
        <v>6623</v>
      </c>
    </row>
    <row r="4705" spans="1:2">
      <c r="A4705" s="509">
        <v>4702</v>
      </c>
      <c r="B4705" s="509" t="s">
        <v>6624</v>
      </c>
    </row>
    <row r="4706" spans="1:2">
      <c r="A4706" s="509">
        <v>4703</v>
      </c>
      <c r="B4706" s="509" t="s">
        <v>6625</v>
      </c>
    </row>
    <row r="4707" spans="1:2">
      <c r="A4707" s="509">
        <v>4704</v>
      </c>
      <c r="B4707" s="509" t="s">
        <v>6626</v>
      </c>
    </row>
    <row r="4708" spans="1:2">
      <c r="A4708" s="509">
        <v>4705</v>
      </c>
      <c r="B4708" s="509" t="s">
        <v>6627</v>
      </c>
    </row>
    <row r="4709" spans="1:2">
      <c r="A4709" s="509">
        <v>4706</v>
      </c>
      <c r="B4709" s="509" t="s">
        <v>6628</v>
      </c>
    </row>
    <row r="4710" spans="1:2">
      <c r="A4710" s="509">
        <v>4707</v>
      </c>
      <c r="B4710" s="509" t="s">
        <v>6629</v>
      </c>
    </row>
    <row r="4711" spans="1:2">
      <c r="A4711" s="509">
        <v>4708</v>
      </c>
      <c r="B4711" s="509" t="s">
        <v>6630</v>
      </c>
    </row>
    <row r="4712" spans="1:2">
      <c r="A4712" s="509">
        <v>4709</v>
      </c>
      <c r="B4712" s="509" t="s">
        <v>6631</v>
      </c>
    </row>
    <row r="4713" spans="1:2">
      <c r="A4713" s="509">
        <v>4710</v>
      </c>
      <c r="B4713" s="509" t="s">
        <v>6632</v>
      </c>
    </row>
    <row r="4714" spans="1:2">
      <c r="A4714" s="509">
        <v>4711</v>
      </c>
      <c r="B4714" s="509" t="s">
        <v>6633</v>
      </c>
    </row>
    <row r="4715" spans="1:2">
      <c r="A4715" s="509">
        <v>4712</v>
      </c>
      <c r="B4715" s="509" t="s">
        <v>6634</v>
      </c>
    </row>
    <row r="4716" spans="1:2">
      <c r="A4716" s="509">
        <v>4713</v>
      </c>
      <c r="B4716" s="509" t="s">
        <v>6635</v>
      </c>
    </row>
    <row r="4717" spans="1:2">
      <c r="A4717" s="509">
        <v>4714</v>
      </c>
      <c r="B4717" s="509" t="s">
        <v>6636</v>
      </c>
    </row>
    <row r="4718" spans="1:2">
      <c r="A4718" s="509">
        <v>4715</v>
      </c>
      <c r="B4718" s="509" t="s">
        <v>6637</v>
      </c>
    </row>
    <row r="4719" spans="1:2">
      <c r="A4719" s="509">
        <v>4716</v>
      </c>
      <c r="B4719" s="509" t="s">
        <v>6638</v>
      </c>
    </row>
    <row r="4720" spans="1:2">
      <c r="A4720" s="509">
        <v>4717</v>
      </c>
      <c r="B4720" s="509" t="s">
        <v>6639</v>
      </c>
    </row>
    <row r="4721" spans="1:2">
      <c r="A4721" s="509">
        <v>4718</v>
      </c>
      <c r="B4721" s="509" t="s">
        <v>6640</v>
      </c>
    </row>
    <row r="4722" spans="1:2">
      <c r="A4722" s="509">
        <v>4719</v>
      </c>
      <c r="B4722" s="509" t="s">
        <v>6641</v>
      </c>
    </row>
    <row r="4723" spans="1:2">
      <c r="A4723" s="509">
        <v>4720</v>
      </c>
      <c r="B4723" s="509" t="s">
        <v>6642</v>
      </c>
    </row>
    <row r="4724" spans="1:2">
      <c r="A4724" s="509">
        <v>4721</v>
      </c>
      <c r="B4724" s="509" t="s">
        <v>6643</v>
      </c>
    </row>
    <row r="4725" spans="1:2">
      <c r="A4725" s="509">
        <v>4722</v>
      </c>
      <c r="B4725" s="509" t="s">
        <v>6644</v>
      </c>
    </row>
    <row r="4726" spans="1:2">
      <c r="A4726" s="509">
        <v>4723</v>
      </c>
      <c r="B4726" s="509" t="s">
        <v>6645</v>
      </c>
    </row>
    <row r="4727" spans="1:2">
      <c r="A4727" s="509">
        <v>4724</v>
      </c>
      <c r="B4727" s="509" t="s">
        <v>6646</v>
      </c>
    </row>
    <row r="4728" spans="1:2">
      <c r="A4728" s="509">
        <v>4725</v>
      </c>
      <c r="B4728" s="509" t="s">
        <v>6647</v>
      </c>
    </row>
    <row r="4729" spans="1:2">
      <c r="A4729" s="509">
        <v>4726</v>
      </c>
      <c r="B4729" s="509" t="s">
        <v>6648</v>
      </c>
    </row>
    <row r="4730" spans="1:2">
      <c r="A4730" s="509">
        <v>4727</v>
      </c>
      <c r="B4730" s="509" t="s">
        <v>6649</v>
      </c>
    </row>
    <row r="4731" spans="1:2">
      <c r="A4731" s="509">
        <v>4728</v>
      </c>
      <c r="B4731" s="509" t="s">
        <v>6650</v>
      </c>
    </row>
    <row r="4732" spans="1:2">
      <c r="A4732" s="509">
        <v>4729</v>
      </c>
      <c r="B4732" s="509" t="s">
        <v>6651</v>
      </c>
    </row>
    <row r="4733" spans="1:2">
      <c r="A4733" s="509">
        <v>4730</v>
      </c>
      <c r="B4733" s="509" t="s">
        <v>6652</v>
      </c>
    </row>
    <row r="4734" spans="1:2">
      <c r="A4734" s="509">
        <v>4731</v>
      </c>
      <c r="B4734" s="509" t="s">
        <v>6653</v>
      </c>
    </row>
    <row r="4735" spans="1:2">
      <c r="A4735" s="509">
        <v>4732</v>
      </c>
      <c r="B4735" s="509" t="s">
        <v>6654</v>
      </c>
    </row>
    <row r="4736" spans="1:2">
      <c r="A4736" s="509">
        <v>4733</v>
      </c>
      <c r="B4736" s="509" t="s">
        <v>6655</v>
      </c>
    </row>
    <row r="4737" spans="1:2">
      <c r="A4737" s="509">
        <v>4734</v>
      </c>
      <c r="B4737" s="509" t="s">
        <v>6656</v>
      </c>
    </row>
    <row r="4738" spans="1:2">
      <c r="A4738" s="509">
        <v>4735</v>
      </c>
      <c r="B4738" s="509" t="s">
        <v>6657</v>
      </c>
    </row>
    <row r="4739" spans="1:2">
      <c r="A4739" s="509">
        <v>4736</v>
      </c>
      <c r="B4739" s="509" t="s">
        <v>6658</v>
      </c>
    </row>
    <row r="4740" spans="1:2">
      <c r="A4740" s="509">
        <v>4737</v>
      </c>
      <c r="B4740" s="509" t="s">
        <v>6659</v>
      </c>
    </row>
    <row r="4741" spans="1:2">
      <c r="A4741" s="509">
        <v>4738</v>
      </c>
      <c r="B4741" s="509" t="s">
        <v>6660</v>
      </c>
    </row>
    <row r="4742" spans="1:2">
      <c r="A4742" s="509">
        <v>4739</v>
      </c>
      <c r="B4742" s="509" t="s">
        <v>6661</v>
      </c>
    </row>
    <row r="4743" spans="1:2">
      <c r="A4743" s="509">
        <v>4740</v>
      </c>
      <c r="B4743" s="509" t="s">
        <v>6662</v>
      </c>
    </row>
    <row r="4744" spans="1:2">
      <c r="A4744" s="509">
        <v>4741</v>
      </c>
      <c r="B4744" s="509" t="s">
        <v>6663</v>
      </c>
    </row>
    <row r="4745" spans="1:2">
      <c r="A4745" s="509">
        <v>4742</v>
      </c>
      <c r="B4745" s="509" t="s">
        <v>6664</v>
      </c>
    </row>
    <row r="4746" spans="1:2">
      <c r="A4746" s="509">
        <v>4743</v>
      </c>
      <c r="B4746" s="509" t="s">
        <v>6665</v>
      </c>
    </row>
    <row r="4747" spans="1:2">
      <c r="A4747" s="509">
        <v>4744</v>
      </c>
      <c r="B4747" s="509" t="s">
        <v>6666</v>
      </c>
    </row>
    <row r="4748" spans="1:2">
      <c r="A4748" s="509">
        <v>4745</v>
      </c>
      <c r="B4748" s="509" t="s">
        <v>6667</v>
      </c>
    </row>
    <row r="4749" spans="1:2">
      <c r="A4749" s="509">
        <v>4746</v>
      </c>
      <c r="B4749" s="509" t="s">
        <v>6668</v>
      </c>
    </row>
    <row r="4750" spans="1:2">
      <c r="A4750" s="509">
        <v>4747</v>
      </c>
      <c r="B4750" s="509" t="s">
        <v>6669</v>
      </c>
    </row>
    <row r="4751" spans="1:2">
      <c r="A4751" s="509">
        <v>4748</v>
      </c>
      <c r="B4751" s="509" t="s">
        <v>6670</v>
      </c>
    </row>
    <row r="4752" spans="1:2">
      <c r="A4752" s="509">
        <v>4749</v>
      </c>
      <c r="B4752" s="509" t="s">
        <v>6671</v>
      </c>
    </row>
    <row r="4753" spans="1:2">
      <c r="A4753" s="509">
        <v>4750</v>
      </c>
      <c r="B4753" s="509" t="s">
        <v>6672</v>
      </c>
    </row>
    <row r="4754" spans="1:2">
      <c r="A4754" s="509">
        <v>4751</v>
      </c>
      <c r="B4754" s="509" t="s">
        <v>6673</v>
      </c>
    </row>
    <row r="4755" spans="1:2">
      <c r="A4755" s="509">
        <v>4752</v>
      </c>
      <c r="B4755" s="509" t="s">
        <v>6674</v>
      </c>
    </row>
    <row r="4756" spans="1:2">
      <c r="A4756" s="509">
        <v>4753</v>
      </c>
      <c r="B4756" s="509" t="s">
        <v>6675</v>
      </c>
    </row>
    <row r="4757" spans="1:2">
      <c r="A4757" s="509">
        <v>4754</v>
      </c>
      <c r="B4757" s="509" t="s">
        <v>6676</v>
      </c>
    </row>
    <row r="4758" spans="1:2">
      <c r="A4758" s="509">
        <v>4755</v>
      </c>
      <c r="B4758" s="509" t="s">
        <v>6677</v>
      </c>
    </row>
    <row r="4759" spans="1:2">
      <c r="A4759" s="509">
        <v>4756</v>
      </c>
      <c r="B4759" s="509" t="s">
        <v>6678</v>
      </c>
    </row>
    <row r="4760" spans="1:2">
      <c r="A4760" s="509">
        <v>4757</v>
      </c>
      <c r="B4760" s="509" t="s">
        <v>6679</v>
      </c>
    </row>
    <row r="4761" spans="1:2">
      <c r="A4761" s="509">
        <v>4758</v>
      </c>
      <c r="B4761" s="509" t="s">
        <v>6680</v>
      </c>
    </row>
    <row r="4762" spans="1:2">
      <c r="A4762" s="509">
        <v>4759</v>
      </c>
      <c r="B4762" s="509" t="s">
        <v>6681</v>
      </c>
    </row>
    <row r="4763" spans="1:2">
      <c r="A4763" s="509">
        <v>4760</v>
      </c>
      <c r="B4763" s="509" t="s">
        <v>6682</v>
      </c>
    </row>
    <row r="4764" spans="1:2">
      <c r="A4764" s="509">
        <v>4761</v>
      </c>
      <c r="B4764" s="509" t="s">
        <v>6683</v>
      </c>
    </row>
    <row r="4765" spans="1:2">
      <c r="A4765" s="509">
        <v>4762</v>
      </c>
      <c r="B4765" s="509" t="s">
        <v>6684</v>
      </c>
    </row>
    <row r="4766" spans="1:2">
      <c r="A4766" s="509">
        <v>4763</v>
      </c>
      <c r="B4766" s="509" t="s">
        <v>6685</v>
      </c>
    </row>
    <row r="4767" spans="1:2">
      <c r="A4767" s="509">
        <v>4764</v>
      </c>
      <c r="B4767" s="509" t="s">
        <v>6686</v>
      </c>
    </row>
    <row r="4768" spans="1:2">
      <c r="A4768" s="509">
        <v>4765</v>
      </c>
      <c r="B4768" s="509" t="s">
        <v>6687</v>
      </c>
    </row>
    <row r="4769" spans="1:2">
      <c r="A4769" s="509">
        <v>4766</v>
      </c>
      <c r="B4769" s="509" t="s">
        <v>6688</v>
      </c>
    </row>
    <row r="4770" spans="1:2">
      <c r="A4770" s="509">
        <v>4767</v>
      </c>
      <c r="B4770" s="509" t="s">
        <v>6689</v>
      </c>
    </row>
    <row r="4771" spans="1:2">
      <c r="A4771" s="509">
        <v>4768</v>
      </c>
      <c r="B4771" s="509" t="s">
        <v>6690</v>
      </c>
    </row>
    <row r="4772" spans="1:2">
      <c r="A4772" s="509">
        <v>4769</v>
      </c>
      <c r="B4772" s="509" t="s">
        <v>6691</v>
      </c>
    </row>
    <row r="4773" spans="1:2">
      <c r="A4773" s="509">
        <v>4770</v>
      </c>
      <c r="B4773" s="509" t="s">
        <v>6692</v>
      </c>
    </row>
    <row r="4774" spans="1:2">
      <c r="A4774" s="509">
        <v>4771</v>
      </c>
      <c r="B4774" s="509" t="s">
        <v>6693</v>
      </c>
    </row>
    <row r="4775" spans="1:2">
      <c r="A4775" s="509">
        <v>4772</v>
      </c>
      <c r="B4775" s="509" t="s">
        <v>6694</v>
      </c>
    </row>
    <row r="4776" spans="1:2">
      <c r="A4776" s="509">
        <v>4773</v>
      </c>
      <c r="B4776" s="509" t="s">
        <v>6695</v>
      </c>
    </row>
    <row r="4777" spans="1:2">
      <c r="A4777" s="509">
        <v>4774</v>
      </c>
      <c r="B4777" s="509" t="s">
        <v>6696</v>
      </c>
    </row>
    <row r="4778" spans="1:2">
      <c r="A4778" s="509">
        <v>4775</v>
      </c>
      <c r="B4778" s="509" t="s">
        <v>6697</v>
      </c>
    </row>
    <row r="4779" spans="1:2">
      <c r="A4779" s="509">
        <v>4776</v>
      </c>
      <c r="B4779" s="509" t="s">
        <v>6698</v>
      </c>
    </row>
    <row r="4780" spans="1:2">
      <c r="A4780" s="509">
        <v>4777</v>
      </c>
      <c r="B4780" s="509" t="s">
        <v>6699</v>
      </c>
    </row>
    <row r="4781" spans="1:2">
      <c r="A4781" s="509">
        <v>4778</v>
      </c>
      <c r="B4781" s="509" t="s">
        <v>6700</v>
      </c>
    </row>
    <row r="4782" spans="1:2">
      <c r="A4782" s="509">
        <v>4779</v>
      </c>
      <c r="B4782" s="509" t="s">
        <v>6701</v>
      </c>
    </row>
    <row r="4783" spans="1:2">
      <c r="A4783" s="509">
        <v>4780</v>
      </c>
      <c r="B4783" s="509" t="s">
        <v>6702</v>
      </c>
    </row>
    <row r="4784" spans="1:2">
      <c r="A4784" s="509">
        <v>4781</v>
      </c>
      <c r="B4784" s="509" t="s">
        <v>6703</v>
      </c>
    </row>
    <row r="4785" spans="1:2">
      <c r="A4785" s="509">
        <v>4782</v>
      </c>
      <c r="B4785" s="509" t="s">
        <v>6704</v>
      </c>
    </row>
    <row r="4786" spans="1:2">
      <c r="A4786" s="509">
        <v>4783</v>
      </c>
      <c r="B4786" s="509" t="s">
        <v>6705</v>
      </c>
    </row>
    <row r="4787" spans="1:2">
      <c r="A4787" s="509">
        <v>4784</v>
      </c>
      <c r="B4787" s="509" t="s">
        <v>6706</v>
      </c>
    </row>
    <row r="4788" spans="1:2">
      <c r="A4788" s="509">
        <v>4785</v>
      </c>
      <c r="B4788" s="509" t="s">
        <v>6707</v>
      </c>
    </row>
    <row r="4789" spans="1:2">
      <c r="A4789" s="509">
        <v>4786</v>
      </c>
      <c r="B4789" s="509" t="s">
        <v>6708</v>
      </c>
    </row>
    <row r="4790" spans="1:2">
      <c r="A4790" s="509">
        <v>4787</v>
      </c>
      <c r="B4790" s="509" t="s">
        <v>6709</v>
      </c>
    </row>
    <row r="4791" spans="1:2">
      <c r="A4791" s="509">
        <v>4788</v>
      </c>
      <c r="B4791" s="509" t="s">
        <v>6710</v>
      </c>
    </row>
    <row r="4792" spans="1:2">
      <c r="A4792" s="509">
        <v>4789</v>
      </c>
      <c r="B4792" s="509" t="s">
        <v>6711</v>
      </c>
    </row>
    <row r="4793" spans="1:2">
      <c r="A4793" s="509">
        <v>4790</v>
      </c>
      <c r="B4793" s="509" t="s">
        <v>6712</v>
      </c>
    </row>
    <row r="4794" spans="1:2">
      <c r="A4794" s="509">
        <v>4791</v>
      </c>
      <c r="B4794" s="509" t="s">
        <v>6713</v>
      </c>
    </row>
    <row r="4795" spans="1:2">
      <c r="A4795" s="509">
        <v>4792</v>
      </c>
      <c r="B4795" s="509" t="s">
        <v>6714</v>
      </c>
    </row>
    <row r="4796" spans="1:2">
      <c r="A4796" s="509">
        <v>4793</v>
      </c>
      <c r="B4796" s="509" t="s">
        <v>6715</v>
      </c>
    </row>
    <row r="4797" spans="1:2">
      <c r="A4797" s="509">
        <v>4794</v>
      </c>
      <c r="B4797" s="509" t="s">
        <v>6716</v>
      </c>
    </row>
    <row r="4798" spans="1:2">
      <c r="A4798" s="509">
        <v>4795</v>
      </c>
      <c r="B4798" s="509" t="s">
        <v>6717</v>
      </c>
    </row>
    <row r="4799" spans="1:2">
      <c r="A4799" s="509">
        <v>4796</v>
      </c>
      <c r="B4799" s="509" t="s">
        <v>6718</v>
      </c>
    </row>
    <row r="4800" spans="1:2">
      <c r="A4800" s="509">
        <v>4797</v>
      </c>
      <c r="B4800" s="509" t="s">
        <v>6719</v>
      </c>
    </row>
    <row r="4801" spans="1:2">
      <c r="A4801" s="509">
        <v>4798</v>
      </c>
      <c r="B4801" s="509" t="s">
        <v>6720</v>
      </c>
    </row>
    <row r="4802" spans="1:2">
      <c r="A4802" s="509">
        <v>4799</v>
      </c>
      <c r="B4802" s="509" t="s">
        <v>6721</v>
      </c>
    </row>
    <row r="4803" spans="1:2">
      <c r="A4803" s="509">
        <v>4800</v>
      </c>
      <c r="B4803" s="509" t="s">
        <v>6722</v>
      </c>
    </row>
    <row r="4804" spans="1:2">
      <c r="A4804" s="509">
        <v>4801</v>
      </c>
      <c r="B4804" s="509" t="s">
        <v>6723</v>
      </c>
    </row>
    <row r="4805" spans="1:2">
      <c r="A4805" s="509">
        <v>4802</v>
      </c>
      <c r="B4805" s="509" t="s">
        <v>6724</v>
      </c>
    </row>
    <row r="4806" spans="1:2">
      <c r="A4806" s="509">
        <v>4803</v>
      </c>
      <c r="B4806" s="509" t="s">
        <v>6725</v>
      </c>
    </row>
    <row r="4807" spans="1:2">
      <c r="A4807" s="509">
        <v>4804</v>
      </c>
      <c r="B4807" s="509" t="s">
        <v>6726</v>
      </c>
    </row>
    <row r="4808" spans="1:2">
      <c r="A4808" s="509">
        <v>4805</v>
      </c>
      <c r="B4808" s="509" t="s">
        <v>6727</v>
      </c>
    </row>
    <row r="4809" spans="1:2">
      <c r="A4809" s="509">
        <v>4806</v>
      </c>
      <c r="B4809" s="509" t="s">
        <v>6728</v>
      </c>
    </row>
    <row r="4810" spans="1:2">
      <c r="A4810" s="509">
        <v>4807</v>
      </c>
      <c r="B4810" s="509" t="s">
        <v>6729</v>
      </c>
    </row>
    <row r="4811" spans="1:2">
      <c r="A4811" s="509">
        <v>4808</v>
      </c>
      <c r="B4811" s="509" t="s">
        <v>6730</v>
      </c>
    </row>
    <row r="4812" spans="1:2">
      <c r="A4812" s="509">
        <v>4809</v>
      </c>
      <c r="B4812" s="509" t="s">
        <v>6731</v>
      </c>
    </row>
    <row r="4813" spans="1:2">
      <c r="A4813" s="509">
        <v>4810</v>
      </c>
      <c r="B4813" s="509" t="s">
        <v>6732</v>
      </c>
    </row>
    <row r="4814" spans="1:2">
      <c r="A4814" s="509">
        <v>4811</v>
      </c>
      <c r="B4814" s="509" t="s">
        <v>6733</v>
      </c>
    </row>
    <row r="4815" spans="1:2">
      <c r="A4815" s="509">
        <v>4812</v>
      </c>
      <c r="B4815" s="509" t="s">
        <v>6734</v>
      </c>
    </row>
    <row r="4816" spans="1:2">
      <c r="A4816" s="509">
        <v>4813</v>
      </c>
      <c r="B4816" s="509" t="s">
        <v>6735</v>
      </c>
    </row>
    <row r="4817" spans="1:2">
      <c r="A4817" s="509">
        <v>4814</v>
      </c>
      <c r="B4817" s="509" t="s">
        <v>6736</v>
      </c>
    </row>
    <row r="4818" spans="1:2">
      <c r="A4818" s="509">
        <v>4815</v>
      </c>
      <c r="B4818" s="509" t="s">
        <v>6737</v>
      </c>
    </row>
    <row r="4819" spans="1:2">
      <c r="A4819" s="509">
        <v>4816</v>
      </c>
      <c r="B4819" s="509" t="s">
        <v>6738</v>
      </c>
    </row>
    <row r="4820" spans="1:2">
      <c r="A4820" s="509">
        <v>4817</v>
      </c>
      <c r="B4820" s="509" t="s">
        <v>6739</v>
      </c>
    </row>
    <row r="4821" spans="1:2">
      <c r="A4821" s="509">
        <v>4818</v>
      </c>
      <c r="B4821" s="509" t="s">
        <v>6740</v>
      </c>
    </row>
    <row r="4822" spans="1:2">
      <c r="A4822" s="509">
        <v>4819</v>
      </c>
      <c r="B4822" s="509" t="s">
        <v>6741</v>
      </c>
    </row>
    <row r="4823" spans="1:2">
      <c r="A4823" s="509">
        <v>4820</v>
      </c>
      <c r="B4823" s="509" t="s">
        <v>6742</v>
      </c>
    </row>
    <row r="4824" spans="1:2">
      <c r="A4824" s="509">
        <v>4821</v>
      </c>
      <c r="B4824" s="509" t="s">
        <v>6743</v>
      </c>
    </row>
    <row r="4825" spans="1:2">
      <c r="A4825" s="509">
        <v>4822</v>
      </c>
      <c r="B4825" s="509" t="s">
        <v>6744</v>
      </c>
    </row>
    <row r="4826" spans="1:2">
      <c r="A4826" s="509">
        <v>4823</v>
      </c>
      <c r="B4826" s="509" t="s">
        <v>6745</v>
      </c>
    </row>
    <row r="4827" spans="1:2">
      <c r="A4827" s="509">
        <v>4824</v>
      </c>
      <c r="B4827" s="509" t="s">
        <v>6746</v>
      </c>
    </row>
    <row r="4828" spans="1:2">
      <c r="A4828" s="509">
        <v>4825</v>
      </c>
      <c r="B4828" s="509" t="s">
        <v>6747</v>
      </c>
    </row>
    <row r="4829" spans="1:2">
      <c r="A4829" s="509">
        <v>4826</v>
      </c>
      <c r="B4829" s="509" t="s">
        <v>6748</v>
      </c>
    </row>
    <row r="4830" spans="1:2">
      <c r="A4830" s="509">
        <v>4827</v>
      </c>
      <c r="B4830" s="509" t="s">
        <v>6749</v>
      </c>
    </row>
    <row r="4831" spans="1:2">
      <c r="A4831" s="509">
        <v>4828</v>
      </c>
      <c r="B4831" s="509" t="s">
        <v>6750</v>
      </c>
    </row>
    <row r="4832" spans="1:2">
      <c r="A4832" s="509">
        <v>4829</v>
      </c>
      <c r="B4832" s="509" t="s">
        <v>6751</v>
      </c>
    </row>
    <row r="4833" spans="1:2">
      <c r="A4833" s="509">
        <v>4830</v>
      </c>
      <c r="B4833" s="509" t="s">
        <v>6752</v>
      </c>
    </row>
    <row r="4834" spans="1:2">
      <c r="A4834" s="509">
        <v>4831</v>
      </c>
      <c r="B4834" s="509" t="s">
        <v>6753</v>
      </c>
    </row>
    <row r="4835" spans="1:2">
      <c r="A4835" s="509">
        <v>4832</v>
      </c>
      <c r="B4835" s="509" t="s">
        <v>6754</v>
      </c>
    </row>
    <row r="4836" spans="1:2">
      <c r="A4836" s="509">
        <v>4833</v>
      </c>
      <c r="B4836" s="509" t="s">
        <v>6755</v>
      </c>
    </row>
    <row r="4837" spans="1:2">
      <c r="A4837" s="509">
        <v>4834</v>
      </c>
      <c r="B4837" s="509" t="s">
        <v>6756</v>
      </c>
    </row>
    <row r="4838" spans="1:2">
      <c r="A4838" s="509">
        <v>4835</v>
      </c>
      <c r="B4838" s="509" t="s">
        <v>6757</v>
      </c>
    </row>
    <row r="4839" spans="1:2">
      <c r="A4839" s="509">
        <v>4836</v>
      </c>
      <c r="B4839" s="509" t="s">
        <v>6758</v>
      </c>
    </row>
    <row r="4840" spans="1:2">
      <c r="A4840" s="509">
        <v>4837</v>
      </c>
      <c r="B4840" s="509" t="s">
        <v>6759</v>
      </c>
    </row>
    <row r="4841" spans="1:2">
      <c r="A4841" s="509">
        <v>4838</v>
      </c>
      <c r="B4841" s="509" t="s">
        <v>6760</v>
      </c>
    </row>
    <row r="4842" spans="1:2">
      <c r="A4842" s="509">
        <v>4839</v>
      </c>
      <c r="B4842" s="509" t="s">
        <v>6761</v>
      </c>
    </row>
    <row r="4843" spans="1:2">
      <c r="A4843" s="509">
        <v>4840</v>
      </c>
      <c r="B4843" s="509" t="s">
        <v>6762</v>
      </c>
    </row>
    <row r="4844" spans="1:2">
      <c r="A4844" s="509">
        <v>4841</v>
      </c>
      <c r="B4844" s="509" t="s">
        <v>6763</v>
      </c>
    </row>
    <row r="4845" spans="1:2">
      <c r="A4845" s="509">
        <v>4842</v>
      </c>
      <c r="B4845" s="509" t="s">
        <v>6764</v>
      </c>
    </row>
    <row r="4846" spans="1:2">
      <c r="A4846" s="509">
        <v>4843</v>
      </c>
      <c r="B4846" s="509" t="s">
        <v>6765</v>
      </c>
    </row>
    <row r="4847" spans="1:2">
      <c r="A4847" s="509">
        <v>4844</v>
      </c>
      <c r="B4847" s="509" t="s">
        <v>6766</v>
      </c>
    </row>
    <row r="4848" spans="1:2">
      <c r="A4848" s="509">
        <v>4845</v>
      </c>
      <c r="B4848" s="509" t="s">
        <v>6767</v>
      </c>
    </row>
    <row r="4849" spans="1:2">
      <c r="A4849" s="509">
        <v>4846</v>
      </c>
      <c r="B4849" s="509" t="s">
        <v>6768</v>
      </c>
    </row>
    <row r="4850" spans="1:2">
      <c r="A4850" s="509">
        <v>4847</v>
      </c>
      <c r="B4850" s="509" t="s">
        <v>6769</v>
      </c>
    </row>
    <row r="4851" spans="1:2">
      <c r="A4851" s="509">
        <v>4848</v>
      </c>
      <c r="B4851" s="509" t="s">
        <v>6770</v>
      </c>
    </row>
    <row r="4852" spans="1:2">
      <c r="A4852" s="509">
        <v>4849</v>
      </c>
      <c r="B4852" s="509" t="s">
        <v>6771</v>
      </c>
    </row>
    <row r="4853" spans="1:2">
      <c r="A4853" s="509">
        <v>4850</v>
      </c>
      <c r="B4853" s="509" t="s">
        <v>6772</v>
      </c>
    </row>
    <row r="4854" spans="1:2">
      <c r="A4854" s="509">
        <v>4851</v>
      </c>
      <c r="B4854" s="509" t="s">
        <v>6773</v>
      </c>
    </row>
    <row r="4855" spans="1:2">
      <c r="A4855" s="509">
        <v>4852</v>
      </c>
      <c r="B4855" s="509" t="s">
        <v>6774</v>
      </c>
    </row>
    <row r="4856" spans="1:2">
      <c r="A4856" s="509">
        <v>4853</v>
      </c>
      <c r="B4856" s="509" t="s">
        <v>6775</v>
      </c>
    </row>
    <row r="4857" spans="1:2">
      <c r="A4857" s="509">
        <v>4854</v>
      </c>
      <c r="B4857" s="509" t="s">
        <v>6776</v>
      </c>
    </row>
    <row r="4858" spans="1:2">
      <c r="A4858" s="509">
        <v>4855</v>
      </c>
      <c r="B4858" s="509" t="s">
        <v>6777</v>
      </c>
    </row>
    <row r="4859" spans="1:2">
      <c r="A4859" s="509">
        <v>4856</v>
      </c>
      <c r="B4859" s="509" t="s">
        <v>6778</v>
      </c>
    </row>
    <row r="4860" spans="1:2">
      <c r="A4860" s="509">
        <v>4857</v>
      </c>
      <c r="B4860" s="509" t="s">
        <v>6779</v>
      </c>
    </row>
    <row r="4861" spans="1:2">
      <c r="A4861" s="509">
        <v>4858</v>
      </c>
      <c r="B4861" s="509" t="s">
        <v>6780</v>
      </c>
    </row>
    <row r="4862" spans="1:2">
      <c r="A4862" s="509">
        <v>4859</v>
      </c>
      <c r="B4862" s="509" t="s">
        <v>6781</v>
      </c>
    </row>
    <row r="4863" spans="1:2">
      <c r="A4863" s="509">
        <v>4860</v>
      </c>
      <c r="B4863" s="509" t="s">
        <v>6782</v>
      </c>
    </row>
    <row r="4864" spans="1:2">
      <c r="A4864" s="509">
        <v>4861</v>
      </c>
      <c r="B4864" s="509" t="s">
        <v>6783</v>
      </c>
    </row>
    <row r="4865" spans="1:2">
      <c r="A4865" s="509">
        <v>4862</v>
      </c>
      <c r="B4865" s="509" t="s">
        <v>6784</v>
      </c>
    </row>
    <row r="4866" spans="1:2">
      <c r="A4866" s="509">
        <v>4863</v>
      </c>
      <c r="B4866" s="509" t="s">
        <v>6785</v>
      </c>
    </row>
    <row r="4867" spans="1:2">
      <c r="A4867" s="509">
        <v>4864</v>
      </c>
      <c r="B4867" s="509" t="s">
        <v>6786</v>
      </c>
    </row>
    <row r="4868" spans="1:2">
      <c r="A4868" s="509">
        <v>4865</v>
      </c>
      <c r="B4868" s="509" t="s">
        <v>6787</v>
      </c>
    </row>
    <row r="4869" spans="1:2">
      <c r="A4869" s="509">
        <v>4866</v>
      </c>
      <c r="B4869" s="509" t="s">
        <v>6788</v>
      </c>
    </row>
    <row r="4870" spans="1:2">
      <c r="A4870" s="509">
        <v>4867</v>
      </c>
      <c r="B4870" s="509" t="s">
        <v>6789</v>
      </c>
    </row>
    <row r="4871" spans="1:2">
      <c r="A4871" s="509">
        <v>4868</v>
      </c>
      <c r="B4871" s="509" t="s">
        <v>6790</v>
      </c>
    </row>
    <row r="4872" spans="1:2">
      <c r="A4872" s="509">
        <v>4869</v>
      </c>
      <c r="B4872" s="509" t="s">
        <v>6791</v>
      </c>
    </row>
    <row r="4873" spans="1:2">
      <c r="A4873" s="509">
        <v>4870</v>
      </c>
      <c r="B4873" s="509" t="s">
        <v>6792</v>
      </c>
    </row>
    <row r="4874" spans="1:2">
      <c r="A4874" s="509">
        <v>4871</v>
      </c>
      <c r="B4874" s="509" t="s">
        <v>6793</v>
      </c>
    </row>
    <row r="4875" spans="1:2">
      <c r="A4875" s="509">
        <v>4872</v>
      </c>
      <c r="B4875" s="509" t="s">
        <v>6794</v>
      </c>
    </row>
    <row r="4876" spans="1:2">
      <c r="A4876" s="509">
        <v>4873</v>
      </c>
      <c r="B4876" s="509" t="s">
        <v>6795</v>
      </c>
    </row>
    <row r="4877" spans="1:2">
      <c r="A4877" s="509">
        <v>4874</v>
      </c>
      <c r="B4877" s="509" t="s">
        <v>6796</v>
      </c>
    </row>
    <row r="4878" spans="1:2">
      <c r="A4878" s="509">
        <v>4875</v>
      </c>
      <c r="B4878" s="509" t="s">
        <v>6797</v>
      </c>
    </row>
    <row r="4879" spans="1:2">
      <c r="A4879" s="509">
        <v>4876</v>
      </c>
      <c r="B4879" s="509" t="s">
        <v>6798</v>
      </c>
    </row>
    <row r="4880" spans="1:2">
      <c r="A4880" s="509">
        <v>4877</v>
      </c>
      <c r="B4880" s="509" t="s">
        <v>6799</v>
      </c>
    </row>
    <row r="4881" spans="1:2">
      <c r="A4881" s="509">
        <v>4878</v>
      </c>
      <c r="B4881" s="509" t="s">
        <v>6800</v>
      </c>
    </row>
    <row r="4882" spans="1:2">
      <c r="A4882" s="509">
        <v>4879</v>
      </c>
      <c r="B4882" s="509" t="s">
        <v>6801</v>
      </c>
    </row>
    <row r="4883" spans="1:2">
      <c r="A4883" s="509">
        <v>4880</v>
      </c>
      <c r="B4883" s="509" t="s">
        <v>6802</v>
      </c>
    </row>
    <row r="4884" spans="1:2">
      <c r="A4884" s="509">
        <v>4881</v>
      </c>
      <c r="B4884" s="509" t="s">
        <v>6803</v>
      </c>
    </row>
    <row r="4885" spans="1:2">
      <c r="A4885" s="509">
        <v>4882</v>
      </c>
      <c r="B4885" s="509" t="s">
        <v>6804</v>
      </c>
    </row>
    <row r="4886" spans="1:2">
      <c r="A4886" s="509">
        <v>4883</v>
      </c>
      <c r="B4886" s="509" t="s">
        <v>6805</v>
      </c>
    </row>
    <row r="4887" spans="1:2">
      <c r="A4887" s="509">
        <v>4884</v>
      </c>
      <c r="B4887" s="509" t="s">
        <v>6806</v>
      </c>
    </row>
    <row r="4888" spans="1:2">
      <c r="A4888" s="509">
        <v>4885</v>
      </c>
      <c r="B4888" s="509" t="s">
        <v>6807</v>
      </c>
    </row>
    <row r="4889" spans="1:2">
      <c r="A4889" s="509">
        <v>4886</v>
      </c>
      <c r="B4889" s="509" t="s">
        <v>6808</v>
      </c>
    </row>
    <row r="4890" spans="1:2">
      <c r="A4890" s="509">
        <v>4887</v>
      </c>
      <c r="B4890" s="509" t="s">
        <v>6809</v>
      </c>
    </row>
    <row r="4891" spans="1:2">
      <c r="A4891" s="509">
        <v>4888</v>
      </c>
      <c r="B4891" s="509" t="s">
        <v>6810</v>
      </c>
    </row>
    <row r="4892" spans="1:2">
      <c r="A4892" s="509">
        <v>4889</v>
      </c>
      <c r="B4892" s="509" t="s">
        <v>6811</v>
      </c>
    </row>
    <row r="4893" spans="1:2">
      <c r="A4893" s="509">
        <v>4890</v>
      </c>
      <c r="B4893" s="509" t="s">
        <v>6812</v>
      </c>
    </row>
    <row r="4894" spans="1:2">
      <c r="A4894" s="509">
        <v>4891</v>
      </c>
      <c r="B4894" s="509" t="s">
        <v>6813</v>
      </c>
    </row>
    <row r="4895" spans="1:2">
      <c r="A4895" s="509">
        <v>4892</v>
      </c>
      <c r="B4895" s="509" t="s">
        <v>6814</v>
      </c>
    </row>
    <row r="4896" spans="1:2">
      <c r="A4896" s="509">
        <v>4893</v>
      </c>
      <c r="B4896" s="509" t="s">
        <v>6815</v>
      </c>
    </row>
    <row r="4897" spans="1:2">
      <c r="A4897" s="509">
        <v>4894</v>
      </c>
      <c r="B4897" s="509" t="s">
        <v>6816</v>
      </c>
    </row>
    <row r="4898" spans="1:2">
      <c r="A4898" s="509">
        <v>4895</v>
      </c>
      <c r="B4898" s="509" t="s">
        <v>6817</v>
      </c>
    </row>
    <row r="4899" spans="1:2">
      <c r="A4899" s="509">
        <v>4896</v>
      </c>
      <c r="B4899" s="509" t="s">
        <v>6818</v>
      </c>
    </row>
    <row r="4900" spans="1:2">
      <c r="A4900" s="509">
        <v>4897</v>
      </c>
      <c r="B4900" s="509" t="s">
        <v>6819</v>
      </c>
    </row>
    <row r="4901" spans="1:2">
      <c r="A4901" s="509">
        <v>4898</v>
      </c>
      <c r="B4901" s="509" t="s">
        <v>6820</v>
      </c>
    </row>
    <row r="4902" spans="1:2">
      <c r="A4902" s="509">
        <v>4899</v>
      </c>
      <c r="B4902" s="509" t="s">
        <v>6821</v>
      </c>
    </row>
    <row r="4903" spans="1:2">
      <c r="A4903" s="509">
        <v>4900</v>
      </c>
      <c r="B4903" s="509" t="s">
        <v>6822</v>
      </c>
    </row>
    <row r="4904" spans="1:2">
      <c r="A4904" s="509">
        <v>4901</v>
      </c>
      <c r="B4904" s="509" t="s">
        <v>6823</v>
      </c>
    </row>
    <row r="4905" spans="1:2">
      <c r="A4905" s="509">
        <v>4902</v>
      </c>
      <c r="B4905" s="509" t="s">
        <v>6824</v>
      </c>
    </row>
    <row r="4906" spans="1:2">
      <c r="A4906" s="509">
        <v>4903</v>
      </c>
      <c r="B4906" s="509" t="s">
        <v>6825</v>
      </c>
    </row>
    <row r="4907" spans="1:2">
      <c r="A4907" s="509">
        <v>4904</v>
      </c>
      <c r="B4907" s="509" t="s">
        <v>6826</v>
      </c>
    </row>
    <row r="4908" spans="1:2">
      <c r="A4908" s="509">
        <v>4905</v>
      </c>
      <c r="B4908" s="509" t="s">
        <v>6827</v>
      </c>
    </row>
    <row r="4909" spans="1:2">
      <c r="A4909" s="509">
        <v>4906</v>
      </c>
      <c r="B4909" s="509" t="s">
        <v>6828</v>
      </c>
    </row>
    <row r="4910" spans="1:2">
      <c r="A4910" s="509">
        <v>4907</v>
      </c>
      <c r="B4910" s="509" t="s">
        <v>6829</v>
      </c>
    </row>
    <row r="4911" spans="1:2">
      <c r="A4911" s="509">
        <v>4908</v>
      </c>
      <c r="B4911" s="509" t="s">
        <v>6830</v>
      </c>
    </row>
    <row r="4912" spans="1:2">
      <c r="A4912" s="509">
        <v>4909</v>
      </c>
      <c r="B4912" s="509" t="s">
        <v>6831</v>
      </c>
    </row>
    <row r="4913" spans="1:2">
      <c r="A4913" s="509">
        <v>4910</v>
      </c>
      <c r="B4913" s="509" t="s">
        <v>6832</v>
      </c>
    </row>
    <row r="4914" spans="1:2">
      <c r="A4914" s="509">
        <v>4911</v>
      </c>
      <c r="B4914" s="509" t="s">
        <v>6833</v>
      </c>
    </row>
    <row r="4915" spans="1:2">
      <c r="A4915" s="509">
        <v>4912</v>
      </c>
      <c r="B4915" s="509" t="s">
        <v>6834</v>
      </c>
    </row>
    <row r="4916" spans="1:2">
      <c r="A4916" s="509">
        <v>4913</v>
      </c>
      <c r="B4916" s="509" t="s">
        <v>6835</v>
      </c>
    </row>
    <row r="4917" spans="1:2">
      <c r="A4917" s="509">
        <v>4914</v>
      </c>
      <c r="B4917" s="509" t="s">
        <v>6836</v>
      </c>
    </row>
    <row r="4918" spans="1:2">
      <c r="A4918" s="509">
        <v>4915</v>
      </c>
      <c r="B4918" s="509" t="s">
        <v>6837</v>
      </c>
    </row>
    <row r="4919" spans="1:2">
      <c r="A4919" s="509">
        <v>4916</v>
      </c>
      <c r="B4919" s="509" t="s">
        <v>6838</v>
      </c>
    </row>
    <row r="4920" spans="1:2">
      <c r="A4920" s="509">
        <v>4917</v>
      </c>
      <c r="B4920" s="509" t="s">
        <v>6839</v>
      </c>
    </row>
    <row r="4921" spans="1:2">
      <c r="A4921" s="509">
        <v>4918</v>
      </c>
      <c r="B4921" s="509" t="s">
        <v>6840</v>
      </c>
    </row>
    <row r="4922" spans="1:2">
      <c r="A4922" s="509">
        <v>4919</v>
      </c>
      <c r="B4922" s="509" t="s">
        <v>6841</v>
      </c>
    </row>
    <row r="4923" spans="1:2">
      <c r="A4923" s="509">
        <v>4920</v>
      </c>
      <c r="B4923" s="509" t="s">
        <v>6842</v>
      </c>
    </row>
    <row r="4924" spans="1:2">
      <c r="A4924" s="509">
        <v>4921</v>
      </c>
      <c r="B4924" s="509" t="s">
        <v>6843</v>
      </c>
    </row>
    <row r="4925" spans="1:2">
      <c r="A4925" s="509">
        <v>4922</v>
      </c>
      <c r="B4925" s="509" t="s">
        <v>6844</v>
      </c>
    </row>
    <row r="4926" spans="1:2">
      <c r="A4926" s="509">
        <v>4923</v>
      </c>
      <c r="B4926" s="509" t="s">
        <v>6845</v>
      </c>
    </row>
    <row r="4927" spans="1:2">
      <c r="A4927" s="509">
        <v>4924</v>
      </c>
      <c r="B4927" s="509" t="s">
        <v>6846</v>
      </c>
    </row>
    <row r="4928" spans="1:2">
      <c r="A4928" s="509">
        <v>4925</v>
      </c>
      <c r="B4928" s="509" t="s">
        <v>6847</v>
      </c>
    </row>
    <row r="4929" spans="1:2">
      <c r="A4929" s="509">
        <v>4926</v>
      </c>
      <c r="B4929" s="509" t="s">
        <v>6848</v>
      </c>
    </row>
    <row r="4930" spans="1:2">
      <c r="A4930" s="509">
        <v>4927</v>
      </c>
      <c r="B4930" s="509" t="s">
        <v>6849</v>
      </c>
    </row>
    <row r="4931" spans="1:2">
      <c r="A4931" s="509">
        <v>4928</v>
      </c>
      <c r="B4931" s="509" t="s">
        <v>6850</v>
      </c>
    </row>
    <row r="4932" spans="1:2">
      <c r="A4932" s="509">
        <v>4929</v>
      </c>
      <c r="B4932" s="509" t="s">
        <v>6851</v>
      </c>
    </row>
    <row r="4933" spans="1:2">
      <c r="A4933" s="509">
        <v>4930</v>
      </c>
      <c r="B4933" s="509" t="s">
        <v>6852</v>
      </c>
    </row>
    <row r="4934" spans="1:2">
      <c r="A4934" s="509">
        <v>4931</v>
      </c>
      <c r="B4934" s="509" t="s">
        <v>6853</v>
      </c>
    </row>
    <row r="4935" spans="1:2">
      <c r="A4935" s="509">
        <v>4932</v>
      </c>
      <c r="B4935" s="509" t="s">
        <v>6854</v>
      </c>
    </row>
    <row r="4936" spans="1:2">
      <c r="A4936" s="509">
        <v>4933</v>
      </c>
      <c r="B4936" s="509" t="s">
        <v>6855</v>
      </c>
    </row>
    <row r="4937" spans="1:2">
      <c r="A4937" s="509">
        <v>4934</v>
      </c>
      <c r="B4937" s="509" t="s">
        <v>6856</v>
      </c>
    </row>
    <row r="4938" spans="1:2">
      <c r="A4938" s="509">
        <v>4935</v>
      </c>
      <c r="B4938" s="509" t="s">
        <v>6857</v>
      </c>
    </row>
    <row r="4939" spans="1:2">
      <c r="A4939" s="509">
        <v>4936</v>
      </c>
      <c r="B4939" s="509" t="s">
        <v>6858</v>
      </c>
    </row>
    <row r="4940" spans="1:2">
      <c r="A4940" s="509">
        <v>4937</v>
      </c>
      <c r="B4940" s="509" t="s">
        <v>6859</v>
      </c>
    </row>
    <row r="4941" spans="1:2">
      <c r="A4941" s="509">
        <v>4938</v>
      </c>
      <c r="B4941" s="509" t="s">
        <v>6860</v>
      </c>
    </row>
    <row r="4942" spans="1:2">
      <c r="A4942" s="509">
        <v>4939</v>
      </c>
      <c r="B4942" s="509" t="s">
        <v>6861</v>
      </c>
    </row>
    <row r="4943" spans="1:2">
      <c r="A4943" s="509">
        <v>4940</v>
      </c>
      <c r="B4943" s="509" t="s">
        <v>6862</v>
      </c>
    </row>
    <row r="4944" spans="1:2">
      <c r="A4944" s="509">
        <v>4941</v>
      </c>
      <c r="B4944" s="509" t="s">
        <v>6863</v>
      </c>
    </row>
    <row r="4945" spans="1:2">
      <c r="A4945" s="509">
        <v>4942</v>
      </c>
      <c r="B4945" s="509" t="s">
        <v>6864</v>
      </c>
    </row>
    <row r="4946" spans="1:2">
      <c r="A4946" s="509">
        <v>4943</v>
      </c>
      <c r="B4946" s="509" t="s">
        <v>6865</v>
      </c>
    </row>
    <row r="4947" spans="1:2">
      <c r="A4947" s="509">
        <v>4944</v>
      </c>
      <c r="B4947" s="509" t="s">
        <v>6866</v>
      </c>
    </row>
    <row r="4948" spans="1:2">
      <c r="A4948" s="509">
        <v>4945</v>
      </c>
      <c r="B4948" s="509" t="s">
        <v>6867</v>
      </c>
    </row>
    <row r="4949" spans="1:2">
      <c r="A4949" s="509">
        <v>4946</v>
      </c>
      <c r="B4949" s="509" t="s">
        <v>6868</v>
      </c>
    </row>
    <row r="4950" spans="1:2">
      <c r="A4950" s="509">
        <v>4947</v>
      </c>
      <c r="B4950" s="509" t="s">
        <v>6869</v>
      </c>
    </row>
    <row r="4951" spans="1:2">
      <c r="A4951" s="509">
        <v>4948</v>
      </c>
      <c r="B4951" s="509" t="s">
        <v>6870</v>
      </c>
    </row>
    <row r="4952" spans="1:2">
      <c r="A4952" s="509">
        <v>4949</v>
      </c>
      <c r="B4952" s="509" t="s">
        <v>6871</v>
      </c>
    </row>
    <row r="4953" spans="1:2">
      <c r="A4953" s="509">
        <v>4950</v>
      </c>
      <c r="B4953" s="509" t="s">
        <v>6872</v>
      </c>
    </row>
    <row r="4954" spans="1:2">
      <c r="A4954" s="509">
        <v>4951</v>
      </c>
      <c r="B4954" s="509" t="s">
        <v>6873</v>
      </c>
    </row>
    <row r="4955" spans="1:2">
      <c r="A4955" s="509">
        <v>4952</v>
      </c>
      <c r="B4955" s="509" t="s">
        <v>6874</v>
      </c>
    </row>
    <row r="4956" spans="1:2">
      <c r="A4956" s="509">
        <v>4953</v>
      </c>
      <c r="B4956" s="509" t="s">
        <v>6875</v>
      </c>
    </row>
    <row r="4957" spans="1:2">
      <c r="A4957" s="509">
        <v>4954</v>
      </c>
      <c r="B4957" s="509" t="s">
        <v>6876</v>
      </c>
    </row>
    <row r="4958" spans="1:2">
      <c r="A4958" s="509">
        <v>4955</v>
      </c>
      <c r="B4958" s="509" t="s">
        <v>6877</v>
      </c>
    </row>
    <row r="4959" spans="1:2">
      <c r="A4959" s="509">
        <v>4956</v>
      </c>
      <c r="B4959" s="509" t="s">
        <v>6878</v>
      </c>
    </row>
    <row r="4960" spans="1:2">
      <c r="A4960" s="509">
        <v>4957</v>
      </c>
      <c r="B4960" s="509" t="s">
        <v>6879</v>
      </c>
    </row>
    <row r="4961" spans="1:2">
      <c r="A4961" s="509">
        <v>4958</v>
      </c>
      <c r="B4961" s="509" t="s">
        <v>6880</v>
      </c>
    </row>
    <row r="4962" spans="1:2">
      <c r="A4962" s="509">
        <v>4959</v>
      </c>
      <c r="B4962" s="509" t="s">
        <v>6881</v>
      </c>
    </row>
    <row r="4963" spans="1:2">
      <c r="A4963" s="509">
        <v>4960</v>
      </c>
      <c r="B4963" s="509" t="s">
        <v>6882</v>
      </c>
    </row>
    <row r="4964" spans="1:2">
      <c r="A4964" s="509">
        <v>4961</v>
      </c>
      <c r="B4964" s="509" t="s">
        <v>6883</v>
      </c>
    </row>
    <row r="4965" spans="1:2">
      <c r="A4965" s="509">
        <v>4962</v>
      </c>
      <c r="B4965" s="509" t="s">
        <v>6884</v>
      </c>
    </row>
    <row r="4966" spans="1:2">
      <c r="A4966" s="509">
        <v>4963</v>
      </c>
      <c r="B4966" s="509" t="s">
        <v>6885</v>
      </c>
    </row>
    <row r="4967" spans="1:2">
      <c r="A4967" s="509">
        <v>4964</v>
      </c>
      <c r="B4967" s="509" t="s">
        <v>6886</v>
      </c>
    </row>
    <row r="4968" spans="1:2">
      <c r="A4968" s="509">
        <v>4965</v>
      </c>
      <c r="B4968" s="509" t="s">
        <v>6887</v>
      </c>
    </row>
    <row r="4969" spans="1:2">
      <c r="A4969" s="509">
        <v>4966</v>
      </c>
      <c r="B4969" s="509" t="s">
        <v>6888</v>
      </c>
    </row>
    <row r="4970" spans="1:2">
      <c r="A4970" s="509">
        <v>4967</v>
      </c>
      <c r="B4970" s="509" t="s">
        <v>6889</v>
      </c>
    </row>
    <row r="4971" spans="1:2">
      <c r="A4971" s="509">
        <v>4968</v>
      </c>
      <c r="B4971" s="509" t="s">
        <v>6890</v>
      </c>
    </row>
    <row r="4972" spans="1:2">
      <c r="A4972" s="509">
        <v>4969</v>
      </c>
      <c r="B4972" s="509" t="s">
        <v>6891</v>
      </c>
    </row>
    <row r="4973" spans="1:2">
      <c r="A4973" s="509">
        <v>4970</v>
      </c>
      <c r="B4973" s="509" t="s">
        <v>6892</v>
      </c>
    </row>
    <row r="4974" spans="1:2">
      <c r="A4974" s="509">
        <v>4971</v>
      </c>
      <c r="B4974" s="509" t="s">
        <v>6893</v>
      </c>
    </row>
    <row r="4975" spans="1:2">
      <c r="A4975" s="509">
        <v>4972</v>
      </c>
      <c r="B4975" s="509" t="s">
        <v>6894</v>
      </c>
    </row>
    <row r="4976" spans="1:2">
      <c r="A4976" s="509">
        <v>4973</v>
      </c>
      <c r="B4976" s="509" t="s">
        <v>6895</v>
      </c>
    </row>
    <row r="4977" spans="1:2">
      <c r="A4977" s="509">
        <v>4974</v>
      </c>
      <c r="B4977" s="509" t="s">
        <v>6896</v>
      </c>
    </row>
    <row r="4978" spans="1:2">
      <c r="A4978" s="509">
        <v>4975</v>
      </c>
      <c r="B4978" s="509" t="s">
        <v>6897</v>
      </c>
    </row>
    <row r="4979" spans="1:2">
      <c r="A4979" s="509">
        <v>4976</v>
      </c>
      <c r="B4979" s="509" t="s">
        <v>6898</v>
      </c>
    </row>
    <row r="4980" spans="1:2">
      <c r="A4980" s="509">
        <v>4977</v>
      </c>
      <c r="B4980" s="509" t="s">
        <v>6899</v>
      </c>
    </row>
    <row r="4981" spans="1:2">
      <c r="A4981" s="509">
        <v>4978</v>
      </c>
      <c r="B4981" s="509" t="s">
        <v>6900</v>
      </c>
    </row>
    <row r="4982" spans="1:2">
      <c r="A4982" s="509">
        <v>4979</v>
      </c>
      <c r="B4982" s="509" t="s">
        <v>6901</v>
      </c>
    </row>
    <row r="4983" spans="1:2">
      <c r="A4983" s="509">
        <v>4980</v>
      </c>
      <c r="B4983" s="509" t="s">
        <v>6902</v>
      </c>
    </row>
    <row r="4984" spans="1:2">
      <c r="A4984" s="509">
        <v>4981</v>
      </c>
      <c r="B4984" s="509" t="s">
        <v>6903</v>
      </c>
    </row>
    <row r="4985" spans="1:2">
      <c r="A4985" s="509">
        <v>4982</v>
      </c>
      <c r="B4985" s="509" t="s">
        <v>6904</v>
      </c>
    </row>
    <row r="4986" spans="1:2">
      <c r="A4986" s="509">
        <v>4983</v>
      </c>
      <c r="B4986" s="509" t="s">
        <v>6905</v>
      </c>
    </row>
    <row r="4987" spans="1:2">
      <c r="A4987" s="509">
        <v>4984</v>
      </c>
      <c r="B4987" s="509" t="s">
        <v>6906</v>
      </c>
    </row>
    <row r="4988" spans="1:2">
      <c r="A4988" s="509">
        <v>4985</v>
      </c>
      <c r="B4988" s="509" t="s">
        <v>6907</v>
      </c>
    </row>
    <row r="4989" spans="1:2">
      <c r="A4989" s="509">
        <v>4986</v>
      </c>
      <c r="B4989" s="509" t="s">
        <v>6908</v>
      </c>
    </row>
    <row r="4990" spans="1:2">
      <c r="A4990" s="509">
        <v>4987</v>
      </c>
      <c r="B4990" s="509" t="s">
        <v>6909</v>
      </c>
    </row>
    <row r="4991" spans="1:2">
      <c r="A4991" s="509">
        <v>4988</v>
      </c>
      <c r="B4991" s="509" t="s">
        <v>6910</v>
      </c>
    </row>
    <row r="4992" spans="1:2">
      <c r="A4992" s="509">
        <v>4989</v>
      </c>
      <c r="B4992" s="509" t="s">
        <v>6911</v>
      </c>
    </row>
    <row r="4993" spans="1:2">
      <c r="A4993" s="509">
        <v>4990</v>
      </c>
      <c r="B4993" s="509" t="s">
        <v>6912</v>
      </c>
    </row>
    <row r="4994" spans="1:2">
      <c r="A4994" s="509">
        <v>4991</v>
      </c>
      <c r="B4994" s="509" t="s">
        <v>6913</v>
      </c>
    </row>
    <row r="4995" spans="1:2">
      <c r="A4995" s="509">
        <v>4992</v>
      </c>
      <c r="B4995" s="509" t="s">
        <v>6914</v>
      </c>
    </row>
    <row r="4996" spans="1:2">
      <c r="A4996" s="509">
        <v>4993</v>
      </c>
      <c r="B4996" s="509" t="s">
        <v>6915</v>
      </c>
    </row>
    <row r="4997" spans="1:2">
      <c r="A4997" s="509">
        <v>4994</v>
      </c>
      <c r="B4997" s="509" t="s">
        <v>6916</v>
      </c>
    </row>
    <row r="4998" spans="1:2">
      <c r="A4998" s="509">
        <v>4995</v>
      </c>
      <c r="B4998" s="509" t="s">
        <v>6917</v>
      </c>
    </row>
    <row r="4999" spans="1:2">
      <c r="A4999" s="509">
        <v>4996</v>
      </c>
      <c r="B4999" s="509" t="s">
        <v>6918</v>
      </c>
    </row>
    <row r="5000" spans="1:2">
      <c r="A5000" s="509">
        <v>4997</v>
      </c>
      <c r="B5000" s="509" t="s">
        <v>6919</v>
      </c>
    </row>
    <row r="5001" spans="1:2">
      <c r="A5001" s="509">
        <v>4998</v>
      </c>
      <c r="B5001" s="509" t="s">
        <v>6920</v>
      </c>
    </row>
    <row r="5002" spans="1:2">
      <c r="A5002" s="509">
        <v>4999</v>
      </c>
      <c r="B5002" s="509" t="s">
        <v>6921</v>
      </c>
    </row>
    <row r="5003" spans="1:2">
      <c r="A5003" s="509">
        <v>5000</v>
      </c>
      <c r="B5003" s="509" t="s">
        <v>6922</v>
      </c>
    </row>
    <row r="5004" spans="1:2">
      <c r="A5004" s="509">
        <v>5001</v>
      </c>
      <c r="B5004" s="509" t="s">
        <v>6923</v>
      </c>
    </row>
    <row r="5005" spans="1:2">
      <c r="A5005" s="509">
        <v>5002</v>
      </c>
      <c r="B5005" s="509" t="s">
        <v>6924</v>
      </c>
    </row>
    <row r="5006" spans="1:2">
      <c r="A5006" s="509">
        <v>5003</v>
      </c>
      <c r="B5006" s="509" t="s">
        <v>6925</v>
      </c>
    </row>
    <row r="5007" spans="1:2">
      <c r="A5007" s="509">
        <v>5004</v>
      </c>
      <c r="B5007" s="509" t="s">
        <v>6926</v>
      </c>
    </row>
    <row r="5008" spans="1:2">
      <c r="A5008" s="509">
        <v>5005</v>
      </c>
      <c r="B5008" s="509" t="s">
        <v>6927</v>
      </c>
    </row>
    <row r="5009" spans="1:2">
      <c r="A5009" s="509">
        <v>5006</v>
      </c>
      <c r="B5009" s="509" t="s">
        <v>6928</v>
      </c>
    </row>
    <row r="5010" spans="1:2">
      <c r="A5010" s="509">
        <v>5007</v>
      </c>
      <c r="B5010" s="509" t="s">
        <v>6929</v>
      </c>
    </row>
    <row r="5011" spans="1:2">
      <c r="A5011" s="509">
        <v>5008</v>
      </c>
      <c r="B5011" s="509" t="s">
        <v>6930</v>
      </c>
    </row>
    <row r="5012" spans="1:2">
      <c r="A5012" s="509">
        <v>5009</v>
      </c>
      <c r="B5012" s="509" t="s">
        <v>6931</v>
      </c>
    </row>
    <row r="5013" spans="1:2">
      <c r="A5013" s="509">
        <v>5010</v>
      </c>
      <c r="B5013" s="509" t="s">
        <v>6932</v>
      </c>
    </row>
    <row r="5014" spans="1:2">
      <c r="A5014" s="509">
        <v>5011</v>
      </c>
      <c r="B5014" s="509" t="s">
        <v>6933</v>
      </c>
    </row>
    <row r="5015" spans="1:2">
      <c r="A5015" s="509">
        <v>5012</v>
      </c>
      <c r="B5015" s="509" t="s">
        <v>6934</v>
      </c>
    </row>
    <row r="5016" spans="1:2">
      <c r="A5016" s="509">
        <v>5013</v>
      </c>
      <c r="B5016" s="509" t="s">
        <v>6935</v>
      </c>
    </row>
    <row r="5017" spans="1:2">
      <c r="A5017" s="509">
        <v>5014</v>
      </c>
      <c r="B5017" s="509" t="s">
        <v>6936</v>
      </c>
    </row>
    <row r="5018" spans="1:2">
      <c r="A5018" s="509">
        <v>5015</v>
      </c>
      <c r="B5018" s="509" t="s">
        <v>6937</v>
      </c>
    </row>
    <row r="5019" spans="1:2">
      <c r="A5019" s="509">
        <v>5016</v>
      </c>
      <c r="B5019" s="509" t="s">
        <v>6938</v>
      </c>
    </row>
    <row r="5020" spans="1:2">
      <c r="A5020" s="509">
        <v>5017</v>
      </c>
      <c r="B5020" s="509" t="s">
        <v>6939</v>
      </c>
    </row>
    <row r="5021" spans="1:2">
      <c r="A5021" s="509">
        <v>5018</v>
      </c>
      <c r="B5021" s="509" t="s">
        <v>6940</v>
      </c>
    </row>
    <row r="5022" spans="1:2">
      <c r="A5022" s="509">
        <v>5019</v>
      </c>
      <c r="B5022" s="509" t="s">
        <v>6941</v>
      </c>
    </row>
    <row r="5023" spans="1:2">
      <c r="A5023" s="509">
        <v>5020</v>
      </c>
      <c r="B5023" s="509" t="s">
        <v>6942</v>
      </c>
    </row>
    <row r="5024" spans="1:2">
      <c r="A5024" s="509">
        <v>5021</v>
      </c>
      <c r="B5024" s="509" t="s">
        <v>6943</v>
      </c>
    </row>
    <row r="5025" spans="1:2">
      <c r="A5025" s="509">
        <v>5022</v>
      </c>
      <c r="B5025" s="509" t="s">
        <v>6944</v>
      </c>
    </row>
    <row r="5026" spans="1:2">
      <c r="A5026" s="509">
        <v>5023</v>
      </c>
      <c r="B5026" s="509" t="s">
        <v>6945</v>
      </c>
    </row>
    <row r="5027" spans="1:2">
      <c r="A5027" s="509">
        <v>5024</v>
      </c>
      <c r="B5027" s="509" t="s">
        <v>6946</v>
      </c>
    </row>
    <row r="5028" spans="1:2">
      <c r="A5028" s="509">
        <v>5025</v>
      </c>
      <c r="B5028" s="509" t="s">
        <v>6947</v>
      </c>
    </row>
    <row r="5029" spans="1:2">
      <c r="A5029" s="509">
        <v>5026</v>
      </c>
      <c r="B5029" s="509" t="s">
        <v>6948</v>
      </c>
    </row>
    <row r="5030" spans="1:2">
      <c r="A5030" s="509">
        <v>5027</v>
      </c>
      <c r="B5030" s="509" t="s">
        <v>6949</v>
      </c>
    </row>
    <row r="5031" spans="1:2">
      <c r="A5031" s="509">
        <v>5028</v>
      </c>
      <c r="B5031" s="509" t="s">
        <v>6950</v>
      </c>
    </row>
    <row r="5032" spans="1:2">
      <c r="A5032" s="509">
        <v>5029</v>
      </c>
      <c r="B5032" s="509" t="s">
        <v>6951</v>
      </c>
    </row>
    <row r="5033" spans="1:2">
      <c r="A5033" s="509">
        <v>5030</v>
      </c>
      <c r="B5033" s="509" t="s">
        <v>6952</v>
      </c>
    </row>
    <row r="5034" spans="1:2">
      <c r="A5034" s="509">
        <v>5031</v>
      </c>
      <c r="B5034" s="509" t="s">
        <v>6953</v>
      </c>
    </row>
    <row r="5035" spans="1:2">
      <c r="A5035" s="509">
        <v>5032</v>
      </c>
      <c r="B5035" s="509" t="s">
        <v>6954</v>
      </c>
    </row>
    <row r="5036" spans="1:2">
      <c r="A5036" s="509">
        <v>5033</v>
      </c>
      <c r="B5036" s="509" t="s">
        <v>6955</v>
      </c>
    </row>
    <row r="5037" spans="1:2">
      <c r="A5037" s="509">
        <v>5034</v>
      </c>
      <c r="B5037" s="509" t="s">
        <v>6956</v>
      </c>
    </row>
    <row r="5038" spans="1:2">
      <c r="A5038" s="509">
        <v>5035</v>
      </c>
      <c r="B5038" s="509" t="s">
        <v>6957</v>
      </c>
    </row>
    <row r="5039" spans="1:2">
      <c r="A5039" s="509">
        <v>5036</v>
      </c>
      <c r="B5039" s="509" t="s">
        <v>6958</v>
      </c>
    </row>
    <row r="5040" spans="1:2">
      <c r="A5040" s="509">
        <v>5037</v>
      </c>
      <c r="B5040" s="509" t="s">
        <v>6959</v>
      </c>
    </row>
    <row r="5041" spans="1:2">
      <c r="A5041" s="509">
        <v>5038</v>
      </c>
      <c r="B5041" s="509" t="s">
        <v>6960</v>
      </c>
    </row>
    <row r="5042" spans="1:2">
      <c r="A5042" s="509">
        <v>5039</v>
      </c>
      <c r="B5042" s="509" t="s">
        <v>6961</v>
      </c>
    </row>
    <row r="5043" spans="1:2">
      <c r="A5043" s="509">
        <v>5040</v>
      </c>
      <c r="B5043" s="509" t="s">
        <v>6962</v>
      </c>
    </row>
    <row r="5044" spans="1:2">
      <c r="A5044" s="509">
        <v>5041</v>
      </c>
      <c r="B5044" s="509" t="s">
        <v>6963</v>
      </c>
    </row>
    <row r="5045" spans="1:2">
      <c r="A5045" s="509">
        <v>5042</v>
      </c>
      <c r="B5045" s="509" t="s">
        <v>6964</v>
      </c>
    </row>
    <row r="5046" spans="1:2">
      <c r="A5046" s="509">
        <v>5043</v>
      </c>
      <c r="B5046" s="509" t="s">
        <v>6965</v>
      </c>
    </row>
    <row r="5047" spans="1:2">
      <c r="A5047" s="509">
        <v>5044</v>
      </c>
      <c r="B5047" s="509" t="s">
        <v>6966</v>
      </c>
    </row>
    <row r="5048" spans="1:2">
      <c r="A5048" s="509">
        <v>5045</v>
      </c>
      <c r="B5048" s="509" t="s">
        <v>6967</v>
      </c>
    </row>
    <row r="5049" spans="1:2">
      <c r="A5049" s="509">
        <v>5046</v>
      </c>
      <c r="B5049" s="509" t="s">
        <v>6968</v>
      </c>
    </row>
    <row r="5050" spans="1:2">
      <c r="A5050" s="509">
        <v>5047</v>
      </c>
      <c r="B5050" s="509" t="s">
        <v>6969</v>
      </c>
    </row>
    <row r="5051" spans="1:2">
      <c r="A5051" s="509">
        <v>5048</v>
      </c>
      <c r="B5051" s="509" t="s">
        <v>6970</v>
      </c>
    </row>
    <row r="5052" spans="1:2">
      <c r="A5052" s="509">
        <v>5049</v>
      </c>
      <c r="B5052" s="509" t="s">
        <v>6971</v>
      </c>
    </row>
    <row r="5053" spans="1:2">
      <c r="A5053" s="509">
        <v>5050</v>
      </c>
      <c r="B5053" s="509" t="s">
        <v>6972</v>
      </c>
    </row>
    <row r="5054" spans="1:2">
      <c r="A5054" s="509">
        <v>5051</v>
      </c>
      <c r="B5054" s="509" t="s">
        <v>6973</v>
      </c>
    </row>
    <row r="5055" spans="1:2">
      <c r="A5055" s="509">
        <v>5052</v>
      </c>
      <c r="B5055" s="509" t="s">
        <v>6974</v>
      </c>
    </row>
    <row r="5056" spans="1:2">
      <c r="A5056" s="509">
        <v>5053</v>
      </c>
      <c r="B5056" s="509" t="s">
        <v>6975</v>
      </c>
    </row>
    <row r="5057" spans="1:2">
      <c r="A5057" s="509">
        <v>5054</v>
      </c>
      <c r="B5057" s="509" t="s">
        <v>6976</v>
      </c>
    </row>
    <row r="5058" spans="1:2">
      <c r="A5058" s="509">
        <v>5055</v>
      </c>
      <c r="B5058" s="509" t="s">
        <v>6977</v>
      </c>
    </row>
    <row r="5059" spans="1:2">
      <c r="A5059" s="509">
        <v>5056</v>
      </c>
      <c r="B5059" s="509" t="s">
        <v>6978</v>
      </c>
    </row>
    <row r="5060" spans="1:2">
      <c r="A5060" s="509">
        <v>5057</v>
      </c>
      <c r="B5060" s="509" t="s">
        <v>6979</v>
      </c>
    </row>
    <row r="5061" spans="1:2">
      <c r="A5061" s="509">
        <v>5058</v>
      </c>
      <c r="B5061" s="509" t="s">
        <v>6980</v>
      </c>
    </row>
    <row r="5062" spans="1:2">
      <c r="A5062" s="509">
        <v>5059</v>
      </c>
      <c r="B5062" s="509" t="s">
        <v>6981</v>
      </c>
    </row>
    <row r="5063" spans="1:2">
      <c r="A5063" s="509">
        <v>5060</v>
      </c>
      <c r="B5063" s="509" t="s">
        <v>6982</v>
      </c>
    </row>
    <row r="5064" spans="1:2">
      <c r="A5064" s="509">
        <v>5061</v>
      </c>
      <c r="B5064" s="509" t="s">
        <v>6983</v>
      </c>
    </row>
    <row r="5065" spans="1:2">
      <c r="A5065" s="509">
        <v>5062</v>
      </c>
      <c r="B5065" s="509" t="s">
        <v>6984</v>
      </c>
    </row>
    <row r="5066" spans="1:2">
      <c r="A5066" s="509">
        <v>5063</v>
      </c>
      <c r="B5066" s="509" t="s">
        <v>6985</v>
      </c>
    </row>
    <row r="5067" spans="1:2">
      <c r="A5067" s="509">
        <v>5064</v>
      </c>
      <c r="B5067" s="509" t="s">
        <v>6986</v>
      </c>
    </row>
    <row r="5068" spans="1:2">
      <c r="A5068" s="509">
        <v>5065</v>
      </c>
      <c r="B5068" s="509" t="s">
        <v>6987</v>
      </c>
    </row>
    <row r="5069" spans="1:2">
      <c r="A5069" s="509">
        <v>5066</v>
      </c>
      <c r="B5069" s="509" t="s">
        <v>6988</v>
      </c>
    </row>
    <row r="5070" spans="1:2">
      <c r="A5070" s="509">
        <v>5067</v>
      </c>
      <c r="B5070" s="509" t="s">
        <v>6989</v>
      </c>
    </row>
    <row r="5071" spans="1:2">
      <c r="A5071" s="509">
        <v>5068</v>
      </c>
      <c r="B5071" s="509" t="s">
        <v>6990</v>
      </c>
    </row>
    <row r="5072" spans="1:2">
      <c r="A5072" s="509">
        <v>5069</v>
      </c>
      <c r="B5072" s="509" t="s">
        <v>6991</v>
      </c>
    </row>
    <row r="5073" spans="1:2">
      <c r="A5073" s="509">
        <v>5070</v>
      </c>
      <c r="B5073" s="509" t="s">
        <v>6992</v>
      </c>
    </row>
    <row r="5074" spans="1:2">
      <c r="A5074" s="509">
        <v>5071</v>
      </c>
      <c r="B5074" s="509" t="s">
        <v>6993</v>
      </c>
    </row>
    <row r="5075" spans="1:2">
      <c r="A5075" s="509">
        <v>5072</v>
      </c>
      <c r="B5075" s="509" t="s">
        <v>6994</v>
      </c>
    </row>
    <row r="5076" spans="1:2">
      <c r="A5076" s="509">
        <v>5073</v>
      </c>
      <c r="B5076" s="509" t="s">
        <v>6995</v>
      </c>
    </row>
    <row r="5077" spans="1:2">
      <c r="A5077" s="509">
        <v>5074</v>
      </c>
      <c r="B5077" s="509" t="s">
        <v>6996</v>
      </c>
    </row>
    <row r="5078" spans="1:2">
      <c r="A5078" s="509">
        <v>5075</v>
      </c>
      <c r="B5078" s="509" t="s">
        <v>6997</v>
      </c>
    </row>
    <row r="5079" spans="1:2">
      <c r="A5079" s="509">
        <v>5076</v>
      </c>
      <c r="B5079" s="509" t="s">
        <v>6998</v>
      </c>
    </row>
    <row r="5080" spans="1:2">
      <c r="A5080" s="509">
        <v>5077</v>
      </c>
      <c r="B5080" s="509" t="s">
        <v>6999</v>
      </c>
    </row>
    <row r="5081" spans="1:2">
      <c r="A5081" s="509">
        <v>5078</v>
      </c>
      <c r="B5081" s="509" t="s">
        <v>7000</v>
      </c>
    </row>
    <row r="5082" spans="1:2">
      <c r="A5082" s="509">
        <v>5079</v>
      </c>
      <c r="B5082" s="509" t="s">
        <v>7001</v>
      </c>
    </row>
    <row r="5083" spans="1:2">
      <c r="A5083" s="509">
        <v>5080</v>
      </c>
      <c r="B5083" s="509" t="s">
        <v>7002</v>
      </c>
    </row>
    <row r="5084" spans="1:2">
      <c r="A5084" s="509">
        <v>5081</v>
      </c>
      <c r="B5084" s="509" t="s">
        <v>7003</v>
      </c>
    </row>
    <row r="5085" spans="1:2">
      <c r="A5085" s="509">
        <v>5082</v>
      </c>
      <c r="B5085" s="509" t="s">
        <v>7004</v>
      </c>
    </row>
    <row r="5086" spans="1:2">
      <c r="A5086" s="509">
        <v>5083</v>
      </c>
      <c r="B5086" s="509" t="s">
        <v>7005</v>
      </c>
    </row>
    <row r="5087" spans="1:2">
      <c r="A5087" s="509">
        <v>5084</v>
      </c>
      <c r="B5087" s="509" t="s">
        <v>7006</v>
      </c>
    </row>
    <row r="5088" spans="1:2">
      <c r="A5088" s="509">
        <v>5085</v>
      </c>
      <c r="B5088" s="509" t="s">
        <v>7007</v>
      </c>
    </row>
    <row r="5089" spans="1:2">
      <c r="A5089" s="509">
        <v>5086</v>
      </c>
      <c r="B5089" s="509" t="s">
        <v>7008</v>
      </c>
    </row>
    <row r="5090" spans="1:2">
      <c r="A5090" s="509">
        <v>5087</v>
      </c>
      <c r="B5090" s="509" t="s">
        <v>7009</v>
      </c>
    </row>
    <row r="5091" spans="1:2">
      <c r="A5091" s="509">
        <v>5088</v>
      </c>
      <c r="B5091" s="509" t="s">
        <v>7010</v>
      </c>
    </row>
    <row r="5092" spans="1:2">
      <c r="A5092" s="509">
        <v>5089</v>
      </c>
      <c r="B5092" s="509" t="s">
        <v>7011</v>
      </c>
    </row>
    <row r="5093" spans="1:2">
      <c r="A5093" s="509">
        <v>5090</v>
      </c>
      <c r="B5093" s="509" t="s">
        <v>7012</v>
      </c>
    </row>
    <row r="5094" spans="1:2">
      <c r="A5094" s="509">
        <v>5091</v>
      </c>
      <c r="B5094" s="509" t="s">
        <v>7013</v>
      </c>
    </row>
    <row r="5095" spans="1:2">
      <c r="A5095" s="509">
        <v>5092</v>
      </c>
      <c r="B5095" s="509" t="s">
        <v>7014</v>
      </c>
    </row>
    <row r="5096" spans="1:2">
      <c r="A5096" s="509">
        <v>5093</v>
      </c>
      <c r="B5096" s="509" t="s">
        <v>7015</v>
      </c>
    </row>
    <row r="5097" spans="1:2">
      <c r="A5097" s="509">
        <v>5094</v>
      </c>
      <c r="B5097" s="509" t="s">
        <v>7016</v>
      </c>
    </row>
    <row r="5098" spans="1:2">
      <c r="A5098" s="509">
        <v>5095</v>
      </c>
      <c r="B5098" s="509" t="s">
        <v>7017</v>
      </c>
    </row>
    <row r="5099" spans="1:2">
      <c r="A5099" s="509">
        <v>5096</v>
      </c>
      <c r="B5099" s="509" t="s">
        <v>7018</v>
      </c>
    </row>
    <row r="5100" spans="1:2">
      <c r="A5100" s="509">
        <v>5097</v>
      </c>
      <c r="B5100" s="509" t="s">
        <v>7019</v>
      </c>
    </row>
    <row r="5101" spans="1:2">
      <c r="A5101" s="509">
        <v>5098</v>
      </c>
      <c r="B5101" s="509" t="s">
        <v>7020</v>
      </c>
    </row>
    <row r="5102" spans="1:2">
      <c r="A5102" s="509">
        <v>5099</v>
      </c>
      <c r="B5102" s="509" t="s">
        <v>7021</v>
      </c>
    </row>
    <row r="5103" spans="1:2">
      <c r="A5103" s="509">
        <v>5100</v>
      </c>
      <c r="B5103" s="509" t="s">
        <v>7022</v>
      </c>
    </row>
    <row r="5104" spans="1:2">
      <c r="A5104" s="509">
        <v>5101</v>
      </c>
      <c r="B5104" s="509" t="s">
        <v>7023</v>
      </c>
    </row>
    <row r="5105" spans="1:2">
      <c r="A5105" s="509">
        <v>5102</v>
      </c>
      <c r="B5105" s="509" t="s">
        <v>7024</v>
      </c>
    </row>
    <row r="5106" spans="1:2">
      <c r="A5106" s="509">
        <v>5103</v>
      </c>
      <c r="B5106" s="509" t="s">
        <v>7025</v>
      </c>
    </row>
    <row r="5107" spans="1:2">
      <c r="A5107" s="509">
        <v>5104</v>
      </c>
      <c r="B5107" s="509" t="s">
        <v>7026</v>
      </c>
    </row>
    <row r="5108" spans="1:2">
      <c r="A5108" s="509">
        <v>5105</v>
      </c>
      <c r="B5108" s="509" t="s">
        <v>7027</v>
      </c>
    </row>
    <row r="5109" spans="1:2">
      <c r="A5109" s="509">
        <v>5106</v>
      </c>
      <c r="B5109" s="509" t="s">
        <v>7028</v>
      </c>
    </row>
    <row r="5110" spans="1:2">
      <c r="A5110" s="509">
        <v>5107</v>
      </c>
      <c r="B5110" s="509" t="s">
        <v>7029</v>
      </c>
    </row>
    <row r="5111" spans="1:2">
      <c r="A5111" s="509">
        <v>5108</v>
      </c>
      <c r="B5111" s="509" t="s">
        <v>7030</v>
      </c>
    </row>
    <row r="5112" spans="1:2">
      <c r="A5112" s="509">
        <v>5109</v>
      </c>
      <c r="B5112" s="509" t="s">
        <v>7031</v>
      </c>
    </row>
    <row r="5113" spans="1:2">
      <c r="A5113" s="509">
        <v>5110</v>
      </c>
      <c r="B5113" s="509" t="s">
        <v>7032</v>
      </c>
    </row>
    <row r="5114" spans="1:2">
      <c r="A5114" s="509">
        <v>5111</v>
      </c>
      <c r="B5114" s="509" t="s">
        <v>7033</v>
      </c>
    </row>
    <row r="5115" spans="1:2">
      <c r="A5115" s="509">
        <v>5112</v>
      </c>
      <c r="B5115" s="509" t="s">
        <v>7034</v>
      </c>
    </row>
    <row r="5116" spans="1:2">
      <c r="A5116" s="509">
        <v>5113</v>
      </c>
      <c r="B5116" s="509" t="s">
        <v>7035</v>
      </c>
    </row>
    <row r="5117" spans="1:2">
      <c r="A5117" s="509">
        <v>5114</v>
      </c>
      <c r="B5117" s="509" t="s">
        <v>7036</v>
      </c>
    </row>
    <row r="5118" spans="1:2">
      <c r="A5118" s="509">
        <v>5115</v>
      </c>
      <c r="B5118" s="509" t="s">
        <v>7037</v>
      </c>
    </row>
    <row r="5119" spans="1:2">
      <c r="A5119" s="509">
        <v>5116</v>
      </c>
      <c r="B5119" s="509" t="s">
        <v>7038</v>
      </c>
    </row>
    <row r="5120" spans="1:2">
      <c r="A5120" s="509">
        <v>5117</v>
      </c>
      <c r="B5120" s="509" t="s">
        <v>7039</v>
      </c>
    </row>
    <row r="5121" spans="1:2">
      <c r="A5121" s="509">
        <v>5118</v>
      </c>
      <c r="B5121" s="509" t="s">
        <v>7040</v>
      </c>
    </row>
    <row r="5122" spans="1:2">
      <c r="A5122" s="509">
        <v>5119</v>
      </c>
      <c r="B5122" s="509" t="s">
        <v>7041</v>
      </c>
    </row>
    <row r="5123" spans="1:2">
      <c r="A5123" s="509">
        <v>5120</v>
      </c>
      <c r="B5123" s="509" t="s">
        <v>7042</v>
      </c>
    </row>
    <row r="5124" spans="1:2">
      <c r="A5124" s="509">
        <v>5121</v>
      </c>
      <c r="B5124" s="509" t="s">
        <v>7043</v>
      </c>
    </row>
    <row r="5125" spans="1:2">
      <c r="A5125" s="509">
        <v>5122</v>
      </c>
      <c r="B5125" s="509" t="s">
        <v>7044</v>
      </c>
    </row>
    <row r="5126" spans="1:2">
      <c r="A5126" s="509">
        <v>5123</v>
      </c>
      <c r="B5126" s="509" t="s">
        <v>7045</v>
      </c>
    </row>
    <row r="5127" spans="1:2">
      <c r="A5127" s="509">
        <v>5124</v>
      </c>
      <c r="B5127" s="509" t="s">
        <v>7046</v>
      </c>
    </row>
    <row r="5128" spans="1:2">
      <c r="A5128" s="509">
        <v>5125</v>
      </c>
      <c r="B5128" s="509" t="s">
        <v>7047</v>
      </c>
    </row>
    <row r="5129" spans="1:2">
      <c r="A5129" s="509">
        <v>5126</v>
      </c>
      <c r="B5129" s="509" t="s">
        <v>7048</v>
      </c>
    </row>
    <row r="5130" spans="1:2">
      <c r="A5130" s="509">
        <v>5127</v>
      </c>
      <c r="B5130" s="509" t="s">
        <v>7049</v>
      </c>
    </row>
    <row r="5131" spans="1:2">
      <c r="A5131" s="509">
        <v>5128</v>
      </c>
      <c r="B5131" s="509" t="s">
        <v>7050</v>
      </c>
    </row>
    <row r="5132" spans="1:2">
      <c r="A5132" s="509">
        <v>5129</v>
      </c>
      <c r="B5132" s="509" t="s">
        <v>7051</v>
      </c>
    </row>
    <row r="5133" spans="1:2">
      <c r="A5133" s="509">
        <v>5130</v>
      </c>
      <c r="B5133" s="509" t="s">
        <v>7052</v>
      </c>
    </row>
    <row r="5134" spans="1:2">
      <c r="A5134" s="509">
        <v>5131</v>
      </c>
      <c r="B5134" s="509" t="s">
        <v>7053</v>
      </c>
    </row>
    <row r="5135" spans="1:2">
      <c r="A5135" s="509">
        <v>5132</v>
      </c>
      <c r="B5135" s="509" t="s">
        <v>7054</v>
      </c>
    </row>
    <row r="5136" spans="1:2">
      <c r="A5136" s="509">
        <v>5133</v>
      </c>
      <c r="B5136" s="509" t="s">
        <v>7055</v>
      </c>
    </row>
    <row r="5137" spans="1:2">
      <c r="A5137" s="509">
        <v>5134</v>
      </c>
      <c r="B5137" s="509" t="s">
        <v>7056</v>
      </c>
    </row>
    <row r="5138" spans="1:2">
      <c r="A5138" s="509">
        <v>5135</v>
      </c>
      <c r="B5138" s="509" t="s">
        <v>7057</v>
      </c>
    </row>
    <row r="5139" spans="1:2">
      <c r="A5139" s="509">
        <v>5136</v>
      </c>
      <c r="B5139" s="509" t="s">
        <v>7058</v>
      </c>
    </row>
    <row r="5140" spans="1:2">
      <c r="A5140" s="509">
        <v>5137</v>
      </c>
      <c r="B5140" s="509" t="s">
        <v>7059</v>
      </c>
    </row>
    <row r="5141" spans="1:2">
      <c r="A5141" s="509">
        <v>5138</v>
      </c>
      <c r="B5141" s="509" t="s">
        <v>7060</v>
      </c>
    </row>
    <row r="5142" spans="1:2">
      <c r="A5142" s="509">
        <v>5139</v>
      </c>
      <c r="B5142" s="509" t="s">
        <v>7061</v>
      </c>
    </row>
    <row r="5143" spans="1:2">
      <c r="A5143" s="509">
        <v>5140</v>
      </c>
      <c r="B5143" s="509" t="s">
        <v>7062</v>
      </c>
    </row>
    <row r="5144" spans="1:2">
      <c r="A5144" s="509">
        <v>5141</v>
      </c>
      <c r="B5144" s="509" t="s">
        <v>7063</v>
      </c>
    </row>
    <row r="5145" spans="1:2">
      <c r="A5145" s="509">
        <v>5142</v>
      </c>
      <c r="B5145" s="509" t="s">
        <v>7064</v>
      </c>
    </row>
    <row r="5146" spans="1:2">
      <c r="A5146" s="509">
        <v>5143</v>
      </c>
      <c r="B5146" s="509" t="s">
        <v>7065</v>
      </c>
    </row>
    <row r="5147" spans="1:2">
      <c r="A5147" s="509">
        <v>5144</v>
      </c>
      <c r="B5147" s="509" t="s">
        <v>7066</v>
      </c>
    </row>
    <row r="5148" spans="1:2">
      <c r="A5148" s="509">
        <v>5145</v>
      </c>
      <c r="B5148" s="509" t="s">
        <v>7067</v>
      </c>
    </row>
    <row r="5149" spans="1:2">
      <c r="A5149" s="509">
        <v>5146</v>
      </c>
      <c r="B5149" s="509" t="s">
        <v>7068</v>
      </c>
    </row>
    <row r="5150" spans="1:2">
      <c r="A5150" s="509">
        <v>5147</v>
      </c>
      <c r="B5150" s="509" t="s">
        <v>7069</v>
      </c>
    </row>
    <row r="5151" spans="1:2">
      <c r="A5151" s="509">
        <v>5148</v>
      </c>
      <c r="B5151" s="509" t="s">
        <v>7070</v>
      </c>
    </row>
    <row r="5152" spans="1:2">
      <c r="A5152" s="509">
        <v>5149</v>
      </c>
      <c r="B5152" s="509" t="s">
        <v>7071</v>
      </c>
    </row>
    <row r="5153" spans="1:2">
      <c r="A5153" s="509">
        <v>5150</v>
      </c>
      <c r="B5153" s="509" t="s">
        <v>7072</v>
      </c>
    </row>
    <row r="5154" spans="1:2">
      <c r="A5154" s="509">
        <v>5151</v>
      </c>
      <c r="B5154" s="509" t="s">
        <v>7073</v>
      </c>
    </row>
    <row r="5155" spans="1:2">
      <c r="A5155" s="509">
        <v>5152</v>
      </c>
      <c r="B5155" s="509" t="s">
        <v>7074</v>
      </c>
    </row>
    <row r="5156" spans="1:2">
      <c r="A5156" s="509">
        <v>5153</v>
      </c>
      <c r="B5156" s="509" t="s">
        <v>7075</v>
      </c>
    </row>
    <row r="5157" spans="1:2">
      <c r="A5157" s="509">
        <v>5154</v>
      </c>
      <c r="B5157" s="509" t="s">
        <v>7076</v>
      </c>
    </row>
    <row r="5158" spans="1:2">
      <c r="A5158" s="509">
        <v>5155</v>
      </c>
      <c r="B5158" s="509" t="s">
        <v>7077</v>
      </c>
    </row>
    <row r="5159" spans="1:2">
      <c r="A5159" s="509">
        <v>5156</v>
      </c>
      <c r="B5159" s="509" t="s">
        <v>7078</v>
      </c>
    </row>
    <row r="5160" spans="1:2">
      <c r="A5160" s="509">
        <v>5157</v>
      </c>
      <c r="B5160" s="509" t="s">
        <v>7079</v>
      </c>
    </row>
    <row r="5161" spans="1:2">
      <c r="A5161" s="509">
        <v>5158</v>
      </c>
      <c r="B5161" s="509" t="s">
        <v>7080</v>
      </c>
    </row>
    <row r="5162" spans="1:2">
      <c r="A5162" s="509">
        <v>5159</v>
      </c>
      <c r="B5162" s="509" t="s">
        <v>7081</v>
      </c>
    </row>
    <row r="5163" spans="1:2">
      <c r="A5163" s="509">
        <v>5160</v>
      </c>
      <c r="B5163" s="509" t="s">
        <v>7082</v>
      </c>
    </row>
    <row r="5164" spans="1:2">
      <c r="A5164" s="509">
        <v>5161</v>
      </c>
      <c r="B5164" s="509" t="s">
        <v>7083</v>
      </c>
    </row>
    <row r="5165" spans="1:2">
      <c r="A5165" s="509">
        <v>5162</v>
      </c>
      <c r="B5165" s="509" t="s">
        <v>7084</v>
      </c>
    </row>
    <row r="5166" spans="1:2">
      <c r="A5166" s="509">
        <v>5163</v>
      </c>
      <c r="B5166" s="509" t="s">
        <v>7085</v>
      </c>
    </row>
    <row r="5167" spans="1:2">
      <c r="A5167" s="509">
        <v>5164</v>
      </c>
      <c r="B5167" s="509" t="s">
        <v>7086</v>
      </c>
    </row>
    <row r="5168" spans="1:2">
      <c r="A5168" s="509">
        <v>5165</v>
      </c>
      <c r="B5168" s="509" t="s">
        <v>7087</v>
      </c>
    </row>
    <row r="5169" spans="1:2">
      <c r="A5169" s="509">
        <v>5166</v>
      </c>
      <c r="B5169" s="509" t="s">
        <v>7088</v>
      </c>
    </row>
    <row r="5170" spans="1:2">
      <c r="A5170" s="509">
        <v>5167</v>
      </c>
      <c r="B5170" s="509" t="s">
        <v>7089</v>
      </c>
    </row>
    <row r="5171" spans="1:2">
      <c r="A5171" s="509">
        <v>5168</v>
      </c>
      <c r="B5171" s="509" t="s">
        <v>7090</v>
      </c>
    </row>
    <row r="5172" spans="1:2">
      <c r="A5172" s="509">
        <v>5169</v>
      </c>
      <c r="B5172" s="509" t="s">
        <v>7091</v>
      </c>
    </row>
    <row r="5173" spans="1:2">
      <c r="A5173" s="509">
        <v>5170</v>
      </c>
      <c r="B5173" s="509" t="s">
        <v>7092</v>
      </c>
    </row>
    <row r="5174" spans="1:2">
      <c r="A5174" s="509">
        <v>5171</v>
      </c>
      <c r="B5174" s="509" t="s">
        <v>7093</v>
      </c>
    </row>
    <row r="5175" spans="1:2">
      <c r="A5175" s="509">
        <v>5172</v>
      </c>
      <c r="B5175" s="509" t="s">
        <v>7094</v>
      </c>
    </row>
    <row r="5176" spans="1:2">
      <c r="A5176" s="509">
        <v>5173</v>
      </c>
      <c r="B5176" s="509" t="s">
        <v>7095</v>
      </c>
    </row>
    <row r="5177" spans="1:2">
      <c r="A5177" s="509">
        <v>5174</v>
      </c>
      <c r="B5177" s="509" t="s">
        <v>7096</v>
      </c>
    </row>
    <row r="5178" spans="1:2">
      <c r="A5178" s="509">
        <v>5175</v>
      </c>
      <c r="B5178" s="509" t="s">
        <v>7097</v>
      </c>
    </row>
    <row r="5179" spans="1:2">
      <c r="A5179" s="509">
        <v>5176</v>
      </c>
      <c r="B5179" s="509" t="s">
        <v>7098</v>
      </c>
    </row>
    <row r="5180" spans="1:2">
      <c r="A5180" s="509">
        <v>5177</v>
      </c>
      <c r="B5180" s="509" t="s">
        <v>7099</v>
      </c>
    </row>
    <row r="5181" spans="1:2">
      <c r="A5181" s="509">
        <v>5178</v>
      </c>
      <c r="B5181" s="509" t="s">
        <v>7100</v>
      </c>
    </row>
    <row r="5182" spans="1:2">
      <c r="A5182" s="509">
        <v>5179</v>
      </c>
      <c r="B5182" s="509" t="s">
        <v>7101</v>
      </c>
    </row>
    <row r="5183" spans="1:2">
      <c r="A5183" s="509">
        <v>5180</v>
      </c>
      <c r="B5183" s="509" t="s">
        <v>7102</v>
      </c>
    </row>
    <row r="5184" spans="1:2">
      <c r="A5184" s="509">
        <v>5181</v>
      </c>
      <c r="B5184" s="509" t="s">
        <v>7103</v>
      </c>
    </row>
    <row r="5185" spans="1:2">
      <c r="A5185" s="509">
        <v>5182</v>
      </c>
      <c r="B5185" s="509" t="s">
        <v>7104</v>
      </c>
    </row>
    <row r="5186" spans="1:2">
      <c r="A5186" s="509">
        <v>5183</v>
      </c>
      <c r="B5186" s="509" t="s">
        <v>7105</v>
      </c>
    </row>
    <row r="5187" spans="1:2">
      <c r="A5187" s="509">
        <v>5184</v>
      </c>
      <c r="B5187" s="509" t="s">
        <v>7106</v>
      </c>
    </row>
    <row r="5188" spans="1:2">
      <c r="A5188" s="509">
        <v>5185</v>
      </c>
      <c r="B5188" s="509" t="s">
        <v>7107</v>
      </c>
    </row>
    <row r="5189" spans="1:2">
      <c r="A5189" s="509">
        <v>5186</v>
      </c>
      <c r="B5189" s="509" t="s">
        <v>7108</v>
      </c>
    </row>
    <row r="5190" spans="1:2">
      <c r="A5190" s="509">
        <v>5187</v>
      </c>
      <c r="B5190" s="509" t="s">
        <v>7109</v>
      </c>
    </row>
    <row r="5191" spans="1:2">
      <c r="A5191" s="509">
        <v>5188</v>
      </c>
      <c r="B5191" s="509" t="s">
        <v>7110</v>
      </c>
    </row>
    <row r="5192" spans="1:2">
      <c r="A5192" s="509">
        <v>5189</v>
      </c>
      <c r="B5192" s="509" t="s">
        <v>7111</v>
      </c>
    </row>
    <row r="5193" spans="1:2">
      <c r="A5193" s="509">
        <v>5190</v>
      </c>
      <c r="B5193" s="509" t="s">
        <v>7112</v>
      </c>
    </row>
    <row r="5194" spans="1:2">
      <c r="A5194" s="509">
        <v>5191</v>
      </c>
      <c r="B5194" s="509" t="s">
        <v>7113</v>
      </c>
    </row>
    <row r="5195" spans="1:2">
      <c r="A5195" s="509">
        <v>5192</v>
      </c>
      <c r="B5195" s="509" t="s">
        <v>7114</v>
      </c>
    </row>
    <row r="5196" spans="1:2">
      <c r="A5196" s="509">
        <v>5193</v>
      </c>
      <c r="B5196" s="509" t="s">
        <v>7115</v>
      </c>
    </row>
    <row r="5197" spans="1:2">
      <c r="A5197" s="509">
        <v>5194</v>
      </c>
      <c r="B5197" s="509" t="s">
        <v>7116</v>
      </c>
    </row>
    <row r="5198" spans="1:2">
      <c r="A5198" s="509">
        <v>5195</v>
      </c>
      <c r="B5198" s="509" t="s">
        <v>7117</v>
      </c>
    </row>
    <row r="5199" spans="1:2">
      <c r="A5199" s="509">
        <v>5196</v>
      </c>
      <c r="B5199" s="509" t="s">
        <v>7118</v>
      </c>
    </row>
    <row r="5200" spans="1:2">
      <c r="A5200" s="509">
        <v>5197</v>
      </c>
      <c r="B5200" s="509" t="s">
        <v>7119</v>
      </c>
    </row>
    <row r="5201" spans="1:2">
      <c r="A5201" s="509">
        <v>5198</v>
      </c>
      <c r="B5201" s="509" t="s">
        <v>7120</v>
      </c>
    </row>
    <row r="5202" spans="1:2">
      <c r="A5202" s="509">
        <v>5199</v>
      </c>
      <c r="B5202" s="509" t="s">
        <v>7121</v>
      </c>
    </row>
    <row r="5203" spans="1:2">
      <c r="A5203" s="509">
        <v>5200</v>
      </c>
      <c r="B5203" s="509" t="s">
        <v>7122</v>
      </c>
    </row>
    <row r="5204" spans="1:2">
      <c r="A5204" s="509">
        <v>5201</v>
      </c>
      <c r="B5204" s="509" t="s">
        <v>7123</v>
      </c>
    </row>
    <row r="5205" spans="1:2">
      <c r="A5205" s="509">
        <v>5202</v>
      </c>
      <c r="B5205" s="509" t="s">
        <v>7124</v>
      </c>
    </row>
    <row r="5206" spans="1:2">
      <c r="A5206" s="509">
        <v>5203</v>
      </c>
      <c r="B5206" s="509" t="s">
        <v>7125</v>
      </c>
    </row>
    <row r="5207" spans="1:2">
      <c r="A5207" s="509">
        <v>5204</v>
      </c>
      <c r="B5207" s="509" t="s">
        <v>7126</v>
      </c>
    </row>
    <row r="5208" spans="1:2">
      <c r="A5208" s="509">
        <v>5205</v>
      </c>
      <c r="B5208" s="509" t="s">
        <v>7127</v>
      </c>
    </row>
    <row r="5209" spans="1:2">
      <c r="A5209" s="509">
        <v>5206</v>
      </c>
      <c r="B5209" s="509" t="s">
        <v>7128</v>
      </c>
    </row>
    <row r="5210" spans="1:2">
      <c r="A5210" s="509">
        <v>5207</v>
      </c>
      <c r="B5210" s="509" t="s">
        <v>7129</v>
      </c>
    </row>
    <row r="5211" spans="1:2">
      <c r="A5211" s="509">
        <v>5208</v>
      </c>
      <c r="B5211" s="509" t="s">
        <v>7130</v>
      </c>
    </row>
    <row r="5212" spans="1:2">
      <c r="A5212" s="509">
        <v>5209</v>
      </c>
      <c r="B5212" s="509" t="s">
        <v>7131</v>
      </c>
    </row>
    <row r="5213" spans="1:2">
      <c r="A5213" s="509">
        <v>5210</v>
      </c>
      <c r="B5213" s="509" t="s">
        <v>7132</v>
      </c>
    </row>
    <row r="5214" spans="1:2">
      <c r="A5214" s="509">
        <v>5211</v>
      </c>
      <c r="B5214" s="509" t="s">
        <v>7133</v>
      </c>
    </row>
    <row r="5215" spans="1:2">
      <c r="A5215" s="509">
        <v>5212</v>
      </c>
      <c r="B5215" s="509" t="s">
        <v>7134</v>
      </c>
    </row>
    <row r="5216" spans="1:2">
      <c r="A5216" s="509">
        <v>5213</v>
      </c>
      <c r="B5216" s="509" t="s">
        <v>7135</v>
      </c>
    </row>
    <row r="5217" spans="1:2">
      <c r="A5217" s="509">
        <v>5214</v>
      </c>
      <c r="B5217" s="509" t="s">
        <v>7136</v>
      </c>
    </row>
    <row r="5218" spans="1:2">
      <c r="A5218" s="509">
        <v>5215</v>
      </c>
      <c r="B5218" s="509" t="s">
        <v>7137</v>
      </c>
    </row>
    <row r="5219" spans="1:2">
      <c r="A5219" s="509">
        <v>5216</v>
      </c>
      <c r="B5219" s="509" t="s">
        <v>7138</v>
      </c>
    </row>
    <row r="5220" spans="1:2">
      <c r="A5220" s="509">
        <v>5217</v>
      </c>
      <c r="B5220" s="509" t="s">
        <v>7139</v>
      </c>
    </row>
    <row r="5221" spans="1:2">
      <c r="A5221" s="509">
        <v>5218</v>
      </c>
      <c r="B5221" s="509" t="s">
        <v>7140</v>
      </c>
    </row>
    <row r="5222" spans="1:2">
      <c r="A5222" s="509">
        <v>5219</v>
      </c>
      <c r="B5222" s="509" t="s">
        <v>7141</v>
      </c>
    </row>
    <row r="5223" spans="1:2">
      <c r="A5223" s="509">
        <v>5220</v>
      </c>
      <c r="B5223" s="509" t="s">
        <v>7142</v>
      </c>
    </row>
    <row r="5224" spans="1:2">
      <c r="A5224" s="509">
        <v>5221</v>
      </c>
      <c r="B5224" s="509" t="s">
        <v>7143</v>
      </c>
    </row>
    <row r="5225" spans="1:2">
      <c r="A5225" s="509">
        <v>5222</v>
      </c>
      <c r="B5225" s="509" t="s">
        <v>7144</v>
      </c>
    </row>
    <row r="5226" spans="1:2">
      <c r="A5226" s="509">
        <v>5223</v>
      </c>
      <c r="B5226" s="509" t="s">
        <v>7145</v>
      </c>
    </row>
    <row r="5227" spans="1:2">
      <c r="A5227" s="509">
        <v>5224</v>
      </c>
      <c r="B5227" s="509" t="s">
        <v>7146</v>
      </c>
    </row>
    <row r="5228" spans="1:2">
      <c r="A5228" s="509">
        <v>5225</v>
      </c>
      <c r="B5228" s="509" t="s">
        <v>7147</v>
      </c>
    </row>
    <row r="5229" spans="1:2">
      <c r="A5229" s="509">
        <v>5226</v>
      </c>
      <c r="B5229" s="509" t="s">
        <v>7148</v>
      </c>
    </row>
    <row r="5230" spans="1:2">
      <c r="A5230" s="509">
        <v>5227</v>
      </c>
      <c r="B5230" s="509" t="s">
        <v>7149</v>
      </c>
    </row>
    <row r="5231" spans="1:2">
      <c r="A5231" s="509">
        <v>5228</v>
      </c>
      <c r="B5231" s="509" t="s">
        <v>7150</v>
      </c>
    </row>
    <row r="5232" spans="1:2">
      <c r="A5232" s="509">
        <v>5229</v>
      </c>
      <c r="B5232" s="509" t="s">
        <v>7151</v>
      </c>
    </row>
    <row r="5233" spans="1:2">
      <c r="A5233" s="509">
        <v>5230</v>
      </c>
      <c r="B5233" s="509" t="s">
        <v>7152</v>
      </c>
    </row>
    <row r="5234" spans="1:2">
      <c r="A5234" s="509">
        <v>5231</v>
      </c>
      <c r="B5234" s="509" t="s">
        <v>7153</v>
      </c>
    </row>
    <row r="5235" spans="1:2">
      <c r="A5235" s="509">
        <v>5232</v>
      </c>
      <c r="B5235" s="509" t="s">
        <v>7154</v>
      </c>
    </row>
    <row r="5236" spans="1:2">
      <c r="A5236" s="509">
        <v>5233</v>
      </c>
      <c r="B5236" s="509" t="s">
        <v>7155</v>
      </c>
    </row>
    <row r="5237" spans="1:2">
      <c r="A5237" s="509">
        <v>5234</v>
      </c>
      <c r="B5237" s="509" t="s">
        <v>7156</v>
      </c>
    </row>
    <row r="5238" spans="1:2">
      <c r="A5238" s="509">
        <v>5235</v>
      </c>
      <c r="B5238" s="509" t="s">
        <v>7157</v>
      </c>
    </row>
    <row r="5239" spans="1:2">
      <c r="A5239" s="509">
        <v>5236</v>
      </c>
      <c r="B5239" s="509" t="s">
        <v>7158</v>
      </c>
    </row>
    <row r="5240" spans="1:2">
      <c r="A5240" s="509">
        <v>5237</v>
      </c>
      <c r="B5240" s="509" t="s">
        <v>7159</v>
      </c>
    </row>
    <row r="5241" spans="1:2">
      <c r="A5241" s="509">
        <v>5238</v>
      </c>
      <c r="B5241" s="509" t="s">
        <v>7160</v>
      </c>
    </row>
    <row r="5242" spans="1:2">
      <c r="A5242" s="509">
        <v>5239</v>
      </c>
      <c r="B5242" s="509" t="s">
        <v>7161</v>
      </c>
    </row>
    <row r="5243" spans="1:2">
      <c r="A5243" s="509">
        <v>5240</v>
      </c>
      <c r="B5243" s="509" t="s">
        <v>7162</v>
      </c>
    </row>
    <row r="5244" spans="1:2">
      <c r="A5244" s="509">
        <v>5241</v>
      </c>
      <c r="B5244" s="509" t="s">
        <v>7163</v>
      </c>
    </row>
    <row r="5245" spans="1:2">
      <c r="A5245" s="509">
        <v>5242</v>
      </c>
      <c r="B5245" s="509" t="s">
        <v>7164</v>
      </c>
    </row>
    <row r="5246" spans="1:2">
      <c r="A5246" s="509">
        <v>5243</v>
      </c>
      <c r="B5246" s="509" t="s">
        <v>7165</v>
      </c>
    </row>
    <row r="5247" spans="1:2">
      <c r="A5247" s="509">
        <v>5244</v>
      </c>
      <c r="B5247" s="509" t="s">
        <v>7166</v>
      </c>
    </row>
    <row r="5248" spans="1:2">
      <c r="A5248" s="509">
        <v>5245</v>
      </c>
      <c r="B5248" s="509" t="s">
        <v>7167</v>
      </c>
    </row>
    <row r="5249" spans="1:2">
      <c r="A5249" s="509">
        <v>5246</v>
      </c>
      <c r="B5249" s="509" t="s">
        <v>7168</v>
      </c>
    </row>
    <row r="5250" spans="1:2">
      <c r="A5250" s="509">
        <v>5247</v>
      </c>
      <c r="B5250" s="509" t="s">
        <v>7169</v>
      </c>
    </row>
    <row r="5251" spans="1:2">
      <c r="A5251" s="509">
        <v>5248</v>
      </c>
      <c r="B5251" s="509" t="s">
        <v>7170</v>
      </c>
    </row>
    <row r="5252" spans="1:2">
      <c r="A5252" s="509">
        <v>5249</v>
      </c>
      <c r="B5252" s="509" t="s">
        <v>7171</v>
      </c>
    </row>
    <row r="5253" spans="1:2">
      <c r="A5253" s="509">
        <v>5250</v>
      </c>
      <c r="B5253" s="509" t="s">
        <v>7172</v>
      </c>
    </row>
    <row r="5254" spans="1:2">
      <c r="A5254" s="509">
        <v>5251</v>
      </c>
      <c r="B5254" s="509" t="s">
        <v>7173</v>
      </c>
    </row>
    <row r="5255" spans="1:2">
      <c r="A5255" s="509">
        <v>5252</v>
      </c>
      <c r="B5255" s="509" t="s">
        <v>7174</v>
      </c>
    </row>
    <row r="5256" spans="1:2">
      <c r="A5256" s="509">
        <v>5253</v>
      </c>
      <c r="B5256" s="509" t="s">
        <v>7175</v>
      </c>
    </row>
    <row r="5257" spans="1:2">
      <c r="A5257" s="509">
        <v>5254</v>
      </c>
      <c r="B5257" s="509" t="s">
        <v>7176</v>
      </c>
    </row>
    <row r="5258" spans="1:2">
      <c r="A5258" s="509">
        <v>5255</v>
      </c>
      <c r="B5258" s="509" t="s">
        <v>7177</v>
      </c>
    </row>
    <row r="5259" spans="1:2">
      <c r="A5259" s="509">
        <v>5256</v>
      </c>
      <c r="B5259" s="509" t="s">
        <v>7178</v>
      </c>
    </row>
    <row r="5260" spans="1:2">
      <c r="A5260" s="509">
        <v>5257</v>
      </c>
      <c r="B5260" s="509" t="s">
        <v>7179</v>
      </c>
    </row>
    <row r="5261" spans="1:2">
      <c r="A5261" s="509">
        <v>5258</v>
      </c>
      <c r="B5261" s="509" t="s">
        <v>7180</v>
      </c>
    </row>
    <row r="5262" spans="1:2">
      <c r="A5262" s="509">
        <v>5259</v>
      </c>
      <c r="B5262" s="509" t="s">
        <v>7181</v>
      </c>
    </row>
    <row r="5263" spans="1:2">
      <c r="A5263" s="509">
        <v>5260</v>
      </c>
      <c r="B5263" s="509" t="s">
        <v>7182</v>
      </c>
    </row>
    <row r="5264" spans="1:2">
      <c r="A5264" s="509">
        <v>5261</v>
      </c>
      <c r="B5264" s="509" t="s">
        <v>7183</v>
      </c>
    </row>
    <row r="5265" spans="1:2">
      <c r="A5265" s="509">
        <v>5262</v>
      </c>
      <c r="B5265" s="509" t="s">
        <v>7184</v>
      </c>
    </row>
    <row r="5266" spans="1:2">
      <c r="A5266" s="509">
        <v>5263</v>
      </c>
      <c r="B5266" s="509" t="s">
        <v>7185</v>
      </c>
    </row>
    <row r="5267" spans="1:2">
      <c r="A5267" s="509">
        <v>5264</v>
      </c>
      <c r="B5267" s="509" t="s">
        <v>7186</v>
      </c>
    </row>
    <row r="5268" spans="1:2">
      <c r="A5268" s="509">
        <v>5265</v>
      </c>
      <c r="B5268" s="509" t="s">
        <v>7187</v>
      </c>
    </row>
    <row r="5269" spans="1:2">
      <c r="A5269" s="509">
        <v>5266</v>
      </c>
      <c r="B5269" s="509" t="s">
        <v>7188</v>
      </c>
    </row>
    <row r="5270" spans="1:2">
      <c r="A5270" s="509">
        <v>5267</v>
      </c>
      <c r="B5270" s="509" t="s">
        <v>7189</v>
      </c>
    </row>
    <row r="5271" spans="1:2">
      <c r="A5271" s="509">
        <v>5268</v>
      </c>
      <c r="B5271" s="509" t="s">
        <v>7190</v>
      </c>
    </row>
    <row r="5272" spans="1:2">
      <c r="A5272" s="509">
        <v>5269</v>
      </c>
      <c r="B5272" s="509" t="s">
        <v>7191</v>
      </c>
    </row>
    <row r="5273" spans="1:2">
      <c r="A5273" s="509">
        <v>5270</v>
      </c>
      <c r="B5273" s="509" t="s">
        <v>7192</v>
      </c>
    </row>
    <row r="5274" spans="1:2">
      <c r="A5274" s="509">
        <v>5271</v>
      </c>
      <c r="B5274" s="509" t="s">
        <v>7193</v>
      </c>
    </row>
    <row r="5275" spans="1:2">
      <c r="A5275" s="509">
        <v>5272</v>
      </c>
      <c r="B5275" s="509" t="s">
        <v>7194</v>
      </c>
    </row>
    <row r="5276" spans="1:2">
      <c r="A5276" s="509">
        <v>5273</v>
      </c>
      <c r="B5276" s="509" t="s">
        <v>7195</v>
      </c>
    </row>
    <row r="5277" spans="1:2">
      <c r="A5277" s="509">
        <v>5274</v>
      </c>
      <c r="B5277" s="509" t="s">
        <v>7196</v>
      </c>
    </row>
    <row r="5278" spans="1:2">
      <c r="A5278" s="509">
        <v>5275</v>
      </c>
      <c r="B5278" s="509" t="s">
        <v>7197</v>
      </c>
    </row>
    <row r="5279" spans="1:2">
      <c r="A5279" s="509">
        <v>5276</v>
      </c>
      <c r="B5279" s="509" t="s">
        <v>7198</v>
      </c>
    </row>
    <row r="5280" spans="1:2">
      <c r="A5280" s="509">
        <v>5277</v>
      </c>
      <c r="B5280" s="509" t="s">
        <v>7199</v>
      </c>
    </row>
    <row r="5281" spans="1:2">
      <c r="A5281" s="509">
        <v>5278</v>
      </c>
      <c r="B5281" s="509" t="s">
        <v>7200</v>
      </c>
    </row>
    <row r="5282" spans="1:2">
      <c r="A5282" s="509">
        <v>5279</v>
      </c>
      <c r="B5282" s="509" t="s">
        <v>7201</v>
      </c>
    </row>
    <row r="5283" spans="1:2">
      <c r="A5283" s="509">
        <v>5280</v>
      </c>
      <c r="B5283" s="509" t="s">
        <v>7202</v>
      </c>
    </row>
    <row r="5284" spans="1:2">
      <c r="A5284" s="509">
        <v>5281</v>
      </c>
      <c r="B5284" s="509" t="s">
        <v>7203</v>
      </c>
    </row>
    <row r="5285" spans="1:2">
      <c r="A5285" s="509">
        <v>5282</v>
      </c>
      <c r="B5285" s="509" t="s">
        <v>7204</v>
      </c>
    </row>
    <row r="5286" spans="1:2">
      <c r="A5286" s="509">
        <v>5283</v>
      </c>
      <c r="B5286" s="509" t="s">
        <v>7205</v>
      </c>
    </row>
    <row r="5287" spans="1:2">
      <c r="A5287" s="509">
        <v>5284</v>
      </c>
      <c r="B5287" s="509" t="s">
        <v>7206</v>
      </c>
    </row>
    <row r="5288" spans="1:2">
      <c r="A5288" s="509">
        <v>5285</v>
      </c>
      <c r="B5288" s="509" t="s">
        <v>7207</v>
      </c>
    </row>
    <row r="5289" spans="1:2">
      <c r="A5289" s="509">
        <v>5286</v>
      </c>
      <c r="B5289" s="509" t="s">
        <v>7208</v>
      </c>
    </row>
    <row r="5290" spans="1:2">
      <c r="A5290" s="509">
        <v>5287</v>
      </c>
      <c r="B5290" s="509" t="s">
        <v>7209</v>
      </c>
    </row>
    <row r="5291" spans="1:2">
      <c r="A5291" s="509">
        <v>5288</v>
      </c>
      <c r="B5291" s="509" t="s">
        <v>7210</v>
      </c>
    </row>
    <row r="5292" spans="1:2">
      <c r="A5292" s="509">
        <v>5289</v>
      </c>
      <c r="B5292" s="509" t="s">
        <v>7211</v>
      </c>
    </row>
    <row r="5293" spans="1:2">
      <c r="A5293" s="509">
        <v>5290</v>
      </c>
      <c r="B5293" s="509" t="s">
        <v>7212</v>
      </c>
    </row>
    <row r="5294" spans="1:2">
      <c r="A5294" s="509">
        <v>5291</v>
      </c>
      <c r="B5294" s="509" t="s">
        <v>7213</v>
      </c>
    </row>
    <row r="5295" spans="1:2">
      <c r="A5295" s="509">
        <v>5292</v>
      </c>
      <c r="B5295" s="509" t="s">
        <v>7214</v>
      </c>
    </row>
    <row r="5296" spans="1:2">
      <c r="A5296" s="509">
        <v>5293</v>
      </c>
      <c r="B5296" s="509" t="s">
        <v>7215</v>
      </c>
    </row>
    <row r="5297" spans="1:2">
      <c r="A5297" s="509">
        <v>5294</v>
      </c>
      <c r="B5297" s="509" t="s">
        <v>7216</v>
      </c>
    </row>
    <row r="5298" spans="1:2">
      <c r="A5298" s="509">
        <v>5295</v>
      </c>
      <c r="B5298" s="509" t="s">
        <v>7217</v>
      </c>
    </row>
    <row r="5299" spans="1:2">
      <c r="A5299" s="509">
        <v>5296</v>
      </c>
      <c r="B5299" s="509" t="s">
        <v>7218</v>
      </c>
    </row>
    <row r="5300" spans="1:2">
      <c r="A5300" s="509">
        <v>5297</v>
      </c>
      <c r="B5300" s="509" t="s">
        <v>7219</v>
      </c>
    </row>
    <row r="5301" spans="1:2">
      <c r="A5301" s="509">
        <v>5298</v>
      </c>
      <c r="B5301" s="509" t="s">
        <v>7220</v>
      </c>
    </row>
    <row r="5302" spans="1:2">
      <c r="A5302" s="509">
        <v>5299</v>
      </c>
      <c r="B5302" s="509" t="s">
        <v>7221</v>
      </c>
    </row>
    <row r="5303" spans="1:2">
      <c r="A5303" s="509">
        <v>5300</v>
      </c>
      <c r="B5303" s="509" t="s">
        <v>7222</v>
      </c>
    </row>
    <row r="5304" spans="1:2">
      <c r="A5304" s="509">
        <v>5301</v>
      </c>
      <c r="B5304" s="509" t="s">
        <v>7223</v>
      </c>
    </row>
    <row r="5305" spans="1:2">
      <c r="A5305" s="509">
        <v>5302</v>
      </c>
      <c r="B5305" s="509" t="s">
        <v>7224</v>
      </c>
    </row>
    <row r="5306" spans="1:2">
      <c r="A5306" s="509">
        <v>5303</v>
      </c>
      <c r="B5306" s="509" t="s">
        <v>7225</v>
      </c>
    </row>
    <row r="5307" spans="1:2">
      <c r="A5307" s="509">
        <v>5304</v>
      </c>
      <c r="B5307" s="509" t="s">
        <v>7226</v>
      </c>
    </row>
    <row r="5308" spans="1:2">
      <c r="A5308" s="509">
        <v>5305</v>
      </c>
      <c r="B5308" s="509" t="s">
        <v>7227</v>
      </c>
    </row>
    <row r="5309" spans="1:2">
      <c r="A5309" s="509">
        <v>5306</v>
      </c>
      <c r="B5309" s="509" t="s">
        <v>7228</v>
      </c>
    </row>
    <row r="5310" spans="1:2">
      <c r="A5310" s="509">
        <v>5307</v>
      </c>
      <c r="B5310" s="509" t="s">
        <v>7229</v>
      </c>
    </row>
    <row r="5311" spans="1:2">
      <c r="A5311" s="509">
        <v>5308</v>
      </c>
      <c r="B5311" s="509" t="s">
        <v>7230</v>
      </c>
    </row>
    <row r="5312" spans="1:2">
      <c r="A5312" s="509">
        <v>5309</v>
      </c>
      <c r="B5312" s="509" t="s">
        <v>7231</v>
      </c>
    </row>
    <row r="5313" spans="1:2">
      <c r="A5313" s="509">
        <v>5310</v>
      </c>
      <c r="B5313" s="509" t="s">
        <v>7232</v>
      </c>
    </row>
    <row r="5314" spans="1:2">
      <c r="A5314" s="509">
        <v>5311</v>
      </c>
      <c r="B5314" s="509" t="s">
        <v>7233</v>
      </c>
    </row>
    <row r="5315" spans="1:2">
      <c r="A5315" s="509">
        <v>5312</v>
      </c>
      <c r="B5315" s="509" t="s">
        <v>7234</v>
      </c>
    </row>
    <row r="5316" spans="1:2">
      <c r="A5316" s="509">
        <v>5313</v>
      </c>
      <c r="B5316" s="509" t="s">
        <v>7235</v>
      </c>
    </row>
    <row r="5317" spans="1:2">
      <c r="A5317" s="509">
        <v>5314</v>
      </c>
      <c r="B5317" s="509" t="s">
        <v>7236</v>
      </c>
    </row>
    <row r="5318" spans="1:2">
      <c r="A5318" s="509">
        <v>5315</v>
      </c>
      <c r="B5318" s="509" t="s">
        <v>7237</v>
      </c>
    </row>
    <row r="5319" spans="1:2">
      <c r="A5319" s="509">
        <v>5316</v>
      </c>
      <c r="B5319" s="509" t="s">
        <v>7238</v>
      </c>
    </row>
    <row r="5320" spans="1:2">
      <c r="A5320" s="509">
        <v>5317</v>
      </c>
      <c r="B5320" s="509" t="s">
        <v>7239</v>
      </c>
    </row>
    <row r="5321" spans="1:2">
      <c r="A5321" s="509">
        <v>5318</v>
      </c>
      <c r="B5321" s="509" t="s">
        <v>7240</v>
      </c>
    </row>
    <row r="5322" spans="1:2">
      <c r="A5322" s="509">
        <v>5319</v>
      </c>
      <c r="B5322" s="509" t="s">
        <v>7241</v>
      </c>
    </row>
    <row r="5323" spans="1:2">
      <c r="A5323" s="509">
        <v>5320</v>
      </c>
      <c r="B5323" s="509" t="s">
        <v>7242</v>
      </c>
    </row>
    <row r="5324" spans="1:2">
      <c r="A5324" s="509">
        <v>5321</v>
      </c>
      <c r="B5324" s="509" t="s">
        <v>7243</v>
      </c>
    </row>
    <row r="5325" spans="1:2">
      <c r="A5325" s="509">
        <v>5322</v>
      </c>
      <c r="B5325" s="509" t="s">
        <v>7244</v>
      </c>
    </row>
    <row r="5326" spans="1:2">
      <c r="A5326" s="509">
        <v>5323</v>
      </c>
      <c r="B5326" s="509" t="s">
        <v>7245</v>
      </c>
    </row>
    <row r="5327" spans="1:2">
      <c r="A5327" s="509">
        <v>5324</v>
      </c>
      <c r="B5327" s="509" t="s">
        <v>7246</v>
      </c>
    </row>
    <row r="5328" spans="1:2">
      <c r="A5328" s="509">
        <v>5325</v>
      </c>
      <c r="B5328" s="509" t="s">
        <v>7247</v>
      </c>
    </row>
    <row r="5329" spans="1:2">
      <c r="A5329" s="509">
        <v>5326</v>
      </c>
      <c r="B5329" s="509" t="s">
        <v>7248</v>
      </c>
    </row>
    <row r="5330" spans="1:2">
      <c r="A5330" s="509">
        <v>5327</v>
      </c>
      <c r="B5330" s="509" t="s">
        <v>7249</v>
      </c>
    </row>
    <row r="5331" spans="1:2">
      <c r="A5331" s="509">
        <v>5328</v>
      </c>
      <c r="B5331" s="509" t="s">
        <v>7250</v>
      </c>
    </row>
    <row r="5332" spans="1:2">
      <c r="A5332" s="509">
        <v>5329</v>
      </c>
      <c r="B5332" s="509" t="s">
        <v>7251</v>
      </c>
    </row>
    <row r="5333" spans="1:2">
      <c r="A5333" s="509">
        <v>5330</v>
      </c>
      <c r="B5333" s="509" t="s">
        <v>7252</v>
      </c>
    </row>
    <row r="5334" spans="1:2">
      <c r="A5334" s="509">
        <v>5331</v>
      </c>
      <c r="B5334" s="509" t="s">
        <v>7253</v>
      </c>
    </row>
    <row r="5335" spans="1:2">
      <c r="A5335" s="509">
        <v>5332</v>
      </c>
      <c r="B5335" s="509" t="s">
        <v>7254</v>
      </c>
    </row>
    <row r="5336" spans="1:2">
      <c r="A5336" s="509">
        <v>5333</v>
      </c>
      <c r="B5336" s="509" t="s">
        <v>7255</v>
      </c>
    </row>
    <row r="5337" spans="1:2">
      <c r="A5337" s="509">
        <v>5334</v>
      </c>
      <c r="B5337" s="509" t="s">
        <v>7256</v>
      </c>
    </row>
    <row r="5338" spans="1:2">
      <c r="A5338" s="509">
        <v>5335</v>
      </c>
      <c r="B5338" s="509" t="s">
        <v>7257</v>
      </c>
    </row>
    <row r="5339" spans="1:2">
      <c r="A5339" s="509">
        <v>5336</v>
      </c>
      <c r="B5339" s="509" t="s">
        <v>7258</v>
      </c>
    </row>
    <row r="5340" spans="1:2">
      <c r="A5340" s="509">
        <v>5337</v>
      </c>
      <c r="B5340" s="509" t="s">
        <v>7259</v>
      </c>
    </row>
    <row r="5341" spans="1:2">
      <c r="A5341" s="509">
        <v>5338</v>
      </c>
      <c r="B5341" s="509" t="s">
        <v>7260</v>
      </c>
    </row>
    <row r="5342" spans="1:2">
      <c r="A5342" s="509">
        <v>5339</v>
      </c>
      <c r="B5342" s="509" t="s">
        <v>7261</v>
      </c>
    </row>
    <row r="5343" spans="1:2">
      <c r="A5343" s="509">
        <v>5340</v>
      </c>
      <c r="B5343" s="509" t="s">
        <v>7262</v>
      </c>
    </row>
    <row r="5344" spans="1:2">
      <c r="A5344" s="509">
        <v>5341</v>
      </c>
      <c r="B5344" s="509" t="s">
        <v>7263</v>
      </c>
    </row>
    <row r="5345" spans="1:2">
      <c r="A5345" s="509">
        <v>5342</v>
      </c>
      <c r="B5345" s="509" t="s">
        <v>7264</v>
      </c>
    </row>
    <row r="5346" spans="1:2">
      <c r="A5346" s="509">
        <v>5343</v>
      </c>
      <c r="B5346" s="509" t="s">
        <v>7265</v>
      </c>
    </row>
    <row r="5347" spans="1:2">
      <c r="A5347" s="509">
        <v>5344</v>
      </c>
      <c r="B5347" s="509" t="s">
        <v>7266</v>
      </c>
    </row>
    <row r="5348" spans="1:2">
      <c r="A5348" s="509">
        <v>5345</v>
      </c>
      <c r="B5348" s="509" t="s">
        <v>7267</v>
      </c>
    </row>
    <row r="5349" spans="1:2">
      <c r="A5349" s="509">
        <v>5346</v>
      </c>
      <c r="B5349" s="509" t="s">
        <v>7268</v>
      </c>
    </row>
    <row r="5350" spans="1:2">
      <c r="A5350" s="509">
        <v>5347</v>
      </c>
      <c r="B5350" s="509" t="s">
        <v>7269</v>
      </c>
    </row>
    <row r="5351" spans="1:2">
      <c r="A5351" s="509">
        <v>5348</v>
      </c>
      <c r="B5351" s="509" t="s">
        <v>7270</v>
      </c>
    </row>
    <row r="5352" spans="1:2">
      <c r="A5352" s="509">
        <v>5349</v>
      </c>
      <c r="B5352" s="509" t="s">
        <v>7271</v>
      </c>
    </row>
    <row r="5353" spans="1:2">
      <c r="A5353" s="509">
        <v>5350</v>
      </c>
      <c r="B5353" s="509" t="s">
        <v>7272</v>
      </c>
    </row>
    <row r="5354" spans="1:2">
      <c r="A5354" s="509">
        <v>5351</v>
      </c>
      <c r="B5354" s="509" t="s">
        <v>7273</v>
      </c>
    </row>
    <row r="5355" spans="1:2">
      <c r="A5355" s="509">
        <v>5352</v>
      </c>
      <c r="B5355" s="509" t="s">
        <v>7274</v>
      </c>
    </row>
    <row r="5356" spans="1:2">
      <c r="A5356" s="509">
        <v>5353</v>
      </c>
      <c r="B5356" s="509" t="s">
        <v>7275</v>
      </c>
    </row>
    <row r="5357" spans="1:2">
      <c r="A5357" s="509">
        <v>5354</v>
      </c>
      <c r="B5357" s="509" t="s">
        <v>7276</v>
      </c>
    </row>
    <row r="5358" spans="1:2">
      <c r="A5358" s="509">
        <v>5355</v>
      </c>
      <c r="B5358" s="509" t="s">
        <v>7277</v>
      </c>
    </row>
    <row r="5359" spans="1:2">
      <c r="A5359" s="509">
        <v>5356</v>
      </c>
      <c r="B5359" s="509" t="s">
        <v>7278</v>
      </c>
    </row>
    <row r="5360" spans="1:2">
      <c r="A5360" s="509">
        <v>5357</v>
      </c>
      <c r="B5360" s="509" t="s">
        <v>7279</v>
      </c>
    </row>
    <row r="5361" spans="1:2">
      <c r="A5361" s="509">
        <v>5358</v>
      </c>
      <c r="B5361" s="509" t="s">
        <v>7280</v>
      </c>
    </row>
    <row r="5362" spans="1:2">
      <c r="A5362" s="509">
        <v>5359</v>
      </c>
      <c r="B5362" s="509" t="s">
        <v>7281</v>
      </c>
    </row>
    <row r="5363" spans="1:2">
      <c r="A5363" s="509">
        <v>5360</v>
      </c>
      <c r="B5363" s="509" t="s">
        <v>7282</v>
      </c>
    </row>
    <row r="5364" spans="1:2">
      <c r="A5364" s="509">
        <v>5361</v>
      </c>
      <c r="B5364" s="509" t="s">
        <v>7283</v>
      </c>
    </row>
    <row r="5365" spans="1:2">
      <c r="A5365" s="509">
        <v>5362</v>
      </c>
      <c r="B5365" s="509" t="s">
        <v>7284</v>
      </c>
    </row>
    <row r="5366" spans="1:2">
      <c r="A5366" s="509">
        <v>5363</v>
      </c>
      <c r="B5366" s="509" t="s">
        <v>7285</v>
      </c>
    </row>
    <row r="5367" spans="1:2">
      <c r="A5367" s="509">
        <v>5364</v>
      </c>
      <c r="B5367" s="509" t="s">
        <v>7286</v>
      </c>
    </row>
    <row r="5368" spans="1:2">
      <c r="A5368" s="509">
        <v>5365</v>
      </c>
      <c r="B5368" s="509" t="s">
        <v>7287</v>
      </c>
    </row>
    <row r="5369" spans="1:2">
      <c r="A5369" s="509">
        <v>5366</v>
      </c>
      <c r="B5369" s="509" t="s">
        <v>7288</v>
      </c>
    </row>
    <row r="5370" spans="1:2">
      <c r="A5370" s="509">
        <v>5367</v>
      </c>
      <c r="B5370" s="509" t="s">
        <v>7289</v>
      </c>
    </row>
    <row r="5371" spans="1:2">
      <c r="A5371" s="509">
        <v>5368</v>
      </c>
      <c r="B5371" s="509" t="s">
        <v>7290</v>
      </c>
    </row>
    <row r="5372" spans="1:2">
      <c r="A5372" s="509">
        <v>5369</v>
      </c>
      <c r="B5372" s="509" t="s">
        <v>7291</v>
      </c>
    </row>
    <row r="5373" spans="1:2">
      <c r="A5373" s="509">
        <v>5370</v>
      </c>
      <c r="B5373" s="509" t="s">
        <v>7292</v>
      </c>
    </row>
    <row r="5374" spans="1:2">
      <c r="A5374" s="509">
        <v>5371</v>
      </c>
      <c r="B5374" s="509" t="s">
        <v>7293</v>
      </c>
    </row>
    <row r="5375" spans="1:2">
      <c r="A5375" s="509">
        <v>5372</v>
      </c>
      <c r="B5375" s="509" t="s">
        <v>7294</v>
      </c>
    </row>
    <row r="5376" spans="1:2">
      <c r="A5376" s="509">
        <v>5373</v>
      </c>
      <c r="B5376" s="509" t="s">
        <v>7295</v>
      </c>
    </row>
    <row r="5377" spans="1:2">
      <c r="A5377" s="509">
        <v>5374</v>
      </c>
      <c r="B5377" s="509" t="s">
        <v>7296</v>
      </c>
    </row>
    <row r="5378" spans="1:2">
      <c r="A5378" s="509">
        <v>5375</v>
      </c>
      <c r="B5378" s="509" t="s">
        <v>7297</v>
      </c>
    </row>
    <row r="5379" spans="1:2">
      <c r="A5379" s="509">
        <v>5376</v>
      </c>
      <c r="B5379" s="509" t="s">
        <v>7298</v>
      </c>
    </row>
    <row r="5380" spans="1:2">
      <c r="A5380" s="509">
        <v>5377</v>
      </c>
      <c r="B5380" s="509" t="s">
        <v>7299</v>
      </c>
    </row>
    <row r="5381" spans="1:2">
      <c r="A5381" s="509">
        <v>5378</v>
      </c>
      <c r="B5381" s="509" t="s">
        <v>7300</v>
      </c>
    </row>
    <row r="5382" spans="1:2">
      <c r="A5382" s="509">
        <v>5379</v>
      </c>
      <c r="B5382" s="509" t="s">
        <v>7301</v>
      </c>
    </row>
    <row r="5383" spans="1:2">
      <c r="A5383" s="509">
        <v>5380</v>
      </c>
      <c r="B5383" s="509" t="s">
        <v>7302</v>
      </c>
    </row>
    <row r="5384" spans="1:2">
      <c r="A5384" s="509">
        <v>5381</v>
      </c>
      <c r="B5384" s="509" t="s">
        <v>7303</v>
      </c>
    </row>
    <row r="5385" spans="1:2">
      <c r="A5385" s="509">
        <v>5382</v>
      </c>
      <c r="B5385" s="509" t="s">
        <v>7304</v>
      </c>
    </row>
    <row r="5386" spans="1:2">
      <c r="A5386" s="509">
        <v>5383</v>
      </c>
      <c r="B5386" s="509" t="s">
        <v>7305</v>
      </c>
    </row>
    <row r="5387" spans="1:2">
      <c r="A5387" s="509">
        <v>5384</v>
      </c>
      <c r="B5387" s="509" t="s">
        <v>7306</v>
      </c>
    </row>
    <row r="5388" spans="1:2">
      <c r="A5388" s="509">
        <v>5385</v>
      </c>
      <c r="B5388" s="509" t="s">
        <v>7307</v>
      </c>
    </row>
    <row r="5389" spans="1:2">
      <c r="A5389" s="509">
        <v>5386</v>
      </c>
      <c r="B5389" s="509" t="s">
        <v>7308</v>
      </c>
    </row>
    <row r="5390" spans="1:2">
      <c r="A5390" s="509">
        <v>5387</v>
      </c>
      <c r="B5390" s="509" t="s">
        <v>7309</v>
      </c>
    </row>
    <row r="5391" spans="1:2">
      <c r="A5391" s="509">
        <v>5388</v>
      </c>
      <c r="B5391" s="509" t="s">
        <v>7310</v>
      </c>
    </row>
    <row r="5392" spans="1:2">
      <c r="A5392" s="509">
        <v>5389</v>
      </c>
      <c r="B5392" s="509" t="s">
        <v>7311</v>
      </c>
    </row>
    <row r="5393" spans="1:2">
      <c r="A5393" s="509">
        <v>5390</v>
      </c>
      <c r="B5393" s="509" t="s">
        <v>7312</v>
      </c>
    </row>
    <row r="5394" spans="1:2">
      <c r="A5394" s="509">
        <v>5391</v>
      </c>
      <c r="B5394" s="509" t="s">
        <v>7313</v>
      </c>
    </row>
    <row r="5395" spans="1:2">
      <c r="A5395" s="509">
        <v>5392</v>
      </c>
      <c r="B5395" s="509" t="s">
        <v>7314</v>
      </c>
    </row>
    <row r="5396" spans="1:2">
      <c r="A5396" s="509">
        <v>5393</v>
      </c>
      <c r="B5396" s="509" t="s">
        <v>7315</v>
      </c>
    </row>
    <row r="5397" spans="1:2">
      <c r="A5397" s="509">
        <v>5394</v>
      </c>
      <c r="B5397" s="509" t="s">
        <v>7316</v>
      </c>
    </row>
    <row r="5398" spans="1:2">
      <c r="A5398" s="509">
        <v>5395</v>
      </c>
      <c r="B5398" s="509" t="s">
        <v>7317</v>
      </c>
    </row>
    <row r="5399" spans="1:2">
      <c r="A5399" s="509">
        <v>5396</v>
      </c>
      <c r="B5399" s="509" t="s">
        <v>7318</v>
      </c>
    </row>
    <row r="5400" spans="1:2">
      <c r="A5400" s="509">
        <v>5397</v>
      </c>
      <c r="B5400" s="509" t="s">
        <v>7319</v>
      </c>
    </row>
    <row r="5401" spans="1:2">
      <c r="A5401" s="509">
        <v>5398</v>
      </c>
      <c r="B5401" s="509" t="s">
        <v>7320</v>
      </c>
    </row>
    <row r="5402" spans="1:2">
      <c r="A5402" s="509">
        <v>5399</v>
      </c>
      <c r="B5402" s="509" t="s">
        <v>7321</v>
      </c>
    </row>
    <row r="5403" spans="1:2">
      <c r="A5403" s="509">
        <v>5400</v>
      </c>
      <c r="B5403" s="509" t="s">
        <v>7322</v>
      </c>
    </row>
    <row r="5404" spans="1:2">
      <c r="A5404" s="509">
        <v>5401</v>
      </c>
      <c r="B5404" s="509" t="s">
        <v>7323</v>
      </c>
    </row>
    <row r="5405" spans="1:2">
      <c r="A5405" s="509">
        <v>5402</v>
      </c>
      <c r="B5405" s="509" t="s">
        <v>7324</v>
      </c>
    </row>
    <row r="5406" spans="1:2">
      <c r="A5406" s="509">
        <v>5403</v>
      </c>
      <c r="B5406" s="509" t="s">
        <v>7325</v>
      </c>
    </row>
    <row r="5407" spans="1:2">
      <c r="A5407" s="509">
        <v>5404</v>
      </c>
      <c r="B5407" s="509" t="s">
        <v>7326</v>
      </c>
    </row>
    <row r="5408" spans="1:2">
      <c r="A5408" s="509">
        <v>5405</v>
      </c>
      <c r="B5408" s="509" t="s">
        <v>7327</v>
      </c>
    </row>
    <row r="5409" spans="1:2">
      <c r="A5409" s="509">
        <v>5406</v>
      </c>
      <c r="B5409" s="509" t="s">
        <v>7328</v>
      </c>
    </row>
    <row r="5410" spans="1:2">
      <c r="A5410" s="509">
        <v>5407</v>
      </c>
      <c r="B5410" s="509" t="s">
        <v>7329</v>
      </c>
    </row>
    <row r="5411" spans="1:2">
      <c r="A5411" s="509">
        <v>5408</v>
      </c>
      <c r="B5411" s="509" t="s">
        <v>7330</v>
      </c>
    </row>
    <row r="5412" spans="1:2">
      <c r="A5412" s="509">
        <v>5409</v>
      </c>
      <c r="B5412" s="509" t="s">
        <v>7331</v>
      </c>
    </row>
    <row r="5413" spans="1:2">
      <c r="A5413" s="509">
        <v>5410</v>
      </c>
      <c r="B5413" s="509" t="s">
        <v>7332</v>
      </c>
    </row>
    <row r="5414" spans="1:2">
      <c r="A5414" s="509">
        <v>5411</v>
      </c>
      <c r="B5414" s="509" t="s">
        <v>7333</v>
      </c>
    </row>
    <row r="5415" spans="1:2">
      <c r="A5415" s="509">
        <v>5412</v>
      </c>
      <c r="B5415" s="509" t="s">
        <v>7334</v>
      </c>
    </row>
    <row r="5416" spans="1:2">
      <c r="A5416" s="509">
        <v>5413</v>
      </c>
      <c r="B5416" s="509" t="s">
        <v>7335</v>
      </c>
    </row>
    <row r="5417" spans="1:2">
      <c r="A5417" s="509">
        <v>5414</v>
      </c>
      <c r="B5417" s="509" t="s">
        <v>7336</v>
      </c>
    </row>
    <row r="5418" spans="1:2">
      <c r="A5418" s="509">
        <v>5415</v>
      </c>
      <c r="B5418" s="509" t="s">
        <v>7337</v>
      </c>
    </row>
    <row r="5419" spans="1:2">
      <c r="A5419" s="509">
        <v>5416</v>
      </c>
      <c r="B5419" s="509" t="s">
        <v>7338</v>
      </c>
    </row>
    <row r="5420" spans="1:2">
      <c r="A5420" s="509">
        <v>5417</v>
      </c>
      <c r="B5420" s="509" t="s">
        <v>7339</v>
      </c>
    </row>
    <row r="5421" spans="1:2">
      <c r="A5421" s="509">
        <v>5418</v>
      </c>
      <c r="B5421" s="509" t="s">
        <v>7340</v>
      </c>
    </row>
    <row r="5422" spans="1:2">
      <c r="A5422" s="509">
        <v>5419</v>
      </c>
      <c r="B5422" s="509" t="s">
        <v>7341</v>
      </c>
    </row>
    <row r="5423" spans="1:2">
      <c r="A5423" s="509">
        <v>5420</v>
      </c>
      <c r="B5423" s="509" t="s">
        <v>7342</v>
      </c>
    </row>
    <row r="5424" spans="1:2">
      <c r="A5424" s="509">
        <v>5421</v>
      </c>
      <c r="B5424" s="509" t="s">
        <v>7343</v>
      </c>
    </row>
    <row r="5425" spans="1:2">
      <c r="A5425" s="509">
        <v>5422</v>
      </c>
      <c r="B5425" s="509" t="s">
        <v>7344</v>
      </c>
    </row>
    <row r="5426" spans="1:2">
      <c r="A5426" s="509">
        <v>5423</v>
      </c>
      <c r="B5426" s="509" t="s">
        <v>7345</v>
      </c>
    </row>
    <row r="5427" spans="1:2">
      <c r="A5427" s="509">
        <v>5424</v>
      </c>
      <c r="B5427" s="509" t="s">
        <v>7346</v>
      </c>
    </row>
    <row r="5428" spans="1:2">
      <c r="A5428" s="509">
        <v>5425</v>
      </c>
      <c r="B5428" s="509" t="s">
        <v>7347</v>
      </c>
    </row>
    <row r="5429" spans="1:2">
      <c r="A5429" s="509">
        <v>5426</v>
      </c>
      <c r="B5429" s="509" t="s">
        <v>7348</v>
      </c>
    </row>
    <row r="5430" spans="1:2">
      <c r="A5430" s="509">
        <v>5427</v>
      </c>
      <c r="B5430" s="509" t="s">
        <v>7349</v>
      </c>
    </row>
    <row r="5431" spans="1:2">
      <c r="A5431" s="509">
        <v>5428</v>
      </c>
      <c r="B5431" s="509" t="s">
        <v>7350</v>
      </c>
    </row>
    <row r="5432" spans="1:2">
      <c r="A5432" s="509">
        <v>5429</v>
      </c>
      <c r="B5432" s="509" t="s">
        <v>7351</v>
      </c>
    </row>
    <row r="5433" spans="1:2">
      <c r="A5433" s="509">
        <v>5430</v>
      </c>
      <c r="B5433" s="509" t="s">
        <v>7352</v>
      </c>
    </row>
    <row r="5434" spans="1:2">
      <c r="A5434" s="509">
        <v>5431</v>
      </c>
      <c r="B5434" s="509" t="s">
        <v>7353</v>
      </c>
    </row>
    <row r="5435" spans="1:2">
      <c r="A5435" s="509">
        <v>5432</v>
      </c>
      <c r="B5435" s="509" t="s">
        <v>7354</v>
      </c>
    </row>
    <row r="5436" spans="1:2">
      <c r="A5436" s="509">
        <v>5433</v>
      </c>
      <c r="B5436" s="509" t="s">
        <v>7355</v>
      </c>
    </row>
    <row r="5437" spans="1:2">
      <c r="A5437" s="509">
        <v>5434</v>
      </c>
      <c r="B5437" s="509" t="s">
        <v>7356</v>
      </c>
    </row>
    <row r="5438" spans="1:2">
      <c r="A5438" s="509">
        <v>5435</v>
      </c>
      <c r="B5438" s="509" t="s">
        <v>7357</v>
      </c>
    </row>
    <row r="5439" spans="1:2">
      <c r="A5439" s="509">
        <v>5436</v>
      </c>
      <c r="B5439" s="509" t="s">
        <v>7358</v>
      </c>
    </row>
    <row r="5440" spans="1:2">
      <c r="A5440" s="509">
        <v>5437</v>
      </c>
      <c r="B5440" s="509" t="s">
        <v>7359</v>
      </c>
    </row>
    <row r="5441" spans="1:2">
      <c r="A5441" s="509">
        <v>5438</v>
      </c>
      <c r="B5441" s="509" t="s">
        <v>7360</v>
      </c>
    </row>
    <row r="5442" spans="1:2">
      <c r="A5442" s="509">
        <v>5439</v>
      </c>
      <c r="B5442" s="509" t="s">
        <v>7361</v>
      </c>
    </row>
    <row r="5443" spans="1:2">
      <c r="A5443" s="509">
        <v>5440</v>
      </c>
      <c r="B5443" s="509" t="s">
        <v>7362</v>
      </c>
    </row>
    <row r="5444" spans="1:2">
      <c r="A5444" s="509">
        <v>5441</v>
      </c>
      <c r="B5444" s="509" t="s">
        <v>7363</v>
      </c>
    </row>
    <row r="5445" spans="1:2">
      <c r="A5445" s="509">
        <v>5442</v>
      </c>
      <c r="B5445" s="509" t="s">
        <v>7364</v>
      </c>
    </row>
    <row r="5446" spans="1:2">
      <c r="A5446" s="509">
        <v>5443</v>
      </c>
      <c r="B5446" s="509" t="s">
        <v>7365</v>
      </c>
    </row>
    <row r="5447" spans="1:2">
      <c r="A5447" s="509">
        <v>5444</v>
      </c>
      <c r="B5447" s="509" t="s">
        <v>7366</v>
      </c>
    </row>
    <row r="5448" spans="1:2">
      <c r="A5448" s="509">
        <v>5445</v>
      </c>
      <c r="B5448" s="509" t="s">
        <v>7367</v>
      </c>
    </row>
    <row r="5449" spans="1:2">
      <c r="A5449" s="509">
        <v>5446</v>
      </c>
      <c r="B5449" s="509" t="s">
        <v>7368</v>
      </c>
    </row>
    <row r="5450" spans="1:2">
      <c r="A5450" s="509">
        <v>5447</v>
      </c>
      <c r="B5450" s="509" t="s">
        <v>7369</v>
      </c>
    </row>
    <row r="5451" spans="1:2">
      <c r="A5451" s="509">
        <v>5448</v>
      </c>
      <c r="B5451" s="509" t="s">
        <v>7370</v>
      </c>
    </row>
    <row r="5452" spans="1:2">
      <c r="A5452" s="509">
        <v>5449</v>
      </c>
      <c r="B5452" s="509" t="s">
        <v>7371</v>
      </c>
    </row>
    <row r="5453" spans="1:2">
      <c r="A5453" s="509">
        <v>5450</v>
      </c>
      <c r="B5453" s="509" t="s">
        <v>7372</v>
      </c>
    </row>
    <row r="5454" spans="1:2">
      <c r="A5454" s="509">
        <v>5451</v>
      </c>
      <c r="B5454" s="509" t="s">
        <v>7373</v>
      </c>
    </row>
    <row r="5455" spans="1:2">
      <c r="A5455" s="509">
        <v>5452</v>
      </c>
      <c r="B5455" s="509" t="s">
        <v>7374</v>
      </c>
    </row>
    <row r="5456" spans="1:2">
      <c r="A5456" s="509">
        <v>5453</v>
      </c>
      <c r="B5456" s="509" t="s">
        <v>7375</v>
      </c>
    </row>
    <row r="5457" spans="1:2">
      <c r="A5457" s="509">
        <v>5454</v>
      </c>
      <c r="B5457" s="509" t="s">
        <v>7376</v>
      </c>
    </row>
    <row r="5458" spans="1:2">
      <c r="A5458" s="509">
        <v>5455</v>
      </c>
      <c r="B5458" s="509" t="s">
        <v>7377</v>
      </c>
    </row>
    <row r="5459" spans="1:2">
      <c r="A5459" s="509">
        <v>5456</v>
      </c>
      <c r="B5459" s="509" t="s">
        <v>7378</v>
      </c>
    </row>
    <row r="5460" spans="1:2">
      <c r="A5460" s="509">
        <v>5457</v>
      </c>
      <c r="B5460" s="509" t="s">
        <v>7379</v>
      </c>
    </row>
    <row r="5461" spans="1:2">
      <c r="A5461" s="509">
        <v>5458</v>
      </c>
      <c r="B5461" s="509" t="s">
        <v>7380</v>
      </c>
    </row>
    <row r="5462" spans="1:2">
      <c r="A5462" s="509">
        <v>5459</v>
      </c>
      <c r="B5462" s="509" t="s">
        <v>7381</v>
      </c>
    </row>
    <row r="5463" spans="1:2">
      <c r="A5463" s="509">
        <v>5460</v>
      </c>
      <c r="B5463" s="509" t="s">
        <v>7382</v>
      </c>
    </row>
    <row r="5464" spans="1:2">
      <c r="A5464" s="509">
        <v>5461</v>
      </c>
      <c r="B5464" s="509" t="s">
        <v>7383</v>
      </c>
    </row>
    <row r="5465" spans="1:2">
      <c r="A5465" s="509">
        <v>5462</v>
      </c>
      <c r="B5465" s="509" t="s">
        <v>7384</v>
      </c>
    </row>
    <row r="5466" spans="1:2">
      <c r="A5466" s="509">
        <v>5463</v>
      </c>
      <c r="B5466" s="509" t="s">
        <v>7385</v>
      </c>
    </row>
    <row r="5467" spans="1:2">
      <c r="A5467" s="509">
        <v>5464</v>
      </c>
      <c r="B5467" s="509" t="s">
        <v>7386</v>
      </c>
    </row>
    <row r="5468" spans="1:2">
      <c r="A5468" s="509">
        <v>5465</v>
      </c>
      <c r="B5468" s="509" t="s">
        <v>7387</v>
      </c>
    </row>
    <row r="5469" spans="1:2">
      <c r="A5469" s="509">
        <v>5466</v>
      </c>
      <c r="B5469" s="509" t="s">
        <v>7388</v>
      </c>
    </row>
    <row r="5470" spans="1:2">
      <c r="A5470" s="509">
        <v>5467</v>
      </c>
      <c r="B5470" s="509" t="s">
        <v>7389</v>
      </c>
    </row>
    <row r="5471" spans="1:2">
      <c r="A5471" s="509">
        <v>5468</v>
      </c>
      <c r="B5471" s="509" t="s">
        <v>7390</v>
      </c>
    </row>
    <row r="5472" spans="1:2">
      <c r="A5472" s="509">
        <v>5469</v>
      </c>
      <c r="B5472" s="509" t="s">
        <v>7391</v>
      </c>
    </row>
    <row r="5473" spans="1:2">
      <c r="A5473" s="509">
        <v>5470</v>
      </c>
      <c r="B5473" s="509" t="s">
        <v>7392</v>
      </c>
    </row>
    <row r="5474" spans="1:2">
      <c r="A5474" s="509">
        <v>5471</v>
      </c>
      <c r="B5474" s="509" t="s">
        <v>7393</v>
      </c>
    </row>
    <row r="5475" spans="1:2">
      <c r="A5475" s="509">
        <v>5472</v>
      </c>
      <c r="B5475" s="509" t="s">
        <v>7394</v>
      </c>
    </row>
    <row r="5476" spans="1:2">
      <c r="A5476" s="509">
        <v>5473</v>
      </c>
      <c r="B5476" s="509" t="s">
        <v>7395</v>
      </c>
    </row>
    <row r="5477" spans="1:2">
      <c r="A5477" s="509">
        <v>5474</v>
      </c>
      <c r="B5477" s="509" t="s">
        <v>7396</v>
      </c>
    </row>
    <row r="5478" spans="1:2">
      <c r="A5478" s="509">
        <v>5475</v>
      </c>
      <c r="B5478" s="509" t="s">
        <v>7397</v>
      </c>
    </row>
    <row r="5479" spans="1:2">
      <c r="A5479" s="509">
        <v>5476</v>
      </c>
      <c r="B5479" s="509" t="s">
        <v>7398</v>
      </c>
    </row>
    <row r="5480" spans="1:2">
      <c r="A5480" s="509">
        <v>5477</v>
      </c>
      <c r="B5480" s="509" t="s">
        <v>7399</v>
      </c>
    </row>
    <row r="5481" spans="1:2">
      <c r="A5481" s="509">
        <v>5478</v>
      </c>
      <c r="B5481" s="509" t="s">
        <v>7400</v>
      </c>
    </row>
    <row r="5482" spans="1:2">
      <c r="A5482" s="509">
        <v>5479</v>
      </c>
      <c r="B5482" s="509" t="s">
        <v>7401</v>
      </c>
    </row>
    <row r="5483" spans="1:2">
      <c r="A5483" s="509">
        <v>5480</v>
      </c>
      <c r="B5483" s="509" t="s">
        <v>7402</v>
      </c>
    </row>
    <row r="5484" spans="1:2">
      <c r="A5484" s="509">
        <v>5481</v>
      </c>
      <c r="B5484" s="509" t="s">
        <v>7403</v>
      </c>
    </row>
    <row r="5485" spans="1:2">
      <c r="A5485" s="509">
        <v>5482</v>
      </c>
      <c r="B5485" s="509" t="s">
        <v>7404</v>
      </c>
    </row>
    <row r="5486" spans="1:2">
      <c r="A5486" s="509">
        <v>5483</v>
      </c>
      <c r="B5486" s="509" t="s">
        <v>7405</v>
      </c>
    </row>
    <row r="5487" spans="1:2">
      <c r="A5487" s="509">
        <v>5484</v>
      </c>
      <c r="B5487" s="509" t="s">
        <v>7406</v>
      </c>
    </row>
    <row r="5488" spans="1:2">
      <c r="A5488" s="509">
        <v>5485</v>
      </c>
      <c r="B5488" s="509" t="s">
        <v>7407</v>
      </c>
    </row>
    <row r="5489" spans="1:2">
      <c r="A5489" s="509">
        <v>5486</v>
      </c>
      <c r="B5489" s="509" t="s">
        <v>7408</v>
      </c>
    </row>
    <row r="5490" spans="1:2">
      <c r="A5490" s="509">
        <v>5487</v>
      </c>
      <c r="B5490" s="509" t="s">
        <v>7409</v>
      </c>
    </row>
    <row r="5491" spans="1:2">
      <c r="A5491" s="509">
        <v>5488</v>
      </c>
      <c r="B5491" s="509" t="s">
        <v>7410</v>
      </c>
    </row>
    <row r="5492" spans="1:2">
      <c r="A5492" s="509">
        <v>5489</v>
      </c>
      <c r="B5492" s="509" t="s">
        <v>7411</v>
      </c>
    </row>
    <row r="5493" spans="1:2">
      <c r="A5493" s="509">
        <v>5490</v>
      </c>
      <c r="B5493" s="509" t="s">
        <v>7412</v>
      </c>
    </row>
    <row r="5494" spans="1:2">
      <c r="A5494" s="509">
        <v>5491</v>
      </c>
      <c r="B5494" s="509" t="s">
        <v>7413</v>
      </c>
    </row>
    <row r="5495" spans="1:2">
      <c r="A5495" s="509">
        <v>5492</v>
      </c>
      <c r="B5495" s="509" t="s">
        <v>7414</v>
      </c>
    </row>
    <row r="5496" spans="1:2">
      <c r="A5496" s="509">
        <v>5493</v>
      </c>
      <c r="B5496" s="509" t="s">
        <v>7415</v>
      </c>
    </row>
    <row r="5497" spans="1:2">
      <c r="A5497" s="509">
        <v>5494</v>
      </c>
      <c r="B5497" s="509" t="s">
        <v>7416</v>
      </c>
    </row>
    <row r="5498" spans="1:2">
      <c r="A5498" s="509">
        <v>5495</v>
      </c>
      <c r="B5498" s="509" t="s">
        <v>7417</v>
      </c>
    </row>
    <row r="5499" spans="1:2">
      <c r="A5499" s="509">
        <v>5496</v>
      </c>
      <c r="B5499" s="509" t="s">
        <v>7418</v>
      </c>
    </row>
    <row r="5500" spans="1:2">
      <c r="A5500" s="509">
        <v>5497</v>
      </c>
      <c r="B5500" s="509" t="s">
        <v>7419</v>
      </c>
    </row>
    <row r="5501" spans="1:2">
      <c r="A5501" s="509">
        <v>5498</v>
      </c>
      <c r="B5501" s="509" t="s">
        <v>7420</v>
      </c>
    </row>
    <row r="5502" spans="1:2">
      <c r="A5502" s="509">
        <v>5499</v>
      </c>
      <c r="B5502" s="509" t="s">
        <v>7421</v>
      </c>
    </row>
    <row r="5503" spans="1:2">
      <c r="A5503" s="509">
        <v>5500</v>
      </c>
      <c r="B5503" s="509" t="s">
        <v>7422</v>
      </c>
    </row>
    <row r="5504" spans="1:2">
      <c r="A5504" s="509">
        <v>5501</v>
      </c>
      <c r="B5504" s="509" t="s">
        <v>7423</v>
      </c>
    </row>
    <row r="5505" spans="1:2">
      <c r="A5505" s="509">
        <v>5502</v>
      </c>
      <c r="B5505" s="509" t="s">
        <v>7424</v>
      </c>
    </row>
    <row r="5506" spans="1:2">
      <c r="A5506" s="509">
        <v>5503</v>
      </c>
      <c r="B5506" s="509" t="s">
        <v>7425</v>
      </c>
    </row>
    <row r="5507" spans="1:2">
      <c r="A5507" s="509">
        <v>5504</v>
      </c>
      <c r="B5507" s="509" t="s">
        <v>7426</v>
      </c>
    </row>
    <row r="5508" spans="1:2">
      <c r="A5508" s="509">
        <v>5505</v>
      </c>
      <c r="B5508" s="509" t="s">
        <v>7427</v>
      </c>
    </row>
    <row r="5509" spans="1:2">
      <c r="A5509" s="509">
        <v>5506</v>
      </c>
      <c r="B5509" s="509" t="s">
        <v>7428</v>
      </c>
    </row>
    <row r="5510" spans="1:2">
      <c r="A5510" s="509">
        <v>5507</v>
      </c>
      <c r="B5510" s="509" t="s">
        <v>7429</v>
      </c>
    </row>
    <row r="5511" spans="1:2">
      <c r="A5511" s="509">
        <v>5508</v>
      </c>
      <c r="B5511" s="509" t="s">
        <v>7430</v>
      </c>
    </row>
    <row r="5512" spans="1:2">
      <c r="A5512" s="509">
        <v>5509</v>
      </c>
      <c r="B5512" s="509" t="s">
        <v>7431</v>
      </c>
    </row>
    <row r="5513" spans="1:2">
      <c r="A5513" s="509">
        <v>5510</v>
      </c>
      <c r="B5513" s="509" t="s">
        <v>7432</v>
      </c>
    </row>
    <row r="5514" spans="1:2">
      <c r="A5514" s="509">
        <v>5511</v>
      </c>
      <c r="B5514" s="509" t="s">
        <v>7433</v>
      </c>
    </row>
    <row r="5515" spans="1:2">
      <c r="A5515" s="509">
        <v>5512</v>
      </c>
      <c r="B5515" s="509" t="s">
        <v>7434</v>
      </c>
    </row>
    <row r="5516" spans="1:2">
      <c r="A5516" s="509">
        <v>5513</v>
      </c>
      <c r="B5516" s="509" t="s">
        <v>7435</v>
      </c>
    </row>
    <row r="5517" spans="1:2">
      <c r="A5517" s="509">
        <v>5514</v>
      </c>
      <c r="B5517" s="509" t="s">
        <v>7436</v>
      </c>
    </row>
    <row r="5518" spans="1:2">
      <c r="A5518" s="509">
        <v>5515</v>
      </c>
      <c r="B5518" s="509" t="s">
        <v>7437</v>
      </c>
    </row>
    <row r="5519" spans="1:2">
      <c r="A5519" s="509">
        <v>5516</v>
      </c>
      <c r="B5519" s="509" t="s">
        <v>7438</v>
      </c>
    </row>
    <row r="5520" spans="1:2">
      <c r="A5520" s="509">
        <v>5517</v>
      </c>
      <c r="B5520" s="509" t="s">
        <v>7439</v>
      </c>
    </row>
    <row r="5521" spans="1:2">
      <c r="A5521" s="509">
        <v>5518</v>
      </c>
      <c r="B5521" s="509" t="s">
        <v>7440</v>
      </c>
    </row>
    <row r="5522" spans="1:2">
      <c r="A5522" s="509">
        <v>5519</v>
      </c>
      <c r="B5522" s="509" t="s">
        <v>7441</v>
      </c>
    </row>
    <row r="5523" spans="1:2">
      <c r="A5523" s="509">
        <v>5520</v>
      </c>
      <c r="B5523" s="509" t="s">
        <v>7442</v>
      </c>
    </row>
    <row r="5524" spans="1:2">
      <c r="A5524" s="509">
        <v>5521</v>
      </c>
      <c r="B5524" s="509" t="s">
        <v>7443</v>
      </c>
    </row>
    <row r="5525" spans="1:2">
      <c r="A5525" s="509">
        <v>5522</v>
      </c>
      <c r="B5525" s="509" t="s">
        <v>7444</v>
      </c>
    </row>
    <row r="5526" spans="1:2">
      <c r="A5526" s="509">
        <v>5523</v>
      </c>
      <c r="B5526" s="509" t="s">
        <v>7445</v>
      </c>
    </row>
    <row r="5527" spans="1:2">
      <c r="A5527" s="509">
        <v>5524</v>
      </c>
      <c r="B5527" s="509" t="s">
        <v>7446</v>
      </c>
    </row>
    <row r="5528" spans="1:2">
      <c r="A5528" s="509">
        <v>5525</v>
      </c>
      <c r="B5528" s="509" t="s">
        <v>7447</v>
      </c>
    </row>
    <row r="5529" spans="1:2">
      <c r="A5529" s="509">
        <v>5526</v>
      </c>
      <c r="B5529" s="509" t="s">
        <v>7448</v>
      </c>
    </row>
    <row r="5530" spans="1:2">
      <c r="A5530" s="509">
        <v>5527</v>
      </c>
      <c r="B5530" s="509" t="s">
        <v>7449</v>
      </c>
    </row>
    <row r="5531" spans="1:2">
      <c r="A5531" s="509">
        <v>5528</v>
      </c>
      <c r="B5531" s="509" t="s">
        <v>7450</v>
      </c>
    </row>
    <row r="5532" spans="1:2">
      <c r="A5532" s="509">
        <v>5529</v>
      </c>
      <c r="B5532" s="509" t="s">
        <v>7451</v>
      </c>
    </row>
    <row r="5533" spans="1:2">
      <c r="A5533" s="509">
        <v>5530</v>
      </c>
      <c r="B5533" s="509" t="s">
        <v>7452</v>
      </c>
    </row>
    <row r="5534" spans="1:2">
      <c r="A5534" s="509">
        <v>5531</v>
      </c>
      <c r="B5534" s="509" t="s">
        <v>7453</v>
      </c>
    </row>
    <row r="5535" spans="1:2">
      <c r="A5535" s="509">
        <v>5532</v>
      </c>
      <c r="B5535" s="509" t="s">
        <v>7454</v>
      </c>
    </row>
    <row r="5536" spans="1:2">
      <c r="A5536" s="509">
        <v>5533</v>
      </c>
      <c r="B5536" s="509" t="s">
        <v>7455</v>
      </c>
    </row>
    <row r="5537" spans="1:2">
      <c r="A5537" s="509">
        <v>5534</v>
      </c>
      <c r="B5537" s="509" t="s">
        <v>7456</v>
      </c>
    </row>
    <row r="5538" spans="1:2">
      <c r="A5538" s="509">
        <v>5535</v>
      </c>
      <c r="B5538" s="509" t="s">
        <v>7457</v>
      </c>
    </row>
    <row r="5539" spans="1:2">
      <c r="A5539" s="509">
        <v>5536</v>
      </c>
      <c r="B5539" s="509" t="s">
        <v>7458</v>
      </c>
    </row>
    <row r="5540" spans="1:2">
      <c r="A5540" s="509">
        <v>5537</v>
      </c>
      <c r="B5540" s="509" t="s">
        <v>7459</v>
      </c>
    </row>
    <row r="5541" spans="1:2">
      <c r="A5541" s="509">
        <v>5538</v>
      </c>
      <c r="B5541" s="509" t="s">
        <v>7460</v>
      </c>
    </row>
    <row r="5542" spans="1:2">
      <c r="A5542" s="509">
        <v>5539</v>
      </c>
      <c r="B5542" s="509" t="s">
        <v>7461</v>
      </c>
    </row>
    <row r="5543" spans="1:2">
      <c r="A5543" s="509">
        <v>5540</v>
      </c>
      <c r="B5543" s="509" t="s">
        <v>7462</v>
      </c>
    </row>
    <row r="5544" spans="1:2">
      <c r="A5544" s="509">
        <v>5541</v>
      </c>
      <c r="B5544" s="509" t="s">
        <v>7463</v>
      </c>
    </row>
    <row r="5545" spans="1:2">
      <c r="A5545" s="509">
        <v>5542</v>
      </c>
      <c r="B5545" s="509" t="s">
        <v>7464</v>
      </c>
    </row>
    <row r="5546" spans="1:2">
      <c r="A5546" s="509">
        <v>5543</v>
      </c>
      <c r="B5546" s="509" t="s">
        <v>7465</v>
      </c>
    </row>
    <row r="5547" spans="1:2">
      <c r="A5547" s="509">
        <v>5544</v>
      </c>
      <c r="B5547" s="509" t="s">
        <v>7466</v>
      </c>
    </row>
    <row r="5548" spans="1:2">
      <c r="A5548" s="509">
        <v>5545</v>
      </c>
      <c r="B5548" s="509" t="s">
        <v>7467</v>
      </c>
    </row>
    <row r="5549" spans="1:2">
      <c r="A5549" s="509">
        <v>5546</v>
      </c>
      <c r="B5549" s="509" t="s">
        <v>7468</v>
      </c>
    </row>
    <row r="5550" spans="1:2">
      <c r="A5550" s="509">
        <v>5547</v>
      </c>
      <c r="B5550" s="509" t="s">
        <v>7469</v>
      </c>
    </row>
    <row r="5551" spans="1:2">
      <c r="A5551" s="509">
        <v>5548</v>
      </c>
      <c r="B5551" s="509" t="s">
        <v>7470</v>
      </c>
    </row>
    <row r="5552" spans="1:2">
      <c r="A5552" s="509">
        <v>5549</v>
      </c>
      <c r="B5552" s="509" t="s">
        <v>7471</v>
      </c>
    </row>
    <row r="5553" spans="1:2">
      <c r="A5553" s="509">
        <v>5550</v>
      </c>
      <c r="B5553" s="509" t="s">
        <v>7472</v>
      </c>
    </row>
    <row r="5554" spans="1:2">
      <c r="A5554" s="509">
        <v>5551</v>
      </c>
      <c r="B5554" s="509" t="s">
        <v>7473</v>
      </c>
    </row>
    <row r="5555" spans="1:2">
      <c r="A5555" s="509">
        <v>5552</v>
      </c>
      <c r="B5555" s="509" t="s">
        <v>7474</v>
      </c>
    </row>
    <row r="5556" spans="1:2">
      <c r="A5556" s="509">
        <v>5553</v>
      </c>
      <c r="B5556" s="509" t="s">
        <v>7475</v>
      </c>
    </row>
    <row r="5557" spans="1:2">
      <c r="A5557" s="509">
        <v>5554</v>
      </c>
      <c r="B5557" s="509" t="s">
        <v>7476</v>
      </c>
    </row>
    <row r="5558" spans="1:2">
      <c r="A5558" s="509">
        <v>5555</v>
      </c>
      <c r="B5558" s="509" t="s">
        <v>7477</v>
      </c>
    </row>
    <row r="5559" spans="1:2">
      <c r="A5559" s="509">
        <v>5556</v>
      </c>
      <c r="B5559" s="509" t="s">
        <v>7478</v>
      </c>
    </row>
    <row r="5560" spans="1:2">
      <c r="A5560" s="509">
        <v>5557</v>
      </c>
      <c r="B5560" s="509" t="s">
        <v>7479</v>
      </c>
    </row>
    <row r="5561" spans="1:2">
      <c r="A5561" s="509">
        <v>5558</v>
      </c>
      <c r="B5561" s="509" t="s">
        <v>7480</v>
      </c>
    </row>
    <row r="5562" spans="1:2">
      <c r="A5562" s="509">
        <v>5559</v>
      </c>
      <c r="B5562" s="509" t="s">
        <v>7481</v>
      </c>
    </row>
    <row r="5563" spans="1:2">
      <c r="A5563" s="509">
        <v>5560</v>
      </c>
      <c r="B5563" s="509" t="s">
        <v>7482</v>
      </c>
    </row>
    <row r="5564" spans="1:2">
      <c r="A5564" s="509">
        <v>5561</v>
      </c>
      <c r="B5564" s="509" t="s">
        <v>7483</v>
      </c>
    </row>
    <row r="5565" spans="1:2">
      <c r="A5565" s="509">
        <v>5562</v>
      </c>
      <c r="B5565" s="509" t="s">
        <v>7484</v>
      </c>
    </row>
    <row r="5566" spans="1:2">
      <c r="A5566" s="509">
        <v>5563</v>
      </c>
      <c r="B5566" s="509" t="s">
        <v>7485</v>
      </c>
    </row>
    <row r="5567" spans="1:2">
      <c r="A5567" s="509">
        <v>5564</v>
      </c>
      <c r="B5567" s="509" t="s">
        <v>7486</v>
      </c>
    </row>
    <row r="5568" spans="1:2">
      <c r="A5568" s="509">
        <v>5565</v>
      </c>
      <c r="B5568" s="509" t="s">
        <v>7487</v>
      </c>
    </row>
    <row r="5569" spans="1:2">
      <c r="A5569" s="509">
        <v>5566</v>
      </c>
      <c r="B5569" s="509" t="s">
        <v>7488</v>
      </c>
    </row>
    <row r="5570" spans="1:2">
      <c r="A5570" s="509">
        <v>5567</v>
      </c>
      <c r="B5570" s="509" t="s">
        <v>7489</v>
      </c>
    </row>
    <row r="5571" spans="1:2">
      <c r="A5571" s="509">
        <v>5568</v>
      </c>
      <c r="B5571" s="509" t="s">
        <v>7490</v>
      </c>
    </row>
    <row r="5572" spans="1:2">
      <c r="A5572" s="509">
        <v>5569</v>
      </c>
      <c r="B5572" s="509" t="s">
        <v>7491</v>
      </c>
    </row>
    <row r="5573" spans="1:2">
      <c r="A5573" s="509">
        <v>5570</v>
      </c>
      <c r="B5573" s="509" t="s">
        <v>7492</v>
      </c>
    </row>
    <row r="5574" spans="1:2">
      <c r="A5574" s="509">
        <v>5571</v>
      </c>
      <c r="B5574" s="509" t="s">
        <v>7493</v>
      </c>
    </row>
    <row r="5575" spans="1:2">
      <c r="A5575" s="509">
        <v>5572</v>
      </c>
      <c r="B5575" s="509" t="s">
        <v>7494</v>
      </c>
    </row>
    <row r="5576" spans="1:2">
      <c r="A5576" s="509">
        <v>5573</v>
      </c>
      <c r="B5576" s="509" t="s">
        <v>7495</v>
      </c>
    </row>
    <row r="5577" spans="1:2">
      <c r="A5577" s="509">
        <v>5574</v>
      </c>
      <c r="B5577" s="509" t="s">
        <v>7496</v>
      </c>
    </row>
    <row r="5578" spans="1:2">
      <c r="A5578" s="509">
        <v>5575</v>
      </c>
      <c r="B5578" s="509" t="s">
        <v>7497</v>
      </c>
    </row>
    <row r="5579" spans="1:2">
      <c r="A5579" s="509">
        <v>5576</v>
      </c>
      <c r="B5579" s="509" t="s">
        <v>7498</v>
      </c>
    </row>
    <row r="5580" spans="1:2">
      <c r="A5580" s="509">
        <v>5577</v>
      </c>
      <c r="B5580" s="509" t="s">
        <v>7499</v>
      </c>
    </row>
    <row r="5581" spans="1:2">
      <c r="A5581" s="509">
        <v>5578</v>
      </c>
      <c r="B5581" s="509" t="s">
        <v>7500</v>
      </c>
    </row>
    <row r="5582" spans="1:2">
      <c r="A5582" s="509">
        <v>5579</v>
      </c>
      <c r="B5582" s="509" t="s">
        <v>7501</v>
      </c>
    </row>
    <row r="5583" spans="1:2">
      <c r="A5583" s="509">
        <v>5580</v>
      </c>
      <c r="B5583" s="509" t="s">
        <v>7502</v>
      </c>
    </row>
    <row r="5584" spans="1:2">
      <c r="A5584" s="509">
        <v>5581</v>
      </c>
      <c r="B5584" s="509" t="s">
        <v>7503</v>
      </c>
    </row>
    <row r="5585" spans="1:2">
      <c r="A5585" s="509">
        <v>5582</v>
      </c>
      <c r="B5585" s="509" t="s">
        <v>7504</v>
      </c>
    </row>
    <row r="5586" spans="1:2">
      <c r="A5586" s="509">
        <v>5583</v>
      </c>
      <c r="B5586" s="509" t="s">
        <v>7505</v>
      </c>
    </row>
    <row r="5587" spans="1:2">
      <c r="A5587" s="509">
        <v>5584</v>
      </c>
      <c r="B5587" s="509" t="s">
        <v>7506</v>
      </c>
    </row>
    <row r="5588" spans="1:2">
      <c r="A5588" s="509">
        <v>5585</v>
      </c>
      <c r="B5588" s="509" t="s">
        <v>7507</v>
      </c>
    </row>
    <row r="5589" spans="1:2">
      <c r="A5589" s="509">
        <v>5586</v>
      </c>
      <c r="B5589" s="509" t="s">
        <v>7508</v>
      </c>
    </row>
    <row r="5590" spans="1:2">
      <c r="A5590" s="509">
        <v>5587</v>
      </c>
      <c r="B5590" s="509" t="s">
        <v>7509</v>
      </c>
    </row>
    <row r="5591" spans="1:2">
      <c r="A5591" s="509">
        <v>5588</v>
      </c>
      <c r="B5591" s="509" t="s">
        <v>7510</v>
      </c>
    </row>
    <row r="5592" spans="1:2">
      <c r="A5592" s="509">
        <v>5589</v>
      </c>
      <c r="B5592" s="509" t="s">
        <v>7511</v>
      </c>
    </row>
    <row r="5593" spans="1:2">
      <c r="A5593" s="509">
        <v>5590</v>
      </c>
      <c r="B5593" s="509" t="s">
        <v>7512</v>
      </c>
    </row>
    <row r="5594" spans="1:2">
      <c r="A5594" s="509">
        <v>5591</v>
      </c>
      <c r="B5594" s="509" t="s">
        <v>7513</v>
      </c>
    </row>
    <row r="5595" spans="1:2">
      <c r="A5595" s="509">
        <v>5592</v>
      </c>
      <c r="B5595" s="509" t="s">
        <v>7514</v>
      </c>
    </row>
    <row r="5596" spans="1:2">
      <c r="A5596" s="509">
        <v>5593</v>
      </c>
      <c r="B5596" s="509" t="s">
        <v>7515</v>
      </c>
    </row>
    <row r="5597" spans="1:2">
      <c r="A5597" s="509">
        <v>5594</v>
      </c>
      <c r="B5597" s="509" t="s">
        <v>7516</v>
      </c>
    </row>
    <row r="5598" spans="1:2">
      <c r="A5598" s="509">
        <v>5595</v>
      </c>
      <c r="B5598" s="509" t="s">
        <v>7517</v>
      </c>
    </row>
    <row r="5599" spans="1:2">
      <c r="A5599" s="509">
        <v>5596</v>
      </c>
      <c r="B5599" s="509" t="s">
        <v>7518</v>
      </c>
    </row>
    <row r="5600" spans="1:2">
      <c r="A5600" s="509">
        <v>5597</v>
      </c>
      <c r="B5600" s="509" t="s">
        <v>7519</v>
      </c>
    </row>
    <row r="5601" spans="1:2">
      <c r="A5601" s="509">
        <v>5598</v>
      </c>
      <c r="B5601" s="509" t="s">
        <v>7520</v>
      </c>
    </row>
    <row r="5602" spans="1:2">
      <c r="A5602" s="509">
        <v>5599</v>
      </c>
      <c r="B5602" s="509" t="s">
        <v>7521</v>
      </c>
    </row>
    <row r="5603" spans="1:2">
      <c r="A5603" s="509">
        <v>5600</v>
      </c>
      <c r="B5603" s="509" t="s">
        <v>7522</v>
      </c>
    </row>
    <row r="5604" spans="1:2">
      <c r="A5604" s="509">
        <v>5601</v>
      </c>
      <c r="B5604" s="509" t="s">
        <v>7523</v>
      </c>
    </row>
    <row r="5605" spans="1:2">
      <c r="A5605" s="509">
        <v>5602</v>
      </c>
      <c r="B5605" s="509" t="s">
        <v>7524</v>
      </c>
    </row>
    <row r="5606" spans="1:2">
      <c r="A5606" s="509">
        <v>5603</v>
      </c>
      <c r="B5606" s="509" t="s">
        <v>7525</v>
      </c>
    </row>
    <row r="5607" spans="1:2">
      <c r="A5607" s="509">
        <v>5604</v>
      </c>
      <c r="B5607" s="509" t="s">
        <v>7526</v>
      </c>
    </row>
    <row r="5608" spans="1:2">
      <c r="A5608" s="509">
        <v>5605</v>
      </c>
      <c r="B5608" s="509" t="s">
        <v>7527</v>
      </c>
    </row>
    <row r="5609" spans="1:2">
      <c r="A5609" s="509">
        <v>5606</v>
      </c>
      <c r="B5609" s="509" t="s">
        <v>7528</v>
      </c>
    </row>
    <row r="5610" spans="1:2">
      <c r="A5610" s="509">
        <v>5607</v>
      </c>
      <c r="B5610" s="509" t="s">
        <v>7529</v>
      </c>
    </row>
    <row r="5611" spans="1:2">
      <c r="A5611" s="509">
        <v>5608</v>
      </c>
      <c r="B5611" s="509" t="s">
        <v>7530</v>
      </c>
    </row>
    <row r="5612" spans="1:2">
      <c r="A5612" s="509">
        <v>5609</v>
      </c>
      <c r="B5612" s="509" t="s">
        <v>7531</v>
      </c>
    </row>
    <row r="5613" spans="1:2">
      <c r="A5613" s="509">
        <v>5610</v>
      </c>
      <c r="B5613" s="509" t="s">
        <v>7532</v>
      </c>
    </row>
    <row r="5614" spans="1:2">
      <c r="A5614" s="509">
        <v>5611</v>
      </c>
      <c r="B5614" s="509" t="s">
        <v>7533</v>
      </c>
    </row>
    <row r="5615" spans="1:2">
      <c r="A5615" s="509">
        <v>5612</v>
      </c>
      <c r="B5615" s="509" t="s">
        <v>7534</v>
      </c>
    </row>
    <row r="5616" spans="1:2">
      <c r="A5616" s="509">
        <v>5613</v>
      </c>
      <c r="B5616" s="509" t="s">
        <v>7535</v>
      </c>
    </row>
    <row r="5617" spans="1:2">
      <c r="A5617" s="509">
        <v>5614</v>
      </c>
      <c r="B5617" s="509" t="s">
        <v>7536</v>
      </c>
    </row>
    <row r="5618" spans="1:2">
      <c r="A5618" s="509">
        <v>5615</v>
      </c>
      <c r="B5618" s="509" t="s">
        <v>7537</v>
      </c>
    </row>
    <row r="5619" spans="1:2">
      <c r="A5619" s="509">
        <v>5616</v>
      </c>
      <c r="B5619" s="509" t="s">
        <v>7538</v>
      </c>
    </row>
    <row r="5620" spans="1:2">
      <c r="A5620" s="509">
        <v>5617</v>
      </c>
      <c r="B5620" s="509" t="s">
        <v>7539</v>
      </c>
    </row>
    <row r="5621" spans="1:2">
      <c r="A5621" s="509">
        <v>5618</v>
      </c>
      <c r="B5621" s="509" t="s">
        <v>7540</v>
      </c>
    </row>
    <row r="5622" spans="1:2">
      <c r="A5622" s="509">
        <v>5619</v>
      </c>
      <c r="B5622" s="509" t="s">
        <v>7541</v>
      </c>
    </row>
    <row r="5623" spans="1:2">
      <c r="A5623" s="509">
        <v>5620</v>
      </c>
      <c r="B5623" s="509" t="s">
        <v>7542</v>
      </c>
    </row>
    <row r="5624" spans="1:2">
      <c r="A5624" s="509">
        <v>5621</v>
      </c>
      <c r="B5624" s="509" t="s">
        <v>7543</v>
      </c>
    </row>
    <row r="5625" spans="1:2">
      <c r="A5625" s="509">
        <v>5622</v>
      </c>
      <c r="B5625" s="509" t="s">
        <v>7544</v>
      </c>
    </row>
    <row r="5626" spans="1:2">
      <c r="A5626" s="509">
        <v>5623</v>
      </c>
      <c r="B5626" s="509" t="s">
        <v>7545</v>
      </c>
    </row>
    <row r="5627" spans="1:2">
      <c r="A5627" s="509">
        <v>5624</v>
      </c>
      <c r="B5627" s="509" t="s">
        <v>7546</v>
      </c>
    </row>
    <row r="5628" spans="1:2">
      <c r="A5628" s="509">
        <v>5625</v>
      </c>
      <c r="B5628" s="509" t="s">
        <v>7547</v>
      </c>
    </row>
    <row r="5629" spans="1:2">
      <c r="A5629" s="509">
        <v>5626</v>
      </c>
      <c r="B5629" s="509" t="s">
        <v>7548</v>
      </c>
    </row>
    <row r="5630" spans="1:2">
      <c r="A5630" s="509">
        <v>5627</v>
      </c>
      <c r="B5630" s="509" t="s">
        <v>7549</v>
      </c>
    </row>
    <row r="5631" spans="1:2">
      <c r="A5631" s="509">
        <v>5628</v>
      </c>
      <c r="B5631" s="509" t="s">
        <v>7550</v>
      </c>
    </row>
    <row r="5632" spans="1:2">
      <c r="A5632" s="509">
        <v>5629</v>
      </c>
      <c r="B5632" s="509" t="s">
        <v>7551</v>
      </c>
    </row>
    <row r="5633" spans="1:2">
      <c r="A5633" s="509">
        <v>5630</v>
      </c>
      <c r="B5633" s="509" t="s">
        <v>7552</v>
      </c>
    </row>
    <row r="5634" spans="1:2">
      <c r="A5634" s="509">
        <v>5631</v>
      </c>
      <c r="B5634" s="509" t="s">
        <v>7553</v>
      </c>
    </row>
    <row r="5635" spans="1:2">
      <c r="A5635" s="509">
        <v>5632</v>
      </c>
      <c r="B5635" s="509" t="s">
        <v>7554</v>
      </c>
    </row>
    <row r="5636" spans="1:2">
      <c r="A5636" s="509">
        <v>5633</v>
      </c>
      <c r="B5636" s="509" t="s">
        <v>7555</v>
      </c>
    </row>
    <row r="5637" spans="1:2">
      <c r="A5637" s="509">
        <v>5634</v>
      </c>
      <c r="B5637" s="509" t="s">
        <v>7556</v>
      </c>
    </row>
    <row r="5638" spans="1:2">
      <c r="A5638" s="509">
        <v>5635</v>
      </c>
      <c r="B5638" s="509" t="s">
        <v>7557</v>
      </c>
    </row>
    <row r="5639" spans="1:2">
      <c r="A5639" s="509">
        <v>5636</v>
      </c>
      <c r="B5639" s="509" t="s">
        <v>7558</v>
      </c>
    </row>
    <row r="5640" spans="1:2">
      <c r="A5640" s="509">
        <v>5637</v>
      </c>
      <c r="B5640" s="509" t="s">
        <v>7559</v>
      </c>
    </row>
    <row r="5641" spans="1:2">
      <c r="A5641" s="509">
        <v>5638</v>
      </c>
      <c r="B5641" s="509" t="s">
        <v>7560</v>
      </c>
    </row>
    <row r="5642" spans="1:2">
      <c r="A5642" s="509">
        <v>5639</v>
      </c>
      <c r="B5642" s="509" t="s">
        <v>7561</v>
      </c>
    </row>
    <row r="5643" spans="1:2">
      <c r="A5643" s="509">
        <v>5640</v>
      </c>
      <c r="B5643" s="509" t="s">
        <v>7562</v>
      </c>
    </row>
    <row r="5644" spans="1:2">
      <c r="A5644" s="509">
        <v>5641</v>
      </c>
      <c r="B5644" s="509" t="s">
        <v>7563</v>
      </c>
    </row>
    <row r="5645" spans="1:2">
      <c r="A5645" s="509">
        <v>5642</v>
      </c>
      <c r="B5645" s="509" t="s">
        <v>7564</v>
      </c>
    </row>
    <row r="5646" spans="1:2">
      <c r="A5646" s="509">
        <v>5643</v>
      </c>
      <c r="B5646" s="509" t="s">
        <v>7565</v>
      </c>
    </row>
    <row r="5647" spans="1:2">
      <c r="A5647" s="509">
        <v>5644</v>
      </c>
      <c r="B5647" s="509" t="s">
        <v>7566</v>
      </c>
    </row>
    <row r="5648" spans="1:2">
      <c r="A5648" s="509">
        <v>5645</v>
      </c>
      <c r="B5648" s="509" t="s">
        <v>7567</v>
      </c>
    </row>
    <row r="5649" spans="1:2">
      <c r="A5649" s="509">
        <v>5646</v>
      </c>
      <c r="B5649" s="509" t="s">
        <v>7568</v>
      </c>
    </row>
    <row r="5650" spans="1:2">
      <c r="A5650" s="509">
        <v>5647</v>
      </c>
      <c r="B5650" s="509" t="s">
        <v>7569</v>
      </c>
    </row>
    <row r="5651" spans="1:2">
      <c r="A5651" s="509">
        <v>5648</v>
      </c>
      <c r="B5651" s="509" t="s">
        <v>7570</v>
      </c>
    </row>
    <row r="5652" spans="1:2">
      <c r="A5652" s="509">
        <v>5649</v>
      </c>
      <c r="B5652" s="509" t="s">
        <v>7571</v>
      </c>
    </row>
    <row r="5653" spans="1:2">
      <c r="A5653" s="509">
        <v>5650</v>
      </c>
      <c r="B5653" s="509" t="s">
        <v>7572</v>
      </c>
    </row>
    <row r="5654" spans="1:2">
      <c r="A5654" s="509">
        <v>5651</v>
      </c>
      <c r="B5654" s="509" t="s">
        <v>7573</v>
      </c>
    </row>
    <row r="5655" spans="1:2">
      <c r="A5655" s="509">
        <v>5652</v>
      </c>
      <c r="B5655" s="509" t="s">
        <v>7574</v>
      </c>
    </row>
    <row r="5656" spans="1:2">
      <c r="A5656" s="509">
        <v>5653</v>
      </c>
      <c r="B5656" s="509" t="s">
        <v>7575</v>
      </c>
    </row>
    <row r="5657" spans="1:2">
      <c r="A5657" s="509">
        <v>5654</v>
      </c>
      <c r="B5657" s="509" t="s">
        <v>7576</v>
      </c>
    </row>
    <row r="5658" spans="1:2">
      <c r="A5658" s="509">
        <v>5655</v>
      </c>
      <c r="B5658" s="509" t="s">
        <v>7577</v>
      </c>
    </row>
    <row r="5659" spans="1:2">
      <c r="A5659" s="509">
        <v>5656</v>
      </c>
      <c r="B5659" s="509" t="s">
        <v>7578</v>
      </c>
    </row>
    <row r="5660" spans="1:2">
      <c r="A5660" s="509">
        <v>5657</v>
      </c>
      <c r="B5660" s="509" t="s">
        <v>7579</v>
      </c>
    </row>
    <row r="5661" spans="1:2">
      <c r="A5661" s="509">
        <v>5658</v>
      </c>
      <c r="B5661" s="509" t="s">
        <v>7580</v>
      </c>
    </row>
    <row r="5662" spans="1:2">
      <c r="A5662" s="509">
        <v>5659</v>
      </c>
      <c r="B5662" s="509" t="s">
        <v>7581</v>
      </c>
    </row>
    <row r="5663" spans="1:2">
      <c r="A5663" s="509">
        <v>5660</v>
      </c>
      <c r="B5663" s="509" t="s">
        <v>7582</v>
      </c>
    </row>
    <row r="5664" spans="1:2">
      <c r="A5664" s="509">
        <v>5661</v>
      </c>
      <c r="B5664" s="509" t="s">
        <v>7583</v>
      </c>
    </row>
    <row r="5665" spans="1:2">
      <c r="A5665" s="509">
        <v>5662</v>
      </c>
      <c r="B5665" s="509" t="s">
        <v>7584</v>
      </c>
    </row>
    <row r="5666" spans="1:2">
      <c r="A5666" s="509">
        <v>5663</v>
      </c>
      <c r="B5666" s="509" t="s">
        <v>7585</v>
      </c>
    </row>
    <row r="5667" spans="1:2">
      <c r="A5667" s="509">
        <v>5664</v>
      </c>
      <c r="B5667" s="509" t="s">
        <v>7586</v>
      </c>
    </row>
    <row r="5668" spans="1:2">
      <c r="A5668" s="509">
        <v>5665</v>
      </c>
      <c r="B5668" s="509" t="s">
        <v>7587</v>
      </c>
    </row>
    <row r="5669" spans="1:2">
      <c r="A5669" s="509">
        <v>5666</v>
      </c>
      <c r="B5669" s="509" t="s">
        <v>7588</v>
      </c>
    </row>
    <row r="5670" spans="1:2">
      <c r="A5670" s="509">
        <v>5667</v>
      </c>
      <c r="B5670" s="509" t="s">
        <v>7589</v>
      </c>
    </row>
    <row r="5671" spans="1:2">
      <c r="A5671" s="509">
        <v>5668</v>
      </c>
      <c r="B5671" s="509" t="s">
        <v>7590</v>
      </c>
    </row>
    <row r="5672" spans="1:2">
      <c r="A5672" s="509">
        <v>5669</v>
      </c>
      <c r="B5672" s="509" t="s">
        <v>7591</v>
      </c>
    </row>
    <row r="5673" spans="1:2">
      <c r="A5673" s="509">
        <v>5670</v>
      </c>
      <c r="B5673" s="509" t="s">
        <v>7592</v>
      </c>
    </row>
    <row r="5674" spans="1:2">
      <c r="A5674" s="509">
        <v>5671</v>
      </c>
      <c r="B5674" s="509" t="s">
        <v>7593</v>
      </c>
    </row>
    <row r="5675" spans="1:2">
      <c r="A5675" s="509">
        <v>5672</v>
      </c>
      <c r="B5675" s="509" t="s">
        <v>7594</v>
      </c>
    </row>
    <row r="5676" spans="1:2">
      <c r="A5676" s="509">
        <v>5673</v>
      </c>
      <c r="B5676" s="509" t="s">
        <v>7595</v>
      </c>
    </row>
    <row r="5677" spans="1:2">
      <c r="A5677" s="509">
        <v>5674</v>
      </c>
      <c r="B5677" s="509" t="s">
        <v>7596</v>
      </c>
    </row>
    <row r="5678" spans="1:2">
      <c r="A5678" s="509">
        <v>5675</v>
      </c>
      <c r="B5678" s="509" t="s">
        <v>7597</v>
      </c>
    </row>
    <row r="5679" spans="1:2">
      <c r="A5679" s="509">
        <v>5676</v>
      </c>
      <c r="B5679" s="509" t="s">
        <v>7598</v>
      </c>
    </row>
    <row r="5680" spans="1:2">
      <c r="A5680" s="509">
        <v>5677</v>
      </c>
      <c r="B5680" s="509" t="s">
        <v>7599</v>
      </c>
    </row>
    <row r="5681" spans="1:2">
      <c r="A5681" s="509">
        <v>5678</v>
      </c>
      <c r="B5681" s="509" t="s">
        <v>7600</v>
      </c>
    </row>
    <row r="5682" spans="1:2">
      <c r="A5682" s="509">
        <v>5679</v>
      </c>
      <c r="B5682" s="509" t="s">
        <v>7601</v>
      </c>
    </row>
    <row r="5683" spans="1:2">
      <c r="A5683" s="509">
        <v>5680</v>
      </c>
      <c r="B5683" s="509" t="s">
        <v>7602</v>
      </c>
    </row>
    <row r="5684" spans="1:2">
      <c r="A5684" s="509">
        <v>5681</v>
      </c>
      <c r="B5684" s="509" t="s">
        <v>7603</v>
      </c>
    </row>
    <row r="5685" spans="1:2">
      <c r="A5685" s="509">
        <v>5682</v>
      </c>
      <c r="B5685" s="509" t="s">
        <v>7604</v>
      </c>
    </row>
    <row r="5686" spans="1:2">
      <c r="A5686" s="509">
        <v>5683</v>
      </c>
      <c r="B5686" s="509" t="s">
        <v>7605</v>
      </c>
    </row>
    <row r="5687" spans="1:2">
      <c r="A5687" s="509">
        <v>5684</v>
      </c>
      <c r="B5687" s="509" t="s">
        <v>7606</v>
      </c>
    </row>
    <row r="5688" spans="1:2">
      <c r="A5688" s="509">
        <v>5685</v>
      </c>
      <c r="B5688" s="509" t="s">
        <v>7607</v>
      </c>
    </row>
    <row r="5689" spans="1:2">
      <c r="A5689" s="509">
        <v>5686</v>
      </c>
      <c r="B5689" s="509" t="s">
        <v>7608</v>
      </c>
    </row>
    <row r="5690" spans="1:2">
      <c r="A5690" s="509">
        <v>5687</v>
      </c>
      <c r="B5690" s="509" t="s">
        <v>7609</v>
      </c>
    </row>
    <row r="5691" spans="1:2">
      <c r="A5691" s="509">
        <v>5688</v>
      </c>
      <c r="B5691" s="509" t="s">
        <v>7610</v>
      </c>
    </row>
    <row r="5692" spans="1:2">
      <c r="A5692" s="509">
        <v>5689</v>
      </c>
      <c r="B5692" s="509" t="s">
        <v>7611</v>
      </c>
    </row>
    <row r="5693" spans="1:2">
      <c r="A5693" s="509">
        <v>5690</v>
      </c>
      <c r="B5693" s="509" t="s">
        <v>7612</v>
      </c>
    </row>
    <row r="5694" spans="1:2">
      <c r="A5694" s="509">
        <v>5691</v>
      </c>
      <c r="B5694" s="509" t="s">
        <v>7613</v>
      </c>
    </row>
    <row r="5695" spans="1:2">
      <c r="A5695" s="509">
        <v>5692</v>
      </c>
      <c r="B5695" s="509" t="s">
        <v>7614</v>
      </c>
    </row>
    <row r="5696" spans="1:2">
      <c r="A5696" s="509">
        <v>5693</v>
      </c>
      <c r="B5696" s="509" t="s">
        <v>7615</v>
      </c>
    </row>
    <row r="5697" spans="1:2">
      <c r="A5697" s="509">
        <v>5694</v>
      </c>
      <c r="B5697" s="509" t="s">
        <v>7616</v>
      </c>
    </row>
    <row r="5698" spans="1:2">
      <c r="A5698" s="509">
        <v>5695</v>
      </c>
      <c r="B5698" s="509" t="s">
        <v>7617</v>
      </c>
    </row>
    <row r="5699" spans="1:2">
      <c r="A5699" s="509">
        <v>5696</v>
      </c>
      <c r="B5699" s="509" t="s">
        <v>7618</v>
      </c>
    </row>
    <row r="5700" spans="1:2">
      <c r="A5700" s="509">
        <v>5697</v>
      </c>
      <c r="B5700" s="509" t="s">
        <v>7619</v>
      </c>
    </row>
    <row r="5701" spans="1:2">
      <c r="A5701" s="509">
        <v>5698</v>
      </c>
      <c r="B5701" s="509" t="s">
        <v>7620</v>
      </c>
    </row>
    <row r="5702" spans="1:2">
      <c r="A5702" s="509">
        <v>5699</v>
      </c>
      <c r="B5702" s="509" t="s">
        <v>7621</v>
      </c>
    </row>
    <row r="5703" spans="1:2">
      <c r="A5703" s="509">
        <v>5700</v>
      </c>
      <c r="B5703" s="509" t="s">
        <v>7622</v>
      </c>
    </row>
    <row r="5704" spans="1:2">
      <c r="A5704" s="509">
        <v>5701</v>
      </c>
      <c r="B5704" s="509" t="s">
        <v>7623</v>
      </c>
    </row>
    <row r="5705" spans="1:2">
      <c r="A5705" s="509">
        <v>5702</v>
      </c>
      <c r="B5705" s="509" t="s">
        <v>7624</v>
      </c>
    </row>
    <row r="5706" spans="1:2">
      <c r="A5706" s="509">
        <v>5703</v>
      </c>
      <c r="B5706" s="509" t="s">
        <v>7625</v>
      </c>
    </row>
    <row r="5707" spans="1:2">
      <c r="A5707" s="509">
        <v>5704</v>
      </c>
      <c r="B5707" s="509" t="s">
        <v>7626</v>
      </c>
    </row>
    <row r="5708" spans="1:2">
      <c r="A5708" s="509">
        <v>5705</v>
      </c>
      <c r="B5708" s="509" t="s">
        <v>7627</v>
      </c>
    </row>
    <row r="5709" spans="1:2">
      <c r="A5709" s="509">
        <v>5706</v>
      </c>
      <c r="B5709" s="509" t="s">
        <v>7628</v>
      </c>
    </row>
    <row r="5710" spans="1:2">
      <c r="A5710" s="509">
        <v>5707</v>
      </c>
      <c r="B5710" s="509" t="s">
        <v>7629</v>
      </c>
    </row>
    <row r="5711" spans="1:2">
      <c r="A5711" s="509">
        <v>5708</v>
      </c>
      <c r="B5711" s="509" t="s">
        <v>7630</v>
      </c>
    </row>
    <row r="5712" spans="1:2">
      <c r="A5712" s="509">
        <v>5709</v>
      </c>
      <c r="B5712" s="509" t="s">
        <v>7631</v>
      </c>
    </row>
    <row r="5713" spans="1:2">
      <c r="A5713" s="509">
        <v>5710</v>
      </c>
      <c r="B5713" s="509" t="s">
        <v>7632</v>
      </c>
    </row>
    <row r="5714" spans="1:2">
      <c r="A5714" s="509">
        <v>5711</v>
      </c>
      <c r="B5714" s="509" t="s">
        <v>7633</v>
      </c>
    </row>
    <row r="5715" spans="1:2">
      <c r="A5715" s="509">
        <v>5712</v>
      </c>
      <c r="B5715" s="509" t="s">
        <v>7634</v>
      </c>
    </row>
    <row r="5716" spans="1:2">
      <c r="A5716" s="509">
        <v>5713</v>
      </c>
      <c r="B5716" s="509" t="s">
        <v>7635</v>
      </c>
    </row>
    <row r="5717" spans="1:2">
      <c r="A5717" s="509">
        <v>5714</v>
      </c>
      <c r="B5717" s="509" t="s">
        <v>7636</v>
      </c>
    </row>
    <row r="5718" spans="1:2">
      <c r="A5718" s="509">
        <v>5715</v>
      </c>
      <c r="B5718" s="509" t="s">
        <v>7637</v>
      </c>
    </row>
    <row r="5719" spans="1:2">
      <c r="A5719" s="509">
        <v>5716</v>
      </c>
      <c r="B5719" s="509" t="s">
        <v>7638</v>
      </c>
    </row>
    <row r="5720" spans="1:2">
      <c r="A5720" s="509">
        <v>5717</v>
      </c>
      <c r="B5720" s="509" t="s">
        <v>7639</v>
      </c>
    </row>
    <row r="5721" spans="1:2">
      <c r="A5721" s="509">
        <v>5718</v>
      </c>
      <c r="B5721" s="509" t="s">
        <v>7640</v>
      </c>
    </row>
    <row r="5722" spans="1:2">
      <c r="A5722" s="509">
        <v>5719</v>
      </c>
      <c r="B5722" s="509" t="s">
        <v>7641</v>
      </c>
    </row>
    <row r="5723" spans="1:2">
      <c r="A5723" s="509">
        <v>5720</v>
      </c>
      <c r="B5723" s="509" t="s">
        <v>7642</v>
      </c>
    </row>
    <row r="5724" spans="1:2">
      <c r="A5724" s="509">
        <v>5721</v>
      </c>
      <c r="B5724" s="509" t="s">
        <v>7643</v>
      </c>
    </row>
    <row r="5725" spans="1:2">
      <c r="A5725" s="509">
        <v>5722</v>
      </c>
      <c r="B5725" s="509" t="s">
        <v>7644</v>
      </c>
    </row>
    <row r="5726" spans="1:2">
      <c r="A5726" s="509">
        <v>5723</v>
      </c>
      <c r="B5726" s="509" t="s">
        <v>7645</v>
      </c>
    </row>
    <row r="5727" spans="1:2">
      <c r="A5727" s="509">
        <v>5724</v>
      </c>
      <c r="B5727" s="509" t="s">
        <v>7646</v>
      </c>
    </row>
    <row r="5728" spans="1:2">
      <c r="A5728" s="509">
        <v>5725</v>
      </c>
      <c r="B5728" s="509" t="s">
        <v>7647</v>
      </c>
    </row>
    <row r="5729" spans="1:2">
      <c r="A5729" s="509">
        <v>5726</v>
      </c>
      <c r="B5729" s="509" t="s">
        <v>7648</v>
      </c>
    </row>
    <row r="5730" spans="1:2">
      <c r="A5730" s="509">
        <v>5727</v>
      </c>
      <c r="B5730" s="509" t="s">
        <v>7649</v>
      </c>
    </row>
    <row r="5731" spans="1:2">
      <c r="A5731" s="509">
        <v>5728</v>
      </c>
      <c r="B5731" s="509" t="s">
        <v>7650</v>
      </c>
    </row>
    <row r="5732" spans="1:2">
      <c r="A5732" s="509">
        <v>5729</v>
      </c>
      <c r="B5732" s="509" t="s">
        <v>7651</v>
      </c>
    </row>
    <row r="5733" spans="1:2">
      <c r="A5733" s="509">
        <v>5730</v>
      </c>
      <c r="B5733" s="509" t="s">
        <v>7652</v>
      </c>
    </row>
    <row r="5734" spans="1:2">
      <c r="A5734" s="509">
        <v>5731</v>
      </c>
      <c r="B5734" s="509" t="s">
        <v>7653</v>
      </c>
    </row>
    <row r="5735" spans="1:2">
      <c r="A5735" s="509">
        <v>5732</v>
      </c>
      <c r="B5735" s="509" t="s">
        <v>7654</v>
      </c>
    </row>
    <row r="5736" spans="1:2">
      <c r="A5736" s="509">
        <v>5733</v>
      </c>
      <c r="B5736" s="509" t="s">
        <v>7655</v>
      </c>
    </row>
    <row r="5737" spans="1:2">
      <c r="A5737" s="509">
        <v>5734</v>
      </c>
      <c r="B5737" s="509" t="s">
        <v>7656</v>
      </c>
    </row>
    <row r="5738" spans="1:2">
      <c r="A5738" s="509">
        <v>5735</v>
      </c>
      <c r="B5738" s="509" t="s">
        <v>7657</v>
      </c>
    </row>
    <row r="5739" spans="1:2">
      <c r="A5739" s="509">
        <v>5736</v>
      </c>
      <c r="B5739" s="509" t="s">
        <v>7658</v>
      </c>
    </row>
    <row r="5740" spans="1:2">
      <c r="A5740" s="509">
        <v>5737</v>
      </c>
      <c r="B5740" s="509" t="s">
        <v>7659</v>
      </c>
    </row>
    <row r="5741" spans="1:2">
      <c r="A5741" s="509">
        <v>5738</v>
      </c>
      <c r="B5741" s="509" t="s">
        <v>7660</v>
      </c>
    </row>
    <row r="5742" spans="1:2">
      <c r="A5742" s="509">
        <v>5739</v>
      </c>
      <c r="B5742" s="509" t="s">
        <v>7661</v>
      </c>
    </row>
    <row r="5743" spans="1:2">
      <c r="A5743" s="509">
        <v>5740</v>
      </c>
      <c r="B5743" s="509" t="s">
        <v>7662</v>
      </c>
    </row>
    <row r="5744" spans="1:2">
      <c r="A5744" s="509">
        <v>5741</v>
      </c>
      <c r="B5744" s="509" t="s">
        <v>7663</v>
      </c>
    </row>
    <row r="5745" spans="1:2">
      <c r="A5745" s="509">
        <v>5742</v>
      </c>
      <c r="B5745" s="509" t="s">
        <v>7664</v>
      </c>
    </row>
    <row r="5746" spans="1:2">
      <c r="A5746" s="509">
        <v>5743</v>
      </c>
      <c r="B5746" s="509" t="s">
        <v>7665</v>
      </c>
    </row>
    <row r="5747" spans="1:2">
      <c r="A5747" s="509">
        <v>5744</v>
      </c>
      <c r="B5747" s="509" t="s">
        <v>7666</v>
      </c>
    </row>
    <row r="5748" spans="1:2">
      <c r="A5748" s="509">
        <v>5745</v>
      </c>
      <c r="B5748" s="509" t="s">
        <v>7667</v>
      </c>
    </row>
    <row r="5749" spans="1:2">
      <c r="A5749" s="509">
        <v>5746</v>
      </c>
      <c r="B5749" s="509" t="s">
        <v>7668</v>
      </c>
    </row>
    <row r="5750" spans="1:2">
      <c r="A5750" s="509">
        <v>5747</v>
      </c>
      <c r="B5750" s="509" t="s">
        <v>7669</v>
      </c>
    </row>
    <row r="5751" spans="1:2">
      <c r="A5751" s="509">
        <v>5748</v>
      </c>
      <c r="B5751" s="509" t="s">
        <v>7670</v>
      </c>
    </row>
    <row r="5752" spans="1:2">
      <c r="A5752" s="509">
        <v>5749</v>
      </c>
      <c r="B5752" s="509" t="s">
        <v>7671</v>
      </c>
    </row>
    <row r="5753" spans="1:2">
      <c r="A5753" s="509">
        <v>5750</v>
      </c>
      <c r="B5753" s="509" t="s">
        <v>7672</v>
      </c>
    </row>
    <row r="5754" spans="1:2">
      <c r="A5754" s="509">
        <v>5751</v>
      </c>
      <c r="B5754" s="509" t="s">
        <v>7673</v>
      </c>
    </row>
    <row r="5755" spans="1:2">
      <c r="A5755" s="509">
        <v>5752</v>
      </c>
      <c r="B5755" s="509" t="s">
        <v>7674</v>
      </c>
    </row>
    <row r="5756" spans="1:2">
      <c r="A5756" s="509">
        <v>5753</v>
      </c>
      <c r="B5756" s="509" t="s">
        <v>7675</v>
      </c>
    </row>
    <row r="5757" spans="1:2">
      <c r="A5757" s="509">
        <v>5754</v>
      </c>
      <c r="B5757" s="509" t="s">
        <v>7676</v>
      </c>
    </row>
    <row r="5758" spans="1:2">
      <c r="A5758" s="509">
        <v>5755</v>
      </c>
      <c r="B5758" s="509" t="s">
        <v>7677</v>
      </c>
    </row>
    <row r="5759" spans="1:2">
      <c r="A5759" s="509">
        <v>5756</v>
      </c>
      <c r="B5759" s="509" t="s">
        <v>7678</v>
      </c>
    </row>
    <row r="5760" spans="1:2">
      <c r="A5760" s="509">
        <v>5757</v>
      </c>
      <c r="B5760" s="509" t="s">
        <v>7679</v>
      </c>
    </row>
    <row r="5761" spans="1:2">
      <c r="A5761" s="509">
        <v>5758</v>
      </c>
      <c r="B5761" s="509" t="s">
        <v>7680</v>
      </c>
    </row>
    <row r="5762" spans="1:2">
      <c r="A5762" s="509">
        <v>5759</v>
      </c>
      <c r="B5762" s="509" t="s">
        <v>7681</v>
      </c>
    </row>
    <row r="5763" spans="1:2">
      <c r="A5763" s="509">
        <v>5760</v>
      </c>
      <c r="B5763" s="509" t="s">
        <v>7682</v>
      </c>
    </row>
    <row r="5764" spans="1:2">
      <c r="A5764" s="509">
        <v>5761</v>
      </c>
      <c r="B5764" s="509" t="s">
        <v>7683</v>
      </c>
    </row>
    <row r="5765" spans="1:2">
      <c r="A5765" s="509">
        <v>5762</v>
      </c>
      <c r="B5765" s="509" t="s">
        <v>7684</v>
      </c>
    </row>
    <row r="5766" spans="1:2">
      <c r="A5766" s="509">
        <v>5763</v>
      </c>
      <c r="B5766" s="509" t="s">
        <v>7685</v>
      </c>
    </row>
    <row r="5767" spans="1:2">
      <c r="A5767" s="509">
        <v>5764</v>
      </c>
      <c r="B5767" s="509" t="s">
        <v>7686</v>
      </c>
    </row>
    <row r="5768" spans="1:2">
      <c r="A5768" s="509">
        <v>5765</v>
      </c>
      <c r="B5768" s="509" t="s">
        <v>7687</v>
      </c>
    </row>
    <row r="5769" spans="1:2">
      <c r="A5769" s="509">
        <v>5766</v>
      </c>
      <c r="B5769" s="509" t="s">
        <v>7688</v>
      </c>
    </row>
    <row r="5770" spans="1:2">
      <c r="A5770" s="509">
        <v>5767</v>
      </c>
      <c r="B5770" s="509" t="s">
        <v>7689</v>
      </c>
    </row>
    <row r="5771" spans="1:2">
      <c r="A5771" s="509">
        <v>5768</v>
      </c>
      <c r="B5771" s="509" t="s">
        <v>7690</v>
      </c>
    </row>
    <row r="5772" spans="1:2">
      <c r="A5772" s="509">
        <v>5769</v>
      </c>
      <c r="B5772" s="509" t="s">
        <v>7691</v>
      </c>
    </row>
    <row r="5773" spans="1:2">
      <c r="A5773" s="509">
        <v>5770</v>
      </c>
      <c r="B5773" s="509" t="s">
        <v>7692</v>
      </c>
    </row>
    <row r="5774" spans="1:2">
      <c r="A5774" s="509">
        <v>5771</v>
      </c>
      <c r="B5774" s="509" t="s">
        <v>7693</v>
      </c>
    </row>
    <row r="5775" spans="1:2">
      <c r="A5775" s="509">
        <v>5772</v>
      </c>
      <c r="B5775" s="509" t="s">
        <v>7694</v>
      </c>
    </row>
    <row r="5776" spans="1:2">
      <c r="A5776" s="509">
        <v>5773</v>
      </c>
      <c r="B5776" s="509" t="s">
        <v>7695</v>
      </c>
    </row>
    <row r="5777" spans="1:2">
      <c r="A5777" s="509">
        <v>5774</v>
      </c>
      <c r="B5777" s="509" t="s">
        <v>7696</v>
      </c>
    </row>
    <row r="5778" spans="1:2">
      <c r="A5778" s="509">
        <v>5775</v>
      </c>
      <c r="B5778" s="509" t="s">
        <v>7697</v>
      </c>
    </row>
    <row r="5779" spans="1:2">
      <c r="A5779" s="509">
        <v>5776</v>
      </c>
      <c r="B5779" s="509" t="s">
        <v>7698</v>
      </c>
    </row>
    <row r="5780" spans="1:2">
      <c r="A5780" s="509">
        <v>5777</v>
      </c>
      <c r="B5780" s="509" t="s">
        <v>7699</v>
      </c>
    </row>
    <row r="5781" spans="1:2">
      <c r="A5781" s="509">
        <v>5778</v>
      </c>
      <c r="B5781" s="509" t="s">
        <v>7700</v>
      </c>
    </row>
    <row r="5782" spans="1:2">
      <c r="A5782" s="509">
        <v>5779</v>
      </c>
      <c r="B5782" s="509" t="s">
        <v>7701</v>
      </c>
    </row>
    <row r="5783" spans="1:2">
      <c r="A5783" s="509">
        <v>5780</v>
      </c>
      <c r="B5783" s="509" t="s">
        <v>7702</v>
      </c>
    </row>
    <row r="5784" spans="1:2">
      <c r="A5784" s="509">
        <v>5781</v>
      </c>
      <c r="B5784" s="509" t="s">
        <v>7703</v>
      </c>
    </row>
    <row r="5785" spans="1:2">
      <c r="A5785" s="509">
        <v>5782</v>
      </c>
      <c r="B5785" s="509" t="s">
        <v>7704</v>
      </c>
    </row>
    <row r="5786" spans="1:2">
      <c r="A5786" s="509">
        <v>5783</v>
      </c>
      <c r="B5786" s="509" t="s">
        <v>7705</v>
      </c>
    </row>
    <row r="5787" spans="1:2">
      <c r="A5787" s="509">
        <v>5784</v>
      </c>
      <c r="B5787" s="509" t="s">
        <v>7706</v>
      </c>
    </row>
    <row r="5788" spans="1:2">
      <c r="A5788" s="509">
        <v>5785</v>
      </c>
      <c r="B5788" s="509" t="s">
        <v>7707</v>
      </c>
    </row>
    <row r="5789" spans="1:2">
      <c r="A5789" s="509">
        <v>5786</v>
      </c>
      <c r="B5789" s="509" t="s">
        <v>7708</v>
      </c>
    </row>
    <row r="5790" spans="1:2">
      <c r="A5790" s="509">
        <v>5787</v>
      </c>
      <c r="B5790" s="509" t="s">
        <v>7709</v>
      </c>
    </row>
    <row r="5791" spans="1:2">
      <c r="A5791" s="509">
        <v>5788</v>
      </c>
      <c r="B5791" s="509" t="s">
        <v>7710</v>
      </c>
    </row>
    <row r="5792" spans="1:2">
      <c r="A5792" s="509">
        <v>5789</v>
      </c>
      <c r="B5792" s="509" t="s">
        <v>7711</v>
      </c>
    </row>
    <row r="5793" spans="1:2">
      <c r="A5793" s="509">
        <v>5790</v>
      </c>
      <c r="B5793" s="509" t="s">
        <v>7712</v>
      </c>
    </row>
    <row r="5794" spans="1:2">
      <c r="A5794" s="509">
        <v>5791</v>
      </c>
      <c r="B5794" s="509" t="s">
        <v>7713</v>
      </c>
    </row>
    <row r="5795" spans="1:2">
      <c r="A5795" s="509">
        <v>5792</v>
      </c>
      <c r="B5795" s="509" t="s">
        <v>7714</v>
      </c>
    </row>
    <row r="5796" spans="1:2">
      <c r="A5796" s="509">
        <v>5793</v>
      </c>
      <c r="B5796" s="509" t="s">
        <v>7715</v>
      </c>
    </row>
    <row r="5797" spans="1:2">
      <c r="A5797" s="509">
        <v>5794</v>
      </c>
      <c r="B5797" s="509" t="s">
        <v>7716</v>
      </c>
    </row>
    <row r="5798" spans="1:2">
      <c r="A5798" s="509">
        <v>5795</v>
      </c>
      <c r="B5798" s="509" t="s">
        <v>7717</v>
      </c>
    </row>
    <row r="5799" spans="1:2">
      <c r="A5799" s="509">
        <v>5796</v>
      </c>
      <c r="B5799" s="509" t="s">
        <v>7718</v>
      </c>
    </row>
    <row r="5800" spans="1:2">
      <c r="A5800" s="509">
        <v>5797</v>
      </c>
      <c r="B5800" s="509" t="s">
        <v>7719</v>
      </c>
    </row>
    <row r="5801" spans="1:2">
      <c r="A5801" s="509">
        <v>5798</v>
      </c>
      <c r="B5801" s="509" t="s">
        <v>7720</v>
      </c>
    </row>
    <row r="5802" spans="1:2">
      <c r="A5802" s="509">
        <v>5799</v>
      </c>
      <c r="B5802" s="509" t="s">
        <v>7721</v>
      </c>
    </row>
    <row r="5803" spans="1:2">
      <c r="A5803" s="509">
        <v>5800</v>
      </c>
      <c r="B5803" s="509" t="s">
        <v>7722</v>
      </c>
    </row>
    <row r="5804" spans="1:2">
      <c r="A5804" s="509">
        <v>5801</v>
      </c>
      <c r="B5804" s="509" t="s">
        <v>7723</v>
      </c>
    </row>
    <row r="5805" spans="1:2">
      <c r="A5805" s="509">
        <v>5802</v>
      </c>
      <c r="B5805" s="509" t="s">
        <v>7724</v>
      </c>
    </row>
    <row r="5806" spans="1:2">
      <c r="A5806" s="509">
        <v>5803</v>
      </c>
      <c r="B5806" s="509" t="s">
        <v>7725</v>
      </c>
    </row>
    <row r="5807" spans="1:2">
      <c r="A5807" s="509">
        <v>5804</v>
      </c>
      <c r="B5807" s="509" t="s">
        <v>7726</v>
      </c>
    </row>
    <row r="5808" spans="1:2">
      <c r="A5808" s="509">
        <v>5805</v>
      </c>
      <c r="B5808" s="509" t="s">
        <v>7727</v>
      </c>
    </row>
    <row r="5809" spans="1:2">
      <c r="A5809" s="509">
        <v>5806</v>
      </c>
      <c r="B5809" s="509" t="s">
        <v>7728</v>
      </c>
    </row>
    <row r="5810" spans="1:2">
      <c r="A5810" s="509">
        <v>5807</v>
      </c>
      <c r="B5810" s="509" t="s">
        <v>7729</v>
      </c>
    </row>
    <row r="5811" spans="1:2">
      <c r="A5811" s="509">
        <v>5808</v>
      </c>
      <c r="B5811" s="509" t="s">
        <v>7730</v>
      </c>
    </row>
    <row r="5812" spans="1:2">
      <c r="A5812" s="509">
        <v>5809</v>
      </c>
      <c r="B5812" s="509" t="s">
        <v>7731</v>
      </c>
    </row>
    <row r="5813" spans="1:2">
      <c r="A5813" s="509">
        <v>5810</v>
      </c>
      <c r="B5813" s="509" t="s">
        <v>7732</v>
      </c>
    </row>
    <row r="5814" spans="1:2">
      <c r="A5814" s="509">
        <v>5811</v>
      </c>
      <c r="B5814" s="509" t="s">
        <v>7733</v>
      </c>
    </row>
    <row r="5815" spans="1:2">
      <c r="A5815" s="509">
        <v>5812</v>
      </c>
      <c r="B5815" s="509" t="s">
        <v>7734</v>
      </c>
    </row>
    <row r="5816" spans="1:2">
      <c r="A5816" s="509">
        <v>5813</v>
      </c>
      <c r="B5816" s="509" t="s">
        <v>7735</v>
      </c>
    </row>
    <row r="5817" spans="1:2">
      <c r="A5817" s="509">
        <v>5814</v>
      </c>
      <c r="B5817" s="509" t="s">
        <v>7736</v>
      </c>
    </row>
    <row r="5818" spans="1:2">
      <c r="A5818" s="509">
        <v>5815</v>
      </c>
      <c r="B5818" s="509" t="s">
        <v>7737</v>
      </c>
    </row>
    <row r="5819" spans="1:2">
      <c r="A5819" s="509">
        <v>5816</v>
      </c>
      <c r="B5819" s="509" t="s">
        <v>7738</v>
      </c>
    </row>
    <row r="5820" spans="1:2">
      <c r="A5820" s="509">
        <v>5817</v>
      </c>
      <c r="B5820" s="509" t="s">
        <v>7739</v>
      </c>
    </row>
    <row r="5821" spans="1:2">
      <c r="A5821" s="509">
        <v>5818</v>
      </c>
      <c r="B5821" s="509" t="s">
        <v>7740</v>
      </c>
    </row>
    <row r="5822" spans="1:2">
      <c r="A5822" s="509">
        <v>5819</v>
      </c>
      <c r="B5822" s="509" t="s">
        <v>7741</v>
      </c>
    </row>
    <row r="5823" spans="1:2">
      <c r="A5823" s="509">
        <v>5820</v>
      </c>
      <c r="B5823" s="509" t="s">
        <v>7742</v>
      </c>
    </row>
    <row r="5824" spans="1:2">
      <c r="A5824" s="509">
        <v>5821</v>
      </c>
      <c r="B5824" s="509" t="s">
        <v>7743</v>
      </c>
    </row>
    <row r="5825" spans="1:2">
      <c r="A5825" s="509">
        <v>5822</v>
      </c>
      <c r="B5825" s="509" t="s">
        <v>7744</v>
      </c>
    </row>
    <row r="5826" spans="1:2">
      <c r="A5826" s="509">
        <v>5823</v>
      </c>
      <c r="B5826" s="509" t="s">
        <v>7745</v>
      </c>
    </row>
    <row r="5827" spans="1:2">
      <c r="A5827" s="509">
        <v>5824</v>
      </c>
      <c r="B5827" s="509" t="s">
        <v>7746</v>
      </c>
    </row>
    <row r="5828" spans="1:2">
      <c r="A5828" s="509">
        <v>5825</v>
      </c>
      <c r="B5828" s="509" t="s">
        <v>7747</v>
      </c>
    </row>
    <row r="5829" spans="1:2">
      <c r="A5829" s="509">
        <v>5826</v>
      </c>
      <c r="B5829" s="509" t="s">
        <v>7748</v>
      </c>
    </row>
    <row r="5830" spans="1:2">
      <c r="A5830" s="509">
        <v>5827</v>
      </c>
      <c r="B5830" s="509" t="s">
        <v>7749</v>
      </c>
    </row>
    <row r="5831" spans="1:2">
      <c r="A5831" s="509">
        <v>5828</v>
      </c>
      <c r="B5831" s="509" t="s">
        <v>7750</v>
      </c>
    </row>
    <row r="5832" spans="1:2">
      <c r="A5832" s="509">
        <v>5829</v>
      </c>
      <c r="B5832" s="509" t="s">
        <v>7751</v>
      </c>
    </row>
    <row r="5833" spans="1:2">
      <c r="A5833" s="509">
        <v>5830</v>
      </c>
      <c r="B5833" s="509" t="s">
        <v>7752</v>
      </c>
    </row>
    <row r="5834" spans="1:2">
      <c r="A5834" s="509">
        <v>5831</v>
      </c>
      <c r="B5834" s="509" t="s">
        <v>7753</v>
      </c>
    </row>
    <row r="5835" spans="1:2">
      <c r="A5835" s="509">
        <v>5832</v>
      </c>
      <c r="B5835" s="509" t="s">
        <v>7754</v>
      </c>
    </row>
    <row r="5836" spans="1:2">
      <c r="A5836" s="509">
        <v>5833</v>
      </c>
      <c r="B5836" s="509" t="s">
        <v>7755</v>
      </c>
    </row>
    <row r="5837" spans="1:2">
      <c r="A5837" s="509">
        <v>5834</v>
      </c>
      <c r="B5837" s="509" t="s">
        <v>7756</v>
      </c>
    </row>
    <row r="5838" spans="1:2">
      <c r="A5838" s="509">
        <v>5835</v>
      </c>
      <c r="B5838" s="509" t="s">
        <v>7757</v>
      </c>
    </row>
    <row r="5839" spans="1:2">
      <c r="A5839" s="509">
        <v>5836</v>
      </c>
      <c r="B5839" s="509" t="s">
        <v>7758</v>
      </c>
    </row>
    <row r="5840" spans="1:2">
      <c r="A5840" s="509">
        <v>5837</v>
      </c>
      <c r="B5840" s="509" t="s">
        <v>7759</v>
      </c>
    </row>
    <row r="5841" spans="1:2">
      <c r="A5841" s="509">
        <v>5838</v>
      </c>
      <c r="B5841" s="509" t="s">
        <v>7760</v>
      </c>
    </row>
    <row r="5842" spans="1:2">
      <c r="A5842" s="509">
        <v>5839</v>
      </c>
      <c r="B5842" s="509" t="s">
        <v>7761</v>
      </c>
    </row>
    <row r="5843" spans="1:2">
      <c r="A5843" s="509">
        <v>5840</v>
      </c>
      <c r="B5843" s="509" t="s">
        <v>7762</v>
      </c>
    </row>
    <row r="5844" spans="1:2">
      <c r="A5844" s="509">
        <v>5841</v>
      </c>
      <c r="B5844" s="509" t="s">
        <v>7763</v>
      </c>
    </row>
    <row r="5845" spans="1:2">
      <c r="A5845" s="509">
        <v>5842</v>
      </c>
      <c r="B5845" s="509" t="s">
        <v>7764</v>
      </c>
    </row>
    <row r="5846" spans="1:2">
      <c r="A5846" s="509">
        <v>5843</v>
      </c>
      <c r="B5846" s="509" t="s">
        <v>7765</v>
      </c>
    </row>
    <row r="5847" spans="1:2">
      <c r="A5847" s="509">
        <v>5844</v>
      </c>
      <c r="B5847" s="509" t="s">
        <v>7766</v>
      </c>
    </row>
    <row r="5848" spans="1:2">
      <c r="A5848" s="509">
        <v>5845</v>
      </c>
      <c r="B5848" s="509" t="s">
        <v>7767</v>
      </c>
    </row>
    <row r="5849" spans="1:2">
      <c r="A5849" s="509">
        <v>5846</v>
      </c>
      <c r="B5849" s="509" t="s">
        <v>7768</v>
      </c>
    </row>
    <row r="5850" spans="1:2">
      <c r="A5850" s="509">
        <v>5847</v>
      </c>
      <c r="B5850" s="509" t="s">
        <v>7769</v>
      </c>
    </row>
    <row r="5851" spans="1:2">
      <c r="A5851" s="509">
        <v>5848</v>
      </c>
      <c r="B5851" s="509" t="s">
        <v>7770</v>
      </c>
    </row>
    <row r="5852" spans="1:2">
      <c r="A5852" s="509">
        <v>5849</v>
      </c>
      <c r="B5852" s="509" t="s">
        <v>7771</v>
      </c>
    </row>
    <row r="5853" spans="1:2">
      <c r="A5853" s="509">
        <v>5850</v>
      </c>
      <c r="B5853" s="509" t="s">
        <v>7772</v>
      </c>
    </row>
    <row r="5854" spans="1:2">
      <c r="A5854" s="509">
        <v>5851</v>
      </c>
      <c r="B5854" s="509" t="s">
        <v>7773</v>
      </c>
    </row>
    <row r="5855" spans="1:2">
      <c r="A5855" s="509">
        <v>5852</v>
      </c>
      <c r="B5855" s="509" t="s">
        <v>7774</v>
      </c>
    </row>
    <row r="5856" spans="1:2">
      <c r="A5856" s="509">
        <v>5853</v>
      </c>
      <c r="B5856" s="509" t="s">
        <v>7775</v>
      </c>
    </row>
    <row r="5857" spans="1:2">
      <c r="A5857" s="509">
        <v>5854</v>
      </c>
      <c r="B5857" s="509" t="s">
        <v>7776</v>
      </c>
    </row>
    <row r="5858" spans="1:2">
      <c r="A5858" s="509">
        <v>5855</v>
      </c>
      <c r="B5858" s="509" t="s">
        <v>7777</v>
      </c>
    </row>
    <row r="5859" spans="1:2">
      <c r="A5859" s="509">
        <v>5856</v>
      </c>
      <c r="B5859" s="509" t="s">
        <v>7778</v>
      </c>
    </row>
    <row r="5860" spans="1:2">
      <c r="A5860" s="509">
        <v>5857</v>
      </c>
      <c r="B5860" s="509" t="s">
        <v>7779</v>
      </c>
    </row>
    <row r="5861" spans="1:2">
      <c r="A5861" s="509">
        <v>5858</v>
      </c>
      <c r="B5861" s="509" t="s">
        <v>7780</v>
      </c>
    </row>
    <row r="5862" spans="1:2">
      <c r="A5862" s="509">
        <v>5859</v>
      </c>
      <c r="B5862" s="509" t="s">
        <v>7781</v>
      </c>
    </row>
    <row r="5863" spans="1:2">
      <c r="A5863" s="509">
        <v>5860</v>
      </c>
      <c r="B5863" s="509" t="s">
        <v>7782</v>
      </c>
    </row>
    <row r="5864" spans="1:2">
      <c r="A5864" s="509">
        <v>5861</v>
      </c>
      <c r="B5864" s="509" t="s">
        <v>7783</v>
      </c>
    </row>
    <row r="5865" spans="1:2">
      <c r="A5865" s="509">
        <v>5862</v>
      </c>
      <c r="B5865" s="509" t="s">
        <v>7784</v>
      </c>
    </row>
    <row r="5866" spans="1:2">
      <c r="A5866" s="509">
        <v>5863</v>
      </c>
      <c r="B5866" s="509" t="s">
        <v>7785</v>
      </c>
    </row>
    <row r="5867" spans="1:2">
      <c r="A5867" s="509">
        <v>5864</v>
      </c>
      <c r="B5867" s="509" t="s">
        <v>7786</v>
      </c>
    </row>
    <row r="5868" spans="1:2">
      <c r="A5868" s="509">
        <v>5865</v>
      </c>
      <c r="B5868" s="509" t="s">
        <v>7787</v>
      </c>
    </row>
    <row r="5869" spans="1:2">
      <c r="A5869" s="509">
        <v>5866</v>
      </c>
      <c r="B5869" s="509" t="s">
        <v>7788</v>
      </c>
    </row>
    <row r="5870" spans="1:2">
      <c r="A5870" s="509">
        <v>5867</v>
      </c>
      <c r="B5870" s="509" t="s">
        <v>7789</v>
      </c>
    </row>
    <row r="5871" spans="1:2">
      <c r="A5871" s="509">
        <v>5868</v>
      </c>
      <c r="B5871" s="509" t="s">
        <v>7790</v>
      </c>
    </row>
    <row r="5872" spans="1:2">
      <c r="A5872" s="509">
        <v>5869</v>
      </c>
      <c r="B5872" s="509" t="s">
        <v>7791</v>
      </c>
    </row>
    <row r="5873" spans="1:2">
      <c r="A5873" s="509">
        <v>5870</v>
      </c>
      <c r="B5873" s="509" t="s">
        <v>7792</v>
      </c>
    </row>
    <row r="5874" spans="1:2">
      <c r="A5874" s="509">
        <v>5871</v>
      </c>
      <c r="B5874" s="509" t="s">
        <v>7793</v>
      </c>
    </row>
    <row r="5875" spans="1:2">
      <c r="A5875" s="509">
        <v>5872</v>
      </c>
      <c r="B5875" s="509" t="s">
        <v>7794</v>
      </c>
    </row>
    <row r="5876" spans="1:2">
      <c r="A5876" s="509">
        <v>5873</v>
      </c>
      <c r="B5876" s="509" t="s">
        <v>7795</v>
      </c>
    </row>
    <row r="5877" spans="1:2">
      <c r="A5877" s="509">
        <v>5874</v>
      </c>
      <c r="B5877" s="509" t="s">
        <v>7796</v>
      </c>
    </row>
    <row r="5878" spans="1:2">
      <c r="A5878" s="509">
        <v>5875</v>
      </c>
      <c r="B5878" s="509" t="s">
        <v>7797</v>
      </c>
    </row>
    <row r="5879" spans="1:2">
      <c r="A5879" s="509">
        <v>5876</v>
      </c>
      <c r="B5879" s="509" t="s">
        <v>7798</v>
      </c>
    </row>
    <row r="5880" spans="1:2">
      <c r="A5880" s="509">
        <v>5877</v>
      </c>
      <c r="B5880" s="509" t="s">
        <v>7799</v>
      </c>
    </row>
    <row r="5881" spans="1:2">
      <c r="A5881" s="509">
        <v>5878</v>
      </c>
      <c r="B5881" s="509" t="s">
        <v>7800</v>
      </c>
    </row>
    <row r="5882" spans="1:2">
      <c r="A5882" s="509">
        <v>5879</v>
      </c>
      <c r="B5882" s="509" t="s">
        <v>7801</v>
      </c>
    </row>
    <row r="5883" spans="1:2">
      <c r="A5883" s="509">
        <v>5880</v>
      </c>
      <c r="B5883" s="509" t="s">
        <v>7802</v>
      </c>
    </row>
    <row r="5884" spans="1:2">
      <c r="A5884" s="509">
        <v>5881</v>
      </c>
      <c r="B5884" s="509" t="s">
        <v>7803</v>
      </c>
    </row>
    <row r="5885" spans="1:2">
      <c r="A5885" s="509">
        <v>5882</v>
      </c>
      <c r="B5885" s="509" t="s">
        <v>7804</v>
      </c>
    </row>
    <row r="5886" spans="1:2">
      <c r="A5886" s="509">
        <v>5883</v>
      </c>
      <c r="B5886" s="509" t="s">
        <v>7805</v>
      </c>
    </row>
    <row r="5887" spans="1:2">
      <c r="A5887" s="509">
        <v>5884</v>
      </c>
      <c r="B5887" s="509" t="s">
        <v>7806</v>
      </c>
    </row>
    <row r="5888" spans="1:2">
      <c r="A5888" s="509">
        <v>5885</v>
      </c>
      <c r="B5888" s="509" t="s">
        <v>7807</v>
      </c>
    </row>
    <row r="5889" spans="1:2">
      <c r="A5889" s="509">
        <v>5886</v>
      </c>
      <c r="B5889" s="509" t="s">
        <v>7808</v>
      </c>
    </row>
    <row r="5890" spans="1:2">
      <c r="A5890" s="509">
        <v>5887</v>
      </c>
      <c r="B5890" s="509" t="s">
        <v>7809</v>
      </c>
    </row>
    <row r="5891" spans="1:2">
      <c r="A5891" s="509">
        <v>5888</v>
      </c>
      <c r="B5891" s="509" t="s">
        <v>7810</v>
      </c>
    </row>
    <row r="5892" spans="1:2">
      <c r="A5892" s="509">
        <v>5889</v>
      </c>
      <c r="B5892" s="509" t="s">
        <v>7811</v>
      </c>
    </row>
    <row r="5893" spans="1:2">
      <c r="A5893" s="509">
        <v>5890</v>
      </c>
      <c r="B5893" s="509" t="s">
        <v>7812</v>
      </c>
    </row>
    <row r="5894" spans="1:2">
      <c r="A5894" s="509">
        <v>5891</v>
      </c>
      <c r="B5894" s="509" t="s">
        <v>7813</v>
      </c>
    </row>
    <row r="5895" spans="1:2">
      <c r="A5895" s="509">
        <v>5892</v>
      </c>
      <c r="B5895" s="509" t="s">
        <v>7814</v>
      </c>
    </row>
    <row r="5896" spans="1:2">
      <c r="A5896" s="509">
        <v>5893</v>
      </c>
      <c r="B5896" s="509" t="s">
        <v>7815</v>
      </c>
    </row>
    <row r="5897" spans="1:2">
      <c r="A5897" s="509">
        <v>5894</v>
      </c>
      <c r="B5897" s="509" t="s">
        <v>7816</v>
      </c>
    </row>
    <row r="5898" spans="1:2">
      <c r="A5898" s="509">
        <v>5895</v>
      </c>
      <c r="B5898" s="509" t="s">
        <v>7817</v>
      </c>
    </row>
    <row r="5899" spans="1:2">
      <c r="A5899" s="509">
        <v>5896</v>
      </c>
      <c r="B5899" s="509" t="s">
        <v>7818</v>
      </c>
    </row>
    <row r="5900" spans="1:2">
      <c r="A5900" s="509">
        <v>5897</v>
      </c>
      <c r="B5900" s="509" t="s">
        <v>7819</v>
      </c>
    </row>
    <row r="5901" spans="1:2">
      <c r="A5901" s="509">
        <v>5898</v>
      </c>
      <c r="B5901" s="509" t="s">
        <v>7820</v>
      </c>
    </row>
    <row r="5902" spans="1:2">
      <c r="A5902" s="509">
        <v>5899</v>
      </c>
      <c r="B5902" s="509" t="s">
        <v>7821</v>
      </c>
    </row>
    <row r="5903" spans="1:2">
      <c r="A5903" s="509">
        <v>5900</v>
      </c>
      <c r="B5903" s="509" t="s">
        <v>7822</v>
      </c>
    </row>
    <row r="5904" spans="1:2">
      <c r="A5904" s="509">
        <v>5901</v>
      </c>
      <c r="B5904" s="509" t="s">
        <v>7823</v>
      </c>
    </row>
    <row r="5905" spans="1:2">
      <c r="A5905" s="509">
        <v>5902</v>
      </c>
      <c r="B5905" s="509" t="s">
        <v>7824</v>
      </c>
    </row>
    <row r="5906" spans="1:2">
      <c r="A5906" s="509">
        <v>5903</v>
      </c>
      <c r="B5906" s="509" t="s">
        <v>7825</v>
      </c>
    </row>
    <row r="5907" spans="1:2">
      <c r="A5907" s="509">
        <v>5904</v>
      </c>
      <c r="B5907" s="509" t="s">
        <v>7826</v>
      </c>
    </row>
    <row r="5908" spans="1:2">
      <c r="A5908" s="509">
        <v>5905</v>
      </c>
      <c r="B5908" s="509" t="s">
        <v>7827</v>
      </c>
    </row>
    <row r="5909" spans="1:2">
      <c r="A5909" s="509">
        <v>5906</v>
      </c>
      <c r="B5909" s="509" t="s">
        <v>7828</v>
      </c>
    </row>
    <row r="5910" spans="1:2">
      <c r="A5910" s="509">
        <v>5907</v>
      </c>
      <c r="B5910" s="509" t="s">
        <v>7829</v>
      </c>
    </row>
    <row r="5911" spans="1:2">
      <c r="A5911" s="509">
        <v>5908</v>
      </c>
      <c r="B5911" s="509" t="s">
        <v>7830</v>
      </c>
    </row>
    <row r="5912" spans="1:2">
      <c r="A5912" s="509">
        <v>5909</v>
      </c>
      <c r="B5912" s="509" t="s">
        <v>7831</v>
      </c>
    </row>
    <row r="5913" spans="1:2">
      <c r="A5913" s="509">
        <v>5910</v>
      </c>
      <c r="B5913" s="509" t="s">
        <v>7832</v>
      </c>
    </row>
    <row r="5914" spans="1:2">
      <c r="A5914" s="509">
        <v>5911</v>
      </c>
      <c r="B5914" s="509" t="s">
        <v>7833</v>
      </c>
    </row>
    <row r="5915" spans="1:2">
      <c r="A5915" s="509">
        <v>5912</v>
      </c>
      <c r="B5915" s="509" t="s">
        <v>7834</v>
      </c>
    </row>
    <row r="5916" spans="1:2">
      <c r="A5916" s="509">
        <v>5913</v>
      </c>
      <c r="B5916" s="509" t="s">
        <v>7835</v>
      </c>
    </row>
    <row r="5917" spans="1:2">
      <c r="A5917" s="509">
        <v>5914</v>
      </c>
      <c r="B5917" s="509" t="s">
        <v>7836</v>
      </c>
    </row>
    <row r="5918" spans="1:2">
      <c r="A5918" s="509">
        <v>5915</v>
      </c>
      <c r="B5918" s="509" t="s">
        <v>7837</v>
      </c>
    </row>
    <row r="5919" spans="1:2">
      <c r="A5919" s="509">
        <v>5916</v>
      </c>
      <c r="B5919" s="509" t="s">
        <v>7838</v>
      </c>
    </row>
    <row r="5920" spans="1:2">
      <c r="A5920" s="509">
        <v>5917</v>
      </c>
      <c r="B5920" s="509" t="s">
        <v>7839</v>
      </c>
    </row>
    <row r="5921" spans="1:2">
      <c r="A5921" s="509">
        <v>5918</v>
      </c>
      <c r="B5921" s="509" t="s">
        <v>7840</v>
      </c>
    </row>
    <row r="5922" spans="1:2">
      <c r="A5922" s="509">
        <v>5919</v>
      </c>
      <c r="B5922" s="509" t="s">
        <v>7841</v>
      </c>
    </row>
    <row r="5923" spans="1:2">
      <c r="A5923" s="509">
        <v>5920</v>
      </c>
      <c r="B5923" s="509" t="s">
        <v>7842</v>
      </c>
    </row>
    <row r="5924" spans="1:2">
      <c r="A5924" s="509">
        <v>5921</v>
      </c>
      <c r="B5924" s="509" t="s">
        <v>7843</v>
      </c>
    </row>
    <row r="5925" spans="1:2">
      <c r="A5925" s="509">
        <v>5922</v>
      </c>
      <c r="B5925" s="509" t="s">
        <v>7844</v>
      </c>
    </row>
    <row r="5926" spans="1:2">
      <c r="A5926" s="509">
        <v>5923</v>
      </c>
      <c r="B5926" s="509" t="s">
        <v>7845</v>
      </c>
    </row>
    <row r="5927" spans="1:2">
      <c r="A5927" s="509">
        <v>5924</v>
      </c>
      <c r="B5927" s="509" t="s">
        <v>7846</v>
      </c>
    </row>
    <row r="5928" spans="1:2">
      <c r="A5928" s="509">
        <v>5925</v>
      </c>
      <c r="B5928" s="509" t="s">
        <v>7847</v>
      </c>
    </row>
    <row r="5929" spans="1:2">
      <c r="A5929" s="509">
        <v>5926</v>
      </c>
      <c r="B5929" s="509" t="s">
        <v>7848</v>
      </c>
    </row>
    <row r="5930" spans="1:2">
      <c r="A5930" s="509">
        <v>5927</v>
      </c>
      <c r="B5930" s="509" t="s">
        <v>7849</v>
      </c>
    </row>
    <row r="5931" spans="1:2">
      <c r="A5931" s="509">
        <v>5928</v>
      </c>
      <c r="B5931" s="509" t="s">
        <v>7850</v>
      </c>
    </row>
    <row r="5932" spans="1:2">
      <c r="A5932" s="509">
        <v>5929</v>
      </c>
      <c r="B5932" s="509" t="s">
        <v>7851</v>
      </c>
    </row>
    <row r="5933" spans="1:2">
      <c r="A5933" s="509">
        <v>5930</v>
      </c>
      <c r="B5933" s="509" t="s">
        <v>7852</v>
      </c>
    </row>
    <row r="5934" spans="1:2">
      <c r="A5934" s="509">
        <v>5931</v>
      </c>
      <c r="B5934" s="509" t="s">
        <v>7853</v>
      </c>
    </row>
    <row r="5935" spans="1:2">
      <c r="A5935" s="509">
        <v>5932</v>
      </c>
      <c r="B5935" s="509" t="s">
        <v>7854</v>
      </c>
    </row>
    <row r="5936" spans="1:2">
      <c r="A5936" s="509">
        <v>5933</v>
      </c>
      <c r="B5936" s="509" t="s">
        <v>7855</v>
      </c>
    </row>
    <row r="5937" spans="1:2">
      <c r="A5937" s="509">
        <v>5934</v>
      </c>
      <c r="B5937" s="509" t="s">
        <v>7856</v>
      </c>
    </row>
    <row r="5938" spans="1:2">
      <c r="A5938" s="509">
        <v>5935</v>
      </c>
      <c r="B5938" s="509" t="s">
        <v>7857</v>
      </c>
    </row>
    <row r="5939" spans="1:2">
      <c r="A5939" s="509">
        <v>5936</v>
      </c>
      <c r="B5939" s="509" t="s">
        <v>7858</v>
      </c>
    </row>
    <row r="5940" spans="1:2">
      <c r="A5940" s="509">
        <v>5937</v>
      </c>
      <c r="B5940" s="509" t="s">
        <v>7859</v>
      </c>
    </row>
    <row r="5941" spans="1:2">
      <c r="A5941" s="509">
        <v>5938</v>
      </c>
      <c r="B5941" s="509" t="s">
        <v>7860</v>
      </c>
    </row>
    <row r="5942" spans="1:2">
      <c r="A5942" s="509">
        <v>5939</v>
      </c>
      <c r="B5942" s="509" t="s">
        <v>7861</v>
      </c>
    </row>
    <row r="5943" spans="1:2">
      <c r="A5943" s="509">
        <v>5940</v>
      </c>
      <c r="B5943" s="509" t="s">
        <v>7862</v>
      </c>
    </row>
    <row r="5944" spans="1:2">
      <c r="A5944" s="509">
        <v>5941</v>
      </c>
      <c r="B5944" s="509" t="s">
        <v>7863</v>
      </c>
    </row>
    <row r="5945" spans="1:2">
      <c r="A5945" s="509">
        <v>5942</v>
      </c>
      <c r="B5945" s="509" t="s">
        <v>7864</v>
      </c>
    </row>
    <row r="5946" spans="1:2">
      <c r="A5946" s="509">
        <v>5943</v>
      </c>
      <c r="B5946" s="509" t="s">
        <v>7865</v>
      </c>
    </row>
    <row r="5947" spans="1:2">
      <c r="A5947" s="509">
        <v>5944</v>
      </c>
      <c r="B5947" s="509" t="s">
        <v>7866</v>
      </c>
    </row>
    <row r="5948" spans="1:2">
      <c r="A5948" s="509">
        <v>5945</v>
      </c>
      <c r="B5948" s="509" t="s">
        <v>7867</v>
      </c>
    </row>
    <row r="5949" spans="1:2">
      <c r="A5949" s="509">
        <v>5946</v>
      </c>
      <c r="B5949" s="509" t="s">
        <v>7868</v>
      </c>
    </row>
    <row r="5950" spans="1:2">
      <c r="A5950" s="509">
        <v>5947</v>
      </c>
      <c r="B5950" s="509" t="s">
        <v>7869</v>
      </c>
    </row>
    <row r="5951" spans="1:2">
      <c r="A5951" s="509">
        <v>5948</v>
      </c>
      <c r="B5951" s="509" t="s">
        <v>7870</v>
      </c>
    </row>
    <row r="5952" spans="1:2">
      <c r="A5952" s="509">
        <v>5949</v>
      </c>
      <c r="B5952" s="509" t="s">
        <v>7871</v>
      </c>
    </row>
    <row r="5953" spans="1:2">
      <c r="A5953" s="509">
        <v>5950</v>
      </c>
      <c r="B5953" s="509" t="s">
        <v>7872</v>
      </c>
    </row>
    <row r="5954" spans="1:2">
      <c r="A5954" s="509">
        <v>5951</v>
      </c>
      <c r="B5954" s="509" t="s">
        <v>7873</v>
      </c>
    </row>
    <row r="5955" spans="1:2">
      <c r="A5955" s="509">
        <v>5952</v>
      </c>
      <c r="B5955" s="509" t="s">
        <v>7874</v>
      </c>
    </row>
    <row r="5956" spans="1:2">
      <c r="A5956" s="509">
        <v>5953</v>
      </c>
      <c r="B5956" s="509" t="s">
        <v>7875</v>
      </c>
    </row>
    <row r="5957" spans="1:2">
      <c r="A5957" s="509">
        <v>5954</v>
      </c>
      <c r="B5957" s="509" t="s">
        <v>7876</v>
      </c>
    </row>
    <row r="5958" spans="1:2">
      <c r="A5958" s="509">
        <v>5955</v>
      </c>
      <c r="B5958" s="509" t="s">
        <v>7877</v>
      </c>
    </row>
    <row r="5959" spans="1:2">
      <c r="A5959" s="509">
        <v>5956</v>
      </c>
      <c r="B5959" s="509" t="s">
        <v>7878</v>
      </c>
    </row>
    <row r="5960" spans="1:2">
      <c r="A5960" s="509">
        <v>5957</v>
      </c>
      <c r="B5960" s="509" t="s">
        <v>7879</v>
      </c>
    </row>
    <row r="5961" spans="1:2">
      <c r="A5961" s="509">
        <v>5958</v>
      </c>
      <c r="B5961" s="509" t="s">
        <v>7880</v>
      </c>
    </row>
    <row r="5962" spans="1:2">
      <c r="A5962" s="509">
        <v>5959</v>
      </c>
      <c r="B5962" s="509" t="s">
        <v>7881</v>
      </c>
    </row>
    <row r="5963" spans="1:2">
      <c r="A5963" s="509">
        <v>5960</v>
      </c>
      <c r="B5963" s="509" t="s">
        <v>7882</v>
      </c>
    </row>
    <row r="5964" spans="1:2">
      <c r="A5964" s="509">
        <v>5961</v>
      </c>
      <c r="B5964" s="509" t="s">
        <v>7883</v>
      </c>
    </row>
    <row r="5965" spans="1:2">
      <c r="A5965" s="509">
        <v>5962</v>
      </c>
      <c r="B5965" s="509" t="s">
        <v>7884</v>
      </c>
    </row>
    <row r="5966" spans="1:2">
      <c r="A5966" s="509">
        <v>5963</v>
      </c>
      <c r="B5966" s="509" t="s">
        <v>7885</v>
      </c>
    </row>
    <row r="5967" spans="1:2">
      <c r="A5967" s="509">
        <v>5964</v>
      </c>
      <c r="B5967" s="509" t="s">
        <v>7886</v>
      </c>
    </row>
    <row r="5968" spans="1:2">
      <c r="A5968" s="509">
        <v>5965</v>
      </c>
      <c r="B5968" s="509" t="s">
        <v>7887</v>
      </c>
    </row>
    <row r="5969" spans="1:2">
      <c r="A5969" s="509">
        <v>5966</v>
      </c>
      <c r="B5969" s="509" t="s">
        <v>7888</v>
      </c>
    </row>
    <row r="5970" spans="1:2">
      <c r="A5970" s="509">
        <v>5967</v>
      </c>
      <c r="B5970" s="509" t="s">
        <v>7889</v>
      </c>
    </row>
    <row r="5971" spans="1:2">
      <c r="A5971" s="509">
        <v>5968</v>
      </c>
      <c r="B5971" s="509" t="s">
        <v>7890</v>
      </c>
    </row>
    <row r="5972" spans="1:2">
      <c r="A5972" s="509">
        <v>5969</v>
      </c>
      <c r="B5972" s="509" t="s">
        <v>7891</v>
      </c>
    </row>
    <row r="5973" spans="1:2">
      <c r="A5973" s="509">
        <v>5970</v>
      </c>
      <c r="B5973" s="509" t="s">
        <v>7892</v>
      </c>
    </row>
    <row r="5974" spans="1:2">
      <c r="A5974" s="509">
        <v>5971</v>
      </c>
      <c r="B5974" s="509" t="s">
        <v>7893</v>
      </c>
    </row>
    <row r="5975" spans="1:2">
      <c r="A5975" s="509">
        <v>5972</v>
      </c>
      <c r="B5975" s="509" t="s">
        <v>7894</v>
      </c>
    </row>
    <row r="5976" spans="1:2">
      <c r="A5976" s="509">
        <v>5973</v>
      </c>
      <c r="B5976" s="509" t="s">
        <v>7895</v>
      </c>
    </row>
    <row r="5977" spans="1:2">
      <c r="A5977" s="509">
        <v>5974</v>
      </c>
      <c r="B5977" s="509" t="s">
        <v>7896</v>
      </c>
    </row>
    <row r="5978" spans="1:2">
      <c r="A5978" s="509">
        <v>5975</v>
      </c>
      <c r="B5978" s="509" t="s">
        <v>7897</v>
      </c>
    </row>
    <row r="5979" spans="1:2">
      <c r="A5979" s="509">
        <v>5976</v>
      </c>
      <c r="B5979" s="509" t="s">
        <v>7898</v>
      </c>
    </row>
    <row r="5980" spans="1:2">
      <c r="A5980" s="509">
        <v>5977</v>
      </c>
      <c r="B5980" s="509" t="s">
        <v>7899</v>
      </c>
    </row>
    <row r="5981" spans="1:2">
      <c r="A5981" s="509">
        <v>5978</v>
      </c>
      <c r="B5981" s="509" t="s">
        <v>7900</v>
      </c>
    </row>
    <row r="5982" spans="1:2">
      <c r="A5982" s="509">
        <v>5979</v>
      </c>
      <c r="B5982" s="509" t="s">
        <v>7901</v>
      </c>
    </row>
    <row r="5983" spans="1:2">
      <c r="A5983" s="509">
        <v>5980</v>
      </c>
      <c r="B5983" s="509" t="s">
        <v>7902</v>
      </c>
    </row>
    <row r="5984" spans="1:2">
      <c r="A5984" s="509">
        <v>5981</v>
      </c>
      <c r="B5984" s="509" t="s">
        <v>7903</v>
      </c>
    </row>
    <row r="5985" spans="1:2">
      <c r="A5985" s="509">
        <v>5982</v>
      </c>
      <c r="B5985" s="509" t="s">
        <v>7904</v>
      </c>
    </row>
    <row r="5986" spans="1:2">
      <c r="A5986" s="509">
        <v>5983</v>
      </c>
      <c r="B5986" s="509" t="s">
        <v>7905</v>
      </c>
    </row>
    <row r="5987" spans="1:2">
      <c r="A5987" s="509">
        <v>5984</v>
      </c>
      <c r="B5987" s="509" t="s">
        <v>7906</v>
      </c>
    </row>
    <row r="5988" spans="1:2">
      <c r="A5988" s="509">
        <v>5985</v>
      </c>
      <c r="B5988" s="509" t="s">
        <v>7907</v>
      </c>
    </row>
    <row r="5989" spans="1:2">
      <c r="A5989" s="509">
        <v>5986</v>
      </c>
      <c r="B5989" s="509" t="s">
        <v>7908</v>
      </c>
    </row>
    <row r="5990" spans="1:2">
      <c r="A5990" s="509">
        <v>5987</v>
      </c>
      <c r="B5990" s="509" t="s">
        <v>7909</v>
      </c>
    </row>
    <row r="5991" spans="1:2">
      <c r="A5991" s="509">
        <v>5988</v>
      </c>
      <c r="B5991" s="509" t="s">
        <v>7910</v>
      </c>
    </row>
    <row r="5992" spans="1:2">
      <c r="A5992" s="509">
        <v>5989</v>
      </c>
      <c r="B5992" s="509" t="s">
        <v>7911</v>
      </c>
    </row>
    <row r="5993" spans="1:2">
      <c r="A5993" s="509">
        <v>5990</v>
      </c>
      <c r="B5993" s="509" t="s">
        <v>7912</v>
      </c>
    </row>
    <row r="5994" spans="1:2">
      <c r="A5994" s="509">
        <v>5991</v>
      </c>
      <c r="B5994" s="509" t="s">
        <v>7913</v>
      </c>
    </row>
    <row r="5995" spans="1:2">
      <c r="A5995" s="509">
        <v>5992</v>
      </c>
      <c r="B5995" s="509" t="s">
        <v>7914</v>
      </c>
    </row>
    <row r="5996" spans="1:2">
      <c r="A5996" s="509">
        <v>5993</v>
      </c>
      <c r="B5996" s="509" t="s">
        <v>7915</v>
      </c>
    </row>
    <row r="5997" spans="1:2">
      <c r="A5997" s="509">
        <v>5994</v>
      </c>
      <c r="B5997" s="509" t="s">
        <v>7916</v>
      </c>
    </row>
    <row r="5998" spans="1:2">
      <c r="A5998" s="509">
        <v>5995</v>
      </c>
      <c r="B5998" s="509" t="s">
        <v>7917</v>
      </c>
    </row>
    <row r="5999" spans="1:2">
      <c r="A5999" s="509">
        <v>5996</v>
      </c>
      <c r="B5999" s="509" t="s">
        <v>7918</v>
      </c>
    </row>
    <row r="6000" spans="1:2">
      <c r="A6000" s="509">
        <v>5997</v>
      </c>
      <c r="B6000" s="509" t="s">
        <v>7919</v>
      </c>
    </row>
    <row r="6001" spans="1:2">
      <c r="A6001" s="509">
        <v>5998</v>
      </c>
      <c r="B6001" s="509" t="s">
        <v>7920</v>
      </c>
    </row>
    <row r="6002" spans="1:2">
      <c r="A6002" s="509">
        <v>5999</v>
      </c>
      <c r="B6002" s="509" t="s">
        <v>7921</v>
      </c>
    </row>
    <row r="6003" spans="1:2">
      <c r="A6003" s="509">
        <v>6000</v>
      </c>
      <c r="B6003" s="509" t="s">
        <v>7922</v>
      </c>
    </row>
    <row r="6004" spans="1:2">
      <c r="A6004" s="509">
        <v>6001</v>
      </c>
      <c r="B6004" s="509" t="s">
        <v>7923</v>
      </c>
    </row>
    <row r="6005" spans="1:2">
      <c r="A6005" s="509">
        <v>6002</v>
      </c>
      <c r="B6005" s="509" t="s">
        <v>7924</v>
      </c>
    </row>
    <row r="6006" spans="1:2">
      <c r="A6006" s="509">
        <v>6003</v>
      </c>
      <c r="B6006" s="509" t="s">
        <v>7925</v>
      </c>
    </row>
    <row r="6007" spans="1:2">
      <c r="A6007" s="509">
        <v>6004</v>
      </c>
      <c r="B6007" s="509" t="s">
        <v>7926</v>
      </c>
    </row>
    <row r="6008" spans="1:2">
      <c r="A6008" s="509">
        <v>6005</v>
      </c>
      <c r="B6008" s="509" t="s">
        <v>7927</v>
      </c>
    </row>
    <row r="6009" spans="1:2">
      <c r="A6009" s="509">
        <v>6006</v>
      </c>
      <c r="B6009" s="509" t="s">
        <v>7928</v>
      </c>
    </row>
    <row r="6010" spans="1:2">
      <c r="A6010" s="509">
        <v>6007</v>
      </c>
      <c r="B6010" s="509" t="s">
        <v>7929</v>
      </c>
    </row>
    <row r="6011" spans="1:2">
      <c r="A6011" s="509">
        <v>6008</v>
      </c>
      <c r="B6011" s="509" t="s">
        <v>7930</v>
      </c>
    </row>
    <row r="6012" spans="1:2">
      <c r="A6012" s="509">
        <v>6009</v>
      </c>
      <c r="B6012" s="509" t="s">
        <v>7931</v>
      </c>
    </row>
    <row r="6013" spans="1:2">
      <c r="A6013" s="509">
        <v>6010</v>
      </c>
      <c r="B6013" s="509" t="s">
        <v>7932</v>
      </c>
    </row>
    <row r="6014" spans="1:2">
      <c r="A6014" s="509">
        <v>6011</v>
      </c>
      <c r="B6014" s="509" t="s">
        <v>7933</v>
      </c>
    </row>
    <row r="6015" spans="1:2">
      <c r="A6015" s="509">
        <v>6012</v>
      </c>
      <c r="B6015" s="509" t="s">
        <v>7934</v>
      </c>
    </row>
    <row r="6016" spans="1:2">
      <c r="A6016" s="509">
        <v>6013</v>
      </c>
      <c r="B6016" s="509" t="s">
        <v>7935</v>
      </c>
    </row>
    <row r="6017" spans="1:2">
      <c r="A6017" s="509">
        <v>6014</v>
      </c>
      <c r="B6017" s="509" t="s">
        <v>7936</v>
      </c>
    </row>
    <row r="6018" spans="1:2">
      <c r="A6018" s="509">
        <v>6015</v>
      </c>
      <c r="B6018" s="509" t="s">
        <v>7937</v>
      </c>
    </row>
    <row r="6019" spans="1:2">
      <c r="A6019" s="509">
        <v>6016</v>
      </c>
      <c r="B6019" s="509" t="s">
        <v>7938</v>
      </c>
    </row>
    <row r="6020" spans="1:2">
      <c r="A6020" s="509">
        <v>6017</v>
      </c>
      <c r="B6020" s="509" t="s">
        <v>7939</v>
      </c>
    </row>
    <row r="6021" spans="1:2">
      <c r="A6021" s="509">
        <v>6018</v>
      </c>
      <c r="B6021" s="509" t="s">
        <v>7940</v>
      </c>
    </row>
    <row r="6022" spans="1:2">
      <c r="A6022" s="509">
        <v>6019</v>
      </c>
      <c r="B6022" s="509" t="s">
        <v>7941</v>
      </c>
    </row>
    <row r="6023" spans="1:2">
      <c r="A6023" s="509">
        <v>6020</v>
      </c>
      <c r="B6023" s="509" t="s">
        <v>7942</v>
      </c>
    </row>
    <row r="6024" spans="1:2">
      <c r="A6024" s="509">
        <v>6021</v>
      </c>
      <c r="B6024" s="509" t="s">
        <v>7943</v>
      </c>
    </row>
    <row r="6025" spans="1:2">
      <c r="A6025" s="509">
        <v>6022</v>
      </c>
      <c r="B6025" s="509" t="s">
        <v>7944</v>
      </c>
    </row>
    <row r="6026" spans="1:2">
      <c r="A6026" s="509">
        <v>6023</v>
      </c>
      <c r="B6026" s="509" t="s">
        <v>7945</v>
      </c>
    </row>
    <row r="6027" spans="1:2">
      <c r="A6027" s="509">
        <v>6024</v>
      </c>
      <c r="B6027" s="509" t="s">
        <v>7946</v>
      </c>
    </row>
    <row r="6028" spans="1:2">
      <c r="A6028" s="509">
        <v>6025</v>
      </c>
      <c r="B6028" s="509" t="s">
        <v>7947</v>
      </c>
    </row>
    <row r="6029" spans="1:2">
      <c r="A6029" s="509">
        <v>6026</v>
      </c>
      <c r="B6029" s="509" t="s">
        <v>7948</v>
      </c>
    </row>
    <row r="6030" spans="1:2">
      <c r="A6030" s="509">
        <v>6027</v>
      </c>
      <c r="B6030" s="509" t="s">
        <v>7949</v>
      </c>
    </row>
    <row r="6031" spans="1:2">
      <c r="A6031" s="509">
        <v>6028</v>
      </c>
      <c r="B6031" s="509" t="s">
        <v>7950</v>
      </c>
    </row>
    <row r="6032" spans="1:2">
      <c r="A6032" s="509">
        <v>6029</v>
      </c>
      <c r="B6032" s="509" t="s">
        <v>7951</v>
      </c>
    </row>
    <row r="6033" spans="1:2">
      <c r="A6033" s="509">
        <v>6030</v>
      </c>
      <c r="B6033" s="509" t="s">
        <v>7952</v>
      </c>
    </row>
    <row r="6034" spans="1:2">
      <c r="A6034" s="509">
        <v>6031</v>
      </c>
      <c r="B6034" s="509" t="s">
        <v>7953</v>
      </c>
    </row>
    <row r="6035" spans="1:2">
      <c r="A6035" s="509">
        <v>6032</v>
      </c>
      <c r="B6035" s="509" t="s">
        <v>7954</v>
      </c>
    </row>
    <row r="6036" spans="1:2">
      <c r="A6036" s="509">
        <v>6033</v>
      </c>
      <c r="B6036" s="509" t="s">
        <v>7955</v>
      </c>
    </row>
    <row r="6037" spans="1:2">
      <c r="A6037" s="509">
        <v>6034</v>
      </c>
      <c r="B6037" s="509" t="s">
        <v>7956</v>
      </c>
    </row>
    <row r="6038" spans="1:2">
      <c r="A6038" s="509">
        <v>6035</v>
      </c>
      <c r="B6038" s="509" t="s">
        <v>7957</v>
      </c>
    </row>
    <row r="6039" spans="1:2">
      <c r="A6039" s="509">
        <v>6036</v>
      </c>
      <c r="B6039" s="509" t="s">
        <v>7958</v>
      </c>
    </row>
    <row r="6040" spans="1:2">
      <c r="A6040" s="509">
        <v>6037</v>
      </c>
      <c r="B6040" s="509" t="s">
        <v>7959</v>
      </c>
    </row>
    <row r="6041" spans="1:2">
      <c r="A6041" s="509">
        <v>6038</v>
      </c>
      <c r="B6041" s="509" t="s">
        <v>7960</v>
      </c>
    </row>
    <row r="6042" spans="1:2">
      <c r="A6042" s="509">
        <v>6039</v>
      </c>
      <c r="B6042" s="509" t="s">
        <v>7961</v>
      </c>
    </row>
    <row r="6043" spans="1:2">
      <c r="A6043" s="509">
        <v>6040</v>
      </c>
      <c r="B6043" s="509" t="s">
        <v>7962</v>
      </c>
    </row>
    <row r="6044" spans="1:2">
      <c r="A6044" s="509">
        <v>6041</v>
      </c>
      <c r="B6044" s="509" t="s">
        <v>7963</v>
      </c>
    </row>
    <row r="6045" spans="1:2">
      <c r="A6045" s="509">
        <v>6042</v>
      </c>
      <c r="B6045" s="509" t="s">
        <v>7964</v>
      </c>
    </row>
    <row r="6046" spans="1:2">
      <c r="A6046" s="509">
        <v>6043</v>
      </c>
      <c r="B6046" s="509" t="s">
        <v>7965</v>
      </c>
    </row>
    <row r="6047" spans="1:2">
      <c r="A6047" s="509">
        <v>6044</v>
      </c>
      <c r="B6047" s="509" t="s">
        <v>7966</v>
      </c>
    </row>
    <row r="6048" spans="1:2">
      <c r="A6048" s="509">
        <v>6045</v>
      </c>
      <c r="B6048" s="509" t="s">
        <v>7967</v>
      </c>
    </row>
    <row r="6049" spans="1:2">
      <c r="A6049" s="509">
        <v>6046</v>
      </c>
      <c r="B6049" s="509" t="s">
        <v>7968</v>
      </c>
    </row>
    <row r="6050" spans="1:2">
      <c r="A6050" s="509">
        <v>6047</v>
      </c>
      <c r="B6050" s="509" t="s">
        <v>7969</v>
      </c>
    </row>
    <row r="6051" spans="1:2">
      <c r="A6051" s="509">
        <v>6048</v>
      </c>
      <c r="B6051" s="509" t="s">
        <v>7970</v>
      </c>
    </row>
    <row r="6052" spans="1:2">
      <c r="A6052" s="509">
        <v>6049</v>
      </c>
      <c r="B6052" s="509" t="s">
        <v>7971</v>
      </c>
    </row>
    <row r="6053" spans="1:2">
      <c r="A6053" s="509">
        <v>6050</v>
      </c>
      <c r="B6053" s="509" t="s">
        <v>7972</v>
      </c>
    </row>
    <row r="6054" spans="1:2">
      <c r="A6054" s="509">
        <v>6051</v>
      </c>
      <c r="B6054" s="509" t="s">
        <v>7973</v>
      </c>
    </row>
    <row r="6055" spans="1:2">
      <c r="A6055" s="509">
        <v>6052</v>
      </c>
      <c r="B6055" s="509" t="s">
        <v>7974</v>
      </c>
    </row>
    <row r="6056" spans="1:2">
      <c r="A6056" s="509">
        <v>6053</v>
      </c>
      <c r="B6056" s="509" t="s">
        <v>7975</v>
      </c>
    </row>
    <row r="6057" spans="1:2">
      <c r="A6057" s="509">
        <v>6054</v>
      </c>
      <c r="B6057" s="509" t="s">
        <v>7976</v>
      </c>
    </row>
    <row r="6058" spans="1:2">
      <c r="A6058" s="509">
        <v>6055</v>
      </c>
      <c r="B6058" s="509" t="s">
        <v>7977</v>
      </c>
    </row>
    <row r="6059" spans="1:2">
      <c r="A6059" s="509">
        <v>6056</v>
      </c>
      <c r="B6059" s="509" t="s">
        <v>7978</v>
      </c>
    </row>
    <row r="6060" spans="1:2">
      <c r="A6060" s="509">
        <v>6057</v>
      </c>
      <c r="B6060" s="509" t="s">
        <v>7979</v>
      </c>
    </row>
    <row r="6061" spans="1:2">
      <c r="A6061" s="509">
        <v>6058</v>
      </c>
      <c r="B6061" s="509" t="s">
        <v>7980</v>
      </c>
    </row>
    <row r="6062" spans="1:2">
      <c r="A6062" s="509">
        <v>6059</v>
      </c>
      <c r="B6062" s="509" t="s">
        <v>7981</v>
      </c>
    </row>
    <row r="6063" spans="1:2">
      <c r="A6063" s="509">
        <v>6060</v>
      </c>
      <c r="B6063" s="509" t="s">
        <v>7982</v>
      </c>
    </row>
    <row r="6064" spans="1:2">
      <c r="A6064" s="509">
        <v>6061</v>
      </c>
      <c r="B6064" s="509" t="s">
        <v>7983</v>
      </c>
    </row>
    <row r="6065" spans="1:2">
      <c r="A6065" s="509">
        <v>6062</v>
      </c>
      <c r="B6065" s="509" t="s">
        <v>7984</v>
      </c>
    </row>
    <row r="6066" spans="1:2">
      <c r="A6066" s="509">
        <v>6063</v>
      </c>
      <c r="B6066" s="509" t="s">
        <v>7985</v>
      </c>
    </row>
    <row r="6067" spans="1:2">
      <c r="A6067" s="509">
        <v>6064</v>
      </c>
      <c r="B6067" s="509" t="s">
        <v>7986</v>
      </c>
    </row>
    <row r="6068" spans="1:2">
      <c r="A6068" s="509">
        <v>6065</v>
      </c>
      <c r="B6068" s="509" t="s">
        <v>7987</v>
      </c>
    </row>
    <row r="6069" spans="1:2">
      <c r="A6069" s="509">
        <v>6066</v>
      </c>
      <c r="B6069" s="509" t="s">
        <v>7988</v>
      </c>
    </row>
    <row r="6070" spans="1:2">
      <c r="A6070" s="509">
        <v>6067</v>
      </c>
      <c r="B6070" s="509" t="s">
        <v>7989</v>
      </c>
    </row>
    <row r="6071" spans="1:2">
      <c r="A6071" s="509">
        <v>6068</v>
      </c>
      <c r="B6071" s="509" t="s">
        <v>7990</v>
      </c>
    </row>
    <row r="6072" spans="1:2">
      <c r="A6072" s="509">
        <v>6069</v>
      </c>
      <c r="B6072" s="509" t="s">
        <v>7991</v>
      </c>
    </row>
    <row r="6073" spans="1:2">
      <c r="A6073" s="509">
        <v>6070</v>
      </c>
      <c r="B6073" s="509" t="s">
        <v>7992</v>
      </c>
    </row>
    <row r="6074" spans="1:2">
      <c r="A6074" s="509">
        <v>6071</v>
      </c>
      <c r="B6074" s="509" t="s">
        <v>7993</v>
      </c>
    </row>
    <row r="6075" spans="1:2">
      <c r="A6075" s="509">
        <v>6072</v>
      </c>
      <c r="B6075" s="509" t="s">
        <v>7994</v>
      </c>
    </row>
    <row r="6076" spans="1:2">
      <c r="A6076" s="509">
        <v>6073</v>
      </c>
      <c r="B6076" s="509" t="s">
        <v>7995</v>
      </c>
    </row>
    <row r="6077" spans="1:2">
      <c r="A6077" s="509">
        <v>6074</v>
      </c>
      <c r="B6077" s="509" t="s">
        <v>7996</v>
      </c>
    </row>
    <row r="6078" spans="1:2">
      <c r="A6078" s="509">
        <v>6075</v>
      </c>
      <c r="B6078" s="509" t="s">
        <v>7997</v>
      </c>
    </row>
    <row r="6079" spans="1:2">
      <c r="A6079" s="509">
        <v>6076</v>
      </c>
      <c r="B6079" s="509" t="s">
        <v>7998</v>
      </c>
    </row>
    <row r="6080" spans="1:2">
      <c r="A6080" s="509">
        <v>6077</v>
      </c>
      <c r="B6080" s="509" t="s">
        <v>7999</v>
      </c>
    </row>
    <row r="6081" spans="1:2">
      <c r="A6081" s="509">
        <v>6078</v>
      </c>
      <c r="B6081" s="509" t="s">
        <v>8000</v>
      </c>
    </row>
    <row r="6082" spans="1:2">
      <c r="A6082" s="509">
        <v>6079</v>
      </c>
      <c r="B6082" s="509" t="s">
        <v>8001</v>
      </c>
    </row>
    <row r="6083" spans="1:2">
      <c r="A6083" s="509">
        <v>6080</v>
      </c>
      <c r="B6083" s="509" t="s">
        <v>8002</v>
      </c>
    </row>
    <row r="6084" spans="1:2">
      <c r="A6084" s="509">
        <v>6081</v>
      </c>
      <c r="B6084" s="509" t="s">
        <v>8003</v>
      </c>
    </row>
    <row r="6085" spans="1:2">
      <c r="A6085" s="509">
        <v>6082</v>
      </c>
      <c r="B6085" s="509" t="s">
        <v>8004</v>
      </c>
    </row>
    <row r="6086" spans="1:2">
      <c r="A6086" s="509">
        <v>6083</v>
      </c>
      <c r="B6086" s="509" t="s">
        <v>8005</v>
      </c>
    </row>
    <row r="6087" spans="1:2">
      <c r="A6087" s="509">
        <v>6084</v>
      </c>
      <c r="B6087" s="509" t="s">
        <v>8006</v>
      </c>
    </row>
    <row r="6088" spans="1:2">
      <c r="A6088" s="509">
        <v>6085</v>
      </c>
      <c r="B6088" s="509" t="s">
        <v>8007</v>
      </c>
    </row>
    <row r="6089" spans="1:2">
      <c r="A6089" s="509">
        <v>6086</v>
      </c>
      <c r="B6089" s="509" t="s">
        <v>8008</v>
      </c>
    </row>
    <row r="6090" spans="1:2">
      <c r="A6090" s="509">
        <v>6087</v>
      </c>
      <c r="B6090" s="509" t="s">
        <v>8009</v>
      </c>
    </row>
    <row r="6091" spans="1:2">
      <c r="A6091" s="509">
        <v>6088</v>
      </c>
      <c r="B6091" s="509" t="s">
        <v>8010</v>
      </c>
    </row>
    <row r="6092" spans="1:2">
      <c r="A6092" s="509">
        <v>6089</v>
      </c>
      <c r="B6092" s="509" t="s">
        <v>8011</v>
      </c>
    </row>
    <row r="6093" spans="1:2">
      <c r="A6093" s="509">
        <v>6090</v>
      </c>
      <c r="B6093" s="509" t="s">
        <v>8012</v>
      </c>
    </row>
    <row r="6094" spans="1:2">
      <c r="A6094" s="509">
        <v>6091</v>
      </c>
      <c r="B6094" s="509" t="s">
        <v>8013</v>
      </c>
    </row>
    <row r="6095" spans="1:2">
      <c r="A6095" s="509">
        <v>6092</v>
      </c>
      <c r="B6095" s="509" t="s">
        <v>8014</v>
      </c>
    </row>
    <row r="6096" spans="1:2">
      <c r="A6096" s="509">
        <v>6093</v>
      </c>
      <c r="B6096" s="509" t="s">
        <v>8015</v>
      </c>
    </row>
    <row r="6097" spans="1:2">
      <c r="A6097" s="509">
        <v>6094</v>
      </c>
      <c r="B6097" s="509" t="s">
        <v>8016</v>
      </c>
    </row>
    <row r="6098" spans="1:2">
      <c r="A6098" s="509">
        <v>6095</v>
      </c>
      <c r="B6098" s="509" t="s">
        <v>8017</v>
      </c>
    </row>
    <row r="6099" spans="1:2">
      <c r="A6099" s="509">
        <v>6096</v>
      </c>
      <c r="B6099" s="509" t="s">
        <v>8018</v>
      </c>
    </row>
    <row r="6100" spans="1:2">
      <c r="A6100" s="509">
        <v>6097</v>
      </c>
      <c r="B6100" s="509" t="s">
        <v>8019</v>
      </c>
    </row>
    <row r="6101" spans="1:2">
      <c r="A6101" s="509">
        <v>6098</v>
      </c>
      <c r="B6101" s="509" t="s">
        <v>8020</v>
      </c>
    </row>
    <row r="6102" spans="1:2">
      <c r="A6102" s="509">
        <v>6099</v>
      </c>
      <c r="B6102" s="509" t="s">
        <v>8021</v>
      </c>
    </row>
    <row r="6103" spans="1:2">
      <c r="A6103" s="509">
        <v>6100</v>
      </c>
      <c r="B6103" s="509" t="s">
        <v>8022</v>
      </c>
    </row>
    <row r="6104" spans="1:2">
      <c r="A6104" s="509">
        <v>6101</v>
      </c>
      <c r="B6104" s="509" t="s">
        <v>8023</v>
      </c>
    </row>
    <row r="6105" spans="1:2">
      <c r="A6105" s="509">
        <v>6102</v>
      </c>
      <c r="B6105" s="509" t="s">
        <v>8024</v>
      </c>
    </row>
    <row r="6106" spans="1:2">
      <c r="A6106" s="509">
        <v>6103</v>
      </c>
      <c r="B6106" s="509" t="s">
        <v>8025</v>
      </c>
    </row>
    <row r="6107" spans="1:2">
      <c r="A6107" s="509">
        <v>6104</v>
      </c>
      <c r="B6107" s="509" t="s">
        <v>8026</v>
      </c>
    </row>
    <row r="6108" spans="1:2">
      <c r="A6108" s="509">
        <v>6105</v>
      </c>
      <c r="B6108" s="509" t="s">
        <v>8027</v>
      </c>
    </row>
    <row r="6109" spans="1:2">
      <c r="A6109" s="509">
        <v>6106</v>
      </c>
      <c r="B6109" s="509" t="s">
        <v>8028</v>
      </c>
    </row>
    <row r="6110" spans="1:2">
      <c r="A6110" s="509">
        <v>6107</v>
      </c>
      <c r="B6110" s="509" t="s">
        <v>8029</v>
      </c>
    </row>
    <row r="6111" spans="1:2">
      <c r="A6111" s="509">
        <v>6108</v>
      </c>
      <c r="B6111" s="509" t="s">
        <v>8030</v>
      </c>
    </row>
    <row r="6112" spans="1:2">
      <c r="A6112" s="509">
        <v>6109</v>
      </c>
      <c r="B6112" s="509" t="s">
        <v>8031</v>
      </c>
    </row>
    <row r="6113" spans="1:2">
      <c r="A6113" s="509">
        <v>6110</v>
      </c>
      <c r="B6113" s="509" t="s">
        <v>8032</v>
      </c>
    </row>
    <row r="6114" spans="1:2">
      <c r="A6114" s="509">
        <v>6111</v>
      </c>
      <c r="B6114" s="509" t="s">
        <v>8033</v>
      </c>
    </row>
    <row r="6115" spans="1:2">
      <c r="A6115" s="509">
        <v>6112</v>
      </c>
      <c r="B6115" s="509" t="s">
        <v>8034</v>
      </c>
    </row>
    <row r="6116" spans="1:2">
      <c r="A6116" s="509">
        <v>6113</v>
      </c>
      <c r="B6116" s="509" t="s">
        <v>8035</v>
      </c>
    </row>
    <row r="6117" spans="1:2">
      <c r="A6117" s="509">
        <v>6114</v>
      </c>
      <c r="B6117" s="509" t="s">
        <v>8036</v>
      </c>
    </row>
    <row r="6118" spans="1:2">
      <c r="A6118" s="509">
        <v>6115</v>
      </c>
      <c r="B6118" s="509" t="s">
        <v>8037</v>
      </c>
    </row>
    <row r="6119" spans="1:2">
      <c r="A6119" s="509">
        <v>6116</v>
      </c>
      <c r="B6119" s="509" t="s">
        <v>8038</v>
      </c>
    </row>
    <row r="6120" spans="1:2">
      <c r="A6120" s="509">
        <v>6117</v>
      </c>
      <c r="B6120" s="509" t="s">
        <v>8039</v>
      </c>
    </row>
    <row r="6121" spans="1:2">
      <c r="A6121" s="509">
        <v>6118</v>
      </c>
      <c r="B6121" s="509" t="s">
        <v>8040</v>
      </c>
    </row>
    <row r="6122" spans="1:2">
      <c r="A6122" s="509">
        <v>6119</v>
      </c>
      <c r="B6122" s="509" t="s">
        <v>8041</v>
      </c>
    </row>
    <row r="6123" spans="1:2">
      <c r="A6123" s="509">
        <v>6120</v>
      </c>
      <c r="B6123" s="509" t="s">
        <v>8042</v>
      </c>
    </row>
    <row r="6124" spans="1:2">
      <c r="A6124" s="509">
        <v>6121</v>
      </c>
      <c r="B6124" s="509" t="s">
        <v>8043</v>
      </c>
    </row>
    <row r="6125" spans="1:2">
      <c r="A6125" s="509">
        <v>6122</v>
      </c>
      <c r="B6125" s="509" t="s">
        <v>8044</v>
      </c>
    </row>
    <row r="6126" spans="1:2">
      <c r="A6126" s="509">
        <v>6123</v>
      </c>
      <c r="B6126" s="509" t="s">
        <v>8045</v>
      </c>
    </row>
    <row r="6127" spans="1:2">
      <c r="A6127" s="509">
        <v>6124</v>
      </c>
      <c r="B6127" s="509" t="s">
        <v>8046</v>
      </c>
    </row>
    <row r="6128" spans="1:2">
      <c r="A6128" s="509">
        <v>6125</v>
      </c>
      <c r="B6128" s="509" t="s">
        <v>8047</v>
      </c>
    </row>
    <row r="6129" spans="1:2">
      <c r="A6129" s="509">
        <v>6126</v>
      </c>
      <c r="B6129" s="509" t="s">
        <v>8048</v>
      </c>
    </row>
    <row r="6130" spans="1:2">
      <c r="A6130" s="509">
        <v>6127</v>
      </c>
      <c r="B6130" s="509" t="s">
        <v>8049</v>
      </c>
    </row>
    <row r="6131" spans="1:2">
      <c r="A6131" s="509">
        <v>6128</v>
      </c>
      <c r="B6131" s="509" t="s">
        <v>8050</v>
      </c>
    </row>
    <row r="6132" spans="1:2">
      <c r="A6132" s="509">
        <v>6129</v>
      </c>
      <c r="B6132" s="509" t="s">
        <v>8051</v>
      </c>
    </row>
    <row r="6133" spans="1:2">
      <c r="A6133" s="509">
        <v>6130</v>
      </c>
      <c r="B6133" s="509" t="s">
        <v>8052</v>
      </c>
    </row>
    <row r="6134" spans="1:2">
      <c r="A6134" s="509">
        <v>6131</v>
      </c>
      <c r="B6134" s="509" t="s">
        <v>8053</v>
      </c>
    </row>
    <row r="6135" spans="1:2">
      <c r="A6135" s="509">
        <v>6132</v>
      </c>
      <c r="B6135" s="509" t="s">
        <v>8054</v>
      </c>
    </row>
    <row r="6136" spans="1:2">
      <c r="A6136" s="509">
        <v>6133</v>
      </c>
      <c r="B6136" s="509" t="s">
        <v>8055</v>
      </c>
    </row>
    <row r="6137" spans="1:2">
      <c r="A6137" s="509">
        <v>6134</v>
      </c>
      <c r="B6137" s="509" t="s">
        <v>8056</v>
      </c>
    </row>
    <row r="6138" spans="1:2">
      <c r="A6138" s="509">
        <v>6135</v>
      </c>
      <c r="B6138" s="509" t="s">
        <v>8057</v>
      </c>
    </row>
    <row r="6139" spans="1:2">
      <c r="A6139" s="509">
        <v>6136</v>
      </c>
      <c r="B6139" s="509" t="s">
        <v>8058</v>
      </c>
    </row>
    <row r="6140" spans="1:2">
      <c r="A6140" s="509">
        <v>6137</v>
      </c>
      <c r="B6140" s="509" t="s">
        <v>8059</v>
      </c>
    </row>
    <row r="6141" spans="1:2">
      <c r="A6141" s="509">
        <v>6138</v>
      </c>
      <c r="B6141" s="509" t="s">
        <v>8060</v>
      </c>
    </row>
    <row r="6142" spans="1:2">
      <c r="A6142" s="509">
        <v>6139</v>
      </c>
      <c r="B6142" s="509" t="s">
        <v>8061</v>
      </c>
    </row>
    <row r="6143" spans="1:2">
      <c r="A6143" s="509">
        <v>6140</v>
      </c>
      <c r="B6143" s="509" t="s">
        <v>8062</v>
      </c>
    </row>
    <row r="6144" spans="1:2">
      <c r="A6144" s="509">
        <v>6141</v>
      </c>
      <c r="B6144" s="509" t="s">
        <v>8063</v>
      </c>
    </row>
    <row r="6145" spans="1:2">
      <c r="A6145" s="509">
        <v>6142</v>
      </c>
      <c r="B6145" s="509" t="s">
        <v>8064</v>
      </c>
    </row>
    <row r="6146" spans="1:2">
      <c r="A6146" s="509">
        <v>6143</v>
      </c>
      <c r="B6146" s="509" t="s">
        <v>8065</v>
      </c>
    </row>
    <row r="6147" spans="1:2">
      <c r="A6147" s="509">
        <v>6144</v>
      </c>
      <c r="B6147" s="509" t="s">
        <v>8066</v>
      </c>
    </row>
    <row r="6148" spans="1:2">
      <c r="A6148" s="509">
        <v>6145</v>
      </c>
      <c r="B6148" s="509" t="s">
        <v>8067</v>
      </c>
    </row>
    <row r="6149" spans="1:2">
      <c r="A6149" s="509">
        <v>6146</v>
      </c>
      <c r="B6149" s="509" t="s">
        <v>8068</v>
      </c>
    </row>
    <row r="6150" spans="1:2">
      <c r="A6150" s="509">
        <v>6147</v>
      </c>
      <c r="B6150" s="509" t="s">
        <v>8069</v>
      </c>
    </row>
    <row r="6151" spans="1:2">
      <c r="A6151" s="509">
        <v>6148</v>
      </c>
      <c r="B6151" s="509" t="s">
        <v>8070</v>
      </c>
    </row>
    <row r="6152" spans="1:2">
      <c r="A6152" s="509">
        <v>6149</v>
      </c>
      <c r="B6152" s="509" t="s">
        <v>8071</v>
      </c>
    </row>
    <row r="6153" spans="1:2">
      <c r="A6153" s="509">
        <v>6150</v>
      </c>
      <c r="B6153" s="509" t="s">
        <v>8072</v>
      </c>
    </row>
    <row r="6154" spans="1:2">
      <c r="A6154" s="509">
        <v>6151</v>
      </c>
      <c r="B6154" s="509" t="s">
        <v>8073</v>
      </c>
    </row>
    <row r="6155" spans="1:2">
      <c r="A6155" s="509">
        <v>6152</v>
      </c>
      <c r="B6155" s="509" t="s">
        <v>8074</v>
      </c>
    </row>
    <row r="6156" spans="1:2">
      <c r="A6156" s="509">
        <v>6153</v>
      </c>
      <c r="B6156" s="509" t="s">
        <v>8075</v>
      </c>
    </row>
    <row r="6157" spans="1:2">
      <c r="A6157" s="509">
        <v>6154</v>
      </c>
      <c r="B6157" s="509" t="s">
        <v>8076</v>
      </c>
    </row>
    <row r="6158" spans="1:2">
      <c r="A6158" s="509">
        <v>6155</v>
      </c>
      <c r="B6158" s="509" t="s">
        <v>8077</v>
      </c>
    </row>
    <row r="6159" spans="1:2">
      <c r="A6159" s="509">
        <v>6156</v>
      </c>
      <c r="B6159" s="509" t="s">
        <v>8078</v>
      </c>
    </row>
    <row r="6160" spans="1:2">
      <c r="A6160" s="509">
        <v>6157</v>
      </c>
      <c r="B6160" s="509" t="s">
        <v>8079</v>
      </c>
    </row>
    <row r="6161" spans="1:2">
      <c r="A6161" s="509">
        <v>6158</v>
      </c>
      <c r="B6161" s="509" t="s">
        <v>8080</v>
      </c>
    </row>
    <row r="6162" spans="1:2">
      <c r="A6162" s="509">
        <v>6159</v>
      </c>
      <c r="B6162" s="509" t="s">
        <v>8081</v>
      </c>
    </row>
    <row r="6163" spans="1:2">
      <c r="A6163" s="509">
        <v>6160</v>
      </c>
      <c r="B6163" s="509" t="s">
        <v>8082</v>
      </c>
    </row>
    <row r="6164" spans="1:2">
      <c r="A6164" s="509">
        <v>6161</v>
      </c>
      <c r="B6164" s="509" t="s">
        <v>8083</v>
      </c>
    </row>
    <row r="6165" spans="1:2">
      <c r="A6165" s="509">
        <v>6162</v>
      </c>
      <c r="B6165" s="509" t="s">
        <v>8084</v>
      </c>
    </row>
    <row r="6166" spans="1:2">
      <c r="A6166" s="509">
        <v>6163</v>
      </c>
      <c r="B6166" s="509" t="s">
        <v>8085</v>
      </c>
    </row>
    <row r="6167" spans="1:2">
      <c r="A6167" s="509">
        <v>6164</v>
      </c>
      <c r="B6167" s="509" t="s">
        <v>8086</v>
      </c>
    </row>
    <row r="6168" spans="1:2">
      <c r="A6168" s="509">
        <v>6165</v>
      </c>
      <c r="B6168" s="509" t="s">
        <v>8087</v>
      </c>
    </row>
    <row r="6169" spans="1:2">
      <c r="A6169" s="509">
        <v>6166</v>
      </c>
      <c r="B6169" s="509" t="s">
        <v>8088</v>
      </c>
    </row>
    <row r="6170" spans="1:2">
      <c r="A6170" s="509">
        <v>6167</v>
      </c>
      <c r="B6170" s="509" t="s">
        <v>8089</v>
      </c>
    </row>
    <row r="6171" spans="1:2">
      <c r="A6171" s="509">
        <v>6168</v>
      </c>
      <c r="B6171" s="509" t="s">
        <v>8090</v>
      </c>
    </row>
    <row r="6172" spans="1:2">
      <c r="A6172" s="509">
        <v>6169</v>
      </c>
      <c r="B6172" s="509" t="s">
        <v>8091</v>
      </c>
    </row>
    <row r="6173" spans="1:2">
      <c r="A6173" s="509">
        <v>6170</v>
      </c>
      <c r="B6173" s="509" t="s">
        <v>8092</v>
      </c>
    </row>
    <row r="6174" spans="1:2">
      <c r="A6174" s="509">
        <v>6171</v>
      </c>
      <c r="B6174" s="509" t="s">
        <v>8093</v>
      </c>
    </row>
    <row r="6175" spans="1:2">
      <c r="A6175" s="509">
        <v>6172</v>
      </c>
      <c r="B6175" s="509" t="s">
        <v>8094</v>
      </c>
    </row>
    <row r="6176" spans="1:2">
      <c r="A6176" s="509">
        <v>6173</v>
      </c>
      <c r="B6176" s="509" t="s">
        <v>8095</v>
      </c>
    </row>
    <row r="6177" spans="1:2">
      <c r="A6177" s="509">
        <v>6174</v>
      </c>
      <c r="B6177" s="509" t="s">
        <v>8096</v>
      </c>
    </row>
    <row r="6178" spans="1:2">
      <c r="A6178" s="509">
        <v>6175</v>
      </c>
      <c r="B6178" s="509" t="s">
        <v>8097</v>
      </c>
    </row>
    <row r="6179" spans="1:2">
      <c r="A6179" s="509">
        <v>6176</v>
      </c>
      <c r="B6179" s="509" t="s">
        <v>8098</v>
      </c>
    </row>
    <row r="6180" spans="1:2">
      <c r="A6180" s="509">
        <v>6177</v>
      </c>
      <c r="B6180" s="509" t="s">
        <v>8099</v>
      </c>
    </row>
    <row r="6181" spans="1:2">
      <c r="A6181" s="509">
        <v>6178</v>
      </c>
      <c r="B6181" s="509" t="s">
        <v>8100</v>
      </c>
    </row>
    <row r="6182" spans="1:2">
      <c r="A6182" s="509">
        <v>6179</v>
      </c>
      <c r="B6182" s="509" t="s">
        <v>8101</v>
      </c>
    </row>
    <row r="6183" spans="1:2">
      <c r="A6183" s="509">
        <v>6180</v>
      </c>
      <c r="B6183" s="509" t="s">
        <v>8102</v>
      </c>
    </row>
    <row r="6184" spans="1:2">
      <c r="A6184" s="509">
        <v>6181</v>
      </c>
      <c r="B6184" s="509" t="s">
        <v>683</v>
      </c>
    </row>
    <row r="6185" spans="1:2">
      <c r="A6185" s="509">
        <v>6182</v>
      </c>
      <c r="B6185" s="509" t="s">
        <v>8103</v>
      </c>
    </row>
    <row r="6186" spans="1:2">
      <c r="A6186" s="509">
        <v>6183</v>
      </c>
      <c r="B6186" s="509" t="s">
        <v>8104</v>
      </c>
    </row>
    <row r="6187" spans="1:2">
      <c r="A6187" s="509">
        <v>6184</v>
      </c>
      <c r="B6187" s="509" t="s">
        <v>8105</v>
      </c>
    </row>
    <row r="6188" spans="1:2">
      <c r="A6188" s="509">
        <v>6185</v>
      </c>
      <c r="B6188" s="509" t="s">
        <v>8106</v>
      </c>
    </row>
    <row r="6189" spans="1:2">
      <c r="A6189" s="509">
        <v>6186</v>
      </c>
      <c r="B6189" s="509" t="s">
        <v>8107</v>
      </c>
    </row>
    <row r="6190" spans="1:2">
      <c r="A6190" s="509">
        <v>6187</v>
      </c>
      <c r="B6190" s="509" t="s">
        <v>8108</v>
      </c>
    </row>
    <row r="6191" spans="1:2">
      <c r="A6191" s="509">
        <v>6188</v>
      </c>
      <c r="B6191" s="509" t="s">
        <v>8109</v>
      </c>
    </row>
    <row r="6192" spans="1:2">
      <c r="A6192" s="509">
        <v>6189</v>
      </c>
      <c r="B6192" s="509" t="s">
        <v>8110</v>
      </c>
    </row>
    <row r="6193" spans="1:2">
      <c r="A6193" s="509">
        <v>6190</v>
      </c>
      <c r="B6193" s="509" t="s">
        <v>8111</v>
      </c>
    </row>
    <row r="6194" spans="1:2">
      <c r="A6194" s="509">
        <v>6191</v>
      </c>
      <c r="B6194" s="509" t="s">
        <v>8112</v>
      </c>
    </row>
    <row r="6195" spans="1:2">
      <c r="A6195" s="509">
        <v>6192</v>
      </c>
      <c r="B6195" s="509" t="s">
        <v>8113</v>
      </c>
    </row>
    <row r="6196" spans="1:2">
      <c r="A6196" s="509">
        <v>6193</v>
      </c>
      <c r="B6196" s="509" t="s">
        <v>8114</v>
      </c>
    </row>
    <row r="6197" spans="1:2">
      <c r="A6197" s="509">
        <v>6194</v>
      </c>
      <c r="B6197" s="509" t="s">
        <v>8115</v>
      </c>
    </row>
    <row r="6198" spans="1:2">
      <c r="A6198" s="509">
        <v>6195</v>
      </c>
      <c r="B6198" s="509" t="s">
        <v>8116</v>
      </c>
    </row>
    <row r="6199" spans="1:2">
      <c r="A6199" s="509">
        <v>6196</v>
      </c>
      <c r="B6199" s="509" t="s">
        <v>8117</v>
      </c>
    </row>
    <row r="6200" spans="1:2">
      <c r="A6200" s="509">
        <v>6197</v>
      </c>
      <c r="B6200" s="509" t="s">
        <v>8118</v>
      </c>
    </row>
    <row r="6201" spans="1:2">
      <c r="A6201" s="509">
        <v>6198</v>
      </c>
      <c r="B6201" s="509" t="s">
        <v>8119</v>
      </c>
    </row>
    <row r="6202" spans="1:2">
      <c r="A6202" s="509">
        <v>6199</v>
      </c>
      <c r="B6202" s="509" t="s">
        <v>8120</v>
      </c>
    </row>
    <row r="6203" spans="1:2">
      <c r="A6203" s="509">
        <v>6200</v>
      </c>
      <c r="B6203" s="509" t="s">
        <v>8121</v>
      </c>
    </row>
    <row r="6204" spans="1:2">
      <c r="A6204" s="509">
        <v>6201</v>
      </c>
      <c r="B6204" s="509" t="s">
        <v>8122</v>
      </c>
    </row>
    <row r="6205" spans="1:2">
      <c r="A6205" s="509">
        <v>6202</v>
      </c>
      <c r="B6205" s="509" t="s">
        <v>8123</v>
      </c>
    </row>
    <row r="6206" spans="1:2">
      <c r="A6206" s="509">
        <v>6203</v>
      </c>
      <c r="B6206" s="509" t="s">
        <v>8124</v>
      </c>
    </row>
    <row r="6207" spans="1:2">
      <c r="A6207" s="509">
        <v>6204</v>
      </c>
      <c r="B6207" s="509" t="s">
        <v>8125</v>
      </c>
    </row>
    <row r="6208" spans="1:2">
      <c r="A6208" s="509">
        <v>6205</v>
      </c>
      <c r="B6208" s="509" t="s">
        <v>8126</v>
      </c>
    </row>
    <row r="6209" spans="1:2">
      <c r="A6209" s="509">
        <v>6206</v>
      </c>
      <c r="B6209" s="509" t="s">
        <v>8127</v>
      </c>
    </row>
    <row r="6210" spans="1:2">
      <c r="A6210" s="509">
        <v>6207</v>
      </c>
      <c r="B6210" s="509" t="s">
        <v>8128</v>
      </c>
    </row>
    <row r="6211" spans="1:2">
      <c r="A6211" s="509">
        <v>6208</v>
      </c>
      <c r="B6211" s="509" t="s">
        <v>8129</v>
      </c>
    </row>
    <row r="6212" spans="1:2">
      <c r="A6212" s="509">
        <v>6209</v>
      </c>
      <c r="B6212" s="509" t="s">
        <v>8130</v>
      </c>
    </row>
    <row r="6213" spans="1:2">
      <c r="A6213" s="509">
        <v>6210</v>
      </c>
      <c r="B6213" s="509" t="s">
        <v>8131</v>
      </c>
    </row>
    <row r="6214" spans="1:2">
      <c r="A6214" s="509">
        <v>6211</v>
      </c>
      <c r="B6214" s="509" t="s">
        <v>8132</v>
      </c>
    </row>
    <row r="6215" spans="1:2">
      <c r="A6215" s="509">
        <v>6212</v>
      </c>
      <c r="B6215" s="509" t="s">
        <v>8133</v>
      </c>
    </row>
    <row r="6216" spans="1:2">
      <c r="A6216" s="509">
        <v>6213</v>
      </c>
      <c r="B6216" s="509" t="s">
        <v>8134</v>
      </c>
    </row>
    <row r="6217" spans="1:2">
      <c r="A6217" s="509">
        <v>6214</v>
      </c>
      <c r="B6217" s="509" t="s">
        <v>8135</v>
      </c>
    </row>
    <row r="6218" spans="1:2">
      <c r="A6218" s="509">
        <v>6215</v>
      </c>
      <c r="B6218" s="509" t="s">
        <v>8136</v>
      </c>
    </row>
    <row r="6219" spans="1:2">
      <c r="A6219" s="509">
        <v>6216</v>
      </c>
      <c r="B6219" s="509" t="s">
        <v>8137</v>
      </c>
    </row>
    <row r="6220" spans="1:2">
      <c r="A6220" s="509">
        <v>6217</v>
      </c>
      <c r="B6220" s="509" t="s">
        <v>8138</v>
      </c>
    </row>
    <row r="6221" spans="1:2">
      <c r="A6221" s="509">
        <v>6218</v>
      </c>
      <c r="B6221" s="509" t="s">
        <v>8139</v>
      </c>
    </row>
    <row r="6222" spans="1:2">
      <c r="A6222" s="509">
        <v>6219</v>
      </c>
      <c r="B6222" s="509" t="s">
        <v>8140</v>
      </c>
    </row>
    <row r="6223" spans="1:2">
      <c r="A6223" s="509">
        <v>6220</v>
      </c>
      <c r="B6223" s="509" t="s">
        <v>8141</v>
      </c>
    </row>
    <row r="6224" spans="1:2">
      <c r="A6224" s="509">
        <v>6221</v>
      </c>
      <c r="B6224" s="509" t="s">
        <v>8142</v>
      </c>
    </row>
    <row r="6225" spans="1:2">
      <c r="A6225" s="509">
        <v>6222</v>
      </c>
      <c r="B6225" s="509" t="s">
        <v>8143</v>
      </c>
    </row>
    <row r="6226" spans="1:2">
      <c r="A6226" s="509">
        <v>6223</v>
      </c>
      <c r="B6226" s="509" t="s">
        <v>8144</v>
      </c>
    </row>
    <row r="6227" spans="1:2">
      <c r="A6227" s="509">
        <v>6224</v>
      </c>
      <c r="B6227" s="509" t="s">
        <v>8145</v>
      </c>
    </row>
    <row r="6228" spans="1:2">
      <c r="A6228" s="509">
        <v>6225</v>
      </c>
      <c r="B6228" s="509" t="s">
        <v>8146</v>
      </c>
    </row>
    <row r="6229" spans="1:2">
      <c r="A6229" s="509">
        <v>6226</v>
      </c>
      <c r="B6229" s="509" t="s">
        <v>8147</v>
      </c>
    </row>
    <row r="6230" spans="1:2">
      <c r="A6230" s="509">
        <v>6227</v>
      </c>
      <c r="B6230" s="509" t="s">
        <v>8148</v>
      </c>
    </row>
    <row r="6231" spans="1:2">
      <c r="A6231" s="509">
        <v>6228</v>
      </c>
      <c r="B6231" s="509" t="s">
        <v>8149</v>
      </c>
    </row>
    <row r="6232" spans="1:2">
      <c r="A6232" s="509">
        <v>6229</v>
      </c>
      <c r="B6232" s="509" t="s">
        <v>8150</v>
      </c>
    </row>
    <row r="6233" spans="1:2">
      <c r="A6233" s="509">
        <v>6230</v>
      </c>
      <c r="B6233" s="509" t="s">
        <v>8151</v>
      </c>
    </row>
    <row r="6234" spans="1:2">
      <c r="A6234" s="509">
        <v>6231</v>
      </c>
      <c r="B6234" s="509" t="s">
        <v>8152</v>
      </c>
    </row>
    <row r="6235" spans="1:2">
      <c r="A6235" s="509">
        <v>6232</v>
      </c>
      <c r="B6235" s="509" t="s">
        <v>8153</v>
      </c>
    </row>
    <row r="6236" spans="1:2">
      <c r="A6236" s="509">
        <v>6233</v>
      </c>
      <c r="B6236" s="509" t="s">
        <v>8154</v>
      </c>
    </row>
    <row r="6237" spans="1:2">
      <c r="A6237" s="509">
        <v>6234</v>
      </c>
      <c r="B6237" s="509" t="s">
        <v>8155</v>
      </c>
    </row>
    <row r="6238" spans="1:2">
      <c r="A6238" s="509">
        <v>6235</v>
      </c>
      <c r="B6238" s="509" t="s">
        <v>8156</v>
      </c>
    </row>
    <row r="6239" spans="1:2">
      <c r="A6239" s="509">
        <v>6236</v>
      </c>
      <c r="B6239" s="509" t="s">
        <v>8157</v>
      </c>
    </row>
    <row r="6240" spans="1:2">
      <c r="A6240" s="509">
        <v>6237</v>
      </c>
      <c r="B6240" s="509" t="s">
        <v>8158</v>
      </c>
    </row>
    <row r="6241" spans="1:2">
      <c r="A6241" s="509">
        <v>6238</v>
      </c>
      <c r="B6241" s="509" t="s">
        <v>8159</v>
      </c>
    </row>
    <row r="6242" spans="1:2">
      <c r="A6242" s="509">
        <v>6239</v>
      </c>
      <c r="B6242" s="509" t="s">
        <v>8160</v>
      </c>
    </row>
    <row r="6243" spans="1:2">
      <c r="A6243" s="509">
        <v>6240</v>
      </c>
      <c r="B6243" s="509" t="s">
        <v>8161</v>
      </c>
    </row>
    <row r="6244" spans="1:2">
      <c r="A6244" s="509">
        <v>6241</v>
      </c>
      <c r="B6244" s="509" t="s">
        <v>8162</v>
      </c>
    </row>
    <row r="6245" spans="1:2">
      <c r="A6245" s="509">
        <v>6242</v>
      </c>
      <c r="B6245" s="509" t="s">
        <v>8163</v>
      </c>
    </row>
    <row r="6246" spans="1:2">
      <c r="A6246" s="509">
        <v>6243</v>
      </c>
      <c r="B6246" s="509" t="s">
        <v>8164</v>
      </c>
    </row>
    <row r="6247" spans="1:2">
      <c r="A6247" s="509">
        <v>6244</v>
      </c>
      <c r="B6247" s="509" t="s">
        <v>8165</v>
      </c>
    </row>
    <row r="6248" spans="1:2">
      <c r="A6248" s="509">
        <v>6245</v>
      </c>
      <c r="B6248" s="509" t="s">
        <v>8166</v>
      </c>
    </row>
    <row r="6249" spans="1:2">
      <c r="A6249" s="509">
        <v>6246</v>
      </c>
      <c r="B6249" s="509" t="s">
        <v>8167</v>
      </c>
    </row>
    <row r="6250" spans="1:2">
      <c r="A6250" s="509">
        <v>6247</v>
      </c>
      <c r="B6250" s="509" t="s">
        <v>8168</v>
      </c>
    </row>
    <row r="6251" spans="1:2">
      <c r="A6251" s="509">
        <v>6248</v>
      </c>
      <c r="B6251" s="509" t="s">
        <v>8169</v>
      </c>
    </row>
    <row r="6252" spans="1:2">
      <c r="A6252" s="509">
        <v>6249</v>
      </c>
      <c r="B6252" s="509" t="s">
        <v>8170</v>
      </c>
    </row>
    <row r="6253" spans="1:2">
      <c r="A6253" s="509">
        <v>6250</v>
      </c>
      <c r="B6253" s="509" t="s">
        <v>8171</v>
      </c>
    </row>
    <row r="6254" spans="1:2">
      <c r="A6254" s="509">
        <v>6251</v>
      </c>
      <c r="B6254" s="509" t="s">
        <v>8172</v>
      </c>
    </row>
    <row r="6255" spans="1:2">
      <c r="A6255" s="509">
        <v>6252</v>
      </c>
      <c r="B6255" s="509" t="s">
        <v>8173</v>
      </c>
    </row>
    <row r="6256" spans="1:2">
      <c r="A6256" s="509">
        <v>6253</v>
      </c>
      <c r="B6256" s="509" t="s">
        <v>8174</v>
      </c>
    </row>
    <row r="6257" spans="1:2">
      <c r="A6257" s="509">
        <v>6254</v>
      </c>
      <c r="B6257" s="509" t="s">
        <v>8175</v>
      </c>
    </row>
    <row r="6258" spans="1:2">
      <c r="A6258" s="509">
        <v>6255</v>
      </c>
      <c r="B6258" s="509" t="s">
        <v>8176</v>
      </c>
    </row>
    <row r="6259" spans="1:2">
      <c r="A6259" s="509">
        <v>6256</v>
      </c>
      <c r="B6259" s="509" t="s">
        <v>8177</v>
      </c>
    </row>
    <row r="6260" spans="1:2">
      <c r="A6260" s="509">
        <v>6257</v>
      </c>
      <c r="B6260" s="509" t="s">
        <v>8178</v>
      </c>
    </row>
    <row r="6261" spans="1:2">
      <c r="A6261" s="509">
        <v>6258</v>
      </c>
      <c r="B6261" s="509" t="s">
        <v>8179</v>
      </c>
    </row>
    <row r="6262" spans="1:2">
      <c r="A6262" s="509">
        <v>6259</v>
      </c>
      <c r="B6262" s="509" t="s">
        <v>8180</v>
      </c>
    </row>
    <row r="6263" spans="1:2">
      <c r="A6263" s="509">
        <v>6260</v>
      </c>
      <c r="B6263" s="509" t="s">
        <v>8181</v>
      </c>
    </row>
    <row r="6264" spans="1:2">
      <c r="A6264" s="509">
        <v>6261</v>
      </c>
      <c r="B6264" s="509" t="s">
        <v>8182</v>
      </c>
    </row>
    <row r="6265" spans="1:2">
      <c r="A6265" s="509">
        <v>6262</v>
      </c>
      <c r="B6265" s="509" t="s">
        <v>8183</v>
      </c>
    </row>
    <row r="6266" spans="1:2">
      <c r="A6266" s="509">
        <v>6263</v>
      </c>
      <c r="B6266" s="509" t="s">
        <v>8184</v>
      </c>
    </row>
    <row r="6267" spans="1:2">
      <c r="A6267" s="509">
        <v>6264</v>
      </c>
      <c r="B6267" s="509" t="s">
        <v>8185</v>
      </c>
    </row>
    <row r="6268" spans="1:2">
      <c r="A6268" s="509">
        <v>6265</v>
      </c>
      <c r="B6268" s="509" t="s">
        <v>8186</v>
      </c>
    </row>
    <row r="6269" spans="1:2">
      <c r="A6269" s="509">
        <v>6266</v>
      </c>
      <c r="B6269" s="509" t="s">
        <v>8187</v>
      </c>
    </row>
    <row r="6270" spans="1:2">
      <c r="A6270" s="509">
        <v>6267</v>
      </c>
      <c r="B6270" s="509" t="s">
        <v>8188</v>
      </c>
    </row>
    <row r="6271" spans="1:2">
      <c r="A6271" s="509">
        <v>6268</v>
      </c>
      <c r="B6271" s="509" t="s">
        <v>8189</v>
      </c>
    </row>
    <row r="6272" spans="1:2">
      <c r="A6272" s="509">
        <v>6269</v>
      </c>
      <c r="B6272" s="509" t="s">
        <v>8190</v>
      </c>
    </row>
    <row r="6273" spans="1:2">
      <c r="A6273" s="509">
        <v>6270</v>
      </c>
      <c r="B6273" s="509" t="s">
        <v>8191</v>
      </c>
    </row>
    <row r="6274" spans="1:2">
      <c r="A6274" s="509">
        <v>6271</v>
      </c>
      <c r="B6274" s="509" t="s">
        <v>8192</v>
      </c>
    </row>
    <row r="6275" spans="1:2">
      <c r="A6275" s="509">
        <v>6272</v>
      </c>
      <c r="B6275" s="509" t="s">
        <v>8193</v>
      </c>
    </row>
    <row r="6276" spans="1:2">
      <c r="A6276" s="509">
        <v>6273</v>
      </c>
      <c r="B6276" s="509" t="s">
        <v>8194</v>
      </c>
    </row>
    <row r="6277" spans="1:2">
      <c r="A6277" s="509">
        <v>6274</v>
      </c>
      <c r="B6277" s="509" t="s">
        <v>8195</v>
      </c>
    </row>
    <row r="6278" spans="1:2">
      <c r="A6278" s="509">
        <v>6275</v>
      </c>
      <c r="B6278" s="509" t="s">
        <v>8196</v>
      </c>
    </row>
    <row r="6279" spans="1:2">
      <c r="A6279" s="509">
        <v>6276</v>
      </c>
      <c r="B6279" s="509" t="s">
        <v>8197</v>
      </c>
    </row>
    <row r="6280" spans="1:2">
      <c r="A6280" s="509">
        <v>6277</v>
      </c>
      <c r="B6280" s="509" t="s">
        <v>8198</v>
      </c>
    </row>
    <row r="6281" spans="1:2">
      <c r="A6281" s="509">
        <v>6278</v>
      </c>
      <c r="B6281" s="509" t="s">
        <v>8199</v>
      </c>
    </row>
    <row r="6282" spans="1:2">
      <c r="A6282" s="509">
        <v>6279</v>
      </c>
      <c r="B6282" s="509" t="s">
        <v>8200</v>
      </c>
    </row>
    <row r="6283" spans="1:2">
      <c r="A6283" s="509">
        <v>6280</v>
      </c>
      <c r="B6283" s="509" t="s">
        <v>8201</v>
      </c>
    </row>
    <row r="6284" spans="1:2">
      <c r="A6284" s="509">
        <v>6281</v>
      </c>
      <c r="B6284" s="509" t="s">
        <v>8202</v>
      </c>
    </row>
    <row r="6285" spans="1:2">
      <c r="A6285" s="509">
        <v>6282</v>
      </c>
      <c r="B6285" s="509" t="s">
        <v>8203</v>
      </c>
    </row>
    <row r="6286" spans="1:2">
      <c r="A6286" s="509">
        <v>6283</v>
      </c>
      <c r="B6286" s="509" t="s">
        <v>8204</v>
      </c>
    </row>
    <row r="6287" spans="1:2">
      <c r="A6287" s="509">
        <v>6284</v>
      </c>
      <c r="B6287" s="509" t="s">
        <v>8205</v>
      </c>
    </row>
    <row r="6288" spans="1:2">
      <c r="A6288" s="509">
        <v>6285</v>
      </c>
      <c r="B6288" s="509" t="s">
        <v>8206</v>
      </c>
    </row>
    <row r="6289" spans="1:2">
      <c r="A6289" s="509">
        <v>6286</v>
      </c>
      <c r="B6289" s="509" t="s">
        <v>8207</v>
      </c>
    </row>
    <row r="6290" spans="1:2">
      <c r="A6290" s="509">
        <v>6287</v>
      </c>
      <c r="B6290" s="509" t="s">
        <v>8208</v>
      </c>
    </row>
    <row r="6291" spans="1:2">
      <c r="A6291" s="509">
        <v>6288</v>
      </c>
      <c r="B6291" s="509" t="s">
        <v>8209</v>
      </c>
    </row>
    <row r="6292" spans="1:2">
      <c r="A6292" s="509">
        <v>6289</v>
      </c>
      <c r="B6292" s="509" t="s">
        <v>8210</v>
      </c>
    </row>
    <row r="6293" spans="1:2">
      <c r="A6293" s="509">
        <v>6290</v>
      </c>
      <c r="B6293" s="509" t="s">
        <v>8211</v>
      </c>
    </row>
    <row r="6294" spans="1:2">
      <c r="A6294" s="509">
        <v>6291</v>
      </c>
      <c r="B6294" s="509" t="s">
        <v>8212</v>
      </c>
    </row>
    <row r="6295" spans="1:2">
      <c r="A6295" s="509">
        <v>6292</v>
      </c>
      <c r="B6295" s="509" t="s">
        <v>8213</v>
      </c>
    </row>
    <row r="6296" spans="1:2">
      <c r="A6296" s="509">
        <v>6293</v>
      </c>
      <c r="B6296" s="509" t="s">
        <v>8214</v>
      </c>
    </row>
    <row r="6297" spans="1:2">
      <c r="A6297" s="509">
        <v>6294</v>
      </c>
      <c r="B6297" s="509" t="s">
        <v>8215</v>
      </c>
    </row>
    <row r="6298" spans="1:2">
      <c r="A6298" s="509">
        <v>6295</v>
      </c>
      <c r="B6298" s="509" t="s">
        <v>8216</v>
      </c>
    </row>
    <row r="6299" spans="1:2">
      <c r="A6299" s="509">
        <v>6296</v>
      </c>
      <c r="B6299" s="509" t="s">
        <v>8217</v>
      </c>
    </row>
    <row r="6300" spans="1:2">
      <c r="A6300" s="509">
        <v>6297</v>
      </c>
      <c r="B6300" s="509" t="s">
        <v>8218</v>
      </c>
    </row>
    <row r="6301" spans="1:2">
      <c r="A6301" s="509">
        <v>6298</v>
      </c>
      <c r="B6301" s="509" t="s">
        <v>8219</v>
      </c>
    </row>
    <row r="6302" spans="1:2">
      <c r="A6302" s="509">
        <v>6299</v>
      </c>
      <c r="B6302" s="509" t="s">
        <v>8220</v>
      </c>
    </row>
    <row r="6303" spans="1:2">
      <c r="A6303" s="509">
        <v>6300</v>
      </c>
      <c r="B6303" s="509" t="s">
        <v>8221</v>
      </c>
    </row>
    <row r="6304" spans="1:2">
      <c r="A6304" s="509">
        <v>6301</v>
      </c>
      <c r="B6304" s="509" t="s">
        <v>8222</v>
      </c>
    </row>
    <row r="6305" spans="1:2">
      <c r="A6305" s="509">
        <v>6302</v>
      </c>
      <c r="B6305" s="509" t="s">
        <v>8223</v>
      </c>
    </row>
    <row r="6306" spans="1:2">
      <c r="A6306" s="509">
        <v>6303</v>
      </c>
      <c r="B6306" s="509" t="s">
        <v>8224</v>
      </c>
    </row>
    <row r="6307" spans="1:2">
      <c r="A6307" s="509">
        <v>6304</v>
      </c>
      <c r="B6307" s="509" t="s">
        <v>8225</v>
      </c>
    </row>
    <row r="6308" spans="1:2">
      <c r="A6308" s="509">
        <v>6305</v>
      </c>
      <c r="B6308" s="509" t="s">
        <v>8226</v>
      </c>
    </row>
    <row r="6309" spans="1:2">
      <c r="A6309" s="509">
        <v>6306</v>
      </c>
      <c r="B6309" s="509" t="s">
        <v>8227</v>
      </c>
    </row>
    <row r="6310" spans="1:2">
      <c r="A6310" s="509">
        <v>6307</v>
      </c>
      <c r="B6310" s="509" t="s">
        <v>8228</v>
      </c>
    </row>
    <row r="6311" spans="1:2">
      <c r="A6311" s="509">
        <v>6308</v>
      </c>
      <c r="B6311" s="509" t="s">
        <v>8229</v>
      </c>
    </row>
    <row r="6312" spans="1:2">
      <c r="A6312" s="509">
        <v>6309</v>
      </c>
      <c r="B6312" s="509" t="s">
        <v>8230</v>
      </c>
    </row>
    <row r="6313" spans="1:2">
      <c r="A6313" s="509">
        <v>6310</v>
      </c>
      <c r="B6313" s="509" t="s">
        <v>8231</v>
      </c>
    </row>
    <row r="6314" spans="1:2">
      <c r="A6314" s="509">
        <v>6311</v>
      </c>
      <c r="B6314" s="509" t="s">
        <v>8232</v>
      </c>
    </row>
    <row r="6315" spans="1:2">
      <c r="A6315" s="509">
        <v>6312</v>
      </c>
      <c r="B6315" s="509" t="s">
        <v>8233</v>
      </c>
    </row>
    <row r="6316" spans="1:2">
      <c r="A6316" s="509">
        <v>6313</v>
      </c>
      <c r="B6316" s="509" t="s">
        <v>8234</v>
      </c>
    </row>
    <row r="6317" spans="1:2">
      <c r="A6317" s="509">
        <v>6314</v>
      </c>
      <c r="B6317" s="509" t="s">
        <v>8235</v>
      </c>
    </row>
    <row r="6318" spans="1:2">
      <c r="A6318" s="509">
        <v>6315</v>
      </c>
      <c r="B6318" s="509" t="s">
        <v>8236</v>
      </c>
    </row>
    <row r="6319" spans="1:2">
      <c r="A6319" s="509">
        <v>6316</v>
      </c>
      <c r="B6319" s="509" t="s">
        <v>8237</v>
      </c>
    </row>
    <row r="6320" spans="1:2">
      <c r="A6320" s="509">
        <v>6317</v>
      </c>
      <c r="B6320" s="509" t="s">
        <v>8238</v>
      </c>
    </row>
    <row r="6321" spans="1:2">
      <c r="A6321" s="509">
        <v>6318</v>
      </c>
      <c r="B6321" s="509" t="s">
        <v>8239</v>
      </c>
    </row>
    <row r="6322" spans="1:2">
      <c r="A6322" s="509">
        <v>6319</v>
      </c>
      <c r="B6322" s="509" t="s">
        <v>8240</v>
      </c>
    </row>
    <row r="6323" spans="1:2">
      <c r="A6323" s="509">
        <v>6320</v>
      </c>
      <c r="B6323" s="509" t="s">
        <v>8241</v>
      </c>
    </row>
    <row r="6324" spans="1:2">
      <c r="A6324" s="509">
        <v>6321</v>
      </c>
      <c r="B6324" s="509" t="s">
        <v>8242</v>
      </c>
    </row>
    <row r="6325" spans="1:2">
      <c r="A6325" s="509">
        <v>6322</v>
      </c>
      <c r="B6325" s="509" t="s">
        <v>8243</v>
      </c>
    </row>
    <row r="6326" spans="1:2">
      <c r="A6326" s="509">
        <v>6323</v>
      </c>
      <c r="B6326" s="509" t="s">
        <v>8244</v>
      </c>
    </row>
    <row r="6327" spans="1:2">
      <c r="A6327" s="509">
        <v>6324</v>
      </c>
      <c r="B6327" s="509" t="s">
        <v>8245</v>
      </c>
    </row>
    <row r="6328" spans="1:2">
      <c r="A6328" s="509">
        <v>6325</v>
      </c>
      <c r="B6328" s="509" t="s">
        <v>8246</v>
      </c>
    </row>
    <row r="6329" spans="1:2">
      <c r="A6329" s="509">
        <v>6326</v>
      </c>
      <c r="B6329" s="509" t="s">
        <v>8247</v>
      </c>
    </row>
    <row r="6330" spans="1:2">
      <c r="A6330" s="509">
        <v>6327</v>
      </c>
      <c r="B6330" s="509" t="s">
        <v>8248</v>
      </c>
    </row>
    <row r="6331" spans="1:2">
      <c r="A6331" s="509">
        <v>6328</v>
      </c>
      <c r="B6331" s="509" t="s">
        <v>8249</v>
      </c>
    </row>
    <row r="6332" spans="1:2">
      <c r="A6332" s="509">
        <v>6329</v>
      </c>
      <c r="B6332" s="509" t="s">
        <v>8250</v>
      </c>
    </row>
    <row r="6333" spans="1:2">
      <c r="A6333" s="509">
        <v>6330</v>
      </c>
      <c r="B6333" s="509" t="s">
        <v>8251</v>
      </c>
    </row>
    <row r="6334" spans="1:2">
      <c r="A6334" s="509">
        <v>6331</v>
      </c>
      <c r="B6334" s="509" t="s">
        <v>8252</v>
      </c>
    </row>
    <row r="6335" spans="1:2">
      <c r="A6335" s="509">
        <v>6332</v>
      </c>
      <c r="B6335" s="509" t="s">
        <v>8253</v>
      </c>
    </row>
    <row r="6336" spans="1:2">
      <c r="A6336" s="509">
        <v>6333</v>
      </c>
      <c r="B6336" s="509" t="s">
        <v>8254</v>
      </c>
    </row>
    <row r="6337" spans="1:2">
      <c r="A6337" s="509">
        <v>6334</v>
      </c>
      <c r="B6337" s="509" t="s">
        <v>8255</v>
      </c>
    </row>
    <row r="6338" spans="1:2">
      <c r="A6338" s="509">
        <v>6335</v>
      </c>
      <c r="B6338" s="509" t="s">
        <v>8256</v>
      </c>
    </row>
    <row r="6339" spans="1:2">
      <c r="A6339" s="509">
        <v>6336</v>
      </c>
      <c r="B6339" s="509" t="s">
        <v>8257</v>
      </c>
    </row>
    <row r="6340" spans="1:2">
      <c r="A6340" s="509">
        <v>6337</v>
      </c>
      <c r="B6340" s="509" t="s">
        <v>8258</v>
      </c>
    </row>
    <row r="6341" spans="1:2">
      <c r="A6341" s="509">
        <v>6338</v>
      </c>
      <c r="B6341" s="509" t="s">
        <v>8259</v>
      </c>
    </row>
    <row r="6342" spans="1:2">
      <c r="A6342" s="509">
        <v>6339</v>
      </c>
      <c r="B6342" s="509" t="s">
        <v>8260</v>
      </c>
    </row>
    <row r="6343" spans="1:2">
      <c r="A6343" s="509">
        <v>6340</v>
      </c>
      <c r="B6343" s="509" t="s">
        <v>8261</v>
      </c>
    </row>
    <row r="6344" spans="1:2">
      <c r="A6344" s="509">
        <v>6341</v>
      </c>
      <c r="B6344" s="509" t="s">
        <v>8262</v>
      </c>
    </row>
    <row r="6345" spans="1:2">
      <c r="A6345" s="509">
        <v>6342</v>
      </c>
      <c r="B6345" s="509" t="s">
        <v>8263</v>
      </c>
    </row>
    <row r="6346" spans="1:2">
      <c r="A6346" s="509">
        <v>6343</v>
      </c>
      <c r="B6346" s="509" t="s">
        <v>8264</v>
      </c>
    </row>
    <row r="6347" spans="1:2">
      <c r="A6347" s="509">
        <v>6344</v>
      </c>
      <c r="B6347" s="509" t="s">
        <v>8265</v>
      </c>
    </row>
    <row r="6348" spans="1:2">
      <c r="A6348" s="509">
        <v>6345</v>
      </c>
      <c r="B6348" s="509" t="s">
        <v>8266</v>
      </c>
    </row>
    <row r="6349" spans="1:2">
      <c r="A6349" s="509">
        <v>6346</v>
      </c>
      <c r="B6349" s="509" t="s">
        <v>8267</v>
      </c>
    </row>
    <row r="6350" spans="1:2">
      <c r="A6350" s="509">
        <v>6347</v>
      </c>
      <c r="B6350" s="509" t="s">
        <v>8268</v>
      </c>
    </row>
    <row r="6351" spans="1:2">
      <c r="A6351" s="509">
        <v>6348</v>
      </c>
      <c r="B6351" s="509" t="s">
        <v>8269</v>
      </c>
    </row>
    <row r="6352" spans="1:2">
      <c r="A6352" s="509">
        <v>6349</v>
      </c>
      <c r="B6352" s="509" t="s">
        <v>8270</v>
      </c>
    </row>
    <row r="6353" spans="1:2">
      <c r="A6353" s="509">
        <v>6350</v>
      </c>
      <c r="B6353" s="509" t="s">
        <v>8271</v>
      </c>
    </row>
    <row r="6354" spans="1:2">
      <c r="A6354" s="509">
        <v>6351</v>
      </c>
      <c r="B6354" s="509" t="s">
        <v>8272</v>
      </c>
    </row>
    <row r="6355" spans="1:2">
      <c r="A6355" s="509">
        <v>6352</v>
      </c>
      <c r="B6355" s="509" t="s">
        <v>8273</v>
      </c>
    </row>
    <row r="6356" spans="1:2">
      <c r="A6356" s="509">
        <v>6353</v>
      </c>
      <c r="B6356" s="509" t="s">
        <v>8274</v>
      </c>
    </row>
    <row r="6357" spans="1:2">
      <c r="A6357" s="509">
        <v>6354</v>
      </c>
      <c r="B6357" s="509" t="s">
        <v>8275</v>
      </c>
    </row>
    <row r="6358" spans="1:2">
      <c r="A6358" s="509">
        <v>6355</v>
      </c>
      <c r="B6358" s="509" t="s">
        <v>8276</v>
      </c>
    </row>
    <row r="6359" spans="1:2">
      <c r="A6359" s="509">
        <v>6356</v>
      </c>
      <c r="B6359" s="509" t="s">
        <v>8277</v>
      </c>
    </row>
    <row r="6360" spans="1:2">
      <c r="A6360" s="509">
        <v>6357</v>
      </c>
      <c r="B6360" s="509" t="s">
        <v>8278</v>
      </c>
    </row>
    <row r="6361" spans="1:2">
      <c r="A6361" s="509">
        <v>6358</v>
      </c>
      <c r="B6361" s="509" t="s">
        <v>8279</v>
      </c>
    </row>
    <row r="6362" spans="1:2">
      <c r="A6362" s="509">
        <v>6359</v>
      </c>
      <c r="B6362" s="509" t="s">
        <v>8280</v>
      </c>
    </row>
    <row r="6363" spans="1:2">
      <c r="A6363" s="509">
        <v>6360</v>
      </c>
      <c r="B6363" s="509" t="s">
        <v>8281</v>
      </c>
    </row>
    <row r="6364" spans="1:2">
      <c r="A6364" s="509">
        <v>6361</v>
      </c>
      <c r="B6364" s="509" t="s">
        <v>8282</v>
      </c>
    </row>
    <row r="6365" spans="1:2">
      <c r="A6365" s="509">
        <v>6362</v>
      </c>
      <c r="B6365" s="509" t="s">
        <v>8283</v>
      </c>
    </row>
    <row r="6366" spans="1:2">
      <c r="A6366" s="509">
        <v>6363</v>
      </c>
      <c r="B6366" s="509" t="s">
        <v>8284</v>
      </c>
    </row>
    <row r="6367" spans="1:2">
      <c r="A6367" s="509">
        <v>6364</v>
      </c>
      <c r="B6367" s="509" t="s">
        <v>8285</v>
      </c>
    </row>
    <row r="6368" spans="1:2">
      <c r="A6368" s="509">
        <v>6365</v>
      </c>
      <c r="B6368" s="509" t="s">
        <v>8286</v>
      </c>
    </row>
    <row r="6369" spans="1:2">
      <c r="A6369" s="509">
        <v>6366</v>
      </c>
      <c r="B6369" s="509" t="s">
        <v>8287</v>
      </c>
    </row>
    <row r="6370" spans="1:2">
      <c r="A6370" s="509">
        <v>6367</v>
      </c>
      <c r="B6370" s="509" t="s">
        <v>8288</v>
      </c>
    </row>
    <row r="6371" spans="1:2">
      <c r="A6371" s="509">
        <v>6368</v>
      </c>
      <c r="B6371" s="509" t="s">
        <v>8289</v>
      </c>
    </row>
    <row r="6372" spans="1:2">
      <c r="A6372" s="509">
        <v>6369</v>
      </c>
      <c r="B6372" s="509" t="s">
        <v>8290</v>
      </c>
    </row>
    <row r="6373" spans="1:2">
      <c r="A6373" s="509">
        <v>6370</v>
      </c>
      <c r="B6373" s="509" t="s">
        <v>8291</v>
      </c>
    </row>
    <row r="6374" spans="1:2">
      <c r="A6374" s="509">
        <v>6371</v>
      </c>
      <c r="B6374" s="509" t="s">
        <v>8292</v>
      </c>
    </row>
    <row r="6375" spans="1:2">
      <c r="A6375" s="509">
        <v>6372</v>
      </c>
      <c r="B6375" s="509" t="s">
        <v>8293</v>
      </c>
    </row>
    <row r="6376" spans="1:2">
      <c r="A6376" s="509">
        <v>6373</v>
      </c>
      <c r="B6376" s="509" t="s">
        <v>8294</v>
      </c>
    </row>
    <row r="6377" spans="1:2">
      <c r="A6377" s="509">
        <v>6374</v>
      </c>
      <c r="B6377" s="509" t="s">
        <v>8295</v>
      </c>
    </row>
    <row r="6378" spans="1:2">
      <c r="A6378" s="509">
        <v>6375</v>
      </c>
      <c r="B6378" s="509" t="s">
        <v>8296</v>
      </c>
    </row>
    <row r="6379" spans="1:2">
      <c r="A6379" s="509">
        <v>6376</v>
      </c>
      <c r="B6379" s="509" t="s">
        <v>8297</v>
      </c>
    </row>
    <row r="6380" spans="1:2">
      <c r="A6380" s="509">
        <v>6377</v>
      </c>
      <c r="B6380" s="509" t="s">
        <v>8298</v>
      </c>
    </row>
    <row r="6381" spans="1:2">
      <c r="A6381" s="509">
        <v>6378</v>
      </c>
      <c r="B6381" s="509" t="s">
        <v>8299</v>
      </c>
    </row>
    <row r="6382" spans="1:2">
      <c r="A6382" s="509">
        <v>6379</v>
      </c>
      <c r="B6382" s="509" t="s">
        <v>8300</v>
      </c>
    </row>
    <row r="6383" spans="1:2">
      <c r="A6383" s="509">
        <v>6380</v>
      </c>
      <c r="B6383" s="509" t="s">
        <v>8301</v>
      </c>
    </row>
    <row r="6384" spans="1:2">
      <c r="A6384" s="509">
        <v>6381</v>
      </c>
      <c r="B6384" s="509" t="s">
        <v>8302</v>
      </c>
    </row>
    <row r="6385" spans="1:2">
      <c r="A6385" s="509">
        <v>6382</v>
      </c>
      <c r="B6385" s="509" t="s">
        <v>8303</v>
      </c>
    </row>
    <row r="6386" spans="1:2">
      <c r="A6386" s="509">
        <v>6383</v>
      </c>
      <c r="B6386" s="509" t="s">
        <v>8304</v>
      </c>
    </row>
    <row r="6387" spans="1:2">
      <c r="A6387" s="509">
        <v>6384</v>
      </c>
      <c r="B6387" s="509" t="s">
        <v>8305</v>
      </c>
    </row>
    <row r="6388" spans="1:2">
      <c r="A6388" s="509">
        <v>6385</v>
      </c>
      <c r="B6388" s="509" t="s">
        <v>8306</v>
      </c>
    </row>
    <row r="6389" spans="1:2">
      <c r="A6389" s="509">
        <v>6386</v>
      </c>
      <c r="B6389" s="509" t="s">
        <v>8307</v>
      </c>
    </row>
    <row r="6390" spans="1:2">
      <c r="A6390" s="509">
        <v>6387</v>
      </c>
      <c r="B6390" s="509" t="s">
        <v>8308</v>
      </c>
    </row>
    <row r="6391" spans="1:2">
      <c r="A6391" s="509">
        <v>6388</v>
      </c>
      <c r="B6391" s="509" t="s">
        <v>8309</v>
      </c>
    </row>
    <row r="6392" spans="1:2">
      <c r="A6392" s="509">
        <v>6389</v>
      </c>
      <c r="B6392" s="509" t="s">
        <v>8310</v>
      </c>
    </row>
    <row r="6393" spans="1:2">
      <c r="A6393" s="509">
        <v>6390</v>
      </c>
      <c r="B6393" s="509" t="s">
        <v>8311</v>
      </c>
    </row>
    <row r="6394" spans="1:2">
      <c r="A6394" s="509">
        <v>6391</v>
      </c>
      <c r="B6394" s="509" t="s">
        <v>8312</v>
      </c>
    </row>
    <row r="6395" spans="1:2">
      <c r="A6395" s="509">
        <v>6392</v>
      </c>
      <c r="B6395" s="509" t="s">
        <v>8313</v>
      </c>
    </row>
    <row r="6396" spans="1:2">
      <c r="A6396" s="509">
        <v>6393</v>
      </c>
      <c r="B6396" s="509" t="s">
        <v>8314</v>
      </c>
    </row>
    <row r="6397" spans="1:2">
      <c r="A6397" s="509">
        <v>6394</v>
      </c>
      <c r="B6397" s="509" t="s">
        <v>8315</v>
      </c>
    </row>
    <row r="6398" spans="1:2">
      <c r="A6398" s="509">
        <v>6395</v>
      </c>
      <c r="B6398" s="509" t="s">
        <v>8316</v>
      </c>
    </row>
    <row r="6399" spans="1:2">
      <c r="A6399" s="509">
        <v>6396</v>
      </c>
      <c r="B6399" s="509" t="s">
        <v>8317</v>
      </c>
    </row>
    <row r="6400" spans="1:2">
      <c r="A6400" s="509">
        <v>6397</v>
      </c>
      <c r="B6400" s="509" t="s">
        <v>8318</v>
      </c>
    </row>
    <row r="6401" spans="1:2">
      <c r="A6401" s="509">
        <v>6398</v>
      </c>
      <c r="B6401" s="509" t="s">
        <v>8319</v>
      </c>
    </row>
    <row r="6402" spans="1:2">
      <c r="A6402" s="509">
        <v>6399</v>
      </c>
      <c r="B6402" s="509" t="s">
        <v>8320</v>
      </c>
    </row>
    <row r="6403" spans="1:2">
      <c r="A6403" s="509">
        <v>6400</v>
      </c>
      <c r="B6403" s="509" t="s">
        <v>8321</v>
      </c>
    </row>
    <row r="6404" spans="1:2">
      <c r="A6404" s="509">
        <v>6401</v>
      </c>
      <c r="B6404" s="509" t="s">
        <v>8322</v>
      </c>
    </row>
    <row r="6405" spans="1:2">
      <c r="A6405" s="509">
        <v>6402</v>
      </c>
      <c r="B6405" s="509" t="s">
        <v>8323</v>
      </c>
    </row>
    <row r="6406" spans="1:2">
      <c r="A6406" s="509">
        <v>6403</v>
      </c>
      <c r="B6406" s="509" t="s">
        <v>8324</v>
      </c>
    </row>
    <row r="6407" spans="1:2">
      <c r="A6407" s="509">
        <v>6404</v>
      </c>
      <c r="B6407" s="509" t="s">
        <v>8325</v>
      </c>
    </row>
    <row r="6408" spans="1:2">
      <c r="A6408" s="509">
        <v>6405</v>
      </c>
      <c r="B6408" s="509" t="s">
        <v>8326</v>
      </c>
    </row>
    <row r="6409" spans="1:2">
      <c r="A6409" s="509">
        <v>6406</v>
      </c>
      <c r="B6409" s="509" t="s">
        <v>8327</v>
      </c>
    </row>
    <row r="6410" spans="1:2">
      <c r="A6410" s="509">
        <v>6407</v>
      </c>
      <c r="B6410" s="509" t="s">
        <v>8328</v>
      </c>
    </row>
    <row r="6411" spans="1:2">
      <c r="A6411" s="509">
        <v>6408</v>
      </c>
      <c r="B6411" s="509" t="s">
        <v>8329</v>
      </c>
    </row>
    <row r="6412" spans="1:2">
      <c r="A6412" s="509">
        <v>6409</v>
      </c>
      <c r="B6412" s="509" t="s">
        <v>8330</v>
      </c>
    </row>
    <row r="6413" spans="1:2">
      <c r="A6413" s="509">
        <v>6410</v>
      </c>
      <c r="B6413" s="509" t="s">
        <v>8331</v>
      </c>
    </row>
    <row r="6414" spans="1:2">
      <c r="A6414" s="509">
        <v>6411</v>
      </c>
      <c r="B6414" s="509" t="s">
        <v>8332</v>
      </c>
    </row>
    <row r="6415" spans="1:2">
      <c r="A6415" s="509">
        <v>6412</v>
      </c>
      <c r="B6415" s="509" t="s">
        <v>8333</v>
      </c>
    </row>
    <row r="6416" spans="1:2">
      <c r="A6416" s="509">
        <v>6413</v>
      </c>
      <c r="B6416" s="509" t="s">
        <v>8334</v>
      </c>
    </row>
    <row r="6417" spans="1:2">
      <c r="A6417" s="509">
        <v>6414</v>
      </c>
      <c r="B6417" s="509" t="s">
        <v>8335</v>
      </c>
    </row>
    <row r="6418" spans="1:2">
      <c r="A6418" s="509">
        <v>6415</v>
      </c>
      <c r="B6418" s="509" t="s">
        <v>8336</v>
      </c>
    </row>
    <row r="6419" spans="1:2">
      <c r="A6419" s="509">
        <v>6416</v>
      </c>
      <c r="B6419" s="509" t="s">
        <v>8337</v>
      </c>
    </row>
    <row r="6420" spans="1:2">
      <c r="A6420" s="509">
        <v>6417</v>
      </c>
      <c r="B6420" s="509" t="s">
        <v>8338</v>
      </c>
    </row>
    <row r="6421" spans="1:2">
      <c r="A6421" s="509">
        <v>6418</v>
      </c>
      <c r="B6421" s="509" t="s">
        <v>8339</v>
      </c>
    </row>
    <row r="6422" spans="1:2">
      <c r="A6422" s="509">
        <v>6419</v>
      </c>
      <c r="B6422" s="509" t="s">
        <v>8340</v>
      </c>
    </row>
    <row r="6423" spans="1:2">
      <c r="A6423" s="509">
        <v>6420</v>
      </c>
      <c r="B6423" s="509" t="s">
        <v>8341</v>
      </c>
    </row>
    <row r="6424" spans="1:2">
      <c r="A6424" s="509">
        <v>6421</v>
      </c>
      <c r="B6424" s="509" t="s">
        <v>8342</v>
      </c>
    </row>
    <row r="6425" spans="1:2">
      <c r="A6425" s="509">
        <v>6422</v>
      </c>
      <c r="B6425" s="509" t="s">
        <v>8343</v>
      </c>
    </row>
    <row r="6426" spans="1:2">
      <c r="A6426" s="509">
        <v>6423</v>
      </c>
      <c r="B6426" s="509" t="s">
        <v>8344</v>
      </c>
    </row>
    <row r="6427" spans="1:2">
      <c r="A6427" s="509">
        <v>6424</v>
      </c>
      <c r="B6427" s="509" t="s">
        <v>8345</v>
      </c>
    </row>
    <row r="6428" spans="1:2">
      <c r="A6428" s="509">
        <v>6425</v>
      </c>
      <c r="B6428" s="509" t="s">
        <v>8346</v>
      </c>
    </row>
    <row r="6429" spans="1:2">
      <c r="A6429" s="509">
        <v>6426</v>
      </c>
      <c r="B6429" s="509" t="s">
        <v>8347</v>
      </c>
    </row>
    <row r="6430" spans="1:2">
      <c r="A6430" s="509">
        <v>6427</v>
      </c>
      <c r="B6430" s="509" t="s">
        <v>8348</v>
      </c>
    </row>
    <row r="6431" spans="1:2">
      <c r="A6431" s="509">
        <v>6428</v>
      </c>
      <c r="B6431" s="509" t="s">
        <v>8349</v>
      </c>
    </row>
    <row r="6432" spans="1:2">
      <c r="A6432" s="509">
        <v>6429</v>
      </c>
      <c r="B6432" s="509" t="s">
        <v>8350</v>
      </c>
    </row>
    <row r="6433" spans="1:2">
      <c r="A6433" s="509">
        <v>6430</v>
      </c>
      <c r="B6433" s="509" t="s">
        <v>8351</v>
      </c>
    </row>
    <row r="6434" spans="1:2">
      <c r="A6434" s="509">
        <v>6431</v>
      </c>
      <c r="B6434" s="509" t="s">
        <v>8352</v>
      </c>
    </row>
    <row r="6435" spans="1:2">
      <c r="A6435" s="509">
        <v>6432</v>
      </c>
      <c r="B6435" s="509" t="s">
        <v>8353</v>
      </c>
    </row>
    <row r="6436" spans="1:2">
      <c r="A6436" s="509">
        <v>6433</v>
      </c>
      <c r="B6436" s="509" t="s">
        <v>8354</v>
      </c>
    </row>
    <row r="6437" spans="1:2">
      <c r="A6437" s="509">
        <v>6434</v>
      </c>
      <c r="B6437" s="509" t="s">
        <v>8355</v>
      </c>
    </row>
    <row r="6438" spans="1:2">
      <c r="A6438" s="509">
        <v>6435</v>
      </c>
      <c r="B6438" s="509" t="s">
        <v>8356</v>
      </c>
    </row>
    <row r="6439" spans="1:2">
      <c r="A6439" s="509">
        <v>6436</v>
      </c>
      <c r="B6439" s="509" t="s">
        <v>8357</v>
      </c>
    </row>
    <row r="6440" spans="1:2">
      <c r="A6440" s="509">
        <v>6437</v>
      </c>
      <c r="B6440" s="509" t="s">
        <v>8358</v>
      </c>
    </row>
    <row r="6441" spans="1:2">
      <c r="A6441" s="509">
        <v>6438</v>
      </c>
      <c r="B6441" s="509" t="s">
        <v>8359</v>
      </c>
    </row>
    <row r="6442" spans="1:2">
      <c r="A6442" s="509">
        <v>6439</v>
      </c>
      <c r="B6442" s="509" t="s">
        <v>8360</v>
      </c>
    </row>
    <row r="6443" spans="1:2">
      <c r="A6443" s="509">
        <v>6440</v>
      </c>
      <c r="B6443" s="509" t="s">
        <v>8361</v>
      </c>
    </row>
    <row r="6444" spans="1:2">
      <c r="A6444" s="509">
        <v>6441</v>
      </c>
      <c r="B6444" s="509" t="s">
        <v>8362</v>
      </c>
    </row>
    <row r="6445" spans="1:2">
      <c r="A6445" s="509">
        <v>6442</v>
      </c>
      <c r="B6445" s="509" t="s">
        <v>8363</v>
      </c>
    </row>
    <row r="6446" spans="1:2">
      <c r="A6446" s="509">
        <v>6443</v>
      </c>
      <c r="B6446" s="509" t="s">
        <v>8364</v>
      </c>
    </row>
    <row r="6447" spans="1:2">
      <c r="A6447" s="509">
        <v>6444</v>
      </c>
      <c r="B6447" s="509" t="s">
        <v>8365</v>
      </c>
    </row>
    <row r="6448" spans="1:2">
      <c r="A6448" s="509">
        <v>6445</v>
      </c>
      <c r="B6448" s="509" t="s">
        <v>8366</v>
      </c>
    </row>
    <row r="6449" spans="1:2">
      <c r="A6449" s="509">
        <v>6446</v>
      </c>
      <c r="B6449" s="509" t="s">
        <v>8367</v>
      </c>
    </row>
    <row r="6450" spans="1:2">
      <c r="A6450" s="509">
        <v>6447</v>
      </c>
      <c r="B6450" s="509" t="s">
        <v>8368</v>
      </c>
    </row>
    <row r="6451" spans="1:2">
      <c r="A6451" s="509">
        <v>6448</v>
      </c>
      <c r="B6451" s="509" t="s">
        <v>8369</v>
      </c>
    </row>
    <row r="6452" spans="1:2">
      <c r="A6452" s="509">
        <v>6449</v>
      </c>
      <c r="B6452" s="509" t="s">
        <v>8370</v>
      </c>
    </row>
    <row r="6453" spans="1:2">
      <c r="A6453" s="509">
        <v>6450</v>
      </c>
      <c r="B6453" s="509" t="s">
        <v>8371</v>
      </c>
    </row>
    <row r="6454" spans="1:2">
      <c r="A6454" s="509">
        <v>6451</v>
      </c>
      <c r="B6454" s="509" t="s">
        <v>8372</v>
      </c>
    </row>
    <row r="6455" spans="1:2">
      <c r="A6455" s="509">
        <v>6452</v>
      </c>
      <c r="B6455" s="509" t="s">
        <v>8373</v>
      </c>
    </row>
    <row r="6456" spans="1:2">
      <c r="A6456" s="509">
        <v>6453</v>
      </c>
      <c r="B6456" s="509" t="s">
        <v>8374</v>
      </c>
    </row>
    <row r="6457" spans="1:2">
      <c r="A6457" s="509">
        <v>6454</v>
      </c>
      <c r="B6457" s="509" t="s">
        <v>8375</v>
      </c>
    </row>
    <row r="6458" spans="1:2">
      <c r="A6458" s="509">
        <v>6455</v>
      </c>
      <c r="B6458" s="509" t="s">
        <v>8376</v>
      </c>
    </row>
    <row r="6459" spans="1:2">
      <c r="A6459" s="509">
        <v>6456</v>
      </c>
      <c r="B6459" s="509" t="s">
        <v>8377</v>
      </c>
    </row>
    <row r="6460" spans="1:2">
      <c r="A6460" s="509">
        <v>6457</v>
      </c>
      <c r="B6460" s="509" t="s">
        <v>8378</v>
      </c>
    </row>
    <row r="6461" spans="1:2">
      <c r="A6461" s="509">
        <v>6458</v>
      </c>
      <c r="B6461" s="509" t="s">
        <v>8379</v>
      </c>
    </row>
    <row r="6462" spans="1:2">
      <c r="A6462" s="509">
        <v>6459</v>
      </c>
      <c r="B6462" s="509" t="s">
        <v>8380</v>
      </c>
    </row>
    <row r="6463" spans="1:2">
      <c r="A6463" s="509">
        <v>6460</v>
      </c>
      <c r="B6463" s="509" t="s">
        <v>8381</v>
      </c>
    </row>
    <row r="6464" spans="1:2">
      <c r="A6464" s="509">
        <v>6461</v>
      </c>
      <c r="B6464" s="509" t="s">
        <v>8382</v>
      </c>
    </row>
    <row r="6465" spans="1:2">
      <c r="A6465" s="509">
        <v>6462</v>
      </c>
      <c r="B6465" s="509" t="s">
        <v>8383</v>
      </c>
    </row>
    <row r="6466" spans="1:2">
      <c r="A6466" s="509">
        <v>6463</v>
      </c>
      <c r="B6466" s="509" t="s">
        <v>8384</v>
      </c>
    </row>
    <row r="6467" spans="1:2">
      <c r="A6467" s="509">
        <v>6464</v>
      </c>
      <c r="B6467" s="509" t="s">
        <v>8385</v>
      </c>
    </row>
    <row r="6468" spans="1:2">
      <c r="A6468" s="509">
        <v>6465</v>
      </c>
      <c r="B6468" s="509" t="s">
        <v>8386</v>
      </c>
    </row>
    <row r="6469" spans="1:2">
      <c r="A6469" s="509">
        <v>6466</v>
      </c>
      <c r="B6469" s="509" t="s">
        <v>8387</v>
      </c>
    </row>
    <row r="6470" spans="1:2">
      <c r="A6470" s="509">
        <v>6467</v>
      </c>
      <c r="B6470" s="509" t="s">
        <v>8388</v>
      </c>
    </row>
    <row r="6471" spans="1:2">
      <c r="A6471" s="509">
        <v>6468</v>
      </c>
      <c r="B6471" s="509" t="s">
        <v>8389</v>
      </c>
    </row>
    <row r="6472" spans="1:2">
      <c r="A6472" s="509">
        <v>6469</v>
      </c>
      <c r="B6472" s="509" t="s">
        <v>8390</v>
      </c>
    </row>
    <row r="6473" spans="1:2">
      <c r="A6473" s="509">
        <v>6470</v>
      </c>
      <c r="B6473" s="509" t="s">
        <v>8391</v>
      </c>
    </row>
    <row r="6474" spans="1:2">
      <c r="A6474" s="509">
        <v>6471</v>
      </c>
      <c r="B6474" s="509" t="s">
        <v>8392</v>
      </c>
    </row>
    <row r="6475" spans="1:2">
      <c r="A6475" s="509">
        <v>6472</v>
      </c>
      <c r="B6475" s="509" t="s">
        <v>8393</v>
      </c>
    </row>
    <row r="6476" spans="1:2">
      <c r="A6476" s="509">
        <v>6473</v>
      </c>
      <c r="B6476" s="509" t="s">
        <v>8394</v>
      </c>
    </row>
    <row r="6477" spans="1:2">
      <c r="A6477" s="509">
        <v>6474</v>
      </c>
      <c r="B6477" s="509" t="s">
        <v>8395</v>
      </c>
    </row>
    <row r="6478" spans="1:2">
      <c r="A6478" s="509">
        <v>6475</v>
      </c>
      <c r="B6478" s="509" t="s">
        <v>8396</v>
      </c>
    </row>
    <row r="6479" spans="1:2">
      <c r="A6479" s="509">
        <v>6476</v>
      </c>
      <c r="B6479" s="509" t="s">
        <v>8397</v>
      </c>
    </row>
    <row r="6480" spans="1:2">
      <c r="A6480" s="509">
        <v>6477</v>
      </c>
      <c r="B6480" s="509" t="s">
        <v>8398</v>
      </c>
    </row>
    <row r="6481" spans="1:2">
      <c r="A6481" s="509">
        <v>6478</v>
      </c>
      <c r="B6481" s="509" t="s">
        <v>8399</v>
      </c>
    </row>
    <row r="6482" spans="1:2">
      <c r="A6482" s="509">
        <v>6479</v>
      </c>
      <c r="B6482" s="509" t="s">
        <v>8400</v>
      </c>
    </row>
    <row r="6483" spans="1:2">
      <c r="A6483" s="509">
        <v>6480</v>
      </c>
      <c r="B6483" s="509" t="s">
        <v>8401</v>
      </c>
    </row>
    <row r="6484" spans="1:2">
      <c r="A6484" s="509">
        <v>6481</v>
      </c>
      <c r="B6484" s="509" t="s">
        <v>8402</v>
      </c>
    </row>
    <row r="6485" spans="1:2">
      <c r="A6485" s="509">
        <v>6482</v>
      </c>
      <c r="B6485" s="509" t="s">
        <v>8403</v>
      </c>
    </row>
    <row r="6486" spans="1:2">
      <c r="A6486" s="509">
        <v>6483</v>
      </c>
      <c r="B6486" s="509" t="s">
        <v>8404</v>
      </c>
    </row>
    <row r="6487" spans="1:2">
      <c r="A6487" s="509">
        <v>6484</v>
      </c>
      <c r="B6487" s="509" t="s">
        <v>8405</v>
      </c>
    </row>
    <row r="6488" spans="1:2">
      <c r="A6488" s="509">
        <v>6485</v>
      </c>
      <c r="B6488" s="509" t="s">
        <v>8406</v>
      </c>
    </row>
    <row r="6489" spans="1:2">
      <c r="A6489" s="509">
        <v>6486</v>
      </c>
      <c r="B6489" s="509" t="s">
        <v>8407</v>
      </c>
    </row>
    <row r="6490" spans="1:2">
      <c r="A6490" s="509">
        <v>6487</v>
      </c>
      <c r="B6490" s="509" t="s">
        <v>8408</v>
      </c>
    </row>
    <row r="6491" spans="1:2">
      <c r="A6491" s="509">
        <v>6488</v>
      </c>
      <c r="B6491" s="509" t="s">
        <v>8409</v>
      </c>
    </row>
    <row r="6492" spans="1:2">
      <c r="A6492" s="509">
        <v>6489</v>
      </c>
      <c r="B6492" s="509" t="s">
        <v>8410</v>
      </c>
    </row>
    <row r="6493" spans="1:2">
      <c r="A6493" s="509">
        <v>6490</v>
      </c>
      <c r="B6493" s="509" t="s">
        <v>8411</v>
      </c>
    </row>
    <row r="6494" spans="1:2">
      <c r="A6494" s="509">
        <v>6491</v>
      </c>
      <c r="B6494" s="509" t="s">
        <v>8412</v>
      </c>
    </row>
    <row r="6495" spans="1:2">
      <c r="A6495" s="509">
        <v>6492</v>
      </c>
      <c r="B6495" s="509" t="s">
        <v>8413</v>
      </c>
    </row>
    <row r="6496" spans="1:2">
      <c r="A6496" s="509">
        <v>6493</v>
      </c>
      <c r="B6496" s="509" t="s">
        <v>8414</v>
      </c>
    </row>
    <row r="6497" spans="1:2">
      <c r="A6497" s="509">
        <v>6494</v>
      </c>
      <c r="B6497" s="509" t="s">
        <v>8415</v>
      </c>
    </row>
    <row r="6498" spans="1:2">
      <c r="A6498" s="509">
        <v>6495</v>
      </c>
      <c r="B6498" s="509" t="s">
        <v>8416</v>
      </c>
    </row>
    <row r="6499" spans="1:2">
      <c r="A6499" s="509">
        <v>6496</v>
      </c>
      <c r="B6499" s="509" t="s">
        <v>8417</v>
      </c>
    </row>
    <row r="6500" spans="1:2">
      <c r="A6500" s="509">
        <v>6497</v>
      </c>
      <c r="B6500" s="509" t="s">
        <v>8418</v>
      </c>
    </row>
    <row r="6501" spans="1:2">
      <c r="A6501" s="509">
        <v>6498</v>
      </c>
      <c r="B6501" s="509" t="s">
        <v>8419</v>
      </c>
    </row>
    <row r="6502" spans="1:2">
      <c r="A6502" s="509">
        <v>6499</v>
      </c>
      <c r="B6502" s="509" t="s">
        <v>8420</v>
      </c>
    </row>
    <row r="6503" spans="1:2">
      <c r="A6503" s="509">
        <v>6500</v>
      </c>
      <c r="B6503" s="509" t="s">
        <v>8421</v>
      </c>
    </row>
    <row r="6504" spans="1:2">
      <c r="A6504" s="509">
        <v>6501</v>
      </c>
      <c r="B6504" s="509" t="s">
        <v>8422</v>
      </c>
    </row>
    <row r="6505" spans="1:2">
      <c r="A6505" s="509">
        <v>6502</v>
      </c>
      <c r="B6505" s="509" t="s">
        <v>8423</v>
      </c>
    </row>
    <row r="6506" spans="1:2">
      <c r="A6506" s="509">
        <v>6503</v>
      </c>
      <c r="B6506" s="509" t="s">
        <v>8424</v>
      </c>
    </row>
    <row r="6507" spans="1:2">
      <c r="A6507" s="509">
        <v>6504</v>
      </c>
      <c r="B6507" s="509" t="s">
        <v>8425</v>
      </c>
    </row>
    <row r="6508" spans="1:2">
      <c r="A6508" s="509">
        <v>6505</v>
      </c>
      <c r="B6508" s="509" t="s">
        <v>8426</v>
      </c>
    </row>
    <row r="6509" spans="1:2">
      <c r="A6509" s="509">
        <v>6506</v>
      </c>
      <c r="B6509" s="509" t="s">
        <v>8427</v>
      </c>
    </row>
    <row r="6510" spans="1:2">
      <c r="A6510" s="509">
        <v>6507</v>
      </c>
      <c r="B6510" s="509" t="s">
        <v>8428</v>
      </c>
    </row>
    <row r="6511" spans="1:2">
      <c r="A6511" s="509">
        <v>6508</v>
      </c>
      <c r="B6511" s="509" t="s">
        <v>8429</v>
      </c>
    </row>
    <row r="6512" spans="1:2">
      <c r="A6512" s="509">
        <v>6509</v>
      </c>
      <c r="B6512" s="509" t="s">
        <v>8430</v>
      </c>
    </row>
    <row r="6513" spans="1:2">
      <c r="A6513" s="509">
        <v>6510</v>
      </c>
      <c r="B6513" s="509" t="s">
        <v>8431</v>
      </c>
    </row>
    <row r="6514" spans="1:2">
      <c r="A6514" s="509">
        <v>6511</v>
      </c>
      <c r="B6514" s="509" t="s">
        <v>8432</v>
      </c>
    </row>
    <row r="6515" spans="1:2">
      <c r="A6515" s="509">
        <v>6512</v>
      </c>
      <c r="B6515" s="509" t="s">
        <v>8433</v>
      </c>
    </row>
    <row r="6516" spans="1:2">
      <c r="A6516" s="509">
        <v>6513</v>
      </c>
      <c r="B6516" s="509" t="s">
        <v>8434</v>
      </c>
    </row>
    <row r="6517" spans="1:2">
      <c r="A6517" s="509">
        <v>6514</v>
      </c>
      <c r="B6517" s="509" t="s">
        <v>8435</v>
      </c>
    </row>
    <row r="6518" spans="1:2">
      <c r="A6518" s="509">
        <v>6515</v>
      </c>
      <c r="B6518" s="509" t="s">
        <v>8436</v>
      </c>
    </row>
    <row r="6519" spans="1:2">
      <c r="A6519" s="509">
        <v>6516</v>
      </c>
      <c r="B6519" s="509" t="s">
        <v>8437</v>
      </c>
    </row>
    <row r="6520" spans="1:2">
      <c r="A6520" s="509">
        <v>6517</v>
      </c>
      <c r="B6520" s="509" t="s">
        <v>8438</v>
      </c>
    </row>
    <row r="6521" spans="1:2">
      <c r="A6521" s="509">
        <v>6518</v>
      </c>
      <c r="B6521" s="509" t="s">
        <v>8439</v>
      </c>
    </row>
    <row r="6522" spans="1:2">
      <c r="A6522" s="509">
        <v>6519</v>
      </c>
      <c r="B6522" s="509" t="s">
        <v>8440</v>
      </c>
    </row>
    <row r="6523" spans="1:2">
      <c r="A6523" s="509">
        <v>6520</v>
      </c>
      <c r="B6523" s="509" t="s">
        <v>8441</v>
      </c>
    </row>
    <row r="6524" spans="1:2">
      <c r="A6524" s="509">
        <v>6521</v>
      </c>
      <c r="B6524" s="509" t="s">
        <v>8442</v>
      </c>
    </row>
    <row r="6525" spans="1:2">
      <c r="A6525" s="509">
        <v>6522</v>
      </c>
      <c r="B6525" s="509" t="s">
        <v>8443</v>
      </c>
    </row>
    <row r="6526" spans="1:2">
      <c r="A6526" s="509">
        <v>6523</v>
      </c>
      <c r="B6526" s="509" t="s">
        <v>8444</v>
      </c>
    </row>
    <row r="6527" spans="1:2">
      <c r="A6527" s="509">
        <v>6524</v>
      </c>
      <c r="B6527" s="509" t="s">
        <v>8445</v>
      </c>
    </row>
    <row r="6528" spans="1:2">
      <c r="A6528" s="509">
        <v>6525</v>
      </c>
      <c r="B6528" s="509" t="s">
        <v>8446</v>
      </c>
    </row>
    <row r="6529" spans="1:2">
      <c r="A6529" s="509">
        <v>6526</v>
      </c>
      <c r="B6529" s="509" t="s">
        <v>8447</v>
      </c>
    </row>
    <row r="6530" spans="1:2">
      <c r="A6530" s="509">
        <v>6527</v>
      </c>
      <c r="B6530" s="509" t="s">
        <v>8448</v>
      </c>
    </row>
    <row r="6531" spans="1:2">
      <c r="A6531" s="509">
        <v>6528</v>
      </c>
      <c r="B6531" s="509" t="s">
        <v>8449</v>
      </c>
    </row>
    <row r="6532" spans="1:2">
      <c r="A6532" s="509">
        <v>6529</v>
      </c>
      <c r="B6532" s="509" t="s">
        <v>8450</v>
      </c>
    </row>
    <row r="6533" spans="1:2">
      <c r="A6533" s="509">
        <v>6530</v>
      </c>
      <c r="B6533" s="509" t="s">
        <v>8451</v>
      </c>
    </row>
    <row r="6534" spans="1:2">
      <c r="A6534" s="509">
        <v>6531</v>
      </c>
      <c r="B6534" s="509" t="s">
        <v>8452</v>
      </c>
    </row>
    <row r="6535" spans="1:2">
      <c r="A6535" s="509">
        <v>6532</v>
      </c>
      <c r="B6535" s="509" t="s">
        <v>8453</v>
      </c>
    </row>
    <row r="6536" spans="1:2">
      <c r="A6536" s="509">
        <v>6533</v>
      </c>
      <c r="B6536" s="509" t="s">
        <v>8454</v>
      </c>
    </row>
    <row r="6537" spans="1:2">
      <c r="A6537" s="509">
        <v>6534</v>
      </c>
      <c r="B6537" s="509" t="s">
        <v>8455</v>
      </c>
    </row>
    <row r="6538" spans="1:2">
      <c r="A6538" s="509">
        <v>6535</v>
      </c>
      <c r="B6538" s="509" t="s">
        <v>8456</v>
      </c>
    </row>
    <row r="6539" spans="1:2">
      <c r="A6539" s="509">
        <v>6536</v>
      </c>
      <c r="B6539" s="509" t="s">
        <v>8457</v>
      </c>
    </row>
    <row r="6540" spans="1:2">
      <c r="A6540" s="509">
        <v>6537</v>
      </c>
      <c r="B6540" s="509" t="s">
        <v>8458</v>
      </c>
    </row>
    <row r="6541" spans="1:2">
      <c r="A6541" s="509">
        <v>6538</v>
      </c>
      <c r="B6541" s="509" t="s">
        <v>8459</v>
      </c>
    </row>
    <row r="6542" spans="1:2">
      <c r="A6542" s="509">
        <v>6539</v>
      </c>
      <c r="B6542" s="509" t="s">
        <v>8460</v>
      </c>
    </row>
    <row r="6543" spans="1:2">
      <c r="A6543" s="509">
        <v>6540</v>
      </c>
      <c r="B6543" s="509" t="s">
        <v>8461</v>
      </c>
    </row>
    <row r="6544" spans="1:2">
      <c r="A6544" s="509">
        <v>6541</v>
      </c>
      <c r="B6544" s="509" t="s">
        <v>8462</v>
      </c>
    </row>
    <row r="6545" spans="1:2">
      <c r="A6545" s="509">
        <v>6542</v>
      </c>
      <c r="B6545" s="509" t="s">
        <v>8463</v>
      </c>
    </row>
    <row r="6546" spans="1:2">
      <c r="A6546" s="509">
        <v>6543</v>
      </c>
      <c r="B6546" s="509" t="s">
        <v>8464</v>
      </c>
    </row>
    <row r="6547" spans="1:2">
      <c r="A6547" s="509">
        <v>6544</v>
      </c>
      <c r="B6547" s="509" t="s">
        <v>8465</v>
      </c>
    </row>
    <row r="6548" spans="1:2">
      <c r="A6548" s="509">
        <v>6545</v>
      </c>
      <c r="B6548" s="509" t="s">
        <v>8466</v>
      </c>
    </row>
    <row r="6549" spans="1:2">
      <c r="A6549" s="509">
        <v>6546</v>
      </c>
      <c r="B6549" s="509" t="s">
        <v>8467</v>
      </c>
    </row>
    <row r="6550" spans="1:2">
      <c r="A6550" s="509">
        <v>6547</v>
      </c>
      <c r="B6550" s="509" t="s">
        <v>8468</v>
      </c>
    </row>
    <row r="6551" spans="1:2">
      <c r="A6551" s="509">
        <v>6548</v>
      </c>
      <c r="B6551" s="509" t="s">
        <v>8469</v>
      </c>
    </row>
    <row r="6552" spans="1:2">
      <c r="A6552" s="509">
        <v>6549</v>
      </c>
      <c r="B6552" s="509" t="s">
        <v>8470</v>
      </c>
    </row>
    <row r="6553" spans="1:2">
      <c r="A6553" s="509">
        <v>6550</v>
      </c>
      <c r="B6553" s="509" t="s">
        <v>8471</v>
      </c>
    </row>
    <row r="6554" spans="1:2">
      <c r="A6554" s="509">
        <v>6551</v>
      </c>
      <c r="B6554" s="509" t="s">
        <v>8472</v>
      </c>
    </row>
    <row r="6555" spans="1:2">
      <c r="A6555" s="509">
        <v>6552</v>
      </c>
      <c r="B6555" s="509" t="s">
        <v>8473</v>
      </c>
    </row>
    <row r="6556" spans="1:2">
      <c r="A6556" s="509">
        <v>6553</v>
      </c>
      <c r="B6556" s="509" t="s">
        <v>8474</v>
      </c>
    </row>
    <row r="6557" spans="1:2">
      <c r="A6557" s="509">
        <v>6554</v>
      </c>
      <c r="B6557" s="509" t="s">
        <v>8475</v>
      </c>
    </row>
    <row r="6558" spans="1:2">
      <c r="A6558" s="509">
        <v>6555</v>
      </c>
      <c r="B6558" s="509" t="s">
        <v>8476</v>
      </c>
    </row>
    <row r="6559" spans="1:2">
      <c r="A6559" s="509">
        <v>6556</v>
      </c>
      <c r="B6559" s="509" t="s">
        <v>8477</v>
      </c>
    </row>
    <row r="6560" spans="1:2">
      <c r="A6560" s="509">
        <v>6557</v>
      </c>
      <c r="B6560" s="509" t="s">
        <v>8478</v>
      </c>
    </row>
    <row r="6561" spans="1:2">
      <c r="A6561" s="509">
        <v>6558</v>
      </c>
      <c r="B6561" s="509" t="s">
        <v>8479</v>
      </c>
    </row>
    <row r="6562" spans="1:2">
      <c r="A6562" s="509">
        <v>6559</v>
      </c>
      <c r="B6562" s="509" t="s">
        <v>8480</v>
      </c>
    </row>
    <row r="6563" spans="1:2">
      <c r="A6563" s="509">
        <v>6560</v>
      </c>
      <c r="B6563" s="509" t="s">
        <v>8481</v>
      </c>
    </row>
    <row r="6564" spans="1:2">
      <c r="A6564" s="509">
        <v>6561</v>
      </c>
      <c r="B6564" s="509" t="s">
        <v>8482</v>
      </c>
    </row>
    <row r="6565" spans="1:2">
      <c r="A6565" s="509">
        <v>6562</v>
      </c>
      <c r="B6565" s="509" t="s">
        <v>8483</v>
      </c>
    </row>
    <row r="6566" spans="1:2">
      <c r="A6566" s="509">
        <v>6563</v>
      </c>
      <c r="B6566" s="509" t="s">
        <v>8484</v>
      </c>
    </row>
    <row r="6567" spans="1:2">
      <c r="A6567" s="509">
        <v>6564</v>
      </c>
      <c r="B6567" s="509" t="s">
        <v>8485</v>
      </c>
    </row>
    <row r="6568" spans="1:2">
      <c r="A6568" s="509">
        <v>6565</v>
      </c>
      <c r="B6568" s="509" t="s">
        <v>8486</v>
      </c>
    </row>
    <row r="6569" spans="1:2">
      <c r="A6569" s="509">
        <v>6566</v>
      </c>
      <c r="B6569" s="509" t="s">
        <v>8487</v>
      </c>
    </row>
    <row r="6570" spans="1:2">
      <c r="A6570" s="509">
        <v>6567</v>
      </c>
      <c r="B6570" s="509" t="s">
        <v>8488</v>
      </c>
    </row>
    <row r="6571" spans="1:2">
      <c r="A6571" s="509">
        <v>6568</v>
      </c>
      <c r="B6571" s="509" t="s">
        <v>8489</v>
      </c>
    </row>
    <row r="6572" spans="1:2">
      <c r="A6572" s="509">
        <v>6569</v>
      </c>
      <c r="B6572" s="509" t="s">
        <v>8490</v>
      </c>
    </row>
    <row r="6573" spans="1:2">
      <c r="A6573" s="509">
        <v>6570</v>
      </c>
      <c r="B6573" s="509" t="s">
        <v>8491</v>
      </c>
    </row>
    <row r="6574" spans="1:2">
      <c r="A6574" s="509">
        <v>6571</v>
      </c>
      <c r="B6574" s="509" t="s">
        <v>8492</v>
      </c>
    </row>
    <row r="6575" spans="1:2">
      <c r="A6575" s="509">
        <v>6572</v>
      </c>
      <c r="B6575" s="509" t="s">
        <v>8493</v>
      </c>
    </row>
    <row r="6576" spans="1:2">
      <c r="A6576" s="509">
        <v>6573</v>
      </c>
      <c r="B6576" s="509" t="s">
        <v>8494</v>
      </c>
    </row>
    <row r="6577" spans="1:2">
      <c r="A6577" s="509">
        <v>6574</v>
      </c>
      <c r="B6577" s="509" t="s">
        <v>8495</v>
      </c>
    </row>
    <row r="6578" spans="1:2">
      <c r="A6578" s="509">
        <v>6575</v>
      </c>
      <c r="B6578" s="509" t="s">
        <v>8496</v>
      </c>
    </row>
    <row r="6579" spans="1:2">
      <c r="A6579" s="509">
        <v>6576</v>
      </c>
      <c r="B6579" s="509" t="s">
        <v>8497</v>
      </c>
    </row>
    <row r="6580" spans="1:2">
      <c r="A6580" s="509">
        <v>6577</v>
      </c>
      <c r="B6580" s="509" t="s">
        <v>8498</v>
      </c>
    </row>
    <row r="6581" spans="1:2">
      <c r="A6581" s="509">
        <v>6578</v>
      </c>
      <c r="B6581" s="509" t="s">
        <v>8499</v>
      </c>
    </row>
    <row r="6582" spans="1:2">
      <c r="A6582" s="509">
        <v>6579</v>
      </c>
      <c r="B6582" s="509" t="s">
        <v>8500</v>
      </c>
    </row>
    <row r="6583" spans="1:2">
      <c r="A6583" s="509">
        <v>6580</v>
      </c>
      <c r="B6583" s="509" t="s">
        <v>8501</v>
      </c>
    </row>
    <row r="6584" spans="1:2">
      <c r="A6584" s="509">
        <v>6581</v>
      </c>
      <c r="B6584" s="509" t="s">
        <v>8502</v>
      </c>
    </row>
    <row r="6585" spans="1:2">
      <c r="A6585" s="509">
        <v>6582</v>
      </c>
      <c r="B6585" s="509" t="s">
        <v>8503</v>
      </c>
    </row>
    <row r="6586" spans="1:2">
      <c r="A6586" s="509">
        <v>6583</v>
      </c>
      <c r="B6586" s="509" t="s">
        <v>8504</v>
      </c>
    </row>
    <row r="6587" spans="1:2">
      <c r="A6587" s="509">
        <v>6584</v>
      </c>
      <c r="B6587" s="509" t="s">
        <v>8505</v>
      </c>
    </row>
    <row r="6588" spans="1:2">
      <c r="A6588" s="509">
        <v>6585</v>
      </c>
      <c r="B6588" s="509" t="s">
        <v>8506</v>
      </c>
    </row>
    <row r="6589" spans="1:2">
      <c r="A6589" s="509">
        <v>6586</v>
      </c>
      <c r="B6589" s="509" t="s">
        <v>8507</v>
      </c>
    </row>
    <row r="6590" spans="1:2">
      <c r="A6590" s="509">
        <v>6587</v>
      </c>
      <c r="B6590" s="509" t="s">
        <v>8508</v>
      </c>
    </row>
    <row r="6591" spans="1:2">
      <c r="A6591" s="509">
        <v>6588</v>
      </c>
      <c r="B6591" s="509" t="s">
        <v>8509</v>
      </c>
    </row>
    <row r="6592" spans="1:2">
      <c r="A6592" s="509">
        <v>6589</v>
      </c>
      <c r="B6592" s="509" t="s">
        <v>8510</v>
      </c>
    </row>
    <row r="6593" spans="1:2">
      <c r="A6593" s="509">
        <v>6590</v>
      </c>
      <c r="B6593" s="509" t="s">
        <v>8511</v>
      </c>
    </row>
    <row r="6594" spans="1:2">
      <c r="A6594" s="509">
        <v>6591</v>
      </c>
      <c r="B6594" s="509" t="s">
        <v>8512</v>
      </c>
    </row>
    <row r="6595" spans="1:2">
      <c r="A6595" s="509">
        <v>6592</v>
      </c>
      <c r="B6595" s="509" t="s">
        <v>8513</v>
      </c>
    </row>
    <row r="6596" spans="1:2">
      <c r="A6596" s="509">
        <v>6593</v>
      </c>
      <c r="B6596" s="509" t="s">
        <v>8514</v>
      </c>
    </row>
    <row r="6597" spans="1:2">
      <c r="A6597" s="509">
        <v>6594</v>
      </c>
      <c r="B6597" s="509" t="s">
        <v>8515</v>
      </c>
    </row>
    <row r="6598" spans="1:2">
      <c r="A6598" s="509">
        <v>6595</v>
      </c>
      <c r="B6598" s="509" t="s">
        <v>8516</v>
      </c>
    </row>
    <row r="6599" spans="1:2">
      <c r="A6599" s="509">
        <v>6596</v>
      </c>
      <c r="B6599" s="509" t="s">
        <v>8517</v>
      </c>
    </row>
    <row r="6600" spans="1:2">
      <c r="A6600" s="509">
        <v>6597</v>
      </c>
      <c r="B6600" s="509" t="s">
        <v>8518</v>
      </c>
    </row>
    <row r="6601" spans="1:2">
      <c r="A6601" s="509">
        <v>6598</v>
      </c>
      <c r="B6601" s="509" t="s">
        <v>8519</v>
      </c>
    </row>
    <row r="6602" spans="1:2">
      <c r="A6602" s="509">
        <v>6599</v>
      </c>
      <c r="B6602" s="509" t="s">
        <v>8520</v>
      </c>
    </row>
    <row r="6603" spans="1:2">
      <c r="A6603" s="509">
        <v>6600</v>
      </c>
      <c r="B6603" s="509" t="s">
        <v>8521</v>
      </c>
    </row>
    <row r="6604" spans="1:2">
      <c r="A6604" s="509">
        <v>6601</v>
      </c>
      <c r="B6604" s="509" t="s">
        <v>8522</v>
      </c>
    </row>
    <row r="6605" spans="1:2">
      <c r="A6605" s="509">
        <v>6602</v>
      </c>
      <c r="B6605" s="509" t="s">
        <v>8523</v>
      </c>
    </row>
    <row r="6606" spans="1:2">
      <c r="A6606" s="509">
        <v>6603</v>
      </c>
      <c r="B6606" s="509" t="s">
        <v>8524</v>
      </c>
    </row>
    <row r="6607" spans="1:2">
      <c r="A6607" s="509">
        <v>6604</v>
      </c>
      <c r="B6607" s="509" t="s">
        <v>8525</v>
      </c>
    </row>
    <row r="6608" spans="1:2">
      <c r="A6608" s="509">
        <v>6605</v>
      </c>
      <c r="B6608" s="509" t="s">
        <v>8526</v>
      </c>
    </row>
    <row r="6609" spans="1:2">
      <c r="A6609" s="509">
        <v>6606</v>
      </c>
      <c r="B6609" s="509" t="s">
        <v>8527</v>
      </c>
    </row>
    <row r="6610" spans="1:2">
      <c r="A6610" s="509">
        <v>6607</v>
      </c>
      <c r="B6610" s="509" t="s">
        <v>8528</v>
      </c>
    </row>
    <row r="6611" spans="1:2">
      <c r="A6611" s="509">
        <v>6608</v>
      </c>
      <c r="B6611" s="509" t="s">
        <v>8529</v>
      </c>
    </row>
    <row r="6612" spans="1:2">
      <c r="A6612" s="509">
        <v>6609</v>
      </c>
      <c r="B6612" s="509" t="s">
        <v>8530</v>
      </c>
    </row>
    <row r="6613" spans="1:2">
      <c r="A6613" s="509">
        <v>6610</v>
      </c>
      <c r="B6613" s="509" t="s">
        <v>8531</v>
      </c>
    </row>
    <row r="6614" spans="1:2">
      <c r="A6614" s="509">
        <v>6611</v>
      </c>
      <c r="B6614" s="509" t="s">
        <v>8532</v>
      </c>
    </row>
    <row r="6615" spans="1:2">
      <c r="A6615" s="509">
        <v>6612</v>
      </c>
      <c r="B6615" s="509" t="s">
        <v>8533</v>
      </c>
    </row>
    <row r="6616" spans="1:2">
      <c r="A6616" s="509">
        <v>6613</v>
      </c>
      <c r="B6616" s="509" t="s">
        <v>8534</v>
      </c>
    </row>
    <row r="6617" spans="1:2">
      <c r="A6617" s="509">
        <v>6614</v>
      </c>
      <c r="B6617" s="509" t="s">
        <v>8535</v>
      </c>
    </row>
    <row r="6618" spans="1:2">
      <c r="A6618" s="509">
        <v>6615</v>
      </c>
      <c r="B6618" s="509" t="s">
        <v>8536</v>
      </c>
    </row>
    <row r="6619" spans="1:2">
      <c r="A6619" s="509">
        <v>6616</v>
      </c>
      <c r="B6619" s="509" t="s">
        <v>8537</v>
      </c>
    </row>
    <row r="6620" spans="1:2">
      <c r="A6620" s="509">
        <v>6617</v>
      </c>
      <c r="B6620" s="509" t="s">
        <v>8538</v>
      </c>
    </row>
    <row r="6621" spans="1:2">
      <c r="A6621" s="509">
        <v>6618</v>
      </c>
      <c r="B6621" s="509" t="s">
        <v>8539</v>
      </c>
    </row>
    <row r="6622" spans="1:2">
      <c r="A6622" s="509">
        <v>6619</v>
      </c>
      <c r="B6622" s="509" t="s">
        <v>8540</v>
      </c>
    </row>
    <row r="6623" spans="1:2">
      <c r="A6623" s="509">
        <v>6620</v>
      </c>
      <c r="B6623" s="509" t="s">
        <v>8541</v>
      </c>
    </row>
    <row r="6624" spans="1:2">
      <c r="A6624" s="509">
        <v>6621</v>
      </c>
      <c r="B6624" s="509" t="s">
        <v>8542</v>
      </c>
    </row>
    <row r="6625" spans="1:2">
      <c r="A6625" s="509">
        <v>6622</v>
      </c>
      <c r="B6625" s="509" t="s">
        <v>8543</v>
      </c>
    </row>
    <row r="6626" spans="1:2">
      <c r="A6626" s="509">
        <v>6623</v>
      </c>
      <c r="B6626" s="509" t="s">
        <v>8544</v>
      </c>
    </row>
    <row r="6627" spans="1:2">
      <c r="A6627" s="509">
        <v>6624</v>
      </c>
      <c r="B6627" s="509" t="s">
        <v>8545</v>
      </c>
    </row>
    <row r="6628" spans="1:2">
      <c r="A6628" s="509">
        <v>6625</v>
      </c>
      <c r="B6628" s="509" t="s">
        <v>8546</v>
      </c>
    </row>
    <row r="6629" spans="1:2">
      <c r="A6629" s="509">
        <v>6626</v>
      </c>
      <c r="B6629" s="509" t="s">
        <v>8547</v>
      </c>
    </row>
    <row r="6630" spans="1:2">
      <c r="A6630" s="509">
        <v>6627</v>
      </c>
      <c r="B6630" s="509" t="s">
        <v>8548</v>
      </c>
    </row>
    <row r="6631" spans="1:2">
      <c r="A6631" s="509">
        <v>6628</v>
      </c>
      <c r="B6631" s="509" t="s">
        <v>8549</v>
      </c>
    </row>
    <row r="6632" spans="1:2">
      <c r="A6632" s="509">
        <v>6629</v>
      </c>
      <c r="B6632" s="509" t="s">
        <v>8550</v>
      </c>
    </row>
    <row r="6633" spans="1:2">
      <c r="A6633" s="509">
        <v>6630</v>
      </c>
      <c r="B6633" s="509" t="s">
        <v>8551</v>
      </c>
    </row>
    <row r="6634" spans="1:2">
      <c r="A6634" s="509">
        <v>6631</v>
      </c>
      <c r="B6634" s="509" t="s">
        <v>8552</v>
      </c>
    </row>
    <row r="6635" spans="1:2">
      <c r="A6635" s="509">
        <v>6632</v>
      </c>
      <c r="B6635" s="509" t="s">
        <v>8553</v>
      </c>
    </row>
    <row r="6636" spans="1:2">
      <c r="A6636" s="509">
        <v>6633</v>
      </c>
      <c r="B6636" s="509" t="s">
        <v>8554</v>
      </c>
    </row>
    <row r="6637" spans="1:2">
      <c r="A6637" s="509">
        <v>6634</v>
      </c>
      <c r="B6637" s="509" t="s">
        <v>8555</v>
      </c>
    </row>
    <row r="6638" spans="1:2">
      <c r="A6638" s="509">
        <v>6635</v>
      </c>
      <c r="B6638" s="509" t="s">
        <v>8556</v>
      </c>
    </row>
    <row r="6639" spans="1:2">
      <c r="A6639" s="509">
        <v>6636</v>
      </c>
      <c r="B6639" s="509" t="s">
        <v>8557</v>
      </c>
    </row>
    <row r="6640" spans="1:2">
      <c r="A6640" s="509">
        <v>6637</v>
      </c>
      <c r="B6640" s="509" t="s">
        <v>8558</v>
      </c>
    </row>
    <row r="6641" spans="1:2">
      <c r="A6641" s="509">
        <v>6638</v>
      </c>
      <c r="B6641" s="509" t="s">
        <v>8559</v>
      </c>
    </row>
    <row r="6642" spans="1:2">
      <c r="A6642" s="509">
        <v>6639</v>
      </c>
      <c r="B6642" s="509" t="s">
        <v>8560</v>
      </c>
    </row>
    <row r="6643" spans="1:2">
      <c r="A6643" s="509">
        <v>6640</v>
      </c>
      <c r="B6643" s="509" t="s">
        <v>8561</v>
      </c>
    </row>
    <row r="6644" spans="1:2">
      <c r="A6644" s="509">
        <v>6641</v>
      </c>
      <c r="B6644" s="509" t="s">
        <v>8562</v>
      </c>
    </row>
    <row r="6645" spans="1:2">
      <c r="A6645" s="509">
        <v>6642</v>
      </c>
      <c r="B6645" s="509" t="s">
        <v>8563</v>
      </c>
    </row>
    <row r="6646" spans="1:2">
      <c r="A6646" s="509">
        <v>6643</v>
      </c>
      <c r="B6646" s="509" t="s">
        <v>8564</v>
      </c>
    </row>
    <row r="6647" spans="1:2">
      <c r="A6647" s="509">
        <v>6644</v>
      </c>
      <c r="B6647" s="509" t="s">
        <v>8565</v>
      </c>
    </row>
    <row r="6648" spans="1:2">
      <c r="A6648" s="509">
        <v>6645</v>
      </c>
      <c r="B6648" s="509" t="s">
        <v>8566</v>
      </c>
    </row>
    <row r="6649" spans="1:2">
      <c r="A6649" s="509">
        <v>6646</v>
      </c>
      <c r="B6649" s="509" t="s">
        <v>8567</v>
      </c>
    </row>
    <row r="6650" spans="1:2">
      <c r="A6650" s="509">
        <v>6647</v>
      </c>
      <c r="B6650" s="509" t="s">
        <v>8568</v>
      </c>
    </row>
    <row r="6651" spans="1:2">
      <c r="A6651" s="509">
        <v>6648</v>
      </c>
      <c r="B6651" s="509" t="s">
        <v>8569</v>
      </c>
    </row>
    <row r="6652" spans="1:2">
      <c r="A6652" s="509">
        <v>6649</v>
      </c>
      <c r="B6652" s="509" t="s">
        <v>8570</v>
      </c>
    </row>
    <row r="6653" spans="1:2">
      <c r="A6653" s="509">
        <v>6650</v>
      </c>
      <c r="B6653" s="509" t="s">
        <v>8571</v>
      </c>
    </row>
    <row r="6654" spans="1:2">
      <c r="A6654" s="509">
        <v>6651</v>
      </c>
      <c r="B6654" s="509" t="s">
        <v>8572</v>
      </c>
    </row>
    <row r="6655" spans="1:2">
      <c r="A6655" s="509">
        <v>6652</v>
      </c>
      <c r="B6655" s="509" t="s">
        <v>8573</v>
      </c>
    </row>
    <row r="6656" spans="1:2">
      <c r="A6656" s="509">
        <v>6653</v>
      </c>
      <c r="B6656" s="509" t="s">
        <v>8574</v>
      </c>
    </row>
    <row r="6657" spans="1:2">
      <c r="A6657" s="509">
        <v>6654</v>
      </c>
      <c r="B6657" s="509" t="s">
        <v>8575</v>
      </c>
    </row>
    <row r="6658" spans="1:2">
      <c r="A6658" s="509">
        <v>6655</v>
      </c>
      <c r="B6658" s="509" t="s">
        <v>8576</v>
      </c>
    </row>
    <row r="6659" spans="1:2">
      <c r="A6659" s="509">
        <v>6656</v>
      </c>
      <c r="B6659" s="509" t="s">
        <v>8577</v>
      </c>
    </row>
    <row r="6660" spans="1:2">
      <c r="A6660" s="509">
        <v>6657</v>
      </c>
      <c r="B6660" s="509" t="s">
        <v>8578</v>
      </c>
    </row>
    <row r="6661" spans="1:2">
      <c r="A6661" s="509">
        <v>6658</v>
      </c>
      <c r="B6661" s="509" t="s">
        <v>8579</v>
      </c>
    </row>
    <row r="6662" spans="1:2">
      <c r="A6662" s="509">
        <v>6659</v>
      </c>
      <c r="B6662" s="509" t="s">
        <v>8580</v>
      </c>
    </row>
    <row r="6663" spans="1:2">
      <c r="A6663" s="509">
        <v>6660</v>
      </c>
      <c r="B6663" s="509" t="s">
        <v>8581</v>
      </c>
    </row>
    <row r="6664" spans="1:2">
      <c r="A6664" s="509">
        <v>6661</v>
      </c>
      <c r="B6664" s="509" t="s">
        <v>8582</v>
      </c>
    </row>
    <row r="6665" spans="1:2">
      <c r="A6665" s="509">
        <v>6662</v>
      </c>
      <c r="B6665" s="509" t="s">
        <v>8583</v>
      </c>
    </row>
    <row r="6666" spans="1:2">
      <c r="A6666" s="509">
        <v>6663</v>
      </c>
      <c r="B6666" s="509" t="s">
        <v>8584</v>
      </c>
    </row>
    <row r="6667" spans="1:2">
      <c r="A6667" s="509">
        <v>6664</v>
      </c>
      <c r="B6667" s="509" t="s">
        <v>8585</v>
      </c>
    </row>
    <row r="6668" spans="1:2">
      <c r="A6668" s="509">
        <v>6665</v>
      </c>
      <c r="B6668" s="509" t="s">
        <v>8586</v>
      </c>
    </row>
    <row r="6669" spans="1:2">
      <c r="A6669" s="509">
        <v>6666</v>
      </c>
      <c r="B6669" s="509" t="s">
        <v>8587</v>
      </c>
    </row>
    <row r="6670" spans="1:2">
      <c r="A6670" s="509">
        <v>6667</v>
      </c>
      <c r="B6670" s="509" t="s">
        <v>8588</v>
      </c>
    </row>
    <row r="6671" spans="1:2">
      <c r="A6671" s="509">
        <v>6668</v>
      </c>
      <c r="B6671" s="509" t="s">
        <v>8589</v>
      </c>
    </row>
    <row r="6672" spans="1:2">
      <c r="A6672" s="509">
        <v>6669</v>
      </c>
      <c r="B6672" s="509" t="s">
        <v>8590</v>
      </c>
    </row>
    <row r="6673" spans="1:2">
      <c r="A6673" s="509">
        <v>6670</v>
      </c>
      <c r="B6673" s="509" t="s">
        <v>8591</v>
      </c>
    </row>
    <row r="6674" spans="1:2">
      <c r="A6674" s="509">
        <v>6671</v>
      </c>
      <c r="B6674" s="509" t="s">
        <v>8592</v>
      </c>
    </row>
    <row r="6675" spans="1:2">
      <c r="A6675" s="509">
        <v>6672</v>
      </c>
      <c r="B6675" s="509" t="s">
        <v>8593</v>
      </c>
    </row>
    <row r="6676" spans="1:2">
      <c r="A6676" s="509">
        <v>6673</v>
      </c>
      <c r="B6676" s="509" t="s">
        <v>8594</v>
      </c>
    </row>
    <row r="6677" spans="1:2">
      <c r="A6677" s="509">
        <v>6674</v>
      </c>
      <c r="B6677" s="509" t="s">
        <v>8595</v>
      </c>
    </row>
    <row r="6678" spans="1:2">
      <c r="A6678" s="509">
        <v>6675</v>
      </c>
      <c r="B6678" s="509" t="s">
        <v>8596</v>
      </c>
    </row>
    <row r="6679" spans="1:2">
      <c r="A6679" s="509">
        <v>6676</v>
      </c>
      <c r="B6679" s="509" t="s">
        <v>8597</v>
      </c>
    </row>
    <row r="6680" spans="1:2">
      <c r="A6680" s="509">
        <v>6677</v>
      </c>
      <c r="B6680" s="509" t="s">
        <v>8598</v>
      </c>
    </row>
    <row r="6681" spans="1:2">
      <c r="A6681" s="509">
        <v>6678</v>
      </c>
      <c r="B6681" s="509" t="s">
        <v>8599</v>
      </c>
    </row>
    <row r="6682" spans="1:2">
      <c r="A6682" s="509">
        <v>6679</v>
      </c>
      <c r="B6682" s="509" t="s">
        <v>8600</v>
      </c>
    </row>
    <row r="6683" spans="1:2">
      <c r="A6683" s="509">
        <v>6680</v>
      </c>
      <c r="B6683" s="509" t="s">
        <v>8601</v>
      </c>
    </row>
    <row r="6684" spans="1:2">
      <c r="A6684" s="509">
        <v>6681</v>
      </c>
      <c r="B6684" s="509" t="s">
        <v>8602</v>
      </c>
    </row>
    <row r="6685" spans="1:2">
      <c r="A6685" s="509">
        <v>6682</v>
      </c>
      <c r="B6685" s="509" t="s">
        <v>8603</v>
      </c>
    </row>
    <row r="6686" spans="1:2">
      <c r="A6686" s="509">
        <v>6683</v>
      </c>
      <c r="B6686" s="509" t="s">
        <v>8604</v>
      </c>
    </row>
    <row r="6687" spans="1:2">
      <c r="A6687" s="509">
        <v>6684</v>
      </c>
      <c r="B6687" s="509" t="s">
        <v>8605</v>
      </c>
    </row>
    <row r="6688" spans="1:2">
      <c r="A6688" s="509">
        <v>6685</v>
      </c>
      <c r="B6688" s="509" t="s">
        <v>8606</v>
      </c>
    </row>
    <row r="6689" spans="1:2">
      <c r="A6689" s="509">
        <v>6686</v>
      </c>
      <c r="B6689" s="509" t="s">
        <v>8607</v>
      </c>
    </row>
    <row r="6690" spans="1:2">
      <c r="A6690" s="509">
        <v>6687</v>
      </c>
      <c r="B6690" s="509" t="s">
        <v>8608</v>
      </c>
    </row>
    <row r="6691" spans="1:2">
      <c r="A6691" s="509">
        <v>6688</v>
      </c>
      <c r="B6691" s="509" t="s">
        <v>8609</v>
      </c>
    </row>
    <row r="6692" spans="1:2">
      <c r="A6692" s="509">
        <v>6689</v>
      </c>
      <c r="B6692" s="509" t="s">
        <v>8610</v>
      </c>
    </row>
    <row r="6693" spans="1:2">
      <c r="A6693" s="509">
        <v>6690</v>
      </c>
      <c r="B6693" s="509" t="s">
        <v>8611</v>
      </c>
    </row>
    <row r="6694" spans="1:2">
      <c r="A6694" s="509">
        <v>6691</v>
      </c>
      <c r="B6694" s="509" t="s">
        <v>8612</v>
      </c>
    </row>
    <row r="6695" spans="1:2">
      <c r="A6695" s="509">
        <v>6692</v>
      </c>
      <c r="B6695" s="509" t="s">
        <v>8613</v>
      </c>
    </row>
    <row r="6696" spans="1:2">
      <c r="A6696" s="509">
        <v>6693</v>
      </c>
      <c r="B6696" s="509" t="s">
        <v>8614</v>
      </c>
    </row>
    <row r="6697" spans="1:2">
      <c r="A6697" s="509">
        <v>6694</v>
      </c>
      <c r="B6697" s="509" t="s">
        <v>8615</v>
      </c>
    </row>
    <row r="6698" spans="1:2">
      <c r="A6698" s="509">
        <v>6695</v>
      </c>
      <c r="B6698" s="509" t="s">
        <v>8616</v>
      </c>
    </row>
    <row r="6699" spans="1:2">
      <c r="A6699" s="509">
        <v>6696</v>
      </c>
      <c r="B6699" s="509" t="s">
        <v>8617</v>
      </c>
    </row>
    <row r="6700" spans="1:2">
      <c r="A6700" s="509">
        <v>6697</v>
      </c>
      <c r="B6700" s="509" t="s">
        <v>8618</v>
      </c>
    </row>
    <row r="6701" spans="1:2">
      <c r="A6701" s="509">
        <v>6698</v>
      </c>
      <c r="B6701" s="509" t="s">
        <v>8619</v>
      </c>
    </row>
    <row r="6702" spans="1:2">
      <c r="A6702" s="509">
        <v>6699</v>
      </c>
      <c r="B6702" s="509" t="s">
        <v>8620</v>
      </c>
    </row>
    <row r="6703" spans="1:2">
      <c r="A6703" s="509">
        <v>6700</v>
      </c>
      <c r="B6703" s="509" t="s">
        <v>8621</v>
      </c>
    </row>
    <row r="6704" spans="1:2">
      <c r="A6704" s="509">
        <v>6701</v>
      </c>
      <c r="B6704" s="509" t="s">
        <v>8622</v>
      </c>
    </row>
    <row r="6705" spans="1:2">
      <c r="A6705" s="509">
        <v>6702</v>
      </c>
      <c r="B6705" s="509" t="s">
        <v>8623</v>
      </c>
    </row>
    <row r="6706" spans="1:2">
      <c r="A6706" s="509">
        <v>6703</v>
      </c>
      <c r="B6706" s="509" t="s">
        <v>8624</v>
      </c>
    </row>
    <row r="6707" spans="1:2">
      <c r="A6707" s="509">
        <v>6704</v>
      </c>
      <c r="B6707" s="509" t="s">
        <v>8625</v>
      </c>
    </row>
    <row r="6708" spans="1:2">
      <c r="A6708" s="509">
        <v>6705</v>
      </c>
      <c r="B6708" s="509" t="s">
        <v>8626</v>
      </c>
    </row>
    <row r="6709" spans="1:2">
      <c r="A6709" s="509">
        <v>6706</v>
      </c>
      <c r="B6709" s="509" t="s">
        <v>8627</v>
      </c>
    </row>
    <row r="6710" spans="1:2">
      <c r="A6710" s="509">
        <v>6707</v>
      </c>
      <c r="B6710" s="509" t="s">
        <v>8628</v>
      </c>
    </row>
    <row r="6711" spans="1:2">
      <c r="A6711" s="509">
        <v>6708</v>
      </c>
      <c r="B6711" s="509" t="s">
        <v>8629</v>
      </c>
    </row>
    <row r="6712" spans="1:2">
      <c r="A6712" s="509">
        <v>6709</v>
      </c>
      <c r="B6712" s="509" t="s">
        <v>8630</v>
      </c>
    </row>
    <row r="6713" spans="1:2">
      <c r="A6713" s="509">
        <v>6710</v>
      </c>
      <c r="B6713" s="509" t="s">
        <v>8631</v>
      </c>
    </row>
    <row r="6714" spans="1:2">
      <c r="A6714" s="509">
        <v>6711</v>
      </c>
      <c r="B6714" s="509" t="s">
        <v>8632</v>
      </c>
    </row>
    <row r="6715" spans="1:2">
      <c r="A6715" s="509">
        <v>6712</v>
      </c>
      <c r="B6715" s="509" t="s">
        <v>8633</v>
      </c>
    </row>
    <row r="6716" spans="1:2">
      <c r="A6716" s="509">
        <v>6713</v>
      </c>
      <c r="B6716" s="509" t="s">
        <v>8634</v>
      </c>
    </row>
    <row r="6717" spans="1:2">
      <c r="A6717" s="509">
        <v>6714</v>
      </c>
      <c r="B6717" s="509" t="s">
        <v>8635</v>
      </c>
    </row>
    <row r="6718" spans="1:2">
      <c r="A6718" s="509">
        <v>6715</v>
      </c>
      <c r="B6718" s="509" t="s">
        <v>8636</v>
      </c>
    </row>
    <row r="6719" spans="1:2">
      <c r="A6719" s="509">
        <v>6716</v>
      </c>
      <c r="B6719" s="509" t="s">
        <v>8637</v>
      </c>
    </row>
    <row r="6720" spans="1:2">
      <c r="A6720" s="509">
        <v>6717</v>
      </c>
      <c r="B6720" s="509" t="s">
        <v>8638</v>
      </c>
    </row>
    <row r="6721" spans="1:2">
      <c r="A6721" s="509">
        <v>6718</v>
      </c>
      <c r="B6721" s="509" t="s">
        <v>8639</v>
      </c>
    </row>
    <row r="6722" spans="1:2">
      <c r="A6722" s="509">
        <v>6719</v>
      </c>
      <c r="B6722" s="509" t="s">
        <v>8640</v>
      </c>
    </row>
    <row r="6723" spans="1:2">
      <c r="A6723" s="509">
        <v>6720</v>
      </c>
      <c r="B6723" s="509" t="s">
        <v>8641</v>
      </c>
    </row>
    <row r="6724" spans="1:2">
      <c r="A6724" s="509">
        <v>6721</v>
      </c>
      <c r="B6724" s="509" t="s">
        <v>8642</v>
      </c>
    </row>
    <row r="6725" spans="1:2">
      <c r="A6725" s="509">
        <v>6722</v>
      </c>
      <c r="B6725" s="509" t="s">
        <v>8643</v>
      </c>
    </row>
    <row r="6726" spans="1:2">
      <c r="A6726" s="509">
        <v>6723</v>
      </c>
      <c r="B6726" s="509" t="s">
        <v>8644</v>
      </c>
    </row>
    <row r="6727" spans="1:2">
      <c r="A6727" s="509">
        <v>6724</v>
      </c>
      <c r="B6727" s="509" t="s">
        <v>8645</v>
      </c>
    </row>
    <row r="6728" spans="1:2">
      <c r="A6728" s="509">
        <v>6725</v>
      </c>
      <c r="B6728" s="509" t="s">
        <v>8646</v>
      </c>
    </row>
    <row r="6729" spans="1:2">
      <c r="A6729" s="509">
        <v>6726</v>
      </c>
      <c r="B6729" s="509" t="s">
        <v>8647</v>
      </c>
    </row>
    <row r="6730" spans="1:2">
      <c r="A6730" s="509">
        <v>6727</v>
      </c>
      <c r="B6730" s="509" t="s">
        <v>8648</v>
      </c>
    </row>
    <row r="6731" spans="1:2">
      <c r="A6731" s="509">
        <v>6728</v>
      </c>
      <c r="B6731" s="509" t="s">
        <v>8649</v>
      </c>
    </row>
    <row r="6732" spans="1:2">
      <c r="A6732" s="509">
        <v>6729</v>
      </c>
      <c r="B6732" s="509" t="s">
        <v>8650</v>
      </c>
    </row>
    <row r="6733" spans="1:2">
      <c r="A6733" s="509">
        <v>6730</v>
      </c>
      <c r="B6733" s="509" t="s">
        <v>8651</v>
      </c>
    </row>
    <row r="6734" spans="1:2">
      <c r="A6734" s="509">
        <v>6731</v>
      </c>
      <c r="B6734" s="509" t="s">
        <v>8652</v>
      </c>
    </row>
    <row r="6735" spans="1:2">
      <c r="A6735" s="509">
        <v>6732</v>
      </c>
      <c r="B6735" s="509" t="s">
        <v>8653</v>
      </c>
    </row>
    <row r="6736" spans="1:2">
      <c r="A6736" s="509">
        <v>6733</v>
      </c>
      <c r="B6736" s="509" t="s">
        <v>8654</v>
      </c>
    </row>
    <row r="6737" spans="1:2">
      <c r="A6737" s="509">
        <v>6734</v>
      </c>
      <c r="B6737" s="509" t="s">
        <v>8655</v>
      </c>
    </row>
    <row r="6738" spans="1:2">
      <c r="A6738" s="509">
        <v>6735</v>
      </c>
      <c r="B6738" s="509" t="s">
        <v>8656</v>
      </c>
    </row>
    <row r="6739" spans="1:2">
      <c r="A6739" s="509">
        <v>6736</v>
      </c>
      <c r="B6739" s="509" t="s">
        <v>8657</v>
      </c>
    </row>
    <row r="6740" spans="1:2">
      <c r="A6740" s="509">
        <v>6737</v>
      </c>
      <c r="B6740" s="509" t="s">
        <v>8658</v>
      </c>
    </row>
    <row r="6741" spans="1:2">
      <c r="A6741" s="509">
        <v>6738</v>
      </c>
      <c r="B6741" s="509" t="s">
        <v>8659</v>
      </c>
    </row>
    <row r="6742" spans="1:2">
      <c r="A6742" s="509">
        <v>6739</v>
      </c>
      <c r="B6742" s="509" t="s">
        <v>8660</v>
      </c>
    </row>
    <row r="6743" spans="1:2">
      <c r="A6743" s="509">
        <v>6740</v>
      </c>
      <c r="B6743" s="509" t="s">
        <v>8661</v>
      </c>
    </row>
    <row r="6744" spans="1:2">
      <c r="A6744" s="509">
        <v>6741</v>
      </c>
      <c r="B6744" s="509" t="s">
        <v>8662</v>
      </c>
    </row>
    <row r="6745" spans="1:2">
      <c r="A6745" s="509">
        <v>6742</v>
      </c>
      <c r="B6745" s="509" t="s">
        <v>8663</v>
      </c>
    </row>
    <row r="6746" spans="1:2">
      <c r="A6746" s="509">
        <v>6743</v>
      </c>
      <c r="B6746" s="509" t="s">
        <v>8664</v>
      </c>
    </row>
    <row r="6747" spans="1:2">
      <c r="A6747" s="509">
        <v>6744</v>
      </c>
      <c r="B6747" s="509" t="s">
        <v>8665</v>
      </c>
    </row>
    <row r="6748" spans="1:2">
      <c r="A6748" s="509">
        <v>6745</v>
      </c>
      <c r="B6748" s="509" t="s">
        <v>8666</v>
      </c>
    </row>
    <row r="6749" spans="1:2">
      <c r="A6749" s="509">
        <v>6746</v>
      </c>
      <c r="B6749" s="509" t="s">
        <v>8667</v>
      </c>
    </row>
    <row r="6750" spans="1:2">
      <c r="A6750" s="509">
        <v>6747</v>
      </c>
      <c r="B6750" s="509" t="s">
        <v>8668</v>
      </c>
    </row>
    <row r="6751" spans="1:2">
      <c r="A6751" s="509">
        <v>6748</v>
      </c>
      <c r="B6751" s="509" t="s">
        <v>8669</v>
      </c>
    </row>
    <row r="6752" spans="1:2">
      <c r="A6752" s="509">
        <v>6749</v>
      </c>
      <c r="B6752" s="509" t="s">
        <v>8670</v>
      </c>
    </row>
    <row r="6753" spans="1:2">
      <c r="A6753" s="509">
        <v>6750</v>
      </c>
      <c r="B6753" s="509" t="s">
        <v>8671</v>
      </c>
    </row>
    <row r="6754" spans="1:2">
      <c r="A6754" s="509">
        <v>6751</v>
      </c>
      <c r="B6754" s="509" t="s">
        <v>8672</v>
      </c>
    </row>
    <row r="6755" spans="1:2">
      <c r="A6755" s="509">
        <v>6752</v>
      </c>
      <c r="B6755" s="509" t="s">
        <v>8673</v>
      </c>
    </row>
    <row r="6756" spans="1:2">
      <c r="A6756" s="509">
        <v>6753</v>
      </c>
      <c r="B6756" s="509" t="s">
        <v>8674</v>
      </c>
    </row>
    <row r="6757" spans="1:2">
      <c r="A6757" s="509">
        <v>6754</v>
      </c>
      <c r="B6757" s="509" t="s">
        <v>8675</v>
      </c>
    </row>
    <row r="6758" spans="1:2">
      <c r="A6758" s="509">
        <v>6755</v>
      </c>
      <c r="B6758" s="509" t="s">
        <v>8676</v>
      </c>
    </row>
    <row r="6759" spans="1:2">
      <c r="A6759" s="509">
        <v>6756</v>
      </c>
      <c r="B6759" s="509" t="s">
        <v>8677</v>
      </c>
    </row>
    <row r="6760" spans="1:2">
      <c r="A6760" s="509">
        <v>6757</v>
      </c>
      <c r="B6760" s="509" t="s">
        <v>8678</v>
      </c>
    </row>
    <row r="6761" spans="1:2">
      <c r="A6761" s="509">
        <v>6758</v>
      </c>
      <c r="B6761" s="509" t="s">
        <v>8679</v>
      </c>
    </row>
    <row r="6762" spans="1:2">
      <c r="A6762" s="509">
        <v>6759</v>
      </c>
      <c r="B6762" s="509" t="s">
        <v>8680</v>
      </c>
    </row>
    <row r="6763" spans="1:2">
      <c r="A6763" s="509">
        <v>6760</v>
      </c>
      <c r="B6763" s="509" t="s">
        <v>8681</v>
      </c>
    </row>
    <row r="6764" spans="1:2">
      <c r="A6764" s="509">
        <v>6761</v>
      </c>
      <c r="B6764" s="509" t="s">
        <v>8682</v>
      </c>
    </row>
    <row r="6765" spans="1:2">
      <c r="A6765" s="509">
        <v>6762</v>
      </c>
      <c r="B6765" s="509" t="s">
        <v>8683</v>
      </c>
    </row>
    <row r="6766" spans="1:2">
      <c r="A6766" s="509">
        <v>6763</v>
      </c>
      <c r="B6766" s="509" t="s">
        <v>8684</v>
      </c>
    </row>
    <row r="6767" spans="1:2">
      <c r="A6767" s="509">
        <v>6764</v>
      </c>
      <c r="B6767" s="509" t="s">
        <v>8685</v>
      </c>
    </row>
    <row r="6768" spans="1:2">
      <c r="A6768" s="509">
        <v>6765</v>
      </c>
      <c r="B6768" s="509" t="s">
        <v>8686</v>
      </c>
    </row>
    <row r="6769" spans="1:2">
      <c r="A6769" s="509">
        <v>6766</v>
      </c>
      <c r="B6769" s="509" t="s">
        <v>8687</v>
      </c>
    </row>
    <row r="6770" spans="1:2">
      <c r="A6770" s="509">
        <v>6767</v>
      </c>
      <c r="B6770" s="509" t="s">
        <v>8688</v>
      </c>
    </row>
    <row r="6771" spans="1:2">
      <c r="A6771" s="509">
        <v>6768</v>
      </c>
      <c r="B6771" s="509" t="s">
        <v>8689</v>
      </c>
    </row>
    <row r="6772" spans="1:2">
      <c r="A6772" s="509">
        <v>6769</v>
      </c>
      <c r="B6772" s="509" t="s">
        <v>8690</v>
      </c>
    </row>
    <row r="6773" spans="1:2">
      <c r="A6773" s="509">
        <v>6770</v>
      </c>
      <c r="B6773" s="509" t="s">
        <v>8691</v>
      </c>
    </row>
    <row r="6774" spans="1:2">
      <c r="A6774" s="509">
        <v>6771</v>
      </c>
      <c r="B6774" s="509" t="s">
        <v>8692</v>
      </c>
    </row>
    <row r="6775" spans="1:2">
      <c r="A6775" s="509">
        <v>6772</v>
      </c>
      <c r="B6775" s="509" t="s">
        <v>8693</v>
      </c>
    </row>
    <row r="6776" spans="1:2">
      <c r="A6776" s="509">
        <v>6773</v>
      </c>
      <c r="B6776" s="509" t="s">
        <v>8694</v>
      </c>
    </row>
    <row r="6777" spans="1:2">
      <c r="A6777" s="509">
        <v>6774</v>
      </c>
      <c r="B6777" s="509" t="s">
        <v>8695</v>
      </c>
    </row>
    <row r="6778" spans="1:2">
      <c r="A6778" s="509">
        <v>6775</v>
      </c>
      <c r="B6778" s="509" t="s">
        <v>8696</v>
      </c>
    </row>
    <row r="6779" spans="1:2">
      <c r="A6779" s="509">
        <v>6776</v>
      </c>
      <c r="B6779" s="509" t="s">
        <v>8697</v>
      </c>
    </row>
    <row r="6780" spans="1:2">
      <c r="A6780" s="509">
        <v>6777</v>
      </c>
      <c r="B6780" s="509" t="s">
        <v>8698</v>
      </c>
    </row>
    <row r="6781" spans="1:2">
      <c r="A6781" s="509">
        <v>6778</v>
      </c>
      <c r="B6781" s="509" t="s">
        <v>8699</v>
      </c>
    </row>
    <row r="6782" spans="1:2">
      <c r="A6782" s="509">
        <v>6779</v>
      </c>
      <c r="B6782" s="509" t="s">
        <v>8700</v>
      </c>
    </row>
    <row r="6783" spans="1:2">
      <c r="A6783" s="509">
        <v>6780</v>
      </c>
      <c r="B6783" s="509" t="s">
        <v>8701</v>
      </c>
    </row>
    <row r="6784" spans="1:2">
      <c r="A6784" s="509">
        <v>6781</v>
      </c>
      <c r="B6784" s="509" t="s">
        <v>8702</v>
      </c>
    </row>
    <row r="6785" spans="1:2">
      <c r="A6785" s="509">
        <v>6782</v>
      </c>
      <c r="B6785" s="509" t="s">
        <v>8703</v>
      </c>
    </row>
    <row r="6786" spans="1:2">
      <c r="A6786" s="509">
        <v>6783</v>
      </c>
      <c r="B6786" s="509" t="s">
        <v>8704</v>
      </c>
    </row>
    <row r="6787" spans="1:2">
      <c r="A6787" s="509">
        <v>6784</v>
      </c>
      <c r="B6787" s="509" t="s">
        <v>8705</v>
      </c>
    </row>
    <row r="6788" spans="1:2">
      <c r="A6788" s="509">
        <v>6785</v>
      </c>
      <c r="B6788" s="509" t="s">
        <v>8706</v>
      </c>
    </row>
    <row r="6789" spans="1:2">
      <c r="A6789" s="509">
        <v>6786</v>
      </c>
      <c r="B6789" s="509" t="s">
        <v>8707</v>
      </c>
    </row>
    <row r="6790" spans="1:2">
      <c r="A6790" s="509">
        <v>6787</v>
      </c>
      <c r="B6790" s="509" t="s">
        <v>8708</v>
      </c>
    </row>
    <row r="6791" spans="1:2">
      <c r="A6791" s="509">
        <v>6788</v>
      </c>
      <c r="B6791" s="509" t="s">
        <v>8709</v>
      </c>
    </row>
    <row r="6792" spans="1:2">
      <c r="A6792" s="509">
        <v>6789</v>
      </c>
      <c r="B6792" s="509" t="s">
        <v>8710</v>
      </c>
    </row>
    <row r="6793" spans="1:2">
      <c r="A6793" s="509">
        <v>6790</v>
      </c>
      <c r="B6793" s="509" t="s">
        <v>8711</v>
      </c>
    </row>
    <row r="6794" spans="1:2">
      <c r="A6794" s="509">
        <v>6791</v>
      </c>
      <c r="B6794" s="509" t="s">
        <v>8712</v>
      </c>
    </row>
    <row r="6795" spans="1:2">
      <c r="A6795" s="509">
        <v>6792</v>
      </c>
      <c r="B6795" s="509" t="s">
        <v>8713</v>
      </c>
    </row>
    <row r="6796" spans="1:2">
      <c r="A6796" s="509">
        <v>6793</v>
      </c>
      <c r="B6796" s="509" t="s">
        <v>8714</v>
      </c>
    </row>
    <row r="6797" spans="1:2">
      <c r="A6797" s="509">
        <v>6794</v>
      </c>
      <c r="B6797" s="509" t="s">
        <v>8715</v>
      </c>
    </row>
    <row r="6798" spans="1:2">
      <c r="A6798" s="509">
        <v>6795</v>
      </c>
      <c r="B6798" s="509" t="s">
        <v>8716</v>
      </c>
    </row>
    <row r="6799" spans="1:2">
      <c r="A6799" s="509">
        <v>6796</v>
      </c>
      <c r="B6799" s="509" t="s">
        <v>8717</v>
      </c>
    </row>
    <row r="6800" spans="1:2">
      <c r="A6800" s="509">
        <v>6797</v>
      </c>
      <c r="B6800" s="509" t="s">
        <v>8718</v>
      </c>
    </row>
    <row r="6801" spans="1:2">
      <c r="A6801" s="509">
        <v>6798</v>
      </c>
      <c r="B6801" s="509" t="s">
        <v>8719</v>
      </c>
    </row>
    <row r="6802" spans="1:2">
      <c r="A6802" s="509">
        <v>6799</v>
      </c>
      <c r="B6802" s="509" t="s">
        <v>8720</v>
      </c>
    </row>
    <row r="6803" spans="1:2">
      <c r="A6803" s="509">
        <v>6800</v>
      </c>
      <c r="B6803" s="509" t="s">
        <v>8721</v>
      </c>
    </row>
    <row r="6804" spans="1:2">
      <c r="A6804" s="509">
        <v>6801</v>
      </c>
      <c r="B6804" s="509" t="s">
        <v>8722</v>
      </c>
    </row>
    <row r="6805" spans="1:2">
      <c r="A6805" s="509">
        <v>6802</v>
      </c>
      <c r="B6805" s="509" t="s">
        <v>8723</v>
      </c>
    </row>
    <row r="6806" spans="1:2">
      <c r="A6806" s="509">
        <v>6803</v>
      </c>
      <c r="B6806" s="509" t="s">
        <v>8724</v>
      </c>
    </row>
    <row r="6807" spans="1:2">
      <c r="A6807" s="509">
        <v>6804</v>
      </c>
      <c r="B6807" s="509" t="s">
        <v>8725</v>
      </c>
    </row>
    <row r="6808" spans="1:2">
      <c r="A6808" s="509">
        <v>6805</v>
      </c>
      <c r="B6808" s="509" t="s">
        <v>8726</v>
      </c>
    </row>
    <row r="6809" spans="1:2">
      <c r="A6809" s="509">
        <v>6806</v>
      </c>
      <c r="B6809" s="509" t="s">
        <v>8727</v>
      </c>
    </row>
    <row r="6810" spans="1:2">
      <c r="A6810" s="509">
        <v>6807</v>
      </c>
      <c r="B6810" s="509" t="s">
        <v>8728</v>
      </c>
    </row>
    <row r="6811" spans="1:2">
      <c r="A6811" s="509">
        <v>6808</v>
      </c>
      <c r="B6811" s="509" t="s">
        <v>8729</v>
      </c>
    </row>
    <row r="6812" spans="1:2">
      <c r="A6812" s="509">
        <v>6809</v>
      </c>
      <c r="B6812" s="509" t="s">
        <v>8730</v>
      </c>
    </row>
    <row r="6813" spans="1:2">
      <c r="A6813" s="509">
        <v>6810</v>
      </c>
      <c r="B6813" s="509" t="s">
        <v>8731</v>
      </c>
    </row>
    <row r="6814" spans="1:2">
      <c r="A6814" s="509">
        <v>6811</v>
      </c>
      <c r="B6814" s="509" t="s">
        <v>8732</v>
      </c>
    </row>
    <row r="6815" spans="1:2">
      <c r="A6815" s="509">
        <v>6812</v>
      </c>
      <c r="B6815" s="509" t="s">
        <v>8733</v>
      </c>
    </row>
    <row r="6816" spans="1:2">
      <c r="A6816" s="509">
        <v>6813</v>
      </c>
      <c r="B6816" s="509" t="s">
        <v>8734</v>
      </c>
    </row>
    <row r="6817" spans="1:2">
      <c r="A6817" s="509">
        <v>6814</v>
      </c>
      <c r="B6817" s="509" t="s">
        <v>8735</v>
      </c>
    </row>
    <row r="6818" spans="1:2">
      <c r="A6818" s="509">
        <v>6815</v>
      </c>
      <c r="B6818" s="509" t="s">
        <v>8736</v>
      </c>
    </row>
    <row r="6819" spans="1:2">
      <c r="A6819" s="509">
        <v>6816</v>
      </c>
      <c r="B6819" s="509" t="s">
        <v>8737</v>
      </c>
    </row>
    <row r="6820" spans="1:2">
      <c r="A6820" s="509">
        <v>6817</v>
      </c>
      <c r="B6820" s="509" t="s">
        <v>8738</v>
      </c>
    </row>
    <row r="6821" spans="1:2">
      <c r="A6821" s="509">
        <v>6818</v>
      </c>
      <c r="B6821" s="509" t="s">
        <v>8739</v>
      </c>
    </row>
    <row r="6822" spans="1:2">
      <c r="A6822" s="509">
        <v>6819</v>
      </c>
      <c r="B6822" s="509" t="s">
        <v>8740</v>
      </c>
    </row>
    <row r="6823" spans="1:2">
      <c r="A6823" s="509">
        <v>6820</v>
      </c>
      <c r="B6823" s="509" t="s">
        <v>8741</v>
      </c>
    </row>
    <row r="6824" spans="1:2">
      <c r="A6824" s="509">
        <v>6821</v>
      </c>
      <c r="B6824" s="509" t="s">
        <v>8742</v>
      </c>
    </row>
    <row r="6825" spans="1:2">
      <c r="A6825" s="509">
        <v>6822</v>
      </c>
      <c r="B6825" s="509" t="s">
        <v>8743</v>
      </c>
    </row>
    <row r="6826" spans="1:2">
      <c r="A6826" s="509">
        <v>6823</v>
      </c>
      <c r="B6826" s="509" t="s">
        <v>8744</v>
      </c>
    </row>
    <row r="6827" spans="1:2">
      <c r="A6827" s="509">
        <v>6824</v>
      </c>
      <c r="B6827" s="509" t="s">
        <v>8745</v>
      </c>
    </row>
    <row r="6828" spans="1:2">
      <c r="A6828" s="509">
        <v>6825</v>
      </c>
      <c r="B6828" s="509" t="s">
        <v>8746</v>
      </c>
    </row>
    <row r="6829" spans="1:2">
      <c r="A6829" s="509">
        <v>6826</v>
      </c>
      <c r="B6829" s="509" t="s">
        <v>8747</v>
      </c>
    </row>
    <row r="6830" spans="1:2">
      <c r="A6830" s="509">
        <v>6827</v>
      </c>
      <c r="B6830" s="509" t="s">
        <v>8748</v>
      </c>
    </row>
    <row r="6831" spans="1:2">
      <c r="A6831" s="509">
        <v>6828</v>
      </c>
      <c r="B6831" s="509" t="s">
        <v>8749</v>
      </c>
    </row>
    <row r="6832" spans="1:2">
      <c r="A6832" s="509">
        <v>6829</v>
      </c>
      <c r="B6832" s="509" t="s">
        <v>8750</v>
      </c>
    </row>
    <row r="6833" spans="1:2">
      <c r="A6833" s="509">
        <v>6830</v>
      </c>
      <c r="B6833" s="509" t="s">
        <v>8751</v>
      </c>
    </row>
    <row r="6834" spans="1:2">
      <c r="A6834" s="509">
        <v>6831</v>
      </c>
      <c r="B6834" s="509" t="s">
        <v>8752</v>
      </c>
    </row>
    <row r="6835" spans="1:2">
      <c r="A6835" s="509">
        <v>6832</v>
      </c>
      <c r="B6835" s="509" t="s">
        <v>8753</v>
      </c>
    </row>
    <row r="6836" spans="1:2">
      <c r="A6836" s="509">
        <v>6833</v>
      </c>
      <c r="B6836" s="509" t="s">
        <v>8754</v>
      </c>
    </row>
    <row r="6837" spans="1:2">
      <c r="A6837" s="509">
        <v>6834</v>
      </c>
      <c r="B6837" s="509" t="s">
        <v>8755</v>
      </c>
    </row>
    <row r="6838" spans="1:2">
      <c r="A6838" s="509">
        <v>6835</v>
      </c>
      <c r="B6838" s="509" t="s">
        <v>8756</v>
      </c>
    </row>
    <row r="6839" spans="1:2">
      <c r="A6839" s="509">
        <v>6836</v>
      </c>
      <c r="B6839" s="509" t="s">
        <v>8757</v>
      </c>
    </row>
    <row r="6840" spans="1:2">
      <c r="A6840" s="509">
        <v>6837</v>
      </c>
      <c r="B6840" s="509" t="s">
        <v>8758</v>
      </c>
    </row>
    <row r="6841" spans="1:2">
      <c r="A6841" s="509">
        <v>6838</v>
      </c>
      <c r="B6841" s="509" t="s">
        <v>8759</v>
      </c>
    </row>
    <row r="6842" spans="1:2">
      <c r="A6842" s="509">
        <v>6839</v>
      </c>
      <c r="B6842" s="509" t="s">
        <v>8760</v>
      </c>
    </row>
    <row r="6843" spans="1:2">
      <c r="A6843" s="509">
        <v>6840</v>
      </c>
      <c r="B6843" s="509" t="s">
        <v>8761</v>
      </c>
    </row>
    <row r="6844" spans="1:2">
      <c r="A6844" s="509">
        <v>6841</v>
      </c>
      <c r="B6844" s="509" t="s">
        <v>8762</v>
      </c>
    </row>
    <row r="6845" spans="1:2">
      <c r="A6845" s="509">
        <v>6842</v>
      </c>
      <c r="B6845" s="509" t="s">
        <v>8763</v>
      </c>
    </row>
    <row r="6846" spans="1:2">
      <c r="A6846" s="509">
        <v>6843</v>
      </c>
      <c r="B6846" s="509" t="s">
        <v>8764</v>
      </c>
    </row>
    <row r="6847" spans="1:2">
      <c r="A6847" s="509">
        <v>6844</v>
      </c>
      <c r="B6847" s="509" t="s">
        <v>8765</v>
      </c>
    </row>
    <row r="6848" spans="1:2">
      <c r="A6848" s="509">
        <v>6845</v>
      </c>
      <c r="B6848" s="509" t="s">
        <v>8766</v>
      </c>
    </row>
    <row r="6849" spans="1:2">
      <c r="A6849" s="509">
        <v>6846</v>
      </c>
      <c r="B6849" s="509" t="s">
        <v>8767</v>
      </c>
    </row>
    <row r="6850" spans="1:2">
      <c r="A6850" s="509">
        <v>6847</v>
      </c>
      <c r="B6850" s="509" t="s">
        <v>8768</v>
      </c>
    </row>
    <row r="6851" spans="1:2">
      <c r="A6851" s="509">
        <v>6848</v>
      </c>
      <c r="B6851" s="509" t="s">
        <v>8769</v>
      </c>
    </row>
    <row r="6852" spans="1:2">
      <c r="A6852" s="509">
        <v>6849</v>
      </c>
      <c r="B6852" s="509" t="s">
        <v>8770</v>
      </c>
    </row>
    <row r="6853" spans="1:2">
      <c r="A6853" s="509">
        <v>6850</v>
      </c>
      <c r="B6853" s="509" t="s">
        <v>8771</v>
      </c>
    </row>
    <row r="6854" spans="1:2">
      <c r="A6854" s="509">
        <v>6851</v>
      </c>
      <c r="B6854" s="509" t="s">
        <v>8772</v>
      </c>
    </row>
    <row r="6855" spans="1:2">
      <c r="A6855" s="509">
        <v>6852</v>
      </c>
      <c r="B6855" s="509" t="s">
        <v>8773</v>
      </c>
    </row>
    <row r="6856" spans="1:2">
      <c r="A6856" s="509">
        <v>6853</v>
      </c>
      <c r="B6856" s="509" t="s">
        <v>8774</v>
      </c>
    </row>
    <row r="6857" spans="1:2">
      <c r="A6857" s="509">
        <v>6854</v>
      </c>
      <c r="B6857" s="509" t="s">
        <v>8775</v>
      </c>
    </row>
    <row r="6858" spans="1:2">
      <c r="A6858" s="509">
        <v>6855</v>
      </c>
      <c r="B6858" s="509" t="s">
        <v>8776</v>
      </c>
    </row>
    <row r="6859" spans="1:2">
      <c r="A6859" s="509">
        <v>6856</v>
      </c>
      <c r="B6859" s="509" t="s">
        <v>8777</v>
      </c>
    </row>
    <row r="6860" spans="1:2">
      <c r="A6860" s="509">
        <v>6857</v>
      </c>
      <c r="B6860" s="509" t="s">
        <v>8778</v>
      </c>
    </row>
    <row r="6861" spans="1:2">
      <c r="A6861" s="509">
        <v>6858</v>
      </c>
      <c r="B6861" s="509" t="s">
        <v>8779</v>
      </c>
    </row>
    <row r="6862" spans="1:2">
      <c r="A6862" s="509">
        <v>6859</v>
      </c>
      <c r="B6862" s="509" t="s">
        <v>8780</v>
      </c>
    </row>
    <row r="6863" spans="1:2">
      <c r="A6863" s="509">
        <v>6860</v>
      </c>
      <c r="B6863" s="509" t="s">
        <v>8781</v>
      </c>
    </row>
    <row r="6864" spans="1:2">
      <c r="A6864" s="509">
        <v>6861</v>
      </c>
      <c r="B6864" s="509" t="s">
        <v>8782</v>
      </c>
    </row>
    <row r="6865" spans="1:2">
      <c r="A6865" s="509">
        <v>6862</v>
      </c>
      <c r="B6865" s="509" t="s">
        <v>8783</v>
      </c>
    </row>
    <row r="6866" spans="1:2">
      <c r="A6866" s="509">
        <v>6863</v>
      </c>
      <c r="B6866" s="509" t="s">
        <v>8784</v>
      </c>
    </row>
    <row r="6867" spans="1:2">
      <c r="A6867" s="509">
        <v>6864</v>
      </c>
      <c r="B6867" s="509" t="s">
        <v>8785</v>
      </c>
    </row>
    <row r="6868" spans="1:2">
      <c r="A6868" s="509">
        <v>6865</v>
      </c>
      <c r="B6868" s="509" t="s">
        <v>8786</v>
      </c>
    </row>
    <row r="6869" spans="1:2">
      <c r="A6869" s="509">
        <v>6866</v>
      </c>
      <c r="B6869" s="509" t="s">
        <v>8787</v>
      </c>
    </row>
    <row r="6870" spans="1:2">
      <c r="A6870" s="509">
        <v>6867</v>
      </c>
      <c r="B6870" s="509" t="s">
        <v>8788</v>
      </c>
    </row>
    <row r="6871" spans="1:2">
      <c r="A6871" s="509">
        <v>6868</v>
      </c>
      <c r="B6871" s="509" t="s">
        <v>8789</v>
      </c>
    </row>
    <row r="6872" spans="1:2">
      <c r="A6872" s="509">
        <v>6869</v>
      </c>
      <c r="B6872" s="509" t="s">
        <v>8790</v>
      </c>
    </row>
    <row r="6873" spans="1:2">
      <c r="A6873" s="509">
        <v>6870</v>
      </c>
      <c r="B6873" s="509" t="s">
        <v>8791</v>
      </c>
    </row>
    <row r="6874" spans="1:2">
      <c r="A6874" s="509">
        <v>6871</v>
      </c>
      <c r="B6874" s="509" t="s">
        <v>8792</v>
      </c>
    </row>
    <row r="6875" spans="1:2">
      <c r="A6875" s="509">
        <v>6872</v>
      </c>
      <c r="B6875" s="509" t="s">
        <v>8793</v>
      </c>
    </row>
    <row r="6876" spans="1:2">
      <c r="A6876" s="509">
        <v>6873</v>
      </c>
      <c r="B6876" s="509" t="s">
        <v>8794</v>
      </c>
    </row>
    <row r="6877" spans="1:2">
      <c r="A6877" s="509">
        <v>6874</v>
      </c>
      <c r="B6877" s="509" t="s">
        <v>8795</v>
      </c>
    </row>
    <row r="6878" spans="1:2">
      <c r="A6878" s="509">
        <v>6875</v>
      </c>
      <c r="B6878" s="509" t="s">
        <v>8796</v>
      </c>
    </row>
    <row r="6879" spans="1:2">
      <c r="A6879" s="509">
        <v>6876</v>
      </c>
      <c r="B6879" s="509" t="s">
        <v>8797</v>
      </c>
    </row>
    <row r="6880" spans="1:2">
      <c r="A6880" s="509">
        <v>6877</v>
      </c>
      <c r="B6880" s="509" t="s">
        <v>8798</v>
      </c>
    </row>
    <row r="6881" spans="1:2">
      <c r="A6881" s="509">
        <v>6878</v>
      </c>
      <c r="B6881" s="509" t="s">
        <v>8799</v>
      </c>
    </row>
    <row r="6882" spans="1:2">
      <c r="A6882" s="509">
        <v>6879</v>
      </c>
      <c r="B6882" s="509" t="s">
        <v>8800</v>
      </c>
    </row>
    <row r="6883" spans="1:2">
      <c r="A6883" s="509">
        <v>6880</v>
      </c>
      <c r="B6883" s="509" t="s">
        <v>8801</v>
      </c>
    </row>
    <row r="6884" spans="1:2">
      <c r="A6884" s="509">
        <v>6881</v>
      </c>
      <c r="B6884" s="509" t="s">
        <v>8802</v>
      </c>
    </row>
    <row r="6885" spans="1:2">
      <c r="A6885" s="509">
        <v>6882</v>
      </c>
      <c r="B6885" s="509" t="s">
        <v>8803</v>
      </c>
    </row>
    <row r="6886" spans="1:2">
      <c r="A6886" s="509">
        <v>6883</v>
      </c>
      <c r="B6886" s="509" t="s">
        <v>8804</v>
      </c>
    </row>
    <row r="6887" spans="1:2">
      <c r="A6887" s="509">
        <v>6884</v>
      </c>
      <c r="B6887" s="509" t="s">
        <v>8805</v>
      </c>
    </row>
    <row r="6888" spans="1:2">
      <c r="A6888" s="509">
        <v>6885</v>
      </c>
      <c r="B6888" s="509" t="s">
        <v>8806</v>
      </c>
    </row>
    <row r="6889" spans="1:2">
      <c r="A6889" s="509">
        <v>6886</v>
      </c>
      <c r="B6889" s="509" t="s">
        <v>8807</v>
      </c>
    </row>
    <row r="6890" spans="1:2">
      <c r="A6890" s="509">
        <v>6887</v>
      </c>
      <c r="B6890" s="509" t="s">
        <v>8808</v>
      </c>
    </row>
    <row r="6891" spans="1:2">
      <c r="A6891" s="509">
        <v>6888</v>
      </c>
      <c r="B6891" s="509" t="s">
        <v>8809</v>
      </c>
    </row>
    <row r="6892" spans="1:2">
      <c r="A6892" s="509">
        <v>6889</v>
      </c>
      <c r="B6892" s="509" t="s">
        <v>8810</v>
      </c>
    </row>
    <row r="6893" spans="1:2">
      <c r="A6893" s="509">
        <v>6890</v>
      </c>
      <c r="B6893" s="509" t="s">
        <v>8811</v>
      </c>
    </row>
    <row r="6894" spans="1:2">
      <c r="A6894" s="509">
        <v>6891</v>
      </c>
      <c r="B6894" s="509" t="s">
        <v>8812</v>
      </c>
    </row>
    <row r="6895" spans="1:2">
      <c r="A6895" s="509">
        <v>6892</v>
      </c>
      <c r="B6895" s="509" t="s">
        <v>8813</v>
      </c>
    </row>
    <row r="6896" spans="1:2">
      <c r="A6896" s="509">
        <v>6893</v>
      </c>
      <c r="B6896" s="509" t="s">
        <v>8814</v>
      </c>
    </row>
    <row r="6897" spans="1:2">
      <c r="A6897" s="509">
        <v>6894</v>
      </c>
      <c r="B6897" s="509" t="s">
        <v>8815</v>
      </c>
    </row>
    <row r="6898" spans="1:2">
      <c r="A6898" s="509">
        <v>6895</v>
      </c>
      <c r="B6898" s="509" t="s">
        <v>8816</v>
      </c>
    </row>
    <row r="6899" spans="1:2">
      <c r="A6899" s="509">
        <v>6896</v>
      </c>
      <c r="B6899" s="509" t="s">
        <v>8817</v>
      </c>
    </row>
    <row r="6900" spans="1:2">
      <c r="A6900" s="509">
        <v>6897</v>
      </c>
      <c r="B6900" s="509" t="s">
        <v>8818</v>
      </c>
    </row>
    <row r="6901" spans="1:2">
      <c r="A6901" s="509">
        <v>6898</v>
      </c>
      <c r="B6901" s="509" t="s">
        <v>8819</v>
      </c>
    </row>
    <row r="6902" spans="1:2">
      <c r="A6902" s="509">
        <v>6899</v>
      </c>
      <c r="B6902" s="509" t="s">
        <v>8820</v>
      </c>
    </row>
    <row r="6903" spans="1:2">
      <c r="A6903" s="509">
        <v>6900</v>
      </c>
      <c r="B6903" s="509" t="s">
        <v>8821</v>
      </c>
    </row>
    <row r="6904" spans="1:2">
      <c r="A6904" s="509">
        <v>6901</v>
      </c>
      <c r="B6904" s="509" t="s">
        <v>8822</v>
      </c>
    </row>
    <row r="6905" spans="1:2">
      <c r="A6905" s="509">
        <v>6902</v>
      </c>
      <c r="B6905" s="509" t="s">
        <v>8823</v>
      </c>
    </row>
    <row r="6906" spans="1:2">
      <c r="A6906" s="509">
        <v>6903</v>
      </c>
      <c r="B6906" s="509" t="s">
        <v>8824</v>
      </c>
    </row>
    <row r="6907" spans="1:2">
      <c r="A6907" s="509">
        <v>6904</v>
      </c>
      <c r="B6907" s="509" t="s">
        <v>8825</v>
      </c>
    </row>
    <row r="6908" spans="1:2">
      <c r="A6908" s="509">
        <v>6905</v>
      </c>
      <c r="B6908" s="509" t="s">
        <v>8826</v>
      </c>
    </row>
    <row r="6909" spans="1:2">
      <c r="A6909" s="509">
        <v>6906</v>
      </c>
      <c r="B6909" s="509" t="s">
        <v>8827</v>
      </c>
    </row>
    <row r="6910" spans="1:2">
      <c r="A6910" s="509">
        <v>6907</v>
      </c>
      <c r="B6910" s="509" t="s">
        <v>8828</v>
      </c>
    </row>
    <row r="6911" spans="1:2">
      <c r="A6911" s="509">
        <v>6908</v>
      </c>
      <c r="B6911" s="509" t="s">
        <v>8829</v>
      </c>
    </row>
    <row r="6912" spans="1:2">
      <c r="A6912" s="509">
        <v>6909</v>
      </c>
      <c r="B6912" s="509" t="s">
        <v>8830</v>
      </c>
    </row>
    <row r="6913" spans="1:2">
      <c r="A6913" s="509">
        <v>6910</v>
      </c>
      <c r="B6913" s="509" t="s">
        <v>8831</v>
      </c>
    </row>
    <row r="6914" spans="1:2">
      <c r="A6914" s="509">
        <v>6911</v>
      </c>
      <c r="B6914" s="509" t="s">
        <v>8832</v>
      </c>
    </row>
    <row r="6915" spans="1:2">
      <c r="A6915" s="509">
        <v>6912</v>
      </c>
      <c r="B6915" s="509" t="s">
        <v>8833</v>
      </c>
    </row>
    <row r="6916" spans="1:2">
      <c r="A6916" s="509">
        <v>6913</v>
      </c>
      <c r="B6916" s="509" t="s">
        <v>8834</v>
      </c>
    </row>
    <row r="6917" spans="1:2">
      <c r="A6917" s="509">
        <v>6914</v>
      </c>
      <c r="B6917" s="509" t="s">
        <v>8835</v>
      </c>
    </row>
    <row r="6918" spans="1:2">
      <c r="A6918" s="509">
        <v>6915</v>
      </c>
      <c r="B6918" s="509" t="s">
        <v>8836</v>
      </c>
    </row>
    <row r="6919" spans="1:2">
      <c r="A6919" s="509">
        <v>6916</v>
      </c>
      <c r="B6919" s="509" t="s">
        <v>8837</v>
      </c>
    </row>
    <row r="6920" spans="1:2">
      <c r="A6920" s="509">
        <v>6917</v>
      </c>
      <c r="B6920" s="509" t="s">
        <v>8838</v>
      </c>
    </row>
    <row r="6921" spans="1:2">
      <c r="A6921" s="509">
        <v>6918</v>
      </c>
      <c r="B6921" s="509" t="s">
        <v>8839</v>
      </c>
    </row>
    <row r="6922" spans="1:2">
      <c r="A6922" s="509">
        <v>6919</v>
      </c>
      <c r="B6922" s="509" t="s">
        <v>8840</v>
      </c>
    </row>
    <row r="6923" spans="1:2">
      <c r="A6923" s="509">
        <v>6920</v>
      </c>
      <c r="B6923" s="509" t="s">
        <v>8841</v>
      </c>
    </row>
    <row r="6924" spans="1:2">
      <c r="A6924" s="509">
        <v>6921</v>
      </c>
      <c r="B6924" s="509" t="s">
        <v>8842</v>
      </c>
    </row>
    <row r="6925" spans="1:2">
      <c r="A6925" s="509">
        <v>6922</v>
      </c>
      <c r="B6925" s="509" t="s">
        <v>8843</v>
      </c>
    </row>
    <row r="6926" spans="1:2">
      <c r="A6926" s="509">
        <v>6923</v>
      </c>
      <c r="B6926" s="509" t="s">
        <v>8844</v>
      </c>
    </row>
    <row r="6927" spans="1:2">
      <c r="A6927" s="509">
        <v>6924</v>
      </c>
      <c r="B6927" s="509" t="s">
        <v>8845</v>
      </c>
    </row>
    <row r="6928" spans="1:2">
      <c r="A6928" s="509">
        <v>6925</v>
      </c>
      <c r="B6928" s="509" t="s">
        <v>8846</v>
      </c>
    </row>
    <row r="6929" spans="1:2">
      <c r="A6929" s="509">
        <v>6926</v>
      </c>
      <c r="B6929" s="509" t="s">
        <v>8847</v>
      </c>
    </row>
    <row r="6930" spans="1:2">
      <c r="A6930" s="509">
        <v>6927</v>
      </c>
      <c r="B6930" s="509" t="s">
        <v>8848</v>
      </c>
    </row>
    <row r="6931" spans="1:2">
      <c r="A6931" s="509">
        <v>6928</v>
      </c>
      <c r="B6931" s="509" t="s">
        <v>8849</v>
      </c>
    </row>
    <row r="6932" spans="1:2">
      <c r="A6932" s="509">
        <v>6929</v>
      </c>
      <c r="B6932" s="509" t="s">
        <v>8850</v>
      </c>
    </row>
    <row r="6933" spans="1:2">
      <c r="A6933" s="509">
        <v>6930</v>
      </c>
      <c r="B6933" s="509" t="s">
        <v>8851</v>
      </c>
    </row>
    <row r="6934" spans="1:2">
      <c r="A6934" s="509">
        <v>6931</v>
      </c>
      <c r="B6934" s="509" t="s">
        <v>8852</v>
      </c>
    </row>
    <row r="6935" spans="1:2">
      <c r="A6935" s="509">
        <v>6932</v>
      </c>
      <c r="B6935" s="509" t="s">
        <v>8853</v>
      </c>
    </row>
    <row r="6936" spans="1:2">
      <c r="A6936" s="509">
        <v>6933</v>
      </c>
      <c r="B6936" s="509" t="s">
        <v>8854</v>
      </c>
    </row>
    <row r="6937" spans="1:2">
      <c r="A6937" s="509">
        <v>6934</v>
      </c>
      <c r="B6937" s="509" t="s">
        <v>8855</v>
      </c>
    </row>
    <row r="6938" spans="1:2">
      <c r="A6938" s="509">
        <v>6935</v>
      </c>
      <c r="B6938" s="509" t="s">
        <v>8856</v>
      </c>
    </row>
    <row r="6939" spans="1:2">
      <c r="A6939" s="509">
        <v>6936</v>
      </c>
      <c r="B6939" s="509" t="s">
        <v>8857</v>
      </c>
    </row>
    <row r="6940" spans="1:2">
      <c r="A6940" s="509">
        <v>6937</v>
      </c>
      <c r="B6940" s="509" t="s">
        <v>8858</v>
      </c>
    </row>
    <row r="6941" spans="1:2">
      <c r="A6941" s="509">
        <v>6938</v>
      </c>
      <c r="B6941" s="509" t="s">
        <v>8859</v>
      </c>
    </row>
    <row r="6942" spans="1:2">
      <c r="A6942" s="509">
        <v>6939</v>
      </c>
      <c r="B6942" s="509" t="s">
        <v>8860</v>
      </c>
    </row>
    <row r="6943" spans="1:2">
      <c r="A6943" s="509">
        <v>6940</v>
      </c>
      <c r="B6943" s="509" t="s">
        <v>8861</v>
      </c>
    </row>
    <row r="6944" spans="1:2">
      <c r="A6944" s="509">
        <v>6941</v>
      </c>
      <c r="B6944" s="509" t="s">
        <v>8862</v>
      </c>
    </row>
    <row r="6945" spans="1:2">
      <c r="A6945" s="509">
        <v>6942</v>
      </c>
      <c r="B6945" s="509" t="s">
        <v>8863</v>
      </c>
    </row>
    <row r="6946" spans="1:2">
      <c r="A6946" s="509">
        <v>6943</v>
      </c>
      <c r="B6946" s="509" t="s">
        <v>8864</v>
      </c>
    </row>
    <row r="6947" spans="1:2">
      <c r="A6947" s="509">
        <v>6944</v>
      </c>
      <c r="B6947" s="509" t="s">
        <v>8865</v>
      </c>
    </row>
    <row r="6948" spans="1:2">
      <c r="A6948" s="509">
        <v>6945</v>
      </c>
      <c r="B6948" s="509" t="s">
        <v>8866</v>
      </c>
    </row>
    <row r="6949" spans="1:2">
      <c r="A6949" s="509">
        <v>6946</v>
      </c>
      <c r="B6949" s="509" t="s">
        <v>8867</v>
      </c>
    </row>
    <row r="6950" spans="1:2">
      <c r="A6950" s="509">
        <v>6947</v>
      </c>
      <c r="B6950" s="509" t="s">
        <v>8868</v>
      </c>
    </row>
    <row r="6951" spans="1:2">
      <c r="A6951" s="509">
        <v>6948</v>
      </c>
      <c r="B6951" s="509" t="s">
        <v>8869</v>
      </c>
    </row>
    <row r="6952" spans="1:2">
      <c r="A6952" s="509">
        <v>6949</v>
      </c>
      <c r="B6952" s="509" t="s">
        <v>8870</v>
      </c>
    </row>
    <row r="6953" spans="1:2">
      <c r="A6953" s="509">
        <v>6950</v>
      </c>
      <c r="B6953" s="509" t="s">
        <v>8871</v>
      </c>
    </row>
    <row r="6954" spans="1:2">
      <c r="A6954" s="509">
        <v>6951</v>
      </c>
      <c r="B6954" s="509" t="s">
        <v>8872</v>
      </c>
    </row>
    <row r="6955" spans="1:2">
      <c r="A6955" s="509">
        <v>6952</v>
      </c>
      <c r="B6955" s="509" t="s">
        <v>8873</v>
      </c>
    </row>
    <row r="6956" spans="1:2">
      <c r="A6956" s="509">
        <v>6953</v>
      </c>
      <c r="B6956" s="509" t="s">
        <v>8874</v>
      </c>
    </row>
    <row r="6957" spans="1:2">
      <c r="A6957" s="509">
        <v>6954</v>
      </c>
      <c r="B6957" s="509" t="s">
        <v>8875</v>
      </c>
    </row>
    <row r="6958" spans="1:2">
      <c r="A6958" s="509">
        <v>6955</v>
      </c>
      <c r="B6958" s="509" t="s">
        <v>8876</v>
      </c>
    </row>
    <row r="6959" spans="1:2">
      <c r="A6959" s="509">
        <v>6956</v>
      </c>
      <c r="B6959" s="509" t="s">
        <v>8877</v>
      </c>
    </row>
    <row r="6960" spans="1:2">
      <c r="A6960" s="509">
        <v>6957</v>
      </c>
      <c r="B6960" s="509" t="s">
        <v>8878</v>
      </c>
    </row>
    <row r="6961" spans="1:2">
      <c r="A6961" s="509">
        <v>6958</v>
      </c>
      <c r="B6961" s="509" t="s">
        <v>8879</v>
      </c>
    </row>
    <row r="6962" spans="1:2">
      <c r="A6962" s="509">
        <v>6959</v>
      </c>
      <c r="B6962" s="509" t="s">
        <v>8880</v>
      </c>
    </row>
    <row r="6963" spans="1:2">
      <c r="A6963" s="509">
        <v>6960</v>
      </c>
      <c r="B6963" s="509" t="s">
        <v>8881</v>
      </c>
    </row>
    <row r="6964" spans="1:2">
      <c r="A6964" s="509">
        <v>6961</v>
      </c>
      <c r="B6964" s="509" t="s">
        <v>8882</v>
      </c>
    </row>
    <row r="6965" spans="1:2">
      <c r="A6965" s="509">
        <v>6962</v>
      </c>
      <c r="B6965" s="509" t="s">
        <v>8883</v>
      </c>
    </row>
    <row r="6966" spans="1:2">
      <c r="A6966" s="509">
        <v>6963</v>
      </c>
      <c r="B6966" s="509" t="s">
        <v>8884</v>
      </c>
    </row>
    <row r="6967" spans="1:2">
      <c r="A6967" s="509">
        <v>6964</v>
      </c>
      <c r="B6967" s="509" t="s">
        <v>8885</v>
      </c>
    </row>
    <row r="6968" spans="1:2">
      <c r="A6968" s="509">
        <v>6965</v>
      </c>
      <c r="B6968" s="509" t="s">
        <v>8886</v>
      </c>
    </row>
    <row r="6969" spans="1:2">
      <c r="A6969" s="509">
        <v>6966</v>
      </c>
      <c r="B6969" s="509" t="s">
        <v>8887</v>
      </c>
    </row>
    <row r="6970" spans="1:2">
      <c r="A6970" s="509">
        <v>6967</v>
      </c>
      <c r="B6970" s="509" t="s">
        <v>8888</v>
      </c>
    </row>
    <row r="6971" spans="1:2">
      <c r="A6971" s="509">
        <v>6968</v>
      </c>
      <c r="B6971" s="509" t="s">
        <v>8889</v>
      </c>
    </row>
    <row r="6972" spans="1:2">
      <c r="A6972" s="509">
        <v>6969</v>
      </c>
      <c r="B6972" s="509" t="s">
        <v>8890</v>
      </c>
    </row>
    <row r="6973" spans="1:2">
      <c r="A6973" s="509">
        <v>6970</v>
      </c>
      <c r="B6973" s="509" t="s">
        <v>8891</v>
      </c>
    </row>
    <row r="6974" spans="1:2">
      <c r="A6974" s="509">
        <v>6971</v>
      </c>
      <c r="B6974" s="509" t="s">
        <v>8892</v>
      </c>
    </row>
    <row r="6975" spans="1:2">
      <c r="A6975" s="509">
        <v>6972</v>
      </c>
      <c r="B6975" s="509" t="s">
        <v>8893</v>
      </c>
    </row>
    <row r="6976" spans="1:2">
      <c r="A6976" s="509">
        <v>6973</v>
      </c>
      <c r="B6976" s="509" t="s">
        <v>8894</v>
      </c>
    </row>
    <row r="6977" spans="1:2">
      <c r="A6977" s="509">
        <v>6974</v>
      </c>
      <c r="B6977" s="509" t="s">
        <v>8895</v>
      </c>
    </row>
    <row r="6978" spans="1:2">
      <c r="A6978" s="509">
        <v>6975</v>
      </c>
      <c r="B6978" s="509" t="s">
        <v>8896</v>
      </c>
    </row>
    <row r="6979" spans="1:2">
      <c r="A6979" s="509">
        <v>6976</v>
      </c>
      <c r="B6979" s="509" t="s">
        <v>8897</v>
      </c>
    </row>
    <row r="6980" spans="1:2">
      <c r="A6980" s="509">
        <v>6977</v>
      </c>
      <c r="B6980" s="509" t="s">
        <v>8898</v>
      </c>
    </row>
    <row r="6981" spans="1:2">
      <c r="A6981" s="509">
        <v>6978</v>
      </c>
      <c r="B6981" s="509" t="s">
        <v>8899</v>
      </c>
    </row>
    <row r="6982" spans="1:2">
      <c r="A6982" s="509">
        <v>6979</v>
      </c>
      <c r="B6982" s="509" t="s">
        <v>8900</v>
      </c>
    </row>
    <row r="6983" spans="1:2">
      <c r="A6983" s="509">
        <v>6980</v>
      </c>
      <c r="B6983" s="509" t="s">
        <v>8901</v>
      </c>
    </row>
    <row r="6984" spans="1:2">
      <c r="A6984" s="509">
        <v>6981</v>
      </c>
      <c r="B6984" s="509" t="s">
        <v>8902</v>
      </c>
    </row>
    <row r="6985" spans="1:2">
      <c r="A6985" s="509">
        <v>6982</v>
      </c>
      <c r="B6985" s="509" t="s">
        <v>8903</v>
      </c>
    </row>
    <row r="6986" spans="1:2">
      <c r="A6986" s="509">
        <v>6983</v>
      </c>
      <c r="B6986" s="509" t="s">
        <v>8904</v>
      </c>
    </row>
    <row r="6987" spans="1:2">
      <c r="A6987" s="509">
        <v>6984</v>
      </c>
      <c r="B6987" s="509" t="s">
        <v>8905</v>
      </c>
    </row>
    <row r="6988" spans="1:2">
      <c r="A6988" s="509">
        <v>6985</v>
      </c>
      <c r="B6988" s="509" t="s">
        <v>8906</v>
      </c>
    </row>
    <row r="6989" spans="1:2">
      <c r="A6989" s="509">
        <v>6986</v>
      </c>
      <c r="B6989" s="509" t="s">
        <v>8907</v>
      </c>
    </row>
    <row r="6990" spans="1:2">
      <c r="A6990" s="509">
        <v>6987</v>
      </c>
      <c r="B6990" s="509" t="s">
        <v>8908</v>
      </c>
    </row>
    <row r="6991" spans="1:2">
      <c r="A6991" s="509">
        <v>6988</v>
      </c>
      <c r="B6991" s="509" t="s">
        <v>8909</v>
      </c>
    </row>
    <row r="6992" spans="1:2">
      <c r="A6992" s="509">
        <v>6989</v>
      </c>
      <c r="B6992" s="509" t="s">
        <v>8910</v>
      </c>
    </row>
    <row r="6993" spans="1:2">
      <c r="A6993" s="509">
        <v>6990</v>
      </c>
      <c r="B6993" s="509" t="s">
        <v>8911</v>
      </c>
    </row>
    <row r="6994" spans="1:2">
      <c r="A6994" s="509">
        <v>6991</v>
      </c>
      <c r="B6994" s="509" t="s">
        <v>8912</v>
      </c>
    </row>
    <row r="6995" spans="1:2">
      <c r="A6995" s="509">
        <v>6992</v>
      </c>
      <c r="B6995" s="509" t="s">
        <v>8913</v>
      </c>
    </row>
    <row r="6996" spans="1:2">
      <c r="A6996" s="509">
        <v>6993</v>
      </c>
      <c r="B6996" s="509" t="s">
        <v>8914</v>
      </c>
    </row>
    <row r="6997" spans="1:2">
      <c r="A6997" s="509">
        <v>6994</v>
      </c>
      <c r="B6997" s="509" t="s">
        <v>8915</v>
      </c>
    </row>
    <row r="6998" spans="1:2">
      <c r="A6998" s="509">
        <v>6995</v>
      </c>
      <c r="B6998" s="509" t="s">
        <v>8916</v>
      </c>
    </row>
    <row r="6999" spans="1:2">
      <c r="A6999" s="509">
        <v>6996</v>
      </c>
      <c r="B6999" s="509" t="s">
        <v>8917</v>
      </c>
    </row>
    <row r="7000" spans="1:2">
      <c r="A7000" s="509">
        <v>6997</v>
      </c>
      <c r="B7000" s="509" t="s">
        <v>8918</v>
      </c>
    </row>
    <row r="7001" spans="1:2">
      <c r="A7001" s="509">
        <v>6998</v>
      </c>
      <c r="B7001" s="509" t="s">
        <v>8919</v>
      </c>
    </row>
    <row r="7002" spans="1:2">
      <c r="A7002" s="509">
        <v>6999</v>
      </c>
      <c r="B7002" s="509" t="s">
        <v>8920</v>
      </c>
    </row>
    <row r="7003" spans="1:2">
      <c r="A7003" s="509">
        <v>7000</v>
      </c>
      <c r="B7003" s="509" t="s">
        <v>8921</v>
      </c>
    </row>
    <row r="7004" spans="1:2">
      <c r="A7004" s="509">
        <v>7001</v>
      </c>
      <c r="B7004" s="509" t="s">
        <v>8922</v>
      </c>
    </row>
    <row r="7005" spans="1:2">
      <c r="A7005" s="509">
        <v>7002</v>
      </c>
      <c r="B7005" s="509" t="s">
        <v>8923</v>
      </c>
    </row>
    <row r="7006" spans="1:2">
      <c r="A7006" s="509">
        <v>7003</v>
      </c>
      <c r="B7006" s="509" t="s">
        <v>8924</v>
      </c>
    </row>
    <row r="7007" spans="1:2">
      <c r="A7007" s="509">
        <v>7004</v>
      </c>
      <c r="B7007" s="509" t="s">
        <v>8925</v>
      </c>
    </row>
    <row r="7008" spans="1:2">
      <c r="A7008" s="509">
        <v>7005</v>
      </c>
      <c r="B7008" s="509" t="s">
        <v>8926</v>
      </c>
    </row>
    <row r="7009" spans="1:2">
      <c r="A7009" s="509">
        <v>7006</v>
      </c>
      <c r="B7009" s="509" t="s">
        <v>8927</v>
      </c>
    </row>
    <row r="7010" spans="1:2">
      <c r="A7010" s="509">
        <v>7007</v>
      </c>
      <c r="B7010" s="509" t="s">
        <v>8928</v>
      </c>
    </row>
    <row r="7011" spans="1:2">
      <c r="A7011" s="509">
        <v>7008</v>
      </c>
      <c r="B7011" s="509" t="s">
        <v>8929</v>
      </c>
    </row>
    <row r="7012" spans="1:2">
      <c r="A7012" s="509">
        <v>7009</v>
      </c>
      <c r="B7012" s="509" t="s">
        <v>8930</v>
      </c>
    </row>
    <row r="7013" spans="1:2">
      <c r="A7013" s="509">
        <v>7010</v>
      </c>
      <c r="B7013" s="509" t="s">
        <v>8931</v>
      </c>
    </row>
    <row r="7014" spans="1:2">
      <c r="A7014" s="509">
        <v>7011</v>
      </c>
      <c r="B7014" s="509" t="s">
        <v>8932</v>
      </c>
    </row>
    <row r="7015" spans="1:2">
      <c r="A7015" s="509">
        <v>7012</v>
      </c>
      <c r="B7015" s="509" t="s">
        <v>8933</v>
      </c>
    </row>
    <row r="7016" spans="1:2">
      <c r="A7016" s="509">
        <v>7013</v>
      </c>
      <c r="B7016" s="509" t="s">
        <v>8934</v>
      </c>
    </row>
    <row r="7017" spans="1:2">
      <c r="A7017" s="509">
        <v>7014</v>
      </c>
      <c r="B7017" s="509" t="s">
        <v>8935</v>
      </c>
    </row>
    <row r="7018" spans="1:2">
      <c r="A7018" s="509">
        <v>7015</v>
      </c>
      <c r="B7018" s="509" t="s">
        <v>8936</v>
      </c>
    </row>
    <row r="7019" spans="1:2">
      <c r="A7019" s="509">
        <v>7016</v>
      </c>
      <c r="B7019" s="509" t="s">
        <v>8937</v>
      </c>
    </row>
    <row r="7020" spans="1:2">
      <c r="A7020" s="509">
        <v>7017</v>
      </c>
      <c r="B7020" s="509" t="s">
        <v>8938</v>
      </c>
    </row>
    <row r="7021" spans="1:2">
      <c r="A7021" s="509">
        <v>7018</v>
      </c>
      <c r="B7021" s="509" t="s">
        <v>8939</v>
      </c>
    </row>
    <row r="7022" spans="1:2">
      <c r="A7022" s="509">
        <v>7019</v>
      </c>
      <c r="B7022" s="509" t="s">
        <v>8940</v>
      </c>
    </row>
    <row r="7023" spans="1:2">
      <c r="A7023" s="509">
        <v>7020</v>
      </c>
      <c r="B7023" s="509" t="s">
        <v>8941</v>
      </c>
    </row>
    <row r="7024" spans="1:2">
      <c r="A7024" s="509">
        <v>7021</v>
      </c>
      <c r="B7024" s="509" t="s">
        <v>8942</v>
      </c>
    </row>
    <row r="7025" spans="1:2">
      <c r="A7025" s="509">
        <v>7022</v>
      </c>
      <c r="B7025" s="509" t="s">
        <v>8943</v>
      </c>
    </row>
    <row r="7026" spans="1:2">
      <c r="A7026" s="509">
        <v>7023</v>
      </c>
      <c r="B7026" s="509" t="s">
        <v>8944</v>
      </c>
    </row>
    <row r="7027" spans="1:2">
      <c r="A7027" s="509">
        <v>7024</v>
      </c>
      <c r="B7027" s="509" t="s">
        <v>8945</v>
      </c>
    </row>
    <row r="7028" spans="1:2">
      <c r="A7028" s="509">
        <v>7025</v>
      </c>
      <c r="B7028" s="509" t="s">
        <v>8946</v>
      </c>
    </row>
    <row r="7029" spans="1:2">
      <c r="A7029" s="509">
        <v>7026</v>
      </c>
      <c r="B7029" s="509" t="s">
        <v>8947</v>
      </c>
    </row>
    <row r="7030" spans="1:2">
      <c r="A7030" s="509">
        <v>7027</v>
      </c>
      <c r="B7030" s="509" t="s">
        <v>8948</v>
      </c>
    </row>
    <row r="7031" spans="1:2">
      <c r="A7031" s="509">
        <v>7028</v>
      </c>
      <c r="B7031" s="509" t="s">
        <v>8949</v>
      </c>
    </row>
    <row r="7032" spans="1:2">
      <c r="A7032" s="509">
        <v>7029</v>
      </c>
      <c r="B7032" s="509" t="s">
        <v>8950</v>
      </c>
    </row>
    <row r="7033" spans="1:2">
      <c r="A7033" s="509">
        <v>7030</v>
      </c>
      <c r="B7033" s="509" t="s">
        <v>8951</v>
      </c>
    </row>
    <row r="7034" spans="1:2">
      <c r="A7034" s="509">
        <v>7031</v>
      </c>
      <c r="B7034" s="509" t="s">
        <v>8952</v>
      </c>
    </row>
    <row r="7035" spans="1:2">
      <c r="A7035" s="509">
        <v>7032</v>
      </c>
      <c r="B7035" s="509" t="s">
        <v>8953</v>
      </c>
    </row>
    <row r="7036" spans="1:2">
      <c r="A7036" s="509">
        <v>7033</v>
      </c>
      <c r="B7036" s="509" t="s">
        <v>8954</v>
      </c>
    </row>
    <row r="7037" spans="1:2">
      <c r="A7037" s="509">
        <v>7034</v>
      </c>
      <c r="B7037" s="509" t="s">
        <v>8955</v>
      </c>
    </row>
    <row r="7038" spans="1:2">
      <c r="A7038" s="509">
        <v>7035</v>
      </c>
      <c r="B7038" s="509" t="s">
        <v>8956</v>
      </c>
    </row>
    <row r="7039" spans="1:2">
      <c r="A7039" s="509">
        <v>7036</v>
      </c>
      <c r="B7039" s="509" t="s">
        <v>8957</v>
      </c>
    </row>
    <row r="7040" spans="1:2">
      <c r="A7040" s="509">
        <v>7037</v>
      </c>
      <c r="B7040" s="509" t="s">
        <v>8958</v>
      </c>
    </row>
    <row r="7041" spans="1:2">
      <c r="A7041" s="509">
        <v>7038</v>
      </c>
      <c r="B7041" s="509" t="s">
        <v>8959</v>
      </c>
    </row>
    <row r="7042" spans="1:2">
      <c r="A7042" s="509">
        <v>7039</v>
      </c>
      <c r="B7042" s="509" t="s">
        <v>8960</v>
      </c>
    </row>
    <row r="7043" spans="1:2">
      <c r="A7043" s="509">
        <v>7040</v>
      </c>
      <c r="B7043" s="509" t="s">
        <v>8961</v>
      </c>
    </row>
    <row r="7044" spans="1:2">
      <c r="A7044" s="509">
        <v>7041</v>
      </c>
      <c r="B7044" s="509" t="s">
        <v>8962</v>
      </c>
    </row>
    <row r="7045" spans="1:2">
      <c r="A7045" s="509">
        <v>7042</v>
      </c>
      <c r="B7045" s="509" t="s">
        <v>8963</v>
      </c>
    </row>
    <row r="7046" spans="1:2">
      <c r="A7046" s="509">
        <v>7043</v>
      </c>
      <c r="B7046" s="509" t="s">
        <v>8964</v>
      </c>
    </row>
    <row r="7047" spans="1:2">
      <c r="A7047" s="509">
        <v>7044</v>
      </c>
      <c r="B7047" s="509" t="s">
        <v>8965</v>
      </c>
    </row>
    <row r="7048" spans="1:2">
      <c r="A7048" s="509">
        <v>7045</v>
      </c>
      <c r="B7048" s="509" t="s">
        <v>8966</v>
      </c>
    </row>
    <row r="7049" spans="1:2">
      <c r="A7049" s="509">
        <v>7046</v>
      </c>
      <c r="B7049" s="509" t="s">
        <v>8967</v>
      </c>
    </row>
    <row r="7050" spans="1:2">
      <c r="A7050" s="509">
        <v>7047</v>
      </c>
      <c r="B7050" s="509" t="s">
        <v>8968</v>
      </c>
    </row>
    <row r="7051" spans="1:2">
      <c r="A7051" s="509">
        <v>7048</v>
      </c>
      <c r="B7051" s="509" t="s">
        <v>8969</v>
      </c>
    </row>
    <row r="7052" spans="1:2">
      <c r="A7052" s="509">
        <v>7049</v>
      </c>
      <c r="B7052" s="509" t="s">
        <v>8970</v>
      </c>
    </row>
    <row r="7053" spans="1:2">
      <c r="A7053" s="509">
        <v>7050</v>
      </c>
      <c r="B7053" s="509" t="s">
        <v>8971</v>
      </c>
    </row>
    <row r="7054" spans="1:2">
      <c r="A7054" s="509">
        <v>7051</v>
      </c>
      <c r="B7054" s="509" t="s">
        <v>8972</v>
      </c>
    </row>
    <row r="7055" spans="1:2">
      <c r="A7055" s="509">
        <v>7052</v>
      </c>
      <c r="B7055" s="509" t="s">
        <v>8973</v>
      </c>
    </row>
    <row r="7056" spans="1:2">
      <c r="A7056" s="509">
        <v>7053</v>
      </c>
      <c r="B7056" s="509" t="s">
        <v>8974</v>
      </c>
    </row>
    <row r="7057" spans="1:2">
      <c r="A7057" s="509">
        <v>7054</v>
      </c>
      <c r="B7057" s="509" t="s">
        <v>8975</v>
      </c>
    </row>
    <row r="7058" spans="1:2">
      <c r="A7058" s="509">
        <v>7055</v>
      </c>
      <c r="B7058" s="509" t="s">
        <v>8976</v>
      </c>
    </row>
    <row r="7059" spans="1:2">
      <c r="A7059" s="509">
        <v>7056</v>
      </c>
      <c r="B7059" s="509" t="s">
        <v>8977</v>
      </c>
    </row>
    <row r="7060" spans="1:2">
      <c r="A7060" s="509">
        <v>7057</v>
      </c>
      <c r="B7060" s="509" t="s">
        <v>8978</v>
      </c>
    </row>
    <row r="7061" spans="1:2">
      <c r="A7061" s="509">
        <v>7058</v>
      </c>
      <c r="B7061" s="509" t="s">
        <v>8979</v>
      </c>
    </row>
    <row r="7062" spans="1:2">
      <c r="A7062" s="509">
        <v>7059</v>
      </c>
      <c r="B7062" s="509" t="s">
        <v>8980</v>
      </c>
    </row>
    <row r="7063" spans="1:2">
      <c r="A7063" s="509">
        <v>7060</v>
      </c>
      <c r="B7063" s="509" t="s">
        <v>8981</v>
      </c>
    </row>
    <row r="7064" spans="1:2">
      <c r="A7064" s="509">
        <v>7061</v>
      </c>
      <c r="B7064" s="509" t="s">
        <v>8982</v>
      </c>
    </row>
    <row r="7065" spans="1:2">
      <c r="A7065" s="509">
        <v>7062</v>
      </c>
      <c r="B7065" s="509" t="s">
        <v>8983</v>
      </c>
    </row>
    <row r="7066" spans="1:2">
      <c r="A7066" s="509">
        <v>7063</v>
      </c>
      <c r="B7066" s="509" t="s">
        <v>8984</v>
      </c>
    </row>
    <row r="7067" spans="1:2">
      <c r="A7067" s="509">
        <v>7064</v>
      </c>
      <c r="B7067" s="509" t="s">
        <v>8985</v>
      </c>
    </row>
    <row r="7068" spans="1:2">
      <c r="A7068" s="509">
        <v>7065</v>
      </c>
      <c r="B7068" s="509" t="s">
        <v>8986</v>
      </c>
    </row>
    <row r="7069" spans="1:2">
      <c r="A7069" s="509">
        <v>7066</v>
      </c>
      <c r="B7069" s="509" t="s">
        <v>8987</v>
      </c>
    </row>
    <row r="7070" spans="1:2">
      <c r="A7070" s="509">
        <v>7067</v>
      </c>
      <c r="B7070" s="509" t="s">
        <v>8988</v>
      </c>
    </row>
    <row r="7071" spans="1:2">
      <c r="A7071" s="509">
        <v>7068</v>
      </c>
      <c r="B7071" s="509" t="s">
        <v>8989</v>
      </c>
    </row>
    <row r="7072" spans="1:2">
      <c r="A7072" s="509">
        <v>7069</v>
      </c>
      <c r="B7072" s="509" t="s">
        <v>8990</v>
      </c>
    </row>
    <row r="7073" spans="1:2">
      <c r="A7073" s="509">
        <v>7070</v>
      </c>
      <c r="B7073" s="509" t="s">
        <v>8991</v>
      </c>
    </row>
    <row r="7074" spans="1:2">
      <c r="A7074" s="509">
        <v>7071</v>
      </c>
      <c r="B7074" s="509" t="s">
        <v>8992</v>
      </c>
    </row>
    <row r="7075" spans="1:2">
      <c r="A7075" s="509">
        <v>7072</v>
      </c>
      <c r="B7075" s="509" t="s">
        <v>8993</v>
      </c>
    </row>
    <row r="7076" spans="1:2">
      <c r="A7076" s="509">
        <v>7073</v>
      </c>
      <c r="B7076" s="509" t="s">
        <v>8994</v>
      </c>
    </row>
    <row r="7077" spans="1:2">
      <c r="A7077" s="509">
        <v>7074</v>
      </c>
      <c r="B7077" s="509" t="s">
        <v>8995</v>
      </c>
    </row>
    <row r="7078" spans="1:2">
      <c r="A7078" s="509">
        <v>7075</v>
      </c>
      <c r="B7078" s="509" t="s">
        <v>8996</v>
      </c>
    </row>
    <row r="7079" spans="1:2">
      <c r="A7079" s="509">
        <v>7076</v>
      </c>
      <c r="B7079" s="509" t="s">
        <v>8997</v>
      </c>
    </row>
    <row r="7080" spans="1:2">
      <c r="A7080" s="509">
        <v>7077</v>
      </c>
      <c r="B7080" s="509" t="s">
        <v>8998</v>
      </c>
    </row>
    <row r="7081" spans="1:2">
      <c r="A7081" s="509">
        <v>7078</v>
      </c>
      <c r="B7081" s="509" t="s">
        <v>8999</v>
      </c>
    </row>
    <row r="7082" spans="1:2">
      <c r="A7082" s="509">
        <v>7079</v>
      </c>
      <c r="B7082" s="509" t="s">
        <v>9000</v>
      </c>
    </row>
    <row r="7083" spans="1:2">
      <c r="A7083" s="509">
        <v>7080</v>
      </c>
      <c r="B7083" s="509" t="s">
        <v>9001</v>
      </c>
    </row>
    <row r="7084" spans="1:2">
      <c r="A7084" s="509">
        <v>7081</v>
      </c>
      <c r="B7084" s="509" t="s">
        <v>9002</v>
      </c>
    </row>
    <row r="7085" spans="1:2">
      <c r="A7085" s="509">
        <v>7082</v>
      </c>
      <c r="B7085" s="509" t="s">
        <v>9003</v>
      </c>
    </row>
    <row r="7086" spans="1:2">
      <c r="A7086" s="509">
        <v>7083</v>
      </c>
      <c r="B7086" s="509" t="s">
        <v>9004</v>
      </c>
    </row>
    <row r="7087" spans="1:2">
      <c r="A7087" s="509">
        <v>7084</v>
      </c>
      <c r="B7087" s="509" t="s">
        <v>9005</v>
      </c>
    </row>
    <row r="7088" spans="1:2">
      <c r="A7088" s="509">
        <v>7085</v>
      </c>
      <c r="B7088" s="509" t="s">
        <v>9006</v>
      </c>
    </row>
    <row r="7089" spans="1:2">
      <c r="A7089" s="509">
        <v>7086</v>
      </c>
      <c r="B7089" s="509" t="s">
        <v>9007</v>
      </c>
    </row>
    <row r="7090" spans="1:2">
      <c r="A7090" s="509">
        <v>7087</v>
      </c>
      <c r="B7090" s="509" t="s">
        <v>9008</v>
      </c>
    </row>
    <row r="7091" spans="1:2">
      <c r="A7091" s="509">
        <v>7088</v>
      </c>
      <c r="B7091" s="509" t="s">
        <v>9009</v>
      </c>
    </row>
    <row r="7092" spans="1:2">
      <c r="A7092" s="509">
        <v>7089</v>
      </c>
      <c r="B7092" s="509" t="s">
        <v>9010</v>
      </c>
    </row>
    <row r="7093" spans="1:2">
      <c r="A7093" s="509">
        <v>7090</v>
      </c>
      <c r="B7093" s="509" t="s">
        <v>9011</v>
      </c>
    </row>
    <row r="7094" spans="1:2">
      <c r="A7094" s="509">
        <v>7091</v>
      </c>
      <c r="B7094" s="509" t="s">
        <v>9012</v>
      </c>
    </row>
    <row r="7095" spans="1:2">
      <c r="A7095" s="509">
        <v>7092</v>
      </c>
      <c r="B7095" s="509" t="s">
        <v>9013</v>
      </c>
    </row>
    <row r="7096" spans="1:2">
      <c r="A7096" s="509">
        <v>7093</v>
      </c>
      <c r="B7096" s="509" t="s">
        <v>9014</v>
      </c>
    </row>
    <row r="7097" spans="1:2">
      <c r="A7097" s="509">
        <v>7094</v>
      </c>
      <c r="B7097" s="509" t="s">
        <v>9015</v>
      </c>
    </row>
    <row r="7098" spans="1:2">
      <c r="A7098" s="509">
        <v>7095</v>
      </c>
      <c r="B7098" s="509" t="s">
        <v>9016</v>
      </c>
    </row>
    <row r="7099" spans="1:2">
      <c r="A7099" s="509">
        <v>7096</v>
      </c>
      <c r="B7099" s="509" t="s">
        <v>9017</v>
      </c>
    </row>
    <row r="7100" spans="1:2">
      <c r="A7100" s="509">
        <v>7097</v>
      </c>
      <c r="B7100" s="509" t="s">
        <v>9018</v>
      </c>
    </row>
    <row r="7101" spans="1:2">
      <c r="A7101" s="509">
        <v>7098</v>
      </c>
      <c r="B7101" s="509" t="s">
        <v>9019</v>
      </c>
    </row>
    <row r="7102" spans="1:2">
      <c r="A7102" s="509">
        <v>7099</v>
      </c>
      <c r="B7102" s="509" t="s">
        <v>9020</v>
      </c>
    </row>
    <row r="7103" spans="1:2">
      <c r="A7103" s="509">
        <v>7100</v>
      </c>
      <c r="B7103" s="509" t="s">
        <v>9021</v>
      </c>
    </row>
    <row r="7104" spans="1:2">
      <c r="A7104" s="509">
        <v>7101</v>
      </c>
      <c r="B7104" s="509" t="s">
        <v>9022</v>
      </c>
    </row>
    <row r="7105" spans="1:2">
      <c r="A7105" s="509">
        <v>7102</v>
      </c>
      <c r="B7105" s="509" t="s">
        <v>9023</v>
      </c>
    </row>
    <row r="7106" spans="1:2">
      <c r="A7106" s="509">
        <v>7103</v>
      </c>
      <c r="B7106" s="509" t="s">
        <v>9024</v>
      </c>
    </row>
    <row r="7107" spans="1:2">
      <c r="A7107" s="509">
        <v>7104</v>
      </c>
      <c r="B7107" s="509" t="s">
        <v>9025</v>
      </c>
    </row>
    <row r="7108" spans="1:2">
      <c r="A7108" s="509">
        <v>7105</v>
      </c>
      <c r="B7108" s="509" t="s">
        <v>9026</v>
      </c>
    </row>
    <row r="7109" spans="1:2">
      <c r="A7109" s="509">
        <v>7106</v>
      </c>
      <c r="B7109" s="509" t="s">
        <v>9027</v>
      </c>
    </row>
    <row r="7110" spans="1:2">
      <c r="A7110" s="509">
        <v>7107</v>
      </c>
      <c r="B7110" s="509" t="s">
        <v>9028</v>
      </c>
    </row>
    <row r="7111" spans="1:2">
      <c r="A7111" s="509">
        <v>7108</v>
      </c>
      <c r="B7111" s="509" t="s">
        <v>9029</v>
      </c>
    </row>
    <row r="7112" spans="1:2">
      <c r="A7112" s="509">
        <v>7109</v>
      </c>
      <c r="B7112" s="509" t="s">
        <v>9030</v>
      </c>
    </row>
    <row r="7113" spans="1:2">
      <c r="A7113" s="509">
        <v>7110</v>
      </c>
      <c r="B7113" s="509" t="s">
        <v>9031</v>
      </c>
    </row>
    <row r="7114" spans="1:2">
      <c r="A7114" s="509">
        <v>7111</v>
      </c>
      <c r="B7114" s="509" t="s">
        <v>9032</v>
      </c>
    </row>
    <row r="7115" spans="1:2">
      <c r="A7115" s="509">
        <v>7112</v>
      </c>
      <c r="B7115" s="509" t="s">
        <v>9033</v>
      </c>
    </row>
    <row r="7116" spans="1:2">
      <c r="A7116" s="509">
        <v>7113</v>
      </c>
      <c r="B7116" s="509" t="s">
        <v>9034</v>
      </c>
    </row>
    <row r="7117" spans="1:2">
      <c r="A7117" s="509">
        <v>7114</v>
      </c>
      <c r="B7117" s="509" t="s">
        <v>9035</v>
      </c>
    </row>
    <row r="7118" spans="1:2">
      <c r="A7118" s="509">
        <v>7115</v>
      </c>
      <c r="B7118" s="509" t="s">
        <v>9036</v>
      </c>
    </row>
    <row r="7119" spans="1:2">
      <c r="A7119" s="509">
        <v>7116</v>
      </c>
      <c r="B7119" s="509" t="s">
        <v>9037</v>
      </c>
    </row>
    <row r="7120" spans="1:2">
      <c r="A7120" s="509">
        <v>7117</v>
      </c>
      <c r="B7120" s="509" t="s">
        <v>9038</v>
      </c>
    </row>
    <row r="7121" spans="1:2">
      <c r="A7121" s="509">
        <v>7118</v>
      </c>
      <c r="B7121" s="509" t="s">
        <v>9039</v>
      </c>
    </row>
    <row r="7122" spans="1:2">
      <c r="A7122" s="509">
        <v>7119</v>
      </c>
      <c r="B7122" s="509" t="s">
        <v>9040</v>
      </c>
    </row>
    <row r="7123" spans="1:2">
      <c r="A7123" s="509">
        <v>7120</v>
      </c>
      <c r="B7123" s="509" t="s">
        <v>9041</v>
      </c>
    </row>
    <row r="7124" spans="1:2">
      <c r="A7124" s="509">
        <v>7121</v>
      </c>
      <c r="B7124" s="509" t="s">
        <v>9042</v>
      </c>
    </row>
    <row r="7125" spans="1:2">
      <c r="A7125" s="509">
        <v>7122</v>
      </c>
      <c r="B7125" s="509" t="s">
        <v>9043</v>
      </c>
    </row>
    <row r="7126" spans="1:2">
      <c r="A7126" s="509">
        <v>7123</v>
      </c>
      <c r="B7126" s="509" t="s">
        <v>9044</v>
      </c>
    </row>
    <row r="7127" spans="1:2">
      <c r="A7127" s="509">
        <v>7124</v>
      </c>
      <c r="B7127" s="509" t="s">
        <v>9045</v>
      </c>
    </row>
    <row r="7128" spans="1:2">
      <c r="A7128" s="509">
        <v>7125</v>
      </c>
      <c r="B7128" s="509" t="s">
        <v>9046</v>
      </c>
    </row>
    <row r="7129" spans="1:2">
      <c r="A7129" s="509">
        <v>7126</v>
      </c>
      <c r="B7129" s="509" t="s">
        <v>9047</v>
      </c>
    </row>
    <row r="7130" spans="1:2">
      <c r="A7130" s="509">
        <v>7127</v>
      </c>
      <c r="B7130" s="509" t="s">
        <v>9048</v>
      </c>
    </row>
    <row r="7131" spans="1:2">
      <c r="A7131" s="509">
        <v>7128</v>
      </c>
      <c r="B7131" s="509" t="s">
        <v>9049</v>
      </c>
    </row>
    <row r="7132" spans="1:2">
      <c r="A7132" s="509">
        <v>7129</v>
      </c>
      <c r="B7132" s="509" t="s">
        <v>9050</v>
      </c>
    </row>
    <row r="7133" spans="1:2">
      <c r="A7133" s="509">
        <v>7130</v>
      </c>
      <c r="B7133" s="509" t="s">
        <v>9051</v>
      </c>
    </row>
    <row r="7134" spans="1:2">
      <c r="A7134" s="509">
        <v>7131</v>
      </c>
      <c r="B7134" s="509" t="s">
        <v>9052</v>
      </c>
    </row>
    <row r="7135" spans="1:2">
      <c r="A7135" s="509">
        <v>7132</v>
      </c>
      <c r="B7135" s="509" t="s">
        <v>9053</v>
      </c>
    </row>
    <row r="7136" spans="1:2">
      <c r="A7136" s="509">
        <v>7133</v>
      </c>
      <c r="B7136" s="509" t="s">
        <v>9054</v>
      </c>
    </row>
    <row r="7137" spans="1:2">
      <c r="A7137" s="509">
        <v>7134</v>
      </c>
      <c r="B7137" s="509" t="s">
        <v>9055</v>
      </c>
    </row>
    <row r="7138" spans="1:2">
      <c r="A7138" s="509">
        <v>7135</v>
      </c>
      <c r="B7138" s="509" t="s">
        <v>9056</v>
      </c>
    </row>
    <row r="7139" spans="1:2">
      <c r="A7139" s="509">
        <v>7136</v>
      </c>
      <c r="B7139" s="509" t="s">
        <v>9057</v>
      </c>
    </row>
    <row r="7140" spans="1:2">
      <c r="A7140" s="509">
        <v>7137</v>
      </c>
      <c r="B7140" s="509" t="s">
        <v>9058</v>
      </c>
    </row>
    <row r="7141" spans="1:2">
      <c r="A7141" s="509">
        <v>7138</v>
      </c>
      <c r="B7141" s="509" t="s">
        <v>9059</v>
      </c>
    </row>
    <row r="7142" spans="1:2">
      <c r="A7142" s="509">
        <v>7139</v>
      </c>
      <c r="B7142" s="509" t="s">
        <v>9060</v>
      </c>
    </row>
    <row r="7143" spans="1:2">
      <c r="A7143" s="509">
        <v>7140</v>
      </c>
      <c r="B7143" s="509" t="s">
        <v>9061</v>
      </c>
    </row>
    <row r="7144" spans="1:2">
      <c r="A7144" s="509">
        <v>7141</v>
      </c>
      <c r="B7144" s="509" t="s">
        <v>9062</v>
      </c>
    </row>
    <row r="7145" spans="1:2">
      <c r="A7145" s="509">
        <v>7142</v>
      </c>
      <c r="B7145" s="509" t="s">
        <v>9063</v>
      </c>
    </row>
    <row r="7146" spans="1:2">
      <c r="A7146" s="509">
        <v>7143</v>
      </c>
      <c r="B7146" s="509" t="s">
        <v>9064</v>
      </c>
    </row>
    <row r="7147" spans="1:2">
      <c r="A7147" s="509">
        <v>7144</v>
      </c>
      <c r="B7147" s="509" t="s">
        <v>9065</v>
      </c>
    </row>
    <row r="7148" spans="1:2">
      <c r="A7148" s="509">
        <v>7145</v>
      </c>
      <c r="B7148" s="509" t="s">
        <v>9066</v>
      </c>
    </row>
    <row r="7149" spans="1:2">
      <c r="A7149" s="509">
        <v>7146</v>
      </c>
      <c r="B7149" s="509" t="s">
        <v>9067</v>
      </c>
    </row>
    <row r="7150" spans="1:2">
      <c r="A7150" s="509">
        <v>7147</v>
      </c>
      <c r="B7150" s="509" t="s">
        <v>9068</v>
      </c>
    </row>
    <row r="7151" spans="1:2">
      <c r="A7151" s="509">
        <v>7148</v>
      </c>
      <c r="B7151" s="509" t="s">
        <v>9069</v>
      </c>
    </row>
    <row r="7152" spans="1:2">
      <c r="A7152" s="509">
        <v>7149</v>
      </c>
      <c r="B7152" s="509" t="s">
        <v>9070</v>
      </c>
    </row>
    <row r="7153" spans="1:2">
      <c r="A7153" s="509">
        <v>7150</v>
      </c>
      <c r="B7153" s="509" t="s">
        <v>9071</v>
      </c>
    </row>
    <row r="7154" spans="1:2">
      <c r="A7154" s="509">
        <v>7151</v>
      </c>
      <c r="B7154" s="509" t="s">
        <v>9072</v>
      </c>
    </row>
    <row r="7155" spans="1:2">
      <c r="A7155" s="509">
        <v>7152</v>
      </c>
      <c r="B7155" s="509" t="s">
        <v>9073</v>
      </c>
    </row>
    <row r="7156" spans="1:2">
      <c r="A7156" s="509">
        <v>7153</v>
      </c>
      <c r="B7156" s="509" t="s">
        <v>9074</v>
      </c>
    </row>
    <row r="7157" spans="1:2">
      <c r="A7157" s="509">
        <v>7154</v>
      </c>
      <c r="B7157" s="509" t="s">
        <v>9075</v>
      </c>
    </row>
    <row r="7158" spans="1:2">
      <c r="A7158" s="509">
        <v>7155</v>
      </c>
      <c r="B7158" s="509" t="s">
        <v>9076</v>
      </c>
    </row>
    <row r="7159" spans="1:2">
      <c r="A7159" s="509">
        <v>7156</v>
      </c>
      <c r="B7159" s="509" t="s">
        <v>9077</v>
      </c>
    </row>
    <row r="7160" spans="1:2">
      <c r="A7160" s="509">
        <v>7157</v>
      </c>
      <c r="B7160" s="509" t="s">
        <v>9078</v>
      </c>
    </row>
    <row r="7161" spans="1:2">
      <c r="A7161" s="509">
        <v>7158</v>
      </c>
      <c r="B7161" s="509" t="s">
        <v>9079</v>
      </c>
    </row>
    <row r="7162" spans="1:2">
      <c r="A7162" s="509">
        <v>7159</v>
      </c>
      <c r="B7162" s="509" t="s">
        <v>9080</v>
      </c>
    </row>
    <row r="7163" spans="1:2">
      <c r="A7163" s="509">
        <v>7160</v>
      </c>
      <c r="B7163" s="509" t="s">
        <v>9081</v>
      </c>
    </row>
    <row r="7164" spans="1:2">
      <c r="A7164" s="509">
        <v>7161</v>
      </c>
      <c r="B7164" s="509" t="s">
        <v>9082</v>
      </c>
    </row>
    <row r="7165" spans="1:2">
      <c r="A7165" s="509">
        <v>7162</v>
      </c>
      <c r="B7165" s="509" t="s">
        <v>9083</v>
      </c>
    </row>
    <row r="7166" spans="1:2">
      <c r="A7166" s="509">
        <v>7163</v>
      </c>
      <c r="B7166" s="509" t="s">
        <v>9084</v>
      </c>
    </row>
    <row r="7167" spans="1:2">
      <c r="A7167" s="509">
        <v>7164</v>
      </c>
      <c r="B7167" s="509" t="s">
        <v>9085</v>
      </c>
    </row>
    <row r="7168" spans="1:2">
      <c r="A7168" s="509">
        <v>7165</v>
      </c>
      <c r="B7168" s="509" t="s">
        <v>9086</v>
      </c>
    </row>
    <row r="7169" spans="1:2">
      <c r="A7169" s="509">
        <v>7166</v>
      </c>
      <c r="B7169" s="509" t="s">
        <v>9087</v>
      </c>
    </row>
    <row r="7170" spans="1:2">
      <c r="A7170" s="509">
        <v>7167</v>
      </c>
      <c r="B7170" s="509" t="s">
        <v>9088</v>
      </c>
    </row>
    <row r="7171" spans="1:2">
      <c r="A7171" s="509">
        <v>7168</v>
      </c>
      <c r="B7171" s="509" t="s">
        <v>9089</v>
      </c>
    </row>
    <row r="7172" spans="1:2">
      <c r="A7172" s="509">
        <v>7169</v>
      </c>
      <c r="B7172" s="509" t="s">
        <v>9090</v>
      </c>
    </row>
    <row r="7173" spans="1:2">
      <c r="A7173" s="509">
        <v>7170</v>
      </c>
      <c r="B7173" s="509" t="s">
        <v>9091</v>
      </c>
    </row>
    <row r="7174" spans="1:2">
      <c r="A7174" s="509">
        <v>7171</v>
      </c>
      <c r="B7174" s="509" t="s">
        <v>9092</v>
      </c>
    </row>
    <row r="7175" spans="1:2">
      <c r="A7175" s="509">
        <v>7172</v>
      </c>
      <c r="B7175" s="509" t="s">
        <v>9093</v>
      </c>
    </row>
    <row r="7176" spans="1:2">
      <c r="A7176" s="509">
        <v>7173</v>
      </c>
      <c r="B7176" s="509" t="s">
        <v>9094</v>
      </c>
    </row>
    <row r="7177" spans="1:2">
      <c r="A7177" s="509">
        <v>7174</v>
      </c>
      <c r="B7177" s="509" t="s">
        <v>9095</v>
      </c>
    </row>
    <row r="7178" spans="1:2">
      <c r="A7178" s="509">
        <v>7175</v>
      </c>
      <c r="B7178" s="509" t="s">
        <v>9096</v>
      </c>
    </row>
    <row r="7179" spans="1:2">
      <c r="A7179" s="509">
        <v>7176</v>
      </c>
      <c r="B7179" s="509" t="s">
        <v>9097</v>
      </c>
    </row>
    <row r="7180" spans="1:2">
      <c r="A7180" s="509">
        <v>7177</v>
      </c>
      <c r="B7180" s="509" t="s">
        <v>9098</v>
      </c>
    </row>
    <row r="7181" spans="1:2">
      <c r="A7181" s="509">
        <v>7178</v>
      </c>
      <c r="B7181" s="509" t="s">
        <v>9099</v>
      </c>
    </row>
    <row r="7182" spans="1:2">
      <c r="A7182" s="509">
        <v>7179</v>
      </c>
      <c r="B7182" s="509" t="s">
        <v>9100</v>
      </c>
    </row>
    <row r="7183" spans="1:2">
      <c r="A7183" s="509">
        <v>7180</v>
      </c>
      <c r="B7183" s="509" t="s">
        <v>9101</v>
      </c>
    </row>
    <row r="7184" spans="1:2">
      <c r="A7184" s="509">
        <v>7181</v>
      </c>
      <c r="B7184" s="509" t="s">
        <v>9102</v>
      </c>
    </row>
    <row r="7185" spans="1:2">
      <c r="A7185" s="509">
        <v>7182</v>
      </c>
      <c r="B7185" s="509" t="s">
        <v>9103</v>
      </c>
    </row>
    <row r="7186" spans="1:2">
      <c r="A7186" s="509">
        <v>7183</v>
      </c>
      <c r="B7186" s="509" t="s">
        <v>9104</v>
      </c>
    </row>
    <row r="7187" spans="1:2">
      <c r="A7187" s="509">
        <v>7184</v>
      </c>
      <c r="B7187" s="509" t="s">
        <v>9105</v>
      </c>
    </row>
    <row r="7188" spans="1:2">
      <c r="A7188" s="509">
        <v>7185</v>
      </c>
      <c r="B7188" s="509" t="s">
        <v>9106</v>
      </c>
    </row>
    <row r="7189" spans="1:2">
      <c r="A7189" s="509">
        <v>7186</v>
      </c>
      <c r="B7189" s="509" t="s">
        <v>9107</v>
      </c>
    </row>
    <row r="7190" spans="1:2">
      <c r="A7190" s="509">
        <v>7187</v>
      </c>
      <c r="B7190" s="509" t="s">
        <v>9108</v>
      </c>
    </row>
    <row r="7191" spans="1:2">
      <c r="A7191" s="509">
        <v>7188</v>
      </c>
      <c r="B7191" s="509" t="s">
        <v>9109</v>
      </c>
    </row>
    <row r="7192" spans="1:2">
      <c r="A7192" s="509">
        <v>7189</v>
      </c>
      <c r="B7192" s="509" t="s">
        <v>9110</v>
      </c>
    </row>
    <row r="7193" spans="1:2">
      <c r="A7193" s="509">
        <v>7190</v>
      </c>
      <c r="B7193" s="509" t="s">
        <v>9111</v>
      </c>
    </row>
    <row r="7194" spans="1:2">
      <c r="A7194" s="509">
        <v>7191</v>
      </c>
      <c r="B7194" s="509" t="s">
        <v>9112</v>
      </c>
    </row>
    <row r="7195" spans="1:2">
      <c r="A7195" s="509">
        <v>7192</v>
      </c>
      <c r="B7195" s="509" t="s">
        <v>9113</v>
      </c>
    </row>
    <row r="7196" spans="1:2">
      <c r="A7196" s="509">
        <v>7193</v>
      </c>
      <c r="B7196" s="509" t="s">
        <v>9114</v>
      </c>
    </row>
    <row r="7197" spans="1:2">
      <c r="A7197" s="509">
        <v>7194</v>
      </c>
      <c r="B7197" s="509" t="s">
        <v>9115</v>
      </c>
    </row>
    <row r="7198" spans="1:2">
      <c r="A7198" s="509">
        <v>7195</v>
      </c>
      <c r="B7198" s="509" t="s">
        <v>9116</v>
      </c>
    </row>
    <row r="7199" spans="1:2">
      <c r="A7199" s="509">
        <v>7196</v>
      </c>
      <c r="B7199" s="509" t="s">
        <v>9117</v>
      </c>
    </row>
    <row r="7200" spans="1:2">
      <c r="A7200" s="509">
        <v>7197</v>
      </c>
      <c r="B7200" s="509" t="s">
        <v>9118</v>
      </c>
    </row>
    <row r="7201" spans="1:2">
      <c r="A7201" s="509">
        <v>7198</v>
      </c>
      <c r="B7201" s="509" t="s">
        <v>9119</v>
      </c>
    </row>
    <row r="7202" spans="1:2">
      <c r="A7202" s="509">
        <v>7199</v>
      </c>
      <c r="B7202" s="509" t="s">
        <v>9120</v>
      </c>
    </row>
    <row r="7203" spans="1:2">
      <c r="A7203" s="509">
        <v>7200</v>
      </c>
      <c r="B7203" s="509" t="s">
        <v>9121</v>
      </c>
    </row>
    <row r="7204" spans="1:2">
      <c r="A7204" s="509">
        <v>7201</v>
      </c>
      <c r="B7204" s="509" t="s">
        <v>9122</v>
      </c>
    </row>
    <row r="7205" spans="1:2">
      <c r="A7205" s="509">
        <v>7202</v>
      </c>
      <c r="B7205" s="509" t="s">
        <v>9123</v>
      </c>
    </row>
    <row r="7206" spans="1:2">
      <c r="A7206" s="509">
        <v>7203</v>
      </c>
      <c r="B7206" s="509" t="s">
        <v>9124</v>
      </c>
    </row>
    <row r="7207" spans="1:2">
      <c r="A7207" s="509">
        <v>7204</v>
      </c>
      <c r="B7207" s="509" t="s">
        <v>9125</v>
      </c>
    </row>
    <row r="7208" spans="1:2">
      <c r="A7208" s="509">
        <v>7205</v>
      </c>
      <c r="B7208" s="509" t="s">
        <v>9126</v>
      </c>
    </row>
    <row r="7209" spans="1:2">
      <c r="A7209" s="509">
        <v>7206</v>
      </c>
      <c r="B7209" s="509" t="s">
        <v>9127</v>
      </c>
    </row>
    <row r="7210" spans="1:2">
      <c r="A7210" s="509">
        <v>7207</v>
      </c>
      <c r="B7210" s="509" t="s">
        <v>9128</v>
      </c>
    </row>
    <row r="7211" spans="1:2">
      <c r="A7211" s="509">
        <v>7208</v>
      </c>
      <c r="B7211" s="509" t="s">
        <v>9129</v>
      </c>
    </row>
    <row r="7212" spans="1:2">
      <c r="A7212" s="509">
        <v>7209</v>
      </c>
      <c r="B7212" s="509" t="s">
        <v>9130</v>
      </c>
    </row>
    <row r="7213" spans="1:2">
      <c r="A7213" s="509">
        <v>7210</v>
      </c>
      <c r="B7213" s="509" t="s">
        <v>9131</v>
      </c>
    </row>
    <row r="7214" spans="1:2">
      <c r="A7214" s="509">
        <v>7211</v>
      </c>
      <c r="B7214" s="509" t="s">
        <v>9132</v>
      </c>
    </row>
    <row r="7215" spans="1:2">
      <c r="A7215" s="509">
        <v>7212</v>
      </c>
      <c r="B7215" s="509" t="s">
        <v>9133</v>
      </c>
    </row>
    <row r="7216" spans="1:2">
      <c r="A7216" s="509">
        <v>7213</v>
      </c>
      <c r="B7216" s="509" t="s">
        <v>9134</v>
      </c>
    </row>
    <row r="7217" spans="1:2">
      <c r="A7217" s="509">
        <v>7214</v>
      </c>
      <c r="B7217" s="509" t="s">
        <v>9135</v>
      </c>
    </row>
    <row r="7218" spans="1:2">
      <c r="A7218" s="509">
        <v>7215</v>
      </c>
      <c r="B7218" s="509" t="s">
        <v>9136</v>
      </c>
    </row>
    <row r="7219" spans="1:2">
      <c r="A7219" s="509">
        <v>7216</v>
      </c>
      <c r="B7219" s="509" t="s">
        <v>9137</v>
      </c>
    </row>
    <row r="7220" spans="1:2">
      <c r="A7220" s="509">
        <v>7217</v>
      </c>
      <c r="B7220" s="509" t="s">
        <v>9138</v>
      </c>
    </row>
    <row r="7221" spans="1:2">
      <c r="A7221" s="509">
        <v>7218</v>
      </c>
      <c r="B7221" s="509" t="s">
        <v>9139</v>
      </c>
    </row>
    <row r="7222" spans="1:2">
      <c r="A7222" s="509">
        <v>7219</v>
      </c>
      <c r="B7222" s="509" t="s">
        <v>9140</v>
      </c>
    </row>
    <row r="7223" spans="1:2">
      <c r="A7223" s="509">
        <v>7220</v>
      </c>
      <c r="B7223" s="509" t="s">
        <v>9141</v>
      </c>
    </row>
    <row r="7224" spans="1:2">
      <c r="A7224" s="509">
        <v>7221</v>
      </c>
      <c r="B7224" s="509" t="s">
        <v>9142</v>
      </c>
    </row>
    <row r="7225" spans="1:2">
      <c r="A7225" s="509">
        <v>7222</v>
      </c>
      <c r="B7225" s="509" t="s">
        <v>9143</v>
      </c>
    </row>
    <row r="7226" spans="1:2">
      <c r="A7226" s="509">
        <v>7223</v>
      </c>
      <c r="B7226" s="509" t="s">
        <v>9144</v>
      </c>
    </row>
    <row r="7227" spans="1:2">
      <c r="A7227" s="509">
        <v>7224</v>
      </c>
      <c r="B7227" s="509" t="s">
        <v>9145</v>
      </c>
    </row>
    <row r="7228" spans="1:2">
      <c r="A7228" s="509">
        <v>7225</v>
      </c>
      <c r="B7228" s="509" t="s">
        <v>9146</v>
      </c>
    </row>
    <row r="7229" spans="1:2">
      <c r="A7229" s="509">
        <v>7226</v>
      </c>
      <c r="B7229" s="509" t="s">
        <v>9147</v>
      </c>
    </row>
    <row r="7230" spans="1:2">
      <c r="A7230" s="509">
        <v>7227</v>
      </c>
      <c r="B7230" s="509" t="s">
        <v>9148</v>
      </c>
    </row>
    <row r="7231" spans="1:2">
      <c r="A7231" s="509">
        <v>7228</v>
      </c>
      <c r="B7231" s="509" t="s">
        <v>9149</v>
      </c>
    </row>
    <row r="7232" spans="1:2">
      <c r="A7232" s="509">
        <v>7229</v>
      </c>
      <c r="B7232" s="509" t="s">
        <v>9150</v>
      </c>
    </row>
    <row r="7233" spans="1:2">
      <c r="A7233" s="509">
        <v>7230</v>
      </c>
      <c r="B7233" s="509" t="s">
        <v>9151</v>
      </c>
    </row>
    <row r="7234" spans="1:2">
      <c r="A7234" s="509">
        <v>7231</v>
      </c>
      <c r="B7234" s="509" t="s">
        <v>9152</v>
      </c>
    </row>
    <row r="7235" spans="1:2">
      <c r="A7235" s="509">
        <v>7232</v>
      </c>
      <c r="B7235" s="509" t="s">
        <v>9153</v>
      </c>
    </row>
    <row r="7236" spans="1:2">
      <c r="A7236" s="509">
        <v>7233</v>
      </c>
      <c r="B7236" s="509" t="s">
        <v>9154</v>
      </c>
    </row>
    <row r="7237" spans="1:2">
      <c r="A7237" s="509">
        <v>7234</v>
      </c>
      <c r="B7237" s="509" t="s">
        <v>9155</v>
      </c>
    </row>
    <row r="7238" spans="1:2">
      <c r="A7238" s="509">
        <v>7235</v>
      </c>
      <c r="B7238" s="509" t="s">
        <v>9156</v>
      </c>
    </row>
    <row r="7239" spans="1:2">
      <c r="A7239" s="509">
        <v>7236</v>
      </c>
      <c r="B7239" s="509" t="s">
        <v>9157</v>
      </c>
    </row>
    <row r="7240" spans="1:2">
      <c r="A7240" s="509">
        <v>7237</v>
      </c>
      <c r="B7240" s="509" t="s">
        <v>9158</v>
      </c>
    </row>
    <row r="7241" spans="1:2">
      <c r="A7241" s="509">
        <v>7238</v>
      </c>
      <c r="B7241" s="509" t="s">
        <v>9159</v>
      </c>
    </row>
    <row r="7242" spans="1:2">
      <c r="A7242" s="509">
        <v>7239</v>
      </c>
      <c r="B7242" s="509" t="s">
        <v>9160</v>
      </c>
    </row>
    <row r="7243" spans="1:2">
      <c r="A7243" s="509">
        <v>7240</v>
      </c>
      <c r="B7243" s="509" t="s">
        <v>9161</v>
      </c>
    </row>
    <row r="7244" spans="1:2">
      <c r="A7244" s="509">
        <v>7241</v>
      </c>
      <c r="B7244" s="509" t="s">
        <v>9162</v>
      </c>
    </row>
    <row r="7245" spans="1:2">
      <c r="A7245" s="509">
        <v>7242</v>
      </c>
      <c r="B7245" s="509" t="s">
        <v>9163</v>
      </c>
    </row>
    <row r="7246" spans="1:2">
      <c r="A7246" s="509">
        <v>7243</v>
      </c>
      <c r="B7246" s="509" t="s">
        <v>9164</v>
      </c>
    </row>
    <row r="7247" spans="1:2">
      <c r="A7247" s="509">
        <v>7244</v>
      </c>
      <c r="B7247" s="509" t="s">
        <v>9165</v>
      </c>
    </row>
    <row r="7248" spans="1:2">
      <c r="A7248" s="509">
        <v>7245</v>
      </c>
      <c r="B7248" s="509" t="s">
        <v>9166</v>
      </c>
    </row>
    <row r="7249" spans="1:2">
      <c r="A7249" s="509">
        <v>7246</v>
      </c>
      <c r="B7249" s="509" t="s">
        <v>9167</v>
      </c>
    </row>
    <row r="7250" spans="1:2">
      <c r="A7250" s="509">
        <v>7247</v>
      </c>
      <c r="B7250" s="509" t="s">
        <v>9168</v>
      </c>
    </row>
    <row r="7251" spans="1:2">
      <c r="A7251" s="509">
        <v>7248</v>
      </c>
      <c r="B7251" s="509" t="s">
        <v>9169</v>
      </c>
    </row>
    <row r="7252" spans="1:2">
      <c r="A7252" s="509">
        <v>7249</v>
      </c>
      <c r="B7252" s="509" t="s">
        <v>9170</v>
      </c>
    </row>
    <row r="7253" spans="1:2">
      <c r="A7253" s="509">
        <v>7250</v>
      </c>
      <c r="B7253" s="509" t="s">
        <v>9171</v>
      </c>
    </row>
    <row r="7254" spans="1:2">
      <c r="A7254" s="509">
        <v>7251</v>
      </c>
      <c r="B7254" s="509" t="s">
        <v>9172</v>
      </c>
    </row>
    <row r="7255" spans="1:2">
      <c r="A7255" s="509">
        <v>7252</v>
      </c>
      <c r="B7255" s="509" t="s">
        <v>9173</v>
      </c>
    </row>
    <row r="7256" spans="1:2">
      <c r="A7256" s="509">
        <v>7253</v>
      </c>
      <c r="B7256" s="509" t="s">
        <v>9174</v>
      </c>
    </row>
    <row r="7257" spans="1:2">
      <c r="A7257" s="509">
        <v>7254</v>
      </c>
      <c r="B7257" s="509" t="s">
        <v>9175</v>
      </c>
    </row>
    <row r="7258" spans="1:2">
      <c r="A7258" s="509">
        <v>7255</v>
      </c>
      <c r="B7258" s="509" t="s">
        <v>9176</v>
      </c>
    </row>
    <row r="7259" spans="1:2">
      <c r="A7259" s="509">
        <v>7256</v>
      </c>
      <c r="B7259" s="509" t="s">
        <v>9177</v>
      </c>
    </row>
    <row r="7260" spans="1:2">
      <c r="A7260" s="509">
        <v>7257</v>
      </c>
      <c r="B7260" s="509" t="s">
        <v>9178</v>
      </c>
    </row>
    <row r="7261" spans="1:2">
      <c r="A7261" s="509">
        <v>7258</v>
      </c>
      <c r="B7261" s="509" t="s">
        <v>9179</v>
      </c>
    </row>
    <row r="7262" spans="1:2">
      <c r="A7262" s="509">
        <v>7259</v>
      </c>
      <c r="B7262" s="509" t="s">
        <v>9180</v>
      </c>
    </row>
    <row r="7263" spans="1:2">
      <c r="A7263" s="509">
        <v>7260</v>
      </c>
      <c r="B7263" s="509" t="s">
        <v>9181</v>
      </c>
    </row>
    <row r="7264" spans="1:2">
      <c r="A7264" s="509">
        <v>7261</v>
      </c>
      <c r="B7264" s="509" t="s">
        <v>9182</v>
      </c>
    </row>
    <row r="7265" spans="1:2">
      <c r="A7265" s="509">
        <v>7262</v>
      </c>
      <c r="B7265" s="509" t="s">
        <v>9183</v>
      </c>
    </row>
    <row r="7266" spans="1:2">
      <c r="A7266" s="509">
        <v>7263</v>
      </c>
      <c r="B7266" s="509" t="s">
        <v>9184</v>
      </c>
    </row>
    <row r="7267" spans="1:2">
      <c r="A7267" s="509">
        <v>7264</v>
      </c>
      <c r="B7267" s="509" t="s">
        <v>9185</v>
      </c>
    </row>
    <row r="7268" spans="1:2">
      <c r="A7268" s="509">
        <v>7265</v>
      </c>
      <c r="B7268" s="509" t="s">
        <v>9186</v>
      </c>
    </row>
    <row r="7269" spans="1:2">
      <c r="A7269" s="509">
        <v>7266</v>
      </c>
      <c r="B7269" s="509" t="s">
        <v>9187</v>
      </c>
    </row>
    <row r="7270" spans="1:2">
      <c r="A7270" s="509">
        <v>7267</v>
      </c>
      <c r="B7270" s="509" t="s">
        <v>9188</v>
      </c>
    </row>
    <row r="7271" spans="1:2">
      <c r="A7271" s="509">
        <v>7268</v>
      </c>
      <c r="B7271" s="509" t="s">
        <v>9189</v>
      </c>
    </row>
    <row r="7272" spans="1:2">
      <c r="A7272" s="509">
        <v>7269</v>
      </c>
      <c r="B7272" s="509" t="s">
        <v>9190</v>
      </c>
    </row>
    <row r="7273" spans="1:2">
      <c r="A7273" s="509">
        <v>7270</v>
      </c>
      <c r="B7273" s="509" t="s">
        <v>9191</v>
      </c>
    </row>
    <row r="7274" spans="1:2">
      <c r="A7274" s="509">
        <v>7271</v>
      </c>
      <c r="B7274" s="509" t="s">
        <v>9192</v>
      </c>
    </row>
    <row r="7275" spans="1:2">
      <c r="A7275" s="509">
        <v>7272</v>
      </c>
      <c r="B7275" s="509" t="s">
        <v>9193</v>
      </c>
    </row>
    <row r="7276" spans="1:2">
      <c r="A7276" s="509">
        <v>7273</v>
      </c>
      <c r="B7276" s="509" t="s">
        <v>9194</v>
      </c>
    </row>
    <row r="7277" spans="1:2">
      <c r="A7277" s="509">
        <v>7274</v>
      </c>
      <c r="B7277" s="509" t="s">
        <v>9195</v>
      </c>
    </row>
    <row r="7278" spans="1:2">
      <c r="A7278" s="509">
        <v>7275</v>
      </c>
      <c r="B7278" s="509" t="s">
        <v>9196</v>
      </c>
    </row>
    <row r="7279" spans="1:2">
      <c r="A7279" s="509">
        <v>7276</v>
      </c>
      <c r="B7279" s="509" t="s">
        <v>9197</v>
      </c>
    </row>
    <row r="7280" spans="1:2">
      <c r="A7280" s="509">
        <v>7277</v>
      </c>
      <c r="B7280" s="509" t="s">
        <v>9198</v>
      </c>
    </row>
    <row r="7281" spans="1:2">
      <c r="A7281" s="509">
        <v>7278</v>
      </c>
      <c r="B7281" s="509" t="s">
        <v>9199</v>
      </c>
    </row>
    <row r="7282" spans="1:2">
      <c r="A7282" s="509">
        <v>7279</v>
      </c>
      <c r="B7282" s="509" t="s">
        <v>9200</v>
      </c>
    </row>
    <row r="7283" spans="1:2">
      <c r="A7283" s="509">
        <v>7280</v>
      </c>
      <c r="B7283" s="509" t="s">
        <v>9201</v>
      </c>
    </row>
    <row r="7284" spans="1:2">
      <c r="A7284" s="509">
        <v>7281</v>
      </c>
      <c r="B7284" s="509" t="s">
        <v>9202</v>
      </c>
    </row>
    <row r="7285" spans="1:2">
      <c r="A7285" s="509">
        <v>7282</v>
      </c>
      <c r="B7285" s="509" t="s">
        <v>9203</v>
      </c>
    </row>
    <row r="7286" spans="1:2">
      <c r="A7286" s="509">
        <v>7283</v>
      </c>
      <c r="B7286" s="509" t="s">
        <v>9204</v>
      </c>
    </row>
    <row r="7287" spans="1:2">
      <c r="A7287" s="509">
        <v>7284</v>
      </c>
      <c r="B7287" s="509" t="s">
        <v>9205</v>
      </c>
    </row>
    <row r="7288" spans="1:2">
      <c r="A7288" s="509">
        <v>7285</v>
      </c>
      <c r="B7288" s="509" t="s">
        <v>9206</v>
      </c>
    </row>
    <row r="7289" spans="1:2">
      <c r="A7289" s="509">
        <v>7286</v>
      </c>
      <c r="B7289" s="509" t="s">
        <v>9207</v>
      </c>
    </row>
    <row r="7290" spans="1:2">
      <c r="A7290" s="509">
        <v>7287</v>
      </c>
      <c r="B7290" s="509" t="s">
        <v>9208</v>
      </c>
    </row>
    <row r="7291" spans="1:2">
      <c r="A7291" s="509">
        <v>7288</v>
      </c>
      <c r="B7291" s="509" t="s">
        <v>9209</v>
      </c>
    </row>
    <row r="7292" spans="1:2">
      <c r="A7292" s="509">
        <v>7289</v>
      </c>
      <c r="B7292" s="509" t="s">
        <v>9210</v>
      </c>
    </row>
    <row r="7293" spans="1:2">
      <c r="A7293" s="509">
        <v>7290</v>
      </c>
      <c r="B7293" s="509" t="s">
        <v>9211</v>
      </c>
    </row>
    <row r="7294" spans="1:2">
      <c r="A7294" s="509">
        <v>7291</v>
      </c>
      <c r="B7294" s="509" t="s">
        <v>9212</v>
      </c>
    </row>
    <row r="7295" spans="1:2">
      <c r="A7295" s="509">
        <v>7292</v>
      </c>
      <c r="B7295" s="509" t="s">
        <v>9213</v>
      </c>
    </row>
    <row r="7296" spans="1:2">
      <c r="A7296" s="509">
        <v>7293</v>
      </c>
      <c r="B7296" s="509" t="s">
        <v>9214</v>
      </c>
    </row>
    <row r="7297" spans="1:2">
      <c r="A7297" s="509">
        <v>7294</v>
      </c>
      <c r="B7297" s="509" t="s">
        <v>9215</v>
      </c>
    </row>
    <row r="7298" spans="1:2">
      <c r="A7298" s="509">
        <v>7295</v>
      </c>
      <c r="B7298" s="509" t="s">
        <v>9216</v>
      </c>
    </row>
    <row r="7299" spans="1:2">
      <c r="A7299" s="509">
        <v>7296</v>
      </c>
      <c r="B7299" s="509" t="s">
        <v>9217</v>
      </c>
    </row>
    <row r="7300" spans="1:2">
      <c r="A7300" s="509">
        <v>7297</v>
      </c>
      <c r="B7300" s="509" t="s">
        <v>9218</v>
      </c>
    </row>
    <row r="7301" spans="1:2">
      <c r="A7301" s="509">
        <v>7298</v>
      </c>
      <c r="B7301" s="509" t="s">
        <v>9219</v>
      </c>
    </row>
    <row r="7302" spans="1:2">
      <c r="A7302" s="509">
        <v>7299</v>
      </c>
      <c r="B7302" s="509" t="s">
        <v>9220</v>
      </c>
    </row>
    <row r="7303" spans="1:2">
      <c r="A7303" s="509">
        <v>7300</v>
      </c>
      <c r="B7303" s="509" t="s">
        <v>9221</v>
      </c>
    </row>
    <row r="7304" spans="1:2">
      <c r="A7304" s="509">
        <v>7301</v>
      </c>
      <c r="B7304" s="509" t="s">
        <v>9222</v>
      </c>
    </row>
    <row r="7305" spans="1:2">
      <c r="A7305" s="509">
        <v>7302</v>
      </c>
      <c r="B7305" s="509" t="s">
        <v>9223</v>
      </c>
    </row>
    <row r="7306" spans="1:2">
      <c r="A7306" s="509">
        <v>7303</v>
      </c>
      <c r="B7306" s="509" t="s">
        <v>9224</v>
      </c>
    </row>
    <row r="7307" spans="1:2">
      <c r="A7307" s="509">
        <v>7304</v>
      </c>
      <c r="B7307" s="509" t="s">
        <v>9225</v>
      </c>
    </row>
    <row r="7308" spans="1:2">
      <c r="A7308" s="509">
        <v>7305</v>
      </c>
      <c r="B7308" s="509" t="s">
        <v>9226</v>
      </c>
    </row>
    <row r="7309" spans="1:2">
      <c r="A7309" s="509">
        <v>7306</v>
      </c>
      <c r="B7309" s="509" t="s">
        <v>9227</v>
      </c>
    </row>
    <row r="7310" spans="1:2">
      <c r="A7310" s="509">
        <v>7307</v>
      </c>
      <c r="B7310" s="509" t="s">
        <v>9228</v>
      </c>
    </row>
    <row r="7311" spans="1:2">
      <c r="A7311" s="509">
        <v>7308</v>
      </c>
      <c r="B7311" s="509" t="s">
        <v>9229</v>
      </c>
    </row>
    <row r="7312" spans="1:2">
      <c r="A7312" s="509">
        <v>7309</v>
      </c>
      <c r="B7312" s="509" t="s">
        <v>9230</v>
      </c>
    </row>
    <row r="7313" spans="1:2">
      <c r="A7313" s="509">
        <v>7310</v>
      </c>
      <c r="B7313" s="509" t="s">
        <v>9231</v>
      </c>
    </row>
    <row r="7314" spans="1:2">
      <c r="A7314" s="509">
        <v>7311</v>
      </c>
      <c r="B7314" s="509" t="s">
        <v>9232</v>
      </c>
    </row>
    <row r="7315" spans="1:2">
      <c r="A7315" s="509">
        <v>7312</v>
      </c>
      <c r="B7315" s="509" t="s">
        <v>9233</v>
      </c>
    </row>
    <row r="7316" spans="1:2">
      <c r="A7316" s="509">
        <v>7313</v>
      </c>
      <c r="B7316" s="509" t="s">
        <v>9234</v>
      </c>
    </row>
    <row r="7317" spans="1:2">
      <c r="A7317" s="509">
        <v>7314</v>
      </c>
      <c r="B7317" s="509" t="s">
        <v>9235</v>
      </c>
    </row>
    <row r="7318" spans="1:2">
      <c r="A7318" s="509">
        <v>7315</v>
      </c>
      <c r="B7318" s="509" t="s">
        <v>9236</v>
      </c>
    </row>
    <row r="7319" spans="1:2">
      <c r="A7319" s="509">
        <v>7316</v>
      </c>
      <c r="B7319" s="509" t="s">
        <v>9237</v>
      </c>
    </row>
    <row r="7320" spans="1:2">
      <c r="A7320" s="509">
        <v>7317</v>
      </c>
      <c r="B7320" s="509" t="s">
        <v>9238</v>
      </c>
    </row>
    <row r="7321" spans="1:2">
      <c r="A7321" s="509">
        <v>7318</v>
      </c>
      <c r="B7321" s="509" t="s">
        <v>9239</v>
      </c>
    </row>
    <row r="7322" spans="1:2">
      <c r="A7322" s="509">
        <v>7319</v>
      </c>
      <c r="B7322" s="509" t="s">
        <v>9240</v>
      </c>
    </row>
    <row r="7323" spans="1:2">
      <c r="A7323" s="509">
        <v>7320</v>
      </c>
      <c r="B7323" s="509" t="s">
        <v>9241</v>
      </c>
    </row>
    <row r="7324" spans="1:2">
      <c r="A7324" s="509">
        <v>7321</v>
      </c>
      <c r="B7324" s="509" t="s">
        <v>9242</v>
      </c>
    </row>
    <row r="7325" spans="1:2">
      <c r="A7325" s="509">
        <v>7322</v>
      </c>
      <c r="B7325" s="509" t="s">
        <v>9243</v>
      </c>
    </row>
    <row r="7326" spans="1:2">
      <c r="A7326" s="509">
        <v>7323</v>
      </c>
      <c r="B7326" s="509" t="s">
        <v>9244</v>
      </c>
    </row>
    <row r="7327" spans="1:2">
      <c r="A7327" s="509">
        <v>7324</v>
      </c>
      <c r="B7327" s="509" t="s">
        <v>9245</v>
      </c>
    </row>
    <row r="7328" spans="1:2">
      <c r="A7328" s="509">
        <v>7325</v>
      </c>
      <c r="B7328" s="509" t="s">
        <v>9246</v>
      </c>
    </row>
    <row r="7329" spans="1:2">
      <c r="A7329" s="509">
        <v>7326</v>
      </c>
      <c r="B7329" s="509" t="s">
        <v>9247</v>
      </c>
    </row>
    <row r="7330" spans="1:2">
      <c r="A7330" s="509">
        <v>7327</v>
      </c>
      <c r="B7330" s="509" t="s">
        <v>9248</v>
      </c>
    </row>
    <row r="7331" spans="1:2">
      <c r="A7331" s="509">
        <v>7328</v>
      </c>
      <c r="B7331" s="509" t="s">
        <v>9249</v>
      </c>
    </row>
    <row r="7332" spans="1:2">
      <c r="A7332" s="509">
        <v>7329</v>
      </c>
      <c r="B7332" s="509" t="s">
        <v>9250</v>
      </c>
    </row>
    <row r="7333" spans="1:2">
      <c r="A7333" s="509">
        <v>7330</v>
      </c>
      <c r="B7333" s="509" t="s">
        <v>9251</v>
      </c>
    </row>
    <row r="7334" spans="1:2">
      <c r="A7334" s="509">
        <v>7331</v>
      </c>
      <c r="B7334" s="509" t="s">
        <v>9252</v>
      </c>
    </row>
    <row r="7335" spans="1:2">
      <c r="A7335" s="509">
        <v>7332</v>
      </c>
      <c r="B7335" s="509" t="s">
        <v>9253</v>
      </c>
    </row>
    <row r="7336" spans="1:2">
      <c r="A7336" s="509">
        <v>7333</v>
      </c>
      <c r="B7336" s="509" t="s">
        <v>9254</v>
      </c>
    </row>
    <row r="7337" spans="1:2">
      <c r="A7337" s="509">
        <v>7334</v>
      </c>
      <c r="B7337" s="509" t="s">
        <v>9255</v>
      </c>
    </row>
    <row r="7338" spans="1:2">
      <c r="A7338" s="509">
        <v>7335</v>
      </c>
      <c r="B7338" s="509" t="s">
        <v>9256</v>
      </c>
    </row>
    <row r="7339" spans="1:2">
      <c r="A7339" s="509">
        <v>7336</v>
      </c>
      <c r="B7339" s="509" t="s">
        <v>9257</v>
      </c>
    </row>
    <row r="7340" spans="1:2">
      <c r="A7340" s="509">
        <v>7337</v>
      </c>
      <c r="B7340" s="509" t="s">
        <v>9258</v>
      </c>
    </row>
    <row r="7341" spans="1:2">
      <c r="A7341" s="509">
        <v>7338</v>
      </c>
      <c r="B7341" s="509" t="s">
        <v>9259</v>
      </c>
    </row>
    <row r="7342" spans="1:2">
      <c r="A7342" s="509">
        <v>7339</v>
      </c>
      <c r="B7342" s="509" t="s">
        <v>9260</v>
      </c>
    </row>
    <row r="7343" spans="1:2">
      <c r="A7343" s="509">
        <v>7340</v>
      </c>
      <c r="B7343" s="509" t="s">
        <v>9261</v>
      </c>
    </row>
    <row r="7344" spans="1:2">
      <c r="A7344" s="509">
        <v>7341</v>
      </c>
      <c r="B7344" s="509" t="s">
        <v>9262</v>
      </c>
    </row>
    <row r="7345" spans="1:2">
      <c r="A7345" s="509">
        <v>7342</v>
      </c>
      <c r="B7345" s="509" t="s">
        <v>9263</v>
      </c>
    </row>
    <row r="7346" spans="1:2">
      <c r="A7346" s="509">
        <v>7343</v>
      </c>
      <c r="B7346" s="509" t="s">
        <v>9264</v>
      </c>
    </row>
    <row r="7347" spans="1:2">
      <c r="A7347" s="509">
        <v>7344</v>
      </c>
      <c r="B7347" s="509" t="s">
        <v>9265</v>
      </c>
    </row>
    <row r="7348" spans="1:2">
      <c r="A7348" s="509">
        <v>7345</v>
      </c>
      <c r="B7348" s="509" t="s">
        <v>9266</v>
      </c>
    </row>
    <row r="7349" spans="1:2">
      <c r="A7349" s="509">
        <v>7346</v>
      </c>
      <c r="B7349" s="509" t="s">
        <v>9267</v>
      </c>
    </row>
    <row r="7350" spans="1:2">
      <c r="A7350" s="509">
        <v>7347</v>
      </c>
      <c r="B7350" s="509" t="s">
        <v>9268</v>
      </c>
    </row>
    <row r="7351" spans="1:2">
      <c r="A7351" s="509">
        <v>7348</v>
      </c>
      <c r="B7351" s="509" t="s">
        <v>9269</v>
      </c>
    </row>
    <row r="7352" spans="1:2">
      <c r="A7352" s="509">
        <v>7349</v>
      </c>
      <c r="B7352" s="509" t="s">
        <v>9270</v>
      </c>
    </row>
    <row r="7353" spans="1:2">
      <c r="A7353" s="509">
        <v>7350</v>
      </c>
      <c r="B7353" s="509" t="s">
        <v>9271</v>
      </c>
    </row>
    <row r="7354" spans="1:2">
      <c r="A7354" s="509">
        <v>7351</v>
      </c>
      <c r="B7354" s="509" t="s">
        <v>9272</v>
      </c>
    </row>
    <row r="7355" spans="1:2">
      <c r="A7355" s="509">
        <v>7352</v>
      </c>
      <c r="B7355" s="509" t="s">
        <v>9273</v>
      </c>
    </row>
    <row r="7356" spans="1:2">
      <c r="A7356" s="509">
        <v>7353</v>
      </c>
      <c r="B7356" s="509" t="s">
        <v>9274</v>
      </c>
    </row>
    <row r="7357" spans="1:2">
      <c r="A7357" s="509">
        <v>7354</v>
      </c>
      <c r="B7357" s="509" t="s">
        <v>9275</v>
      </c>
    </row>
    <row r="7358" spans="1:2">
      <c r="A7358" s="509">
        <v>7355</v>
      </c>
      <c r="B7358" s="509" t="s">
        <v>9276</v>
      </c>
    </row>
    <row r="7359" spans="1:2">
      <c r="A7359" s="509">
        <v>7356</v>
      </c>
      <c r="B7359" s="509" t="s">
        <v>9277</v>
      </c>
    </row>
    <row r="7360" spans="1:2">
      <c r="A7360" s="509">
        <v>7357</v>
      </c>
      <c r="B7360" s="509" t="s">
        <v>9278</v>
      </c>
    </row>
    <row r="7361" spans="1:2">
      <c r="A7361" s="509">
        <v>7358</v>
      </c>
      <c r="B7361" s="509" t="s">
        <v>9279</v>
      </c>
    </row>
    <row r="7362" spans="1:2">
      <c r="A7362" s="509">
        <v>7359</v>
      </c>
      <c r="B7362" s="509" t="s">
        <v>9280</v>
      </c>
    </row>
    <row r="7363" spans="1:2">
      <c r="A7363" s="509">
        <v>7360</v>
      </c>
      <c r="B7363" s="509" t="s">
        <v>9281</v>
      </c>
    </row>
    <row r="7364" spans="1:2">
      <c r="A7364" s="509">
        <v>7361</v>
      </c>
      <c r="B7364" s="509" t="s">
        <v>9282</v>
      </c>
    </row>
    <row r="7365" spans="1:2">
      <c r="A7365" s="509">
        <v>7362</v>
      </c>
      <c r="B7365" s="509" t="s">
        <v>9283</v>
      </c>
    </row>
    <row r="7366" spans="1:2">
      <c r="A7366" s="509">
        <v>7363</v>
      </c>
      <c r="B7366" s="509" t="s">
        <v>9284</v>
      </c>
    </row>
    <row r="7367" spans="1:2">
      <c r="A7367" s="509">
        <v>7364</v>
      </c>
      <c r="B7367" s="509" t="s">
        <v>9285</v>
      </c>
    </row>
    <row r="7368" spans="1:2">
      <c r="A7368" s="509">
        <v>7365</v>
      </c>
      <c r="B7368" s="509" t="s">
        <v>9286</v>
      </c>
    </row>
    <row r="7369" spans="1:2">
      <c r="A7369" s="509">
        <v>7366</v>
      </c>
      <c r="B7369" s="509" t="s">
        <v>9287</v>
      </c>
    </row>
    <row r="7370" spans="1:2">
      <c r="A7370" s="509">
        <v>7367</v>
      </c>
      <c r="B7370" s="509" t="s">
        <v>9288</v>
      </c>
    </row>
    <row r="7371" spans="1:2">
      <c r="A7371" s="509">
        <v>7368</v>
      </c>
      <c r="B7371" s="509" t="s">
        <v>9289</v>
      </c>
    </row>
    <row r="7372" spans="1:2">
      <c r="A7372" s="509">
        <v>7369</v>
      </c>
      <c r="B7372" s="509" t="s">
        <v>9290</v>
      </c>
    </row>
    <row r="7373" spans="1:2">
      <c r="A7373" s="509">
        <v>7370</v>
      </c>
      <c r="B7373" s="509" t="s">
        <v>9291</v>
      </c>
    </row>
    <row r="7374" spans="1:2">
      <c r="A7374" s="509">
        <v>7371</v>
      </c>
      <c r="B7374" s="509" t="s">
        <v>9292</v>
      </c>
    </row>
    <row r="7375" spans="1:2">
      <c r="A7375" s="509">
        <v>7372</v>
      </c>
      <c r="B7375" s="509" t="s">
        <v>9293</v>
      </c>
    </row>
    <row r="7376" spans="1:2">
      <c r="A7376" s="509">
        <v>7373</v>
      </c>
      <c r="B7376" s="509" t="s">
        <v>9294</v>
      </c>
    </row>
    <row r="7377" spans="1:2">
      <c r="A7377" s="509">
        <v>7374</v>
      </c>
      <c r="B7377" s="509" t="s">
        <v>9295</v>
      </c>
    </row>
    <row r="7378" spans="1:2">
      <c r="A7378" s="509">
        <v>7375</v>
      </c>
      <c r="B7378" s="509" t="s">
        <v>9296</v>
      </c>
    </row>
    <row r="7379" spans="1:2">
      <c r="A7379" s="509">
        <v>7376</v>
      </c>
      <c r="B7379" s="509" t="s">
        <v>9297</v>
      </c>
    </row>
    <row r="7380" spans="1:2">
      <c r="A7380" s="509">
        <v>7377</v>
      </c>
      <c r="B7380" s="509" t="s">
        <v>9298</v>
      </c>
    </row>
    <row r="7381" spans="1:2">
      <c r="A7381" s="509">
        <v>7378</v>
      </c>
      <c r="B7381" s="509" t="s">
        <v>9299</v>
      </c>
    </row>
    <row r="7382" spans="1:2">
      <c r="A7382" s="509">
        <v>7379</v>
      </c>
      <c r="B7382" s="509" t="s">
        <v>9300</v>
      </c>
    </row>
    <row r="7383" spans="1:2">
      <c r="A7383" s="509">
        <v>7380</v>
      </c>
      <c r="B7383" s="509" t="s">
        <v>9301</v>
      </c>
    </row>
    <row r="7384" spans="1:2">
      <c r="A7384" s="509">
        <v>7381</v>
      </c>
      <c r="B7384" s="509" t="s">
        <v>9302</v>
      </c>
    </row>
    <row r="7385" spans="1:2">
      <c r="A7385" s="509">
        <v>7382</v>
      </c>
      <c r="B7385" s="509" t="s">
        <v>9303</v>
      </c>
    </row>
    <row r="7386" spans="1:2">
      <c r="A7386" s="509">
        <v>7383</v>
      </c>
      <c r="B7386" s="509" t="s">
        <v>9304</v>
      </c>
    </row>
    <row r="7387" spans="1:2">
      <c r="A7387" s="509">
        <v>7384</v>
      </c>
      <c r="B7387" s="509" t="s">
        <v>9305</v>
      </c>
    </row>
    <row r="7388" spans="1:2">
      <c r="A7388" s="509">
        <v>7385</v>
      </c>
      <c r="B7388" s="509" t="s">
        <v>9306</v>
      </c>
    </row>
    <row r="7389" spans="1:2">
      <c r="A7389" s="509">
        <v>7386</v>
      </c>
      <c r="B7389" s="509" t="s">
        <v>9307</v>
      </c>
    </row>
    <row r="7390" spans="1:2">
      <c r="A7390" s="509">
        <v>7387</v>
      </c>
      <c r="B7390" s="509" t="s">
        <v>9308</v>
      </c>
    </row>
    <row r="7391" spans="1:2">
      <c r="A7391" s="509">
        <v>7388</v>
      </c>
      <c r="B7391" s="509" t="s">
        <v>9309</v>
      </c>
    </row>
    <row r="7392" spans="1:2">
      <c r="A7392" s="509">
        <v>7389</v>
      </c>
      <c r="B7392" s="509" t="s">
        <v>9310</v>
      </c>
    </row>
    <row r="7393" spans="1:2">
      <c r="A7393" s="509">
        <v>7390</v>
      </c>
      <c r="B7393" s="509" t="s">
        <v>9311</v>
      </c>
    </row>
    <row r="7394" spans="1:2">
      <c r="A7394" s="509">
        <v>7391</v>
      </c>
      <c r="B7394" s="509" t="s">
        <v>9312</v>
      </c>
    </row>
    <row r="7395" spans="1:2">
      <c r="A7395" s="509">
        <v>7392</v>
      </c>
      <c r="B7395" s="509" t="s">
        <v>9313</v>
      </c>
    </row>
    <row r="7396" spans="1:2">
      <c r="A7396" s="509">
        <v>7393</v>
      </c>
      <c r="B7396" s="509" t="s">
        <v>9314</v>
      </c>
    </row>
    <row r="7397" spans="1:2">
      <c r="A7397" s="509">
        <v>7394</v>
      </c>
      <c r="B7397" s="509" t="s">
        <v>9315</v>
      </c>
    </row>
    <row r="7398" spans="1:2">
      <c r="A7398" s="509">
        <v>7395</v>
      </c>
      <c r="B7398" s="509" t="s">
        <v>9316</v>
      </c>
    </row>
    <row r="7399" spans="1:2">
      <c r="A7399" s="509">
        <v>7396</v>
      </c>
      <c r="B7399" s="509" t="s">
        <v>9317</v>
      </c>
    </row>
    <row r="7400" spans="1:2">
      <c r="A7400" s="509">
        <v>7397</v>
      </c>
      <c r="B7400" s="509" t="s">
        <v>9318</v>
      </c>
    </row>
    <row r="7401" spans="1:2">
      <c r="A7401" s="509">
        <v>7398</v>
      </c>
      <c r="B7401" s="509" t="s">
        <v>9319</v>
      </c>
    </row>
    <row r="7402" spans="1:2">
      <c r="A7402" s="509">
        <v>7399</v>
      </c>
      <c r="B7402" s="509" t="s">
        <v>9320</v>
      </c>
    </row>
    <row r="7403" spans="1:2">
      <c r="A7403" s="509">
        <v>7400</v>
      </c>
      <c r="B7403" s="509" t="s">
        <v>9321</v>
      </c>
    </row>
    <row r="7404" spans="1:2">
      <c r="A7404" s="509">
        <v>7401</v>
      </c>
      <c r="B7404" s="509" t="s">
        <v>9322</v>
      </c>
    </row>
    <row r="7405" spans="1:2">
      <c r="A7405" s="509">
        <v>7402</v>
      </c>
      <c r="B7405" s="509" t="s">
        <v>9323</v>
      </c>
    </row>
    <row r="7406" spans="1:2">
      <c r="A7406" s="509">
        <v>7403</v>
      </c>
      <c r="B7406" s="509" t="s">
        <v>9324</v>
      </c>
    </row>
    <row r="7407" spans="1:2">
      <c r="A7407" s="509">
        <v>7404</v>
      </c>
      <c r="B7407" s="509" t="s">
        <v>9325</v>
      </c>
    </row>
    <row r="7408" spans="1:2">
      <c r="A7408" s="509">
        <v>7405</v>
      </c>
      <c r="B7408" s="509" t="s">
        <v>9326</v>
      </c>
    </row>
    <row r="7409" spans="1:2">
      <c r="A7409" s="509">
        <v>7406</v>
      </c>
      <c r="B7409" s="509" t="s">
        <v>9327</v>
      </c>
    </row>
    <row r="7410" spans="1:2">
      <c r="A7410" s="509">
        <v>7407</v>
      </c>
      <c r="B7410" s="509" t="s">
        <v>9328</v>
      </c>
    </row>
    <row r="7411" spans="1:2">
      <c r="A7411" s="509">
        <v>7408</v>
      </c>
      <c r="B7411" s="509" t="s">
        <v>9329</v>
      </c>
    </row>
    <row r="7412" spans="1:2">
      <c r="A7412" s="509">
        <v>7409</v>
      </c>
      <c r="B7412" s="509" t="s">
        <v>9330</v>
      </c>
    </row>
    <row r="7413" spans="1:2">
      <c r="A7413" s="509">
        <v>7410</v>
      </c>
      <c r="B7413" s="509" t="s">
        <v>9331</v>
      </c>
    </row>
    <row r="7414" spans="1:2">
      <c r="A7414" s="509">
        <v>7411</v>
      </c>
      <c r="B7414" s="509" t="s">
        <v>9332</v>
      </c>
    </row>
    <row r="7415" spans="1:2">
      <c r="A7415" s="509">
        <v>7412</v>
      </c>
      <c r="B7415" s="509" t="s">
        <v>9333</v>
      </c>
    </row>
    <row r="7416" spans="1:2">
      <c r="A7416" s="509">
        <v>7413</v>
      </c>
      <c r="B7416" s="509" t="s">
        <v>9334</v>
      </c>
    </row>
    <row r="7417" spans="1:2">
      <c r="A7417" s="509">
        <v>7414</v>
      </c>
      <c r="B7417" s="509" t="s">
        <v>9335</v>
      </c>
    </row>
    <row r="7418" spans="1:2">
      <c r="A7418" s="509">
        <v>7415</v>
      </c>
      <c r="B7418" s="509" t="s">
        <v>9336</v>
      </c>
    </row>
    <row r="7419" spans="1:2">
      <c r="A7419" s="509">
        <v>7416</v>
      </c>
      <c r="B7419" s="509" t="s">
        <v>9337</v>
      </c>
    </row>
    <row r="7420" spans="1:2">
      <c r="A7420" s="509">
        <v>7417</v>
      </c>
      <c r="B7420" s="509" t="s">
        <v>9338</v>
      </c>
    </row>
    <row r="7421" spans="1:2">
      <c r="A7421" s="509">
        <v>7418</v>
      </c>
      <c r="B7421" s="509" t="s">
        <v>9339</v>
      </c>
    </row>
    <row r="7422" spans="1:2">
      <c r="A7422" s="509">
        <v>7419</v>
      </c>
      <c r="B7422" s="509" t="s">
        <v>9340</v>
      </c>
    </row>
    <row r="7423" spans="1:2">
      <c r="A7423" s="509">
        <v>7420</v>
      </c>
      <c r="B7423" s="509" t="s">
        <v>9341</v>
      </c>
    </row>
    <row r="7424" spans="1:2">
      <c r="A7424" s="509">
        <v>7421</v>
      </c>
      <c r="B7424" s="509" t="s">
        <v>9342</v>
      </c>
    </row>
    <row r="7425" spans="1:2">
      <c r="A7425" s="509">
        <v>7422</v>
      </c>
      <c r="B7425" s="509" t="s">
        <v>9343</v>
      </c>
    </row>
    <row r="7426" spans="1:2">
      <c r="A7426" s="509">
        <v>7423</v>
      </c>
      <c r="B7426" s="509" t="s">
        <v>9344</v>
      </c>
    </row>
    <row r="7427" spans="1:2">
      <c r="A7427" s="509">
        <v>7424</v>
      </c>
      <c r="B7427" s="509" t="s">
        <v>9345</v>
      </c>
    </row>
    <row r="7428" spans="1:2">
      <c r="A7428" s="509">
        <v>7425</v>
      </c>
      <c r="B7428" s="509" t="s">
        <v>9346</v>
      </c>
    </row>
    <row r="7429" spans="1:2">
      <c r="A7429" s="509">
        <v>7426</v>
      </c>
      <c r="B7429" s="509" t="s">
        <v>9347</v>
      </c>
    </row>
    <row r="7430" spans="1:2">
      <c r="A7430" s="509">
        <v>7427</v>
      </c>
      <c r="B7430" s="509" t="s">
        <v>9348</v>
      </c>
    </row>
    <row r="7431" spans="1:2">
      <c r="A7431" s="509">
        <v>7428</v>
      </c>
      <c r="B7431" s="509" t="s">
        <v>9349</v>
      </c>
    </row>
    <row r="7432" spans="1:2">
      <c r="A7432" s="509">
        <v>7429</v>
      </c>
      <c r="B7432" s="509" t="s">
        <v>9350</v>
      </c>
    </row>
    <row r="7433" spans="1:2">
      <c r="A7433" s="509">
        <v>7430</v>
      </c>
      <c r="B7433" s="509" t="s">
        <v>9351</v>
      </c>
    </row>
    <row r="7434" spans="1:2">
      <c r="A7434" s="509">
        <v>7431</v>
      </c>
      <c r="B7434" s="509" t="s">
        <v>9352</v>
      </c>
    </row>
    <row r="7435" spans="1:2">
      <c r="A7435" s="509">
        <v>7432</v>
      </c>
      <c r="B7435" s="509" t="s">
        <v>9353</v>
      </c>
    </row>
    <row r="7436" spans="1:2">
      <c r="A7436" s="509">
        <v>7433</v>
      </c>
      <c r="B7436" s="509" t="s">
        <v>9354</v>
      </c>
    </row>
    <row r="7437" spans="1:2">
      <c r="A7437" s="509">
        <v>7434</v>
      </c>
      <c r="B7437" s="509" t="s">
        <v>9355</v>
      </c>
    </row>
    <row r="7438" spans="1:2">
      <c r="A7438" s="509">
        <v>7435</v>
      </c>
      <c r="B7438" s="509" t="s">
        <v>9356</v>
      </c>
    </row>
    <row r="7439" spans="1:2">
      <c r="A7439" s="509">
        <v>7436</v>
      </c>
      <c r="B7439" s="509" t="s">
        <v>9357</v>
      </c>
    </row>
    <row r="7440" spans="1:2">
      <c r="A7440" s="509">
        <v>7437</v>
      </c>
      <c r="B7440" s="509" t="s">
        <v>9358</v>
      </c>
    </row>
    <row r="7441" spans="1:2">
      <c r="A7441" s="509">
        <v>7438</v>
      </c>
      <c r="B7441" s="509" t="s">
        <v>9359</v>
      </c>
    </row>
    <row r="7442" spans="1:2">
      <c r="A7442" s="509">
        <v>7439</v>
      </c>
      <c r="B7442" s="509" t="s">
        <v>9360</v>
      </c>
    </row>
    <row r="7443" spans="1:2">
      <c r="A7443" s="509">
        <v>7440</v>
      </c>
      <c r="B7443" s="509" t="s">
        <v>9361</v>
      </c>
    </row>
    <row r="7444" spans="1:2">
      <c r="A7444" s="509">
        <v>7441</v>
      </c>
      <c r="B7444" s="509" t="s">
        <v>9362</v>
      </c>
    </row>
    <row r="7445" spans="1:2">
      <c r="A7445" s="509">
        <v>7442</v>
      </c>
      <c r="B7445" s="509" t="s">
        <v>9363</v>
      </c>
    </row>
    <row r="7446" spans="1:2">
      <c r="A7446" s="509">
        <v>7443</v>
      </c>
      <c r="B7446" s="509" t="s">
        <v>9364</v>
      </c>
    </row>
    <row r="7447" spans="1:2">
      <c r="A7447" s="509">
        <v>7444</v>
      </c>
      <c r="B7447" s="509" t="s">
        <v>9365</v>
      </c>
    </row>
    <row r="7448" spans="1:2">
      <c r="A7448" s="509">
        <v>7445</v>
      </c>
      <c r="B7448" s="509" t="s">
        <v>9366</v>
      </c>
    </row>
    <row r="7449" spans="1:2">
      <c r="A7449" s="509">
        <v>7446</v>
      </c>
      <c r="B7449" s="509" t="s">
        <v>9367</v>
      </c>
    </row>
    <row r="7450" spans="1:2">
      <c r="A7450" s="509">
        <v>7447</v>
      </c>
      <c r="B7450" s="509" t="s">
        <v>9368</v>
      </c>
    </row>
    <row r="7451" spans="1:2">
      <c r="A7451" s="509">
        <v>7448</v>
      </c>
      <c r="B7451" s="509" t="s">
        <v>9369</v>
      </c>
    </row>
    <row r="7452" spans="1:2">
      <c r="A7452" s="509">
        <v>7449</v>
      </c>
      <c r="B7452" s="509" t="s">
        <v>9370</v>
      </c>
    </row>
    <row r="7453" spans="1:2">
      <c r="A7453" s="509">
        <v>7450</v>
      </c>
      <c r="B7453" s="509" t="s">
        <v>9371</v>
      </c>
    </row>
    <row r="7454" spans="1:2">
      <c r="A7454" s="509">
        <v>7451</v>
      </c>
      <c r="B7454" s="509" t="s">
        <v>9372</v>
      </c>
    </row>
    <row r="7455" spans="1:2">
      <c r="A7455" s="509">
        <v>7452</v>
      </c>
      <c r="B7455" s="509" t="s">
        <v>9373</v>
      </c>
    </row>
    <row r="7456" spans="1:2">
      <c r="A7456" s="509">
        <v>7453</v>
      </c>
      <c r="B7456" s="509" t="s">
        <v>9374</v>
      </c>
    </row>
    <row r="7457" spans="1:2">
      <c r="A7457" s="509">
        <v>7454</v>
      </c>
      <c r="B7457" s="509" t="s">
        <v>9375</v>
      </c>
    </row>
    <row r="7458" spans="1:2">
      <c r="A7458" s="509">
        <v>7455</v>
      </c>
      <c r="B7458" s="509" t="s">
        <v>9376</v>
      </c>
    </row>
    <row r="7459" spans="1:2">
      <c r="A7459" s="509">
        <v>7456</v>
      </c>
      <c r="B7459" s="509" t="s">
        <v>9377</v>
      </c>
    </row>
    <row r="7460" spans="1:2">
      <c r="A7460" s="509">
        <v>7457</v>
      </c>
      <c r="B7460" s="509" t="s">
        <v>9378</v>
      </c>
    </row>
    <row r="7461" spans="1:2">
      <c r="A7461" s="509">
        <v>7458</v>
      </c>
      <c r="B7461" s="509" t="s">
        <v>9379</v>
      </c>
    </row>
    <row r="7462" spans="1:2">
      <c r="A7462" s="509">
        <v>7459</v>
      </c>
      <c r="B7462" s="509" t="s">
        <v>9380</v>
      </c>
    </row>
    <row r="7463" spans="1:2">
      <c r="A7463" s="509">
        <v>7460</v>
      </c>
      <c r="B7463" s="509" t="s">
        <v>9381</v>
      </c>
    </row>
    <row r="7464" spans="1:2">
      <c r="A7464" s="509">
        <v>7461</v>
      </c>
      <c r="B7464" s="509" t="s">
        <v>9382</v>
      </c>
    </row>
    <row r="7465" spans="1:2">
      <c r="A7465" s="509">
        <v>7462</v>
      </c>
      <c r="B7465" s="509" t="s">
        <v>9383</v>
      </c>
    </row>
    <row r="7466" spans="1:2">
      <c r="A7466" s="509">
        <v>7463</v>
      </c>
      <c r="B7466" s="509" t="s">
        <v>9384</v>
      </c>
    </row>
    <row r="7467" spans="1:2">
      <c r="A7467" s="509">
        <v>7464</v>
      </c>
      <c r="B7467" s="509" t="s">
        <v>9385</v>
      </c>
    </row>
    <row r="7468" spans="1:2">
      <c r="A7468" s="509">
        <v>7465</v>
      </c>
      <c r="B7468" s="509" t="s">
        <v>9386</v>
      </c>
    </row>
    <row r="7469" spans="1:2">
      <c r="A7469" s="509">
        <v>7466</v>
      </c>
      <c r="B7469" s="509" t="s">
        <v>9387</v>
      </c>
    </row>
    <row r="7470" spans="1:2">
      <c r="A7470" s="509">
        <v>7467</v>
      </c>
      <c r="B7470" s="509" t="s">
        <v>9388</v>
      </c>
    </row>
    <row r="7471" spans="1:2">
      <c r="A7471" s="509">
        <v>7468</v>
      </c>
      <c r="B7471" s="509" t="s">
        <v>9389</v>
      </c>
    </row>
    <row r="7472" spans="1:2">
      <c r="A7472" s="509">
        <v>7469</v>
      </c>
      <c r="B7472" s="509" t="s">
        <v>9390</v>
      </c>
    </row>
    <row r="7473" spans="1:2">
      <c r="A7473" s="509">
        <v>7470</v>
      </c>
      <c r="B7473" s="509" t="s">
        <v>9391</v>
      </c>
    </row>
    <row r="7474" spans="1:2">
      <c r="A7474" s="509">
        <v>7471</v>
      </c>
      <c r="B7474" s="509" t="s">
        <v>9392</v>
      </c>
    </row>
    <row r="7475" spans="1:2">
      <c r="A7475" s="509">
        <v>7472</v>
      </c>
      <c r="B7475" s="509" t="s">
        <v>9393</v>
      </c>
    </row>
    <row r="7476" spans="1:2">
      <c r="A7476" s="509">
        <v>7473</v>
      </c>
      <c r="B7476" s="509" t="s">
        <v>9394</v>
      </c>
    </row>
    <row r="7477" spans="1:2">
      <c r="A7477" s="509">
        <v>7474</v>
      </c>
      <c r="B7477" s="509" t="s">
        <v>9395</v>
      </c>
    </row>
    <row r="7478" spans="1:2">
      <c r="A7478" s="509">
        <v>7475</v>
      </c>
      <c r="B7478" s="509" t="s">
        <v>9396</v>
      </c>
    </row>
    <row r="7479" spans="1:2">
      <c r="A7479" s="509">
        <v>7476</v>
      </c>
      <c r="B7479" s="509" t="s">
        <v>9397</v>
      </c>
    </row>
    <row r="7480" spans="1:2">
      <c r="A7480" s="509">
        <v>7477</v>
      </c>
      <c r="B7480" s="509" t="s">
        <v>9398</v>
      </c>
    </row>
    <row r="7481" spans="1:2">
      <c r="A7481" s="509">
        <v>7478</v>
      </c>
      <c r="B7481" s="509" t="s">
        <v>9399</v>
      </c>
    </row>
    <row r="7482" spans="1:2">
      <c r="A7482" s="509">
        <v>7479</v>
      </c>
      <c r="B7482" s="509" t="s">
        <v>9400</v>
      </c>
    </row>
    <row r="7483" spans="1:2">
      <c r="A7483" s="509">
        <v>7480</v>
      </c>
      <c r="B7483" s="509" t="s">
        <v>9401</v>
      </c>
    </row>
    <row r="7484" spans="1:2">
      <c r="A7484" s="509">
        <v>7481</v>
      </c>
      <c r="B7484" s="509" t="s">
        <v>9402</v>
      </c>
    </row>
    <row r="7485" spans="1:2">
      <c r="A7485" s="509">
        <v>7482</v>
      </c>
      <c r="B7485" s="509" t="s">
        <v>9403</v>
      </c>
    </row>
    <row r="7486" spans="1:2">
      <c r="A7486" s="509">
        <v>7483</v>
      </c>
      <c r="B7486" s="509" t="s">
        <v>9404</v>
      </c>
    </row>
    <row r="7487" spans="1:2">
      <c r="A7487" s="509">
        <v>7484</v>
      </c>
      <c r="B7487" s="509" t="s">
        <v>9405</v>
      </c>
    </row>
    <row r="7488" spans="1:2">
      <c r="A7488" s="509">
        <v>7485</v>
      </c>
      <c r="B7488" s="509" t="s">
        <v>9406</v>
      </c>
    </row>
    <row r="7489" spans="1:2">
      <c r="A7489" s="509">
        <v>7486</v>
      </c>
      <c r="B7489" s="509" t="s">
        <v>9407</v>
      </c>
    </row>
    <row r="7490" spans="1:2">
      <c r="A7490" s="509">
        <v>7487</v>
      </c>
      <c r="B7490" s="509" t="s">
        <v>9408</v>
      </c>
    </row>
    <row r="7491" spans="1:2">
      <c r="A7491" s="509">
        <v>7488</v>
      </c>
      <c r="B7491" s="509" t="s">
        <v>9409</v>
      </c>
    </row>
    <row r="7492" spans="1:2">
      <c r="A7492" s="509">
        <v>7489</v>
      </c>
      <c r="B7492" s="509" t="s">
        <v>9410</v>
      </c>
    </row>
    <row r="7493" spans="1:2">
      <c r="A7493" s="509">
        <v>7490</v>
      </c>
      <c r="B7493" s="509" t="s">
        <v>9411</v>
      </c>
    </row>
    <row r="7494" spans="1:2">
      <c r="A7494" s="509">
        <v>7491</v>
      </c>
      <c r="B7494" s="509" t="s">
        <v>9412</v>
      </c>
    </row>
    <row r="7495" spans="1:2">
      <c r="A7495" s="509">
        <v>7492</v>
      </c>
      <c r="B7495" s="509" t="s">
        <v>9413</v>
      </c>
    </row>
    <row r="7496" spans="1:2">
      <c r="A7496" s="509">
        <v>7493</v>
      </c>
      <c r="B7496" s="509" t="s">
        <v>9414</v>
      </c>
    </row>
    <row r="7497" spans="1:2">
      <c r="A7497" s="509">
        <v>7494</v>
      </c>
      <c r="B7497" s="509" t="s">
        <v>9415</v>
      </c>
    </row>
    <row r="7498" spans="1:2">
      <c r="A7498" s="509">
        <v>7495</v>
      </c>
      <c r="B7498" s="509" t="s">
        <v>9416</v>
      </c>
    </row>
    <row r="7499" spans="1:2">
      <c r="A7499" s="509">
        <v>7496</v>
      </c>
      <c r="B7499" s="509" t="s">
        <v>9417</v>
      </c>
    </row>
    <row r="7500" spans="1:2">
      <c r="A7500" s="509">
        <v>7497</v>
      </c>
      <c r="B7500" s="509" t="s">
        <v>9418</v>
      </c>
    </row>
    <row r="7501" spans="1:2">
      <c r="A7501" s="509">
        <v>7498</v>
      </c>
      <c r="B7501" s="509" t="s">
        <v>9419</v>
      </c>
    </row>
    <row r="7502" spans="1:2">
      <c r="A7502" s="509">
        <v>7499</v>
      </c>
      <c r="B7502" s="509" t="s">
        <v>9420</v>
      </c>
    </row>
    <row r="7503" spans="1:2">
      <c r="A7503" s="509">
        <v>7500</v>
      </c>
      <c r="B7503" s="509" t="s">
        <v>9421</v>
      </c>
    </row>
    <row r="7504" spans="1:2">
      <c r="A7504" s="509">
        <v>7501</v>
      </c>
      <c r="B7504" s="509" t="s">
        <v>9422</v>
      </c>
    </row>
    <row r="7505" spans="1:2">
      <c r="A7505" s="509">
        <v>7502</v>
      </c>
      <c r="B7505" s="509" t="s">
        <v>9423</v>
      </c>
    </row>
    <row r="7506" spans="1:2">
      <c r="A7506" s="509">
        <v>7503</v>
      </c>
      <c r="B7506" s="509" t="s">
        <v>9424</v>
      </c>
    </row>
    <row r="7507" spans="1:2">
      <c r="A7507" s="509">
        <v>7504</v>
      </c>
      <c r="B7507" s="509" t="s">
        <v>9425</v>
      </c>
    </row>
    <row r="7508" spans="1:2">
      <c r="A7508" s="509">
        <v>7505</v>
      </c>
      <c r="B7508" s="509" t="s">
        <v>9426</v>
      </c>
    </row>
    <row r="7509" spans="1:2">
      <c r="A7509" s="509">
        <v>7506</v>
      </c>
      <c r="B7509" s="509" t="s">
        <v>9427</v>
      </c>
    </row>
    <row r="7510" spans="1:2">
      <c r="A7510" s="509">
        <v>7507</v>
      </c>
      <c r="B7510" s="509" t="s">
        <v>9428</v>
      </c>
    </row>
    <row r="7511" spans="1:2">
      <c r="A7511" s="509">
        <v>7508</v>
      </c>
      <c r="B7511" s="509" t="s">
        <v>9429</v>
      </c>
    </row>
    <row r="7512" spans="1:2">
      <c r="A7512" s="509">
        <v>7509</v>
      </c>
      <c r="B7512" s="509" t="s">
        <v>9430</v>
      </c>
    </row>
    <row r="7513" spans="1:2">
      <c r="A7513" s="509">
        <v>7510</v>
      </c>
      <c r="B7513" s="509" t="s">
        <v>9431</v>
      </c>
    </row>
    <row r="7514" spans="1:2">
      <c r="A7514" s="509">
        <v>7511</v>
      </c>
      <c r="B7514" s="509" t="s">
        <v>9432</v>
      </c>
    </row>
    <row r="7515" spans="1:2">
      <c r="A7515" s="509">
        <v>7512</v>
      </c>
      <c r="B7515" s="509" t="s">
        <v>9433</v>
      </c>
    </row>
    <row r="7516" spans="1:2">
      <c r="A7516" s="509">
        <v>7513</v>
      </c>
      <c r="B7516" s="509" t="s">
        <v>9434</v>
      </c>
    </row>
    <row r="7517" spans="1:2">
      <c r="A7517" s="509">
        <v>7514</v>
      </c>
      <c r="B7517" s="509" t="s">
        <v>9435</v>
      </c>
    </row>
    <row r="7518" spans="1:2">
      <c r="A7518" s="509">
        <v>7515</v>
      </c>
      <c r="B7518" s="509" t="s">
        <v>9436</v>
      </c>
    </row>
    <row r="7519" spans="1:2">
      <c r="A7519" s="509">
        <v>7516</v>
      </c>
      <c r="B7519" s="509" t="s">
        <v>9437</v>
      </c>
    </row>
    <row r="7520" spans="1:2">
      <c r="A7520" s="509">
        <v>7517</v>
      </c>
      <c r="B7520" s="509" t="s">
        <v>9438</v>
      </c>
    </row>
    <row r="7521" spans="1:2">
      <c r="A7521" s="509">
        <v>7518</v>
      </c>
      <c r="B7521" s="509" t="s">
        <v>9439</v>
      </c>
    </row>
    <row r="7522" spans="1:2">
      <c r="A7522" s="509">
        <v>7519</v>
      </c>
      <c r="B7522" s="509" t="s">
        <v>9440</v>
      </c>
    </row>
    <row r="7523" spans="1:2">
      <c r="A7523" s="509">
        <v>7520</v>
      </c>
      <c r="B7523" s="509" t="s">
        <v>9441</v>
      </c>
    </row>
    <row r="7524" spans="1:2">
      <c r="A7524" s="509">
        <v>7521</v>
      </c>
      <c r="B7524" s="509" t="s">
        <v>9442</v>
      </c>
    </row>
    <row r="7525" spans="1:2">
      <c r="A7525" s="509">
        <v>7522</v>
      </c>
      <c r="B7525" s="509" t="s">
        <v>9443</v>
      </c>
    </row>
    <row r="7526" spans="1:2">
      <c r="A7526" s="509">
        <v>7523</v>
      </c>
      <c r="B7526" s="509" t="s">
        <v>9444</v>
      </c>
    </row>
    <row r="7527" spans="1:2">
      <c r="A7527" s="509">
        <v>7524</v>
      </c>
      <c r="B7527" s="509" t="s">
        <v>9445</v>
      </c>
    </row>
    <row r="7528" spans="1:2">
      <c r="A7528" s="509">
        <v>7525</v>
      </c>
      <c r="B7528" s="509" t="s">
        <v>9446</v>
      </c>
    </row>
    <row r="7529" spans="1:2">
      <c r="A7529" s="509">
        <v>7526</v>
      </c>
      <c r="B7529" s="509" t="s">
        <v>9447</v>
      </c>
    </row>
    <row r="7530" spans="1:2">
      <c r="A7530" s="509">
        <v>7527</v>
      </c>
      <c r="B7530" s="509" t="s">
        <v>9448</v>
      </c>
    </row>
    <row r="7531" spans="1:2">
      <c r="A7531" s="509">
        <v>7528</v>
      </c>
      <c r="B7531" s="509" t="s">
        <v>9449</v>
      </c>
    </row>
    <row r="7532" spans="1:2">
      <c r="A7532" s="509">
        <v>7529</v>
      </c>
      <c r="B7532" s="509" t="s">
        <v>9450</v>
      </c>
    </row>
    <row r="7533" spans="1:2">
      <c r="A7533" s="509">
        <v>7530</v>
      </c>
      <c r="B7533" s="509" t="s">
        <v>9451</v>
      </c>
    </row>
    <row r="7534" spans="1:2">
      <c r="A7534" s="509">
        <v>7531</v>
      </c>
      <c r="B7534" s="509" t="s">
        <v>9452</v>
      </c>
    </row>
    <row r="7535" spans="1:2">
      <c r="A7535" s="509">
        <v>7532</v>
      </c>
      <c r="B7535" s="509" t="s">
        <v>9453</v>
      </c>
    </row>
    <row r="7536" spans="1:2">
      <c r="A7536" s="509">
        <v>7533</v>
      </c>
      <c r="B7536" s="509" t="s">
        <v>9454</v>
      </c>
    </row>
    <row r="7537" spans="1:2">
      <c r="A7537" s="509">
        <v>7534</v>
      </c>
      <c r="B7537" s="509" t="s">
        <v>9455</v>
      </c>
    </row>
    <row r="7538" spans="1:2">
      <c r="A7538" s="509">
        <v>7535</v>
      </c>
      <c r="B7538" s="509" t="s">
        <v>9456</v>
      </c>
    </row>
    <row r="7539" spans="1:2">
      <c r="A7539" s="509">
        <v>7536</v>
      </c>
      <c r="B7539" s="509" t="s">
        <v>9457</v>
      </c>
    </row>
    <row r="7540" spans="1:2">
      <c r="A7540" s="509">
        <v>7537</v>
      </c>
      <c r="B7540" s="509" t="s">
        <v>9458</v>
      </c>
    </row>
    <row r="7541" spans="1:2">
      <c r="A7541" s="509">
        <v>7538</v>
      </c>
      <c r="B7541" s="509" t="s">
        <v>9459</v>
      </c>
    </row>
    <row r="7542" spans="1:2">
      <c r="A7542" s="509">
        <v>7539</v>
      </c>
      <c r="B7542" s="509" t="s">
        <v>9460</v>
      </c>
    </row>
    <row r="7543" spans="1:2">
      <c r="A7543" s="509">
        <v>7540</v>
      </c>
      <c r="B7543" s="509" t="s">
        <v>9461</v>
      </c>
    </row>
    <row r="7544" spans="1:2">
      <c r="A7544" s="509">
        <v>7541</v>
      </c>
      <c r="B7544" s="509" t="s">
        <v>9462</v>
      </c>
    </row>
    <row r="7545" spans="1:2">
      <c r="A7545" s="509">
        <v>7542</v>
      </c>
      <c r="B7545" s="509" t="s">
        <v>9463</v>
      </c>
    </row>
    <row r="7546" spans="1:2">
      <c r="A7546" s="509">
        <v>7543</v>
      </c>
      <c r="B7546" s="509" t="s">
        <v>9464</v>
      </c>
    </row>
    <row r="7547" spans="1:2">
      <c r="A7547" s="509">
        <v>7544</v>
      </c>
      <c r="B7547" s="509" t="s">
        <v>9465</v>
      </c>
    </row>
    <row r="7548" spans="1:2">
      <c r="A7548" s="509">
        <v>7545</v>
      </c>
      <c r="B7548" s="509" t="s">
        <v>9466</v>
      </c>
    </row>
    <row r="7549" spans="1:2">
      <c r="A7549" s="509">
        <v>7546</v>
      </c>
      <c r="B7549" s="509" t="s">
        <v>9467</v>
      </c>
    </row>
    <row r="7550" spans="1:2">
      <c r="A7550" s="509">
        <v>7547</v>
      </c>
      <c r="B7550" s="509" t="s">
        <v>9468</v>
      </c>
    </row>
    <row r="7551" spans="1:2">
      <c r="A7551" s="509">
        <v>7548</v>
      </c>
      <c r="B7551" s="509" t="s">
        <v>9469</v>
      </c>
    </row>
    <row r="7552" spans="1:2">
      <c r="A7552" s="509">
        <v>7549</v>
      </c>
      <c r="B7552" s="509" t="s">
        <v>9470</v>
      </c>
    </row>
    <row r="7553" spans="1:2">
      <c r="A7553" s="509">
        <v>7550</v>
      </c>
      <c r="B7553" s="509" t="s">
        <v>9471</v>
      </c>
    </row>
    <row r="7554" spans="1:2">
      <c r="A7554" s="509">
        <v>7551</v>
      </c>
      <c r="B7554" s="509" t="s">
        <v>9472</v>
      </c>
    </row>
    <row r="7555" spans="1:2">
      <c r="A7555" s="509">
        <v>7552</v>
      </c>
      <c r="B7555" s="509" t="s">
        <v>9473</v>
      </c>
    </row>
    <row r="7556" spans="1:2">
      <c r="A7556" s="509">
        <v>7553</v>
      </c>
      <c r="B7556" s="509" t="s">
        <v>9474</v>
      </c>
    </row>
    <row r="7557" spans="1:2">
      <c r="A7557" s="509">
        <v>7554</v>
      </c>
      <c r="B7557" s="509" t="s">
        <v>9475</v>
      </c>
    </row>
    <row r="7558" spans="1:2">
      <c r="A7558" s="509">
        <v>7555</v>
      </c>
      <c r="B7558" s="509" t="s">
        <v>9476</v>
      </c>
    </row>
    <row r="7559" spans="1:2">
      <c r="A7559" s="509">
        <v>7556</v>
      </c>
      <c r="B7559" s="509" t="s">
        <v>9477</v>
      </c>
    </row>
    <row r="7560" spans="1:2">
      <c r="A7560" s="509">
        <v>7557</v>
      </c>
      <c r="B7560" s="509" t="s">
        <v>9478</v>
      </c>
    </row>
    <row r="7561" spans="1:2">
      <c r="A7561" s="509">
        <v>7558</v>
      </c>
      <c r="B7561" s="509" t="s">
        <v>9479</v>
      </c>
    </row>
    <row r="7562" spans="1:2">
      <c r="A7562" s="509">
        <v>7559</v>
      </c>
      <c r="B7562" s="509" t="s">
        <v>9480</v>
      </c>
    </row>
    <row r="7563" spans="1:2">
      <c r="A7563" s="509">
        <v>7560</v>
      </c>
      <c r="B7563" s="509" t="s">
        <v>9481</v>
      </c>
    </row>
    <row r="7564" spans="1:2">
      <c r="A7564" s="509">
        <v>7561</v>
      </c>
      <c r="B7564" s="509" t="s">
        <v>9482</v>
      </c>
    </row>
    <row r="7565" spans="1:2">
      <c r="A7565" s="509">
        <v>7562</v>
      </c>
      <c r="B7565" s="509" t="s">
        <v>9483</v>
      </c>
    </row>
    <row r="7566" spans="1:2">
      <c r="A7566" s="509">
        <v>7563</v>
      </c>
      <c r="B7566" s="509" t="s">
        <v>9484</v>
      </c>
    </row>
    <row r="7567" spans="1:2">
      <c r="A7567" s="509">
        <v>7564</v>
      </c>
      <c r="B7567" s="509" t="s">
        <v>9485</v>
      </c>
    </row>
    <row r="7568" spans="1:2">
      <c r="A7568" s="509">
        <v>7565</v>
      </c>
      <c r="B7568" s="509" t="s">
        <v>9486</v>
      </c>
    </row>
    <row r="7569" spans="1:2">
      <c r="A7569" s="509">
        <v>7566</v>
      </c>
      <c r="B7569" s="509" t="s">
        <v>9487</v>
      </c>
    </row>
    <row r="7570" spans="1:2">
      <c r="A7570" s="509">
        <v>7567</v>
      </c>
      <c r="B7570" s="509" t="s">
        <v>9488</v>
      </c>
    </row>
    <row r="7571" spans="1:2">
      <c r="A7571" s="509">
        <v>7568</v>
      </c>
      <c r="B7571" s="509" t="s">
        <v>9489</v>
      </c>
    </row>
    <row r="7572" spans="1:2">
      <c r="A7572" s="509">
        <v>7569</v>
      </c>
      <c r="B7572" s="509" t="s">
        <v>9490</v>
      </c>
    </row>
    <row r="7573" spans="1:2">
      <c r="A7573" s="509">
        <v>7570</v>
      </c>
      <c r="B7573" s="509" t="s">
        <v>9491</v>
      </c>
    </row>
    <row r="7574" spans="1:2">
      <c r="A7574" s="509">
        <v>7571</v>
      </c>
      <c r="B7574" s="509" t="s">
        <v>9492</v>
      </c>
    </row>
    <row r="7575" spans="1:2">
      <c r="A7575" s="509">
        <v>7572</v>
      </c>
      <c r="B7575" s="509" t="s">
        <v>9493</v>
      </c>
    </row>
    <row r="7576" spans="1:2">
      <c r="A7576" s="509">
        <v>7573</v>
      </c>
      <c r="B7576" s="509" t="s">
        <v>9494</v>
      </c>
    </row>
    <row r="7577" spans="1:2">
      <c r="A7577" s="509">
        <v>7574</v>
      </c>
      <c r="B7577" s="509" t="s">
        <v>9495</v>
      </c>
    </row>
    <row r="7578" spans="1:2">
      <c r="A7578" s="509">
        <v>7575</v>
      </c>
      <c r="B7578" s="509" t="s">
        <v>9496</v>
      </c>
    </row>
    <row r="7579" spans="1:2">
      <c r="A7579" s="509">
        <v>7576</v>
      </c>
      <c r="B7579" s="509" t="s">
        <v>9497</v>
      </c>
    </row>
    <row r="7580" spans="1:2">
      <c r="A7580" s="509">
        <v>7577</v>
      </c>
      <c r="B7580" s="509" t="s">
        <v>9498</v>
      </c>
    </row>
    <row r="7581" spans="1:2">
      <c r="A7581" s="509">
        <v>7578</v>
      </c>
      <c r="B7581" s="509" t="s">
        <v>9499</v>
      </c>
    </row>
    <row r="7582" spans="1:2">
      <c r="A7582" s="509">
        <v>7579</v>
      </c>
      <c r="B7582" s="509" t="s">
        <v>9500</v>
      </c>
    </row>
    <row r="7583" spans="1:2">
      <c r="A7583" s="509">
        <v>7580</v>
      </c>
      <c r="B7583" s="509" t="s">
        <v>9501</v>
      </c>
    </row>
    <row r="7584" spans="1:2">
      <c r="A7584" s="509">
        <v>7581</v>
      </c>
      <c r="B7584" s="509" t="s">
        <v>9502</v>
      </c>
    </row>
    <row r="7585" spans="1:2">
      <c r="A7585" s="509">
        <v>7582</v>
      </c>
      <c r="B7585" s="509" t="s">
        <v>9503</v>
      </c>
    </row>
    <row r="7586" spans="1:2">
      <c r="A7586" s="509">
        <v>7583</v>
      </c>
      <c r="B7586" s="509" t="s">
        <v>9504</v>
      </c>
    </row>
    <row r="7587" spans="1:2">
      <c r="A7587" s="509">
        <v>7584</v>
      </c>
      <c r="B7587" s="509" t="s">
        <v>9505</v>
      </c>
    </row>
    <row r="7588" spans="1:2">
      <c r="A7588" s="509">
        <v>7585</v>
      </c>
      <c r="B7588" s="509" t="s">
        <v>9506</v>
      </c>
    </row>
    <row r="7589" spans="1:2">
      <c r="A7589" s="509">
        <v>7586</v>
      </c>
      <c r="B7589" s="509" t="s">
        <v>9507</v>
      </c>
    </row>
  </sheetData>
  <pageMargins left="0.7" right="0.7" top="0.75" bottom="0.75" header="0.3" footer="0.3"/>
  <pageSetup scale="95" orientation="portrait" horizontalDpi="1200" verticalDpi="1200" r:id="rId1"/>
  <colBreaks count="3" manualBreakCount="3">
    <brk id="13" min="3" max="49" man="1"/>
    <brk id="20" min="3" max="49" man="1"/>
    <brk id="27" min="3" max="49"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Лист10"/>
  <dimension ref="A1:N76"/>
  <sheetViews>
    <sheetView topLeftCell="A61" workbookViewId="0">
      <selection activeCell="A77" sqref="A77:XFD77"/>
    </sheetView>
  </sheetViews>
  <sheetFormatPr defaultRowHeight="15"/>
  <cols>
    <col min="1" max="1" width="12.42578125" bestFit="1" customWidth="1"/>
    <col min="2" max="2" width="73.7109375" bestFit="1" customWidth="1"/>
    <col min="3" max="3" width="22.140625" customWidth="1"/>
    <col min="4" max="4" width="21.7109375" bestFit="1" customWidth="1"/>
    <col min="5" max="5" width="18.85546875" bestFit="1" customWidth="1"/>
    <col min="6" max="6" width="16.5703125" bestFit="1" customWidth="1"/>
    <col min="7" max="7" width="9.28515625" customWidth="1"/>
    <col min="8" max="8" width="13.28515625" customWidth="1"/>
    <col min="9" max="9" width="15.7109375" customWidth="1"/>
    <col min="10" max="10" width="10.85546875" customWidth="1"/>
    <col min="11" max="11" width="10.5703125" customWidth="1"/>
    <col min="12" max="12" width="11" customWidth="1"/>
    <col min="13" max="13" width="21.140625" customWidth="1"/>
    <col min="14" max="14" width="17.28515625" customWidth="1"/>
  </cols>
  <sheetData>
    <row r="1" spans="1:14">
      <c r="A1" s="1250" t="s">
        <v>528</v>
      </c>
      <c r="B1" s="1250" t="s">
        <v>529</v>
      </c>
      <c r="C1" s="1251" t="s">
        <v>530</v>
      </c>
      <c r="D1" s="1250" t="s">
        <v>531</v>
      </c>
      <c r="E1" s="1250" t="s">
        <v>532</v>
      </c>
      <c r="F1" s="1250" t="s">
        <v>533</v>
      </c>
      <c r="G1" s="1250" t="s">
        <v>534</v>
      </c>
      <c r="H1" s="1250" t="s">
        <v>535</v>
      </c>
      <c r="I1" s="1250" t="s">
        <v>536</v>
      </c>
      <c r="J1" s="1250" t="s">
        <v>537</v>
      </c>
      <c r="K1" s="1250" t="s">
        <v>538</v>
      </c>
      <c r="L1" s="1250" t="s">
        <v>539</v>
      </c>
      <c r="M1" s="1250" t="s">
        <v>540</v>
      </c>
      <c r="N1" s="1250" t="s">
        <v>541</v>
      </c>
    </row>
    <row r="2" spans="1:14">
      <c r="A2" s="2" t="s">
        <v>542</v>
      </c>
      <c r="B2" s="2" t="s">
        <v>543</v>
      </c>
      <c r="C2" s="3">
        <v>15000</v>
      </c>
      <c r="D2" s="2" t="s">
        <v>544</v>
      </c>
      <c r="E2" s="2" t="s">
        <v>545</v>
      </c>
      <c r="F2" s="2" t="s">
        <v>546</v>
      </c>
      <c r="G2" s="2">
        <v>22</v>
      </c>
      <c r="H2" s="2" t="s">
        <v>547</v>
      </c>
      <c r="I2" s="2" t="s">
        <v>548</v>
      </c>
      <c r="J2" s="2" t="s">
        <v>549</v>
      </c>
      <c r="K2" s="2" t="s">
        <v>550</v>
      </c>
      <c r="L2" s="2" t="s">
        <v>551</v>
      </c>
      <c r="M2" s="2">
        <f t="shared" ref="M2:M33" si="0">C2/(G2*365)</f>
        <v>1.8679950186799501</v>
      </c>
      <c r="N2" s="2" t="s">
        <v>55</v>
      </c>
    </row>
    <row r="3" spans="1:14">
      <c r="A3" s="2" t="s">
        <v>552</v>
      </c>
      <c r="B3" s="2" t="s">
        <v>553</v>
      </c>
      <c r="C3" s="3">
        <v>25000</v>
      </c>
      <c r="D3" s="2" t="s">
        <v>554</v>
      </c>
      <c r="E3" s="2"/>
      <c r="F3" s="2"/>
      <c r="G3" s="2">
        <v>29</v>
      </c>
      <c r="H3" s="2" t="s">
        <v>555</v>
      </c>
      <c r="I3" s="2" t="s">
        <v>556</v>
      </c>
      <c r="J3" s="2" t="s">
        <v>557</v>
      </c>
      <c r="K3" s="2" t="s">
        <v>558</v>
      </c>
      <c r="L3" s="2" t="s">
        <v>559</v>
      </c>
      <c r="M3" s="2">
        <f t="shared" si="0"/>
        <v>2.3618327822390173</v>
      </c>
      <c r="N3" s="2" t="s">
        <v>21</v>
      </c>
    </row>
    <row r="4" spans="1:14">
      <c r="A4" s="2" t="s">
        <v>560</v>
      </c>
      <c r="B4" s="2" t="s">
        <v>561</v>
      </c>
      <c r="C4" s="3">
        <v>35000</v>
      </c>
      <c r="D4" s="2" t="s">
        <v>562</v>
      </c>
      <c r="E4" s="2" t="s">
        <v>545</v>
      </c>
      <c r="F4" s="2" t="s">
        <v>563</v>
      </c>
      <c r="G4" s="2">
        <v>17</v>
      </c>
      <c r="H4" s="2" t="s">
        <v>564</v>
      </c>
      <c r="I4" s="2" t="s">
        <v>565</v>
      </c>
      <c r="J4" s="2" t="s">
        <v>557</v>
      </c>
      <c r="K4" s="2" t="s">
        <v>566</v>
      </c>
      <c r="L4" s="2" t="s">
        <v>567</v>
      </c>
      <c r="M4" s="2">
        <f t="shared" si="0"/>
        <v>5.6406124093473009</v>
      </c>
      <c r="N4" s="2" t="s">
        <v>17</v>
      </c>
    </row>
    <row r="5" spans="1:14">
      <c r="A5" s="2" t="s">
        <v>568</v>
      </c>
      <c r="B5" s="2" t="s">
        <v>569</v>
      </c>
      <c r="C5" s="3">
        <v>30000</v>
      </c>
      <c r="D5" s="2" t="s">
        <v>570</v>
      </c>
      <c r="E5" s="2" t="s">
        <v>571</v>
      </c>
      <c r="F5" s="2" t="s">
        <v>572</v>
      </c>
      <c r="G5" s="2">
        <v>45</v>
      </c>
      <c r="H5" s="2" t="s">
        <v>573</v>
      </c>
      <c r="I5" s="2" t="s">
        <v>574</v>
      </c>
      <c r="J5" s="2" t="s">
        <v>549</v>
      </c>
      <c r="K5" s="2" t="s">
        <v>575</v>
      </c>
      <c r="L5" s="2" t="s">
        <v>576</v>
      </c>
      <c r="M5" s="2">
        <f t="shared" si="0"/>
        <v>1.8264840182648401</v>
      </c>
      <c r="N5" s="2" t="s">
        <v>55</v>
      </c>
    </row>
    <row r="6" spans="1:14">
      <c r="A6" s="2" t="s">
        <v>577</v>
      </c>
      <c r="B6" s="2" t="s">
        <v>578</v>
      </c>
      <c r="C6" s="3">
        <v>21000</v>
      </c>
      <c r="D6" s="2" t="s">
        <v>579</v>
      </c>
      <c r="E6" s="2" t="s">
        <v>580</v>
      </c>
      <c r="F6" s="2" t="s">
        <v>581</v>
      </c>
      <c r="G6" s="2">
        <v>28</v>
      </c>
      <c r="H6" s="2" t="s">
        <v>582</v>
      </c>
      <c r="I6" s="2" t="s">
        <v>583</v>
      </c>
      <c r="J6" s="2" t="s">
        <v>557</v>
      </c>
      <c r="K6" s="2" t="s">
        <v>575</v>
      </c>
      <c r="L6" s="2" t="s">
        <v>584</v>
      </c>
      <c r="M6" s="2">
        <f t="shared" si="0"/>
        <v>2.0547945205479454</v>
      </c>
      <c r="N6" s="2" t="s">
        <v>21</v>
      </c>
    </row>
    <row r="7" spans="1:14">
      <c r="A7" s="2" t="s">
        <v>585</v>
      </c>
      <c r="B7" s="2" t="s">
        <v>586</v>
      </c>
      <c r="C7" s="3">
        <v>22000</v>
      </c>
      <c r="D7" s="2" t="s">
        <v>587</v>
      </c>
      <c r="E7" s="2" t="s">
        <v>588</v>
      </c>
      <c r="F7" s="2" t="s">
        <v>589</v>
      </c>
      <c r="G7" s="2">
        <v>31</v>
      </c>
      <c r="H7" s="2" t="s">
        <v>590</v>
      </c>
      <c r="I7" s="2" t="s">
        <v>591</v>
      </c>
      <c r="J7" s="2" t="s">
        <v>592</v>
      </c>
      <c r="K7" s="2" t="s">
        <v>593</v>
      </c>
      <c r="L7" s="4">
        <v>26</v>
      </c>
      <c r="M7" s="2">
        <f t="shared" si="0"/>
        <v>1.9443216968625718</v>
      </c>
      <c r="N7" s="2" t="s">
        <v>21</v>
      </c>
    </row>
    <row r="8" spans="1:14">
      <c r="A8" s="2" t="s">
        <v>594</v>
      </c>
      <c r="B8" s="2" t="s">
        <v>595</v>
      </c>
      <c r="C8" s="3">
        <v>27000</v>
      </c>
      <c r="D8" s="2" t="s">
        <v>596</v>
      </c>
      <c r="E8" s="2" t="s">
        <v>597</v>
      </c>
      <c r="F8" s="2" t="s">
        <v>598</v>
      </c>
      <c r="G8" s="2">
        <v>19</v>
      </c>
      <c r="H8" s="2" t="s">
        <v>599</v>
      </c>
      <c r="I8" s="2" t="s">
        <v>600</v>
      </c>
      <c r="J8" s="2" t="s">
        <v>557</v>
      </c>
      <c r="K8" s="2" t="s">
        <v>601</v>
      </c>
      <c r="L8" s="4">
        <v>47</v>
      </c>
      <c r="M8" s="2">
        <f t="shared" si="0"/>
        <v>3.8932948810382118</v>
      </c>
      <c r="N8" s="2" t="s">
        <v>17</v>
      </c>
    </row>
    <row r="9" spans="1:14">
      <c r="A9" s="2" t="s">
        <v>602</v>
      </c>
      <c r="B9" s="2" t="s">
        <v>603</v>
      </c>
      <c r="C9" s="3">
        <v>29000</v>
      </c>
      <c r="D9" s="2" t="s">
        <v>604</v>
      </c>
      <c r="E9" s="2" t="s">
        <v>605</v>
      </c>
      <c r="F9" s="2" t="s">
        <v>606</v>
      </c>
      <c r="G9" s="2">
        <v>21</v>
      </c>
      <c r="H9" s="2" t="s">
        <v>607</v>
      </c>
      <c r="I9" s="2" t="s">
        <v>608</v>
      </c>
      <c r="J9" s="2" t="s">
        <v>557</v>
      </c>
      <c r="K9" s="2" t="s">
        <v>609</v>
      </c>
      <c r="L9" s="4">
        <v>52</v>
      </c>
      <c r="M9" s="2">
        <f t="shared" si="0"/>
        <v>3.7834311806914545</v>
      </c>
      <c r="N9" s="2" t="s">
        <v>17</v>
      </c>
    </row>
    <row r="10" spans="1:14">
      <c r="A10" s="2" t="s">
        <v>610</v>
      </c>
      <c r="B10" s="2" t="s">
        <v>611</v>
      </c>
      <c r="C10" s="3">
        <v>23000</v>
      </c>
      <c r="D10" s="2" t="s">
        <v>612</v>
      </c>
      <c r="E10" s="2" t="s">
        <v>613</v>
      </c>
      <c r="F10" s="2" t="s">
        <v>614</v>
      </c>
      <c r="G10" s="2">
        <v>22</v>
      </c>
      <c r="H10" s="2" t="s">
        <v>615</v>
      </c>
      <c r="I10" s="2" t="s">
        <v>616</v>
      </c>
      <c r="J10" s="2" t="s">
        <v>592</v>
      </c>
      <c r="K10" s="2" t="s">
        <v>617</v>
      </c>
      <c r="L10" s="4">
        <v>53</v>
      </c>
      <c r="M10" s="2">
        <f t="shared" si="0"/>
        <v>2.8642590286425902</v>
      </c>
      <c r="N10" s="2" t="s">
        <v>21</v>
      </c>
    </row>
    <row r="11" spans="1:14">
      <c r="A11" s="2" t="s">
        <v>618</v>
      </c>
      <c r="B11" s="2" t="s">
        <v>619</v>
      </c>
      <c r="C11" s="3">
        <v>22000</v>
      </c>
      <c r="D11" s="2" t="s">
        <v>620</v>
      </c>
      <c r="E11" s="2" t="s">
        <v>545</v>
      </c>
      <c r="F11" s="2" t="s">
        <v>621</v>
      </c>
      <c r="G11" s="2">
        <v>17</v>
      </c>
      <c r="H11" s="2" t="s">
        <v>622</v>
      </c>
      <c r="I11" s="2"/>
      <c r="J11" s="2" t="s">
        <v>557</v>
      </c>
      <c r="K11" s="2" t="s">
        <v>575</v>
      </c>
      <c r="L11" s="4">
        <v>11</v>
      </c>
      <c r="M11" s="2">
        <f t="shared" si="0"/>
        <v>3.5455278001611603</v>
      </c>
      <c r="N11" s="2" t="s">
        <v>21</v>
      </c>
    </row>
    <row r="12" spans="1:14">
      <c r="A12" s="2" t="s">
        <v>623</v>
      </c>
      <c r="B12" s="2" t="s">
        <v>624</v>
      </c>
      <c r="C12" s="3">
        <v>24000</v>
      </c>
      <c r="D12" s="2" t="s">
        <v>625</v>
      </c>
      <c r="E12" s="2" t="s">
        <v>626</v>
      </c>
      <c r="F12" s="2" t="s">
        <v>627</v>
      </c>
      <c r="G12" s="2">
        <v>29</v>
      </c>
      <c r="H12" s="2" t="s">
        <v>628</v>
      </c>
      <c r="I12" s="2" t="s">
        <v>629</v>
      </c>
      <c r="J12" s="2" t="s">
        <v>592</v>
      </c>
      <c r="K12" s="2" t="s">
        <v>630</v>
      </c>
      <c r="L12" s="2" t="s">
        <v>631</v>
      </c>
      <c r="M12" s="2">
        <f t="shared" si="0"/>
        <v>2.2673594709494567</v>
      </c>
      <c r="N12" s="2" t="s">
        <v>21</v>
      </c>
    </row>
    <row r="13" spans="1:14">
      <c r="A13" s="2" t="s">
        <v>632</v>
      </c>
      <c r="B13" s="2" t="s">
        <v>633</v>
      </c>
      <c r="C13" s="3">
        <v>36000</v>
      </c>
      <c r="D13" s="2" t="s">
        <v>634</v>
      </c>
      <c r="E13" s="2" t="s">
        <v>635</v>
      </c>
      <c r="F13" s="2" t="s">
        <v>636</v>
      </c>
      <c r="G13" s="2">
        <v>34</v>
      </c>
      <c r="H13" s="2" t="s">
        <v>637</v>
      </c>
      <c r="I13" s="2" t="s">
        <v>638</v>
      </c>
      <c r="J13" s="2" t="s">
        <v>557</v>
      </c>
      <c r="K13" s="2" t="s">
        <v>575</v>
      </c>
      <c r="L13" s="2" t="s">
        <v>639</v>
      </c>
      <c r="M13" s="2">
        <f t="shared" si="0"/>
        <v>2.9008863819500403</v>
      </c>
      <c r="N13" s="2" t="s">
        <v>21</v>
      </c>
    </row>
    <row r="14" spans="1:14">
      <c r="A14" s="2" t="s">
        <v>640</v>
      </c>
      <c r="B14" s="2" t="s">
        <v>641</v>
      </c>
      <c r="C14" s="3">
        <v>62000</v>
      </c>
      <c r="D14" s="2" t="s">
        <v>642</v>
      </c>
      <c r="E14" s="2" t="s">
        <v>643</v>
      </c>
      <c r="F14" s="2" t="s">
        <v>644</v>
      </c>
      <c r="G14" s="2">
        <v>34</v>
      </c>
      <c r="H14" s="2" t="s">
        <v>645</v>
      </c>
      <c r="I14" s="2" t="s">
        <v>565</v>
      </c>
      <c r="J14" s="2" t="s">
        <v>592</v>
      </c>
      <c r="K14" s="2" t="s">
        <v>575</v>
      </c>
      <c r="L14" s="2" t="s">
        <v>646</v>
      </c>
      <c r="M14" s="2">
        <f t="shared" si="0"/>
        <v>4.9959709911361809</v>
      </c>
      <c r="N14" s="2" t="s">
        <v>17</v>
      </c>
    </row>
    <row r="15" spans="1:14">
      <c r="A15" s="2" t="s">
        <v>647</v>
      </c>
      <c r="B15" s="2" t="s">
        <v>648</v>
      </c>
      <c r="C15" s="3">
        <v>21000</v>
      </c>
      <c r="D15" s="2" t="s">
        <v>649</v>
      </c>
      <c r="E15" s="2" t="s">
        <v>650</v>
      </c>
      <c r="F15" s="2" t="s">
        <v>651</v>
      </c>
      <c r="G15" s="2">
        <v>19</v>
      </c>
      <c r="H15" s="2" t="s">
        <v>652</v>
      </c>
      <c r="I15" s="2" t="s">
        <v>653</v>
      </c>
      <c r="J15" s="2" t="s">
        <v>549</v>
      </c>
      <c r="K15" s="2" t="s">
        <v>654</v>
      </c>
      <c r="L15" s="2" t="s">
        <v>655</v>
      </c>
      <c r="M15" s="2">
        <f t="shared" si="0"/>
        <v>3.028118240807498</v>
      </c>
      <c r="N15" s="2" t="s">
        <v>21</v>
      </c>
    </row>
    <row r="16" spans="1:14">
      <c r="A16" s="2" t="s">
        <v>656</v>
      </c>
      <c r="B16" s="2" t="s">
        <v>657</v>
      </c>
      <c r="C16" s="3">
        <v>38000</v>
      </c>
      <c r="D16" s="2" t="s">
        <v>658</v>
      </c>
      <c r="E16" s="2" t="s">
        <v>659</v>
      </c>
      <c r="F16" s="2" t="s">
        <v>660</v>
      </c>
      <c r="G16" s="2">
        <v>22</v>
      </c>
      <c r="H16" s="2" t="s">
        <v>661</v>
      </c>
      <c r="I16" s="2" t="s">
        <v>662</v>
      </c>
      <c r="J16" s="2" t="s">
        <v>557</v>
      </c>
      <c r="K16" s="2" t="s">
        <v>663</v>
      </c>
      <c r="L16" s="2" t="s">
        <v>664</v>
      </c>
      <c r="M16" s="2">
        <f t="shared" si="0"/>
        <v>4.7322540473225407</v>
      </c>
      <c r="N16" s="2" t="s">
        <v>17</v>
      </c>
    </row>
    <row r="17" spans="1:14">
      <c r="A17" s="2" t="s">
        <v>665</v>
      </c>
      <c r="B17" s="2" t="s">
        <v>666</v>
      </c>
      <c r="C17" s="3">
        <v>19000</v>
      </c>
      <c r="D17" s="2" t="s">
        <v>667</v>
      </c>
      <c r="E17" s="2" t="s">
        <v>668</v>
      </c>
      <c r="F17" s="2" t="s">
        <v>669</v>
      </c>
      <c r="G17" s="2">
        <v>32</v>
      </c>
      <c r="H17" s="2" t="s">
        <v>670</v>
      </c>
      <c r="I17" s="2" t="s">
        <v>616</v>
      </c>
      <c r="J17" s="2" t="s">
        <v>592</v>
      </c>
      <c r="K17" s="2" t="s">
        <v>575</v>
      </c>
      <c r="L17" s="2" t="s">
        <v>671</v>
      </c>
      <c r="M17" s="2">
        <f t="shared" si="0"/>
        <v>1.6267123287671232</v>
      </c>
      <c r="N17" s="2" t="s">
        <v>55</v>
      </c>
    </row>
    <row r="18" spans="1:14">
      <c r="A18" s="2" t="s">
        <v>672</v>
      </c>
      <c r="B18" s="2" t="s">
        <v>673</v>
      </c>
      <c r="C18" s="3">
        <v>26000</v>
      </c>
      <c r="D18" s="2" t="s">
        <v>674</v>
      </c>
      <c r="E18" s="2" t="s">
        <v>675</v>
      </c>
      <c r="F18" s="2" t="s">
        <v>676</v>
      </c>
      <c r="G18" s="2">
        <v>24</v>
      </c>
      <c r="H18" s="2" t="s">
        <v>677</v>
      </c>
      <c r="I18" s="2" t="s">
        <v>616</v>
      </c>
      <c r="J18" s="2" t="s">
        <v>557</v>
      </c>
      <c r="K18" s="2" t="s">
        <v>575</v>
      </c>
      <c r="L18" s="2" t="s">
        <v>678</v>
      </c>
      <c r="M18" s="2">
        <f t="shared" si="0"/>
        <v>2.9680365296803655</v>
      </c>
      <c r="N18" s="2" t="s">
        <v>21</v>
      </c>
    </row>
    <row r="19" spans="1:14">
      <c r="A19" s="2" t="s">
        <v>679</v>
      </c>
      <c r="B19" s="2" t="s">
        <v>680</v>
      </c>
      <c r="C19" s="3">
        <v>22000</v>
      </c>
      <c r="D19" s="2" t="s">
        <v>681</v>
      </c>
      <c r="E19" s="2" t="s">
        <v>682</v>
      </c>
      <c r="F19" s="2" t="s">
        <v>683</v>
      </c>
      <c r="G19" s="2">
        <v>18</v>
      </c>
      <c r="H19" s="2" t="s">
        <v>684</v>
      </c>
      <c r="I19" s="2" t="s">
        <v>685</v>
      </c>
      <c r="J19" s="2" t="s">
        <v>592</v>
      </c>
      <c r="K19" s="2" t="s">
        <v>686</v>
      </c>
      <c r="L19" s="4">
        <v>33</v>
      </c>
      <c r="M19" s="2">
        <f t="shared" si="0"/>
        <v>3.3485540334855401</v>
      </c>
      <c r="N19" s="2" t="s">
        <v>21</v>
      </c>
    </row>
    <row r="20" spans="1:14">
      <c r="A20" s="2" t="s">
        <v>687</v>
      </c>
      <c r="B20" s="2" t="s">
        <v>688</v>
      </c>
      <c r="C20" s="3">
        <v>15000</v>
      </c>
      <c r="D20" s="2" t="s">
        <v>689</v>
      </c>
      <c r="E20" s="2" t="s">
        <v>690</v>
      </c>
      <c r="F20" s="2" t="s">
        <v>691</v>
      </c>
      <c r="G20" s="2">
        <v>21</v>
      </c>
      <c r="H20" s="2" t="s">
        <v>692</v>
      </c>
      <c r="I20" s="2" t="s">
        <v>693</v>
      </c>
      <c r="J20" s="2" t="s">
        <v>557</v>
      </c>
      <c r="K20" s="2" t="s">
        <v>694</v>
      </c>
      <c r="L20" s="4">
        <v>22</v>
      </c>
      <c r="M20" s="2">
        <f t="shared" si="0"/>
        <v>1.9569471624266144</v>
      </c>
      <c r="N20" s="2" t="s">
        <v>55</v>
      </c>
    </row>
    <row r="21" spans="1:14">
      <c r="A21" s="2" t="s">
        <v>695</v>
      </c>
      <c r="B21" s="2" t="s">
        <v>696</v>
      </c>
      <c r="C21" s="3">
        <v>21000</v>
      </c>
      <c r="D21" s="2" t="s">
        <v>697</v>
      </c>
      <c r="E21" s="2" t="s">
        <v>698</v>
      </c>
      <c r="F21" s="2" t="s">
        <v>699</v>
      </c>
      <c r="G21" s="2">
        <v>15</v>
      </c>
      <c r="H21" s="2" t="s">
        <v>700</v>
      </c>
      <c r="I21" s="2" t="s">
        <v>701</v>
      </c>
      <c r="J21" s="2" t="s">
        <v>557</v>
      </c>
      <c r="K21" s="2" t="s">
        <v>702</v>
      </c>
      <c r="L21" s="4">
        <v>6</v>
      </c>
      <c r="M21" s="2">
        <f t="shared" si="0"/>
        <v>3.8356164383561642</v>
      </c>
      <c r="N21" s="2" t="s">
        <v>21</v>
      </c>
    </row>
    <row r="22" spans="1:14">
      <c r="A22" s="2" t="s">
        <v>703</v>
      </c>
      <c r="B22" s="2" t="s">
        <v>704</v>
      </c>
      <c r="C22" s="3">
        <v>28000</v>
      </c>
      <c r="D22" s="2" t="s">
        <v>705</v>
      </c>
      <c r="E22" s="2" t="s">
        <v>706</v>
      </c>
      <c r="F22" s="2" t="s">
        <v>707</v>
      </c>
      <c r="G22" s="2">
        <v>27</v>
      </c>
      <c r="H22" s="2" t="s">
        <v>607</v>
      </c>
      <c r="I22" s="2" t="s">
        <v>708</v>
      </c>
      <c r="J22" s="2" t="s">
        <v>557</v>
      </c>
      <c r="K22" s="2" t="s">
        <v>709</v>
      </c>
      <c r="L22" s="2" t="s">
        <v>710</v>
      </c>
      <c r="M22" s="2">
        <f t="shared" si="0"/>
        <v>2.8411973617453068</v>
      </c>
      <c r="N22" s="2" t="s">
        <v>21</v>
      </c>
    </row>
    <row r="23" spans="1:14">
      <c r="A23" s="2" t="s">
        <v>711</v>
      </c>
      <c r="B23" s="2" t="s">
        <v>712</v>
      </c>
      <c r="C23" s="3">
        <v>34000</v>
      </c>
      <c r="D23" s="2" t="s">
        <v>713</v>
      </c>
      <c r="E23" s="2" t="s">
        <v>714</v>
      </c>
      <c r="F23" s="2" t="s">
        <v>715</v>
      </c>
      <c r="G23" s="2">
        <v>29</v>
      </c>
      <c r="H23" s="2" t="s">
        <v>582</v>
      </c>
      <c r="I23" s="2" t="s">
        <v>616</v>
      </c>
      <c r="J23" s="2" t="s">
        <v>592</v>
      </c>
      <c r="K23" s="2" t="s">
        <v>716</v>
      </c>
      <c r="L23" s="4">
        <v>9</v>
      </c>
      <c r="M23" s="2">
        <f t="shared" si="0"/>
        <v>3.2120925838450636</v>
      </c>
      <c r="N23" s="2" t="s">
        <v>21</v>
      </c>
    </row>
    <row r="24" spans="1:14">
      <c r="A24" s="2" t="s">
        <v>717</v>
      </c>
      <c r="B24" s="2" t="s">
        <v>718</v>
      </c>
      <c r="C24" s="3">
        <v>27000</v>
      </c>
      <c r="D24" s="2" t="s">
        <v>719</v>
      </c>
      <c r="E24" s="2" t="s">
        <v>545</v>
      </c>
      <c r="F24" s="2" t="s">
        <v>720</v>
      </c>
      <c r="G24" s="2">
        <v>17</v>
      </c>
      <c r="H24" s="2" t="s">
        <v>721</v>
      </c>
      <c r="I24" s="2" t="s">
        <v>653</v>
      </c>
      <c r="J24" s="2" t="s">
        <v>592</v>
      </c>
      <c r="K24" s="2" t="s">
        <v>722</v>
      </c>
      <c r="L24" s="2" t="s">
        <v>723</v>
      </c>
      <c r="M24" s="2">
        <f t="shared" si="0"/>
        <v>4.3513295729250601</v>
      </c>
      <c r="N24" s="2" t="s">
        <v>17</v>
      </c>
    </row>
    <row r="25" spans="1:14">
      <c r="A25" s="2" t="s">
        <v>724</v>
      </c>
      <c r="B25" s="2" t="s">
        <v>725</v>
      </c>
      <c r="C25" s="3">
        <v>39000</v>
      </c>
      <c r="D25" s="2" t="s">
        <v>726</v>
      </c>
      <c r="E25" s="2" t="s">
        <v>727</v>
      </c>
      <c r="F25" s="2" t="s">
        <v>728</v>
      </c>
      <c r="G25" s="2">
        <v>26</v>
      </c>
      <c r="H25" s="2" t="s">
        <v>582</v>
      </c>
      <c r="I25" s="2" t="s">
        <v>729</v>
      </c>
      <c r="J25" s="2" t="s">
        <v>557</v>
      </c>
      <c r="K25" s="2" t="s">
        <v>730</v>
      </c>
      <c r="L25" s="2" t="s">
        <v>731</v>
      </c>
      <c r="M25" s="2">
        <f t="shared" si="0"/>
        <v>4.1095890410958908</v>
      </c>
      <c r="N25" s="2" t="s">
        <v>17</v>
      </c>
    </row>
    <row r="26" spans="1:14">
      <c r="A26" s="2" t="s">
        <v>732</v>
      </c>
      <c r="B26" s="2" t="s">
        <v>733</v>
      </c>
      <c r="C26" s="3">
        <v>15000</v>
      </c>
      <c r="D26" s="2" t="s">
        <v>734</v>
      </c>
      <c r="E26" s="2" t="s">
        <v>735</v>
      </c>
      <c r="F26" s="2" t="s">
        <v>736</v>
      </c>
      <c r="G26" s="2">
        <v>35</v>
      </c>
      <c r="H26" s="2" t="s">
        <v>737</v>
      </c>
      <c r="I26" s="2" t="s">
        <v>738</v>
      </c>
      <c r="J26" s="2" t="s">
        <v>592</v>
      </c>
      <c r="K26" s="2" t="s">
        <v>739</v>
      </c>
      <c r="L26" s="4">
        <v>24</v>
      </c>
      <c r="M26" s="2">
        <f t="shared" si="0"/>
        <v>1.1741682974559686</v>
      </c>
      <c r="N26" s="2" t="s">
        <v>55</v>
      </c>
    </row>
    <row r="27" spans="1:14">
      <c r="A27" s="2" t="s">
        <v>740</v>
      </c>
      <c r="B27" s="2" t="s">
        <v>741</v>
      </c>
      <c r="C27" s="3">
        <v>35000</v>
      </c>
      <c r="D27" s="2" t="s">
        <v>742</v>
      </c>
      <c r="E27" s="2" t="s">
        <v>743</v>
      </c>
      <c r="F27" s="2" t="s">
        <v>744</v>
      </c>
      <c r="G27" s="2">
        <v>41</v>
      </c>
      <c r="H27" s="2" t="s">
        <v>745</v>
      </c>
      <c r="I27" s="2" t="s">
        <v>746</v>
      </c>
      <c r="J27" s="2" t="s">
        <v>557</v>
      </c>
      <c r="K27" s="2" t="s">
        <v>739</v>
      </c>
      <c r="L27" s="2" t="s">
        <v>747</v>
      </c>
      <c r="M27" s="2">
        <f t="shared" si="0"/>
        <v>2.3387905111927831</v>
      </c>
      <c r="N27" s="2" t="s">
        <v>21</v>
      </c>
    </row>
    <row r="28" spans="1:14">
      <c r="A28" s="2" t="s">
        <v>748</v>
      </c>
      <c r="B28" s="2" t="s">
        <v>749</v>
      </c>
      <c r="C28" s="3">
        <v>34000</v>
      </c>
      <c r="D28" s="2" t="s">
        <v>750</v>
      </c>
      <c r="E28" s="2" t="s">
        <v>751</v>
      </c>
      <c r="F28" s="2" t="s">
        <v>752</v>
      </c>
      <c r="G28" s="2">
        <v>32</v>
      </c>
      <c r="H28" s="2" t="s">
        <v>615</v>
      </c>
      <c r="I28" s="2" t="s">
        <v>662</v>
      </c>
      <c r="J28" s="2" t="s">
        <v>592</v>
      </c>
      <c r="K28" s="2" t="s">
        <v>753</v>
      </c>
      <c r="L28" s="2" t="s">
        <v>754</v>
      </c>
      <c r="M28" s="2">
        <f t="shared" si="0"/>
        <v>2.9109589041095889</v>
      </c>
      <c r="N28" s="2" t="s">
        <v>21</v>
      </c>
    </row>
    <row r="29" spans="1:14">
      <c r="A29" s="2" t="s">
        <v>755</v>
      </c>
      <c r="B29" s="2" t="s">
        <v>756</v>
      </c>
      <c r="C29" s="3">
        <v>28000</v>
      </c>
      <c r="D29" s="2" t="s">
        <v>757</v>
      </c>
      <c r="E29" s="2" t="s">
        <v>758</v>
      </c>
      <c r="F29" s="2" t="s">
        <v>759</v>
      </c>
      <c r="G29" s="2">
        <v>21</v>
      </c>
      <c r="H29" s="2" t="s">
        <v>760</v>
      </c>
      <c r="I29" s="2" t="s">
        <v>761</v>
      </c>
      <c r="J29" s="2" t="s">
        <v>592</v>
      </c>
      <c r="K29" s="2" t="s">
        <v>575</v>
      </c>
      <c r="L29" s="2" t="s">
        <v>762</v>
      </c>
      <c r="M29" s="2">
        <f t="shared" si="0"/>
        <v>3.6529680365296802</v>
      </c>
      <c r="N29" s="2" t="s">
        <v>21</v>
      </c>
    </row>
    <row r="30" spans="1:14">
      <c r="A30" s="2" t="s">
        <v>763</v>
      </c>
      <c r="B30" s="2" t="s">
        <v>764</v>
      </c>
      <c r="C30" s="3">
        <v>27000</v>
      </c>
      <c r="D30" s="2" t="s">
        <v>765</v>
      </c>
      <c r="E30" s="2" t="s">
        <v>766</v>
      </c>
      <c r="F30" s="2" t="s">
        <v>767</v>
      </c>
      <c r="G30" s="2">
        <v>17</v>
      </c>
      <c r="H30" s="2" t="s">
        <v>645</v>
      </c>
      <c r="I30" s="2" t="s">
        <v>768</v>
      </c>
      <c r="J30" s="2" t="s">
        <v>557</v>
      </c>
      <c r="K30" s="2" t="s">
        <v>575</v>
      </c>
      <c r="L30" s="2" t="s">
        <v>769</v>
      </c>
      <c r="M30" s="2">
        <f t="shared" si="0"/>
        <v>4.3513295729250601</v>
      </c>
      <c r="N30" s="2" t="s">
        <v>17</v>
      </c>
    </row>
    <row r="31" spans="1:14">
      <c r="A31" s="2" t="s">
        <v>770</v>
      </c>
      <c r="B31" s="2" t="s">
        <v>771</v>
      </c>
      <c r="C31" s="3">
        <v>29000</v>
      </c>
      <c r="D31" s="2" t="s">
        <v>772</v>
      </c>
      <c r="E31" s="2" t="s">
        <v>773</v>
      </c>
      <c r="F31" s="2" t="s">
        <v>774</v>
      </c>
      <c r="G31" s="2">
        <v>37</v>
      </c>
      <c r="H31" s="2" t="s">
        <v>775</v>
      </c>
      <c r="I31" s="2" t="s">
        <v>701</v>
      </c>
      <c r="J31" s="2" t="s">
        <v>557</v>
      </c>
      <c r="K31" s="2" t="s">
        <v>776</v>
      </c>
      <c r="L31" s="2" t="s">
        <v>777</v>
      </c>
      <c r="M31" s="2">
        <f t="shared" si="0"/>
        <v>2.1473528322843389</v>
      </c>
      <c r="N31" s="2" t="s">
        <v>21</v>
      </c>
    </row>
    <row r="32" spans="1:14">
      <c r="A32" s="2" t="s">
        <v>778</v>
      </c>
      <c r="B32" s="2" t="s">
        <v>779</v>
      </c>
      <c r="C32" s="3">
        <v>28000</v>
      </c>
      <c r="D32" s="2" t="s">
        <v>780</v>
      </c>
      <c r="E32" s="2" t="s">
        <v>781</v>
      </c>
      <c r="F32" s="2" t="s">
        <v>782</v>
      </c>
      <c r="G32" s="2">
        <v>19</v>
      </c>
      <c r="H32" s="2" t="s">
        <v>783</v>
      </c>
      <c r="I32" s="2" t="s">
        <v>583</v>
      </c>
      <c r="J32" s="2" t="s">
        <v>549</v>
      </c>
      <c r="K32" s="2" t="s">
        <v>575</v>
      </c>
      <c r="L32" s="2" t="s">
        <v>784</v>
      </c>
      <c r="M32" s="2">
        <f t="shared" si="0"/>
        <v>4.0374909877433307</v>
      </c>
      <c r="N32" s="2" t="s">
        <v>17</v>
      </c>
    </row>
    <row r="33" spans="1:14">
      <c r="A33" s="2" t="s">
        <v>785</v>
      </c>
      <c r="B33" s="2" t="s">
        <v>786</v>
      </c>
      <c r="C33" s="3">
        <v>16000</v>
      </c>
      <c r="D33" s="2" t="s">
        <v>734</v>
      </c>
      <c r="E33" s="2" t="s">
        <v>787</v>
      </c>
      <c r="F33" s="2" t="s">
        <v>788</v>
      </c>
      <c r="G33" s="2">
        <v>34</v>
      </c>
      <c r="H33" s="2" t="s">
        <v>789</v>
      </c>
      <c r="I33" s="2" t="s">
        <v>616</v>
      </c>
      <c r="J33" s="2" t="s">
        <v>549</v>
      </c>
      <c r="K33" s="2" t="s">
        <v>575</v>
      </c>
      <c r="L33" s="4">
        <v>17</v>
      </c>
      <c r="M33" s="2">
        <f t="shared" si="0"/>
        <v>1.2892828364222402</v>
      </c>
      <c r="N33" s="2" t="s">
        <v>55</v>
      </c>
    </row>
    <row r="34" spans="1:14">
      <c r="A34" s="2" t="s">
        <v>790</v>
      </c>
      <c r="B34" s="2" t="s">
        <v>791</v>
      </c>
      <c r="C34" s="3">
        <v>35000</v>
      </c>
      <c r="D34" s="2" t="s">
        <v>792</v>
      </c>
      <c r="E34" s="2" t="s">
        <v>793</v>
      </c>
      <c r="F34" s="2" t="s">
        <v>794</v>
      </c>
      <c r="G34" s="2">
        <v>23</v>
      </c>
      <c r="H34" s="2" t="s">
        <v>760</v>
      </c>
      <c r="I34" s="2" t="s">
        <v>565</v>
      </c>
      <c r="J34" s="2" t="s">
        <v>557</v>
      </c>
      <c r="K34" s="2" t="s">
        <v>575</v>
      </c>
      <c r="L34" s="2" t="s">
        <v>795</v>
      </c>
      <c r="M34" s="2">
        <f t="shared" ref="M34:M65" si="1">C34/(G34*365)</f>
        <v>4.1691483025610481</v>
      </c>
      <c r="N34" s="2" t="s">
        <v>17</v>
      </c>
    </row>
    <row r="35" spans="1:14">
      <c r="A35" s="2" t="s">
        <v>796</v>
      </c>
      <c r="B35" s="2" t="s">
        <v>797</v>
      </c>
      <c r="C35" s="3">
        <v>32000</v>
      </c>
      <c r="D35" s="2" t="s">
        <v>798</v>
      </c>
      <c r="E35" s="2" t="s">
        <v>799</v>
      </c>
      <c r="F35" s="2" t="s">
        <v>800</v>
      </c>
      <c r="G35" s="2">
        <v>42</v>
      </c>
      <c r="H35" s="2" t="s">
        <v>801</v>
      </c>
      <c r="I35" s="2" t="s">
        <v>802</v>
      </c>
      <c r="J35" s="2" t="s">
        <v>549</v>
      </c>
      <c r="K35" s="2" t="s">
        <v>575</v>
      </c>
      <c r="L35" s="2" t="s">
        <v>803</v>
      </c>
      <c r="M35" s="2">
        <f t="shared" si="1"/>
        <v>2.0874103065883887</v>
      </c>
      <c r="N35" s="2" t="s">
        <v>21</v>
      </c>
    </row>
    <row r="36" spans="1:14">
      <c r="A36" s="2" t="s">
        <v>804</v>
      </c>
      <c r="B36" s="2" t="s">
        <v>805</v>
      </c>
      <c r="C36" s="3">
        <v>24000</v>
      </c>
      <c r="D36" s="2" t="s">
        <v>806</v>
      </c>
      <c r="E36" s="2" t="s">
        <v>807</v>
      </c>
      <c r="F36" s="2" t="s">
        <v>808</v>
      </c>
      <c r="G36" s="2">
        <v>17</v>
      </c>
      <c r="H36" s="2" t="s">
        <v>809</v>
      </c>
      <c r="I36" s="2" t="s">
        <v>662</v>
      </c>
      <c r="J36" s="2" t="s">
        <v>592</v>
      </c>
      <c r="K36" s="2" t="s">
        <v>575</v>
      </c>
      <c r="L36" s="2" t="s">
        <v>810</v>
      </c>
      <c r="M36" s="2">
        <f t="shared" si="1"/>
        <v>3.8678485092667203</v>
      </c>
      <c r="N36" s="2" t="s">
        <v>21</v>
      </c>
    </row>
    <row r="37" spans="1:14">
      <c r="A37" s="2" t="s">
        <v>811</v>
      </c>
      <c r="B37" s="2" t="s">
        <v>741</v>
      </c>
      <c r="C37" s="3">
        <v>23000</v>
      </c>
      <c r="D37" s="2" t="s">
        <v>812</v>
      </c>
      <c r="E37" s="2" t="s">
        <v>813</v>
      </c>
      <c r="F37" s="2" t="s">
        <v>814</v>
      </c>
      <c r="G37" s="2">
        <v>41</v>
      </c>
      <c r="H37" s="2" t="s">
        <v>815</v>
      </c>
      <c r="I37" s="2" t="s">
        <v>746</v>
      </c>
      <c r="J37" s="2" t="s">
        <v>549</v>
      </c>
      <c r="K37" s="2" t="s">
        <v>575</v>
      </c>
      <c r="L37" s="2" t="s">
        <v>816</v>
      </c>
      <c r="M37" s="2">
        <f t="shared" si="1"/>
        <v>1.536919478783829</v>
      </c>
      <c r="N37" s="2" t="s">
        <v>55</v>
      </c>
    </row>
    <row r="38" spans="1:14">
      <c r="A38" s="2" t="s">
        <v>817</v>
      </c>
      <c r="B38" s="2" t="s">
        <v>818</v>
      </c>
      <c r="C38" s="3">
        <v>22000</v>
      </c>
      <c r="D38" s="2" t="s">
        <v>819</v>
      </c>
      <c r="E38" s="2" t="s">
        <v>820</v>
      </c>
      <c r="F38" s="2" t="s">
        <v>821</v>
      </c>
      <c r="G38" s="2">
        <v>29</v>
      </c>
      <c r="H38" s="2" t="s">
        <v>822</v>
      </c>
      <c r="I38" s="2" t="s">
        <v>616</v>
      </c>
      <c r="J38" s="2" t="s">
        <v>557</v>
      </c>
      <c r="K38" s="2" t="s">
        <v>575</v>
      </c>
      <c r="L38" s="2" t="s">
        <v>823</v>
      </c>
      <c r="M38" s="2">
        <f t="shared" si="1"/>
        <v>2.0784128483703355</v>
      </c>
      <c r="N38" s="2" t="s">
        <v>21</v>
      </c>
    </row>
    <row r="39" spans="1:14">
      <c r="A39" s="2" t="s">
        <v>824</v>
      </c>
      <c r="B39" s="2" t="s">
        <v>825</v>
      </c>
      <c r="C39" s="3">
        <v>17000</v>
      </c>
      <c r="D39" s="2" t="s">
        <v>826</v>
      </c>
      <c r="E39" s="2" t="s">
        <v>735</v>
      </c>
      <c r="F39" s="2" t="s">
        <v>819</v>
      </c>
      <c r="G39" s="2">
        <v>14</v>
      </c>
      <c r="H39" s="2" t="s">
        <v>827</v>
      </c>
      <c r="I39" s="2" t="s">
        <v>828</v>
      </c>
      <c r="J39" s="2" t="s">
        <v>592</v>
      </c>
      <c r="K39" s="2" t="s">
        <v>829</v>
      </c>
      <c r="L39" s="2" t="s">
        <v>830</v>
      </c>
      <c r="M39" s="2">
        <f t="shared" si="1"/>
        <v>3.3268101761252447</v>
      </c>
      <c r="N39" s="2" t="s">
        <v>21</v>
      </c>
    </row>
    <row r="40" spans="1:14">
      <c r="A40" s="2" t="s">
        <v>831</v>
      </c>
      <c r="B40" s="2" t="s">
        <v>832</v>
      </c>
      <c r="C40" s="3">
        <v>21000</v>
      </c>
      <c r="D40" s="2" t="s">
        <v>833</v>
      </c>
      <c r="E40" s="2" t="s">
        <v>834</v>
      </c>
      <c r="F40" s="2" t="s">
        <v>835</v>
      </c>
      <c r="G40" s="2">
        <v>27</v>
      </c>
      <c r="H40" s="2" t="s">
        <v>582</v>
      </c>
      <c r="I40" s="2" t="s">
        <v>574</v>
      </c>
      <c r="J40" s="2" t="s">
        <v>592</v>
      </c>
      <c r="K40" s="2" t="s">
        <v>575</v>
      </c>
      <c r="L40" s="2" t="s">
        <v>836</v>
      </c>
      <c r="M40" s="2">
        <f t="shared" si="1"/>
        <v>2.1308980213089801</v>
      </c>
      <c r="N40" s="2" t="s">
        <v>21</v>
      </c>
    </row>
    <row r="41" spans="1:14">
      <c r="A41" s="2" t="s">
        <v>837</v>
      </c>
      <c r="B41" s="2" t="s">
        <v>838</v>
      </c>
      <c r="C41" s="3">
        <v>52000</v>
      </c>
      <c r="D41" s="2" t="s">
        <v>839</v>
      </c>
      <c r="E41" s="2" t="s">
        <v>840</v>
      </c>
      <c r="F41" s="2" t="s">
        <v>841</v>
      </c>
      <c r="G41" s="2">
        <v>12</v>
      </c>
      <c r="H41" s="2" t="s">
        <v>760</v>
      </c>
      <c r="I41" s="2" t="s">
        <v>701</v>
      </c>
      <c r="J41" s="2" t="s">
        <v>842</v>
      </c>
      <c r="K41" s="2" t="s">
        <v>843</v>
      </c>
      <c r="L41" s="2" t="s">
        <v>844</v>
      </c>
      <c r="M41" s="2">
        <f t="shared" si="1"/>
        <v>11.872146118721462</v>
      </c>
      <c r="N41" s="2" t="s">
        <v>845</v>
      </c>
    </row>
    <row r="42" spans="1:14">
      <c r="A42" s="2" t="s">
        <v>846</v>
      </c>
      <c r="B42" s="2" t="s">
        <v>847</v>
      </c>
      <c r="C42" s="3">
        <v>41000</v>
      </c>
      <c r="D42" s="2" t="s">
        <v>848</v>
      </c>
      <c r="E42" s="2" t="s">
        <v>849</v>
      </c>
      <c r="F42" s="2" t="s">
        <v>850</v>
      </c>
      <c r="G42" s="2">
        <v>25</v>
      </c>
      <c r="H42" s="2" t="s">
        <v>851</v>
      </c>
      <c r="I42" s="2" t="s">
        <v>701</v>
      </c>
      <c r="J42" s="2" t="s">
        <v>592</v>
      </c>
      <c r="K42" s="2" t="s">
        <v>575</v>
      </c>
      <c r="L42" s="2" t="s">
        <v>852</v>
      </c>
      <c r="M42" s="2">
        <f t="shared" si="1"/>
        <v>4.493150684931507</v>
      </c>
      <c r="N42" s="2" t="s">
        <v>17</v>
      </c>
    </row>
    <row r="43" spans="1:14">
      <c r="A43" s="2" t="s">
        <v>853</v>
      </c>
      <c r="B43" s="2" t="s">
        <v>854</v>
      </c>
      <c r="C43" s="3">
        <v>32000</v>
      </c>
      <c r="D43" s="2" t="s">
        <v>855</v>
      </c>
      <c r="E43" s="2" t="s">
        <v>856</v>
      </c>
      <c r="F43" s="2" t="s">
        <v>857</v>
      </c>
      <c r="G43" s="2">
        <v>36</v>
      </c>
      <c r="H43" s="2" t="s">
        <v>858</v>
      </c>
      <c r="I43" s="2" t="s">
        <v>859</v>
      </c>
      <c r="J43" s="2" t="s">
        <v>592</v>
      </c>
      <c r="K43" s="2" t="s">
        <v>860</v>
      </c>
      <c r="L43" s="2" t="s">
        <v>861</v>
      </c>
      <c r="M43" s="2">
        <f t="shared" si="1"/>
        <v>2.4353120243531201</v>
      </c>
      <c r="N43" s="2" t="s">
        <v>21</v>
      </c>
    </row>
    <row r="44" spans="1:14">
      <c r="A44" s="2" t="s">
        <v>862</v>
      </c>
      <c r="B44" s="2" t="s">
        <v>863</v>
      </c>
      <c r="C44" s="3">
        <v>41000</v>
      </c>
      <c r="D44" s="2" t="s">
        <v>864</v>
      </c>
      <c r="E44" s="2" t="s">
        <v>865</v>
      </c>
      <c r="F44" s="2" t="s">
        <v>866</v>
      </c>
      <c r="G44" s="2">
        <v>17</v>
      </c>
      <c r="H44" s="2" t="s">
        <v>867</v>
      </c>
      <c r="I44" s="2" t="s">
        <v>868</v>
      </c>
      <c r="J44" s="2" t="s">
        <v>557</v>
      </c>
      <c r="K44" s="2" t="s">
        <v>575</v>
      </c>
      <c r="L44" s="2" t="s">
        <v>869</v>
      </c>
      <c r="M44" s="2">
        <f t="shared" si="1"/>
        <v>6.6075745366639804</v>
      </c>
      <c r="N44" s="2" t="s">
        <v>17</v>
      </c>
    </row>
    <row r="45" spans="1:14">
      <c r="A45" s="2" t="s">
        <v>870</v>
      </c>
      <c r="B45" s="2" t="s">
        <v>871</v>
      </c>
      <c r="C45" s="3">
        <v>39000</v>
      </c>
      <c r="D45" s="2" t="s">
        <v>872</v>
      </c>
      <c r="E45" s="2" t="s">
        <v>873</v>
      </c>
      <c r="F45" s="2" t="s">
        <v>874</v>
      </c>
      <c r="G45" s="2">
        <v>41</v>
      </c>
      <c r="H45" s="2" t="s">
        <v>700</v>
      </c>
      <c r="I45" s="2"/>
      <c r="J45" s="2" t="s">
        <v>592</v>
      </c>
      <c r="K45" s="2" t="s">
        <v>875</v>
      </c>
      <c r="L45" s="4">
        <v>36</v>
      </c>
      <c r="M45" s="2">
        <f t="shared" si="1"/>
        <v>2.6060808553291013</v>
      </c>
      <c r="N45" s="2" t="s">
        <v>21</v>
      </c>
    </row>
    <row r="46" spans="1:14">
      <c r="A46" s="2" t="s">
        <v>876</v>
      </c>
      <c r="B46" s="2" t="s">
        <v>877</v>
      </c>
      <c r="C46" s="3">
        <v>22000</v>
      </c>
      <c r="D46" s="2" t="s">
        <v>878</v>
      </c>
      <c r="E46" s="2" t="s">
        <v>879</v>
      </c>
      <c r="F46" s="2" t="s">
        <v>880</v>
      </c>
      <c r="G46" s="2">
        <v>26</v>
      </c>
      <c r="H46" s="2" t="s">
        <v>677</v>
      </c>
      <c r="I46" s="2" t="s">
        <v>662</v>
      </c>
      <c r="J46" s="2" t="s">
        <v>592</v>
      </c>
      <c r="K46" s="2" t="s">
        <v>575</v>
      </c>
      <c r="L46" s="2" t="s">
        <v>881</v>
      </c>
      <c r="M46" s="2">
        <f t="shared" si="1"/>
        <v>2.3182297154899896</v>
      </c>
      <c r="N46" s="2" t="s">
        <v>21</v>
      </c>
    </row>
    <row r="47" spans="1:14">
      <c r="A47" s="2" t="s">
        <v>882</v>
      </c>
      <c r="B47" s="2" t="s">
        <v>883</v>
      </c>
      <c r="C47" s="3">
        <v>49000</v>
      </c>
      <c r="D47" s="2" t="s">
        <v>884</v>
      </c>
      <c r="E47" s="2" t="s">
        <v>735</v>
      </c>
      <c r="F47" s="2" t="s">
        <v>885</v>
      </c>
      <c r="G47" s="2">
        <v>52</v>
      </c>
      <c r="H47" s="2" t="s">
        <v>886</v>
      </c>
      <c r="I47" s="2" t="s">
        <v>701</v>
      </c>
      <c r="J47" s="2" t="s">
        <v>549</v>
      </c>
      <c r="K47" s="2" t="s">
        <v>575</v>
      </c>
      <c r="L47" s="2" t="s">
        <v>887</v>
      </c>
      <c r="M47" s="2">
        <f t="shared" si="1"/>
        <v>2.5816649104320337</v>
      </c>
      <c r="N47" s="2" t="s">
        <v>21</v>
      </c>
    </row>
    <row r="48" spans="1:14">
      <c r="A48" s="2" t="s">
        <v>888</v>
      </c>
      <c r="B48" s="2" t="s">
        <v>889</v>
      </c>
      <c r="C48" s="3">
        <v>35000</v>
      </c>
      <c r="D48" s="2" t="s">
        <v>890</v>
      </c>
      <c r="E48" s="2" t="s">
        <v>735</v>
      </c>
      <c r="F48" s="2" t="s">
        <v>891</v>
      </c>
      <c r="G48" s="2">
        <v>24</v>
      </c>
      <c r="H48" s="2" t="s">
        <v>892</v>
      </c>
      <c r="I48" s="2" t="s">
        <v>708</v>
      </c>
      <c r="J48" s="2" t="s">
        <v>557</v>
      </c>
      <c r="K48" s="2" t="s">
        <v>893</v>
      </c>
      <c r="L48" s="4">
        <v>16</v>
      </c>
      <c r="M48" s="2">
        <f t="shared" si="1"/>
        <v>3.9954337899543377</v>
      </c>
      <c r="N48" s="2" t="s">
        <v>21</v>
      </c>
    </row>
    <row r="49" spans="1:14">
      <c r="A49" s="2" t="s">
        <v>894</v>
      </c>
      <c r="B49" s="2" t="s">
        <v>895</v>
      </c>
      <c r="C49" s="3">
        <v>32000</v>
      </c>
      <c r="D49" s="2" t="s">
        <v>896</v>
      </c>
      <c r="E49" s="2" t="s">
        <v>897</v>
      </c>
      <c r="F49" s="2" t="s">
        <v>898</v>
      </c>
      <c r="G49" s="2">
        <v>33</v>
      </c>
      <c r="H49" s="2" t="s">
        <v>899</v>
      </c>
      <c r="I49" s="2" t="s">
        <v>900</v>
      </c>
      <c r="J49" s="2" t="s">
        <v>557</v>
      </c>
      <c r="K49" s="2" t="s">
        <v>901</v>
      </c>
      <c r="L49" s="2" t="s">
        <v>902</v>
      </c>
      <c r="M49" s="2">
        <f t="shared" si="1"/>
        <v>2.6567040265670401</v>
      </c>
      <c r="N49" s="2" t="s">
        <v>21</v>
      </c>
    </row>
    <row r="50" spans="1:14">
      <c r="A50" s="2" t="s">
        <v>903</v>
      </c>
      <c r="B50" s="2" t="s">
        <v>904</v>
      </c>
      <c r="C50" s="3">
        <v>19000</v>
      </c>
      <c r="D50" s="2" t="s">
        <v>905</v>
      </c>
      <c r="E50" s="2" t="s">
        <v>735</v>
      </c>
      <c r="F50" s="2" t="s">
        <v>906</v>
      </c>
      <c r="G50" s="2">
        <v>27</v>
      </c>
      <c r="H50" s="2" t="s">
        <v>907</v>
      </c>
      <c r="I50" s="2" t="s">
        <v>908</v>
      </c>
      <c r="J50" s="2" t="s">
        <v>592</v>
      </c>
      <c r="K50" s="2" t="s">
        <v>909</v>
      </c>
      <c r="L50" s="2" t="s">
        <v>910</v>
      </c>
      <c r="M50" s="2">
        <f t="shared" si="1"/>
        <v>1.9279553526128868</v>
      </c>
      <c r="N50" s="2" t="s">
        <v>55</v>
      </c>
    </row>
    <row r="51" spans="1:14">
      <c r="A51" s="2" t="s">
        <v>911</v>
      </c>
      <c r="B51" s="2" t="s">
        <v>912</v>
      </c>
      <c r="C51" s="3">
        <v>22000</v>
      </c>
      <c r="D51" s="2" t="s">
        <v>913</v>
      </c>
      <c r="E51" s="2" t="s">
        <v>914</v>
      </c>
      <c r="F51" s="2" t="s">
        <v>915</v>
      </c>
      <c r="G51" s="2">
        <v>31</v>
      </c>
      <c r="H51" s="2" t="s">
        <v>809</v>
      </c>
      <c r="I51" s="2" t="s">
        <v>608</v>
      </c>
      <c r="J51" s="2" t="s">
        <v>549</v>
      </c>
      <c r="K51" s="2" t="s">
        <v>916</v>
      </c>
      <c r="L51" s="4">
        <v>23</v>
      </c>
      <c r="M51" s="2">
        <f t="shared" si="1"/>
        <v>1.9443216968625718</v>
      </c>
      <c r="N51" s="2" t="s">
        <v>55</v>
      </c>
    </row>
    <row r="52" spans="1:14">
      <c r="A52" s="2" t="s">
        <v>917</v>
      </c>
      <c r="B52" s="2" t="s">
        <v>918</v>
      </c>
      <c r="C52" s="3">
        <v>17000</v>
      </c>
      <c r="D52" s="2" t="s">
        <v>919</v>
      </c>
      <c r="E52" s="2" t="s">
        <v>920</v>
      </c>
      <c r="F52" s="2" t="s">
        <v>921</v>
      </c>
      <c r="G52" s="2">
        <v>37</v>
      </c>
      <c r="H52" s="2" t="s">
        <v>645</v>
      </c>
      <c r="I52" s="2" t="s">
        <v>662</v>
      </c>
      <c r="J52" s="2" t="s">
        <v>592</v>
      </c>
      <c r="K52" s="2" t="s">
        <v>922</v>
      </c>
      <c r="L52" s="2" t="s">
        <v>923</v>
      </c>
      <c r="M52" s="2">
        <f t="shared" si="1"/>
        <v>1.2587930396149574</v>
      </c>
      <c r="N52" s="2" t="s">
        <v>55</v>
      </c>
    </row>
    <row r="53" spans="1:14">
      <c r="A53" s="2" t="s">
        <v>924</v>
      </c>
      <c r="B53" s="2" t="s">
        <v>925</v>
      </c>
      <c r="C53" s="3">
        <v>33000</v>
      </c>
      <c r="D53" s="2" t="s">
        <v>926</v>
      </c>
      <c r="E53" s="2" t="s">
        <v>927</v>
      </c>
      <c r="F53" s="2" t="s">
        <v>926</v>
      </c>
      <c r="G53" s="2">
        <v>14</v>
      </c>
      <c r="H53" s="2" t="s">
        <v>928</v>
      </c>
      <c r="I53" s="2" t="s">
        <v>746</v>
      </c>
      <c r="J53" s="2" t="s">
        <v>557</v>
      </c>
      <c r="K53" s="2" t="s">
        <v>929</v>
      </c>
      <c r="L53" s="2" t="s">
        <v>930</v>
      </c>
      <c r="M53" s="2">
        <f t="shared" si="1"/>
        <v>6.4579256360078281</v>
      </c>
      <c r="N53" s="2" t="s">
        <v>17</v>
      </c>
    </row>
    <row r="54" spans="1:14">
      <c r="A54" s="2" t="s">
        <v>931</v>
      </c>
      <c r="B54" s="2" t="s">
        <v>932</v>
      </c>
      <c r="C54" s="3">
        <v>19000</v>
      </c>
      <c r="D54" s="2" t="s">
        <v>933</v>
      </c>
      <c r="E54" s="2" t="s">
        <v>934</v>
      </c>
      <c r="F54" s="2" t="s">
        <v>935</v>
      </c>
      <c r="G54" s="2">
        <v>17</v>
      </c>
      <c r="H54" s="2" t="s">
        <v>822</v>
      </c>
      <c r="I54" s="2" t="s">
        <v>638</v>
      </c>
      <c r="J54" s="2" t="s">
        <v>557</v>
      </c>
      <c r="K54" s="2" t="s">
        <v>936</v>
      </c>
      <c r="L54" s="2" t="s">
        <v>937</v>
      </c>
      <c r="M54" s="2">
        <f t="shared" si="1"/>
        <v>3.0620467365028201</v>
      </c>
      <c r="N54" s="2" t="s">
        <v>21</v>
      </c>
    </row>
    <row r="55" spans="1:14">
      <c r="A55" s="2" t="s">
        <v>938</v>
      </c>
      <c r="B55" s="2" t="s">
        <v>939</v>
      </c>
      <c r="C55" s="3">
        <v>25000</v>
      </c>
      <c r="D55" s="2" t="s">
        <v>940</v>
      </c>
      <c r="E55" s="2" t="s">
        <v>941</v>
      </c>
      <c r="F55" s="2" t="s">
        <v>942</v>
      </c>
      <c r="G55" s="2">
        <v>24</v>
      </c>
      <c r="H55" s="2" t="s">
        <v>943</v>
      </c>
      <c r="I55" s="2" t="s">
        <v>662</v>
      </c>
      <c r="J55" s="2" t="s">
        <v>557</v>
      </c>
      <c r="K55" s="2" t="s">
        <v>575</v>
      </c>
      <c r="L55" s="2" t="s">
        <v>944</v>
      </c>
      <c r="M55" s="2">
        <f t="shared" si="1"/>
        <v>2.8538812785388128</v>
      </c>
      <c r="N55" s="2" t="s">
        <v>21</v>
      </c>
    </row>
    <row r="56" spans="1:14">
      <c r="A56" s="2" t="s">
        <v>945</v>
      </c>
      <c r="B56" s="2" t="s">
        <v>946</v>
      </c>
      <c r="C56" s="3">
        <v>29000</v>
      </c>
      <c r="D56" s="2" t="s">
        <v>947</v>
      </c>
      <c r="E56" s="2" t="s">
        <v>735</v>
      </c>
      <c r="F56" s="2" t="s">
        <v>948</v>
      </c>
      <c r="G56" s="2">
        <v>82</v>
      </c>
      <c r="H56" s="2" t="s">
        <v>949</v>
      </c>
      <c r="I56" s="2" t="s">
        <v>565</v>
      </c>
      <c r="J56" s="2" t="s">
        <v>549</v>
      </c>
      <c r="K56" s="2" t="s">
        <v>950</v>
      </c>
      <c r="L56" s="2" t="s">
        <v>951</v>
      </c>
      <c r="M56" s="2">
        <f t="shared" si="1"/>
        <v>0.96892749749415308</v>
      </c>
      <c r="N56" s="2" t="s">
        <v>39</v>
      </c>
    </row>
    <row r="57" spans="1:14">
      <c r="A57" s="2" t="s">
        <v>952</v>
      </c>
      <c r="B57" s="2" t="s">
        <v>953</v>
      </c>
      <c r="C57" s="3">
        <v>23000</v>
      </c>
      <c r="D57" s="2" t="s">
        <v>954</v>
      </c>
      <c r="E57" s="2" t="s">
        <v>955</v>
      </c>
      <c r="F57" s="2" t="s">
        <v>956</v>
      </c>
      <c r="G57" s="2">
        <v>15</v>
      </c>
      <c r="H57" s="2" t="s">
        <v>957</v>
      </c>
      <c r="I57" s="2" t="s">
        <v>802</v>
      </c>
      <c r="J57" s="2" t="s">
        <v>557</v>
      </c>
      <c r="K57" s="2" t="s">
        <v>958</v>
      </c>
      <c r="L57" s="2" t="s">
        <v>959</v>
      </c>
      <c r="M57" s="2">
        <f t="shared" si="1"/>
        <v>4.2009132420091326</v>
      </c>
      <c r="N57" s="2" t="s">
        <v>17</v>
      </c>
    </row>
    <row r="58" spans="1:14">
      <c r="A58" s="2" t="s">
        <v>960</v>
      </c>
      <c r="B58" s="2" t="s">
        <v>961</v>
      </c>
      <c r="C58" s="3">
        <v>38000</v>
      </c>
      <c r="D58" s="2" t="s">
        <v>962</v>
      </c>
      <c r="E58" s="2" t="s">
        <v>545</v>
      </c>
      <c r="F58" s="2" t="s">
        <v>963</v>
      </c>
      <c r="G58" s="2">
        <v>19</v>
      </c>
      <c r="H58" s="2" t="s">
        <v>700</v>
      </c>
      <c r="I58" s="2" t="s">
        <v>964</v>
      </c>
      <c r="J58" s="2" t="s">
        <v>592</v>
      </c>
      <c r="K58" s="2" t="s">
        <v>965</v>
      </c>
      <c r="L58" s="4">
        <v>29</v>
      </c>
      <c r="M58" s="2">
        <f t="shared" si="1"/>
        <v>5.4794520547945202</v>
      </c>
      <c r="N58" s="2" t="s">
        <v>17</v>
      </c>
    </row>
    <row r="59" spans="1:14">
      <c r="A59" s="2" t="s">
        <v>966</v>
      </c>
      <c r="B59" s="2" t="s">
        <v>967</v>
      </c>
      <c r="C59" s="3">
        <v>31000</v>
      </c>
      <c r="D59" s="2" t="s">
        <v>968</v>
      </c>
      <c r="E59" s="2" t="s">
        <v>969</v>
      </c>
      <c r="F59" s="2" t="s">
        <v>970</v>
      </c>
      <c r="G59" s="2">
        <v>34</v>
      </c>
      <c r="H59" s="2" t="s">
        <v>827</v>
      </c>
      <c r="I59" s="2" t="s">
        <v>746</v>
      </c>
      <c r="J59" s="2" t="s">
        <v>592</v>
      </c>
      <c r="K59" s="2" t="s">
        <v>971</v>
      </c>
      <c r="L59" s="2" t="s">
        <v>972</v>
      </c>
      <c r="M59" s="2">
        <f t="shared" si="1"/>
        <v>2.4979854955680905</v>
      </c>
      <c r="N59" s="2" t="s">
        <v>21</v>
      </c>
    </row>
    <row r="60" spans="1:14">
      <c r="A60" s="2" t="s">
        <v>973</v>
      </c>
      <c r="B60" s="2" t="s">
        <v>974</v>
      </c>
      <c r="C60" s="3">
        <v>24000</v>
      </c>
      <c r="D60" s="2" t="s">
        <v>975</v>
      </c>
      <c r="E60" s="2" t="s">
        <v>545</v>
      </c>
      <c r="F60" s="2" t="s">
        <v>976</v>
      </c>
      <c r="G60" s="2">
        <v>62</v>
      </c>
      <c r="H60" s="2" t="s">
        <v>977</v>
      </c>
      <c r="I60" s="2" t="s">
        <v>978</v>
      </c>
      <c r="J60" s="2" t="s">
        <v>592</v>
      </c>
      <c r="K60" s="2" t="s">
        <v>601</v>
      </c>
      <c r="L60" s="2" t="s">
        <v>979</v>
      </c>
      <c r="M60" s="2">
        <f t="shared" si="1"/>
        <v>1.0605391073795847</v>
      </c>
      <c r="N60" s="2" t="s">
        <v>55</v>
      </c>
    </row>
    <row r="61" spans="1:14">
      <c r="A61" s="2" t="s">
        <v>980</v>
      </c>
      <c r="B61" s="2" t="s">
        <v>981</v>
      </c>
      <c r="C61" s="3">
        <v>17000</v>
      </c>
      <c r="D61" s="2" t="s">
        <v>982</v>
      </c>
      <c r="E61" s="2" t="s">
        <v>735</v>
      </c>
      <c r="F61" s="2" t="s">
        <v>983</v>
      </c>
      <c r="G61" s="2">
        <v>28</v>
      </c>
      <c r="H61" s="2" t="s">
        <v>984</v>
      </c>
      <c r="I61" s="2" t="s">
        <v>985</v>
      </c>
      <c r="J61" s="2" t="s">
        <v>592</v>
      </c>
      <c r="K61" s="2" t="s">
        <v>739</v>
      </c>
      <c r="L61" s="2" t="s">
        <v>986</v>
      </c>
      <c r="M61" s="2">
        <f t="shared" si="1"/>
        <v>1.6634050880626223</v>
      </c>
      <c r="N61" s="2" t="s">
        <v>55</v>
      </c>
    </row>
    <row r="62" spans="1:14">
      <c r="A62" s="2" t="s">
        <v>987</v>
      </c>
      <c r="B62" s="2" t="s">
        <v>988</v>
      </c>
      <c r="C62" s="3">
        <v>29000</v>
      </c>
      <c r="D62" s="2" t="s">
        <v>989</v>
      </c>
      <c r="E62" s="2" t="s">
        <v>990</v>
      </c>
      <c r="F62" s="2" t="s">
        <v>991</v>
      </c>
      <c r="G62" s="2">
        <v>17</v>
      </c>
      <c r="H62" s="2" t="s">
        <v>992</v>
      </c>
      <c r="I62" s="2" t="s">
        <v>993</v>
      </c>
      <c r="J62" s="2" t="s">
        <v>994</v>
      </c>
      <c r="K62" s="2" t="s">
        <v>995</v>
      </c>
      <c r="L62" s="2" t="s">
        <v>996</v>
      </c>
      <c r="M62" s="2">
        <f t="shared" si="1"/>
        <v>4.6736502820306205</v>
      </c>
      <c r="N62" s="2" t="s">
        <v>17</v>
      </c>
    </row>
    <row r="63" spans="1:14">
      <c r="A63" s="2" t="s">
        <v>997</v>
      </c>
      <c r="B63" s="2" t="s">
        <v>998</v>
      </c>
      <c r="C63" s="3">
        <v>48000</v>
      </c>
      <c r="D63" s="2" t="s">
        <v>999</v>
      </c>
      <c r="E63" s="2" t="s">
        <v>735</v>
      </c>
      <c r="F63" s="2" t="s">
        <v>1000</v>
      </c>
      <c r="G63" s="2">
        <v>23</v>
      </c>
      <c r="H63" s="2" t="s">
        <v>1001</v>
      </c>
      <c r="I63" s="2" t="s">
        <v>1002</v>
      </c>
      <c r="J63" s="2" t="s">
        <v>549</v>
      </c>
      <c r="K63" s="2" t="s">
        <v>1003</v>
      </c>
      <c r="L63" s="2" t="s">
        <v>1004</v>
      </c>
      <c r="M63" s="2">
        <f t="shared" si="1"/>
        <v>5.7176891006551518</v>
      </c>
      <c r="N63" s="2" t="s">
        <v>17</v>
      </c>
    </row>
    <row r="64" spans="1:14">
      <c r="A64" s="2" t="s">
        <v>1005</v>
      </c>
      <c r="B64" s="2" t="s">
        <v>1006</v>
      </c>
      <c r="C64" s="3">
        <v>27000</v>
      </c>
      <c r="D64" s="2" t="s">
        <v>1007</v>
      </c>
      <c r="E64" s="2" t="s">
        <v>1008</v>
      </c>
      <c r="F64" s="2" t="s">
        <v>1009</v>
      </c>
      <c r="G64" s="2">
        <v>45</v>
      </c>
      <c r="H64" s="2" t="s">
        <v>1010</v>
      </c>
      <c r="I64" s="2" t="s">
        <v>608</v>
      </c>
      <c r="J64" s="2" t="s">
        <v>557</v>
      </c>
      <c r="K64" s="2" t="s">
        <v>1011</v>
      </c>
      <c r="L64" s="2" t="s">
        <v>1012</v>
      </c>
      <c r="M64" s="2">
        <f t="shared" si="1"/>
        <v>1.6438356164383561</v>
      </c>
      <c r="N64" s="2" t="s">
        <v>55</v>
      </c>
    </row>
    <row r="65" spans="1:14">
      <c r="A65" s="2" t="s">
        <v>1013</v>
      </c>
      <c r="B65" s="2" t="s">
        <v>1014</v>
      </c>
      <c r="C65" s="3">
        <v>24000</v>
      </c>
      <c r="D65" s="2" t="s">
        <v>1015</v>
      </c>
      <c r="E65" s="2" t="s">
        <v>1016</v>
      </c>
      <c r="F65" s="2" t="s">
        <v>920</v>
      </c>
      <c r="G65" s="2">
        <v>22</v>
      </c>
      <c r="H65" s="2" t="s">
        <v>721</v>
      </c>
      <c r="I65" s="2" t="s">
        <v>608</v>
      </c>
      <c r="J65" s="2" t="s">
        <v>557</v>
      </c>
      <c r="K65" s="2" t="s">
        <v>1017</v>
      </c>
      <c r="L65" s="4">
        <v>44</v>
      </c>
      <c r="M65" s="2">
        <f t="shared" si="1"/>
        <v>2.9887920298879203</v>
      </c>
      <c r="N65" s="2" t="s">
        <v>21</v>
      </c>
    </row>
    <row r="66" spans="1:14">
      <c r="A66" s="2" t="s">
        <v>1018</v>
      </c>
      <c r="B66" s="2" t="s">
        <v>1019</v>
      </c>
      <c r="C66" s="3">
        <v>24000</v>
      </c>
      <c r="D66" s="2" t="s">
        <v>1020</v>
      </c>
      <c r="E66" s="2" t="s">
        <v>1021</v>
      </c>
      <c r="F66" s="2" t="s">
        <v>1022</v>
      </c>
      <c r="G66" s="2">
        <v>19</v>
      </c>
      <c r="H66" s="2" t="s">
        <v>564</v>
      </c>
      <c r="I66" s="2"/>
      <c r="J66" s="2" t="s">
        <v>592</v>
      </c>
      <c r="K66" s="2" t="s">
        <v>1023</v>
      </c>
      <c r="L66" s="4">
        <v>34</v>
      </c>
      <c r="M66" s="2">
        <f t="shared" ref="M66:M76" si="2">C66/(G66*365)</f>
        <v>3.4607065609228549</v>
      </c>
      <c r="N66" s="2" t="s">
        <v>21</v>
      </c>
    </row>
    <row r="67" spans="1:14">
      <c r="A67" s="2" t="s">
        <v>1024</v>
      </c>
      <c r="B67" s="2" t="s">
        <v>1025</v>
      </c>
      <c r="C67" s="3">
        <v>37000</v>
      </c>
      <c r="D67" s="2" t="s">
        <v>1026</v>
      </c>
      <c r="E67" s="2" t="s">
        <v>1027</v>
      </c>
      <c r="F67" s="2" t="s">
        <v>1028</v>
      </c>
      <c r="G67" s="2">
        <v>25</v>
      </c>
      <c r="H67" s="2" t="s">
        <v>1029</v>
      </c>
      <c r="I67" s="2"/>
      <c r="J67" s="2" t="s">
        <v>557</v>
      </c>
      <c r="K67" s="2" t="s">
        <v>575</v>
      </c>
      <c r="L67" s="2" t="s">
        <v>1030</v>
      </c>
      <c r="M67" s="2">
        <f t="shared" si="2"/>
        <v>4.0547945205479454</v>
      </c>
      <c r="N67" s="2" t="s">
        <v>17</v>
      </c>
    </row>
    <row r="68" spans="1:14">
      <c r="A68" s="2" t="s">
        <v>1031</v>
      </c>
      <c r="B68" s="2" t="s">
        <v>1032</v>
      </c>
      <c r="C68" s="3">
        <v>26000</v>
      </c>
      <c r="D68" s="2" t="s">
        <v>1033</v>
      </c>
      <c r="E68" s="2" t="s">
        <v>1034</v>
      </c>
      <c r="F68" s="2" t="s">
        <v>1035</v>
      </c>
      <c r="G68" s="2">
        <v>37</v>
      </c>
      <c r="H68" s="2" t="s">
        <v>573</v>
      </c>
      <c r="I68" s="2" t="s">
        <v>1036</v>
      </c>
      <c r="J68" s="2" t="s">
        <v>549</v>
      </c>
      <c r="K68" s="2" t="s">
        <v>575</v>
      </c>
      <c r="L68" s="4">
        <v>49</v>
      </c>
      <c r="M68" s="2">
        <f t="shared" si="2"/>
        <v>1.9252128841169938</v>
      </c>
      <c r="N68" s="2" t="s">
        <v>55</v>
      </c>
    </row>
    <row r="69" spans="1:14">
      <c r="A69" s="2" t="s">
        <v>1037</v>
      </c>
      <c r="B69" s="2" t="s">
        <v>1038</v>
      </c>
      <c r="C69" s="3">
        <v>19000</v>
      </c>
      <c r="D69" s="2" t="s">
        <v>1039</v>
      </c>
      <c r="E69" s="2" t="s">
        <v>735</v>
      </c>
      <c r="F69" s="2" t="s">
        <v>1040</v>
      </c>
      <c r="G69" s="2">
        <v>4</v>
      </c>
      <c r="H69" s="2" t="s">
        <v>700</v>
      </c>
      <c r="I69" s="2" t="s">
        <v>616</v>
      </c>
      <c r="J69" s="2" t="s">
        <v>549</v>
      </c>
      <c r="K69" s="2" t="s">
        <v>1041</v>
      </c>
      <c r="L69" s="2" t="s">
        <v>1042</v>
      </c>
      <c r="M69" s="2">
        <f t="shared" si="2"/>
        <v>13.013698630136986</v>
      </c>
      <c r="N69" s="2" t="s">
        <v>845</v>
      </c>
    </row>
    <row r="70" spans="1:14">
      <c r="A70" s="2" t="s">
        <v>1043</v>
      </c>
      <c r="B70" s="2" t="s">
        <v>1044</v>
      </c>
      <c r="C70" s="3">
        <v>36000</v>
      </c>
      <c r="D70" s="2" t="s">
        <v>1045</v>
      </c>
      <c r="E70" s="2" t="s">
        <v>1046</v>
      </c>
      <c r="F70" s="2" t="s">
        <v>1047</v>
      </c>
      <c r="G70" s="2">
        <v>34</v>
      </c>
      <c r="H70" s="2" t="s">
        <v>977</v>
      </c>
      <c r="I70" s="2" t="s">
        <v>693</v>
      </c>
      <c r="J70" s="2" t="s">
        <v>557</v>
      </c>
      <c r="K70" s="2" t="s">
        <v>1048</v>
      </c>
      <c r="L70" s="2" t="s">
        <v>1049</v>
      </c>
      <c r="M70" s="2">
        <f t="shared" si="2"/>
        <v>2.9008863819500403</v>
      </c>
      <c r="N70" s="2" t="s">
        <v>21</v>
      </c>
    </row>
    <row r="71" spans="1:14">
      <c r="A71" s="2" t="s">
        <v>1050</v>
      </c>
      <c r="B71" s="2" t="s">
        <v>749</v>
      </c>
      <c r="C71" s="3">
        <v>27000</v>
      </c>
      <c r="D71" s="2" t="s">
        <v>1051</v>
      </c>
      <c r="E71" s="2" t="s">
        <v>1052</v>
      </c>
      <c r="F71" s="2" t="s">
        <v>1053</v>
      </c>
      <c r="G71" s="2">
        <v>28</v>
      </c>
      <c r="H71" s="2" t="s">
        <v>851</v>
      </c>
      <c r="I71" s="2" t="s">
        <v>638</v>
      </c>
      <c r="J71" s="2" t="s">
        <v>557</v>
      </c>
      <c r="K71" s="2" t="s">
        <v>1054</v>
      </c>
      <c r="L71" s="2" t="s">
        <v>1055</v>
      </c>
      <c r="M71" s="2">
        <f t="shared" si="2"/>
        <v>2.6418786692759295</v>
      </c>
      <c r="N71" s="2" t="s">
        <v>21</v>
      </c>
    </row>
    <row r="72" spans="1:14">
      <c r="A72" s="2" t="s">
        <v>1056</v>
      </c>
      <c r="B72" s="2" t="s">
        <v>641</v>
      </c>
      <c r="C72" s="3">
        <v>33000</v>
      </c>
      <c r="D72" s="2" t="s">
        <v>1057</v>
      </c>
      <c r="E72" s="2" t="s">
        <v>1058</v>
      </c>
      <c r="F72" s="2" t="s">
        <v>1059</v>
      </c>
      <c r="G72" s="2">
        <v>72</v>
      </c>
      <c r="H72" s="2" t="s">
        <v>1060</v>
      </c>
      <c r="I72" s="2" t="s">
        <v>1061</v>
      </c>
      <c r="J72" s="2" t="s">
        <v>592</v>
      </c>
      <c r="K72" s="2" t="s">
        <v>1062</v>
      </c>
      <c r="L72" s="4">
        <v>46</v>
      </c>
      <c r="M72" s="2">
        <f t="shared" si="2"/>
        <v>1.2557077625570776</v>
      </c>
      <c r="N72" s="2" t="s">
        <v>55</v>
      </c>
    </row>
    <row r="73" spans="1:14">
      <c r="A73" s="2" t="s">
        <v>1063</v>
      </c>
      <c r="B73" s="2" t="s">
        <v>1064</v>
      </c>
      <c r="C73" s="3">
        <v>50000</v>
      </c>
      <c r="D73" s="2" t="s">
        <v>1065</v>
      </c>
      <c r="E73" s="2" t="s">
        <v>1066</v>
      </c>
      <c r="F73" s="2" t="s">
        <v>1067</v>
      </c>
      <c r="G73" s="2">
        <v>22</v>
      </c>
      <c r="H73" s="2" t="s">
        <v>1068</v>
      </c>
      <c r="I73" s="2"/>
      <c r="J73" s="2" t="s">
        <v>557</v>
      </c>
      <c r="K73" s="2" t="s">
        <v>1069</v>
      </c>
      <c r="L73" s="2" t="s">
        <v>1070</v>
      </c>
      <c r="M73" s="2">
        <f t="shared" si="2"/>
        <v>6.2266500622665006</v>
      </c>
      <c r="N73" s="2" t="s">
        <v>17</v>
      </c>
    </row>
    <row r="74" spans="1:14">
      <c r="A74" s="2" t="s">
        <v>1071</v>
      </c>
      <c r="B74" s="2" t="s">
        <v>1072</v>
      </c>
      <c r="C74" s="3">
        <v>22000</v>
      </c>
      <c r="D74" s="2" t="s">
        <v>1073</v>
      </c>
      <c r="E74" s="2" t="s">
        <v>1074</v>
      </c>
      <c r="F74" s="2" t="s">
        <v>1075</v>
      </c>
      <c r="G74" s="2">
        <v>18</v>
      </c>
      <c r="H74" s="2" t="s">
        <v>615</v>
      </c>
      <c r="I74" s="2" t="s">
        <v>662</v>
      </c>
      <c r="J74" s="2" t="s">
        <v>549</v>
      </c>
      <c r="K74" s="2" t="s">
        <v>739</v>
      </c>
      <c r="L74" s="4">
        <v>20</v>
      </c>
      <c r="M74" s="2">
        <f t="shared" si="2"/>
        <v>3.3485540334855401</v>
      </c>
      <c r="N74" s="2" t="s">
        <v>21</v>
      </c>
    </row>
    <row r="75" spans="1:14">
      <c r="A75" s="2" t="s">
        <v>1076</v>
      </c>
      <c r="B75" s="2" t="s">
        <v>1072</v>
      </c>
      <c r="C75" s="3">
        <v>20000</v>
      </c>
      <c r="D75" s="2" t="s">
        <v>1077</v>
      </c>
      <c r="E75" s="2" t="s">
        <v>1078</v>
      </c>
      <c r="F75" s="2" t="s">
        <v>1079</v>
      </c>
      <c r="G75" s="2">
        <v>27</v>
      </c>
      <c r="H75" s="2" t="s">
        <v>907</v>
      </c>
      <c r="I75" s="2" t="s">
        <v>1080</v>
      </c>
      <c r="J75" s="2" t="s">
        <v>557</v>
      </c>
      <c r="K75" s="2" t="s">
        <v>922</v>
      </c>
      <c r="L75" s="4">
        <v>32</v>
      </c>
      <c r="M75" s="2">
        <f t="shared" si="2"/>
        <v>2.0294266869609334</v>
      </c>
      <c r="N75" s="2" t="s">
        <v>21</v>
      </c>
    </row>
    <row r="76" spans="1:14">
      <c r="A76" s="2" t="s">
        <v>1081</v>
      </c>
      <c r="B76" s="2" t="s">
        <v>1082</v>
      </c>
      <c r="C76" s="3">
        <v>25000</v>
      </c>
      <c r="D76" s="2" t="s">
        <v>1083</v>
      </c>
      <c r="E76" s="2" t="s">
        <v>1084</v>
      </c>
      <c r="F76" s="2" t="s">
        <v>1085</v>
      </c>
      <c r="G76" s="2">
        <v>31</v>
      </c>
      <c r="H76" s="2" t="s">
        <v>1086</v>
      </c>
      <c r="I76" s="2" t="s">
        <v>616</v>
      </c>
      <c r="J76" s="2" t="s">
        <v>557</v>
      </c>
      <c r="K76" s="2" t="s">
        <v>1087</v>
      </c>
      <c r="L76" s="2" t="s">
        <v>1088</v>
      </c>
      <c r="M76" s="2">
        <f t="shared" si="2"/>
        <v>2.2094564737074678</v>
      </c>
      <c r="N76" s="2" t="s">
        <v>21</v>
      </c>
    </row>
  </sheetData>
  <pageMargins left="0.7" right="0.7" top="0.75" bottom="0.75" header="0.3" footer="0.3"/>
  <pageSetup paperSize="9"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AT131"/>
  <sheetViews>
    <sheetView topLeftCell="P89" workbookViewId="0">
      <selection activeCell="X66" sqref="X66:AA68"/>
    </sheetView>
  </sheetViews>
  <sheetFormatPr defaultRowHeight="15"/>
  <cols>
    <col min="5" max="5" width="15.42578125" customWidth="1"/>
    <col min="6" max="6" width="15.85546875" customWidth="1"/>
    <col min="7" max="7" width="14.28515625" customWidth="1"/>
    <col min="8" max="8" width="24.140625" customWidth="1"/>
    <col min="9" max="9" width="22.5703125" customWidth="1"/>
    <col min="10" max="10" width="10.5703125" customWidth="1"/>
    <col min="11" max="11" width="24.42578125" customWidth="1"/>
    <col min="12" max="12" width="12.140625" customWidth="1"/>
    <col min="15" max="15" width="28.7109375" bestFit="1" customWidth="1"/>
    <col min="16" max="16" width="9.28515625" bestFit="1" customWidth="1"/>
    <col min="17" max="17" width="22.28515625" customWidth="1"/>
    <col min="18" max="18" width="20.85546875" customWidth="1"/>
    <col min="20" max="20" width="17.42578125" customWidth="1"/>
    <col min="22" max="22" width="18.7109375" customWidth="1"/>
  </cols>
  <sheetData>
    <row r="2" spans="1:22" ht="15.75">
      <c r="A2" s="1531" t="s">
        <v>30912</v>
      </c>
      <c r="B2" s="1531"/>
      <c r="C2" s="1531"/>
      <c r="E2" s="1288" t="s">
        <v>16263</v>
      </c>
      <c r="F2" s="1289" t="s">
        <v>16264</v>
      </c>
      <c r="G2" s="1289" t="s">
        <v>9569</v>
      </c>
      <c r="H2" s="1289" t="s">
        <v>30714</v>
      </c>
      <c r="I2" s="1289" t="s">
        <v>30715</v>
      </c>
      <c r="J2" s="1289" t="s">
        <v>30800</v>
      </c>
      <c r="K2" s="1289" t="s">
        <v>31803</v>
      </c>
      <c r="L2" s="1289" t="s">
        <v>31804</v>
      </c>
      <c r="M2" s="1289" t="s">
        <v>30716</v>
      </c>
      <c r="O2" s="301" t="s">
        <v>16263</v>
      </c>
      <c r="P2" s="301" t="s">
        <v>31823</v>
      </c>
      <c r="Q2" s="301" t="s">
        <v>14954</v>
      </c>
      <c r="R2" s="301" t="s">
        <v>29626</v>
      </c>
      <c r="T2" t="s">
        <v>31841</v>
      </c>
      <c r="V2" t="s">
        <v>31842</v>
      </c>
    </row>
    <row r="3" spans="1:22" ht="15.75">
      <c r="A3" s="14" t="s">
        <v>16224</v>
      </c>
      <c r="B3" s="14" t="s">
        <v>16225</v>
      </c>
      <c r="C3" s="14" t="s">
        <v>16226</v>
      </c>
      <c r="E3" s="1290" t="s">
        <v>16276</v>
      </c>
      <c r="F3" s="1291" t="s">
        <v>16277</v>
      </c>
      <c r="G3" s="1292" t="s">
        <v>30699</v>
      </c>
      <c r="H3" s="1292" t="s">
        <v>30699</v>
      </c>
      <c r="I3" s="1292" t="s">
        <v>30699</v>
      </c>
      <c r="J3" s="1293" t="s">
        <v>30802</v>
      </c>
      <c r="K3" s="1293" t="s">
        <v>16428</v>
      </c>
      <c r="L3" s="1294" t="s">
        <v>16278</v>
      </c>
      <c r="M3" s="1293"/>
      <c r="O3" s="829" t="s">
        <v>16427</v>
      </c>
      <c r="P3" s="41">
        <v>1</v>
      </c>
      <c r="Q3" s="41" t="s">
        <v>16428</v>
      </c>
      <c r="R3" s="43" t="s">
        <v>16278</v>
      </c>
      <c r="T3" s="301" t="s">
        <v>30790</v>
      </c>
      <c r="V3" s="1083" t="s">
        <v>30797</v>
      </c>
    </row>
    <row r="4" spans="1:22" ht="15.75">
      <c r="A4" s="41" t="s">
        <v>16229</v>
      </c>
      <c r="B4" s="41">
        <v>1020</v>
      </c>
      <c r="C4" s="809">
        <f>B4/'Armed Forces'!$BH$55</f>
        <v>0.63749999999999996</v>
      </c>
      <c r="E4" s="1290" t="s">
        <v>16283</v>
      </c>
      <c r="F4" s="1291" t="s">
        <v>16284</v>
      </c>
      <c r="G4" s="1292" t="s">
        <v>30699</v>
      </c>
      <c r="H4" s="1292" t="s">
        <v>30699</v>
      </c>
      <c r="I4" s="1292" t="s">
        <v>30699</v>
      </c>
      <c r="J4" s="1293" t="s">
        <v>30801</v>
      </c>
      <c r="K4" s="1293" t="s">
        <v>30742</v>
      </c>
      <c r="L4" s="1294" t="s">
        <v>16285</v>
      </c>
      <c r="M4" s="1293"/>
      <c r="O4" s="829" t="s">
        <v>16433</v>
      </c>
      <c r="P4" s="41">
        <v>2</v>
      </c>
      <c r="Q4" s="41" t="s">
        <v>16434</v>
      </c>
      <c r="R4" s="43" t="s">
        <v>16285</v>
      </c>
      <c r="T4" s="301" t="s">
        <v>30791</v>
      </c>
      <c r="V4" s="1083" t="s">
        <v>30798</v>
      </c>
    </row>
    <row r="5" spans="1:22" ht="15.75">
      <c r="A5" s="41" t="s">
        <v>16232</v>
      </c>
      <c r="B5" s="41">
        <v>160</v>
      </c>
      <c r="C5" s="809">
        <f>B5/'Armed Forces'!$BH$55</f>
        <v>0.1</v>
      </c>
      <c r="E5" s="1290" t="s">
        <v>16289</v>
      </c>
      <c r="F5" s="1291" t="s">
        <v>30823</v>
      </c>
      <c r="G5" s="1292" t="s">
        <v>30699</v>
      </c>
      <c r="H5" s="1292" t="s">
        <v>30699</v>
      </c>
      <c r="I5" s="1292" t="s">
        <v>30699</v>
      </c>
      <c r="J5" s="1293" t="s">
        <v>30803</v>
      </c>
      <c r="K5" s="1293" t="s">
        <v>16290</v>
      </c>
      <c r="L5" s="1294" t="s">
        <v>16291</v>
      </c>
      <c r="M5" s="1293"/>
      <c r="O5" s="829" t="s">
        <v>16438</v>
      </c>
      <c r="P5" s="41">
        <v>3</v>
      </c>
      <c r="Q5" s="41" t="s">
        <v>16439</v>
      </c>
      <c r="R5" s="43" t="s">
        <v>16291</v>
      </c>
      <c r="T5" s="301" t="s">
        <v>30792</v>
      </c>
      <c r="V5" s="1083" t="s">
        <v>30799</v>
      </c>
    </row>
    <row r="6" spans="1:22" ht="15.75">
      <c r="A6" s="41" t="s">
        <v>16236</v>
      </c>
      <c r="B6" s="41">
        <v>130</v>
      </c>
      <c r="C6" s="809">
        <f>B6/'Armed Forces'!$BH$55</f>
        <v>8.1250000000000003E-2</v>
      </c>
      <c r="E6" s="1290" t="s">
        <v>16294</v>
      </c>
      <c r="F6" s="1291" t="s">
        <v>30821</v>
      </c>
      <c r="G6" s="1292" t="s">
        <v>30699</v>
      </c>
      <c r="H6" s="1292" t="s">
        <v>30699</v>
      </c>
      <c r="I6" s="1292" t="s">
        <v>30699</v>
      </c>
      <c r="J6" s="1293" t="s">
        <v>30804</v>
      </c>
      <c r="K6" s="1293" t="s">
        <v>16295</v>
      </c>
      <c r="L6" s="1294" t="s">
        <v>16296</v>
      </c>
      <c r="M6" s="1293"/>
      <c r="O6" s="829" t="s">
        <v>16443</v>
      </c>
      <c r="P6" s="41">
        <v>4</v>
      </c>
      <c r="Q6" s="41" t="s">
        <v>16444</v>
      </c>
      <c r="R6" s="43" t="s">
        <v>16291</v>
      </c>
      <c r="T6" s="301" t="s">
        <v>30793</v>
      </c>
    </row>
    <row r="7" spans="1:22" ht="15.75">
      <c r="A7" s="41" t="s">
        <v>16240</v>
      </c>
      <c r="B7" s="41">
        <v>110</v>
      </c>
      <c r="C7" s="809">
        <f>B7/'Armed Forces'!$BH$55</f>
        <v>6.8750000000000006E-2</v>
      </c>
      <c r="E7" s="1290" t="s">
        <v>16299</v>
      </c>
      <c r="F7" s="1291" t="s">
        <v>30822</v>
      </c>
      <c r="G7" s="1292" t="s">
        <v>30699</v>
      </c>
      <c r="H7" s="1292" t="s">
        <v>30699</v>
      </c>
      <c r="I7" s="1292" t="s">
        <v>30699</v>
      </c>
      <c r="J7" s="1293"/>
      <c r="K7" s="1293" t="s">
        <v>16300</v>
      </c>
      <c r="L7" s="1294" t="s">
        <v>16301</v>
      </c>
      <c r="M7" s="1293"/>
      <c r="O7" s="829" t="s">
        <v>16447</v>
      </c>
      <c r="P7" s="41">
        <v>5</v>
      </c>
      <c r="Q7" s="41" t="s">
        <v>16448</v>
      </c>
      <c r="R7" s="43" t="s">
        <v>16449</v>
      </c>
      <c r="T7" s="301" t="s">
        <v>30794</v>
      </c>
    </row>
    <row r="8" spans="1:22" ht="15.75">
      <c r="A8" s="41" t="s">
        <v>16243</v>
      </c>
      <c r="B8" s="41">
        <v>80</v>
      </c>
      <c r="C8" s="809">
        <f>B8/'Armed Forces'!$BH$55</f>
        <v>0.05</v>
      </c>
      <c r="E8" s="1290" t="s">
        <v>16303</v>
      </c>
      <c r="F8" s="1291" t="s">
        <v>16304</v>
      </c>
      <c r="G8" s="1292" t="s">
        <v>30699</v>
      </c>
      <c r="H8" s="1292" t="s">
        <v>30699</v>
      </c>
      <c r="I8" s="1292" t="s">
        <v>30699</v>
      </c>
      <c r="J8" s="1293"/>
      <c r="K8" s="1293" t="s">
        <v>16305</v>
      </c>
      <c r="L8" s="1294" t="s">
        <v>16306</v>
      </c>
      <c r="M8" s="1293"/>
      <c r="O8" s="829" t="s">
        <v>16451</v>
      </c>
      <c r="P8" s="41">
        <v>5</v>
      </c>
      <c r="Q8" s="41" t="s">
        <v>16452</v>
      </c>
      <c r="R8" s="43" t="s">
        <v>16453</v>
      </c>
      <c r="T8" s="301" t="s">
        <v>30795</v>
      </c>
    </row>
    <row r="9" spans="1:22" ht="15.75">
      <c r="A9" s="41" t="s">
        <v>16245</v>
      </c>
      <c r="B9" s="41">
        <v>55</v>
      </c>
      <c r="C9" s="809">
        <f>B9/'Armed Forces'!$BH$55</f>
        <v>3.4375000000000003E-2</v>
      </c>
      <c r="E9" s="1290" t="s">
        <v>16308</v>
      </c>
      <c r="F9" s="1291" t="s">
        <v>16309</v>
      </c>
      <c r="G9" s="1292" t="s">
        <v>30699</v>
      </c>
      <c r="H9" s="1292" t="s">
        <v>30699</v>
      </c>
      <c r="I9" s="1292" t="s">
        <v>30699</v>
      </c>
      <c r="J9" s="1293"/>
      <c r="K9" s="1293" t="s">
        <v>16310</v>
      </c>
      <c r="L9" s="1294" t="s">
        <v>16311</v>
      </c>
      <c r="M9" s="1293"/>
      <c r="O9" s="829" t="s">
        <v>16304</v>
      </c>
      <c r="P9" s="41">
        <v>6</v>
      </c>
      <c r="Q9" s="41" t="s">
        <v>16456</v>
      </c>
      <c r="R9" s="43" t="s">
        <v>16457</v>
      </c>
      <c r="T9" s="301" t="s">
        <v>30796</v>
      </c>
    </row>
    <row r="10" spans="1:22" ht="15.75">
      <c r="A10" s="41" t="s">
        <v>16247</v>
      </c>
      <c r="B10" s="41">
        <v>35</v>
      </c>
      <c r="C10" s="809">
        <f>B10/'Armed Forces'!$BH$55</f>
        <v>2.1874999999999999E-2</v>
      </c>
      <c r="E10" s="1290" t="s">
        <v>16313</v>
      </c>
      <c r="F10" s="1291" t="s">
        <v>30740</v>
      </c>
      <c r="G10" s="1293"/>
      <c r="H10" s="1293"/>
      <c r="I10" s="1294"/>
      <c r="J10" s="1293"/>
      <c r="K10" s="1293" t="s">
        <v>16314</v>
      </c>
      <c r="L10" s="1294" t="s">
        <v>16311</v>
      </c>
      <c r="M10" s="1293"/>
      <c r="O10" s="829" t="s">
        <v>16361</v>
      </c>
      <c r="P10" s="41">
        <v>7</v>
      </c>
      <c r="Q10" s="41" t="s">
        <v>16458</v>
      </c>
      <c r="R10" s="43" t="s">
        <v>16311</v>
      </c>
    </row>
    <row r="11" spans="1:22" ht="15.75">
      <c r="A11" s="41" t="s">
        <v>1952</v>
      </c>
      <c r="B11" s="41">
        <v>10</v>
      </c>
      <c r="C11" s="809">
        <f>B11/'Armed Forces'!$BH$55</f>
        <v>6.2500000000000003E-3</v>
      </c>
      <c r="E11" s="1290" t="s">
        <v>16316</v>
      </c>
      <c r="F11" s="1291" t="s">
        <v>30819</v>
      </c>
      <c r="G11" s="1293"/>
      <c r="H11" s="1293"/>
      <c r="I11" s="1294"/>
      <c r="J11" s="1293"/>
      <c r="K11" s="1293"/>
      <c r="L11" s="1294" t="s">
        <v>16311</v>
      </c>
      <c r="M11" s="1293"/>
      <c r="O11" s="829" t="s">
        <v>16461</v>
      </c>
      <c r="P11" s="41"/>
      <c r="Q11" s="41"/>
      <c r="R11" s="41"/>
    </row>
    <row r="12" spans="1:22" ht="15.75">
      <c r="A12" s="816" t="s">
        <v>9697</v>
      </c>
      <c r="B12" s="816">
        <f>SUM(B4:B11)</f>
        <v>1600</v>
      </c>
      <c r="C12" s="817">
        <f>SUM(C4:C11)</f>
        <v>1</v>
      </c>
      <c r="E12" s="1295" t="s">
        <v>16318</v>
      </c>
      <c r="F12" s="1296" t="s">
        <v>16319</v>
      </c>
      <c r="G12" s="1297"/>
      <c r="H12" s="1297"/>
      <c r="I12" s="1298"/>
      <c r="J12" s="1297"/>
      <c r="K12" s="1297"/>
      <c r="L12" s="1298" t="s">
        <v>16311</v>
      </c>
      <c r="M12" s="1297"/>
      <c r="O12" s="43" t="s">
        <v>16465</v>
      </c>
      <c r="P12" s="41">
        <v>10</v>
      </c>
      <c r="Q12" s="43" t="s">
        <v>16466</v>
      </c>
      <c r="R12" s="43" t="s">
        <v>16311</v>
      </c>
    </row>
    <row r="13" spans="1:22" ht="15.75">
      <c r="A13" s="41" t="s">
        <v>16254</v>
      </c>
      <c r="B13" s="41" t="s">
        <v>16255</v>
      </c>
      <c r="C13" s="41">
        <f>1.5*30*B12</f>
        <v>72000</v>
      </c>
      <c r="E13" s="1290" t="s">
        <v>16313</v>
      </c>
      <c r="F13" s="1300" t="s">
        <v>16469</v>
      </c>
      <c r="G13" s="1301" t="s">
        <v>16492</v>
      </c>
      <c r="H13" s="1301" t="s">
        <v>10752</v>
      </c>
      <c r="I13" s="1301" t="s">
        <v>16493</v>
      </c>
      <c r="J13" s="1293"/>
      <c r="K13" s="1301" t="s">
        <v>30813</v>
      </c>
      <c r="L13" s="1298"/>
      <c r="M13" s="1293"/>
      <c r="O13" s="43" t="s">
        <v>16469</v>
      </c>
      <c r="P13" s="41">
        <v>10</v>
      </c>
      <c r="Q13" s="43" t="s">
        <v>16470</v>
      </c>
      <c r="R13" s="43" t="s">
        <v>16311</v>
      </c>
    </row>
    <row r="14" spans="1:22" ht="15.75">
      <c r="E14" s="1290" t="s">
        <v>16313</v>
      </c>
      <c r="F14" s="1300" t="s">
        <v>16474</v>
      </c>
      <c r="G14" s="1301" t="s">
        <v>15838</v>
      </c>
      <c r="H14" s="1301" t="s">
        <v>10752</v>
      </c>
      <c r="I14" s="1302" t="s">
        <v>16478</v>
      </c>
      <c r="J14" s="1293"/>
      <c r="K14" s="1301" t="s">
        <v>30814</v>
      </c>
      <c r="L14" s="1298"/>
      <c r="M14" s="1293" t="s">
        <v>16496</v>
      </c>
      <c r="O14" s="43" t="s">
        <v>16474</v>
      </c>
      <c r="P14" s="41">
        <v>12</v>
      </c>
      <c r="Q14" s="43" t="s">
        <v>16475</v>
      </c>
      <c r="R14" s="43" t="s">
        <v>16311</v>
      </c>
    </row>
    <row r="15" spans="1:22" ht="15.75">
      <c r="E15" s="1290" t="s">
        <v>16313</v>
      </c>
      <c r="F15" s="1300" t="s">
        <v>16480</v>
      </c>
      <c r="G15" s="1301" t="s">
        <v>16502</v>
      </c>
      <c r="H15" s="1301" t="s">
        <v>10752</v>
      </c>
      <c r="I15" s="1301" t="s">
        <v>16493</v>
      </c>
      <c r="J15" s="1293"/>
      <c r="K15" s="1301" t="s">
        <v>30815</v>
      </c>
      <c r="L15" s="1303"/>
      <c r="M15" s="1293"/>
      <c r="O15" s="43" t="s">
        <v>16480</v>
      </c>
      <c r="P15" s="41">
        <v>12</v>
      </c>
      <c r="Q15" s="43" t="s">
        <v>16481</v>
      </c>
      <c r="R15" s="43" t="s">
        <v>16311</v>
      </c>
    </row>
    <row r="16" spans="1:22" ht="15.75">
      <c r="E16" s="1290" t="s">
        <v>16313</v>
      </c>
      <c r="F16" s="1300" t="s">
        <v>30818</v>
      </c>
      <c r="G16" s="1301" t="s">
        <v>16505</v>
      </c>
      <c r="H16" s="1301" t="s">
        <v>10752</v>
      </c>
      <c r="I16" s="1301" t="s">
        <v>16493</v>
      </c>
      <c r="J16" s="1293"/>
      <c r="K16" s="1301" t="s">
        <v>30816</v>
      </c>
      <c r="L16" s="1303"/>
      <c r="M16" s="1293"/>
      <c r="O16" s="43" t="s">
        <v>16487</v>
      </c>
      <c r="P16" s="41">
        <v>10</v>
      </c>
      <c r="Q16" s="43" t="s">
        <v>30444</v>
      </c>
      <c r="R16" s="43" t="s">
        <v>16311</v>
      </c>
    </row>
    <row r="17" spans="1:18" ht="15.75">
      <c r="E17" s="1290" t="s">
        <v>16313</v>
      </c>
      <c r="F17" s="1300" t="s">
        <v>30820</v>
      </c>
      <c r="G17" s="1301" t="s">
        <v>16507</v>
      </c>
      <c r="H17" s="1301" t="s">
        <v>10752</v>
      </c>
      <c r="I17" s="1302" t="s">
        <v>16478</v>
      </c>
      <c r="J17" s="1293"/>
      <c r="K17" s="1301" t="s">
        <v>16466</v>
      </c>
      <c r="L17" s="1298"/>
      <c r="M17" s="1293"/>
      <c r="O17" s="43" t="s">
        <v>16490</v>
      </c>
      <c r="P17" s="41">
        <v>10</v>
      </c>
      <c r="Q17" s="43" t="s">
        <v>16491</v>
      </c>
      <c r="R17" s="43" t="s">
        <v>16311</v>
      </c>
    </row>
    <row r="18" spans="1:18" ht="15.75">
      <c r="E18" s="1290" t="s">
        <v>16313</v>
      </c>
      <c r="F18" s="1300" t="s">
        <v>16490</v>
      </c>
      <c r="G18" s="1301" t="s">
        <v>16510</v>
      </c>
      <c r="H18" s="1301" t="s">
        <v>10752</v>
      </c>
      <c r="I18" s="1301" t="s">
        <v>16511</v>
      </c>
      <c r="J18" s="1293"/>
      <c r="K18" s="1301" t="s">
        <v>16491</v>
      </c>
      <c r="L18" s="1298"/>
      <c r="M18" s="1293"/>
      <c r="O18" s="829" t="s">
        <v>16482</v>
      </c>
      <c r="P18" s="41"/>
      <c r="Q18" s="43" t="s">
        <v>30445</v>
      </c>
      <c r="R18" s="43" t="s">
        <v>16311</v>
      </c>
    </row>
    <row r="19" spans="1:18" ht="15.75">
      <c r="E19" s="1290" t="s">
        <v>16313</v>
      </c>
      <c r="F19" s="1300" t="s">
        <v>16476</v>
      </c>
      <c r="G19" s="1301" t="s">
        <v>16477</v>
      </c>
      <c r="H19" s="1301" t="s">
        <v>10752</v>
      </c>
      <c r="I19" s="1302" t="s">
        <v>16478</v>
      </c>
      <c r="J19" s="1297"/>
      <c r="K19" s="1304" t="s">
        <v>16504</v>
      </c>
      <c r="L19" s="1298"/>
      <c r="M19" s="1293"/>
      <c r="O19" s="829" t="s">
        <v>16500</v>
      </c>
      <c r="P19" s="41"/>
      <c r="Q19" s="43" t="s">
        <v>16501</v>
      </c>
      <c r="R19" s="43" t="s">
        <v>16311</v>
      </c>
    </row>
    <row r="20" spans="1:18" ht="15.75">
      <c r="E20" s="1290" t="s">
        <v>16316</v>
      </c>
      <c r="F20" s="1300" t="s">
        <v>16482</v>
      </c>
      <c r="G20" s="1301" t="s">
        <v>16483</v>
      </c>
      <c r="H20" s="1301" t="s">
        <v>10752</v>
      </c>
      <c r="I20" s="1302" t="s">
        <v>16478</v>
      </c>
      <c r="J20" s="1297"/>
      <c r="K20" s="1304" t="s">
        <v>30817</v>
      </c>
      <c r="L20" s="1298"/>
      <c r="M20" s="1293" t="s">
        <v>16484</v>
      </c>
      <c r="O20" s="829" t="s">
        <v>16476</v>
      </c>
      <c r="P20" s="41">
        <v>15</v>
      </c>
      <c r="Q20" s="43" t="s">
        <v>16504</v>
      </c>
      <c r="R20" s="43" t="s">
        <v>16311</v>
      </c>
    </row>
    <row r="21" spans="1:18" ht="15.75">
      <c r="E21" s="1299"/>
      <c r="F21" s="1301" t="s">
        <v>16520</v>
      </c>
      <c r="G21" s="1301" t="s">
        <v>15741</v>
      </c>
      <c r="H21" s="1293"/>
      <c r="I21" s="1293"/>
      <c r="J21" s="1297"/>
      <c r="K21" s="1304"/>
      <c r="L21" s="1298"/>
      <c r="M21" s="1293" t="s">
        <v>16521</v>
      </c>
      <c r="O21" s="829" t="s">
        <v>16471</v>
      </c>
      <c r="P21" s="41">
        <v>15</v>
      </c>
      <c r="Q21" s="43" t="s">
        <v>16506</v>
      </c>
      <c r="R21" s="43" t="s">
        <v>16311</v>
      </c>
    </row>
    <row r="22" spans="1:18" ht="15.75">
      <c r="E22" s="1305"/>
      <c r="F22" s="1306" t="s">
        <v>16515</v>
      </c>
      <c r="G22" s="1307" t="s">
        <v>30741</v>
      </c>
      <c r="H22" s="1308"/>
      <c r="I22" s="1309"/>
      <c r="J22" s="1310"/>
      <c r="K22" s="1308"/>
      <c r="L22" s="1308"/>
      <c r="M22" s="1310" t="s">
        <v>16516</v>
      </c>
      <c r="O22" s="860" t="s">
        <v>16319</v>
      </c>
      <c r="P22" s="313">
        <v>25</v>
      </c>
      <c r="Q22" s="861" t="s">
        <v>16509</v>
      </c>
      <c r="R22" s="313"/>
    </row>
    <row r="23" spans="1:18" ht="15.75">
      <c r="O23" s="829" t="s">
        <v>31805</v>
      </c>
      <c r="P23" s="41"/>
      <c r="Q23" s="43"/>
      <c r="R23" s="43"/>
    </row>
    <row r="24" spans="1:18" ht="15.75">
      <c r="E24" s="1532" t="s">
        <v>29277</v>
      </c>
      <c r="F24" s="1532"/>
      <c r="G24" s="1532"/>
      <c r="H24" s="1532"/>
      <c r="I24" s="1532"/>
      <c r="O24" s="829" t="s">
        <v>30810</v>
      </c>
      <c r="P24" s="41"/>
      <c r="Q24" s="43"/>
      <c r="R24" s="43"/>
    </row>
    <row r="25" spans="1:18" ht="31.5">
      <c r="A25" s="548" t="s">
        <v>9698</v>
      </c>
      <c r="B25" s="548" t="s">
        <v>25391</v>
      </c>
      <c r="E25" s="1313" t="s">
        <v>10262</v>
      </c>
      <c r="F25" s="1314" t="s">
        <v>29278</v>
      </c>
      <c r="G25" s="1314" t="s">
        <v>30810</v>
      </c>
      <c r="H25" s="1314" t="s">
        <v>29280</v>
      </c>
      <c r="I25" s="1315" t="s">
        <v>30811</v>
      </c>
      <c r="J25" s="1314" t="s">
        <v>9698</v>
      </c>
      <c r="O25" s="829" t="s">
        <v>31806</v>
      </c>
      <c r="P25" s="41"/>
      <c r="Q25" s="43"/>
      <c r="R25" s="43"/>
    </row>
    <row r="26" spans="1:18" ht="15.75" customHeight="1">
      <c r="A26" s="548"/>
      <c r="B26" s="548"/>
      <c r="E26" s="1311" t="s">
        <v>13313</v>
      </c>
      <c r="F26" s="849" t="s">
        <v>29279</v>
      </c>
      <c r="G26" s="849"/>
      <c r="H26" s="849" t="s">
        <v>29281</v>
      </c>
      <c r="I26" s="1312"/>
      <c r="J26" s="1320">
        <v>8</v>
      </c>
      <c r="O26" s="860" t="s">
        <v>31807</v>
      </c>
      <c r="P26" s="313"/>
      <c r="Q26" s="861"/>
      <c r="R26" s="861"/>
    </row>
    <row r="27" spans="1:18" ht="15.75">
      <c r="A27" s="548"/>
      <c r="B27" s="548"/>
      <c r="E27" s="1311" t="s">
        <v>13363</v>
      </c>
      <c r="F27" s="849" t="s">
        <v>29279</v>
      </c>
      <c r="G27" s="849"/>
      <c r="H27" s="849" t="s">
        <v>29281</v>
      </c>
      <c r="I27" s="1312"/>
      <c r="J27" s="854">
        <v>12</v>
      </c>
    </row>
    <row r="28" spans="1:18" ht="15.75">
      <c r="A28" s="548"/>
      <c r="B28" s="548"/>
      <c r="E28" s="1311" t="s">
        <v>13288</v>
      </c>
      <c r="F28" s="849" t="s">
        <v>29279</v>
      </c>
      <c r="G28" s="849"/>
      <c r="H28" s="849" t="s">
        <v>29281</v>
      </c>
      <c r="I28" s="1312"/>
      <c r="J28" s="1077" t="s">
        <v>16406</v>
      </c>
    </row>
    <row r="29" spans="1:18" ht="15.75">
      <c r="A29" s="548"/>
      <c r="B29" s="548"/>
      <c r="E29" s="1311" t="s">
        <v>13370</v>
      </c>
      <c r="F29" s="849" t="s">
        <v>29279</v>
      </c>
      <c r="G29" s="849"/>
      <c r="H29" s="849" t="s">
        <v>29281</v>
      </c>
      <c r="I29" s="1312"/>
      <c r="J29" s="854">
        <v>12</v>
      </c>
      <c r="K29" s="818" t="s">
        <v>16336</v>
      </c>
      <c r="L29" s="818"/>
      <c r="M29" s="818"/>
      <c r="N29" s="301"/>
      <c r="O29" s="301"/>
    </row>
    <row r="30" spans="1:18" ht="15.75">
      <c r="A30" s="548"/>
      <c r="B30" s="548"/>
      <c r="E30" s="1311" t="s">
        <v>22907</v>
      </c>
      <c r="F30" s="849" t="s">
        <v>29279</v>
      </c>
      <c r="G30" s="849"/>
      <c r="H30" s="849" t="s">
        <v>29281</v>
      </c>
      <c r="I30" s="1312"/>
      <c r="J30" s="1077" t="s">
        <v>16406</v>
      </c>
      <c r="K30" s="819" t="s">
        <v>16340</v>
      </c>
      <c r="L30" s="1534" t="s">
        <v>16341</v>
      </c>
      <c r="M30" s="1535"/>
      <c r="N30" s="1535"/>
      <c r="O30" s="1536"/>
    </row>
    <row r="31" spans="1:18" ht="15.75">
      <c r="A31" s="548"/>
      <c r="B31" s="548"/>
      <c r="E31" s="1316" t="s">
        <v>13337</v>
      </c>
      <c r="F31" s="1317" t="s">
        <v>29279</v>
      </c>
      <c r="G31" s="1318"/>
      <c r="H31" s="1317" t="s">
        <v>29281</v>
      </c>
      <c r="I31" s="1319"/>
      <c r="J31" s="854">
        <v>8</v>
      </c>
      <c r="K31" s="819" t="s">
        <v>16344</v>
      </c>
      <c r="L31" s="1534" t="s">
        <v>16345</v>
      </c>
      <c r="M31" s="1535"/>
      <c r="N31" s="1535"/>
      <c r="O31" s="1535"/>
    </row>
    <row r="32" spans="1:18" ht="15.75">
      <c r="A32" s="548"/>
      <c r="B32" s="548"/>
      <c r="E32" s="811" t="s">
        <v>10922</v>
      </c>
      <c r="F32" s="1322" t="s">
        <v>30699</v>
      </c>
      <c r="G32" s="1322" t="s">
        <v>30699</v>
      </c>
      <c r="H32" s="1322" t="s">
        <v>30699</v>
      </c>
      <c r="I32" s="1322" t="s">
        <v>30699</v>
      </c>
      <c r="J32" s="1321" t="s">
        <v>16430</v>
      </c>
      <c r="K32" s="819" t="s">
        <v>16254</v>
      </c>
      <c r="L32" s="1534" t="s">
        <v>16348</v>
      </c>
      <c r="M32" s="1535"/>
      <c r="N32" s="1535"/>
      <c r="O32" s="1535"/>
    </row>
    <row r="33" spans="1:28" ht="15.75">
      <c r="A33" s="548"/>
      <c r="B33" s="548"/>
      <c r="E33" s="858" t="s">
        <v>43</v>
      </c>
      <c r="F33" s="1322" t="s">
        <v>30699</v>
      </c>
      <c r="G33" s="1322" t="s">
        <v>30699</v>
      </c>
      <c r="H33" s="1322" t="s">
        <v>30699</v>
      </c>
      <c r="I33" s="1322" t="s">
        <v>30699</v>
      </c>
      <c r="J33" s="1317">
        <v>0</v>
      </c>
      <c r="K33" s="819" t="s">
        <v>16349</v>
      </c>
      <c r="L33" s="1534" t="s">
        <v>16378</v>
      </c>
      <c r="M33" s="1535"/>
      <c r="N33" s="1535"/>
      <c r="O33" s="1535"/>
    </row>
    <row r="34" spans="1:28" ht="15.75">
      <c r="K34" s="819" t="s">
        <v>16350</v>
      </c>
      <c r="L34" s="1534" t="s">
        <v>16351</v>
      </c>
      <c r="M34" s="1535"/>
      <c r="N34" s="1535"/>
      <c r="O34" s="1535"/>
      <c r="Q34" s="1533" t="s">
        <v>31809</v>
      </c>
      <c r="R34" s="1533"/>
      <c r="T34" s="1533" t="s">
        <v>31822</v>
      </c>
      <c r="U34" s="1533"/>
      <c r="V34" s="1533"/>
    </row>
    <row r="35" spans="1:28" ht="15.75" thickBot="1">
      <c r="Q35" s="1533"/>
      <c r="R35" s="1533"/>
      <c r="T35" s="1533"/>
      <c r="U35" s="1533"/>
      <c r="V35" s="1533"/>
    </row>
    <row r="36" spans="1:28" ht="15.75">
      <c r="E36" s="1282" t="s">
        <v>10262</v>
      </c>
      <c r="F36" s="1282" t="s">
        <v>16352</v>
      </c>
      <c r="G36" s="1282" t="s">
        <v>31808</v>
      </c>
      <c r="H36" s="1282" t="s">
        <v>16354</v>
      </c>
      <c r="I36" s="1282" t="s">
        <v>16355</v>
      </c>
      <c r="J36" s="1282" t="s">
        <v>30904</v>
      </c>
      <c r="K36" s="1282" t="s">
        <v>16356</v>
      </c>
      <c r="L36" s="1282" t="s">
        <v>16357</v>
      </c>
      <c r="M36" s="1282" t="s">
        <v>16358</v>
      </c>
      <c r="N36" s="1282" t="s">
        <v>16359</v>
      </c>
      <c r="Q36" s="1283" t="s">
        <v>10262</v>
      </c>
      <c r="R36" s="1283" t="s">
        <v>16352</v>
      </c>
      <c r="T36" t="s">
        <v>9569</v>
      </c>
      <c r="U36" t="s">
        <v>16263</v>
      </c>
      <c r="V36" t="s">
        <v>3</v>
      </c>
    </row>
    <row r="37" spans="1:28" ht="15.75">
      <c r="E37" s="120" t="s">
        <v>13313</v>
      </c>
      <c r="F37" s="120" t="s">
        <v>16366</v>
      </c>
      <c r="G37" s="41" t="s">
        <v>16367</v>
      </c>
      <c r="H37" s="41" t="s">
        <v>16368</v>
      </c>
      <c r="I37" s="41"/>
      <c r="J37" s="41"/>
      <c r="K37" s="854">
        <v>3</v>
      </c>
      <c r="L37" s="831"/>
      <c r="M37" s="1280"/>
      <c r="N37" s="831"/>
      <c r="Q37" s="1284" t="s">
        <v>13313</v>
      </c>
      <c r="R37" s="1284" t="s">
        <v>16366</v>
      </c>
      <c r="T37" s="856" t="s">
        <v>16368</v>
      </c>
      <c r="U37" s="1286" t="s">
        <v>16367</v>
      </c>
      <c r="V37" t="s">
        <v>36</v>
      </c>
    </row>
    <row r="38" spans="1:28" ht="15.75">
      <c r="E38" s="1270" t="s">
        <v>13313</v>
      </c>
      <c r="F38" s="1270" t="s">
        <v>16372</v>
      </c>
      <c r="G38" s="1271" t="s">
        <v>16367</v>
      </c>
      <c r="H38" s="1271" t="s">
        <v>16373</v>
      </c>
      <c r="I38" s="1271"/>
      <c r="J38" s="1271"/>
      <c r="K38" s="1272">
        <v>3</v>
      </c>
      <c r="L38" s="1273"/>
      <c r="M38" s="1281"/>
      <c r="N38" s="1273"/>
      <c r="Q38" s="1284" t="s">
        <v>13313</v>
      </c>
      <c r="R38" s="1284" t="s">
        <v>16372</v>
      </c>
      <c r="T38" s="856" t="s">
        <v>16373</v>
      </c>
      <c r="U38" s="1286" t="s">
        <v>16367</v>
      </c>
      <c r="V38" s="548" t="s">
        <v>36</v>
      </c>
    </row>
    <row r="39" spans="1:28" ht="15.75">
      <c r="E39" s="120" t="s">
        <v>13313</v>
      </c>
      <c r="F39" s="120" t="s">
        <v>16379</v>
      </c>
      <c r="G39" s="41" t="s">
        <v>16367</v>
      </c>
      <c r="H39" s="41" t="s">
        <v>16380</v>
      </c>
      <c r="I39" s="41"/>
      <c r="J39" s="41"/>
      <c r="K39" s="854">
        <v>3</v>
      </c>
      <c r="L39" s="831"/>
      <c r="M39" s="1280"/>
      <c r="N39" s="831"/>
      <c r="Q39" s="1284" t="s">
        <v>13313</v>
      </c>
      <c r="R39" s="1284" t="s">
        <v>16379</v>
      </c>
      <c r="T39" s="856" t="s">
        <v>16380</v>
      </c>
      <c r="U39" s="1286" t="s">
        <v>16367</v>
      </c>
      <c r="V39" s="548" t="s">
        <v>36</v>
      </c>
      <c r="X39" s="1528" t="s">
        <v>16462</v>
      </c>
      <c r="Y39" s="1529"/>
      <c r="Z39" s="1529"/>
      <c r="AA39" s="1529"/>
      <c r="AB39" s="1530"/>
    </row>
    <row r="40" spans="1:28" ht="15.75">
      <c r="E40" s="1270" t="s">
        <v>13313</v>
      </c>
      <c r="F40" s="1270" t="s">
        <v>16384</v>
      </c>
      <c r="G40" s="1271" t="s">
        <v>16367</v>
      </c>
      <c r="H40" s="1271" t="s">
        <v>16385</v>
      </c>
      <c r="I40" s="1271"/>
      <c r="J40" s="1271"/>
      <c r="K40" s="1272">
        <v>3</v>
      </c>
      <c r="L40" s="1273"/>
      <c r="M40" s="1281"/>
      <c r="N40" s="1273"/>
      <c r="Q40" s="1284" t="s">
        <v>13313</v>
      </c>
      <c r="R40" s="1284" t="s">
        <v>16384</v>
      </c>
      <c r="T40" s="856" t="s">
        <v>16385</v>
      </c>
      <c r="U40" s="1286" t="s">
        <v>16367</v>
      </c>
      <c r="V40" s="548" t="s">
        <v>36</v>
      </c>
      <c r="X40" s="43" t="s">
        <v>16524</v>
      </c>
      <c r="Y40" s="41" t="s">
        <v>15641</v>
      </c>
      <c r="Z40" s="41"/>
      <c r="AA40" s="41" t="s">
        <v>16521</v>
      </c>
      <c r="AB40" s="301"/>
    </row>
    <row r="41" spans="1:28" ht="15.75">
      <c r="E41" s="120" t="s">
        <v>13313</v>
      </c>
      <c r="F41" s="120" t="s">
        <v>16389</v>
      </c>
      <c r="G41" s="41" t="s">
        <v>16367</v>
      </c>
      <c r="H41" s="41" t="s">
        <v>16390</v>
      </c>
      <c r="I41" s="41"/>
      <c r="J41" s="41"/>
      <c r="K41" s="854">
        <v>3</v>
      </c>
      <c r="L41" s="831"/>
      <c r="M41" s="1280"/>
      <c r="N41" s="831"/>
      <c r="Q41" s="1284" t="s">
        <v>13313</v>
      </c>
      <c r="R41" s="1284" t="s">
        <v>16389</v>
      </c>
      <c r="T41" s="856" t="s">
        <v>16390</v>
      </c>
      <c r="U41" s="1286" t="s">
        <v>16367</v>
      </c>
      <c r="V41" s="548" t="s">
        <v>36</v>
      </c>
      <c r="X41" s="41"/>
      <c r="Y41" s="43" t="s">
        <v>15500</v>
      </c>
      <c r="Z41" s="41"/>
      <c r="AA41" s="41"/>
      <c r="AB41" s="301"/>
    </row>
    <row r="42" spans="1:28" ht="15.75">
      <c r="E42" s="1270" t="s">
        <v>13313</v>
      </c>
      <c r="F42" s="1270" t="s">
        <v>16395</v>
      </c>
      <c r="G42" s="1271" t="s">
        <v>16367</v>
      </c>
      <c r="H42" s="1271" t="s">
        <v>16396</v>
      </c>
      <c r="I42" s="1271"/>
      <c r="J42" s="1271"/>
      <c r="K42" s="1272">
        <v>3</v>
      </c>
      <c r="L42" s="1273"/>
      <c r="M42" s="1281"/>
      <c r="N42" s="1273"/>
      <c r="Q42" s="1284" t="s">
        <v>13313</v>
      </c>
      <c r="R42" s="1284" t="s">
        <v>16395</v>
      </c>
      <c r="T42" s="856" t="s">
        <v>16396</v>
      </c>
      <c r="U42" s="1286" t="s">
        <v>16367</v>
      </c>
      <c r="V42" s="548" t="s">
        <v>36</v>
      </c>
      <c r="X42" s="41" t="s">
        <v>16531</v>
      </c>
      <c r="Y42" s="43" t="s">
        <v>16532</v>
      </c>
      <c r="Z42" s="41"/>
      <c r="AA42" s="41" t="s">
        <v>16496</v>
      </c>
      <c r="AB42" s="301"/>
    </row>
    <row r="43" spans="1:28" ht="15.75">
      <c r="E43" s="120" t="s">
        <v>13313</v>
      </c>
      <c r="F43" s="120" t="s">
        <v>16399</v>
      </c>
      <c r="G43" s="41" t="s">
        <v>16367</v>
      </c>
      <c r="H43" s="41" t="s">
        <v>16400</v>
      </c>
      <c r="I43" s="41"/>
      <c r="J43" s="41"/>
      <c r="K43" s="854">
        <v>3</v>
      </c>
      <c r="L43" s="831"/>
      <c r="M43" s="1280"/>
      <c r="N43" s="831"/>
      <c r="Q43" s="1284" t="s">
        <v>13313</v>
      </c>
      <c r="R43" s="1284" t="s">
        <v>16399</v>
      </c>
      <c r="T43" s="856" t="s">
        <v>16400</v>
      </c>
      <c r="U43" s="1286" t="s">
        <v>16367</v>
      </c>
      <c r="V43" s="548" t="s">
        <v>36</v>
      </c>
      <c r="X43" s="43" t="s">
        <v>16535</v>
      </c>
      <c r="Y43" s="43" t="s">
        <v>15226</v>
      </c>
      <c r="Z43" s="41"/>
      <c r="AA43" s="41"/>
      <c r="AB43" s="301"/>
    </row>
    <row r="44" spans="1:28" ht="15.75">
      <c r="E44" s="120" t="s">
        <v>13337</v>
      </c>
      <c r="F44" s="120" t="s">
        <v>10433</v>
      </c>
      <c r="G44" s="41" t="s">
        <v>16367</v>
      </c>
      <c r="H44" s="831"/>
      <c r="I44" s="41"/>
      <c r="J44" s="41"/>
      <c r="K44" s="854"/>
      <c r="L44" s="831"/>
      <c r="M44" s="831"/>
      <c r="N44" s="831"/>
      <c r="Q44" s="1284" t="s">
        <v>13337</v>
      </c>
      <c r="R44" s="1284" t="s">
        <v>10433</v>
      </c>
      <c r="T44" s="1284" t="s">
        <v>16410</v>
      </c>
      <c r="U44" s="1286" t="s">
        <v>16367</v>
      </c>
      <c r="V44" t="s">
        <v>16</v>
      </c>
      <c r="X44" s="43" t="s">
        <v>16540</v>
      </c>
      <c r="Y44" s="43" t="s">
        <v>15520</v>
      </c>
      <c r="Z44" s="41"/>
      <c r="AA44" s="41"/>
      <c r="AB44" s="301"/>
    </row>
    <row r="45" spans="1:28" ht="15.75">
      <c r="E45" s="1270" t="s">
        <v>13337</v>
      </c>
      <c r="F45" s="1270" t="s">
        <v>16409</v>
      </c>
      <c r="G45" s="1271" t="s">
        <v>16367</v>
      </c>
      <c r="H45" s="1273" t="s">
        <v>16410</v>
      </c>
      <c r="I45" s="1271"/>
      <c r="J45" s="1271"/>
      <c r="K45" s="1272">
        <v>3</v>
      </c>
      <c r="L45" s="1273"/>
      <c r="M45" s="1273"/>
      <c r="N45" s="1273"/>
      <c r="Q45" s="1284" t="s">
        <v>13337</v>
      </c>
      <c r="R45" s="1284" t="s">
        <v>16409</v>
      </c>
      <c r="T45" s="1284" t="s">
        <v>16414</v>
      </c>
      <c r="U45" s="1286" t="s">
        <v>16367</v>
      </c>
      <c r="V45" s="548" t="s">
        <v>16</v>
      </c>
      <c r="X45" s="43" t="s">
        <v>16543</v>
      </c>
      <c r="Y45" s="43" t="s">
        <v>15151</v>
      </c>
      <c r="Z45" s="41"/>
      <c r="AA45" s="41" t="s">
        <v>16544</v>
      </c>
      <c r="AB45" s="301"/>
    </row>
    <row r="46" spans="1:28" ht="15.75">
      <c r="E46" s="120" t="s">
        <v>13337</v>
      </c>
      <c r="F46" s="120" t="s">
        <v>16413</v>
      </c>
      <c r="G46" s="41" t="s">
        <v>16367</v>
      </c>
      <c r="H46" s="831" t="s">
        <v>16414</v>
      </c>
      <c r="I46" s="41"/>
      <c r="J46" s="41"/>
      <c r="K46" s="854">
        <v>3</v>
      </c>
      <c r="L46" s="831"/>
      <c r="M46" s="831"/>
      <c r="N46" s="831"/>
      <c r="Q46" s="1284" t="s">
        <v>13337</v>
      </c>
      <c r="R46" s="1284" t="s">
        <v>16413</v>
      </c>
      <c r="T46" s="1284" t="s">
        <v>16418</v>
      </c>
      <c r="U46" s="1286" t="s">
        <v>16367</v>
      </c>
      <c r="V46" s="548" t="s">
        <v>16</v>
      </c>
      <c r="X46" s="544" t="s">
        <v>16307</v>
      </c>
      <c r="Y46" s="544" t="s">
        <v>15059</v>
      </c>
      <c r="Z46" s="544" t="s">
        <v>16545</v>
      </c>
      <c r="AA46" s="41"/>
      <c r="AB46" s="301"/>
    </row>
    <row r="47" spans="1:28" ht="15.75">
      <c r="E47" s="1270" t="s">
        <v>13337</v>
      </c>
      <c r="F47" s="1270" t="s">
        <v>16417</v>
      </c>
      <c r="G47" s="1271" t="s">
        <v>16367</v>
      </c>
      <c r="H47" s="1273" t="s">
        <v>16418</v>
      </c>
      <c r="I47" s="1271"/>
      <c r="J47" s="1271"/>
      <c r="K47" s="1272">
        <v>3</v>
      </c>
      <c r="L47" s="1273"/>
      <c r="M47" s="1273"/>
      <c r="N47" s="1273"/>
      <c r="Q47" s="1284" t="s">
        <v>13337</v>
      </c>
      <c r="R47" s="1284" t="s">
        <v>16417</v>
      </c>
      <c r="T47" s="1284" t="s">
        <v>16423</v>
      </c>
      <c r="U47" s="1286" t="s">
        <v>16367</v>
      </c>
      <c r="V47" s="548" t="s">
        <v>16</v>
      </c>
      <c r="X47" s="544" t="s">
        <v>16546</v>
      </c>
      <c r="Y47" s="544" t="s">
        <v>15841</v>
      </c>
      <c r="Z47" s="544" t="s">
        <v>16547</v>
      </c>
      <c r="AA47" s="41"/>
      <c r="AB47" s="301"/>
    </row>
    <row r="48" spans="1:28" ht="15.75">
      <c r="E48" s="120" t="s">
        <v>13337</v>
      </c>
      <c r="F48" s="120" t="s">
        <v>16422</v>
      </c>
      <c r="G48" s="41" t="s">
        <v>16367</v>
      </c>
      <c r="H48" s="831" t="s">
        <v>16423</v>
      </c>
      <c r="I48" s="41"/>
      <c r="J48" s="41"/>
      <c r="K48" s="854">
        <v>3</v>
      </c>
      <c r="L48" s="831"/>
      <c r="M48" s="831"/>
      <c r="N48" s="831"/>
      <c r="Q48" s="1284" t="s">
        <v>13337</v>
      </c>
      <c r="R48" s="1284" t="s">
        <v>16422</v>
      </c>
      <c r="T48" s="1284" t="s">
        <v>16426</v>
      </c>
      <c r="U48" s="1286" t="s">
        <v>16367</v>
      </c>
      <c r="V48" s="548" t="s">
        <v>16</v>
      </c>
      <c r="X48" s="718"/>
      <c r="Y48" s="718" t="s">
        <v>15104</v>
      </c>
      <c r="Z48" s="718" t="s">
        <v>30700</v>
      </c>
      <c r="AA48" s="41"/>
      <c r="AB48" s="301"/>
    </row>
    <row r="49" spans="5:28" ht="15.75">
      <c r="E49" s="1270" t="s">
        <v>13337</v>
      </c>
      <c r="F49" s="1270" t="s">
        <v>16425</v>
      </c>
      <c r="G49" s="1271" t="s">
        <v>16367</v>
      </c>
      <c r="H49" s="1273" t="s">
        <v>16426</v>
      </c>
      <c r="I49" s="1271"/>
      <c r="J49" s="1271"/>
      <c r="K49" s="1272">
        <v>3</v>
      </c>
      <c r="L49" s="1273"/>
      <c r="M49" s="1273"/>
      <c r="N49" s="1273"/>
      <c r="Q49" s="1284" t="s">
        <v>13337</v>
      </c>
      <c r="R49" s="1284" t="s">
        <v>16425</v>
      </c>
      <c r="T49" s="1284" t="s">
        <v>16437</v>
      </c>
      <c r="U49" s="1286" t="s">
        <v>16367</v>
      </c>
      <c r="V49" t="s">
        <v>46</v>
      </c>
      <c r="X49" s="859" t="s">
        <v>16451</v>
      </c>
      <c r="Y49" s="859" t="s">
        <v>16551</v>
      </c>
      <c r="Z49" s="859" t="s">
        <v>16552</v>
      </c>
      <c r="AA49" s="326"/>
      <c r="AB49" s="301"/>
    </row>
    <row r="50" spans="5:28" ht="15.75">
      <c r="E50" s="1270" t="s">
        <v>13345</v>
      </c>
      <c r="F50" s="1270" t="s">
        <v>16436</v>
      </c>
      <c r="G50" s="1271" t="s">
        <v>16367</v>
      </c>
      <c r="H50" s="1273" t="s">
        <v>16437</v>
      </c>
      <c r="I50" s="1271"/>
      <c r="J50" s="1271"/>
      <c r="K50" s="1272">
        <v>3</v>
      </c>
      <c r="L50" s="1273"/>
      <c r="M50" s="1273"/>
      <c r="N50" s="1273"/>
      <c r="Q50" s="1284" t="s">
        <v>13345</v>
      </c>
      <c r="R50" s="1284" t="s">
        <v>16436</v>
      </c>
      <c r="T50" s="1284" t="s">
        <v>16442</v>
      </c>
      <c r="U50" s="1286" t="s">
        <v>16367</v>
      </c>
      <c r="V50" s="548" t="s">
        <v>46</v>
      </c>
    </row>
    <row r="51" spans="5:28" ht="15.75">
      <c r="E51" s="120" t="s">
        <v>13345</v>
      </c>
      <c r="F51" s="120" t="s">
        <v>16441</v>
      </c>
      <c r="G51" s="41" t="s">
        <v>16367</v>
      </c>
      <c r="H51" s="831" t="s">
        <v>16442</v>
      </c>
      <c r="I51" s="41"/>
      <c r="J51" s="41"/>
      <c r="K51" s="854">
        <v>3</v>
      </c>
      <c r="L51" s="831"/>
      <c r="M51" s="831"/>
      <c r="N51" s="831"/>
      <c r="Q51" s="1284" t="s">
        <v>13345</v>
      </c>
      <c r="R51" s="1284" t="s">
        <v>16441</v>
      </c>
      <c r="T51" s="1284" t="s">
        <v>16446</v>
      </c>
      <c r="U51" s="1286" t="s">
        <v>16367</v>
      </c>
      <c r="V51" s="548" t="s">
        <v>46</v>
      </c>
    </row>
    <row r="52" spans="5:28" ht="15.75">
      <c r="E52" s="1270" t="s">
        <v>13345</v>
      </c>
      <c r="F52" s="1270" t="s">
        <v>16445</v>
      </c>
      <c r="G52" s="1271" t="s">
        <v>16367</v>
      </c>
      <c r="H52" s="1273" t="s">
        <v>16446</v>
      </c>
      <c r="I52" s="1271"/>
      <c r="J52" s="1271"/>
      <c r="K52" s="1272">
        <v>3</v>
      </c>
      <c r="L52" s="1273"/>
      <c r="M52" s="1273"/>
      <c r="N52" s="1273"/>
      <c r="Q52" s="1284" t="s">
        <v>13345</v>
      </c>
      <c r="R52" s="1284" t="s">
        <v>16445</v>
      </c>
      <c r="T52" s="1287" t="s">
        <v>16455</v>
      </c>
      <c r="U52" s="1286" t="s">
        <v>16367</v>
      </c>
      <c r="V52" t="s">
        <v>26</v>
      </c>
    </row>
    <row r="53" spans="5:28" ht="15.75">
      <c r="E53" s="1270" t="s">
        <v>13370</v>
      </c>
      <c r="F53" s="1270" t="s">
        <v>16454</v>
      </c>
      <c r="G53" s="1271" t="s">
        <v>16367</v>
      </c>
      <c r="H53" s="314" t="s">
        <v>16455</v>
      </c>
      <c r="I53" s="1271"/>
      <c r="J53" s="1271"/>
      <c r="K53" s="1272">
        <v>5</v>
      </c>
      <c r="L53" s="1273"/>
      <c r="M53" s="1273"/>
      <c r="N53" s="1273"/>
      <c r="Q53" s="1284" t="s">
        <v>13370</v>
      </c>
      <c r="R53" s="1284" t="s">
        <v>16454</v>
      </c>
      <c r="T53" s="1287" t="s">
        <v>16460</v>
      </c>
      <c r="U53" s="1286" t="s">
        <v>16367</v>
      </c>
      <c r="V53" s="548" t="s">
        <v>26</v>
      </c>
    </row>
    <row r="54" spans="5:28" ht="15.75">
      <c r="E54" s="120" t="s">
        <v>13370</v>
      </c>
      <c r="F54" s="120" t="s">
        <v>10433</v>
      </c>
      <c r="G54" s="41" t="s">
        <v>16367</v>
      </c>
      <c r="H54" s="1274"/>
      <c r="I54" s="41"/>
      <c r="J54" s="41"/>
      <c r="K54" s="854"/>
      <c r="L54" s="831"/>
      <c r="M54" s="831"/>
      <c r="N54" s="831"/>
      <c r="Q54" s="1284" t="s">
        <v>13370</v>
      </c>
      <c r="R54" s="1284" t="s">
        <v>10433</v>
      </c>
      <c r="T54" s="1287" t="s">
        <v>16464</v>
      </c>
      <c r="U54" s="1286" t="s">
        <v>16367</v>
      </c>
      <c r="V54" s="548" t="s">
        <v>26</v>
      </c>
    </row>
    <row r="55" spans="5:28" ht="15.75">
      <c r="E55" s="1270" t="s">
        <v>13370</v>
      </c>
      <c r="F55" s="1270" t="s">
        <v>16459</v>
      </c>
      <c r="G55" s="1271" t="s">
        <v>16367</v>
      </c>
      <c r="H55" s="314" t="s">
        <v>16460</v>
      </c>
      <c r="I55" s="1271"/>
      <c r="J55" s="1271"/>
      <c r="K55" s="1272">
        <v>6</v>
      </c>
      <c r="L55" s="1273"/>
      <c r="M55" s="1273"/>
      <c r="N55" s="1273"/>
      <c r="Q55" s="1284" t="s">
        <v>13370</v>
      </c>
      <c r="R55" s="1284" t="s">
        <v>16459</v>
      </c>
      <c r="T55" s="1287" t="s">
        <v>16468</v>
      </c>
      <c r="U55" s="1286" t="s">
        <v>16367</v>
      </c>
      <c r="V55" s="548" t="s">
        <v>26</v>
      </c>
    </row>
    <row r="56" spans="5:28" ht="15.75">
      <c r="E56" s="120" t="s">
        <v>13370</v>
      </c>
      <c r="F56" s="120" t="s">
        <v>16463</v>
      </c>
      <c r="G56" s="41" t="s">
        <v>16367</v>
      </c>
      <c r="H56" s="1274" t="s">
        <v>16464</v>
      </c>
      <c r="I56" s="41"/>
      <c r="J56" s="41"/>
      <c r="K56" s="854">
        <v>6</v>
      </c>
      <c r="L56" s="831"/>
      <c r="M56" s="831"/>
      <c r="N56" s="831"/>
      <c r="Q56" s="1284" t="s">
        <v>13370</v>
      </c>
      <c r="R56" s="1284" t="s">
        <v>16463</v>
      </c>
      <c r="T56" s="1287" t="s">
        <v>16473</v>
      </c>
      <c r="U56" s="1286" t="s">
        <v>16367</v>
      </c>
      <c r="V56" s="548" t="s">
        <v>26</v>
      </c>
    </row>
    <row r="57" spans="5:28" ht="15.75">
      <c r="E57" s="1270" t="s">
        <v>13370</v>
      </c>
      <c r="F57" s="1270" t="s">
        <v>16467</v>
      </c>
      <c r="G57" s="1271" t="s">
        <v>16367</v>
      </c>
      <c r="H57" s="314" t="s">
        <v>16468</v>
      </c>
      <c r="I57" s="1271"/>
      <c r="J57" s="1271"/>
      <c r="K57" s="1272">
        <v>7</v>
      </c>
      <c r="L57" s="1273"/>
      <c r="M57" s="1273"/>
      <c r="N57" s="1273"/>
      <c r="Q57" s="1284" t="s">
        <v>13370</v>
      </c>
      <c r="R57" s="1284" t="s">
        <v>16467</v>
      </c>
      <c r="T57" s="1284" t="s">
        <v>16486</v>
      </c>
      <c r="U57" s="1286" t="s">
        <v>16367</v>
      </c>
      <c r="V57" t="s">
        <v>102</v>
      </c>
      <c r="X57" s="301" t="s">
        <v>3</v>
      </c>
      <c r="Y57" s="301" t="s">
        <v>30697</v>
      </c>
      <c r="Z57" s="301" t="s">
        <v>30698</v>
      </c>
      <c r="AA57" s="301" t="s">
        <v>22919</v>
      </c>
    </row>
    <row r="58" spans="5:28" ht="15.75">
      <c r="E58" s="120" t="s">
        <v>13370</v>
      </c>
      <c r="F58" s="120" t="s">
        <v>16472</v>
      </c>
      <c r="G58" s="41" t="s">
        <v>16367</v>
      </c>
      <c r="H58" s="1274" t="s">
        <v>16473</v>
      </c>
      <c r="I58" s="41"/>
      <c r="J58" s="41"/>
      <c r="K58" s="854">
        <v>5</v>
      </c>
      <c r="L58" s="831"/>
      <c r="M58" s="831"/>
      <c r="N58" s="831"/>
      <c r="Q58" s="1284" t="s">
        <v>13370</v>
      </c>
      <c r="R58" s="1284" t="s">
        <v>16472</v>
      </c>
      <c r="T58" s="1284" t="s">
        <v>16489</v>
      </c>
      <c r="U58" s="1286" t="s">
        <v>16367</v>
      </c>
      <c r="V58" s="548" t="s">
        <v>102</v>
      </c>
      <c r="X58" s="301" t="s">
        <v>30694</v>
      </c>
      <c r="Y58" s="369">
        <v>0.75</v>
      </c>
      <c r="Z58" s="301" t="s">
        <v>22208</v>
      </c>
      <c r="AA58" s="301" t="str">
        <f ca="1">IF(RANDBETWEEN(1,100)/100&lt;Таблиця92[[#This Row],[Response Chance]],"Watch arrives in "&amp;RANDBETWEEN(1,_xlfn.NUMBERVALUE(RIGHT(Таблиця92[[#This Row],[Response Arrival (time in Rounds)]],LEN(Таблиця92[[#This Row],[Response Arrival (time in Rounds)]])-2)))&amp;" rounds","-")&amp;CHAR(10)&amp;'City Watch'!H101</f>
        <v>Watch arrives in 6 rounds
Swordcaptain, 2 Swords, 7 Blades, priest of Torm, Helm or Tyr</v>
      </c>
    </row>
    <row r="59" spans="5:28" ht="15.75">
      <c r="E59" s="120" t="s">
        <v>13363</v>
      </c>
      <c r="F59" s="120" t="s">
        <v>16485</v>
      </c>
      <c r="G59" s="41" t="s">
        <v>16367</v>
      </c>
      <c r="H59" s="831" t="s">
        <v>16486</v>
      </c>
      <c r="I59" s="41"/>
      <c r="J59" s="41"/>
      <c r="K59" s="854">
        <v>3</v>
      </c>
      <c r="L59" s="831"/>
      <c r="M59" s="831"/>
      <c r="N59" s="831"/>
      <c r="Q59" s="1284" t="s">
        <v>13363</v>
      </c>
      <c r="R59" s="1284" t="s">
        <v>16485</v>
      </c>
      <c r="T59" s="1284" t="s">
        <v>16495</v>
      </c>
      <c r="U59" s="1286" t="s">
        <v>16367</v>
      </c>
      <c r="V59" s="548" t="s">
        <v>102</v>
      </c>
      <c r="X59" s="301" t="s">
        <v>26</v>
      </c>
      <c r="Y59" s="369">
        <v>0.5</v>
      </c>
      <c r="Z59" s="301" t="s">
        <v>22208</v>
      </c>
      <c r="AA59" s="301" t="str">
        <f ca="1">IF(RANDBETWEEN(1,100)/100&lt;Таблиця92[[#This Row],[Response Chance]],"Watch arrives in "&amp;RANDBETWEEN(1,_xlfn.NUMBERVALUE(RIGHT(Таблиця92[[#This Row],[Response Arrival (time in Rounds)]],LEN(Таблиця92[[#This Row],[Response Arrival (time in Rounds)]])-2)))&amp;" rounds","-")&amp;CHAR(10)&amp;'City Watch'!H98</f>
        <v xml:space="preserve">-
</v>
      </c>
    </row>
    <row r="60" spans="5:28" ht="15.75">
      <c r="E60" s="1270" t="s">
        <v>13363</v>
      </c>
      <c r="F60" s="1270" t="s">
        <v>16488</v>
      </c>
      <c r="G60" s="1271" t="s">
        <v>16367</v>
      </c>
      <c r="H60" s="1273" t="s">
        <v>16489</v>
      </c>
      <c r="I60" s="1271"/>
      <c r="J60" s="1271"/>
      <c r="K60" s="1272">
        <v>6</v>
      </c>
      <c r="L60" s="1273"/>
      <c r="M60" s="1273"/>
      <c r="N60" s="1273"/>
      <c r="Q60" s="1284" t="s">
        <v>13363</v>
      </c>
      <c r="R60" s="1284" t="s">
        <v>16488</v>
      </c>
      <c r="T60" s="1287" t="s">
        <v>16513</v>
      </c>
      <c r="U60" s="1286" t="s">
        <v>16367</v>
      </c>
      <c r="V60" t="s">
        <v>20</v>
      </c>
      <c r="X60" s="301" t="s">
        <v>20</v>
      </c>
      <c r="Y60" s="369">
        <v>0.75</v>
      </c>
      <c r="Z60" s="301" t="s">
        <v>22207</v>
      </c>
      <c r="AA60" s="301" t="str">
        <f ca="1">IF(RANDBETWEEN(1,100)/100&lt;Таблиця92[[#This Row],[Response Chance]],"Watch arrives in "&amp;RANDBETWEEN(1,_xlfn.NUMBERVALUE(RIGHT(Таблиця92[[#This Row],[Response Arrival (time in Rounds)]],LEN(Таблиця92[[#This Row],[Response Arrival (time in Rounds)]])-2)))&amp;" rounds","-")&amp;CHAR(10)&amp;'City Watch'!H99</f>
        <v xml:space="preserve">Watch arrives in 3 rounds
</v>
      </c>
    </row>
    <row r="61" spans="5:28" ht="15.75">
      <c r="E61" s="120" t="s">
        <v>13363</v>
      </c>
      <c r="F61" s="120" t="s">
        <v>16494</v>
      </c>
      <c r="G61" s="41" t="s">
        <v>16367</v>
      </c>
      <c r="H61" s="831" t="s">
        <v>16495</v>
      </c>
      <c r="I61" s="41"/>
      <c r="J61" s="41"/>
      <c r="K61" s="854">
        <v>6</v>
      </c>
      <c r="L61" s="831"/>
      <c r="M61" s="831"/>
      <c r="N61" s="831"/>
      <c r="Q61" s="1284" t="s">
        <v>13363</v>
      </c>
      <c r="R61" s="1284" t="s">
        <v>16494</v>
      </c>
      <c r="T61" s="1287" t="s">
        <v>16518</v>
      </c>
      <c r="U61" s="1286" t="s">
        <v>16367</v>
      </c>
      <c r="V61" s="548" t="s">
        <v>20</v>
      </c>
      <c r="X61" s="301" t="s">
        <v>30695</v>
      </c>
      <c r="Y61" s="369">
        <v>0.9</v>
      </c>
      <c r="Z61" s="301" t="s">
        <v>22207</v>
      </c>
      <c r="AA61" s="301" t="str">
        <f ca="1">IF(RANDBETWEEN(1,100)/100&lt;Таблиця92[[#This Row],[Response Chance]],"Watch arrives in "&amp;RANDBETWEEN(1,_xlfn.NUMBERVALUE(RIGHT(Таблиця92[[#This Row],[Response Arrival (time in Rounds)]],LEN(Таблиця92[[#This Row],[Response Arrival (time in Rounds)]])-2)))&amp;" rounds","-")&amp;CHAR(10)&amp;'City Watch'!H100</f>
        <v xml:space="preserve">Watch arrives in 1 rounds
</v>
      </c>
    </row>
    <row r="62" spans="5:28" ht="15.75">
      <c r="E62" s="120" t="s">
        <v>16497</v>
      </c>
      <c r="F62" s="120" t="s">
        <v>10986</v>
      </c>
      <c r="G62" s="41" t="s">
        <v>16498</v>
      </c>
      <c r="H62" s="831" t="s">
        <v>16499</v>
      </c>
      <c r="I62" s="41"/>
      <c r="J62" s="41"/>
      <c r="K62" s="854">
        <v>3</v>
      </c>
      <c r="L62" s="831"/>
      <c r="M62" s="831"/>
      <c r="N62" s="831"/>
      <c r="Q62" s="1284" t="s">
        <v>16497</v>
      </c>
      <c r="R62" s="1284" t="s">
        <v>10986</v>
      </c>
      <c r="T62" s="1287" t="s">
        <v>16523</v>
      </c>
      <c r="U62" s="1286" t="s">
        <v>16367</v>
      </c>
      <c r="V62" s="548" t="s">
        <v>20</v>
      </c>
      <c r="X62" s="301" t="s">
        <v>43</v>
      </c>
      <c r="Y62" s="369">
        <v>0</v>
      </c>
      <c r="Z62" s="1076" t="s">
        <v>30699</v>
      </c>
      <c r="AA62" s="301" t="str">
        <f ca="1">IF(RANDBETWEEN(1,100)/100&lt;Таблиця92[[#This Row],[Response Chance]],"Watch arrives in "&amp;RANDBETWEEN(1,_xlfn.NUMBERVALUE(RIGHT(Таблиця92[[#This Row],[Response Arrival (time in Rounds)]],LEN(Таблиця92[[#This Row],[Response Arrival (time in Rounds)]])-2)))&amp;" rounds","-")&amp;CHAR(10)&amp;'City Watch'!H101</f>
        <v>-
Swordcaptain, 2 Swords, 7 Blades, priest of Torm, Helm or Tyr</v>
      </c>
    </row>
    <row r="63" spans="5:28" ht="15.75">
      <c r="E63" s="120" t="s">
        <v>16497</v>
      </c>
      <c r="F63" s="120" t="s">
        <v>16503</v>
      </c>
      <c r="G63" s="41" t="s">
        <v>16498</v>
      </c>
      <c r="H63" s="831" t="s">
        <v>16499</v>
      </c>
      <c r="I63" s="831"/>
      <c r="J63" s="831"/>
      <c r="K63" s="854">
        <v>3</v>
      </c>
      <c r="L63" s="831"/>
      <c r="M63" s="831"/>
      <c r="N63" s="831"/>
      <c r="Q63" s="1284" t="s">
        <v>16497</v>
      </c>
      <c r="R63" s="1284" t="s">
        <v>16503</v>
      </c>
      <c r="T63" s="1287" t="s">
        <v>16526</v>
      </c>
      <c r="U63" s="1286" t="s">
        <v>16367</v>
      </c>
      <c r="V63" s="548" t="s">
        <v>20</v>
      </c>
      <c r="X63" s="301" t="s">
        <v>10922</v>
      </c>
      <c r="Y63" s="369">
        <v>0.25</v>
      </c>
      <c r="Z63" s="301" t="s">
        <v>30696</v>
      </c>
      <c r="AA63" s="301" t="str">
        <f ca="1">IF(RANDBETWEEN(1,100)/100&lt;Таблиця92[[#This Row],[Response Chance]],"Watch arrives in "&amp;RANDBETWEEN(1,_xlfn.NUMBERVALUE(RIGHT(Таблиця92[[#This Row],[Response Arrival (time in Rounds)]],LEN(Таблиця92[[#This Row],[Response Arrival (time in Rounds)]])-2)))&amp;" rounds","-")&amp;CHAR(10)&amp;'City Watch'!H102</f>
        <v>-
city watch random encounter</v>
      </c>
    </row>
    <row r="64" spans="5:28" ht="15.75">
      <c r="E64" s="1270" t="s">
        <v>16497</v>
      </c>
      <c r="F64" s="1270" t="s">
        <v>10982</v>
      </c>
      <c r="G64" s="1271" t="s">
        <v>16498</v>
      </c>
      <c r="H64" s="1273" t="s">
        <v>16499</v>
      </c>
      <c r="I64" s="1273"/>
      <c r="J64" s="1273"/>
      <c r="K64" s="1272">
        <v>3</v>
      </c>
      <c r="L64" s="1273"/>
      <c r="M64" s="1273"/>
      <c r="N64" s="1273"/>
      <c r="Q64" s="1284" t="s">
        <v>16497</v>
      </c>
      <c r="R64" s="1284" t="s">
        <v>10982</v>
      </c>
      <c r="T64" s="1287" t="s">
        <v>16529</v>
      </c>
      <c r="U64" s="1286" t="s">
        <v>16367</v>
      </c>
      <c r="V64" s="548" t="s">
        <v>20</v>
      </c>
      <c r="X64" s="301"/>
      <c r="Y64" s="301"/>
      <c r="Z64" s="301"/>
      <c r="AA64" s="301"/>
    </row>
    <row r="65" spans="5:27" ht="15.75">
      <c r="E65" s="1270" t="s">
        <v>13288</v>
      </c>
      <c r="F65" s="1270" t="s">
        <v>16512</v>
      </c>
      <c r="G65" s="1271" t="s">
        <v>16367</v>
      </c>
      <c r="H65" s="314" t="s">
        <v>16513</v>
      </c>
      <c r="I65" s="1273" t="s">
        <v>30903</v>
      </c>
      <c r="J65" s="1273"/>
      <c r="K65" s="1272">
        <v>3</v>
      </c>
      <c r="L65" s="1271" t="s">
        <v>16514</v>
      </c>
      <c r="M65" s="1273"/>
      <c r="N65" s="1273"/>
      <c r="Q65" s="1284" t="s">
        <v>13288</v>
      </c>
      <c r="R65" s="1284" t="s">
        <v>16512</v>
      </c>
      <c r="T65" s="1287" t="s">
        <v>16534</v>
      </c>
      <c r="U65" s="1286" t="s">
        <v>16367</v>
      </c>
      <c r="V65" s="548" t="s">
        <v>20</v>
      </c>
      <c r="X65" s="301"/>
      <c r="Y65" s="301"/>
      <c r="Z65" s="301"/>
      <c r="AA65" s="301"/>
    </row>
    <row r="66" spans="5:27" ht="15.75">
      <c r="E66" s="120" t="s">
        <v>13288</v>
      </c>
      <c r="F66" s="120" t="s">
        <v>10433</v>
      </c>
      <c r="G66" s="41" t="s">
        <v>16367</v>
      </c>
      <c r="H66" s="831"/>
      <c r="I66" s="831"/>
      <c r="J66" s="831"/>
      <c r="K66" s="854"/>
      <c r="L66" s="41"/>
      <c r="M66" s="831"/>
      <c r="N66" s="831"/>
      <c r="Q66" s="1284" t="s">
        <v>13288</v>
      </c>
      <c r="R66" s="1284" t="s">
        <v>10433</v>
      </c>
      <c r="T66" s="1287" t="s">
        <v>16537</v>
      </c>
      <c r="U66" s="1286" t="s">
        <v>16367</v>
      </c>
      <c r="V66" s="548" t="s">
        <v>20</v>
      </c>
      <c r="X66" s="1524" t="str">
        <f ca="1">AA58</f>
        <v>Watch arrives in 6 rounds
Swordcaptain, 2 Swords, 7 Blades, priest of Torm, Helm or Tyr</v>
      </c>
      <c r="Y66" s="1524"/>
      <c r="Z66" s="1524"/>
      <c r="AA66" s="1524"/>
    </row>
    <row r="67" spans="5:27" ht="15.75">
      <c r="E67" s="1270" t="s">
        <v>13288</v>
      </c>
      <c r="F67" s="1270" t="s">
        <v>16517</v>
      </c>
      <c r="G67" s="1271" t="s">
        <v>16367</v>
      </c>
      <c r="H67" s="314" t="s">
        <v>16518</v>
      </c>
      <c r="I67" s="1271"/>
      <c r="J67" s="1271"/>
      <c r="K67" s="1275">
        <v>3</v>
      </c>
      <c r="L67" s="1273"/>
      <c r="M67" s="1273"/>
      <c r="N67" s="1273"/>
      <c r="Q67" s="1284" t="s">
        <v>13288</v>
      </c>
      <c r="R67" s="1284" t="s">
        <v>16517</v>
      </c>
      <c r="T67" s="1284" t="s">
        <v>30903</v>
      </c>
      <c r="U67" s="856" t="s">
        <v>16443</v>
      </c>
      <c r="V67" t="s">
        <v>20</v>
      </c>
      <c r="X67" s="1524"/>
      <c r="Y67" s="1524"/>
      <c r="Z67" s="1524"/>
      <c r="AA67" s="1524"/>
    </row>
    <row r="68" spans="5:27" ht="15.75">
      <c r="E68" s="120" t="s">
        <v>13288</v>
      </c>
      <c r="F68" s="120" t="s">
        <v>16522</v>
      </c>
      <c r="G68" s="41" t="s">
        <v>16367</v>
      </c>
      <c r="H68" s="1274" t="s">
        <v>16523</v>
      </c>
      <c r="I68" s="41"/>
      <c r="J68" s="41"/>
      <c r="K68" s="682">
        <v>4</v>
      </c>
      <c r="L68" s="831"/>
      <c r="M68" s="831"/>
      <c r="N68" s="831"/>
      <c r="Q68" s="1284" t="s">
        <v>13288</v>
      </c>
      <c r="R68" s="1284" t="s">
        <v>16522</v>
      </c>
      <c r="T68" s="856" t="s">
        <v>16492</v>
      </c>
      <c r="U68" s="856" t="s">
        <v>16469</v>
      </c>
      <c r="V68" t="s">
        <v>12259</v>
      </c>
      <c r="X68" s="1524"/>
      <c r="Y68" s="1524"/>
      <c r="Z68" s="1524"/>
      <c r="AA68" s="1524"/>
    </row>
    <row r="69" spans="5:27" ht="15.75">
      <c r="E69" s="1270" t="s">
        <v>13288</v>
      </c>
      <c r="F69" s="1270" t="s">
        <v>16525</v>
      </c>
      <c r="G69" s="1271" t="s">
        <v>16367</v>
      </c>
      <c r="H69" s="314" t="s">
        <v>16526</v>
      </c>
      <c r="I69" s="1271"/>
      <c r="J69" s="1271"/>
      <c r="K69" s="1275">
        <v>4</v>
      </c>
      <c r="L69" s="1273"/>
      <c r="M69" s="1273"/>
      <c r="N69" s="1273"/>
      <c r="Q69" s="1284" t="s">
        <v>13288</v>
      </c>
      <c r="R69" s="1284" t="s">
        <v>16525</v>
      </c>
      <c r="T69" s="856" t="s">
        <v>15838</v>
      </c>
      <c r="U69" s="856" t="s">
        <v>16474</v>
      </c>
      <c r="V69" s="548" t="s">
        <v>12259</v>
      </c>
      <c r="X69" s="301"/>
      <c r="Y69" s="301"/>
      <c r="Z69" s="301"/>
      <c r="AA69" s="301"/>
    </row>
    <row r="70" spans="5:27" ht="15.75">
      <c r="E70" s="120" t="s">
        <v>13288</v>
      </c>
      <c r="F70" s="120" t="s">
        <v>16528</v>
      </c>
      <c r="G70" s="41" t="s">
        <v>16367</v>
      </c>
      <c r="H70" s="1274" t="s">
        <v>16529</v>
      </c>
      <c r="I70" s="41"/>
      <c r="J70" s="41"/>
      <c r="K70" s="682">
        <v>3</v>
      </c>
      <c r="L70" s="831"/>
      <c r="M70" s="831"/>
      <c r="N70" s="831"/>
      <c r="Q70" s="1284" t="s">
        <v>13288</v>
      </c>
      <c r="R70" s="1284" t="s">
        <v>16528</v>
      </c>
      <c r="T70" s="856" t="s">
        <v>16502</v>
      </c>
      <c r="U70" s="856" t="s">
        <v>16480</v>
      </c>
      <c r="V70" s="548" t="s">
        <v>12259</v>
      </c>
      <c r="X70" s="301"/>
      <c r="Y70" s="301"/>
      <c r="Z70" s="303"/>
      <c r="AA70" s="301"/>
    </row>
    <row r="71" spans="5:27" ht="15.75">
      <c r="E71" s="1270" t="s">
        <v>13288</v>
      </c>
      <c r="F71" s="1270" t="s">
        <v>16533</v>
      </c>
      <c r="G71" s="1271" t="s">
        <v>16367</v>
      </c>
      <c r="H71" s="314" t="s">
        <v>16534</v>
      </c>
      <c r="I71" s="1271"/>
      <c r="J71" s="1271"/>
      <c r="K71" s="1275">
        <v>4</v>
      </c>
      <c r="L71" s="1273"/>
      <c r="M71" s="1273"/>
      <c r="N71" s="1273"/>
      <c r="Q71" s="1284" t="s">
        <v>13288</v>
      </c>
      <c r="R71" s="1284" t="s">
        <v>16533</v>
      </c>
      <c r="T71" s="856" t="s">
        <v>16505</v>
      </c>
      <c r="U71" s="856" t="s">
        <v>30818</v>
      </c>
      <c r="V71" s="548" t="s">
        <v>12259</v>
      </c>
    </row>
    <row r="72" spans="5:27" ht="15.75">
      <c r="E72" s="1276" t="s">
        <v>13288</v>
      </c>
      <c r="F72" s="1276" t="s">
        <v>16536</v>
      </c>
      <c r="G72" s="1277" t="s">
        <v>16367</v>
      </c>
      <c r="H72" s="1274" t="s">
        <v>16537</v>
      </c>
      <c r="I72" s="1277"/>
      <c r="J72" s="1277"/>
      <c r="K72" s="1278">
        <v>3</v>
      </c>
      <c r="L72" s="1279"/>
      <c r="M72" s="831"/>
      <c r="N72" s="1279"/>
      <c r="Q72" s="1285" t="s">
        <v>13288</v>
      </c>
      <c r="R72" s="1285" t="s">
        <v>16536</v>
      </c>
      <c r="T72" s="856" t="s">
        <v>16507</v>
      </c>
      <c r="U72" s="856" t="s">
        <v>30820</v>
      </c>
      <c r="V72" s="548" t="s">
        <v>12259</v>
      </c>
    </row>
    <row r="73" spans="5:27" ht="15.75">
      <c r="T73" s="856" t="s">
        <v>16510</v>
      </c>
      <c r="U73" s="856" t="s">
        <v>16490</v>
      </c>
      <c r="V73" s="548" t="s">
        <v>12259</v>
      </c>
    </row>
    <row r="74" spans="5:27" ht="15.75">
      <c r="T74" s="856" t="s">
        <v>16477</v>
      </c>
      <c r="U74" s="856" t="s">
        <v>16476</v>
      </c>
      <c r="V74" s="548" t="s">
        <v>12259</v>
      </c>
    </row>
    <row r="75" spans="5:27" ht="15.75">
      <c r="T75" s="856" t="s">
        <v>16483</v>
      </c>
      <c r="U75" s="856" t="s">
        <v>16482</v>
      </c>
      <c r="V75" s="548" t="s">
        <v>12259</v>
      </c>
    </row>
    <row r="76" spans="5:27" ht="15.75">
      <c r="T76" s="856" t="s">
        <v>31816</v>
      </c>
      <c r="U76" s="856" t="s">
        <v>31817</v>
      </c>
      <c r="V76" t="s">
        <v>20</v>
      </c>
    </row>
    <row r="77" spans="5:27" ht="15.75">
      <c r="T77" s="856" t="s">
        <v>16450</v>
      </c>
      <c r="U77" s="856" t="s">
        <v>31815</v>
      </c>
      <c r="V77" t="s">
        <v>26</v>
      </c>
    </row>
    <row r="78" spans="5:27" ht="15.75">
      <c r="T78" s="856" t="s">
        <v>16431</v>
      </c>
      <c r="U78" s="856" t="s">
        <v>31814</v>
      </c>
      <c r="V78" t="s">
        <v>46</v>
      </c>
    </row>
    <row r="79" spans="5:27" ht="15.75">
      <c r="T79" s="856" t="s">
        <v>16404</v>
      </c>
      <c r="U79" s="856" t="s">
        <v>31813</v>
      </c>
      <c r="V79" t="s">
        <v>16</v>
      </c>
    </row>
    <row r="80" spans="5:27" ht="15.75">
      <c r="K80" s="301" t="s">
        <v>16630</v>
      </c>
      <c r="L80" s="301"/>
      <c r="T80" s="856" t="s">
        <v>31812</v>
      </c>
      <c r="U80" s="856" t="s">
        <v>31810</v>
      </c>
      <c r="V80" t="s">
        <v>36</v>
      </c>
    </row>
    <row r="81" spans="11:22" ht="15.75">
      <c r="K81" s="301" t="s">
        <v>16631</v>
      </c>
      <c r="L81" s="301"/>
      <c r="T81" s="856" t="s">
        <v>16479</v>
      </c>
      <c r="U81" s="856" t="s">
        <v>31811</v>
      </c>
      <c r="V81" t="s">
        <v>102</v>
      </c>
    </row>
    <row r="82" spans="11:22" ht="15.75">
      <c r="K82" s="301" t="s">
        <v>16632</v>
      </c>
      <c r="L82" s="49"/>
      <c r="T82" t="s">
        <v>31818</v>
      </c>
      <c r="U82" s="856" t="s">
        <v>16443</v>
      </c>
      <c r="V82" t="s">
        <v>102</v>
      </c>
    </row>
    <row r="83" spans="11:22" ht="15.75">
      <c r="K83" s="301" t="s">
        <v>16633</v>
      </c>
      <c r="L83" s="49"/>
      <c r="T83" t="s">
        <v>31819</v>
      </c>
      <c r="U83" s="856" t="s">
        <v>16443</v>
      </c>
      <c r="V83" t="s">
        <v>102</v>
      </c>
    </row>
    <row r="84" spans="11:22" ht="15.75">
      <c r="K84" s="301" t="s">
        <v>16634</v>
      </c>
      <c r="L84" s="49"/>
      <c r="T84" s="1268" t="s">
        <v>15087</v>
      </c>
      <c r="U84" s="548" t="s">
        <v>16443</v>
      </c>
    </row>
    <row r="85" spans="11:22" ht="15.75">
      <c r="K85" s="301" t="s">
        <v>16635</v>
      </c>
      <c r="L85" s="49"/>
      <c r="T85" t="s">
        <v>15104</v>
      </c>
    </row>
    <row r="86" spans="11:22" ht="15.75">
      <c r="K86" s="831" t="str">
        <f>Buildings!F3</f>
        <v>C1</v>
      </c>
      <c r="L86" s="41" t="s">
        <v>10433</v>
      </c>
      <c r="T86" t="s">
        <v>15105</v>
      </c>
      <c r="U86" t="s">
        <v>16443</v>
      </c>
    </row>
    <row r="87" spans="11:22" ht="15.75">
      <c r="K87" s="831" t="str">
        <f>Buildings!F226</f>
        <v>D46</v>
      </c>
      <c r="L87" s="41" t="s">
        <v>10433</v>
      </c>
      <c r="T87" s="1269" t="s">
        <v>15641</v>
      </c>
      <c r="U87" t="s">
        <v>16447</v>
      </c>
    </row>
    <row r="88" spans="11:22" ht="15.75">
      <c r="K88" s="831" t="str">
        <f>Buildings!F455</f>
        <v>$15</v>
      </c>
      <c r="L88" s="41" t="s">
        <v>10433</v>
      </c>
      <c r="T88" t="s">
        <v>15151</v>
      </c>
      <c r="U88" s="822" t="s">
        <v>16309</v>
      </c>
    </row>
    <row r="89" spans="11:22" ht="15.75">
      <c r="K89" s="41" t="str">
        <f>Buildings!F253</f>
        <v>D73</v>
      </c>
      <c r="L89" s="41" t="s">
        <v>10615</v>
      </c>
      <c r="T89" t="s">
        <v>15169</v>
      </c>
      <c r="U89" s="856" t="s">
        <v>16443</v>
      </c>
    </row>
    <row r="90" spans="11:22" ht="15.75">
      <c r="K90" s="831" t="str">
        <f>Buildings!F390</f>
        <v>N64</v>
      </c>
      <c r="L90" s="831" t="s">
        <v>10982</v>
      </c>
      <c r="T90" t="s">
        <v>31820</v>
      </c>
      <c r="U90" t="s">
        <v>16438</v>
      </c>
    </row>
    <row r="91" spans="11:22">
      <c r="T91" s="1269" t="s">
        <v>15352</v>
      </c>
      <c r="U91" t="s">
        <v>15353</v>
      </c>
      <c r="V91" t="s">
        <v>102</v>
      </c>
    </row>
    <row r="92" spans="11:22" ht="15.75">
      <c r="L92" s="41" t="s">
        <v>11854</v>
      </c>
      <c r="M92" s="41" t="s">
        <v>13337</v>
      </c>
      <c r="T92" s="1268" t="s">
        <v>15368</v>
      </c>
      <c r="U92" t="s">
        <v>14819</v>
      </c>
      <c r="V92" t="s">
        <v>102</v>
      </c>
    </row>
    <row r="93" spans="11:22" ht="15.75">
      <c r="L93" s="41" t="s">
        <v>16566</v>
      </c>
      <c r="M93" s="41" t="s">
        <v>13337</v>
      </c>
      <c r="T93" t="s">
        <v>15437</v>
      </c>
      <c r="U93" t="s">
        <v>16443</v>
      </c>
    </row>
    <row r="94" spans="11:22" ht="15.75">
      <c r="L94" s="41" t="s">
        <v>12273</v>
      </c>
      <c r="M94" s="41" t="s">
        <v>13313</v>
      </c>
      <c r="T94" s="1269" t="s">
        <v>15571</v>
      </c>
      <c r="U94" t="s">
        <v>15572</v>
      </c>
      <c r="V94" t="s">
        <v>20</v>
      </c>
    </row>
    <row r="95" spans="11:22" ht="15.75">
      <c r="L95" s="41" t="s">
        <v>10712</v>
      </c>
      <c r="M95" s="41" t="s">
        <v>13288</v>
      </c>
      <c r="T95" s="1268" t="s">
        <v>15585</v>
      </c>
      <c r="U95" t="s">
        <v>14819</v>
      </c>
      <c r="V95" t="s">
        <v>102</v>
      </c>
    </row>
    <row r="96" spans="11:22" ht="15.75">
      <c r="L96" s="41" t="s">
        <v>10712</v>
      </c>
      <c r="M96" s="41" t="s">
        <v>13288</v>
      </c>
      <c r="T96" t="s">
        <v>15886</v>
      </c>
      <c r="U96" t="s">
        <v>15353</v>
      </c>
      <c r="V96" t="s">
        <v>102</v>
      </c>
    </row>
    <row r="97" spans="1:46" ht="15.75">
      <c r="L97" s="41" t="s">
        <v>10978</v>
      </c>
      <c r="M97" s="41" t="s">
        <v>16569</v>
      </c>
      <c r="T97" t="s">
        <v>15988</v>
      </c>
      <c r="U97" t="s">
        <v>15353</v>
      </c>
      <c r="V97" t="s">
        <v>102</v>
      </c>
    </row>
    <row r="98" spans="1:46" ht="15.75">
      <c r="A98" s="301"/>
      <c r="B98" s="301"/>
      <c r="C98" s="301"/>
      <c r="D98" s="303"/>
      <c r="E98" s="301"/>
      <c r="F98" s="301"/>
      <c r="G98" s="301"/>
      <c r="H98" s="301"/>
      <c r="I98" s="301"/>
      <c r="J98" s="301"/>
      <c r="L98" s="41" t="s">
        <v>12548</v>
      </c>
      <c r="M98" s="41" t="s">
        <v>13363</v>
      </c>
      <c r="N98" s="867"/>
      <c r="O98" s="49"/>
      <c r="P98" s="49"/>
      <c r="Q98" s="49"/>
      <c r="R98" s="49"/>
      <c r="S98" s="301"/>
      <c r="T98" s="301"/>
      <c r="U98" s="301"/>
      <c r="V98" s="301"/>
      <c r="W98" s="301"/>
      <c r="X98" s="301"/>
      <c r="Y98" s="301"/>
      <c r="Z98" s="301"/>
      <c r="AA98" s="301"/>
      <c r="AB98" s="301"/>
      <c r="AC98" s="301"/>
      <c r="AD98" s="301"/>
      <c r="AE98" s="301"/>
      <c r="AF98" s="301"/>
      <c r="AG98" s="301"/>
      <c r="AH98" s="301"/>
      <c r="AI98" s="301"/>
      <c r="AJ98" s="301"/>
      <c r="AK98" s="301"/>
      <c r="AL98" s="301"/>
      <c r="AM98" s="301"/>
      <c r="AN98" s="301"/>
      <c r="AO98" s="301"/>
      <c r="AP98" s="301"/>
      <c r="AQ98" s="301"/>
      <c r="AR98" s="301"/>
      <c r="AS98" s="301"/>
      <c r="AT98" s="301"/>
    </row>
    <row r="99" spans="1:46" ht="15.75">
      <c r="A99" s="1078" t="s">
        <v>29620</v>
      </c>
      <c r="B99" s="1523" t="str">
        <f t="array" aca="1" ref="B99" ca="1">INDEX(B115:B124,RANDBETWEEN(1,10),1)</f>
        <v>9. A failed craftsman.</v>
      </c>
      <c r="C99" s="1523"/>
      <c r="D99" s="1526" t="str">
        <f t="shared" ref="D99:D105" ca="1" si="0">A99&amp;" "&amp;B99</f>
        <v>The guard is... 9. A failed craftsman.</v>
      </c>
      <c r="E99" s="1526"/>
      <c r="F99" s="1526"/>
      <c r="G99" s="301"/>
      <c r="H99" s="301"/>
      <c r="I99" s="301"/>
      <c r="J99" s="301"/>
      <c r="L99" s="41" t="s">
        <v>11014</v>
      </c>
      <c r="M99" s="41" t="s">
        <v>16570</v>
      </c>
      <c r="N99" s="867"/>
      <c r="O99" s="49"/>
      <c r="P99" s="49"/>
      <c r="Q99" s="49"/>
      <c r="R99" s="49"/>
      <c r="S99" s="301"/>
      <c r="T99" s="301"/>
      <c r="U99" s="301"/>
      <c r="V99" s="301"/>
      <c r="W99" s="301"/>
      <c r="X99" s="301"/>
      <c r="Y99" s="301"/>
      <c r="Z99" s="301"/>
      <c r="AA99" s="301"/>
      <c r="AB99" s="301"/>
      <c r="AC99" s="301"/>
      <c r="AD99" s="301"/>
      <c r="AE99" s="301"/>
      <c r="AF99" s="301"/>
      <c r="AG99" s="301"/>
      <c r="AH99" s="301"/>
      <c r="AI99" s="301"/>
      <c r="AJ99" s="301"/>
      <c r="AK99" s="301"/>
      <c r="AL99" s="301"/>
      <c r="AM99" s="301"/>
      <c r="AN99" s="301"/>
      <c r="AO99" s="301"/>
      <c r="AP99" s="301"/>
      <c r="AQ99" s="301"/>
      <c r="AR99" s="301"/>
      <c r="AS99" s="301"/>
      <c r="AT99" s="301"/>
    </row>
    <row r="100" spans="1:46" ht="15.75">
      <c r="A100" s="1078" t="s">
        <v>29621</v>
      </c>
      <c r="B100" s="1523" t="str">
        <f t="array" aca="1" ref="B100" ca="1">INDEX(D115:D120,RANDBETWEEN(1,6),1)</f>
        <v>A chance to deal out sadistic punishment.</v>
      </c>
      <c r="C100" s="1523"/>
      <c r="D100" s="1526" t="str">
        <f t="shared" ca="1" si="0"/>
        <v>The guard works for... A chance to deal out sadistic punishment.</v>
      </c>
      <c r="E100" s="1526"/>
      <c r="F100" s="1526"/>
      <c r="G100" s="301"/>
      <c r="H100" s="301"/>
      <c r="I100" s="301"/>
      <c r="J100" s="301"/>
      <c r="M100" s="301"/>
      <c r="N100" s="301"/>
      <c r="O100" s="301"/>
      <c r="P100" s="301"/>
      <c r="Q100" s="301"/>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c r="AQ100" s="301"/>
      <c r="AR100" s="301"/>
      <c r="AS100" s="301"/>
      <c r="AT100" s="301"/>
    </row>
    <row r="101" spans="1:46" ht="15.75">
      <c r="A101" s="868" t="s">
        <v>29622</v>
      </c>
      <c r="B101" s="1523" t="str">
        <f t="array" aca="1" ref="B101" ca="1">INDEX(F115:F126,RANDBETWEEN(1,12),1)</f>
        <v>9. Fearsome sideburns.</v>
      </c>
      <c r="C101" s="1523"/>
      <c r="D101" s="1526" t="str">
        <f t="shared" ca="1" si="0"/>
        <v>On the guard’s face is... 9. Fearsome sideburns.</v>
      </c>
      <c r="E101" s="1526"/>
      <c r="F101" s="1526"/>
      <c r="G101" s="301"/>
      <c r="H101" s="1527" t="str">
        <f t="array" aca="1" ref="H101" ca="1">INDEX(I104:I113,RANDBETWEEN(1,10),1)</f>
        <v>Swordcaptain, 2 Swords, 7 Blades, priest of Torm, Helm or Tyr</v>
      </c>
      <c r="I101" s="1527"/>
      <c r="J101" s="301"/>
      <c r="M101" s="301"/>
      <c r="N101" s="301"/>
      <c r="O101" s="301"/>
      <c r="P101" s="301"/>
      <c r="Q101" s="301"/>
      <c r="R101" s="301"/>
      <c r="S101" s="301"/>
      <c r="T101" s="301"/>
      <c r="U101" s="301"/>
      <c r="V101" s="301"/>
      <c r="W101" s="301"/>
      <c r="X101" s="301"/>
      <c r="Y101" s="301"/>
      <c r="Z101" s="301"/>
      <c r="AA101" s="301"/>
      <c r="AB101" s="301"/>
      <c r="AC101" s="301"/>
      <c r="AD101" s="301"/>
      <c r="AE101" s="301"/>
      <c r="AF101" s="301"/>
      <c r="AG101" s="301"/>
      <c r="AH101" s="301"/>
      <c r="AI101" s="301"/>
      <c r="AJ101" s="301"/>
      <c r="AK101" s="301"/>
      <c r="AL101" s="301"/>
      <c r="AM101" s="301"/>
      <c r="AN101" s="301"/>
      <c r="AO101" s="301"/>
      <c r="AP101" s="301"/>
      <c r="AQ101" s="301"/>
      <c r="AR101" s="301"/>
      <c r="AS101" s="301"/>
      <c r="AT101" s="301"/>
    </row>
    <row r="102" spans="1:46" ht="15.75">
      <c r="A102" s="868" t="s">
        <v>29623</v>
      </c>
      <c r="B102" s="1523" t="str">
        <f t="array" aca="1" ref="B102" ca="1">INDEX(H115:H124,RANDBETWEEN(1,10),1)</f>
        <v>8. A flask of wine.</v>
      </c>
      <c r="C102" s="1523"/>
      <c r="D102" s="1526" t="str">
        <f t="shared" ca="1" si="0"/>
        <v>The guard carries... 8. A flask of wine.</v>
      </c>
      <c r="E102" s="1526"/>
      <c r="F102" s="1526"/>
      <c r="G102" s="301"/>
      <c r="H102" s="1525" t="s">
        <v>16562</v>
      </c>
      <c r="I102" s="1525"/>
      <c r="J102" s="301"/>
      <c r="M102" s="301"/>
      <c r="N102" s="301"/>
      <c r="O102" s="301"/>
      <c r="P102" s="301"/>
      <c r="Q102" s="301"/>
      <c r="R102" s="301"/>
      <c r="S102" s="301"/>
      <c r="T102" s="301"/>
      <c r="U102" s="301"/>
      <c r="V102" s="301"/>
      <c r="W102" s="301"/>
      <c r="X102" s="301"/>
      <c r="Y102" s="301"/>
      <c r="Z102" s="301"/>
      <c r="AA102" s="301"/>
      <c r="AB102" s="301"/>
      <c r="AC102" s="301"/>
      <c r="AD102" s="301"/>
      <c r="AE102" s="301"/>
      <c r="AF102" s="301"/>
      <c r="AG102" s="301"/>
      <c r="AH102" s="301"/>
      <c r="AI102" s="301"/>
      <c r="AJ102" s="301"/>
      <c r="AK102" s="301"/>
      <c r="AL102" s="301"/>
      <c r="AM102" s="301"/>
      <c r="AN102" s="301"/>
      <c r="AO102" s="301"/>
      <c r="AP102" s="301"/>
      <c r="AQ102" s="301"/>
      <c r="AR102" s="301"/>
      <c r="AS102" s="301"/>
      <c r="AT102" s="301"/>
    </row>
    <row r="103" spans="1:46" ht="15.75">
      <c r="A103" s="868" t="s">
        <v>29624</v>
      </c>
      <c r="B103" s="1523" t="str">
        <f t="array" aca="1" ref="B103" ca="1">INDEX(J115:J126,RANDBETWEEN(1,12),1)</f>
        <v>1. A religious zealot.</v>
      </c>
      <c r="C103" s="1523"/>
      <c r="D103" s="1526" t="str">
        <f t="shared" ca="1" si="0"/>
        <v>The watch’s captain is... 1. A religious zealot.</v>
      </c>
      <c r="E103" s="1526"/>
      <c r="F103" s="1526"/>
      <c r="G103" s="301"/>
      <c r="H103" s="869" t="s">
        <v>11085</v>
      </c>
      <c r="I103" s="869" t="s">
        <v>16565</v>
      </c>
      <c r="J103" s="301"/>
      <c r="M103" s="301"/>
      <c r="P103" s="301"/>
      <c r="Q103" s="301"/>
      <c r="R103" s="301"/>
      <c r="S103" s="301"/>
      <c r="T103" s="301"/>
      <c r="U103" s="301"/>
      <c r="V103" s="301"/>
      <c r="W103" s="301"/>
      <c r="X103" s="301"/>
      <c r="Y103" s="301"/>
      <c r="Z103" s="301"/>
      <c r="AA103" s="301"/>
      <c r="AB103" s="301"/>
      <c r="AC103" s="301"/>
      <c r="AD103" s="301"/>
      <c r="AE103" s="301"/>
      <c r="AF103" s="301"/>
      <c r="AG103" s="301"/>
      <c r="AH103" s="301"/>
      <c r="AI103" s="301"/>
      <c r="AJ103" s="301"/>
      <c r="AK103" s="301"/>
      <c r="AL103" s="301"/>
      <c r="AM103" s="301"/>
      <c r="AN103" s="301"/>
      <c r="AO103" s="301"/>
      <c r="AP103" s="301"/>
      <c r="AQ103" s="301"/>
      <c r="AR103" s="301"/>
      <c r="AS103" s="301"/>
      <c r="AT103" s="301"/>
    </row>
    <row r="104" spans="1:46" ht="15.75">
      <c r="A104" s="868" t="s">
        <v>29625</v>
      </c>
      <c r="B104" s="1523" t="str">
        <f t="array" aca="1" ref="B104" ca="1">INDEX(L115:L120,RANDBETWEEN(1,6),1)</f>
        <v>Friendly and loyal.</v>
      </c>
      <c r="C104" s="1523"/>
      <c r="D104" s="1526" t="str">
        <f t="shared" ca="1" si="0"/>
        <v>The watch’s attitude toward their captain is... Friendly and loyal.</v>
      </c>
      <c r="E104" s="1526"/>
      <c r="F104" s="1526"/>
      <c r="G104" s="301"/>
      <c r="H104" s="870" t="s">
        <v>29619</v>
      </c>
      <c r="I104" s="301" t="str">
        <f ca="1">"Swordcaptain, "&amp;RANDBETWEEN(1,2)&amp;" Swords, "&amp;(RANDBETWEEN(1,4)+RANDBETWEEN(1,4)+2)&amp;" Blades"</f>
        <v>Swordcaptain, 1 Swords, 5 Blades</v>
      </c>
      <c r="J104" s="301"/>
      <c r="M104" s="301"/>
      <c r="P104" s="301"/>
      <c r="Q104" s="301"/>
      <c r="R104" s="301"/>
      <c r="S104" s="301"/>
      <c r="T104" s="301"/>
      <c r="U104" s="301"/>
      <c r="V104" s="301"/>
      <c r="W104" s="301"/>
      <c r="X104" s="301"/>
      <c r="Y104" s="301"/>
      <c r="Z104" s="301"/>
      <c r="AA104" s="301"/>
      <c r="AB104" s="301"/>
      <c r="AC104" s="301"/>
      <c r="AD104" s="301"/>
      <c r="AE104" s="301"/>
      <c r="AF104" s="301"/>
      <c r="AG104" s="301"/>
      <c r="AH104" s="301"/>
      <c r="AI104" s="301"/>
      <c r="AJ104" s="301"/>
      <c r="AK104" s="301"/>
      <c r="AL104" s="301"/>
      <c r="AM104" s="301"/>
      <c r="AN104" s="301"/>
      <c r="AO104" s="301"/>
      <c r="AP104" s="301"/>
      <c r="AQ104" s="301"/>
      <c r="AR104" s="301"/>
      <c r="AS104" s="301"/>
      <c r="AT104" s="301"/>
    </row>
    <row r="105" spans="1:46" ht="15.75">
      <c r="A105" s="868" t="s">
        <v>30713</v>
      </c>
      <c r="B105" s="1523" t="str">
        <f t="array" aca="1" ref="B105" ca="1">INDEX(N115:N124,RANDBETWEEN(1,10),1)</f>
        <v>8. Cowardice.</v>
      </c>
      <c r="C105" s="1523"/>
      <c r="D105" s="1526" t="str">
        <f t="shared" ca="1" si="0"/>
        <v>The watch has a reputation for... 8. Cowardice.</v>
      </c>
      <c r="E105" s="1526"/>
      <c r="F105" s="1526"/>
      <c r="G105" s="301"/>
      <c r="H105" s="870" t="s">
        <v>29618</v>
      </c>
      <c r="I105" s="301" t="str">
        <f ca="1">"Swordcaptain, "&amp;RANDBETWEEN(1,2)&amp;" Swords, "&amp;(RANDBETWEEN(1,4)+RANDBETWEEN(1,4)+2)&amp;" Blades"</f>
        <v>Swordcaptain, 2 Swords, 7 Blades</v>
      </c>
      <c r="J105" s="301"/>
      <c r="M105" s="301"/>
      <c r="P105" s="301"/>
      <c r="Q105" s="301"/>
      <c r="R105" s="301"/>
      <c r="S105" s="301"/>
      <c r="T105" s="301"/>
      <c r="U105" s="301"/>
      <c r="V105" s="301"/>
      <c r="W105" s="301"/>
      <c r="X105" s="301"/>
      <c r="Y105" s="301"/>
      <c r="Z105" s="301"/>
      <c r="AA105" s="301"/>
      <c r="AB105" s="301"/>
      <c r="AC105" s="301"/>
      <c r="AD105" s="301"/>
      <c r="AE105" s="301"/>
      <c r="AF105" s="301"/>
      <c r="AG105" s="301"/>
      <c r="AH105" s="301"/>
      <c r="AI105" s="301"/>
      <c r="AJ105" s="301"/>
      <c r="AK105" s="301"/>
      <c r="AL105" s="301"/>
      <c r="AM105" s="301"/>
      <c r="AN105" s="301"/>
      <c r="AO105" s="301"/>
      <c r="AP105" s="301"/>
      <c r="AQ105" s="301"/>
      <c r="AR105" s="301"/>
      <c r="AS105" s="301"/>
      <c r="AT105" s="301"/>
    </row>
    <row r="106" spans="1:46" ht="15.75">
      <c r="A106" s="301"/>
      <c r="B106" s="301"/>
      <c r="C106" s="301"/>
      <c r="D106" s="303" t="str">
        <f ca="1">D99&amp;CHAR(10)&amp;D100&amp;CHAR(10)&amp;D101&amp;CHAR(10)&amp;D102&amp;CHAR(10)&amp;D103&amp;CHAR(10)&amp;D104&amp;CHAR(10)&amp;D105</f>
        <v>The guard is... 9. A failed craftsman.
The guard works for... A chance to deal out sadistic punishment.
On the guard’s face is... 9. Fearsome sideburns.
The guard carries... 8. A flask of wine.
The watch’s captain is... 1. A religious zealot.
The watch’s attitude toward their captain is... Friendly and loyal.
The watch has a reputation for... 8. Cowardice.</v>
      </c>
      <c r="E106" s="301"/>
      <c r="F106" s="301"/>
      <c r="G106" s="301"/>
      <c r="H106" s="870" t="s">
        <v>29617</v>
      </c>
      <c r="I106" s="301" t="str">
        <f ca="1">"Swordcaptain, "&amp;RANDBETWEEN(1,2)&amp;" Swords, "&amp;(RANDBETWEEN(1,4)+RANDBETWEEN(1,4)+2)&amp;" Blades"</f>
        <v>Swordcaptain, 1 Swords, 8 Blades</v>
      </c>
      <c r="J106" s="301"/>
      <c r="M106" s="301"/>
      <c r="P106" s="301"/>
      <c r="Q106" s="301"/>
      <c r="R106" s="301"/>
      <c r="S106" s="301"/>
      <c r="T106" s="301"/>
      <c r="U106" s="301"/>
      <c r="V106" s="301"/>
      <c r="W106" s="301"/>
      <c r="X106" s="301"/>
      <c r="Y106" s="301"/>
      <c r="Z106" s="301"/>
      <c r="AA106" s="301"/>
      <c r="AB106" s="301"/>
      <c r="AC106" s="301"/>
      <c r="AD106" s="301"/>
      <c r="AE106" s="301"/>
      <c r="AF106" s="301"/>
      <c r="AG106" s="301"/>
      <c r="AH106" s="301"/>
      <c r="AI106" s="301"/>
      <c r="AJ106" s="301"/>
      <c r="AK106" s="301"/>
      <c r="AL106" s="301"/>
      <c r="AM106" s="301"/>
      <c r="AN106" s="301"/>
      <c r="AO106" s="301"/>
      <c r="AP106" s="301"/>
      <c r="AQ106" s="301"/>
      <c r="AR106" s="301"/>
      <c r="AS106" s="301"/>
      <c r="AT106" s="301"/>
    </row>
    <row r="107" spans="1:46" ht="15.75">
      <c r="A107" s="301"/>
      <c r="B107" s="301"/>
      <c r="C107" s="301"/>
      <c r="D107" s="303"/>
      <c r="E107" s="301"/>
      <c r="F107" s="301"/>
      <c r="G107" s="301"/>
      <c r="H107" s="870" t="s">
        <v>29616</v>
      </c>
      <c r="I107" s="301" t="str">
        <f ca="1">"Swordcaptain, "&amp;RANDBETWEEN(1,2)&amp;" Swords, "&amp;(RANDBETWEEN(1,4)+RANDBETWEEN(1,4)+2)&amp;" Blades"</f>
        <v>Swordcaptain, 1 Swords, 9 Blades</v>
      </c>
      <c r="J107" s="301"/>
      <c r="M107" s="301"/>
      <c r="P107" s="301"/>
      <c r="Q107" s="301"/>
      <c r="R107" s="301"/>
      <c r="S107" s="301"/>
      <c r="T107" s="301"/>
      <c r="U107" s="301"/>
      <c r="V107" s="301"/>
      <c r="W107" s="301"/>
      <c r="X107" s="301"/>
      <c r="Y107" s="301"/>
      <c r="Z107" s="301"/>
      <c r="AA107" s="301"/>
      <c r="AB107" s="301"/>
      <c r="AC107" s="301"/>
      <c r="AD107" s="301"/>
      <c r="AE107" s="301"/>
      <c r="AF107" s="301"/>
      <c r="AG107" s="301"/>
      <c r="AH107" s="301"/>
      <c r="AI107" s="301"/>
      <c r="AJ107" s="301"/>
      <c r="AK107" s="301"/>
      <c r="AL107" s="301"/>
      <c r="AM107" s="301"/>
      <c r="AN107" s="301"/>
      <c r="AO107" s="301"/>
      <c r="AP107" s="301"/>
      <c r="AQ107" s="301"/>
      <c r="AR107" s="301"/>
      <c r="AS107" s="301"/>
      <c r="AT107" s="301"/>
    </row>
    <row r="108" spans="1:46" ht="15.75">
      <c r="A108" s="301"/>
      <c r="B108" s="301"/>
      <c r="C108" s="301"/>
      <c r="D108" s="303"/>
      <c r="E108" s="301"/>
      <c r="F108" s="301"/>
      <c r="G108" s="301"/>
      <c r="H108" s="870">
        <v>5</v>
      </c>
      <c r="I108" s="301" t="str">
        <f ca="1">"Swordcaptain, "&amp;RANDBETWEEN(1,2)&amp;" Swords, "&amp;(RANDBETWEEN(1,4)+RANDBETWEEN(1,4)+2)&amp;" Blades"</f>
        <v>Swordcaptain, 2 Swords, 9 Blades</v>
      </c>
      <c r="J108" s="301"/>
      <c r="M108" s="301"/>
      <c r="P108" s="301"/>
      <c r="Q108" s="301"/>
      <c r="R108" s="301"/>
      <c r="S108" s="301"/>
      <c r="T108" s="301"/>
      <c r="U108" s="301"/>
      <c r="V108" s="301"/>
      <c r="W108" s="301"/>
      <c r="X108" s="301"/>
      <c r="Y108" s="301"/>
      <c r="Z108" s="301"/>
      <c r="AA108" s="301"/>
      <c r="AB108" s="301"/>
      <c r="AC108" s="301"/>
      <c r="AD108" s="301"/>
      <c r="AE108" s="301"/>
      <c r="AF108" s="301"/>
      <c r="AG108" s="301"/>
      <c r="AH108" s="301"/>
      <c r="AI108" s="301"/>
      <c r="AJ108" s="301"/>
      <c r="AK108" s="301"/>
      <c r="AL108" s="301"/>
      <c r="AM108" s="301"/>
      <c r="AN108" s="301"/>
      <c r="AO108" s="301"/>
      <c r="AP108" s="301"/>
      <c r="AQ108" s="301"/>
      <c r="AR108" s="301"/>
      <c r="AS108" s="301"/>
      <c r="AT108" s="301"/>
    </row>
    <row r="109" spans="1:46" ht="15.75">
      <c r="A109" s="301"/>
      <c r="B109" s="301"/>
      <c r="C109" s="301"/>
      <c r="D109" s="303"/>
      <c r="E109" s="301"/>
      <c r="F109" s="301"/>
      <c r="G109" s="301"/>
      <c r="H109" s="870">
        <v>6</v>
      </c>
      <c r="I109" s="301" t="str">
        <f ca="1">"Swordcaptain, "&amp;RANDBETWEEN(1,2)&amp;" Swords, "&amp;(RANDBETWEEN(1,4)+RANDBETWEEN(1,4)+2)&amp;" Blades, priest of Torm, Helm or Tyr"</f>
        <v>Swordcaptain, 2 Swords, 7 Blades, priest of Torm, Helm or Tyr</v>
      </c>
      <c r="J109" s="301"/>
      <c r="K109" s="49"/>
      <c r="L109" s="49"/>
      <c r="M109" s="301"/>
      <c r="P109" s="301"/>
      <c r="Q109" s="301"/>
      <c r="R109" s="301"/>
      <c r="S109" s="301"/>
      <c r="T109" s="301"/>
      <c r="U109" s="301"/>
      <c r="V109" s="301"/>
      <c r="W109" s="301"/>
      <c r="X109" s="301"/>
      <c r="Y109" s="301"/>
      <c r="Z109" s="301"/>
      <c r="AA109" s="301"/>
      <c r="AB109" s="301"/>
      <c r="AC109" s="301"/>
      <c r="AD109" s="301"/>
      <c r="AE109" s="301"/>
      <c r="AF109" s="301"/>
      <c r="AG109" s="301"/>
      <c r="AH109" s="301"/>
      <c r="AI109" s="301"/>
      <c r="AJ109" s="301"/>
      <c r="AK109" s="301"/>
      <c r="AL109" s="301"/>
      <c r="AM109" s="301"/>
      <c r="AN109" s="301"/>
      <c r="AO109" s="301"/>
      <c r="AP109" s="301"/>
      <c r="AQ109" s="301"/>
      <c r="AR109" s="301"/>
      <c r="AS109" s="301"/>
      <c r="AT109" s="301"/>
    </row>
    <row r="110" spans="1:46" ht="15.75">
      <c r="A110" s="301"/>
      <c r="B110" s="301"/>
      <c r="C110" s="301"/>
      <c r="D110" s="301"/>
      <c r="E110" s="301"/>
      <c r="F110" s="301"/>
      <c r="G110" s="301"/>
      <c r="H110" s="870">
        <v>7</v>
      </c>
      <c r="I110" s="301" t="str">
        <f ca="1">"Swordcaptain, "&amp;RANDBETWEEN(1,2)&amp;" Swords, "&amp;(RANDBETWEEN(1,4)+RANDBETWEEN(1,4)+2)&amp;" Blades, priest of Torm, Helm or Tyr"</f>
        <v>Swordcaptain, 1 Swords, 6 Blades, priest of Torm, Helm or Tyr</v>
      </c>
      <c r="J110" s="49"/>
      <c r="K110" s="49"/>
      <c r="L110" s="49"/>
      <c r="M110" s="301"/>
      <c r="P110" s="301"/>
      <c r="Q110" s="301"/>
      <c r="R110" s="301"/>
      <c r="S110" s="301"/>
      <c r="T110" s="301"/>
      <c r="U110" s="301"/>
      <c r="V110" s="301"/>
      <c r="W110" s="301"/>
      <c r="X110" s="301"/>
      <c r="Y110" s="301"/>
      <c r="Z110" s="301"/>
      <c r="AA110" s="301"/>
      <c r="AB110" s="301"/>
      <c r="AC110" s="301"/>
      <c r="AD110" s="301"/>
      <c r="AE110" s="301"/>
      <c r="AF110" s="301"/>
      <c r="AG110" s="301"/>
      <c r="AH110" s="301"/>
      <c r="AI110" s="301"/>
      <c r="AJ110" s="301"/>
      <c r="AK110" s="301"/>
      <c r="AL110" s="301"/>
      <c r="AM110" s="301"/>
      <c r="AN110" s="301"/>
      <c r="AO110" s="301"/>
      <c r="AP110" s="301"/>
      <c r="AQ110" s="301"/>
      <c r="AR110" s="301"/>
      <c r="AS110" s="301"/>
      <c r="AT110" s="301"/>
    </row>
    <row r="111" spans="1:46" ht="15.75">
      <c r="A111" s="301"/>
      <c r="B111" s="301"/>
      <c r="C111" s="301"/>
      <c r="D111" s="301"/>
      <c r="E111" s="301"/>
      <c r="F111" s="301"/>
      <c r="G111" s="301"/>
      <c r="H111" s="870">
        <v>8</v>
      </c>
      <c r="I111" s="301" t="str">
        <f ca="1">"Swordcaptain, "&amp;RANDBETWEEN(1,2)&amp;" Swords, "&amp;(RANDBETWEEN(1,4)+RANDBETWEEN(1,4)+2)&amp;" Blades, priest of Torm, Helm or Tyr"</f>
        <v>Swordcaptain, 1 Swords, 7 Blades, priest of Torm, Helm or Tyr</v>
      </c>
      <c r="J111" s="49"/>
      <c r="K111" s="49"/>
      <c r="L111" s="49"/>
      <c r="M111" s="301"/>
      <c r="N111" s="301"/>
      <c r="O111" s="301"/>
      <c r="P111" s="301"/>
      <c r="Q111" s="301"/>
      <c r="R111" s="301"/>
      <c r="S111" s="301"/>
      <c r="T111" s="301"/>
      <c r="U111" s="301"/>
      <c r="V111" s="301"/>
      <c r="W111" s="301"/>
      <c r="X111" s="301"/>
      <c r="Y111" s="301"/>
      <c r="Z111" s="301"/>
      <c r="AA111" s="301"/>
      <c r="AB111" s="301"/>
      <c r="AC111" s="301"/>
      <c r="AD111" s="301"/>
      <c r="AE111" s="301"/>
      <c r="AF111" s="301"/>
      <c r="AG111" s="301"/>
      <c r="AH111" s="301"/>
      <c r="AI111" s="301"/>
      <c r="AJ111" s="301"/>
      <c r="AK111" s="301"/>
      <c r="AL111" s="301"/>
      <c r="AM111" s="301"/>
      <c r="AN111" s="301"/>
      <c r="AO111" s="301"/>
      <c r="AP111" s="301"/>
      <c r="AQ111" s="301"/>
      <c r="AR111" s="301"/>
      <c r="AS111" s="301"/>
      <c r="AT111" s="301"/>
    </row>
    <row r="112" spans="1:46" ht="16.5" thickBot="1">
      <c r="A112" s="301"/>
      <c r="B112" s="301"/>
      <c r="C112" s="301"/>
      <c r="D112" s="301"/>
      <c r="E112" s="301"/>
      <c r="F112" s="301"/>
      <c r="G112" s="301"/>
      <c r="H112" s="871" t="s">
        <v>16567</v>
      </c>
      <c r="I112" s="872" t="str">
        <f ca="1">"Swordcaptain, "&amp;RANDBETWEEN(1,2)&amp;" Swords, "&amp;(RANDBETWEEN(1,4)+RANDBETWEEN(1,4)+2)&amp;" Blades, Watch Wizard"</f>
        <v>Swordcaptain, 2 Swords, 6 Blades, Watch Wizard</v>
      </c>
      <c r="J112" s="301"/>
      <c r="K112" s="301"/>
      <c r="L112" s="301"/>
      <c r="M112" s="301"/>
      <c r="N112" s="301"/>
      <c r="O112" s="301"/>
      <c r="P112" s="301"/>
      <c r="Q112" s="301"/>
      <c r="R112" s="301"/>
      <c r="S112" s="301"/>
      <c r="T112" s="301"/>
      <c r="U112" s="301"/>
      <c r="V112" s="301"/>
      <c r="W112" s="301"/>
      <c r="X112" s="301"/>
      <c r="Y112" s="301"/>
      <c r="Z112" s="301"/>
      <c r="AA112" s="301"/>
      <c r="AB112" s="301"/>
      <c r="AC112" s="301"/>
      <c r="AD112" s="301"/>
      <c r="AE112" s="301"/>
      <c r="AF112" s="301"/>
      <c r="AG112" s="301"/>
      <c r="AH112" s="301"/>
      <c r="AI112" s="301"/>
      <c r="AJ112" s="301"/>
      <c r="AK112" s="301"/>
      <c r="AL112" s="301"/>
      <c r="AM112" s="301"/>
      <c r="AN112" s="301"/>
      <c r="AO112" s="301"/>
      <c r="AP112" s="301"/>
      <c r="AQ112" s="301"/>
      <c r="AR112" s="301"/>
      <c r="AS112" s="301"/>
      <c r="AT112" s="301"/>
    </row>
    <row r="113" spans="1:46" ht="16.5" thickBot="1">
      <c r="A113" s="301"/>
      <c r="B113" s="301"/>
      <c r="C113" s="301"/>
      <c r="D113" s="301"/>
      <c r="E113" s="301"/>
      <c r="F113" s="301"/>
      <c r="G113" s="301"/>
      <c r="H113" s="873" t="s">
        <v>16568</v>
      </c>
      <c r="I113" s="872" t="str">
        <f ca="1">"Swordcaptain, "&amp;RANDBETWEEN(1,2)&amp;" Swords, "&amp;(RANDBETWEEN(1,4)+RANDBETWEEN(1,4)+2)&amp;" Blades, Watch Wizard, priest of Torm, Helm or Tyr"</f>
        <v>Swordcaptain, 1 Swords, 6 Blades, Watch Wizard, priest of Torm, Helm or Tyr</v>
      </c>
      <c r="J113" s="301"/>
      <c r="K113" s="301"/>
      <c r="L113" s="301"/>
      <c r="M113" s="301"/>
      <c r="N113" s="301"/>
      <c r="O113" s="301"/>
      <c r="P113" s="301"/>
      <c r="Q113" s="301"/>
      <c r="R113" s="301"/>
      <c r="S113" s="301"/>
      <c r="T113" s="301"/>
      <c r="U113" s="301"/>
      <c r="V113" s="301"/>
      <c r="W113" s="301"/>
      <c r="X113" s="301"/>
      <c r="Y113" s="301"/>
      <c r="Z113" s="301"/>
      <c r="AA113" s="301"/>
      <c r="AB113" s="301"/>
      <c r="AC113" s="301"/>
      <c r="AD113" s="301"/>
      <c r="AE113" s="301"/>
      <c r="AF113" s="301"/>
      <c r="AG113" s="301"/>
      <c r="AH113" s="301"/>
      <c r="AI113" s="301"/>
      <c r="AJ113" s="301"/>
      <c r="AK113" s="301"/>
      <c r="AL113" s="301"/>
      <c r="AM113" s="301"/>
      <c r="AN113" s="301"/>
      <c r="AO113" s="301"/>
      <c r="AP113" s="301"/>
      <c r="AQ113" s="301"/>
      <c r="AR113" s="301"/>
      <c r="AS113" s="301"/>
      <c r="AT113" s="301"/>
    </row>
    <row r="114" spans="1:46" ht="15.75">
      <c r="A114" s="813" t="s">
        <v>16571</v>
      </c>
      <c r="B114" s="813"/>
      <c r="C114" s="813" t="s">
        <v>16572</v>
      </c>
      <c r="D114" s="874"/>
      <c r="E114" s="813" t="s">
        <v>16573</v>
      </c>
      <c r="F114" s="813"/>
      <c r="G114" s="813" t="s">
        <v>16571</v>
      </c>
      <c r="H114" s="874"/>
      <c r="I114" s="813" t="s">
        <v>16573</v>
      </c>
      <c r="J114" s="813"/>
      <c r="K114" s="813" t="s">
        <v>16572</v>
      </c>
      <c r="L114" s="874"/>
      <c r="M114" s="813" t="s">
        <v>16571</v>
      </c>
      <c r="N114" s="813"/>
      <c r="O114" s="301"/>
      <c r="P114" s="301"/>
      <c r="Q114" s="301"/>
      <c r="R114" s="301"/>
      <c r="S114" s="301"/>
      <c r="T114" s="301"/>
      <c r="U114" s="301"/>
      <c r="V114" s="301"/>
      <c r="W114" s="301"/>
      <c r="X114" s="301"/>
      <c r="Y114" s="301"/>
      <c r="Z114" s="301"/>
      <c r="AA114" s="301"/>
      <c r="AB114" s="301"/>
      <c r="AC114" s="301"/>
      <c r="AD114" s="301"/>
      <c r="AE114" s="301"/>
      <c r="AF114" s="301"/>
      <c r="AG114" s="301"/>
      <c r="AH114" s="301"/>
      <c r="AI114" s="301"/>
      <c r="AJ114" s="301"/>
      <c r="AK114" s="301"/>
      <c r="AL114" s="301"/>
      <c r="AM114" s="301"/>
      <c r="AN114" s="301"/>
      <c r="AO114" s="301"/>
      <c r="AP114" s="301"/>
      <c r="AQ114" s="301"/>
      <c r="AR114" s="301"/>
      <c r="AS114" s="301"/>
      <c r="AT114" s="301"/>
    </row>
    <row r="115" spans="1:46" ht="15.75">
      <c r="A115" s="41">
        <v>1</v>
      </c>
      <c r="B115" s="875" t="s">
        <v>16574</v>
      </c>
      <c r="C115" s="41">
        <v>1</v>
      </c>
      <c r="D115" s="876" t="s">
        <v>30701</v>
      </c>
      <c r="E115" s="41">
        <v>1</v>
      </c>
      <c r="F115" s="875" t="s">
        <v>16575</v>
      </c>
      <c r="G115" s="41">
        <v>1</v>
      </c>
      <c r="H115" s="876" t="s">
        <v>16576</v>
      </c>
      <c r="I115" s="41">
        <v>1</v>
      </c>
      <c r="J115" s="875" t="s">
        <v>16577</v>
      </c>
      <c r="K115" s="41">
        <v>1</v>
      </c>
      <c r="L115" s="876" t="s">
        <v>30707</v>
      </c>
      <c r="M115" s="41">
        <v>1</v>
      </c>
      <c r="N115" s="875" t="s">
        <v>16578</v>
      </c>
      <c r="O115" s="301"/>
      <c r="P115" s="301"/>
      <c r="Q115" s="301"/>
      <c r="R115" s="301"/>
      <c r="S115" s="301"/>
      <c r="T115" s="301"/>
      <c r="U115" s="301"/>
      <c r="V115" s="301"/>
      <c r="W115" s="301"/>
      <c r="X115" s="301"/>
      <c r="Y115" s="301"/>
      <c r="Z115" s="301"/>
      <c r="AA115" s="301"/>
      <c r="AB115" s="301"/>
      <c r="AC115" s="301"/>
      <c r="AD115" s="301"/>
      <c r="AE115" s="301"/>
      <c r="AF115" s="301"/>
      <c r="AG115" s="301"/>
      <c r="AH115" s="301"/>
      <c r="AI115" s="301"/>
      <c r="AJ115" s="301"/>
      <c r="AK115" s="301"/>
      <c r="AL115" s="301"/>
      <c r="AM115" s="301"/>
      <c r="AN115" s="301"/>
      <c r="AO115" s="301"/>
      <c r="AP115" s="301"/>
      <c r="AQ115" s="301"/>
      <c r="AR115" s="301"/>
      <c r="AS115" s="301"/>
      <c r="AT115" s="301"/>
    </row>
    <row r="116" spans="1:46" ht="15.75">
      <c r="A116" s="41">
        <v>2</v>
      </c>
      <c r="B116" s="875" t="s">
        <v>16579</v>
      </c>
      <c r="C116" s="41">
        <v>2</v>
      </c>
      <c r="D116" s="876" t="s">
        <v>30702</v>
      </c>
      <c r="E116" s="41">
        <v>2</v>
      </c>
      <c r="F116" s="875" t="s">
        <v>16580</v>
      </c>
      <c r="G116" s="41">
        <v>2</v>
      </c>
      <c r="H116" s="876" t="s">
        <v>16581</v>
      </c>
      <c r="I116" s="41">
        <v>2</v>
      </c>
      <c r="J116" s="875" t="s">
        <v>16582</v>
      </c>
      <c r="K116" s="41">
        <v>2</v>
      </c>
      <c r="L116" s="876" t="s">
        <v>30708</v>
      </c>
      <c r="M116" s="41">
        <v>2</v>
      </c>
      <c r="N116" s="875" t="s">
        <v>16583</v>
      </c>
      <c r="O116" s="301"/>
      <c r="P116" s="301"/>
      <c r="Q116" s="301"/>
      <c r="R116" s="301"/>
      <c r="S116" s="301"/>
      <c r="T116" s="301"/>
      <c r="U116" s="301"/>
      <c r="V116" s="301"/>
      <c r="W116" s="301"/>
      <c r="X116" s="301"/>
      <c r="Y116" s="301"/>
      <c r="Z116" s="301"/>
      <c r="AA116" s="301"/>
      <c r="AB116" s="301"/>
      <c r="AC116" s="301"/>
      <c r="AD116" s="301"/>
      <c r="AE116" s="301"/>
      <c r="AF116" s="301"/>
      <c r="AG116" s="301"/>
      <c r="AH116" s="301"/>
      <c r="AI116" s="301"/>
      <c r="AJ116" s="301"/>
      <c r="AK116" s="301"/>
      <c r="AL116" s="301"/>
      <c r="AM116" s="301"/>
      <c r="AN116" s="301"/>
      <c r="AO116" s="301"/>
      <c r="AP116" s="301"/>
      <c r="AQ116" s="301"/>
      <c r="AR116" s="301"/>
      <c r="AS116" s="301"/>
      <c r="AT116" s="301"/>
    </row>
    <row r="117" spans="1:46" ht="15.75">
      <c r="A117" s="41">
        <v>3</v>
      </c>
      <c r="B117" s="875" t="s">
        <v>16584</v>
      </c>
      <c r="C117" s="41">
        <v>3</v>
      </c>
      <c r="D117" s="876" t="s">
        <v>30703</v>
      </c>
      <c r="E117" s="41">
        <v>3</v>
      </c>
      <c r="F117" s="875" t="s">
        <v>16585</v>
      </c>
      <c r="G117" s="41">
        <v>3</v>
      </c>
      <c r="H117" s="876" t="s">
        <v>16586</v>
      </c>
      <c r="I117" s="41">
        <v>3</v>
      </c>
      <c r="J117" s="875" t="s">
        <v>16587</v>
      </c>
      <c r="K117" s="41">
        <v>3</v>
      </c>
      <c r="L117" s="876" t="s">
        <v>30709</v>
      </c>
      <c r="M117" s="41">
        <v>3</v>
      </c>
      <c r="N117" s="875" t="s">
        <v>16588</v>
      </c>
      <c r="O117" s="301"/>
      <c r="P117" s="301"/>
      <c r="Q117" s="301"/>
      <c r="R117" s="301"/>
      <c r="S117" s="301"/>
      <c r="T117" s="301"/>
      <c r="U117" s="301"/>
      <c r="V117" s="301"/>
      <c r="W117" s="301"/>
      <c r="X117" s="301"/>
      <c r="Y117" s="301"/>
      <c r="Z117" s="301"/>
      <c r="AA117" s="301"/>
      <c r="AB117" s="301"/>
      <c r="AC117" s="301"/>
      <c r="AD117" s="301"/>
      <c r="AE117" s="301"/>
      <c r="AF117" s="301"/>
      <c r="AG117" s="301"/>
      <c r="AH117" s="301"/>
      <c r="AI117" s="301"/>
      <c r="AJ117" s="301"/>
      <c r="AK117" s="301"/>
      <c r="AL117" s="301"/>
      <c r="AM117" s="301"/>
      <c r="AN117" s="301"/>
      <c r="AO117" s="301"/>
      <c r="AP117" s="301"/>
      <c r="AQ117" s="301"/>
      <c r="AR117" s="301"/>
      <c r="AS117" s="301"/>
      <c r="AT117" s="301"/>
    </row>
    <row r="118" spans="1:46" ht="15.75">
      <c r="A118" s="41">
        <v>4</v>
      </c>
      <c r="B118" s="875" t="s">
        <v>16589</v>
      </c>
      <c r="C118" s="41">
        <v>4</v>
      </c>
      <c r="D118" s="876" t="s">
        <v>30704</v>
      </c>
      <c r="E118" s="41">
        <v>4</v>
      </c>
      <c r="F118" s="875" t="s">
        <v>16590</v>
      </c>
      <c r="G118" s="41">
        <v>4</v>
      </c>
      <c r="H118" s="876" t="s">
        <v>16591</v>
      </c>
      <c r="I118" s="41">
        <v>4</v>
      </c>
      <c r="J118" s="875" t="s">
        <v>16592</v>
      </c>
      <c r="K118" s="41">
        <v>4</v>
      </c>
      <c r="L118" s="876" t="s">
        <v>30710</v>
      </c>
      <c r="M118" s="41">
        <v>4</v>
      </c>
      <c r="N118" s="875" t="s">
        <v>16593</v>
      </c>
      <c r="O118" s="301"/>
      <c r="P118" s="301"/>
      <c r="Q118" s="301"/>
      <c r="R118" s="301"/>
      <c r="S118" s="301"/>
      <c r="T118" s="301"/>
      <c r="U118" s="301"/>
      <c r="V118" s="301"/>
      <c r="W118" s="301"/>
      <c r="X118" s="301"/>
      <c r="Y118" s="301"/>
      <c r="Z118" s="301"/>
      <c r="AA118" s="301"/>
      <c r="AB118" s="301"/>
      <c r="AC118" s="301"/>
      <c r="AD118" s="301"/>
      <c r="AE118" s="301"/>
      <c r="AF118" s="301"/>
      <c r="AG118" s="301"/>
      <c r="AH118" s="301"/>
      <c r="AI118" s="301"/>
      <c r="AJ118" s="301"/>
      <c r="AK118" s="301"/>
      <c r="AL118" s="301"/>
      <c r="AM118" s="301"/>
      <c r="AN118" s="301"/>
      <c r="AO118" s="301"/>
      <c r="AP118" s="301"/>
      <c r="AQ118" s="301"/>
      <c r="AR118" s="301"/>
      <c r="AS118" s="301"/>
      <c r="AT118" s="301"/>
    </row>
    <row r="119" spans="1:46" ht="15.75">
      <c r="A119" s="41">
        <v>5</v>
      </c>
      <c r="B119" s="875" t="s">
        <v>16594</v>
      </c>
      <c r="C119" s="41">
        <v>5</v>
      </c>
      <c r="D119" s="876" t="s">
        <v>30705</v>
      </c>
      <c r="E119" s="41">
        <v>5</v>
      </c>
      <c r="F119" s="875" t="s">
        <v>16595</v>
      </c>
      <c r="G119" s="41">
        <v>5</v>
      </c>
      <c r="H119" s="876" t="s">
        <v>16596</v>
      </c>
      <c r="I119" s="41">
        <v>5</v>
      </c>
      <c r="J119" s="875" t="s">
        <v>16597</v>
      </c>
      <c r="K119" s="41">
        <v>5</v>
      </c>
      <c r="L119" s="876" t="s">
        <v>30711</v>
      </c>
      <c r="M119" s="41">
        <v>5</v>
      </c>
      <c r="N119" s="875" t="s">
        <v>16598</v>
      </c>
      <c r="O119" s="301"/>
      <c r="P119" s="301"/>
      <c r="Q119" s="301"/>
      <c r="R119" s="301"/>
      <c r="S119" s="301"/>
      <c r="T119" s="301"/>
      <c r="U119" s="301"/>
      <c r="V119" s="301"/>
      <c r="W119" s="301"/>
      <c r="X119" s="301"/>
      <c r="Y119" s="301"/>
      <c r="Z119" s="301"/>
      <c r="AA119" s="301"/>
      <c r="AB119" s="301"/>
      <c r="AC119" s="301"/>
      <c r="AD119" s="301"/>
      <c r="AE119" s="301"/>
      <c r="AF119" s="301"/>
      <c r="AG119" s="301"/>
      <c r="AH119" s="301"/>
      <c r="AI119" s="301"/>
      <c r="AJ119" s="301"/>
      <c r="AK119" s="301"/>
      <c r="AL119" s="301"/>
      <c r="AM119" s="301"/>
      <c r="AN119" s="301"/>
      <c r="AO119" s="301"/>
      <c r="AP119" s="301"/>
      <c r="AQ119" s="301"/>
      <c r="AR119" s="301"/>
      <c r="AS119" s="301"/>
      <c r="AT119" s="301"/>
    </row>
    <row r="120" spans="1:46" ht="15.75">
      <c r="A120" s="41">
        <v>6</v>
      </c>
      <c r="B120" s="875" t="s">
        <v>16599</v>
      </c>
      <c r="C120" s="41">
        <v>6</v>
      </c>
      <c r="D120" s="876" t="s">
        <v>30706</v>
      </c>
      <c r="E120" s="41">
        <v>6</v>
      </c>
      <c r="F120" s="875" t="s">
        <v>16600</v>
      </c>
      <c r="G120" s="41">
        <v>6</v>
      </c>
      <c r="H120" s="876" t="s">
        <v>16601</v>
      </c>
      <c r="I120" s="41">
        <v>6</v>
      </c>
      <c r="J120" s="875" t="s">
        <v>16602</v>
      </c>
      <c r="K120" s="41">
        <v>6</v>
      </c>
      <c r="L120" s="876" t="s">
        <v>30712</v>
      </c>
      <c r="M120" s="41">
        <v>6</v>
      </c>
      <c r="N120" s="875" t="s">
        <v>16603</v>
      </c>
      <c r="O120" s="301"/>
      <c r="P120" s="301"/>
      <c r="Q120" s="301"/>
      <c r="R120" s="301"/>
      <c r="S120" s="301"/>
      <c r="T120" s="301"/>
      <c r="U120" s="301"/>
      <c r="V120" s="301"/>
      <c r="W120" s="301"/>
      <c r="X120" s="301"/>
      <c r="Y120" s="301"/>
      <c r="Z120" s="301"/>
      <c r="AA120" s="301"/>
      <c r="AB120" s="301"/>
      <c r="AC120" s="301"/>
      <c r="AD120" s="301"/>
      <c r="AE120" s="301"/>
      <c r="AF120" s="301"/>
      <c r="AG120" s="301"/>
      <c r="AH120" s="301"/>
      <c r="AI120" s="301"/>
      <c r="AJ120" s="301"/>
      <c r="AK120" s="301"/>
      <c r="AL120" s="301"/>
      <c r="AM120" s="301"/>
      <c r="AN120" s="301"/>
      <c r="AO120" s="301"/>
      <c r="AP120" s="301"/>
      <c r="AQ120" s="301"/>
      <c r="AR120" s="301"/>
      <c r="AS120" s="301"/>
      <c r="AT120" s="301"/>
    </row>
    <row r="121" spans="1:46" ht="15.75">
      <c r="A121" s="41">
        <v>7</v>
      </c>
      <c r="B121" s="875" t="s">
        <v>16604</v>
      </c>
      <c r="C121" s="301"/>
      <c r="D121" s="301"/>
      <c r="E121" s="41">
        <v>7</v>
      </c>
      <c r="F121" s="875" t="s">
        <v>16605</v>
      </c>
      <c r="G121" s="41">
        <v>7</v>
      </c>
      <c r="H121" s="876" t="s">
        <v>16606</v>
      </c>
      <c r="I121" s="41">
        <v>7</v>
      </c>
      <c r="J121" s="875" t="s">
        <v>16607</v>
      </c>
      <c r="K121" s="301"/>
      <c r="L121" s="301"/>
      <c r="M121" s="41">
        <v>7</v>
      </c>
      <c r="N121" s="875" t="s">
        <v>16608</v>
      </c>
      <c r="O121" s="301"/>
      <c r="P121" s="301"/>
      <c r="Q121" s="301"/>
      <c r="R121" s="301"/>
      <c r="S121" s="301"/>
      <c r="T121" s="301"/>
      <c r="U121" s="301"/>
      <c r="V121" s="301"/>
      <c r="W121" s="301"/>
      <c r="X121" s="301"/>
      <c r="Y121" s="301"/>
      <c r="Z121" s="301"/>
      <c r="AA121" s="301"/>
      <c r="AB121" s="301"/>
      <c r="AC121" s="301"/>
      <c r="AD121" s="301"/>
      <c r="AE121" s="301"/>
      <c r="AF121" s="301"/>
      <c r="AG121" s="301"/>
      <c r="AH121" s="301"/>
      <c r="AI121" s="301"/>
      <c r="AJ121" s="301"/>
      <c r="AK121" s="301"/>
      <c r="AL121" s="301"/>
      <c r="AM121" s="301"/>
      <c r="AN121" s="301"/>
      <c r="AO121" s="301"/>
      <c r="AP121" s="301"/>
      <c r="AQ121" s="301"/>
      <c r="AR121" s="301"/>
      <c r="AS121" s="301"/>
      <c r="AT121" s="301"/>
    </row>
    <row r="122" spans="1:46" ht="15.75">
      <c r="A122" s="41">
        <v>8</v>
      </c>
      <c r="B122" s="875" t="s">
        <v>16609</v>
      </c>
      <c r="C122" s="301"/>
      <c r="D122" s="301"/>
      <c r="E122" s="41">
        <v>8</v>
      </c>
      <c r="F122" s="875" t="s">
        <v>16610</v>
      </c>
      <c r="G122" s="41">
        <v>8</v>
      </c>
      <c r="H122" s="876" t="s">
        <v>16611</v>
      </c>
      <c r="I122" s="41">
        <v>8</v>
      </c>
      <c r="J122" s="875" t="s">
        <v>16612</v>
      </c>
      <c r="K122" s="301"/>
      <c r="L122" s="301"/>
      <c r="M122" s="41">
        <v>8</v>
      </c>
      <c r="N122" s="875" t="s">
        <v>16613</v>
      </c>
      <c r="O122" s="301"/>
      <c r="P122" s="301"/>
      <c r="Q122" s="301"/>
      <c r="R122" s="301"/>
      <c r="S122" s="301"/>
      <c r="T122" s="301"/>
      <c r="U122" s="301"/>
      <c r="V122" s="301"/>
      <c r="W122" s="301"/>
      <c r="X122" s="301"/>
      <c r="Y122" s="301"/>
      <c r="Z122" s="301"/>
      <c r="AA122" s="301"/>
      <c r="AB122" s="301"/>
      <c r="AC122" s="301"/>
      <c r="AD122" s="301"/>
      <c r="AE122" s="301"/>
      <c r="AF122" s="301"/>
      <c r="AG122" s="301"/>
      <c r="AH122" s="301"/>
      <c r="AI122" s="301"/>
      <c r="AJ122" s="301"/>
      <c r="AK122" s="301"/>
      <c r="AL122" s="301"/>
      <c r="AM122" s="301"/>
      <c r="AN122" s="301"/>
      <c r="AO122" s="301"/>
      <c r="AP122" s="301"/>
      <c r="AQ122" s="301"/>
      <c r="AR122" s="301"/>
      <c r="AS122" s="301"/>
      <c r="AT122" s="301"/>
    </row>
    <row r="123" spans="1:46" ht="15.75">
      <c r="A123" s="41">
        <v>9</v>
      </c>
      <c r="B123" s="875" t="s">
        <v>16614</v>
      </c>
      <c r="C123" s="301"/>
      <c r="D123" s="301"/>
      <c r="E123" s="41">
        <v>9</v>
      </c>
      <c r="F123" s="875" t="s">
        <v>16615</v>
      </c>
      <c r="G123" s="41">
        <v>9</v>
      </c>
      <c r="H123" s="876" t="s">
        <v>16616</v>
      </c>
      <c r="I123" s="41">
        <v>9</v>
      </c>
      <c r="J123" s="875" t="s">
        <v>16617</v>
      </c>
      <c r="K123" s="301"/>
      <c r="L123" s="301"/>
      <c r="M123" s="41">
        <v>9</v>
      </c>
      <c r="N123" s="875" t="s">
        <v>16618</v>
      </c>
      <c r="O123" s="301"/>
      <c r="P123" s="301"/>
      <c r="Q123" s="301"/>
      <c r="R123" s="301"/>
      <c r="S123" s="301"/>
      <c r="T123" s="301"/>
      <c r="U123" s="301"/>
      <c r="V123" s="301"/>
      <c r="W123" s="301"/>
      <c r="X123" s="301"/>
      <c r="Y123" s="301"/>
      <c r="Z123" s="301"/>
      <c r="AA123" s="301"/>
      <c r="AB123" s="301"/>
      <c r="AC123" s="301"/>
      <c r="AD123" s="301"/>
      <c r="AE123" s="301"/>
      <c r="AF123" s="301"/>
      <c r="AG123" s="301"/>
      <c r="AH123" s="301"/>
      <c r="AI123" s="301"/>
      <c r="AJ123" s="301"/>
      <c r="AK123" s="301"/>
      <c r="AL123" s="301"/>
      <c r="AM123" s="301"/>
      <c r="AN123" s="301"/>
      <c r="AO123" s="301"/>
      <c r="AP123" s="301"/>
      <c r="AQ123" s="301"/>
      <c r="AR123" s="301"/>
      <c r="AS123" s="301"/>
      <c r="AT123" s="301"/>
    </row>
    <row r="124" spans="1:46" ht="15.75">
      <c r="A124" s="41">
        <v>10</v>
      </c>
      <c r="B124" s="875" t="s">
        <v>16619</v>
      </c>
      <c r="C124" s="301"/>
      <c r="D124" s="301"/>
      <c r="E124" s="41">
        <v>10</v>
      </c>
      <c r="F124" s="875" t="s">
        <v>16620</v>
      </c>
      <c r="G124" s="41">
        <v>10</v>
      </c>
      <c r="H124" s="876" t="s">
        <v>16621</v>
      </c>
      <c r="I124" s="41">
        <v>10</v>
      </c>
      <c r="J124" s="875" t="s">
        <v>16622</v>
      </c>
      <c r="K124" s="301"/>
      <c r="L124" s="301"/>
      <c r="M124" s="41">
        <v>10</v>
      </c>
      <c r="N124" s="875" t="s">
        <v>16623</v>
      </c>
      <c r="O124" s="301"/>
      <c r="P124" s="301"/>
      <c r="Q124" s="301"/>
      <c r="R124" s="301"/>
      <c r="S124" s="301"/>
      <c r="T124" s="301"/>
      <c r="U124" s="301"/>
      <c r="V124" s="301"/>
      <c r="W124" s="301"/>
      <c r="X124" s="301"/>
      <c r="Y124" s="301"/>
      <c r="Z124" s="301"/>
      <c r="AA124" s="301"/>
      <c r="AB124" s="301"/>
      <c r="AC124" s="301"/>
      <c r="AD124" s="301"/>
      <c r="AE124" s="301"/>
      <c r="AF124" s="301"/>
      <c r="AG124" s="301"/>
      <c r="AH124" s="301"/>
      <c r="AI124" s="301"/>
      <c r="AJ124" s="301"/>
      <c r="AK124" s="301"/>
      <c r="AL124" s="301"/>
      <c r="AM124" s="301"/>
      <c r="AN124" s="301"/>
      <c r="AO124" s="301"/>
      <c r="AP124" s="301"/>
      <c r="AQ124" s="301"/>
      <c r="AR124" s="301"/>
      <c r="AS124" s="301"/>
      <c r="AT124" s="301"/>
    </row>
    <row r="125" spans="1:46" ht="15.75">
      <c r="A125" s="301"/>
      <c r="B125" s="301"/>
      <c r="C125" s="301"/>
      <c r="D125" s="301"/>
      <c r="E125" s="41">
        <v>11</v>
      </c>
      <c r="F125" s="875" t="s">
        <v>16624</v>
      </c>
      <c r="G125" s="301"/>
      <c r="H125" s="301"/>
      <c r="I125" s="41">
        <v>11</v>
      </c>
      <c r="J125" s="875" t="s">
        <v>16625</v>
      </c>
      <c r="K125" s="301"/>
      <c r="L125" s="301"/>
      <c r="M125" s="301"/>
      <c r="N125" s="301"/>
      <c r="O125" s="301"/>
      <c r="P125" s="301"/>
      <c r="Q125" s="301"/>
      <c r="R125" s="301"/>
      <c r="S125" s="301"/>
      <c r="T125" s="301"/>
      <c r="U125" s="301"/>
      <c r="V125" s="301"/>
      <c r="W125" s="301"/>
      <c r="X125" s="301"/>
      <c r="Y125" s="301"/>
      <c r="Z125" s="301"/>
      <c r="AA125" s="301"/>
      <c r="AB125" s="301"/>
      <c r="AC125" s="301"/>
      <c r="AD125" s="301"/>
      <c r="AE125" s="301"/>
      <c r="AF125" s="301"/>
      <c r="AG125" s="301"/>
      <c r="AH125" s="301"/>
      <c r="AI125" s="301"/>
      <c r="AJ125" s="301"/>
      <c r="AK125" s="301"/>
      <c r="AL125" s="301"/>
      <c r="AM125" s="301"/>
      <c r="AN125" s="301"/>
      <c r="AO125" s="301"/>
      <c r="AP125" s="301"/>
      <c r="AQ125" s="301"/>
      <c r="AR125" s="301"/>
      <c r="AS125" s="301"/>
      <c r="AT125" s="301"/>
    </row>
    <row r="126" spans="1:46" ht="15.75">
      <c r="A126" s="301"/>
      <c r="B126" s="301"/>
      <c r="C126" s="301"/>
      <c r="D126" s="301"/>
      <c r="E126" s="41">
        <v>12</v>
      </c>
      <c r="F126" s="875" t="s">
        <v>16626</v>
      </c>
      <c r="G126" s="301"/>
      <c r="H126" s="301"/>
      <c r="I126" s="41">
        <v>12</v>
      </c>
      <c r="J126" s="875" t="s">
        <v>16627</v>
      </c>
      <c r="K126" s="301"/>
      <c r="L126" s="301"/>
      <c r="M126" s="301"/>
      <c r="N126" s="301"/>
      <c r="O126" s="301"/>
      <c r="P126" s="301"/>
      <c r="Q126" s="301"/>
      <c r="R126" s="301"/>
      <c r="S126" s="301"/>
      <c r="T126" s="301"/>
      <c r="U126" s="301"/>
      <c r="V126" s="301"/>
      <c r="W126" s="301"/>
      <c r="X126" s="301"/>
      <c r="Y126" s="301"/>
      <c r="Z126" s="301"/>
      <c r="AA126" s="301"/>
      <c r="AB126" s="301"/>
      <c r="AC126" s="301"/>
      <c r="AD126" s="301"/>
      <c r="AE126" s="301"/>
      <c r="AF126" s="301"/>
      <c r="AG126" s="301"/>
      <c r="AH126" s="301"/>
      <c r="AI126" s="301"/>
      <c r="AJ126" s="301"/>
      <c r="AK126" s="301"/>
      <c r="AL126" s="301"/>
      <c r="AM126" s="301"/>
      <c r="AN126" s="301"/>
      <c r="AO126" s="301"/>
      <c r="AP126" s="301"/>
      <c r="AQ126" s="301"/>
      <c r="AR126" s="301"/>
      <c r="AS126" s="301"/>
      <c r="AT126" s="301"/>
    </row>
    <row r="127" spans="1:46" ht="15.75">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c r="AC127" s="301"/>
      <c r="AD127" s="301"/>
      <c r="AE127" s="301"/>
      <c r="AF127" s="301"/>
      <c r="AG127" s="301"/>
      <c r="AH127" s="301"/>
      <c r="AI127" s="301"/>
      <c r="AJ127" s="301"/>
      <c r="AK127" s="301"/>
      <c r="AL127" s="301"/>
      <c r="AM127" s="301"/>
      <c r="AN127" s="301"/>
      <c r="AO127" s="301"/>
      <c r="AP127" s="301"/>
      <c r="AQ127" s="301"/>
      <c r="AR127" s="301"/>
      <c r="AS127" s="301"/>
      <c r="AT127" s="301"/>
    </row>
    <row r="128" spans="1:46" ht="15.75">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c r="AC128" s="301"/>
      <c r="AD128" s="301"/>
      <c r="AE128" s="301"/>
      <c r="AF128" s="301"/>
      <c r="AG128" s="301"/>
      <c r="AH128" s="301"/>
      <c r="AI128" s="301"/>
      <c r="AJ128" s="301"/>
      <c r="AK128" s="301"/>
      <c r="AL128" s="301"/>
      <c r="AM128" s="301"/>
      <c r="AN128" s="301"/>
      <c r="AO128" s="301"/>
      <c r="AP128" s="301"/>
      <c r="AQ128" s="301"/>
      <c r="AR128" s="301"/>
      <c r="AS128" s="301"/>
      <c r="AT128" s="301"/>
    </row>
    <row r="129" spans="1:46" ht="15.75">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c r="AC129" s="301"/>
      <c r="AD129" s="301"/>
      <c r="AE129" s="301"/>
      <c r="AF129" s="301"/>
      <c r="AG129" s="301"/>
      <c r="AH129" s="301"/>
      <c r="AI129" s="301"/>
      <c r="AJ129" s="301"/>
      <c r="AK129" s="301"/>
      <c r="AL129" s="301"/>
      <c r="AM129" s="301"/>
      <c r="AN129" s="301"/>
      <c r="AO129" s="301"/>
      <c r="AP129" s="301"/>
      <c r="AQ129" s="301"/>
      <c r="AR129" s="301"/>
      <c r="AS129" s="301"/>
      <c r="AT129" s="301"/>
    </row>
    <row r="130" spans="1:46" ht="15.75">
      <c r="A130" s="301"/>
      <c r="B130" s="301"/>
      <c r="C130" s="301" t="s">
        <v>16628</v>
      </c>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c r="AC130" s="301"/>
      <c r="AD130" s="301"/>
      <c r="AE130" s="301"/>
      <c r="AF130" s="301"/>
      <c r="AG130" s="301"/>
      <c r="AH130" s="301"/>
      <c r="AI130" s="301"/>
      <c r="AJ130" s="301"/>
      <c r="AK130" s="301"/>
      <c r="AL130" s="301"/>
      <c r="AM130" s="301"/>
      <c r="AN130" s="301"/>
      <c r="AO130" s="301"/>
      <c r="AP130" s="301"/>
      <c r="AQ130" s="301"/>
      <c r="AR130" s="301"/>
      <c r="AS130" s="301"/>
      <c r="AT130" s="301"/>
    </row>
    <row r="131" spans="1:46" ht="15.75">
      <c r="A131" s="301"/>
      <c r="B131" s="301"/>
      <c r="C131" s="301" t="s">
        <v>16629</v>
      </c>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c r="AC131" s="301"/>
      <c r="AD131" s="301"/>
      <c r="AE131" s="301"/>
      <c r="AF131" s="301"/>
      <c r="AG131" s="301"/>
      <c r="AH131" s="301"/>
      <c r="AI131" s="301"/>
      <c r="AJ131" s="301"/>
      <c r="AK131" s="301"/>
      <c r="AL131" s="301"/>
      <c r="AM131" s="301"/>
      <c r="AN131" s="301"/>
      <c r="AO131" s="301"/>
      <c r="AP131" s="301"/>
      <c r="AQ131" s="301"/>
      <c r="AR131" s="301"/>
      <c r="AS131" s="301"/>
      <c r="AT131" s="301"/>
    </row>
  </sheetData>
  <mergeCells count="27">
    <mergeCell ref="B100:C100"/>
    <mergeCell ref="X39:AB39"/>
    <mergeCell ref="A2:C2"/>
    <mergeCell ref="E24:I24"/>
    <mergeCell ref="Q34:R35"/>
    <mergeCell ref="T34:V35"/>
    <mergeCell ref="L30:O30"/>
    <mergeCell ref="L31:O31"/>
    <mergeCell ref="L32:O32"/>
    <mergeCell ref="L33:O33"/>
    <mergeCell ref="L34:O34"/>
    <mergeCell ref="B101:C101"/>
    <mergeCell ref="X66:AA68"/>
    <mergeCell ref="B103:C103"/>
    <mergeCell ref="B105:C105"/>
    <mergeCell ref="B102:C102"/>
    <mergeCell ref="H102:I102"/>
    <mergeCell ref="D102:F102"/>
    <mergeCell ref="D103:F103"/>
    <mergeCell ref="D104:F104"/>
    <mergeCell ref="D105:F105"/>
    <mergeCell ref="B104:C104"/>
    <mergeCell ref="D99:F99"/>
    <mergeCell ref="D100:F100"/>
    <mergeCell ref="D101:F101"/>
    <mergeCell ref="H101:I101"/>
    <mergeCell ref="B99:C99"/>
  </mergeCells>
  <conditionalFormatting sqref="G49">
    <cfRule type="duplicateValues" dxfId="9" priority="5"/>
  </conditionalFormatting>
  <conditionalFormatting sqref="G44">
    <cfRule type="duplicateValues" dxfId="8" priority="4"/>
  </conditionalFormatting>
  <conditionalFormatting sqref="G50:G52">
    <cfRule type="duplicateValues" dxfId="7" priority="3"/>
  </conditionalFormatting>
  <conditionalFormatting sqref="G54">
    <cfRule type="duplicateValues" dxfId="6" priority="2"/>
  </conditionalFormatting>
  <conditionalFormatting sqref="G66">
    <cfRule type="duplicateValues" dxfId="5" priority="1"/>
  </conditionalFormatting>
  <pageMargins left="0.7" right="0.7" top="0.75" bottom="0.75" header="0.3" footer="0.3"/>
  <drawing r:id="rId1"/>
  <legacyDrawing r:id="rId2"/>
  <tableParts count="10">
    <tablePart r:id="rId3"/>
    <tablePart r:id="rId4"/>
    <tablePart r:id="rId5"/>
    <tablePart r:id="rId6"/>
    <tablePart r:id="rId7"/>
    <tablePart r:id="rId8"/>
    <tablePart r:id="rId9"/>
    <tablePart r:id="rId10"/>
    <tablePart r:id="rId11"/>
    <tablePart r:id="rId1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21"/>
  <sheetViews>
    <sheetView workbookViewId="0">
      <selection sqref="A1:A1048576"/>
    </sheetView>
  </sheetViews>
  <sheetFormatPr defaultRowHeight="15"/>
  <cols>
    <col min="2" max="2" width="14.28515625" customWidth="1"/>
    <col min="3" max="3" width="26.42578125" customWidth="1"/>
    <col min="4" max="4" width="16" customWidth="1"/>
  </cols>
  <sheetData>
    <row r="1" spans="1:8" ht="15.75">
      <c r="A1" s="1083" t="s">
        <v>30913</v>
      </c>
      <c r="B1" s="301"/>
      <c r="C1" s="301"/>
    </row>
    <row r="2" spans="1:8" ht="15.75">
      <c r="A2" s="1531" t="s">
        <v>16222</v>
      </c>
      <c r="B2" s="1531"/>
      <c r="C2" s="1531"/>
      <c r="E2" t="s">
        <v>16263</v>
      </c>
      <c r="F2" t="s">
        <v>16265</v>
      </c>
      <c r="G2" t="s">
        <v>30739</v>
      </c>
      <c r="H2" t="s">
        <v>31824</v>
      </c>
    </row>
    <row r="3" spans="1:8" ht="15.75">
      <c r="A3" s="19" t="s">
        <v>16224</v>
      </c>
      <c r="B3" s="19" t="s">
        <v>16225</v>
      </c>
      <c r="C3" s="19" t="s">
        <v>16226</v>
      </c>
      <c r="E3" t="s">
        <v>16276</v>
      </c>
      <c r="F3" t="s">
        <v>16279</v>
      </c>
      <c r="H3">
        <v>800</v>
      </c>
    </row>
    <row r="4" spans="1:8" ht="15.75">
      <c r="A4" s="41" t="s">
        <v>16229</v>
      </c>
      <c r="B4" s="41">
        <v>770</v>
      </c>
      <c r="C4" s="809">
        <f t="shared" ref="C4:C11" si="0">B4/$B$12</f>
        <v>0.63900414937759331</v>
      </c>
      <c r="E4" t="s">
        <v>16283</v>
      </c>
      <c r="F4" t="s">
        <v>12259</v>
      </c>
      <c r="H4">
        <v>150</v>
      </c>
    </row>
    <row r="5" spans="1:8" ht="15.75">
      <c r="A5" s="41" t="s">
        <v>16232</v>
      </c>
      <c r="B5" s="41">
        <v>130</v>
      </c>
      <c r="C5" s="809">
        <f t="shared" si="0"/>
        <v>0.1078838174273859</v>
      </c>
      <c r="E5" t="s">
        <v>16289</v>
      </c>
      <c r="F5" t="s">
        <v>16292</v>
      </c>
      <c r="H5">
        <v>150</v>
      </c>
    </row>
    <row r="6" spans="1:8" ht="15.75">
      <c r="A6" s="41" t="s">
        <v>16236</v>
      </c>
      <c r="B6" s="41">
        <v>70</v>
      </c>
      <c r="C6" s="809">
        <f t="shared" si="0"/>
        <v>5.8091286307053944E-2</v>
      </c>
      <c r="E6" t="s">
        <v>16294</v>
      </c>
      <c r="F6" t="s">
        <v>16297</v>
      </c>
      <c r="G6" t="s">
        <v>16298</v>
      </c>
      <c r="H6">
        <v>40</v>
      </c>
    </row>
    <row r="7" spans="1:8" ht="15.75">
      <c r="A7" s="41" t="s">
        <v>16240</v>
      </c>
      <c r="B7" s="41">
        <v>55</v>
      </c>
      <c r="C7" s="809">
        <f t="shared" si="0"/>
        <v>4.5643153526970952E-2</v>
      </c>
      <c r="E7" t="s">
        <v>16299</v>
      </c>
      <c r="F7" t="s">
        <v>16302</v>
      </c>
      <c r="H7">
        <v>25</v>
      </c>
    </row>
    <row r="8" spans="1:8" ht="15.75">
      <c r="A8" s="41" t="s">
        <v>16243</v>
      </c>
      <c r="B8" s="41">
        <v>110</v>
      </c>
      <c r="C8" s="809">
        <f t="shared" si="0"/>
        <v>9.1286307053941904E-2</v>
      </c>
      <c r="E8" t="s">
        <v>16303</v>
      </c>
      <c r="F8" t="s">
        <v>16307</v>
      </c>
      <c r="G8" t="s">
        <v>16539</v>
      </c>
      <c r="H8">
        <v>20</v>
      </c>
    </row>
    <row r="9" spans="1:8" ht="15.75">
      <c r="A9" s="41" t="s">
        <v>16245</v>
      </c>
      <c r="B9" s="41">
        <v>25</v>
      </c>
      <c r="C9" s="809">
        <f t="shared" si="0"/>
        <v>2.0746887966804978E-2</v>
      </c>
      <c r="E9" t="s">
        <v>16308</v>
      </c>
      <c r="F9" t="s">
        <v>16312</v>
      </c>
      <c r="G9" t="s">
        <v>31070</v>
      </c>
      <c r="H9">
        <v>10</v>
      </c>
    </row>
    <row r="10" spans="1:8" ht="15.75">
      <c r="A10" s="41" t="s">
        <v>16247</v>
      </c>
      <c r="B10" s="41">
        <v>35</v>
      </c>
      <c r="C10" s="809">
        <f t="shared" si="0"/>
        <v>2.9045643153526972E-2</v>
      </c>
      <c r="E10" t="s">
        <v>16313</v>
      </c>
      <c r="F10" t="s">
        <v>16309</v>
      </c>
      <c r="G10" t="s">
        <v>16315</v>
      </c>
      <c r="H10">
        <v>4</v>
      </c>
    </row>
    <row r="11" spans="1:8" ht="15.75">
      <c r="A11" s="41" t="s">
        <v>1952</v>
      </c>
      <c r="B11" s="41">
        <v>10</v>
      </c>
      <c r="C11" s="809">
        <f t="shared" si="0"/>
        <v>8.2987551867219917E-3</v>
      </c>
      <c r="E11" t="s">
        <v>16316</v>
      </c>
      <c r="F11" t="s">
        <v>16317</v>
      </c>
      <c r="G11" t="s">
        <v>30909</v>
      </c>
      <c r="H11">
        <v>5</v>
      </c>
    </row>
    <row r="12" spans="1:8" ht="15.75">
      <c r="A12" s="816" t="s">
        <v>9697</v>
      </c>
      <c r="B12" s="816">
        <f>SUM(B4:B11)</f>
        <v>1205</v>
      </c>
      <c r="C12" s="817">
        <f>SUM(C4:C11)</f>
        <v>1</v>
      </c>
      <c r="E12" t="s">
        <v>16318</v>
      </c>
      <c r="F12" t="s">
        <v>16320</v>
      </c>
      <c r="G12" t="s">
        <v>30812</v>
      </c>
      <c r="H12">
        <v>1</v>
      </c>
    </row>
    <row r="13" spans="1:8" ht="15.75">
      <c r="A13" s="41" t="s">
        <v>16254</v>
      </c>
      <c r="B13" s="41" t="s">
        <v>16256</v>
      </c>
      <c r="C13" s="41">
        <f>1.5*30*B12</f>
        <v>54225</v>
      </c>
      <c r="F13" t="s">
        <v>16548</v>
      </c>
      <c r="G13" t="s">
        <v>31071</v>
      </c>
    </row>
    <row r="14" spans="1:8">
      <c r="F14" t="s">
        <v>30905</v>
      </c>
      <c r="G14" t="s">
        <v>31072</v>
      </c>
    </row>
    <row r="15" spans="1:8">
      <c r="F15" t="s">
        <v>30906</v>
      </c>
      <c r="G15" t="s">
        <v>16550</v>
      </c>
    </row>
    <row r="16" spans="1:8">
      <c r="F16" t="s">
        <v>16553</v>
      </c>
      <c r="G16" t="s">
        <v>16554</v>
      </c>
    </row>
    <row r="17" spans="6:7">
      <c r="F17" t="s">
        <v>16555</v>
      </c>
      <c r="G17" t="s">
        <v>16556</v>
      </c>
    </row>
    <row r="18" spans="6:7">
      <c r="F18" t="s">
        <v>30907</v>
      </c>
      <c r="G18" t="s">
        <v>31073</v>
      </c>
    </row>
    <row r="19" spans="6:7">
      <c r="F19" t="s">
        <v>30908</v>
      </c>
      <c r="G19" t="s">
        <v>31074</v>
      </c>
    </row>
    <row r="20" spans="6:7">
      <c r="F20" t="s">
        <v>16559</v>
      </c>
      <c r="G20" t="s">
        <v>31075</v>
      </c>
    </row>
    <row r="21" spans="6:7">
      <c r="F21" t="s">
        <v>16563</v>
      </c>
      <c r="G21" t="s">
        <v>14841</v>
      </c>
    </row>
  </sheetData>
  <mergeCells count="1">
    <mergeCell ref="A2:C2"/>
  </mergeCells>
  <conditionalFormatting sqref="B13:C13">
    <cfRule type="colorScale" priority="1">
      <colorScale>
        <cfvo type="min"/>
        <cfvo type="percentile" val="50"/>
        <cfvo type="max"/>
        <color rgb="FFF8696B"/>
        <color rgb="FFFCFCFF"/>
        <color rgb="FF63BE7B"/>
      </colorScale>
    </cfRule>
  </conditionalFormatting>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Q40"/>
  <sheetViews>
    <sheetView topLeftCell="A7" workbookViewId="0">
      <selection activeCell="C40" sqref="C40"/>
    </sheetView>
  </sheetViews>
  <sheetFormatPr defaultRowHeight="15"/>
  <cols>
    <col min="2" max="2" width="12" bestFit="1" customWidth="1"/>
    <col min="3" max="3" width="8.85546875" bestFit="1" customWidth="1"/>
    <col min="17" max="17" width="37" customWidth="1"/>
  </cols>
  <sheetData>
    <row r="1" spans="1:17" ht="15.75">
      <c r="A1" s="1083" t="s">
        <v>16239</v>
      </c>
      <c r="B1" s="301"/>
      <c r="C1" s="301"/>
      <c r="E1" s="1083" t="s">
        <v>30910</v>
      </c>
      <c r="F1" s="301"/>
      <c r="G1" s="301"/>
      <c r="H1" s="301"/>
      <c r="I1" s="301"/>
      <c r="J1" s="301"/>
      <c r="K1" s="301"/>
    </row>
    <row r="2" spans="1:17" ht="15.75">
      <c r="A2" s="1531" t="s">
        <v>30911</v>
      </c>
      <c r="B2" s="1531"/>
      <c r="C2" s="1531"/>
      <c r="E2" s="820" t="s">
        <v>16269</v>
      </c>
      <c r="F2" s="367" t="s">
        <v>16270</v>
      </c>
      <c r="G2" s="367" t="s">
        <v>16271</v>
      </c>
      <c r="H2" s="367" t="s">
        <v>16272</v>
      </c>
      <c r="I2" s="367" t="s">
        <v>16273</v>
      </c>
      <c r="J2" s="367" t="s">
        <v>16274</v>
      </c>
      <c r="K2" s="821" t="s">
        <v>16275</v>
      </c>
      <c r="M2" s="820" t="s">
        <v>16321</v>
      </c>
      <c r="N2" s="367" t="s">
        <v>9705</v>
      </c>
      <c r="O2" s="367" t="s">
        <v>16299</v>
      </c>
      <c r="P2" s="367" t="s">
        <v>16272</v>
      </c>
      <c r="Q2" s="821" t="s">
        <v>9701</v>
      </c>
    </row>
    <row r="3" spans="1:17" ht="15.75">
      <c r="A3" s="19" t="s">
        <v>16224</v>
      </c>
      <c r="B3" s="19" t="s">
        <v>16225</v>
      </c>
      <c r="C3" s="19" t="s">
        <v>16226</v>
      </c>
      <c r="E3" s="811" t="s">
        <v>16281</v>
      </c>
      <c r="F3" s="41">
        <v>3</v>
      </c>
      <c r="G3" s="41" t="s">
        <v>16282</v>
      </c>
      <c r="H3" s="41">
        <v>36</v>
      </c>
      <c r="I3" s="41">
        <v>25000</v>
      </c>
      <c r="J3" s="41">
        <f>H3*F3</f>
        <v>108</v>
      </c>
      <c r="K3" s="812">
        <f>I3*F3</f>
        <v>75000</v>
      </c>
      <c r="M3" s="811" t="s">
        <v>16322</v>
      </c>
      <c r="N3" s="41" t="s">
        <v>16281</v>
      </c>
      <c r="O3" s="41" t="s">
        <v>31843</v>
      </c>
      <c r="P3" s="41"/>
      <c r="Q3" s="812" t="s">
        <v>16323</v>
      </c>
    </row>
    <row r="4" spans="1:17" ht="15.75">
      <c r="A4" s="41" t="s">
        <v>16229</v>
      </c>
      <c r="B4" s="41">
        <v>1380</v>
      </c>
      <c r="C4" s="809">
        <f t="shared" ref="C4:C11" si="0">B4/$B$12</f>
        <v>0.69</v>
      </c>
      <c r="E4" s="811" t="s">
        <v>16287</v>
      </c>
      <c r="F4" s="41">
        <v>9</v>
      </c>
      <c r="G4" s="41" t="s">
        <v>16288</v>
      </c>
      <c r="H4" s="41">
        <v>44</v>
      </c>
      <c r="I4" s="41">
        <v>10000</v>
      </c>
      <c r="J4" s="41">
        <f>H4*F4</f>
        <v>396</v>
      </c>
      <c r="K4" s="812">
        <f>I4*F4</f>
        <v>90000</v>
      </c>
      <c r="M4" s="836" t="s">
        <v>16324</v>
      </c>
      <c r="N4" s="718" t="s">
        <v>16281</v>
      </c>
      <c r="O4" s="718" t="s">
        <v>31844</v>
      </c>
      <c r="P4" s="718"/>
      <c r="Q4" s="837" t="s">
        <v>16325</v>
      </c>
    </row>
    <row r="5" spans="1:17" ht="15.75">
      <c r="A5" s="41" t="s">
        <v>16232</v>
      </c>
      <c r="B5" s="41">
        <v>140</v>
      </c>
      <c r="C5" s="809">
        <f t="shared" si="0"/>
        <v>7.0000000000000007E-2</v>
      </c>
      <c r="E5" s="811" t="s">
        <v>16293</v>
      </c>
      <c r="F5" s="41">
        <v>8</v>
      </c>
      <c r="G5" s="41" t="s">
        <v>16293</v>
      </c>
      <c r="H5" s="41">
        <v>40</v>
      </c>
      <c r="I5" s="41">
        <v>10000</v>
      </c>
      <c r="J5" s="41">
        <f>H5*F5</f>
        <v>320</v>
      </c>
      <c r="K5" s="812">
        <f>I5*F5</f>
        <v>80000</v>
      </c>
      <c r="M5" s="836" t="s">
        <v>16326</v>
      </c>
      <c r="N5" s="718" t="s">
        <v>16281</v>
      </c>
      <c r="O5" s="718"/>
      <c r="P5" s="718"/>
      <c r="Q5" s="837" t="s">
        <v>16327</v>
      </c>
    </row>
    <row r="6" spans="1:17" ht="15.75">
      <c r="A6" s="41" t="s">
        <v>16236</v>
      </c>
      <c r="B6" s="41">
        <v>110</v>
      </c>
      <c r="C6" s="809">
        <f t="shared" si="0"/>
        <v>5.5E-2</v>
      </c>
      <c r="E6" s="811"/>
      <c r="F6" s="41"/>
      <c r="G6" s="41"/>
      <c r="H6" s="41"/>
      <c r="I6" s="41"/>
      <c r="J6" s="41"/>
      <c r="K6" s="812"/>
      <c r="M6" s="839" t="s">
        <v>16328</v>
      </c>
      <c r="N6" s="718" t="s">
        <v>16287</v>
      </c>
      <c r="O6" s="718"/>
      <c r="P6" s="718"/>
      <c r="Q6" s="837" t="s">
        <v>16329</v>
      </c>
    </row>
    <row r="7" spans="1:17" ht="15.75">
      <c r="A7" s="41" t="s">
        <v>16240</v>
      </c>
      <c r="B7" s="41">
        <v>80</v>
      </c>
      <c r="C7" s="809">
        <f t="shared" si="0"/>
        <v>0.04</v>
      </c>
      <c r="E7" s="811"/>
      <c r="F7" s="41"/>
      <c r="G7" s="41"/>
      <c r="H7" s="41"/>
      <c r="I7" s="41"/>
      <c r="J7" s="41"/>
      <c r="K7" s="812"/>
      <c r="M7" s="839" t="s">
        <v>16330</v>
      </c>
      <c r="N7" s="718" t="s">
        <v>16287</v>
      </c>
      <c r="O7" s="718"/>
      <c r="P7" s="718"/>
      <c r="Q7" s="837" t="s">
        <v>16331</v>
      </c>
    </row>
    <row r="8" spans="1:17" ht="15.75">
      <c r="A8" s="41" t="s">
        <v>16243</v>
      </c>
      <c r="B8" s="41">
        <v>220</v>
      </c>
      <c r="C8" s="809">
        <f t="shared" si="0"/>
        <v>0.11</v>
      </c>
      <c r="E8" s="811"/>
      <c r="F8" s="41"/>
      <c r="G8" s="41"/>
      <c r="H8" s="41"/>
      <c r="I8" s="41"/>
      <c r="J8" s="41"/>
      <c r="K8" s="812"/>
      <c r="M8" s="839" t="s">
        <v>16332</v>
      </c>
      <c r="N8" s="718" t="s">
        <v>16287</v>
      </c>
      <c r="O8" s="718"/>
      <c r="P8" s="718"/>
      <c r="Q8" s="837" t="s">
        <v>16333</v>
      </c>
    </row>
    <row r="9" spans="1:17" ht="15.75">
      <c r="A9" s="41" t="s">
        <v>16245</v>
      </c>
      <c r="B9" s="41">
        <v>70</v>
      </c>
      <c r="C9" s="809">
        <f t="shared" si="0"/>
        <v>3.5000000000000003E-2</v>
      </c>
      <c r="E9" s="814"/>
      <c r="F9" s="313"/>
      <c r="G9" s="313"/>
      <c r="H9" s="313"/>
      <c r="I9" s="313"/>
      <c r="J9" s="313"/>
      <c r="K9" s="815"/>
      <c r="M9" s="839" t="s">
        <v>16334</v>
      </c>
      <c r="N9" s="718" t="s">
        <v>16287</v>
      </c>
      <c r="O9" s="718"/>
      <c r="P9" s="718"/>
      <c r="Q9" s="837" t="s">
        <v>16335</v>
      </c>
    </row>
    <row r="10" spans="1:17" ht="15.75">
      <c r="A10" s="41" t="s">
        <v>16247</v>
      </c>
      <c r="B10" s="41"/>
      <c r="C10" s="809">
        <f t="shared" si="0"/>
        <v>0</v>
      </c>
      <c r="E10" s="41" t="s">
        <v>9697</v>
      </c>
      <c r="F10" s="1537"/>
      <c r="G10" s="1537"/>
      <c r="H10" s="1537"/>
      <c r="I10" s="1537"/>
      <c r="J10" s="41">
        <f>SUM(J3:J9)</f>
        <v>824</v>
      </c>
      <c r="K10" s="41">
        <f>SUM(K3:K9)</f>
        <v>245000</v>
      </c>
      <c r="M10" s="839" t="s">
        <v>16337</v>
      </c>
      <c r="N10" s="718" t="s">
        <v>16338</v>
      </c>
      <c r="O10" s="718"/>
      <c r="P10" s="718"/>
      <c r="Q10" s="837" t="s">
        <v>16339</v>
      </c>
    </row>
    <row r="11" spans="1:17" ht="15.75">
      <c r="A11" s="41" t="s">
        <v>1952</v>
      </c>
      <c r="B11" s="41"/>
      <c r="C11" s="809">
        <f t="shared" si="0"/>
        <v>0</v>
      </c>
      <c r="E11" s="301"/>
      <c r="F11" s="301"/>
      <c r="G11" s="301"/>
      <c r="H11" s="301"/>
      <c r="I11" s="301"/>
      <c r="J11" s="301"/>
      <c r="K11" s="301"/>
      <c r="M11" s="839" t="s">
        <v>16342</v>
      </c>
      <c r="N11" s="718" t="s">
        <v>16338</v>
      </c>
      <c r="O11" s="718"/>
      <c r="P11" s="718"/>
      <c r="Q11" s="837" t="s">
        <v>16343</v>
      </c>
    </row>
    <row r="12" spans="1:17" ht="15.75">
      <c r="A12" s="816" t="s">
        <v>9697</v>
      </c>
      <c r="B12" s="816">
        <f>SUM(B4:B11)</f>
        <v>2000</v>
      </c>
      <c r="C12" s="817">
        <f>SUM(C4:C11)</f>
        <v>1</v>
      </c>
      <c r="E12" s="301"/>
      <c r="F12" s="301"/>
      <c r="G12" s="301"/>
      <c r="H12" s="301"/>
      <c r="I12" s="301"/>
      <c r="J12" s="301"/>
      <c r="K12" s="301"/>
      <c r="M12" s="845" t="s">
        <v>16346</v>
      </c>
      <c r="N12" s="720" t="s">
        <v>16338</v>
      </c>
      <c r="O12" s="720"/>
      <c r="P12" s="720"/>
      <c r="Q12" s="832" t="s">
        <v>16347</v>
      </c>
    </row>
    <row r="13" spans="1:17" ht="15.75">
      <c r="A13" s="41" t="s">
        <v>16254</v>
      </c>
      <c r="B13" s="41" t="s">
        <v>16256</v>
      </c>
      <c r="C13" s="41">
        <f>1.5*30*B12</f>
        <v>90000</v>
      </c>
      <c r="J13" s="301"/>
      <c r="K13" s="301"/>
      <c r="M13" s="839"/>
      <c r="N13" s="718" t="s">
        <v>16287</v>
      </c>
      <c r="O13" s="718"/>
      <c r="P13" s="718"/>
      <c r="Q13" s="837"/>
    </row>
    <row r="14" spans="1:17" ht="15.75">
      <c r="J14" s="301"/>
      <c r="K14" s="301"/>
      <c r="M14" s="839"/>
      <c r="N14" s="718" t="s">
        <v>16287</v>
      </c>
      <c r="O14" s="718"/>
      <c r="P14" s="718"/>
      <c r="Q14" s="837"/>
    </row>
    <row r="15" spans="1:17" ht="15.75">
      <c r="J15" s="301"/>
      <c r="K15" s="301"/>
      <c r="M15" s="839"/>
      <c r="N15" s="718" t="s">
        <v>16287</v>
      </c>
      <c r="O15" s="718"/>
      <c r="P15" s="718"/>
      <c r="Q15" s="837"/>
    </row>
    <row r="16" spans="1:17" ht="15.75">
      <c r="A16" s="1538" t="s">
        <v>16253</v>
      </c>
      <c r="B16" s="1538"/>
      <c r="C16" s="1538"/>
      <c r="D16" s="1538"/>
      <c r="E16" s="1538"/>
      <c r="F16" s="1538"/>
      <c r="G16" s="1538"/>
      <c r="J16" s="301"/>
      <c r="K16" s="301"/>
      <c r="M16" s="839"/>
      <c r="N16" s="718" t="s">
        <v>16287</v>
      </c>
      <c r="O16" s="718"/>
      <c r="P16" s="718"/>
      <c r="Q16" s="837"/>
    </row>
    <row r="17" spans="1:17" ht="15.75">
      <c r="A17" s="1538"/>
      <c r="B17" s="1538"/>
      <c r="C17" s="1538"/>
      <c r="D17" s="1538"/>
      <c r="E17" s="1538"/>
      <c r="F17" s="1538"/>
      <c r="G17" s="1538"/>
      <c r="J17" s="301"/>
      <c r="K17" s="301"/>
      <c r="M17" s="845"/>
      <c r="N17" s="720" t="s">
        <v>16287</v>
      </c>
      <c r="O17" s="720"/>
      <c r="P17" s="720"/>
      <c r="Q17" s="832"/>
    </row>
    <row r="18" spans="1:17" ht="15.75">
      <c r="A18" s="1538"/>
      <c r="B18" s="1538"/>
      <c r="C18" s="1538"/>
      <c r="D18" s="1538"/>
      <c r="E18" s="1538"/>
      <c r="F18" s="1538"/>
      <c r="G18" s="1538"/>
      <c r="J18" s="301"/>
      <c r="K18" s="301"/>
      <c r="M18" s="839"/>
      <c r="N18" s="718" t="s">
        <v>16338</v>
      </c>
      <c r="O18" s="718"/>
      <c r="P18" s="718"/>
      <c r="Q18" s="837"/>
    </row>
    <row r="19" spans="1:17" ht="15.75">
      <c r="A19" s="1538"/>
      <c r="B19" s="1538"/>
      <c r="C19" s="1538"/>
      <c r="D19" s="1538"/>
      <c r="E19" s="1538"/>
      <c r="F19" s="1538"/>
      <c r="G19" s="1538"/>
      <c r="J19" s="301"/>
      <c r="K19" s="301"/>
      <c r="M19" s="839"/>
      <c r="N19" s="718" t="s">
        <v>16338</v>
      </c>
      <c r="O19" s="718"/>
      <c r="P19" s="718"/>
      <c r="Q19" s="837"/>
    </row>
    <row r="20" spans="1:17" ht="15.75">
      <c r="A20" s="1538"/>
      <c r="B20" s="1538"/>
      <c r="C20" s="1538"/>
      <c r="D20" s="1538"/>
      <c r="E20" s="1538"/>
      <c r="F20" s="1538"/>
      <c r="G20" s="1538"/>
      <c r="J20" s="301"/>
      <c r="K20" s="301"/>
      <c r="M20" s="839"/>
      <c r="N20" s="718" t="s">
        <v>16338</v>
      </c>
      <c r="O20" s="718"/>
      <c r="P20" s="718"/>
      <c r="Q20" s="837"/>
    </row>
    <row r="21" spans="1:17" ht="15.75">
      <c r="A21" s="1538" t="s">
        <v>16258</v>
      </c>
      <c r="B21" s="1538"/>
      <c r="C21" s="1538"/>
      <c r="D21" s="1538"/>
      <c r="E21" s="1538"/>
      <c r="F21" s="1538"/>
      <c r="G21" s="1538"/>
      <c r="J21" s="301"/>
      <c r="K21" s="301"/>
      <c r="M21" s="839"/>
      <c r="N21" s="718" t="s">
        <v>16338</v>
      </c>
      <c r="O21" s="718"/>
      <c r="P21" s="718"/>
      <c r="Q21" s="837"/>
    </row>
    <row r="22" spans="1:17" ht="15.75">
      <c r="A22" s="1538"/>
      <c r="B22" s="1538"/>
      <c r="C22" s="1538"/>
      <c r="D22" s="1538"/>
      <c r="E22" s="1538"/>
      <c r="F22" s="1538"/>
      <c r="G22" s="1538"/>
      <c r="J22" s="301"/>
      <c r="K22" s="301"/>
      <c r="M22" s="845"/>
      <c r="N22" s="720" t="s">
        <v>16338</v>
      </c>
      <c r="O22" s="720"/>
      <c r="P22" s="720"/>
      <c r="Q22" s="832"/>
    </row>
    <row r="23" spans="1:17" ht="15.75">
      <c r="A23" s="1538" t="s">
        <v>16260</v>
      </c>
      <c r="B23" s="1538"/>
      <c r="C23" s="1538"/>
      <c r="D23" s="1538"/>
      <c r="E23" s="1538"/>
      <c r="F23" s="1538"/>
      <c r="G23" s="1538"/>
      <c r="J23" s="301"/>
      <c r="K23" s="301"/>
    </row>
    <row r="24" spans="1:17" ht="15.75">
      <c r="A24" s="1538"/>
      <c r="B24" s="1538"/>
      <c r="C24" s="1538"/>
      <c r="D24" s="1538"/>
      <c r="E24" s="1538"/>
      <c r="F24" s="1538"/>
      <c r="G24" s="1538"/>
      <c r="H24" s="301"/>
      <c r="I24" s="301"/>
      <c r="J24" s="301"/>
      <c r="K24" s="301"/>
    </row>
    <row r="25" spans="1:17">
      <c r="A25" s="1538"/>
      <c r="B25" s="1538"/>
      <c r="C25" s="1538"/>
      <c r="D25" s="1538"/>
      <c r="E25" s="1538"/>
      <c r="F25" s="1538"/>
      <c r="G25" s="1538"/>
    </row>
    <row r="26" spans="1:17">
      <c r="A26" s="1538"/>
      <c r="B26" s="1538"/>
      <c r="C26" s="1538"/>
      <c r="D26" s="1538"/>
      <c r="E26" s="1538"/>
      <c r="F26" s="1538"/>
      <c r="G26" s="1538"/>
    </row>
    <row r="27" spans="1:17">
      <c r="A27" s="1538"/>
      <c r="B27" s="1538"/>
      <c r="C27" s="1538"/>
      <c r="D27" s="1538"/>
      <c r="E27" s="1538"/>
      <c r="F27" s="1538"/>
      <c r="G27" s="1538"/>
    </row>
    <row r="29" spans="1:17" ht="15.75">
      <c r="A29" s="1531" t="s">
        <v>30911</v>
      </c>
      <c r="B29" s="1531"/>
      <c r="C29" s="1531"/>
    </row>
    <row r="30" spans="1:17" ht="15.75">
      <c r="A30" s="19" t="s">
        <v>16224</v>
      </c>
      <c r="B30" s="19" t="s">
        <v>16225</v>
      </c>
      <c r="C30" s="19" t="s">
        <v>16226</v>
      </c>
    </row>
    <row r="31" spans="1:17" ht="15.75">
      <c r="A31" s="41" t="s">
        <v>16229</v>
      </c>
      <c r="B31" s="41">
        <f>ROUND(C4*$B$39,0)-1</f>
        <v>568</v>
      </c>
      <c r="C31" s="809">
        <f t="shared" ref="C31:C38" si="1">B31/$B$12</f>
        <v>0.28399999999999997</v>
      </c>
    </row>
    <row r="32" spans="1:17" ht="15.75">
      <c r="A32" s="41" t="s">
        <v>16232</v>
      </c>
      <c r="B32" s="41">
        <f t="shared" ref="B32:B38" si="2">ROUND(C5*$B$39,0)</f>
        <v>58</v>
      </c>
      <c r="C32" s="809">
        <f t="shared" si="1"/>
        <v>2.9000000000000001E-2</v>
      </c>
    </row>
    <row r="33" spans="1:3" ht="15.75">
      <c r="A33" s="41" t="s">
        <v>16236</v>
      </c>
      <c r="B33" s="41">
        <f t="shared" si="2"/>
        <v>45</v>
      </c>
      <c r="C33" s="809">
        <f t="shared" si="1"/>
        <v>2.2499999999999999E-2</v>
      </c>
    </row>
    <row r="34" spans="1:3" ht="15.75">
      <c r="A34" s="41" t="s">
        <v>16240</v>
      </c>
      <c r="B34" s="41">
        <f t="shared" si="2"/>
        <v>33</v>
      </c>
      <c r="C34" s="809">
        <f t="shared" si="1"/>
        <v>1.6500000000000001E-2</v>
      </c>
    </row>
    <row r="35" spans="1:3" ht="15.75">
      <c r="A35" s="41" t="s">
        <v>16243</v>
      </c>
      <c r="B35" s="41">
        <f t="shared" si="2"/>
        <v>91</v>
      </c>
      <c r="C35" s="809">
        <f t="shared" si="1"/>
        <v>4.5499999999999999E-2</v>
      </c>
    </row>
    <row r="36" spans="1:3" ht="15.75">
      <c r="A36" s="41" t="s">
        <v>16245</v>
      </c>
      <c r="B36" s="41">
        <f t="shared" si="2"/>
        <v>29</v>
      </c>
      <c r="C36" s="809">
        <f t="shared" si="1"/>
        <v>1.4500000000000001E-2</v>
      </c>
    </row>
    <row r="37" spans="1:3" ht="15.75">
      <c r="A37" s="41" t="s">
        <v>16247</v>
      </c>
      <c r="B37" s="41">
        <f t="shared" si="2"/>
        <v>0</v>
      </c>
      <c r="C37" s="809">
        <f t="shared" si="1"/>
        <v>0</v>
      </c>
    </row>
    <row r="38" spans="1:3" ht="15.75">
      <c r="A38" s="41" t="s">
        <v>1952</v>
      </c>
      <c r="B38" s="41">
        <f t="shared" si="2"/>
        <v>0</v>
      </c>
      <c r="C38" s="809">
        <f t="shared" si="1"/>
        <v>0</v>
      </c>
    </row>
    <row r="39" spans="1:3" ht="15.75">
      <c r="A39" s="816" t="s">
        <v>9697</v>
      </c>
      <c r="B39" s="816">
        <f>J10</f>
        <v>824</v>
      </c>
      <c r="C39" s="817">
        <f>SUM(C31:C38)</f>
        <v>0.41200000000000003</v>
      </c>
    </row>
    <row r="40" spans="1:3" ht="15.75">
      <c r="A40" s="41" t="s">
        <v>16254</v>
      </c>
      <c r="B40" s="41" t="s">
        <v>16256</v>
      </c>
      <c r="C40" s="41">
        <f>1.5*30*B39</f>
        <v>37080</v>
      </c>
    </row>
  </sheetData>
  <mergeCells count="6">
    <mergeCell ref="A29:C29"/>
    <mergeCell ref="A2:C2"/>
    <mergeCell ref="F10:I10"/>
    <mergeCell ref="A16:G20"/>
    <mergeCell ref="A21:G22"/>
    <mergeCell ref="A23:G27"/>
  </mergeCells>
  <conditionalFormatting sqref="B13:C13">
    <cfRule type="colorScale" priority="2">
      <colorScale>
        <cfvo type="min"/>
        <cfvo type="percentile" val="50"/>
        <cfvo type="max"/>
        <color rgb="FFF8696B"/>
        <color rgb="FFFCFCFF"/>
        <color rgb="FF63BE7B"/>
      </colorScale>
    </cfRule>
  </conditionalFormatting>
  <conditionalFormatting sqref="B40:C40">
    <cfRule type="colorScale" priority="1">
      <colorScale>
        <cfvo type="min"/>
        <cfvo type="percentile" val="50"/>
        <cfvo type="max"/>
        <color rgb="FFF8696B"/>
        <color rgb="FFFCFCFF"/>
        <color rgb="FF63BE7B"/>
      </colorScale>
    </cfRule>
  </conditionalFormatting>
  <pageMargins left="0.7" right="0.7" top="0.75" bottom="0.75" header="0.3" footer="0.3"/>
  <tableParts count="2">
    <tablePart r:id="rId1"/>
    <tablePart r:id="rId2"/>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Лист12">
    <tabColor rgb="FF002060"/>
  </sheetPr>
  <dimension ref="A1:BK95"/>
  <sheetViews>
    <sheetView topLeftCell="V46" zoomScale="70" zoomScaleNormal="70" workbookViewId="0">
      <selection activeCell="AN56" sqref="AN56:AN66"/>
    </sheetView>
  </sheetViews>
  <sheetFormatPr defaultRowHeight="15.75"/>
  <cols>
    <col min="1" max="1" width="14.28515625" style="301" bestFit="1" customWidth="1"/>
    <col min="2" max="2" width="15.42578125" style="301" customWidth="1"/>
    <col min="3" max="3" width="26.85546875" style="301" customWidth="1"/>
    <col min="4" max="4" width="35.28515625" style="301" customWidth="1"/>
    <col min="5" max="5" width="22.28515625" style="301" customWidth="1"/>
    <col min="6" max="6" width="32" style="301" customWidth="1"/>
    <col min="7" max="7" width="22.140625" style="301" customWidth="1"/>
    <col min="8" max="11" width="25.7109375" style="301" customWidth="1"/>
    <col min="12" max="12" width="20.7109375" style="301" customWidth="1"/>
    <col min="13" max="13" width="21.85546875" style="301" customWidth="1"/>
    <col min="14" max="14" width="25.7109375" style="301" customWidth="1"/>
    <col min="15" max="15" width="23.5703125" style="301" customWidth="1"/>
    <col min="16" max="16" width="13.28515625" style="301" customWidth="1"/>
    <col min="17" max="18" width="22.42578125" style="301" customWidth="1"/>
    <col min="19" max="19" width="32.140625" style="301" customWidth="1"/>
    <col min="20" max="20" width="19.5703125" style="301" bestFit="1" customWidth="1"/>
    <col min="21" max="21" width="16.42578125" style="301" bestFit="1" customWidth="1"/>
    <col min="22" max="22" width="35.42578125" style="301" customWidth="1"/>
    <col min="23" max="23" width="9.140625" style="301"/>
    <col min="24" max="33" width="0" style="301" hidden="1" customWidth="1"/>
    <col min="34" max="34" width="31.5703125" style="301" customWidth="1"/>
    <col min="35" max="35" width="13.42578125" style="301" customWidth="1"/>
    <col min="36" max="36" width="12.28515625" style="301" customWidth="1"/>
    <col min="37" max="37" width="9.5703125" style="301" customWidth="1"/>
    <col min="38" max="38" width="14.7109375" style="301" customWidth="1"/>
    <col min="39" max="39" width="11.85546875" style="301" customWidth="1"/>
    <col min="40" max="40" width="11.140625" style="301" customWidth="1"/>
    <col min="41" max="44" width="9.140625" style="301"/>
    <col min="45" max="45" width="10.28515625" style="301" customWidth="1"/>
    <col min="46" max="51" width="9.140625" style="301"/>
    <col min="52" max="52" width="12.85546875" style="301" customWidth="1"/>
    <col min="53" max="53" width="12.5703125" style="301" customWidth="1"/>
    <col min="54" max="54" width="9.140625" style="301"/>
    <col min="55" max="55" width="24.42578125" style="301" bestFit="1" customWidth="1"/>
    <col min="56" max="65" width="9.140625" style="301"/>
    <col min="66" max="66" width="12.85546875" style="301" customWidth="1"/>
    <col min="67" max="16384" width="9.140625" style="301"/>
  </cols>
  <sheetData>
    <row r="1" spans="1:32">
      <c r="H1" s="1083" t="s">
        <v>30914</v>
      </c>
    </row>
    <row r="2" spans="1:32" ht="19.5" customHeight="1">
      <c r="T2" s="1531" t="s">
        <v>30911</v>
      </c>
      <c r="U2" s="1531"/>
      <c r="V2" s="1531"/>
    </row>
    <row r="3" spans="1:32">
      <c r="A3" s="1539" t="s">
        <v>16223</v>
      </c>
      <c r="B3" s="1532"/>
      <c r="C3" s="1532"/>
      <c r="D3" s="1532"/>
      <c r="E3" s="1532"/>
      <c r="T3" s="19" t="s">
        <v>16224</v>
      </c>
      <c r="U3" s="19" t="s">
        <v>16225</v>
      </c>
      <c r="V3" s="19" t="s">
        <v>16226</v>
      </c>
    </row>
    <row r="4" spans="1:32" ht="18.75" customHeight="1">
      <c r="A4" s="808" t="s">
        <v>9699</v>
      </c>
      <c r="B4" s="808" t="s">
        <v>13825</v>
      </c>
      <c r="C4" s="808" t="s">
        <v>16227</v>
      </c>
      <c r="D4" s="808" t="s">
        <v>9701</v>
      </c>
      <c r="E4" s="808" t="s">
        <v>16228</v>
      </c>
      <c r="T4" s="41" t="s">
        <v>16229</v>
      </c>
      <c r="U4" s="41">
        <v>1380</v>
      </c>
      <c r="V4" s="809">
        <f>U4/'City Navy'!$B$12</f>
        <v>0.69</v>
      </c>
      <c r="X4" s="810" t="s">
        <v>16230</v>
      </c>
      <c r="Y4" s="810"/>
      <c r="Z4" s="810"/>
      <c r="AA4" s="810"/>
      <c r="AB4" s="810"/>
      <c r="AC4" s="810"/>
      <c r="AD4" s="810"/>
      <c r="AE4" s="810"/>
      <c r="AF4" s="810"/>
    </row>
    <row r="5" spans="1:32" ht="18.75" customHeight="1">
      <c r="A5" s="811" t="s">
        <v>10713</v>
      </c>
      <c r="B5" s="41" t="s">
        <v>16231</v>
      </c>
      <c r="C5" s="41">
        <f>'City Watch'!B12</f>
        <v>1600</v>
      </c>
      <c r="D5" s="812"/>
      <c r="E5" s="812">
        <f>'City Watch'!C13</f>
        <v>72000</v>
      </c>
      <c r="T5" s="41" t="s">
        <v>16232</v>
      </c>
      <c r="U5" s="41">
        <v>140</v>
      </c>
      <c r="V5" s="809">
        <f>U5/'City Navy'!$B$12</f>
        <v>7.0000000000000007E-2</v>
      </c>
      <c r="X5" s="813" t="s">
        <v>9699</v>
      </c>
      <c r="Y5" s="813" t="s">
        <v>10262</v>
      </c>
      <c r="Z5" s="813" t="s">
        <v>9701</v>
      </c>
      <c r="AA5" s="813" t="s">
        <v>13848</v>
      </c>
      <c r="AB5" s="813" t="s">
        <v>13849</v>
      </c>
      <c r="AC5" s="813" t="s">
        <v>13844</v>
      </c>
      <c r="AD5" s="813" t="s">
        <v>13850</v>
      </c>
      <c r="AE5" s="813" t="s">
        <v>16233</v>
      </c>
      <c r="AF5" s="813" t="s">
        <v>16234</v>
      </c>
    </row>
    <row r="6" spans="1:32" ht="18.75" customHeight="1">
      <c r="A6" s="811" t="s">
        <v>10434</v>
      </c>
      <c r="B6" s="41" t="s">
        <v>16231</v>
      </c>
      <c r="C6" s="41">
        <f>'City Guard'!B12</f>
        <v>1205</v>
      </c>
      <c r="D6" s="812"/>
      <c r="E6" s="812">
        <f>'City Guard'!C13</f>
        <v>54225</v>
      </c>
      <c r="T6" s="41" t="s">
        <v>16236</v>
      </c>
      <c r="U6" s="41">
        <v>110</v>
      </c>
      <c r="V6" s="809">
        <f>U6/'City Navy'!$B$12</f>
        <v>5.5E-2</v>
      </c>
      <c r="X6" s="41" t="s">
        <v>13871</v>
      </c>
      <c r="Y6" s="41" t="s">
        <v>1889</v>
      </c>
      <c r="Z6" s="41" t="s">
        <v>13872</v>
      </c>
      <c r="AA6" s="41" t="s">
        <v>13873</v>
      </c>
      <c r="AB6" s="41" t="s">
        <v>16237</v>
      </c>
      <c r="AC6" s="41" t="s">
        <v>16238</v>
      </c>
      <c r="AD6" s="41" t="s">
        <v>545</v>
      </c>
      <c r="AE6" s="41"/>
      <c r="AF6" s="41"/>
    </row>
    <row r="7" spans="1:32" ht="18.75" customHeight="1">
      <c r="A7" s="811" t="s">
        <v>14595</v>
      </c>
      <c r="B7" s="41" t="s">
        <v>16239</v>
      </c>
      <c r="C7" s="41">
        <f>'City Navy'!J10</f>
        <v>824</v>
      </c>
      <c r="D7" s="812"/>
      <c r="E7" s="812">
        <f>2*Таблиця61[[#This Row],[QUANTITY]]*30</f>
        <v>49440</v>
      </c>
      <c r="T7" s="41" t="s">
        <v>16240</v>
      </c>
      <c r="U7" s="41">
        <v>80</v>
      </c>
      <c r="V7" s="809">
        <f>U7/'City Navy'!$B$12</f>
        <v>0.04</v>
      </c>
      <c r="X7" s="41" t="s">
        <v>13891</v>
      </c>
      <c r="Y7" s="41" t="s">
        <v>13919</v>
      </c>
      <c r="Z7" s="41" t="s">
        <v>13892</v>
      </c>
      <c r="AA7" s="41" t="s">
        <v>13893</v>
      </c>
      <c r="AB7" s="41" t="s">
        <v>16241</v>
      </c>
      <c r="AC7" s="41" t="s">
        <v>13895</v>
      </c>
      <c r="AD7" s="41" t="s">
        <v>545</v>
      </c>
      <c r="AE7" s="41"/>
      <c r="AF7" s="41"/>
    </row>
    <row r="8" spans="1:32" ht="18.75" customHeight="1">
      <c r="A8" s="814" t="s">
        <v>10707</v>
      </c>
      <c r="B8" s="313" t="s">
        <v>16242</v>
      </c>
      <c r="C8" s="313">
        <v>100</v>
      </c>
      <c r="D8" s="815"/>
      <c r="E8" s="815">
        <f>6*Таблиця61[[#This Row],[QUANTITY]]*30</f>
        <v>18000</v>
      </c>
      <c r="T8" s="41" t="s">
        <v>16243</v>
      </c>
      <c r="U8" s="41">
        <v>220</v>
      </c>
      <c r="V8" s="809">
        <f>U8/'City Navy'!$B$12</f>
        <v>0.11</v>
      </c>
      <c r="X8" s="41" t="s">
        <v>13918</v>
      </c>
      <c r="Y8" s="41"/>
      <c r="Z8" s="41" t="s">
        <v>13920</v>
      </c>
      <c r="AA8" s="41" t="s">
        <v>13921</v>
      </c>
      <c r="AB8" s="41" t="s">
        <v>16244</v>
      </c>
      <c r="AC8" s="41" t="s">
        <v>545</v>
      </c>
      <c r="AD8" s="41" t="s">
        <v>545</v>
      </c>
      <c r="AE8" s="41"/>
      <c r="AF8" s="41"/>
    </row>
    <row r="9" spans="1:32" ht="18.75" customHeight="1">
      <c r="A9" s="814" t="s">
        <v>14598</v>
      </c>
      <c r="B9" s="313" t="s">
        <v>15928</v>
      </c>
      <c r="C9" s="313">
        <v>50</v>
      </c>
      <c r="D9" s="815"/>
      <c r="E9" s="815">
        <f>2*Таблиця61[[#This Row],[QUANTITY]]*100</f>
        <v>10000</v>
      </c>
      <c r="T9" s="41" t="s">
        <v>16245</v>
      </c>
      <c r="U9" s="41">
        <v>70</v>
      </c>
      <c r="V9" s="809">
        <f>U9/'City Navy'!$B$12</f>
        <v>3.5000000000000003E-2</v>
      </c>
      <c r="X9" s="41" t="s">
        <v>13939</v>
      </c>
      <c r="Y9" s="41" t="s">
        <v>13940</v>
      </c>
      <c r="Z9" s="41" t="s">
        <v>13941</v>
      </c>
      <c r="AA9" s="41" t="s">
        <v>13942</v>
      </c>
      <c r="AB9" s="41" t="s">
        <v>16246</v>
      </c>
      <c r="AC9" s="41" t="s">
        <v>13944</v>
      </c>
      <c r="AD9" s="41" t="s">
        <v>13945</v>
      </c>
      <c r="AE9" s="41"/>
      <c r="AF9" s="41"/>
    </row>
    <row r="10" spans="1:32">
      <c r="A10" s="814" t="s">
        <v>14271</v>
      </c>
      <c r="B10" s="313" t="s">
        <v>15928</v>
      </c>
      <c r="C10" s="313">
        <v>10</v>
      </c>
      <c r="D10" s="815"/>
      <c r="E10" s="815">
        <f>1000*Таблиця61[[#This Row],[QUANTITY]]</f>
        <v>10000</v>
      </c>
      <c r="T10" s="41" t="s">
        <v>16247</v>
      </c>
      <c r="U10" s="41"/>
      <c r="V10" s="809">
        <f>U10/'City Navy'!$B$12</f>
        <v>0</v>
      </c>
      <c r="X10" s="41" t="s">
        <v>13961</v>
      </c>
      <c r="Y10" s="41" t="s">
        <v>1889</v>
      </c>
      <c r="Z10" s="41" t="s">
        <v>13962</v>
      </c>
      <c r="AA10" s="41" t="s">
        <v>13963</v>
      </c>
      <c r="AB10" s="41" t="s">
        <v>16248</v>
      </c>
      <c r="AC10" s="41" t="s">
        <v>545</v>
      </c>
      <c r="AD10" s="41" t="s">
        <v>545</v>
      </c>
      <c r="AE10" s="41"/>
      <c r="AF10" s="41"/>
    </row>
    <row r="11" spans="1:32">
      <c r="A11" s="814" t="s">
        <v>16249</v>
      </c>
      <c r="B11" s="313" t="s">
        <v>16250</v>
      </c>
      <c r="C11" s="313">
        <v>700</v>
      </c>
      <c r="D11" s="815"/>
      <c r="E11" s="815">
        <f>2*Таблиця61[[#This Row],[QUANTITY]]*30</f>
        <v>42000</v>
      </c>
      <c r="T11" s="41" t="s">
        <v>1952</v>
      </c>
      <c r="U11" s="41"/>
      <c r="V11" s="809">
        <f>U11/'City Navy'!$B$12</f>
        <v>0</v>
      </c>
      <c r="X11" s="41" t="s">
        <v>13983</v>
      </c>
      <c r="Y11" s="41" t="s">
        <v>1889</v>
      </c>
      <c r="Z11" s="41" t="s">
        <v>13984</v>
      </c>
      <c r="AA11" s="41" t="s">
        <v>13985</v>
      </c>
      <c r="AB11" s="41" t="s">
        <v>16251</v>
      </c>
      <c r="AC11" s="41" t="s">
        <v>13986</v>
      </c>
      <c r="AD11" s="41" t="s">
        <v>13987</v>
      </c>
      <c r="AE11" s="41"/>
      <c r="AF11" s="41"/>
    </row>
    <row r="12" spans="1:32">
      <c r="A12" s="814"/>
      <c r="B12" s="313"/>
      <c r="C12" s="313"/>
      <c r="D12" s="815"/>
      <c r="E12" s="815">
        <f>SUM(E5:E11)</f>
        <v>255665</v>
      </c>
      <c r="T12" s="816" t="s">
        <v>9697</v>
      </c>
      <c r="U12" s="816">
        <f>SUM(U4:U11)</f>
        <v>2000</v>
      </c>
      <c r="V12" s="817">
        <f>SUM(V4:V11)</f>
        <v>1</v>
      </c>
      <c r="X12" s="41" t="s">
        <v>13986</v>
      </c>
      <c r="Y12" s="41" t="s">
        <v>13940</v>
      </c>
      <c r="Z12" s="41" t="s">
        <v>14103</v>
      </c>
      <c r="AA12" s="41" t="s">
        <v>14104</v>
      </c>
      <c r="AB12" s="41" t="s">
        <v>16252</v>
      </c>
      <c r="AC12" s="41" t="s">
        <v>14106</v>
      </c>
      <c r="AD12" s="41" t="s">
        <v>13939</v>
      </c>
      <c r="AE12" s="41"/>
      <c r="AF12" s="41"/>
    </row>
    <row r="13" spans="1:32">
      <c r="T13" s="41" t="s">
        <v>16254</v>
      </c>
      <c r="U13" s="41" t="s">
        <v>16256</v>
      </c>
      <c r="V13" s="41">
        <f>1.5*30*U12</f>
        <v>90000</v>
      </c>
      <c r="X13" s="41" t="s">
        <v>13943</v>
      </c>
      <c r="Y13" s="41" t="s">
        <v>13940</v>
      </c>
      <c r="Z13" s="41" t="s">
        <v>14004</v>
      </c>
      <c r="AA13" s="41" t="s">
        <v>14005</v>
      </c>
      <c r="AB13" s="41" t="s">
        <v>16257</v>
      </c>
      <c r="AC13" s="41" t="s">
        <v>13986</v>
      </c>
      <c r="AD13" s="41" t="s">
        <v>13983</v>
      </c>
      <c r="AE13" s="41"/>
      <c r="AF13" s="41"/>
    </row>
    <row r="14" spans="1:32">
      <c r="L14" s="301" t="s">
        <v>31076</v>
      </c>
      <c r="X14" s="41" t="s">
        <v>14023</v>
      </c>
      <c r="Y14" s="41" t="s">
        <v>1921</v>
      </c>
      <c r="Z14" s="41" t="s">
        <v>14024</v>
      </c>
      <c r="AA14" s="41" t="s">
        <v>14025</v>
      </c>
      <c r="AB14" s="41" t="s">
        <v>16259</v>
      </c>
      <c r="AC14" s="41" t="s">
        <v>13944</v>
      </c>
      <c r="AD14" s="41" t="s">
        <v>13939</v>
      </c>
      <c r="AE14" s="41"/>
      <c r="AF14" s="41"/>
    </row>
    <row r="15" spans="1:32">
      <c r="L15" s="1532" t="s">
        <v>16261</v>
      </c>
      <c r="M15" s="1532"/>
      <c r="N15" s="1532"/>
      <c r="O15" s="1532"/>
      <c r="P15" s="1532"/>
      <c r="Q15" s="1532"/>
      <c r="R15" s="1079"/>
      <c r="X15" s="41" t="s">
        <v>13944</v>
      </c>
      <c r="Y15" s="41" t="s">
        <v>14039</v>
      </c>
      <c r="Z15" s="41" t="s">
        <v>14040</v>
      </c>
      <c r="AA15" s="41" t="s">
        <v>14041</v>
      </c>
      <c r="AB15" s="41" t="s">
        <v>16262</v>
      </c>
      <c r="AC15" s="41" t="s">
        <v>14023</v>
      </c>
      <c r="AD15" s="41" t="s">
        <v>13939</v>
      </c>
      <c r="AE15" s="41"/>
      <c r="AF15" s="41"/>
    </row>
    <row r="16" spans="1:32" ht="30" customHeight="1">
      <c r="L16" s="14" t="s">
        <v>16263</v>
      </c>
      <c r="M16" s="14" t="s">
        <v>16264</v>
      </c>
      <c r="N16" s="14" t="s">
        <v>9569</v>
      </c>
      <c r="O16" s="14" t="s">
        <v>30714</v>
      </c>
      <c r="P16" s="14" t="s">
        <v>30715</v>
      </c>
      <c r="Q16" s="14" t="s">
        <v>30716</v>
      </c>
      <c r="R16" s="14" t="s">
        <v>30800</v>
      </c>
      <c r="S16" s="14" t="s">
        <v>29628</v>
      </c>
      <c r="T16" s="14" t="s">
        <v>29627</v>
      </c>
      <c r="U16" s="14" t="s">
        <v>16265</v>
      </c>
      <c r="V16" s="14" t="s">
        <v>30739</v>
      </c>
      <c r="W16" s="367" t="s">
        <v>16266</v>
      </c>
      <c r="X16" s="367" t="s">
        <v>16267</v>
      </c>
      <c r="Y16" s="367" t="s">
        <v>9698</v>
      </c>
      <c r="Z16" s="41" t="s">
        <v>14055</v>
      </c>
      <c r="AA16" s="41" t="s">
        <v>14056</v>
      </c>
      <c r="AB16" s="41" t="s">
        <v>16268</v>
      </c>
      <c r="AC16" s="41" t="s">
        <v>13986</v>
      </c>
      <c r="AD16" s="41" t="s">
        <v>13983</v>
      </c>
      <c r="AE16" s="41"/>
      <c r="AF16" s="41"/>
    </row>
    <row r="17" spans="1:34" ht="30" customHeight="1">
      <c r="L17" s="811" t="s">
        <v>16276</v>
      </c>
      <c r="M17" s="822" t="s">
        <v>16277</v>
      </c>
      <c r="N17" s="857" t="s">
        <v>30699</v>
      </c>
      <c r="O17" s="41"/>
      <c r="P17" s="823"/>
      <c r="Q17" s="41"/>
      <c r="R17" s="41" t="s">
        <v>30802</v>
      </c>
      <c r="S17" s="41" t="s">
        <v>16428</v>
      </c>
      <c r="T17" s="823" t="s">
        <v>16278</v>
      </c>
      <c r="U17" s="824" t="s">
        <v>16279</v>
      </c>
      <c r="V17" s="812"/>
      <c r="W17" s="301">
        <v>800</v>
      </c>
      <c r="Z17" s="41" t="s">
        <v>14071</v>
      </c>
      <c r="AA17" s="41" t="s">
        <v>14072</v>
      </c>
      <c r="AB17" s="41" t="s">
        <v>16280</v>
      </c>
      <c r="AC17" s="41" t="s">
        <v>14074</v>
      </c>
      <c r="AD17" s="41" t="s">
        <v>14075</v>
      </c>
      <c r="AE17" s="41"/>
      <c r="AF17" s="41"/>
    </row>
    <row r="18" spans="1:34" ht="15" customHeight="1">
      <c r="L18" s="811" t="s">
        <v>16283</v>
      </c>
      <c r="M18" s="822" t="s">
        <v>16284</v>
      </c>
      <c r="N18" s="857" t="s">
        <v>30699</v>
      </c>
      <c r="O18" s="41"/>
      <c r="P18" s="823"/>
      <c r="Q18" s="41"/>
      <c r="R18" s="41" t="s">
        <v>30801</v>
      </c>
      <c r="S18" s="41" t="s">
        <v>30742</v>
      </c>
      <c r="T18" s="823" t="s">
        <v>16285</v>
      </c>
      <c r="U18" s="824" t="s">
        <v>12259</v>
      </c>
      <c r="V18" s="812"/>
      <c r="W18" s="301">
        <v>150</v>
      </c>
      <c r="Z18" s="41" t="s">
        <v>14086</v>
      </c>
      <c r="AA18" s="41" t="s">
        <v>14087</v>
      </c>
      <c r="AB18" s="41" t="s">
        <v>16286</v>
      </c>
      <c r="AC18" s="41" t="s">
        <v>545</v>
      </c>
      <c r="AD18" s="41" t="s">
        <v>545</v>
      </c>
      <c r="AE18" s="41"/>
      <c r="AF18" s="41"/>
    </row>
    <row r="19" spans="1:34" ht="30" customHeight="1">
      <c r="L19" s="811" t="s">
        <v>16289</v>
      </c>
      <c r="M19" s="822" t="s">
        <v>30823</v>
      </c>
      <c r="N19" s="857" t="s">
        <v>30699</v>
      </c>
      <c r="O19" s="41"/>
      <c r="P19" s="823"/>
      <c r="Q19" s="41"/>
      <c r="R19" s="41" t="s">
        <v>30803</v>
      </c>
      <c r="S19" s="41" t="s">
        <v>16290</v>
      </c>
      <c r="T19" s="823" t="s">
        <v>16291</v>
      </c>
      <c r="U19" s="824" t="s">
        <v>16292</v>
      </c>
      <c r="V19" s="812"/>
      <c r="W19" s="301">
        <v>150</v>
      </c>
    </row>
    <row r="20" spans="1:34" ht="15" customHeight="1">
      <c r="L20" s="811" t="s">
        <v>16294</v>
      </c>
      <c r="M20" s="822" t="s">
        <v>30821</v>
      </c>
      <c r="N20" s="857" t="s">
        <v>30699</v>
      </c>
      <c r="O20" s="41"/>
      <c r="P20" s="823"/>
      <c r="Q20" s="41"/>
      <c r="R20" s="41" t="s">
        <v>30804</v>
      </c>
      <c r="S20" s="41" t="s">
        <v>16295</v>
      </c>
      <c r="T20" s="823" t="s">
        <v>16296</v>
      </c>
      <c r="U20" s="824" t="s">
        <v>16297</v>
      </c>
      <c r="V20" s="812" t="s">
        <v>16298</v>
      </c>
      <c r="W20" s="301">
        <v>40</v>
      </c>
    </row>
    <row r="21" spans="1:34">
      <c r="L21" s="811" t="s">
        <v>16299</v>
      </c>
      <c r="M21" s="822" t="s">
        <v>30822</v>
      </c>
      <c r="N21" s="857" t="s">
        <v>30699</v>
      </c>
      <c r="O21" s="41"/>
      <c r="P21" s="823"/>
      <c r="Q21" s="41"/>
      <c r="R21" s="41"/>
      <c r="S21" s="41" t="s">
        <v>16300</v>
      </c>
      <c r="T21" s="823" t="s">
        <v>16301</v>
      </c>
      <c r="U21" s="824" t="s">
        <v>16302</v>
      </c>
      <c r="V21" s="812"/>
      <c r="W21" s="301">
        <v>25</v>
      </c>
    </row>
    <row r="22" spans="1:34">
      <c r="L22" s="811" t="s">
        <v>16303</v>
      </c>
      <c r="M22" s="822" t="s">
        <v>16304</v>
      </c>
      <c r="N22" s="857" t="s">
        <v>30699</v>
      </c>
      <c r="O22" s="41"/>
      <c r="P22" s="823"/>
      <c r="Q22" s="41"/>
      <c r="R22" s="41"/>
      <c r="S22" s="41" t="s">
        <v>16305</v>
      </c>
      <c r="T22" s="823" t="s">
        <v>16306</v>
      </c>
      <c r="U22" s="824" t="s">
        <v>16307</v>
      </c>
      <c r="V22" s="812" t="s">
        <v>16539</v>
      </c>
      <c r="W22" s="301">
        <v>20</v>
      </c>
    </row>
    <row r="23" spans="1:34">
      <c r="L23" s="811" t="s">
        <v>16308</v>
      </c>
      <c r="M23" s="822" t="s">
        <v>16309</v>
      </c>
      <c r="N23" s="857" t="s">
        <v>30699</v>
      </c>
      <c r="O23" s="41"/>
      <c r="P23" s="823"/>
      <c r="Q23" s="41"/>
      <c r="R23" s="41"/>
      <c r="S23" s="41" t="s">
        <v>16310</v>
      </c>
      <c r="T23" s="823" t="s">
        <v>16311</v>
      </c>
      <c r="U23" s="824" t="s">
        <v>16312</v>
      </c>
      <c r="V23" s="812" t="s">
        <v>31070</v>
      </c>
      <c r="W23" s="301">
        <v>10</v>
      </c>
    </row>
    <row r="24" spans="1:34">
      <c r="A24" s="301" t="s">
        <v>16377</v>
      </c>
      <c r="B24" s="721" t="s">
        <v>30718</v>
      </c>
      <c r="L24" s="811" t="s">
        <v>16313</v>
      </c>
      <c r="M24" s="822" t="s">
        <v>30740</v>
      </c>
      <c r="N24" s="41"/>
      <c r="O24" s="41"/>
      <c r="P24" s="823"/>
      <c r="Q24" s="41"/>
      <c r="R24" s="41"/>
      <c r="S24" s="41" t="s">
        <v>16314</v>
      </c>
      <c r="T24" s="823" t="s">
        <v>16311</v>
      </c>
      <c r="U24" s="824" t="s">
        <v>16309</v>
      </c>
      <c r="V24" s="812" t="s">
        <v>16315</v>
      </c>
      <c r="W24" s="301">
        <v>4</v>
      </c>
    </row>
    <row r="25" spans="1:34">
      <c r="A25" s="301" t="s">
        <v>16394</v>
      </c>
      <c r="B25" s="301" t="s">
        <v>30717</v>
      </c>
      <c r="L25" s="811" t="s">
        <v>16316</v>
      </c>
      <c r="M25" s="822" t="s">
        <v>30819</v>
      </c>
      <c r="N25" s="41"/>
      <c r="O25" s="41"/>
      <c r="P25" s="823"/>
      <c r="Q25" s="41"/>
      <c r="R25" s="41"/>
      <c r="S25" s="41"/>
      <c r="T25" s="823" t="s">
        <v>16311</v>
      </c>
      <c r="U25" s="824" t="s">
        <v>16317</v>
      </c>
      <c r="V25" s="812" t="s">
        <v>30909</v>
      </c>
      <c r="W25" s="301">
        <v>5</v>
      </c>
      <c r="X25" s="301">
        <v>7</v>
      </c>
    </row>
    <row r="26" spans="1:34">
      <c r="L26" s="814" t="s">
        <v>16318</v>
      </c>
      <c r="M26" s="825" t="s">
        <v>16319</v>
      </c>
      <c r="N26" s="313"/>
      <c r="O26" s="313"/>
      <c r="P26" s="826"/>
      <c r="Q26" s="313"/>
      <c r="R26" s="313"/>
      <c r="S26" s="313"/>
      <c r="T26" s="826" t="s">
        <v>16311</v>
      </c>
      <c r="U26" s="827" t="s">
        <v>16320</v>
      </c>
      <c r="V26" s="843" t="s">
        <v>30812</v>
      </c>
      <c r="W26" s="301">
        <v>1</v>
      </c>
      <c r="X26" s="301">
        <v>1</v>
      </c>
      <c r="Y26" s="303" t="s">
        <v>16549</v>
      </c>
    </row>
    <row r="27" spans="1:34">
      <c r="L27" s="828"/>
      <c r="M27" s="829" t="s">
        <v>16469</v>
      </c>
      <c r="N27" s="43" t="s">
        <v>16492</v>
      </c>
      <c r="O27" s="43" t="s">
        <v>10752</v>
      </c>
      <c r="P27" s="43" t="s">
        <v>16493</v>
      </c>
      <c r="Q27" s="41"/>
      <c r="R27" s="41"/>
      <c r="S27" s="43" t="s">
        <v>30813</v>
      </c>
      <c r="T27" s="826"/>
      <c r="U27" s="830" t="s">
        <v>16548</v>
      </c>
      <c r="V27" s="43" t="s">
        <v>31071</v>
      </c>
      <c r="W27" s="41"/>
      <c r="X27" s="41"/>
      <c r="Y27" s="41" t="s">
        <v>16496</v>
      </c>
      <c r="AH27" s="41" t="s">
        <v>16496</v>
      </c>
    </row>
    <row r="28" spans="1:34">
      <c r="L28" s="828"/>
      <c r="M28" s="829" t="s">
        <v>16474</v>
      </c>
      <c r="N28" s="43" t="s">
        <v>15838</v>
      </c>
      <c r="O28" s="43" t="s">
        <v>10752</v>
      </c>
      <c r="P28" s="831" t="s">
        <v>16478</v>
      </c>
      <c r="Q28" s="41" t="s">
        <v>16496</v>
      </c>
      <c r="R28" s="41"/>
      <c r="S28" s="43" t="s">
        <v>30814</v>
      </c>
      <c r="T28" s="826"/>
      <c r="U28" s="830" t="s">
        <v>30905</v>
      </c>
      <c r="V28" s="362" t="s">
        <v>31072</v>
      </c>
      <c r="W28" s="833"/>
      <c r="X28" s="833"/>
      <c r="Y28" s="303" t="s">
        <v>16550</v>
      </c>
    </row>
    <row r="29" spans="1:34">
      <c r="L29" s="828"/>
      <c r="M29" s="829" t="s">
        <v>16480</v>
      </c>
      <c r="N29" s="43" t="s">
        <v>16502</v>
      </c>
      <c r="O29" s="43" t="s">
        <v>10752</v>
      </c>
      <c r="P29" s="43" t="s">
        <v>16493</v>
      </c>
      <c r="Q29" s="41"/>
      <c r="R29" s="41"/>
      <c r="S29" s="43" t="s">
        <v>30815</v>
      </c>
      <c r="T29" s="834"/>
      <c r="U29" s="830" t="s">
        <v>30906</v>
      </c>
      <c r="V29" s="362" t="s">
        <v>16550</v>
      </c>
      <c r="W29" s="835"/>
      <c r="X29" s="835"/>
      <c r="Y29" s="303" t="s">
        <v>16554</v>
      </c>
      <c r="Z29" s="721"/>
      <c r="AA29" s="721"/>
      <c r="AB29" s="721"/>
      <c r="AC29" s="721"/>
      <c r="AD29" s="721"/>
      <c r="AE29" s="721"/>
      <c r="AF29" s="721"/>
      <c r="AG29" s="721"/>
    </row>
    <row r="30" spans="1:34">
      <c r="L30" s="828"/>
      <c r="M30" s="829" t="s">
        <v>30818</v>
      </c>
      <c r="N30" s="43" t="s">
        <v>16505</v>
      </c>
      <c r="O30" s="43" t="s">
        <v>10752</v>
      </c>
      <c r="P30" s="43" t="s">
        <v>16493</v>
      </c>
      <c r="Q30" s="41"/>
      <c r="R30" s="41"/>
      <c r="S30" s="43" t="s">
        <v>30816</v>
      </c>
      <c r="T30" s="834"/>
      <c r="U30" s="830" t="s">
        <v>16553</v>
      </c>
      <c r="V30" s="362" t="s">
        <v>16554</v>
      </c>
      <c r="W30" s="835"/>
      <c r="X30" s="835"/>
      <c r="Y30" s="303" t="s">
        <v>16556</v>
      </c>
      <c r="Z30" s="721"/>
      <c r="AA30" s="721"/>
      <c r="AB30" s="721"/>
      <c r="AC30" s="721"/>
      <c r="AD30" s="721"/>
      <c r="AE30" s="721"/>
      <c r="AF30" s="721"/>
      <c r="AG30" s="721"/>
    </row>
    <row r="31" spans="1:34">
      <c r="L31" s="828"/>
      <c r="M31" s="829" t="s">
        <v>30820</v>
      </c>
      <c r="N31" s="43" t="s">
        <v>16507</v>
      </c>
      <c r="O31" s="43" t="s">
        <v>10752</v>
      </c>
      <c r="P31" s="831" t="s">
        <v>16478</v>
      </c>
      <c r="Q31" s="41"/>
      <c r="R31" s="41"/>
      <c r="S31" s="43" t="s">
        <v>16466</v>
      </c>
      <c r="T31" s="826"/>
      <c r="U31" s="838" t="s">
        <v>16555</v>
      </c>
      <c r="V31" s="362" t="s">
        <v>16556</v>
      </c>
      <c r="W31" s="835"/>
      <c r="X31" s="835"/>
      <c r="Y31" s="303" t="s">
        <v>16557</v>
      </c>
      <c r="Z31" s="721"/>
      <c r="AA31" s="721"/>
      <c r="AB31" s="721"/>
      <c r="AC31" s="721"/>
      <c r="AD31" s="721"/>
      <c r="AE31" s="721"/>
      <c r="AF31" s="721"/>
      <c r="AG31" s="721"/>
    </row>
    <row r="32" spans="1:34">
      <c r="G32" s="721"/>
      <c r="L32" s="828"/>
      <c r="M32" s="829" t="s">
        <v>16490</v>
      </c>
      <c r="N32" s="43" t="s">
        <v>16510</v>
      </c>
      <c r="O32" s="43" t="s">
        <v>10752</v>
      </c>
      <c r="P32" s="43" t="s">
        <v>16511</v>
      </c>
      <c r="Q32" s="41"/>
      <c r="R32" s="41"/>
      <c r="S32" s="43" t="s">
        <v>16491</v>
      </c>
      <c r="T32" s="826"/>
      <c r="U32" s="830" t="s">
        <v>30907</v>
      </c>
      <c r="V32" s="832" t="s">
        <v>31073</v>
      </c>
      <c r="W32" s="835"/>
      <c r="X32" s="835"/>
      <c r="Y32" s="303" t="s">
        <v>16558</v>
      </c>
      <c r="Z32" s="721"/>
      <c r="AA32" s="721"/>
      <c r="AB32" s="721"/>
      <c r="AC32" s="721"/>
      <c r="AD32" s="721"/>
      <c r="AE32" s="721"/>
      <c r="AF32" s="721"/>
      <c r="AG32" s="721"/>
    </row>
    <row r="33" spans="4:41">
      <c r="G33" s="721"/>
      <c r="L33" s="828"/>
      <c r="M33" s="829" t="s">
        <v>16476</v>
      </c>
      <c r="N33" s="43" t="s">
        <v>16477</v>
      </c>
      <c r="O33" s="43" t="s">
        <v>10752</v>
      </c>
      <c r="P33" s="831" t="s">
        <v>16478</v>
      </c>
      <c r="Q33" s="41"/>
      <c r="R33" s="313"/>
      <c r="S33" s="720" t="s">
        <v>16504</v>
      </c>
      <c r="T33" s="826"/>
      <c r="U33" s="830" t="s">
        <v>30908</v>
      </c>
      <c r="V33" s="843" t="s">
        <v>31074</v>
      </c>
      <c r="W33" s="835"/>
      <c r="X33" s="835"/>
      <c r="Y33" s="303" t="s">
        <v>16560</v>
      </c>
      <c r="Z33" s="721"/>
      <c r="AA33" s="721"/>
      <c r="AB33" s="721"/>
      <c r="AC33" s="721"/>
      <c r="AD33" s="721"/>
      <c r="AE33" s="721"/>
      <c r="AF33" s="721"/>
      <c r="AG33" s="721"/>
    </row>
    <row r="34" spans="4:41">
      <c r="G34" s="721"/>
      <c r="H34" s="721"/>
      <c r="I34" s="721"/>
      <c r="J34" s="721"/>
      <c r="L34" s="828"/>
      <c r="M34" s="829" t="s">
        <v>16482</v>
      </c>
      <c r="N34" s="43" t="s">
        <v>16483</v>
      </c>
      <c r="O34" s="43" t="s">
        <v>10752</v>
      </c>
      <c r="P34" s="831" t="s">
        <v>16478</v>
      </c>
      <c r="Q34" s="41" t="s">
        <v>16484</v>
      </c>
      <c r="R34" s="313"/>
      <c r="S34" s="720" t="s">
        <v>30817</v>
      </c>
      <c r="T34" s="826"/>
      <c r="U34" s="1088" t="s">
        <v>16559</v>
      </c>
      <c r="V34" s="843" t="s">
        <v>31075</v>
      </c>
      <c r="W34" s="835"/>
      <c r="X34" s="835"/>
      <c r="Y34" s="303" t="s">
        <v>16561</v>
      </c>
      <c r="Z34" s="721"/>
      <c r="AA34" s="721"/>
      <c r="AB34" s="721"/>
      <c r="AC34" s="721"/>
      <c r="AD34" s="721"/>
      <c r="AE34" s="721"/>
      <c r="AF34" s="721"/>
      <c r="AG34" s="721"/>
    </row>
    <row r="35" spans="4:41">
      <c r="D35" s="721"/>
      <c r="E35" s="721"/>
      <c r="F35" s="721"/>
      <c r="G35" s="721"/>
      <c r="L35" s="828"/>
      <c r="M35" s="43" t="s">
        <v>16520</v>
      </c>
      <c r="N35" s="43" t="s">
        <v>15741</v>
      </c>
      <c r="O35" s="41"/>
      <c r="P35" s="41"/>
      <c r="Q35" s="41" t="s">
        <v>16521</v>
      </c>
      <c r="R35" s="313"/>
      <c r="S35" s="720"/>
      <c r="T35" s="826"/>
      <c r="U35" s="830" t="s">
        <v>16563</v>
      </c>
      <c r="V35" s="832" t="s">
        <v>14841</v>
      </c>
      <c r="W35" s="835"/>
      <c r="X35" s="835"/>
      <c r="Y35" s="303" t="s">
        <v>16564</v>
      </c>
      <c r="Z35" s="721"/>
      <c r="AA35" s="721"/>
      <c r="AB35" s="721"/>
      <c r="AC35" s="721"/>
      <c r="AD35" s="721"/>
      <c r="AE35" s="721"/>
      <c r="AF35" s="721"/>
      <c r="AG35" s="721"/>
    </row>
    <row r="36" spans="4:41">
      <c r="D36" s="721"/>
      <c r="E36" s="721"/>
      <c r="F36" s="721"/>
      <c r="G36" s="721"/>
      <c r="L36" s="828"/>
      <c r="M36" s="840" t="s">
        <v>16515</v>
      </c>
      <c r="N36" s="720" t="s">
        <v>30741</v>
      </c>
      <c r="O36" s="719"/>
      <c r="P36" s="841"/>
      <c r="Q36" s="842" t="s">
        <v>16516</v>
      </c>
      <c r="R36" s="842"/>
      <c r="S36" s="719"/>
      <c r="T36" s="719"/>
      <c r="U36" s="719"/>
      <c r="V36" s="719"/>
      <c r="W36" s="719"/>
      <c r="X36" s="835"/>
      <c r="Y36" s="844"/>
      <c r="Z36" s="721"/>
      <c r="AA36" s="721"/>
      <c r="AB36" s="721"/>
      <c r="AC36" s="721"/>
      <c r="AD36" s="721"/>
      <c r="AE36" s="721"/>
      <c r="AF36" s="721"/>
      <c r="AG36" s="721"/>
    </row>
    <row r="37" spans="4:41">
      <c r="D37" s="721"/>
      <c r="E37" s="721"/>
      <c r="F37" s="721"/>
      <c r="G37" s="721"/>
      <c r="Q37" s="721"/>
      <c r="R37" s="721"/>
      <c r="S37" s="721"/>
      <c r="T37" s="721"/>
      <c r="U37" s="721"/>
      <c r="V37" s="721"/>
      <c r="W37" s="721"/>
      <c r="X37" s="721"/>
      <c r="Y37" s="721"/>
      <c r="Z37" s="721"/>
      <c r="AA37" s="721"/>
      <c r="AB37" s="721"/>
      <c r="AC37" s="721"/>
      <c r="AD37" s="721"/>
      <c r="AE37" s="721"/>
      <c r="AF37" s="721"/>
      <c r="AG37" s="721"/>
    </row>
    <row r="42" spans="4:41" ht="30" customHeight="1">
      <c r="H42" s="846" t="s">
        <v>10262</v>
      </c>
      <c r="I42" s="846" t="s">
        <v>16352</v>
      </c>
      <c r="J42" s="846" t="s">
        <v>16353</v>
      </c>
      <c r="K42" s="846" t="s">
        <v>16354</v>
      </c>
      <c r="L42" s="846" t="s">
        <v>16355</v>
      </c>
      <c r="M42" s="846" t="s">
        <v>30904</v>
      </c>
      <c r="N42" s="846" t="s">
        <v>16356</v>
      </c>
      <c r="O42" s="846" t="s">
        <v>16357</v>
      </c>
      <c r="P42" s="846" t="s">
        <v>16358</v>
      </c>
      <c r="Q42" s="846" t="s">
        <v>16359</v>
      </c>
      <c r="R42" s="1084"/>
      <c r="AH42" s="847" t="s">
        <v>16360</v>
      </c>
      <c r="AI42" s="326" t="s">
        <v>16309</v>
      </c>
      <c r="AJ42" s="326" t="s">
        <v>13825</v>
      </c>
      <c r="AK42" s="326" t="s">
        <v>1</v>
      </c>
      <c r="AL42" s="848" t="s">
        <v>16270</v>
      </c>
    </row>
    <row r="43" spans="4:41" ht="15" customHeight="1">
      <c r="H43" s="850" t="s">
        <v>13313</v>
      </c>
      <c r="I43" s="850" t="str">
        <f>I48</f>
        <v>Tabra's Watchpost</v>
      </c>
      <c r="J43" s="852" t="s">
        <v>16361</v>
      </c>
      <c r="K43" s="851" t="s">
        <v>16362</v>
      </c>
      <c r="L43" s="850"/>
      <c r="M43" s="850"/>
      <c r="N43" s="853"/>
      <c r="O43" s="850"/>
      <c r="P43" s="850"/>
      <c r="Q43" s="850">
        <f>Q44+Q45+Q46+Q47+Q49+Q48+Q50</f>
        <v>147</v>
      </c>
      <c r="R43" s="1085"/>
      <c r="AH43" s="811" t="s">
        <v>16363</v>
      </c>
      <c r="AI43" s="41"/>
      <c r="AJ43" s="41"/>
      <c r="AK43" s="41"/>
      <c r="AL43" s="812">
        <v>100</v>
      </c>
      <c r="AN43" s="301" t="s">
        <v>16364</v>
      </c>
      <c r="AO43" s="301" t="s">
        <v>16365</v>
      </c>
    </row>
    <row r="44" spans="4:41" ht="30" customHeight="1">
      <c r="H44" s="120" t="s">
        <v>13313</v>
      </c>
      <c r="I44" s="120" t="s">
        <v>16366</v>
      </c>
      <c r="J44" s="41" t="s">
        <v>16367</v>
      </c>
      <c r="K44" s="41" t="s">
        <v>16368</v>
      </c>
      <c r="L44" s="41"/>
      <c r="M44" s="41"/>
      <c r="N44" s="854">
        <v>3</v>
      </c>
      <c r="O44" s="831"/>
      <c r="P44" s="855">
        <v>7</v>
      </c>
      <c r="Q44" s="831">
        <f>Таблиця62[[#This Row],[Average number of watchmens in patrol]]*Таблиця62[[#This Row],[NUMBER OF PATROLS]]</f>
        <v>21</v>
      </c>
      <c r="R44" s="1086"/>
      <c r="AH44" s="811" t="s">
        <v>16369</v>
      </c>
      <c r="AI44" s="41"/>
      <c r="AJ44" s="41"/>
      <c r="AK44" s="41"/>
      <c r="AL44" s="812">
        <v>100</v>
      </c>
      <c r="AN44" s="301" t="s">
        <v>16370</v>
      </c>
      <c r="AO44" s="301" t="s">
        <v>16371</v>
      </c>
    </row>
    <row r="45" spans="4:41" ht="15" customHeight="1">
      <c r="H45" s="120" t="s">
        <v>13313</v>
      </c>
      <c r="I45" s="120" t="s">
        <v>16372</v>
      </c>
      <c r="J45" s="41" t="s">
        <v>16367</v>
      </c>
      <c r="K45" s="41" t="s">
        <v>16373</v>
      </c>
      <c r="L45" s="41"/>
      <c r="M45" s="41"/>
      <c r="N45" s="854">
        <v>3</v>
      </c>
      <c r="O45" s="831"/>
      <c r="P45" s="855">
        <v>7</v>
      </c>
      <c r="Q45" s="831">
        <f>Таблиця62[[#This Row],[Average number of watchmens in patrol]]*Таблиця62[[#This Row],[NUMBER OF PATROLS]]</f>
        <v>21</v>
      </c>
      <c r="R45" s="1086"/>
      <c r="AH45" s="811" t="s">
        <v>16374</v>
      </c>
      <c r="AI45" s="41"/>
      <c r="AJ45" s="41" t="s">
        <v>3312</v>
      </c>
      <c r="AK45" s="41" t="s">
        <v>16375</v>
      </c>
      <c r="AL45" s="812">
        <v>100</v>
      </c>
      <c r="AN45" s="301" t="s">
        <v>16375</v>
      </c>
      <c r="AO45" s="301" t="s">
        <v>16376</v>
      </c>
    </row>
    <row r="46" spans="4:41" ht="18.75" customHeight="1">
      <c r="H46" s="120" t="s">
        <v>13313</v>
      </c>
      <c r="I46" s="120" t="s">
        <v>16379</v>
      </c>
      <c r="J46" s="41" t="s">
        <v>16367</v>
      </c>
      <c r="K46" s="41" t="s">
        <v>16380</v>
      </c>
      <c r="L46" s="41"/>
      <c r="M46" s="41"/>
      <c r="N46" s="854">
        <v>3</v>
      </c>
      <c r="O46" s="831"/>
      <c r="P46" s="855">
        <v>7</v>
      </c>
      <c r="Q46" s="831">
        <f>Таблиця62[[#This Row],[Average number of watchmens in patrol]]*Таблиця62[[#This Row],[NUMBER OF PATROLS]]</f>
        <v>21</v>
      </c>
      <c r="R46" s="1086"/>
      <c r="AH46" s="811" t="s">
        <v>16381</v>
      </c>
      <c r="AI46" s="41"/>
      <c r="AJ46" s="41"/>
      <c r="AK46" s="41"/>
      <c r="AL46" s="812">
        <v>100</v>
      </c>
      <c r="AN46" s="301" t="s">
        <v>16382</v>
      </c>
      <c r="AO46" s="301" t="s">
        <v>16383</v>
      </c>
    </row>
    <row r="47" spans="4:41" ht="15" customHeight="1">
      <c r="H47" s="120" t="s">
        <v>13313</v>
      </c>
      <c r="I47" s="120" t="s">
        <v>16384</v>
      </c>
      <c r="J47" s="41" t="s">
        <v>16367</v>
      </c>
      <c r="K47" s="41" t="s">
        <v>16385</v>
      </c>
      <c r="L47" s="41"/>
      <c r="M47" s="41"/>
      <c r="N47" s="854">
        <v>3</v>
      </c>
      <c r="O47" s="831"/>
      <c r="P47" s="855">
        <v>7</v>
      </c>
      <c r="Q47" s="831">
        <f>Таблиця62[[#This Row],[Average number of watchmens in patrol]]*Таблиця62[[#This Row],[NUMBER OF PATROLS]]</f>
        <v>21</v>
      </c>
      <c r="R47" s="1086"/>
      <c r="AH47" s="811" t="s">
        <v>16386</v>
      </c>
      <c r="AI47" s="41"/>
      <c r="AJ47" s="41"/>
      <c r="AK47" s="41"/>
      <c r="AL47" s="812">
        <v>100</v>
      </c>
      <c r="AN47" s="301" t="s">
        <v>16387</v>
      </c>
      <c r="AO47" s="301" t="s">
        <v>16388</v>
      </c>
    </row>
    <row r="48" spans="4:41">
      <c r="H48" s="120" t="s">
        <v>13313</v>
      </c>
      <c r="I48" s="120" t="s">
        <v>16389</v>
      </c>
      <c r="J48" s="41" t="s">
        <v>16367</v>
      </c>
      <c r="K48" s="41" t="s">
        <v>16390</v>
      </c>
      <c r="L48" s="41"/>
      <c r="M48" s="41"/>
      <c r="N48" s="854">
        <v>3</v>
      </c>
      <c r="O48" s="831"/>
      <c r="P48" s="855">
        <v>7</v>
      </c>
      <c r="Q48" s="831">
        <f>Таблиця62[[#This Row],[Average number of watchmens in patrol]]*Таблиця62[[#This Row],[NUMBER OF PATROLS]]</f>
        <v>21</v>
      </c>
      <c r="R48" s="1086"/>
      <c r="AH48" s="811" t="s">
        <v>16391</v>
      </c>
      <c r="AI48" s="41"/>
      <c r="AJ48" s="41"/>
      <c r="AK48" s="41"/>
      <c r="AL48" s="812">
        <v>100</v>
      </c>
      <c r="AN48" s="301" t="s">
        <v>16392</v>
      </c>
      <c r="AO48" s="301" t="s">
        <v>16393</v>
      </c>
    </row>
    <row r="49" spans="2:63">
      <c r="H49" s="120" t="s">
        <v>13313</v>
      </c>
      <c r="I49" s="120" t="s">
        <v>16395</v>
      </c>
      <c r="J49" s="41" t="s">
        <v>16367</v>
      </c>
      <c r="K49" s="41" t="s">
        <v>16396</v>
      </c>
      <c r="L49" s="41"/>
      <c r="M49" s="41"/>
      <c r="N49" s="854">
        <v>3</v>
      </c>
      <c r="O49" s="831"/>
      <c r="P49" s="855">
        <v>7</v>
      </c>
      <c r="Q49" s="831">
        <f>Таблиця62[[#This Row],[Average number of watchmens in patrol]]*Таблиця62[[#This Row],[NUMBER OF PATROLS]]</f>
        <v>21</v>
      </c>
      <c r="R49" s="1086"/>
      <c r="AH49" s="811" t="s">
        <v>16397</v>
      </c>
      <c r="AI49" s="41"/>
      <c r="AJ49" s="41"/>
      <c r="AK49" s="41"/>
      <c r="AL49" s="812">
        <v>100</v>
      </c>
    </row>
    <row r="50" spans="2:63" ht="18" customHeight="1">
      <c r="B50" s="1540" t="s">
        <v>16398</v>
      </c>
      <c r="C50" s="1540"/>
      <c r="H50" s="120" t="s">
        <v>13313</v>
      </c>
      <c r="I50" s="120" t="s">
        <v>16399</v>
      </c>
      <c r="J50" s="41" t="s">
        <v>16367</v>
      </c>
      <c r="K50" s="41" t="s">
        <v>16400</v>
      </c>
      <c r="L50" s="41"/>
      <c r="M50" s="41"/>
      <c r="N50" s="854">
        <v>3</v>
      </c>
      <c r="O50" s="831"/>
      <c r="P50" s="855">
        <v>7</v>
      </c>
      <c r="Q50" s="831">
        <f>Таблиця62[[#This Row],[Average number of watchmens in patrol]]*Таблиця62[[#This Row],[NUMBER OF PATROLS]]</f>
        <v>21</v>
      </c>
      <c r="R50" s="1086"/>
      <c r="AH50" s="811" t="s">
        <v>16401</v>
      </c>
      <c r="AI50" s="41"/>
      <c r="AJ50" s="41"/>
      <c r="AK50" s="41"/>
      <c r="AL50" s="812">
        <v>100</v>
      </c>
    </row>
    <row r="51" spans="2:63">
      <c r="B51" s="831" t="s">
        <v>16402</v>
      </c>
      <c r="C51" s="831" t="s">
        <v>16403</v>
      </c>
      <c r="H51" s="850" t="s">
        <v>13337</v>
      </c>
      <c r="I51" s="850" t="str">
        <f>I55</f>
        <v>Vhezoar St. Watchpost</v>
      </c>
      <c r="J51" s="852" t="s">
        <v>16361</v>
      </c>
      <c r="K51" s="851" t="s">
        <v>16404</v>
      </c>
      <c r="L51" s="850"/>
      <c r="M51" s="850"/>
      <c r="N51" s="853">
        <v>3</v>
      </c>
      <c r="O51" s="850"/>
      <c r="P51" s="850">
        <v>8</v>
      </c>
      <c r="Q51" s="850">
        <f>Q52+Q53+Q54+Q56+Q57+Q55</f>
        <v>120</v>
      </c>
      <c r="R51" s="1085"/>
      <c r="AH51" s="811" t="s">
        <v>16405</v>
      </c>
      <c r="AI51" s="41"/>
      <c r="AJ51" s="41"/>
      <c r="AK51" s="41"/>
      <c r="AL51" s="812">
        <v>100</v>
      </c>
    </row>
    <row r="52" spans="2:63">
      <c r="B52" s="831"/>
      <c r="C52" s="831"/>
      <c r="H52" s="120" t="s">
        <v>13337</v>
      </c>
      <c r="I52" s="120" t="s">
        <v>10433</v>
      </c>
      <c r="J52" s="41" t="s">
        <v>16367</v>
      </c>
      <c r="K52" s="831"/>
      <c r="L52" s="41"/>
      <c r="M52" s="41"/>
      <c r="N52" s="854"/>
      <c r="O52" s="831"/>
      <c r="P52" s="831"/>
      <c r="Q52" s="831">
        <f>Таблиця62[[#This Row],[Average number of watchmens in patrol]]*Таблиця62[[#This Row],[NUMBER OF PATROLS]]</f>
        <v>0</v>
      </c>
      <c r="R52" s="1086"/>
      <c r="AH52" s="811" t="s">
        <v>16407</v>
      </c>
      <c r="AI52" s="41"/>
      <c r="AJ52" s="41"/>
      <c r="AK52" s="41"/>
      <c r="AL52" s="812">
        <v>100</v>
      </c>
    </row>
    <row r="53" spans="2:63">
      <c r="B53" s="831" t="s">
        <v>16408</v>
      </c>
      <c r="C53" s="831" t="s">
        <v>16403</v>
      </c>
      <c r="H53" s="120" t="s">
        <v>13337</v>
      </c>
      <c r="I53" s="120" t="s">
        <v>16409</v>
      </c>
      <c r="J53" s="41" t="s">
        <v>16367</v>
      </c>
      <c r="K53" s="831" t="s">
        <v>16410</v>
      </c>
      <c r="L53" s="41"/>
      <c r="M53" s="41"/>
      <c r="N53" s="854">
        <v>3</v>
      </c>
      <c r="O53" s="831"/>
      <c r="P53" s="831">
        <v>8</v>
      </c>
      <c r="Q53" s="831">
        <f>Таблиця62[[#This Row],[Average number of watchmens in patrol]]*Таблиця62[[#This Row],[NUMBER OF PATROLS]]</f>
        <v>24</v>
      </c>
      <c r="R53" s="1086"/>
      <c r="AH53" s="811" t="s">
        <v>16411</v>
      </c>
      <c r="AI53" s="41"/>
      <c r="AJ53" s="41"/>
      <c r="AK53" s="41"/>
      <c r="AL53" s="812">
        <v>100</v>
      </c>
    </row>
    <row r="54" spans="2:63">
      <c r="B54" s="831" t="s">
        <v>16412</v>
      </c>
      <c r="C54" s="831" t="s">
        <v>16403</v>
      </c>
      <c r="H54" s="120" t="s">
        <v>13337</v>
      </c>
      <c r="I54" s="120" t="s">
        <v>16413</v>
      </c>
      <c r="J54" s="41" t="s">
        <v>16367</v>
      </c>
      <c r="K54" s="831" t="s">
        <v>16414</v>
      </c>
      <c r="L54" s="41"/>
      <c r="M54" s="41"/>
      <c r="N54" s="854">
        <v>3</v>
      </c>
      <c r="O54" s="831"/>
      <c r="P54" s="831">
        <v>8</v>
      </c>
      <c r="Q54" s="831">
        <f>Таблиця62[[#This Row],[Average number of watchmens in patrol]]*Таблиця62[[#This Row],[NUMBER OF PATROLS]]</f>
        <v>24</v>
      </c>
      <c r="R54" s="1086"/>
      <c r="AH54" s="814" t="s">
        <v>16415</v>
      </c>
      <c r="AI54" s="313"/>
      <c r="AJ54" s="313"/>
      <c r="AK54" s="313"/>
      <c r="AL54" s="815">
        <v>100</v>
      </c>
    </row>
    <row r="55" spans="2:63">
      <c r="B55" s="831" t="s">
        <v>16416</v>
      </c>
      <c r="C55" s="831" t="s">
        <v>16403</v>
      </c>
      <c r="H55" s="120" t="s">
        <v>13337</v>
      </c>
      <c r="I55" s="120" t="s">
        <v>16417</v>
      </c>
      <c r="J55" s="41" t="s">
        <v>16367</v>
      </c>
      <c r="K55" s="831" t="s">
        <v>16418</v>
      </c>
      <c r="L55" s="41"/>
      <c r="M55" s="41"/>
      <c r="N55" s="854">
        <v>3</v>
      </c>
      <c r="O55" s="831"/>
      <c r="P55" s="831">
        <v>8</v>
      </c>
      <c r="Q55" s="831">
        <f>Таблиця62[[#This Row],[Average number of watchmens in patrol]]*Таблиця62[[#This Row],[NUMBER OF PATROLS]]</f>
        <v>24</v>
      </c>
      <c r="R55" s="1086"/>
      <c r="BH55" s="301">
        <v>1600</v>
      </c>
      <c r="BI55" s="301" t="s">
        <v>16419</v>
      </c>
    </row>
    <row r="56" spans="2:63">
      <c r="B56" s="831" t="s">
        <v>16420</v>
      </c>
      <c r="C56" s="831" t="s">
        <v>16421</v>
      </c>
      <c r="H56" s="120" t="s">
        <v>13337</v>
      </c>
      <c r="I56" s="120" t="s">
        <v>16422</v>
      </c>
      <c r="J56" s="41" t="s">
        <v>16367</v>
      </c>
      <c r="K56" s="831" t="s">
        <v>16423</v>
      </c>
      <c r="L56" s="41"/>
      <c r="M56" s="41"/>
      <c r="N56" s="854">
        <v>3</v>
      </c>
      <c r="O56" s="831"/>
      <c r="P56" s="831">
        <v>8</v>
      </c>
      <c r="Q56" s="831">
        <f>Таблиця62[[#This Row],[Average number of watchmens in patrol]]*Таблиця62[[#This Row],[NUMBER OF PATROLS]]</f>
        <v>24</v>
      </c>
      <c r="R56" s="1086"/>
    </row>
    <row r="57" spans="2:63">
      <c r="B57" s="831" t="s">
        <v>16424</v>
      </c>
      <c r="C57" s="831" t="s">
        <v>16421</v>
      </c>
      <c r="H57" s="120" t="s">
        <v>13337</v>
      </c>
      <c r="I57" s="120" t="s">
        <v>16425</v>
      </c>
      <c r="J57" s="41" t="s">
        <v>16367</v>
      </c>
      <c r="K57" s="831" t="s">
        <v>16426</v>
      </c>
      <c r="L57" s="41"/>
      <c r="M57" s="41"/>
      <c r="N57" s="854">
        <v>3</v>
      </c>
      <c r="O57" s="831"/>
      <c r="P57" s="831">
        <v>8</v>
      </c>
      <c r="Q57" s="831">
        <f>Таблиця62[[#This Row],[Average number of watchmens in patrol]]*Таблиця62[[#This Row],[NUMBER OF PATROLS]]</f>
        <v>24</v>
      </c>
      <c r="R57" s="1086"/>
      <c r="BI57" s="721"/>
      <c r="BJ57" s="721"/>
      <c r="BK57" s="721"/>
    </row>
    <row r="58" spans="2:63">
      <c r="B58" s="831" t="s">
        <v>16429</v>
      </c>
      <c r="C58" s="831" t="s">
        <v>16421</v>
      </c>
      <c r="H58" s="850" t="s">
        <v>13345</v>
      </c>
      <c r="I58" s="850" t="s">
        <v>16432</v>
      </c>
      <c r="J58" s="852" t="s">
        <v>16361</v>
      </c>
      <c r="K58" s="851" t="s">
        <v>16431</v>
      </c>
      <c r="L58" s="850"/>
      <c r="M58" s="850"/>
      <c r="N58" s="853"/>
      <c r="O58" s="850"/>
      <c r="P58" s="850"/>
      <c r="Q58" s="850">
        <v>90</v>
      </c>
      <c r="R58" s="1085"/>
      <c r="BI58" s="721"/>
      <c r="BJ58" s="721"/>
      <c r="BK58" s="721"/>
    </row>
    <row r="59" spans="2:63">
      <c r="B59" s="831" t="s">
        <v>16435</v>
      </c>
      <c r="C59" s="831" t="s">
        <v>16421</v>
      </c>
      <c r="H59" s="120" t="s">
        <v>13345</v>
      </c>
      <c r="I59" s="120" t="s">
        <v>16436</v>
      </c>
      <c r="J59" s="41" t="s">
        <v>16367</v>
      </c>
      <c r="K59" s="831" t="s">
        <v>16437</v>
      </c>
      <c r="L59" s="41"/>
      <c r="M59" s="41"/>
      <c r="N59" s="854">
        <v>3</v>
      </c>
      <c r="O59" s="831"/>
      <c r="P59" s="831">
        <v>10</v>
      </c>
      <c r="Q59" s="831">
        <f>Таблиця62[[#This Row],[Average number of watchmens in patrol]]*Таблиця62[[#This Row],[NUMBER OF PATROLS]]</f>
        <v>30</v>
      </c>
      <c r="R59" s="1086"/>
      <c r="BI59" s="721"/>
      <c r="BJ59" s="721"/>
      <c r="BK59" s="721"/>
    </row>
    <row r="60" spans="2:63">
      <c r="B60" s="831" t="s">
        <v>16440</v>
      </c>
      <c r="C60" s="831" t="s">
        <v>16421</v>
      </c>
      <c r="H60" s="120" t="s">
        <v>13345</v>
      </c>
      <c r="I60" s="120" t="s">
        <v>16441</v>
      </c>
      <c r="J60" s="41" t="s">
        <v>16367</v>
      </c>
      <c r="K60" s="831" t="s">
        <v>16442</v>
      </c>
      <c r="L60" s="41"/>
      <c r="M60" s="41"/>
      <c r="N60" s="854">
        <v>3</v>
      </c>
      <c r="O60" s="831"/>
      <c r="P60" s="831">
        <v>10</v>
      </c>
      <c r="Q60" s="831">
        <f>Таблиця62[[#This Row],[Average number of watchmens in patrol]]*Таблиця62[[#This Row],[NUMBER OF PATROLS]]</f>
        <v>30</v>
      </c>
      <c r="R60" s="1086"/>
      <c r="BI60" s="721"/>
      <c r="BJ60" s="721"/>
      <c r="BK60" s="721"/>
    </row>
    <row r="61" spans="2:63">
      <c r="H61" s="120" t="s">
        <v>13345</v>
      </c>
      <c r="I61" s="120" t="s">
        <v>16445</v>
      </c>
      <c r="J61" s="41" t="s">
        <v>16367</v>
      </c>
      <c r="K61" s="831" t="s">
        <v>16446</v>
      </c>
      <c r="L61" s="41"/>
      <c r="M61" s="41"/>
      <c r="N61" s="854">
        <v>3</v>
      </c>
      <c r="O61" s="831"/>
      <c r="P61" s="831">
        <v>10</v>
      </c>
      <c r="Q61" s="831">
        <f>Таблиця62[[#This Row],[Average number of watchmens in patrol]]*Таблиця62[[#This Row],[NUMBER OF PATROLS]]</f>
        <v>30</v>
      </c>
      <c r="R61" s="1086"/>
      <c r="BI61" s="721"/>
      <c r="BJ61" s="721"/>
      <c r="BK61" s="721"/>
    </row>
    <row r="62" spans="2:63">
      <c r="H62" s="850" t="s">
        <v>13370</v>
      </c>
      <c r="I62" s="850" t="s">
        <v>16432</v>
      </c>
      <c r="J62" s="852" t="s">
        <v>16361</v>
      </c>
      <c r="K62" s="851" t="s">
        <v>16450</v>
      </c>
      <c r="L62" s="850"/>
      <c r="M62" s="850"/>
      <c r="N62" s="853"/>
      <c r="O62" s="850"/>
      <c r="P62" s="850"/>
      <c r="Q62" s="850">
        <f>Q63+Q64+Q65+Q66+Q67+Q68</f>
        <v>319</v>
      </c>
      <c r="R62" s="1085"/>
      <c r="BI62" s="721"/>
      <c r="BJ62" s="721"/>
      <c r="BK62" s="721"/>
    </row>
    <row r="63" spans="2:63">
      <c r="H63" s="120" t="s">
        <v>13370</v>
      </c>
      <c r="I63" s="120" t="s">
        <v>16454</v>
      </c>
      <c r="J63" s="41" t="s">
        <v>16367</v>
      </c>
      <c r="K63" s="303" t="s">
        <v>16455</v>
      </c>
      <c r="L63" s="41"/>
      <c r="M63" s="41"/>
      <c r="N63" s="854">
        <v>5</v>
      </c>
      <c r="O63" s="831"/>
      <c r="P63" s="831">
        <v>11</v>
      </c>
      <c r="Q63" s="831">
        <f>Таблиця62[[#This Row],[Average number of watchmens in patrol]]*Таблиця62[[#This Row],[NUMBER OF PATROLS]]</f>
        <v>55</v>
      </c>
      <c r="R63" s="1086"/>
    </row>
    <row r="64" spans="2:63">
      <c r="H64" s="120" t="s">
        <v>13370</v>
      </c>
      <c r="I64" s="120" t="s">
        <v>10433</v>
      </c>
      <c r="J64" s="41" t="s">
        <v>16367</v>
      </c>
      <c r="K64" s="303"/>
      <c r="L64" s="41"/>
      <c r="M64" s="41"/>
      <c r="N64" s="854"/>
      <c r="O64" s="831"/>
      <c r="P64" s="831"/>
      <c r="Q64" s="831">
        <f>Таблиця62[[#This Row],[Average number of watchmens in patrol]]*Таблиця62[[#This Row],[NUMBER OF PATROLS]]</f>
        <v>0</v>
      </c>
      <c r="R64" s="1086"/>
    </row>
    <row r="65" spans="8:60">
      <c r="H65" s="120" t="s">
        <v>13370</v>
      </c>
      <c r="I65" s="120" t="s">
        <v>16459</v>
      </c>
      <c r="J65" s="41" t="s">
        <v>16367</v>
      </c>
      <c r="K65" s="303" t="s">
        <v>16460</v>
      </c>
      <c r="L65" s="41"/>
      <c r="M65" s="41"/>
      <c r="N65" s="854">
        <v>6</v>
      </c>
      <c r="O65" s="831"/>
      <c r="P65" s="831">
        <v>11</v>
      </c>
      <c r="Q65" s="831">
        <f>Таблиця62[[#This Row],[Average number of watchmens in patrol]]*Таблиця62[[#This Row],[NUMBER OF PATROLS]]</f>
        <v>66</v>
      </c>
      <c r="R65" s="1086"/>
    </row>
    <row r="66" spans="8:60">
      <c r="H66" s="120" t="s">
        <v>13370</v>
      </c>
      <c r="I66" s="120" t="s">
        <v>16463</v>
      </c>
      <c r="J66" s="41" t="s">
        <v>16367</v>
      </c>
      <c r="K66" s="303" t="s">
        <v>16464</v>
      </c>
      <c r="L66" s="41"/>
      <c r="M66" s="41"/>
      <c r="N66" s="854">
        <v>6</v>
      </c>
      <c r="O66" s="831"/>
      <c r="P66" s="831">
        <v>11</v>
      </c>
      <c r="Q66" s="831">
        <f>Таблиця62[[#This Row],[Average number of watchmens in patrol]]*Таблиця62[[#This Row],[NUMBER OF PATROLS]]</f>
        <v>66</v>
      </c>
      <c r="R66" s="1086"/>
    </row>
    <row r="67" spans="8:60">
      <c r="H67" s="120" t="s">
        <v>13370</v>
      </c>
      <c r="I67" s="120" t="s">
        <v>16467</v>
      </c>
      <c r="J67" s="41" t="s">
        <v>16367</v>
      </c>
      <c r="K67" s="303" t="s">
        <v>16468</v>
      </c>
      <c r="L67" s="41"/>
      <c r="M67" s="41"/>
      <c r="N67" s="854">
        <v>7</v>
      </c>
      <c r="O67" s="831"/>
      <c r="P67" s="831">
        <v>11</v>
      </c>
      <c r="Q67" s="831">
        <f>Таблиця62[[#This Row],[Average number of watchmens in patrol]]*Таблиця62[[#This Row],[NUMBER OF PATROLS]]</f>
        <v>77</v>
      </c>
      <c r="R67" s="1086"/>
    </row>
    <row r="68" spans="8:60">
      <c r="H68" s="120" t="s">
        <v>13370</v>
      </c>
      <c r="I68" s="120" t="s">
        <v>16472</v>
      </c>
      <c r="J68" s="41" t="s">
        <v>16367</v>
      </c>
      <c r="K68" s="303" t="s">
        <v>16473</v>
      </c>
      <c r="L68" s="41"/>
      <c r="M68" s="41"/>
      <c r="N68" s="854">
        <v>5</v>
      </c>
      <c r="O68" s="831"/>
      <c r="P68" s="831">
        <v>11</v>
      </c>
      <c r="Q68" s="831">
        <f>Таблиця62[[#This Row],[Average number of watchmens in patrol]]*Таблиця62[[#This Row],[NUMBER OF PATROLS]]</f>
        <v>55</v>
      </c>
      <c r="R68" s="1086"/>
    </row>
    <row r="69" spans="8:60">
      <c r="H69" s="850" t="s">
        <v>13363</v>
      </c>
      <c r="I69" s="850" t="s">
        <v>16432</v>
      </c>
      <c r="J69" s="852" t="s">
        <v>16361</v>
      </c>
      <c r="K69" s="851" t="s">
        <v>16479</v>
      </c>
      <c r="L69" s="850"/>
      <c r="M69" s="850"/>
      <c r="N69" s="853"/>
      <c r="O69" s="850"/>
      <c r="P69" s="850"/>
      <c r="Q69" s="850">
        <f>Q70+Q71+Q72</f>
        <v>165</v>
      </c>
      <c r="R69" s="1085"/>
    </row>
    <row r="70" spans="8:60">
      <c r="H70" s="120" t="s">
        <v>13363</v>
      </c>
      <c r="I70" s="120" t="s">
        <v>16485</v>
      </c>
      <c r="J70" s="41" t="s">
        <v>16367</v>
      </c>
      <c r="K70" s="831" t="s">
        <v>16486</v>
      </c>
      <c r="L70" s="41"/>
      <c r="M70" s="41"/>
      <c r="N70" s="854">
        <v>3</v>
      </c>
      <c r="O70" s="831"/>
      <c r="P70" s="831">
        <v>11</v>
      </c>
      <c r="Q70" s="831">
        <f>Таблиця62[[#This Row],[Average number of watchmens in patrol]]*Таблиця62[[#This Row],[NUMBER OF PATROLS]]</f>
        <v>33</v>
      </c>
      <c r="R70" s="1086"/>
    </row>
    <row r="71" spans="8:60">
      <c r="H71" s="120" t="s">
        <v>13363</v>
      </c>
      <c r="I71" s="120" t="s">
        <v>16488</v>
      </c>
      <c r="J71" s="41" t="s">
        <v>16367</v>
      </c>
      <c r="K71" s="831" t="s">
        <v>16489</v>
      </c>
      <c r="L71" s="41"/>
      <c r="M71" s="41"/>
      <c r="N71" s="854">
        <v>6</v>
      </c>
      <c r="O71" s="831"/>
      <c r="P71" s="831">
        <v>11</v>
      </c>
      <c r="Q71" s="831">
        <f>Таблиця62[[#This Row],[Average number of watchmens in patrol]]*Таблиця62[[#This Row],[NUMBER OF PATROLS]]</f>
        <v>66</v>
      </c>
      <c r="R71" s="1086"/>
    </row>
    <row r="72" spans="8:60">
      <c r="H72" s="120" t="s">
        <v>13363</v>
      </c>
      <c r="I72" s="120" t="s">
        <v>16494</v>
      </c>
      <c r="J72" s="41" t="s">
        <v>16367</v>
      </c>
      <c r="K72" s="831" t="s">
        <v>16495</v>
      </c>
      <c r="L72" s="41"/>
      <c r="M72" s="41"/>
      <c r="N72" s="854">
        <v>6</v>
      </c>
      <c r="O72" s="831"/>
      <c r="P72" s="831">
        <v>11</v>
      </c>
      <c r="Q72" s="831">
        <f>Таблиця62[[#This Row],[Average number of watchmens in patrol]]*Таблиця62[[#This Row],[NUMBER OF PATROLS]]</f>
        <v>66</v>
      </c>
      <c r="R72" s="1086"/>
    </row>
    <row r="73" spans="8:60">
      <c r="H73" s="850" t="s">
        <v>16497</v>
      </c>
      <c r="I73" s="851" t="s">
        <v>10986</v>
      </c>
      <c r="J73" s="852" t="s">
        <v>16498</v>
      </c>
      <c r="K73" s="851" t="s">
        <v>16499</v>
      </c>
      <c r="L73" s="850"/>
      <c r="M73" s="850"/>
      <c r="N73" s="853">
        <v>3</v>
      </c>
      <c r="O73" s="850"/>
      <c r="P73" s="850">
        <v>3</v>
      </c>
      <c r="Q73" s="850">
        <f>Q74+Q75</f>
        <v>24</v>
      </c>
      <c r="R73" s="1085"/>
    </row>
    <row r="74" spans="8:60">
      <c r="H74" s="120" t="s">
        <v>16497</v>
      </c>
      <c r="I74" s="120" t="s">
        <v>16503</v>
      </c>
      <c r="J74" s="41" t="s">
        <v>16498</v>
      </c>
      <c r="K74" s="831" t="s">
        <v>16499</v>
      </c>
      <c r="L74" s="831"/>
      <c r="M74" s="831"/>
      <c r="N74" s="854">
        <v>3</v>
      </c>
      <c r="O74" s="831"/>
      <c r="P74" s="831">
        <v>4</v>
      </c>
      <c r="Q74" s="831">
        <f>Таблиця62[[#This Row],[Average number of watchmens in patrol]]*Таблиця62[[#This Row],[NUMBER OF PATROLS]]</f>
        <v>12</v>
      </c>
      <c r="R74" s="1086"/>
    </row>
    <row r="75" spans="8:60">
      <c r="H75" s="120" t="s">
        <v>16497</v>
      </c>
      <c r="I75" s="120" t="s">
        <v>10982</v>
      </c>
      <c r="J75" s="41" t="s">
        <v>16498</v>
      </c>
      <c r="K75" s="831" t="s">
        <v>16499</v>
      </c>
      <c r="L75" s="831"/>
      <c r="M75" s="831"/>
      <c r="N75" s="854">
        <v>3</v>
      </c>
      <c r="O75" s="831"/>
      <c r="P75" s="831">
        <v>4</v>
      </c>
      <c r="Q75" s="831">
        <f>Таблиця62[[#This Row],[Average number of watchmens in patrol]]*Таблиця62[[#This Row],[NUMBER OF PATROLS]]</f>
        <v>12</v>
      </c>
      <c r="R75" s="1086"/>
    </row>
    <row r="76" spans="8:60">
      <c r="H76" s="850" t="s">
        <v>13288</v>
      </c>
      <c r="I76" s="850" t="s">
        <v>10752</v>
      </c>
      <c r="J76" s="852" t="s">
        <v>16361</v>
      </c>
      <c r="K76" s="851" t="s">
        <v>16508</v>
      </c>
      <c r="L76" s="850"/>
      <c r="M76" s="850"/>
      <c r="N76" s="853"/>
      <c r="O76" s="850"/>
      <c r="P76" s="850"/>
      <c r="Q76" s="850">
        <f>Q77+Q78+Q79+Q80+Q81+Q82+Q83+Q84</f>
        <v>198</v>
      </c>
      <c r="R76" s="1085"/>
    </row>
    <row r="77" spans="8:60">
      <c r="H77" s="120" t="s">
        <v>13288</v>
      </c>
      <c r="I77" s="120" t="s">
        <v>16512</v>
      </c>
      <c r="J77" s="41" t="s">
        <v>16367</v>
      </c>
      <c r="K77" s="303" t="s">
        <v>16513</v>
      </c>
      <c r="L77" s="831" t="s">
        <v>30903</v>
      </c>
      <c r="M77" s="831" t="s">
        <v>30902</v>
      </c>
      <c r="N77" s="854">
        <v>3</v>
      </c>
      <c r="O77" s="41" t="s">
        <v>16514</v>
      </c>
      <c r="P77" s="831">
        <v>10</v>
      </c>
      <c r="Q77" s="831">
        <f>Таблиця62[[#This Row],[Average number of watchmens in patrol]]*Таблиця62[[#This Row],[NUMBER OF PATROLS]]</f>
        <v>30</v>
      </c>
      <c r="R77" s="1086"/>
    </row>
    <row r="78" spans="8:60">
      <c r="H78" s="120" t="s">
        <v>13288</v>
      </c>
      <c r="I78" s="120" t="s">
        <v>10433</v>
      </c>
      <c r="J78" s="41" t="s">
        <v>16367</v>
      </c>
      <c r="K78" s="831"/>
      <c r="L78" s="831"/>
      <c r="M78" s="831"/>
      <c r="N78" s="854"/>
      <c r="O78" s="41"/>
      <c r="P78" s="831"/>
      <c r="Q78" s="831">
        <f>Таблиця62[[#This Row],[Average number of watchmens in patrol]]*Таблиця62[[#This Row],[NUMBER OF PATROLS]]</f>
        <v>0</v>
      </c>
      <c r="R78" s="1086"/>
    </row>
    <row r="79" spans="8:60">
      <c r="H79" s="120" t="s">
        <v>13288</v>
      </c>
      <c r="I79" s="120" t="s">
        <v>16517</v>
      </c>
      <c r="J79" s="41" t="s">
        <v>16367</v>
      </c>
      <c r="K79" s="303" t="s">
        <v>16518</v>
      </c>
      <c r="L79" s="41"/>
      <c r="M79" s="41"/>
      <c r="N79" s="682">
        <v>3</v>
      </c>
      <c r="O79" s="831"/>
      <c r="P79" s="831">
        <v>8</v>
      </c>
      <c r="Q79" s="831">
        <f>Таблиця62[[#This Row],[Average number of watchmens in patrol]]*Таблиця62[[#This Row],[NUMBER OF PATROLS]]</f>
        <v>24</v>
      </c>
      <c r="R79" s="1086"/>
      <c r="BG79" s="862" t="s">
        <v>16279</v>
      </c>
      <c r="BH79" s="301" t="s">
        <v>16519</v>
      </c>
    </row>
    <row r="80" spans="8:60">
      <c r="H80" s="120" t="s">
        <v>13288</v>
      </c>
      <c r="I80" s="120" t="s">
        <v>16522</v>
      </c>
      <c r="J80" s="41" t="s">
        <v>16367</v>
      </c>
      <c r="K80" s="303" t="s">
        <v>16523</v>
      </c>
      <c r="L80" s="41"/>
      <c r="M80" s="41"/>
      <c r="N80" s="682">
        <v>4</v>
      </c>
      <c r="O80" s="831"/>
      <c r="P80" s="831">
        <v>8</v>
      </c>
      <c r="Q80" s="831">
        <f>Таблиця62[[#This Row],[Average number of watchmens in patrol]]*Таблиця62[[#This Row],[NUMBER OF PATROLS]]</f>
        <v>32</v>
      </c>
      <c r="R80" s="1086"/>
      <c r="BG80" s="301" t="s">
        <v>16438</v>
      </c>
      <c r="BH80" s="863" t="s">
        <v>16289</v>
      </c>
    </row>
    <row r="81" spans="8:60">
      <c r="H81" s="120" t="s">
        <v>13288</v>
      </c>
      <c r="I81" s="120" t="s">
        <v>16525</v>
      </c>
      <c r="J81" s="41" t="s">
        <v>16367</v>
      </c>
      <c r="K81" s="303" t="s">
        <v>16526</v>
      </c>
      <c r="L81" s="41"/>
      <c r="M81" s="41"/>
      <c r="N81" s="682">
        <v>4</v>
      </c>
      <c r="O81" s="831"/>
      <c r="P81" s="831">
        <v>8</v>
      </c>
      <c r="Q81" s="831">
        <f>Таблиця62[[#This Row],[Average number of watchmens in patrol]]*Таблиця62[[#This Row],[NUMBER OF PATROLS]]</f>
        <v>32</v>
      </c>
      <c r="R81" s="1086"/>
      <c r="AH81" s="1087" t="s">
        <v>30806</v>
      </c>
      <c r="AI81" s="301" t="s">
        <v>30805</v>
      </c>
      <c r="BG81" s="863" t="s">
        <v>16527</v>
      </c>
      <c r="BH81" s="863" t="s">
        <v>16294</v>
      </c>
    </row>
    <row r="82" spans="8:60">
      <c r="H82" s="120" t="s">
        <v>13288</v>
      </c>
      <c r="I82" s="120" t="s">
        <v>16528</v>
      </c>
      <c r="J82" s="41" t="s">
        <v>16367</v>
      </c>
      <c r="K82" s="303" t="s">
        <v>16529</v>
      </c>
      <c r="L82" s="41"/>
      <c r="M82" s="41"/>
      <c r="N82" s="682">
        <v>3</v>
      </c>
      <c r="O82" s="831"/>
      <c r="P82" s="831">
        <v>8</v>
      </c>
      <c r="Q82" s="831">
        <f>Таблиця62[[#This Row],[Average number of watchmens in patrol]]*Таблиця62[[#This Row],[NUMBER OF PATROLS]]</f>
        <v>24</v>
      </c>
      <c r="R82" s="1086"/>
      <c r="AH82" s="1087" t="s">
        <v>30807</v>
      </c>
      <c r="AI82" s="1083" t="s">
        <v>30808</v>
      </c>
      <c r="BG82" s="863" t="s">
        <v>16530</v>
      </c>
      <c r="BH82" s="863" t="s">
        <v>16299</v>
      </c>
    </row>
    <row r="83" spans="8:60">
      <c r="H83" s="120" t="s">
        <v>13288</v>
      </c>
      <c r="I83" s="120" t="s">
        <v>16533</v>
      </c>
      <c r="J83" s="41" t="s">
        <v>16367</v>
      </c>
      <c r="K83" s="303" t="s">
        <v>16534</v>
      </c>
      <c r="L83" s="41"/>
      <c r="M83" s="41"/>
      <c r="N83" s="682">
        <v>4</v>
      </c>
      <c r="O83" s="831"/>
      <c r="P83" s="831">
        <v>8</v>
      </c>
      <c r="Q83" s="831">
        <f>Таблиця62[[#This Row],[Average number of watchmens in patrol]]*Таблиця62[[#This Row],[NUMBER OF PATROLS]]</f>
        <v>32</v>
      </c>
      <c r="R83" s="1086"/>
      <c r="AH83" s="1087" t="s">
        <v>16527</v>
      </c>
      <c r="AI83" s="1083" t="s">
        <v>30809</v>
      </c>
    </row>
    <row r="84" spans="8:60">
      <c r="H84" s="864" t="s">
        <v>13288</v>
      </c>
      <c r="I84" s="864" t="s">
        <v>16536</v>
      </c>
      <c r="J84" s="313" t="s">
        <v>16367</v>
      </c>
      <c r="K84" s="303" t="s">
        <v>16537</v>
      </c>
      <c r="L84" s="313"/>
      <c r="M84" s="313"/>
      <c r="N84" s="865">
        <v>3</v>
      </c>
      <c r="O84" s="866"/>
      <c r="P84" s="831">
        <v>8</v>
      </c>
      <c r="Q84" s="866">
        <f>Таблиця62[[#This Row],[Average number of watchmens in patrol]]*Таблиця62[[#This Row],[NUMBER OF PATROLS]]</f>
        <v>24</v>
      </c>
      <c r="R84" s="1086"/>
      <c r="BG84" s="863" t="s">
        <v>16538</v>
      </c>
      <c r="BH84" s="863"/>
    </row>
    <row r="85" spans="8:60">
      <c r="H85" s="850"/>
      <c r="I85" s="851"/>
      <c r="J85" s="852"/>
      <c r="K85" s="851"/>
      <c r="L85" s="850"/>
      <c r="M85" s="850"/>
      <c r="N85" s="850"/>
      <c r="O85" s="850"/>
      <c r="P85" s="850"/>
      <c r="Q85" s="850"/>
      <c r="R85" s="1085"/>
      <c r="AH85" s="301" t="s">
        <v>30899</v>
      </c>
      <c r="AI85" s="301" t="s">
        <v>30898</v>
      </c>
      <c r="BG85" s="863" t="s">
        <v>16541</v>
      </c>
      <c r="BH85" s="863" t="s">
        <v>16542</v>
      </c>
    </row>
    <row r="86" spans="8:60">
      <c r="H86" s="120"/>
      <c r="I86" s="120"/>
      <c r="J86" s="41"/>
      <c r="K86" s="831"/>
      <c r="L86" s="41"/>
      <c r="M86" s="831"/>
      <c r="N86" s="682"/>
      <c r="O86" s="831"/>
      <c r="P86" s="831"/>
      <c r="Q86" s="831"/>
      <c r="R86" s="1086"/>
    </row>
    <row r="87" spans="8:60">
      <c r="H87" s="120"/>
      <c r="I87" s="120"/>
      <c r="J87" s="41"/>
      <c r="K87" s="831"/>
      <c r="L87" s="41"/>
      <c r="M87" s="831"/>
      <c r="N87" s="682"/>
      <c r="O87" s="831"/>
      <c r="P87" s="831"/>
      <c r="Q87" s="831"/>
      <c r="R87" s="1086"/>
      <c r="AH87" s="301" t="s">
        <v>30901</v>
      </c>
      <c r="AI87" s="301" t="s">
        <v>30900</v>
      </c>
    </row>
    <row r="88" spans="8:60">
      <c r="H88" s="864"/>
      <c r="I88" s="864"/>
      <c r="J88" s="313"/>
      <c r="K88" s="831"/>
      <c r="L88" s="313"/>
      <c r="M88" s="866"/>
      <c r="N88" s="865"/>
      <c r="O88" s="866"/>
      <c r="P88" s="831"/>
      <c r="Q88" s="866"/>
      <c r="R88" s="1086"/>
    </row>
    <row r="89" spans="8:60">
      <c r="H89" s="864"/>
      <c r="I89" s="864"/>
      <c r="J89" s="313"/>
      <c r="K89" s="866"/>
      <c r="L89" s="313"/>
      <c r="M89" s="866"/>
      <c r="N89" s="865"/>
      <c r="O89" s="866"/>
      <c r="P89" s="866"/>
      <c r="Q89" s="866">
        <f>Q85+Q76+Q73+Q69+Q62+Q58+Q51+Q43</f>
        <v>1063</v>
      </c>
      <c r="R89" s="1086"/>
    </row>
    <row r="90" spans="8:60">
      <c r="N90" s="867"/>
      <c r="O90" s="49"/>
      <c r="P90" s="49"/>
      <c r="Q90" s="49"/>
      <c r="R90" s="49"/>
    </row>
    <row r="91" spans="8:60">
      <c r="N91" s="867"/>
      <c r="O91" s="49"/>
      <c r="P91" s="49"/>
      <c r="Q91" s="49"/>
      <c r="R91" s="49"/>
    </row>
    <row r="92" spans="8:60" ht="15.75" customHeight="1">
      <c r="N92" s="867"/>
      <c r="O92" s="49"/>
      <c r="P92" s="49"/>
      <c r="Q92" s="49"/>
      <c r="R92" s="49"/>
    </row>
    <row r="95" spans="8:60" ht="15.75" customHeight="1"/>
  </sheetData>
  <mergeCells count="4">
    <mergeCell ref="A3:E3"/>
    <mergeCell ref="T2:V2"/>
    <mergeCell ref="L15:Q15"/>
    <mergeCell ref="B50:C50"/>
  </mergeCells>
  <phoneticPr fontId="221" type="noConversion"/>
  <conditionalFormatting sqref="J59:J61 J57">
    <cfRule type="duplicateValues" dxfId="4" priority="8"/>
  </conditionalFormatting>
  <conditionalFormatting sqref="J52">
    <cfRule type="duplicateValues" dxfId="3" priority="7"/>
  </conditionalFormatting>
  <conditionalFormatting sqref="J64">
    <cfRule type="duplicateValues" dxfId="2" priority="6"/>
  </conditionalFormatting>
  <conditionalFormatting sqref="J78">
    <cfRule type="duplicateValues" dxfId="1" priority="5"/>
  </conditionalFormatting>
  <conditionalFormatting sqref="J87">
    <cfRule type="duplicateValues" dxfId="0" priority="4"/>
  </conditionalFormatting>
  <conditionalFormatting sqref="U13:V13">
    <cfRule type="colorScale" priority="1">
      <colorScale>
        <cfvo type="min"/>
        <cfvo type="percentile" val="50"/>
        <cfvo type="max"/>
        <color rgb="FFF8696B"/>
        <color rgb="FFFCFCFF"/>
        <color rgb="FF63BE7B"/>
      </colorScale>
    </cfRule>
  </conditionalFormatting>
  <hyperlinks>
    <hyperlink ref="A1" location="'0000'!A1" display="|🔝| To main page" xr:uid="{00000000-0004-0000-1600-000000000000}"/>
  </hyperlinks>
  <pageMargins left="0.7" right="0.7" top="0.75" bottom="0.75" header="0.3" footer="0.3"/>
  <pageSetup paperSize="9" orientation="portrait" r:id="rId1"/>
  <legacyDrawing r:id="rId2"/>
  <tableParts count="4">
    <tablePart r:id="rId3"/>
    <tablePart r:id="rId4"/>
    <tablePart r:id="rId5"/>
    <tablePart r:id="rId6"/>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Y64"/>
  <sheetViews>
    <sheetView zoomScale="130" zoomScaleNormal="130" workbookViewId="0">
      <selection activeCell="B51" sqref="B51:D51"/>
    </sheetView>
  </sheetViews>
  <sheetFormatPr defaultRowHeight="15"/>
  <cols>
    <col min="2" max="2" width="28.7109375" bestFit="1" customWidth="1"/>
    <col min="3" max="3" width="28.7109375" style="548" customWidth="1"/>
    <col min="4" max="4" width="10" customWidth="1"/>
    <col min="6" max="6" width="30.5703125" bestFit="1" customWidth="1"/>
    <col min="10" max="10" width="35.140625" bestFit="1" customWidth="1"/>
    <col min="11" max="11" width="10.85546875" style="548" bestFit="1" customWidth="1"/>
    <col min="12" max="12" width="9.42578125" bestFit="1" customWidth="1"/>
    <col min="14" max="14" width="23.42578125" customWidth="1"/>
    <col min="15" max="15" width="14.5703125" customWidth="1"/>
    <col min="21" max="21" width="22.28515625" bestFit="1" customWidth="1"/>
    <col min="22" max="22" width="15.5703125" bestFit="1" customWidth="1"/>
    <col min="24" max="24" width="22.28515625" bestFit="1" customWidth="1"/>
    <col min="25" max="25" width="15.5703125" bestFit="1" customWidth="1"/>
  </cols>
  <sheetData>
    <row r="1" spans="2:25">
      <c r="B1" s="1541" t="s">
        <v>31211</v>
      </c>
      <c r="C1" s="1541"/>
      <c r="D1" s="1541"/>
      <c r="F1" s="1541" t="s">
        <v>31210</v>
      </c>
      <c r="G1" s="1541"/>
      <c r="H1" s="1541"/>
      <c r="J1" s="1541" t="s">
        <v>31208</v>
      </c>
      <c r="K1" s="1541"/>
      <c r="L1" s="1541"/>
      <c r="M1" s="548"/>
      <c r="N1" s="1541" t="s">
        <v>31209</v>
      </c>
      <c r="O1" s="1541"/>
      <c r="P1" s="1541"/>
      <c r="U1" s="548"/>
    </row>
    <row r="2" spans="2:25">
      <c r="B2" s="1107" t="s">
        <v>30841</v>
      </c>
      <c r="C2" s="1107" t="s">
        <v>30849</v>
      </c>
      <c r="D2" s="1108" t="s">
        <v>16273</v>
      </c>
      <c r="F2" t="s">
        <v>30841</v>
      </c>
      <c r="G2" t="s">
        <v>18958</v>
      </c>
      <c r="H2" t="s">
        <v>19468</v>
      </c>
      <c r="J2" s="1110" t="s">
        <v>30896</v>
      </c>
      <c r="K2" s="1110" t="s">
        <v>30894</v>
      </c>
      <c r="L2" s="1110" t="s">
        <v>19468</v>
      </c>
      <c r="N2" s="1111" t="s">
        <v>30897</v>
      </c>
      <c r="O2" s="1111" t="s">
        <v>30894</v>
      </c>
      <c r="P2" s="1111" t="s">
        <v>19468</v>
      </c>
      <c r="Q2" s="548"/>
      <c r="R2" s="1541" t="s">
        <v>31409</v>
      </c>
      <c r="S2" s="1541"/>
      <c r="U2" s="1542" t="s">
        <v>31437</v>
      </c>
      <c r="V2" s="1542"/>
      <c r="X2" s="1543" t="s">
        <v>31438</v>
      </c>
      <c r="Y2" s="1543"/>
    </row>
    <row r="3" spans="2:25">
      <c r="B3" s="1109" t="s">
        <v>30842</v>
      </c>
      <c r="C3" s="1109">
        <v>1</v>
      </c>
      <c r="D3" s="1109">
        <f>C3^2*10</f>
        <v>10</v>
      </c>
      <c r="F3" t="s">
        <v>30850</v>
      </c>
      <c r="G3" t="s">
        <v>30866</v>
      </c>
      <c r="H3" s="548">
        <v>35</v>
      </c>
      <c r="J3" s="1109" t="s">
        <v>30867</v>
      </c>
      <c r="K3" s="1109" t="s">
        <v>21849</v>
      </c>
      <c r="L3" s="1109">
        <v>100</v>
      </c>
      <c r="M3" s="548"/>
      <c r="N3" s="1112" t="s">
        <v>30886</v>
      </c>
      <c r="O3" s="1112" t="s">
        <v>21849</v>
      </c>
      <c r="P3" s="1112">
        <v>75</v>
      </c>
      <c r="Q3" s="548"/>
      <c r="R3" s="548" t="s">
        <v>22884</v>
      </c>
      <c r="S3" s="548" t="s">
        <v>19468</v>
      </c>
      <c r="U3" s="548" t="s">
        <v>30841</v>
      </c>
      <c r="V3" s="548" t="s">
        <v>31439</v>
      </c>
      <c r="X3" s="548" t="s">
        <v>1727</v>
      </c>
      <c r="Y3" s="548" t="s">
        <v>16273</v>
      </c>
    </row>
    <row r="4" spans="2:25">
      <c r="B4" s="1109" t="s">
        <v>30843</v>
      </c>
      <c r="C4" s="1109">
        <v>2</v>
      </c>
      <c r="D4" s="1109">
        <f t="shared" ref="D4:D9" si="0">C4^2*10</f>
        <v>40</v>
      </c>
      <c r="F4" t="s">
        <v>20531</v>
      </c>
      <c r="G4" s="548" t="s">
        <v>30866</v>
      </c>
      <c r="H4" s="548">
        <v>35</v>
      </c>
      <c r="J4" s="1109" t="s">
        <v>30871</v>
      </c>
      <c r="K4" s="1109" t="s">
        <v>21849</v>
      </c>
      <c r="L4" s="1109">
        <v>15</v>
      </c>
      <c r="M4" s="548"/>
      <c r="N4" s="1112" t="s">
        <v>30889</v>
      </c>
      <c r="O4" s="1112" t="s">
        <v>21849</v>
      </c>
      <c r="P4" s="1112">
        <v>50</v>
      </c>
      <c r="Q4" s="548"/>
      <c r="R4" s="548" t="s">
        <v>1616</v>
      </c>
      <c r="S4" s="548" t="s">
        <v>18525</v>
      </c>
      <c r="U4" s="548" t="s">
        <v>31415</v>
      </c>
      <c r="V4" s="548" t="s">
        <v>14117</v>
      </c>
      <c r="X4" s="548" t="s">
        <v>31415</v>
      </c>
      <c r="Y4" s="548" t="s">
        <v>18891</v>
      </c>
    </row>
    <row r="5" spans="2:25">
      <c r="B5" s="1109" t="s">
        <v>30844</v>
      </c>
      <c r="C5" s="1109">
        <v>2</v>
      </c>
      <c r="D5" s="1109">
        <f t="shared" si="0"/>
        <v>40</v>
      </c>
      <c r="F5" t="s">
        <v>30856</v>
      </c>
      <c r="G5" s="548" t="s">
        <v>30866</v>
      </c>
      <c r="H5" s="548">
        <v>25</v>
      </c>
      <c r="J5" s="1109" t="s">
        <v>30874</v>
      </c>
      <c r="K5" s="1109" t="s">
        <v>21849</v>
      </c>
      <c r="L5" s="1109">
        <v>100</v>
      </c>
      <c r="M5" s="548"/>
      <c r="N5" s="1112" t="s">
        <v>30879</v>
      </c>
      <c r="O5" s="1112" t="s">
        <v>30895</v>
      </c>
      <c r="P5" s="1112">
        <v>375</v>
      </c>
      <c r="Q5" s="548"/>
      <c r="R5" s="548" t="s">
        <v>1620</v>
      </c>
      <c r="S5" s="548" t="s">
        <v>18891</v>
      </c>
      <c r="U5" s="548" t="s">
        <v>30853</v>
      </c>
      <c r="V5" s="548" t="s">
        <v>14117</v>
      </c>
      <c r="X5" s="548" t="s">
        <v>30853</v>
      </c>
      <c r="Y5" s="548" t="s">
        <v>18891</v>
      </c>
    </row>
    <row r="6" spans="2:25">
      <c r="B6" s="1109" t="s">
        <v>30845</v>
      </c>
      <c r="C6" s="1109">
        <v>3</v>
      </c>
      <c r="D6" s="1109">
        <f t="shared" si="0"/>
        <v>90</v>
      </c>
      <c r="F6" t="s">
        <v>30858</v>
      </c>
      <c r="G6" s="548" t="s">
        <v>30866</v>
      </c>
      <c r="H6" s="548">
        <v>25</v>
      </c>
      <c r="J6" s="1109" t="s">
        <v>30877</v>
      </c>
      <c r="K6" s="1109" t="s">
        <v>21849</v>
      </c>
      <c r="L6" s="1109">
        <v>135</v>
      </c>
      <c r="M6" s="548"/>
      <c r="N6" s="1112" t="s">
        <v>30885</v>
      </c>
      <c r="O6" s="1112" t="s">
        <v>30895</v>
      </c>
      <c r="P6" s="1112">
        <v>200</v>
      </c>
      <c r="Q6" s="548"/>
      <c r="R6" s="548" t="s">
        <v>1636</v>
      </c>
      <c r="S6" s="548" t="s">
        <v>18402</v>
      </c>
      <c r="U6" s="548" t="s">
        <v>31410</v>
      </c>
      <c r="V6" s="548" t="s">
        <v>14117</v>
      </c>
      <c r="X6" s="548" t="s">
        <v>31410</v>
      </c>
      <c r="Y6" s="548" t="s">
        <v>18891</v>
      </c>
    </row>
    <row r="7" spans="2:25">
      <c r="B7" s="1109" t="s">
        <v>30846</v>
      </c>
      <c r="C7" s="1109">
        <v>3</v>
      </c>
      <c r="D7" s="1109">
        <f t="shared" si="0"/>
        <v>90</v>
      </c>
      <c r="F7" t="s">
        <v>30851</v>
      </c>
      <c r="G7" s="548">
        <v>1</v>
      </c>
      <c r="H7">
        <v>60</v>
      </c>
      <c r="J7" s="1109" t="s">
        <v>30880</v>
      </c>
      <c r="K7" s="1109" t="s">
        <v>21849</v>
      </c>
      <c r="L7" s="1109">
        <v>135</v>
      </c>
      <c r="M7" s="548"/>
      <c r="Q7" s="548"/>
      <c r="R7" s="548" t="s">
        <v>1640</v>
      </c>
      <c r="S7" s="548" t="s">
        <v>18891</v>
      </c>
      <c r="U7" s="548" t="s">
        <v>30862</v>
      </c>
      <c r="V7" s="548" t="s">
        <v>14117</v>
      </c>
      <c r="X7" s="548" t="s">
        <v>30862</v>
      </c>
      <c r="Y7" s="548" t="s">
        <v>18891</v>
      </c>
    </row>
    <row r="8" spans="2:25">
      <c r="B8" s="1109" t="s">
        <v>30847</v>
      </c>
      <c r="C8" s="1109">
        <v>3</v>
      </c>
      <c r="D8" s="1109">
        <f t="shared" si="0"/>
        <v>90</v>
      </c>
      <c r="F8" t="s">
        <v>30853</v>
      </c>
      <c r="G8" s="548">
        <v>1</v>
      </c>
      <c r="H8">
        <v>50</v>
      </c>
      <c r="J8" s="1109" t="s">
        <v>30883</v>
      </c>
      <c r="K8" s="1109" t="s">
        <v>21849</v>
      </c>
      <c r="L8" s="1109">
        <v>135</v>
      </c>
      <c r="M8" s="548"/>
      <c r="Q8" s="548"/>
      <c r="R8" s="548" t="s">
        <v>1668</v>
      </c>
      <c r="S8" s="548" t="s">
        <v>18402</v>
      </c>
      <c r="U8" s="548" t="s">
        <v>31411</v>
      </c>
      <c r="V8" s="548" t="s">
        <v>14117</v>
      </c>
      <c r="X8" s="548" t="s">
        <v>31411</v>
      </c>
      <c r="Y8" s="548" t="s">
        <v>18891</v>
      </c>
    </row>
    <row r="9" spans="2:25">
      <c r="B9" s="1109" t="s">
        <v>30848</v>
      </c>
      <c r="C9" s="1109">
        <v>4</v>
      </c>
      <c r="D9" s="1109">
        <f t="shared" si="0"/>
        <v>160</v>
      </c>
      <c r="F9" t="s">
        <v>30842</v>
      </c>
      <c r="G9" s="548">
        <v>1</v>
      </c>
      <c r="H9">
        <v>65</v>
      </c>
      <c r="J9" s="1109" t="s">
        <v>30890</v>
      </c>
      <c r="K9" s="1109" t="s">
        <v>21849</v>
      </c>
      <c r="L9" s="1109">
        <v>85</v>
      </c>
      <c r="M9" s="548"/>
      <c r="P9" s="548"/>
      <c r="Q9" s="548"/>
      <c r="U9" s="548" t="s">
        <v>31412</v>
      </c>
      <c r="V9" s="548" t="s">
        <v>14117</v>
      </c>
      <c r="X9" s="548" t="s">
        <v>31412</v>
      </c>
      <c r="Y9" s="548" t="s">
        <v>18891</v>
      </c>
    </row>
    <row r="10" spans="2:25">
      <c r="F10" t="s">
        <v>30859</v>
      </c>
      <c r="G10" s="548">
        <v>1</v>
      </c>
      <c r="H10">
        <v>65</v>
      </c>
      <c r="J10" s="1109" t="s">
        <v>31212</v>
      </c>
      <c r="K10" s="1109" t="s">
        <v>30895</v>
      </c>
      <c r="L10" s="1109">
        <v>150</v>
      </c>
      <c r="M10" s="548"/>
      <c r="P10" s="548"/>
      <c r="Q10" s="548"/>
      <c r="U10" s="548" t="s">
        <v>31413</v>
      </c>
      <c r="V10" s="548" t="s">
        <v>14117</v>
      </c>
      <c r="X10" s="548" t="s">
        <v>31413</v>
      </c>
      <c r="Y10" s="548" t="s">
        <v>18891</v>
      </c>
    </row>
    <row r="11" spans="2:25">
      <c r="F11" t="s">
        <v>30862</v>
      </c>
      <c r="G11">
        <v>1</v>
      </c>
      <c r="H11">
        <v>55</v>
      </c>
      <c r="J11" s="1109" t="s">
        <v>30893</v>
      </c>
      <c r="K11" s="1109" t="s">
        <v>30895</v>
      </c>
      <c r="L11" s="1109">
        <v>135</v>
      </c>
      <c r="M11" s="548"/>
      <c r="P11" s="548"/>
      <c r="Q11" s="548"/>
      <c r="U11" s="548" t="s">
        <v>31414</v>
      </c>
      <c r="V11" s="548" t="s">
        <v>14117</v>
      </c>
      <c r="X11" s="548" t="s">
        <v>31414</v>
      </c>
      <c r="Y11" s="548" t="s">
        <v>18891</v>
      </c>
    </row>
    <row r="12" spans="2:25">
      <c r="F12" t="s">
        <v>30843</v>
      </c>
      <c r="G12">
        <v>2</v>
      </c>
      <c r="H12">
        <v>180</v>
      </c>
      <c r="J12" s="1109" t="s">
        <v>30868</v>
      </c>
      <c r="K12" s="1109" t="s">
        <v>30895</v>
      </c>
      <c r="L12" s="1109">
        <v>750</v>
      </c>
      <c r="M12" s="548"/>
      <c r="P12" s="548"/>
      <c r="Q12" s="548"/>
      <c r="U12" s="548" t="s">
        <v>31435</v>
      </c>
      <c r="V12" s="548" t="s">
        <v>18782</v>
      </c>
      <c r="X12" s="548" t="s">
        <v>31435</v>
      </c>
      <c r="Y12" s="548" t="s">
        <v>18284</v>
      </c>
    </row>
    <row r="13" spans="2:25">
      <c r="F13" t="s">
        <v>30854</v>
      </c>
      <c r="G13" s="548">
        <v>2</v>
      </c>
      <c r="H13">
        <v>175</v>
      </c>
      <c r="J13" s="1109" t="s">
        <v>30872</v>
      </c>
      <c r="K13" s="1109" t="s">
        <v>30895</v>
      </c>
      <c r="L13" s="1109">
        <v>550</v>
      </c>
      <c r="M13" s="548"/>
      <c r="P13" s="548"/>
      <c r="Q13" s="548"/>
      <c r="U13" s="548" t="s">
        <v>31416</v>
      </c>
      <c r="V13" s="548" t="s">
        <v>18782</v>
      </c>
      <c r="X13" s="548" t="s">
        <v>31416</v>
      </c>
      <c r="Y13" s="548" t="s">
        <v>18284</v>
      </c>
    </row>
    <row r="14" spans="2:25">
      <c r="F14" t="s">
        <v>30857</v>
      </c>
      <c r="G14" s="548">
        <v>2</v>
      </c>
      <c r="H14">
        <v>180</v>
      </c>
      <c r="J14" s="1109" t="s">
        <v>30875</v>
      </c>
      <c r="K14" s="1109" t="s">
        <v>30895</v>
      </c>
      <c r="L14" s="1109">
        <v>725</v>
      </c>
      <c r="M14" s="548"/>
      <c r="P14" s="548"/>
      <c r="Q14" s="548"/>
      <c r="U14" s="548" t="s">
        <v>31431</v>
      </c>
      <c r="V14" s="548" t="s">
        <v>18782</v>
      </c>
      <c r="X14" s="548" t="s">
        <v>31431</v>
      </c>
      <c r="Y14" s="548" t="s">
        <v>18284</v>
      </c>
    </row>
    <row r="15" spans="2:25">
      <c r="F15" t="s">
        <v>30860</v>
      </c>
      <c r="G15" s="548">
        <v>2</v>
      </c>
      <c r="H15">
        <v>175</v>
      </c>
      <c r="J15" s="1109" t="s">
        <v>30878</v>
      </c>
      <c r="K15" s="1109" t="s">
        <v>30895</v>
      </c>
      <c r="L15" s="1109">
        <v>625</v>
      </c>
      <c r="M15" s="548"/>
      <c r="P15" s="548"/>
      <c r="Q15" s="548"/>
      <c r="U15" s="548" t="s">
        <v>31432</v>
      </c>
      <c r="V15" s="548" t="s">
        <v>18782</v>
      </c>
      <c r="X15" s="548" t="s">
        <v>31432</v>
      </c>
      <c r="Y15" s="548" t="s">
        <v>18284</v>
      </c>
    </row>
    <row r="16" spans="2:25">
      <c r="F16" t="s">
        <v>30863</v>
      </c>
      <c r="G16" s="548">
        <v>2</v>
      </c>
      <c r="H16">
        <v>180</v>
      </c>
      <c r="J16" s="1109" t="s">
        <v>30881</v>
      </c>
      <c r="K16" s="1109" t="s">
        <v>30895</v>
      </c>
      <c r="L16" s="1109">
        <v>750</v>
      </c>
      <c r="M16" s="548"/>
      <c r="N16" s="548"/>
      <c r="O16" s="548"/>
      <c r="P16" s="548"/>
      <c r="Q16" s="548"/>
      <c r="U16" s="548" t="s">
        <v>31433</v>
      </c>
      <c r="V16" s="548" t="s">
        <v>18782</v>
      </c>
      <c r="X16" s="548" t="s">
        <v>31433</v>
      </c>
      <c r="Y16" s="548" t="s">
        <v>18284</v>
      </c>
    </row>
    <row r="17" spans="2:25">
      <c r="B17" s="1541" t="s">
        <v>31454</v>
      </c>
      <c r="C17" s="1541"/>
      <c r="D17" s="1541"/>
      <c r="F17" t="s">
        <v>30865</v>
      </c>
      <c r="G17" s="548">
        <v>2</v>
      </c>
      <c r="H17">
        <v>170</v>
      </c>
      <c r="J17" s="1109" t="s">
        <v>30884</v>
      </c>
      <c r="K17" s="1109" t="s">
        <v>30895</v>
      </c>
      <c r="L17" s="1109">
        <v>450</v>
      </c>
      <c r="M17" s="548"/>
      <c r="P17" s="548"/>
      <c r="U17" s="548" t="s">
        <v>31434</v>
      </c>
      <c r="V17" s="548" t="s">
        <v>18782</v>
      </c>
      <c r="X17" s="548" t="s">
        <v>31434</v>
      </c>
      <c r="Y17" s="548" t="s">
        <v>18284</v>
      </c>
    </row>
    <row r="18" spans="2:25">
      <c r="B18" s="548" t="s">
        <v>30841</v>
      </c>
      <c r="C18" s="548" t="s">
        <v>18958</v>
      </c>
      <c r="D18" s="548" t="s">
        <v>19468</v>
      </c>
      <c r="F18" t="s">
        <v>30845</v>
      </c>
      <c r="G18">
        <v>3</v>
      </c>
      <c r="H18">
        <v>325</v>
      </c>
      <c r="J18" s="1109" t="s">
        <v>30887</v>
      </c>
      <c r="K18" s="1109" t="s">
        <v>30895</v>
      </c>
      <c r="L18" s="1109">
        <v>625</v>
      </c>
      <c r="M18" s="548"/>
      <c r="P18" s="548"/>
      <c r="U18" s="548" t="s">
        <v>30844</v>
      </c>
      <c r="V18" s="548" t="s">
        <v>18782</v>
      </c>
      <c r="X18" s="548" t="s">
        <v>30844</v>
      </c>
      <c r="Y18" s="548" t="s">
        <v>18284</v>
      </c>
    </row>
    <row r="19" spans="2:25">
      <c r="B19" s="548" t="s">
        <v>31441</v>
      </c>
      <c r="C19" s="548">
        <v>1</v>
      </c>
      <c r="D19" s="548" t="s">
        <v>14380</v>
      </c>
      <c r="F19" t="s">
        <v>30846</v>
      </c>
      <c r="G19" s="548">
        <v>3</v>
      </c>
      <c r="H19">
        <v>550</v>
      </c>
      <c r="J19" s="1109" t="s">
        <v>31213</v>
      </c>
      <c r="K19" s="1109" t="s">
        <v>30895</v>
      </c>
      <c r="L19" s="1109">
        <v>800</v>
      </c>
      <c r="M19" s="548"/>
      <c r="P19" s="548"/>
      <c r="U19" s="548" t="s">
        <v>30854</v>
      </c>
      <c r="V19" s="548" t="s">
        <v>18782</v>
      </c>
      <c r="X19" s="548" t="s">
        <v>30854</v>
      </c>
      <c r="Y19" s="548" t="s">
        <v>18284</v>
      </c>
    </row>
    <row r="20" spans="2:25">
      <c r="B20" s="548" t="s">
        <v>31442</v>
      </c>
      <c r="C20" s="548">
        <v>1</v>
      </c>
      <c r="D20" s="548" t="s">
        <v>14380</v>
      </c>
      <c r="F20" t="s">
        <v>30847</v>
      </c>
      <c r="G20" s="548">
        <v>3</v>
      </c>
      <c r="H20">
        <v>300</v>
      </c>
      <c r="J20" s="1109" t="s">
        <v>30891</v>
      </c>
      <c r="K20" s="1109" t="s">
        <v>30895</v>
      </c>
      <c r="L20" s="1109">
        <v>600</v>
      </c>
      <c r="U20" s="548" t="s">
        <v>31421</v>
      </c>
      <c r="V20" s="548" t="s">
        <v>18284</v>
      </c>
      <c r="X20" s="548" t="s">
        <v>31421</v>
      </c>
      <c r="Y20" s="548" t="s">
        <v>18489</v>
      </c>
    </row>
    <row r="21" spans="2:25">
      <c r="B21" s="548" t="s">
        <v>31443</v>
      </c>
      <c r="C21" s="548">
        <v>1</v>
      </c>
      <c r="D21" s="548" t="s">
        <v>14451</v>
      </c>
      <c r="F21" t="s">
        <v>30861</v>
      </c>
      <c r="G21" s="548">
        <v>3</v>
      </c>
      <c r="H21">
        <v>325</v>
      </c>
      <c r="J21" s="1109" t="s">
        <v>30870</v>
      </c>
      <c r="K21" s="1109" t="s">
        <v>30895</v>
      </c>
      <c r="L21" s="1109">
        <v>1000</v>
      </c>
      <c r="U21" s="548" t="s">
        <v>30864</v>
      </c>
      <c r="V21" s="548" t="s">
        <v>18284</v>
      </c>
      <c r="X21" s="548" t="s">
        <v>30864</v>
      </c>
      <c r="Y21" s="548" t="s">
        <v>18489</v>
      </c>
    </row>
    <row r="22" spans="2:25">
      <c r="B22" s="548" t="s">
        <v>31444</v>
      </c>
      <c r="C22" s="548">
        <v>2</v>
      </c>
      <c r="D22" s="548" t="s">
        <v>14451</v>
      </c>
      <c r="F22" t="s">
        <v>30864</v>
      </c>
      <c r="G22" s="548">
        <v>3</v>
      </c>
      <c r="H22">
        <v>350</v>
      </c>
      <c r="J22" s="1109" t="s">
        <v>30873</v>
      </c>
      <c r="K22" s="1109" t="s">
        <v>30895</v>
      </c>
      <c r="L22" s="1109">
        <v>650</v>
      </c>
      <c r="U22" s="548" t="s">
        <v>31417</v>
      </c>
      <c r="V22" s="548" t="s">
        <v>18284</v>
      </c>
      <c r="X22" s="548" t="s">
        <v>31417</v>
      </c>
      <c r="Y22" s="548" t="s">
        <v>18489</v>
      </c>
    </row>
    <row r="23" spans="2:25">
      <c r="B23" s="548" t="s">
        <v>31445</v>
      </c>
      <c r="C23" s="548">
        <v>2</v>
      </c>
      <c r="D23" s="548" t="s">
        <v>14220</v>
      </c>
      <c r="F23" t="s">
        <v>30852</v>
      </c>
      <c r="G23">
        <v>4</v>
      </c>
      <c r="H23">
        <v>950</v>
      </c>
      <c r="J23" s="1109" t="s">
        <v>30876</v>
      </c>
      <c r="K23" s="1109" t="s">
        <v>30895</v>
      </c>
      <c r="L23" s="1109">
        <v>500</v>
      </c>
      <c r="U23" s="548" t="s">
        <v>31418</v>
      </c>
      <c r="V23" s="548" t="s">
        <v>18284</v>
      </c>
      <c r="X23" s="548" t="s">
        <v>31418</v>
      </c>
      <c r="Y23" s="548" t="s">
        <v>18489</v>
      </c>
    </row>
    <row r="24" spans="2:25">
      <c r="B24" s="548" t="s">
        <v>31446</v>
      </c>
      <c r="C24" s="548">
        <v>2</v>
      </c>
      <c r="D24" s="548" t="s">
        <v>14220</v>
      </c>
      <c r="F24" t="s">
        <v>30855</v>
      </c>
      <c r="G24" s="548">
        <v>4</v>
      </c>
      <c r="H24">
        <v>900</v>
      </c>
      <c r="J24" s="1109" t="s">
        <v>30882</v>
      </c>
      <c r="K24" s="1109" t="s">
        <v>30895</v>
      </c>
      <c r="L24" s="1109">
        <v>575</v>
      </c>
      <c r="U24" s="548" t="s">
        <v>31419</v>
      </c>
      <c r="V24" s="548" t="s">
        <v>18284</v>
      </c>
      <c r="X24" s="548" t="s">
        <v>31419</v>
      </c>
      <c r="Y24" s="548" t="s">
        <v>18489</v>
      </c>
    </row>
    <row r="25" spans="2:25">
      <c r="B25" s="548" t="s">
        <v>31447</v>
      </c>
      <c r="C25" s="548">
        <v>3</v>
      </c>
      <c r="D25" s="548" t="s">
        <v>22004</v>
      </c>
      <c r="F25" t="s">
        <v>30848</v>
      </c>
      <c r="G25" s="548">
        <v>4</v>
      </c>
      <c r="H25">
        <v>1000</v>
      </c>
      <c r="J25" s="1109" t="s">
        <v>30888</v>
      </c>
      <c r="K25" s="1109" t="s">
        <v>30895</v>
      </c>
      <c r="L25" s="1109">
        <v>450</v>
      </c>
      <c r="U25" s="548" t="s">
        <v>30845</v>
      </c>
      <c r="V25" s="548" t="s">
        <v>18284</v>
      </c>
      <c r="X25" s="548" t="s">
        <v>30845</v>
      </c>
      <c r="Y25" s="548" t="s">
        <v>18489</v>
      </c>
    </row>
    <row r="26" spans="2:25">
      <c r="B26" s="548" t="s">
        <v>30845</v>
      </c>
      <c r="C26" s="548">
        <v>3</v>
      </c>
      <c r="D26" s="548" t="s">
        <v>18248</v>
      </c>
      <c r="J26" s="1109" t="s">
        <v>31214</v>
      </c>
      <c r="K26" s="1109" t="s">
        <v>30895</v>
      </c>
      <c r="L26" s="1109">
        <v>500</v>
      </c>
      <c r="U26" s="548" t="s">
        <v>31420</v>
      </c>
      <c r="V26" s="548" t="s">
        <v>18284</v>
      </c>
      <c r="X26" s="548" t="s">
        <v>31420</v>
      </c>
      <c r="Y26" s="548" t="s">
        <v>18489</v>
      </c>
    </row>
    <row r="27" spans="2:25">
      <c r="B27" s="548" t="s">
        <v>30847</v>
      </c>
      <c r="C27" s="548">
        <v>3</v>
      </c>
      <c r="D27" s="548" t="s">
        <v>18248</v>
      </c>
      <c r="U27" s="548" t="s">
        <v>31427</v>
      </c>
      <c r="V27" s="548" t="s">
        <v>18489</v>
      </c>
      <c r="X27" s="548" t="s">
        <v>31427</v>
      </c>
      <c r="Y27" s="548" t="s">
        <v>30892</v>
      </c>
    </row>
    <row r="28" spans="2:25">
      <c r="B28" s="548" t="s">
        <v>31448</v>
      </c>
      <c r="C28" s="548">
        <v>3</v>
      </c>
      <c r="D28" s="548" t="s">
        <v>18248</v>
      </c>
      <c r="U28" s="548" t="s">
        <v>31422</v>
      </c>
      <c r="V28" s="548" t="s">
        <v>18489</v>
      </c>
      <c r="X28" s="548" t="s">
        <v>31422</v>
      </c>
      <c r="Y28" s="548" t="s">
        <v>30892</v>
      </c>
    </row>
    <row r="29" spans="2:25">
      <c r="B29" s="548" t="s">
        <v>31449</v>
      </c>
      <c r="C29" s="548">
        <v>4</v>
      </c>
      <c r="D29" s="548" t="s">
        <v>18266</v>
      </c>
      <c r="U29" s="548" t="s">
        <v>31423</v>
      </c>
      <c r="V29" s="548" t="s">
        <v>18489</v>
      </c>
      <c r="X29" s="548" t="s">
        <v>31423</v>
      </c>
      <c r="Y29" s="548" t="s">
        <v>30892</v>
      </c>
    </row>
    <row r="30" spans="2:25">
      <c r="B30" s="548" t="s">
        <v>31450</v>
      </c>
      <c r="C30" s="548">
        <v>4</v>
      </c>
      <c r="D30" s="548" t="s">
        <v>31451</v>
      </c>
      <c r="U30" s="548" t="s">
        <v>31424</v>
      </c>
      <c r="V30" s="548" t="s">
        <v>18489</v>
      </c>
      <c r="X30" s="548" t="s">
        <v>31424</v>
      </c>
      <c r="Y30" s="548" t="s">
        <v>30892</v>
      </c>
    </row>
    <row r="31" spans="2:25">
      <c r="B31" s="548" t="s">
        <v>31452</v>
      </c>
      <c r="C31" s="548">
        <v>5</v>
      </c>
      <c r="D31" s="548" t="s">
        <v>29300</v>
      </c>
      <c r="U31" s="548" t="s">
        <v>31425</v>
      </c>
      <c r="V31" s="548" t="s">
        <v>18489</v>
      </c>
      <c r="X31" s="548" t="s">
        <v>31425</v>
      </c>
      <c r="Y31" s="548" t="s">
        <v>30892</v>
      </c>
    </row>
    <row r="32" spans="2:25">
      <c r="B32" s="548" t="s">
        <v>31453</v>
      </c>
      <c r="C32" s="548">
        <v>5</v>
      </c>
      <c r="D32" s="548" t="s">
        <v>18658</v>
      </c>
      <c r="U32" s="548" t="s">
        <v>31426</v>
      </c>
      <c r="V32" s="548" t="s">
        <v>18489</v>
      </c>
      <c r="X32" s="548" t="s">
        <v>31426</v>
      </c>
      <c r="Y32" s="548" t="s">
        <v>30892</v>
      </c>
    </row>
    <row r="33" spans="2:25">
      <c r="U33" s="548" t="s">
        <v>31428</v>
      </c>
      <c r="V33" s="548" t="s">
        <v>30869</v>
      </c>
      <c r="X33" s="548" t="s">
        <v>31428</v>
      </c>
      <c r="Y33" s="548" t="s">
        <v>31436</v>
      </c>
    </row>
    <row r="34" spans="2:25">
      <c r="U34" s="548" t="s">
        <v>31429</v>
      </c>
      <c r="V34" s="548" t="s">
        <v>30869</v>
      </c>
      <c r="X34" s="548" t="s">
        <v>31429</v>
      </c>
      <c r="Y34" s="548" t="s">
        <v>31436</v>
      </c>
    </row>
    <row r="35" spans="2:25">
      <c r="B35" s="1541" t="s">
        <v>31567</v>
      </c>
      <c r="C35" s="1541"/>
      <c r="D35" s="1541"/>
      <c r="U35" s="548" t="s">
        <v>31430</v>
      </c>
      <c r="V35" s="548" t="s">
        <v>30869</v>
      </c>
      <c r="X35" s="548" t="s">
        <v>31430</v>
      </c>
      <c r="Y35" s="548" t="s">
        <v>31436</v>
      </c>
    </row>
    <row r="36" spans="2:25">
      <c r="B36" s="548" t="s">
        <v>30841</v>
      </c>
      <c r="C36" s="548" t="s">
        <v>18958</v>
      </c>
      <c r="D36" s="548" t="s">
        <v>19468</v>
      </c>
    </row>
    <row r="37" spans="2:25">
      <c r="B37" s="548" t="s">
        <v>31441</v>
      </c>
      <c r="C37" s="548">
        <v>1</v>
      </c>
      <c r="D37" s="548" t="s">
        <v>14380</v>
      </c>
    </row>
    <row r="38" spans="2:25">
      <c r="B38" s="548" t="s">
        <v>31444</v>
      </c>
      <c r="C38" s="548">
        <v>2</v>
      </c>
      <c r="D38" s="548" t="s">
        <v>14451</v>
      </c>
    </row>
    <row r="39" spans="2:25">
      <c r="B39" s="548" t="s">
        <v>31445</v>
      </c>
      <c r="C39" s="548">
        <v>2</v>
      </c>
      <c r="D39" s="548" t="s">
        <v>14220</v>
      </c>
    </row>
    <row r="40" spans="2:25">
      <c r="B40" s="548" t="s">
        <v>31446</v>
      </c>
      <c r="C40" s="548">
        <v>2</v>
      </c>
      <c r="D40" s="548" t="s">
        <v>14220</v>
      </c>
    </row>
    <row r="41" spans="2:25">
      <c r="B41" s="548" t="s">
        <v>31447</v>
      </c>
      <c r="C41" s="548">
        <v>3</v>
      </c>
      <c r="D41" s="548" t="s">
        <v>22004</v>
      </c>
    </row>
    <row r="42" spans="2:25">
      <c r="B42" s="548" t="s">
        <v>30845</v>
      </c>
      <c r="C42" s="548">
        <v>3</v>
      </c>
      <c r="D42" s="548" t="s">
        <v>18248</v>
      </c>
    </row>
    <row r="43" spans="2:25">
      <c r="B43" s="548" t="s">
        <v>30847</v>
      </c>
      <c r="C43" s="548">
        <v>3</v>
      </c>
      <c r="D43" s="548" t="s">
        <v>18248</v>
      </c>
    </row>
    <row r="44" spans="2:25">
      <c r="B44" s="548" t="s">
        <v>31566</v>
      </c>
      <c r="C44" s="548">
        <v>3</v>
      </c>
      <c r="D44" s="548" t="s">
        <v>18248</v>
      </c>
    </row>
    <row r="45" spans="2:25">
      <c r="B45" s="548" t="s">
        <v>31449</v>
      </c>
      <c r="C45" s="548">
        <v>4</v>
      </c>
      <c r="D45" s="548" t="s">
        <v>18266</v>
      </c>
    </row>
    <row r="46" spans="2:25">
      <c r="B46" s="548" t="s">
        <v>31450</v>
      </c>
      <c r="C46" s="548">
        <v>4</v>
      </c>
      <c r="D46" s="548" t="s">
        <v>31451</v>
      </c>
    </row>
    <row r="47" spans="2:25">
      <c r="B47" s="548" t="s">
        <v>31452</v>
      </c>
      <c r="C47" s="548">
        <v>5</v>
      </c>
      <c r="D47" s="548" t="s">
        <v>29300</v>
      </c>
    </row>
    <row r="48" spans="2:25">
      <c r="B48" s="548" t="s">
        <v>31453</v>
      </c>
      <c r="C48" s="548">
        <v>5</v>
      </c>
      <c r="D48" s="548" t="s">
        <v>18658</v>
      </c>
    </row>
    <row r="51" spans="2:15">
      <c r="B51" s="1541" t="s">
        <v>31840</v>
      </c>
      <c r="C51" s="1541"/>
      <c r="D51" s="1541"/>
    </row>
    <row r="52" spans="2:15">
      <c r="B52" s="548" t="s">
        <v>30841</v>
      </c>
      <c r="C52" s="548" t="s">
        <v>18958</v>
      </c>
      <c r="D52" s="548" t="s">
        <v>19468</v>
      </c>
    </row>
    <row r="53" spans="2:15">
      <c r="B53" s="548" t="s">
        <v>31441</v>
      </c>
      <c r="C53" s="548">
        <v>1</v>
      </c>
      <c r="D53" s="548" t="s">
        <v>14380</v>
      </c>
    </row>
    <row r="54" spans="2:15">
      <c r="B54" s="548" t="s">
        <v>31444</v>
      </c>
      <c r="C54" s="548">
        <v>2</v>
      </c>
      <c r="D54" s="548" t="s">
        <v>14451</v>
      </c>
    </row>
    <row r="55" spans="2:15">
      <c r="B55" s="548" t="s">
        <v>31445</v>
      </c>
      <c r="C55" s="548">
        <v>2</v>
      </c>
      <c r="D55" s="548" t="s">
        <v>14220</v>
      </c>
    </row>
    <row r="56" spans="2:15">
      <c r="B56" s="548" t="s">
        <v>31446</v>
      </c>
      <c r="C56" s="548">
        <v>2</v>
      </c>
      <c r="D56" s="548" t="s">
        <v>14220</v>
      </c>
    </row>
    <row r="57" spans="2:15">
      <c r="B57" s="548" t="s">
        <v>31447</v>
      </c>
      <c r="C57" s="548">
        <v>3</v>
      </c>
      <c r="D57" s="548" t="s">
        <v>22004</v>
      </c>
    </row>
    <row r="58" spans="2:15">
      <c r="B58" s="548" t="s">
        <v>30845</v>
      </c>
      <c r="C58" s="548">
        <v>3</v>
      </c>
      <c r="D58" s="548" t="s">
        <v>18248</v>
      </c>
    </row>
    <row r="59" spans="2:15">
      <c r="B59" s="548" t="s">
        <v>30847</v>
      </c>
      <c r="C59" s="548">
        <v>3</v>
      </c>
      <c r="D59" s="548" t="s">
        <v>18248</v>
      </c>
    </row>
    <row r="60" spans="2:15">
      <c r="B60" s="548" t="s">
        <v>31566</v>
      </c>
      <c r="C60" s="548">
        <v>3</v>
      </c>
      <c r="D60" s="548" t="s">
        <v>18248</v>
      </c>
      <c r="O60" s="548"/>
    </row>
    <row r="61" spans="2:15">
      <c r="B61" s="548" t="s">
        <v>31449</v>
      </c>
      <c r="C61" s="548">
        <v>4</v>
      </c>
      <c r="D61" s="548" t="s">
        <v>18266</v>
      </c>
    </row>
    <row r="62" spans="2:15">
      <c r="B62" s="548" t="s">
        <v>31450</v>
      </c>
      <c r="C62" s="548">
        <v>4</v>
      </c>
      <c r="D62" s="548" t="s">
        <v>31451</v>
      </c>
    </row>
    <row r="63" spans="2:15">
      <c r="B63" s="548" t="s">
        <v>31452</v>
      </c>
      <c r="C63" s="548">
        <v>5</v>
      </c>
      <c r="D63" s="548" t="s">
        <v>29300</v>
      </c>
    </row>
    <row r="64" spans="2:15">
      <c r="B64" s="548" t="s">
        <v>31453</v>
      </c>
      <c r="C64" s="548">
        <v>5</v>
      </c>
      <c r="D64" s="548" t="s">
        <v>18658</v>
      </c>
    </row>
  </sheetData>
  <mergeCells count="10">
    <mergeCell ref="B1:D1"/>
    <mergeCell ref="J1:L1"/>
    <mergeCell ref="N1:P1"/>
    <mergeCell ref="F1:H1"/>
    <mergeCell ref="R2:S2"/>
    <mergeCell ref="B51:D51"/>
    <mergeCell ref="U2:V2"/>
    <mergeCell ref="X2:Y2"/>
    <mergeCell ref="B17:D17"/>
    <mergeCell ref="B35:D35"/>
  </mergeCells>
  <phoneticPr fontId="221" type="noConversion"/>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N60"/>
  <sheetViews>
    <sheetView topLeftCell="K1" workbookViewId="0">
      <selection activeCell="P1" sqref="P1:AB59"/>
    </sheetView>
  </sheetViews>
  <sheetFormatPr defaultRowHeight="15"/>
  <cols>
    <col min="17" max="17" width="13.28515625" customWidth="1"/>
    <col min="20" max="20" width="13.28515625" customWidth="1"/>
    <col min="21" max="21" width="12.7109375" customWidth="1"/>
    <col min="24" max="24" width="13.28515625" customWidth="1"/>
    <col min="25" max="25" width="12.7109375" customWidth="1"/>
  </cols>
  <sheetData>
    <row r="1" spans="2:14" ht="19.5">
      <c r="B1" s="1345" t="s">
        <v>9569</v>
      </c>
      <c r="C1" s="1345" t="s">
        <v>14954</v>
      </c>
      <c r="E1" s="7" t="s">
        <v>22941</v>
      </c>
    </row>
    <row r="2" spans="2:14">
      <c r="B2" s="1" t="s">
        <v>23023</v>
      </c>
      <c r="C2" s="1" t="s">
        <v>23024</v>
      </c>
    </row>
    <row r="3" spans="2:14">
      <c r="B3" s="1" t="s">
        <v>23066</v>
      </c>
      <c r="C3" s="1" t="s">
        <v>23067</v>
      </c>
      <c r="H3" s="1326" t="s">
        <v>31901</v>
      </c>
      <c r="I3" s="1544" t="s">
        <v>14954</v>
      </c>
      <c r="J3" s="1545"/>
      <c r="L3" s="1326" t="s">
        <v>31901</v>
      </c>
      <c r="M3" s="1544" t="s">
        <v>14954</v>
      </c>
      <c r="N3" s="1545"/>
    </row>
    <row r="4" spans="2:14" ht="48.75">
      <c r="B4" s="1" t="s">
        <v>23110</v>
      </c>
      <c r="C4" s="1" t="s">
        <v>23111</v>
      </c>
      <c r="H4" s="1327" t="s">
        <v>31902</v>
      </c>
      <c r="I4" s="1328" t="s">
        <v>31903</v>
      </c>
      <c r="J4" s="1329" t="s">
        <v>30699</v>
      </c>
      <c r="L4" s="1327" t="s">
        <v>31934</v>
      </c>
      <c r="M4" s="1328" t="s">
        <v>31935</v>
      </c>
      <c r="N4" s="1329" t="s">
        <v>30699</v>
      </c>
    </row>
    <row r="5" spans="2:14" ht="58.5">
      <c r="B5" s="1" t="s">
        <v>23154</v>
      </c>
      <c r="C5" s="1" t="s">
        <v>23155</v>
      </c>
      <c r="H5" s="1327" t="s">
        <v>31904</v>
      </c>
      <c r="I5" s="1328" t="s">
        <v>31905</v>
      </c>
      <c r="J5" s="1329" t="s">
        <v>30699</v>
      </c>
      <c r="L5" s="1327" t="s">
        <v>31936</v>
      </c>
      <c r="M5" s="1328" t="s">
        <v>31937</v>
      </c>
      <c r="N5" s="1329" t="s">
        <v>30699</v>
      </c>
    </row>
    <row r="6" spans="2:14" ht="29.25">
      <c r="B6" s="1" t="s">
        <v>23191</v>
      </c>
      <c r="C6" s="1" t="s">
        <v>23192</v>
      </c>
      <c r="H6" s="1327" t="s">
        <v>31906</v>
      </c>
      <c r="I6" s="1328" t="s">
        <v>31907</v>
      </c>
      <c r="J6" s="1329" t="s">
        <v>30699</v>
      </c>
      <c r="L6" s="1327" t="s">
        <v>31938</v>
      </c>
      <c r="M6" s="1328" t="s">
        <v>31939</v>
      </c>
      <c r="N6" s="1329" t="s">
        <v>30699</v>
      </c>
    </row>
    <row r="7" spans="2:14" ht="39">
      <c r="B7" s="1" t="s">
        <v>23239</v>
      </c>
      <c r="C7" s="1" t="s">
        <v>23240</v>
      </c>
      <c r="H7" s="1327" t="s">
        <v>31908</v>
      </c>
      <c r="I7" s="1328" t="s">
        <v>31909</v>
      </c>
      <c r="J7" s="1329" t="s">
        <v>30699</v>
      </c>
      <c r="L7" s="1327" t="s">
        <v>31940</v>
      </c>
      <c r="M7" s="1328" t="s">
        <v>31941</v>
      </c>
      <c r="N7" s="1329" t="s">
        <v>30699</v>
      </c>
    </row>
    <row r="8" spans="2:14" ht="58.5">
      <c r="B8" s="1" t="s">
        <v>23278</v>
      </c>
      <c r="C8" s="1" t="s">
        <v>23279</v>
      </c>
      <c r="H8" s="1327" t="s">
        <v>31910</v>
      </c>
      <c r="I8" s="1328" t="s">
        <v>31911</v>
      </c>
      <c r="J8" s="1329" t="s">
        <v>30699</v>
      </c>
      <c r="L8" s="1327" t="s">
        <v>31942</v>
      </c>
      <c r="M8" s="1328" t="s">
        <v>31943</v>
      </c>
      <c r="N8" s="1329" t="s">
        <v>30699</v>
      </c>
    </row>
    <row r="9" spans="2:14" ht="58.5">
      <c r="B9" s="1" t="s">
        <v>23319</v>
      </c>
      <c r="C9" s="1" t="s">
        <v>23320</v>
      </c>
      <c r="H9" s="1327" t="s">
        <v>31912</v>
      </c>
      <c r="I9" s="1328" t="s">
        <v>31913</v>
      </c>
      <c r="J9" s="1329" t="s">
        <v>30699</v>
      </c>
      <c r="L9" s="1327" t="s">
        <v>31944</v>
      </c>
      <c r="M9" s="1328" t="s">
        <v>31945</v>
      </c>
      <c r="N9" s="1329" t="s">
        <v>30699</v>
      </c>
    </row>
    <row r="10" spans="2:14" ht="39">
      <c r="B10" s="1" t="s">
        <v>23360</v>
      </c>
      <c r="C10" s="1" t="s">
        <v>23361</v>
      </c>
      <c r="H10" s="1327" t="s">
        <v>31914</v>
      </c>
      <c r="I10" s="1328" t="s">
        <v>31915</v>
      </c>
      <c r="J10" s="1329" t="s">
        <v>30699</v>
      </c>
      <c r="L10" s="1327" t="s">
        <v>31946</v>
      </c>
      <c r="M10" s="1328" t="s">
        <v>31947</v>
      </c>
      <c r="N10" s="1329" t="s">
        <v>30699</v>
      </c>
    </row>
    <row r="11" spans="2:14" ht="39">
      <c r="B11" s="1" t="s">
        <v>23394</v>
      </c>
      <c r="C11" s="1" t="s">
        <v>23395</v>
      </c>
      <c r="H11" s="1327" t="s">
        <v>31916</v>
      </c>
      <c r="I11" s="1328" t="s">
        <v>31917</v>
      </c>
      <c r="J11" s="1329" t="s">
        <v>30699</v>
      </c>
      <c r="L11" s="1327" t="s">
        <v>31948</v>
      </c>
      <c r="M11" s="1328" t="s">
        <v>31949</v>
      </c>
      <c r="N11" s="1329" t="s">
        <v>30699</v>
      </c>
    </row>
    <row r="12" spans="2:14" ht="39">
      <c r="B12" s="1" t="s">
        <v>23428</v>
      </c>
      <c r="C12" s="1" t="s">
        <v>23429</v>
      </c>
      <c r="H12" s="1327" t="s">
        <v>31918</v>
      </c>
      <c r="I12" s="1328" t="s">
        <v>31919</v>
      </c>
      <c r="J12" s="1329" t="s">
        <v>30699</v>
      </c>
      <c r="L12" s="1327" t="s">
        <v>31950</v>
      </c>
      <c r="M12" s="1328" t="s">
        <v>31951</v>
      </c>
      <c r="N12" s="1329" t="s">
        <v>30699</v>
      </c>
    </row>
    <row r="13" spans="2:14" ht="58.5">
      <c r="B13" s="1" t="s">
        <v>23460</v>
      </c>
      <c r="C13" s="1" t="s">
        <v>23461</v>
      </c>
      <c r="H13" s="1327" t="s">
        <v>31920</v>
      </c>
      <c r="I13" s="1328" t="s">
        <v>31921</v>
      </c>
      <c r="J13" s="1329" t="s">
        <v>30699</v>
      </c>
      <c r="L13" s="1327" t="s">
        <v>31952</v>
      </c>
      <c r="M13" s="1328" t="s">
        <v>31953</v>
      </c>
      <c r="N13" s="1329" t="s">
        <v>30699</v>
      </c>
    </row>
    <row r="14" spans="2:14" ht="48.75">
      <c r="B14" s="1" t="s">
        <v>23496</v>
      </c>
      <c r="C14" s="1" t="s">
        <v>23497</v>
      </c>
      <c r="H14" s="1327" t="s">
        <v>31922</v>
      </c>
      <c r="I14" s="1328" t="s">
        <v>31923</v>
      </c>
      <c r="J14" s="1329" t="s">
        <v>30699</v>
      </c>
      <c r="L14" s="1327" t="s">
        <v>31954</v>
      </c>
      <c r="M14" s="1328" t="s">
        <v>31955</v>
      </c>
      <c r="N14" s="1329" t="s">
        <v>30699</v>
      </c>
    </row>
    <row r="15" spans="2:14" ht="48.75">
      <c r="B15" s="1" t="s">
        <v>23525</v>
      </c>
      <c r="C15" s="1" t="s">
        <v>23526</v>
      </c>
      <c r="H15" s="1327" t="s">
        <v>31924</v>
      </c>
      <c r="I15" s="1328" t="s">
        <v>31925</v>
      </c>
      <c r="J15" s="1329" t="s">
        <v>30699</v>
      </c>
      <c r="L15" s="1327" t="s">
        <v>31956</v>
      </c>
      <c r="M15" s="1328" t="s">
        <v>31957</v>
      </c>
      <c r="N15" s="1329" t="s">
        <v>30699</v>
      </c>
    </row>
    <row r="16" spans="2:14" ht="48.75">
      <c r="B16" s="1" t="s">
        <v>23555</v>
      </c>
      <c r="C16" s="1" t="s">
        <v>23556</v>
      </c>
      <c r="H16" s="1327" t="s">
        <v>31926</v>
      </c>
      <c r="I16" s="1328" t="s">
        <v>31927</v>
      </c>
      <c r="J16" s="1329" t="s">
        <v>30699</v>
      </c>
      <c r="L16" s="1327" t="s">
        <v>31958</v>
      </c>
      <c r="M16" s="1328" t="s">
        <v>31959</v>
      </c>
      <c r="N16" s="1329" t="s">
        <v>30699</v>
      </c>
    </row>
    <row r="17" spans="2:14" ht="48.75">
      <c r="B17" s="1" t="s">
        <v>23585</v>
      </c>
      <c r="C17" s="1" t="s">
        <v>23586</v>
      </c>
      <c r="H17" s="1327" t="s">
        <v>31928</v>
      </c>
      <c r="I17" s="1328" t="s">
        <v>31929</v>
      </c>
      <c r="J17" s="1329" t="s">
        <v>30699</v>
      </c>
      <c r="L17" s="1327" t="s">
        <v>31960</v>
      </c>
      <c r="M17" s="1328" t="s">
        <v>31961</v>
      </c>
      <c r="N17" s="1329" t="s">
        <v>30699</v>
      </c>
    </row>
    <row r="18" spans="2:14" ht="29.25">
      <c r="B18" s="1" t="s">
        <v>23616</v>
      </c>
      <c r="C18" s="1" t="s">
        <v>23617</v>
      </c>
      <c r="H18" s="1327" t="s">
        <v>31930</v>
      </c>
      <c r="I18" s="1328" t="s">
        <v>31931</v>
      </c>
      <c r="J18" s="1329" t="s">
        <v>30699</v>
      </c>
      <c r="L18" s="1327" t="s">
        <v>31962</v>
      </c>
      <c r="M18" s="1328" t="s">
        <v>31963</v>
      </c>
      <c r="N18" s="1329" t="s">
        <v>30699</v>
      </c>
    </row>
    <row r="19" spans="2:14" ht="58.5">
      <c r="B19" s="1" t="s">
        <v>23647</v>
      </c>
      <c r="C19" s="1" t="s">
        <v>23192</v>
      </c>
      <c r="H19" s="1327" t="s">
        <v>31932</v>
      </c>
      <c r="I19" s="1328" t="s">
        <v>31933</v>
      </c>
      <c r="J19" s="1330"/>
      <c r="L19" s="1327" t="s">
        <v>31964</v>
      </c>
      <c r="M19" s="1328" t="s">
        <v>31965</v>
      </c>
      <c r="N19" s="1329" t="s">
        <v>30699</v>
      </c>
    </row>
    <row r="20" spans="2:14" ht="39">
      <c r="B20" s="1" t="s">
        <v>23678</v>
      </c>
      <c r="C20" s="1" t="s">
        <v>23679</v>
      </c>
      <c r="L20" s="1327" t="s">
        <v>31966</v>
      </c>
      <c r="M20" s="1328" t="s">
        <v>31967</v>
      </c>
      <c r="N20" s="1329" t="s">
        <v>30699</v>
      </c>
    </row>
    <row r="21" spans="2:14" ht="39">
      <c r="B21" s="1" t="s">
        <v>23702</v>
      </c>
      <c r="C21" s="1" t="s">
        <v>23703</v>
      </c>
      <c r="L21" s="1327" t="s">
        <v>31968</v>
      </c>
      <c r="M21" s="1328" t="s">
        <v>31969</v>
      </c>
      <c r="N21" s="1329" t="s">
        <v>30699</v>
      </c>
    </row>
    <row r="22" spans="2:14" ht="48.75">
      <c r="B22" s="1" t="s">
        <v>23717</v>
      </c>
      <c r="C22" s="1" t="s">
        <v>23192</v>
      </c>
      <c r="L22" s="1327" t="s">
        <v>31970</v>
      </c>
      <c r="M22" s="1328" t="s">
        <v>31971</v>
      </c>
      <c r="N22" s="1329" t="s">
        <v>30699</v>
      </c>
    </row>
    <row r="23" spans="2:14" ht="48.75">
      <c r="B23" s="1" t="s">
        <v>23734</v>
      </c>
      <c r="C23" s="1" t="s">
        <v>23735</v>
      </c>
      <c r="L23" s="1327" t="s">
        <v>31972</v>
      </c>
      <c r="M23" s="1328" t="s">
        <v>31973</v>
      </c>
      <c r="N23" s="1329" t="s">
        <v>30699</v>
      </c>
    </row>
    <row r="24" spans="2:14" ht="29.25">
      <c r="B24" s="1" t="s">
        <v>23746</v>
      </c>
      <c r="C24" s="1" t="s">
        <v>23747</v>
      </c>
      <c r="L24" s="1327" t="s">
        <v>31974</v>
      </c>
      <c r="M24" s="1328" t="s">
        <v>31975</v>
      </c>
      <c r="N24" s="1329" t="s">
        <v>30699</v>
      </c>
    </row>
    <row r="25" spans="2:14" ht="29.25">
      <c r="B25" s="1" t="s">
        <v>23759</v>
      </c>
      <c r="C25" s="1" t="s">
        <v>23760</v>
      </c>
      <c r="L25" s="1327" t="s">
        <v>31976</v>
      </c>
      <c r="M25" s="1328" t="s">
        <v>31977</v>
      </c>
      <c r="N25" s="1329" t="s">
        <v>30699</v>
      </c>
    </row>
    <row r="26" spans="2:14" ht="39">
      <c r="B26" s="1" t="s">
        <v>23772</v>
      </c>
      <c r="C26" s="1" t="s">
        <v>23773</v>
      </c>
      <c r="L26" s="1327" t="s">
        <v>31978</v>
      </c>
      <c r="M26" s="1328" t="s">
        <v>31979</v>
      </c>
      <c r="N26" s="1329" t="s">
        <v>30699</v>
      </c>
    </row>
    <row r="27" spans="2:14" ht="29.25">
      <c r="B27" s="1" t="s">
        <v>23789</v>
      </c>
      <c r="C27" s="1" t="s">
        <v>23192</v>
      </c>
      <c r="L27" s="1327" t="s">
        <v>31980</v>
      </c>
      <c r="M27" s="1328" t="s">
        <v>31981</v>
      </c>
      <c r="N27" s="1330"/>
    </row>
    <row r="28" spans="2:14">
      <c r="B28" s="1" t="s">
        <v>23804</v>
      </c>
      <c r="C28" s="1" t="s">
        <v>23805</v>
      </c>
    </row>
    <row r="29" spans="2:14">
      <c r="B29" s="1" t="s">
        <v>23819</v>
      </c>
      <c r="C29" s="1" t="s">
        <v>23820</v>
      </c>
    </row>
    <row r="30" spans="2:14">
      <c r="B30" s="1" t="s">
        <v>23833</v>
      </c>
      <c r="C30" s="1" t="s">
        <v>23834</v>
      </c>
    </row>
    <row r="31" spans="2:14">
      <c r="B31" s="1" t="s">
        <v>23848</v>
      </c>
      <c r="C31" s="1" t="s">
        <v>23849</v>
      </c>
    </row>
    <row r="32" spans="2:14">
      <c r="B32" s="1" t="s">
        <v>23862</v>
      </c>
      <c r="C32" s="1" t="s">
        <v>23863</v>
      </c>
    </row>
    <row r="33" spans="2:3">
      <c r="B33" s="1" t="s">
        <v>23878</v>
      </c>
      <c r="C33" s="1" t="s">
        <v>23879</v>
      </c>
    </row>
    <row r="34" spans="2:3">
      <c r="B34" s="1" t="s">
        <v>23889</v>
      </c>
      <c r="C34" s="1" t="s">
        <v>23890</v>
      </c>
    </row>
    <row r="35" spans="2:3">
      <c r="B35" s="1" t="s">
        <v>23898</v>
      </c>
      <c r="C35" s="1" t="s">
        <v>23899</v>
      </c>
    </row>
    <row r="36" spans="2:3">
      <c r="B36" s="1" t="s">
        <v>23908</v>
      </c>
      <c r="C36" s="1" t="s">
        <v>23909</v>
      </c>
    </row>
    <row r="37" spans="2:3">
      <c r="B37" s="1" t="s">
        <v>23919</v>
      </c>
      <c r="C37" s="1" t="s">
        <v>23920</v>
      </c>
    </row>
    <row r="38" spans="2:3">
      <c r="B38" s="1" t="s">
        <v>23929</v>
      </c>
      <c r="C38" s="1" t="s">
        <v>23930</v>
      </c>
    </row>
    <row r="39" spans="2:3">
      <c r="B39" s="1" t="s">
        <v>23940</v>
      </c>
      <c r="C39" s="1" t="s">
        <v>23941</v>
      </c>
    </row>
    <row r="40" spans="2:3">
      <c r="B40" s="1" t="s">
        <v>23953</v>
      </c>
      <c r="C40" s="1" t="s">
        <v>23954</v>
      </c>
    </row>
    <row r="41" spans="2:3">
      <c r="B41" s="1" t="s">
        <v>23967</v>
      </c>
      <c r="C41" s="1" t="s">
        <v>23968</v>
      </c>
    </row>
    <row r="42" spans="2:3">
      <c r="B42" s="1" t="s">
        <v>23980</v>
      </c>
      <c r="C42" s="1" t="s">
        <v>23981</v>
      </c>
    </row>
    <row r="43" spans="2:3">
      <c r="B43" s="1" t="s">
        <v>23993</v>
      </c>
      <c r="C43" s="1" t="s">
        <v>23994</v>
      </c>
    </row>
    <row r="44" spans="2:3">
      <c r="B44" s="1" t="s">
        <v>24004</v>
      </c>
      <c r="C44" s="1" t="s">
        <v>23994</v>
      </c>
    </row>
    <row r="45" spans="2:3">
      <c r="B45" s="1" t="s">
        <v>24016</v>
      </c>
      <c r="C45" s="1" t="s">
        <v>24017</v>
      </c>
    </row>
    <row r="46" spans="2:3">
      <c r="B46" s="1" t="s">
        <v>24026</v>
      </c>
      <c r="C46" s="1" t="s">
        <v>24027</v>
      </c>
    </row>
    <row r="47" spans="2:3">
      <c r="B47" s="1" t="s">
        <v>24038</v>
      </c>
      <c r="C47" s="1" t="s">
        <v>24027</v>
      </c>
    </row>
    <row r="48" spans="2:3">
      <c r="B48" s="1" t="s">
        <v>31882</v>
      </c>
      <c r="C48" s="1" t="s">
        <v>24027</v>
      </c>
    </row>
    <row r="49" spans="2:3">
      <c r="B49" s="1" t="s">
        <v>31883</v>
      </c>
      <c r="C49" s="1" t="s">
        <v>31884</v>
      </c>
    </row>
    <row r="50" spans="2:3">
      <c r="B50" s="1" t="s">
        <v>31885</v>
      </c>
      <c r="C50" s="1" t="s">
        <v>31886</v>
      </c>
    </row>
    <row r="51" spans="2:3">
      <c r="B51" s="1" t="s">
        <v>31887</v>
      </c>
      <c r="C51" s="1" t="s">
        <v>31888</v>
      </c>
    </row>
    <row r="52" spans="2:3">
      <c r="B52" s="1" t="s">
        <v>31889</v>
      </c>
      <c r="C52" s="1" t="s">
        <v>31890</v>
      </c>
    </row>
    <row r="53" spans="2:3">
      <c r="B53" s="1" t="s">
        <v>31891</v>
      </c>
      <c r="C53" s="1" t="s">
        <v>31888</v>
      </c>
    </row>
    <row r="54" spans="2:3">
      <c r="B54" s="1" t="s">
        <v>31892</v>
      </c>
      <c r="C54" s="1" t="s">
        <v>31893</v>
      </c>
    </row>
    <row r="55" spans="2:3">
      <c r="B55" s="1" t="s">
        <v>31894</v>
      </c>
      <c r="C55" s="1" t="s">
        <v>31895</v>
      </c>
    </row>
    <row r="56" spans="2:3">
      <c r="B56" s="1" t="s">
        <v>31896</v>
      </c>
      <c r="C56" s="1" t="s">
        <v>31888</v>
      </c>
    </row>
    <row r="57" spans="2:3">
      <c r="B57" s="1" t="s">
        <v>31897</v>
      </c>
      <c r="C57" s="1" t="s">
        <v>31888</v>
      </c>
    </row>
    <row r="58" spans="2:3" ht="58.5">
      <c r="B58" s="1346" t="s">
        <v>31898</v>
      </c>
      <c r="C58" s="1347" t="s">
        <v>31899</v>
      </c>
    </row>
    <row r="60" spans="2:3">
      <c r="B60" s="24" t="s">
        <v>31900</v>
      </c>
    </row>
  </sheetData>
  <mergeCells count="2">
    <mergeCell ref="I3:J3"/>
    <mergeCell ref="M3:N3"/>
  </mergeCells>
  <hyperlinks>
    <hyperlink ref="B60" r:id="rId1" xr:uid="{BCF19677-77F6-4B07-A7BA-03CB67B7D4F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Аркуш31">
    <tabColor rgb="FF7030A0"/>
  </sheetPr>
  <dimension ref="A3:L27"/>
  <sheetViews>
    <sheetView workbookViewId="0">
      <selection activeCell="A13" sqref="A13:F27"/>
    </sheetView>
  </sheetViews>
  <sheetFormatPr defaultRowHeight="15"/>
  <sheetData>
    <row r="3" spans="1:12">
      <c r="A3" s="368" t="s">
        <v>16636</v>
      </c>
      <c r="B3" s="368" t="s">
        <v>16637</v>
      </c>
      <c r="C3" s="368" t="s">
        <v>16638</v>
      </c>
      <c r="D3" s="368" t="s">
        <v>16639</v>
      </c>
      <c r="E3" s="368" t="s">
        <v>16640</v>
      </c>
      <c r="F3" s="368" t="s">
        <v>16641</v>
      </c>
      <c r="G3" s="368" t="s">
        <v>16642</v>
      </c>
      <c r="H3" s="368" t="s">
        <v>16643</v>
      </c>
      <c r="I3" s="368" t="s">
        <v>16644</v>
      </c>
      <c r="J3" s="368" t="s">
        <v>16645</v>
      </c>
      <c r="K3" s="368" t="s">
        <v>16646</v>
      </c>
      <c r="L3" s="368" t="s">
        <v>16647</v>
      </c>
    </row>
    <row r="4" spans="1:12">
      <c r="A4" t="s">
        <v>16648</v>
      </c>
      <c r="B4">
        <v>50</v>
      </c>
      <c r="C4">
        <v>10</v>
      </c>
      <c r="D4">
        <v>8</v>
      </c>
      <c r="E4">
        <v>10</v>
      </c>
      <c r="F4">
        <v>5</v>
      </c>
      <c r="G4">
        <v>5</v>
      </c>
      <c r="H4">
        <v>8</v>
      </c>
      <c r="I4">
        <v>1</v>
      </c>
      <c r="J4">
        <v>3</v>
      </c>
      <c r="K4" t="s">
        <v>16649</v>
      </c>
    </row>
    <row r="5" spans="1:12">
      <c r="A5" t="s">
        <v>16650</v>
      </c>
      <c r="B5">
        <v>60</v>
      </c>
      <c r="C5">
        <v>10</v>
      </c>
      <c r="D5">
        <v>6</v>
      </c>
      <c r="E5">
        <v>10</v>
      </c>
      <c r="F5">
        <v>4</v>
      </c>
      <c r="G5">
        <v>7</v>
      </c>
      <c r="H5">
        <v>10</v>
      </c>
      <c r="I5">
        <v>1</v>
      </c>
      <c r="J5">
        <v>3</v>
      </c>
      <c r="K5" t="s">
        <v>16651</v>
      </c>
    </row>
    <row r="6" spans="1:12">
      <c r="A6" t="s">
        <v>16652</v>
      </c>
      <c r="B6">
        <v>45</v>
      </c>
      <c r="C6">
        <v>20</v>
      </c>
      <c r="D6">
        <v>10</v>
      </c>
      <c r="E6">
        <v>12</v>
      </c>
      <c r="F6">
        <v>10</v>
      </c>
      <c r="G6">
        <v>5</v>
      </c>
      <c r="H6">
        <v>7</v>
      </c>
      <c r="I6">
        <v>0.5</v>
      </c>
      <c r="J6">
        <v>1.5</v>
      </c>
      <c r="K6" t="s">
        <v>735</v>
      </c>
    </row>
    <row r="7" spans="1:12">
      <c r="A7" t="s">
        <v>16653</v>
      </c>
      <c r="B7">
        <v>60</v>
      </c>
      <c r="C7">
        <v>25</v>
      </c>
      <c r="D7">
        <v>15</v>
      </c>
      <c r="E7">
        <v>14</v>
      </c>
      <c r="F7">
        <v>10</v>
      </c>
      <c r="G7">
        <v>3</v>
      </c>
      <c r="H7">
        <v>5</v>
      </c>
      <c r="I7">
        <v>0.5</v>
      </c>
      <c r="J7">
        <v>1</v>
      </c>
      <c r="K7" t="s">
        <v>735</v>
      </c>
    </row>
    <row r="8" spans="1:12">
      <c r="A8" t="s">
        <v>16281</v>
      </c>
      <c r="B8">
        <v>90</v>
      </c>
      <c r="C8">
        <v>20</v>
      </c>
      <c r="D8">
        <v>6</v>
      </c>
      <c r="E8">
        <v>36</v>
      </c>
      <c r="F8">
        <v>4</v>
      </c>
      <c r="G8">
        <v>10</v>
      </c>
      <c r="H8">
        <v>16</v>
      </c>
      <c r="I8">
        <v>5</v>
      </c>
      <c r="J8">
        <v>8</v>
      </c>
      <c r="K8" t="s">
        <v>16654</v>
      </c>
    </row>
    <row r="9" spans="1:12">
      <c r="A9" t="s">
        <v>16287</v>
      </c>
      <c r="B9">
        <v>60</v>
      </c>
      <c r="C9">
        <v>10</v>
      </c>
      <c r="D9">
        <v>4</v>
      </c>
      <c r="E9">
        <v>44</v>
      </c>
      <c r="F9">
        <v>3</v>
      </c>
      <c r="G9">
        <v>12</v>
      </c>
      <c r="H9">
        <v>14</v>
      </c>
      <c r="I9">
        <v>6</v>
      </c>
      <c r="J9">
        <v>10</v>
      </c>
      <c r="K9" t="s">
        <v>16655</v>
      </c>
    </row>
    <row r="10" spans="1:12">
      <c r="A10" t="s">
        <v>16656</v>
      </c>
      <c r="B10">
        <v>40</v>
      </c>
      <c r="C10">
        <v>20</v>
      </c>
      <c r="D10">
        <v>12</v>
      </c>
      <c r="E10">
        <v>40</v>
      </c>
      <c r="F10">
        <v>10</v>
      </c>
      <c r="G10">
        <v>4</v>
      </c>
      <c r="H10">
        <v>6</v>
      </c>
      <c r="I10">
        <v>0.5</v>
      </c>
      <c r="J10">
        <v>1</v>
      </c>
      <c r="K10" t="s">
        <v>16657</v>
      </c>
      <c r="L10">
        <v>200</v>
      </c>
    </row>
    <row r="13" spans="1:12">
      <c r="A13" s="1487" t="s">
        <v>16976</v>
      </c>
      <c r="B13" s="1487"/>
      <c r="C13" s="1487"/>
      <c r="D13" s="1487"/>
      <c r="E13" s="1487"/>
      <c r="F13" s="1487"/>
    </row>
    <row r="14" spans="1:12">
      <c r="A14" s="293" t="s">
        <v>16321</v>
      </c>
      <c r="B14" s="293" t="s">
        <v>16983</v>
      </c>
      <c r="C14" s="293" t="s">
        <v>14954</v>
      </c>
      <c r="D14" s="293" t="s">
        <v>16984</v>
      </c>
      <c r="E14" s="293" t="s">
        <v>16985</v>
      </c>
      <c r="F14" s="293" t="s">
        <v>10279</v>
      </c>
    </row>
    <row r="15" spans="1:12" ht="18">
      <c r="A15" s="118" t="s">
        <v>16991</v>
      </c>
      <c r="B15" s="118"/>
      <c r="C15" s="119" t="s">
        <v>16992</v>
      </c>
      <c r="D15" s="119" t="s">
        <v>16993</v>
      </c>
      <c r="E15" s="120" t="s">
        <v>16994</v>
      </c>
      <c r="F15" s="121" t="s">
        <v>16995</v>
      </c>
    </row>
    <row r="16" spans="1:12" ht="15.75">
      <c r="A16" s="118" t="s">
        <v>17002</v>
      </c>
      <c r="B16" s="120" t="str">
        <f>MISC!P49&amp;MISC!P50&amp;MISC!P51</f>
        <v/>
      </c>
      <c r="C16" s="120" t="s">
        <v>17003</v>
      </c>
      <c r="D16" s="120"/>
      <c r="E16" s="120"/>
      <c r="F16" s="120" t="s">
        <v>17004</v>
      </c>
    </row>
    <row r="17" spans="1:6" ht="15.75">
      <c r="A17" s="118" t="s">
        <v>17011</v>
      </c>
      <c r="B17" s="120"/>
      <c r="C17" s="120"/>
      <c r="D17" s="120"/>
      <c r="E17" s="120"/>
      <c r="F17" s="120"/>
    </row>
    <row r="18" spans="1:6" ht="15.75">
      <c r="A18" s="118" t="s">
        <v>17019</v>
      </c>
      <c r="B18" s="120"/>
      <c r="C18" s="120"/>
      <c r="D18" s="120"/>
      <c r="E18" s="120"/>
      <c r="F18" s="120"/>
    </row>
    <row r="19" spans="1:6" ht="15.75">
      <c r="A19" s="118" t="s">
        <v>17026</v>
      </c>
      <c r="B19" s="120"/>
      <c r="C19" s="120"/>
      <c r="D19" s="120"/>
      <c r="E19" s="120"/>
      <c r="F19" s="120"/>
    </row>
    <row r="20" spans="1:6" ht="15.75">
      <c r="A20" s="118" t="s">
        <v>17032</v>
      </c>
      <c r="B20" s="120" t="s">
        <v>15528</v>
      </c>
      <c r="C20" s="120"/>
      <c r="D20" s="120"/>
      <c r="E20" s="120"/>
      <c r="F20" s="120"/>
    </row>
    <row r="21" spans="1:6" ht="15.75">
      <c r="A21" s="118" t="s">
        <v>17039</v>
      </c>
      <c r="B21" s="120"/>
      <c r="C21" s="120"/>
      <c r="D21" s="120"/>
      <c r="E21" s="120"/>
      <c r="F21" s="120"/>
    </row>
    <row r="22" spans="1:6" ht="15.75">
      <c r="A22" s="118" t="s">
        <v>17046</v>
      </c>
      <c r="B22" s="120"/>
      <c r="C22" s="120"/>
      <c r="D22" s="120"/>
      <c r="E22" s="120"/>
      <c r="F22" s="120"/>
    </row>
    <row r="23" spans="1:6" ht="15.75">
      <c r="A23" s="118" t="s">
        <v>17052</v>
      </c>
      <c r="B23" s="120" t="s">
        <v>17053</v>
      </c>
      <c r="C23" s="120"/>
      <c r="D23" s="120"/>
      <c r="E23" s="120" t="s">
        <v>17054</v>
      </c>
      <c r="F23" s="120" t="s">
        <v>15386</v>
      </c>
    </row>
    <row r="24" spans="1:6">
      <c r="A24" t="s">
        <v>17058</v>
      </c>
      <c r="B24" t="str">
        <f>Folk!B201</f>
        <v>Haramond Bandoun</v>
      </c>
      <c r="E24" t="s">
        <v>17059</v>
      </c>
    </row>
    <row r="25" spans="1:6">
      <c r="A25" t="s">
        <v>17064</v>
      </c>
      <c r="B25" t="str">
        <f>Folk!B313</f>
        <v>Mansion on Vhezoar Street (BT 238)</v>
      </c>
      <c r="E25" t="s">
        <v>17059</v>
      </c>
    </row>
    <row r="26" spans="1:6">
      <c r="A26" t="s">
        <v>17069</v>
      </c>
      <c r="B26" t="str">
        <f>Folk!B332</f>
        <v xml:space="preserve">Mirt the Moneylender </v>
      </c>
      <c r="E26" t="s">
        <v>17059</v>
      </c>
    </row>
    <row r="27" spans="1:6">
      <c r="A27" t="s">
        <v>17073</v>
      </c>
    </row>
  </sheetData>
  <mergeCells count="1">
    <mergeCell ref="A13:F13"/>
  </mergeCells>
  <hyperlinks>
    <hyperlink ref="F15" r:id="rId1" display="http://forgottenrealms.wikia.com/wiki/Bottom_Feeder_(ship)" xr:uid="{00000000-0004-0000-1900-000000000000}"/>
  </hyperlinks>
  <pageMargins left="0.7" right="0.7" top="0.75" bottom="0.75" header="0.3" footer="0.3"/>
  <tableParts count="2">
    <tablePart r:id="rId2"/>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Лист6">
    <tabColor rgb="FFFFC000"/>
  </sheetPr>
  <dimension ref="A1:Z310"/>
  <sheetViews>
    <sheetView zoomScale="85" zoomScaleNormal="85" workbookViewId="0">
      <pane ySplit="3" topLeftCell="A275" activePane="bottomLeft" state="frozen"/>
      <selection pane="bottomLeft" activeCell="A306" sqref="A306:I309"/>
    </sheetView>
  </sheetViews>
  <sheetFormatPr defaultRowHeight="15"/>
  <cols>
    <col min="1" max="1" width="36.85546875" customWidth="1"/>
    <col min="2" max="2" width="9.85546875" bestFit="1" customWidth="1"/>
    <col min="3" max="3" width="14.5703125" bestFit="1" customWidth="1"/>
    <col min="4" max="4" width="9.28515625" bestFit="1" customWidth="1"/>
    <col min="5" max="5" width="13.42578125" bestFit="1" customWidth="1"/>
    <col min="6" max="6" width="13.42578125" customWidth="1"/>
    <col min="7" max="8" width="37" customWidth="1"/>
    <col min="9" max="9" width="31.7109375" style="38" customWidth="1"/>
    <col min="10" max="11" width="29.140625" customWidth="1"/>
    <col min="12" max="12" width="24.85546875" customWidth="1"/>
    <col min="15" max="15" width="27" bestFit="1" customWidth="1"/>
    <col min="16" max="16" width="15.42578125" customWidth="1"/>
    <col min="17" max="17" width="35.140625" customWidth="1"/>
  </cols>
  <sheetData>
    <row r="1" spans="1:16" ht="23.25">
      <c r="A1" s="1546" t="s">
        <v>445</v>
      </c>
      <c r="B1" s="1546"/>
      <c r="C1" s="1546"/>
      <c r="D1" s="1546"/>
      <c r="E1" s="1352" t="s">
        <v>446</v>
      </c>
      <c r="F1" s="1352"/>
      <c r="G1" s="1353"/>
      <c r="H1" s="1353"/>
      <c r="I1" s="1353"/>
      <c r="J1" s="1353"/>
      <c r="K1" s="671"/>
    </row>
    <row r="2" spans="1:16" ht="21.75">
      <c r="A2" s="1552" t="s">
        <v>16658</v>
      </c>
      <c r="B2" s="1552"/>
      <c r="C2" s="1552"/>
      <c r="D2" s="1552"/>
      <c r="E2" s="1552"/>
      <c r="F2" s="1552"/>
      <c r="G2" s="1552"/>
      <c r="H2" s="1552"/>
      <c r="I2" s="1552"/>
      <c r="J2" s="1552"/>
      <c r="K2" s="1552"/>
      <c r="L2" s="1552"/>
    </row>
    <row r="3" spans="1:16" ht="15.75">
      <c r="A3" s="180" t="s">
        <v>9699</v>
      </c>
      <c r="B3" s="181" t="s">
        <v>10268</v>
      </c>
      <c r="C3" s="181" t="s">
        <v>10269</v>
      </c>
      <c r="D3" s="181" t="s">
        <v>10270</v>
      </c>
      <c r="E3" s="181" t="s">
        <v>10271</v>
      </c>
      <c r="F3" s="181" t="s">
        <v>10272</v>
      </c>
      <c r="G3" s="182" t="s">
        <v>9705</v>
      </c>
      <c r="H3" s="182" t="s">
        <v>9701</v>
      </c>
      <c r="I3" s="183" t="s">
        <v>10273</v>
      </c>
      <c r="J3" s="182" t="s">
        <v>13284</v>
      </c>
      <c r="K3" s="184" t="s">
        <v>10263</v>
      </c>
      <c r="L3" s="184" t="s">
        <v>10262</v>
      </c>
    </row>
    <row r="4" spans="1:16">
      <c r="A4" s="32" t="s">
        <v>16659</v>
      </c>
      <c r="B4" s="1">
        <v>4</v>
      </c>
      <c r="C4" s="1"/>
      <c r="D4" s="1"/>
      <c r="E4" s="1"/>
      <c r="F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 s="1" t="s">
        <v>1878</v>
      </c>
      <c r="H4" s="1"/>
      <c r="I4" s="37"/>
      <c r="J4" s="1"/>
      <c r="K4" s="26"/>
      <c r="L4" s="26" t="s">
        <v>13288</v>
      </c>
      <c r="N4" t="s">
        <v>16660</v>
      </c>
    </row>
    <row r="5" spans="1:16">
      <c r="A5" s="32" t="s">
        <v>16661</v>
      </c>
      <c r="B5" s="1">
        <v>4</v>
      </c>
      <c r="C5" s="1"/>
      <c r="D5" s="1"/>
      <c r="E5" s="1"/>
      <c r="F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 s="1" t="s">
        <v>1878</v>
      </c>
      <c r="H5" s="1"/>
      <c r="I5" s="37"/>
      <c r="J5" s="1"/>
      <c r="K5" s="26"/>
      <c r="L5" s="26" t="s">
        <v>13288</v>
      </c>
      <c r="N5" t="s">
        <v>16662</v>
      </c>
    </row>
    <row r="6" spans="1:16">
      <c r="A6" s="32" t="s">
        <v>10474</v>
      </c>
      <c r="B6" s="1">
        <v>4</v>
      </c>
      <c r="C6" s="1"/>
      <c r="D6" s="1"/>
      <c r="E6" s="1"/>
      <c r="F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 s="1" t="s">
        <v>1878</v>
      </c>
      <c r="H6" s="1"/>
      <c r="I6" s="37"/>
      <c r="J6" s="1"/>
      <c r="K6" s="26"/>
      <c r="L6" s="26" t="s">
        <v>13288</v>
      </c>
      <c r="N6" t="s">
        <v>16663</v>
      </c>
    </row>
    <row r="7" spans="1:16">
      <c r="A7" s="32" t="s">
        <v>10462</v>
      </c>
      <c r="B7" s="1">
        <v>4</v>
      </c>
      <c r="C7" s="1"/>
      <c r="D7" s="1"/>
      <c r="E7" s="1"/>
      <c r="F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 s="1" t="s">
        <v>1878</v>
      </c>
      <c r="H7" s="1"/>
      <c r="I7" s="37"/>
      <c r="J7" s="1"/>
      <c r="K7" s="26"/>
      <c r="L7" s="26" t="s">
        <v>13288</v>
      </c>
      <c r="N7" t="s">
        <v>16664</v>
      </c>
    </row>
    <row r="8" spans="1:16">
      <c r="A8" s="32" t="s">
        <v>16665</v>
      </c>
      <c r="B8" s="1">
        <v>4</v>
      </c>
      <c r="C8" s="1"/>
      <c r="D8" s="1"/>
      <c r="E8" s="1"/>
      <c r="F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8" s="1" t="s">
        <v>1878</v>
      </c>
      <c r="H8" s="1"/>
      <c r="I8" s="37"/>
      <c r="J8" s="1"/>
      <c r="K8" s="26"/>
      <c r="L8" s="26" t="s">
        <v>13288</v>
      </c>
      <c r="N8" t="s">
        <v>16666</v>
      </c>
    </row>
    <row r="9" spans="1:16">
      <c r="A9" s="32" t="s">
        <v>10527</v>
      </c>
      <c r="B9" s="1">
        <v>4</v>
      </c>
      <c r="C9" s="1"/>
      <c r="D9" s="1"/>
      <c r="E9" s="1"/>
      <c r="F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9" s="1" t="s">
        <v>1878</v>
      </c>
      <c r="H9" s="1"/>
      <c r="I9" s="37"/>
      <c r="J9" s="1"/>
      <c r="K9" s="26"/>
      <c r="L9" s="26" t="s">
        <v>13288</v>
      </c>
      <c r="N9" t="s">
        <v>16667</v>
      </c>
    </row>
    <row r="10" spans="1:16">
      <c r="A10" s="32" t="s">
        <v>16668</v>
      </c>
      <c r="B10" s="65">
        <v>3</v>
      </c>
      <c r="C10" s="65">
        <v>2</v>
      </c>
      <c r="D10" s="65"/>
      <c r="E10" s="65"/>
      <c r="F10" s="6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0" s="1" t="s">
        <v>14</v>
      </c>
      <c r="H10" s="1" t="s">
        <v>10545</v>
      </c>
      <c r="I10" s="37" t="s">
        <v>10544</v>
      </c>
      <c r="J10" s="1"/>
      <c r="K10" s="26"/>
      <c r="L10" s="26" t="s">
        <v>13288</v>
      </c>
    </row>
    <row r="11" spans="1:16">
      <c r="A11" s="32" t="s">
        <v>16669</v>
      </c>
      <c r="B11" s="65">
        <v>4</v>
      </c>
      <c r="C11" s="65">
        <v>3</v>
      </c>
      <c r="D11" s="65"/>
      <c r="E11" s="65"/>
      <c r="F11" s="6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1" s="1" t="s">
        <v>14</v>
      </c>
      <c r="H11" s="1" t="s">
        <v>16670</v>
      </c>
      <c r="I11" s="37" t="s">
        <v>10441</v>
      </c>
      <c r="J11" s="1" t="s">
        <v>16671</v>
      </c>
      <c r="K11" s="26"/>
      <c r="L11" s="26" t="s">
        <v>13288</v>
      </c>
    </row>
    <row r="12" spans="1:16">
      <c r="A12" s="32" t="s">
        <v>16672</v>
      </c>
      <c r="B12" s="65">
        <v>3</v>
      </c>
      <c r="C12" s="65">
        <v>3</v>
      </c>
      <c r="D12" s="65"/>
      <c r="E12" s="65"/>
      <c r="F12" s="6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12" s="1" t="s">
        <v>14</v>
      </c>
      <c r="H12" s="1" t="s">
        <v>16673</v>
      </c>
      <c r="I12" s="37" t="s">
        <v>16674</v>
      </c>
      <c r="J12" s="1"/>
      <c r="K12" s="26"/>
      <c r="L12" s="26" t="s">
        <v>13288</v>
      </c>
      <c r="N12" s="1550" t="s">
        <v>9694</v>
      </c>
      <c r="O12" s="1550"/>
      <c r="P12" s="1550"/>
    </row>
    <row r="13" spans="1:16">
      <c r="A13" s="32" t="s">
        <v>16675</v>
      </c>
      <c r="B13" s="65">
        <v>4</v>
      </c>
      <c r="C13" s="65">
        <v>4</v>
      </c>
      <c r="D13" s="65"/>
      <c r="E13" s="65"/>
      <c r="F13" s="6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13" s="1" t="s">
        <v>14</v>
      </c>
      <c r="H13" s="1" t="s">
        <v>10521</v>
      </c>
      <c r="I13" s="37" t="s">
        <v>10520</v>
      </c>
      <c r="J13" s="1"/>
      <c r="K13" s="26"/>
      <c r="L13" s="26" t="s">
        <v>13288</v>
      </c>
      <c r="N13" s="1550"/>
      <c r="O13" s="1550"/>
      <c r="P13" s="1550"/>
    </row>
    <row r="14" spans="1:16" ht="18.75">
      <c r="A14" s="32" t="s">
        <v>16676</v>
      </c>
      <c r="B14" s="65">
        <v>3</v>
      </c>
      <c r="C14" s="65">
        <v>3</v>
      </c>
      <c r="D14" s="65"/>
      <c r="E14" s="65"/>
      <c r="F14" s="6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14" s="1" t="s">
        <v>14</v>
      </c>
      <c r="H14" s="1" t="s">
        <v>10626</v>
      </c>
      <c r="I14" s="37" t="s">
        <v>10625</v>
      </c>
      <c r="J14" s="1" t="s">
        <v>16677</v>
      </c>
      <c r="K14" s="26"/>
      <c r="L14" s="26" t="s">
        <v>13288</v>
      </c>
      <c r="N14" s="1551"/>
      <c r="O14" s="1551"/>
      <c r="P14" s="1551"/>
    </row>
    <row r="15" spans="1:16" ht="18.75">
      <c r="A15" s="32" t="s">
        <v>16678</v>
      </c>
      <c r="B15" s="65">
        <v>3</v>
      </c>
      <c r="C15" s="65">
        <v>2</v>
      </c>
      <c r="D15" s="65"/>
      <c r="E15" s="65"/>
      <c r="F15" s="6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5" s="1" t="s">
        <v>14</v>
      </c>
      <c r="H15" s="1" t="s">
        <v>16679</v>
      </c>
      <c r="I15" s="37"/>
      <c r="J15" s="1"/>
      <c r="K15" s="26"/>
      <c r="L15" s="26" t="s">
        <v>13288</v>
      </c>
      <c r="N15" s="1551"/>
      <c r="O15" s="1551"/>
      <c r="P15" s="1551"/>
    </row>
    <row r="16" spans="1:16" ht="18.75">
      <c r="A16" s="176" t="s">
        <v>16680</v>
      </c>
      <c r="B16" s="366">
        <v>4</v>
      </c>
      <c r="C16" s="366">
        <v>4</v>
      </c>
      <c r="D16" s="366"/>
      <c r="E16" s="366"/>
      <c r="F16"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16" s="37" t="s">
        <v>14</v>
      </c>
      <c r="H16" s="37" t="s">
        <v>16681</v>
      </c>
      <c r="I16" s="42" t="s">
        <v>16682</v>
      </c>
      <c r="J16" s="37"/>
      <c r="K16" s="179"/>
      <c r="L16" s="179" t="s">
        <v>13288</v>
      </c>
      <c r="N16" s="1551"/>
      <c r="O16" s="1551"/>
      <c r="P16" s="1551"/>
    </row>
    <row r="17" spans="1:16" ht="18.75">
      <c r="A17" s="176" t="s">
        <v>11396</v>
      </c>
      <c r="B17" s="366">
        <v>4</v>
      </c>
      <c r="C17" s="366">
        <v>3</v>
      </c>
      <c r="D17" s="366"/>
      <c r="E17" s="366"/>
      <c r="F17"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7" s="37" t="s">
        <v>14</v>
      </c>
      <c r="H17" s="37" t="s">
        <v>11398</v>
      </c>
      <c r="I17" s="37" t="s">
        <v>11397</v>
      </c>
      <c r="J17" s="37"/>
      <c r="K17" s="179"/>
      <c r="L17" s="179" t="s">
        <v>13288</v>
      </c>
      <c r="N17" s="1551"/>
      <c r="O17" s="1551"/>
      <c r="P17" s="1551"/>
    </row>
    <row r="18" spans="1:16" ht="18.75">
      <c r="A18" s="176" t="s">
        <v>16683</v>
      </c>
      <c r="B18" s="37">
        <v>5</v>
      </c>
      <c r="C18" s="37"/>
      <c r="D18" s="37">
        <v>5</v>
      </c>
      <c r="E18" s="37"/>
      <c r="F1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5c5p</v>
      </c>
      <c r="G18" s="37" t="s">
        <v>25</v>
      </c>
      <c r="H18" s="37" t="s">
        <v>10917</v>
      </c>
      <c r="I18" s="37" t="s">
        <v>10916</v>
      </c>
      <c r="J18" s="37"/>
      <c r="K18" s="179"/>
      <c r="L18" s="179" t="s">
        <v>13288</v>
      </c>
      <c r="N18" s="1551"/>
      <c r="O18" s="1551"/>
      <c r="P18" s="1551"/>
    </row>
    <row r="19" spans="1:16" ht="18.75">
      <c r="A19" s="176" t="s">
        <v>16684</v>
      </c>
      <c r="B19" s="37">
        <v>4</v>
      </c>
      <c r="C19" s="37"/>
      <c r="D19" s="37">
        <v>4</v>
      </c>
      <c r="E19" s="37"/>
      <c r="F1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19" s="37" t="s">
        <v>25</v>
      </c>
      <c r="H19" s="37" t="s">
        <v>10373</v>
      </c>
      <c r="I19" s="37"/>
      <c r="J19" s="37"/>
      <c r="K19" s="179"/>
      <c r="L19" s="179" t="s">
        <v>13288</v>
      </c>
      <c r="N19" s="1551"/>
      <c r="O19" s="1551"/>
      <c r="P19" s="1551"/>
    </row>
    <row r="20" spans="1:16" ht="18.75">
      <c r="A20" s="176" t="s">
        <v>10906</v>
      </c>
      <c r="B20" s="37">
        <v>4</v>
      </c>
      <c r="C20" s="37"/>
      <c r="D20" s="37"/>
      <c r="E20" s="37"/>
      <c r="F2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20" s="37" t="s">
        <v>16685</v>
      </c>
      <c r="H20" s="37" t="s">
        <v>10907</v>
      </c>
      <c r="I20" s="37"/>
      <c r="J20" s="37"/>
      <c r="K20" s="179"/>
      <c r="L20" s="179" t="s">
        <v>13288</v>
      </c>
      <c r="N20" s="1551"/>
      <c r="O20" s="1551"/>
      <c r="P20" s="1551"/>
    </row>
    <row r="21" spans="1:16" ht="18.75">
      <c r="A21" s="176" t="s">
        <v>16686</v>
      </c>
      <c r="B21" s="37">
        <v>4</v>
      </c>
      <c r="C21" s="37">
        <v>3</v>
      </c>
      <c r="D21" s="37"/>
      <c r="E21" s="37"/>
      <c r="F2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1" s="42" t="s">
        <v>16687</v>
      </c>
      <c r="H21" s="42" t="s">
        <v>16688</v>
      </c>
      <c r="I21" s="37" t="s">
        <v>16689</v>
      </c>
      <c r="J21" s="37" t="s">
        <v>16690</v>
      </c>
      <c r="K21" s="179"/>
      <c r="L21" s="179" t="s">
        <v>13288</v>
      </c>
      <c r="N21" s="1551"/>
      <c r="O21" s="1551"/>
      <c r="P21" s="1551"/>
    </row>
    <row r="22" spans="1:16" ht="18.75">
      <c r="A22" s="176" t="s">
        <v>12116</v>
      </c>
      <c r="B22" s="366">
        <v>4</v>
      </c>
      <c r="C22" s="366">
        <v>3</v>
      </c>
      <c r="D22" s="366"/>
      <c r="E22" s="366"/>
      <c r="F22"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2" s="37" t="s">
        <v>14</v>
      </c>
      <c r="H22" s="37"/>
      <c r="I22" s="37"/>
      <c r="J22" s="37"/>
      <c r="K22" s="179"/>
      <c r="L22" s="179" t="s">
        <v>13313</v>
      </c>
      <c r="N22" s="1551"/>
      <c r="O22" s="1551"/>
      <c r="P22" s="1551"/>
    </row>
    <row r="23" spans="1:16">
      <c r="A23" s="176" t="s">
        <v>16691</v>
      </c>
      <c r="B23" s="37">
        <v>5</v>
      </c>
      <c r="C23" s="37"/>
      <c r="D23" s="37"/>
      <c r="E23" s="37"/>
      <c r="F2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23" s="37"/>
      <c r="H23" s="37"/>
      <c r="I23" s="37"/>
      <c r="J23" s="37"/>
      <c r="K23" s="179"/>
      <c r="L23" s="179" t="s">
        <v>13313</v>
      </c>
    </row>
    <row r="24" spans="1:16">
      <c r="A24" s="176" t="s">
        <v>16692</v>
      </c>
      <c r="B24" s="37">
        <v>4</v>
      </c>
      <c r="C24" s="37"/>
      <c r="D24" s="37"/>
      <c r="E24" s="37"/>
      <c r="F2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24" s="37"/>
      <c r="H24" s="37"/>
      <c r="I24" s="37"/>
      <c r="J24" s="37"/>
      <c r="K24" s="179"/>
      <c r="L24" s="179" t="s">
        <v>13313</v>
      </c>
    </row>
    <row r="25" spans="1:16">
      <c r="A25" s="176" t="s">
        <v>16693</v>
      </c>
      <c r="B25" s="366">
        <v>4</v>
      </c>
      <c r="C25" s="366">
        <v>3</v>
      </c>
      <c r="D25" s="366"/>
      <c r="E25" s="366"/>
      <c r="F25"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5" s="37" t="s">
        <v>14</v>
      </c>
      <c r="H25" s="37"/>
      <c r="I25" s="37"/>
      <c r="J25" s="37"/>
      <c r="K25" s="179"/>
      <c r="L25" s="179" t="s">
        <v>13313</v>
      </c>
    </row>
    <row r="26" spans="1:16">
      <c r="A26" s="176" t="s">
        <v>16694</v>
      </c>
      <c r="B26" s="366">
        <v>4</v>
      </c>
      <c r="C26" s="366">
        <v>3</v>
      </c>
      <c r="D26" s="366"/>
      <c r="E26" s="366"/>
      <c r="F26"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6" s="37" t="s">
        <v>14</v>
      </c>
      <c r="H26" s="37"/>
      <c r="I26" s="37"/>
      <c r="J26" s="37"/>
      <c r="K26" s="179"/>
      <c r="L26" s="179" t="s">
        <v>13313</v>
      </c>
    </row>
    <row r="27" spans="1:16">
      <c r="A27" s="176" t="s">
        <v>16695</v>
      </c>
      <c r="B27" s="37">
        <v>4</v>
      </c>
      <c r="C27" s="37"/>
      <c r="D27" s="37">
        <v>5</v>
      </c>
      <c r="E27" s="37"/>
      <c r="F2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4c5p</v>
      </c>
      <c r="G27" s="37" t="s">
        <v>25</v>
      </c>
      <c r="H27" s="37"/>
      <c r="I27" s="37"/>
      <c r="J27" s="37"/>
      <c r="K27" s="179"/>
      <c r="L27" s="179" t="s">
        <v>13313</v>
      </c>
    </row>
    <row r="28" spans="1:16">
      <c r="A28" s="176" t="s">
        <v>16696</v>
      </c>
      <c r="B28" s="37">
        <v>4</v>
      </c>
      <c r="C28" s="37"/>
      <c r="D28" s="37">
        <v>4</v>
      </c>
      <c r="E28" s="37"/>
      <c r="F2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28" s="37" t="s">
        <v>25</v>
      </c>
      <c r="H28" s="37"/>
      <c r="I28" s="37"/>
      <c r="J28" s="37"/>
      <c r="K28" s="179"/>
      <c r="L28" s="179" t="s">
        <v>13313</v>
      </c>
    </row>
    <row r="29" spans="1:16">
      <c r="A29" s="176" t="s">
        <v>16697</v>
      </c>
      <c r="B29" s="37">
        <v>4</v>
      </c>
      <c r="C29" s="37"/>
      <c r="D29" s="37">
        <v>4</v>
      </c>
      <c r="E29" s="1"/>
      <c r="F2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29" s="37" t="s">
        <v>25</v>
      </c>
      <c r="H29" s="37"/>
      <c r="I29" s="37"/>
      <c r="J29" s="37"/>
      <c r="K29" s="179"/>
      <c r="L29" s="179" t="s">
        <v>13313</v>
      </c>
    </row>
    <row r="30" spans="1:16">
      <c r="A30" s="176" t="s">
        <v>12136</v>
      </c>
      <c r="B30" s="37">
        <v>4</v>
      </c>
      <c r="C30" s="37"/>
      <c r="D30" s="37">
        <v>4</v>
      </c>
      <c r="E30" s="1"/>
      <c r="F3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0" s="37" t="s">
        <v>25</v>
      </c>
      <c r="H30" s="37"/>
      <c r="I30" s="37"/>
      <c r="J30" s="37"/>
      <c r="K30" s="179"/>
      <c r="L30" s="179" t="s">
        <v>13313</v>
      </c>
    </row>
    <row r="31" spans="1:16">
      <c r="A31" s="176" t="s">
        <v>12180</v>
      </c>
      <c r="B31" s="37">
        <v>5</v>
      </c>
      <c r="C31" s="37"/>
      <c r="D31" s="37"/>
      <c r="E31" s="1"/>
      <c r="F3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31" s="37" t="s">
        <v>29</v>
      </c>
      <c r="H31" s="37"/>
      <c r="I31" s="37"/>
      <c r="J31" s="37"/>
      <c r="K31" s="179"/>
      <c r="L31" s="179" t="s">
        <v>13313</v>
      </c>
    </row>
    <row r="32" spans="1:16">
      <c r="A32" s="176" t="s">
        <v>16698</v>
      </c>
      <c r="B32" s="37">
        <v>4</v>
      </c>
      <c r="C32" s="37"/>
      <c r="D32" s="37">
        <v>4</v>
      </c>
      <c r="E32" s="1"/>
      <c r="F3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2" s="37" t="s">
        <v>16699</v>
      </c>
      <c r="H32" s="37"/>
      <c r="I32" s="37" t="s">
        <v>266</v>
      </c>
      <c r="J32" s="37"/>
      <c r="K32" s="179"/>
      <c r="L32" s="179" t="s">
        <v>13337</v>
      </c>
    </row>
    <row r="33" spans="1:17">
      <c r="A33" s="176" t="s">
        <v>16700</v>
      </c>
      <c r="B33" s="37">
        <v>4</v>
      </c>
      <c r="C33" s="37"/>
      <c r="D33" s="37">
        <v>4</v>
      </c>
      <c r="E33" s="1"/>
      <c r="F3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3" s="37"/>
      <c r="H33" s="37"/>
      <c r="I33" s="37" t="s">
        <v>11649</v>
      </c>
      <c r="J33" s="37"/>
      <c r="K33" s="179"/>
      <c r="L33" s="179" t="s">
        <v>13337</v>
      </c>
    </row>
    <row r="34" spans="1:17">
      <c r="A34" s="176" t="s">
        <v>16701</v>
      </c>
      <c r="B34" s="37">
        <v>4</v>
      </c>
      <c r="C34" s="37"/>
      <c r="D34" s="37"/>
      <c r="E34" s="1"/>
      <c r="F3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4" s="37"/>
      <c r="H34" s="37"/>
      <c r="I34" s="37"/>
      <c r="J34" s="37"/>
      <c r="K34" s="179"/>
      <c r="L34" s="179" t="s">
        <v>13337</v>
      </c>
    </row>
    <row r="35" spans="1:17">
      <c r="A35" s="176" t="s">
        <v>11775</v>
      </c>
      <c r="B35" s="37">
        <v>3</v>
      </c>
      <c r="C35" s="37"/>
      <c r="D35" s="37"/>
      <c r="E35" s="37"/>
      <c r="F3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35" s="37"/>
      <c r="H35" s="37"/>
      <c r="I35" s="37"/>
      <c r="J35" s="37"/>
      <c r="K35" s="179"/>
      <c r="L35" s="179" t="s">
        <v>13337</v>
      </c>
    </row>
    <row r="36" spans="1:17">
      <c r="A36" s="176" t="s">
        <v>16702</v>
      </c>
      <c r="B36" s="37">
        <v>5</v>
      </c>
      <c r="C36" s="37"/>
      <c r="D36" s="37"/>
      <c r="E36" s="37"/>
      <c r="F3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36" s="37"/>
      <c r="H36" s="37"/>
      <c r="I36" s="37"/>
      <c r="J36" s="37"/>
      <c r="K36" s="179"/>
      <c r="L36" s="179" t="s">
        <v>13337</v>
      </c>
    </row>
    <row r="37" spans="1:17">
      <c r="A37" s="176" t="s">
        <v>16703</v>
      </c>
      <c r="B37" s="366">
        <v>4</v>
      </c>
      <c r="C37" s="366">
        <v>4</v>
      </c>
      <c r="D37" s="366"/>
      <c r="E37" s="366"/>
      <c r="F37"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37" s="37" t="s">
        <v>14</v>
      </c>
      <c r="H37" s="37"/>
      <c r="I37" s="37"/>
      <c r="J37" s="37"/>
      <c r="K37" s="179"/>
      <c r="L37" s="179" t="s">
        <v>13337</v>
      </c>
    </row>
    <row r="38" spans="1:17">
      <c r="A38" s="176" t="s">
        <v>16704</v>
      </c>
      <c r="B38" s="366">
        <v>4</v>
      </c>
      <c r="C38" s="366">
        <v>2</v>
      </c>
      <c r="D38" s="366"/>
      <c r="E38" s="366"/>
      <c r="F38"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4c2a</v>
      </c>
      <c r="G38" s="37" t="s">
        <v>14</v>
      </c>
      <c r="H38" s="37"/>
      <c r="I38" s="37" t="s">
        <v>11750</v>
      </c>
      <c r="J38" s="37"/>
      <c r="K38" s="179"/>
      <c r="L38" s="179" t="s">
        <v>13337</v>
      </c>
    </row>
    <row r="39" spans="1:17">
      <c r="A39" s="176" t="s">
        <v>16705</v>
      </c>
      <c r="B39" s="37">
        <v>3</v>
      </c>
      <c r="C39" s="37"/>
      <c r="D39" s="37">
        <v>3</v>
      </c>
      <c r="E39" s="37"/>
      <c r="F3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3c3p</v>
      </c>
      <c r="G39" s="37" t="s">
        <v>25</v>
      </c>
      <c r="H39" s="37"/>
      <c r="I39" s="37"/>
      <c r="J39" s="37"/>
      <c r="K39" s="179"/>
      <c r="L39" s="179" t="s">
        <v>13337</v>
      </c>
    </row>
    <row r="40" spans="1:17">
      <c r="A40" s="176" t="s">
        <v>16706</v>
      </c>
      <c r="B40" s="37">
        <v>4</v>
      </c>
      <c r="C40" s="37"/>
      <c r="D40" s="37">
        <v>3</v>
      </c>
      <c r="E40" s="37"/>
      <c r="F4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40" s="37" t="s">
        <v>25</v>
      </c>
      <c r="H40" s="37"/>
      <c r="I40" s="37" t="s">
        <v>264</v>
      </c>
      <c r="J40" s="37"/>
      <c r="K40" s="179"/>
      <c r="L40" s="179" t="s">
        <v>13337</v>
      </c>
      <c r="M40" s="1549" t="s">
        <v>16707</v>
      </c>
      <c r="N40" s="1549"/>
      <c r="O40" s="1549"/>
      <c r="P40" s="1549"/>
      <c r="Q40" s="1549"/>
    </row>
    <row r="41" spans="1:17" ht="15" customHeight="1">
      <c r="A41" s="176" t="s">
        <v>16708</v>
      </c>
      <c r="B41" s="37">
        <v>4</v>
      </c>
      <c r="C41" s="37"/>
      <c r="D41" s="37">
        <v>4</v>
      </c>
      <c r="E41" s="37"/>
      <c r="F4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41" s="37" t="s">
        <v>25</v>
      </c>
      <c r="H41" s="37"/>
      <c r="I41" s="37"/>
      <c r="J41" s="37"/>
      <c r="K41" s="179"/>
      <c r="L41" s="179" t="s">
        <v>13337</v>
      </c>
      <c r="M41" s="1547" t="s">
        <v>16709</v>
      </c>
      <c r="N41" s="1547"/>
      <c r="O41" s="1547"/>
      <c r="P41" s="1547"/>
      <c r="Q41" s="1547"/>
    </row>
    <row r="42" spans="1:17" ht="30">
      <c r="A42" s="426" t="s">
        <v>16710</v>
      </c>
      <c r="B42" s="366">
        <v>3</v>
      </c>
      <c r="C42" s="366">
        <v>2</v>
      </c>
      <c r="D42" s="366"/>
      <c r="E42" s="366"/>
      <c r="F42"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42" s="37" t="s">
        <v>14</v>
      </c>
      <c r="H42" s="37"/>
      <c r="I42" s="37"/>
      <c r="J42" s="37"/>
      <c r="K42" s="179"/>
      <c r="L42" s="179" t="s">
        <v>13345</v>
      </c>
      <c r="M42" s="1547"/>
      <c r="N42" s="1547"/>
      <c r="O42" s="1547"/>
      <c r="P42" s="1547"/>
      <c r="Q42" s="1547"/>
    </row>
    <row r="43" spans="1:17">
      <c r="A43" s="176" t="s">
        <v>16711</v>
      </c>
      <c r="B43" s="37">
        <v>3</v>
      </c>
      <c r="C43" s="37">
        <v>4</v>
      </c>
      <c r="D43" s="37">
        <v>4</v>
      </c>
      <c r="E43" s="37"/>
      <c r="F4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3c4a4p</v>
      </c>
      <c r="G43" s="37" t="s">
        <v>16712</v>
      </c>
      <c r="H43" s="37"/>
      <c r="I43" s="37"/>
      <c r="J43" s="37"/>
      <c r="K43" s="179"/>
      <c r="L43" s="179" t="s">
        <v>13345</v>
      </c>
      <c r="M43" s="1547"/>
      <c r="N43" s="1547"/>
      <c r="O43" s="1547"/>
      <c r="P43" s="1547"/>
      <c r="Q43" s="1547"/>
    </row>
    <row r="44" spans="1:17">
      <c r="A44" s="176" t="s">
        <v>16713</v>
      </c>
      <c r="B44" s="37">
        <v>3</v>
      </c>
      <c r="C44" s="37"/>
      <c r="D44" s="37"/>
      <c r="E44" s="37"/>
      <c r="F4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44" s="37"/>
      <c r="H44" s="37"/>
      <c r="I44" s="37"/>
      <c r="J44" s="37"/>
      <c r="K44" s="179"/>
      <c r="L44" s="179" t="s">
        <v>13345</v>
      </c>
      <c r="M44" s="1547"/>
      <c r="N44" s="1547"/>
      <c r="O44" s="1547"/>
      <c r="P44" s="1547"/>
      <c r="Q44" s="1547"/>
    </row>
    <row r="45" spans="1:17">
      <c r="A45" s="176" t="s">
        <v>65</v>
      </c>
      <c r="B45" s="37">
        <v>4</v>
      </c>
      <c r="C45" s="37"/>
      <c r="D45" s="37"/>
      <c r="E45" s="37"/>
      <c r="F4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5" s="37"/>
      <c r="H45" s="37"/>
      <c r="I45" s="37"/>
      <c r="J45" s="37"/>
      <c r="K45" s="179"/>
      <c r="L45" s="179" t="s">
        <v>13345</v>
      </c>
      <c r="M45" s="1547"/>
      <c r="N45" s="1547"/>
      <c r="O45" s="1547"/>
      <c r="P45" s="1547"/>
      <c r="Q45" s="1547"/>
    </row>
    <row r="46" spans="1:17">
      <c r="A46" s="176" t="s">
        <v>16714</v>
      </c>
      <c r="B46" s="37">
        <v>4</v>
      </c>
      <c r="C46" s="37"/>
      <c r="D46" s="37"/>
      <c r="E46" s="37"/>
      <c r="F4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6" s="37"/>
      <c r="H46" s="37"/>
      <c r="I46" s="37"/>
      <c r="J46" s="37"/>
      <c r="K46" s="179"/>
      <c r="L46" s="179" t="s">
        <v>13345</v>
      </c>
      <c r="M46" s="1547"/>
      <c r="N46" s="1547"/>
      <c r="O46" s="1547"/>
      <c r="P46" s="1547"/>
      <c r="Q46" s="1547"/>
    </row>
    <row r="47" spans="1:17">
      <c r="A47" s="176" t="s">
        <v>16715</v>
      </c>
      <c r="B47" s="37">
        <v>4</v>
      </c>
      <c r="C47" s="37"/>
      <c r="D47" s="37"/>
      <c r="E47" s="37"/>
      <c r="F4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7" s="37"/>
      <c r="H47" s="37"/>
      <c r="I47" s="37"/>
      <c r="J47" s="37"/>
      <c r="K47" s="179"/>
      <c r="L47" s="179" t="s">
        <v>13345</v>
      </c>
      <c r="M47" s="1547"/>
      <c r="N47" s="1547"/>
      <c r="O47" s="1547"/>
      <c r="P47" s="1547"/>
      <c r="Q47" s="1547"/>
    </row>
    <row r="48" spans="1:17">
      <c r="A48" s="176" t="s">
        <v>16716</v>
      </c>
      <c r="B48" s="37">
        <v>4</v>
      </c>
      <c r="C48" s="37"/>
      <c r="D48" s="37"/>
      <c r="E48" s="37"/>
      <c r="F4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8" s="37"/>
      <c r="H48" s="37"/>
      <c r="I48" s="37"/>
      <c r="J48" s="37"/>
      <c r="K48" s="179"/>
      <c r="L48" s="179" t="s">
        <v>13345</v>
      </c>
      <c r="M48" s="1547"/>
      <c r="N48" s="1547"/>
      <c r="O48" s="1547"/>
      <c r="P48" s="1547"/>
      <c r="Q48" s="1547"/>
    </row>
    <row r="49" spans="1:17">
      <c r="A49" s="176" t="s">
        <v>12697</v>
      </c>
      <c r="B49" s="37">
        <v>3</v>
      </c>
      <c r="C49" s="37"/>
      <c r="D49" s="37"/>
      <c r="E49" s="37"/>
      <c r="F4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49" s="37"/>
      <c r="H49" s="37"/>
      <c r="I49" s="37"/>
      <c r="J49" s="37"/>
      <c r="K49" s="179"/>
      <c r="L49" s="179" t="s">
        <v>13345</v>
      </c>
      <c r="M49" s="1547"/>
      <c r="N49" s="1547"/>
      <c r="O49" s="1547"/>
      <c r="P49" s="1547"/>
      <c r="Q49" s="1547"/>
    </row>
    <row r="50" spans="1:17">
      <c r="A50" s="176" t="s">
        <v>16717</v>
      </c>
      <c r="B50" s="366">
        <v>3</v>
      </c>
      <c r="C50" s="366">
        <v>3</v>
      </c>
      <c r="D50" s="366"/>
      <c r="E50" s="366"/>
      <c r="F50"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50" s="37" t="s">
        <v>14</v>
      </c>
      <c r="H50" s="37"/>
      <c r="I50" s="37"/>
      <c r="J50" s="37"/>
      <c r="K50" s="179"/>
      <c r="L50" s="179" t="s">
        <v>13345</v>
      </c>
      <c r="M50" s="1547"/>
      <c r="N50" s="1547"/>
      <c r="O50" s="1547"/>
      <c r="P50" s="1547"/>
      <c r="Q50" s="1547"/>
    </row>
    <row r="51" spans="1:17">
      <c r="A51" s="176" t="s">
        <v>12830</v>
      </c>
      <c r="B51" s="37">
        <v>4</v>
      </c>
      <c r="C51" s="37"/>
      <c r="D51" s="37">
        <v>4</v>
      </c>
      <c r="E51" s="37"/>
      <c r="F5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51" s="37" t="s">
        <v>25</v>
      </c>
      <c r="H51" s="37"/>
      <c r="I51" s="37" t="s">
        <v>12832</v>
      </c>
      <c r="J51" s="37"/>
      <c r="K51" s="179"/>
      <c r="L51" s="179" t="s">
        <v>13345</v>
      </c>
      <c r="M51" s="1549" t="s">
        <v>16718</v>
      </c>
      <c r="N51" s="1549"/>
      <c r="O51" s="1549"/>
      <c r="P51" s="1549"/>
      <c r="Q51" s="1549"/>
    </row>
    <row r="52" spans="1:17" ht="15" customHeight="1">
      <c r="A52" s="176" t="s">
        <v>16719</v>
      </c>
      <c r="B52" s="37">
        <v>3</v>
      </c>
      <c r="C52" s="37"/>
      <c r="D52" s="37">
        <v>5</v>
      </c>
      <c r="E52" s="37"/>
      <c r="F5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3c5p</v>
      </c>
      <c r="G52" s="37" t="s">
        <v>25</v>
      </c>
      <c r="H52" s="37"/>
      <c r="I52" s="37"/>
      <c r="J52" s="37"/>
      <c r="K52" s="179"/>
      <c r="L52" s="179" t="s">
        <v>13345</v>
      </c>
      <c r="M52" s="1548" t="s">
        <v>16720</v>
      </c>
      <c r="N52" s="1548"/>
      <c r="O52" s="1548"/>
      <c r="P52" s="1548"/>
      <c r="Q52" s="1548"/>
    </row>
    <row r="53" spans="1:17" ht="15" customHeight="1">
      <c r="A53" s="176" t="s">
        <v>16721</v>
      </c>
      <c r="B53" s="37">
        <v>4</v>
      </c>
      <c r="C53" s="37"/>
      <c r="D53" s="37">
        <v>5</v>
      </c>
      <c r="E53" s="37"/>
      <c r="F5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4c5p</v>
      </c>
      <c r="G53" s="37" t="s">
        <v>25</v>
      </c>
      <c r="H53" s="37"/>
      <c r="I53" s="37"/>
      <c r="J53" s="37"/>
      <c r="K53" s="179"/>
      <c r="L53" s="179" t="s">
        <v>13345</v>
      </c>
      <c r="M53" s="1548"/>
      <c r="N53" s="1548"/>
      <c r="O53" s="1548"/>
      <c r="P53" s="1548"/>
      <c r="Q53" s="1548"/>
    </row>
    <row r="54" spans="1:17" ht="15" customHeight="1">
      <c r="A54" s="176" t="s">
        <v>16722</v>
      </c>
      <c r="B54" s="37">
        <v>5</v>
      </c>
      <c r="C54" s="37"/>
      <c r="D54" s="37">
        <v>4</v>
      </c>
      <c r="E54" s="37"/>
      <c r="F5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5c4p</v>
      </c>
      <c r="G54" s="37" t="s">
        <v>25</v>
      </c>
      <c r="H54" s="37"/>
      <c r="I54" s="37"/>
      <c r="J54" s="37"/>
      <c r="K54" s="179"/>
      <c r="L54" s="179" t="s">
        <v>13345</v>
      </c>
      <c r="M54" s="1548"/>
      <c r="N54" s="1548"/>
      <c r="O54" s="1548"/>
      <c r="P54" s="1548"/>
      <c r="Q54" s="1548"/>
    </row>
    <row r="55" spans="1:17" ht="15" customHeight="1">
      <c r="A55" s="176" t="s">
        <v>16723</v>
      </c>
      <c r="B55" s="37"/>
      <c r="C55" s="37"/>
      <c r="D55" s="37"/>
      <c r="E55" s="37">
        <v>2</v>
      </c>
      <c r="F5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55" s="37"/>
      <c r="H55" s="37"/>
      <c r="I55" s="37"/>
      <c r="J55" s="37"/>
      <c r="K55" s="179"/>
      <c r="L55" s="179" t="s">
        <v>13363</v>
      </c>
      <c r="M55" s="1548"/>
      <c r="N55" s="1548"/>
      <c r="O55" s="1548"/>
      <c r="P55" s="1548"/>
      <c r="Q55" s="1548"/>
    </row>
    <row r="56" spans="1:17" ht="15" customHeight="1">
      <c r="A56" s="176" t="s">
        <v>16724</v>
      </c>
      <c r="B56" s="37">
        <v>4</v>
      </c>
      <c r="C56" s="37"/>
      <c r="D56" s="37"/>
      <c r="E56" s="37"/>
      <c r="F5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6" s="37"/>
      <c r="H56" s="37"/>
      <c r="I56" s="37"/>
      <c r="J56" s="37"/>
      <c r="K56" s="179"/>
      <c r="L56" s="179" t="s">
        <v>13363</v>
      </c>
      <c r="M56" s="1548"/>
      <c r="N56" s="1548"/>
      <c r="O56" s="1548"/>
      <c r="P56" s="1548"/>
      <c r="Q56" s="1548"/>
    </row>
    <row r="57" spans="1:17" ht="15" customHeight="1">
      <c r="A57" s="426" t="s">
        <v>16725</v>
      </c>
      <c r="B57" s="37">
        <v>2</v>
      </c>
      <c r="C57" s="37">
        <v>5</v>
      </c>
      <c r="D57" s="37">
        <v>2</v>
      </c>
      <c r="E57" s="37"/>
      <c r="F5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2c5a2p</v>
      </c>
      <c r="G57" s="37" t="s">
        <v>16726</v>
      </c>
      <c r="H57" s="37"/>
      <c r="I57" s="37"/>
      <c r="J57" s="37"/>
      <c r="K57" s="179"/>
      <c r="L57" s="179" t="s">
        <v>13363</v>
      </c>
      <c r="M57" s="1548"/>
      <c r="N57" s="1548"/>
      <c r="O57" s="1548"/>
      <c r="P57" s="1548"/>
      <c r="Q57" s="1548"/>
    </row>
    <row r="58" spans="1:17" ht="15" customHeight="1">
      <c r="A58" s="176" t="s">
        <v>12447</v>
      </c>
      <c r="B58" s="37">
        <v>4</v>
      </c>
      <c r="C58" s="37">
        <v>4</v>
      </c>
      <c r="D58" s="37"/>
      <c r="E58" s="37"/>
      <c r="F5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58" s="37" t="s">
        <v>16727</v>
      </c>
      <c r="H58" s="37"/>
      <c r="I58" s="37"/>
      <c r="J58" s="37" t="s">
        <v>16728</v>
      </c>
      <c r="K58" s="179"/>
      <c r="L58" s="179" t="s">
        <v>13363</v>
      </c>
      <c r="M58" s="1548"/>
      <c r="N58" s="1548"/>
      <c r="O58" s="1548"/>
      <c r="P58" s="1548"/>
      <c r="Q58" s="1548"/>
    </row>
    <row r="59" spans="1:17" ht="15" customHeight="1">
      <c r="A59" s="176" t="s">
        <v>16729</v>
      </c>
      <c r="B59" s="37">
        <v>4</v>
      </c>
      <c r="C59" s="37"/>
      <c r="D59" s="37"/>
      <c r="E59" s="37"/>
      <c r="F5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9" s="37"/>
      <c r="H59" s="37"/>
      <c r="I59" s="37"/>
      <c r="J59" s="37"/>
      <c r="K59" s="179"/>
      <c r="L59" s="179" t="s">
        <v>13363</v>
      </c>
      <c r="M59" s="1548"/>
      <c r="N59" s="1548"/>
      <c r="O59" s="1548"/>
      <c r="P59" s="1548"/>
      <c r="Q59" s="1548"/>
    </row>
    <row r="60" spans="1:17" ht="15" customHeight="1">
      <c r="A60" s="176" t="s">
        <v>16730</v>
      </c>
      <c r="B60" s="37">
        <v>3</v>
      </c>
      <c r="C60" s="37"/>
      <c r="D60" s="37"/>
      <c r="E60" s="37"/>
      <c r="F6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60" s="37"/>
      <c r="H60" s="37"/>
      <c r="I60" s="37"/>
      <c r="J60" s="37"/>
      <c r="K60" s="179"/>
      <c r="L60" s="179" t="s">
        <v>13363</v>
      </c>
      <c r="M60" s="1548"/>
      <c r="N60" s="1548"/>
      <c r="O60" s="1548"/>
      <c r="P60" s="1548"/>
      <c r="Q60" s="1548"/>
    </row>
    <row r="61" spans="1:17" ht="15" customHeight="1">
      <c r="A61" s="176" t="s">
        <v>12462</v>
      </c>
      <c r="B61" s="366">
        <v>3</v>
      </c>
      <c r="C61" s="366">
        <v>2</v>
      </c>
      <c r="D61" s="366"/>
      <c r="E61" s="366"/>
      <c r="F61"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61" s="37" t="s">
        <v>14</v>
      </c>
      <c r="H61" s="37"/>
      <c r="I61" s="37" t="s">
        <v>12463</v>
      </c>
      <c r="J61" s="37"/>
      <c r="K61" s="179"/>
      <c r="L61" s="179" t="s">
        <v>13363</v>
      </c>
      <c r="M61" s="1548"/>
      <c r="N61" s="1548"/>
      <c r="O61" s="1548"/>
      <c r="P61" s="1548"/>
      <c r="Q61" s="1548"/>
    </row>
    <row r="62" spans="1:17">
      <c r="A62" s="176" t="s">
        <v>12482</v>
      </c>
      <c r="B62" s="366">
        <v>2</v>
      </c>
      <c r="C62" s="366">
        <v>3</v>
      </c>
      <c r="D62" s="366"/>
      <c r="E62" s="366"/>
      <c r="F62"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2c3a</v>
      </c>
      <c r="G62" s="37" t="s">
        <v>14</v>
      </c>
      <c r="H62" s="37"/>
      <c r="I62" s="37" t="s">
        <v>12483</v>
      </c>
      <c r="J62" s="37"/>
      <c r="K62" s="179"/>
      <c r="L62" s="179" t="s">
        <v>13363</v>
      </c>
      <c r="M62" s="1549" t="s">
        <v>16731</v>
      </c>
      <c r="N62" s="1549"/>
      <c r="O62" s="1549"/>
      <c r="P62" s="1549"/>
      <c r="Q62" s="1549"/>
    </row>
    <row r="63" spans="1:17">
      <c r="A63" s="176" t="s">
        <v>16732</v>
      </c>
      <c r="B63" s="366">
        <v>3</v>
      </c>
      <c r="C63" s="366">
        <v>4</v>
      </c>
      <c r="D63" s="366"/>
      <c r="E63" s="366"/>
      <c r="F63"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63" s="37" t="s">
        <v>14</v>
      </c>
      <c r="H63" s="37"/>
      <c r="I63" s="37" t="s">
        <v>16733</v>
      </c>
      <c r="J63" s="37"/>
      <c r="K63" s="179"/>
      <c r="L63" s="179" t="s">
        <v>13363</v>
      </c>
      <c r="M63" s="1548" t="s">
        <v>16734</v>
      </c>
      <c r="N63" s="1548"/>
      <c r="O63" s="1548"/>
      <c r="P63" s="1548"/>
      <c r="Q63" s="1548"/>
    </row>
    <row r="64" spans="1:17">
      <c r="A64" s="176" t="s">
        <v>12441</v>
      </c>
      <c r="B64" s="366">
        <v>2</v>
      </c>
      <c r="C64" s="366">
        <v>1</v>
      </c>
      <c r="D64" s="366"/>
      <c r="E64" s="366"/>
      <c r="F64"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64" s="37" t="s">
        <v>14</v>
      </c>
      <c r="H64" s="37"/>
      <c r="I64" s="37"/>
      <c r="J64" s="37"/>
      <c r="K64" s="179"/>
      <c r="L64" s="179" t="s">
        <v>13363</v>
      </c>
      <c r="M64" s="1548"/>
      <c r="N64" s="1548"/>
      <c r="O64" s="1548"/>
      <c r="P64" s="1548"/>
      <c r="Q64" s="1548"/>
    </row>
    <row r="65" spans="1:26">
      <c r="A65" s="176" t="s">
        <v>16735</v>
      </c>
      <c r="B65" s="37">
        <v>4</v>
      </c>
      <c r="C65" s="37"/>
      <c r="D65" s="37"/>
      <c r="E65" s="37"/>
      <c r="F6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5" s="37" t="s">
        <v>16736</v>
      </c>
      <c r="H65" s="37"/>
      <c r="I65" s="37" t="s">
        <v>287</v>
      </c>
      <c r="J65" s="37"/>
      <c r="K65" s="179"/>
      <c r="L65" s="179" t="s">
        <v>13370</v>
      </c>
      <c r="M65" s="1548"/>
      <c r="N65" s="1548"/>
      <c r="O65" s="1548"/>
      <c r="P65" s="1548"/>
      <c r="Q65" s="1548"/>
      <c r="X65" t="s">
        <v>16737</v>
      </c>
      <c r="Y65" t="s">
        <v>16738</v>
      </c>
      <c r="Z65" t="s">
        <v>16739</v>
      </c>
    </row>
    <row r="66" spans="1:26">
      <c r="A66" s="176" t="s">
        <v>11378</v>
      </c>
      <c r="B66" s="37">
        <v>4</v>
      </c>
      <c r="C66" s="37"/>
      <c r="D66" s="37"/>
      <c r="E66" s="37"/>
      <c r="F6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6" s="37"/>
      <c r="H66" s="37"/>
      <c r="I66" s="37"/>
      <c r="J66" s="37"/>
      <c r="K66" s="179"/>
      <c r="L66" s="179" t="s">
        <v>13370</v>
      </c>
      <c r="M66" s="1548"/>
      <c r="N66" s="1548"/>
      <c r="O66" s="1548"/>
      <c r="P66" s="1548"/>
      <c r="Q66" s="1548"/>
      <c r="W66">
        <v>1</v>
      </c>
      <c r="X66" t="s">
        <v>16740</v>
      </c>
      <c r="Y66" t="s">
        <v>16741</v>
      </c>
      <c r="Z66" t="s">
        <v>16742</v>
      </c>
    </row>
    <row r="67" spans="1:26">
      <c r="A67" s="176" t="s">
        <v>16743</v>
      </c>
      <c r="B67" s="37">
        <v>4</v>
      </c>
      <c r="C67" s="37"/>
      <c r="D67" s="37"/>
      <c r="E67" s="37"/>
      <c r="F6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7" s="37"/>
      <c r="H67" s="37"/>
      <c r="I67" s="37"/>
      <c r="J67" s="37"/>
      <c r="K67" s="179"/>
      <c r="L67" s="179" t="s">
        <v>13370</v>
      </c>
      <c r="M67" s="1548"/>
      <c r="N67" s="1548"/>
      <c r="O67" s="1548"/>
      <c r="P67" s="1548"/>
      <c r="Q67" s="1548"/>
      <c r="W67">
        <v>2</v>
      </c>
      <c r="X67" t="s">
        <v>16744</v>
      </c>
      <c r="Y67" t="s">
        <v>16745</v>
      </c>
      <c r="Z67" t="s">
        <v>16746</v>
      </c>
    </row>
    <row r="68" spans="1:26">
      <c r="A68" s="176" t="s">
        <v>414</v>
      </c>
      <c r="B68" s="37">
        <v>4</v>
      </c>
      <c r="C68" s="37"/>
      <c r="D68" s="37"/>
      <c r="E68" s="37"/>
      <c r="F6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8" s="37" t="s">
        <v>16747</v>
      </c>
      <c r="H68" s="37"/>
      <c r="I68" s="37" t="s">
        <v>11128</v>
      </c>
      <c r="J68" s="37"/>
      <c r="K68" s="179"/>
      <c r="L68" s="179" t="s">
        <v>13370</v>
      </c>
      <c r="M68" s="1548"/>
      <c r="N68" s="1548"/>
      <c r="O68" s="1548"/>
      <c r="P68" s="1548"/>
      <c r="Q68" s="1548"/>
      <c r="W68">
        <v>3</v>
      </c>
      <c r="X68" t="s">
        <v>16748</v>
      </c>
      <c r="Y68" t="s">
        <v>16749</v>
      </c>
      <c r="Z68" t="s">
        <v>16750</v>
      </c>
    </row>
    <row r="69" spans="1:26">
      <c r="A69" s="176" t="s">
        <v>11095</v>
      </c>
      <c r="B69" s="366">
        <v>3</v>
      </c>
      <c r="C69" s="366">
        <v>1</v>
      </c>
      <c r="D69" s="366"/>
      <c r="E69" s="366"/>
      <c r="F69"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3c1a</v>
      </c>
      <c r="G69" s="37" t="s">
        <v>14</v>
      </c>
      <c r="H69" s="37"/>
      <c r="I69" s="37" t="s">
        <v>11097</v>
      </c>
      <c r="J69" s="37"/>
      <c r="K69" s="179"/>
      <c r="L69" s="179" t="s">
        <v>13370</v>
      </c>
      <c r="M69" s="1548"/>
      <c r="N69" s="1548"/>
      <c r="O69" s="1548"/>
      <c r="P69" s="1548"/>
      <c r="Q69" s="1548"/>
      <c r="W69">
        <v>4</v>
      </c>
      <c r="X69" t="s">
        <v>16751</v>
      </c>
      <c r="Y69" t="s">
        <v>16752</v>
      </c>
      <c r="Z69" t="s">
        <v>16753</v>
      </c>
    </row>
    <row r="70" spans="1:26">
      <c r="A70" s="176" t="s">
        <v>11091</v>
      </c>
      <c r="B70" s="37">
        <v>3</v>
      </c>
      <c r="C70" s="37"/>
      <c r="D70" s="37">
        <v>5</v>
      </c>
      <c r="E70" s="37"/>
      <c r="F7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3c5p</v>
      </c>
      <c r="G70" s="37" t="s">
        <v>25</v>
      </c>
      <c r="H70" s="37"/>
      <c r="I70" s="37" t="s">
        <v>344</v>
      </c>
      <c r="J70" s="37"/>
      <c r="K70" s="179"/>
      <c r="L70" s="179" t="s">
        <v>13370</v>
      </c>
      <c r="M70" s="1548"/>
      <c r="N70" s="1548"/>
      <c r="O70" s="1548"/>
      <c r="P70" s="1548"/>
      <c r="Q70" s="1548"/>
      <c r="W70">
        <v>5</v>
      </c>
      <c r="X70" t="s">
        <v>16754</v>
      </c>
      <c r="Y70" t="s">
        <v>16755</v>
      </c>
      <c r="Z70" t="s">
        <v>16756</v>
      </c>
    </row>
    <row r="71" spans="1:26">
      <c r="A71" s="176" t="s">
        <v>11209</v>
      </c>
      <c r="B71" s="37">
        <v>4</v>
      </c>
      <c r="C71" s="37">
        <v>3</v>
      </c>
      <c r="D71" s="37">
        <v>3</v>
      </c>
      <c r="E71" s="37"/>
      <c r="F7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4c3a3p</v>
      </c>
      <c r="G71" s="37" t="s">
        <v>16757</v>
      </c>
      <c r="H71" s="37"/>
      <c r="I71" s="37"/>
      <c r="J71" s="37"/>
      <c r="K71" s="179"/>
      <c r="L71" s="179" t="s">
        <v>13370</v>
      </c>
      <c r="M71" s="1548"/>
      <c r="N71" s="1548"/>
      <c r="O71" s="1548"/>
      <c r="P71" s="1548"/>
      <c r="Q71" s="1548"/>
    </row>
    <row r="72" spans="1:26">
      <c r="A72" s="176" t="s">
        <v>16758</v>
      </c>
      <c r="B72" s="37">
        <v>4</v>
      </c>
      <c r="C72" s="37">
        <v>3</v>
      </c>
      <c r="D72" s="37">
        <v>2</v>
      </c>
      <c r="E72" s="37"/>
      <c r="F7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4c3a2p</v>
      </c>
      <c r="G72" s="37" t="s">
        <v>16757</v>
      </c>
      <c r="H72" s="37"/>
      <c r="I72" s="37" t="s">
        <v>233</v>
      </c>
      <c r="J72" s="37"/>
      <c r="K72" s="179"/>
      <c r="L72" s="179" t="s">
        <v>13370</v>
      </c>
      <c r="M72" s="1548"/>
      <c r="N72" s="1548"/>
      <c r="O72" s="1548"/>
      <c r="P72" s="1548"/>
      <c r="Q72" s="1548"/>
    </row>
    <row r="73" spans="1:26">
      <c r="A73" s="176" t="s">
        <v>16759</v>
      </c>
      <c r="B73" s="37">
        <v>4</v>
      </c>
      <c r="C73" s="37"/>
      <c r="D73" s="37"/>
      <c r="E73" s="37"/>
      <c r="F7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3" s="37"/>
      <c r="H73" s="37"/>
      <c r="I73" s="37"/>
      <c r="J73" s="37"/>
      <c r="K73" s="179"/>
      <c r="L73" s="179" t="s">
        <v>13370</v>
      </c>
      <c r="M73" s="1549" t="s">
        <v>16760</v>
      </c>
      <c r="N73" s="1549"/>
      <c r="O73" s="1549"/>
      <c r="P73" s="1549"/>
      <c r="Q73" s="1549"/>
    </row>
    <row r="74" spans="1:26">
      <c r="A74" s="176" t="s">
        <v>11301</v>
      </c>
      <c r="B74" s="37">
        <v>3</v>
      </c>
      <c r="C74" s="37"/>
      <c r="D74" s="37"/>
      <c r="E74" s="37"/>
      <c r="F7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74" s="37"/>
      <c r="H74" s="37"/>
      <c r="I74" s="37"/>
      <c r="J74" s="37"/>
      <c r="K74" s="179"/>
      <c r="L74" s="179" t="s">
        <v>13370</v>
      </c>
      <c r="M74" s="1548" t="s">
        <v>16761</v>
      </c>
      <c r="N74" s="1548"/>
      <c r="O74" s="1548"/>
      <c r="P74" s="1548"/>
      <c r="Q74" s="1548"/>
    </row>
    <row r="75" spans="1:26">
      <c r="A75" s="176" t="s">
        <v>16762</v>
      </c>
      <c r="B75" s="37">
        <v>4</v>
      </c>
      <c r="C75" s="37"/>
      <c r="D75" s="37"/>
      <c r="E75" s="37"/>
      <c r="F7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5" s="37"/>
      <c r="H75" s="37"/>
      <c r="I75" s="37"/>
      <c r="J75" s="37"/>
      <c r="K75" s="179"/>
      <c r="L75" s="179" t="s">
        <v>13370</v>
      </c>
      <c r="M75" s="1548"/>
      <c r="N75" s="1548"/>
      <c r="O75" s="1548"/>
      <c r="P75" s="1548"/>
      <c r="Q75" s="1548"/>
    </row>
    <row r="76" spans="1:26">
      <c r="A76" s="176" t="s">
        <v>11164</v>
      </c>
      <c r="B76" s="366">
        <v>3</v>
      </c>
      <c r="C76" s="366">
        <v>2</v>
      </c>
      <c r="D76" s="366"/>
      <c r="E76" s="366"/>
      <c r="F76"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76" s="37" t="s">
        <v>14</v>
      </c>
      <c r="H76" s="37"/>
      <c r="I76" s="37" t="s">
        <v>11165</v>
      </c>
      <c r="J76" s="37"/>
      <c r="K76" s="179"/>
      <c r="L76" s="179" t="s">
        <v>13370</v>
      </c>
      <c r="M76" s="1548"/>
      <c r="N76" s="1548"/>
      <c r="O76" s="1548"/>
      <c r="P76" s="1548"/>
      <c r="Q76" s="1548"/>
    </row>
    <row r="77" spans="1:26">
      <c r="A77" s="176" t="s">
        <v>16763</v>
      </c>
      <c r="B77" s="366">
        <v>3</v>
      </c>
      <c r="C77" s="366">
        <v>3</v>
      </c>
      <c r="D77" s="366"/>
      <c r="E77" s="366"/>
      <c r="F77"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77" s="37" t="s">
        <v>14</v>
      </c>
      <c r="H77" s="37"/>
      <c r="I77" s="37" t="s">
        <v>49</v>
      </c>
      <c r="J77" s="37"/>
      <c r="K77" s="179"/>
      <c r="L77" s="179" t="s">
        <v>13370</v>
      </c>
      <c r="M77" s="1548"/>
      <c r="N77" s="1548"/>
      <c r="O77" s="1548"/>
      <c r="P77" s="1548"/>
      <c r="Q77" s="1548"/>
    </row>
    <row r="78" spans="1:26">
      <c r="A78" s="176" t="s">
        <v>11190</v>
      </c>
      <c r="B78" s="366">
        <v>3</v>
      </c>
      <c r="C78" s="366">
        <v>4</v>
      </c>
      <c r="D78" s="366"/>
      <c r="E78" s="366"/>
      <c r="F78"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78" s="37" t="s">
        <v>14</v>
      </c>
      <c r="H78" s="37"/>
      <c r="I78" s="37"/>
      <c r="J78" s="37"/>
      <c r="K78" s="179"/>
      <c r="L78" s="179" t="s">
        <v>13370</v>
      </c>
      <c r="M78" s="1548"/>
      <c r="N78" s="1548"/>
      <c r="O78" s="1548"/>
      <c r="P78" s="1548"/>
      <c r="Q78" s="1548"/>
    </row>
    <row r="79" spans="1:26">
      <c r="A79" s="176" t="s">
        <v>11149</v>
      </c>
      <c r="B79" s="366">
        <v>3</v>
      </c>
      <c r="C79" s="366">
        <v>3</v>
      </c>
      <c r="D79" s="366"/>
      <c r="E79" s="366"/>
      <c r="F79"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79" s="37" t="s">
        <v>14</v>
      </c>
      <c r="H79" s="37"/>
      <c r="I79" s="37"/>
      <c r="J79" s="37"/>
      <c r="K79" s="179"/>
      <c r="L79" s="179" t="s">
        <v>13370</v>
      </c>
      <c r="M79" s="1548"/>
      <c r="N79" s="1548"/>
      <c r="O79" s="1548"/>
      <c r="P79" s="1548"/>
      <c r="Q79" s="1548"/>
    </row>
    <row r="80" spans="1:26">
      <c r="A80" s="176" t="s">
        <v>11234</v>
      </c>
      <c r="B80" s="366">
        <v>4</v>
      </c>
      <c r="C80" s="366">
        <v>2</v>
      </c>
      <c r="D80" s="366"/>
      <c r="E80" s="366"/>
      <c r="F80"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4c2a</v>
      </c>
      <c r="G80" s="37" t="s">
        <v>14</v>
      </c>
      <c r="H80" s="37"/>
      <c r="I80" s="37" t="s">
        <v>11236</v>
      </c>
      <c r="J80" s="37"/>
      <c r="K80" s="179"/>
      <c r="L80" s="179" t="s">
        <v>13370</v>
      </c>
      <c r="M80" s="1548"/>
      <c r="N80" s="1548"/>
      <c r="O80" s="1548"/>
      <c r="P80" s="1548"/>
      <c r="Q80" s="1548"/>
    </row>
    <row r="81" spans="1:21">
      <c r="A81" s="176" t="s">
        <v>11101</v>
      </c>
      <c r="B81" s="366">
        <v>2</v>
      </c>
      <c r="C81" s="366">
        <v>2</v>
      </c>
      <c r="D81" s="366"/>
      <c r="E81" s="366"/>
      <c r="F81"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v>
      </c>
      <c r="G81" s="37" t="s">
        <v>14</v>
      </c>
      <c r="H81" s="37"/>
      <c r="I81" s="37" t="s">
        <v>11103</v>
      </c>
      <c r="J81" s="37"/>
      <c r="K81" s="179"/>
      <c r="L81" s="179" t="s">
        <v>13370</v>
      </c>
      <c r="M81" s="1548"/>
      <c r="N81" s="1548"/>
      <c r="O81" s="1548"/>
      <c r="P81" s="1548"/>
      <c r="Q81" s="1548"/>
    </row>
    <row r="82" spans="1:21">
      <c r="A82" s="176" t="s">
        <v>11120</v>
      </c>
      <c r="B82" s="366">
        <v>2</v>
      </c>
      <c r="C82" s="366">
        <v>1</v>
      </c>
      <c r="D82" s="366"/>
      <c r="E82" s="366"/>
      <c r="F82"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82" s="37" t="s">
        <v>14</v>
      </c>
      <c r="H82" s="37"/>
      <c r="I82" s="37"/>
      <c r="J82" s="37"/>
      <c r="K82" s="179"/>
      <c r="L82" s="179" t="s">
        <v>13370</v>
      </c>
      <c r="M82" s="1548"/>
      <c r="N82" s="1548"/>
      <c r="O82" s="1548"/>
      <c r="P82" s="1548"/>
      <c r="Q82" s="1548"/>
    </row>
    <row r="83" spans="1:21">
      <c r="A83" s="176" t="s">
        <v>428</v>
      </c>
      <c r="B83" s="37">
        <v>2</v>
      </c>
      <c r="C83" s="37"/>
      <c r="D83" s="37">
        <v>2</v>
      </c>
      <c r="E83" s="37"/>
      <c r="F8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2c2p</v>
      </c>
      <c r="G83" s="37" t="s">
        <v>25</v>
      </c>
      <c r="H83" s="37"/>
      <c r="I83" s="37" t="s">
        <v>16764</v>
      </c>
      <c r="J83" s="37" t="s">
        <v>16765</v>
      </c>
      <c r="K83" s="179"/>
      <c r="L83" s="179" t="s">
        <v>13370</v>
      </c>
      <c r="M83" s="1548"/>
      <c r="N83" s="1548"/>
      <c r="O83" s="1548"/>
      <c r="P83" s="1548"/>
      <c r="Q83" s="1548"/>
    </row>
    <row r="84" spans="1:21">
      <c r="A84" s="176" t="s">
        <v>24</v>
      </c>
      <c r="B84" s="37">
        <v>4</v>
      </c>
      <c r="C84" s="37"/>
      <c r="D84" s="37">
        <v>3</v>
      </c>
      <c r="E84" s="37"/>
      <c r="F8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84" s="37" t="s">
        <v>25</v>
      </c>
      <c r="H84" s="37"/>
      <c r="I84" s="37"/>
      <c r="J84" s="37"/>
      <c r="K84" s="179"/>
      <c r="L84" s="179" t="s">
        <v>13370</v>
      </c>
      <c r="M84" s="1549" t="s">
        <v>16766</v>
      </c>
      <c r="N84" s="1549"/>
      <c r="O84" s="1549"/>
      <c r="P84" s="1549"/>
      <c r="Q84" s="1549"/>
    </row>
    <row r="85" spans="1:21">
      <c r="A85" s="176" t="s">
        <v>16767</v>
      </c>
      <c r="B85" s="37">
        <v>4</v>
      </c>
      <c r="C85" s="37"/>
      <c r="D85" s="37">
        <v>3</v>
      </c>
      <c r="E85" s="37"/>
      <c r="F8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85" s="37" t="s">
        <v>25</v>
      </c>
      <c r="H85" s="37"/>
      <c r="I85" s="37"/>
      <c r="J85" s="37"/>
      <c r="K85" s="179"/>
      <c r="L85" s="179" t="s">
        <v>13370</v>
      </c>
      <c r="M85" s="1548" t="s">
        <v>16768</v>
      </c>
      <c r="N85" s="1548"/>
      <c r="O85" s="1548"/>
      <c r="P85" s="1548"/>
      <c r="Q85" s="1548"/>
    </row>
    <row r="86" spans="1:21">
      <c r="A86" s="176" t="s">
        <v>16769</v>
      </c>
      <c r="B86" s="37">
        <v>3</v>
      </c>
      <c r="C86" s="37">
        <v>3</v>
      </c>
      <c r="D86" s="37">
        <v>3</v>
      </c>
      <c r="E86" s="37"/>
      <c r="F8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86" s="37" t="s">
        <v>16757</v>
      </c>
      <c r="H86" s="37"/>
      <c r="I86" s="37"/>
      <c r="J86" s="37"/>
      <c r="K86" s="179"/>
      <c r="L86" s="179" t="s">
        <v>13370</v>
      </c>
      <c r="M86" s="1548"/>
      <c r="N86" s="1548"/>
      <c r="O86" s="1548"/>
      <c r="P86" s="1548"/>
      <c r="Q86" s="1548"/>
    </row>
    <row r="87" spans="1:21">
      <c r="A87" s="176" t="s">
        <v>16770</v>
      </c>
      <c r="B87" s="37">
        <v>4</v>
      </c>
      <c r="C87" s="37"/>
      <c r="D87" s="37"/>
      <c r="E87" s="37"/>
      <c r="F8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87" s="37" t="s">
        <v>29</v>
      </c>
      <c r="H87" s="37"/>
      <c r="I87" s="37"/>
      <c r="J87" s="37"/>
      <c r="K87" s="179"/>
      <c r="L87" s="179" t="s">
        <v>13370</v>
      </c>
      <c r="M87" s="1548"/>
      <c r="N87" s="1548"/>
      <c r="O87" s="1548"/>
      <c r="P87" s="1548"/>
      <c r="Q87" s="1548"/>
    </row>
    <row r="88" spans="1:21">
      <c r="A88" s="176" t="s">
        <v>13285</v>
      </c>
      <c r="B88" s="37"/>
      <c r="C88" s="37"/>
      <c r="D88" s="37"/>
      <c r="E88" s="37">
        <v>2</v>
      </c>
      <c r="F8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88" s="37" t="s">
        <v>13286</v>
      </c>
      <c r="H88" s="37" t="s">
        <v>13287</v>
      </c>
      <c r="I88" s="37"/>
      <c r="J88" s="37"/>
      <c r="K88" s="179"/>
      <c r="L88" s="179" t="s">
        <v>13288</v>
      </c>
      <c r="M88" s="1548"/>
      <c r="N88" s="1548"/>
      <c r="O88" s="1548"/>
      <c r="P88" s="1548"/>
      <c r="Q88" s="1548"/>
      <c r="S88" t="s">
        <v>16771</v>
      </c>
    </row>
    <row r="89" spans="1:21">
      <c r="A89" s="176" t="s">
        <v>13289</v>
      </c>
      <c r="B89" s="37"/>
      <c r="C89" s="37"/>
      <c r="D89" s="37"/>
      <c r="E89" s="37">
        <v>1</v>
      </c>
      <c r="F8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89" s="37" t="s">
        <v>13286</v>
      </c>
      <c r="H89" s="37" t="s">
        <v>13290</v>
      </c>
      <c r="I89" s="37"/>
      <c r="J89" s="37"/>
      <c r="K89" s="179"/>
      <c r="L89" s="179" t="s">
        <v>13288</v>
      </c>
      <c r="M89" s="1548"/>
      <c r="N89" s="1548"/>
      <c r="O89" s="1548"/>
      <c r="P89" s="1548"/>
      <c r="Q89" s="1548"/>
      <c r="S89" t="s">
        <v>10406</v>
      </c>
      <c r="T89" t="s">
        <v>16772</v>
      </c>
      <c r="U89" t="s">
        <v>16773</v>
      </c>
    </row>
    <row r="90" spans="1:21">
      <c r="A90" s="176" t="s">
        <v>13291</v>
      </c>
      <c r="B90" s="37"/>
      <c r="C90" s="37"/>
      <c r="D90" s="37"/>
      <c r="E90" s="37">
        <v>3</v>
      </c>
      <c r="F9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0" s="37" t="s">
        <v>13286</v>
      </c>
      <c r="H90" s="37" t="s">
        <v>13292</v>
      </c>
      <c r="I90" s="37"/>
      <c r="J90" s="37"/>
      <c r="K90" s="179"/>
      <c r="L90" s="179" t="s">
        <v>13288</v>
      </c>
      <c r="M90" s="1548"/>
      <c r="N90" s="1548"/>
      <c r="O90" s="1548"/>
      <c r="P90" s="1548"/>
      <c r="Q90" s="1548"/>
      <c r="S90" t="s">
        <v>10421</v>
      </c>
      <c r="T90" t="s">
        <v>16774</v>
      </c>
      <c r="U90" t="s">
        <v>16775</v>
      </c>
    </row>
    <row r="91" spans="1:21">
      <c r="A91" s="176" t="s">
        <v>13293</v>
      </c>
      <c r="B91" s="37"/>
      <c r="C91" s="37"/>
      <c r="D91" s="37"/>
      <c r="E91" s="37">
        <v>1</v>
      </c>
      <c r="F9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91" s="37" t="s">
        <v>13286</v>
      </c>
      <c r="H91" s="37" t="s">
        <v>13294</v>
      </c>
      <c r="I91" s="37"/>
      <c r="J91" s="37"/>
      <c r="K91" s="179"/>
      <c r="L91" s="179" t="s">
        <v>13288</v>
      </c>
      <c r="M91" s="1548"/>
      <c r="N91" s="1548"/>
      <c r="O91" s="1548"/>
      <c r="P91" s="1548"/>
      <c r="Q91" s="1548"/>
      <c r="S91" t="s">
        <v>10414</v>
      </c>
      <c r="T91" t="s">
        <v>16776</v>
      </c>
      <c r="U91" t="s">
        <v>16777</v>
      </c>
    </row>
    <row r="92" spans="1:21">
      <c r="A92" s="176" t="s">
        <v>13295</v>
      </c>
      <c r="B92" s="37"/>
      <c r="C92" s="37"/>
      <c r="D92" s="37"/>
      <c r="E92" s="37">
        <v>2</v>
      </c>
      <c r="F9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2" s="37" t="s">
        <v>13286</v>
      </c>
      <c r="H92" s="37"/>
      <c r="I92" s="37"/>
      <c r="J92" s="37"/>
      <c r="K92" s="179"/>
      <c r="L92" s="179" t="s">
        <v>13288</v>
      </c>
      <c r="M92" s="1548"/>
      <c r="N92" s="1548"/>
      <c r="O92" s="1548"/>
      <c r="P92" s="1548"/>
      <c r="Q92" s="1548"/>
      <c r="T92" t="s">
        <v>16778</v>
      </c>
      <c r="U92" t="s">
        <v>16775</v>
      </c>
    </row>
    <row r="93" spans="1:21">
      <c r="A93" s="176" t="s">
        <v>13296</v>
      </c>
      <c r="B93" s="37"/>
      <c r="C93" s="37"/>
      <c r="D93" s="37"/>
      <c r="E93" s="37">
        <v>2</v>
      </c>
      <c r="F9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3" s="37" t="s">
        <v>13286</v>
      </c>
      <c r="H93" s="37" t="s">
        <v>13297</v>
      </c>
      <c r="I93" s="37"/>
      <c r="J93" s="37"/>
      <c r="K93" s="179"/>
      <c r="L93" s="179" t="s">
        <v>13288</v>
      </c>
      <c r="M93" s="1548"/>
      <c r="N93" s="1548"/>
      <c r="O93" s="1548"/>
      <c r="P93" s="1548"/>
      <c r="Q93" s="1548"/>
      <c r="T93" t="s">
        <v>16779</v>
      </c>
      <c r="U93" t="s">
        <v>16780</v>
      </c>
    </row>
    <row r="94" spans="1:21">
      <c r="A94" s="176" t="s">
        <v>13298</v>
      </c>
      <c r="B94" s="37"/>
      <c r="C94" s="37"/>
      <c r="D94" s="37"/>
      <c r="E94" s="37">
        <v>4</v>
      </c>
      <c r="F9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94" s="37" t="s">
        <v>13286</v>
      </c>
      <c r="H94" s="37"/>
      <c r="I94" s="37"/>
      <c r="J94" s="37"/>
      <c r="K94" s="179"/>
      <c r="L94" s="179" t="s">
        <v>13288</v>
      </c>
      <c r="M94" s="1548"/>
      <c r="N94" s="1548"/>
      <c r="O94" s="1548"/>
      <c r="P94" s="1548"/>
      <c r="Q94" s="1548"/>
      <c r="S94" t="s">
        <v>10429</v>
      </c>
      <c r="T94" t="s">
        <v>16781</v>
      </c>
      <c r="U94" t="s">
        <v>16782</v>
      </c>
    </row>
    <row r="95" spans="1:21">
      <c r="A95" s="176" t="s">
        <v>13300</v>
      </c>
      <c r="B95" s="37"/>
      <c r="C95" s="37"/>
      <c r="D95" s="37"/>
      <c r="E95" s="37">
        <v>3</v>
      </c>
      <c r="F9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5" s="37" t="s">
        <v>13286</v>
      </c>
      <c r="H95" s="37" t="s">
        <v>13301</v>
      </c>
      <c r="I95" s="37"/>
      <c r="J95" s="37"/>
      <c r="K95" s="179"/>
      <c r="L95" s="179" t="s">
        <v>13288</v>
      </c>
      <c r="T95" t="s">
        <v>16783</v>
      </c>
    </row>
    <row r="96" spans="1:21">
      <c r="A96" s="176" t="s">
        <v>13302</v>
      </c>
      <c r="B96" s="37"/>
      <c r="C96" s="37"/>
      <c r="D96" s="37"/>
      <c r="E96" s="37">
        <v>2</v>
      </c>
      <c r="F9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6" s="37" t="s">
        <v>13286</v>
      </c>
      <c r="H96" s="37"/>
      <c r="I96" s="37"/>
      <c r="J96" s="37"/>
      <c r="K96" s="179"/>
      <c r="L96" s="179" t="s">
        <v>13288</v>
      </c>
      <c r="S96" t="s">
        <v>10437</v>
      </c>
      <c r="T96" t="s">
        <v>16784</v>
      </c>
      <c r="U96" t="s">
        <v>16773</v>
      </c>
    </row>
    <row r="97" spans="1:21">
      <c r="A97" s="176" t="s">
        <v>13303</v>
      </c>
      <c r="B97" s="37"/>
      <c r="C97" s="37"/>
      <c r="D97" s="37"/>
      <c r="E97" s="37">
        <v>1</v>
      </c>
      <c r="F9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97" s="37" t="s">
        <v>13286</v>
      </c>
      <c r="H97" s="37"/>
      <c r="I97" s="37"/>
      <c r="J97" s="37"/>
      <c r="K97" s="179"/>
      <c r="L97" s="179" t="s">
        <v>13288</v>
      </c>
      <c r="S97" t="s">
        <v>16785</v>
      </c>
      <c r="T97" t="s">
        <v>16786</v>
      </c>
    </row>
    <row r="98" spans="1:21">
      <c r="A98" s="176" t="s">
        <v>13304</v>
      </c>
      <c r="B98" s="37"/>
      <c r="C98" s="37"/>
      <c r="D98" s="37"/>
      <c r="E98" s="37">
        <v>4</v>
      </c>
      <c r="F9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98" s="37" t="s">
        <v>13286</v>
      </c>
      <c r="H98" s="37"/>
      <c r="I98" s="37"/>
      <c r="J98" s="37"/>
      <c r="K98" s="179"/>
      <c r="L98" s="179" t="s">
        <v>13288</v>
      </c>
      <c r="S98" t="s">
        <v>16787</v>
      </c>
      <c r="T98" t="s">
        <v>16788</v>
      </c>
      <c r="U98" t="s">
        <v>16775</v>
      </c>
    </row>
    <row r="99" spans="1:21">
      <c r="A99" s="176" t="s">
        <v>13305</v>
      </c>
      <c r="B99" s="37"/>
      <c r="C99" s="37"/>
      <c r="D99" s="37"/>
      <c r="E99" s="37">
        <v>3</v>
      </c>
      <c r="F9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9" s="37" t="s">
        <v>13286</v>
      </c>
      <c r="H99" s="37"/>
      <c r="I99" s="37"/>
      <c r="J99" s="37"/>
      <c r="K99" s="179"/>
      <c r="L99" s="179" t="s">
        <v>13288</v>
      </c>
      <c r="S99" t="s">
        <v>10451</v>
      </c>
      <c r="T99" t="s">
        <v>16789</v>
      </c>
      <c r="U99" t="s">
        <v>16775</v>
      </c>
    </row>
    <row r="100" spans="1:21">
      <c r="A100" s="176" t="s">
        <v>13306</v>
      </c>
      <c r="B100" s="37"/>
      <c r="C100" s="37"/>
      <c r="D100" s="37"/>
      <c r="E100" s="37">
        <v>1</v>
      </c>
      <c r="F10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0" s="37" t="s">
        <v>13286</v>
      </c>
      <c r="H100" s="37" t="s">
        <v>13307</v>
      </c>
      <c r="I100" s="37"/>
      <c r="J100" s="37"/>
      <c r="K100" s="179"/>
      <c r="L100" s="179" t="s">
        <v>13288</v>
      </c>
      <c r="T100" t="s">
        <v>16790</v>
      </c>
    </row>
    <row r="101" spans="1:21">
      <c r="A101" s="176" t="s">
        <v>13308</v>
      </c>
      <c r="B101" s="37"/>
      <c r="C101" s="37"/>
      <c r="D101" s="37"/>
      <c r="E101" s="37">
        <v>1</v>
      </c>
      <c r="F10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1" s="37" t="s">
        <v>13286</v>
      </c>
      <c r="H101" s="37"/>
      <c r="I101" s="37"/>
      <c r="J101" s="37"/>
      <c r="K101" s="179"/>
      <c r="L101" s="179" t="s">
        <v>13288</v>
      </c>
      <c r="S101" t="s">
        <v>10458</v>
      </c>
      <c r="T101" t="s">
        <v>16791</v>
      </c>
      <c r="U101" t="s">
        <v>16792</v>
      </c>
    </row>
    <row r="102" spans="1:21">
      <c r="A102" s="176" t="s">
        <v>13309</v>
      </c>
      <c r="B102" s="37"/>
      <c r="C102" s="37"/>
      <c r="D102" s="37"/>
      <c r="E102" s="37">
        <v>1</v>
      </c>
      <c r="F10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2" s="37" t="s">
        <v>13286</v>
      </c>
      <c r="H102" s="37" t="s">
        <v>13310</v>
      </c>
      <c r="I102" s="37"/>
      <c r="J102" s="37"/>
      <c r="K102" s="179"/>
      <c r="L102" s="179" t="s">
        <v>13288</v>
      </c>
      <c r="T102" t="s">
        <v>16793</v>
      </c>
      <c r="U102" t="s">
        <v>16794</v>
      </c>
    </row>
    <row r="103" spans="1:21">
      <c r="A103" s="176" t="s">
        <v>13311</v>
      </c>
      <c r="B103" s="37"/>
      <c r="C103" s="37"/>
      <c r="D103" s="37"/>
      <c r="E103" s="37">
        <v>2</v>
      </c>
      <c r="F10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03" s="37" t="s">
        <v>13286</v>
      </c>
      <c r="H103" s="37"/>
      <c r="I103" s="37"/>
      <c r="J103" s="37"/>
      <c r="K103" s="179"/>
      <c r="L103" s="179" t="s">
        <v>13288</v>
      </c>
      <c r="S103" t="s">
        <v>10466</v>
      </c>
      <c r="T103" t="s">
        <v>16795</v>
      </c>
      <c r="U103" t="s">
        <v>16796</v>
      </c>
    </row>
    <row r="104" spans="1:21">
      <c r="A104" s="176" t="s">
        <v>13312</v>
      </c>
      <c r="B104" s="37"/>
      <c r="C104" s="37"/>
      <c r="D104" s="37"/>
      <c r="E104" s="37">
        <v>1</v>
      </c>
      <c r="F10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4" s="37" t="s">
        <v>13286</v>
      </c>
      <c r="H104" s="37"/>
      <c r="I104" s="37"/>
      <c r="J104" s="37"/>
      <c r="K104" s="179"/>
      <c r="L104" s="179" t="s">
        <v>13313</v>
      </c>
      <c r="S104" t="s">
        <v>9516</v>
      </c>
      <c r="T104" t="s">
        <v>16797</v>
      </c>
      <c r="U104" t="s">
        <v>16796</v>
      </c>
    </row>
    <row r="105" spans="1:21">
      <c r="A105" s="176" t="s">
        <v>13314</v>
      </c>
      <c r="B105" s="37"/>
      <c r="C105" s="37"/>
      <c r="D105" s="37"/>
      <c r="E105" s="37">
        <v>1</v>
      </c>
      <c r="F10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5" s="37" t="s">
        <v>13286</v>
      </c>
      <c r="H105" s="37"/>
      <c r="I105" s="37"/>
      <c r="J105" s="37"/>
      <c r="K105" s="179"/>
      <c r="L105" s="179" t="s">
        <v>13313</v>
      </c>
      <c r="T105" t="s">
        <v>16798</v>
      </c>
    </row>
    <row r="106" spans="1:21">
      <c r="A106" s="177" t="s">
        <v>13315</v>
      </c>
      <c r="B106" s="37"/>
      <c r="C106" s="37"/>
      <c r="D106" s="37"/>
      <c r="E106" s="37">
        <v>1</v>
      </c>
      <c r="F10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6" s="37" t="s">
        <v>13286</v>
      </c>
      <c r="H106" s="37" t="s">
        <v>13316</v>
      </c>
      <c r="I106" s="37"/>
      <c r="J106" s="37"/>
      <c r="K106" s="179"/>
      <c r="L106" s="179" t="s">
        <v>13313</v>
      </c>
      <c r="T106" t="s">
        <v>16799</v>
      </c>
    </row>
    <row r="107" spans="1:21">
      <c r="A107" s="176" t="s">
        <v>13317</v>
      </c>
      <c r="B107" s="37"/>
      <c r="C107" s="37"/>
      <c r="D107" s="37"/>
      <c r="E107" s="37">
        <v>1</v>
      </c>
      <c r="F10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7" s="37" t="s">
        <v>13286</v>
      </c>
      <c r="H107" s="37"/>
      <c r="I107" s="37"/>
      <c r="J107" s="37"/>
      <c r="K107" s="179"/>
      <c r="L107" s="179" t="s">
        <v>13313</v>
      </c>
      <c r="S107" t="s">
        <v>10478</v>
      </c>
      <c r="T107" t="s">
        <v>16800</v>
      </c>
      <c r="U107" t="s">
        <v>16782</v>
      </c>
    </row>
    <row r="108" spans="1:21">
      <c r="A108" s="176" t="s">
        <v>13318</v>
      </c>
      <c r="B108" s="37"/>
      <c r="C108" s="37"/>
      <c r="D108" s="37"/>
      <c r="E108" s="37">
        <v>1</v>
      </c>
      <c r="F10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8" s="37" t="s">
        <v>13286</v>
      </c>
      <c r="H108" s="37"/>
      <c r="I108" s="37"/>
      <c r="J108" s="37"/>
      <c r="K108" s="179"/>
      <c r="L108" s="179" t="s">
        <v>13313</v>
      </c>
      <c r="S108" t="s">
        <v>16801</v>
      </c>
      <c r="T108" t="s">
        <v>16802</v>
      </c>
      <c r="U108" t="s">
        <v>16803</v>
      </c>
    </row>
    <row r="109" spans="1:21">
      <c r="A109" s="176" t="s">
        <v>13319</v>
      </c>
      <c r="B109" s="37"/>
      <c r="C109" s="37"/>
      <c r="D109" s="37"/>
      <c r="E109" s="37">
        <v>1</v>
      </c>
      <c r="F10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9" s="37" t="s">
        <v>13286</v>
      </c>
      <c r="H109" s="37"/>
      <c r="I109" s="37"/>
      <c r="J109" s="37"/>
      <c r="K109" s="179"/>
      <c r="L109" s="179" t="s">
        <v>13313</v>
      </c>
      <c r="S109" t="s">
        <v>16804</v>
      </c>
      <c r="T109" t="s">
        <v>16805</v>
      </c>
    </row>
    <row r="110" spans="1:21">
      <c r="A110" s="177" t="s">
        <v>13320</v>
      </c>
      <c r="B110" s="37"/>
      <c r="C110" s="37"/>
      <c r="D110" s="37"/>
      <c r="E110" s="37">
        <v>3</v>
      </c>
      <c r="F11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10" s="37" t="s">
        <v>13286</v>
      </c>
      <c r="H110" s="32" t="s">
        <v>13321</v>
      </c>
      <c r="I110" s="37"/>
      <c r="J110" s="37"/>
      <c r="K110" s="179"/>
      <c r="L110" s="179" t="s">
        <v>13313</v>
      </c>
      <c r="S110" t="s">
        <v>10492</v>
      </c>
      <c r="T110" t="s">
        <v>16806</v>
      </c>
      <c r="U110" t="s">
        <v>16773</v>
      </c>
    </row>
    <row r="111" spans="1:21">
      <c r="A111" s="176" t="s">
        <v>13322</v>
      </c>
      <c r="B111" s="37"/>
      <c r="C111" s="37"/>
      <c r="D111" s="37"/>
      <c r="E111" s="37">
        <v>1</v>
      </c>
      <c r="F11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1" s="37" t="s">
        <v>13286</v>
      </c>
      <c r="H111" s="32" t="s">
        <v>13323</v>
      </c>
      <c r="I111" s="37"/>
      <c r="J111" s="37"/>
      <c r="K111" s="179"/>
      <c r="L111" s="179" t="s">
        <v>13313</v>
      </c>
      <c r="T111" t="s">
        <v>16807</v>
      </c>
    </row>
    <row r="112" spans="1:21">
      <c r="A112" s="176" t="s">
        <v>13324</v>
      </c>
      <c r="B112" s="37"/>
      <c r="C112" s="37"/>
      <c r="D112" s="37"/>
      <c r="E112" s="37">
        <v>1</v>
      </c>
      <c r="F11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2" s="37" t="s">
        <v>13286</v>
      </c>
      <c r="H112" s="37"/>
      <c r="I112" s="37"/>
      <c r="J112" s="37"/>
      <c r="K112" s="179"/>
      <c r="L112" s="179" t="s">
        <v>13313</v>
      </c>
      <c r="T112" t="s">
        <v>16808</v>
      </c>
    </row>
    <row r="113" spans="1:21">
      <c r="A113" s="176" t="s">
        <v>13325</v>
      </c>
      <c r="B113" s="37"/>
      <c r="C113" s="37"/>
      <c r="D113" s="37"/>
      <c r="E113" s="37">
        <v>1</v>
      </c>
      <c r="F11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3" s="37" t="s">
        <v>13286</v>
      </c>
      <c r="H113" s="32" t="s">
        <v>13326</v>
      </c>
      <c r="I113" s="37"/>
      <c r="J113" s="37"/>
      <c r="K113" s="179"/>
      <c r="L113" s="179" t="s">
        <v>13313</v>
      </c>
      <c r="T113" t="s">
        <v>16809</v>
      </c>
    </row>
    <row r="114" spans="1:21">
      <c r="A114" s="176" t="s">
        <v>13327</v>
      </c>
      <c r="B114" s="37"/>
      <c r="C114" s="37"/>
      <c r="D114" s="37"/>
      <c r="E114" s="37">
        <v>1</v>
      </c>
      <c r="F11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4" s="37" t="s">
        <v>13286</v>
      </c>
      <c r="H114" s="37"/>
      <c r="I114" s="37"/>
      <c r="J114" s="37"/>
      <c r="K114" s="179"/>
      <c r="L114" s="179" t="s">
        <v>13313</v>
      </c>
      <c r="S114" t="s">
        <v>10498</v>
      </c>
      <c r="T114" t="s">
        <v>16810</v>
      </c>
      <c r="U114" t="s">
        <v>16773</v>
      </c>
    </row>
    <row r="115" spans="1:21">
      <c r="A115" s="176" t="s">
        <v>13328</v>
      </c>
      <c r="B115" s="37"/>
      <c r="C115" s="37"/>
      <c r="D115" s="37"/>
      <c r="E115" s="37">
        <v>1</v>
      </c>
      <c r="F11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5" s="37" t="s">
        <v>13286</v>
      </c>
      <c r="H115" s="37"/>
      <c r="I115" s="37"/>
      <c r="J115" s="37"/>
      <c r="K115" s="179"/>
      <c r="L115" s="179" t="s">
        <v>13313</v>
      </c>
      <c r="S115" t="s">
        <v>10505</v>
      </c>
      <c r="T115" t="s">
        <v>16811</v>
      </c>
      <c r="U115" t="s">
        <v>16812</v>
      </c>
    </row>
    <row r="116" spans="1:21">
      <c r="A116" s="176" t="s">
        <v>13329</v>
      </c>
      <c r="B116" s="37"/>
      <c r="C116" s="37"/>
      <c r="D116" s="37"/>
      <c r="E116" s="37">
        <v>1</v>
      </c>
      <c r="F11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6" s="37" t="s">
        <v>13286</v>
      </c>
      <c r="H116" s="37"/>
      <c r="I116" s="37"/>
      <c r="J116" s="37"/>
      <c r="K116" s="179"/>
      <c r="L116" s="179" t="s">
        <v>13313</v>
      </c>
      <c r="U116" t="s">
        <v>16813</v>
      </c>
    </row>
    <row r="117" spans="1:21">
      <c r="A117" s="176" t="s">
        <v>13330</v>
      </c>
      <c r="B117" s="37"/>
      <c r="C117" s="37"/>
      <c r="D117" s="37"/>
      <c r="E117" s="37">
        <v>1</v>
      </c>
      <c r="F11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7" s="37" t="s">
        <v>13286</v>
      </c>
      <c r="H117" s="37"/>
      <c r="I117" s="37"/>
      <c r="J117" s="37"/>
      <c r="K117" s="179"/>
      <c r="L117" s="179" t="s">
        <v>13313</v>
      </c>
      <c r="T117" t="s">
        <v>16791</v>
      </c>
      <c r="U117" t="s">
        <v>16792</v>
      </c>
    </row>
    <row r="118" spans="1:21">
      <c r="A118" s="176" t="s">
        <v>13331</v>
      </c>
      <c r="B118" s="37"/>
      <c r="C118" s="37"/>
      <c r="D118" s="37"/>
      <c r="E118" s="37">
        <v>1</v>
      </c>
      <c r="F11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8" s="37" t="s">
        <v>13286</v>
      </c>
      <c r="H118" s="37"/>
      <c r="I118" s="37"/>
      <c r="J118" s="37"/>
      <c r="K118" s="179"/>
      <c r="L118" s="179" t="s">
        <v>13313</v>
      </c>
      <c r="T118" t="s">
        <v>16814</v>
      </c>
      <c r="U118" t="s">
        <v>16815</v>
      </c>
    </row>
    <row r="119" spans="1:21">
      <c r="A119" s="176" t="s">
        <v>13332</v>
      </c>
      <c r="B119" s="37"/>
      <c r="C119" s="37"/>
      <c r="D119" s="37"/>
      <c r="E119" s="37">
        <v>1</v>
      </c>
      <c r="F11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9" s="37" t="s">
        <v>13286</v>
      </c>
      <c r="H119" s="37"/>
      <c r="I119" s="37"/>
      <c r="J119" s="37"/>
      <c r="K119" s="179"/>
      <c r="L119" s="179" t="s">
        <v>13313</v>
      </c>
      <c r="S119" t="s">
        <v>10510</v>
      </c>
      <c r="T119" t="s">
        <v>16816</v>
      </c>
      <c r="U119" t="s">
        <v>16782</v>
      </c>
    </row>
    <row r="120" spans="1:21">
      <c r="A120" s="176" t="s">
        <v>13333</v>
      </c>
      <c r="B120" s="37"/>
      <c r="C120" s="37"/>
      <c r="D120" s="37"/>
      <c r="E120" s="37">
        <v>1</v>
      </c>
      <c r="F12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0" s="37" t="s">
        <v>13286</v>
      </c>
      <c r="H120" s="37"/>
      <c r="I120" s="37"/>
      <c r="J120" s="37"/>
      <c r="K120" s="179"/>
      <c r="L120" s="179" t="s">
        <v>13313</v>
      </c>
      <c r="T120" t="s">
        <v>16817</v>
      </c>
    </row>
    <row r="121" spans="1:21">
      <c r="A121" s="176" t="s">
        <v>13334</v>
      </c>
      <c r="B121" s="37"/>
      <c r="C121" s="37"/>
      <c r="D121" s="37"/>
      <c r="E121" s="37">
        <v>2</v>
      </c>
      <c r="F12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21" s="37" t="s">
        <v>13286</v>
      </c>
      <c r="H121" s="37"/>
      <c r="I121" s="37"/>
      <c r="J121" s="37"/>
      <c r="K121" s="179"/>
      <c r="L121" s="179" t="s">
        <v>13313</v>
      </c>
      <c r="T121" t="s">
        <v>16818</v>
      </c>
    </row>
    <row r="122" spans="1:21">
      <c r="A122" s="176" t="s">
        <v>13335</v>
      </c>
      <c r="B122" s="37"/>
      <c r="C122" s="37"/>
      <c r="D122" s="37"/>
      <c r="E122" s="37">
        <v>1</v>
      </c>
      <c r="F12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2" s="37" t="s">
        <v>13286</v>
      </c>
      <c r="H122" s="37"/>
      <c r="I122" s="37"/>
      <c r="J122" s="37"/>
      <c r="K122" s="179"/>
      <c r="L122" s="179" t="s">
        <v>13313</v>
      </c>
      <c r="S122" t="s">
        <v>16819</v>
      </c>
      <c r="T122" t="s">
        <v>16820</v>
      </c>
      <c r="U122" t="s">
        <v>16773</v>
      </c>
    </row>
    <row r="123" spans="1:21">
      <c r="A123" s="176" t="s">
        <v>13336</v>
      </c>
      <c r="B123" s="37"/>
      <c r="C123" s="37"/>
      <c r="D123" s="37"/>
      <c r="E123" s="37">
        <v>1</v>
      </c>
      <c r="F12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3" s="37" t="s">
        <v>13286</v>
      </c>
      <c r="H123" s="37"/>
      <c r="I123" s="37"/>
      <c r="J123" s="37"/>
      <c r="K123" s="179"/>
      <c r="L123" s="179" t="s">
        <v>13337</v>
      </c>
      <c r="S123" t="s">
        <v>16821</v>
      </c>
      <c r="T123" t="s">
        <v>16822</v>
      </c>
    </row>
    <row r="124" spans="1:21">
      <c r="A124" s="176" t="s">
        <v>13338</v>
      </c>
      <c r="B124" s="37"/>
      <c r="C124" s="37"/>
      <c r="D124" s="37"/>
      <c r="E124" s="37">
        <v>1</v>
      </c>
      <c r="F12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4" s="37" t="s">
        <v>13286</v>
      </c>
      <c r="H124" s="37"/>
      <c r="I124" s="37"/>
      <c r="J124" s="37"/>
      <c r="K124" s="179"/>
      <c r="L124" s="179" t="s">
        <v>13337</v>
      </c>
      <c r="S124" t="s">
        <v>9518</v>
      </c>
      <c r="T124" t="s">
        <v>16823</v>
      </c>
      <c r="U124" t="s">
        <v>16773</v>
      </c>
    </row>
    <row r="125" spans="1:21">
      <c r="A125" s="177" t="s">
        <v>11885</v>
      </c>
      <c r="B125" s="37"/>
      <c r="C125" s="37"/>
      <c r="D125" s="37"/>
      <c r="E125" s="37">
        <v>1</v>
      </c>
      <c r="F12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5" s="37" t="s">
        <v>13286</v>
      </c>
      <c r="H125" s="32" t="s">
        <v>11888</v>
      </c>
      <c r="I125" s="37"/>
      <c r="J125" s="37"/>
      <c r="K125" s="179"/>
      <c r="L125" s="179" t="s">
        <v>13337</v>
      </c>
      <c r="S125" t="s">
        <v>10531</v>
      </c>
      <c r="T125" t="s">
        <v>16824</v>
      </c>
      <c r="U125" t="s">
        <v>16825</v>
      </c>
    </row>
    <row r="126" spans="1:21">
      <c r="A126" s="176" t="s">
        <v>13339</v>
      </c>
      <c r="B126" s="37"/>
      <c r="C126" s="37"/>
      <c r="D126" s="37"/>
      <c r="E126" s="37">
        <v>1</v>
      </c>
      <c r="F12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6" s="37" t="s">
        <v>13286</v>
      </c>
      <c r="H126" s="37"/>
      <c r="I126" s="37"/>
      <c r="J126" s="37"/>
      <c r="K126" s="179"/>
      <c r="L126" s="179" t="s">
        <v>13337</v>
      </c>
      <c r="T126" t="s">
        <v>16826</v>
      </c>
    </row>
    <row r="127" spans="1:21">
      <c r="A127" s="176" t="s">
        <v>13340</v>
      </c>
      <c r="B127" s="37"/>
      <c r="C127" s="37"/>
      <c r="D127" s="37"/>
      <c r="E127" s="37">
        <v>1</v>
      </c>
      <c r="F12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7" s="37" t="s">
        <v>13286</v>
      </c>
      <c r="H127" s="37"/>
      <c r="I127" s="37"/>
      <c r="J127" s="37"/>
      <c r="K127" s="179"/>
      <c r="L127" s="179" t="s">
        <v>13337</v>
      </c>
      <c r="T127" t="s">
        <v>16827</v>
      </c>
      <c r="U127" t="s">
        <v>16828</v>
      </c>
    </row>
    <row r="128" spans="1:21">
      <c r="A128" s="176" t="s">
        <v>13341</v>
      </c>
      <c r="B128" s="37"/>
      <c r="C128" s="37"/>
      <c r="D128" s="37"/>
      <c r="E128" s="37">
        <v>2</v>
      </c>
      <c r="F12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28" s="37" t="s">
        <v>13286</v>
      </c>
      <c r="H128" s="37"/>
      <c r="I128" s="37"/>
      <c r="J128" s="37"/>
      <c r="K128" s="179"/>
      <c r="L128" s="179" t="s">
        <v>13337</v>
      </c>
      <c r="T128" t="s">
        <v>16829</v>
      </c>
    </row>
    <row r="129" spans="1:21">
      <c r="A129" s="176" t="s">
        <v>13342</v>
      </c>
      <c r="B129" s="37"/>
      <c r="C129" s="37"/>
      <c r="D129" s="37"/>
      <c r="E129" s="37">
        <v>1</v>
      </c>
      <c r="F12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9" s="37" t="s">
        <v>13286</v>
      </c>
      <c r="H129" s="32" t="s">
        <v>13343</v>
      </c>
      <c r="I129" s="37"/>
      <c r="J129" s="37"/>
      <c r="K129" s="179"/>
      <c r="L129" s="179" t="s">
        <v>13337</v>
      </c>
      <c r="S129" t="s">
        <v>10539</v>
      </c>
      <c r="T129" t="s">
        <v>14889</v>
      </c>
      <c r="U129" t="s">
        <v>16775</v>
      </c>
    </row>
    <row r="130" spans="1:21">
      <c r="A130" s="176" t="s">
        <v>13344</v>
      </c>
      <c r="B130" s="37"/>
      <c r="C130" s="37"/>
      <c r="D130" s="37"/>
      <c r="E130" s="37">
        <v>2</v>
      </c>
      <c r="F13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30" s="37" t="s">
        <v>13286</v>
      </c>
      <c r="H130" s="37"/>
      <c r="I130" s="37"/>
      <c r="J130" s="37"/>
      <c r="K130" s="179"/>
      <c r="L130" s="179" t="s">
        <v>13345</v>
      </c>
      <c r="T130" t="s">
        <v>16827</v>
      </c>
      <c r="U130" t="s">
        <v>16830</v>
      </c>
    </row>
    <row r="131" spans="1:21">
      <c r="A131" s="176" t="s">
        <v>13346</v>
      </c>
      <c r="B131" s="37"/>
      <c r="C131" s="37"/>
      <c r="D131" s="37"/>
      <c r="E131" s="37">
        <v>2</v>
      </c>
      <c r="F13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31" s="37" t="s">
        <v>13286</v>
      </c>
      <c r="H131" s="37"/>
      <c r="I131" s="37"/>
      <c r="J131" s="37"/>
      <c r="K131" s="179"/>
      <c r="L131" s="179" t="s">
        <v>13345</v>
      </c>
      <c r="S131" t="s">
        <v>10547</v>
      </c>
      <c r="T131" t="s">
        <v>16831</v>
      </c>
      <c r="U131" t="s">
        <v>16782</v>
      </c>
    </row>
    <row r="132" spans="1:21">
      <c r="A132" s="177" t="s">
        <v>13347</v>
      </c>
      <c r="B132" s="37"/>
      <c r="C132" s="37"/>
      <c r="D132" s="37"/>
      <c r="E132" s="37">
        <v>4</v>
      </c>
      <c r="F13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32" s="37" t="s">
        <v>13286</v>
      </c>
      <c r="H132" s="37"/>
      <c r="I132" s="37"/>
      <c r="J132" s="37"/>
      <c r="K132" s="179"/>
      <c r="L132" s="179" t="s">
        <v>13345</v>
      </c>
      <c r="S132" t="s">
        <v>16832</v>
      </c>
      <c r="T132" t="s">
        <v>16833</v>
      </c>
      <c r="U132" t="s">
        <v>16775</v>
      </c>
    </row>
    <row r="133" spans="1:21">
      <c r="A133" s="176" t="s">
        <v>13348</v>
      </c>
      <c r="B133" s="37"/>
      <c r="C133" s="37"/>
      <c r="D133" s="37"/>
      <c r="E133" s="37">
        <v>1</v>
      </c>
      <c r="F13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3" s="37" t="s">
        <v>13286</v>
      </c>
      <c r="H133" s="37"/>
      <c r="I133" s="37"/>
      <c r="J133" s="37"/>
      <c r="K133" s="179"/>
      <c r="L133" s="179" t="s">
        <v>13345</v>
      </c>
      <c r="S133" t="s">
        <v>16834</v>
      </c>
      <c r="T133" t="s">
        <v>16835</v>
      </c>
    </row>
    <row r="134" spans="1:21">
      <c r="A134" s="176" t="s">
        <v>13349</v>
      </c>
      <c r="B134" s="37"/>
      <c r="C134" s="37"/>
      <c r="D134" s="37"/>
      <c r="E134" s="37">
        <v>5</v>
      </c>
      <c r="F13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34" s="37" t="s">
        <v>13286</v>
      </c>
      <c r="H134" s="37"/>
      <c r="I134" s="37"/>
      <c r="J134" s="37"/>
      <c r="K134" s="179"/>
      <c r="L134" s="179" t="s">
        <v>13345</v>
      </c>
      <c r="S134" t="s">
        <v>16836</v>
      </c>
      <c r="T134" t="s">
        <v>16837</v>
      </c>
      <c r="U134" t="s">
        <v>16773</v>
      </c>
    </row>
    <row r="135" spans="1:21">
      <c r="A135" s="176" t="s">
        <v>13350</v>
      </c>
      <c r="B135" s="37"/>
      <c r="C135" s="37"/>
      <c r="D135" s="37"/>
      <c r="E135" s="37">
        <v>4</v>
      </c>
      <c r="F13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35" s="37" t="s">
        <v>13286</v>
      </c>
      <c r="H135" s="37"/>
      <c r="I135" s="37"/>
      <c r="J135" s="37"/>
      <c r="K135" s="179"/>
      <c r="L135" s="179" t="s">
        <v>13345</v>
      </c>
      <c r="S135" t="s">
        <v>10572</v>
      </c>
      <c r="T135" t="s">
        <v>16838</v>
      </c>
      <c r="U135" t="s">
        <v>16839</v>
      </c>
    </row>
    <row r="136" spans="1:21">
      <c r="A136" s="176" t="s">
        <v>13351</v>
      </c>
      <c r="B136" s="37"/>
      <c r="C136" s="37"/>
      <c r="D136" s="37"/>
      <c r="E136" s="37">
        <v>1</v>
      </c>
      <c r="F13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6" s="37" t="s">
        <v>13286</v>
      </c>
      <c r="H136" s="37"/>
      <c r="I136" s="37"/>
      <c r="J136" s="37"/>
      <c r="K136" s="179"/>
      <c r="L136" s="179" t="s">
        <v>13345</v>
      </c>
      <c r="T136" t="s">
        <v>16840</v>
      </c>
      <c r="U136" t="s">
        <v>16841</v>
      </c>
    </row>
    <row r="137" spans="1:21">
      <c r="A137" s="176" t="s">
        <v>13352</v>
      </c>
      <c r="B137" s="37"/>
      <c r="C137" s="37"/>
      <c r="D137" s="37"/>
      <c r="E137" s="37">
        <v>1</v>
      </c>
      <c r="F13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7" s="37" t="s">
        <v>13286</v>
      </c>
      <c r="H137" s="37"/>
      <c r="I137" s="37"/>
      <c r="J137" s="37"/>
      <c r="K137" s="179"/>
      <c r="L137" s="179" t="s">
        <v>13345</v>
      </c>
      <c r="T137" t="s">
        <v>16842</v>
      </c>
      <c r="U137">
        <v>1</v>
      </c>
    </row>
    <row r="138" spans="1:21">
      <c r="A138" s="176" t="s">
        <v>13353</v>
      </c>
      <c r="B138" s="37"/>
      <c r="C138" s="37"/>
      <c r="D138" s="37"/>
      <c r="E138" s="37">
        <v>1</v>
      </c>
      <c r="F13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8" s="37" t="s">
        <v>13286</v>
      </c>
      <c r="H138" s="37"/>
      <c r="I138" s="37"/>
      <c r="J138" s="37"/>
      <c r="K138" s="179"/>
      <c r="L138" s="179" t="s">
        <v>13345</v>
      </c>
      <c r="U138" t="s">
        <v>16843</v>
      </c>
    </row>
    <row r="139" spans="1:21">
      <c r="A139" s="176" t="s">
        <v>13354</v>
      </c>
      <c r="B139" s="37"/>
      <c r="C139" s="37"/>
      <c r="D139" s="37"/>
      <c r="E139" s="37">
        <v>3</v>
      </c>
      <c r="F13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39" s="37" t="s">
        <v>13286</v>
      </c>
      <c r="H139" s="37"/>
      <c r="I139" s="37"/>
      <c r="J139" s="37"/>
      <c r="K139" s="179"/>
      <c r="L139" s="179" t="s">
        <v>13345</v>
      </c>
      <c r="U139" t="s">
        <v>16841</v>
      </c>
    </row>
    <row r="140" spans="1:21">
      <c r="A140" s="176" t="s">
        <v>13355</v>
      </c>
      <c r="B140" s="37"/>
      <c r="C140" s="37"/>
      <c r="D140" s="37"/>
      <c r="E140" s="37">
        <v>2</v>
      </c>
      <c r="F14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0" s="37" t="s">
        <v>13286</v>
      </c>
      <c r="H140" s="37"/>
      <c r="I140" s="37"/>
      <c r="J140" s="37"/>
      <c r="K140" s="179"/>
      <c r="L140" s="179" t="s">
        <v>13345</v>
      </c>
      <c r="S140" t="s">
        <v>10579</v>
      </c>
      <c r="T140" t="s">
        <v>16844</v>
      </c>
      <c r="U140" t="s">
        <v>16775</v>
      </c>
    </row>
    <row r="141" spans="1:21">
      <c r="A141" s="176" t="s">
        <v>13356</v>
      </c>
      <c r="B141" s="37"/>
      <c r="C141" s="37"/>
      <c r="D141" s="37"/>
      <c r="E141" s="37">
        <v>2</v>
      </c>
      <c r="F14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1" s="37" t="s">
        <v>13286</v>
      </c>
      <c r="H141" s="37"/>
      <c r="I141" s="37"/>
      <c r="J141" s="37"/>
      <c r="K141" s="179"/>
      <c r="L141" s="179" t="s">
        <v>13345</v>
      </c>
      <c r="S141" t="s">
        <v>10584</v>
      </c>
      <c r="T141" t="s">
        <v>16845</v>
      </c>
      <c r="U141" t="s">
        <v>16775</v>
      </c>
    </row>
    <row r="142" spans="1:21">
      <c r="A142" s="176" t="s">
        <v>13357</v>
      </c>
      <c r="B142" s="37"/>
      <c r="C142" s="37"/>
      <c r="D142" s="37"/>
      <c r="E142" s="37">
        <v>2</v>
      </c>
      <c r="F14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2" s="37" t="s">
        <v>13286</v>
      </c>
      <c r="H142" s="37"/>
      <c r="I142" s="37"/>
      <c r="J142" s="37"/>
      <c r="K142" s="179"/>
      <c r="L142" s="179" t="s">
        <v>13345</v>
      </c>
      <c r="S142" t="s">
        <v>10589</v>
      </c>
      <c r="T142" t="s">
        <v>16791</v>
      </c>
      <c r="U142" t="s">
        <v>16846</v>
      </c>
    </row>
    <row r="143" spans="1:21">
      <c r="A143" s="176" t="s">
        <v>13358</v>
      </c>
      <c r="B143" s="37"/>
      <c r="C143" s="37"/>
      <c r="D143" s="37"/>
      <c r="E143" s="37">
        <v>1</v>
      </c>
      <c r="F14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3" s="37" t="s">
        <v>13286</v>
      </c>
      <c r="H143" s="37"/>
      <c r="I143" s="37"/>
      <c r="J143" s="37"/>
      <c r="K143" s="179"/>
      <c r="L143" s="179" t="s">
        <v>13345</v>
      </c>
      <c r="T143" t="s">
        <v>16847</v>
      </c>
    </row>
    <row r="144" spans="1:21">
      <c r="A144" s="176" t="s">
        <v>13359</v>
      </c>
      <c r="B144" s="37"/>
      <c r="C144" s="37"/>
      <c r="D144" s="37"/>
      <c r="E144" s="37">
        <v>2</v>
      </c>
      <c r="F14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4" s="37" t="s">
        <v>13286</v>
      </c>
      <c r="H144" s="37"/>
      <c r="I144" s="37"/>
      <c r="J144" s="37"/>
      <c r="K144" s="179"/>
      <c r="L144" s="179" t="s">
        <v>13345</v>
      </c>
      <c r="T144" t="s">
        <v>16848</v>
      </c>
      <c r="U144" t="s">
        <v>16780</v>
      </c>
    </row>
    <row r="145" spans="1:12">
      <c r="A145" s="176" t="s">
        <v>13360</v>
      </c>
      <c r="B145" s="37"/>
      <c r="C145" s="37"/>
      <c r="D145" s="37"/>
      <c r="E145" s="37">
        <v>4</v>
      </c>
      <c r="F14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45" s="37" t="s">
        <v>13286</v>
      </c>
      <c r="H145" s="37"/>
      <c r="I145" s="37"/>
      <c r="J145" s="37"/>
      <c r="K145" s="179"/>
      <c r="L145" s="179" t="s">
        <v>13345</v>
      </c>
    </row>
    <row r="146" spans="1:12">
      <c r="A146" s="176" t="s">
        <v>13361</v>
      </c>
      <c r="B146" s="37"/>
      <c r="C146" s="37"/>
      <c r="D146" s="37"/>
      <c r="E146" s="37">
        <v>1</v>
      </c>
      <c r="F14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6" s="37" t="s">
        <v>13286</v>
      </c>
      <c r="H146" s="37"/>
      <c r="I146" s="37"/>
      <c r="J146" s="37"/>
      <c r="K146" s="179"/>
      <c r="L146" s="179" t="s">
        <v>13345</v>
      </c>
    </row>
    <row r="147" spans="1:12">
      <c r="A147" s="176" t="s">
        <v>13362</v>
      </c>
      <c r="B147" s="37"/>
      <c r="C147" s="37"/>
      <c r="D147" s="37"/>
      <c r="E147" s="37">
        <v>2</v>
      </c>
      <c r="F14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7" s="37" t="s">
        <v>13286</v>
      </c>
      <c r="H147" s="37"/>
      <c r="I147" s="37"/>
      <c r="J147" s="37"/>
      <c r="K147" s="179"/>
      <c r="L147" s="179" t="s">
        <v>13363</v>
      </c>
    </row>
    <row r="148" spans="1:12">
      <c r="A148" s="176" t="s">
        <v>13364</v>
      </c>
      <c r="B148" s="37"/>
      <c r="C148" s="37"/>
      <c r="D148" s="37"/>
      <c r="E148" s="37">
        <v>1</v>
      </c>
      <c r="F14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8" s="37" t="s">
        <v>13286</v>
      </c>
      <c r="H148" s="37"/>
      <c r="I148" s="37"/>
      <c r="J148" s="37"/>
      <c r="K148" s="179"/>
      <c r="L148" s="179" t="s">
        <v>13363</v>
      </c>
    </row>
    <row r="149" spans="1:12">
      <c r="A149" s="176" t="s">
        <v>13365</v>
      </c>
      <c r="B149" s="37"/>
      <c r="C149" s="37"/>
      <c r="D149" s="37"/>
      <c r="E149" s="37">
        <v>1</v>
      </c>
      <c r="F14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9" s="37" t="s">
        <v>13286</v>
      </c>
      <c r="H149" s="37"/>
      <c r="I149" s="37"/>
      <c r="J149" s="37"/>
      <c r="K149" s="179"/>
      <c r="L149" s="179" t="s">
        <v>13363</v>
      </c>
    </row>
    <row r="150" spans="1:12">
      <c r="A150" s="176" t="s">
        <v>13366</v>
      </c>
      <c r="B150" s="37"/>
      <c r="C150" s="37"/>
      <c r="D150" s="37"/>
      <c r="E150" s="37">
        <v>1</v>
      </c>
      <c r="F15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0" s="37" t="s">
        <v>13286</v>
      </c>
      <c r="H150" s="37"/>
      <c r="I150" s="37"/>
      <c r="J150" s="37"/>
      <c r="K150" s="179"/>
      <c r="L150" s="179" t="s">
        <v>13363</v>
      </c>
    </row>
    <row r="151" spans="1:12">
      <c r="A151" s="176" t="s">
        <v>13367</v>
      </c>
      <c r="B151" s="37"/>
      <c r="C151" s="37"/>
      <c r="D151" s="37"/>
      <c r="E151" s="37">
        <v>3</v>
      </c>
      <c r="F15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51" s="37" t="s">
        <v>13286</v>
      </c>
      <c r="H151" s="37"/>
      <c r="I151" s="37"/>
      <c r="J151" s="37"/>
      <c r="K151" s="179"/>
      <c r="L151" s="179" t="s">
        <v>13363</v>
      </c>
    </row>
    <row r="152" spans="1:12">
      <c r="A152" s="177" t="s">
        <v>13368</v>
      </c>
      <c r="B152" s="37"/>
      <c r="C152" s="37"/>
      <c r="D152" s="37"/>
      <c r="E152" s="37">
        <v>1</v>
      </c>
      <c r="F15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2" s="37" t="s">
        <v>13286</v>
      </c>
      <c r="H152" s="37"/>
      <c r="I152" s="37"/>
      <c r="J152" s="37"/>
      <c r="K152" s="179"/>
      <c r="L152" s="179" t="s">
        <v>13363</v>
      </c>
    </row>
    <row r="153" spans="1:12">
      <c r="A153" s="176" t="s">
        <v>13369</v>
      </c>
      <c r="B153" s="37"/>
      <c r="C153" s="37"/>
      <c r="D153" s="37"/>
      <c r="E153" s="37">
        <v>1</v>
      </c>
      <c r="F15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3" s="37" t="s">
        <v>13286</v>
      </c>
      <c r="H153" s="37"/>
      <c r="I153" s="37"/>
      <c r="J153" s="37"/>
      <c r="K153" s="179"/>
      <c r="L153" s="179" t="s">
        <v>13370</v>
      </c>
    </row>
    <row r="154" spans="1:12">
      <c r="A154" s="176" t="s">
        <v>13371</v>
      </c>
      <c r="B154" s="37"/>
      <c r="C154" s="37"/>
      <c r="D154" s="37"/>
      <c r="E154" s="37">
        <v>4</v>
      </c>
      <c r="F15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54" s="37" t="s">
        <v>13286</v>
      </c>
      <c r="H154" s="37"/>
      <c r="I154" s="37"/>
      <c r="J154" s="37"/>
      <c r="K154" s="179"/>
      <c r="L154" s="179" t="s">
        <v>13370</v>
      </c>
    </row>
    <row r="155" spans="1:12">
      <c r="A155" s="176" t="s">
        <v>13372</v>
      </c>
      <c r="B155" s="37"/>
      <c r="C155" s="37"/>
      <c r="D155" s="37"/>
      <c r="E155" s="37">
        <v>5</v>
      </c>
      <c r="F15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55" s="37" t="s">
        <v>13286</v>
      </c>
      <c r="H155" s="37"/>
      <c r="I155" s="37"/>
      <c r="J155" s="37"/>
      <c r="K155" s="179"/>
      <c r="L155" s="179" t="s">
        <v>13370</v>
      </c>
    </row>
    <row r="156" spans="1:12">
      <c r="A156" s="176" t="s">
        <v>13374</v>
      </c>
      <c r="B156" s="37"/>
      <c r="C156" s="37"/>
      <c r="D156" s="37"/>
      <c r="E156" s="37">
        <v>3</v>
      </c>
      <c r="F15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56" s="37" t="s">
        <v>13286</v>
      </c>
      <c r="H156" s="37"/>
      <c r="I156" s="37" t="s">
        <v>13375</v>
      </c>
      <c r="J156" s="37"/>
      <c r="K156" s="179"/>
      <c r="L156" s="179" t="s">
        <v>13370</v>
      </c>
    </row>
    <row r="157" spans="1:12">
      <c r="A157" s="176" t="s">
        <v>13376</v>
      </c>
      <c r="B157" s="37"/>
      <c r="C157" s="37"/>
      <c r="D157" s="37"/>
      <c r="E157" s="37">
        <v>2</v>
      </c>
      <c r="F15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57" s="37" t="s">
        <v>13286</v>
      </c>
      <c r="H157" s="37"/>
      <c r="I157" s="37"/>
      <c r="J157" s="37"/>
      <c r="K157" s="179"/>
      <c r="L157" s="179" t="s">
        <v>13370</v>
      </c>
    </row>
    <row r="158" spans="1:12">
      <c r="A158" s="176" t="s">
        <v>13377</v>
      </c>
      <c r="B158" s="37"/>
      <c r="C158" s="37"/>
      <c r="D158" s="37"/>
      <c r="E158" s="37">
        <v>2</v>
      </c>
      <c r="F15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58" s="37" t="s">
        <v>13286</v>
      </c>
      <c r="H158" s="37"/>
      <c r="I158" s="37"/>
      <c r="J158" s="37"/>
      <c r="K158" s="179"/>
      <c r="L158" s="179" t="s">
        <v>13370</v>
      </c>
    </row>
    <row r="159" spans="1:12">
      <c r="A159" s="176" t="s">
        <v>13378</v>
      </c>
      <c r="B159" s="37"/>
      <c r="C159" s="37"/>
      <c r="D159" s="37"/>
      <c r="E159" s="37">
        <v>4</v>
      </c>
      <c r="F15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59" s="37" t="s">
        <v>13286</v>
      </c>
      <c r="H159" s="37"/>
      <c r="I159" s="37"/>
      <c r="J159" s="37"/>
      <c r="K159" s="179"/>
      <c r="L159" s="179" t="s">
        <v>13370</v>
      </c>
    </row>
    <row r="160" spans="1:12">
      <c r="A160" s="176" t="s">
        <v>13380</v>
      </c>
      <c r="B160" s="37"/>
      <c r="C160" s="37"/>
      <c r="D160" s="37"/>
      <c r="E160" s="37">
        <v>3</v>
      </c>
      <c r="F16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60" s="37" t="s">
        <v>13286</v>
      </c>
      <c r="H160" s="37"/>
      <c r="I160" s="37"/>
      <c r="J160" s="37"/>
      <c r="K160" s="179"/>
      <c r="L160" s="179" t="s">
        <v>13370</v>
      </c>
    </row>
    <row r="161" spans="1:12">
      <c r="A161" s="176" t="s">
        <v>13382</v>
      </c>
      <c r="B161" s="37"/>
      <c r="C161" s="37"/>
      <c r="D161" s="37"/>
      <c r="E161" s="37">
        <v>1</v>
      </c>
      <c r="F16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1" s="37" t="s">
        <v>13286</v>
      </c>
      <c r="H161" s="37"/>
      <c r="I161" s="37" t="s">
        <v>13383</v>
      </c>
      <c r="J161" s="1"/>
      <c r="K161" s="179"/>
      <c r="L161" s="179" t="s">
        <v>13370</v>
      </c>
    </row>
    <row r="162" spans="1:12">
      <c r="A162" s="176" t="s">
        <v>13384</v>
      </c>
      <c r="B162" s="37"/>
      <c r="C162" s="37"/>
      <c r="D162" s="37"/>
      <c r="E162" s="37">
        <v>1</v>
      </c>
      <c r="F16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2" s="37" t="s">
        <v>13286</v>
      </c>
      <c r="H162" s="37"/>
      <c r="I162" s="37" t="s">
        <v>13385</v>
      </c>
      <c r="J162" s="1"/>
      <c r="K162" s="179"/>
      <c r="L162" s="179" t="s">
        <v>13370</v>
      </c>
    </row>
    <row r="163" spans="1:12">
      <c r="A163" s="176" t="s">
        <v>13386</v>
      </c>
      <c r="B163" s="37"/>
      <c r="C163" s="37"/>
      <c r="D163" s="37"/>
      <c r="E163" s="37">
        <v>4</v>
      </c>
      <c r="F16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3" s="37" t="s">
        <v>13286</v>
      </c>
      <c r="H163" s="37"/>
      <c r="I163" s="37"/>
      <c r="J163" s="37"/>
      <c r="K163" s="179"/>
      <c r="L163" s="179" t="s">
        <v>13370</v>
      </c>
    </row>
    <row r="164" spans="1:12">
      <c r="A164" s="177" t="s">
        <v>13387</v>
      </c>
      <c r="B164" s="37"/>
      <c r="C164" s="37"/>
      <c r="D164" s="37"/>
      <c r="E164" s="37">
        <v>4</v>
      </c>
      <c r="F16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4" s="37" t="s">
        <v>13286</v>
      </c>
      <c r="H164" s="37"/>
      <c r="I164" s="37" t="s">
        <v>13387</v>
      </c>
      <c r="J164" s="37" t="s">
        <v>13388</v>
      </c>
      <c r="K164" s="179"/>
      <c r="L164" s="179" t="s">
        <v>13370</v>
      </c>
    </row>
    <row r="165" spans="1:12">
      <c r="A165" s="176" t="s">
        <v>13389</v>
      </c>
      <c r="B165" s="37"/>
      <c r="C165" s="37"/>
      <c r="D165" s="37"/>
      <c r="E165" s="37">
        <v>1</v>
      </c>
      <c r="F16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5" s="37" t="s">
        <v>13286</v>
      </c>
      <c r="H165" s="37"/>
      <c r="I165" s="37" t="s">
        <v>13390</v>
      </c>
      <c r="J165" s="37"/>
      <c r="K165" s="179"/>
      <c r="L165" s="179" t="s">
        <v>13370</v>
      </c>
    </row>
    <row r="166" spans="1:12">
      <c r="A166" s="176" t="s">
        <v>13391</v>
      </c>
      <c r="B166" s="37"/>
      <c r="C166" s="37"/>
      <c r="D166" s="37"/>
      <c r="E166" s="37">
        <v>5</v>
      </c>
      <c r="F16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66" s="37" t="s">
        <v>13286</v>
      </c>
      <c r="H166" s="37"/>
      <c r="I166" s="37"/>
      <c r="J166" s="37"/>
      <c r="K166" s="179"/>
      <c r="L166" s="179" t="s">
        <v>13370</v>
      </c>
    </row>
    <row r="167" spans="1:12">
      <c r="A167" s="176" t="s">
        <v>13392</v>
      </c>
      <c r="B167" s="37"/>
      <c r="C167" s="37"/>
      <c r="D167" s="37"/>
      <c r="E167" s="37">
        <v>4</v>
      </c>
      <c r="F16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7" s="37" t="s">
        <v>13286</v>
      </c>
      <c r="H167" s="37"/>
      <c r="I167" s="37"/>
      <c r="J167" s="37"/>
      <c r="K167" s="179"/>
      <c r="L167" s="179" t="s">
        <v>13370</v>
      </c>
    </row>
    <row r="168" spans="1:12">
      <c r="A168" s="176" t="s">
        <v>183</v>
      </c>
      <c r="B168" s="37">
        <v>1</v>
      </c>
      <c r="C168" s="37">
        <v>1</v>
      </c>
      <c r="D168" s="37">
        <v>1</v>
      </c>
      <c r="E168" s="37"/>
      <c r="F16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1c1a1p</v>
      </c>
      <c r="G168" s="37" t="s">
        <v>25</v>
      </c>
      <c r="H168" s="37"/>
      <c r="I168" s="37" t="s">
        <v>16849</v>
      </c>
      <c r="J168" s="37" t="s">
        <v>16850</v>
      </c>
      <c r="K168" s="179"/>
      <c r="L168" s="179" t="s">
        <v>13370</v>
      </c>
    </row>
    <row r="169" spans="1:12">
      <c r="A169" s="176" t="s">
        <v>16851</v>
      </c>
      <c r="B169" s="37"/>
      <c r="C169" s="37"/>
      <c r="D169" s="37"/>
      <c r="E169" s="37"/>
      <c r="F16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69" s="37" t="s">
        <v>16852</v>
      </c>
      <c r="H169" s="37"/>
      <c r="I169" s="37" t="s">
        <v>16853</v>
      </c>
      <c r="J169" s="37"/>
      <c r="K169" s="179"/>
      <c r="L169" s="179"/>
    </row>
    <row r="170" spans="1:12">
      <c r="A170" s="176" t="s">
        <v>13374</v>
      </c>
      <c r="B170" s="37"/>
      <c r="C170" s="37"/>
      <c r="D170" s="37"/>
      <c r="E170" s="37"/>
      <c r="F17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0" s="37"/>
      <c r="H170" s="37"/>
      <c r="I170" s="37"/>
      <c r="J170" s="37"/>
      <c r="K170" s="179"/>
      <c r="L170" s="179"/>
    </row>
    <row r="171" spans="1:12">
      <c r="A171" s="176" t="s">
        <v>16854</v>
      </c>
      <c r="B171" s="37"/>
      <c r="C171" s="37"/>
      <c r="D171" s="37"/>
      <c r="E171" s="37"/>
      <c r="F17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1" s="37" t="s">
        <v>16852</v>
      </c>
      <c r="H171" s="37"/>
      <c r="I171" s="37" t="s">
        <v>16855</v>
      </c>
      <c r="J171" s="37"/>
      <c r="K171" s="179"/>
      <c r="L171" s="179"/>
    </row>
    <row r="172" spans="1:12">
      <c r="A172" s="176" t="s">
        <v>16856</v>
      </c>
      <c r="B172" s="37">
        <v>2</v>
      </c>
      <c r="C172" s="37">
        <v>3</v>
      </c>
      <c r="D172" s="37"/>
      <c r="E172" s="37"/>
      <c r="F17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2c3a</v>
      </c>
      <c r="G172" s="37" t="s">
        <v>29</v>
      </c>
      <c r="H172" s="37"/>
      <c r="I172" s="37" t="s">
        <v>16857</v>
      </c>
      <c r="J172" s="37"/>
      <c r="K172" s="179"/>
      <c r="L172" s="179"/>
    </row>
    <row r="173" spans="1:12">
      <c r="A173" s="176" t="s">
        <v>12675</v>
      </c>
      <c r="B173" s="37"/>
      <c r="C173" s="37"/>
      <c r="D173" s="37"/>
      <c r="E173" s="37"/>
      <c r="F17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3" s="37" t="s">
        <v>16858</v>
      </c>
      <c r="H173" s="37"/>
      <c r="I173" s="37" t="s">
        <v>12675</v>
      </c>
      <c r="J173" s="37"/>
      <c r="K173" s="179"/>
      <c r="L173" s="179"/>
    </row>
    <row r="174" spans="1:12">
      <c r="A174" s="176" t="s">
        <v>16859</v>
      </c>
      <c r="B174" s="37"/>
      <c r="C174" s="37"/>
      <c r="D174" s="37"/>
      <c r="E174" s="37"/>
      <c r="F17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4" s="37"/>
      <c r="H174" s="37"/>
      <c r="I174" s="37" t="s">
        <v>16860</v>
      </c>
      <c r="J174" s="37"/>
      <c r="K174" s="179"/>
      <c r="L174" s="179"/>
    </row>
    <row r="175" spans="1:12">
      <c r="A175" s="176" t="s">
        <v>16861</v>
      </c>
      <c r="B175" s="37">
        <v>4</v>
      </c>
      <c r="C175" s="37">
        <v>3</v>
      </c>
      <c r="D175" s="37">
        <v>4</v>
      </c>
      <c r="E175" s="37"/>
      <c r="F17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4c3a4p</v>
      </c>
      <c r="G175" s="37"/>
      <c r="H175" s="37"/>
      <c r="I175" s="37" t="s">
        <v>16862</v>
      </c>
      <c r="J175" s="37" t="s">
        <v>16863</v>
      </c>
      <c r="K175" s="179"/>
      <c r="L175" s="179" t="s">
        <v>13288</v>
      </c>
    </row>
    <row r="176" spans="1:12">
      <c r="A176" s="176" t="s">
        <v>16864</v>
      </c>
      <c r="B176" s="37">
        <v>3</v>
      </c>
      <c r="C176" s="37">
        <v>3</v>
      </c>
      <c r="D176" s="37">
        <v>3</v>
      </c>
      <c r="E176" s="37"/>
      <c r="F17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176" s="37"/>
      <c r="H176" s="37"/>
      <c r="I176" s="37" t="s">
        <v>16865</v>
      </c>
      <c r="J176" s="37"/>
      <c r="K176" s="179"/>
      <c r="L176" s="179"/>
    </row>
    <row r="177" spans="1:12">
      <c r="A177" s="176" t="s">
        <v>16866</v>
      </c>
      <c r="B177" s="37"/>
      <c r="C177" s="37"/>
      <c r="D177" s="37"/>
      <c r="E177" s="37"/>
      <c r="F17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7" s="37"/>
      <c r="H177" s="37"/>
      <c r="I177" s="37" t="s">
        <v>16867</v>
      </c>
      <c r="J177" s="37"/>
      <c r="K177" s="179"/>
      <c r="L177" s="179"/>
    </row>
    <row r="178" spans="1:12">
      <c r="A178" s="176" t="s">
        <v>16566</v>
      </c>
      <c r="B178" s="37">
        <v>3</v>
      </c>
      <c r="C178" s="37">
        <v>3</v>
      </c>
      <c r="D178" s="37">
        <v>3</v>
      </c>
      <c r="E178" s="37"/>
      <c r="F17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178" s="37"/>
      <c r="H178" s="37"/>
      <c r="I178" s="37" t="s">
        <v>16868</v>
      </c>
      <c r="J178" s="37"/>
      <c r="K178" s="179"/>
      <c r="L178" s="179"/>
    </row>
    <row r="179" spans="1:12">
      <c r="A179" s="176" t="s">
        <v>16869</v>
      </c>
      <c r="B179" s="37"/>
      <c r="C179" s="37"/>
      <c r="D179" s="37"/>
      <c r="E179" s="37"/>
      <c r="F17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9" s="37"/>
      <c r="H179" s="37"/>
      <c r="I179" s="37" t="s">
        <v>16870</v>
      </c>
      <c r="J179" s="37" t="s">
        <v>16871</v>
      </c>
      <c r="K179" s="179"/>
      <c r="L179" s="179"/>
    </row>
    <row r="180" spans="1:12">
      <c r="A180" s="176" t="s">
        <v>16872</v>
      </c>
      <c r="B180" s="37">
        <v>3</v>
      </c>
      <c r="C180" s="37">
        <v>2</v>
      </c>
      <c r="D180" s="37"/>
      <c r="E180" s="37"/>
      <c r="F18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80" s="37"/>
      <c r="H180" s="37"/>
      <c r="I180" s="37" t="s">
        <v>16873</v>
      </c>
      <c r="J180" s="37"/>
      <c r="K180" s="179"/>
      <c r="L180" s="179" t="s">
        <v>13288</v>
      </c>
    </row>
    <row r="181" spans="1:12">
      <c r="A181" s="176" t="s">
        <v>16874</v>
      </c>
      <c r="B181" s="37">
        <v>2</v>
      </c>
      <c r="C181" s="37">
        <v>2</v>
      </c>
      <c r="D181" s="37"/>
      <c r="E181" s="37"/>
      <c r="F18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v>
      </c>
      <c r="G181" s="37"/>
      <c r="H181" s="37"/>
      <c r="I181" s="37" t="s">
        <v>16875</v>
      </c>
      <c r="J181" s="37"/>
      <c r="K181" s="179"/>
      <c r="L181" s="179"/>
    </row>
    <row r="182" spans="1:12">
      <c r="A182" s="178" t="s">
        <v>16876</v>
      </c>
      <c r="B182" s="366">
        <v>3</v>
      </c>
      <c r="C182" s="366">
        <v>4</v>
      </c>
      <c r="D182" s="366"/>
      <c r="E182" s="366"/>
      <c r="F182"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182" s="37" t="s">
        <v>14</v>
      </c>
      <c r="H182" s="37"/>
      <c r="I182" s="37" t="s">
        <v>317</v>
      </c>
      <c r="J182" s="37"/>
      <c r="K182" s="179"/>
      <c r="L182" s="179"/>
    </row>
    <row r="183" spans="1:12">
      <c r="A183" s="178" t="s">
        <v>11396</v>
      </c>
      <c r="B183" s="366"/>
      <c r="C183" s="366"/>
      <c r="D183" s="366"/>
      <c r="E183" s="366"/>
      <c r="F183"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3" s="37" t="s">
        <v>14</v>
      </c>
      <c r="H183" s="37"/>
      <c r="I183" s="37" t="s">
        <v>16877</v>
      </c>
      <c r="J183" s="37"/>
      <c r="K183" s="179"/>
      <c r="L183" s="179"/>
    </row>
    <row r="184" spans="1:12">
      <c r="A184" s="176" t="s">
        <v>28</v>
      </c>
      <c r="B184" s="37">
        <v>3</v>
      </c>
      <c r="C184" s="37"/>
      <c r="D184" s="37"/>
      <c r="E184" s="37">
        <v>3</v>
      </c>
      <c r="F18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3c3d</v>
      </c>
      <c r="G184" s="37" t="s">
        <v>16878</v>
      </c>
      <c r="H184" s="37"/>
      <c r="I184" s="37" t="s">
        <v>16879</v>
      </c>
      <c r="J184" s="37"/>
      <c r="K184" s="179"/>
      <c r="L184" s="179"/>
    </row>
    <row r="185" spans="1:12">
      <c r="A185" s="176" t="s">
        <v>16880</v>
      </c>
      <c r="B185" s="37">
        <v>3</v>
      </c>
      <c r="C185" s="37"/>
      <c r="D185" s="37"/>
      <c r="E185" s="37"/>
      <c r="F18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185" s="37" t="s">
        <v>29</v>
      </c>
      <c r="H185" s="37"/>
      <c r="I185" s="37" t="s">
        <v>134</v>
      </c>
      <c r="J185" s="37"/>
      <c r="K185" s="179"/>
      <c r="L185" s="179"/>
    </row>
    <row r="186" spans="1:12">
      <c r="A186" s="176" t="s">
        <v>418</v>
      </c>
      <c r="B186" s="37"/>
      <c r="C186" s="37"/>
      <c r="D186" s="37"/>
      <c r="E186" s="37"/>
      <c r="F18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6" s="37" t="s">
        <v>25</v>
      </c>
      <c r="H186" s="37"/>
      <c r="I186" s="37" t="s">
        <v>420</v>
      </c>
      <c r="J186" s="37"/>
      <c r="K186" s="179"/>
      <c r="L186" s="179"/>
    </row>
    <row r="187" spans="1:12">
      <c r="A187" s="176" t="s">
        <v>100</v>
      </c>
      <c r="B187" s="37">
        <v>2</v>
      </c>
      <c r="C187" s="37">
        <v>5</v>
      </c>
      <c r="D187" s="37">
        <v>2</v>
      </c>
      <c r="E187" s="37"/>
      <c r="F187" s="3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2c5a2p</v>
      </c>
      <c r="G187" t="s">
        <v>25</v>
      </c>
      <c r="H187" s="55"/>
      <c r="I187" s="37" t="s">
        <v>16881</v>
      </c>
      <c r="J187" s="37" t="s">
        <v>16882</v>
      </c>
      <c r="K187" s="179"/>
      <c r="L187" s="179"/>
    </row>
    <row r="188" spans="1:12">
      <c r="A188" s="176" t="s">
        <v>16883</v>
      </c>
      <c r="B188" s="37"/>
      <c r="C188" s="37"/>
      <c r="D188" s="37"/>
      <c r="E188" s="37"/>
      <c r="F18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8" s="37" t="s">
        <v>25</v>
      </c>
      <c r="H188" s="37"/>
      <c r="I188" s="37" t="s">
        <v>16884</v>
      </c>
      <c r="J188" s="37"/>
      <c r="K188" s="179"/>
      <c r="L188" s="179" t="s">
        <v>13370</v>
      </c>
    </row>
    <row r="189" spans="1:12">
      <c r="A189" s="176" t="s">
        <v>54</v>
      </c>
      <c r="B189" s="37">
        <v>2</v>
      </c>
      <c r="C189" s="37">
        <v>1</v>
      </c>
      <c r="D189" s="37"/>
      <c r="E189" s="37"/>
      <c r="F18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189" s="37" t="s">
        <v>29</v>
      </c>
      <c r="H189" s="37"/>
      <c r="I189" s="37" t="s">
        <v>16885</v>
      </c>
      <c r="J189" s="37"/>
      <c r="K189" s="179"/>
      <c r="L189" s="179"/>
    </row>
    <row r="190" spans="1:12">
      <c r="A190" s="176" t="s">
        <v>111</v>
      </c>
      <c r="B190" s="37">
        <v>4</v>
      </c>
      <c r="C190" s="37">
        <v>3</v>
      </c>
      <c r="D190" s="37"/>
      <c r="E190" s="37"/>
      <c r="F19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90" s="37" t="s">
        <v>16878</v>
      </c>
      <c r="H190" s="37"/>
      <c r="I190" s="37" t="s">
        <v>16886</v>
      </c>
      <c r="J190" s="37"/>
      <c r="K190" s="179"/>
      <c r="L190" s="179"/>
    </row>
    <row r="191" spans="1:12">
      <c r="A191" s="176" t="s">
        <v>16887</v>
      </c>
      <c r="B191" s="37">
        <v>4</v>
      </c>
      <c r="C191" s="37"/>
      <c r="D191" s="37">
        <v>4</v>
      </c>
      <c r="E191" s="37"/>
      <c r="F19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191" s="37" t="s">
        <v>25</v>
      </c>
      <c r="H191" s="37"/>
      <c r="I191" s="37" t="s">
        <v>312</v>
      </c>
      <c r="J191" s="37"/>
      <c r="K191" s="179"/>
      <c r="L191" s="179"/>
    </row>
    <row r="192" spans="1:12">
      <c r="A192" s="176" t="s">
        <v>57</v>
      </c>
      <c r="B192" s="37">
        <v>3</v>
      </c>
      <c r="C192" s="37"/>
      <c r="D192" s="37">
        <v>4</v>
      </c>
      <c r="E192" s="37"/>
      <c r="F19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3c4p</v>
      </c>
      <c r="G192" s="37"/>
      <c r="H192" s="37"/>
      <c r="I192" s="37" t="s">
        <v>16888</v>
      </c>
      <c r="J192" s="37"/>
      <c r="K192" s="179"/>
      <c r="L192" s="179"/>
    </row>
    <row r="193" spans="1:12">
      <c r="A193" s="176" t="s">
        <v>16889</v>
      </c>
      <c r="B193" s="37">
        <v>5</v>
      </c>
      <c r="C193" s="37"/>
      <c r="D193" s="37">
        <v>4</v>
      </c>
      <c r="E193" s="37"/>
      <c r="F19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5c4p</v>
      </c>
      <c r="G193" s="37" t="s">
        <v>16890</v>
      </c>
      <c r="H193" s="37"/>
      <c r="I193" s="37"/>
      <c r="J193" s="37"/>
      <c r="K193" s="179"/>
      <c r="L193" s="179"/>
    </row>
    <row r="194" spans="1:12">
      <c r="A194" s="176" t="s">
        <v>421</v>
      </c>
      <c r="B194" s="366"/>
      <c r="C194" s="366"/>
      <c r="D194" s="366"/>
      <c r="E194" s="366"/>
      <c r="F194"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4" s="37" t="s">
        <v>14</v>
      </c>
      <c r="H194" s="37"/>
      <c r="I194" s="37" t="s">
        <v>423</v>
      </c>
      <c r="J194" s="37"/>
      <c r="K194" s="179"/>
      <c r="L194" s="179"/>
    </row>
    <row r="195" spans="1:12">
      <c r="A195" s="176" t="s">
        <v>11047</v>
      </c>
      <c r="B195" s="366">
        <v>1</v>
      </c>
      <c r="C195" s="366"/>
      <c r="D195" s="366">
        <v>1</v>
      </c>
      <c r="E195" s="366"/>
      <c r="F195"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1c1p</v>
      </c>
      <c r="G195" s="37" t="s">
        <v>14</v>
      </c>
      <c r="H195" s="37"/>
      <c r="I195" s="42" t="s">
        <v>282</v>
      </c>
      <c r="J195" s="37"/>
      <c r="K195" s="179"/>
      <c r="L195" s="179"/>
    </row>
    <row r="196" spans="1:12">
      <c r="A196" s="176" t="s">
        <v>129</v>
      </c>
      <c r="B196" s="37">
        <v>2</v>
      </c>
      <c r="C196" s="37">
        <v>2</v>
      </c>
      <c r="D196" s="37">
        <v>3</v>
      </c>
      <c r="E196" s="37"/>
      <c r="F19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2c2a3p</v>
      </c>
      <c r="G196" s="42" t="s">
        <v>29</v>
      </c>
      <c r="H196" s="42"/>
      <c r="I196" s="37" t="s">
        <v>130</v>
      </c>
      <c r="J196" s="37"/>
      <c r="K196" s="179"/>
      <c r="L196" s="179"/>
    </row>
    <row r="197" spans="1:12">
      <c r="A197" s="176" t="s">
        <v>16891</v>
      </c>
      <c r="B197" s="37"/>
      <c r="C197" s="37"/>
      <c r="D197" s="37"/>
      <c r="E197" s="37"/>
      <c r="F19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7" s="37"/>
      <c r="H197" s="37"/>
      <c r="I197" s="42" t="s">
        <v>16892</v>
      </c>
      <c r="J197" s="37"/>
      <c r="K197" s="179"/>
      <c r="L197" s="179"/>
    </row>
    <row r="198" spans="1:12">
      <c r="A198" s="176" t="s">
        <v>16893</v>
      </c>
      <c r="B198" s="37"/>
      <c r="C198" s="37"/>
      <c r="D198" s="37"/>
      <c r="E198" s="37"/>
      <c r="F198"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8" s="37" t="s">
        <v>25</v>
      </c>
      <c r="H198" s="37"/>
      <c r="I198" s="42" t="s">
        <v>16892</v>
      </c>
      <c r="J198" s="37"/>
      <c r="K198" s="179"/>
      <c r="L198" s="179"/>
    </row>
    <row r="199" spans="1:12">
      <c r="A199" s="178" t="s">
        <v>16894</v>
      </c>
      <c r="B199" s="366"/>
      <c r="C199" s="366"/>
      <c r="D199" s="366"/>
      <c r="E199" s="366"/>
      <c r="F199"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9" s="37" t="s">
        <v>14</v>
      </c>
      <c r="H199" s="37"/>
      <c r="I199" s="42" t="s">
        <v>16892</v>
      </c>
      <c r="J199" s="37"/>
      <c r="K199" s="179"/>
      <c r="L199" s="179"/>
    </row>
    <row r="200" spans="1:12">
      <c r="A200" s="178" t="s">
        <v>16895</v>
      </c>
      <c r="B200" s="37"/>
      <c r="C200" s="37"/>
      <c r="D200" s="37"/>
      <c r="E200" s="37"/>
      <c r="F20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0" s="1" t="s">
        <v>1878</v>
      </c>
      <c r="H200" s="42"/>
      <c r="I200" s="42" t="s">
        <v>16892</v>
      </c>
      <c r="J200" s="37"/>
      <c r="K200" s="179"/>
      <c r="L200" s="179"/>
    </row>
    <row r="201" spans="1:12">
      <c r="A201" s="178" t="s">
        <v>16896</v>
      </c>
      <c r="B201" s="37"/>
      <c r="C201" s="37"/>
      <c r="D201" s="37"/>
      <c r="E201" s="37"/>
      <c r="F20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1" s="37"/>
      <c r="H201" s="37"/>
      <c r="I201" s="42" t="s">
        <v>16897</v>
      </c>
      <c r="J201" s="37"/>
      <c r="K201" s="179"/>
      <c r="L201" s="179"/>
    </row>
    <row r="202" spans="1:12">
      <c r="A202" s="176" t="s">
        <v>16898</v>
      </c>
      <c r="B202" s="37"/>
      <c r="C202" s="37"/>
      <c r="D202" s="37"/>
      <c r="E202" s="37"/>
      <c r="F20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2" s="37"/>
      <c r="H202" s="37"/>
      <c r="I202" s="37" t="s">
        <v>16899</v>
      </c>
      <c r="J202" s="37"/>
      <c r="K202" s="179"/>
      <c r="L202" s="179"/>
    </row>
    <row r="203" spans="1:12">
      <c r="A203" s="178" t="s">
        <v>10859</v>
      </c>
      <c r="B203" s="37"/>
      <c r="C203" s="37"/>
      <c r="D203" s="37"/>
      <c r="E203" s="37"/>
      <c r="F20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3" s="37"/>
      <c r="H203" s="37"/>
      <c r="I203" s="37" t="s">
        <v>16900</v>
      </c>
      <c r="J203" s="37"/>
      <c r="K203" s="179"/>
      <c r="L203" s="179"/>
    </row>
    <row r="204" spans="1:12">
      <c r="A204" s="178" t="s">
        <v>10863</v>
      </c>
      <c r="B204" s="37"/>
      <c r="C204" s="37"/>
      <c r="D204" s="37"/>
      <c r="E204" s="37"/>
      <c r="F20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4" s="37"/>
      <c r="H204" s="37"/>
      <c r="I204" s="37" t="s">
        <v>16901</v>
      </c>
      <c r="J204" s="37"/>
      <c r="K204" s="179"/>
      <c r="L204" s="179"/>
    </row>
    <row r="205" spans="1:12">
      <c r="A205" s="176" t="s">
        <v>16902</v>
      </c>
      <c r="B205" s="37"/>
      <c r="C205" s="37"/>
      <c r="D205" s="37"/>
      <c r="E205" s="37"/>
      <c r="F20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5" s="37"/>
      <c r="H205" s="37"/>
      <c r="I205" s="37" t="s">
        <v>16903</v>
      </c>
      <c r="J205" s="37"/>
      <c r="K205" s="179"/>
      <c r="L205" s="179"/>
    </row>
    <row r="206" spans="1:12">
      <c r="A206" s="178" t="s">
        <v>11934</v>
      </c>
      <c r="B206" s="37"/>
      <c r="C206" s="37"/>
      <c r="D206" s="37"/>
      <c r="E206" s="37"/>
      <c r="F20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6" s="37" t="s">
        <v>16904</v>
      </c>
      <c r="H206" s="37"/>
      <c r="I206" s="37" t="s">
        <v>16905</v>
      </c>
      <c r="J206" s="37"/>
      <c r="K206" s="179"/>
      <c r="L206" s="179"/>
    </row>
    <row r="207" spans="1:12">
      <c r="A207" s="178" t="s">
        <v>10801</v>
      </c>
      <c r="B207" s="37"/>
      <c r="C207" s="37"/>
      <c r="D207" s="37"/>
      <c r="E207" s="37"/>
      <c r="F20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7" s="37" t="s">
        <v>25</v>
      </c>
      <c r="H207" s="37"/>
      <c r="I207" s="37" t="s">
        <v>16906</v>
      </c>
      <c r="J207" s="37"/>
      <c r="K207" s="179"/>
      <c r="L207" s="179"/>
    </row>
    <row r="208" spans="1:12">
      <c r="A208" s="178" t="s">
        <v>16907</v>
      </c>
      <c r="B208" s="366"/>
      <c r="C208" s="366"/>
      <c r="D208" s="366"/>
      <c r="E208" s="366"/>
      <c r="F208"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8" s="37" t="s">
        <v>14</v>
      </c>
      <c r="H208" s="42"/>
      <c r="I208" s="37" t="s">
        <v>16908</v>
      </c>
      <c r="J208" s="37"/>
      <c r="K208" s="179"/>
      <c r="L208" s="179" t="s">
        <v>13288</v>
      </c>
    </row>
    <row r="209" spans="1:12">
      <c r="A209" s="178" t="s">
        <v>12308</v>
      </c>
      <c r="B209" s="366"/>
      <c r="C209" s="366"/>
      <c r="D209" s="366"/>
      <c r="E209" s="366"/>
      <c r="F209"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9" s="37" t="s">
        <v>14</v>
      </c>
      <c r="H209" s="37"/>
      <c r="I209" s="37" t="s">
        <v>16909</v>
      </c>
      <c r="J209" s="37"/>
      <c r="K209" s="179"/>
      <c r="L209" s="179"/>
    </row>
    <row r="210" spans="1:12">
      <c r="A210" s="178" t="s">
        <v>12316</v>
      </c>
      <c r="B210" s="366"/>
      <c r="C210" s="366"/>
      <c r="D210" s="366"/>
      <c r="E210" s="366"/>
      <c r="F210"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0" s="37" t="s">
        <v>14</v>
      </c>
      <c r="H210" s="37"/>
      <c r="I210" s="37" t="s">
        <v>16910</v>
      </c>
      <c r="J210" s="37"/>
      <c r="K210" s="179"/>
      <c r="L210" s="179"/>
    </row>
    <row r="211" spans="1:12">
      <c r="A211" s="178" t="s">
        <v>16911</v>
      </c>
      <c r="B211" s="366"/>
      <c r="C211" s="366"/>
      <c r="D211" s="366"/>
      <c r="E211" s="366"/>
      <c r="F211"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1" s="37" t="s">
        <v>14</v>
      </c>
      <c r="H211" s="37"/>
      <c r="I211" s="42" t="s">
        <v>16912</v>
      </c>
      <c r="J211" s="37"/>
      <c r="K211" s="179"/>
      <c r="L211" s="179"/>
    </row>
    <row r="212" spans="1:12">
      <c r="A212" s="178" t="s">
        <v>16913</v>
      </c>
      <c r="B212" s="366"/>
      <c r="C212" s="366"/>
      <c r="D212" s="366"/>
      <c r="E212" s="366"/>
      <c r="F212"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2" s="37" t="s">
        <v>14</v>
      </c>
      <c r="H212" s="37"/>
      <c r="I212" s="37" t="s">
        <v>16914</v>
      </c>
      <c r="J212" s="37"/>
      <c r="K212" s="179"/>
      <c r="L212" s="179" t="s">
        <v>13370</v>
      </c>
    </row>
    <row r="213" spans="1:12" ht="30">
      <c r="A213" s="426" t="s">
        <v>16915</v>
      </c>
      <c r="B213" s="366"/>
      <c r="C213" s="366"/>
      <c r="D213" s="366"/>
      <c r="E213" s="366"/>
      <c r="F213"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3" s="37" t="s">
        <v>14</v>
      </c>
      <c r="H213" s="37"/>
      <c r="I213" s="37" t="s">
        <v>16916</v>
      </c>
      <c r="J213" s="37"/>
      <c r="K213" s="179"/>
      <c r="L213" s="179"/>
    </row>
    <row r="214" spans="1:12">
      <c r="A214" s="176" t="s">
        <v>16917</v>
      </c>
      <c r="B214" s="37"/>
      <c r="C214" s="37"/>
      <c r="D214" s="37"/>
      <c r="E214" s="37"/>
      <c r="F214"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4" s="37" t="s">
        <v>16712</v>
      </c>
      <c r="H214" s="37"/>
      <c r="I214" s="42" t="s">
        <v>16918</v>
      </c>
      <c r="J214" s="37"/>
      <c r="K214" s="179"/>
      <c r="L214" s="179"/>
    </row>
    <row r="215" spans="1:12">
      <c r="A215" s="178" t="s">
        <v>16919</v>
      </c>
      <c r="B215" s="366"/>
      <c r="C215" s="366"/>
      <c r="D215" s="366"/>
      <c r="E215" s="366"/>
      <c r="F215"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5" s="37" t="s">
        <v>14</v>
      </c>
      <c r="H215" s="37"/>
      <c r="I215" s="42" t="s">
        <v>16920</v>
      </c>
      <c r="J215" s="37"/>
      <c r="K215" s="179"/>
      <c r="L215" s="179"/>
    </row>
    <row r="216" spans="1:12">
      <c r="A216" s="178" t="s">
        <v>16921</v>
      </c>
      <c r="B216" s="366"/>
      <c r="C216" s="366"/>
      <c r="D216" s="366"/>
      <c r="E216" s="366"/>
      <c r="F216"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6" s="37" t="s">
        <v>14</v>
      </c>
      <c r="H216" s="37"/>
      <c r="I216" s="37" t="s">
        <v>16922</v>
      </c>
      <c r="J216" s="37"/>
      <c r="K216" s="179"/>
      <c r="L216" s="179"/>
    </row>
    <row r="217" spans="1:12">
      <c r="A217" s="178" t="s">
        <v>11416</v>
      </c>
      <c r="B217" s="37"/>
      <c r="C217" s="37"/>
      <c r="D217" s="37"/>
      <c r="E217" s="37"/>
      <c r="F217"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7" s="42" t="s">
        <v>29</v>
      </c>
      <c r="H217" s="42"/>
      <c r="I217" s="42" t="s">
        <v>16923</v>
      </c>
      <c r="J217" s="37"/>
      <c r="K217" s="179"/>
      <c r="L217" s="179"/>
    </row>
    <row r="218" spans="1:12">
      <c r="A218" s="176" t="s">
        <v>11423</v>
      </c>
      <c r="B218" s="366"/>
      <c r="C218" s="366"/>
      <c r="D218" s="366"/>
      <c r="E218" s="366"/>
      <c r="F218"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8" s="37" t="s">
        <v>14</v>
      </c>
      <c r="H218" s="37"/>
      <c r="I218" s="37" t="s">
        <v>16924</v>
      </c>
      <c r="J218" s="37"/>
      <c r="K218" s="179"/>
      <c r="L218" s="179"/>
    </row>
    <row r="219" spans="1:12">
      <c r="A219" s="178" t="s">
        <v>11424</v>
      </c>
      <c r="B219" s="37"/>
      <c r="C219" s="37"/>
      <c r="D219" s="37"/>
      <c r="E219" s="37"/>
      <c r="F219"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9" s="37"/>
      <c r="H219" s="37"/>
      <c r="I219" s="42" t="s">
        <v>16925</v>
      </c>
      <c r="J219" s="37"/>
      <c r="K219" s="179"/>
      <c r="L219" s="179"/>
    </row>
    <row r="220" spans="1:12">
      <c r="A220" s="178" t="s">
        <v>16926</v>
      </c>
      <c r="B220" s="37"/>
      <c r="C220" s="37"/>
      <c r="D220" s="37"/>
      <c r="E220" s="37"/>
      <c r="F220"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0" s="37"/>
      <c r="H220" s="37"/>
      <c r="I220" s="37" t="s">
        <v>16927</v>
      </c>
      <c r="J220" s="37"/>
      <c r="K220" s="179"/>
      <c r="L220" s="179"/>
    </row>
    <row r="221" spans="1:12">
      <c r="A221" s="176" t="s">
        <v>12645</v>
      </c>
      <c r="B221" s="37"/>
      <c r="C221" s="37"/>
      <c r="D221" s="37"/>
      <c r="E221" s="37"/>
      <c r="F221"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1" s="37"/>
      <c r="H221" s="37"/>
      <c r="I221" s="37"/>
      <c r="J221" s="37"/>
      <c r="K221" s="179"/>
      <c r="L221" s="179"/>
    </row>
    <row r="222" spans="1:12">
      <c r="A222" s="178" t="s">
        <v>16928</v>
      </c>
      <c r="B222" s="37"/>
      <c r="C222" s="37"/>
      <c r="D222" s="37"/>
      <c r="E222" s="37"/>
      <c r="F222"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2" s="37" t="s">
        <v>29</v>
      </c>
      <c r="H222" s="37"/>
      <c r="I222" s="37" t="s">
        <v>16929</v>
      </c>
      <c r="J222" s="37"/>
      <c r="K222" s="179"/>
      <c r="L222" s="179"/>
    </row>
    <row r="223" spans="1:12">
      <c r="A223" s="178" t="s">
        <v>12924</v>
      </c>
      <c r="B223" s="37"/>
      <c r="C223" s="37"/>
      <c r="D223" s="37"/>
      <c r="E223" s="37"/>
      <c r="F223"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3" s="37"/>
      <c r="H223" s="37"/>
      <c r="I223" s="37"/>
      <c r="J223" s="37"/>
      <c r="K223" s="179"/>
      <c r="L223" s="179"/>
    </row>
    <row r="224" spans="1:12">
      <c r="A224" s="178" t="s">
        <v>12926</v>
      </c>
      <c r="B224" s="366"/>
      <c r="C224" s="366"/>
      <c r="D224" s="366"/>
      <c r="E224" s="366"/>
      <c r="F224" s="36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4" s="37" t="s">
        <v>14</v>
      </c>
      <c r="H224" s="37"/>
      <c r="I224" s="42" t="s">
        <v>16930</v>
      </c>
      <c r="J224" s="37"/>
      <c r="K224" s="179"/>
      <c r="L224" s="179"/>
    </row>
    <row r="225" spans="1:12">
      <c r="A225" s="178" t="s">
        <v>16931</v>
      </c>
      <c r="B225" s="37"/>
      <c r="C225" s="37"/>
      <c r="D225" s="37"/>
      <c r="E225" s="37"/>
      <c r="F225"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5" s="37" t="s">
        <v>29</v>
      </c>
      <c r="H225" s="37"/>
      <c r="I225" s="42" t="s">
        <v>16932</v>
      </c>
      <c r="J225" s="37"/>
      <c r="K225" s="179"/>
      <c r="L225" s="179"/>
    </row>
    <row r="226" spans="1:12">
      <c r="A226" s="176" t="s">
        <v>11870</v>
      </c>
      <c r="B226" s="37"/>
      <c r="C226" s="37"/>
      <c r="D226" s="37"/>
      <c r="E226" s="37"/>
      <c r="F226" s="37"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6" s="37" t="s">
        <v>25</v>
      </c>
      <c r="H226" s="37"/>
      <c r="I226" s="42" t="s">
        <v>16933</v>
      </c>
      <c r="J226" s="37"/>
      <c r="K226" s="179"/>
      <c r="L226" s="179"/>
    </row>
    <row r="227" spans="1:12">
      <c r="A227" s="32" t="s">
        <v>16934</v>
      </c>
      <c r="B227" s="1"/>
      <c r="C227" s="1"/>
      <c r="D227" s="1"/>
      <c r="E227" s="1"/>
      <c r="F22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7" s="1"/>
      <c r="H227" s="1"/>
      <c r="I227" s="37"/>
      <c r="J227" s="1"/>
      <c r="K227" s="26"/>
      <c r="L227" s="26" t="s">
        <v>13288</v>
      </c>
    </row>
    <row r="228" spans="1:12">
      <c r="A228" s="32" t="s">
        <v>16935</v>
      </c>
      <c r="B228" s="1"/>
      <c r="C228" s="1"/>
      <c r="D228" s="1"/>
      <c r="E228" s="1"/>
      <c r="F22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8" s="1"/>
      <c r="H228" s="1"/>
      <c r="I228" s="37"/>
      <c r="J228" s="1"/>
      <c r="K228" s="26"/>
      <c r="L228" s="26" t="s">
        <v>13288</v>
      </c>
    </row>
    <row r="229" spans="1:12">
      <c r="A229" s="32" t="s">
        <v>16936</v>
      </c>
      <c r="B229" s="1"/>
      <c r="C229" s="1"/>
      <c r="D229" s="1"/>
      <c r="E229" s="1"/>
      <c r="F22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9" s="1"/>
      <c r="H229" s="1"/>
      <c r="I229" s="37"/>
      <c r="J229" s="1"/>
      <c r="K229" s="26"/>
      <c r="L229" s="26" t="s">
        <v>13288</v>
      </c>
    </row>
    <row r="230" spans="1:12">
      <c r="A230" s="32" t="s">
        <v>16937</v>
      </c>
      <c r="B230" s="1"/>
      <c r="C230" s="1"/>
      <c r="D230" s="1"/>
      <c r="E230" s="1"/>
      <c r="F23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0" s="1"/>
      <c r="H230" s="1"/>
      <c r="I230" s="37"/>
      <c r="J230" s="1"/>
      <c r="K230" s="26"/>
      <c r="L230" s="26" t="s">
        <v>13288</v>
      </c>
    </row>
    <row r="231" spans="1:12">
      <c r="A231" s="32" t="s">
        <v>16938</v>
      </c>
      <c r="B231" s="1"/>
      <c r="C231" s="1"/>
      <c r="D231" s="1"/>
      <c r="E231" s="1"/>
      <c r="F23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1" s="1"/>
      <c r="H231" s="1"/>
      <c r="I231" s="37"/>
      <c r="J231" s="1"/>
      <c r="K231" s="26"/>
      <c r="L231" s="26" t="s">
        <v>13288</v>
      </c>
    </row>
    <row r="232" spans="1:12">
      <c r="A232" s="32" t="s">
        <v>16939</v>
      </c>
      <c r="B232" s="1"/>
      <c r="C232" s="1"/>
      <c r="D232" s="1"/>
      <c r="E232" s="1"/>
      <c r="F23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2" s="1"/>
      <c r="H232" s="1"/>
      <c r="I232" s="37"/>
      <c r="J232" s="1"/>
      <c r="K232" s="26"/>
      <c r="L232" s="26" t="s">
        <v>13288</v>
      </c>
    </row>
    <row r="233" spans="1:12">
      <c r="A233" s="32" t="s">
        <v>16940</v>
      </c>
      <c r="B233" s="1"/>
      <c r="C233" s="1"/>
      <c r="D233" s="1"/>
      <c r="E233" s="1"/>
      <c r="F23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3" s="1"/>
      <c r="H233" s="1"/>
      <c r="I233" s="37"/>
      <c r="J233" s="1"/>
      <c r="K233" s="26"/>
      <c r="L233" s="26" t="s">
        <v>13288</v>
      </c>
    </row>
    <row r="234" spans="1:12">
      <c r="A234" s="32" t="s">
        <v>16941</v>
      </c>
      <c r="B234" s="1"/>
      <c r="C234" s="1"/>
      <c r="D234" s="1"/>
      <c r="E234" s="1"/>
      <c r="F23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4" s="1"/>
      <c r="H234" s="1"/>
      <c r="I234" s="37"/>
      <c r="J234" s="1"/>
      <c r="K234" s="26"/>
      <c r="L234" s="26" t="s">
        <v>13288</v>
      </c>
    </row>
    <row r="235" spans="1:12">
      <c r="A235" s="32" t="s">
        <v>16942</v>
      </c>
      <c r="B235" s="1"/>
      <c r="C235" s="1"/>
      <c r="D235" s="1"/>
      <c r="E235" s="1"/>
      <c r="F23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5" s="1"/>
      <c r="H235" s="1"/>
      <c r="I235" s="37"/>
      <c r="J235" s="1"/>
      <c r="K235" s="26"/>
      <c r="L235" s="26" t="s">
        <v>13288</v>
      </c>
    </row>
    <row r="236" spans="1:12">
      <c r="A236" s="32" t="s">
        <v>16943</v>
      </c>
      <c r="B236" s="1"/>
      <c r="C236" s="1"/>
      <c r="D236" s="1"/>
      <c r="E236" s="1"/>
      <c r="F23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6" s="1"/>
      <c r="H236" s="1"/>
      <c r="I236" s="37"/>
      <c r="J236" s="1"/>
      <c r="K236" s="26"/>
      <c r="L236" s="26" t="s">
        <v>13288</v>
      </c>
    </row>
    <row r="237" spans="1:12">
      <c r="A237" s="32" t="s">
        <v>16944</v>
      </c>
      <c r="B237" s="1"/>
      <c r="C237" s="1"/>
      <c r="D237" s="1"/>
      <c r="E237" s="1"/>
      <c r="F23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7" s="1"/>
      <c r="H237" s="1"/>
      <c r="I237" s="37"/>
      <c r="J237" s="1"/>
      <c r="K237" s="26"/>
      <c r="L237" s="26" t="s">
        <v>13288</v>
      </c>
    </row>
    <row r="238" spans="1:12">
      <c r="A238" s="32" t="s">
        <v>16945</v>
      </c>
      <c r="B238" s="1"/>
      <c r="C238" s="1"/>
      <c r="D238" s="1"/>
      <c r="E238" s="1"/>
      <c r="F23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8" s="1"/>
      <c r="H238" s="1"/>
      <c r="I238" s="37"/>
      <c r="J238" s="1"/>
      <c r="K238" s="26"/>
      <c r="L238" s="26" t="s">
        <v>13288</v>
      </c>
    </row>
    <row r="239" spans="1:12">
      <c r="A239" s="32" t="s">
        <v>16946</v>
      </c>
      <c r="B239" s="1"/>
      <c r="C239" s="1"/>
      <c r="D239" s="1"/>
      <c r="E239" s="1"/>
      <c r="F23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9" s="1"/>
      <c r="H239" s="1"/>
      <c r="I239" s="37"/>
      <c r="J239" s="1"/>
      <c r="K239" s="26"/>
      <c r="L239" s="26" t="s">
        <v>13288</v>
      </c>
    </row>
    <row r="240" spans="1:12">
      <c r="A240" s="32" t="s">
        <v>16947</v>
      </c>
      <c r="B240" s="1"/>
      <c r="C240" s="1"/>
      <c r="D240" s="1"/>
      <c r="E240" s="1"/>
      <c r="F24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0" s="1"/>
      <c r="H240" s="1"/>
      <c r="I240" s="37"/>
      <c r="J240" s="1"/>
      <c r="K240" s="26"/>
      <c r="L240" s="26" t="s">
        <v>13288</v>
      </c>
    </row>
    <row r="241" spans="1:12">
      <c r="A241" s="32" t="s">
        <v>16948</v>
      </c>
      <c r="B241" s="1"/>
      <c r="C241" s="1"/>
      <c r="D241" s="1"/>
      <c r="E241" s="1"/>
      <c r="F24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1" s="1"/>
      <c r="H241" s="1"/>
      <c r="I241" s="37"/>
      <c r="J241" s="1"/>
      <c r="K241" s="26"/>
      <c r="L241" s="26" t="s">
        <v>13288</v>
      </c>
    </row>
    <row r="242" spans="1:12">
      <c r="A242" s="32" t="s">
        <v>16949</v>
      </c>
      <c r="B242" s="1"/>
      <c r="C242" s="1"/>
      <c r="D242" s="1"/>
      <c r="E242" s="1"/>
      <c r="F24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2" s="1"/>
      <c r="H242" s="1"/>
      <c r="I242" s="37"/>
      <c r="J242" s="1"/>
      <c r="K242" s="26"/>
      <c r="L242" s="26" t="s">
        <v>13288</v>
      </c>
    </row>
    <row r="243" spans="1:12">
      <c r="A243" s="32" t="s">
        <v>16950</v>
      </c>
      <c r="B243" s="1"/>
      <c r="C243" s="1"/>
      <c r="D243" s="1"/>
      <c r="E243" s="1"/>
      <c r="F24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3" s="1"/>
      <c r="H243" s="1"/>
      <c r="I243" s="37"/>
      <c r="J243" s="1"/>
      <c r="K243" s="26"/>
      <c r="L243" s="26" t="s">
        <v>13288</v>
      </c>
    </row>
    <row r="244" spans="1:12">
      <c r="A244" s="32" t="s">
        <v>16951</v>
      </c>
      <c r="B244" s="1"/>
      <c r="C244" s="1"/>
      <c r="D244" s="1"/>
      <c r="E244" s="1"/>
      <c r="F24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4" s="1"/>
      <c r="H244" s="1"/>
      <c r="I244" s="37"/>
      <c r="J244" s="1"/>
      <c r="K244" s="26"/>
      <c r="L244" s="26" t="s">
        <v>13288</v>
      </c>
    </row>
    <row r="245" spans="1:12">
      <c r="A245" s="32" t="s">
        <v>16952</v>
      </c>
      <c r="B245" s="1"/>
      <c r="C245" s="1"/>
      <c r="D245" s="1"/>
      <c r="E245" s="1"/>
      <c r="F24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5" s="1"/>
      <c r="H245" s="1"/>
      <c r="I245" s="37"/>
      <c r="J245" s="1"/>
      <c r="K245" s="26"/>
      <c r="L245" s="26" t="s">
        <v>13288</v>
      </c>
    </row>
    <row r="246" spans="1:12">
      <c r="A246" s="32" t="s">
        <v>16953</v>
      </c>
      <c r="B246" s="1"/>
      <c r="C246" s="1"/>
      <c r="D246" s="1"/>
      <c r="E246" s="1"/>
      <c r="F24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6" s="1"/>
      <c r="H246" s="1"/>
      <c r="I246" s="37"/>
      <c r="J246" s="1"/>
      <c r="K246" s="26"/>
      <c r="L246" s="26" t="s">
        <v>13288</v>
      </c>
    </row>
    <row r="247" spans="1:12">
      <c r="A247" s="32" t="s">
        <v>16954</v>
      </c>
      <c r="B247" s="1"/>
      <c r="C247" s="1"/>
      <c r="D247" s="1"/>
      <c r="E247" s="1"/>
      <c r="F24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7" s="1"/>
      <c r="H247" s="1"/>
      <c r="I247" s="37"/>
      <c r="J247" s="1"/>
      <c r="K247" s="26"/>
      <c r="L247" s="26" t="s">
        <v>13288</v>
      </c>
    </row>
    <row r="248" spans="1:12">
      <c r="A248" s="32" t="s">
        <v>16955</v>
      </c>
      <c r="B248" s="1"/>
      <c r="C248" s="1"/>
      <c r="D248" s="1"/>
      <c r="E248" s="1"/>
      <c r="F24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8" s="1"/>
      <c r="H248" s="1"/>
      <c r="I248" s="37"/>
      <c r="J248" s="1"/>
      <c r="K248" s="26"/>
      <c r="L248" s="26" t="s">
        <v>13288</v>
      </c>
    </row>
    <row r="249" spans="1:12">
      <c r="A249" s="32"/>
      <c r="B249" s="1"/>
      <c r="C249" s="1"/>
      <c r="D249" s="1"/>
      <c r="E249" s="1"/>
      <c r="F24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9" s="1"/>
      <c r="H249" s="1"/>
      <c r="I249" s="37"/>
      <c r="J249" s="1"/>
      <c r="K249" s="26"/>
      <c r="L249" s="26" t="s">
        <v>1861</v>
      </c>
    </row>
    <row r="250" spans="1:12">
      <c r="A250" s="32"/>
      <c r="B250" s="1"/>
      <c r="C250" s="1"/>
      <c r="D250" s="1"/>
      <c r="E250" s="1"/>
      <c r="F25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0" s="1"/>
      <c r="H250" s="1"/>
      <c r="I250" s="37"/>
      <c r="J250" s="1"/>
      <c r="K250" s="26"/>
      <c r="L250" s="26" t="s">
        <v>1857</v>
      </c>
    </row>
    <row r="251" spans="1:12">
      <c r="A251" s="32"/>
      <c r="B251" s="1"/>
      <c r="C251" s="1"/>
      <c r="D251" s="1"/>
      <c r="E251" s="1"/>
      <c r="F25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1" s="1"/>
      <c r="H251" s="1"/>
      <c r="I251" s="37"/>
      <c r="J251" s="1"/>
      <c r="K251" s="26"/>
      <c r="L251" s="26" t="s">
        <v>1921</v>
      </c>
    </row>
    <row r="252" spans="1:12">
      <c r="A252" s="32"/>
      <c r="B252" s="1"/>
      <c r="C252" s="1"/>
      <c r="D252" s="1"/>
      <c r="E252" s="1"/>
      <c r="F25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2" s="1"/>
      <c r="H252" s="1"/>
      <c r="I252" s="37"/>
      <c r="J252" s="1"/>
      <c r="K252" s="26"/>
      <c r="L252" s="26" t="s">
        <v>13940</v>
      </c>
    </row>
    <row r="253" spans="1:12">
      <c r="A253" s="32"/>
      <c r="B253" s="1"/>
      <c r="C253" s="1"/>
      <c r="D253" s="1"/>
      <c r="E253" s="1"/>
      <c r="F25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3" s="1"/>
      <c r="H253" s="1"/>
      <c r="I253" s="37"/>
      <c r="J253" s="1"/>
      <c r="K253" s="26"/>
      <c r="L253" s="26" t="s">
        <v>1889</v>
      </c>
    </row>
    <row r="254" spans="1:12">
      <c r="A254" s="32"/>
      <c r="B254" s="1"/>
      <c r="C254" s="1"/>
      <c r="D254" s="1"/>
      <c r="E254" s="1"/>
      <c r="F25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4" s="1"/>
      <c r="H254" s="1"/>
      <c r="I254" s="37"/>
      <c r="J254" s="1"/>
      <c r="K254" s="26"/>
      <c r="L254" s="26" t="s">
        <v>11015</v>
      </c>
    </row>
    <row r="255" spans="1:12">
      <c r="A255" s="32"/>
      <c r="B255" s="1"/>
      <c r="C255" s="1"/>
      <c r="D255" s="1"/>
      <c r="E255" s="1"/>
      <c r="F25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5" s="1" t="s">
        <v>13286</v>
      </c>
      <c r="H255" s="1"/>
      <c r="I255" s="37"/>
      <c r="J255" s="1"/>
      <c r="K255" s="26"/>
      <c r="L255" s="26" t="s">
        <v>13288</v>
      </c>
    </row>
    <row r="256" spans="1:12">
      <c r="A256" s="32" t="s">
        <v>13393</v>
      </c>
      <c r="B256" s="1"/>
      <c r="C256" s="1"/>
      <c r="D256" s="1"/>
      <c r="E256" s="1"/>
      <c r="F25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6" s="1" t="s">
        <v>13286</v>
      </c>
      <c r="H256" s="1"/>
      <c r="I256" s="37"/>
      <c r="J256" s="1"/>
      <c r="K256" s="26"/>
      <c r="L256" s="26" t="s">
        <v>13288</v>
      </c>
    </row>
    <row r="257" spans="1:12">
      <c r="A257" s="32" t="s">
        <v>13394</v>
      </c>
      <c r="B257" s="1"/>
      <c r="C257" s="1"/>
      <c r="D257" s="1"/>
      <c r="E257" s="1"/>
      <c r="F25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7" s="1" t="s">
        <v>13286</v>
      </c>
      <c r="H257" s="1"/>
      <c r="I257" s="37"/>
      <c r="J257" s="1"/>
      <c r="K257" s="26"/>
      <c r="L257" s="26" t="s">
        <v>13288</v>
      </c>
    </row>
    <row r="258" spans="1:12">
      <c r="A258" s="32" t="s">
        <v>13395</v>
      </c>
      <c r="B258" s="1"/>
      <c r="C258" s="1"/>
      <c r="D258" s="1"/>
      <c r="E258" s="1"/>
      <c r="F25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8" s="1" t="s">
        <v>13286</v>
      </c>
      <c r="H258" s="1"/>
      <c r="I258" s="37"/>
      <c r="J258" s="1"/>
      <c r="K258" s="26"/>
      <c r="L258" s="26" t="s">
        <v>13288</v>
      </c>
    </row>
    <row r="259" spans="1:12">
      <c r="A259" s="32"/>
      <c r="B259" s="1"/>
      <c r="C259" s="1"/>
      <c r="D259" s="1"/>
      <c r="E259" s="1"/>
      <c r="F25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9" s="1" t="s">
        <v>13286</v>
      </c>
      <c r="H259" s="1"/>
      <c r="I259" s="37"/>
      <c r="J259" s="1"/>
      <c r="K259" s="26"/>
      <c r="L259" s="26" t="s">
        <v>13288</v>
      </c>
    </row>
    <row r="260" spans="1:12">
      <c r="A260" s="32"/>
      <c r="B260" s="1"/>
      <c r="C260" s="1"/>
      <c r="D260" s="1"/>
      <c r="E260" s="1"/>
      <c r="F26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0" s="1" t="s">
        <v>13286</v>
      </c>
      <c r="H260" s="1"/>
      <c r="I260" s="37"/>
      <c r="J260" s="1"/>
      <c r="K260" s="26"/>
      <c r="L260" s="26" t="s">
        <v>13288</v>
      </c>
    </row>
    <row r="261" spans="1:12">
      <c r="A261" s="32"/>
      <c r="B261" s="1"/>
      <c r="C261" s="1"/>
      <c r="D261" s="1"/>
      <c r="E261" s="1"/>
      <c r="F26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1" s="1" t="s">
        <v>13286</v>
      </c>
      <c r="H261" s="1"/>
      <c r="I261" s="37"/>
      <c r="J261" s="1"/>
      <c r="K261" s="26"/>
      <c r="L261" s="26" t="s">
        <v>13313</v>
      </c>
    </row>
    <row r="262" spans="1:12">
      <c r="A262" s="32"/>
      <c r="B262" s="1"/>
      <c r="C262" s="1"/>
      <c r="D262" s="1"/>
      <c r="E262" s="1"/>
      <c r="F26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2" s="1" t="s">
        <v>13286</v>
      </c>
      <c r="H262" s="1"/>
      <c r="I262" s="37"/>
      <c r="J262" s="1"/>
      <c r="K262" s="26"/>
      <c r="L262" s="26" t="s">
        <v>13313</v>
      </c>
    </row>
    <row r="263" spans="1:12">
      <c r="A263" s="32"/>
      <c r="B263" s="1"/>
      <c r="C263" s="1"/>
      <c r="D263" s="1"/>
      <c r="E263" s="1"/>
      <c r="F26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3" s="1" t="s">
        <v>13286</v>
      </c>
      <c r="H263" s="1"/>
      <c r="I263" s="37"/>
      <c r="J263" s="1"/>
      <c r="K263" s="26"/>
      <c r="L263" s="26" t="s">
        <v>13313</v>
      </c>
    </row>
    <row r="264" spans="1:12">
      <c r="A264" s="32"/>
      <c r="B264" s="1"/>
      <c r="C264" s="1"/>
      <c r="D264" s="1"/>
      <c r="E264" s="1"/>
      <c r="F26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4" s="1" t="s">
        <v>13286</v>
      </c>
      <c r="H264" s="1"/>
      <c r="I264" s="37"/>
      <c r="J264" s="1"/>
      <c r="K264" s="26"/>
      <c r="L264" s="26" t="s">
        <v>13313</v>
      </c>
    </row>
    <row r="265" spans="1:12">
      <c r="A265" s="32"/>
      <c r="B265" s="1"/>
      <c r="C265" s="1"/>
      <c r="D265" s="1"/>
      <c r="E265" s="1"/>
      <c r="F26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5" s="1" t="s">
        <v>13286</v>
      </c>
      <c r="H265" s="1"/>
      <c r="I265" s="37"/>
      <c r="J265" s="1"/>
      <c r="K265" s="26"/>
      <c r="L265" s="26" t="s">
        <v>13313</v>
      </c>
    </row>
    <row r="266" spans="1:12">
      <c r="A266" s="32"/>
      <c r="B266" s="1"/>
      <c r="C266" s="1"/>
      <c r="D266" s="1"/>
      <c r="E266" s="1"/>
      <c r="F26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6" s="1" t="s">
        <v>13286</v>
      </c>
      <c r="H266" s="1"/>
      <c r="I266" s="37"/>
      <c r="J266" s="1"/>
      <c r="K266" s="26"/>
      <c r="L266" s="26" t="s">
        <v>13313</v>
      </c>
    </row>
    <row r="267" spans="1:12">
      <c r="A267" s="32"/>
      <c r="B267" s="1"/>
      <c r="C267" s="1"/>
      <c r="D267" s="1"/>
      <c r="E267" s="1"/>
      <c r="F26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7" s="1" t="s">
        <v>13286</v>
      </c>
      <c r="H267" s="1"/>
      <c r="I267" s="37"/>
      <c r="J267" s="1"/>
      <c r="K267" s="26"/>
      <c r="L267" s="26"/>
    </row>
    <row r="268" spans="1:12">
      <c r="A268" s="32"/>
      <c r="B268" s="1"/>
      <c r="C268" s="1"/>
      <c r="D268" s="1"/>
      <c r="E268" s="1"/>
      <c r="F26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8" s="1" t="s">
        <v>13286</v>
      </c>
      <c r="H268" s="1"/>
      <c r="I268" s="37"/>
      <c r="J268" s="1"/>
      <c r="K268" s="26"/>
      <c r="L268" s="26"/>
    </row>
    <row r="269" spans="1:12">
      <c r="A269" s="32"/>
      <c r="B269" s="1"/>
      <c r="C269" s="1"/>
      <c r="D269" s="1"/>
      <c r="E269" s="1"/>
      <c r="F26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9" s="1" t="s">
        <v>13286</v>
      </c>
      <c r="H269" s="1"/>
      <c r="I269" s="37"/>
      <c r="J269" s="1"/>
      <c r="K269" s="26"/>
      <c r="L269" s="26"/>
    </row>
    <row r="270" spans="1:12">
      <c r="A270" s="32" t="s">
        <v>13396</v>
      </c>
      <c r="B270" s="1"/>
      <c r="C270" s="1"/>
      <c r="D270" s="1"/>
      <c r="E270" s="1"/>
      <c r="F27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0" s="1" t="s">
        <v>13286</v>
      </c>
      <c r="H270" s="1"/>
      <c r="I270" s="37"/>
      <c r="J270" s="1"/>
      <c r="K270" s="26"/>
      <c r="L270" s="26"/>
    </row>
    <row r="271" spans="1:12">
      <c r="A271" s="32" t="s">
        <v>13397</v>
      </c>
      <c r="B271" s="1"/>
      <c r="C271" s="1"/>
      <c r="D271" s="1"/>
      <c r="E271" s="1"/>
      <c r="F27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1" s="1" t="s">
        <v>13286</v>
      </c>
      <c r="H271" s="1"/>
      <c r="I271" s="37"/>
      <c r="J271" s="1"/>
      <c r="K271" s="26"/>
      <c r="L271" s="26"/>
    </row>
    <row r="272" spans="1:12">
      <c r="A272" s="32" t="s">
        <v>13398</v>
      </c>
      <c r="B272" s="1"/>
      <c r="C272" s="1"/>
      <c r="D272" s="1"/>
      <c r="E272" s="1"/>
      <c r="F27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2" s="1" t="s">
        <v>13286</v>
      </c>
      <c r="H272" s="1"/>
      <c r="I272" s="37"/>
      <c r="J272" s="1"/>
      <c r="K272" s="26"/>
      <c r="L272" s="26"/>
    </row>
    <row r="273" spans="1:12">
      <c r="A273" s="32" t="s">
        <v>13399</v>
      </c>
      <c r="B273" s="1"/>
      <c r="C273" s="1"/>
      <c r="D273" s="1"/>
      <c r="E273" s="1"/>
      <c r="F27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3" s="1" t="s">
        <v>13286</v>
      </c>
      <c r="H273" s="1"/>
      <c r="I273" s="37"/>
      <c r="J273" s="1"/>
      <c r="K273" s="26"/>
      <c r="L273" s="26"/>
    </row>
    <row r="274" spans="1:12">
      <c r="A274" s="32" t="s">
        <v>13349</v>
      </c>
      <c r="B274" s="1"/>
      <c r="C274" s="1"/>
      <c r="D274" s="1"/>
      <c r="E274" s="1"/>
      <c r="F27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4" s="1" t="s">
        <v>13286</v>
      </c>
      <c r="H274" s="1" t="s">
        <v>13400</v>
      </c>
      <c r="I274" s="37"/>
      <c r="J274" s="1"/>
      <c r="K274" s="26"/>
      <c r="L274" s="26"/>
    </row>
    <row r="275" spans="1:12">
      <c r="A275" s="32" t="s">
        <v>13401</v>
      </c>
      <c r="B275" s="1"/>
      <c r="C275" s="1"/>
      <c r="D275" s="1"/>
      <c r="E275" s="1"/>
      <c r="F27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5" s="1" t="s">
        <v>13286</v>
      </c>
      <c r="H275" s="1"/>
      <c r="I275" s="37"/>
      <c r="J275" s="1"/>
      <c r="K275" s="26"/>
      <c r="L275" s="26"/>
    </row>
    <row r="276" spans="1:12">
      <c r="A276" s="32" t="s">
        <v>13402</v>
      </c>
      <c r="B276" s="1"/>
      <c r="C276" s="1"/>
      <c r="D276" s="1"/>
      <c r="E276" s="1"/>
      <c r="F27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6" s="1" t="s">
        <v>13286</v>
      </c>
      <c r="H276" s="1"/>
      <c r="I276" s="37"/>
      <c r="J276" s="1"/>
      <c r="K276" s="26"/>
      <c r="L276" s="26"/>
    </row>
    <row r="277" spans="1:12">
      <c r="A277" s="32" t="s">
        <v>13403</v>
      </c>
      <c r="B277" s="1"/>
      <c r="C277" s="1"/>
      <c r="D277" s="1"/>
      <c r="E277" s="1"/>
      <c r="F27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7" s="1" t="s">
        <v>13286</v>
      </c>
      <c r="H277" s="1"/>
      <c r="I277" s="37"/>
      <c r="J277" s="1"/>
      <c r="K277" s="26"/>
      <c r="L277" s="26"/>
    </row>
    <row r="278" spans="1:12">
      <c r="A278" s="32" t="s">
        <v>13404</v>
      </c>
      <c r="B278" s="1"/>
      <c r="C278" s="1"/>
      <c r="D278" s="1"/>
      <c r="E278" s="1"/>
      <c r="F27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8" s="1" t="s">
        <v>13286</v>
      </c>
      <c r="H278" s="1"/>
      <c r="I278" s="37"/>
      <c r="J278" s="1"/>
      <c r="K278" s="26"/>
      <c r="L278" s="26"/>
    </row>
    <row r="279" spans="1:12">
      <c r="A279" s="32" t="s">
        <v>13405</v>
      </c>
      <c r="B279" s="1"/>
      <c r="C279" s="1"/>
      <c r="D279" s="1"/>
      <c r="E279" s="1"/>
      <c r="F27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9" s="1" t="s">
        <v>13286</v>
      </c>
      <c r="H279" s="1"/>
      <c r="I279" s="37"/>
      <c r="J279" s="1"/>
      <c r="K279" s="26"/>
      <c r="L279" s="26"/>
    </row>
    <row r="280" spans="1:12">
      <c r="A280" s="32" t="s">
        <v>13406</v>
      </c>
      <c r="B280" s="1"/>
      <c r="C280" s="1"/>
      <c r="D280" s="1"/>
      <c r="E280" s="1"/>
      <c r="F28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0" s="1" t="s">
        <v>13286</v>
      </c>
      <c r="H280" s="1"/>
      <c r="I280" s="37"/>
      <c r="J280" s="1"/>
      <c r="K280" s="26"/>
      <c r="L280" s="26"/>
    </row>
    <row r="281" spans="1:12">
      <c r="A281" s="32" t="s">
        <v>13407</v>
      </c>
      <c r="B281" s="1"/>
      <c r="C281" s="1"/>
      <c r="D281" s="1"/>
      <c r="E281" s="1"/>
      <c r="F28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1" s="1" t="s">
        <v>13286</v>
      </c>
      <c r="H281" s="1"/>
      <c r="I281" s="37"/>
      <c r="J281" s="1"/>
      <c r="K281" s="26"/>
      <c r="L281" s="26"/>
    </row>
    <row r="282" spans="1:12">
      <c r="A282" s="32" t="s">
        <v>13408</v>
      </c>
      <c r="B282" s="1"/>
      <c r="C282" s="1"/>
      <c r="D282" s="1"/>
      <c r="E282" s="1"/>
      <c r="F28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2" s="1" t="s">
        <v>13286</v>
      </c>
      <c r="H282" s="1"/>
      <c r="I282" s="37"/>
      <c r="J282" s="1"/>
      <c r="K282" s="26"/>
      <c r="L282" s="26" t="s">
        <v>13363</v>
      </c>
    </row>
    <row r="283" spans="1:12">
      <c r="A283" s="32" t="s">
        <v>13409</v>
      </c>
      <c r="B283" s="1"/>
      <c r="C283" s="1"/>
      <c r="D283" s="1"/>
      <c r="E283" s="1"/>
      <c r="F28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3" s="1" t="s">
        <v>13286</v>
      </c>
      <c r="H283" s="1" t="s">
        <v>13410</v>
      </c>
      <c r="I283" s="37"/>
      <c r="J283" s="1"/>
      <c r="K283" s="26"/>
      <c r="L283" s="26" t="s">
        <v>13363</v>
      </c>
    </row>
    <row r="284" spans="1:12">
      <c r="A284" s="32" t="s">
        <v>13366</v>
      </c>
      <c r="B284" s="1"/>
      <c r="C284" s="1"/>
      <c r="D284" s="1"/>
      <c r="E284" s="1"/>
      <c r="F28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4" s="1" t="s">
        <v>13286</v>
      </c>
      <c r="H284" s="1" t="s">
        <v>13411</v>
      </c>
      <c r="I284" s="37"/>
      <c r="J284" s="1"/>
      <c r="K284" s="26"/>
      <c r="L284" s="26" t="s">
        <v>13363</v>
      </c>
    </row>
    <row r="285" spans="1:12">
      <c r="A285" s="32" t="s">
        <v>13412</v>
      </c>
      <c r="B285" s="1"/>
      <c r="C285" s="1"/>
      <c r="D285" s="1"/>
      <c r="E285" s="1"/>
      <c r="F28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5" s="1" t="s">
        <v>13286</v>
      </c>
      <c r="H285" s="1" t="s">
        <v>13413</v>
      </c>
      <c r="I285" s="37"/>
      <c r="J285" s="1"/>
      <c r="K285" s="26"/>
      <c r="L285" s="26" t="s">
        <v>13363</v>
      </c>
    </row>
    <row r="286" spans="1:12">
      <c r="A286" s="32" t="s">
        <v>13367</v>
      </c>
      <c r="B286" s="1"/>
      <c r="C286" s="1"/>
      <c r="D286" s="1"/>
      <c r="E286" s="1"/>
      <c r="F28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6" s="1" t="s">
        <v>13286</v>
      </c>
      <c r="H286" s="1" t="s">
        <v>13414</v>
      </c>
      <c r="I286" s="37"/>
      <c r="J286" s="1"/>
      <c r="K286" s="26"/>
      <c r="L286" s="26" t="s">
        <v>13363</v>
      </c>
    </row>
    <row r="287" spans="1:12">
      <c r="A287" s="32" t="s">
        <v>13415</v>
      </c>
      <c r="B287" s="1"/>
      <c r="C287" s="1"/>
      <c r="D287" s="1"/>
      <c r="E287" s="1"/>
      <c r="F28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7" s="1" t="s">
        <v>13286</v>
      </c>
      <c r="H287" s="1"/>
      <c r="I287" s="37"/>
      <c r="J287" s="1"/>
      <c r="K287" s="26"/>
      <c r="L287" s="26" t="s">
        <v>13363</v>
      </c>
    </row>
    <row r="288" spans="1:12">
      <c r="A288" s="32" t="s">
        <v>16956</v>
      </c>
      <c r="B288" s="1"/>
      <c r="C288" s="1"/>
      <c r="D288" s="1"/>
      <c r="E288" s="1"/>
      <c r="F28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8" s="1" t="s">
        <v>13286</v>
      </c>
      <c r="H288" s="1" t="s">
        <v>13417</v>
      </c>
      <c r="I288" s="37"/>
      <c r="J288" s="1"/>
      <c r="K288" s="26"/>
      <c r="L288" s="26" t="s">
        <v>13370</v>
      </c>
    </row>
    <row r="289" spans="1:12">
      <c r="A289" s="32" t="s">
        <v>16957</v>
      </c>
      <c r="B289" s="1"/>
      <c r="C289" s="1"/>
      <c r="D289" s="1"/>
      <c r="E289" s="1"/>
      <c r="F28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9" s="1" t="s">
        <v>13286</v>
      </c>
      <c r="H289" s="1" t="s">
        <v>13419</v>
      </c>
      <c r="I289" s="37"/>
      <c r="J289" s="1"/>
      <c r="K289" s="26"/>
      <c r="L289" s="26" t="s">
        <v>13370</v>
      </c>
    </row>
    <row r="290" spans="1:12">
      <c r="A290" s="32" t="s">
        <v>16958</v>
      </c>
      <c r="B290" s="1"/>
      <c r="C290" s="1"/>
      <c r="D290" s="1"/>
      <c r="E290" s="1"/>
      <c r="F29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0" s="1" t="s">
        <v>13286</v>
      </c>
      <c r="H290" s="1" t="s">
        <v>13373</v>
      </c>
      <c r="I290" s="37"/>
      <c r="J290" s="1"/>
      <c r="K290" s="26"/>
      <c r="L290" s="26" t="s">
        <v>13370</v>
      </c>
    </row>
    <row r="291" spans="1:12">
      <c r="A291" s="32" t="s">
        <v>16959</v>
      </c>
      <c r="B291" s="1"/>
      <c r="C291" s="1"/>
      <c r="D291" s="1"/>
      <c r="E291" s="1"/>
      <c r="F29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1" s="1" t="s">
        <v>13286</v>
      </c>
      <c r="H291" s="1" t="s">
        <v>13379</v>
      </c>
      <c r="I291" s="37"/>
      <c r="J291" s="1"/>
      <c r="K291" s="26"/>
      <c r="L291" s="26" t="s">
        <v>13370</v>
      </c>
    </row>
    <row r="292" spans="1:12">
      <c r="A292" s="32" t="s">
        <v>16960</v>
      </c>
      <c r="B292" s="1"/>
      <c r="C292" s="1"/>
      <c r="D292" s="1"/>
      <c r="E292" s="1"/>
      <c r="F29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2" s="1" t="s">
        <v>13286</v>
      </c>
      <c r="H292" s="1" t="s">
        <v>13381</v>
      </c>
      <c r="I292" s="37"/>
      <c r="J292" s="1"/>
      <c r="K292" s="26"/>
      <c r="L292" s="26" t="s">
        <v>13370</v>
      </c>
    </row>
    <row r="293" spans="1:12">
      <c r="A293" s="32"/>
      <c r="B293" s="1"/>
      <c r="C293" s="1"/>
      <c r="D293" s="1"/>
      <c r="E293" s="1"/>
      <c r="F29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3" s="1" t="s">
        <v>13286</v>
      </c>
      <c r="H293" s="1"/>
      <c r="I293" s="37"/>
      <c r="J293" s="1"/>
      <c r="K293" s="26"/>
      <c r="L293" s="26" t="s">
        <v>13370</v>
      </c>
    </row>
    <row r="294" spans="1:12">
      <c r="A294" s="32"/>
      <c r="B294" s="1"/>
      <c r="C294" s="1"/>
      <c r="D294" s="1"/>
      <c r="E294" s="1"/>
      <c r="F29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4" s="1" t="s">
        <v>13286</v>
      </c>
      <c r="H294" s="1"/>
      <c r="I294" s="37"/>
      <c r="J294" s="1"/>
      <c r="K294" s="26"/>
      <c r="L294" s="26" t="s">
        <v>13370</v>
      </c>
    </row>
    <row r="295" spans="1:12">
      <c r="A295" s="32"/>
      <c r="B295" s="1"/>
      <c r="C295" s="1"/>
      <c r="D295" s="1"/>
      <c r="E295" s="1"/>
      <c r="F29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5" s="1" t="s">
        <v>13286</v>
      </c>
      <c r="H295" s="1"/>
      <c r="I295" s="37"/>
      <c r="J295" s="1"/>
      <c r="K295" s="26"/>
      <c r="L295" s="26" t="s">
        <v>13370</v>
      </c>
    </row>
    <row r="296" spans="1:12">
      <c r="A296" s="32"/>
      <c r="B296" s="1"/>
      <c r="C296" s="1"/>
      <c r="D296" s="1"/>
      <c r="E296" s="1"/>
      <c r="F29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6" s="1" t="s">
        <v>13286</v>
      </c>
      <c r="H296" s="1"/>
      <c r="I296" s="37"/>
      <c r="J296" s="1"/>
      <c r="K296" s="26"/>
      <c r="L296" s="26" t="s">
        <v>13370</v>
      </c>
    </row>
    <row r="297" spans="1:12" ht="15.75">
      <c r="A297" s="330" t="s">
        <v>16661</v>
      </c>
      <c r="B297" s="1"/>
      <c r="C297" s="1"/>
      <c r="D297" s="1"/>
      <c r="E297" s="1"/>
      <c r="F29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7" s="1" t="s">
        <v>1878</v>
      </c>
      <c r="H297" s="1"/>
      <c r="I297" s="37"/>
      <c r="J297" s="1"/>
      <c r="K297" s="26" t="s">
        <v>16961</v>
      </c>
      <c r="L297" s="26" t="s">
        <v>13288</v>
      </c>
    </row>
    <row r="298" spans="1:12">
      <c r="A298" s="172" t="s">
        <v>11820</v>
      </c>
      <c r="B298" s="185"/>
      <c r="C298" s="185"/>
      <c r="D298" s="185"/>
      <c r="E298" s="185"/>
      <c r="F298" s="18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8" s="1" t="s">
        <v>1878</v>
      </c>
      <c r="H298" s="185"/>
      <c r="I298" s="170"/>
      <c r="J298" s="185"/>
      <c r="K298" s="186" t="s">
        <v>16962</v>
      </c>
      <c r="L298" s="186" t="s">
        <v>1857</v>
      </c>
    </row>
    <row r="299" spans="1:12">
      <c r="A299" s="172" t="s">
        <v>16963</v>
      </c>
      <c r="B299" s="185"/>
      <c r="C299" s="185"/>
      <c r="D299" s="185"/>
      <c r="E299" s="185"/>
      <c r="F299" s="18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9" s="1" t="s">
        <v>1878</v>
      </c>
      <c r="H299" s="185" t="s">
        <v>16964</v>
      </c>
      <c r="I299" s="170"/>
      <c r="J299" s="185"/>
      <c r="K299" s="186"/>
      <c r="L299" s="186"/>
    </row>
    <row r="300" spans="1:12">
      <c r="A300" s="172" t="s">
        <v>16965</v>
      </c>
      <c r="B300" s="185">
        <v>4</v>
      </c>
      <c r="C300" s="185"/>
      <c r="D300" s="185"/>
      <c r="E300" s="185"/>
      <c r="F300" s="18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0" s="1" t="s">
        <v>1878</v>
      </c>
      <c r="H300" s="185" t="s">
        <v>16966</v>
      </c>
      <c r="I300" s="170"/>
      <c r="J300" s="185"/>
      <c r="K300" s="186"/>
      <c r="L300" s="186"/>
    </row>
    <row r="301" spans="1:12">
      <c r="A301" s="172" t="s">
        <v>16661</v>
      </c>
      <c r="B301" s="185">
        <v>4</v>
      </c>
      <c r="C301" s="185"/>
      <c r="D301" s="185"/>
      <c r="E301" s="185"/>
      <c r="F301" s="18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1" s="1" t="s">
        <v>1878</v>
      </c>
      <c r="H301" s="185" t="s">
        <v>16967</v>
      </c>
      <c r="I301" s="170"/>
      <c r="J301" s="185"/>
      <c r="K301" s="186"/>
      <c r="L301" s="186"/>
    </row>
    <row r="302" spans="1:12">
      <c r="A302" s="172" t="s">
        <v>10474</v>
      </c>
      <c r="B302" s="185">
        <v>4</v>
      </c>
      <c r="C302" s="185"/>
      <c r="D302" s="185"/>
      <c r="E302" s="185"/>
      <c r="F302" s="18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2" s="1" t="s">
        <v>1878</v>
      </c>
      <c r="H302" s="185"/>
      <c r="I302" s="170"/>
      <c r="J302" s="185"/>
      <c r="K302" s="186"/>
      <c r="L302" s="186"/>
    </row>
    <row r="303" spans="1:12">
      <c r="A303" s="172" t="s">
        <v>10462</v>
      </c>
      <c r="B303" s="185"/>
      <c r="C303" s="185"/>
      <c r="D303" s="185"/>
      <c r="E303" s="185"/>
      <c r="F303" s="18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3" s="1" t="s">
        <v>1878</v>
      </c>
      <c r="H303" s="185" t="s">
        <v>16968</v>
      </c>
      <c r="I303" s="170"/>
      <c r="J303" s="185"/>
      <c r="K303" s="186"/>
      <c r="L303" s="186"/>
    </row>
    <row r="304" spans="1:12">
      <c r="A304" s="172" t="s">
        <v>10502</v>
      </c>
      <c r="B304" s="185">
        <v>4</v>
      </c>
      <c r="C304" s="185"/>
      <c r="D304" s="185"/>
      <c r="E304" s="185"/>
      <c r="F304" s="18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4" s="1" t="s">
        <v>1878</v>
      </c>
      <c r="H304" s="185" t="s">
        <v>16969</v>
      </c>
      <c r="I304" s="170"/>
      <c r="J304" s="185"/>
      <c r="K304" s="186"/>
      <c r="L304" s="186"/>
    </row>
    <row r="305" spans="1:12">
      <c r="A305" s="172" t="s">
        <v>10527</v>
      </c>
      <c r="B305" s="185">
        <v>4</v>
      </c>
      <c r="C305" s="185"/>
      <c r="D305" s="185"/>
      <c r="E305" s="185"/>
      <c r="F305" s="18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5" s="1" t="s">
        <v>1878</v>
      </c>
      <c r="H305" s="185" t="s">
        <v>16970</v>
      </c>
      <c r="I305" s="170"/>
      <c r="J305" s="185"/>
      <c r="K305" s="186"/>
      <c r="L305" s="186"/>
    </row>
    <row r="306" spans="1:12">
      <c r="A306" s="32"/>
      <c r="B306" s="1"/>
      <c r="C306" s="1"/>
      <c r="D306" s="1"/>
      <c r="E306" s="1"/>
      <c r="F30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6" s="1"/>
      <c r="H306" s="1" t="s">
        <v>13420</v>
      </c>
      <c r="I306" s="37" t="s">
        <v>13421</v>
      </c>
      <c r="J306" s="1"/>
      <c r="K306" s="26"/>
      <c r="L306" s="26"/>
    </row>
    <row r="307" spans="1:12">
      <c r="A307" s="32" t="s">
        <v>13422</v>
      </c>
      <c r="B307" s="1"/>
      <c r="C307" s="1"/>
      <c r="D307" s="1"/>
      <c r="E307" s="1"/>
      <c r="F30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7" s="1"/>
      <c r="H307" s="1" t="s">
        <v>13422</v>
      </c>
      <c r="I307" s="37" t="s">
        <v>13421</v>
      </c>
      <c r="J307" s="1"/>
      <c r="K307" s="26"/>
      <c r="L307" s="26"/>
    </row>
    <row r="308" spans="1:12">
      <c r="A308" s="32" t="s">
        <v>13423</v>
      </c>
      <c r="B308" s="1"/>
      <c r="C308" s="1"/>
      <c r="D308" s="1"/>
      <c r="E308" s="1"/>
      <c r="F30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8" s="1"/>
      <c r="H308" s="1" t="s">
        <v>13423</v>
      </c>
      <c r="I308" s="37" t="s">
        <v>13421</v>
      </c>
      <c r="J308" s="1"/>
      <c r="K308" s="26"/>
      <c r="L308" s="26"/>
    </row>
    <row r="309" spans="1:12">
      <c r="A309" s="32" t="s">
        <v>13424</v>
      </c>
      <c r="B309" s="1"/>
      <c r="C309" s="1"/>
      <c r="D309" s="1"/>
      <c r="E309" s="1"/>
      <c r="F30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9" s="1"/>
      <c r="H309" s="1" t="s">
        <v>13425</v>
      </c>
      <c r="I309" s="37" t="s">
        <v>13421</v>
      </c>
      <c r="J309" s="1"/>
      <c r="K309" s="26"/>
      <c r="L309" s="26"/>
    </row>
    <row r="310" spans="1:12">
      <c r="A310" s="172" t="s">
        <v>16971</v>
      </c>
      <c r="B310" s="185"/>
      <c r="C310" s="185"/>
      <c r="D310" s="185"/>
      <c r="E310" s="185"/>
      <c r="F310" s="18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10" s="185"/>
      <c r="H310" s="185" t="s">
        <v>16972</v>
      </c>
      <c r="I310" s="37" t="s">
        <v>13421</v>
      </c>
      <c r="J310" s="185"/>
      <c r="K310" s="186"/>
      <c r="L310" s="186"/>
    </row>
  </sheetData>
  <mergeCells count="23">
    <mergeCell ref="A2:L2"/>
    <mergeCell ref="N22:P22"/>
    <mergeCell ref="M74:Q83"/>
    <mergeCell ref="M85:Q94"/>
    <mergeCell ref="M84:Q84"/>
    <mergeCell ref="M73:Q73"/>
    <mergeCell ref="M62:Q62"/>
    <mergeCell ref="A1:D1"/>
    <mergeCell ref="E1:J1"/>
    <mergeCell ref="M41:Q50"/>
    <mergeCell ref="M52:Q61"/>
    <mergeCell ref="M63:Q72"/>
    <mergeCell ref="M51:Q51"/>
    <mergeCell ref="M40:Q40"/>
    <mergeCell ref="N12:P13"/>
    <mergeCell ref="N14:P14"/>
    <mergeCell ref="N15:P15"/>
    <mergeCell ref="N16:P16"/>
    <mergeCell ref="N17:P17"/>
    <mergeCell ref="N18:P18"/>
    <mergeCell ref="N19:P19"/>
    <mergeCell ref="N20:P20"/>
    <mergeCell ref="N21:P21"/>
  </mergeCells>
  <hyperlinks>
    <hyperlink ref="A1" location="'0000'!A1" display="|🔝| To main page" xr:uid="{00000000-0004-0000-1A00-000000000000}"/>
    <hyperlink ref="E1:J1" r:id="rId1" display="DONATE" xr:uid="{00000000-0004-0000-1A00-000001000000}"/>
  </hyperlinks>
  <pageMargins left="0.7" right="0.7" top="0.75" bottom="0.75" header="0.3" footer="0.3"/>
  <pageSetup paperSize="9" orientation="portrait" r:id="rId2"/>
  <drawing r:id="rId3"/>
  <tableParts count="1">
    <tablePart r:id="rId4"/>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Лист18">
    <tabColor rgb="FF7030A0"/>
  </sheetPr>
  <dimension ref="A1:L183"/>
  <sheetViews>
    <sheetView topLeftCell="A4" zoomScale="85" zoomScaleNormal="85" workbookViewId="0">
      <selection activeCell="A3" sqref="A3"/>
    </sheetView>
  </sheetViews>
  <sheetFormatPr defaultRowHeight="15"/>
  <cols>
    <col min="1" max="1" width="35.5703125" style="1033" customWidth="1"/>
    <col min="2" max="3" width="27.85546875" style="1033" customWidth="1"/>
    <col min="4" max="4" width="18.85546875" style="1033" customWidth="1"/>
    <col min="5" max="5" width="15.7109375" style="1033" customWidth="1"/>
    <col min="6" max="6" width="20" style="1033" customWidth="1"/>
    <col min="7" max="16384" width="9.140625" style="1033"/>
  </cols>
  <sheetData>
    <row r="1" spans="1:9" ht="15.75" customHeight="1">
      <c r="A1" s="1553" t="s">
        <v>31408</v>
      </c>
      <c r="B1" s="1553"/>
      <c r="C1" s="1553"/>
      <c r="D1" s="1553"/>
      <c r="E1" s="1553"/>
      <c r="F1" s="1553"/>
      <c r="G1" s="1553"/>
    </row>
    <row r="2" spans="1:9" ht="15" customHeight="1">
      <c r="A2" s="1045" t="s">
        <v>17962</v>
      </c>
      <c r="B2" s="1045" t="s">
        <v>9701</v>
      </c>
      <c r="C2" s="1045" t="s">
        <v>17963</v>
      </c>
      <c r="D2" s="1045" t="s">
        <v>10279</v>
      </c>
      <c r="E2" s="1045" t="s">
        <v>18191</v>
      </c>
      <c r="F2" s="1045" t="s">
        <v>31407</v>
      </c>
      <c r="G2" s="1045" t="s">
        <v>29409</v>
      </c>
    </row>
    <row r="3" spans="1:9" ht="15" customHeight="1">
      <c r="A3" s="1037" t="s">
        <v>16954</v>
      </c>
      <c r="B3" s="1038" t="s">
        <v>30720</v>
      </c>
      <c r="C3" s="1038"/>
      <c r="D3" s="1038"/>
      <c r="E3" s="1037"/>
      <c r="F3" s="1037"/>
      <c r="G3" s="1037"/>
      <c r="I3" s="1033" t="s">
        <v>29369</v>
      </c>
    </row>
    <row r="4" spans="1:9">
      <c r="A4" s="1037" t="s">
        <v>17993</v>
      </c>
      <c r="B4" s="1037"/>
      <c r="C4" s="1037"/>
      <c r="D4" s="1038" t="s">
        <v>17985</v>
      </c>
      <c r="E4" s="1037" t="s">
        <v>29359</v>
      </c>
      <c r="F4" s="1037"/>
      <c r="G4" s="1037" t="s">
        <v>17994</v>
      </c>
      <c r="I4" s="1033" t="s">
        <v>29370</v>
      </c>
    </row>
    <row r="5" spans="1:9">
      <c r="A5" s="1038" t="s">
        <v>17983</v>
      </c>
      <c r="B5" s="1037" t="s">
        <v>17984</v>
      </c>
      <c r="C5" s="1038"/>
      <c r="D5" s="1038" t="s">
        <v>17985</v>
      </c>
      <c r="E5" s="1037" t="s">
        <v>30588</v>
      </c>
      <c r="F5" s="1037"/>
      <c r="G5" s="1037"/>
      <c r="I5" s="1033" t="s">
        <v>18074</v>
      </c>
    </row>
    <row r="6" spans="1:9">
      <c r="A6" s="1038" t="s">
        <v>17968</v>
      </c>
      <c r="B6" s="1037" t="s">
        <v>17969</v>
      </c>
      <c r="C6" s="1038"/>
      <c r="D6" s="1038" t="s">
        <v>17970</v>
      </c>
      <c r="E6" s="1037" t="s">
        <v>29357</v>
      </c>
      <c r="F6" s="1037"/>
      <c r="G6" s="1037"/>
    </row>
    <row r="7" spans="1:9">
      <c r="A7" s="1037" t="s">
        <v>18006</v>
      </c>
      <c r="B7" s="1147" t="s">
        <v>31351</v>
      </c>
      <c r="C7" s="1037"/>
      <c r="D7" s="1038"/>
      <c r="E7" s="1037"/>
      <c r="F7" s="1037"/>
      <c r="G7" s="1037"/>
    </row>
    <row r="8" spans="1:9">
      <c r="A8" s="1037" t="s">
        <v>18000</v>
      </c>
      <c r="B8" s="1148" t="s">
        <v>31350</v>
      </c>
      <c r="C8" s="1037"/>
      <c r="D8" s="1038" t="s">
        <v>17970</v>
      </c>
      <c r="E8" s="1037"/>
      <c r="F8" s="1037"/>
      <c r="G8" s="1037" t="s">
        <v>29361</v>
      </c>
    </row>
    <row r="9" spans="1:9">
      <c r="A9" s="1038" t="s">
        <v>17977</v>
      </c>
      <c r="B9" s="1038" t="s">
        <v>29354</v>
      </c>
      <c r="C9" s="1038" t="s">
        <v>30721</v>
      </c>
      <c r="D9" s="1037" t="s">
        <v>15283</v>
      </c>
      <c r="E9" s="1037"/>
      <c r="F9" s="1037"/>
      <c r="G9" s="1037"/>
    </row>
    <row r="10" spans="1:9">
      <c r="A10" s="1037" t="s">
        <v>31348</v>
      </c>
      <c r="B10" s="1148" t="s">
        <v>31349</v>
      </c>
      <c r="C10" s="1037"/>
      <c r="D10" s="1038"/>
      <c r="E10" s="1037"/>
      <c r="F10" s="1037"/>
      <c r="G10" s="1037"/>
    </row>
    <row r="11" spans="1:9">
      <c r="A11" s="1037" t="s">
        <v>17997</v>
      </c>
      <c r="B11" s="1037"/>
      <c r="C11" s="1037"/>
      <c r="D11" s="1038" t="s">
        <v>17985</v>
      </c>
      <c r="E11" s="1037" t="s">
        <v>29359</v>
      </c>
      <c r="F11" s="1037"/>
      <c r="G11" s="1037" t="s">
        <v>17998</v>
      </c>
    </row>
    <row r="12" spans="1:9">
      <c r="A12" s="1037" t="s">
        <v>17989</v>
      </c>
      <c r="B12" s="1037"/>
      <c r="C12" s="1037"/>
      <c r="D12" s="1038" t="s">
        <v>17985</v>
      </c>
      <c r="E12" s="1037" t="s">
        <v>29359</v>
      </c>
      <c r="F12" s="1037"/>
      <c r="G12" s="1037" t="s">
        <v>17990</v>
      </c>
      <c r="I12" s="1033" t="s">
        <v>29372</v>
      </c>
    </row>
    <row r="13" spans="1:9">
      <c r="A13" s="1038" t="s">
        <v>17973</v>
      </c>
      <c r="B13" s="1037" t="s">
        <v>17974</v>
      </c>
      <c r="C13" s="1038"/>
      <c r="D13" s="1038" t="s">
        <v>17975</v>
      </c>
      <c r="E13" s="1037"/>
      <c r="F13" s="1037"/>
      <c r="G13" s="1037"/>
      <c r="I13" s="1033" t="s">
        <v>29373</v>
      </c>
    </row>
    <row r="14" spans="1:9">
      <c r="A14" s="1038" t="s">
        <v>18007</v>
      </c>
      <c r="B14" s="1038" t="s">
        <v>31347</v>
      </c>
      <c r="C14" s="1037"/>
      <c r="D14" s="1038"/>
      <c r="E14" s="1037" t="s">
        <v>29356</v>
      </c>
      <c r="F14" s="1037"/>
      <c r="G14" s="1037"/>
      <c r="I14" s="1033" t="s">
        <v>29374</v>
      </c>
    </row>
    <row r="15" spans="1:9">
      <c r="A15" s="1037" t="s">
        <v>31345</v>
      </c>
      <c r="B15" s="1037" t="s">
        <v>31346</v>
      </c>
      <c r="C15" s="1037"/>
      <c r="D15" s="1038"/>
      <c r="E15" s="1037"/>
      <c r="F15" s="1037"/>
      <c r="G15" s="1037"/>
    </row>
    <row r="16" spans="1:9">
      <c r="A16" s="1037" t="s">
        <v>18003</v>
      </c>
      <c r="B16" s="1037" t="s">
        <v>18004</v>
      </c>
      <c r="C16" s="1037"/>
      <c r="D16" s="1038" t="s">
        <v>17985</v>
      </c>
      <c r="E16" s="1037" t="s">
        <v>29362</v>
      </c>
      <c r="F16" s="1037"/>
      <c r="G16" s="1037"/>
    </row>
    <row r="17" spans="1:7">
      <c r="A17" s="1038" t="s">
        <v>17971</v>
      </c>
      <c r="B17" s="1038" t="s">
        <v>17972</v>
      </c>
      <c r="C17" s="1038"/>
      <c r="D17" s="1038"/>
      <c r="E17" s="1037" t="s">
        <v>29376</v>
      </c>
      <c r="F17" s="1037"/>
      <c r="G17" s="1037"/>
    </row>
    <row r="18" spans="1:7">
      <c r="A18" s="1037" t="s">
        <v>18001</v>
      </c>
      <c r="B18" s="1037" t="s">
        <v>18002</v>
      </c>
      <c r="C18" s="1037" t="s">
        <v>29410</v>
      </c>
      <c r="D18" s="1038" t="s">
        <v>29411</v>
      </c>
      <c r="E18" s="1037"/>
      <c r="F18" s="1037"/>
      <c r="G18" s="1037"/>
    </row>
    <row r="19" spans="1:7">
      <c r="A19" s="1037" t="s">
        <v>31327</v>
      </c>
      <c r="B19" s="1149" t="s">
        <v>31328</v>
      </c>
      <c r="C19" s="1037"/>
      <c r="D19" s="1038"/>
      <c r="E19" s="1037"/>
      <c r="F19" s="1037"/>
      <c r="G19" s="1037"/>
    </row>
    <row r="20" spans="1:7">
      <c r="A20" s="1037" t="s">
        <v>17978</v>
      </c>
      <c r="B20" s="1038" t="s">
        <v>17979</v>
      </c>
      <c r="C20" s="1038"/>
      <c r="D20" s="1038" t="s">
        <v>17980</v>
      </c>
      <c r="E20" s="1037"/>
      <c r="F20" s="1037"/>
      <c r="G20" s="1037"/>
    </row>
    <row r="21" spans="1:7">
      <c r="A21" s="1038" t="s">
        <v>17986</v>
      </c>
      <c r="B21" s="1037" t="s">
        <v>17987</v>
      </c>
      <c r="C21" s="1038"/>
      <c r="D21" s="1038" t="s">
        <v>17985</v>
      </c>
      <c r="E21" s="1037" t="s">
        <v>30588</v>
      </c>
      <c r="F21" s="1037"/>
      <c r="G21" s="1037"/>
    </row>
    <row r="22" spans="1:7">
      <c r="A22" s="1037" t="s">
        <v>17991</v>
      </c>
      <c r="B22" s="1037"/>
      <c r="C22" s="1037"/>
      <c r="D22" s="1038" t="s">
        <v>17985</v>
      </c>
      <c r="E22" s="1037" t="s">
        <v>29359</v>
      </c>
      <c r="F22" s="1037"/>
      <c r="G22" s="1037" t="s">
        <v>17992</v>
      </c>
    </row>
    <row r="23" spans="1:7">
      <c r="A23" s="1038" t="s">
        <v>17966</v>
      </c>
      <c r="B23" s="1038"/>
      <c r="C23" s="1038"/>
      <c r="D23" s="1037" t="s">
        <v>15279</v>
      </c>
      <c r="E23" s="1037" t="s">
        <v>29363</v>
      </c>
      <c r="F23" s="1037"/>
      <c r="G23" s="1037"/>
    </row>
    <row r="24" spans="1:7">
      <c r="A24" s="1038" t="s">
        <v>17988</v>
      </c>
      <c r="B24" s="1037" t="s">
        <v>30589</v>
      </c>
      <c r="C24" s="1038"/>
      <c r="D24" s="1038" t="s">
        <v>17985</v>
      </c>
      <c r="E24" s="1037" t="s">
        <v>29356</v>
      </c>
      <c r="F24" s="1037" t="s">
        <v>30722</v>
      </c>
      <c r="G24" s="1037"/>
    </row>
    <row r="25" spans="1:7">
      <c r="A25" s="1038" t="s">
        <v>17967</v>
      </c>
      <c r="B25" s="1038" t="s">
        <v>29407</v>
      </c>
      <c r="C25" s="1038"/>
      <c r="D25" s="1038" t="s">
        <v>29408</v>
      </c>
      <c r="E25" s="1037" t="s">
        <v>29362</v>
      </c>
      <c r="F25" s="1037"/>
      <c r="G25" s="1037"/>
    </row>
    <row r="26" spans="1:7">
      <c r="A26" s="1037" t="s">
        <v>17999</v>
      </c>
      <c r="B26" s="1037"/>
      <c r="C26" s="1037"/>
      <c r="D26" s="1038" t="s">
        <v>17985</v>
      </c>
      <c r="E26" s="1037"/>
      <c r="F26" s="1037"/>
      <c r="G26" s="1037" t="s">
        <v>29360</v>
      </c>
    </row>
    <row r="27" spans="1:7">
      <c r="A27" s="1037" t="s">
        <v>31343</v>
      </c>
      <c r="B27" s="1148" t="s">
        <v>31344</v>
      </c>
      <c r="C27" s="1037"/>
      <c r="D27" s="1038"/>
      <c r="E27" s="1037"/>
      <c r="F27" s="1037"/>
      <c r="G27" s="1037"/>
    </row>
    <row r="28" spans="1:7">
      <c r="A28" s="1037" t="s">
        <v>31341</v>
      </c>
      <c r="B28" s="1148" t="s">
        <v>31342</v>
      </c>
      <c r="C28" s="1037"/>
      <c r="D28" s="1038"/>
      <c r="E28" s="1037"/>
      <c r="F28" s="1037"/>
      <c r="G28" s="1037"/>
    </row>
    <row r="29" spans="1:7">
      <c r="A29" s="1037" t="s">
        <v>31330</v>
      </c>
      <c r="B29" s="1037" t="s">
        <v>31331</v>
      </c>
      <c r="C29" s="1037"/>
      <c r="D29" s="1038"/>
      <c r="E29" s="1037"/>
      <c r="F29" s="1037"/>
      <c r="G29" s="1037"/>
    </row>
    <row r="30" spans="1:7">
      <c r="A30" s="1037" t="s">
        <v>17995</v>
      </c>
      <c r="B30" s="1037"/>
      <c r="C30" s="1037"/>
      <c r="D30" s="1038" t="s">
        <v>17985</v>
      </c>
      <c r="E30" s="1037" t="s">
        <v>29359</v>
      </c>
      <c r="F30" s="1037"/>
      <c r="G30" s="1037" t="s">
        <v>17996</v>
      </c>
    </row>
    <row r="31" spans="1:7">
      <c r="A31" s="1037" t="s">
        <v>31333</v>
      </c>
      <c r="B31" s="1037" t="s">
        <v>31334</v>
      </c>
      <c r="C31" s="1037"/>
      <c r="D31" s="1038"/>
      <c r="E31" s="1037"/>
      <c r="F31" s="1037"/>
      <c r="G31" s="1037"/>
    </row>
    <row r="32" spans="1:7">
      <c r="A32" s="1148" t="s">
        <v>31336</v>
      </c>
      <c r="B32" s="1037" t="s">
        <v>31335</v>
      </c>
      <c r="C32" s="1037"/>
      <c r="D32" s="1038"/>
      <c r="E32" s="1037"/>
      <c r="F32" s="1037"/>
      <c r="G32" s="1037"/>
    </row>
    <row r="33" spans="1:7">
      <c r="A33" s="1038" t="s">
        <v>17964</v>
      </c>
      <c r="B33" s="1038" t="s">
        <v>31337</v>
      </c>
      <c r="C33" s="1038"/>
      <c r="D33" s="1038" t="s">
        <v>17965</v>
      </c>
      <c r="E33" s="1037" t="s">
        <v>29358</v>
      </c>
      <c r="F33" s="1037"/>
      <c r="G33" s="1037"/>
    </row>
    <row r="34" spans="1:7">
      <c r="A34" s="1037" t="s">
        <v>18005</v>
      </c>
      <c r="B34" s="1037" t="s">
        <v>29364</v>
      </c>
      <c r="C34" s="1037"/>
      <c r="D34" s="1038"/>
      <c r="E34" s="1037"/>
      <c r="F34" s="1037"/>
      <c r="G34" s="1037"/>
    </row>
    <row r="35" spans="1:7">
      <c r="A35" s="1038" t="s">
        <v>29368</v>
      </c>
      <c r="B35" s="1038"/>
      <c r="C35" s="1038"/>
      <c r="D35" s="1038"/>
      <c r="E35" s="1037" t="s">
        <v>29371</v>
      </c>
      <c r="F35" s="1037"/>
      <c r="G35" s="1037"/>
    </row>
    <row r="36" spans="1:7">
      <c r="A36" s="1150" t="s">
        <v>29365</v>
      </c>
      <c r="B36" s="1037" t="s">
        <v>30719</v>
      </c>
      <c r="C36" s="1037"/>
      <c r="D36" s="1038"/>
      <c r="E36" s="1151" t="s">
        <v>29367</v>
      </c>
      <c r="F36" s="1037"/>
      <c r="G36" s="1037"/>
    </row>
    <row r="37" spans="1:7">
      <c r="A37" s="1037" t="s">
        <v>31338</v>
      </c>
      <c r="B37" s="1037" t="s">
        <v>31339</v>
      </c>
      <c r="C37" s="1037"/>
      <c r="D37" s="1038"/>
      <c r="E37" s="1037"/>
      <c r="F37" s="1037"/>
      <c r="G37" s="1037"/>
    </row>
    <row r="38" spans="1:7">
      <c r="A38" s="1038" t="s">
        <v>17976</v>
      </c>
      <c r="B38" s="1037" t="s">
        <v>29375</v>
      </c>
      <c r="C38" s="1038"/>
      <c r="D38" s="1038"/>
      <c r="E38" s="1037"/>
      <c r="F38" s="1037"/>
      <c r="G38" s="1037"/>
    </row>
    <row r="39" spans="1:7">
      <c r="A39" s="1038" t="s">
        <v>17981</v>
      </c>
      <c r="B39" s="1038" t="s">
        <v>31340</v>
      </c>
      <c r="C39" s="1038" t="s">
        <v>29355</v>
      </c>
      <c r="D39" s="1038" t="s">
        <v>29366</v>
      </c>
      <c r="E39" s="1037" t="s">
        <v>17982</v>
      </c>
      <c r="F39" s="1037"/>
      <c r="G39" s="1037"/>
    </row>
    <row r="40" spans="1:7">
      <c r="A40" s="1037"/>
      <c r="B40" s="1129"/>
      <c r="C40" s="1037"/>
      <c r="D40" s="1038"/>
      <c r="E40" s="1037"/>
      <c r="F40" s="1037"/>
      <c r="G40" s="1037"/>
    </row>
    <row r="41" spans="1:7">
      <c r="A41" s="1037"/>
      <c r="B41" s="1129"/>
      <c r="C41" s="1037"/>
      <c r="D41" s="1038"/>
      <c r="E41" s="1037"/>
      <c r="F41" s="1037"/>
      <c r="G41" s="1037"/>
    </row>
    <row r="42" spans="1:7">
      <c r="A42" s="1037"/>
      <c r="B42" s="1129"/>
      <c r="C42" s="1037"/>
      <c r="D42" s="1038"/>
      <c r="E42" s="1037"/>
      <c r="F42" s="1037"/>
      <c r="G42" s="1037"/>
    </row>
    <row r="43" spans="1:7">
      <c r="A43" s="1037"/>
      <c r="B43" s="1129"/>
      <c r="C43" s="1037"/>
      <c r="D43" s="1038"/>
      <c r="E43" s="1037"/>
      <c r="F43" s="1037"/>
      <c r="G43" s="1037"/>
    </row>
    <row r="44" spans="1:7">
      <c r="A44" s="1507" t="s">
        <v>18008</v>
      </c>
      <c r="B44" s="1507"/>
      <c r="C44" s="1507"/>
      <c r="D44" s="1507"/>
    </row>
    <row r="45" spans="1:7" ht="15.75" thickBot="1">
      <c r="A45" s="1046" t="s">
        <v>18009</v>
      </c>
      <c r="B45" s="1046" t="s">
        <v>14954</v>
      </c>
      <c r="C45" s="1046" t="s">
        <v>18010</v>
      </c>
      <c r="D45" s="1046" t="s">
        <v>18011</v>
      </c>
      <c r="E45" s="1046" t="s">
        <v>18012</v>
      </c>
      <c r="F45" s="1046" t="s">
        <v>18013</v>
      </c>
    </row>
    <row r="46" spans="1:7" ht="15.75" thickTop="1">
      <c r="A46" s="1033" t="s">
        <v>18015</v>
      </c>
      <c r="B46" s="1039" t="s">
        <v>18016</v>
      </c>
      <c r="C46" s="1033" t="s">
        <v>18017</v>
      </c>
      <c r="D46" s="1033">
        <v>4</v>
      </c>
      <c r="E46" s="1033" t="s">
        <v>18018</v>
      </c>
    </row>
    <row r="47" spans="1:7">
      <c r="A47" s="1033" t="s">
        <v>18019</v>
      </c>
      <c r="B47" s="1039" t="s">
        <v>18020</v>
      </c>
      <c r="C47" s="1033" t="s">
        <v>18021</v>
      </c>
      <c r="D47" s="1033">
        <v>3</v>
      </c>
      <c r="E47" s="1033" t="s">
        <v>18022</v>
      </c>
    </row>
    <row r="48" spans="1:7">
      <c r="A48" s="1033" t="s">
        <v>18023</v>
      </c>
      <c r="B48" s="1033" t="s">
        <v>18024</v>
      </c>
      <c r="C48" s="1033" t="s">
        <v>18025</v>
      </c>
      <c r="D48" s="1033">
        <v>4</v>
      </c>
      <c r="E48" s="1033" t="s">
        <v>18026</v>
      </c>
    </row>
    <row r="49" spans="1:7">
      <c r="A49" s="1033" t="s">
        <v>18027</v>
      </c>
      <c r="B49" s="1033" t="s">
        <v>18028</v>
      </c>
      <c r="C49" s="1033" t="s">
        <v>18029</v>
      </c>
      <c r="D49" s="1033">
        <v>4</v>
      </c>
      <c r="E49" s="1033" t="s">
        <v>18030</v>
      </c>
    </row>
    <row r="50" spans="1:7" ht="15" customHeight="1">
      <c r="A50" s="1033" t="s">
        <v>18031</v>
      </c>
      <c r="B50" s="1033" t="s">
        <v>18032</v>
      </c>
      <c r="C50" s="1033" t="s">
        <v>18033</v>
      </c>
      <c r="D50" s="1033" t="s">
        <v>18034</v>
      </c>
      <c r="E50" s="1033" t="s">
        <v>18035</v>
      </c>
    </row>
    <row r="51" spans="1:7">
      <c r="A51" s="1033" t="s">
        <v>18036</v>
      </c>
      <c r="B51" s="1033" t="s">
        <v>18037</v>
      </c>
      <c r="C51" s="1033" t="s">
        <v>18038</v>
      </c>
      <c r="D51" s="1033">
        <v>7</v>
      </c>
      <c r="E51" s="1033" t="s">
        <v>18039</v>
      </c>
    </row>
    <row r="52" spans="1:7">
      <c r="A52" s="1033" t="s">
        <v>18040</v>
      </c>
      <c r="B52" s="1033" t="s">
        <v>18041</v>
      </c>
      <c r="C52" s="1033" t="s">
        <v>18042</v>
      </c>
      <c r="D52" s="1033">
        <v>4</v>
      </c>
      <c r="E52" s="1033" t="s">
        <v>18043</v>
      </c>
    </row>
    <row r="53" spans="1:7">
      <c r="A53" s="1033" t="s">
        <v>18044</v>
      </c>
      <c r="B53" s="1033" t="s">
        <v>18045</v>
      </c>
      <c r="C53" s="1033" t="s">
        <v>18046</v>
      </c>
      <c r="D53" s="1033">
        <v>5</v>
      </c>
      <c r="E53" s="1033" t="s">
        <v>18047</v>
      </c>
    </row>
    <row r="54" spans="1:7">
      <c r="A54" s="1033" t="s">
        <v>18048</v>
      </c>
      <c r="B54" s="1033" t="s">
        <v>18049</v>
      </c>
      <c r="C54" s="1033" t="s">
        <v>18050</v>
      </c>
      <c r="D54" s="1033">
        <v>3</v>
      </c>
      <c r="E54" s="1033" t="s">
        <v>18051</v>
      </c>
    </row>
    <row r="55" spans="1:7">
      <c r="A55" s="1040" t="s">
        <v>18052</v>
      </c>
    </row>
    <row r="56" spans="1:7">
      <c r="A56" s="1040" t="s">
        <v>18053</v>
      </c>
    </row>
    <row r="57" spans="1:7">
      <c r="A57" s="1040" t="s">
        <v>18055</v>
      </c>
    </row>
    <row r="58" spans="1:7">
      <c r="A58" s="1040" t="s">
        <v>18056</v>
      </c>
      <c r="G58" s="1033" t="s">
        <v>18057</v>
      </c>
    </row>
    <row r="59" spans="1:7">
      <c r="A59" s="1040" t="s">
        <v>18058</v>
      </c>
    </row>
    <row r="60" spans="1:7">
      <c r="A60" s="1040" t="s">
        <v>18059</v>
      </c>
    </row>
    <row r="61" spans="1:7">
      <c r="A61" s="1040" t="s">
        <v>18060</v>
      </c>
    </row>
    <row r="62" spans="1:7">
      <c r="A62" s="1040" t="s">
        <v>18061</v>
      </c>
    </row>
    <row r="63" spans="1:7">
      <c r="A63" s="1040" t="s">
        <v>18062</v>
      </c>
    </row>
    <row r="64" spans="1:7">
      <c r="A64" s="1040" t="s">
        <v>18063</v>
      </c>
    </row>
    <row r="65" spans="1:12">
      <c r="A65" s="1040" t="s">
        <v>18023</v>
      </c>
    </row>
    <row r="68" spans="1:12">
      <c r="A68" s="1033" t="s">
        <v>9569</v>
      </c>
      <c r="B68" s="1033" t="s">
        <v>14954</v>
      </c>
      <c r="C68" s="1033" t="s">
        <v>9569</v>
      </c>
      <c r="D68" s="1033" t="s">
        <v>14954</v>
      </c>
    </row>
    <row r="69" spans="1:12">
      <c r="A69" s="1033" t="s">
        <v>17991</v>
      </c>
      <c r="B69" s="1033" t="s">
        <v>31332</v>
      </c>
      <c r="C69" s="1033" t="s">
        <v>31327</v>
      </c>
      <c r="D69" s="1033" t="s">
        <v>31328</v>
      </c>
    </row>
    <row r="70" spans="1:12">
      <c r="A70" s="1033" t="s">
        <v>31329</v>
      </c>
      <c r="C70" s="1033" t="s">
        <v>31330</v>
      </c>
      <c r="D70" s="1033" t="s">
        <v>31331</v>
      </c>
    </row>
    <row r="77" spans="1:12">
      <c r="A77" s="1041" t="s">
        <v>18065</v>
      </c>
      <c r="B77" s="1041" t="s">
        <v>18066</v>
      </c>
      <c r="C77" s="1033" t="s">
        <v>18067</v>
      </c>
    </row>
    <row r="78" spans="1:12">
      <c r="A78" s="1042" t="s">
        <v>30455</v>
      </c>
      <c r="B78" s="1035" t="s">
        <v>18068</v>
      </c>
      <c r="C78" s="1033" t="s">
        <v>18069</v>
      </c>
      <c r="L78" s="1033" t="s">
        <v>18008</v>
      </c>
    </row>
    <row r="79" spans="1:12">
      <c r="L79" s="1033" t="s">
        <v>31155</v>
      </c>
    </row>
    <row r="80" spans="1:12">
      <c r="A80" s="1043" t="s">
        <v>18070</v>
      </c>
      <c r="B80" s="1033" t="s">
        <v>18071</v>
      </c>
      <c r="L80" s="1033" t="s">
        <v>31156</v>
      </c>
    </row>
    <row r="81" spans="1:12">
      <c r="L81" s="1033" t="s">
        <v>31157</v>
      </c>
    </row>
    <row r="82" spans="1:12">
      <c r="A82" s="1044" t="s">
        <v>18073</v>
      </c>
      <c r="B82" s="1033" t="s">
        <v>18074</v>
      </c>
      <c r="L82" s="1033" t="s">
        <v>31158</v>
      </c>
    </row>
    <row r="83" spans="1:12">
      <c r="L83" s="1033" t="s">
        <v>31159</v>
      </c>
    </row>
    <row r="84" spans="1:12">
      <c r="A84" s="1047" t="s">
        <v>18075</v>
      </c>
      <c r="B84" s="1033" t="s">
        <v>18076</v>
      </c>
      <c r="L84" s="1033" t="s">
        <v>31160</v>
      </c>
    </row>
    <row r="85" spans="1:12">
      <c r="L85" s="1033" t="s">
        <v>31161</v>
      </c>
    </row>
    <row r="86" spans="1:12">
      <c r="L86" s="1033" t="s">
        <v>31162</v>
      </c>
    </row>
    <row r="87" spans="1:12">
      <c r="L87" s="1033" t="s">
        <v>18052</v>
      </c>
    </row>
    <row r="88" spans="1:12">
      <c r="L88" s="1033" t="s">
        <v>18053</v>
      </c>
    </row>
    <row r="89" spans="1:12">
      <c r="L89" s="1033" t="s">
        <v>18055</v>
      </c>
    </row>
    <row r="90" spans="1:12">
      <c r="L90" s="1033" t="s">
        <v>18056</v>
      </c>
    </row>
    <row r="91" spans="1:12">
      <c r="L91" s="1033" t="s">
        <v>18058</v>
      </c>
    </row>
    <row r="92" spans="1:12">
      <c r="L92" s="1033" t="s">
        <v>18059</v>
      </c>
    </row>
    <row r="93" spans="1:12">
      <c r="L93" s="1033" t="s">
        <v>18060</v>
      </c>
    </row>
    <row r="94" spans="1:12">
      <c r="L94" s="1033" t="s">
        <v>18061</v>
      </c>
    </row>
    <row r="95" spans="1:12">
      <c r="L95" s="1033" t="s">
        <v>18062</v>
      </c>
    </row>
    <row r="96" spans="1:12">
      <c r="L96" s="1033" t="s">
        <v>18063</v>
      </c>
    </row>
    <row r="97" spans="1:12">
      <c r="L97" s="1033" t="s">
        <v>18023</v>
      </c>
    </row>
    <row r="98" spans="1:12">
      <c r="L98" s="1033" t="s">
        <v>31163</v>
      </c>
    </row>
    <row r="99" spans="1:12">
      <c r="L99" s="1033" t="s">
        <v>31164</v>
      </c>
    </row>
    <row r="100" spans="1:12">
      <c r="L100" s="1033" t="s">
        <v>31165</v>
      </c>
    </row>
    <row r="101" spans="1:12">
      <c r="A101" s="1555" t="s">
        <v>17961</v>
      </c>
      <c r="B101" s="1555"/>
      <c r="C101" s="1555"/>
      <c r="D101" s="1555"/>
      <c r="E101" s="1555"/>
      <c r="F101" s="1555"/>
      <c r="G101" s="1555"/>
      <c r="L101" s="1033" t="s">
        <v>31166</v>
      </c>
    </row>
    <row r="102" spans="1:12">
      <c r="A102" s="1555"/>
      <c r="B102" s="1555"/>
      <c r="C102" s="1555"/>
      <c r="D102" s="1555"/>
      <c r="E102" s="1555"/>
      <c r="F102" s="1555"/>
      <c r="G102" s="1555"/>
      <c r="L102" s="1033" t="s">
        <v>18072</v>
      </c>
    </row>
    <row r="103" spans="1:12">
      <c r="A103" s="1555"/>
      <c r="B103" s="1555"/>
      <c r="C103" s="1555"/>
      <c r="D103" s="1555"/>
      <c r="E103" s="1555"/>
      <c r="F103" s="1555"/>
      <c r="G103" s="1555"/>
      <c r="L103" s="1033" t="s">
        <v>18015</v>
      </c>
    </row>
    <row r="104" spans="1:12">
      <c r="A104" s="1555"/>
      <c r="B104" s="1555"/>
      <c r="C104" s="1555"/>
      <c r="D104" s="1555"/>
      <c r="E104" s="1555"/>
      <c r="F104" s="1555"/>
      <c r="G104" s="1555"/>
      <c r="L104" s="1033" t="s">
        <v>18016</v>
      </c>
    </row>
    <row r="105" spans="1:12">
      <c r="A105" s="1555"/>
      <c r="B105" s="1555"/>
      <c r="C105" s="1555"/>
      <c r="D105" s="1555"/>
      <c r="E105" s="1555"/>
      <c r="F105" s="1555"/>
      <c r="G105" s="1555"/>
      <c r="L105" s="1033" t="s">
        <v>31167</v>
      </c>
    </row>
    <row r="106" spans="1:12">
      <c r="A106" s="1555"/>
      <c r="B106" s="1555"/>
      <c r="C106" s="1555"/>
      <c r="D106" s="1555"/>
      <c r="E106" s="1555"/>
      <c r="F106" s="1555"/>
      <c r="G106" s="1555"/>
      <c r="L106" s="1033" t="s">
        <v>31168</v>
      </c>
    </row>
    <row r="107" spans="1:12">
      <c r="A107" s="1555"/>
      <c r="B107" s="1555"/>
      <c r="C107" s="1555"/>
      <c r="D107" s="1555"/>
      <c r="E107" s="1555"/>
      <c r="F107" s="1555"/>
      <c r="G107" s="1555"/>
      <c r="L107" s="1033" t="s">
        <v>31169</v>
      </c>
    </row>
    <row r="108" spans="1:12">
      <c r="A108" s="1555"/>
      <c r="B108" s="1555"/>
      <c r="C108" s="1555"/>
      <c r="D108" s="1555"/>
      <c r="E108" s="1555"/>
      <c r="F108" s="1555"/>
      <c r="G108" s="1555"/>
      <c r="L108" s="1033" t="s">
        <v>31170</v>
      </c>
    </row>
    <row r="109" spans="1:12">
      <c r="A109" s="1555"/>
      <c r="B109" s="1555"/>
      <c r="C109" s="1555"/>
      <c r="D109" s="1555"/>
      <c r="E109" s="1555"/>
      <c r="F109" s="1555"/>
      <c r="G109" s="1555"/>
      <c r="L109" s="1033" t="s">
        <v>18019</v>
      </c>
    </row>
    <row r="110" spans="1:12">
      <c r="A110" s="1555"/>
      <c r="B110" s="1555"/>
      <c r="C110" s="1555"/>
      <c r="D110" s="1555"/>
      <c r="E110" s="1555"/>
      <c r="F110" s="1555"/>
      <c r="G110" s="1555"/>
      <c r="L110" s="1033" t="s">
        <v>18020</v>
      </c>
    </row>
    <row r="111" spans="1:12">
      <c r="A111" s="1555"/>
      <c r="B111" s="1555"/>
      <c r="C111" s="1555"/>
      <c r="D111" s="1555"/>
      <c r="E111" s="1555"/>
      <c r="F111" s="1555"/>
      <c r="G111" s="1555"/>
      <c r="L111" s="1033" t="s">
        <v>31171</v>
      </c>
    </row>
    <row r="112" spans="1:12">
      <c r="A112" s="1555"/>
      <c r="B112" s="1555"/>
      <c r="C112" s="1555"/>
      <c r="D112" s="1555"/>
      <c r="E112" s="1555"/>
      <c r="F112" s="1555"/>
      <c r="G112" s="1555"/>
      <c r="L112" s="1033" t="s">
        <v>31172</v>
      </c>
    </row>
    <row r="113" spans="1:12">
      <c r="A113" s="1555"/>
      <c r="B113" s="1555"/>
      <c r="C113" s="1555"/>
      <c r="D113" s="1555"/>
      <c r="E113" s="1555"/>
      <c r="F113" s="1555"/>
      <c r="G113" s="1555"/>
      <c r="L113" s="1033" t="s">
        <v>31173</v>
      </c>
    </row>
    <row r="114" spans="1:12">
      <c r="A114" s="1555"/>
      <c r="B114" s="1555"/>
      <c r="C114" s="1555"/>
      <c r="D114" s="1555"/>
      <c r="E114" s="1555"/>
      <c r="F114" s="1555"/>
      <c r="G114" s="1555"/>
      <c r="L114" s="1033" t="s">
        <v>31174</v>
      </c>
    </row>
    <row r="115" spans="1:12">
      <c r="A115" s="1555"/>
      <c r="B115" s="1555"/>
      <c r="C115" s="1555"/>
      <c r="D115" s="1555"/>
      <c r="E115" s="1555"/>
      <c r="F115" s="1555"/>
      <c r="G115" s="1555"/>
      <c r="L115" s="1033" t="s">
        <v>18048</v>
      </c>
    </row>
    <row r="116" spans="1:12">
      <c r="A116" s="1555"/>
      <c r="B116" s="1555"/>
      <c r="C116" s="1555"/>
      <c r="D116" s="1555"/>
      <c r="E116" s="1555"/>
      <c r="F116" s="1555"/>
      <c r="G116" s="1555"/>
      <c r="L116" s="1033" t="s">
        <v>18049</v>
      </c>
    </row>
    <row r="117" spans="1:12">
      <c r="A117" s="1555"/>
      <c r="B117" s="1555"/>
      <c r="C117" s="1555"/>
      <c r="D117" s="1555"/>
      <c r="E117" s="1555"/>
      <c r="F117" s="1555"/>
      <c r="G117" s="1555"/>
      <c r="L117" s="1033" t="s">
        <v>31175</v>
      </c>
    </row>
    <row r="118" spans="1:12">
      <c r="A118" s="1555"/>
      <c r="B118" s="1555"/>
      <c r="C118" s="1555"/>
      <c r="D118" s="1555"/>
      <c r="E118" s="1555"/>
      <c r="F118" s="1555"/>
      <c r="G118" s="1555"/>
      <c r="L118" s="1033" t="s">
        <v>31173</v>
      </c>
    </row>
    <row r="119" spans="1:12">
      <c r="A119" s="1555"/>
      <c r="B119" s="1555"/>
      <c r="C119" s="1555"/>
      <c r="D119" s="1555"/>
      <c r="E119" s="1555"/>
      <c r="F119" s="1555"/>
      <c r="G119" s="1555"/>
      <c r="L119" s="1033" t="s">
        <v>31176</v>
      </c>
    </row>
    <row r="120" spans="1:12">
      <c r="A120" s="1555"/>
      <c r="B120" s="1555"/>
      <c r="C120" s="1555"/>
      <c r="D120" s="1555"/>
      <c r="E120" s="1555"/>
      <c r="F120" s="1555"/>
      <c r="G120" s="1555"/>
      <c r="L120" s="1033" t="s">
        <v>18023</v>
      </c>
    </row>
    <row r="121" spans="1:12">
      <c r="A121" s="1555"/>
      <c r="B121" s="1555"/>
      <c r="C121" s="1555"/>
      <c r="D121" s="1555"/>
      <c r="E121" s="1555"/>
      <c r="F121" s="1555"/>
      <c r="G121" s="1555"/>
      <c r="L121" s="1033" t="s">
        <v>18024</v>
      </c>
    </row>
    <row r="122" spans="1:12">
      <c r="A122" s="1555"/>
      <c r="B122" s="1555"/>
      <c r="C122" s="1555"/>
      <c r="D122" s="1555"/>
      <c r="E122" s="1555"/>
      <c r="F122" s="1555"/>
      <c r="G122" s="1555"/>
      <c r="L122" s="1033" t="s">
        <v>31177</v>
      </c>
    </row>
    <row r="123" spans="1:12">
      <c r="A123" s="1555"/>
      <c r="B123" s="1555"/>
      <c r="C123" s="1555"/>
      <c r="D123" s="1555"/>
      <c r="E123" s="1555"/>
      <c r="F123" s="1555"/>
      <c r="G123" s="1555"/>
      <c r="L123" s="1033" t="s">
        <v>31169</v>
      </c>
    </row>
    <row r="124" spans="1:12">
      <c r="A124" s="1555"/>
      <c r="B124" s="1555"/>
      <c r="C124" s="1555"/>
      <c r="D124" s="1555"/>
      <c r="E124" s="1555"/>
      <c r="F124" s="1555"/>
      <c r="G124" s="1555"/>
      <c r="L124" s="1033" t="s">
        <v>31178</v>
      </c>
    </row>
    <row r="125" spans="1:12">
      <c r="A125" s="1555"/>
      <c r="B125" s="1555"/>
      <c r="C125" s="1555"/>
      <c r="D125" s="1555"/>
      <c r="E125" s="1555"/>
      <c r="F125" s="1555"/>
      <c r="G125" s="1555"/>
      <c r="L125" s="1033" t="s">
        <v>18027</v>
      </c>
    </row>
    <row r="126" spans="1:12">
      <c r="A126" s="1555"/>
      <c r="B126" s="1555"/>
      <c r="C126" s="1555"/>
      <c r="D126" s="1555"/>
      <c r="E126" s="1555"/>
      <c r="F126" s="1555"/>
      <c r="G126" s="1555"/>
      <c r="L126" s="1033" t="s">
        <v>18028</v>
      </c>
    </row>
    <row r="127" spans="1:12">
      <c r="A127" s="1555"/>
      <c r="B127" s="1555"/>
      <c r="C127" s="1555"/>
      <c r="D127" s="1555"/>
      <c r="E127" s="1555"/>
      <c r="F127" s="1555"/>
      <c r="G127" s="1555"/>
      <c r="L127" s="1033" t="s">
        <v>31179</v>
      </c>
    </row>
    <row r="128" spans="1:12">
      <c r="A128" s="1555"/>
      <c r="B128" s="1555"/>
      <c r="C128" s="1555"/>
      <c r="D128" s="1555"/>
      <c r="E128" s="1555"/>
      <c r="F128" s="1555"/>
      <c r="G128" s="1555"/>
      <c r="L128" s="1033" t="s">
        <v>31169</v>
      </c>
    </row>
    <row r="129" spans="1:12">
      <c r="A129" s="1555"/>
      <c r="B129" s="1555"/>
      <c r="C129" s="1555"/>
      <c r="D129" s="1555"/>
      <c r="E129" s="1555"/>
      <c r="F129" s="1555"/>
      <c r="G129" s="1555"/>
      <c r="L129" s="1033" t="s">
        <v>31180</v>
      </c>
    </row>
    <row r="130" spans="1:12">
      <c r="A130" s="1555"/>
      <c r="B130" s="1555"/>
      <c r="C130" s="1555"/>
      <c r="D130" s="1555"/>
      <c r="E130" s="1555"/>
      <c r="F130" s="1555"/>
      <c r="G130" s="1555"/>
      <c r="L130" s="1033" t="s">
        <v>18031</v>
      </c>
    </row>
    <row r="131" spans="1:12">
      <c r="A131" s="1555"/>
      <c r="B131" s="1555"/>
      <c r="C131" s="1555"/>
      <c r="D131" s="1555"/>
      <c r="E131" s="1555"/>
      <c r="F131" s="1555"/>
      <c r="G131" s="1555"/>
      <c r="L131" s="1033" t="s">
        <v>18032</v>
      </c>
    </row>
    <row r="132" spans="1:12">
      <c r="A132" s="1555"/>
      <c r="B132" s="1555"/>
      <c r="C132" s="1555"/>
      <c r="D132" s="1555"/>
      <c r="E132" s="1555"/>
      <c r="F132" s="1555"/>
      <c r="G132" s="1555"/>
      <c r="L132" s="1033" t="s">
        <v>31181</v>
      </c>
    </row>
    <row r="133" spans="1:12">
      <c r="A133" s="1555"/>
      <c r="B133" s="1555"/>
      <c r="C133" s="1555"/>
      <c r="D133" s="1555"/>
      <c r="E133" s="1555"/>
      <c r="F133" s="1555"/>
      <c r="G133" s="1555"/>
      <c r="L133" s="1033" t="s">
        <v>31182</v>
      </c>
    </row>
    <row r="134" spans="1:12">
      <c r="A134" s="1555"/>
      <c r="B134" s="1555"/>
      <c r="C134" s="1555"/>
      <c r="D134" s="1555"/>
      <c r="E134" s="1555"/>
      <c r="F134" s="1555"/>
      <c r="G134" s="1555"/>
      <c r="L134" s="1033" t="s">
        <v>31183</v>
      </c>
    </row>
    <row r="135" spans="1:12">
      <c r="A135" s="1555"/>
      <c r="B135" s="1555"/>
      <c r="C135" s="1555"/>
      <c r="D135" s="1555"/>
      <c r="E135" s="1555"/>
      <c r="F135" s="1555"/>
      <c r="G135" s="1555"/>
      <c r="L135" s="1033" t="s">
        <v>31184</v>
      </c>
    </row>
    <row r="136" spans="1:12">
      <c r="A136" s="1555"/>
      <c r="B136" s="1555"/>
      <c r="C136" s="1555"/>
      <c r="D136" s="1555"/>
      <c r="E136" s="1555"/>
      <c r="F136" s="1555"/>
      <c r="G136" s="1555"/>
      <c r="L136" s="1033" t="s">
        <v>31185</v>
      </c>
    </row>
    <row r="137" spans="1:12">
      <c r="A137" s="1555"/>
      <c r="B137" s="1555"/>
      <c r="C137" s="1555"/>
      <c r="D137" s="1555"/>
      <c r="E137" s="1555"/>
      <c r="F137" s="1555"/>
      <c r="G137" s="1555"/>
      <c r="L137" s="1033" t="s">
        <v>31186</v>
      </c>
    </row>
    <row r="138" spans="1:12">
      <c r="A138" s="1556" t="s">
        <v>18014</v>
      </c>
      <c r="B138" s="1556"/>
      <c r="C138" s="1556"/>
      <c r="D138" s="1556"/>
      <c r="E138" s="1556"/>
      <c r="F138" s="1556"/>
      <c r="G138" s="1556"/>
      <c r="L138" s="1033" t="s">
        <v>31187</v>
      </c>
    </row>
    <row r="139" spans="1:12">
      <c r="A139" s="1556"/>
      <c r="B139" s="1556"/>
      <c r="C139" s="1556"/>
      <c r="D139" s="1556"/>
      <c r="E139" s="1556"/>
      <c r="F139" s="1556"/>
      <c r="G139" s="1556"/>
      <c r="L139" s="1033" t="s">
        <v>31188</v>
      </c>
    </row>
    <row r="140" spans="1:12">
      <c r="A140" s="1556"/>
      <c r="B140" s="1556"/>
      <c r="C140" s="1556"/>
      <c r="D140" s="1556"/>
      <c r="E140" s="1556"/>
      <c r="F140" s="1556"/>
      <c r="G140" s="1556"/>
      <c r="L140" s="1033" t="s">
        <v>31189</v>
      </c>
    </row>
    <row r="141" spans="1:12">
      <c r="A141" s="1556"/>
      <c r="B141" s="1556"/>
      <c r="C141" s="1556"/>
      <c r="D141" s="1556"/>
      <c r="E141" s="1556"/>
      <c r="F141" s="1556"/>
      <c r="G141" s="1556"/>
      <c r="L141" s="1033" t="s">
        <v>31190</v>
      </c>
    </row>
    <row r="142" spans="1:12">
      <c r="A142" s="1556"/>
      <c r="B142" s="1556"/>
      <c r="C142" s="1556"/>
      <c r="D142" s="1556"/>
      <c r="E142" s="1556"/>
      <c r="F142" s="1556"/>
      <c r="G142" s="1556"/>
      <c r="L142" s="1033" t="s">
        <v>18036</v>
      </c>
    </row>
    <row r="143" spans="1:12">
      <c r="A143" s="1556"/>
      <c r="B143" s="1556"/>
      <c r="C143" s="1556"/>
      <c r="D143" s="1556"/>
      <c r="E143" s="1556"/>
      <c r="F143" s="1556"/>
      <c r="G143" s="1556"/>
      <c r="L143" s="1033" t="s">
        <v>18037</v>
      </c>
    </row>
    <row r="144" spans="1:12">
      <c r="A144" s="1556"/>
      <c r="B144" s="1556"/>
      <c r="C144" s="1556"/>
      <c r="D144" s="1556"/>
      <c r="E144" s="1556"/>
      <c r="F144" s="1556"/>
      <c r="G144" s="1556"/>
      <c r="L144" s="1033" t="s">
        <v>31191</v>
      </c>
    </row>
    <row r="145" spans="1:12">
      <c r="A145" s="1556"/>
      <c r="B145" s="1556"/>
      <c r="C145" s="1556"/>
      <c r="D145" s="1556"/>
      <c r="E145" s="1556"/>
      <c r="F145" s="1556"/>
      <c r="G145" s="1556"/>
      <c r="L145" s="1033" t="s">
        <v>31192</v>
      </c>
    </row>
    <row r="146" spans="1:12">
      <c r="A146" s="1556"/>
      <c r="B146" s="1556"/>
      <c r="C146" s="1556"/>
      <c r="D146" s="1556"/>
      <c r="E146" s="1556"/>
      <c r="F146" s="1556"/>
      <c r="G146" s="1556"/>
      <c r="L146" s="1033" t="s">
        <v>31193</v>
      </c>
    </row>
    <row r="147" spans="1:12">
      <c r="A147" s="1556"/>
      <c r="B147" s="1556"/>
      <c r="C147" s="1556"/>
      <c r="D147" s="1556"/>
      <c r="E147" s="1556"/>
      <c r="F147" s="1556"/>
      <c r="G147" s="1556"/>
      <c r="L147" s="1033" t="s">
        <v>18044</v>
      </c>
    </row>
    <row r="148" spans="1:12">
      <c r="A148" s="1556"/>
      <c r="B148" s="1556"/>
      <c r="C148" s="1556"/>
      <c r="D148" s="1556"/>
      <c r="E148" s="1556"/>
      <c r="F148" s="1556"/>
      <c r="G148" s="1556"/>
      <c r="L148" s="1033" t="s">
        <v>18045</v>
      </c>
    </row>
    <row r="149" spans="1:12">
      <c r="A149" s="1554" t="s">
        <v>18054</v>
      </c>
      <c r="B149" s="1554"/>
      <c r="C149" s="1554"/>
      <c r="D149" s="1554"/>
      <c r="E149" s="1554"/>
      <c r="F149" s="1554"/>
      <c r="G149" s="1554"/>
      <c r="L149" s="1033" t="s">
        <v>31194</v>
      </c>
    </row>
    <row r="150" spans="1:12">
      <c r="A150" s="1554"/>
      <c r="B150" s="1554"/>
      <c r="C150" s="1554"/>
      <c r="D150" s="1554"/>
      <c r="E150" s="1554"/>
      <c r="F150" s="1554"/>
      <c r="G150" s="1554"/>
      <c r="L150" s="1033" t="s">
        <v>31195</v>
      </c>
    </row>
    <row r="151" spans="1:12">
      <c r="A151" s="1554"/>
      <c r="B151" s="1554"/>
      <c r="C151" s="1554"/>
      <c r="D151" s="1554"/>
      <c r="E151" s="1554"/>
      <c r="F151" s="1554"/>
      <c r="G151" s="1554"/>
      <c r="L151" s="1033" t="s">
        <v>31196</v>
      </c>
    </row>
    <row r="152" spans="1:12">
      <c r="A152" s="1554"/>
      <c r="B152" s="1554"/>
      <c r="C152" s="1554"/>
      <c r="D152" s="1554"/>
      <c r="E152" s="1554"/>
      <c r="F152" s="1554"/>
      <c r="G152" s="1554"/>
      <c r="L152" s="1033" t="s">
        <v>18040</v>
      </c>
    </row>
    <row r="153" spans="1:12">
      <c r="A153" s="1554"/>
      <c r="B153" s="1554"/>
      <c r="C153" s="1554"/>
      <c r="D153" s="1554"/>
      <c r="E153" s="1554"/>
      <c r="F153" s="1554"/>
      <c r="G153" s="1554"/>
      <c r="L153" s="1033" t="s">
        <v>18041</v>
      </c>
    </row>
    <row r="154" spans="1:12">
      <c r="A154" s="1554"/>
      <c r="B154" s="1554"/>
      <c r="C154" s="1554"/>
      <c r="D154" s="1554"/>
      <c r="E154" s="1554"/>
      <c r="F154" s="1554"/>
      <c r="G154" s="1554"/>
      <c r="L154" s="1033" t="s">
        <v>31197</v>
      </c>
    </row>
    <row r="155" spans="1:12">
      <c r="A155" s="1554"/>
      <c r="B155" s="1554"/>
      <c r="C155" s="1554"/>
      <c r="D155" s="1554"/>
      <c r="E155" s="1554"/>
      <c r="F155" s="1554"/>
      <c r="G155" s="1554"/>
      <c r="L155" s="1033" t="s">
        <v>31169</v>
      </c>
    </row>
    <row r="156" spans="1:12">
      <c r="A156" s="1554"/>
      <c r="B156" s="1554"/>
      <c r="C156" s="1554"/>
      <c r="D156" s="1554"/>
      <c r="E156" s="1554"/>
      <c r="F156" s="1554"/>
      <c r="G156" s="1554"/>
      <c r="L156" s="1033" t="s">
        <v>31198</v>
      </c>
    </row>
    <row r="157" spans="1:12">
      <c r="A157" s="1554"/>
      <c r="B157" s="1554"/>
      <c r="C157" s="1554"/>
      <c r="D157" s="1554"/>
      <c r="E157" s="1554"/>
      <c r="F157" s="1554"/>
      <c r="G157" s="1554"/>
      <c r="L157" s="1033" t="s">
        <v>31199</v>
      </c>
    </row>
    <row r="158" spans="1:12">
      <c r="A158" s="1554"/>
      <c r="B158" s="1554"/>
      <c r="C158" s="1554"/>
      <c r="D158" s="1554"/>
      <c r="E158" s="1554"/>
      <c r="F158" s="1554"/>
      <c r="G158" s="1554"/>
      <c r="L158" s="1033" t="s">
        <v>18057</v>
      </c>
    </row>
    <row r="159" spans="1:12">
      <c r="A159" s="1554"/>
      <c r="B159" s="1554"/>
      <c r="C159" s="1554"/>
      <c r="D159" s="1554"/>
      <c r="E159" s="1554"/>
      <c r="F159" s="1554"/>
      <c r="G159" s="1554"/>
      <c r="L159" s="1033" t="s">
        <v>31200</v>
      </c>
    </row>
    <row r="160" spans="1:12">
      <c r="A160" s="1554"/>
      <c r="B160" s="1554"/>
      <c r="C160" s="1554"/>
      <c r="D160" s="1554"/>
      <c r="E160" s="1554"/>
      <c r="F160" s="1554"/>
      <c r="G160" s="1554"/>
      <c r="L160" s="1033" t="s">
        <v>31201</v>
      </c>
    </row>
    <row r="161" spans="1:12">
      <c r="A161" s="1554"/>
      <c r="B161" s="1554"/>
      <c r="C161" s="1554"/>
      <c r="D161" s="1554"/>
      <c r="E161" s="1554"/>
      <c r="F161" s="1554"/>
      <c r="G161" s="1554"/>
      <c r="L161" s="1033" t="s">
        <v>31202</v>
      </c>
    </row>
    <row r="162" spans="1:12">
      <c r="A162" s="1554"/>
      <c r="B162" s="1554"/>
      <c r="C162" s="1554"/>
      <c r="D162" s="1554"/>
      <c r="E162" s="1554"/>
      <c r="F162" s="1554"/>
      <c r="G162" s="1554"/>
      <c r="L162" s="1033" t="s">
        <v>31203</v>
      </c>
    </row>
    <row r="163" spans="1:12">
      <c r="A163" s="1554" t="s">
        <v>18064</v>
      </c>
      <c r="B163" s="1554"/>
      <c r="C163" s="1554"/>
      <c r="D163" s="1554"/>
      <c r="E163" s="1554"/>
      <c r="F163" s="1554"/>
      <c r="G163" s="1554"/>
      <c r="L163" s="1033" t="s">
        <v>31204</v>
      </c>
    </row>
    <row r="164" spans="1:12">
      <c r="A164" s="1554"/>
      <c r="B164" s="1554"/>
      <c r="C164" s="1554"/>
      <c r="D164" s="1554"/>
      <c r="E164" s="1554"/>
      <c r="F164" s="1554"/>
      <c r="G164" s="1554"/>
      <c r="L164" s="1033" t="s">
        <v>31205</v>
      </c>
    </row>
    <row r="165" spans="1:12">
      <c r="A165" s="1554"/>
      <c r="B165" s="1554"/>
      <c r="C165" s="1554"/>
      <c r="D165" s="1554"/>
      <c r="E165" s="1554"/>
      <c r="F165" s="1554"/>
      <c r="G165" s="1554"/>
      <c r="L165" s="1033" t="s">
        <v>31206</v>
      </c>
    </row>
    <row r="166" spans="1:12">
      <c r="A166" s="1554"/>
      <c r="B166" s="1554"/>
      <c r="C166" s="1554"/>
      <c r="D166" s="1554"/>
      <c r="E166" s="1554"/>
      <c r="F166" s="1554"/>
      <c r="G166" s="1554"/>
      <c r="L166" s="1033" t="s">
        <v>31207</v>
      </c>
    </row>
    <row r="167" spans="1:12">
      <c r="A167" s="1554"/>
      <c r="B167" s="1554"/>
      <c r="C167" s="1554"/>
      <c r="D167" s="1554"/>
      <c r="E167" s="1554"/>
      <c r="F167" s="1554"/>
      <c r="G167" s="1554"/>
    </row>
    <row r="168" spans="1:12">
      <c r="A168" s="1554"/>
      <c r="B168" s="1554"/>
      <c r="C168" s="1554"/>
      <c r="D168" s="1554"/>
      <c r="E168" s="1554"/>
      <c r="F168" s="1554"/>
      <c r="G168" s="1554"/>
    </row>
    <row r="169" spans="1:12">
      <c r="A169" s="1554"/>
      <c r="B169" s="1554"/>
      <c r="C169" s="1554"/>
      <c r="D169" s="1554"/>
      <c r="E169" s="1554"/>
      <c r="F169" s="1554"/>
      <c r="G169" s="1554"/>
    </row>
    <row r="170" spans="1:12">
      <c r="A170" s="1554"/>
      <c r="B170" s="1554"/>
      <c r="C170" s="1554"/>
      <c r="D170" s="1554"/>
      <c r="E170" s="1554"/>
      <c r="F170" s="1554"/>
      <c r="G170" s="1554"/>
    </row>
    <row r="171" spans="1:12">
      <c r="A171" s="1554"/>
      <c r="B171" s="1554"/>
      <c r="C171" s="1554"/>
      <c r="D171" s="1554"/>
      <c r="E171" s="1554"/>
      <c r="F171" s="1554"/>
      <c r="G171" s="1554"/>
    </row>
    <row r="172" spans="1:12">
      <c r="A172" s="1554"/>
      <c r="B172" s="1554"/>
      <c r="C172" s="1554"/>
      <c r="D172" s="1554"/>
      <c r="E172" s="1554"/>
      <c r="F172" s="1554"/>
      <c r="G172" s="1554"/>
    </row>
    <row r="173" spans="1:12">
      <c r="A173" s="1554" t="s">
        <v>18072</v>
      </c>
      <c r="B173" s="1554"/>
      <c r="C173" s="1554"/>
      <c r="D173" s="1554"/>
      <c r="E173" s="1554"/>
      <c r="F173" s="1554"/>
      <c r="G173" s="1554"/>
    </row>
    <row r="174" spans="1:12">
      <c r="A174" s="1554"/>
      <c r="B174" s="1554"/>
      <c r="C174" s="1554"/>
      <c r="D174" s="1554"/>
      <c r="E174" s="1554"/>
      <c r="F174" s="1554"/>
      <c r="G174" s="1554"/>
    </row>
    <row r="175" spans="1:12">
      <c r="A175" s="1554"/>
      <c r="B175" s="1554"/>
      <c r="C175" s="1554"/>
      <c r="D175" s="1554"/>
      <c r="E175" s="1554"/>
      <c r="F175" s="1554"/>
      <c r="G175" s="1554"/>
    </row>
    <row r="176" spans="1:12">
      <c r="A176" s="1554"/>
      <c r="B176" s="1554"/>
      <c r="C176" s="1554"/>
      <c r="D176" s="1554"/>
      <c r="E176" s="1554"/>
      <c r="F176" s="1554"/>
      <c r="G176" s="1554"/>
    </row>
    <row r="177" spans="1:7">
      <c r="A177" s="1554"/>
      <c r="B177" s="1554"/>
      <c r="C177" s="1554"/>
      <c r="D177" s="1554"/>
      <c r="E177" s="1554"/>
      <c r="F177" s="1554"/>
      <c r="G177" s="1554"/>
    </row>
    <row r="178" spans="1:7">
      <c r="A178" s="1554"/>
      <c r="B178" s="1554"/>
      <c r="C178" s="1554"/>
      <c r="D178" s="1554"/>
      <c r="E178" s="1554"/>
      <c r="F178" s="1554"/>
      <c r="G178" s="1554"/>
    </row>
    <row r="179" spans="1:7">
      <c r="A179" s="1554"/>
      <c r="B179" s="1554"/>
      <c r="C179" s="1554"/>
      <c r="D179" s="1554"/>
      <c r="E179" s="1554"/>
      <c r="F179" s="1554"/>
      <c r="G179" s="1554"/>
    </row>
    <row r="180" spans="1:7">
      <c r="A180" s="1554"/>
      <c r="B180" s="1554"/>
      <c r="C180" s="1554"/>
      <c r="D180" s="1554"/>
      <c r="E180" s="1554"/>
      <c r="F180" s="1554"/>
      <c r="G180" s="1554"/>
    </row>
    <row r="181" spans="1:7">
      <c r="A181" s="1554"/>
      <c r="B181" s="1554"/>
      <c r="C181" s="1554"/>
      <c r="D181" s="1554"/>
      <c r="E181" s="1554"/>
      <c r="F181" s="1554"/>
      <c r="G181" s="1554"/>
    </row>
    <row r="182" spans="1:7">
      <c r="A182" s="1554"/>
      <c r="B182" s="1554"/>
      <c r="C182" s="1554"/>
      <c r="D182" s="1554"/>
      <c r="E182" s="1554"/>
      <c r="F182" s="1554"/>
      <c r="G182" s="1554"/>
    </row>
    <row r="183" spans="1:7">
      <c r="A183" s="1554"/>
      <c r="B183" s="1554"/>
      <c r="C183" s="1554"/>
      <c r="D183" s="1554"/>
      <c r="E183" s="1554"/>
      <c r="F183" s="1554"/>
      <c r="G183" s="1554"/>
    </row>
  </sheetData>
  <mergeCells count="7">
    <mergeCell ref="A1:G1"/>
    <mergeCell ref="A44:D44"/>
    <mergeCell ref="A149:G162"/>
    <mergeCell ref="A163:G172"/>
    <mergeCell ref="A173:G183"/>
    <mergeCell ref="A101:G137"/>
    <mergeCell ref="A138:G148"/>
  </mergeCells>
  <phoneticPr fontId="221" type="noConversion"/>
  <hyperlinks>
    <hyperlink ref="A77" r:id="rId1" display="https://web.archive.org/web/20030208021439/http:/members.ozemail.com.au/~bowley/mercs/events/elient.html" xr:uid="{00000000-0004-0000-1B00-000000000000}"/>
    <hyperlink ref="B77" r:id="rId2" xr:uid="{00000000-0004-0000-1B00-000001000000}"/>
    <hyperlink ref="E36" r:id="rId3" display="https://forgottenrealms.fandom.com/wiki/Waterdeep_News" xr:uid="{00000000-0004-0000-1B00-000002000000}"/>
  </hyperlinks>
  <pageMargins left="0.7" right="0.7" top="0.75" bottom="0.75" header="0.3" footer="0.3"/>
  <pageSetup paperSize="9" orientation="portrait" r:id="rId4"/>
  <tableParts count="2">
    <tablePart r:id="rId5"/>
    <tablePart r:id="rId6"/>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Лист17">
    <tabColor rgb="FFC00000"/>
    <pageSetUpPr fitToPage="1"/>
  </sheetPr>
  <dimension ref="A1:N86"/>
  <sheetViews>
    <sheetView topLeftCell="A85" workbookViewId="0">
      <selection activeCell="B60" sqref="B60:J86"/>
    </sheetView>
  </sheetViews>
  <sheetFormatPr defaultRowHeight="15"/>
  <cols>
    <col min="1" max="1" width="12.7109375" customWidth="1"/>
    <col min="2" max="2" width="37.7109375" bestFit="1" customWidth="1"/>
    <col min="3" max="3" width="12" customWidth="1"/>
    <col min="4" max="4" width="36.5703125" bestFit="1" customWidth="1"/>
    <col min="5" max="6" width="17.140625" customWidth="1"/>
    <col min="7" max="7" width="22.5703125" customWidth="1"/>
    <col min="8" max="8" width="78.42578125" bestFit="1" customWidth="1"/>
    <col min="10" max="10" width="31.85546875" style="494" customWidth="1"/>
    <col min="11" max="11" width="62.28515625" style="494" customWidth="1"/>
    <col min="13" max="13" width="23.140625" bestFit="1" customWidth="1"/>
    <col min="14" max="14" width="66.85546875" customWidth="1"/>
  </cols>
  <sheetData>
    <row r="1" spans="1:14">
      <c r="A1" s="199" t="s">
        <v>18077</v>
      </c>
      <c r="B1" s="200" t="s">
        <v>18078</v>
      </c>
      <c r="C1" s="200" t="s">
        <v>18079</v>
      </c>
      <c r="D1" s="200" t="s">
        <v>18080</v>
      </c>
      <c r="E1" s="201" t="s">
        <v>30407</v>
      </c>
      <c r="F1" s="201" t="s">
        <v>30408</v>
      </c>
      <c r="G1" s="201" t="s">
        <v>30409</v>
      </c>
      <c r="H1" s="201" t="s">
        <v>18082</v>
      </c>
      <c r="J1" s="789" t="s">
        <v>30407</v>
      </c>
      <c r="K1" s="790" t="s">
        <v>18093</v>
      </c>
      <c r="M1" s="791" t="s">
        <v>18078</v>
      </c>
      <c r="N1" s="790" t="s">
        <v>18179</v>
      </c>
    </row>
    <row r="2" spans="1:14">
      <c r="A2" s="783">
        <v>1</v>
      </c>
      <c r="B2" s="784" t="s">
        <v>18083</v>
      </c>
      <c r="C2" s="784" t="s">
        <v>18084</v>
      </c>
      <c r="D2" s="784" t="s">
        <v>18085</v>
      </c>
      <c r="E2" s="785"/>
      <c r="F2" s="785" t="s">
        <v>18086</v>
      </c>
      <c r="G2" s="785"/>
      <c r="H2" s="786" t="s">
        <v>18087</v>
      </c>
      <c r="I2" t="str">
        <f>TRIM(code_legal[[#This Row],[SENTENCE]])</f>
        <v>Death (instant)</v>
      </c>
      <c r="J2" s="176" t="s">
        <v>10299</v>
      </c>
      <c r="K2" s="179" t="s">
        <v>18087</v>
      </c>
      <c r="M2" s="176" t="s">
        <v>18083</v>
      </c>
      <c r="N2" s="179" t="s">
        <v>18180</v>
      </c>
    </row>
    <row r="3" spans="1:14">
      <c r="A3" s="783">
        <v>1</v>
      </c>
      <c r="B3" s="784" t="s">
        <v>18083</v>
      </c>
      <c r="C3" s="784" t="s">
        <v>18084</v>
      </c>
      <c r="D3" s="784" t="s">
        <v>18088</v>
      </c>
      <c r="E3" s="785"/>
      <c r="F3" s="785" t="s">
        <v>18086</v>
      </c>
      <c r="G3" s="785"/>
      <c r="H3" s="786" t="s">
        <v>18087</v>
      </c>
      <c r="I3" t="str">
        <f>TRIM(code_legal[[#This Row],[SENTENCE]])</f>
        <v>Death (instant)</v>
      </c>
      <c r="J3" s="176" t="s">
        <v>10310</v>
      </c>
      <c r="K3" s="179" t="s">
        <v>18166</v>
      </c>
      <c r="M3" s="176" t="s">
        <v>18181</v>
      </c>
      <c r="N3" s="179" t="s">
        <v>18182</v>
      </c>
    </row>
    <row r="4" spans="1:14">
      <c r="A4" s="783">
        <v>1</v>
      </c>
      <c r="B4" s="784" t="s">
        <v>18083</v>
      </c>
      <c r="C4" s="784" t="s">
        <v>18084</v>
      </c>
      <c r="D4" s="784" t="s">
        <v>18089</v>
      </c>
      <c r="E4" s="785"/>
      <c r="F4" s="785" t="s">
        <v>18086</v>
      </c>
      <c r="G4" s="785"/>
      <c r="H4" s="786" t="s">
        <v>18090</v>
      </c>
      <c r="I4" t="str">
        <f>TRIM(code_legal[[#This Row],[SENTENCE]])</f>
        <v>Death (upon conviction) after flogging</v>
      </c>
      <c r="J4" s="176" t="s">
        <v>10329</v>
      </c>
      <c r="K4" s="179" t="s">
        <v>18167</v>
      </c>
      <c r="M4" s="176" t="s">
        <v>18183</v>
      </c>
      <c r="N4" s="179" t="s">
        <v>18184</v>
      </c>
    </row>
    <row r="5" spans="1:14">
      <c r="A5" s="783">
        <v>1</v>
      </c>
      <c r="B5" s="784" t="s">
        <v>18083</v>
      </c>
      <c r="C5" s="784" t="s">
        <v>18084</v>
      </c>
      <c r="D5" s="784" t="s">
        <v>18091</v>
      </c>
      <c r="E5" s="785"/>
      <c r="F5" s="785" t="s">
        <v>18086</v>
      </c>
      <c r="G5" s="785"/>
      <c r="H5" s="786" t="s">
        <v>18092</v>
      </c>
      <c r="I5" t="str">
        <f>TRIM(code_legal[[#This Row],[SENTENCE]])</f>
        <v>Death (upon conviction) or Exile plus Mutiliation</v>
      </c>
      <c r="J5" s="176" t="s">
        <v>10542</v>
      </c>
      <c r="K5" s="179" t="s">
        <v>18168</v>
      </c>
      <c r="M5" s="294" t="s">
        <v>18141</v>
      </c>
      <c r="N5" s="207" t="s">
        <v>18185</v>
      </c>
    </row>
    <row r="6" spans="1:14">
      <c r="A6" s="783">
        <v>1</v>
      </c>
      <c r="B6" s="784" t="s">
        <v>18083</v>
      </c>
      <c r="C6" s="784" t="s">
        <v>18084</v>
      </c>
      <c r="D6" s="784" t="s">
        <v>18094</v>
      </c>
      <c r="E6" s="785"/>
      <c r="F6" s="785" t="s">
        <v>18086</v>
      </c>
      <c r="G6" s="785"/>
      <c r="H6" s="786" t="s">
        <v>18095</v>
      </c>
      <c r="I6" t="str">
        <f>TRIM(code_legal[[#This Row],[SENTENCE]])</f>
        <v>Death (upon conviction) or Enforced Hard Labor for 10 years</v>
      </c>
      <c r="J6" s="176" t="s">
        <v>18169</v>
      </c>
      <c r="K6" s="179" t="s">
        <v>18170</v>
      </c>
    </row>
    <row r="7" spans="1:14">
      <c r="A7" s="529">
        <v>1</v>
      </c>
      <c r="B7" s="495" t="s">
        <v>18083</v>
      </c>
      <c r="C7" s="787" t="s">
        <v>18096</v>
      </c>
      <c r="D7" s="495" t="s">
        <v>18097</v>
      </c>
      <c r="E7" s="545"/>
      <c r="F7" s="545"/>
      <c r="G7" s="545"/>
      <c r="H7" s="316" t="s">
        <v>18098</v>
      </c>
      <c r="I7" t="str">
        <f>TRIM(code_legal[[#This Row],[SENTENCE]])</f>
        <v>Enforced Hard Labor (as Jusctice demands) and Fine (2000 dragons and cost of repairs)</v>
      </c>
      <c r="J7" s="176" t="s">
        <v>18171</v>
      </c>
      <c r="K7" s="179" t="s">
        <v>18172</v>
      </c>
    </row>
    <row r="8" spans="1:14">
      <c r="A8" s="529">
        <v>1</v>
      </c>
      <c r="B8" s="495" t="s">
        <v>18083</v>
      </c>
      <c r="C8" s="787" t="s">
        <v>18096</v>
      </c>
      <c r="D8" s="495" t="s">
        <v>18099</v>
      </c>
      <c r="E8" s="545"/>
      <c r="F8" s="545"/>
      <c r="G8" s="545"/>
      <c r="H8" s="316" t="s">
        <v>18100</v>
      </c>
      <c r="I8" t="str">
        <f>TRIM(code_legal[[#This Row],[SENTENCE]])</f>
        <v>Imprisonment (dungeon)(as justice demands) plus Fine (5,000 dragons) and flogging</v>
      </c>
      <c r="J8" s="176" t="s">
        <v>12843</v>
      </c>
      <c r="K8" s="179" t="s">
        <v>18173</v>
      </c>
    </row>
    <row r="9" spans="1:14">
      <c r="A9" s="529">
        <v>1</v>
      </c>
      <c r="B9" s="495" t="s">
        <v>18083</v>
      </c>
      <c r="C9" s="787" t="s">
        <v>18096</v>
      </c>
      <c r="D9" s="495" t="s">
        <v>18101</v>
      </c>
      <c r="E9" s="545"/>
      <c r="F9" s="545"/>
      <c r="G9" s="545"/>
      <c r="H9" s="316" t="s">
        <v>30410</v>
      </c>
      <c r="I9" t="str">
        <f>TRIM(code_legal[[#This Row],[SENTENCE]])</f>
        <v>Enforced Hard Labor or Imprisonment (dungeon)(1 month) and/or Fine(up to 1,000 dragons)</v>
      </c>
      <c r="J9" s="176" t="s">
        <v>18174</v>
      </c>
      <c r="K9" s="179" t="s">
        <v>18175</v>
      </c>
    </row>
    <row r="10" spans="1:14">
      <c r="A10" s="529">
        <v>1</v>
      </c>
      <c r="B10" s="495" t="s">
        <v>18083</v>
      </c>
      <c r="C10" s="787" t="s">
        <v>18096</v>
      </c>
      <c r="D10" s="495" t="s">
        <v>18102</v>
      </c>
      <c r="E10" s="545"/>
      <c r="F10" s="545"/>
      <c r="G10" s="545"/>
      <c r="H10" s="316" t="s">
        <v>30411</v>
      </c>
      <c r="I10" t="str">
        <f>TRIM(code_legal[[#This Row],[SENTENCE]])</f>
        <v>Fine (up to 1,000 dragons) and/or Exile or Ban Against Future Entry (up to 5 years)</v>
      </c>
      <c r="J10" s="176" t="s">
        <v>9532</v>
      </c>
      <c r="K10" s="179" t="s">
        <v>18176</v>
      </c>
    </row>
    <row r="11" spans="1:14">
      <c r="A11" s="529">
        <v>1</v>
      </c>
      <c r="B11" s="495" t="s">
        <v>18083</v>
      </c>
      <c r="C11" s="495" t="s">
        <v>18103</v>
      </c>
      <c r="D11" s="495" t="s">
        <v>18104</v>
      </c>
      <c r="E11" s="545"/>
      <c r="F11" s="545"/>
      <c r="G11" s="545"/>
      <c r="H11" s="316" t="s">
        <v>18105</v>
      </c>
      <c r="I11" t="str">
        <f>TRIM(code_legal[[#This Row],[SENTENCE]])</f>
        <v>Enforced Hard Labor (3 weeks) plus Fine (300gp)</v>
      </c>
      <c r="J11" s="294" t="s">
        <v>18177</v>
      </c>
      <c r="K11" s="207" t="s">
        <v>18178</v>
      </c>
    </row>
    <row r="12" spans="1:14">
      <c r="A12" s="529">
        <v>1</v>
      </c>
      <c r="B12" s="495" t="s">
        <v>18083</v>
      </c>
      <c r="C12" s="495" t="s">
        <v>18103</v>
      </c>
      <c r="D12" s="495" t="s">
        <v>18106</v>
      </c>
      <c r="E12" s="545"/>
      <c r="F12" s="545"/>
      <c r="G12" s="545"/>
      <c r="H12" s="316" t="s">
        <v>18107</v>
      </c>
      <c r="I12" t="str">
        <f>TRIM(code_legal[[#This Row],[SENTENCE]])</f>
        <v>Imprisonment (dungeon)(1 week) plus Fine (as justice demands; usually based on ability to pay; flogging if unable to pay anything)</v>
      </c>
    </row>
    <row r="13" spans="1:14">
      <c r="A13" s="529">
        <v>1</v>
      </c>
      <c r="B13" s="495" t="s">
        <v>18083</v>
      </c>
      <c r="C13" s="495" t="s">
        <v>18108</v>
      </c>
      <c r="D13" s="495" t="s">
        <v>18109</v>
      </c>
      <c r="E13" s="545"/>
      <c r="F13" s="545"/>
      <c r="G13" s="545"/>
      <c r="H13" s="316" t="s">
        <v>30412</v>
      </c>
      <c r="I13" t="str">
        <f>TRIM(code_legal[[#This Row],[SENTENCE]])</f>
        <v>Imprisonment (light work in Castle compound) (4 days) plus Fine (20 dragons)</v>
      </c>
    </row>
    <row r="14" spans="1:14">
      <c r="A14" s="783">
        <v>2</v>
      </c>
      <c r="B14" s="784" t="s">
        <v>18110</v>
      </c>
      <c r="C14" s="784" t="s">
        <v>18084</v>
      </c>
      <c r="D14" s="784" t="s">
        <v>18111</v>
      </c>
      <c r="E14" s="785"/>
      <c r="F14" s="785" t="s">
        <v>18086</v>
      </c>
      <c r="G14" s="785"/>
      <c r="H14" s="786" t="s">
        <v>18087</v>
      </c>
      <c r="I14" t="str">
        <f>TRIM(code_legal[[#This Row],[SENTENCE]])</f>
        <v>Death (instant)</v>
      </c>
    </row>
    <row r="15" spans="1:14">
      <c r="A15" s="783">
        <v>2</v>
      </c>
      <c r="B15" s="784" t="s">
        <v>18110</v>
      </c>
      <c r="C15" s="784" t="s">
        <v>18084</v>
      </c>
      <c r="D15" s="784" t="s">
        <v>18112</v>
      </c>
      <c r="E15" s="785"/>
      <c r="F15" s="785" t="s">
        <v>18086</v>
      </c>
      <c r="G15" s="785"/>
      <c r="H15" s="786" t="s">
        <v>30413</v>
      </c>
      <c r="I15" t="str">
        <f>TRIM(code_legal[[#This Row],[SENTENCE]])</f>
        <v>Death (upon conviction) or Enforced Hard Labor (10-15 years)</v>
      </c>
    </row>
    <row r="16" spans="1:14">
      <c r="A16" s="783">
        <v>2</v>
      </c>
      <c r="B16" s="784" t="s">
        <v>18110</v>
      </c>
      <c r="C16" s="784" t="s">
        <v>18084</v>
      </c>
      <c r="D16" s="784" t="s">
        <v>18113</v>
      </c>
      <c r="E16" s="785"/>
      <c r="F16" s="785" t="s">
        <v>18086</v>
      </c>
      <c r="G16" s="785"/>
      <c r="H16" s="786" t="s">
        <v>30414</v>
      </c>
      <c r="I16" t="str">
        <f>TRIM(code_legal[[#This Row],[SENTENCE]])</f>
        <v>Death (upon conviction) or Exile or Ban Against Future Entry (permanent) plus Fine (costs of repairs plus 2,000 - 5,000 dragons) or Imprisonment(dungeon) (up to 10 years) and Damages, and Edict Against Convicted</v>
      </c>
    </row>
    <row r="17" spans="1:9">
      <c r="A17" s="529">
        <v>2</v>
      </c>
      <c r="B17" s="495" t="s">
        <v>18110</v>
      </c>
      <c r="C17" s="495" t="s">
        <v>18096</v>
      </c>
      <c r="D17" s="495" t="s">
        <v>18114</v>
      </c>
      <c r="E17" s="545"/>
      <c r="F17" s="545"/>
      <c r="G17" s="545"/>
      <c r="H17" s="316" t="s">
        <v>30415</v>
      </c>
      <c r="I17" t="str">
        <f>TRIM(code_legal[[#This Row],[SENTENCE]])</f>
        <v>Exile or Ban Against Future Entry (permanent) and Damages (as justice demands) orImprisonment (dungeon)(up to 10 years) and Damages, and Edict Against Convicted</v>
      </c>
    </row>
    <row r="18" spans="1:9">
      <c r="A18" s="529">
        <v>2</v>
      </c>
      <c r="B18" s="495" t="s">
        <v>18110</v>
      </c>
      <c r="C18" s="495" t="s">
        <v>18096</v>
      </c>
      <c r="D18" s="495" t="s">
        <v>18115</v>
      </c>
      <c r="E18" s="545"/>
      <c r="F18" s="545"/>
      <c r="G18" s="545"/>
      <c r="H18" s="316" t="s">
        <v>30416</v>
      </c>
      <c r="I18" t="str">
        <f>TRIM(code_legal[[#This Row],[SENTENCE]])</f>
        <v>Imprisonment (light work in Castle compound) (up to 2 years) and Fine (typically twice the price the goods were sold for) and Edict Against Convicted</v>
      </c>
    </row>
    <row r="19" spans="1:9">
      <c r="A19" s="529">
        <v>2</v>
      </c>
      <c r="B19" s="495" t="s">
        <v>18110</v>
      </c>
      <c r="C19" s="495" t="s">
        <v>18096</v>
      </c>
      <c r="D19" s="495" t="s">
        <v>18116</v>
      </c>
      <c r="E19" s="545"/>
      <c r="F19" s="545"/>
      <c r="G19" s="545"/>
      <c r="H19" s="316" t="s">
        <v>18117</v>
      </c>
      <c r="I19" t="str">
        <f>TRIM(code_legal[[#This Row],[SENTENCE]])</f>
        <v>Exile or Ban Against Future Entry (up to 5 years) and Damages (to family, typically 1,000 dragons) or Enforced Hard Labor (up to 3 years) and Fine</v>
      </c>
    </row>
    <row r="20" spans="1:9">
      <c r="A20" s="529">
        <v>2</v>
      </c>
      <c r="B20" s="495" t="s">
        <v>18110</v>
      </c>
      <c r="C20" s="495" t="s">
        <v>18096</v>
      </c>
      <c r="D20" s="495" t="s">
        <v>18118</v>
      </c>
      <c r="E20" s="545"/>
      <c r="F20" s="545"/>
      <c r="G20" s="545"/>
      <c r="H20" s="316" t="s">
        <v>30417</v>
      </c>
      <c r="I20" t="str">
        <f>TRIM(code_legal[[#This Row],[SENTENCE]])</f>
        <v>Exile or Ban Against Future Entry (up to 5 years) or Enforced Hard Labor (up to 3 years)</v>
      </c>
    </row>
    <row r="21" spans="1:9">
      <c r="A21" s="529">
        <v>2</v>
      </c>
      <c r="B21" s="495" t="s">
        <v>18110</v>
      </c>
      <c r="C21" s="495" t="s">
        <v>18096</v>
      </c>
      <c r="D21" s="495" t="s">
        <v>18119</v>
      </c>
      <c r="E21" s="545"/>
      <c r="F21" s="545"/>
      <c r="G21" s="545"/>
      <c r="H21" s="316" t="s">
        <v>18120</v>
      </c>
      <c r="I21" t="str">
        <f>TRIM(code_legal[[#This Row],[SENTENCE]])</f>
        <v>Imprisonment (dungeon)(1 month) and Fine (up to 1,000 dragons) and Edict Against Convicted</v>
      </c>
    </row>
    <row r="22" spans="1:9">
      <c r="A22" s="529">
        <v>2</v>
      </c>
      <c r="B22" s="495" t="s">
        <v>18110</v>
      </c>
      <c r="C22" s="495" t="s">
        <v>18096</v>
      </c>
      <c r="D22" s="495" t="s">
        <v>18121</v>
      </c>
      <c r="E22" s="545"/>
      <c r="F22" s="545"/>
      <c r="G22" s="545"/>
      <c r="H22" s="316" t="s">
        <v>30418</v>
      </c>
      <c r="I22" t="str">
        <f>TRIM(code_legal[[#This Row],[SENTENCE]])</f>
        <v>Exile or Ban Against Future Entry (up to 20 years) and confiscation of all property except one weapon, one week's rations, and clothes worn by the offender</v>
      </c>
    </row>
    <row r="23" spans="1:9">
      <c r="A23" s="529">
        <v>2</v>
      </c>
      <c r="B23" s="495" t="s">
        <v>18110</v>
      </c>
      <c r="C23" s="495" t="s">
        <v>18103</v>
      </c>
      <c r="D23" s="495" t="s">
        <v>18122</v>
      </c>
      <c r="E23" s="545"/>
      <c r="F23" s="545"/>
      <c r="G23" s="545"/>
      <c r="H23" s="316" t="s">
        <v>30419</v>
      </c>
      <c r="I23" t="str">
        <f>TRIM(code_legal[[#This Row],[SENTENCE]])</f>
        <v>Exile or Ban Against Future Entry (1 year) and Fine(500 dragons)</v>
      </c>
    </row>
    <row r="24" spans="1:9">
      <c r="A24" s="529">
        <v>2</v>
      </c>
      <c r="B24" s="495" t="s">
        <v>18110</v>
      </c>
      <c r="C24" s="495" t="s">
        <v>18103</v>
      </c>
      <c r="D24" s="495" t="s">
        <v>18123</v>
      </c>
      <c r="E24" s="545"/>
      <c r="F24" s="545"/>
      <c r="G24" s="545"/>
      <c r="H24" s="316" t="s">
        <v>30420</v>
      </c>
      <c r="I24" t="str">
        <f>TRIM(code_legal[[#This Row],[SENTENCE]])</f>
        <v>Imprisonment (light work in Castle compound) (1 week) and Fine (100 dragons) and Edict Against Convicted</v>
      </c>
    </row>
    <row r="25" spans="1:9">
      <c r="A25" s="529">
        <v>2</v>
      </c>
      <c r="B25" s="495" t="s">
        <v>18110</v>
      </c>
      <c r="C25" s="495" t="s">
        <v>18103</v>
      </c>
      <c r="D25" s="495" t="s">
        <v>18124</v>
      </c>
      <c r="E25" s="545"/>
      <c r="F25" s="545"/>
      <c r="G25" s="545"/>
      <c r="H25" s="316" t="s">
        <v>30421</v>
      </c>
      <c r="I25" t="str">
        <f>TRIM(code_legal[[#This Row],[SENTENCE]])</f>
        <v>Imprisonment (light work in Castle compound) (1 week) and/or Fine (ammount of bribe or attempted bribe)</v>
      </c>
    </row>
    <row r="26" spans="1:9">
      <c r="A26" s="529">
        <v>2</v>
      </c>
      <c r="B26" s="495" t="s">
        <v>18110</v>
      </c>
      <c r="C26" s="495" t="s">
        <v>18108</v>
      </c>
      <c r="D26" s="495" t="s">
        <v>18125</v>
      </c>
      <c r="E26" s="545"/>
      <c r="F26" s="545"/>
      <c r="G26" s="545"/>
      <c r="H26" s="316" t="s">
        <v>30422</v>
      </c>
      <c r="I26" t="str">
        <f>TRIM(code_legal[[#This Row],[SENTENCE]])</f>
        <v>Fine (300 dragons) and Edict Against Convicted (in peacetime; in wartime, sentence can be Death(Instant)</v>
      </c>
    </row>
    <row r="27" spans="1:9">
      <c r="A27" s="529">
        <v>2</v>
      </c>
      <c r="B27" s="495" t="s">
        <v>18110</v>
      </c>
      <c r="C27" s="495" t="s">
        <v>18108</v>
      </c>
      <c r="D27" s="495" t="s">
        <v>18126</v>
      </c>
      <c r="E27" s="545"/>
      <c r="F27" s="545"/>
      <c r="G27" s="545"/>
      <c r="H27" s="316" t="s">
        <v>30423</v>
      </c>
      <c r="I27" t="str">
        <f>TRIM(code_legal[[#This Row],[SENTENCE]])</f>
        <v>Imprisonment (light work in Castle compound) (up to 1 week), Fine (50 dragons) and Edict Against Convicted</v>
      </c>
    </row>
    <row r="28" spans="1:9">
      <c r="A28" s="529">
        <v>2</v>
      </c>
      <c r="B28" s="495" t="s">
        <v>18110</v>
      </c>
      <c r="C28" s="495" t="s">
        <v>18108</v>
      </c>
      <c r="D28" s="495" t="s">
        <v>18127</v>
      </c>
      <c r="E28" s="545"/>
      <c r="F28" s="545"/>
      <c r="G28" s="545"/>
      <c r="H28" s="316" t="s">
        <v>18128</v>
      </c>
      <c r="I28" t="str">
        <f>TRIM(code_legal[[#This Row],[SENTENCE]])</f>
        <v>Imprisonment (dungeon)(overnight)</v>
      </c>
    </row>
    <row r="29" spans="1:9">
      <c r="A29" s="529">
        <v>2</v>
      </c>
      <c r="B29" s="495" t="s">
        <v>18110</v>
      </c>
      <c r="C29" s="495" t="s">
        <v>18108</v>
      </c>
      <c r="D29" s="495" t="s">
        <v>18129</v>
      </c>
      <c r="E29" s="545"/>
      <c r="F29" s="545"/>
      <c r="G29" s="545"/>
      <c r="H29" s="316" t="s">
        <v>18130</v>
      </c>
      <c r="I29" t="str">
        <f>TRIM(code_legal[[#This Row],[SENTENCE]])</f>
        <v>Imprisonment (dungeon)(overnight) and Fine (2 sp to 1 dragons based on ability to pay) and Edict Against Convicted</v>
      </c>
    </row>
    <row r="30" spans="1:9">
      <c r="A30" s="529">
        <v>2</v>
      </c>
      <c r="B30" s="495" t="s">
        <v>18110</v>
      </c>
      <c r="C30" s="495" t="s">
        <v>18108</v>
      </c>
      <c r="D30" s="495" t="s">
        <v>18131</v>
      </c>
      <c r="E30" s="545"/>
      <c r="F30" s="545"/>
      <c r="G30" s="545"/>
      <c r="H30" s="316" t="s">
        <v>30424</v>
      </c>
      <c r="I30" t="str">
        <f>TRIM(code_legal[[#This Row],[SENTENCE]])</f>
        <v>being in a brawl is not "due cause" unless one is menaced with a weapon):Imprisonment (dungeon)(overnight) and Fine (1 dragons)</v>
      </c>
    </row>
    <row r="31" spans="1:9">
      <c r="A31" s="529">
        <v>2</v>
      </c>
      <c r="B31" s="495" t="s">
        <v>18110</v>
      </c>
      <c r="C31" s="495" t="s">
        <v>18108</v>
      </c>
      <c r="D31" s="495" t="s">
        <v>18132</v>
      </c>
      <c r="E31" s="545"/>
      <c r="F31" s="545"/>
      <c r="G31" s="545"/>
      <c r="H31" s="316" t="s">
        <v>30425</v>
      </c>
      <c r="I31" t="str">
        <f>TRIM(code_legal[[#This Row],[SENTENCE]])</f>
        <v>Fine (5-50 dragons as justice demands; note that this will be in addition to the sentence for any charges placed under The Fourth Plaint)</v>
      </c>
    </row>
    <row r="32" spans="1:9">
      <c r="A32" s="783">
        <v>3</v>
      </c>
      <c r="B32" s="784" t="s">
        <v>18133</v>
      </c>
      <c r="C32" s="784" t="s">
        <v>18084</v>
      </c>
      <c r="D32" s="784" t="s">
        <v>18134</v>
      </c>
      <c r="E32" s="785"/>
      <c r="F32" s="785" t="s">
        <v>18086</v>
      </c>
      <c r="G32" s="785"/>
      <c r="H32" s="786" t="s">
        <v>30426</v>
      </c>
      <c r="I32" t="str">
        <f>TRIM(code_legal[[#This Row],[SENTENCE]])</f>
        <v>Exile or Ban Against Future Entry (5 years) and Damages (as justice demands) or Enforced Hard Labor (up to 5 years) andImprisonment (dungeon)or Imprisonment (light work in Castle compound) (up to 3 years) and Damages</v>
      </c>
    </row>
    <row r="33" spans="1:9">
      <c r="A33" s="529">
        <v>3</v>
      </c>
      <c r="B33" s="495" t="s">
        <v>18133</v>
      </c>
      <c r="C33" s="495" t="s">
        <v>18096</v>
      </c>
      <c r="D33" s="495" t="s">
        <v>18135</v>
      </c>
      <c r="E33" s="545"/>
      <c r="F33" s="545"/>
      <c r="G33" s="545"/>
      <c r="H33" s="316" t="s">
        <v>18136</v>
      </c>
      <c r="I33" t="str">
        <f>TRIM(code_legal[[#This Row],[SENTENCE]])</f>
        <v>Imprisonment (dungeon)(up to 1 month) and I(double the estimated value of goods) and Edict Against Convicted</v>
      </c>
    </row>
    <row r="34" spans="1:9">
      <c r="A34" s="529">
        <v>3</v>
      </c>
      <c r="B34" s="495" t="s">
        <v>18133</v>
      </c>
      <c r="C34" s="495" t="s">
        <v>18096</v>
      </c>
      <c r="D34" s="495" t="s">
        <v>18137</v>
      </c>
      <c r="E34" s="545"/>
      <c r="F34" s="545"/>
      <c r="G34" s="545"/>
      <c r="H34" s="316" t="s">
        <v>30427</v>
      </c>
      <c r="I34" t="str">
        <f>TRIM(code_legal[[#This Row],[SENTENCE]])</f>
        <v>Imprisonment (light work in Castle compound) (up to 1 week) and Damages (costs of repairs and replacements plus up to 500 dragons, payable to whoever maintains the tomb - temple, guild, City or family) and Edict Against Convicted</v>
      </c>
    </row>
    <row r="35" spans="1:9">
      <c r="A35" s="529">
        <v>3</v>
      </c>
      <c r="B35" s="495" t="s">
        <v>18133</v>
      </c>
      <c r="C35" s="495" t="s">
        <v>18096</v>
      </c>
      <c r="D35" s="495" t="s">
        <v>18119</v>
      </c>
      <c r="E35" s="545"/>
      <c r="F35" s="545"/>
      <c r="G35" s="545"/>
      <c r="H35" s="316" t="s">
        <v>30428</v>
      </c>
      <c r="I35" t="str">
        <f>TRIM(code_legal[[#This Row],[SENTENCE]])</f>
        <v>Imprisonment (light work in Castle compound) (up to 1 week) and Fine (up to 1,000 dragons) and Edict Against Convicted</v>
      </c>
    </row>
    <row r="36" spans="1:9">
      <c r="A36" s="529">
        <v>3</v>
      </c>
      <c r="B36" s="495" t="s">
        <v>18133</v>
      </c>
      <c r="C36" s="495" t="s">
        <v>18103</v>
      </c>
      <c r="D36" s="495" t="s">
        <v>18138</v>
      </c>
      <c r="E36" s="545"/>
      <c r="F36" s="545"/>
      <c r="G36" s="545"/>
      <c r="H36" s="316" t="s">
        <v>30429</v>
      </c>
      <c r="I36" t="str">
        <f>TRIM(code_legal[[#This Row],[SENTENCE]])</f>
        <v>Damages (of up to 500 dragons; payable to temple and usually based on ability to pay) and Edict Against Convicted (in addition to charges placed under the Fourth Plaint arising from such an assault)</v>
      </c>
    </row>
    <row r="37" spans="1:9">
      <c r="A37" s="529">
        <v>3</v>
      </c>
      <c r="B37" s="495" t="s">
        <v>18133</v>
      </c>
      <c r="C37" s="495" t="s">
        <v>18108</v>
      </c>
      <c r="D37" s="495" t="s">
        <v>18139</v>
      </c>
      <c r="E37" s="545"/>
      <c r="F37" s="545"/>
      <c r="G37" s="545"/>
      <c r="H37" s="316" t="s">
        <v>30430</v>
      </c>
      <c r="I37" t="str">
        <f>TRIM(code_legal[[#This Row],[SENTENCE]])</f>
        <v>Damages (up to 10 dragons, based on ability to pay) and Edict Against Convicted</v>
      </c>
    </row>
    <row r="38" spans="1:9">
      <c r="A38" s="529">
        <v>3</v>
      </c>
      <c r="B38" s="495" t="s">
        <v>18133</v>
      </c>
      <c r="C38" s="495" t="s">
        <v>18108</v>
      </c>
      <c r="D38" s="495" t="s">
        <v>18140</v>
      </c>
      <c r="E38" s="545"/>
      <c r="F38" s="545"/>
      <c r="G38" s="545"/>
      <c r="H38" s="316" t="s">
        <v>30431</v>
      </c>
      <c r="I38" t="str">
        <f>TRIM(code_legal[[#This Row],[SENTENCE]])</f>
        <v>Damages (up to 5 dragons, based on ability to pay) and Edict Against Convicted</v>
      </c>
    </row>
    <row r="39" spans="1:9">
      <c r="A39" s="783">
        <v>4</v>
      </c>
      <c r="B39" s="784" t="s">
        <v>18141</v>
      </c>
      <c r="C39" s="784" t="s">
        <v>18084</v>
      </c>
      <c r="D39" s="784" t="s">
        <v>18142</v>
      </c>
      <c r="E39" s="785"/>
      <c r="F39" s="785" t="s">
        <v>18086</v>
      </c>
      <c r="G39" s="785"/>
      <c r="H39" s="786" t="s">
        <v>30432</v>
      </c>
      <c r="I39" t="str">
        <f>TRIM(code_legal[[#This Row],[SENTENCE]])</f>
        <v>Enforced Hard Labor (up to 3 months) and Damages (value lost plus up to 500 dragons), and/or Exile or Ban Against Future Entry (up to 10 years) and Damages</v>
      </c>
    </row>
    <row r="40" spans="1:9">
      <c r="A40" s="783">
        <v>4</v>
      </c>
      <c r="B40" s="784" t="s">
        <v>18141</v>
      </c>
      <c r="C40" s="784" t="s">
        <v>18084</v>
      </c>
      <c r="D40" s="784" t="s">
        <v>18143</v>
      </c>
      <c r="E40" s="785"/>
      <c r="F40" s="785" t="s">
        <v>18086</v>
      </c>
      <c r="G40" s="785"/>
      <c r="H40" s="786" t="s">
        <v>30439</v>
      </c>
      <c r="I40" t="str">
        <f>TRIM(code_legal[[#This Row],[SENTENCE]])</f>
        <v>Mutilation (loss of offending extremities, branding) and Damages (up to 2,000 dragons) or Enforced Hard Labor (up to 5 years) and Damages, or Imprisonment (dungeon)(up to 10 years) and Damages</v>
      </c>
    </row>
    <row r="41" spans="1:9">
      <c r="A41" s="783">
        <v>4</v>
      </c>
      <c r="B41" s="784" t="s">
        <v>18141</v>
      </c>
      <c r="C41" s="784" t="s">
        <v>18084</v>
      </c>
      <c r="D41" s="784" t="s">
        <v>18144</v>
      </c>
      <c r="E41" s="785"/>
      <c r="F41" s="785" t="s">
        <v>18086</v>
      </c>
      <c r="G41" s="785"/>
      <c r="H41" s="786" t="s">
        <v>30440</v>
      </c>
      <c r="I41" t="str">
        <f>TRIM(code_legal[[#This Row],[SENTENCE]])</f>
        <v>Mutilation (loss of offending extremities, branding) and Damages (up to 2,000 dragons) or Enforced Hard Labor (up to 3 years) and Damages</v>
      </c>
    </row>
    <row r="42" spans="1:9">
      <c r="A42" s="783">
        <v>4</v>
      </c>
      <c r="B42" s="784" t="s">
        <v>18141</v>
      </c>
      <c r="C42" s="784" t="s">
        <v>18084</v>
      </c>
      <c r="D42" s="784" t="s">
        <v>18145</v>
      </c>
      <c r="E42" s="785"/>
      <c r="F42" s="785" t="s">
        <v>18086</v>
      </c>
      <c r="G42" s="785"/>
      <c r="H42" s="786" t="s">
        <v>30433</v>
      </c>
      <c r="I42" t="str">
        <f>TRIM(code_legal[[#This Row],[SENTENCE]])</f>
        <v>Fine (up to 1,000 dragons) and Damages (up to 2,000 dragons) and Edict Against Convicted</v>
      </c>
    </row>
    <row r="43" spans="1:9">
      <c r="A43" s="783">
        <v>4</v>
      </c>
      <c r="B43" s="784" t="s">
        <v>18141</v>
      </c>
      <c r="C43" s="784" t="s">
        <v>18084</v>
      </c>
      <c r="D43" s="784" t="s">
        <v>18146</v>
      </c>
      <c r="E43" s="785"/>
      <c r="F43" s="785" t="s">
        <v>18086</v>
      </c>
      <c r="G43" s="785"/>
      <c r="H43" s="786" t="s">
        <v>18147</v>
      </c>
      <c r="I43" t="str">
        <f>TRIM(code_legal[[#This Row],[SENTENCE]])</f>
        <v>Exile or Ban Against Future Entry (up to 20 years) and D and confiscation of all property except one weapon, one week's rations, and clothes worn by the offender at the time of sentencing`</v>
      </c>
    </row>
    <row r="44" spans="1:9">
      <c r="A44" s="783">
        <v>4</v>
      </c>
      <c r="B44" s="784" t="s">
        <v>18141</v>
      </c>
      <c r="C44" s="784" t="s">
        <v>18084</v>
      </c>
      <c r="D44" s="784" t="s">
        <v>18148</v>
      </c>
      <c r="E44" s="785"/>
      <c r="F44" s="785" t="s">
        <v>18086</v>
      </c>
      <c r="G44" s="785"/>
      <c r="H44" s="786" t="s">
        <v>30434</v>
      </c>
      <c r="I44" t="str">
        <f>TRIM(code_legal[[#This Row],[SENTENCE]])</f>
        <v>Exile or Ban Against Future Entry (up to 10 years) and flogging if shackling, cruelty, whipping, branding, or physical indignities are observed</v>
      </c>
    </row>
    <row r="45" spans="1:9">
      <c r="A45" s="529">
        <v>4</v>
      </c>
      <c r="B45" s="495" t="s">
        <v>18141</v>
      </c>
      <c r="C45" s="787" t="s">
        <v>18096</v>
      </c>
      <c r="D45" s="495" t="s">
        <v>18149</v>
      </c>
      <c r="E45" s="545"/>
      <c r="F45" s="545"/>
      <c r="G45" s="545"/>
      <c r="H45" s="316" t="s">
        <v>18150</v>
      </c>
      <c r="I45" t="str">
        <f>TRIM(code_legal[[#This Row],[SENTENCE]])</f>
        <v>Enforced Hard Labor (up to 1 month) and Damages (value of goods lost plus up to 500 dragons)</v>
      </c>
    </row>
    <row r="46" spans="1:9">
      <c r="A46" s="529">
        <v>4</v>
      </c>
      <c r="B46" s="495" t="s">
        <v>18141</v>
      </c>
      <c r="C46" s="787" t="s">
        <v>18096</v>
      </c>
      <c r="D46" s="495" t="s">
        <v>18151</v>
      </c>
      <c r="E46" s="545"/>
      <c r="F46" s="545"/>
      <c r="G46" s="545"/>
      <c r="H46" s="316" t="s">
        <v>18152</v>
      </c>
      <c r="I46" t="str">
        <f>TRIM(code_legal[[#This Row],[SENTENCE]])</f>
        <v>Imprisonment (dungeon)(up to 3 months) and Damages (value of goods lost plus up to 500 dragons)</v>
      </c>
    </row>
    <row r="47" spans="1:9">
      <c r="A47" s="529">
        <v>4</v>
      </c>
      <c r="B47" s="495" t="s">
        <v>18141</v>
      </c>
      <c r="C47" s="787" t="s">
        <v>18096</v>
      </c>
      <c r="D47" s="495" t="s">
        <v>18153</v>
      </c>
      <c r="E47" s="545"/>
      <c r="F47" s="545"/>
      <c r="G47" s="545"/>
      <c r="H47" s="316" t="s">
        <v>18154</v>
      </c>
      <c r="I47" t="str">
        <f>TRIM(code_legal[[#This Row],[SENTENCE]])</f>
        <v>Damages (double cost of lost stock)</v>
      </c>
    </row>
    <row r="48" spans="1:9">
      <c r="A48" s="529">
        <v>4</v>
      </c>
      <c r="B48" s="495" t="s">
        <v>18141</v>
      </c>
      <c r="C48" s="787" t="s">
        <v>18096</v>
      </c>
      <c r="D48" s="495" t="s">
        <v>18119</v>
      </c>
      <c r="E48" s="545"/>
      <c r="F48" s="545"/>
      <c r="G48" s="545"/>
      <c r="H48" s="316" t="s">
        <v>18155</v>
      </c>
      <c r="I48" t="str">
        <f>TRIM(code_legal[[#This Row],[SENTENCE]])</f>
        <v>Imprisonment (dungeon)(up to 1 week) and Damages (double normal), or Imprisonment (light work in Castle compound) (up to 2 weeks) and Damages (double normal)</v>
      </c>
    </row>
    <row r="49" spans="1:10">
      <c r="A49" s="529">
        <v>4</v>
      </c>
      <c r="B49" s="495" t="s">
        <v>18141</v>
      </c>
      <c r="C49" s="787" t="s">
        <v>18096</v>
      </c>
      <c r="D49" s="495" t="s">
        <v>18156</v>
      </c>
      <c r="E49" s="545"/>
      <c r="F49" s="545"/>
      <c r="G49" s="545"/>
      <c r="H49" s="316" t="s">
        <v>18157</v>
      </c>
      <c r="I49" t="str">
        <f>TRIM(code_legal[[#This Row],[SENTENCE]])</f>
        <v>Damages (City recovers excess over legal rates, returns to injured party)</v>
      </c>
    </row>
    <row r="50" spans="1:10">
      <c r="A50" s="529">
        <v>4</v>
      </c>
      <c r="B50" s="495" t="s">
        <v>18141</v>
      </c>
      <c r="C50" s="787" t="s">
        <v>18103</v>
      </c>
      <c r="D50" s="495" t="s">
        <v>18158</v>
      </c>
      <c r="E50" s="545"/>
      <c r="F50" s="545"/>
      <c r="G50" s="545"/>
      <c r="H50" s="316" t="s">
        <v>18159</v>
      </c>
      <c r="I50" t="str">
        <f>TRIM(code_legal[[#This Row],[SENTENCE]])</f>
        <v>Damages (value of goods lost plus up to 500 dragons) and Edict Against Convicted</v>
      </c>
    </row>
    <row r="51" spans="1:10">
      <c r="A51" s="529">
        <v>4</v>
      </c>
      <c r="B51" s="495" t="s">
        <v>18141</v>
      </c>
      <c r="C51" s="787" t="s">
        <v>18103</v>
      </c>
      <c r="D51" s="495" t="s">
        <v>18160</v>
      </c>
      <c r="E51" s="545"/>
      <c r="F51" s="545"/>
      <c r="G51" s="545"/>
      <c r="H51" s="316" t="s">
        <v>30435</v>
      </c>
      <c r="I51" t="str">
        <f>TRIM(code_legal[[#This Row],[SENTENCE]])</f>
        <v>Damages (cost of medical attention plus up to 500 dragons) and Edict Against Convicted</v>
      </c>
    </row>
    <row r="52" spans="1:10">
      <c r="A52" s="529">
        <v>4</v>
      </c>
      <c r="B52" s="495" t="s">
        <v>18141</v>
      </c>
      <c r="C52" s="787" t="s">
        <v>18103</v>
      </c>
      <c r="D52" s="495" t="s">
        <v>18161</v>
      </c>
      <c r="E52" s="545"/>
      <c r="F52" s="545"/>
      <c r="G52" s="545"/>
      <c r="H52" s="316" t="s">
        <v>30436</v>
      </c>
      <c r="I52" t="str">
        <f>TRIM(code_legal[[#This Row],[SENTENCE]])</f>
        <v>Damages (cost of medical attention plus up to 500 dragons; maximum damages always apply if livestock's breeding capability is impaired)</v>
      </c>
    </row>
    <row r="53" spans="1:10">
      <c r="A53" s="529">
        <v>4</v>
      </c>
      <c r="B53" s="495" t="s">
        <v>18141</v>
      </c>
      <c r="C53" s="787" t="s">
        <v>18103</v>
      </c>
      <c r="D53" s="495" t="s">
        <v>18162</v>
      </c>
      <c r="E53" s="545"/>
      <c r="F53" s="545"/>
      <c r="G53" s="545"/>
      <c r="H53" s="316" t="s">
        <v>30437</v>
      </c>
      <c r="I53" t="str">
        <f>TRIM(code_legal[[#This Row],[SENTENCE]])</f>
        <v>Damages (up to 200 dragons) and Edict Against Convicted (this charge includes instances of blocking access to a place of business without permission of owner or a Magister; and trying to frighten, disgust, or drive away customers in or in front of another's shop)</v>
      </c>
    </row>
    <row r="54" spans="1:10">
      <c r="A54" s="529">
        <v>4</v>
      </c>
      <c r="B54" s="495" t="s">
        <v>18141</v>
      </c>
      <c r="C54" s="787" t="s">
        <v>18108</v>
      </c>
      <c r="D54" s="495" t="s">
        <v>18163</v>
      </c>
      <c r="E54" s="545"/>
      <c r="F54" s="545"/>
      <c r="G54" s="545"/>
      <c r="H54" s="316" t="s">
        <v>18164</v>
      </c>
      <c r="I54" t="str">
        <f>TRIM(code_legal[[#This Row],[SENTENCE]])</f>
        <v>Imprisonment (dungeon)(overnight) and Damages (up to 50 dragons)</v>
      </c>
    </row>
    <row r="55" spans="1:10">
      <c r="A55" s="530">
        <v>4</v>
      </c>
      <c r="B55" s="533" t="s">
        <v>18141</v>
      </c>
      <c r="C55" s="788" t="s">
        <v>18108</v>
      </c>
      <c r="D55" s="533" t="s">
        <v>18165</v>
      </c>
      <c r="E55" s="535"/>
      <c r="F55" s="535"/>
      <c r="G55" s="535"/>
      <c r="H55" s="317" t="s">
        <v>30438</v>
      </c>
      <c r="I55" t="str">
        <f>TRIM(code_legal[[#This Row],[SENTENCE]])</f>
        <v>Damages (up to 25 dragons) and Edict Against Convicted</v>
      </c>
    </row>
    <row r="59" spans="1:10">
      <c r="B59" s="1558" t="s">
        <v>30591</v>
      </c>
      <c r="C59" s="1559"/>
      <c r="D59" s="1559"/>
      <c r="E59" s="1559"/>
      <c r="F59" s="1559"/>
      <c r="G59" s="1559"/>
      <c r="H59" s="1559"/>
      <c r="I59" s="1559"/>
      <c r="J59" s="1559"/>
    </row>
    <row r="60" spans="1:10">
      <c r="B60" s="1557" t="s">
        <v>18481</v>
      </c>
      <c r="C60" s="1557"/>
      <c r="D60" s="1557"/>
      <c r="E60" s="1557"/>
      <c r="F60" s="1557"/>
      <c r="G60" s="1557"/>
      <c r="H60" s="1557"/>
      <c r="I60" s="1557"/>
      <c r="J60" s="1557"/>
    </row>
    <row r="61" spans="1:10">
      <c r="B61" s="1557"/>
      <c r="C61" s="1557"/>
      <c r="D61" s="1557"/>
      <c r="E61" s="1557"/>
      <c r="F61" s="1557"/>
      <c r="G61" s="1557"/>
      <c r="H61" s="1557"/>
      <c r="I61" s="1557"/>
      <c r="J61" s="1557"/>
    </row>
    <row r="62" spans="1:10">
      <c r="B62" s="1557"/>
      <c r="C62" s="1557"/>
      <c r="D62" s="1557"/>
      <c r="E62" s="1557"/>
      <c r="F62" s="1557"/>
      <c r="G62" s="1557"/>
      <c r="H62" s="1557"/>
      <c r="I62" s="1557"/>
      <c r="J62" s="1557"/>
    </row>
    <row r="63" spans="1:10">
      <c r="B63" s="1557"/>
      <c r="C63" s="1557"/>
      <c r="D63" s="1557"/>
      <c r="E63" s="1557"/>
      <c r="F63" s="1557"/>
      <c r="G63" s="1557"/>
      <c r="H63" s="1557"/>
      <c r="I63" s="1557"/>
      <c r="J63" s="1557"/>
    </row>
    <row r="64" spans="1:10">
      <c r="B64" s="1557"/>
      <c r="C64" s="1557"/>
      <c r="D64" s="1557"/>
      <c r="E64" s="1557"/>
      <c r="F64" s="1557"/>
      <c r="G64" s="1557"/>
      <c r="H64" s="1557"/>
      <c r="I64" s="1557"/>
      <c r="J64" s="1557"/>
    </row>
    <row r="65" spans="2:10">
      <c r="B65" s="1557"/>
      <c r="C65" s="1557"/>
      <c r="D65" s="1557"/>
      <c r="E65" s="1557"/>
      <c r="F65" s="1557"/>
      <c r="G65" s="1557"/>
      <c r="H65" s="1557"/>
      <c r="I65" s="1557"/>
      <c r="J65" s="1557"/>
    </row>
    <row r="66" spans="2:10">
      <c r="B66" s="1557"/>
      <c r="C66" s="1557"/>
      <c r="D66" s="1557"/>
      <c r="E66" s="1557"/>
      <c r="F66" s="1557"/>
      <c r="G66" s="1557"/>
      <c r="H66" s="1557"/>
      <c r="I66" s="1557"/>
      <c r="J66" s="1557"/>
    </row>
    <row r="67" spans="2:10">
      <c r="B67" s="1557"/>
      <c r="C67" s="1557"/>
      <c r="D67" s="1557"/>
      <c r="E67" s="1557"/>
      <c r="F67" s="1557"/>
      <c r="G67" s="1557"/>
      <c r="H67" s="1557"/>
      <c r="I67" s="1557"/>
      <c r="J67" s="1557"/>
    </row>
    <row r="68" spans="2:10">
      <c r="B68" s="1557"/>
      <c r="C68" s="1557"/>
      <c r="D68" s="1557"/>
      <c r="E68" s="1557"/>
      <c r="F68" s="1557"/>
      <c r="G68" s="1557"/>
      <c r="H68" s="1557"/>
      <c r="I68" s="1557"/>
      <c r="J68" s="1557"/>
    </row>
    <row r="69" spans="2:10">
      <c r="B69" s="1557"/>
      <c r="C69" s="1557"/>
      <c r="D69" s="1557"/>
      <c r="E69" s="1557"/>
      <c r="F69" s="1557"/>
      <c r="G69" s="1557"/>
      <c r="H69" s="1557"/>
      <c r="I69" s="1557"/>
      <c r="J69" s="1557"/>
    </row>
    <row r="70" spans="2:10">
      <c r="B70" s="1557"/>
      <c r="C70" s="1557"/>
      <c r="D70" s="1557"/>
      <c r="E70" s="1557"/>
      <c r="F70" s="1557"/>
      <c r="G70" s="1557"/>
      <c r="H70" s="1557"/>
      <c r="I70" s="1557"/>
      <c r="J70" s="1557"/>
    </row>
    <row r="71" spans="2:10">
      <c r="B71" s="1557"/>
      <c r="C71" s="1557"/>
      <c r="D71" s="1557"/>
      <c r="E71" s="1557"/>
      <c r="F71" s="1557"/>
      <c r="G71" s="1557"/>
      <c r="H71" s="1557"/>
      <c r="I71" s="1557"/>
      <c r="J71" s="1557"/>
    </row>
    <row r="72" spans="2:10">
      <c r="B72" s="1557"/>
      <c r="C72" s="1557"/>
      <c r="D72" s="1557"/>
      <c r="E72" s="1557"/>
      <c r="F72" s="1557"/>
      <c r="G72" s="1557"/>
      <c r="H72" s="1557"/>
      <c r="I72" s="1557"/>
      <c r="J72" s="1557"/>
    </row>
    <row r="73" spans="2:10">
      <c r="B73" s="1557"/>
      <c r="C73" s="1557"/>
      <c r="D73" s="1557"/>
      <c r="E73" s="1557"/>
      <c r="F73" s="1557"/>
      <c r="G73" s="1557"/>
      <c r="H73" s="1557"/>
      <c r="I73" s="1557"/>
      <c r="J73" s="1557"/>
    </row>
    <row r="74" spans="2:10">
      <c r="B74" s="1557"/>
      <c r="C74" s="1557"/>
      <c r="D74" s="1557"/>
      <c r="E74" s="1557"/>
      <c r="F74" s="1557"/>
      <c r="G74" s="1557"/>
      <c r="H74" s="1557"/>
      <c r="I74" s="1557"/>
      <c r="J74" s="1557"/>
    </row>
    <row r="75" spans="2:10">
      <c r="B75" s="1557"/>
      <c r="C75" s="1557"/>
      <c r="D75" s="1557"/>
      <c r="E75" s="1557"/>
      <c r="F75" s="1557"/>
      <c r="G75" s="1557"/>
      <c r="H75" s="1557"/>
      <c r="I75" s="1557"/>
      <c r="J75" s="1557"/>
    </row>
    <row r="76" spans="2:10">
      <c r="B76" s="1557"/>
      <c r="C76" s="1557"/>
      <c r="D76" s="1557"/>
      <c r="E76" s="1557"/>
      <c r="F76" s="1557"/>
      <c r="G76" s="1557"/>
      <c r="H76" s="1557"/>
      <c r="I76" s="1557"/>
      <c r="J76" s="1557"/>
    </row>
    <row r="77" spans="2:10">
      <c r="B77" s="1557"/>
      <c r="C77" s="1557"/>
      <c r="D77" s="1557"/>
      <c r="E77" s="1557"/>
      <c r="F77" s="1557"/>
      <c r="G77" s="1557"/>
      <c r="H77" s="1557"/>
      <c r="I77" s="1557"/>
      <c r="J77" s="1557"/>
    </row>
    <row r="78" spans="2:10">
      <c r="B78" s="1557"/>
      <c r="C78" s="1557"/>
      <c r="D78" s="1557"/>
      <c r="E78" s="1557"/>
      <c r="F78" s="1557"/>
      <c r="G78" s="1557"/>
      <c r="H78" s="1557"/>
      <c r="I78" s="1557"/>
      <c r="J78" s="1557"/>
    </row>
    <row r="79" spans="2:10">
      <c r="B79" s="1557"/>
      <c r="C79" s="1557"/>
      <c r="D79" s="1557"/>
      <c r="E79" s="1557"/>
      <c r="F79" s="1557"/>
      <c r="G79" s="1557"/>
      <c r="H79" s="1557"/>
      <c r="I79" s="1557"/>
      <c r="J79" s="1557"/>
    </row>
    <row r="80" spans="2:10">
      <c r="B80" s="1557"/>
      <c r="C80" s="1557"/>
      <c r="D80" s="1557"/>
      <c r="E80" s="1557"/>
      <c r="F80" s="1557"/>
      <c r="G80" s="1557"/>
      <c r="H80" s="1557"/>
      <c r="I80" s="1557"/>
      <c r="J80" s="1557"/>
    </row>
    <row r="81" spans="2:10">
      <c r="B81" s="1557"/>
      <c r="C81" s="1557"/>
      <c r="D81" s="1557"/>
      <c r="E81" s="1557"/>
      <c r="F81" s="1557"/>
      <c r="G81" s="1557"/>
      <c r="H81" s="1557"/>
      <c r="I81" s="1557"/>
      <c r="J81" s="1557"/>
    </row>
    <row r="82" spans="2:10">
      <c r="B82" s="1557"/>
      <c r="C82" s="1557"/>
      <c r="D82" s="1557"/>
      <c r="E82" s="1557"/>
      <c r="F82" s="1557"/>
      <c r="G82" s="1557"/>
      <c r="H82" s="1557"/>
      <c r="I82" s="1557"/>
      <c r="J82" s="1557"/>
    </row>
    <row r="83" spans="2:10">
      <c r="B83" s="1557"/>
      <c r="C83" s="1557"/>
      <c r="D83" s="1557"/>
      <c r="E83" s="1557"/>
      <c r="F83" s="1557"/>
      <c r="G83" s="1557"/>
      <c r="H83" s="1557"/>
      <c r="I83" s="1557"/>
      <c r="J83" s="1557"/>
    </row>
    <row r="84" spans="2:10">
      <c r="B84" s="1557"/>
      <c r="C84" s="1557"/>
      <c r="D84" s="1557"/>
      <c r="E84" s="1557"/>
      <c r="F84" s="1557"/>
      <c r="G84" s="1557"/>
      <c r="H84" s="1557"/>
      <c r="I84" s="1557"/>
      <c r="J84" s="1557"/>
    </row>
    <row r="85" spans="2:10">
      <c r="B85" s="1557"/>
      <c r="C85" s="1557"/>
      <c r="D85" s="1557"/>
      <c r="E85" s="1557"/>
      <c r="F85" s="1557"/>
      <c r="G85" s="1557"/>
      <c r="H85" s="1557"/>
      <c r="I85" s="1557"/>
      <c r="J85" s="1557"/>
    </row>
    <row r="86" spans="2:10">
      <c r="B86" s="1557"/>
      <c r="C86" s="1557"/>
      <c r="D86" s="1557"/>
      <c r="E86" s="1557"/>
      <c r="F86" s="1557"/>
      <c r="G86" s="1557"/>
      <c r="H86" s="1557"/>
      <c r="I86" s="1557"/>
      <c r="J86" s="1557"/>
    </row>
  </sheetData>
  <mergeCells count="2">
    <mergeCell ref="B60:J86"/>
    <mergeCell ref="B59:J59"/>
  </mergeCells>
  <pageMargins left="0.25" right="0.25" top="0.75" bottom="0.75" header="0.3" footer="0.3"/>
  <pageSetup paperSize="9" scale="67" fitToHeight="0" orientation="landscape" r:id="rId1"/>
  <tableParts count="3">
    <tablePart r:id="rId2"/>
    <tablePart r:id="rId3"/>
    <tablePart r:id="rId4"/>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1:N107"/>
  <sheetViews>
    <sheetView workbookViewId="0">
      <selection activeCell="N12" sqref="N12"/>
    </sheetView>
  </sheetViews>
  <sheetFormatPr defaultRowHeight="15"/>
  <cols>
    <col min="1" max="1" width="14.28515625" bestFit="1" customWidth="1"/>
    <col min="3" max="3" width="11.140625" bestFit="1" customWidth="1"/>
    <col min="4" max="4" width="10" bestFit="1" customWidth="1"/>
    <col min="5" max="5" width="12.85546875" bestFit="1" customWidth="1"/>
    <col min="6" max="6" width="12.140625" bestFit="1" customWidth="1"/>
    <col min="7" max="7" width="12.5703125" bestFit="1" customWidth="1"/>
    <col min="8" max="8" width="12" customWidth="1"/>
    <col min="10" max="10" width="14.28515625" bestFit="1" customWidth="1"/>
    <col min="11" max="11" width="8.28515625" bestFit="1" customWidth="1"/>
    <col min="12" max="12" width="15" bestFit="1" customWidth="1"/>
  </cols>
  <sheetData>
    <row r="1" spans="1:14">
      <c r="A1" s="722" t="s">
        <v>29412</v>
      </c>
      <c r="B1" s="722" t="s">
        <v>29413</v>
      </c>
      <c r="C1" s="722" t="s">
        <v>18341</v>
      </c>
      <c r="D1" s="722" t="s">
        <v>22011</v>
      </c>
      <c r="E1" s="722" t="s">
        <v>18321</v>
      </c>
      <c r="F1" s="722" t="s">
        <v>29414</v>
      </c>
      <c r="G1" s="722" t="s">
        <v>18302</v>
      </c>
      <c r="H1" s="722" t="s">
        <v>18496</v>
      </c>
      <c r="I1" s="722" t="s">
        <v>14081</v>
      </c>
      <c r="J1" s="722" t="s">
        <v>29415</v>
      </c>
      <c r="K1" s="722" t="s">
        <v>14451</v>
      </c>
      <c r="L1" s="722" t="s">
        <v>18891</v>
      </c>
    </row>
    <row r="2" spans="1:14">
      <c r="A2" s="738" t="s">
        <v>29614</v>
      </c>
      <c r="B2" s="738"/>
      <c r="C2" s="738">
        <v>1</v>
      </c>
      <c r="D2" s="738">
        <v>2</v>
      </c>
      <c r="E2" s="738">
        <v>10</v>
      </c>
      <c r="F2" s="738">
        <v>50</v>
      </c>
      <c r="G2" s="738">
        <v>100</v>
      </c>
      <c r="H2" s="738">
        <v>200</v>
      </c>
      <c r="I2" s="738">
        <v>500</v>
      </c>
      <c r="J2" s="738">
        <v>1000</v>
      </c>
      <c r="K2" s="738">
        <v>2000</v>
      </c>
      <c r="L2" s="738">
        <v>5000</v>
      </c>
    </row>
    <row r="3" spans="1:14">
      <c r="A3" s="1" t="s">
        <v>29416</v>
      </c>
      <c r="B3" s="1"/>
      <c r="C3" s="1" t="s">
        <v>29417</v>
      </c>
      <c r="D3" s="1"/>
      <c r="E3" s="1" t="s">
        <v>8371</v>
      </c>
      <c r="F3" s="1" t="s">
        <v>29418</v>
      </c>
      <c r="G3" s="1" t="s">
        <v>29419</v>
      </c>
      <c r="H3" s="1"/>
      <c r="I3" s="1"/>
      <c r="J3" s="1" t="s">
        <v>29420</v>
      </c>
      <c r="K3" s="1"/>
      <c r="L3" s="1"/>
      <c r="N3" t="s">
        <v>16214</v>
      </c>
    </row>
    <row r="4" spans="1:14" ht="15.75" thickBot="1">
      <c r="A4" s="185" t="s">
        <v>16214</v>
      </c>
      <c r="B4" s="185"/>
      <c r="C4" s="185" t="s">
        <v>29421</v>
      </c>
      <c r="D4" s="185"/>
      <c r="E4" s="185" t="s">
        <v>16433</v>
      </c>
      <c r="F4" s="185" t="s">
        <v>13888</v>
      </c>
      <c r="G4" s="185" t="s">
        <v>29422</v>
      </c>
      <c r="H4" s="185"/>
      <c r="I4" s="185"/>
      <c r="J4" s="185" t="s">
        <v>13888</v>
      </c>
      <c r="K4" s="185"/>
      <c r="L4" s="185"/>
    </row>
    <row r="5" spans="1:14" ht="15.75" thickBot="1">
      <c r="A5" s="735" t="s">
        <v>25511</v>
      </c>
      <c r="B5" s="736"/>
      <c r="C5" s="736"/>
      <c r="D5" s="736"/>
      <c r="E5" s="736"/>
      <c r="F5" s="736"/>
      <c r="G5" s="736"/>
      <c r="H5" s="736"/>
      <c r="I5" s="736"/>
      <c r="J5" s="736"/>
      <c r="K5" s="736"/>
      <c r="L5" s="737"/>
      <c r="N5" s="548" t="s">
        <v>30724</v>
      </c>
    </row>
    <row r="6" spans="1:14">
      <c r="A6" s="723" t="s">
        <v>29423</v>
      </c>
      <c r="B6" s="724"/>
      <c r="C6" s="724" t="s">
        <v>29424</v>
      </c>
      <c r="D6" s="724"/>
      <c r="E6" s="724" t="s">
        <v>29425</v>
      </c>
      <c r="F6" s="724" t="s">
        <v>29426</v>
      </c>
      <c r="G6" s="724" t="s">
        <v>29427</v>
      </c>
      <c r="H6" s="724"/>
      <c r="I6" s="724"/>
      <c r="J6" s="724" t="s">
        <v>29428</v>
      </c>
      <c r="K6" s="724"/>
      <c r="L6" s="725"/>
      <c r="N6" s="548" t="s">
        <v>30725</v>
      </c>
    </row>
    <row r="7" spans="1:14">
      <c r="A7" s="726" t="s">
        <v>29429</v>
      </c>
      <c r="B7" s="1"/>
      <c r="C7" s="1" t="s">
        <v>29430</v>
      </c>
      <c r="D7" s="1"/>
      <c r="E7" s="1" t="s">
        <v>13888</v>
      </c>
      <c r="F7" s="1" t="s">
        <v>29431</v>
      </c>
      <c r="G7" s="1" t="s">
        <v>13888</v>
      </c>
      <c r="H7" s="1"/>
      <c r="I7" s="1"/>
      <c r="J7" s="1" t="s">
        <v>13888</v>
      </c>
      <c r="K7" s="1"/>
      <c r="L7" s="727"/>
      <c r="N7" s="7" t="s">
        <v>30726</v>
      </c>
    </row>
    <row r="8" spans="1:14">
      <c r="A8" s="726" t="s">
        <v>29432</v>
      </c>
      <c r="B8" s="1"/>
      <c r="C8" s="1" t="s">
        <v>29433</v>
      </c>
      <c r="D8" s="1"/>
      <c r="E8" s="1" t="s">
        <v>13888</v>
      </c>
      <c r="F8" s="1" t="s">
        <v>13888</v>
      </c>
      <c r="G8" s="1" t="s">
        <v>29434</v>
      </c>
      <c r="H8" s="1"/>
      <c r="I8" s="1"/>
      <c r="J8" s="1" t="s">
        <v>13888</v>
      </c>
      <c r="K8" s="1"/>
      <c r="L8" s="727"/>
      <c r="N8" s="7" t="s">
        <v>30727</v>
      </c>
    </row>
    <row r="9" spans="1:14">
      <c r="A9" s="726" t="s">
        <v>29435</v>
      </c>
      <c r="B9" s="1"/>
      <c r="C9" s="1" t="s">
        <v>29436</v>
      </c>
      <c r="D9" s="1"/>
      <c r="E9" s="1" t="s">
        <v>13888</v>
      </c>
      <c r="F9" s="1" t="s">
        <v>29437</v>
      </c>
      <c r="G9" s="1" t="s">
        <v>13888</v>
      </c>
      <c r="H9" s="1"/>
      <c r="I9" s="1"/>
      <c r="J9" s="1" t="s">
        <v>29438</v>
      </c>
      <c r="K9" s="1"/>
      <c r="L9" s="727"/>
      <c r="N9" s="7" t="s">
        <v>30728</v>
      </c>
    </row>
    <row r="10" spans="1:14">
      <c r="A10" s="726" t="s">
        <v>29439</v>
      </c>
      <c r="B10" s="1"/>
      <c r="C10" s="1" t="s">
        <v>13888</v>
      </c>
      <c r="D10" s="1"/>
      <c r="E10" s="1" t="s">
        <v>29440</v>
      </c>
      <c r="F10" s="1" t="s">
        <v>13888</v>
      </c>
      <c r="G10" s="1" t="s">
        <v>13888</v>
      </c>
      <c r="H10" s="1"/>
      <c r="I10" s="1"/>
      <c r="J10" s="1" t="s">
        <v>29441</v>
      </c>
      <c r="K10" s="1"/>
      <c r="L10" s="727"/>
      <c r="N10" s="7" t="s">
        <v>30729</v>
      </c>
    </row>
    <row r="11" spans="1:14">
      <c r="A11" s="726" t="s">
        <v>29442</v>
      </c>
      <c r="B11" s="1"/>
      <c r="C11" s="1" t="s">
        <v>13888</v>
      </c>
      <c r="D11" s="1"/>
      <c r="E11" s="1" t="s">
        <v>29443</v>
      </c>
      <c r="F11" s="1" t="s">
        <v>29444</v>
      </c>
      <c r="G11" s="1" t="s">
        <v>29445</v>
      </c>
      <c r="H11" s="1"/>
      <c r="I11" s="1"/>
      <c r="J11" s="1" t="s">
        <v>13888</v>
      </c>
      <c r="K11" s="1"/>
      <c r="L11" s="727"/>
      <c r="N11" s="7" t="s">
        <v>30730</v>
      </c>
    </row>
    <row r="12" spans="1:14" ht="15.75" thickBot="1">
      <c r="A12" s="728" t="s">
        <v>29446</v>
      </c>
      <c r="B12" s="729"/>
      <c r="C12" s="729" t="s">
        <v>13888</v>
      </c>
      <c r="D12" s="729"/>
      <c r="E12" s="729" t="s">
        <v>29447</v>
      </c>
      <c r="F12" s="729" t="s">
        <v>13888</v>
      </c>
      <c r="G12" s="729" t="s">
        <v>29448</v>
      </c>
      <c r="H12" s="729"/>
      <c r="I12" s="729"/>
      <c r="J12" s="729" t="s">
        <v>29449</v>
      </c>
      <c r="K12" s="729"/>
      <c r="L12" s="730"/>
      <c r="N12" s="548" t="s">
        <v>30731</v>
      </c>
    </row>
    <row r="13" spans="1:14">
      <c r="A13" s="318" t="s">
        <v>25572</v>
      </c>
      <c r="B13" s="318"/>
      <c r="C13" s="318" t="s">
        <v>13888</v>
      </c>
      <c r="D13" s="318" t="s">
        <v>29450</v>
      </c>
      <c r="E13" s="318" t="s">
        <v>29451</v>
      </c>
      <c r="F13" s="318" t="s">
        <v>13888</v>
      </c>
      <c r="G13" s="318" t="s">
        <v>23457</v>
      </c>
      <c r="H13" s="318"/>
      <c r="I13" s="318"/>
      <c r="J13" s="318" t="s">
        <v>29452</v>
      </c>
      <c r="K13" s="318" t="s">
        <v>29453</v>
      </c>
      <c r="L13" s="318"/>
      <c r="N13" s="548" t="s">
        <v>30732</v>
      </c>
    </row>
    <row r="14" spans="1:14">
      <c r="A14" s="1" t="s">
        <v>29454</v>
      </c>
      <c r="B14" s="1"/>
      <c r="C14" s="1" t="s">
        <v>29455</v>
      </c>
      <c r="D14" s="1"/>
      <c r="E14" s="1" t="s">
        <v>29456</v>
      </c>
      <c r="F14" s="1" t="s">
        <v>29457</v>
      </c>
      <c r="G14" s="1" t="s">
        <v>29458</v>
      </c>
      <c r="H14" s="1"/>
      <c r="I14" s="1"/>
      <c r="J14" s="1" t="s">
        <v>29459</v>
      </c>
      <c r="K14" s="1"/>
      <c r="L14" s="1"/>
      <c r="N14" s="548" t="s">
        <v>30733</v>
      </c>
    </row>
    <row r="15" spans="1:14">
      <c r="A15" s="1" t="s">
        <v>29460</v>
      </c>
      <c r="B15" s="1"/>
      <c r="C15" s="1" t="s">
        <v>29461</v>
      </c>
      <c r="D15" s="1"/>
      <c r="E15" s="1" t="s">
        <v>29462</v>
      </c>
      <c r="F15" s="1" t="s">
        <v>29463</v>
      </c>
      <c r="G15" s="1" t="s">
        <v>20555</v>
      </c>
      <c r="H15" s="1"/>
      <c r="I15" s="1"/>
      <c r="J15" s="1" t="s">
        <v>29464</v>
      </c>
      <c r="K15" s="1"/>
      <c r="L15" s="1"/>
      <c r="N15" s="548" t="s">
        <v>30734</v>
      </c>
    </row>
    <row r="16" spans="1:14">
      <c r="A16" s="1" t="s">
        <v>29465</v>
      </c>
      <c r="B16" s="1"/>
      <c r="C16" s="1" t="s">
        <v>29466</v>
      </c>
      <c r="D16" s="1"/>
      <c r="E16" s="1" t="s">
        <v>23493</v>
      </c>
      <c r="F16" s="1" t="s">
        <v>13888</v>
      </c>
      <c r="G16" s="1" t="s">
        <v>29467</v>
      </c>
      <c r="H16" s="1"/>
      <c r="I16" s="1"/>
      <c r="J16" s="1" t="s">
        <v>13888</v>
      </c>
      <c r="K16" s="1"/>
      <c r="L16" s="1"/>
      <c r="N16" s="548" t="s">
        <v>30735</v>
      </c>
    </row>
    <row r="17" spans="1:14">
      <c r="A17" s="1" t="s">
        <v>29468</v>
      </c>
      <c r="B17" s="1"/>
      <c r="C17" s="1" t="s">
        <v>29469</v>
      </c>
      <c r="D17" s="1"/>
      <c r="E17" s="1" t="s">
        <v>29470</v>
      </c>
      <c r="F17" s="1" t="s">
        <v>13888</v>
      </c>
      <c r="G17" s="1" t="s">
        <v>29471</v>
      </c>
      <c r="H17" s="1"/>
      <c r="I17" s="1" t="s">
        <v>23315</v>
      </c>
      <c r="J17" s="1" t="s">
        <v>13888</v>
      </c>
      <c r="K17" s="1"/>
      <c r="L17" s="1"/>
      <c r="N17" s="548" t="s">
        <v>30736</v>
      </c>
    </row>
    <row r="18" spans="1:14">
      <c r="A18" s="1" t="s">
        <v>29472</v>
      </c>
      <c r="B18" s="1"/>
      <c r="C18" s="1" t="s">
        <v>29295</v>
      </c>
      <c r="D18" s="1"/>
      <c r="E18" s="1" t="s">
        <v>29473</v>
      </c>
      <c r="F18" s="1" t="s">
        <v>29474</v>
      </c>
      <c r="G18" s="1" t="s">
        <v>23645</v>
      </c>
      <c r="H18" s="1"/>
      <c r="I18" s="1"/>
      <c r="J18" s="1" t="s">
        <v>13888</v>
      </c>
      <c r="K18" s="1"/>
      <c r="L18" s="1"/>
      <c r="N18" s="548" t="s">
        <v>30737</v>
      </c>
    </row>
    <row r="19" spans="1:14">
      <c r="A19" s="1" t="s">
        <v>29475</v>
      </c>
      <c r="B19" s="1"/>
      <c r="C19" s="1" t="s">
        <v>29476</v>
      </c>
      <c r="D19" s="1"/>
      <c r="E19" s="1" t="s">
        <v>29477</v>
      </c>
      <c r="F19" s="1" t="s">
        <v>6281</v>
      </c>
      <c r="G19" s="1" t="s">
        <v>29478</v>
      </c>
      <c r="H19" s="1"/>
      <c r="I19" s="1"/>
      <c r="J19" s="1" t="s">
        <v>29479</v>
      </c>
      <c r="K19" s="1"/>
      <c r="L19" s="1"/>
      <c r="N19" s="548" t="s">
        <v>30738</v>
      </c>
    </row>
    <row r="20" spans="1:14">
      <c r="A20" s="1" t="s">
        <v>5339</v>
      </c>
      <c r="B20" s="1"/>
      <c r="C20" s="1" t="s">
        <v>29480</v>
      </c>
      <c r="D20" s="1"/>
      <c r="E20" s="1" t="s">
        <v>19060</v>
      </c>
      <c r="F20" s="1" t="s">
        <v>13888</v>
      </c>
      <c r="G20" s="1" t="s">
        <v>29481</v>
      </c>
      <c r="H20" s="1"/>
      <c r="I20" s="1"/>
      <c r="J20" s="1" t="s">
        <v>13888</v>
      </c>
      <c r="K20" s="1"/>
      <c r="L20" s="1"/>
    </row>
    <row r="21" spans="1:14">
      <c r="A21" s="1" t="s">
        <v>29482</v>
      </c>
      <c r="B21" s="1"/>
      <c r="C21" s="1" t="s">
        <v>29483</v>
      </c>
      <c r="D21" s="1"/>
      <c r="E21" s="1" t="s">
        <v>29484</v>
      </c>
      <c r="F21" s="1" t="s">
        <v>13888</v>
      </c>
      <c r="G21" s="1" t="s">
        <v>13888</v>
      </c>
      <c r="H21" s="1"/>
      <c r="I21" s="1" t="s">
        <v>29485</v>
      </c>
      <c r="J21" s="1" t="s">
        <v>13888</v>
      </c>
      <c r="K21" s="1"/>
      <c r="L21" s="1"/>
    </row>
    <row r="22" spans="1:14">
      <c r="A22" s="1" t="s">
        <v>29486</v>
      </c>
      <c r="B22" s="1"/>
      <c r="C22" s="1" t="s">
        <v>29487</v>
      </c>
      <c r="D22" s="1"/>
      <c r="E22" s="1" t="s">
        <v>29488</v>
      </c>
      <c r="F22" s="1" t="s">
        <v>13888</v>
      </c>
      <c r="G22" s="1" t="s">
        <v>19118</v>
      </c>
      <c r="H22" s="1"/>
      <c r="I22" s="1"/>
      <c r="J22" s="1" t="s">
        <v>13888</v>
      </c>
      <c r="K22" s="1"/>
      <c r="L22" s="1"/>
    </row>
    <row r="23" spans="1:14" ht="15.75" thickBot="1">
      <c r="A23" s="185" t="s">
        <v>29489</v>
      </c>
      <c r="B23" s="185"/>
      <c r="C23" s="185" t="s">
        <v>29469</v>
      </c>
      <c r="D23" s="185"/>
      <c r="E23" s="185" t="s">
        <v>29470</v>
      </c>
      <c r="F23" s="185" t="s">
        <v>29474</v>
      </c>
      <c r="G23" s="185" t="s">
        <v>23645</v>
      </c>
      <c r="H23" s="185"/>
      <c r="I23" s="185"/>
      <c r="J23" s="185" t="s">
        <v>29490</v>
      </c>
      <c r="K23" s="185"/>
      <c r="L23" s="185"/>
    </row>
    <row r="24" spans="1:14" ht="15.75" thickBot="1">
      <c r="A24" s="731" t="s">
        <v>29491</v>
      </c>
      <c r="B24" s="732"/>
      <c r="C24" s="732" t="s">
        <v>13888</v>
      </c>
      <c r="D24" s="732"/>
      <c r="E24" s="732" t="s">
        <v>13888</v>
      </c>
      <c r="F24" s="732" t="s">
        <v>13888</v>
      </c>
      <c r="G24" s="732" t="s">
        <v>13888</v>
      </c>
      <c r="H24" s="732"/>
      <c r="I24" s="732"/>
      <c r="J24" s="732" t="s">
        <v>29492</v>
      </c>
      <c r="K24" s="732" t="s">
        <v>29493</v>
      </c>
      <c r="L24" s="733"/>
    </row>
    <row r="25" spans="1:14" ht="15.75" thickBot="1">
      <c r="A25" s="734" t="s">
        <v>29494</v>
      </c>
      <c r="B25" s="734"/>
      <c r="C25" s="734" t="s">
        <v>29495</v>
      </c>
      <c r="D25" s="734"/>
      <c r="E25" s="734" t="s">
        <v>16652</v>
      </c>
      <c r="F25" s="734" t="s">
        <v>13888</v>
      </c>
      <c r="G25" s="734" t="s">
        <v>29496</v>
      </c>
      <c r="H25" s="734"/>
      <c r="I25" s="734"/>
      <c r="J25" s="734" t="s">
        <v>13888</v>
      </c>
      <c r="K25" s="734"/>
      <c r="L25" s="734"/>
    </row>
    <row r="26" spans="1:14" ht="15.75" thickBot="1">
      <c r="A26" s="735" t="s">
        <v>29497</v>
      </c>
      <c r="B26" s="736"/>
      <c r="C26" s="736"/>
      <c r="D26" s="736"/>
      <c r="E26" s="736"/>
      <c r="F26" s="736"/>
      <c r="G26" s="736"/>
      <c r="H26" s="736"/>
      <c r="I26" s="736"/>
      <c r="J26" s="736"/>
      <c r="K26" s="736"/>
      <c r="L26" s="737"/>
    </row>
    <row r="27" spans="1:14">
      <c r="A27" s="723" t="s">
        <v>29498</v>
      </c>
      <c r="B27" s="724"/>
      <c r="C27" s="724" t="s">
        <v>29499</v>
      </c>
      <c r="D27" s="724"/>
      <c r="E27" s="724" t="s">
        <v>23581</v>
      </c>
      <c r="F27" s="724" t="s">
        <v>16433</v>
      </c>
      <c r="G27" s="724" t="s">
        <v>29500</v>
      </c>
      <c r="H27" s="724"/>
      <c r="I27" s="724"/>
      <c r="J27" s="724" t="s">
        <v>29501</v>
      </c>
      <c r="K27" s="724"/>
      <c r="L27" s="725"/>
    </row>
    <row r="28" spans="1:14">
      <c r="A28" s="726" t="s">
        <v>29502</v>
      </c>
      <c r="B28" s="1"/>
      <c r="C28" s="1" t="s">
        <v>29503</v>
      </c>
      <c r="D28" s="1"/>
      <c r="E28" s="1" t="s">
        <v>29504</v>
      </c>
      <c r="F28" s="1" t="s">
        <v>29505</v>
      </c>
      <c r="G28" s="1" t="s">
        <v>29481</v>
      </c>
      <c r="H28" s="1"/>
      <c r="I28" s="1"/>
      <c r="J28" s="1" t="s">
        <v>23676</v>
      </c>
      <c r="K28" s="1"/>
      <c r="L28" s="727"/>
    </row>
    <row r="29" spans="1:14" ht="15.75" thickBot="1">
      <c r="A29" s="728" t="s">
        <v>29506</v>
      </c>
      <c r="B29" s="729"/>
      <c r="C29" s="729" t="s">
        <v>10192</v>
      </c>
      <c r="D29" s="729"/>
      <c r="E29" s="729" t="s">
        <v>23145</v>
      </c>
      <c r="F29" s="729" t="s">
        <v>10038</v>
      </c>
      <c r="G29" s="729" t="s">
        <v>28645</v>
      </c>
      <c r="H29" s="729"/>
      <c r="I29" s="729"/>
      <c r="J29" s="729" t="s">
        <v>23183</v>
      </c>
      <c r="K29" s="729"/>
      <c r="L29" s="730"/>
    </row>
    <row r="30" spans="1:14">
      <c r="A30" s="318" t="s">
        <v>16211</v>
      </c>
      <c r="B30" s="318"/>
      <c r="C30" s="318" t="s">
        <v>29507</v>
      </c>
      <c r="D30" s="318"/>
      <c r="E30" s="318" t="s">
        <v>29508</v>
      </c>
      <c r="F30" s="318" t="s">
        <v>29509</v>
      </c>
      <c r="G30" s="318" t="s">
        <v>23312</v>
      </c>
      <c r="H30" s="318"/>
      <c r="I30" s="318"/>
      <c r="J30" s="318" t="s">
        <v>29510</v>
      </c>
      <c r="K30" s="318"/>
      <c r="L30" s="318"/>
    </row>
    <row r="31" spans="1:14">
      <c r="A31" s="1" t="s">
        <v>29511</v>
      </c>
      <c r="B31" s="1"/>
      <c r="C31" s="1" t="s">
        <v>29512</v>
      </c>
      <c r="D31" s="1"/>
      <c r="E31" s="1" t="s">
        <v>29513</v>
      </c>
      <c r="F31" s="1" t="s">
        <v>13888</v>
      </c>
      <c r="G31" s="1" t="s">
        <v>29514</v>
      </c>
      <c r="H31" s="1"/>
      <c r="I31" s="1"/>
      <c r="J31" s="1" t="s">
        <v>13888</v>
      </c>
      <c r="K31" s="1"/>
      <c r="L31" s="1"/>
    </row>
    <row r="32" spans="1:14" ht="15.75" thickBot="1">
      <c r="A32" s="185" t="s">
        <v>29515</v>
      </c>
      <c r="B32" s="185"/>
      <c r="C32" s="185" t="s">
        <v>29516</v>
      </c>
      <c r="D32" s="185"/>
      <c r="E32" s="185" t="s">
        <v>29517</v>
      </c>
      <c r="F32" s="185" t="s">
        <v>13888</v>
      </c>
      <c r="G32" s="185" t="s">
        <v>29496</v>
      </c>
      <c r="H32" s="185"/>
      <c r="I32" s="185"/>
      <c r="J32" s="185" t="s">
        <v>13888</v>
      </c>
      <c r="K32" s="185"/>
      <c r="L32" s="185"/>
    </row>
    <row r="33" spans="1:12" ht="15.75" thickBot="1">
      <c r="A33" s="735" t="s">
        <v>29518</v>
      </c>
      <c r="B33" s="736"/>
      <c r="C33" s="736" t="s">
        <v>29519</v>
      </c>
      <c r="D33" s="736"/>
      <c r="E33" s="736" t="s">
        <v>29520</v>
      </c>
      <c r="F33" s="736" t="s">
        <v>29463</v>
      </c>
      <c r="G33" s="736" t="s">
        <v>6859</v>
      </c>
      <c r="H33" s="736"/>
      <c r="I33" s="736"/>
      <c r="J33" s="736" t="s">
        <v>13888</v>
      </c>
      <c r="K33" s="736"/>
      <c r="L33" s="737"/>
    </row>
    <row r="34" spans="1:12" ht="15.75" thickBot="1">
      <c r="A34" s="731" t="s">
        <v>29521</v>
      </c>
      <c r="B34" s="732"/>
      <c r="C34" s="732" t="s">
        <v>29469</v>
      </c>
      <c r="D34" s="732"/>
      <c r="E34" s="732" t="s">
        <v>29522</v>
      </c>
      <c r="F34" s="732" t="s">
        <v>29523</v>
      </c>
      <c r="G34" s="732" t="s">
        <v>29524</v>
      </c>
      <c r="H34" s="732"/>
      <c r="I34" s="732"/>
      <c r="J34" s="732" t="s">
        <v>29525</v>
      </c>
      <c r="K34" s="732"/>
      <c r="L34" s="733"/>
    </row>
    <row r="35" spans="1:12">
      <c r="A35" s="318" t="s">
        <v>29613</v>
      </c>
      <c r="B35" s="318"/>
      <c r="C35" s="318" t="s">
        <v>23455</v>
      </c>
      <c r="D35" s="318"/>
      <c r="E35" s="318" t="s">
        <v>25272</v>
      </c>
      <c r="F35" s="318" t="s">
        <v>13888</v>
      </c>
      <c r="G35" s="318" t="s">
        <v>23054</v>
      </c>
      <c r="H35" s="318"/>
      <c r="I35" s="318"/>
      <c r="J35" s="318" t="s">
        <v>25149</v>
      </c>
      <c r="K35" s="318"/>
      <c r="L35" s="318"/>
    </row>
    <row r="36" spans="1:12" ht="15.75" thickBot="1">
      <c r="A36" s="185" t="s">
        <v>25518</v>
      </c>
      <c r="B36" s="185"/>
      <c r="C36" s="185" t="s">
        <v>29526</v>
      </c>
      <c r="D36" s="185"/>
      <c r="E36" s="185" t="s">
        <v>29527</v>
      </c>
      <c r="F36" s="185" t="s">
        <v>13888</v>
      </c>
      <c r="G36" s="185" t="s">
        <v>29528</v>
      </c>
      <c r="H36" s="185"/>
      <c r="I36" s="185"/>
      <c r="J36" s="185" t="s">
        <v>29529</v>
      </c>
      <c r="K36" s="185"/>
      <c r="L36" s="185"/>
    </row>
    <row r="37" spans="1:12" ht="15.75" thickBot="1">
      <c r="A37" s="731" t="s">
        <v>29530</v>
      </c>
      <c r="B37" s="732"/>
      <c r="C37" s="732" t="s">
        <v>4814</v>
      </c>
      <c r="D37" s="732"/>
      <c r="E37" s="732" t="s">
        <v>20172</v>
      </c>
      <c r="F37" s="732" t="s">
        <v>16433</v>
      </c>
      <c r="G37" s="732" t="s">
        <v>23312</v>
      </c>
      <c r="H37" s="732"/>
      <c r="I37" s="732"/>
      <c r="J37" s="732" t="s">
        <v>24809</v>
      </c>
      <c r="K37" s="732" t="s">
        <v>29531</v>
      </c>
      <c r="L37" s="733" t="s">
        <v>29532</v>
      </c>
    </row>
    <row r="38" spans="1:12">
      <c r="A38" s="318" t="s">
        <v>29533</v>
      </c>
      <c r="B38" s="318"/>
      <c r="C38" s="318" t="s">
        <v>29534</v>
      </c>
      <c r="D38" s="318"/>
      <c r="E38" s="318" t="s">
        <v>29535</v>
      </c>
      <c r="F38" s="318" t="s">
        <v>29536</v>
      </c>
      <c r="G38" s="318" t="s">
        <v>29537</v>
      </c>
      <c r="H38" s="318" t="s">
        <v>29538</v>
      </c>
      <c r="I38" s="318"/>
      <c r="J38" s="318" t="s">
        <v>13888</v>
      </c>
      <c r="K38" s="318" t="s">
        <v>13888</v>
      </c>
      <c r="L38" s="318" t="s">
        <v>13888</v>
      </c>
    </row>
    <row r="39" spans="1:12">
      <c r="A39" s="1" t="s">
        <v>29539</v>
      </c>
      <c r="B39" s="1" t="s">
        <v>29540</v>
      </c>
      <c r="C39" s="1" t="s">
        <v>29526</v>
      </c>
      <c r="D39" s="1"/>
      <c r="E39" s="1" t="s">
        <v>29541</v>
      </c>
      <c r="F39" s="1" t="s">
        <v>13888</v>
      </c>
      <c r="G39" s="1" t="s">
        <v>29542</v>
      </c>
      <c r="H39" s="1" t="s">
        <v>13888</v>
      </c>
      <c r="I39" s="1"/>
      <c r="J39" s="1" t="s">
        <v>29543</v>
      </c>
      <c r="K39" s="1" t="s">
        <v>13888</v>
      </c>
      <c r="L39" s="1" t="s">
        <v>13888</v>
      </c>
    </row>
    <row r="40" spans="1:12">
      <c r="A40" s="1" t="s">
        <v>25914</v>
      </c>
      <c r="B40" s="1" t="s">
        <v>29544</v>
      </c>
      <c r="C40" s="1" t="s">
        <v>29545</v>
      </c>
      <c r="D40" s="1"/>
      <c r="E40" s="1" t="s">
        <v>13888</v>
      </c>
      <c r="F40" s="1" t="s">
        <v>29546</v>
      </c>
      <c r="G40" s="1" t="s">
        <v>13888</v>
      </c>
      <c r="H40" s="1" t="s">
        <v>13888</v>
      </c>
      <c r="I40" s="1"/>
      <c r="J40" s="1" t="s">
        <v>13888</v>
      </c>
      <c r="K40" s="1" t="s">
        <v>13888</v>
      </c>
      <c r="L40" s="1" t="s">
        <v>13888</v>
      </c>
    </row>
    <row r="41" spans="1:12">
      <c r="A41" s="1" t="s">
        <v>16210</v>
      </c>
      <c r="B41" s="1" t="s">
        <v>13888</v>
      </c>
      <c r="C41" s="1" t="s">
        <v>29547</v>
      </c>
      <c r="D41" s="1"/>
      <c r="E41" s="1" t="s">
        <v>29548</v>
      </c>
      <c r="F41" s="1" t="s">
        <v>29549</v>
      </c>
      <c r="G41" s="1" t="s">
        <v>23312</v>
      </c>
      <c r="H41" s="1" t="s">
        <v>29550</v>
      </c>
      <c r="I41" s="1"/>
      <c r="J41" s="1" t="s">
        <v>29525</v>
      </c>
      <c r="K41" s="1" t="s">
        <v>13888</v>
      </c>
      <c r="L41" s="1" t="s">
        <v>29551</v>
      </c>
    </row>
    <row r="42" spans="1:12">
      <c r="A42" s="1" t="s">
        <v>9338</v>
      </c>
      <c r="B42" s="1" t="s">
        <v>13888</v>
      </c>
      <c r="C42" s="1" t="s">
        <v>20128</v>
      </c>
      <c r="D42" s="1"/>
      <c r="E42" s="1" t="s">
        <v>29552</v>
      </c>
      <c r="F42" s="1" t="s">
        <v>13888</v>
      </c>
      <c r="G42" s="1" t="s">
        <v>29553</v>
      </c>
      <c r="H42" s="1" t="s">
        <v>13888</v>
      </c>
      <c r="I42" s="1"/>
      <c r="J42" s="1" t="s">
        <v>13888</v>
      </c>
      <c r="K42" s="1" t="s">
        <v>13888</v>
      </c>
      <c r="L42" s="1" t="s">
        <v>13888</v>
      </c>
    </row>
    <row r="43" spans="1:12">
      <c r="A43" s="185" t="s">
        <v>29554</v>
      </c>
      <c r="B43" s="185" t="s">
        <v>13888</v>
      </c>
      <c r="C43" s="185" t="s">
        <v>14556</v>
      </c>
      <c r="D43" s="185"/>
      <c r="E43" s="185" t="s">
        <v>29555</v>
      </c>
      <c r="F43" s="185" t="s">
        <v>29556</v>
      </c>
      <c r="G43" s="185" t="s">
        <v>29557</v>
      </c>
      <c r="H43" s="185" t="s">
        <v>13888</v>
      </c>
      <c r="I43" s="185"/>
      <c r="J43" s="185" t="s">
        <v>29558</v>
      </c>
      <c r="K43" s="185" t="s">
        <v>13888</v>
      </c>
      <c r="L43" s="185" t="s">
        <v>13888</v>
      </c>
    </row>
    <row r="44" spans="1:12">
      <c r="A44" s="1561" t="s">
        <v>29590</v>
      </c>
      <c r="B44" s="1561"/>
      <c r="C44" s="1561"/>
      <c r="D44" s="1561"/>
      <c r="E44" s="1561"/>
      <c r="F44" s="1561"/>
      <c r="G44" s="1561"/>
    </row>
    <row r="45" spans="1:12">
      <c r="A45" s="1561"/>
      <c r="B45" s="1561"/>
      <c r="C45" s="1561"/>
      <c r="D45" s="1561"/>
      <c r="E45" s="1561"/>
      <c r="F45" s="1561"/>
      <c r="G45" s="1561"/>
    </row>
    <row r="46" spans="1:12">
      <c r="A46" s="1562" t="s">
        <v>29559</v>
      </c>
      <c r="B46" s="1562"/>
      <c r="C46" s="1562"/>
      <c r="D46" s="1562"/>
      <c r="E46" s="1562"/>
      <c r="F46" s="1562"/>
    </row>
    <row r="47" spans="1:12">
      <c r="A47" s="1560" t="s">
        <v>29560</v>
      </c>
      <c r="B47" s="1560"/>
      <c r="C47" s="1560"/>
      <c r="D47" s="1560"/>
      <c r="E47" s="1560"/>
      <c r="F47" s="1560"/>
    </row>
    <row r="48" spans="1:12">
      <c r="A48" t="s">
        <v>29561</v>
      </c>
    </row>
    <row r="49" spans="1:6">
      <c r="A49" s="1560" t="s">
        <v>29562</v>
      </c>
      <c r="B49" s="1560"/>
      <c r="C49" s="1560"/>
      <c r="D49" s="1560"/>
      <c r="E49" s="1560"/>
      <c r="F49" s="1560"/>
    </row>
    <row r="50" spans="1:6">
      <c r="A50" t="s">
        <v>29563</v>
      </c>
    </row>
    <row r="51" spans="1:6">
      <c r="A51" s="1560" t="s">
        <v>29564</v>
      </c>
      <c r="B51" s="1560"/>
      <c r="C51" s="1560"/>
      <c r="D51" s="1560"/>
      <c r="E51" s="1560"/>
      <c r="F51" s="1560"/>
    </row>
    <row r="52" spans="1:6">
      <c r="A52" t="s">
        <v>29565</v>
      </c>
    </row>
    <row r="53" spans="1:6">
      <c r="A53" s="1560" t="s">
        <v>29566</v>
      </c>
      <c r="B53" s="1560"/>
      <c r="C53" s="1560"/>
      <c r="D53" s="1560"/>
      <c r="E53" s="1560"/>
      <c r="F53" s="1560"/>
    </row>
    <row r="54" spans="1:6">
      <c r="A54" t="s">
        <v>29567</v>
      </c>
    </row>
    <row r="55" spans="1:6">
      <c r="A55" s="1560" t="s">
        <v>29568</v>
      </c>
      <c r="B55" s="1560"/>
      <c r="C55" s="1560"/>
      <c r="D55" s="1560"/>
      <c r="E55" s="1560"/>
      <c r="F55" s="1560"/>
    </row>
    <row r="56" spans="1:6">
      <c r="A56" t="s">
        <v>29569</v>
      </c>
    </row>
    <row r="57" spans="1:6">
      <c r="A57" s="1560" t="s">
        <v>29570</v>
      </c>
      <c r="B57" s="1560"/>
      <c r="C57" s="1560"/>
      <c r="D57" s="1560"/>
      <c r="E57" s="1560"/>
      <c r="F57" s="1560"/>
    </row>
    <row r="58" spans="1:6">
      <c r="A58" t="s">
        <v>29571</v>
      </c>
    </row>
    <row r="59" spans="1:6">
      <c r="A59" s="1560" t="s">
        <v>29572</v>
      </c>
      <c r="B59" s="1560"/>
      <c r="C59" s="1560"/>
      <c r="D59" s="1560"/>
      <c r="E59" s="1560"/>
      <c r="F59" s="1560"/>
    </row>
    <row r="60" spans="1:6">
      <c r="A60" t="s">
        <v>29573</v>
      </c>
    </row>
    <row r="61" spans="1:6">
      <c r="A61" s="1560" t="s">
        <v>29574</v>
      </c>
      <c r="B61" s="1560"/>
      <c r="C61" s="1560"/>
      <c r="D61" s="1560"/>
      <c r="E61" s="1560"/>
      <c r="F61" s="1560"/>
    </row>
    <row r="62" spans="1:6">
      <c r="A62" t="s">
        <v>29575</v>
      </c>
    </row>
    <row r="63" spans="1:6">
      <c r="A63" s="1560" t="s">
        <v>29576</v>
      </c>
      <c r="B63" s="1560"/>
      <c r="C63" s="1560"/>
      <c r="D63" s="1560"/>
      <c r="E63" s="1560"/>
      <c r="F63" s="1560"/>
    </row>
    <row r="64" spans="1:6">
      <c r="A64" t="s">
        <v>29577</v>
      </c>
    </row>
    <row r="65" spans="1:6">
      <c r="A65" s="1560" t="s">
        <v>29578</v>
      </c>
      <c r="B65" s="1560"/>
      <c r="C65" s="1560"/>
      <c r="D65" s="1560"/>
      <c r="E65" s="1560"/>
      <c r="F65" s="1560"/>
    </row>
    <row r="66" spans="1:6">
      <c r="A66" t="s">
        <v>29579</v>
      </c>
    </row>
    <row r="67" spans="1:6">
      <c r="A67" t="s">
        <v>29580</v>
      </c>
    </row>
    <row r="68" spans="1:6">
      <c r="A68" s="1560" t="s">
        <v>29581</v>
      </c>
      <c r="B68" s="1560"/>
      <c r="C68" s="1560"/>
      <c r="D68" s="1560"/>
      <c r="E68" s="1560"/>
      <c r="F68" s="1560"/>
    </row>
    <row r="69" spans="1:6">
      <c r="A69" t="s">
        <v>29582</v>
      </c>
    </row>
    <row r="70" spans="1:6">
      <c r="A70" t="s">
        <v>29583</v>
      </c>
    </row>
    <row r="71" spans="1:6">
      <c r="A71" t="s">
        <v>29584</v>
      </c>
    </row>
    <row r="72" spans="1:6">
      <c r="A72" t="s">
        <v>29585</v>
      </c>
    </row>
    <row r="73" spans="1:6">
      <c r="A73" t="s">
        <v>29586</v>
      </c>
    </row>
    <row r="74" spans="1:6">
      <c r="A74" t="s">
        <v>29587</v>
      </c>
    </row>
    <row r="75" spans="1:6">
      <c r="A75" t="s">
        <v>29588</v>
      </c>
    </row>
    <row r="76" spans="1:6">
      <c r="A76" t="s">
        <v>29589</v>
      </c>
    </row>
    <row r="80" spans="1:6">
      <c r="A80" t="s">
        <v>29591</v>
      </c>
    </row>
    <row r="81" spans="1:6">
      <c r="A81" t="s">
        <v>29592</v>
      </c>
    </row>
    <row r="82" spans="1:6">
      <c r="A82" s="1560" t="s">
        <v>25511</v>
      </c>
      <c r="B82" s="1560"/>
      <c r="C82" s="1560"/>
      <c r="D82" s="1560"/>
      <c r="E82" s="1560"/>
      <c r="F82" s="1560"/>
    </row>
    <row r="83" spans="1:6">
      <c r="A83" t="s">
        <v>29593</v>
      </c>
    </row>
    <row r="84" spans="1:6">
      <c r="A84" s="1560" t="s">
        <v>29594</v>
      </c>
      <c r="B84" s="1560"/>
      <c r="C84" s="1560"/>
      <c r="D84" s="1560"/>
      <c r="E84" s="1560"/>
      <c r="F84" s="1560"/>
    </row>
    <row r="85" spans="1:6">
      <c r="A85" t="s">
        <v>29595</v>
      </c>
    </row>
    <row r="86" spans="1:6">
      <c r="A86" s="1560" t="s">
        <v>29596</v>
      </c>
      <c r="B86" s="1560"/>
      <c r="C86" s="1560"/>
      <c r="D86" s="1560"/>
      <c r="E86" s="1560"/>
      <c r="F86" s="1560"/>
    </row>
    <row r="87" spans="1:6">
      <c r="A87" t="s">
        <v>29597</v>
      </c>
    </row>
    <row r="88" spans="1:6">
      <c r="A88" s="1560" t="s">
        <v>25518</v>
      </c>
      <c r="B88" s="1560"/>
      <c r="C88" s="1560"/>
      <c r="D88" s="1560"/>
      <c r="E88" s="1560"/>
      <c r="F88" s="1560"/>
    </row>
    <row r="89" spans="1:6">
      <c r="A89" t="s">
        <v>29598</v>
      </c>
    </row>
    <row r="90" spans="1:6">
      <c r="A90" s="1560" t="s">
        <v>25548</v>
      </c>
      <c r="B90" s="1560"/>
      <c r="C90" s="1560"/>
      <c r="D90" s="1560"/>
      <c r="E90" s="1560"/>
      <c r="F90" s="1560"/>
    </row>
    <row r="91" spans="1:6">
      <c r="A91" t="s">
        <v>29599</v>
      </c>
    </row>
    <row r="92" spans="1:6">
      <c r="A92" s="1560" t="s">
        <v>29600</v>
      </c>
      <c r="B92" s="1560"/>
      <c r="C92" s="1560"/>
      <c r="D92" s="1560"/>
      <c r="E92" s="1560"/>
      <c r="F92" s="1560"/>
    </row>
    <row r="93" spans="1:6">
      <c r="A93" t="s">
        <v>29601</v>
      </c>
    </row>
    <row r="94" spans="1:6">
      <c r="A94" s="1560" t="s">
        <v>29602</v>
      </c>
      <c r="B94" s="1560"/>
      <c r="C94" s="1560"/>
      <c r="D94" s="1560"/>
      <c r="E94" s="1560"/>
      <c r="F94" s="1560"/>
    </row>
    <row r="95" spans="1:6">
      <c r="A95" t="s">
        <v>29603</v>
      </c>
    </row>
    <row r="96" spans="1:6">
      <c r="A96" t="s">
        <v>29604</v>
      </c>
    </row>
    <row r="97" spans="1:6">
      <c r="A97" t="s">
        <v>29605</v>
      </c>
    </row>
    <row r="98" spans="1:6">
      <c r="A98" s="1560" t="s">
        <v>29518</v>
      </c>
      <c r="B98" s="1560"/>
      <c r="C98" s="1560"/>
      <c r="D98" s="1560"/>
      <c r="E98" s="1560"/>
      <c r="F98" s="1560"/>
    </row>
    <row r="99" spans="1:6">
      <c r="A99" t="s">
        <v>29606</v>
      </c>
    </row>
    <row r="100" spans="1:6">
      <c r="A100" s="1560" t="s">
        <v>29607</v>
      </c>
      <c r="B100" s="1560"/>
      <c r="C100" s="1560"/>
      <c r="D100" s="1560"/>
      <c r="E100" s="1560"/>
      <c r="F100" s="1560"/>
    </row>
    <row r="101" spans="1:6">
      <c r="A101" t="s">
        <v>29608</v>
      </c>
    </row>
    <row r="102" spans="1:6">
      <c r="A102" s="1560" t="s">
        <v>29609</v>
      </c>
      <c r="B102" s="1560"/>
      <c r="C102" s="1560"/>
      <c r="D102" s="1560"/>
      <c r="E102" s="1560"/>
      <c r="F102" s="1560"/>
    </row>
    <row r="103" spans="1:6">
      <c r="A103" t="s">
        <v>29610</v>
      </c>
    </row>
    <row r="104" spans="1:6">
      <c r="A104" s="1560" t="s">
        <v>16210</v>
      </c>
      <c r="B104" s="1560"/>
      <c r="C104" s="1560"/>
      <c r="D104" s="1560"/>
      <c r="E104" s="1560"/>
      <c r="F104" s="1560"/>
    </row>
    <row r="105" spans="1:6">
      <c r="A105" t="s">
        <v>29611</v>
      </c>
    </row>
    <row r="106" spans="1:6">
      <c r="A106" s="1560" t="s">
        <v>29554</v>
      </c>
      <c r="B106" s="1560"/>
      <c r="C106" s="1560"/>
      <c r="D106" s="1560"/>
      <c r="E106" s="1560"/>
      <c r="F106" s="1560"/>
    </row>
    <row r="107" spans="1:6">
      <c r="A107" t="s">
        <v>29612</v>
      </c>
    </row>
  </sheetData>
  <mergeCells count="25">
    <mergeCell ref="A104:F104"/>
    <mergeCell ref="A106:F106"/>
    <mergeCell ref="A90:F90"/>
    <mergeCell ref="A92:F92"/>
    <mergeCell ref="A94:F94"/>
    <mergeCell ref="A98:F98"/>
    <mergeCell ref="A100:F100"/>
    <mergeCell ref="A102:F102"/>
    <mergeCell ref="A88:F88"/>
    <mergeCell ref="A57:F57"/>
    <mergeCell ref="A59:F59"/>
    <mergeCell ref="A61:F61"/>
    <mergeCell ref="A63:F63"/>
    <mergeCell ref="A65:F65"/>
    <mergeCell ref="A68:F68"/>
    <mergeCell ref="A55:F55"/>
    <mergeCell ref="A44:G45"/>
    <mergeCell ref="A82:F82"/>
    <mergeCell ref="A84:F84"/>
    <mergeCell ref="A86:F86"/>
    <mergeCell ref="A46:F46"/>
    <mergeCell ref="A47:F47"/>
    <mergeCell ref="A49:F49"/>
    <mergeCell ref="A51:F51"/>
    <mergeCell ref="A53:F53"/>
  </mergeCells>
  <dataValidations count="1">
    <dataValidation type="list" allowBlank="1" showInputMessage="1" showErrorMessage="1" sqref="N3" xr:uid="{00000000-0002-0000-1D00-000000000000}">
      <formula1>$A$3:$A$43</formula1>
    </dataValidation>
  </dataValidations>
  <pageMargins left="0.7" right="0.7" top="0.75" bottom="0.75" header="0.3" footer="0.3"/>
  <pageSetup paperSize="9" orientation="portrait"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Лист15">
    <tabColor rgb="FF7030A0"/>
  </sheetPr>
  <dimension ref="A1:BB371"/>
  <sheetViews>
    <sheetView topLeftCell="L28" zoomScale="85" zoomScaleNormal="85" workbookViewId="0">
      <selection activeCell="V12" sqref="V12"/>
    </sheetView>
  </sheetViews>
  <sheetFormatPr defaultRowHeight="15"/>
  <cols>
    <col min="1" max="1" width="18.7109375" style="793" customWidth="1"/>
    <col min="2" max="2" width="22.7109375" style="793" customWidth="1"/>
    <col min="3" max="3" width="10.42578125" style="793" customWidth="1"/>
    <col min="4" max="4" width="12.5703125" style="793" customWidth="1"/>
    <col min="5" max="5" width="17.42578125" style="793" customWidth="1"/>
    <col min="6" max="11" width="9.140625" style="793" customWidth="1"/>
    <col min="12" max="13" width="11.140625" style="793" customWidth="1"/>
    <col min="14" max="14" width="12.7109375" style="793" customWidth="1"/>
    <col min="15" max="15" width="19.42578125" style="793" customWidth="1"/>
    <col min="16" max="16" width="14.85546875" style="793" customWidth="1"/>
    <col min="17" max="17" width="9.140625" style="793" customWidth="1"/>
    <col min="18" max="18" width="12.5703125" style="793" customWidth="1"/>
    <col min="19" max="19" width="11.7109375" style="793" customWidth="1"/>
    <col min="20" max="20" width="9.28515625" style="793" customWidth="1"/>
    <col min="21" max="21" width="9.140625" style="793" customWidth="1"/>
    <col min="22" max="22" width="12.7109375" style="793" customWidth="1"/>
    <col min="23" max="24" width="10.28515625" style="793" customWidth="1"/>
    <col min="25" max="25" width="12.7109375" style="793" customWidth="1"/>
    <col min="26" max="26" width="9.140625" style="793" customWidth="1"/>
    <col min="27" max="27" width="9.140625" style="793"/>
    <col min="28" max="28" width="47.42578125" style="793" bestFit="1" customWidth="1"/>
    <col min="29" max="29" width="19.42578125" style="793" customWidth="1"/>
    <col min="30" max="30" width="25.28515625" style="793" customWidth="1"/>
    <col min="31" max="42" width="9.140625" style="793"/>
    <col min="43" max="43" width="21.85546875" style="793" bestFit="1" customWidth="1"/>
    <col min="44" max="48" width="17.42578125" style="793" customWidth="1"/>
    <col min="49" max="49" width="19" style="793" customWidth="1"/>
    <col min="50" max="50" width="9.140625" style="793"/>
    <col min="51" max="51" width="25.5703125" style="793" customWidth="1"/>
    <col min="52" max="16384" width="9.140625" style="793"/>
  </cols>
  <sheetData>
    <row r="1" spans="1:54" ht="15.75">
      <c r="A1" s="1563" t="s">
        <v>30397</v>
      </c>
      <c r="B1" s="1563"/>
      <c r="C1" s="1563"/>
      <c r="D1" s="1563"/>
      <c r="E1" s="1563"/>
      <c r="F1" s="1563"/>
      <c r="G1" s="1563"/>
      <c r="H1" s="1563"/>
      <c r="I1" s="1563"/>
      <c r="J1" s="1563"/>
      <c r="AB1" s="1567" t="s">
        <v>18187</v>
      </c>
      <c r="AC1" s="1568"/>
      <c r="AD1" s="1565"/>
      <c r="AE1" s="1565"/>
      <c r="AQ1" s="1565" t="s">
        <v>18187</v>
      </c>
      <c r="AR1" s="1565"/>
      <c r="AS1" s="1565"/>
      <c r="AT1" s="1565"/>
      <c r="AU1" s="1565"/>
      <c r="AV1" s="1565"/>
      <c r="AW1" s="1565"/>
      <c r="AY1" s="1565" t="s">
        <v>18188</v>
      </c>
      <c r="AZ1" s="1565"/>
      <c r="BA1" s="1565"/>
      <c r="BB1" s="1565"/>
    </row>
    <row r="2" spans="1:54">
      <c r="A2" s="1563"/>
      <c r="B2" s="1563"/>
      <c r="C2" s="1563"/>
      <c r="D2" s="1563"/>
      <c r="E2" s="1563"/>
      <c r="F2" s="1563"/>
      <c r="G2" s="1563"/>
      <c r="H2" s="1563"/>
      <c r="I2" s="1563"/>
      <c r="J2" s="1563"/>
      <c r="AB2" s="793" t="s">
        <v>9699</v>
      </c>
      <c r="AC2" s="793" t="s">
        <v>9698</v>
      </c>
      <c r="AD2" s="271" t="s">
        <v>16228</v>
      </c>
      <c r="AF2" s="1562" t="s">
        <v>18205</v>
      </c>
      <c r="AG2" s="1562"/>
      <c r="AH2" s="1562"/>
      <c r="AI2" s="1562"/>
      <c r="AJ2" s="1562"/>
      <c r="AK2" s="1562"/>
      <c r="AL2" s="1562"/>
      <c r="AM2" s="1562"/>
      <c r="AN2" s="1562"/>
      <c r="AO2" s="1562"/>
      <c r="AQ2" s="793" t="s">
        <v>18201</v>
      </c>
      <c r="AR2" s="793" t="s">
        <v>18206</v>
      </c>
      <c r="AS2" s="793" t="s">
        <v>10281</v>
      </c>
      <c r="AT2" s="793" t="s">
        <v>18207</v>
      </c>
      <c r="AU2" s="793" t="s">
        <v>9698</v>
      </c>
      <c r="AV2" s="793" t="s">
        <v>18208</v>
      </c>
      <c r="AW2" s="793" t="s">
        <v>18209</v>
      </c>
      <c r="AY2" s="1569" t="s">
        <v>18210</v>
      </c>
      <c r="AZ2" s="1569" t="s">
        <v>18211</v>
      </c>
    </row>
    <row r="3" spans="1:54" ht="15" customHeight="1">
      <c r="A3" s="1558" t="s">
        <v>30590</v>
      </c>
      <c r="B3" s="1559"/>
      <c r="C3" s="1559"/>
      <c r="D3" s="1559"/>
      <c r="E3" s="1559"/>
      <c r="F3" s="1559"/>
      <c r="G3" s="1559"/>
      <c r="H3" s="1559"/>
      <c r="I3" s="1559"/>
      <c r="J3" s="1559"/>
      <c r="AB3" s="794" t="s">
        <v>18224</v>
      </c>
      <c r="AC3" s="795"/>
      <c r="AD3" s="795" t="s">
        <v>18225</v>
      </c>
      <c r="AF3" s="1557" t="s">
        <v>18226</v>
      </c>
      <c r="AG3" s="1557"/>
      <c r="AH3" s="1557"/>
      <c r="AI3" s="1557"/>
      <c r="AJ3" s="1557"/>
      <c r="AK3" s="1557"/>
      <c r="AL3" s="1557"/>
      <c r="AM3" s="1557"/>
      <c r="AN3" s="1557"/>
      <c r="AO3" s="1557"/>
      <c r="AQ3" s="62" t="s">
        <v>18227</v>
      </c>
      <c r="AR3" s="280" t="s">
        <v>18227</v>
      </c>
      <c r="AS3" s="280"/>
      <c r="AT3" s="281"/>
      <c r="AU3" s="280"/>
      <c r="AV3" s="280"/>
      <c r="AW3" s="281">
        <f>IFERROR(GOODS_N_SERVICES_2[[#This Row],[PRICES]]*GOODS_N_SERVICES_2[[#This Row],[ITEMS]],"")</f>
        <v>0</v>
      </c>
      <c r="AY3" s="1570"/>
      <c r="AZ3" s="1570"/>
    </row>
    <row r="4" spans="1:54" ht="30">
      <c r="A4" s="781" t="s">
        <v>18229</v>
      </c>
      <c r="B4" s="780" t="s">
        <v>18230</v>
      </c>
      <c r="C4" s="1566" t="s">
        <v>18231</v>
      </c>
      <c r="D4" s="1566"/>
      <c r="E4" s="1566"/>
      <c r="F4" s="1566"/>
      <c r="G4" s="1566"/>
      <c r="H4" s="1566"/>
      <c r="I4" s="1566"/>
      <c r="J4" s="1566"/>
      <c r="L4" s="1145" t="s">
        <v>31406</v>
      </c>
      <c r="M4" s="1146" t="s">
        <v>19468</v>
      </c>
      <c r="O4" s="1571" t="str">
        <f ca="1">INDEX($R$7:$R$56,MATCH(RANDBETWEEN(1,100),$Q$7:$Q$56,1),1)</f>
        <v>Gemstone worth 100 gp</v>
      </c>
      <c r="P4" s="1571"/>
      <c r="Q4" s="1571"/>
      <c r="R4" s="1571"/>
      <c r="U4" s="793" t="s">
        <v>31534</v>
      </c>
      <c r="AB4" s="794" t="s">
        <v>18242</v>
      </c>
      <c r="AC4" s="795"/>
      <c r="AD4" s="795" t="s">
        <v>18243</v>
      </c>
      <c r="AF4" s="1557"/>
      <c r="AG4" s="1557"/>
      <c r="AH4" s="1557"/>
      <c r="AI4" s="1557"/>
      <c r="AJ4" s="1557"/>
      <c r="AK4" s="1557"/>
      <c r="AL4" s="1557"/>
      <c r="AM4" s="1557"/>
      <c r="AN4" s="1557"/>
      <c r="AO4" s="1557"/>
      <c r="AQ4" s="62" t="s">
        <v>18227</v>
      </c>
      <c r="AR4" s="797" t="s">
        <v>18244</v>
      </c>
      <c r="AS4" s="797"/>
      <c r="AT4" s="796" t="s">
        <v>18245</v>
      </c>
      <c r="AU4" s="797"/>
      <c r="AV4" s="797"/>
      <c r="AW4" s="796" t="str">
        <f>IFERROR(GOODS_N_SERVICES_2[[#This Row],[PRICES]]*GOODS_N_SERVICES_2[[#This Row],[ITEMS]],"")</f>
        <v/>
      </c>
      <c r="AY4" s="794" t="s">
        <v>18246</v>
      </c>
      <c r="AZ4" s="804" t="s">
        <v>18247</v>
      </c>
      <c r="BB4" s="794" t="s">
        <v>18530</v>
      </c>
    </row>
    <row r="5" spans="1:54">
      <c r="A5" s="1056" t="s">
        <v>18249</v>
      </c>
      <c r="B5" s="1057" t="s">
        <v>18250</v>
      </c>
      <c r="C5" s="1566"/>
      <c r="D5" s="1566"/>
      <c r="E5" s="1566"/>
      <c r="F5" s="1566"/>
      <c r="G5" s="1566"/>
      <c r="H5" s="1566"/>
      <c r="I5" s="1566"/>
      <c r="J5" s="1566"/>
      <c r="L5" s="1140" t="s">
        <v>31263</v>
      </c>
      <c r="M5" s="1141" t="s">
        <v>31260</v>
      </c>
      <c r="O5" s="1571"/>
      <c r="P5" s="1571"/>
      <c r="Q5" s="1571"/>
      <c r="R5" s="1571"/>
      <c r="AB5" s="794" t="s">
        <v>2354</v>
      </c>
      <c r="AC5" s="795"/>
      <c r="AD5" s="795" t="s">
        <v>18261</v>
      </c>
      <c r="AF5" s="1557"/>
      <c r="AG5" s="1557"/>
      <c r="AH5" s="1557"/>
      <c r="AI5" s="1557"/>
      <c r="AJ5" s="1557"/>
      <c r="AK5" s="1557"/>
      <c r="AL5" s="1557"/>
      <c r="AM5" s="1557"/>
      <c r="AN5" s="1557"/>
      <c r="AO5" s="1557"/>
      <c r="AQ5" s="62" t="s">
        <v>18227</v>
      </c>
      <c r="AR5" s="797" t="s">
        <v>18262</v>
      </c>
      <c r="AS5" s="797"/>
      <c r="AT5" s="796" t="s">
        <v>18263</v>
      </c>
      <c r="AU5" s="797"/>
      <c r="AV5" s="797"/>
      <c r="AW5" s="796" t="str">
        <f>IFERROR(GOODS_N_SERVICES_2[[#This Row],[PRICES]]*GOODS_N_SERVICES_2[[#This Row],[ITEMS]],"")</f>
        <v/>
      </c>
      <c r="AY5" s="794" t="s">
        <v>18264</v>
      </c>
      <c r="AZ5" s="804" t="s">
        <v>18265</v>
      </c>
    </row>
    <row r="6" spans="1:54">
      <c r="A6" s="1056" t="s">
        <v>18267</v>
      </c>
      <c r="B6" s="1057" t="s">
        <v>18268</v>
      </c>
      <c r="C6" s="1566"/>
      <c r="D6" s="1566"/>
      <c r="E6" s="1566"/>
      <c r="F6" s="1566"/>
      <c r="G6" s="1566"/>
      <c r="H6" s="1566"/>
      <c r="I6" s="1566"/>
      <c r="J6" s="1566"/>
      <c r="L6" s="1140" t="s">
        <v>21998</v>
      </c>
      <c r="M6" s="1140" t="s">
        <v>22007</v>
      </c>
      <c r="O6" s="1122" t="s">
        <v>31317</v>
      </c>
      <c r="P6" s="1123" t="s">
        <v>22885</v>
      </c>
      <c r="Q6" s="1123" t="s">
        <v>31326</v>
      </c>
      <c r="R6" s="1121" t="s">
        <v>31271</v>
      </c>
      <c r="U6" s="793" t="s">
        <v>31528</v>
      </c>
      <c r="AB6" s="1058" t="s">
        <v>18279</v>
      </c>
      <c r="AC6" s="1059"/>
      <c r="AD6" s="1059" t="s">
        <v>18280</v>
      </c>
      <c r="AF6" s="1557"/>
      <c r="AG6" s="1557"/>
      <c r="AH6" s="1557"/>
      <c r="AI6" s="1557"/>
      <c r="AJ6" s="1557"/>
      <c r="AK6" s="1557"/>
      <c r="AL6" s="1557"/>
      <c r="AM6" s="1557"/>
      <c r="AN6" s="1557"/>
      <c r="AO6" s="1557"/>
      <c r="AQ6" s="62" t="s">
        <v>18227</v>
      </c>
      <c r="AR6" s="797" t="s">
        <v>18281</v>
      </c>
      <c r="AS6" s="797"/>
      <c r="AT6" s="796" t="s">
        <v>18263</v>
      </c>
      <c r="AU6" s="797"/>
      <c r="AV6" s="797"/>
      <c r="AW6" s="796" t="str">
        <f>IFERROR(GOODS_N_SERVICES_2[[#This Row],[PRICES]]*GOODS_N_SERVICES_2[[#This Row],[ITEMS]],"")</f>
        <v/>
      </c>
      <c r="AY6" s="794" t="s">
        <v>18282</v>
      </c>
      <c r="AZ6" s="804" t="s">
        <v>18283</v>
      </c>
    </row>
    <row r="7" spans="1:54" ht="45">
      <c r="A7" s="1056" t="s">
        <v>18285</v>
      </c>
      <c r="B7" s="1057" t="s">
        <v>14380</v>
      </c>
      <c r="C7" s="1566"/>
      <c r="D7" s="1566"/>
      <c r="E7" s="1566"/>
      <c r="F7" s="1566"/>
      <c r="G7" s="1566"/>
      <c r="H7" s="1566"/>
      <c r="I7" s="1566"/>
      <c r="J7" s="1566"/>
      <c r="L7" s="1140" t="s">
        <v>31264</v>
      </c>
      <c r="M7" s="1140" t="s">
        <v>14380</v>
      </c>
      <c r="O7" s="1124" t="s">
        <v>22950</v>
      </c>
      <c r="P7" s="1125">
        <v>2</v>
      </c>
      <c r="Q7" s="1125">
        <v>0</v>
      </c>
      <c r="R7" s="803" t="s">
        <v>31272</v>
      </c>
      <c r="U7" s="793" t="s">
        <v>31529</v>
      </c>
      <c r="AB7" s="1058" t="s">
        <v>18298</v>
      </c>
      <c r="AC7" s="1059"/>
      <c r="AD7" s="1059" t="s">
        <v>18299</v>
      </c>
      <c r="AF7" s="1557"/>
      <c r="AG7" s="1557"/>
      <c r="AH7" s="1557"/>
      <c r="AI7" s="1557"/>
      <c r="AJ7" s="1557"/>
      <c r="AK7" s="1557"/>
      <c r="AL7" s="1557"/>
      <c r="AM7" s="1557"/>
      <c r="AN7" s="1557"/>
      <c r="AO7" s="1557"/>
      <c r="AQ7" s="62" t="s">
        <v>18300</v>
      </c>
      <c r="AR7" s="280" t="s">
        <v>18300</v>
      </c>
      <c r="AS7" s="280"/>
      <c r="AT7" s="281"/>
      <c r="AU7" s="280"/>
      <c r="AV7" s="280"/>
      <c r="AW7" s="281">
        <f>IFERROR(GOODS_N_SERVICES_2[[#This Row],[PRICES]]*GOODS_N_SERVICES_2[[#This Row],[ITEMS]],"")</f>
        <v>0</v>
      </c>
      <c r="AY7" s="794" t="s">
        <v>18301</v>
      </c>
      <c r="AZ7" s="804" t="s">
        <v>18302</v>
      </c>
    </row>
    <row r="8" spans="1:54">
      <c r="A8" s="1056" t="s">
        <v>18303</v>
      </c>
      <c r="B8" s="1057" t="s">
        <v>18302</v>
      </c>
      <c r="C8" s="1566"/>
      <c r="D8" s="1566"/>
      <c r="E8" s="1566"/>
      <c r="F8" s="1566"/>
      <c r="G8" s="1566"/>
      <c r="H8" s="1566"/>
      <c r="I8" s="1566"/>
      <c r="J8" s="1566"/>
      <c r="L8" s="1140" t="s">
        <v>31265</v>
      </c>
      <c r="M8" s="1140" t="s">
        <v>31266</v>
      </c>
      <c r="O8" s="1124" t="s">
        <v>22987</v>
      </c>
      <c r="P8" s="1125">
        <v>4</v>
      </c>
      <c r="Q8" s="1125">
        <v>2</v>
      </c>
      <c r="R8" s="803" t="s">
        <v>31275</v>
      </c>
      <c r="U8" s="793" t="s">
        <v>31530</v>
      </c>
      <c r="AB8" s="1058" t="s">
        <v>18314</v>
      </c>
      <c r="AC8" s="1059"/>
      <c r="AD8" s="1059" t="s">
        <v>18315</v>
      </c>
      <c r="AF8" s="1557"/>
      <c r="AG8" s="1557"/>
      <c r="AH8" s="1557"/>
      <c r="AI8" s="1557"/>
      <c r="AJ8" s="1557"/>
      <c r="AK8" s="1557"/>
      <c r="AL8" s="1557"/>
      <c r="AM8" s="1557"/>
      <c r="AN8" s="1557"/>
      <c r="AO8" s="1557"/>
      <c r="AQ8" s="62" t="s">
        <v>18300</v>
      </c>
      <c r="AR8" s="797" t="s">
        <v>18316</v>
      </c>
      <c r="AS8" s="797"/>
      <c r="AT8" s="796" t="s">
        <v>18317</v>
      </c>
      <c r="AU8" s="797"/>
      <c r="AV8" s="797"/>
      <c r="AW8" s="796" t="str">
        <f>IFERROR(GOODS_N_SERVICES_2[[#This Row],[PRICES]]*GOODS_N_SERVICES_2[[#This Row],[ITEMS]],"")</f>
        <v/>
      </c>
      <c r="AY8" s="794" t="s">
        <v>18318</v>
      </c>
      <c r="AZ8" s="804" t="s">
        <v>18319</v>
      </c>
    </row>
    <row r="9" spans="1:54" ht="30">
      <c r="A9" s="1056" t="s">
        <v>18320</v>
      </c>
      <c r="B9" s="1057" t="s">
        <v>18321</v>
      </c>
      <c r="C9" s="1566"/>
      <c r="D9" s="1566"/>
      <c r="E9" s="1566"/>
      <c r="F9" s="1566"/>
      <c r="G9" s="1566"/>
      <c r="H9" s="1566"/>
      <c r="I9" s="1566"/>
      <c r="J9" s="1566"/>
      <c r="L9" s="1142" t="s">
        <v>31249</v>
      </c>
      <c r="M9" s="1140" t="s">
        <v>31250</v>
      </c>
      <c r="O9" s="1124" t="s">
        <v>23031</v>
      </c>
      <c r="P9" s="1125">
        <v>6</v>
      </c>
      <c r="Q9" s="1125">
        <v>4</v>
      </c>
      <c r="R9" s="803" t="s">
        <v>31278</v>
      </c>
      <c r="U9" s="793" t="s">
        <v>31531</v>
      </c>
      <c r="AB9" s="1058" t="s">
        <v>18334</v>
      </c>
      <c r="AC9" s="1059"/>
      <c r="AD9" s="1059" t="s">
        <v>18335</v>
      </c>
      <c r="AF9" s="1557"/>
      <c r="AG9" s="1557"/>
      <c r="AH9" s="1557"/>
      <c r="AI9" s="1557"/>
      <c r="AJ9" s="1557"/>
      <c r="AK9" s="1557"/>
      <c r="AL9" s="1557"/>
      <c r="AM9" s="1557"/>
      <c r="AN9" s="1557"/>
      <c r="AO9" s="1557"/>
      <c r="AQ9" s="62" t="s">
        <v>18300</v>
      </c>
      <c r="AR9" s="797" t="s">
        <v>18336</v>
      </c>
      <c r="AS9" s="797"/>
      <c r="AT9" s="796" t="s">
        <v>18337</v>
      </c>
      <c r="AU9" s="797"/>
      <c r="AV9" s="797"/>
      <c r="AW9" s="796" t="str">
        <f>IFERROR(GOODS_N_SERVICES_2[[#This Row],[PRICES]]*GOODS_N_SERVICES_2[[#This Row],[ITEMS]],"")</f>
        <v/>
      </c>
      <c r="AY9" s="794" t="s">
        <v>18338</v>
      </c>
      <c r="AZ9" s="804" t="s">
        <v>18321</v>
      </c>
    </row>
    <row r="10" spans="1:54">
      <c r="A10" s="1056" t="s">
        <v>18340</v>
      </c>
      <c r="B10" s="1057" t="s">
        <v>18341</v>
      </c>
      <c r="C10" s="1566"/>
      <c r="D10" s="1566"/>
      <c r="E10" s="1566"/>
      <c r="F10" s="1566"/>
      <c r="G10" s="1566"/>
      <c r="H10" s="1566"/>
      <c r="I10" s="1566"/>
      <c r="J10" s="1566"/>
      <c r="L10" s="1139" t="s">
        <v>31251</v>
      </c>
      <c r="M10" s="1139"/>
      <c r="O10" s="1124" t="s">
        <v>31325</v>
      </c>
      <c r="P10" s="1125">
        <v>9</v>
      </c>
      <c r="Q10" s="1125">
        <v>6</v>
      </c>
      <c r="R10" s="803" t="s">
        <v>31281</v>
      </c>
      <c r="U10" s="793" t="s">
        <v>31532</v>
      </c>
      <c r="AB10" s="1058" t="s">
        <v>18352</v>
      </c>
      <c r="AC10" s="1059"/>
      <c r="AD10" s="1059" t="s">
        <v>18353</v>
      </c>
      <c r="AF10" s="1557"/>
      <c r="AG10" s="1557"/>
      <c r="AH10" s="1557"/>
      <c r="AI10" s="1557"/>
      <c r="AJ10" s="1557"/>
      <c r="AK10" s="1557"/>
      <c r="AL10" s="1557"/>
      <c r="AM10" s="1557"/>
      <c r="AN10" s="1557"/>
      <c r="AO10" s="1557"/>
      <c r="AQ10" s="62" t="s">
        <v>18300</v>
      </c>
      <c r="AR10" s="797" t="s">
        <v>2606</v>
      </c>
      <c r="AS10" s="797"/>
      <c r="AT10" s="796" t="s">
        <v>18354</v>
      </c>
      <c r="AU10" s="797"/>
      <c r="AV10" s="797"/>
      <c r="AW10" s="796" t="str">
        <f>IFERROR(GOODS_N_SERVICES_2[[#This Row],[PRICES]]*GOODS_N_SERVICES_2[[#This Row],[ITEMS]],"")</f>
        <v/>
      </c>
      <c r="AY10" s="794" t="s">
        <v>18355</v>
      </c>
      <c r="AZ10" s="804" t="s">
        <v>18319</v>
      </c>
    </row>
    <row r="11" spans="1:54">
      <c r="A11" s="1056" t="s">
        <v>18356</v>
      </c>
      <c r="B11" s="1057" t="s">
        <v>18357</v>
      </c>
      <c r="C11" s="1566"/>
      <c r="D11" s="1566"/>
      <c r="E11" s="1566"/>
      <c r="F11" s="1566"/>
      <c r="G11" s="1566"/>
      <c r="H11" s="1566"/>
      <c r="I11" s="1566"/>
      <c r="J11" s="1566"/>
      <c r="L11" s="1139" t="s">
        <v>13272</v>
      </c>
      <c r="M11" s="1140" t="s">
        <v>31252</v>
      </c>
      <c r="O11" s="1124" t="s">
        <v>16568</v>
      </c>
      <c r="P11" s="1125">
        <v>10</v>
      </c>
      <c r="Q11" s="1125">
        <v>9</v>
      </c>
      <c r="R11" s="803" t="s">
        <v>31283</v>
      </c>
      <c r="U11" s="793" t="s">
        <v>31533</v>
      </c>
      <c r="AB11" s="1058" t="s">
        <v>18368</v>
      </c>
      <c r="AC11" s="1059"/>
      <c r="AD11" s="1059" t="s">
        <v>18369</v>
      </c>
      <c r="AF11" s="1557"/>
      <c r="AG11" s="1557"/>
      <c r="AH11" s="1557"/>
      <c r="AI11" s="1557"/>
      <c r="AJ11" s="1557"/>
      <c r="AK11" s="1557"/>
      <c r="AL11" s="1557"/>
      <c r="AM11" s="1557"/>
      <c r="AN11" s="1557"/>
      <c r="AO11" s="1557"/>
      <c r="AQ11" s="62" t="s">
        <v>18300</v>
      </c>
      <c r="AR11" s="797" t="s">
        <v>18370</v>
      </c>
      <c r="AS11" s="797"/>
      <c r="AT11" s="796" t="s">
        <v>18371</v>
      </c>
      <c r="AU11" s="797"/>
      <c r="AV11" s="797"/>
      <c r="AW11" s="796" t="str">
        <f>IFERROR(GOODS_N_SERVICES_2[[#This Row],[PRICES]]*GOODS_N_SERVICES_2[[#This Row],[ITEMS]],"")</f>
        <v/>
      </c>
      <c r="AY11" s="794" t="s">
        <v>18372</v>
      </c>
      <c r="AZ11" s="804" t="s">
        <v>18321</v>
      </c>
    </row>
    <row r="12" spans="1:54" ht="15" customHeight="1">
      <c r="A12" s="1056" t="s">
        <v>18374</v>
      </c>
      <c r="B12" s="1057">
        <v>5</v>
      </c>
      <c r="C12" s="1566"/>
      <c r="D12" s="1566"/>
      <c r="E12" s="1566"/>
      <c r="F12" s="1566"/>
      <c r="G12" s="1566"/>
      <c r="H12" s="1566"/>
      <c r="I12" s="1566"/>
      <c r="J12" s="1566"/>
      <c r="L12" s="1139" t="s">
        <v>39</v>
      </c>
      <c r="M12" s="1139" t="s">
        <v>31250</v>
      </c>
      <c r="O12" s="1124" t="s">
        <v>24869</v>
      </c>
      <c r="P12" s="1125">
        <v>12</v>
      </c>
      <c r="Q12" s="1125">
        <v>10</v>
      </c>
      <c r="R12" s="803" t="s">
        <v>31286</v>
      </c>
      <c r="AB12" s="794" t="s">
        <v>18383</v>
      </c>
      <c r="AC12" s="795"/>
      <c r="AD12" s="795" t="s">
        <v>18384</v>
      </c>
      <c r="AF12" s="1557"/>
      <c r="AG12" s="1557"/>
      <c r="AH12" s="1557"/>
      <c r="AI12" s="1557"/>
      <c r="AJ12" s="1557"/>
      <c r="AK12" s="1557"/>
      <c r="AL12" s="1557"/>
      <c r="AM12" s="1557"/>
      <c r="AN12" s="1557"/>
      <c r="AO12" s="1557"/>
      <c r="AQ12" s="62" t="s">
        <v>18300</v>
      </c>
      <c r="AR12" s="797" t="s">
        <v>18385</v>
      </c>
      <c r="AS12" s="797"/>
      <c r="AT12" s="796" t="s">
        <v>18386</v>
      </c>
      <c r="AU12" s="797"/>
      <c r="AV12" s="797"/>
      <c r="AW12" s="796" t="str">
        <f>IFERROR(GOODS_N_SERVICES_2[[#This Row],[PRICES]]*GOODS_N_SERVICES_2[[#This Row],[ITEMS]],"")</f>
        <v/>
      </c>
      <c r="AY12" s="794" t="s">
        <v>18387</v>
      </c>
      <c r="AZ12" s="804" t="s">
        <v>18388</v>
      </c>
    </row>
    <row r="13" spans="1:54" ht="15" customHeight="1" thickBot="1">
      <c r="A13" s="1056" t="s">
        <v>18389</v>
      </c>
      <c r="B13" s="1057">
        <v>50</v>
      </c>
      <c r="C13" s="1566"/>
      <c r="D13" s="1566"/>
      <c r="E13" s="1566"/>
      <c r="F13" s="1566"/>
      <c r="G13" s="1566"/>
      <c r="H13" s="1566"/>
      <c r="I13" s="1566"/>
      <c r="J13" s="1566"/>
      <c r="L13" s="1139" t="s">
        <v>55</v>
      </c>
      <c r="M13" s="1139" t="s">
        <v>31253</v>
      </c>
      <c r="O13" s="1056" t="s">
        <v>24897</v>
      </c>
      <c r="P13" s="1125">
        <v>14</v>
      </c>
      <c r="Q13" s="1125">
        <v>12</v>
      </c>
      <c r="R13" s="803" t="s">
        <v>31291</v>
      </c>
      <c r="U13" s="1153" t="s">
        <v>31557</v>
      </c>
      <c r="AB13" s="1058" t="s">
        <v>18397</v>
      </c>
      <c r="AC13" s="1059"/>
      <c r="AD13" s="1059" t="s">
        <v>18398</v>
      </c>
      <c r="AF13" s="1557"/>
      <c r="AG13" s="1557"/>
      <c r="AH13" s="1557"/>
      <c r="AI13" s="1557"/>
      <c r="AJ13" s="1557"/>
      <c r="AK13" s="1557"/>
      <c r="AL13" s="1557"/>
      <c r="AM13" s="1557"/>
      <c r="AN13" s="1557"/>
      <c r="AO13" s="1557"/>
      <c r="AQ13" s="62" t="s">
        <v>18300</v>
      </c>
      <c r="AR13" s="797" t="s">
        <v>18399</v>
      </c>
      <c r="AS13" s="797"/>
      <c r="AT13" s="796" t="s">
        <v>18400</v>
      </c>
      <c r="AU13" s="797"/>
      <c r="AV13" s="797"/>
      <c r="AW13" s="796" t="str">
        <f>IFERROR(GOODS_N_SERVICES_2[[#This Row],[PRICES]]*GOODS_N_SERVICES_2[[#This Row],[ITEMS]],"")</f>
        <v/>
      </c>
      <c r="AY13" s="794" t="s">
        <v>18401</v>
      </c>
      <c r="AZ13" s="804" t="s">
        <v>18321</v>
      </c>
    </row>
    <row r="14" spans="1:54" ht="12" customHeight="1">
      <c r="A14" s="1056" t="s">
        <v>18403</v>
      </c>
      <c r="B14" s="1057">
        <v>125</v>
      </c>
      <c r="C14" s="1566"/>
      <c r="D14" s="1566"/>
      <c r="E14" s="1566"/>
      <c r="F14" s="1566"/>
      <c r="G14" s="1566"/>
      <c r="H14" s="1566"/>
      <c r="I14" s="1566"/>
      <c r="J14" s="1566"/>
      <c r="L14" s="1139" t="s">
        <v>21</v>
      </c>
      <c r="M14" s="1139" t="s">
        <v>21872</v>
      </c>
      <c r="O14" s="1056" t="s">
        <v>24927</v>
      </c>
      <c r="P14" s="1125">
        <v>16</v>
      </c>
      <c r="Q14" s="1125">
        <v>14</v>
      </c>
      <c r="R14" s="803" t="s">
        <v>31294</v>
      </c>
      <c r="AB14" s="794" t="s">
        <v>18413</v>
      </c>
      <c r="AC14" s="795"/>
      <c r="AD14" s="795" t="s">
        <v>18414</v>
      </c>
      <c r="AF14" s="1557"/>
      <c r="AG14" s="1557"/>
      <c r="AH14" s="1557"/>
      <c r="AI14" s="1557"/>
      <c r="AJ14" s="1557"/>
      <c r="AK14" s="1557"/>
      <c r="AL14" s="1557"/>
      <c r="AM14" s="1557"/>
      <c r="AN14" s="1557"/>
      <c r="AO14" s="1557"/>
      <c r="AQ14" s="62" t="s">
        <v>18300</v>
      </c>
      <c r="AR14" s="797" t="s">
        <v>18415</v>
      </c>
      <c r="AS14" s="797"/>
      <c r="AT14" s="796" t="s">
        <v>18416</v>
      </c>
      <c r="AU14" s="797"/>
      <c r="AV14" s="797"/>
      <c r="AW14" s="796" t="str">
        <f>IFERROR(GOODS_N_SERVICES_2[[#This Row],[PRICES]]*GOODS_N_SERVICES_2[[#This Row],[ITEMS]],"")</f>
        <v/>
      </c>
      <c r="AY14" s="794" t="s">
        <v>18210</v>
      </c>
      <c r="AZ14" s="804" t="s">
        <v>18211</v>
      </c>
    </row>
    <row r="15" spans="1:54" ht="15" customHeight="1">
      <c r="A15" s="1060" t="s">
        <v>18417</v>
      </c>
      <c r="B15" s="1061">
        <v>250</v>
      </c>
      <c r="C15" s="1566"/>
      <c r="D15" s="1566"/>
      <c r="E15" s="1566"/>
      <c r="F15" s="1566"/>
      <c r="G15" s="1566"/>
      <c r="H15" s="1566"/>
      <c r="I15" s="1566"/>
      <c r="J15" s="1566"/>
      <c r="L15" s="1142" t="s">
        <v>17</v>
      </c>
      <c r="M15" s="1139" t="s">
        <v>31254</v>
      </c>
      <c r="O15" s="1056" t="s">
        <v>24955</v>
      </c>
      <c r="P15" s="1125">
        <v>18</v>
      </c>
      <c r="Q15" s="1125">
        <v>16</v>
      </c>
      <c r="R15" s="803" t="s">
        <v>31297</v>
      </c>
      <c r="U15" s="793" t="s">
        <v>22925</v>
      </c>
      <c r="AB15" s="1058" t="s">
        <v>18429</v>
      </c>
      <c r="AC15" s="1059"/>
      <c r="AD15" s="1059" t="s">
        <v>18430</v>
      </c>
      <c r="AF15" s="1557"/>
      <c r="AG15" s="1557"/>
      <c r="AH15" s="1557"/>
      <c r="AI15" s="1557"/>
      <c r="AJ15" s="1557"/>
      <c r="AK15" s="1557"/>
      <c r="AL15" s="1557"/>
      <c r="AM15" s="1557"/>
      <c r="AN15" s="1557"/>
      <c r="AO15" s="1557"/>
      <c r="AQ15" s="62" t="s">
        <v>18300</v>
      </c>
      <c r="AR15" s="797" t="s">
        <v>18431</v>
      </c>
      <c r="AS15" s="797"/>
      <c r="AT15" s="796" t="s">
        <v>18432</v>
      </c>
      <c r="AU15" s="797"/>
      <c r="AV15" s="797"/>
      <c r="AW15" s="796" t="str">
        <f>IFERROR(GOODS_N_SERVICES_2[[#This Row],[PRICES]]*GOODS_N_SERVICES_2[[#This Row],[ITEMS]],"")</f>
        <v/>
      </c>
      <c r="AY15" s="794" t="s">
        <v>18433</v>
      </c>
      <c r="AZ15" s="804" t="s">
        <v>18434</v>
      </c>
    </row>
    <row r="16" spans="1:54" ht="15" customHeight="1">
      <c r="L16" s="1142" t="s">
        <v>845</v>
      </c>
      <c r="M16" s="1139" t="s">
        <v>31255</v>
      </c>
      <c r="O16" s="1056" t="s">
        <v>24975</v>
      </c>
      <c r="P16" s="1125">
        <v>20</v>
      </c>
      <c r="Q16" s="1125">
        <v>18</v>
      </c>
      <c r="R16" s="803" t="s">
        <v>31300</v>
      </c>
      <c r="U16" s="793" t="s">
        <v>31535</v>
      </c>
      <c r="AB16" s="794" t="s">
        <v>18446</v>
      </c>
      <c r="AC16" s="795"/>
      <c r="AD16" s="795" t="s">
        <v>18447</v>
      </c>
      <c r="AF16" s="1557"/>
      <c r="AG16" s="1557"/>
      <c r="AH16" s="1557"/>
      <c r="AI16" s="1557"/>
      <c r="AJ16" s="1557"/>
      <c r="AK16" s="1557"/>
      <c r="AL16" s="1557"/>
      <c r="AM16" s="1557"/>
      <c r="AN16" s="1557"/>
      <c r="AO16" s="1557"/>
      <c r="AQ16" s="62" t="s">
        <v>18300</v>
      </c>
      <c r="AR16" s="797" t="s">
        <v>18448</v>
      </c>
      <c r="AS16" s="797"/>
      <c r="AT16" s="796" t="s">
        <v>18449</v>
      </c>
      <c r="AU16" s="797"/>
      <c r="AV16" s="797"/>
      <c r="AW16" s="796" t="str">
        <f>IFERROR(GOODS_N_SERVICES_2[[#This Row],[PRICES]]*GOODS_N_SERVICES_2[[#This Row],[ITEMS]],"")</f>
        <v/>
      </c>
      <c r="AY16" s="794" t="s">
        <v>18450</v>
      </c>
      <c r="AZ16" s="804" t="s">
        <v>18451</v>
      </c>
    </row>
    <row r="17" spans="1:52" ht="15" customHeight="1">
      <c r="L17" s="1139" t="s">
        <v>31256</v>
      </c>
      <c r="M17" s="1139"/>
      <c r="O17" s="1056" t="s">
        <v>24993</v>
      </c>
      <c r="P17" s="1125">
        <v>22</v>
      </c>
      <c r="Q17" s="1125">
        <v>20</v>
      </c>
      <c r="R17" s="803" t="s">
        <v>31303</v>
      </c>
      <c r="U17" s="793" t="s">
        <v>31536</v>
      </c>
      <c r="AB17" s="794" t="s">
        <v>18461</v>
      </c>
      <c r="AC17" s="795"/>
      <c r="AD17" s="795" t="s">
        <v>10301</v>
      </c>
      <c r="AF17" s="1562" t="s">
        <v>18462</v>
      </c>
      <c r="AG17" s="1562"/>
      <c r="AH17" s="1562"/>
      <c r="AI17" s="1562"/>
      <c r="AJ17" s="1562"/>
      <c r="AK17" s="1562"/>
      <c r="AL17" s="1562"/>
      <c r="AM17" s="1562"/>
      <c r="AN17" s="1562"/>
      <c r="AO17" s="1562"/>
      <c r="AQ17" s="62" t="s">
        <v>18300</v>
      </c>
      <c r="AR17" s="797" t="s">
        <v>18463</v>
      </c>
      <c r="AS17" s="797"/>
      <c r="AT17" s="796" t="s">
        <v>18464</v>
      </c>
      <c r="AU17" s="797"/>
      <c r="AV17" s="797"/>
      <c r="AW17" s="796" t="str">
        <f>IFERROR(GOODS_N_SERVICES_2[[#This Row],[PRICES]]*GOODS_N_SERVICES_2[[#This Row],[ITEMS]],"")</f>
        <v/>
      </c>
      <c r="AY17" s="794" t="s">
        <v>18465</v>
      </c>
      <c r="AZ17" s="804" t="s">
        <v>18319</v>
      </c>
    </row>
    <row r="18" spans="1:52" ht="15" customHeight="1">
      <c r="L18" s="1139" t="s">
        <v>13272</v>
      </c>
      <c r="M18" s="1139" t="s">
        <v>22018</v>
      </c>
      <c r="O18" s="1056" t="s">
        <v>25015</v>
      </c>
      <c r="P18" s="1125">
        <v>24</v>
      </c>
      <c r="Q18" s="1125">
        <v>22</v>
      </c>
      <c r="R18" s="803" t="s">
        <v>31306</v>
      </c>
      <c r="U18" s="793" t="s">
        <v>31537</v>
      </c>
      <c r="AB18" s="1058" t="s">
        <v>18474</v>
      </c>
      <c r="AC18" s="1059"/>
      <c r="AD18" s="1059" t="s">
        <v>18475</v>
      </c>
      <c r="AF18" s="1557" t="s">
        <v>18476</v>
      </c>
      <c r="AG18" s="1557"/>
      <c r="AH18" s="1557"/>
      <c r="AI18" s="1557"/>
      <c r="AJ18" s="1557"/>
      <c r="AK18" s="1557"/>
      <c r="AL18" s="1557"/>
      <c r="AM18" s="1557"/>
      <c r="AN18" s="1557"/>
      <c r="AO18" s="1557"/>
      <c r="AQ18" s="62" t="s">
        <v>18300</v>
      </c>
      <c r="AR18" s="797" t="s">
        <v>18477</v>
      </c>
      <c r="AS18" s="797"/>
      <c r="AT18" s="796" t="s">
        <v>18478</v>
      </c>
      <c r="AU18" s="797"/>
      <c r="AV18" s="797"/>
      <c r="AW18" s="796" t="str">
        <f>IFERROR(GOODS_N_SERVICES_2[[#This Row],[PRICES]]*GOODS_N_SERVICES_2[[#This Row],[ITEMS]],"")</f>
        <v/>
      </c>
      <c r="AY18" s="794" t="s">
        <v>18479</v>
      </c>
      <c r="AZ18" s="804" t="s">
        <v>18388</v>
      </c>
    </row>
    <row r="19" spans="1:52" ht="15" customHeight="1">
      <c r="L19" s="1139" t="s">
        <v>39</v>
      </c>
      <c r="M19" s="1139" t="s">
        <v>21885</v>
      </c>
      <c r="O19" s="1056" t="s">
        <v>31308</v>
      </c>
      <c r="P19" s="1125">
        <v>27</v>
      </c>
      <c r="Q19" s="1125">
        <v>24</v>
      </c>
      <c r="R19" s="803" t="s">
        <v>31309</v>
      </c>
      <c r="U19" s="793" t="s">
        <v>31538</v>
      </c>
      <c r="AB19" s="1058" t="s">
        <v>18484</v>
      </c>
      <c r="AC19" s="1059"/>
      <c r="AD19" s="1059" t="s">
        <v>18485</v>
      </c>
      <c r="AF19" s="1557"/>
      <c r="AG19" s="1557"/>
      <c r="AH19" s="1557"/>
      <c r="AI19" s="1557"/>
      <c r="AJ19" s="1557"/>
      <c r="AK19" s="1557"/>
      <c r="AL19" s="1557"/>
      <c r="AM19" s="1557"/>
      <c r="AN19" s="1557"/>
      <c r="AO19" s="1557"/>
      <c r="AQ19" s="62" t="s">
        <v>18300</v>
      </c>
      <c r="AR19" s="797" t="s">
        <v>18486</v>
      </c>
      <c r="AS19" s="797"/>
      <c r="AT19" s="796" t="s">
        <v>18487</v>
      </c>
      <c r="AU19" s="797"/>
      <c r="AV19" s="797"/>
      <c r="AW19" s="796" t="str">
        <f>IFERROR(GOODS_N_SERVICES_2[[#This Row],[PRICES]]*GOODS_N_SERVICES_2[[#This Row],[ITEMS]],"")</f>
        <v/>
      </c>
      <c r="AY19" s="794" t="s">
        <v>18488</v>
      </c>
      <c r="AZ19" s="804" t="s">
        <v>18321</v>
      </c>
    </row>
    <row r="20" spans="1:52" ht="15" customHeight="1">
      <c r="A20" s="1152" t="s">
        <v>31465</v>
      </c>
      <c r="B20" s="1152"/>
      <c r="L20" s="1139" t="s">
        <v>55</v>
      </c>
      <c r="M20" s="1139" t="s">
        <v>18503</v>
      </c>
      <c r="O20" s="1056" t="s">
        <v>31312</v>
      </c>
      <c r="P20" s="1125">
        <v>30</v>
      </c>
      <c r="Q20" s="1125">
        <v>27</v>
      </c>
      <c r="R20" s="803" t="s">
        <v>31313</v>
      </c>
      <c r="U20" s="793" t="s">
        <v>31539</v>
      </c>
      <c r="W20" s="1062"/>
      <c r="AB20" s="1058" t="s">
        <v>18491</v>
      </c>
      <c r="AC20" s="1059"/>
      <c r="AD20" s="1059" t="s">
        <v>18492</v>
      </c>
      <c r="AF20" s="1557"/>
      <c r="AG20" s="1557"/>
      <c r="AH20" s="1557"/>
      <c r="AI20" s="1557"/>
      <c r="AJ20" s="1557"/>
      <c r="AK20" s="1557"/>
      <c r="AL20" s="1557"/>
      <c r="AM20" s="1557"/>
      <c r="AN20" s="1557"/>
      <c r="AO20" s="1557"/>
      <c r="AQ20" s="62" t="s">
        <v>18300</v>
      </c>
      <c r="AR20" s="797" t="s">
        <v>18493</v>
      </c>
      <c r="AS20" s="797"/>
      <c r="AT20" s="796" t="s">
        <v>18494</v>
      </c>
      <c r="AU20" s="797"/>
      <c r="AV20" s="797"/>
      <c r="AW20" s="796" t="str">
        <f>IFERROR(GOODS_N_SERVICES_2[[#This Row],[PRICES]]*GOODS_N_SERVICES_2[[#This Row],[ITEMS]],"")</f>
        <v/>
      </c>
      <c r="AY20" s="794" t="s">
        <v>18495</v>
      </c>
      <c r="AZ20" s="804" t="s">
        <v>18496</v>
      </c>
    </row>
    <row r="21" spans="1:52" ht="15" customHeight="1">
      <c r="A21" s="1" t="s">
        <v>31466</v>
      </c>
      <c r="B21" s="1"/>
      <c r="L21" s="1139" t="s">
        <v>21</v>
      </c>
      <c r="M21" s="1139" t="s">
        <v>18283</v>
      </c>
      <c r="O21" s="1056">
        <v>31</v>
      </c>
      <c r="P21" s="1125">
        <v>31</v>
      </c>
      <c r="Q21" s="1125">
        <v>30</v>
      </c>
      <c r="R21" s="803" t="s">
        <v>31273</v>
      </c>
      <c r="U21" s="793" t="s">
        <v>31540</v>
      </c>
      <c r="W21" s="1062"/>
      <c r="AB21" s="1058" t="s">
        <v>18498</v>
      </c>
      <c r="AC21" s="1059"/>
      <c r="AD21" s="1059" t="s">
        <v>18499</v>
      </c>
      <c r="AF21" s="1557"/>
      <c r="AG21" s="1557"/>
      <c r="AH21" s="1557"/>
      <c r="AI21" s="1557"/>
      <c r="AJ21" s="1557"/>
      <c r="AK21" s="1557"/>
      <c r="AL21" s="1557"/>
      <c r="AM21" s="1557"/>
      <c r="AN21" s="1557"/>
      <c r="AO21" s="1557"/>
      <c r="AQ21" s="62" t="s">
        <v>18300</v>
      </c>
      <c r="AR21" s="797" t="s">
        <v>18500</v>
      </c>
      <c r="AS21" s="797"/>
      <c r="AT21" s="796" t="s">
        <v>18501</v>
      </c>
      <c r="AU21" s="797"/>
      <c r="AV21" s="797"/>
      <c r="AW21" s="796" t="str">
        <f>IFERROR(GOODS_N_SERVICES_2[[#This Row],[PRICES]]*GOODS_N_SERVICES_2[[#This Row],[ITEMS]],"")</f>
        <v/>
      </c>
      <c r="AY21" s="794" t="s">
        <v>18502</v>
      </c>
      <c r="AZ21" s="804" t="s">
        <v>18503</v>
      </c>
    </row>
    <row r="22" spans="1:52" ht="15" customHeight="1">
      <c r="A22" s="1577" t="s">
        <v>16737</v>
      </c>
      <c r="B22" s="1578"/>
      <c r="L22" s="1139" t="s">
        <v>17</v>
      </c>
      <c r="M22" s="1139" t="s">
        <v>21872</v>
      </c>
      <c r="O22" s="1056">
        <v>32</v>
      </c>
      <c r="P22" s="1125">
        <v>32</v>
      </c>
      <c r="Q22" s="1125">
        <v>31</v>
      </c>
      <c r="R22" s="803" t="s">
        <v>31276</v>
      </c>
      <c r="U22" s="793" t="s">
        <v>31541</v>
      </c>
      <c r="AB22" s="1058" t="s">
        <v>18506</v>
      </c>
      <c r="AC22" s="1059"/>
      <c r="AD22" s="1059" t="s">
        <v>18507</v>
      </c>
      <c r="AF22" s="1557"/>
      <c r="AG22" s="1557"/>
      <c r="AH22" s="1557"/>
      <c r="AI22" s="1557"/>
      <c r="AJ22" s="1557"/>
      <c r="AK22" s="1557"/>
      <c r="AL22" s="1557"/>
      <c r="AM22" s="1557"/>
      <c r="AN22" s="1557"/>
      <c r="AO22" s="1557"/>
      <c r="AQ22" s="62" t="s">
        <v>18300</v>
      </c>
      <c r="AR22" s="797" t="s">
        <v>18508</v>
      </c>
      <c r="AS22" s="797"/>
      <c r="AT22" s="796" t="s">
        <v>18509</v>
      </c>
      <c r="AU22" s="797"/>
      <c r="AV22" s="797"/>
      <c r="AW22" s="796" t="str">
        <f>IFERROR(GOODS_N_SERVICES_2[[#This Row],[PRICES]]*GOODS_N_SERVICES_2[[#This Row],[ITEMS]],"")</f>
        <v/>
      </c>
      <c r="AY22" s="794" t="s">
        <v>18510</v>
      </c>
      <c r="AZ22" s="804" t="s">
        <v>18511</v>
      </c>
    </row>
    <row r="23" spans="1:52" ht="15" customHeight="1">
      <c r="A23" s="1572" t="s">
        <v>31515</v>
      </c>
      <c r="B23" s="1" t="s">
        <v>31514</v>
      </c>
      <c r="L23" s="1139" t="s">
        <v>845</v>
      </c>
      <c r="M23" s="1139" t="s">
        <v>31254</v>
      </c>
      <c r="O23" s="1056" t="s">
        <v>25110</v>
      </c>
      <c r="P23" s="1125">
        <v>34</v>
      </c>
      <c r="Q23" s="1125">
        <v>32</v>
      </c>
      <c r="R23" s="803" t="s">
        <v>31279</v>
      </c>
      <c r="U23" s="793" t="s">
        <v>31542</v>
      </c>
      <c r="W23" s="1063"/>
      <c r="AB23" s="1058" t="s">
        <v>18514</v>
      </c>
      <c r="AC23" s="1059"/>
      <c r="AD23" s="1059" t="s">
        <v>18515</v>
      </c>
      <c r="AF23" s="1557"/>
      <c r="AG23" s="1557"/>
      <c r="AH23" s="1557"/>
      <c r="AI23" s="1557"/>
      <c r="AJ23" s="1557"/>
      <c r="AK23" s="1557"/>
      <c r="AL23" s="1557"/>
      <c r="AM23" s="1557"/>
      <c r="AN23" s="1557"/>
      <c r="AO23" s="1557"/>
      <c r="AQ23" s="62" t="s">
        <v>18300</v>
      </c>
      <c r="AR23" s="797" t="s">
        <v>18516</v>
      </c>
      <c r="AS23" s="797"/>
      <c r="AT23" s="796" t="s">
        <v>18517</v>
      </c>
      <c r="AU23" s="797"/>
      <c r="AV23" s="797"/>
      <c r="AW23" s="796" t="str">
        <f>IFERROR(GOODS_N_SERVICES_2[[#This Row],[PRICES]]*GOODS_N_SERVICES_2[[#This Row],[ITEMS]],"")</f>
        <v/>
      </c>
      <c r="AY23" s="794" t="s">
        <v>18518</v>
      </c>
      <c r="AZ23" s="804" t="s">
        <v>18503</v>
      </c>
    </row>
    <row r="24" spans="1:52" ht="15" customHeight="1">
      <c r="A24" s="1573"/>
      <c r="B24" s="1" t="s">
        <v>31467</v>
      </c>
      <c r="L24" s="1139" t="s">
        <v>31258</v>
      </c>
      <c r="M24" s="1139" t="s">
        <v>18503</v>
      </c>
      <c r="O24" s="1056" t="s">
        <v>25128</v>
      </c>
      <c r="P24" s="1125">
        <v>36</v>
      </c>
      <c r="Q24" s="1125">
        <v>34</v>
      </c>
      <c r="R24" s="803" t="s">
        <v>23170</v>
      </c>
      <c r="U24" s="793" t="s">
        <v>31543</v>
      </c>
      <c r="W24" s="1063"/>
      <c r="AB24" s="794" t="s">
        <v>18520</v>
      </c>
      <c r="AC24" s="795"/>
      <c r="AD24" s="795" t="s">
        <v>18521</v>
      </c>
      <c r="AF24" s="1557"/>
      <c r="AG24" s="1557"/>
      <c r="AH24" s="1557"/>
      <c r="AI24" s="1557"/>
      <c r="AJ24" s="1557"/>
      <c r="AK24" s="1557"/>
      <c r="AL24" s="1557"/>
      <c r="AM24" s="1557"/>
      <c r="AN24" s="1557"/>
      <c r="AO24" s="1557"/>
      <c r="AQ24" s="62" t="s">
        <v>18300</v>
      </c>
      <c r="AR24" s="797" t="s">
        <v>18522</v>
      </c>
      <c r="AS24" s="797"/>
      <c r="AT24" s="796" t="s">
        <v>18523</v>
      </c>
      <c r="AU24" s="797"/>
      <c r="AV24" s="797"/>
      <c r="AW24" s="796" t="str">
        <f>IFERROR(GOODS_N_SERVICES_2[[#This Row],[PRICES]]*GOODS_N_SERVICES_2[[#This Row],[ITEMS]],"")</f>
        <v/>
      </c>
      <c r="AY24" s="794" t="s">
        <v>18524</v>
      </c>
      <c r="AZ24" s="804" t="s">
        <v>18451</v>
      </c>
    </row>
    <row r="25" spans="1:52">
      <c r="A25" s="1573"/>
      <c r="B25" s="1" t="s">
        <v>31468</v>
      </c>
      <c r="L25" s="1143" t="s">
        <v>18876</v>
      </c>
      <c r="M25" s="1140"/>
      <c r="O25" s="1056" t="s">
        <v>25145</v>
      </c>
      <c r="P25" s="1125">
        <v>38</v>
      </c>
      <c r="Q25" s="1125">
        <v>36</v>
      </c>
      <c r="R25" s="803" t="s">
        <v>31284</v>
      </c>
      <c r="U25" s="793" t="s">
        <v>31544</v>
      </c>
      <c r="W25" s="1062"/>
      <c r="AB25" s="1058" t="s">
        <v>18527</v>
      </c>
      <c r="AC25" s="1059"/>
      <c r="AD25" s="1059" t="s">
        <v>18528</v>
      </c>
      <c r="AF25" s="1557"/>
      <c r="AG25" s="1557"/>
      <c r="AH25" s="1557"/>
      <c r="AI25" s="1557"/>
      <c r="AJ25" s="1557"/>
      <c r="AK25" s="1557"/>
      <c r="AL25" s="1557"/>
      <c r="AM25" s="1557"/>
      <c r="AN25" s="1557"/>
      <c r="AO25" s="1557"/>
      <c r="AQ25" s="62" t="s">
        <v>18300</v>
      </c>
      <c r="AR25" s="282" t="s">
        <v>18514</v>
      </c>
      <c r="AS25" s="282"/>
      <c r="AT25" s="283" t="s">
        <v>18529</v>
      </c>
      <c r="AU25" s="282"/>
      <c r="AV25" s="282"/>
      <c r="AW25" s="283" t="str">
        <f>IFERROR(GOODS_N_SERVICES_2[[#This Row],[PRICES]]*GOODS_N_SERVICES_2[[#This Row],[ITEMS]],"")</f>
        <v/>
      </c>
    </row>
    <row r="26" spans="1:52" ht="30">
      <c r="A26" s="1574"/>
      <c r="B26" s="1" t="s">
        <v>31469</v>
      </c>
      <c r="L26" s="1140" t="s">
        <v>31259</v>
      </c>
      <c r="M26" s="1141" t="s">
        <v>31260</v>
      </c>
      <c r="O26" s="1056" t="s">
        <v>31287</v>
      </c>
      <c r="P26" s="1125">
        <v>40</v>
      </c>
      <c r="Q26" s="1125">
        <v>38</v>
      </c>
      <c r="R26" s="803" t="s">
        <v>31288</v>
      </c>
      <c r="U26" s="793" t="s">
        <v>31545</v>
      </c>
      <c r="W26" s="1062"/>
      <c r="AB26" s="1058" t="s">
        <v>18533</v>
      </c>
      <c r="AC26" s="1059"/>
      <c r="AD26" s="1059" t="s">
        <v>18534</v>
      </c>
      <c r="AF26" s="1064"/>
      <c r="AG26" s="1064"/>
      <c r="AH26" s="1064"/>
      <c r="AI26" s="1064"/>
      <c r="AJ26" s="1064"/>
      <c r="AK26" s="1064"/>
      <c r="AL26" s="1064"/>
      <c r="AM26" s="1064"/>
      <c r="AN26" s="1064"/>
      <c r="AO26" s="1064"/>
      <c r="AQ26" s="62" t="s">
        <v>18300</v>
      </c>
      <c r="AR26" s="797" t="s">
        <v>18535</v>
      </c>
      <c r="AS26" s="797"/>
      <c r="AT26" s="796" t="s">
        <v>18536</v>
      </c>
      <c r="AU26" s="797"/>
      <c r="AV26" s="797"/>
      <c r="AW26" s="796" t="str">
        <f>IFERROR(GOODS_N_SERVICES_2[[#This Row],[PRICES]]*GOODS_N_SERVICES_2[[#This Row],[ITEMS]],"")</f>
        <v/>
      </c>
    </row>
    <row r="27" spans="1:52">
      <c r="A27" s="1572" t="s">
        <v>31521</v>
      </c>
      <c r="B27" s="1" t="s">
        <v>31520</v>
      </c>
      <c r="L27" s="1139" t="s">
        <v>31403</v>
      </c>
      <c r="M27" s="1139" t="s">
        <v>14380</v>
      </c>
      <c r="O27" s="1056" t="s">
        <v>23532</v>
      </c>
      <c r="P27" s="1125">
        <v>43</v>
      </c>
      <c r="Q27" s="1125">
        <v>40</v>
      </c>
      <c r="R27" s="803" t="s">
        <v>31292</v>
      </c>
      <c r="U27" s="793" t="s">
        <v>31546</v>
      </c>
      <c r="W27" s="1062"/>
      <c r="AB27" s="794" t="s">
        <v>18539</v>
      </c>
      <c r="AC27" s="795"/>
      <c r="AD27" s="795" t="s">
        <v>18540</v>
      </c>
      <c r="AF27" s="1064"/>
      <c r="AG27" s="1064"/>
      <c r="AH27" s="1064"/>
      <c r="AI27" s="1064"/>
      <c r="AJ27" s="1064"/>
      <c r="AK27" s="1064"/>
      <c r="AL27" s="1064"/>
      <c r="AM27" s="1064"/>
      <c r="AN27" s="1064"/>
      <c r="AO27" s="1064"/>
      <c r="AQ27" s="62" t="s">
        <v>18300</v>
      </c>
      <c r="AR27" s="1065" t="s">
        <v>18541</v>
      </c>
      <c r="AS27" s="1065"/>
      <c r="AT27" s="1066" t="s">
        <v>18542</v>
      </c>
      <c r="AU27" s="1065"/>
      <c r="AV27" s="1065"/>
      <c r="AW27" s="1066" t="str">
        <f>IFERROR(GOODS_N_SERVICES_2[[#This Row],[PRICES]]*GOODS_N_SERVICES_2[[#This Row],[ITEMS]],"")</f>
        <v/>
      </c>
    </row>
    <row r="28" spans="1:52">
      <c r="A28" s="1573"/>
      <c r="B28" s="1" t="s">
        <v>31470</v>
      </c>
      <c r="L28" s="1139" t="s">
        <v>31404</v>
      </c>
      <c r="M28" s="1139" t="s">
        <v>31405</v>
      </c>
      <c r="O28" s="1056">
        <v>44</v>
      </c>
      <c r="P28" s="1125">
        <v>44</v>
      </c>
      <c r="Q28" s="1125">
        <v>43</v>
      </c>
      <c r="R28" s="803" t="s">
        <v>31295</v>
      </c>
      <c r="U28" s="793" t="s">
        <v>31547</v>
      </c>
      <c r="W28" s="1062"/>
      <c r="AB28" s="794" t="s">
        <v>18544</v>
      </c>
      <c r="AC28" s="795"/>
      <c r="AD28" s="795" t="s">
        <v>18545</v>
      </c>
      <c r="AF28" s="1064"/>
      <c r="AG28" s="1064"/>
      <c r="AH28" s="1064"/>
      <c r="AI28" s="1064"/>
      <c r="AJ28" s="1064"/>
      <c r="AK28" s="1064"/>
      <c r="AL28" s="1064"/>
      <c r="AM28" s="1064"/>
      <c r="AN28" s="1064"/>
      <c r="AO28" s="1064"/>
      <c r="AQ28" s="62" t="s">
        <v>18300</v>
      </c>
      <c r="AR28" s="797" t="s">
        <v>18546</v>
      </c>
      <c r="AS28" s="797"/>
      <c r="AT28" s="796" t="s">
        <v>18547</v>
      </c>
      <c r="AU28" s="797"/>
      <c r="AV28" s="797"/>
      <c r="AW28" s="796" t="str">
        <f>IFERROR(GOODS_N_SERVICES_2[[#This Row],[PRICES]]*GOODS_N_SERVICES_2[[#This Row],[ITEMS]],"")</f>
        <v/>
      </c>
    </row>
    <row r="29" spans="1:52">
      <c r="A29" s="1573"/>
      <c r="B29" s="1" t="s">
        <v>31471</v>
      </c>
      <c r="L29" s="1139" t="s">
        <v>31270</v>
      </c>
      <c r="M29" s="1139" t="s">
        <v>22011</v>
      </c>
      <c r="O29" s="1056" t="s">
        <v>24478</v>
      </c>
      <c r="P29" s="1125">
        <v>46</v>
      </c>
      <c r="Q29" s="1125">
        <v>44</v>
      </c>
      <c r="R29" s="803" t="s">
        <v>31298</v>
      </c>
      <c r="U29" s="793" t="s">
        <v>31548</v>
      </c>
      <c r="W29" s="1062"/>
      <c r="AB29" s="794" t="s">
        <v>18549</v>
      </c>
      <c r="AC29" s="795"/>
      <c r="AD29" s="795" t="s">
        <v>18550</v>
      </c>
      <c r="AF29" s="1064"/>
      <c r="AG29" s="1064"/>
      <c r="AH29" s="1064"/>
      <c r="AI29" s="1064"/>
      <c r="AJ29" s="1064"/>
      <c r="AK29" s="1064"/>
      <c r="AL29" s="1064"/>
      <c r="AM29" s="1064"/>
      <c r="AN29" s="1064"/>
      <c r="AO29" s="1064"/>
      <c r="AQ29" s="62" t="s">
        <v>18551</v>
      </c>
      <c r="AR29" s="280" t="s">
        <v>18551</v>
      </c>
      <c r="AS29" s="280"/>
      <c r="AT29" s="281" t="s">
        <v>10301</v>
      </c>
      <c r="AU29" s="280"/>
      <c r="AV29" s="280"/>
      <c r="AW29" s="281" t="str">
        <f>IFERROR(GOODS_N_SERVICES_2[[#This Row],[PRICES]]*GOODS_N_SERVICES_2[[#This Row],[ITEMS]],"")</f>
        <v/>
      </c>
    </row>
    <row r="30" spans="1:52" ht="30">
      <c r="A30" s="1574"/>
      <c r="B30" s="1" t="s">
        <v>31472</v>
      </c>
      <c r="L30" s="1144" t="s">
        <v>31269</v>
      </c>
      <c r="M30" s="1139"/>
      <c r="O30" s="1056" t="s">
        <v>24481</v>
      </c>
      <c r="P30" s="1125">
        <v>48</v>
      </c>
      <c r="Q30" s="1125">
        <v>46</v>
      </c>
      <c r="R30" s="803" t="s">
        <v>31301</v>
      </c>
      <c r="U30" s="793" t="s">
        <v>31549</v>
      </c>
      <c r="W30" s="1062"/>
      <c r="AB30" s="794" t="s">
        <v>18554</v>
      </c>
      <c r="AC30" s="795"/>
      <c r="AD30" s="795" t="s">
        <v>18555</v>
      </c>
      <c r="AF30" s="1064"/>
      <c r="AG30" s="1064"/>
      <c r="AH30" s="1064"/>
      <c r="AI30" s="1064"/>
      <c r="AJ30" s="1064"/>
      <c r="AK30" s="1064"/>
      <c r="AL30" s="1064"/>
      <c r="AM30" s="1064"/>
      <c r="AN30" s="1064"/>
      <c r="AO30" s="1064"/>
      <c r="AQ30" s="62" t="s">
        <v>18551</v>
      </c>
      <c r="AR30" s="797" t="s">
        <v>18556</v>
      </c>
      <c r="AS30" s="797"/>
      <c r="AT30" s="796" t="s">
        <v>18557</v>
      </c>
      <c r="AU30" s="797"/>
      <c r="AV30" s="797"/>
      <c r="AW30" s="796" t="str">
        <f>IFERROR(GOODS_N_SERVICES_2[[#This Row],[PRICES]]*GOODS_N_SERVICES_2[[#This Row],[ITEMS]],"")</f>
        <v/>
      </c>
    </row>
    <row r="31" spans="1:52">
      <c r="A31" s="1572" t="s">
        <v>31508</v>
      </c>
      <c r="B31" s="1" t="s">
        <v>31509</v>
      </c>
      <c r="L31" s="1142" t="s">
        <v>31267</v>
      </c>
      <c r="M31" s="1139" t="s">
        <v>18496</v>
      </c>
      <c r="O31" s="1056" t="s">
        <v>25187</v>
      </c>
      <c r="P31" s="1125">
        <v>50</v>
      </c>
      <c r="Q31" s="1125">
        <v>48</v>
      </c>
      <c r="R31" s="803" t="s">
        <v>31304</v>
      </c>
      <c r="U31" s="793" t="s">
        <v>31550</v>
      </c>
      <c r="W31" s="1062"/>
      <c r="AB31" s="1058" t="s">
        <v>9516</v>
      </c>
      <c r="AC31" s="1059"/>
      <c r="AD31" s="1059" t="s">
        <v>18559</v>
      </c>
      <c r="AQ31" s="62" t="s">
        <v>18551</v>
      </c>
      <c r="AR31" s="1065" t="s">
        <v>18560</v>
      </c>
      <c r="AS31" s="1065"/>
      <c r="AT31" s="1066" t="s">
        <v>18561</v>
      </c>
      <c r="AU31" s="1065"/>
      <c r="AV31" s="1065"/>
      <c r="AW31" s="1066" t="str">
        <f>IFERROR(GOODS_N_SERVICES_2[[#This Row],[PRICES]]*GOODS_N_SERVICES_2[[#This Row],[ITEMS]],"")</f>
        <v/>
      </c>
    </row>
    <row r="32" spans="1:52">
      <c r="A32" s="1573"/>
      <c r="B32" s="1" t="s">
        <v>31473</v>
      </c>
      <c r="L32" s="1142" t="s">
        <v>31268</v>
      </c>
      <c r="M32" s="1139" t="s">
        <v>31260</v>
      </c>
      <c r="O32" s="1056" t="s">
        <v>23977</v>
      </c>
      <c r="P32" s="1125">
        <v>52</v>
      </c>
      <c r="Q32" s="1125">
        <v>50</v>
      </c>
      <c r="R32" s="803" t="s">
        <v>31307</v>
      </c>
      <c r="U32" s="793" t="s">
        <v>31551</v>
      </c>
      <c r="AB32" s="1058" t="s">
        <v>18563</v>
      </c>
      <c r="AC32" s="1059"/>
      <c r="AD32" s="1059" t="s">
        <v>18564</v>
      </c>
      <c r="AQ32" s="62" t="s">
        <v>18551</v>
      </c>
      <c r="AR32" s="797" t="s">
        <v>18565</v>
      </c>
      <c r="AS32" s="797"/>
      <c r="AT32" s="796" t="s">
        <v>18566</v>
      </c>
      <c r="AU32" s="797"/>
      <c r="AV32" s="797"/>
      <c r="AW32" s="796" t="str">
        <f>IFERROR(GOODS_N_SERVICES_2[[#This Row],[PRICES]]*GOODS_N_SERVICES_2[[#This Row],[ITEMS]],"")</f>
        <v/>
      </c>
    </row>
    <row r="33" spans="1:49">
      <c r="A33" s="1573"/>
      <c r="B33" s="1" t="s">
        <v>31474</v>
      </c>
      <c r="O33" s="1056" t="s">
        <v>25198</v>
      </c>
      <c r="P33" s="1125">
        <v>54</v>
      </c>
      <c r="Q33" s="1125">
        <v>52</v>
      </c>
      <c r="R33" s="803" t="s">
        <v>31310</v>
      </c>
      <c r="U33" s="793" t="s">
        <v>31552</v>
      </c>
      <c r="AB33" s="1058" t="s">
        <v>18568</v>
      </c>
      <c r="AC33" s="1059"/>
      <c r="AD33" s="1059" t="s">
        <v>18569</v>
      </c>
      <c r="AQ33" s="62" t="s">
        <v>18551</v>
      </c>
      <c r="AR33" s="282" t="s">
        <v>18570</v>
      </c>
      <c r="AS33" s="282"/>
      <c r="AT33" s="283" t="s">
        <v>18529</v>
      </c>
      <c r="AU33" s="282"/>
      <c r="AV33" s="282"/>
      <c r="AW33" s="283" t="str">
        <f>IFERROR(GOODS_N_SERVICES_2[[#This Row],[PRICES]]*GOODS_N_SERVICES_2[[#This Row],[ITEMS]],"")</f>
        <v/>
      </c>
    </row>
    <row r="34" spans="1:49">
      <c r="A34" s="1574"/>
      <c r="B34" s="1" t="s">
        <v>31475</v>
      </c>
      <c r="O34" s="1056" t="s">
        <v>25204</v>
      </c>
      <c r="P34" s="1125">
        <v>56</v>
      </c>
      <c r="Q34" s="1125">
        <v>54</v>
      </c>
      <c r="R34" s="803" t="s">
        <v>31314</v>
      </c>
      <c r="U34" s="793" t="s">
        <v>31553</v>
      </c>
      <c r="W34" s="1063"/>
      <c r="AB34" s="1058" t="s">
        <v>18573</v>
      </c>
      <c r="AC34" s="1059"/>
      <c r="AD34" s="1059" t="s">
        <v>18574</v>
      </c>
      <c r="AQ34" s="62" t="s">
        <v>18551</v>
      </c>
      <c r="AR34" s="797" t="s">
        <v>18575</v>
      </c>
      <c r="AS34" s="282" t="s">
        <v>10281</v>
      </c>
      <c r="AT34" s="796" t="s">
        <v>18576</v>
      </c>
      <c r="AU34" s="797"/>
      <c r="AV34" s="797"/>
      <c r="AW34" s="796" t="str">
        <f>IFERROR(GOODS_N_SERVICES_2[[#This Row],[PRICES]]*GOODS_N_SERVICES_2[[#This Row],[ITEMS]],"")</f>
        <v/>
      </c>
    </row>
    <row r="35" spans="1:49">
      <c r="A35" s="1575" t="s">
        <v>31510</v>
      </c>
      <c r="B35" s="1" t="s">
        <v>31511</v>
      </c>
      <c r="O35" s="1056" t="s">
        <v>23600</v>
      </c>
      <c r="P35" s="1125">
        <v>58</v>
      </c>
      <c r="Q35" s="1125">
        <v>56</v>
      </c>
      <c r="R35" s="803" t="s">
        <v>31274</v>
      </c>
      <c r="U35" s="793" t="s">
        <v>31554</v>
      </c>
      <c r="W35" s="1063"/>
      <c r="AB35" s="1058" t="s">
        <v>18570</v>
      </c>
      <c r="AC35" s="1059"/>
      <c r="AD35" s="1059" t="s">
        <v>18578</v>
      </c>
      <c r="AQ35" s="62" t="s">
        <v>18551</v>
      </c>
      <c r="AR35" s="1065" t="s">
        <v>18579</v>
      </c>
      <c r="AS35" s="282" t="s">
        <v>10281</v>
      </c>
      <c r="AT35" s="1066" t="s">
        <v>18580</v>
      </c>
      <c r="AU35" s="1065"/>
      <c r="AV35" s="1065"/>
      <c r="AW35" s="1066" t="str">
        <f>IFERROR(GOODS_N_SERVICES_2[[#This Row],[PRICES]]*GOODS_N_SERVICES_2[[#This Row],[ITEMS]],"")</f>
        <v/>
      </c>
    </row>
    <row r="36" spans="1:49">
      <c r="A36" s="1576"/>
      <c r="B36" s="548" t="s">
        <v>31476</v>
      </c>
      <c r="O36" s="1056" t="s">
        <v>23632</v>
      </c>
      <c r="P36" s="1125">
        <v>60</v>
      </c>
      <c r="Q36" s="1125">
        <v>58</v>
      </c>
      <c r="R36" s="803" t="s">
        <v>31277</v>
      </c>
      <c r="U36" s="793" t="s">
        <v>31555</v>
      </c>
      <c r="W36" s="1062"/>
      <c r="AB36" s="1058" t="s">
        <v>18582</v>
      </c>
      <c r="AC36" s="1059"/>
      <c r="AD36" s="1059" t="s">
        <v>18583</v>
      </c>
      <c r="AQ36" s="62" t="s">
        <v>18551</v>
      </c>
      <c r="AR36" s="797" t="s">
        <v>18584</v>
      </c>
      <c r="AS36" s="797"/>
      <c r="AT36" s="796" t="s">
        <v>18337</v>
      </c>
      <c r="AU36" s="797"/>
      <c r="AV36" s="797"/>
      <c r="AW36" s="796" t="str">
        <f>IFERROR(GOODS_N_SERVICES_2[[#This Row],[PRICES]]*GOODS_N_SERVICES_2[[#This Row],[ITEMS]],"")</f>
        <v/>
      </c>
    </row>
    <row r="37" spans="1:49">
      <c r="A37" s="1576"/>
      <c r="B37" s="548" t="s">
        <v>31477</v>
      </c>
      <c r="O37" s="1056" t="s">
        <v>25220</v>
      </c>
      <c r="P37" s="1125">
        <v>62</v>
      </c>
      <c r="Q37" s="1125">
        <v>60</v>
      </c>
      <c r="R37" s="803" t="s">
        <v>31280</v>
      </c>
      <c r="U37" s="793" t="s">
        <v>31556</v>
      </c>
      <c r="W37" s="1062"/>
      <c r="AB37" s="794" t="s">
        <v>18587</v>
      </c>
      <c r="AC37" s="795"/>
      <c r="AD37" s="795" t="s">
        <v>18588</v>
      </c>
      <c r="AQ37" s="62" t="s">
        <v>18551</v>
      </c>
      <c r="AR37" s="282" t="s">
        <v>18589</v>
      </c>
      <c r="AS37" s="282"/>
      <c r="AT37" s="283" t="s">
        <v>18529</v>
      </c>
      <c r="AU37" s="282"/>
      <c r="AV37" s="282"/>
      <c r="AW37" s="283" t="str">
        <f>IFERROR(GOODS_N_SERVICES_2[[#This Row],[PRICES]]*GOODS_N_SERVICES_2[[#This Row],[ITEMS]],"")</f>
        <v/>
      </c>
    </row>
    <row r="38" spans="1:49">
      <c r="A38" s="1576"/>
      <c r="B38" s="548" t="s">
        <v>31478</v>
      </c>
      <c r="O38" s="1056" t="s">
        <v>25227</v>
      </c>
      <c r="P38" s="1125">
        <v>64</v>
      </c>
      <c r="Q38" s="1125">
        <v>62</v>
      </c>
      <c r="R38" s="803" t="s">
        <v>31282</v>
      </c>
      <c r="W38" s="1062"/>
      <c r="AB38" s="794" t="s">
        <v>18590</v>
      </c>
      <c r="AC38" s="795"/>
      <c r="AD38" s="795" t="s">
        <v>18591</v>
      </c>
      <c r="AQ38" s="62" t="s">
        <v>18551</v>
      </c>
      <c r="AR38" s="797" t="s">
        <v>18592</v>
      </c>
      <c r="AS38" s="797"/>
      <c r="AT38" s="796">
        <v>0.01</v>
      </c>
      <c r="AU38" s="797"/>
      <c r="AV38" s="797"/>
      <c r="AW38" s="796">
        <f>IFERROR(GOODS_N_SERVICES_2[[#This Row],[PRICES]]*GOODS_N_SERVICES_2[[#This Row],[ITEMS]],"")</f>
        <v>0</v>
      </c>
    </row>
    <row r="39" spans="1:49">
      <c r="A39" s="1362" t="s">
        <v>31513</v>
      </c>
      <c r="B39" s="548" t="s">
        <v>31512</v>
      </c>
      <c r="O39" s="1056" t="s">
        <v>23691</v>
      </c>
      <c r="P39" s="1125">
        <v>66</v>
      </c>
      <c r="Q39" s="1125">
        <v>64</v>
      </c>
      <c r="R39" s="803" t="s">
        <v>31285</v>
      </c>
      <c r="W39" s="1062"/>
      <c r="AB39" s="1058" t="s">
        <v>18594</v>
      </c>
      <c r="AC39" s="1059"/>
      <c r="AD39" s="1059" t="s">
        <v>18595</v>
      </c>
      <c r="AQ39" s="62" t="s">
        <v>18551</v>
      </c>
      <c r="AR39" s="1065" t="s">
        <v>18596</v>
      </c>
      <c r="AS39" s="1065"/>
      <c r="AT39" s="1066" t="s">
        <v>18597</v>
      </c>
      <c r="AU39" s="1065"/>
      <c r="AV39" s="1065"/>
      <c r="AW39" s="1066" t="str">
        <f>IFERROR(GOODS_N_SERVICES_2[[#This Row],[PRICES]]*GOODS_N_SERVICES_2[[#This Row],[ITEMS]],"")</f>
        <v/>
      </c>
    </row>
    <row r="40" spans="1:49">
      <c r="A40" s="1362"/>
      <c r="B40" s="548" t="s">
        <v>31479</v>
      </c>
      <c r="O40" s="1056" t="s">
        <v>31289</v>
      </c>
      <c r="P40" s="1125">
        <v>69</v>
      </c>
      <c r="Q40" s="1125">
        <v>66</v>
      </c>
      <c r="R40" s="803" t="s">
        <v>31290</v>
      </c>
      <c r="W40" s="1062"/>
      <c r="AB40" s="1058" t="s">
        <v>18599</v>
      </c>
      <c r="AC40" s="1059"/>
      <c r="AD40" s="1059" t="s">
        <v>18600</v>
      </c>
      <c r="AQ40" s="62" t="s">
        <v>18551</v>
      </c>
      <c r="AR40" s="282" t="s">
        <v>18601</v>
      </c>
      <c r="AS40" s="282"/>
      <c r="AT40" s="283" t="s">
        <v>18602</v>
      </c>
      <c r="AU40" s="282"/>
      <c r="AV40" s="282"/>
      <c r="AW40" s="283" t="str">
        <f>IFERROR(GOODS_N_SERVICES_2[[#This Row],[PRICES]]*GOODS_N_SERVICES_2[[#This Row],[ITEMS]],"")</f>
        <v/>
      </c>
    </row>
    <row r="41" spans="1:49">
      <c r="A41" s="1362"/>
      <c r="B41" s="548" t="s">
        <v>31480</v>
      </c>
      <c r="O41" s="1056">
        <v>70</v>
      </c>
      <c r="P41" s="1125">
        <v>70</v>
      </c>
      <c r="Q41" s="1125">
        <v>69</v>
      </c>
      <c r="R41" s="803" t="s">
        <v>31293</v>
      </c>
      <c r="AB41" s="1058" t="s">
        <v>18604</v>
      </c>
      <c r="AC41" s="1059"/>
      <c r="AD41" s="1059" t="s">
        <v>18605</v>
      </c>
      <c r="AQ41" s="62" t="s">
        <v>18551</v>
      </c>
      <c r="AR41" s="1065" t="s">
        <v>18606</v>
      </c>
      <c r="AS41" s="1065"/>
      <c r="AT41" s="1066" t="s">
        <v>18607</v>
      </c>
      <c r="AU41" s="1065"/>
      <c r="AV41" s="1065"/>
      <c r="AW41" s="1066" t="str">
        <f>IFERROR(GOODS_N_SERVICES_2[[#This Row],[PRICES]]*GOODS_N_SERVICES_2[[#This Row],[ITEMS]],"")</f>
        <v/>
      </c>
    </row>
    <row r="42" spans="1:49">
      <c r="A42" s="1362"/>
      <c r="B42" s="548" t="s">
        <v>31481</v>
      </c>
      <c r="O42" s="1056" t="s">
        <v>25248</v>
      </c>
      <c r="P42" s="1125">
        <v>72</v>
      </c>
      <c r="Q42" s="1125">
        <v>70</v>
      </c>
      <c r="R42" s="803" t="s">
        <v>31296</v>
      </c>
      <c r="AB42" s="1058" t="s">
        <v>18609</v>
      </c>
      <c r="AC42" s="1059"/>
      <c r="AD42" s="1059" t="s">
        <v>18610</v>
      </c>
      <c r="AQ42" s="62" t="s">
        <v>18551</v>
      </c>
      <c r="AR42" s="797" t="s">
        <v>18611</v>
      </c>
      <c r="AS42" s="797"/>
      <c r="AT42" s="796" t="s">
        <v>18612</v>
      </c>
      <c r="AU42" s="797"/>
      <c r="AV42" s="797"/>
      <c r="AW42" s="796" t="str">
        <f>IFERROR(GOODS_N_SERVICES_2[[#This Row],[PRICES]]*GOODS_N_SERVICES_2[[#This Row],[ITEMS]],"")</f>
        <v/>
      </c>
    </row>
    <row r="43" spans="1:49" ht="16.5">
      <c r="A43" s="1541" t="s">
        <v>16738</v>
      </c>
      <c r="B43" s="1541"/>
      <c r="O43" s="1056" t="s">
        <v>25253</v>
      </c>
      <c r="P43" s="1125">
        <v>74</v>
      </c>
      <c r="Q43" s="1125">
        <v>72</v>
      </c>
      <c r="R43" s="803" t="s">
        <v>31299</v>
      </c>
      <c r="X43" s="1067"/>
      <c r="AB43" s="1058" t="s">
        <v>18614</v>
      </c>
      <c r="AC43" s="1059"/>
      <c r="AD43" s="1059" t="s">
        <v>18615</v>
      </c>
      <c r="AQ43" s="62" t="s">
        <v>18551</v>
      </c>
      <c r="AR43" s="1065" t="s">
        <v>18616</v>
      </c>
      <c r="AS43" s="1065"/>
      <c r="AT43" s="1066" t="s">
        <v>18617</v>
      </c>
      <c r="AU43" s="1065"/>
      <c r="AV43" s="1065"/>
      <c r="AW43" s="1066" t="str">
        <f>IFERROR(GOODS_N_SERVICES_2[[#This Row],[PRICES]]*GOODS_N_SERVICES_2[[#This Row],[ITEMS]],"")</f>
        <v/>
      </c>
    </row>
    <row r="44" spans="1:49">
      <c r="A44" s="1362" t="s">
        <v>31516</v>
      </c>
      <c r="B44" s="548" t="s">
        <v>31482</v>
      </c>
      <c r="O44" s="1056" t="s">
        <v>23827</v>
      </c>
      <c r="P44" s="1125">
        <v>76</v>
      </c>
      <c r="Q44" s="1125">
        <v>74</v>
      </c>
      <c r="R44" s="803" t="s">
        <v>31302</v>
      </c>
      <c r="X44" s="1068"/>
      <c r="AB44" s="794" t="s">
        <v>18620</v>
      </c>
      <c r="AC44" s="795"/>
      <c r="AD44" s="795" t="s">
        <v>18621</v>
      </c>
      <c r="AQ44" s="62" t="s">
        <v>18551</v>
      </c>
      <c r="AR44" s="797" t="s">
        <v>10840</v>
      </c>
      <c r="AS44" s="797"/>
      <c r="AT44" s="796" t="s">
        <v>18622</v>
      </c>
      <c r="AU44" s="797"/>
      <c r="AV44" s="797"/>
      <c r="AW44" s="796" t="str">
        <f>IFERROR(GOODS_N_SERVICES_2[[#This Row],[PRICES]]*GOODS_N_SERVICES_2[[#This Row],[ITEMS]],"")</f>
        <v/>
      </c>
    </row>
    <row r="45" spans="1:49">
      <c r="A45" s="1362"/>
      <c r="B45" s="548" t="s">
        <v>31483</v>
      </c>
      <c r="O45" s="1056" t="s">
        <v>25262</v>
      </c>
      <c r="P45" s="1125">
        <v>78</v>
      </c>
      <c r="Q45" s="1125">
        <v>76</v>
      </c>
      <c r="R45" s="803" t="s">
        <v>31305</v>
      </c>
      <c r="X45" s="1068"/>
      <c r="AB45" s="1058" t="s">
        <v>18589</v>
      </c>
      <c r="AC45" s="1059"/>
      <c r="AD45" s="1059" t="s">
        <v>18624</v>
      </c>
      <c r="AQ45" s="62" t="s">
        <v>18551</v>
      </c>
      <c r="AR45" s="1065" t="s">
        <v>18625</v>
      </c>
      <c r="AS45" s="1065"/>
      <c r="AT45" s="1066" t="s">
        <v>18626</v>
      </c>
      <c r="AU45" s="1065"/>
      <c r="AV45" s="1065"/>
      <c r="AW45" s="1066" t="str">
        <f>IFERROR(GOODS_N_SERVICES_2[[#This Row],[PRICES]]*GOODS_N_SERVICES_2[[#This Row],[ITEMS]],"")</f>
        <v/>
      </c>
    </row>
    <row r="46" spans="1:49">
      <c r="A46" s="1362" t="s">
        <v>31518</v>
      </c>
      <c r="B46" s="548" t="s">
        <v>31484</v>
      </c>
      <c r="O46" s="1056" t="s">
        <v>25268</v>
      </c>
      <c r="P46" s="1125">
        <v>80</v>
      </c>
      <c r="Q46" s="1125">
        <v>78</v>
      </c>
      <c r="R46" s="803" t="s">
        <v>18801</v>
      </c>
      <c r="X46" s="1068"/>
      <c r="AB46" s="1058" t="s">
        <v>18628</v>
      </c>
      <c r="AC46" s="1059"/>
      <c r="AD46" s="1059" t="s">
        <v>18629</v>
      </c>
      <c r="AQ46" s="62" t="s">
        <v>18551</v>
      </c>
      <c r="AR46" s="797" t="s">
        <v>18630</v>
      </c>
      <c r="AS46" s="797"/>
      <c r="AT46" s="796" t="s">
        <v>18631</v>
      </c>
      <c r="AU46" s="797"/>
      <c r="AV46" s="797"/>
      <c r="AW46" s="796" t="str">
        <f>IFERROR(GOODS_N_SERVICES_2[[#This Row],[PRICES]]*GOODS_N_SERVICES_2[[#This Row],[ITEMS]],"")</f>
        <v/>
      </c>
    </row>
    <row r="47" spans="1:49">
      <c r="A47" s="1362"/>
      <c r="B47" s="548" t="s">
        <v>31485</v>
      </c>
      <c r="O47" s="1056" t="s">
        <v>25275</v>
      </c>
      <c r="P47" s="1125">
        <v>82</v>
      </c>
      <c r="Q47" s="1125">
        <v>80</v>
      </c>
      <c r="R47" s="803" t="s">
        <v>31311</v>
      </c>
      <c r="X47" s="1068"/>
      <c r="AB47" s="1058" t="s">
        <v>18633</v>
      </c>
      <c r="AC47" s="1059"/>
      <c r="AD47" s="1059" t="s">
        <v>18634</v>
      </c>
      <c r="AQ47" s="62" t="s">
        <v>18551</v>
      </c>
      <c r="AR47" s="1065" t="s">
        <v>18635</v>
      </c>
      <c r="AS47" s="1065"/>
      <c r="AT47" s="1066" t="s">
        <v>18636</v>
      </c>
      <c r="AU47" s="1065"/>
      <c r="AV47" s="1065"/>
      <c r="AW47" s="1066" t="str">
        <f>IFERROR(GOODS_N_SERVICES_2[[#This Row],[PRICES]]*GOODS_N_SERVICES_2[[#This Row],[ITEMS]],"")</f>
        <v/>
      </c>
    </row>
    <row r="48" spans="1:49">
      <c r="A48" s="1362" t="s">
        <v>31517</v>
      </c>
      <c r="B48" s="548" t="s">
        <v>31486</v>
      </c>
      <c r="O48" s="1056">
        <v>83</v>
      </c>
      <c r="P48" s="1125">
        <v>83</v>
      </c>
      <c r="Q48" s="1125">
        <v>82</v>
      </c>
      <c r="R48" s="803" t="s">
        <v>19296</v>
      </c>
      <c r="W48" s="1069"/>
      <c r="X48" s="1068"/>
      <c r="AB48" s="794" t="s">
        <v>18638</v>
      </c>
      <c r="AC48" s="795"/>
      <c r="AD48" s="795" t="s">
        <v>18639</v>
      </c>
      <c r="AQ48" s="62" t="s">
        <v>18551</v>
      </c>
      <c r="AR48" s="797" t="s">
        <v>18640</v>
      </c>
      <c r="AS48" s="797"/>
      <c r="AT48" s="796" t="s">
        <v>18641</v>
      </c>
      <c r="AU48" s="797"/>
      <c r="AV48" s="797"/>
      <c r="AW48" s="796" t="str">
        <f>IFERROR(GOODS_N_SERVICES_2[[#This Row],[PRICES]]*GOODS_N_SERVICES_2[[#This Row],[ITEMS]],"")</f>
        <v/>
      </c>
    </row>
    <row r="49" spans="1:49">
      <c r="A49" s="1362"/>
      <c r="B49" s="548" t="s">
        <v>31487</v>
      </c>
      <c r="O49" s="1126" t="s">
        <v>31322</v>
      </c>
      <c r="P49" s="1125">
        <v>86</v>
      </c>
      <c r="Q49" s="1125">
        <v>83</v>
      </c>
      <c r="R49" s="1120" t="s">
        <v>31315</v>
      </c>
      <c r="W49" s="1069"/>
      <c r="X49" s="1068"/>
      <c r="AB49" s="1058" t="s">
        <v>18601</v>
      </c>
      <c r="AC49" s="1059"/>
      <c r="AD49" s="1059" t="s">
        <v>18643</v>
      </c>
      <c r="AQ49" s="62" t="s">
        <v>18551</v>
      </c>
      <c r="AR49" s="282" t="s">
        <v>18644</v>
      </c>
      <c r="AS49" s="282"/>
      <c r="AT49" s="283" t="s">
        <v>18529</v>
      </c>
      <c r="AU49" s="282"/>
      <c r="AV49" s="282"/>
      <c r="AW49" s="283" t="str">
        <f>IFERROR(GOODS_N_SERVICES_2[[#This Row],[PRICES]]*GOODS_N_SERVICES_2[[#This Row],[ITEMS]],"")</f>
        <v/>
      </c>
    </row>
    <row r="50" spans="1:49">
      <c r="A50" s="1362" t="s">
        <v>18837</v>
      </c>
      <c r="B50" s="548" t="s">
        <v>31488</v>
      </c>
      <c r="O50" s="1126" t="s">
        <v>25291</v>
      </c>
      <c r="P50" s="1125">
        <v>88</v>
      </c>
      <c r="Q50" s="1125">
        <v>86</v>
      </c>
      <c r="R50" s="1120" t="s">
        <v>31316</v>
      </c>
      <c r="W50" s="923"/>
      <c r="X50" s="1068"/>
      <c r="AB50" s="1058" t="s">
        <v>883</v>
      </c>
      <c r="AC50" s="1059"/>
      <c r="AD50" s="1059" t="s">
        <v>18646</v>
      </c>
      <c r="AQ50" s="62" t="s">
        <v>18551</v>
      </c>
      <c r="AR50" s="797" t="s">
        <v>18647</v>
      </c>
      <c r="AS50" s="797"/>
      <c r="AT50" s="796" t="s">
        <v>18648</v>
      </c>
      <c r="AU50" s="797"/>
      <c r="AV50" s="797"/>
      <c r="AW50" s="796" t="str">
        <f>IFERROR(GOODS_N_SERVICES_2[[#This Row],[PRICES]]*GOODS_N_SERVICES_2[[#This Row],[ITEMS]],"")</f>
        <v/>
      </c>
    </row>
    <row r="51" spans="1:49">
      <c r="A51" s="1362"/>
      <c r="B51" s="548" t="s">
        <v>31489</v>
      </c>
      <c r="O51" s="1126" t="s">
        <v>25298</v>
      </c>
      <c r="P51" s="1125">
        <v>90</v>
      </c>
      <c r="Q51" s="1125">
        <v>88</v>
      </c>
      <c r="R51" s="795" t="s">
        <v>31318</v>
      </c>
      <c r="W51" s="1069"/>
      <c r="X51" s="1068"/>
      <c r="AB51" s="794" t="s">
        <v>18650</v>
      </c>
      <c r="AC51" s="795"/>
      <c r="AD51" s="795" t="s">
        <v>18651</v>
      </c>
      <c r="AQ51" s="62" t="s">
        <v>18551</v>
      </c>
      <c r="AR51" s="1065" t="s">
        <v>18652</v>
      </c>
      <c r="AS51" s="1065"/>
      <c r="AT51" s="1066" t="s">
        <v>18653</v>
      </c>
      <c r="AU51" s="1065"/>
      <c r="AV51" s="1065"/>
      <c r="AW51" s="1066" t="str">
        <f>IFERROR(GOODS_N_SERVICES_2[[#This Row],[PRICES]]*GOODS_N_SERVICES_2[[#This Row],[ITEMS]],"")</f>
        <v/>
      </c>
    </row>
    <row r="52" spans="1:49">
      <c r="A52" s="1362" t="s">
        <v>31519</v>
      </c>
      <c r="B52" s="548" t="s">
        <v>31490</v>
      </c>
      <c r="O52" s="1126" t="s">
        <v>25305</v>
      </c>
      <c r="P52" s="1125">
        <v>92</v>
      </c>
      <c r="Q52" s="1125">
        <v>90</v>
      </c>
      <c r="R52" s="795" t="s">
        <v>19058</v>
      </c>
      <c r="W52" s="1069"/>
      <c r="X52" s="1068"/>
      <c r="AB52" s="1058" t="s">
        <v>18655</v>
      </c>
      <c r="AC52" s="1059"/>
      <c r="AD52" s="1059" t="s">
        <v>18656</v>
      </c>
      <c r="AQ52" s="62" t="s">
        <v>18551</v>
      </c>
      <c r="AR52" s="282" t="s">
        <v>18657</v>
      </c>
      <c r="AS52" s="282"/>
      <c r="AT52" s="283" t="s">
        <v>18529</v>
      </c>
      <c r="AU52" s="282"/>
      <c r="AV52" s="282"/>
      <c r="AW52" s="283" t="str">
        <f>IFERROR(GOODS_N_SERVICES_2[[#This Row],[PRICES]]*GOODS_N_SERVICES_2[[#This Row],[ITEMS]],"")</f>
        <v/>
      </c>
    </row>
    <row r="53" spans="1:49">
      <c r="A53" s="1362"/>
      <c r="B53" s="548" t="s">
        <v>31491</v>
      </c>
      <c r="O53" s="1126" t="s">
        <v>25310</v>
      </c>
      <c r="P53" s="1125">
        <v>94</v>
      </c>
      <c r="Q53" s="1125">
        <v>92</v>
      </c>
      <c r="R53" s="795" t="s">
        <v>31319</v>
      </c>
      <c r="W53" s="1069"/>
      <c r="X53" s="1068"/>
      <c r="AB53" s="1058" t="s">
        <v>18660</v>
      </c>
      <c r="AC53" s="1059"/>
      <c r="AD53" s="1059" t="s">
        <v>18661</v>
      </c>
      <c r="AQ53" s="62" t="s">
        <v>18551</v>
      </c>
      <c r="AR53" s="1065" t="s">
        <v>18662</v>
      </c>
      <c r="AS53" s="1065"/>
      <c r="AT53" s="1066" t="s">
        <v>18663</v>
      </c>
      <c r="AU53" s="1065"/>
      <c r="AV53" s="1065"/>
      <c r="AW53" s="1066" t="str">
        <f>IFERROR(GOODS_N_SERVICES_2[[#This Row],[PRICES]]*GOODS_N_SERVICES_2[[#This Row],[ITEMS]],"")</f>
        <v/>
      </c>
    </row>
    <row r="54" spans="1:49">
      <c r="A54" s="1541" t="s">
        <v>16739</v>
      </c>
      <c r="B54" s="1541"/>
      <c r="O54" s="1126" t="s">
        <v>31323</v>
      </c>
      <c r="P54" s="1125">
        <v>97</v>
      </c>
      <c r="Q54" s="1125">
        <v>94</v>
      </c>
      <c r="R54" s="795" t="s">
        <v>31320</v>
      </c>
      <c r="W54" s="1069"/>
      <c r="X54" s="1068"/>
      <c r="AB54" s="794" t="s">
        <v>18665</v>
      </c>
      <c r="AC54" s="795"/>
      <c r="AD54" s="795" t="s">
        <v>18666</v>
      </c>
      <c r="AQ54" s="62" t="s">
        <v>18551</v>
      </c>
      <c r="AR54" s="797" t="s">
        <v>18667</v>
      </c>
      <c r="AS54" s="797"/>
      <c r="AT54" s="796" t="s">
        <v>18668</v>
      </c>
      <c r="AU54" s="797"/>
      <c r="AV54" s="797"/>
      <c r="AW54" s="796" t="str">
        <f>IFERROR(GOODS_N_SERVICES_2[[#This Row],[PRICES]]*GOODS_N_SERVICES_2[[#This Row],[ITEMS]],"")</f>
        <v/>
      </c>
    </row>
    <row r="55" spans="1:49">
      <c r="A55" s="1362" t="s">
        <v>39</v>
      </c>
      <c r="B55" s="548" t="s">
        <v>31492</v>
      </c>
      <c r="O55" s="1126" t="s">
        <v>31324</v>
      </c>
      <c r="P55" s="1125">
        <v>99</v>
      </c>
      <c r="Q55" s="1125">
        <v>97</v>
      </c>
      <c r="R55" s="795" t="s">
        <v>31321</v>
      </c>
      <c r="W55" s="923"/>
      <c r="X55" s="1068"/>
      <c r="AB55" s="1058" t="s">
        <v>18670</v>
      </c>
      <c r="AC55" s="1059"/>
      <c r="AD55" s="1059" t="s">
        <v>18671</v>
      </c>
      <c r="AQ55" s="62" t="s">
        <v>18551</v>
      </c>
      <c r="AR55" s="1065" t="s">
        <v>18672</v>
      </c>
      <c r="AS55" s="1065"/>
      <c r="AT55" s="1066" t="s">
        <v>18337</v>
      </c>
      <c r="AU55" s="1065"/>
      <c r="AV55" s="1065"/>
      <c r="AW55" s="1066" t="str">
        <f>IFERROR(GOODS_N_SERVICES_2[[#This Row],[PRICES]]*GOODS_N_SERVICES_2[[#This Row],[ITEMS]],"")</f>
        <v/>
      </c>
    </row>
    <row r="56" spans="1:49">
      <c r="A56" s="1362"/>
      <c r="B56" s="548" t="s">
        <v>31493</v>
      </c>
      <c r="O56" s="1060">
        <v>100</v>
      </c>
      <c r="P56" s="1127">
        <v>100</v>
      </c>
      <c r="Q56" s="1128">
        <v>99</v>
      </c>
      <c r="R56" s="797"/>
      <c r="W56" s="1063"/>
      <c r="X56" s="1068"/>
      <c r="AB56" s="1058" t="s">
        <v>18674</v>
      </c>
      <c r="AC56" s="1059"/>
      <c r="AD56" s="1059" t="s">
        <v>18675</v>
      </c>
      <c r="AQ56" s="62" t="s">
        <v>18551</v>
      </c>
      <c r="AR56" s="797" t="s">
        <v>18676</v>
      </c>
      <c r="AS56" s="797"/>
      <c r="AT56" s="796">
        <v>0.5</v>
      </c>
      <c r="AU56" s="797"/>
      <c r="AV56" s="797"/>
      <c r="AW56" s="796">
        <f>IFERROR(GOODS_N_SERVICES_2[[#This Row],[PRICES]]*GOODS_N_SERVICES_2[[#This Row],[ITEMS]],"")</f>
        <v>0</v>
      </c>
    </row>
    <row r="57" spans="1:49">
      <c r="A57" s="1362"/>
      <c r="B57" s="548" t="s">
        <v>31494</v>
      </c>
      <c r="W57" s="1063"/>
      <c r="X57" s="1068"/>
      <c r="AB57" s="1058" t="s">
        <v>18678</v>
      </c>
      <c r="AC57" s="1059"/>
      <c r="AD57" s="1059" t="s">
        <v>18679</v>
      </c>
      <c r="AQ57" s="62" t="s">
        <v>18551</v>
      </c>
      <c r="AR57" s="1065" t="s">
        <v>18680</v>
      </c>
      <c r="AS57" s="1065"/>
      <c r="AT57" s="1066" t="s">
        <v>18517</v>
      </c>
      <c r="AU57" s="1065"/>
      <c r="AV57" s="1065"/>
      <c r="AW57" s="1066" t="str">
        <f>IFERROR(GOODS_N_SERVICES_2[[#This Row],[PRICES]]*GOODS_N_SERVICES_2[[#This Row],[ITEMS]],"")</f>
        <v/>
      </c>
    </row>
    <row r="58" spans="1:49">
      <c r="A58" s="1362"/>
      <c r="B58" s="548" t="s">
        <v>31495</v>
      </c>
      <c r="W58" s="1062"/>
      <c r="X58" s="1068"/>
      <c r="AB58" s="1058" t="s">
        <v>18683</v>
      </c>
      <c r="AC58" s="1059"/>
      <c r="AD58" s="1059" t="s">
        <v>18684</v>
      </c>
      <c r="AQ58" s="62" t="s">
        <v>18551</v>
      </c>
      <c r="AR58" s="797" t="s">
        <v>18685</v>
      </c>
      <c r="AS58" s="797"/>
      <c r="AT58" s="796" t="s">
        <v>18686</v>
      </c>
      <c r="AU58" s="797"/>
      <c r="AV58" s="797"/>
      <c r="AW58" s="796" t="str">
        <f>IFERROR(GOODS_N_SERVICES_2[[#This Row],[PRICES]]*GOODS_N_SERVICES_2[[#This Row],[ITEMS]],"")</f>
        <v/>
      </c>
    </row>
    <row r="59" spans="1:49">
      <c r="A59" s="1362" t="s">
        <v>55</v>
      </c>
      <c r="B59" s="548" t="s">
        <v>31496</v>
      </c>
      <c r="W59" s="1062"/>
      <c r="X59" s="1068"/>
      <c r="AB59" s="794" t="s">
        <v>18688</v>
      </c>
      <c r="AC59" s="795"/>
      <c r="AD59" s="795" t="s">
        <v>18689</v>
      </c>
      <c r="AQ59" s="62" t="s">
        <v>18690</v>
      </c>
      <c r="AR59" s="280" t="s">
        <v>18690</v>
      </c>
      <c r="AS59" s="280"/>
      <c r="AT59" s="281" t="s">
        <v>10301</v>
      </c>
      <c r="AU59" s="280"/>
      <c r="AV59" s="280"/>
      <c r="AW59" s="281" t="str">
        <f>IFERROR(GOODS_N_SERVICES_2[[#This Row],[PRICES]]*GOODS_N_SERVICES_2[[#This Row],[ITEMS]],"")</f>
        <v/>
      </c>
    </row>
    <row r="60" spans="1:49">
      <c r="A60" s="1362"/>
      <c r="B60" s="548" t="s">
        <v>31497</v>
      </c>
      <c r="W60" s="1062"/>
      <c r="X60" s="1068"/>
      <c r="AB60" s="1058" t="s">
        <v>18616</v>
      </c>
      <c r="AC60" s="1059"/>
      <c r="AD60" s="1059" t="s">
        <v>18692</v>
      </c>
      <c r="AQ60" s="62" t="s">
        <v>18690</v>
      </c>
      <c r="AR60" s="797" t="s">
        <v>18693</v>
      </c>
      <c r="AS60" s="797"/>
      <c r="AT60" s="796" t="s">
        <v>18245</v>
      </c>
      <c r="AU60" s="797"/>
      <c r="AV60" s="797"/>
      <c r="AW60" s="796" t="str">
        <f>IFERROR(GOODS_N_SERVICES_2[[#This Row],[PRICES]]*GOODS_N_SERVICES_2[[#This Row],[ITEMS]],"")</f>
        <v/>
      </c>
    </row>
    <row r="61" spans="1:49">
      <c r="A61" s="1362"/>
      <c r="B61" s="548" t="s">
        <v>31498</v>
      </c>
      <c r="W61" s="1062"/>
      <c r="AB61" s="1058" t="s">
        <v>10840</v>
      </c>
      <c r="AC61" s="1059"/>
      <c r="AD61" s="1059" t="s">
        <v>18695</v>
      </c>
      <c r="AQ61" s="62" t="s">
        <v>18690</v>
      </c>
      <c r="AR61" s="797" t="s">
        <v>18696</v>
      </c>
      <c r="AS61" s="797"/>
      <c r="AT61" s="796" t="s">
        <v>18697</v>
      </c>
      <c r="AU61" s="797"/>
      <c r="AV61" s="797"/>
      <c r="AW61" s="796" t="str">
        <f>IFERROR(GOODS_N_SERVICES_2[[#This Row],[PRICES]]*GOODS_N_SERVICES_2[[#This Row],[ITEMS]],"")</f>
        <v/>
      </c>
    </row>
    <row r="62" spans="1:49">
      <c r="A62" s="1362" t="s">
        <v>21</v>
      </c>
      <c r="B62" s="548" t="s">
        <v>31499</v>
      </c>
      <c r="W62" s="1062"/>
      <c r="AB62" s="1058" t="s">
        <v>18699</v>
      </c>
      <c r="AC62" s="1059"/>
      <c r="AD62" s="1059" t="s">
        <v>18700</v>
      </c>
      <c r="AQ62" s="62" t="s">
        <v>18690</v>
      </c>
      <c r="AR62" s="797" t="s">
        <v>18701</v>
      </c>
      <c r="AS62" s="797"/>
      <c r="AT62" s="796" t="s">
        <v>18702</v>
      </c>
      <c r="AU62" s="797"/>
      <c r="AV62" s="797"/>
      <c r="AW62" s="796" t="str">
        <f>IFERROR(GOODS_N_SERVICES_2[[#This Row],[PRICES]]*GOODS_N_SERVICES_2[[#This Row],[ITEMS]],"")</f>
        <v/>
      </c>
    </row>
    <row r="63" spans="1:49">
      <c r="A63" s="1362"/>
      <c r="B63" s="548" t="s">
        <v>31500</v>
      </c>
      <c r="W63" s="1062"/>
      <c r="AB63" s="1058" t="s">
        <v>18704</v>
      </c>
      <c r="AC63" s="1059"/>
      <c r="AD63" s="1059" t="s">
        <v>18705</v>
      </c>
      <c r="AQ63" s="62" t="s">
        <v>18690</v>
      </c>
      <c r="AR63" s="797" t="s">
        <v>18706</v>
      </c>
      <c r="AS63" s="282" t="s">
        <v>10281</v>
      </c>
      <c r="AT63" s="796" t="s">
        <v>18707</v>
      </c>
      <c r="AU63" s="797"/>
      <c r="AV63" s="797"/>
      <c r="AW63" s="796" t="str">
        <f>IFERROR(GOODS_N_SERVICES_2[[#This Row],[PRICES]]*GOODS_N_SERVICES_2[[#This Row],[ITEMS]],"")</f>
        <v/>
      </c>
    </row>
    <row r="64" spans="1:49">
      <c r="A64" s="1362"/>
      <c r="B64" s="548" t="s">
        <v>31501</v>
      </c>
      <c r="W64" s="1062"/>
      <c r="AB64" s="794" t="s">
        <v>18709</v>
      </c>
      <c r="AC64" s="795"/>
      <c r="AD64" s="795" t="s">
        <v>18710</v>
      </c>
      <c r="AQ64" s="62" t="s">
        <v>18690</v>
      </c>
      <c r="AR64" s="797" t="s">
        <v>18711</v>
      </c>
      <c r="AS64" s="797"/>
      <c r="AT64" s="796" t="s">
        <v>18712</v>
      </c>
      <c r="AU64" s="797"/>
      <c r="AV64" s="797"/>
      <c r="AW64" s="796" t="str">
        <f>IFERROR(GOODS_N_SERVICES_2[[#This Row],[PRICES]]*GOODS_N_SERVICES_2[[#This Row],[ITEMS]],"")</f>
        <v/>
      </c>
    </row>
    <row r="65" spans="1:49">
      <c r="A65" s="1362" t="s">
        <v>17</v>
      </c>
      <c r="B65" s="548" t="s">
        <v>31502</v>
      </c>
      <c r="W65" s="923"/>
      <c r="AB65" s="1058" t="s">
        <v>18714</v>
      </c>
      <c r="AC65" s="1059"/>
      <c r="AD65" s="1059" t="s">
        <v>18715</v>
      </c>
      <c r="AQ65" s="62" t="s">
        <v>18716</v>
      </c>
      <c r="AR65" s="280" t="s">
        <v>18716</v>
      </c>
      <c r="AS65" s="280"/>
      <c r="AT65" s="281"/>
      <c r="AU65" s="280"/>
      <c r="AV65" s="280"/>
      <c r="AW65" s="281">
        <f>IFERROR(GOODS_N_SERVICES_2[[#This Row],[PRICES]]*GOODS_N_SERVICES_2[[#This Row],[ITEMS]],"")</f>
        <v>0</v>
      </c>
    </row>
    <row r="66" spans="1:49">
      <c r="A66" s="1362"/>
      <c r="B66" s="548" t="s">
        <v>31503</v>
      </c>
      <c r="W66" s="1063"/>
      <c r="AB66" s="794" t="s">
        <v>18718</v>
      </c>
      <c r="AC66" s="795"/>
      <c r="AD66" s="795" t="s">
        <v>18719</v>
      </c>
      <c r="AQ66" s="62" t="s">
        <v>18716</v>
      </c>
      <c r="AR66" s="797" t="s">
        <v>18514</v>
      </c>
      <c r="AS66" s="797"/>
      <c r="AT66" s="796" t="s">
        <v>18720</v>
      </c>
      <c r="AU66" s="797"/>
      <c r="AV66" s="797"/>
      <c r="AW66" s="796" t="str">
        <f>IFERROR(GOODS_N_SERVICES_2[[#This Row],[PRICES]]*GOODS_N_SERVICES_2[[#This Row],[ITEMS]],"")</f>
        <v/>
      </c>
    </row>
    <row r="67" spans="1:49">
      <c r="A67" s="1362"/>
      <c r="B67" s="548" t="s">
        <v>31504</v>
      </c>
      <c r="W67" s="1063"/>
      <c r="AB67" s="1058" t="s">
        <v>18722</v>
      </c>
      <c r="AC67" s="1059"/>
      <c r="AD67" s="1059" t="s">
        <v>18723</v>
      </c>
      <c r="AQ67" s="62" t="s">
        <v>18716</v>
      </c>
      <c r="AR67" s="1065" t="s">
        <v>18724</v>
      </c>
      <c r="AS67" s="1065"/>
      <c r="AT67" s="1066">
        <v>0.2</v>
      </c>
      <c r="AU67" s="1065"/>
      <c r="AV67" s="1065"/>
      <c r="AW67" s="1066">
        <f>IFERROR(GOODS_N_SERVICES_2[[#This Row],[PRICES]]*GOODS_N_SERVICES_2[[#This Row],[ITEMS]],"")</f>
        <v>0</v>
      </c>
    </row>
    <row r="68" spans="1:49">
      <c r="A68" s="1362" t="s">
        <v>845</v>
      </c>
      <c r="B68" s="548" t="s">
        <v>31505</v>
      </c>
      <c r="W68" s="1062"/>
      <c r="AB68" s="1058" t="s">
        <v>18625</v>
      </c>
      <c r="AC68" s="1059"/>
      <c r="AD68" s="1059" t="s">
        <v>18726</v>
      </c>
      <c r="AQ68" s="62" t="s">
        <v>18716</v>
      </c>
      <c r="AR68" s="797" t="s">
        <v>18727</v>
      </c>
      <c r="AS68" s="797"/>
      <c r="AT68" s="796" t="s">
        <v>18728</v>
      </c>
      <c r="AU68" s="797"/>
      <c r="AV68" s="797"/>
      <c r="AW68" s="796" t="str">
        <f>IFERROR(GOODS_N_SERVICES_2[[#This Row],[PRICES]]*GOODS_N_SERVICES_2[[#This Row],[ITEMS]],"")</f>
        <v/>
      </c>
    </row>
    <row r="69" spans="1:49">
      <c r="A69" s="1362"/>
      <c r="B69" s="548" t="s">
        <v>31506</v>
      </c>
      <c r="W69" s="1062"/>
      <c r="AB69" s="1058" t="s">
        <v>18730</v>
      </c>
      <c r="AC69" s="1059"/>
      <c r="AD69" s="1059" t="s">
        <v>18731</v>
      </c>
      <c r="AQ69" s="62" t="s">
        <v>18716</v>
      </c>
      <c r="AR69" s="1065" t="s">
        <v>449</v>
      </c>
      <c r="AS69" s="1065"/>
      <c r="AT69" s="1066">
        <v>0.2</v>
      </c>
      <c r="AU69" s="1065"/>
      <c r="AV69" s="1065"/>
      <c r="AW69" s="1066">
        <f>IFERROR(GOODS_N_SERVICES_2[[#This Row],[PRICES]]*GOODS_N_SERVICES_2[[#This Row],[ITEMS]],"")</f>
        <v>0</v>
      </c>
    </row>
    <row r="70" spans="1:49">
      <c r="A70" s="1362"/>
      <c r="B70" s="548" t="s">
        <v>31507</v>
      </c>
      <c r="W70" s="1062"/>
      <c r="AB70" s="794" t="s">
        <v>18733</v>
      </c>
      <c r="AC70" s="795"/>
      <c r="AD70" s="795" t="s">
        <v>18734</v>
      </c>
      <c r="AQ70" s="62" t="s">
        <v>18716</v>
      </c>
      <c r="AR70" s="797" t="s">
        <v>18735</v>
      </c>
      <c r="AS70" s="797"/>
      <c r="AT70" s="796">
        <v>0.5</v>
      </c>
      <c r="AU70" s="797"/>
      <c r="AV70" s="797"/>
      <c r="AW70" s="796">
        <f>IFERROR(GOODS_N_SERVICES_2[[#This Row],[PRICES]]*GOODS_N_SERVICES_2[[#This Row],[ITEMS]],"")</f>
        <v>0</v>
      </c>
    </row>
    <row r="71" spans="1:49">
      <c r="W71" s="1062"/>
      <c r="AB71" s="1058" t="s">
        <v>18644</v>
      </c>
      <c r="AC71" s="1059"/>
      <c r="AD71" s="1059" t="s">
        <v>18738</v>
      </c>
      <c r="AQ71" s="62" t="s">
        <v>18716</v>
      </c>
      <c r="AR71" s="1065" t="s">
        <v>18739</v>
      </c>
      <c r="AS71" s="1065"/>
      <c r="AT71" s="1066">
        <v>0.1</v>
      </c>
      <c r="AU71" s="1065"/>
      <c r="AV71" s="1065"/>
      <c r="AW71" s="1066">
        <f>IFERROR(GOODS_N_SERVICES_2[[#This Row],[PRICES]]*GOODS_N_SERVICES_2[[#This Row],[ITEMS]],"")</f>
        <v>0</v>
      </c>
    </row>
    <row r="72" spans="1:49">
      <c r="W72" s="1062"/>
      <c r="AB72" s="794" t="s">
        <v>18741</v>
      </c>
      <c r="AC72" s="795"/>
      <c r="AD72" s="795" t="s">
        <v>18742</v>
      </c>
      <c r="AQ72" s="62" t="s">
        <v>18716</v>
      </c>
      <c r="AR72" s="797" t="s">
        <v>18688</v>
      </c>
      <c r="AS72" s="797"/>
      <c r="AT72" s="796" t="s">
        <v>18743</v>
      </c>
      <c r="AU72" s="797"/>
      <c r="AV72" s="797"/>
      <c r="AW72" s="796" t="str">
        <f>IFERROR(GOODS_N_SERVICES_2[[#This Row],[PRICES]]*GOODS_N_SERVICES_2[[#This Row],[ITEMS]],"")</f>
        <v/>
      </c>
    </row>
    <row r="73" spans="1:49">
      <c r="W73" s="1062"/>
      <c r="AB73" s="1058" t="s">
        <v>18745</v>
      </c>
      <c r="AC73" s="1059"/>
      <c r="AD73" s="1059" t="s">
        <v>18746</v>
      </c>
      <c r="AQ73" s="62" t="s">
        <v>18716</v>
      </c>
      <c r="AR73" s="1065" t="s">
        <v>18747</v>
      </c>
      <c r="AS73" s="1065"/>
      <c r="AT73" s="1066">
        <v>0.5</v>
      </c>
      <c r="AU73" s="1065"/>
      <c r="AV73" s="1065"/>
      <c r="AW73" s="1066">
        <f>IFERROR(GOODS_N_SERVICES_2[[#This Row],[PRICES]]*GOODS_N_SERVICES_2[[#This Row],[ITEMS]],"")</f>
        <v>0</v>
      </c>
    </row>
    <row r="74" spans="1:49">
      <c r="W74" s="1062"/>
      <c r="AB74" s="1058" t="s">
        <v>18749</v>
      </c>
      <c r="AC74" s="1059"/>
      <c r="AD74" s="1059" t="s">
        <v>18750</v>
      </c>
      <c r="AQ74" s="62" t="s">
        <v>18716</v>
      </c>
      <c r="AR74" s="797" t="s">
        <v>18751</v>
      </c>
      <c r="AS74" s="797"/>
      <c r="AT74" s="796">
        <v>0.05</v>
      </c>
      <c r="AU74" s="797"/>
      <c r="AV74" s="797"/>
      <c r="AW74" s="796">
        <f>IFERROR(GOODS_N_SERVICES_2[[#This Row],[PRICES]]*GOODS_N_SERVICES_2[[#This Row],[ITEMS]],"")</f>
        <v>0</v>
      </c>
    </row>
    <row r="75" spans="1:49">
      <c r="W75" s="923"/>
      <c r="AB75" s="1058" t="s">
        <v>18657</v>
      </c>
      <c r="AC75" s="1059"/>
      <c r="AD75" s="1059" t="s">
        <v>18753</v>
      </c>
      <c r="AQ75" s="62" t="s">
        <v>18716</v>
      </c>
      <c r="AR75" s="1065" t="s">
        <v>18754</v>
      </c>
      <c r="AS75" s="1065"/>
      <c r="AT75" s="1066">
        <v>0.5</v>
      </c>
      <c r="AU75" s="1065"/>
      <c r="AV75" s="1065"/>
      <c r="AW75" s="1066">
        <f>IFERROR(GOODS_N_SERVICES_2[[#This Row],[PRICES]]*GOODS_N_SERVICES_2[[#This Row],[ITEMS]],"")</f>
        <v>0</v>
      </c>
    </row>
    <row r="76" spans="1:49">
      <c r="W76" s="1063"/>
      <c r="AB76" s="1058" t="s">
        <v>18756</v>
      </c>
      <c r="AC76" s="1059"/>
      <c r="AD76" s="1059" t="s">
        <v>18757</v>
      </c>
      <c r="AQ76" s="62" t="s">
        <v>18716</v>
      </c>
      <c r="AR76" s="797" t="s">
        <v>18758</v>
      </c>
      <c r="AS76" s="797"/>
      <c r="AT76" s="796" t="s">
        <v>18759</v>
      </c>
      <c r="AU76" s="797"/>
      <c r="AV76" s="797"/>
      <c r="AW76" s="796" t="str">
        <f>IFERROR(GOODS_N_SERVICES_2[[#This Row],[PRICES]]*GOODS_N_SERVICES_2[[#This Row],[ITEMS]],"")</f>
        <v/>
      </c>
    </row>
    <row r="77" spans="1:49">
      <c r="W77" s="1063"/>
      <c r="AB77" s="794" t="s">
        <v>10539</v>
      </c>
      <c r="AC77" s="795"/>
      <c r="AD77" s="795" t="s">
        <v>18761</v>
      </c>
      <c r="AQ77" s="62" t="s">
        <v>18716</v>
      </c>
      <c r="AR77" s="1065" t="s">
        <v>18474</v>
      </c>
      <c r="AS77" s="1065"/>
      <c r="AT77" s="1066" t="s">
        <v>18762</v>
      </c>
      <c r="AU77" s="1065"/>
      <c r="AV77" s="1065"/>
      <c r="AW77" s="1066" t="str">
        <f>IFERROR(GOODS_N_SERVICES_2[[#This Row],[PRICES]]*GOODS_N_SERVICES_2[[#This Row],[ITEMS]],"")</f>
        <v/>
      </c>
    </row>
    <row r="78" spans="1:49">
      <c r="W78" s="1062"/>
      <c r="AB78" s="1058" t="s">
        <v>18764</v>
      </c>
      <c r="AC78" s="1059"/>
      <c r="AD78" s="1059" t="s">
        <v>18765</v>
      </c>
      <c r="AQ78" s="62" t="s">
        <v>18716</v>
      </c>
      <c r="AR78" s="797" t="s">
        <v>18766</v>
      </c>
      <c r="AS78" s="797"/>
      <c r="AT78" s="796" t="s">
        <v>18767</v>
      </c>
      <c r="AU78" s="797"/>
      <c r="AV78" s="797"/>
      <c r="AW78" s="796" t="str">
        <f>IFERROR(GOODS_N_SERVICES_2[[#This Row],[PRICES]]*GOODS_N_SERVICES_2[[#This Row],[ITEMS]],"")</f>
        <v/>
      </c>
    </row>
    <row r="79" spans="1:49">
      <c r="W79" s="1062"/>
      <c r="AB79" s="794" t="s">
        <v>18769</v>
      </c>
      <c r="AC79" s="795"/>
      <c r="AD79" s="795" t="s">
        <v>18770</v>
      </c>
      <c r="AQ79" s="62" t="s">
        <v>18716</v>
      </c>
      <c r="AR79" s="1065" t="s">
        <v>18771</v>
      </c>
      <c r="AS79" s="1065"/>
      <c r="AT79" s="1066" t="s">
        <v>18772</v>
      </c>
      <c r="AU79" s="1065"/>
      <c r="AV79" s="1065"/>
      <c r="AW79" s="1066" t="str">
        <f>IFERROR(GOODS_N_SERVICES_2[[#This Row],[PRICES]]*GOODS_N_SERVICES_2[[#This Row],[ITEMS]],"")</f>
        <v/>
      </c>
    </row>
    <row r="80" spans="1:49">
      <c r="W80" s="1062"/>
      <c r="AB80" s="1058" t="s">
        <v>18774</v>
      </c>
      <c r="AC80" s="1059"/>
      <c r="AD80" s="1059" t="s">
        <v>18775</v>
      </c>
      <c r="AQ80" s="62" t="s">
        <v>18776</v>
      </c>
      <c r="AR80" s="280" t="s">
        <v>18776</v>
      </c>
      <c r="AS80" s="280"/>
      <c r="AT80" s="281"/>
      <c r="AU80" s="280"/>
      <c r="AV80" s="280"/>
      <c r="AW80" s="281">
        <f>IFERROR(GOODS_N_SERVICES_2[[#This Row],[PRICES]]*GOODS_N_SERVICES_2[[#This Row],[ITEMS]],"")</f>
        <v>0</v>
      </c>
    </row>
    <row r="81" spans="23:49">
      <c r="W81" s="1062"/>
      <c r="AB81" s="794" t="s">
        <v>18779</v>
      </c>
      <c r="AC81" s="795"/>
      <c r="AD81" s="795" t="s">
        <v>18780</v>
      </c>
      <c r="AQ81" s="62" t="s">
        <v>18776</v>
      </c>
      <c r="AR81" s="1065" t="s">
        <v>18506</v>
      </c>
      <c r="AS81" s="1065"/>
      <c r="AT81" s="1066" t="s">
        <v>18781</v>
      </c>
      <c r="AU81" s="1065"/>
      <c r="AV81" s="1065"/>
      <c r="AW81" s="1066" t="str">
        <f>IFERROR(GOODS_N_SERVICES_2[[#This Row],[PRICES]]*GOODS_N_SERVICES_2[[#This Row],[ITEMS]],"")</f>
        <v/>
      </c>
    </row>
    <row r="82" spans="23:49">
      <c r="W82" s="1062"/>
      <c r="AB82" s="794" t="s">
        <v>18784</v>
      </c>
      <c r="AC82" s="795"/>
      <c r="AD82" s="795" t="s">
        <v>18785</v>
      </c>
      <c r="AQ82" s="62" t="s">
        <v>18776</v>
      </c>
      <c r="AR82" s="797" t="s">
        <v>18786</v>
      </c>
      <c r="AS82" s="797"/>
      <c r="AT82" s="796" t="s">
        <v>18787</v>
      </c>
      <c r="AU82" s="797"/>
      <c r="AV82" s="797"/>
      <c r="AW82" s="796" t="str">
        <f>IFERROR(GOODS_N_SERVICES_2[[#This Row],[PRICES]]*GOODS_N_SERVICES_2[[#This Row],[ITEMS]],"")</f>
        <v/>
      </c>
    </row>
    <row r="83" spans="23:49">
      <c r="W83" s="1062"/>
      <c r="AB83" s="1058" t="s">
        <v>18789</v>
      </c>
      <c r="AC83" s="1059"/>
      <c r="AD83" s="1059" t="s">
        <v>18790</v>
      </c>
      <c r="AQ83" s="62" t="s">
        <v>18776</v>
      </c>
      <c r="AR83" s="1065" t="s">
        <v>18791</v>
      </c>
      <c r="AS83" s="1065"/>
      <c r="AT83" s="1066" t="s">
        <v>18792</v>
      </c>
      <c r="AU83" s="1065"/>
      <c r="AV83" s="1065"/>
      <c r="AW83" s="1066" t="str">
        <f>IFERROR(GOODS_N_SERVICES_2[[#This Row],[PRICES]]*GOODS_N_SERVICES_2[[#This Row],[ITEMS]],"")</f>
        <v/>
      </c>
    </row>
    <row r="84" spans="23:49">
      <c r="W84" s="923"/>
      <c r="AB84" s="794" t="s">
        <v>18685</v>
      </c>
      <c r="AC84" s="795"/>
      <c r="AD84" s="795" t="s">
        <v>18794</v>
      </c>
      <c r="AQ84" s="62" t="s">
        <v>18776</v>
      </c>
      <c r="AR84" s="797" t="s">
        <v>18756</v>
      </c>
      <c r="AS84" s="797"/>
      <c r="AT84" s="796" t="s">
        <v>18795</v>
      </c>
      <c r="AU84" s="797"/>
      <c r="AV84" s="797"/>
      <c r="AW84" s="796" t="str">
        <f>IFERROR(GOODS_N_SERVICES_2[[#This Row],[PRICES]]*GOODS_N_SERVICES_2[[#This Row],[ITEMS]],"")</f>
        <v/>
      </c>
    </row>
    <row r="85" spans="23:49">
      <c r="W85" s="1063"/>
      <c r="AB85" s="1058" t="s">
        <v>18797</v>
      </c>
      <c r="AC85" s="1059"/>
      <c r="AD85" s="1059" t="s">
        <v>18798</v>
      </c>
      <c r="AQ85" s="62" t="s">
        <v>18776</v>
      </c>
      <c r="AR85" s="1065" t="s">
        <v>18774</v>
      </c>
      <c r="AS85" s="1065"/>
      <c r="AT85" s="1066" t="s">
        <v>18799</v>
      </c>
      <c r="AU85" s="1065"/>
      <c r="AV85" s="1065"/>
      <c r="AW85" s="1066" t="str">
        <f>IFERROR(GOODS_N_SERVICES_2[[#This Row],[PRICES]]*GOODS_N_SERVICES_2[[#This Row],[ITEMS]],"")</f>
        <v/>
      </c>
    </row>
    <row r="86" spans="23:49">
      <c r="W86" s="1063"/>
      <c r="AB86" s="1058" t="s">
        <v>18801</v>
      </c>
      <c r="AC86" s="1059"/>
      <c r="AD86" s="1059" t="s">
        <v>18802</v>
      </c>
      <c r="AQ86" s="62" t="s">
        <v>18776</v>
      </c>
      <c r="AR86" s="282" t="s">
        <v>18803</v>
      </c>
      <c r="AS86" s="282"/>
      <c r="AT86" s="283" t="s">
        <v>18804</v>
      </c>
      <c r="AU86" s="282"/>
      <c r="AV86" s="282"/>
      <c r="AW86" s="283" t="str">
        <f>IFERROR(GOODS_N_SERVICES_2[[#This Row],[PRICES]]*GOODS_N_SERVICES_2[[#This Row],[ITEMS]],"")</f>
        <v/>
      </c>
    </row>
    <row r="87" spans="23:49">
      <c r="W87" s="1062"/>
      <c r="AB87" s="1058" t="s">
        <v>18805</v>
      </c>
      <c r="AC87" s="1059"/>
      <c r="AD87" s="1059" t="s">
        <v>18806</v>
      </c>
      <c r="AQ87" s="62" t="s">
        <v>18776</v>
      </c>
      <c r="AR87" s="1065" t="s">
        <v>18807</v>
      </c>
      <c r="AS87" s="1065"/>
      <c r="AT87" s="1066" t="s">
        <v>18808</v>
      </c>
      <c r="AU87" s="1065"/>
      <c r="AV87" s="1065"/>
      <c r="AW87" s="1066" t="str">
        <f>IFERROR(GOODS_N_SERVICES_2[[#This Row],[PRICES]]*GOODS_N_SERVICES_2[[#This Row],[ITEMS]],"")</f>
        <v/>
      </c>
    </row>
    <row r="88" spans="23:49">
      <c r="W88" s="1062"/>
      <c r="AB88" s="1058" t="s">
        <v>18810</v>
      </c>
      <c r="AC88" s="1059"/>
      <c r="AD88" s="1059" t="s">
        <v>18811</v>
      </c>
      <c r="AQ88" s="62" t="s">
        <v>18776</v>
      </c>
      <c r="AR88" s="797" t="s">
        <v>18812</v>
      </c>
      <c r="AS88" s="797"/>
      <c r="AT88" s="796" t="s">
        <v>18813</v>
      </c>
      <c r="AU88" s="797"/>
      <c r="AV88" s="797"/>
      <c r="AW88" s="796" t="str">
        <f>IFERROR(GOODS_N_SERVICES_2[[#This Row],[PRICES]]*GOODS_N_SERVICES_2[[#This Row],[ITEMS]],"")</f>
        <v/>
      </c>
    </row>
    <row r="89" spans="23:49">
      <c r="W89" s="1062"/>
      <c r="AB89" s="794" t="s">
        <v>18815</v>
      </c>
      <c r="AC89" s="795"/>
      <c r="AD89" s="795" t="s">
        <v>18816</v>
      </c>
      <c r="AQ89" s="62" t="s">
        <v>18817</v>
      </c>
      <c r="AR89" s="280" t="s">
        <v>18817</v>
      </c>
      <c r="AS89" s="280"/>
      <c r="AT89" s="281"/>
      <c r="AU89" s="280"/>
      <c r="AV89" s="280"/>
      <c r="AW89" s="281">
        <f>IFERROR(GOODS_N_SERVICES_2[[#This Row],[PRICES]]*GOODS_N_SERVICES_2[[#This Row],[ITEMS]],"")</f>
        <v>0</v>
      </c>
    </row>
    <row r="90" spans="23:49">
      <c r="W90" s="1062"/>
      <c r="AB90" s="794" t="s">
        <v>18819</v>
      </c>
      <c r="AC90" s="795"/>
      <c r="AD90" s="795" t="s">
        <v>18820</v>
      </c>
      <c r="AQ90" s="62" t="s">
        <v>18817</v>
      </c>
      <c r="AR90" s="797" t="s">
        <v>18821</v>
      </c>
      <c r="AS90" s="797"/>
      <c r="AT90" s="796"/>
      <c r="AU90" s="797"/>
      <c r="AV90" s="797"/>
      <c r="AW90" s="796">
        <f>IFERROR(GOODS_N_SERVICES_2[[#This Row],[PRICES]]*GOODS_N_SERVICES_2[[#This Row],[ITEMS]],"")</f>
        <v>0</v>
      </c>
    </row>
    <row r="91" spans="23:49">
      <c r="W91" s="1062"/>
      <c r="AB91" s="794" t="s">
        <v>18823</v>
      </c>
      <c r="AC91" s="795"/>
      <c r="AD91" s="795" t="s">
        <v>18785</v>
      </c>
      <c r="AQ91" s="62" t="s">
        <v>18817</v>
      </c>
      <c r="AR91" s="282" t="s">
        <v>18824</v>
      </c>
      <c r="AS91" s="282"/>
      <c r="AT91" s="283" t="s">
        <v>18825</v>
      </c>
      <c r="AU91" s="282"/>
      <c r="AV91" s="282"/>
      <c r="AW91" s="283" t="str">
        <f>IFERROR(GOODS_N_SERVICES_2[[#This Row],[PRICES]]*GOODS_N_SERVICES_2[[#This Row],[ITEMS]],"")</f>
        <v/>
      </c>
    </row>
    <row r="92" spans="23:49">
      <c r="W92" s="1062"/>
      <c r="AB92" s="1058" t="s">
        <v>18474</v>
      </c>
      <c r="AC92" s="1059"/>
      <c r="AD92" s="1059" t="s">
        <v>18827</v>
      </c>
      <c r="AQ92" s="62" t="s">
        <v>18817</v>
      </c>
      <c r="AR92" s="797" t="s">
        <v>39</v>
      </c>
      <c r="AS92" s="797"/>
      <c r="AT92" s="796" t="s">
        <v>18828</v>
      </c>
      <c r="AU92" s="797"/>
      <c r="AV92" s="797"/>
      <c r="AW92" s="796" t="str">
        <f>IFERROR(GOODS_N_SERVICES_2[[#This Row],[PRICES]]*GOODS_N_SERVICES_2[[#This Row],[ITEMS]],"")</f>
        <v/>
      </c>
    </row>
    <row r="93" spans="23:49">
      <c r="W93" s="1062"/>
      <c r="AB93" s="794" t="s">
        <v>18830</v>
      </c>
      <c r="AC93" s="795"/>
      <c r="AD93" s="795" t="s">
        <v>18831</v>
      </c>
      <c r="AQ93" s="62" t="s">
        <v>18817</v>
      </c>
      <c r="AR93" s="1065" t="s">
        <v>18832</v>
      </c>
      <c r="AS93" s="1065"/>
      <c r="AT93" s="1066" t="s">
        <v>18833</v>
      </c>
      <c r="AU93" s="1065"/>
      <c r="AV93" s="1065"/>
      <c r="AW93" s="1066" t="str">
        <f>IFERROR(GOODS_N_SERVICES_2[[#This Row],[PRICES]]*GOODS_N_SERVICES_2[[#This Row],[ITEMS]],"")</f>
        <v/>
      </c>
    </row>
    <row r="94" spans="23:49">
      <c r="W94" s="923"/>
      <c r="AB94" s="1058" t="s">
        <v>18835</v>
      </c>
      <c r="AC94" s="1059"/>
      <c r="AD94" s="1059" t="s">
        <v>18836</v>
      </c>
      <c r="AQ94" s="62" t="s">
        <v>18817</v>
      </c>
      <c r="AR94" s="797" t="s">
        <v>18837</v>
      </c>
      <c r="AS94" s="797"/>
      <c r="AT94" s="796" t="s">
        <v>18838</v>
      </c>
      <c r="AU94" s="797"/>
      <c r="AV94" s="797"/>
      <c r="AW94" s="796" t="str">
        <f>IFERROR(GOODS_N_SERVICES_2[[#This Row],[PRICES]]*GOODS_N_SERVICES_2[[#This Row],[ITEMS]],"")</f>
        <v/>
      </c>
    </row>
    <row r="95" spans="23:49">
      <c r="W95" s="1063"/>
      <c r="AB95" s="1058" t="s">
        <v>18766</v>
      </c>
      <c r="AC95" s="1059"/>
      <c r="AD95" s="1059" t="s">
        <v>18840</v>
      </c>
      <c r="AQ95" s="62" t="s">
        <v>18817</v>
      </c>
      <c r="AR95" s="1065" t="s">
        <v>18446</v>
      </c>
      <c r="AS95" s="1065"/>
      <c r="AT95" s="1066" t="s">
        <v>18841</v>
      </c>
      <c r="AU95" s="1065"/>
      <c r="AV95" s="1065"/>
      <c r="AW95" s="1066" t="str">
        <f>IFERROR(GOODS_N_SERVICES_2[[#This Row],[PRICES]]*GOODS_N_SERVICES_2[[#This Row],[ITEMS]],"")</f>
        <v/>
      </c>
    </row>
    <row r="96" spans="23:49">
      <c r="W96" s="1063"/>
      <c r="AB96" s="1058" t="s">
        <v>18803</v>
      </c>
      <c r="AC96" s="1059"/>
      <c r="AD96" s="1059" t="s">
        <v>18843</v>
      </c>
      <c r="AQ96" s="62" t="s">
        <v>18817</v>
      </c>
      <c r="AR96" s="797" t="s">
        <v>18590</v>
      </c>
      <c r="AS96" s="797"/>
      <c r="AT96" s="796" t="s">
        <v>18844</v>
      </c>
      <c r="AU96" s="797"/>
      <c r="AV96" s="797"/>
      <c r="AW96" s="796" t="str">
        <f>IFERROR(GOODS_N_SERVICES_2[[#This Row],[PRICES]]*GOODS_N_SERVICES_2[[#This Row],[ITEMS]],"")</f>
        <v/>
      </c>
    </row>
    <row r="97" spans="23:49">
      <c r="W97" s="1062"/>
      <c r="AB97" s="1058" t="s">
        <v>18846</v>
      </c>
      <c r="AC97" s="1059"/>
      <c r="AD97" s="1059" t="s">
        <v>18847</v>
      </c>
      <c r="AQ97" s="62" t="s">
        <v>18817</v>
      </c>
      <c r="AR97" s="1065" t="s">
        <v>18620</v>
      </c>
      <c r="AS97" s="1065"/>
      <c r="AT97" s="1066" t="s">
        <v>18848</v>
      </c>
      <c r="AU97" s="1065"/>
      <c r="AV97" s="1065"/>
      <c r="AW97" s="1066" t="str">
        <f>IFERROR(GOODS_N_SERVICES_2[[#This Row],[PRICES]]*GOODS_N_SERVICES_2[[#This Row],[ITEMS]],"")</f>
        <v/>
      </c>
    </row>
    <row r="98" spans="23:49">
      <c r="W98" s="1062"/>
      <c r="AB98" s="794" t="s">
        <v>18850</v>
      </c>
      <c r="AC98" s="795"/>
      <c r="AD98" s="795" t="s">
        <v>18851</v>
      </c>
      <c r="AQ98" s="62" t="s">
        <v>18817</v>
      </c>
      <c r="AR98" s="282" t="s">
        <v>18852</v>
      </c>
      <c r="AS98" s="282"/>
      <c r="AT98" s="283" t="s">
        <v>18825</v>
      </c>
      <c r="AU98" s="282"/>
      <c r="AV98" s="282"/>
      <c r="AW98" s="283" t="str">
        <f>IFERROR(GOODS_N_SERVICES_2[[#This Row],[PRICES]]*GOODS_N_SERVICES_2[[#This Row],[ITEMS]],"")</f>
        <v/>
      </c>
    </row>
    <row r="99" spans="23:49">
      <c r="W99" s="1062"/>
      <c r="AB99" s="1058" t="s">
        <v>18807</v>
      </c>
      <c r="AC99" s="1059"/>
      <c r="AD99" s="1059" t="s">
        <v>18854</v>
      </c>
      <c r="AQ99" s="62" t="s">
        <v>18817</v>
      </c>
      <c r="AR99" s="1065" t="s">
        <v>39</v>
      </c>
      <c r="AS99" s="1065"/>
      <c r="AT99" s="1066" t="s">
        <v>18855</v>
      </c>
      <c r="AU99" s="1065"/>
      <c r="AV99" s="1065"/>
      <c r="AW99" s="1066" t="str">
        <f>IFERROR(GOODS_N_SERVICES_2[[#This Row],[PRICES]]*GOODS_N_SERVICES_2[[#This Row],[ITEMS]],"")</f>
        <v/>
      </c>
    </row>
    <row r="100" spans="23:49">
      <c r="W100" s="1062"/>
      <c r="AB100" s="1058" t="s">
        <v>18706</v>
      </c>
      <c r="AC100" s="1059"/>
      <c r="AD100" s="1059" t="s">
        <v>18857</v>
      </c>
      <c r="AQ100" s="62" t="s">
        <v>18817</v>
      </c>
      <c r="AR100" s="797" t="s">
        <v>18832</v>
      </c>
      <c r="AS100" s="797"/>
      <c r="AT100" s="796" t="s">
        <v>18858</v>
      </c>
      <c r="AU100" s="797"/>
      <c r="AV100" s="797"/>
      <c r="AW100" s="796" t="str">
        <f>IFERROR(GOODS_N_SERVICES_2[[#This Row],[PRICES]]*GOODS_N_SERVICES_2[[#This Row],[ITEMS]],"")</f>
        <v/>
      </c>
    </row>
    <row r="101" spans="23:49">
      <c r="W101" s="1062"/>
      <c r="AB101" s="1058" t="s">
        <v>18711</v>
      </c>
      <c r="AC101" s="1059"/>
      <c r="AD101" s="1059" t="s">
        <v>18860</v>
      </c>
      <c r="AQ101" s="62" t="s">
        <v>18817</v>
      </c>
      <c r="AR101" s="1065" t="s">
        <v>18837</v>
      </c>
      <c r="AS101" s="1065"/>
      <c r="AT101" s="1066" t="s">
        <v>18861</v>
      </c>
      <c r="AU101" s="1065"/>
      <c r="AV101" s="1065"/>
      <c r="AW101" s="1066" t="str">
        <f>IFERROR(GOODS_N_SERVICES_2[[#This Row],[PRICES]]*GOODS_N_SERVICES_2[[#This Row],[ITEMS]],"")</f>
        <v/>
      </c>
    </row>
    <row r="102" spans="23:49">
      <c r="W102" s="1062"/>
      <c r="AB102" s="1058" t="s">
        <v>18812</v>
      </c>
      <c r="AC102" s="1059"/>
      <c r="AD102" s="1059" t="s">
        <v>18863</v>
      </c>
      <c r="AQ102" s="62" t="s">
        <v>18817</v>
      </c>
      <c r="AR102" s="797" t="s">
        <v>18864</v>
      </c>
      <c r="AS102" s="797"/>
      <c r="AT102" s="796" t="s">
        <v>18865</v>
      </c>
      <c r="AU102" s="797"/>
      <c r="AV102" s="797"/>
      <c r="AW102" s="796" t="str">
        <f>IFERROR(GOODS_N_SERVICES_2[[#This Row],[PRICES]]*GOODS_N_SERVICES_2[[#This Row],[ITEMS]],"")</f>
        <v/>
      </c>
    </row>
    <row r="103" spans="23:49">
      <c r="W103" s="1062"/>
      <c r="AB103" s="1058" t="s">
        <v>18867</v>
      </c>
      <c r="AC103" s="1059"/>
      <c r="AD103" s="1059" t="s">
        <v>18868</v>
      </c>
      <c r="AQ103" s="62" t="s">
        <v>18817</v>
      </c>
      <c r="AR103" s="1065" t="s">
        <v>18699</v>
      </c>
      <c r="AS103" s="1065"/>
      <c r="AT103" s="1066" t="s">
        <v>18869</v>
      </c>
      <c r="AU103" s="1065"/>
      <c r="AV103" s="1065"/>
      <c r="AW103" s="1066" t="str">
        <f>IFERROR(GOODS_N_SERVICES_2[[#This Row],[PRICES]]*GOODS_N_SERVICES_2[[#This Row],[ITEMS]],"")</f>
        <v/>
      </c>
    </row>
    <row r="104" spans="23:49">
      <c r="W104" s="923"/>
      <c r="AB104" s="1058" t="s">
        <v>18771</v>
      </c>
      <c r="AC104" s="1059"/>
      <c r="AD104" s="1059" t="s">
        <v>18871</v>
      </c>
      <c r="AQ104" s="62" t="s">
        <v>18817</v>
      </c>
      <c r="AR104" s="797" t="s">
        <v>18733</v>
      </c>
      <c r="AS104" s="797"/>
      <c r="AT104" s="796" t="s">
        <v>18872</v>
      </c>
      <c r="AU104" s="797"/>
      <c r="AV104" s="797"/>
      <c r="AW104" s="796" t="str">
        <f>IFERROR(GOODS_N_SERVICES_2[[#This Row],[PRICES]]*GOODS_N_SERVICES_2[[#This Row],[ITEMS]],"")</f>
        <v/>
      </c>
    </row>
    <row r="105" spans="23:49">
      <c r="W105" s="923"/>
      <c r="AB105" s="794" t="s">
        <v>18874</v>
      </c>
      <c r="AC105" s="795"/>
      <c r="AD105" s="795" t="s">
        <v>18875</v>
      </c>
      <c r="AQ105" s="62" t="s">
        <v>18817</v>
      </c>
      <c r="AR105" s="282" t="s">
        <v>18876</v>
      </c>
      <c r="AS105" s="282"/>
      <c r="AT105" s="283" t="s">
        <v>18825</v>
      </c>
      <c r="AU105" s="282"/>
      <c r="AV105" s="282"/>
      <c r="AW105" s="283" t="str">
        <f>IFERROR(GOODS_N_SERVICES_2[[#This Row],[PRICES]]*GOODS_N_SERVICES_2[[#This Row],[ITEMS]],"")</f>
        <v/>
      </c>
    </row>
    <row r="106" spans="23:49">
      <c r="W106" s="1063"/>
      <c r="AB106" s="1058" t="s">
        <v>18876</v>
      </c>
      <c r="AC106" s="1059"/>
      <c r="AD106" s="1059" t="s">
        <v>18878</v>
      </c>
      <c r="AQ106" s="62" t="s">
        <v>18817</v>
      </c>
      <c r="AR106" s="797" t="s">
        <v>39</v>
      </c>
      <c r="AS106" s="797"/>
      <c r="AT106" s="1070" t="s">
        <v>18879</v>
      </c>
      <c r="AU106" s="1071"/>
      <c r="AV106" s="797"/>
      <c r="AW106" s="1070" t="str">
        <f>IFERROR(GOODS_N_SERVICES_2[[#This Row],[PRICES]]*GOODS_N_SERVICES_2[[#This Row],[ITEMS]],"")</f>
        <v/>
      </c>
    </row>
    <row r="107" spans="23:49">
      <c r="W107" s="1063"/>
      <c r="AB107" s="1058" t="s">
        <v>18560</v>
      </c>
      <c r="AC107" s="1059"/>
      <c r="AD107" s="1059" t="s">
        <v>18881</v>
      </c>
      <c r="AQ107" s="62" t="s">
        <v>18817</v>
      </c>
      <c r="AR107" s="1065" t="s">
        <v>18832</v>
      </c>
      <c r="AS107" s="1065"/>
      <c r="AT107" s="1072" t="s">
        <v>18882</v>
      </c>
      <c r="AU107" s="1073"/>
      <c r="AV107" s="1065"/>
      <c r="AW107" s="1072" t="str">
        <f>IFERROR(GOODS_N_SERVICES_2[[#This Row],[PRICES]]*GOODS_N_SERVICES_2[[#This Row],[ITEMS]],"")</f>
        <v/>
      </c>
    </row>
    <row r="108" spans="23:49">
      <c r="W108" s="1062"/>
      <c r="AB108" s="1074" t="s">
        <v>18884</v>
      </c>
      <c r="AC108" s="1075"/>
      <c r="AD108" s="1075" t="s">
        <v>18885</v>
      </c>
      <c r="AQ108" s="62" t="s">
        <v>18817</v>
      </c>
      <c r="AR108" s="797" t="s">
        <v>18837</v>
      </c>
      <c r="AS108" s="797"/>
      <c r="AT108" s="1070" t="s">
        <v>18886</v>
      </c>
      <c r="AU108" s="1071"/>
      <c r="AV108" s="797"/>
      <c r="AW108" s="1070" t="str">
        <f>IFERROR(GOODS_N_SERVICES_2[[#This Row],[PRICES]]*GOODS_N_SERVICES_2[[#This Row],[ITEMS]],"")</f>
        <v/>
      </c>
    </row>
    <row r="109" spans="23:49">
      <c r="W109" s="1062"/>
      <c r="AQ109" s="62" t="s">
        <v>18817</v>
      </c>
      <c r="AR109" s="1065" t="s">
        <v>18864</v>
      </c>
      <c r="AS109" s="1065"/>
      <c r="AT109" s="1072" t="s">
        <v>18888</v>
      </c>
      <c r="AU109" s="1073"/>
      <c r="AV109" s="1065"/>
      <c r="AW109" s="1072" t="str">
        <f>IFERROR(GOODS_N_SERVICES_2[[#This Row],[PRICES]]*GOODS_N_SERVICES_2[[#This Row],[ITEMS]],"")</f>
        <v/>
      </c>
    </row>
    <row r="110" spans="23:49">
      <c r="W110" s="1062"/>
      <c r="AQ110" s="62" t="s">
        <v>18817</v>
      </c>
      <c r="AR110" s="797" t="s">
        <v>18884</v>
      </c>
      <c r="AS110" s="797"/>
      <c r="AT110" s="796" t="s">
        <v>18890</v>
      </c>
      <c r="AU110" s="797"/>
      <c r="AV110" s="797"/>
      <c r="AW110" s="796" t="str">
        <f>IFERROR(GOODS_N_SERVICES_2[[#This Row],[PRICES]]*GOODS_N_SERVICES_2[[#This Row],[ITEMS]],"")</f>
        <v/>
      </c>
    </row>
    <row r="111" spans="23:49">
      <c r="W111" s="1062"/>
      <c r="AQ111" s="62" t="s">
        <v>18893</v>
      </c>
      <c r="AR111" s="280" t="s">
        <v>18893</v>
      </c>
      <c r="AS111" s="280"/>
      <c r="AT111" s="281"/>
      <c r="AU111" s="280"/>
      <c r="AV111" s="280"/>
      <c r="AW111" s="281">
        <f>IFERROR(GOODS_N_SERVICES_2[[#This Row],[PRICES]]*GOODS_N_SERVICES_2[[#This Row],[ITEMS]],"")</f>
        <v>0</v>
      </c>
    </row>
    <row r="112" spans="23:49">
      <c r="W112" s="1062"/>
      <c r="AQ112" s="62" t="s">
        <v>18893</v>
      </c>
      <c r="AR112" s="282" t="s">
        <v>18368</v>
      </c>
      <c r="AS112" s="282"/>
      <c r="AT112" s="283" t="s">
        <v>18529</v>
      </c>
      <c r="AU112" s="282"/>
      <c r="AV112" s="282"/>
      <c r="AW112" s="283" t="str">
        <f>IFERROR(GOODS_N_SERVICES_2[[#This Row],[PRICES]]*GOODS_N_SERVICES_2[[#This Row],[ITEMS]],"")</f>
        <v/>
      </c>
    </row>
    <row r="113" spans="23:49">
      <c r="W113" s="1062"/>
      <c r="AQ113" s="62" t="s">
        <v>18893</v>
      </c>
      <c r="AR113" s="1065" t="s">
        <v>9592</v>
      </c>
      <c r="AS113" s="1065"/>
      <c r="AT113" s="1066" t="s">
        <v>18896</v>
      </c>
      <c r="AU113" s="1065"/>
      <c r="AV113" s="1065"/>
      <c r="AW113" s="1066" t="str">
        <f>IFERROR(GOODS_N_SERVICES_2[[#This Row],[PRICES]]*GOODS_N_SERVICES_2[[#This Row],[ITEMS]],"")</f>
        <v/>
      </c>
    </row>
    <row r="114" spans="23:49">
      <c r="W114" s="923"/>
      <c r="AQ114" s="62" t="s">
        <v>18893</v>
      </c>
      <c r="AR114" s="797" t="s">
        <v>18898</v>
      </c>
      <c r="AS114" s="797"/>
      <c r="AT114" s="796" t="s">
        <v>18899</v>
      </c>
      <c r="AU114" s="797"/>
      <c r="AV114" s="797"/>
      <c r="AW114" s="796" t="str">
        <f>IFERROR(GOODS_N_SERVICES_2[[#This Row],[PRICES]]*GOODS_N_SERVICES_2[[#This Row],[ITEMS]],"")</f>
        <v/>
      </c>
    </row>
    <row r="115" spans="23:49">
      <c r="W115" s="1063"/>
      <c r="AQ115" s="62" t="s">
        <v>18893</v>
      </c>
      <c r="AR115" s="1065" t="s">
        <v>18901</v>
      </c>
      <c r="AS115" s="1065"/>
      <c r="AT115" s="1066" t="s">
        <v>18902</v>
      </c>
      <c r="AU115" s="1065"/>
      <c r="AV115" s="1065"/>
      <c r="AW115" s="1066" t="str">
        <f>IFERROR(GOODS_N_SERVICES_2[[#This Row],[PRICES]]*GOODS_N_SERVICES_2[[#This Row],[ITEMS]],"")</f>
        <v/>
      </c>
    </row>
    <row r="116" spans="23:49">
      <c r="W116" s="1063"/>
      <c r="AQ116" s="62" t="s">
        <v>18893</v>
      </c>
      <c r="AR116" s="797" t="s">
        <v>18904</v>
      </c>
      <c r="AS116" s="282" t="s">
        <v>10281</v>
      </c>
      <c r="AV116" s="797"/>
      <c r="AW116" s="796">
        <f>IFERROR(GOODS_N_SERVICES_2[[#This Row],[PRICES]]*GOODS_N_SERVICES_2[[#This Row],[ITEMS]],"")</f>
        <v>0</v>
      </c>
    </row>
    <row r="117" spans="23:49">
      <c r="W117" s="1062"/>
      <c r="AQ117" s="62" t="s">
        <v>18893</v>
      </c>
      <c r="AR117" s="1065" t="s">
        <v>18906</v>
      </c>
      <c r="AS117" s="1065"/>
      <c r="AT117" s="1066" t="s">
        <v>18907</v>
      </c>
      <c r="AU117" s="1065"/>
      <c r="AV117" s="1065"/>
      <c r="AW117" s="1066" t="str">
        <f>IFERROR(GOODS_N_SERVICES_2[[#This Row],[PRICES]]*GOODS_N_SERVICES_2[[#This Row],[ITEMS]],"")</f>
        <v/>
      </c>
    </row>
    <row r="118" spans="23:49">
      <c r="W118" s="1062"/>
      <c r="AQ118" s="62" t="s">
        <v>18893</v>
      </c>
      <c r="AR118" s="797" t="s">
        <v>18901</v>
      </c>
      <c r="AS118" s="797"/>
      <c r="AT118" s="796" t="s">
        <v>18909</v>
      </c>
      <c r="AU118" s="797"/>
      <c r="AV118" s="797"/>
      <c r="AW118" s="796" t="str">
        <f>IFERROR(GOODS_N_SERVICES_2[[#This Row],[PRICES]]*GOODS_N_SERVICES_2[[#This Row],[ITEMS]],"")</f>
        <v/>
      </c>
    </row>
    <row r="119" spans="23:49">
      <c r="W119" s="1062"/>
      <c r="AQ119" s="62" t="s">
        <v>18893</v>
      </c>
      <c r="AR119" s="282" t="s">
        <v>18911</v>
      </c>
      <c r="AS119" s="282" t="s">
        <v>10281</v>
      </c>
      <c r="AV119" s="282"/>
      <c r="AW119" s="283">
        <f>IFERROR(GOODS_N_SERVICES_2[[#This Row],[PRICES]]*GOODS_N_SERVICES_2[[#This Row],[ITEMS]],"")</f>
        <v>0</v>
      </c>
    </row>
    <row r="120" spans="23:49">
      <c r="W120" s="1062"/>
      <c r="AQ120" s="62" t="s">
        <v>18893</v>
      </c>
      <c r="AR120" s="797" t="s">
        <v>18913</v>
      </c>
      <c r="AS120" s="282" t="s">
        <v>10281</v>
      </c>
      <c r="AT120" s="796" t="s">
        <v>18914</v>
      </c>
      <c r="AU120" s="797"/>
      <c r="AV120" s="797"/>
      <c r="AW120" s="796" t="str">
        <f>IFERROR(GOODS_N_SERVICES_2[[#This Row],[PRICES]]*GOODS_N_SERVICES_2[[#This Row],[ITEMS]],"")</f>
        <v/>
      </c>
    </row>
    <row r="121" spans="23:49">
      <c r="W121" s="1062"/>
      <c r="AQ121" s="62" t="s">
        <v>18893</v>
      </c>
      <c r="AR121" s="1065" t="s">
        <v>18906</v>
      </c>
      <c r="AS121" s="282" t="s">
        <v>10281</v>
      </c>
      <c r="AT121" s="1066" t="s">
        <v>18916</v>
      </c>
      <c r="AU121" s="1065"/>
      <c r="AV121" s="1065"/>
      <c r="AW121" s="1066" t="str">
        <f>IFERROR(GOODS_N_SERVICES_2[[#This Row],[PRICES]]*GOODS_N_SERVICES_2[[#This Row],[ITEMS]],"")</f>
        <v/>
      </c>
    </row>
    <row r="122" spans="23:49">
      <c r="W122" s="1062"/>
      <c r="AQ122" s="62" t="s">
        <v>18893</v>
      </c>
      <c r="AR122" s="797" t="s">
        <v>18901</v>
      </c>
      <c r="AS122" s="282" t="s">
        <v>10281</v>
      </c>
      <c r="AT122" s="796" t="s">
        <v>18918</v>
      </c>
      <c r="AU122" s="797"/>
      <c r="AV122" s="797"/>
      <c r="AW122" s="796" t="str">
        <f>IFERROR(GOODS_N_SERVICES_2[[#This Row],[PRICES]]*GOODS_N_SERVICES_2[[#This Row],[ITEMS]],"")</f>
        <v/>
      </c>
    </row>
    <row r="123" spans="23:49">
      <c r="W123" s="1062"/>
      <c r="AQ123" s="62" t="s">
        <v>18893</v>
      </c>
      <c r="AR123" s="282" t="s">
        <v>18920</v>
      </c>
      <c r="AS123" s="282" t="s">
        <v>10281</v>
      </c>
      <c r="AT123" s="283"/>
      <c r="AU123" s="282"/>
      <c r="AV123" s="282"/>
      <c r="AW123" s="283">
        <f>IFERROR(GOODS_N_SERVICES_2[[#This Row],[PRICES]]*GOODS_N_SERVICES_2[[#This Row],[ITEMS]],"")</f>
        <v>0</v>
      </c>
    </row>
    <row r="124" spans="23:49">
      <c r="W124" s="1062"/>
      <c r="AQ124" s="62" t="s">
        <v>18893</v>
      </c>
      <c r="AR124" s="797" t="s">
        <v>18913</v>
      </c>
      <c r="AS124" s="282" t="s">
        <v>10281</v>
      </c>
      <c r="AT124" s="796" t="s">
        <v>18922</v>
      </c>
      <c r="AU124" s="797"/>
      <c r="AV124" s="797"/>
      <c r="AW124" s="796" t="str">
        <f>IFERROR(GOODS_N_SERVICES_2[[#This Row],[PRICES]]*GOODS_N_SERVICES_2[[#This Row],[ITEMS]],"")</f>
        <v/>
      </c>
    </row>
    <row r="125" spans="23:49">
      <c r="W125" s="923"/>
      <c r="AQ125" s="62" t="s">
        <v>18893</v>
      </c>
      <c r="AR125" s="1065" t="s">
        <v>18906</v>
      </c>
      <c r="AS125" s="282" t="s">
        <v>10281</v>
      </c>
      <c r="AT125" s="1066" t="s">
        <v>18924</v>
      </c>
      <c r="AU125" s="1065"/>
      <c r="AV125" s="1065"/>
      <c r="AW125" s="1066" t="str">
        <f>IFERROR(GOODS_N_SERVICES_2[[#This Row],[PRICES]]*GOODS_N_SERVICES_2[[#This Row],[ITEMS]],"")</f>
        <v/>
      </c>
    </row>
    <row r="126" spans="23:49">
      <c r="W126" s="1063"/>
      <c r="AQ126" s="62" t="s">
        <v>18893</v>
      </c>
      <c r="AR126" s="797" t="s">
        <v>18901</v>
      </c>
      <c r="AS126" s="282" t="s">
        <v>10281</v>
      </c>
      <c r="AT126" s="796" t="s">
        <v>18918</v>
      </c>
      <c r="AU126" s="797"/>
      <c r="AV126" s="797"/>
      <c r="AW126" s="796" t="str">
        <f>IFERROR(GOODS_N_SERVICES_2[[#This Row],[PRICES]]*GOODS_N_SERVICES_2[[#This Row],[ITEMS]],"")</f>
        <v/>
      </c>
    </row>
    <row r="127" spans="23:49">
      <c r="W127" s="1063"/>
      <c r="AQ127" s="62" t="s">
        <v>18893</v>
      </c>
      <c r="AR127" s="282" t="s">
        <v>18927</v>
      </c>
      <c r="AS127" s="282" t="s">
        <v>10281</v>
      </c>
      <c r="AT127" s="283"/>
      <c r="AU127" s="282"/>
      <c r="AV127" s="282"/>
      <c r="AW127" s="283">
        <f>IFERROR(GOODS_N_SERVICES_2[[#This Row],[PRICES]]*GOODS_N_SERVICES_2[[#This Row],[ITEMS]],"")</f>
        <v>0</v>
      </c>
    </row>
    <row r="128" spans="23:49">
      <c r="W128" s="1062"/>
      <c r="AQ128" s="62" t="s">
        <v>18893</v>
      </c>
      <c r="AR128" s="797" t="s">
        <v>18929</v>
      </c>
      <c r="AS128" s="282" t="s">
        <v>10281</v>
      </c>
      <c r="AT128" s="796" t="s">
        <v>18337</v>
      </c>
      <c r="AU128" s="797"/>
      <c r="AV128" s="797"/>
      <c r="AW128" s="796" t="str">
        <f>IFERROR(GOODS_N_SERVICES_2[[#This Row],[PRICES]]*GOODS_N_SERVICES_2[[#This Row],[ITEMS]],"")</f>
        <v/>
      </c>
    </row>
    <row r="129" spans="23:49">
      <c r="W129" s="1062"/>
      <c r="AQ129" s="62" t="s">
        <v>18893</v>
      </c>
      <c r="AR129" s="1065" t="s">
        <v>18931</v>
      </c>
      <c r="AS129" s="282" t="s">
        <v>10281</v>
      </c>
      <c r="AT129" s="1066" t="s">
        <v>18932</v>
      </c>
      <c r="AU129" s="1065"/>
      <c r="AV129" s="1065"/>
      <c r="AW129" s="1066" t="str">
        <f>IFERROR(GOODS_N_SERVICES_2[[#This Row],[PRICES]]*GOODS_N_SERVICES_2[[#This Row],[ITEMS]],"")</f>
        <v/>
      </c>
    </row>
    <row r="130" spans="23:49">
      <c r="W130" s="1062"/>
      <c r="AQ130" s="62" t="s">
        <v>18893</v>
      </c>
      <c r="AR130" s="797" t="s">
        <v>18934</v>
      </c>
      <c r="AS130" s="282" t="s">
        <v>10281</v>
      </c>
      <c r="AT130" s="796" t="s">
        <v>18935</v>
      </c>
      <c r="AU130" s="797"/>
      <c r="AV130" s="797"/>
      <c r="AW130" s="796" t="str">
        <f>IFERROR(GOODS_N_SERVICES_2[[#This Row],[PRICES]]*GOODS_N_SERVICES_2[[#This Row],[ITEMS]],"")</f>
        <v/>
      </c>
    </row>
    <row r="131" spans="23:49">
      <c r="W131" s="1062"/>
      <c r="AQ131" s="62" t="s">
        <v>18893</v>
      </c>
      <c r="AR131" s="282" t="s">
        <v>18604</v>
      </c>
      <c r="AS131" s="282"/>
      <c r="AT131" s="283" t="s">
        <v>18937</v>
      </c>
      <c r="AU131" s="282"/>
      <c r="AV131" s="282"/>
      <c r="AW131" s="283" t="str">
        <f>IFERROR(GOODS_N_SERVICES_2[[#This Row],[PRICES]]*GOODS_N_SERVICES_2[[#This Row],[ITEMS]],"")</f>
        <v/>
      </c>
    </row>
    <row r="132" spans="23:49">
      <c r="W132" s="1062"/>
      <c r="AQ132" s="62" t="s">
        <v>18893</v>
      </c>
      <c r="AR132" s="282" t="s">
        <v>883</v>
      </c>
      <c r="AS132" s="282"/>
      <c r="AT132" s="283" t="s">
        <v>18939</v>
      </c>
      <c r="AU132" s="282"/>
      <c r="AV132" s="282"/>
      <c r="AW132" s="283" t="str">
        <f>IFERROR(GOODS_N_SERVICES_2[[#This Row],[PRICES]]*GOODS_N_SERVICES_2[[#This Row],[ITEMS]],"")</f>
        <v/>
      </c>
    </row>
    <row r="133" spans="23:49">
      <c r="W133" s="1062"/>
      <c r="AQ133" s="62" t="s">
        <v>18893</v>
      </c>
      <c r="AR133" s="1065" t="s">
        <v>18941</v>
      </c>
      <c r="AS133" s="1065"/>
      <c r="AT133" s="1066" t="s">
        <v>18942</v>
      </c>
      <c r="AU133" s="1065"/>
      <c r="AV133" s="1065"/>
      <c r="AW133" s="1066" t="str">
        <f>IFERROR(GOODS_N_SERVICES_2[[#This Row],[PRICES]]*GOODS_N_SERVICES_2[[#This Row],[ITEMS]],"")</f>
        <v/>
      </c>
    </row>
    <row r="134" spans="23:49">
      <c r="W134" s="923"/>
      <c r="AQ134" s="62" t="s">
        <v>18893</v>
      </c>
      <c r="AR134" s="797" t="s">
        <v>18944</v>
      </c>
      <c r="AS134" s="797"/>
      <c r="AT134" s="796" t="s">
        <v>18945</v>
      </c>
      <c r="AU134" s="797"/>
      <c r="AV134" s="797"/>
      <c r="AW134" s="796" t="str">
        <f>IFERROR(GOODS_N_SERVICES_2[[#This Row],[PRICES]]*GOODS_N_SERVICES_2[[#This Row],[ITEMS]],"")</f>
        <v/>
      </c>
    </row>
    <row r="135" spans="23:49">
      <c r="W135" s="1063"/>
      <c r="AQ135" s="62" t="s">
        <v>18893</v>
      </c>
      <c r="AR135" s="1065" t="s">
        <v>18947</v>
      </c>
      <c r="AS135" s="1065"/>
      <c r="AT135" s="1066" t="s">
        <v>18948</v>
      </c>
      <c r="AU135" s="1065"/>
      <c r="AV135" s="1065"/>
      <c r="AW135" s="1066" t="str">
        <f>IFERROR(GOODS_N_SERVICES_2[[#This Row],[PRICES]]*GOODS_N_SERVICES_2[[#This Row],[ITEMS]],"")</f>
        <v/>
      </c>
    </row>
    <row r="136" spans="23:49">
      <c r="W136" s="1063"/>
      <c r="AQ136" s="62" t="s">
        <v>18893</v>
      </c>
      <c r="AR136" s="797" t="s">
        <v>18950</v>
      </c>
      <c r="AS136" s="797"/>
      <c r="AT136" s="796" t="s">
        <v>18951</v>
      </c>
      <c r="AU136" s="797"/>
      <c r="AV136" s="797"/>
      <c r="AW136" s="796" t="str">
        <f>IFERROR(GOODS_N_SERVICES_2[[#This Row],[PRICES]]*GOODS_N_SERVICES_2[[#This Row],[ITEMS]],"")</f>
        <v/>
      </c>
    </row>
    <row r="137" spans="23:49">
      <c r="W137" s="1062"/>
      <c r="AQ137" s="62" t="s">
        <v>18893</v>
      </c>
      <c r="AR137" s="282" t="s">
        <v>18678</v>
      </c>
      <c r="AS137" s="282"/>
      <c r="AT137" s="283" t="s">
        <v>18953</v>
      </c>
      <c r="AU137" s="282"/>
      <c r="AV137" s="282"/>
      <c r="AW137" s="283" t="str">
        <f>IFERROR(GOODS_N_SERVICES_2[[#This Row],[PRICES]]*GOODS_N_SERVICES_2[[#This Row],[ITEMS]],"")</f>
        <v/>
      </c>
    </row>
    <row r="138" spans="23:49">
      <c r="W138" s="1062"/>
      <c r="AQ138" s="62" t="s">
        <v>18955</v>
      </c>
      <c r="AR138" s="280" t="s">
        <v>18955</v>
      </c>
      <c r="AS138" s="280"/>
      <c r="AT138" s="281" t="s">
        <v>10301</v>
      </c>
      <c r="AU138" s="280"/>
      <c r="AV138" s="280"/>
      <c r="AW138" s="281" t="str">
        <f>IFERROR(GOODS_N_SERVICES_2[[#This Row],[PRICES]]*GOODS_N_SERVICES_2[[#This Row],[ITEMS]],"")</f>
        <v/>
      </c>
    </row>
    <row r="139" spans="23:49">
      <c r="W139" s="1062"/>
      <c r="AQ139" s="62" t="s">
        <v>18955</v>
      </c>
      <c r="AR139" s="1065" t="s">
        <v>18957</v>
      </c>
      <c r="AS139" s="1065"/>
      <c r="AT139" s="1066" t="s">
        <v>18509</v>
      </c>
      <c r="AU139" s="1065"/>
      <c r="AV139" s="1065"/>
      <c r="AW139" s="1066" t="str">
        <f>IFERROR(GOODS_N_SERVICES_2[[#This Row],[PRICES]]*GOODS_N_SERVICES_2[[#This Row],[ITEMS]],"")</f>
        <v/>
      </c>
    </row>
    <row r="140" spans="23:49">
      <c r="W140" s="1062"/>
      <c r="AQ140" s="62" t="s">
        <v>18955</v>
      </c>
      <c r="AR140" s="797" t="s">
        <v>18864</v>
      </c>
      <c r="AS140" s="797"/>
      <c r="AT140" s="796" t="s">
        <v>18960</v>
      </c>
      <c r="AU140" s="797"/>
      <c r="AV140" s="797"/>
      <c r="AW140" s="796" t="str">
        <f>IFERROR(GOODS_N_SERVICES_2[[#This Row],[PRICES]]*GOODS_N_SERVICES_2[[#This Row],[ITEMS]],"")</f>
        <v/>
      </c>
    </row>
    <row r="141" spans="23:49">
      <c r="W141" s="1062"/>
      <c r="AQ141" s="62" t="s">
        <v>18955</v>
      </c>
      <c r="AR141" s="282" t="s">
        <v>18779</v>
      </c>
      <c r="AS141" s="282"/>
      <c r="AT141" s="283" t="s">
        <v>18529</v>
      </c>
      <c r="AU141" s="282"/>
      <c r="AV141" s="282"/>
      <c r="AW141" s="283" t="str">
        <f>IFERROR(GOODS_N_SERVICES_2[[#This Row],[PRICES]]*GOODS_N_SERVICES_2[[#This Row],[ITEMS]],"")</f>
        <v/>
      </c>
    </row>
    <row r="142" spans="23:49">
      <c r="W142" s="1062"/>
      <c r="AQ142" s="62" t="s">
        <v>18955</v>
      </c>
      <c r="AR142" s="797" t="s">
        <v>9592</v>
      </c>
      <c r="AS142" s="797"/>
      <c r="AT142" s="796" t="s">
        <v>18964</v>
      </c>
      <c r="AU142" s="797"/>
      <c r="AV142" s="797"/>
      <c r="AW142" s="796" t="str">
        <f>IFERROR(GOODS_N_SERVICES_2[[#This Row],[PRICES]]*GOODS_N_SERVICES_2[[#This Row],[ITEMS]],"")</f>
        <v/>
      </c>
    </row>
    <row r="143" spans="23:49">
      <c r="W143" s="1062"/>
      <c r="AQ143" s="62" t="s">
        <v>18955</v>
      </c>
      <c r="AR143" s="1065" t="s">
        <v>18898</v>
      </c>
      <c r="AS143" s="1065"/>
      <c r="AT143" s="1066" t="s">
        <v>18966</v>
      </c>
      <c r="AU143" s="1065"/>
      <c r="AV143" s="1065"/>
      <c r="AW143" s="1066" t="str">
        <f>IFERROR(GOODS_N_SERVICES_2[[#This Row],[PRICES]]*GOODS_N_SERVICES_2[[#This Row],[ITEMS]],"")</f>
        <v/>
      </c>
    </row>
    <row r="144" spans="23:49">
      <c r="W144" s="1063"/>
      <c r="AQ144" s="62" t="s">
        <v>18955</v>
      </c>
      <c r="AR144" s="797" t="s">
        <v>18901</v>
      </c>
      <c r="AS144" s="797"/>
      <c r="AT144" s="796" t="s">
        <v>18968</v>
      </c>
      <c r="AU144" s="797"/>
      <c r="AV144" s="797"/>
      <c r="AW144" s="796" t="str">
        <f>IFERROR(GOODS_N_SERVICES_2[[#This Row],[PRICES]]*GOODS_N_SERVICES_2[[#This Row],[ITEMS]],"")</f>
        <v/>
      </c>
    </row>
    <row r="145" spans="23:49">
      <c r="W145" s="1063"/>
      <c r="AQ145" s="62" t="s">
        <v>18955</v>
      </c>
      <c r="AR145" s="282" t="s">
        <v>18801</v>
      </c>
      <c r="AS145" s="282"/>
      <c r="AT145" s="283" t="s">
        <v>18970</v>
      </c>
      <c r="AU145" s="282"/>
      <c r="AV145" s="282"/>
      <c r="AW145" s="283" t="str">
        <f>IFERROR(GOODS_N_SERVICES_2[[#This Row],[PRICES]]*GOODS_N_SERVICES_2[[#This Row],[ITEMS]],"")</f>
        <v/>
      </c>
    </row>
    <row r="146" spans="23:49">
      <c r="AQ146" s="62" t="s">
        <v>18955</v>
      </c>
      <c r="AR146" s="797" t="s">
        <v>18830</v>
      </c>
      <c r="AS146" s="797"/>
      <c r="AT146" s="796" t="s">
        <v>18972</v>
      </c>
      <c r="AU146" s="797"/>
      <c r="AV146" s="797"/>
      <c r="AW146" s="796" t="str">
        <f>IFERROR(GOODS_N_SERVICES_2[[#This Row],[PRICES]]*GOODS_N_SERVICES_2[[#This Row],[ITEMS]],"")</f>
        <v/>
      </c>
    </row>
    <row r="147" spans="23:49">
      <c r="AQ147" s="62" t="s">
        <v>18974</v>
      </c>
      <c r="AR147" s="280" t="s">
        <v>18974</v>
      </c>
      <c r="AS147" s="280"/>
      <c r="AT147" s="281"/>
      <c r="AU147" s="280"/>
      <c r="AV147" s="280"/>
      <c r="AW147" s="281">
        <f>IFERROR(GOODS_N_SERVICES_2[[#This Row],[PRICES]]*GOODS_N_SERVICES_2[[#This Row],[ITEMS]],"")</f>
        <v>0</v>
      </c>
    </row>
    <row r="148" spans="23:49">
      <c r="AQ148" s="62" t="s">
        <v>18974</v>
      </c>
      <c r="AR148" s="797" t="s">
        <v>18279</v>
      </c>
      <c r="AS148" s="797"/>
      <c r="AT148" s="796" t="s">
        <v>18976</v>
      </c>
      <c r="AU148" s="797"/>
      <c r="AV148" s="797"/>
      <c r="AW148" s="796" t="str">
        <f>IFERROR(GOODS_N_SERVICES_2[[#This Row],[PRICES]]*GOODS_N_SERVICES_2[[#This Row],[ITEMS]],"")</f>
        <v/>
      </c>
    </row>
    <row r="149" spans="23:49">
      <c r="AQ149" s="62" t="s">
        <v>18974</v>
      </c>
      <c r="AR149" s="1065" t="s">
        <v>18298</v>
      </c>
      <c r="AS149" s="1065"/>
      <c r="AT149" s="1066" t="s">
        <v>18978</v>
      </c>
      <c r="AU149" s="1065"/>
      <c r="AV149" s="1065"/>
      <c r="AW149" s="1066" t="str">
        <f>IFERROR(GOODS_N_SERVICES_2[[#This Row],[PRICES]]*GOODS_N_SERVICES_2[[#This Row],[ITEMS]],"")</f>
        <v/>
      </c>
    </row>
    <row r="150" spans="23:49">
      <c r="AQ150" s="62" t="s">
        <v>18974</v>
      </c>
      <c r="AR150" s="282" t="s">
        <v>18334</v>
      </c>
      <c r="AS150" s="282"/>
      <c r="AT150" s="283" t="s">
        <v>18529</v>
      </c>
      <c r="AU150" s="282"/>
      <c r="AV150" s="282"/>
      <c r="AW150" s="283" t="str">
        <f>IFERROR(GOODS_N_SERVICES_2[[#This Row],[PRICES]]*GOODS_N_SERVICES_2[[#This Row],[ITEMS]],"")</f>
        <v/>
      </c>
    </row>
    <row r="151" spans="23:49">
      <c r="AQ151" s="62" t="s">
        <v>18974</v>
      </c>
      <c r="AR151" s="1065" t="s">
        <v>18981</v>
      </c>
      <c r="AS151" s="1065"/>
      <c r="AT151" s="1066" t="s">
        <v>18982</v>
      </c>
      <c r="AU151" s="1065"/>
      <c r="AV151" s="1065"/>
      <c r="AW151" s="1066" t="str">
        <f>IFERROR(GOODS_N_SERVICES_2[[#This Row],[PRICES]]*GOODS_N_SERVICES_2[[#This Row],[ITEMS]],"")</f>
        <v/>
      </c>
    </row>
    <row r="152" spans="23:49">
      <c r="AQ152" s="62" t="s">
        <v>18974</v>
      </c>
      <c r="AR152" s="797" t="s">
        <v>18984</v>
      </c>
      <c r="AS152" s="797"/>
      <c r="AT152" s="796" t="s">
        <v>18985</v>
      </c>
      <c r="AU152" s="797"/>
      <c r="AV152" s="797"/>
      <c r="AW152" s="796" t="str">
        <f>IFERROR(GOODS_N_SERVICES_2[[#This Row],[PRICES]]*GOODS_N_SERVICES_2[[#This Row],[ITEMS]],"")</f>
        <v/>
      </c>
    </row>
    <row r="153" spans="23:49">
      <c r="AQ153" s="62" t="s">
        <v>18974</v>
      </c>
      <c r="AR153" s="1065" t="s">
        <v>18987</v>
      </c>
      <c r="AS153" s="1065"/>
      <c r="AT153" s="1066" t="s">
        <v>18988</v>
      </c>
      <c r="AU153" s="1065"/>
      <c r="AV153" s="1065"/>
      <c r="AW153" s="1066" t="str">
        <f>IFERROR(GOODS_N_SERVICES_2[[#This Row],[PRICES]]*GOODS_N_SERVICES_2[[#This Row],[ITEMS]],"")</f>
        <v/>
      </c>
    </row>
    <row r="154" spans="23:49">
      <c r="AQ154" s="62" t="s">
        <v>18974</v>
      </c>
      <c r="AR154" s="797" t="s">
        <v>18397</v>
      </c>
      <c r="AS154" s="797"/>
      <c r="AT154" s="796" t="s">
        <v>18990</v>
      </c>
      <c r="AU154" s="797"/>
      <c r="AV154" s="797"/>
      <c r="AW154" s="796" t="str">
        <f>IFERROR(GOODS_N_SERVICES_2[[#This Row],[PRICES]]*GOODS_N_SERVICES_2[[#This Row],[ITEMS]],"")</f>
        <v/>
      </c>
    </row>
    <row r="155" spans="23:49">
      <c r="AQ155" s="62" t="s">
        <v>18974</v>
      </c>
      <c r="AR155" s="1065" t="s">
        <v>18413</v>
      </c>
      <c r="AS155" s="1065"/>
      <c r="AT155" s="1066" t="s">
        <v>18992</v>
      </c>
      <c r="AU155" s="1065"/>
      <c r="AV155" s="1065"/>
      <c r="AW155" s="1066" t="str">
        <f>IFERROR(GOODS_N_SERVICES_2[[#This Row],[PRICES]]*GOODS_N_SERVICES_2[[#This Row],[ITEMS]],"")</f>
        <v/>
      </c>
    </row>
    <row r="156" spans="23:49">
      <c r="AQ156" s="62" t="s">
        <v>18974</v>
      </c>
      <c r="AR156" s="797" t="s">
        <v>18429</v>
      </c>
      <c r="AS156" s="797"/>
      <c r="AT156" s="796" t="s">
        <v>18994</v>
      </c>
      <c r="AU156" s="797"/>
      <c r="AV156" s="797"/>
      <c r="AW156" s="796" t="str">
        <f>IFERROR(GOODS_N_SERVICES_2[[#This Row],[PRICES]]*GOODS_N_SERVICES_2[[#This Row],[ITEMS]],"")</f>
        <v/>
      </c>
    </row>
    <row r="157" spans="23:49">
      <c r="AQ157" s="62" t="s">
        <v>18974</v>
      </c>
      <c r="AR157" s="282" t="s">
        <v>18996</v>
      </c>
      <c r="AS157" s="282"/>
      <c r="AT157" s="283" t="s">
        <v>18529</v>
      </c>
      <c r="AU157" s="282"/>
      <c r="AV157" s="282"/>
      <c r="AW157" s="283" t="str">
        <f>IFERROR(GOODS_N_SERVICES_2[[#This Row],[PRICES]]*GOODS_N_SERVICES_2[[#This Row],[ITEMS]],"")</f>
        <v/>
      </c>
    </row>
    <row r="158" spans="23:49">
      <c r="AQ158" s="62" t="s">
        <v>18974</v>
      </c>
      <c r="AR158" s="797" t="s">
        <v>18998</v>
      </c>
      <c r="AS158" s="797"/>
      <c r="AT158" s="796">
        <v>0.01</v>
      </c>
      <c r="AU158" s="797"/>
      <c r="AV158" s="797"/>
      <c r="AW158" s="796">
        <f>IFERROR(GOODS_N_SERVICES_2[[#This Row],[PRICES]]*GOODS_N_SERVICES_2[[#This Row],[ITEMS]],"")</f>
        <v>0</v>
      </c>
    </row>
    <row r="159" spans="23:49">
      <c r="AQ159" s="62" t="s">
        <v>18974</v>
      </c>
      <c r="AR159" s="1065" t="s">
        <v>19000</v>
      </c>
      <c r="AS159" s="1065"/>
      <c r="AT159" s="1066">
        <v>0.03</v>
      </c>
      <c r="AU159" s="1065"/>
      <c r="AV159" s="1065"/>
      <c r="AW159" s="1066">
        <f>IFERROR(GOODS_N_SERVICES_2[[#This Row],[PRICES]]*GOODS_N_SERVICES_2[[#This Row],[ITEMS]],"")</f>
        <v>0</v>
      </c>
    </row>
    <row r="160" spans="23:49">
      <c r="AQ160" s="62" t="s">
        <v>18974</v>
      </c>
      <c r="AR160" s="797" t="s">
        <v>19002</v>
      </c>
      <c r="AS160" s="797"/>
      <c r="AT160" s="796" t="s">
        <v>19003</v>
      </c>
      <c r="AU160" s="797"/>
      <c r="AV160" s="797"/>
      <c r="AW160" s="796" t="str">
        <f>IFERROR(GOODS_N_SERVICES_2[[#This Row],[PRICES]]*GOODS_N_SERVICES_2[[#This Row],[ITEMS]],"")</f>
        <v/>
      </c>
    </row>
    <row r="161" spans="43:49">
      <c r="AQ161" s="62" t="s">
        <v>18974</v>
      </c>
      <c r="AR161" s="1065" t="s">
        <v>19005</v>
      </c>
      <c r="AS161" s="1065"/>
      <c r="AT161" s="1066">
        <v>0.01</v>
      </c>
      <c r="AU161" s="1066" t="s">
        <v>19006</v>
      </c>
      <c r="AV161" s="1065"/>
      <c r="AW161" s="1066">
        <f>IFERROR(GOODS_N_SERVICES_2[[#This Row],[PRICES]]*GOODS_N_SERVICES_2[[#This Row],[ITEMS]],"")</f>
        <v>0</v>
      </c>
    </row>
    <row r="162" spans="43:49">
      <c r="AQ162" s="62" t="s">
        <v>18974</v>
      </c>
      <c r="AR162" s="797" t="s">
        <v>18544</v>
      </c>
      <c r="AS162" s="797"/>
      <c r="AT162" s="796" t="s">
        <v>19008</v>
      </c>
      <c r="AU162" s="797"/>
      <c r="AV162" s="797"/>
      <c r="AW162" s="796" t="str">
        <f>IFERROR(GOODS_N_SERVICES_2[[#This Row],[PRICES]]*GOODS_N_SERVICES_2[[#This Row],[ITEMS]],"")</f>
        <v/>
      </c>
    </row>
    <row r="163" spans="43:49">
      <c r="AQ163" s="62" t="s">
        <v>18974</v>
      </c>
      <c r="AR163" s="1065" t="s">
        <v>18587</v>
      </c>
      <c r="AS163" s="1065"/>
      <c r="AT163" s="1066" t="s">
        <v>19011</v>
      </c>
      <c r="AU163" s="1065"/>
      <c r="AV163" s="1065"/>
      <c r="AW163" s="1066" t="str">
        <f>IFERROR(GOODS_N_SERVICES_2[[#This Row],[PRICES]]*GOODS_N_SERVICES_2[[#This Row],[ITEMS]],"")</f>
        <v/>
      </c>
    </row>
    <row r="164" spans="43:49">
      <c r="AQ164" s="62" t="s">
        <v>18974</v>
      </c>
      <c r="AR164" s="797" t="s">
        <v>19013</v>
      </c>
      <c r="AS164" s="797"/>
      <c r="AT164" s="796" t="s">
        <v>18509</v>
      </c>
      <c r="AU164" s="797"/>
      <c r="AV164" s="797"/>
      <c r="AW164" s="796" t="str">
        <f>IFERROR(GOODS_N_SERVICES_2[[#This Row],[PRICES]]*GOODS_N_SERVICES_2[[#This Row],[ITEMS]],"")</f>
        <v/>
      </c>
    </row>
    <row r="165" spans="43:49">
      <c r="AQ165" s="62" t="s">
        <v>18974</v>
      </c>
      <c r="AR165" s="1065" t="s">
        <v>19015</v>
      </c>
      <c r="AS165" s="1065"/>
      <c r="AT165" s="1066">
        <v>0.02</v>
      </c>
      <c r="AU165" s="1065"/>
      <c r="AV165" s="1065"/>
      <c r="AW165" s="1066">
        <f>IFERROR(GOODS_N_SERVICES_2[[#This Row],[PRICES]]*GOODS_N_SERVICES_2[[#This Row],[ITEMS]],"")</f>
        <v>0</v>
      </c>
    </row>
    <row r="166" spans="43:49">
      <c r="AQ166" s="62" t="s">
        <v>18974</v>
      </c>
      <c r="AR166" s="797" t="s">
        <v>18594</v>
      </c>
      <c r="AS166" s="797"/>
      <c r="AT166" s="796" t="s">
        <v>19017</v>
      </c>
      <c r="AU166" s="797"/>
      <c r="AV166" s="797"/>
      <c r="AW166" s="796" t="str">
        <f>IFERROR(GOODS_N_SERVICES_2[[#This Row],[PRICES]]*GOODS_N_SERVICES_2[[#This Row],[ITEMS]],"")</f>
        <v/>
      </c>
    </row>
    <row r="167" spans="43:49">
      <c r="AQ167" s="62" t="s">
        <v>18974</v>
      </c>
      <c r="AR167" s="1065" t="s">
        <v>19019</v>
      </c>
      <c r="AS167" s="1065"/>
      <c r="AT167" s="1066" t="s">
        <v>19020</v>
      </c>
      <c r="AU167" s="1065"/>
      <c r="AV167" s="1065"/>
      <c r="AW167" s="1066" t="str">
        <f>IFERROR(GOODS_N_SERVICES_2[[#This Row],[PRICES]]*GOODS_N_SERVICES_2[[#This Row],[ITEMS]],"")</f>
        <v/>
      </c>
    </row>
    <row r="168" spans="43:49">
      <c r="AQ168" s="62" t="s">
        <v>18974</v>
      </c>
      <c r="AR168" s="797" t="s">
        <v>19022</v>
      </c>
      <c r="AS168" s="797"/>
      <c r="AT168" s="796">
        <v>0.02</v>
      </c>
      <c r="AU168" s="797"/>
      <c r="AV168" s="797"/>
      <c r="AW168" s="796">
        <f>IFERROR(GOODS_N_SERVICES_2[[#This Row],[PRICES]]*GOODS_N_SERVICES_2[[#This Row],[ITEMS]],"")</f>
        <v>0</v>
      </c>
    </row>
    <row r="169" spans="43:49">
      <c r="AQ169" s="62" t="s">
        <v>18974</v>
      </c>
      <c r="AR169" s="282" t="s">
        <v>19024</v>
      </c>
      <c r="AS169" s="282" t="s">
        <v>10281</v>
      </c>
      <c r="AW169" s="793">
        <f>IFERROR(GOODS_N_SERVICES_2[[#This Row],[PRICES]]*GOODS_N_SERVICES_2[[#This Row],[ITEMS]],"")</f>
        <v>0</v>
      </c>
    </row>
    <row r="170" spans="43:49">
      <c r="AQ170" s="62" t="s">
        <v>18974</v>
      </c>
      <c r="AR170" s="797" t="s">
        <v>19026</v>
      </c>
      <c r="AS170" s="797"/>
      <c r="AT170" s="796">
        <v>0.04</v>
      </c>
      <c r="AU170" s="797"/>
      <c r="AV170" s="797"/>
      <c r="AW170" s="796">
        <f>IFERROR(GOODS_N_SERVICES_2[[#This Row],[PRICES]]*GOODS_N_SERVICES_2[[#This Row],[ITEMS]],"")</f>
        <v>0</v>
      </c>
    </row>
    <row r="171" spans="43:49">
      <c r="AQ171" s="62" t="s">
        <v>18974</v>
      </c>
      <c r="AR171" s="1065" t="s">
        <v>19028</v>
      </c>
      <c r="AS171" s="1065"/>
      <c r="AT171" s="1066">
        <v>0.5</v>
      </c>
      <c r="AU171" s="1065"/>
      <c r="AV171" s="1065"/>
      <c r="AW171" s="1066">
        <f>IFERROR(GOODS_N_SERVICES_2[[#This Row],[PRICES]]*GOODS_N_SERVICES_2[[#This Row],[ITEMS]],"")</f>
        <v>0</v>
      </c>
    </row>
    <row r="172" spans="43:49">
      <c r="AQ172" s="62" t="s">
        <v>18974</v>
      </c>
      <c r="AR172" s="797" t="s">
        <v>19030</v>
      </c>
      <c r="AS172" s="797"/>
      <c r="AT172" s="796">
        <v>10</v>
      </c>
      <c r="AU172" s="797"/>
      <c r="AV172" s="797"/>
      <c r="AW172" s="796">
        <f>IFERROR(GOODS_N_SERVICES_2[[#This Row],[PRICES]]*GOODS_N_SERVICES_2[[#This Row],[ITEMS]],"")</f>
        <v>0</v>
      </c>
    </row>
    <row r="173" spans="43:49">
      <c r="AQ173" s="62" t="s">
        <v>18974</v>
      </c>
      <c r="AR173" s="1065" t="s">
        <v>19032</v>
      </c>
      <c r="AS173" s="1065"/>
      <c r="AT173" s="1066">
        <v>5</v>
      </c>
      <c r="AU173" s="1065"/>
      <c r="AV173" s="1065"/>
      <c r="AW173" s="1066">
        <f>IFERROR(GOODS_N_SERVICES_2[[#This Row],[PRICES]]*GOODS_N_SERVICES_2[[#This Row],[ITEMS]],"")</f>
        <v>0</v>
      </c>
    </row>
    <row r="174" spans="43:49">
      <c r="AQ174" s="62" t="s">
        <v>18974</v>
      </c>
      <c r="AR174" s="797" t="s">
        <v>19034</v>
      </c>
      <c r="AS174" s="797"/>
      <c r="AT174" s="796">
        <v>50</v>
      </c>
      <c r="AU174" s="797"/>
      <c r="AV174" s="797"/>
      <c r="AW174" s="796">
        <f>IFERROR(GOODS_N_SERVICES_2[[#This Row],[PRICES]]*GOODS_N_SERVICES_2[[#This Row],[ITEMS]],"")</f>
        <v>0</v>
      </c>
    </row>
    <row r="175" spans="43:49">
      <c r="AQ175" s="62" t="s">
        <v>18974</v>
      </c>
      <c r="AR175" s="1065" t="s">
        <v>19036</v>
      </c>
      <c r="AS175" s="1065"/>
      <c r="AT175" s="1066" t="s">
        <v>10301</v>
      </c>
      <c r="AU175" s="1065"/>
      <c r="AV175" s="1065"/>
      <c r="AW175" s="1066" t="str">
        <f>IFERROR(GOODS_N_SERVICES_2[[#This Row],[PRICES]]*GOODS_N_SERVICES_2[[#This Row],[ITEMS]],"")</f>
        <v/>
      </c>
    </row>
    <row r="176" spans="43:49">
      <c r="AQ176" s="62" t="s">
        <v>18974</v>
      </c>
      <c r="AR176" s="797" t="s">
        <v>19038</v>
      </c>
      <c r="AS176" s="797"/>
      <c r="AT176" s="796">
        <v>0.3</v>
      </c>
      <c r="AU176" s="797"/>
      <c r="AV176" s="797"/>
      <c r="AW176" s="796">
        <f>IFERROR(GOODS_N_SERVICES_2[[#This Row],[PRICES]]*GOODS_N_SERVICES_2[[#This Row],[ITEMS]],"")</f>
        <v>0</v>
      </c>
    </row>
    <row r="177" spans="43:49">
      <c r="AQ177" s="62" t="s">
        <v>18974</v>
      </c>
      <c r="AR177" s="1065" t="s">
        <v>19015</v>
      </c>
      <c r="AS177" s="1065"/>
      <c r="AT177" s="1066">
        <v>1</v>
      </c>
      <c r="AU177" s="1065"/>
      <c r="AV177" s="1065"/>
      <c r="AW177" s="1066">
        <f>IFERROR(GOODS_N_SERVICES_2[[#This Row],[PRICES]]*GOODS_N_SERVICES_2[[#This Row],[ITEMS]],"")</f>
        <v>0</v>
      </c>
    </row>
    <row r="178" spans="43:49">
      <c r="AQ178" s="62" t="s">
        <v>18974</v>
      </c>
      <c r="AR178" s="797" t="s">
        <v>19041</v>
      </c>
      <c r="AS178" s="797"/>
      <c r="AT178" s="796" t="s">
        <v>19042</v>
      </c>
      <c r="AU178" s="797" t="s">
        <v>19043</v>
      </c>
      <c r="AV178" s="797"/>
      <c r="AW178" s="796" t="str">
        <f>IFERROR(GOODS_N_SERVICES_2[[#This Row],[PRICES]]*GOODS_N_SERVICES_2[[#This Row],[ITEMS]],"")</f>
        <v/>
      </c>
    </row>
    <row r="179" spans="43:49">
      <c r="AQ179" s="62" t="s">
        <v>18974</v>
      </c>
      <c r="AR179" s="1065" t="s">
        <v>18749</v>
      </c>
      <c r="AS179" s="1065"/>
      <c r="AT179" s="1066" t="s">
        <v>19045</v>
      </c>
      <c r="AU179" s="1065"/>
      <c r="AV179" s="1065"/>
      <c r="AW179" s="1066" t="str">
        <f>IFERROR(GOODS_N_SERVICES_2[[#This Row],[PRICES]]*GOODS_N_SERVICES_2[[#This Row],[ITEMS]],"")</f>
        <v/>
      </c>
    </row>
    <row r="180" spans="43:49">
      <c r="AQ180" s="62" t="s">
        <v>18974</v>
      </c>
      <c r="AR180" s="797" t="s">
        <v>19047</v>
      </c>
      <c r="AS180" s="797"/>
      <c r="AT180" s="796">
        <v>0.01</v>
      </c>
      <c r="AU180" s="797"/>
      <c r="AV180" s="797"/>
      <c r="AW180" s="796">
        <f>IFERROR(GOODS_N_SERVICES_2[[#This Row],[PRICES]]*GOODS_N_SERVICES_2[[#This Row],[ITEMS]],"")</f>
        <v>0</v>
      </c>
    </row>
    <row r="181" spans="43:49">
      <c r="AQ181" s="62" t="s">
        <v>18974</v>
      </c>
      <c r="AR181" s="282" t="s">
        <v>18797</v>
      </c>
      <c r="AS181" s="282" t="s">
        <v>10281</v>
      </c>
      <c r="AT181" s="283"/>
      <c r="AU181" s="282"/>
      <c r="AV181" s="282"/>
      <c r="AW181" s="283">
        <f>IFERROR(GOODS_N_SERVICES_2[[#This Row],[PRICES]]*GOODS_N_SERVICES_2[[#This Row],[ITEMS]],"")</f>
        <v>0</v>
      </c>
    </row>
    <row r="182" spans="43:49">
      <c r="AQ182" s="62" t="s">
        <v>18974</v>
      </c>
      <c r="AR182" s="797" t="s">
        <v>19050</v>
      </c>
      <c r="AS182" s="797"/>
      <c r="AT182" s="796">
        <v>0.02</v>
      </c>
      <c r="AU182" s="797"/>
      <c r="AV182" s="797"/>
      <c r="AW182" s="796">
        <f>IFERROR(GOODS_N_SERVICES_2[[#This Row],[PRICES]]*GOODS_N_SERVICES_2[[#This Row],[ITEMS]],"")</f>
        <v>0</v>
      </c>
    </row>
    <row r="183" spans="43:49">
      <c r="AQ183" s="62" t="s">
        <v>18974</v>
      </c>
      <c r="AR183" s="1065" t="s">
        <v>19052</v>
      </c>
      <c r="AS183" s="1065"/>
      <c r="AT183" s="1066">
        <v>3</v>
      </c>
      <c r="AU183" s="1065"/>
      <c r="AV183" s="1065"/>
      <c r="AW183" s="1066">
        <f>IFERROR(GOODS_N_SERVICES_2[[#This Row],[PRICES]]*GOODS_N_SERVICES_2[[#This Row],[ITEMS]],"")</f>
        <v>0</v>
      </c>
    </row>
    <row r="184" spans="43:49">
      <c r="AQ184" s="62" t="s">
        <v>18974</v>
      </c>
      <c r="AR184" s="797" t="s">
        <v>18835</v>
      </c>
      <c r="AS184" s="797"/>
      <c r="AT184" s="796" t="s">
        <v>10301</v>
      </c>
      <c r="AU184" s="797"/>
      <c r="AV184" s="797"/>
      <c r="AW184" s="796" t="str">
        <f>IFERROR(GOODS_N_SERVICES_2[[#This Row],[PRICES]]*GOODS_N_SERVICES_2[[#This Row],[ITEMS]],"")</f>
        <v/>
      </c>
    </row>
    <row r="185" spans="43:49">
      <c r="AQ185" s="62" t="s">
        <v>18974</v>
      </c>
      <c r="AR185" s="1065" t="s">
        <v>9592</v>
      </c>
      <c r="AS185" s="1065"/>
      <c r="AT185" s="1066" t="s">
        <v>19055</v>
      </c>
      <c r="AU185" s="1065"/>
      <c r="AV185" s="1065"/>
      <c r="AW185" s="1066" t="str">
        <f>IFERROR(GOODS_N_SERVICES_2[[#This Row],[PRICES]]*GOODS_N_SERVICES_2[[#This Row],[ITEMS]],"")</f>
        <v/>
      </c>
    </row>
    <row r="186" spans="43:49">
      <c r="AQ186" s="62" t="s">
        <v>18974</v>
      </c>
      <c r="AR186" s="797" t="s">
        <v>18901</v>
      </c>
      <c r="AS186" s="797"/>
      <c r="AT186" s="796">
        <v>0.03</v>
      </c>
      <c r="AU186" s="797"/>
      <c r="AV186" s="797"/>
      <c r="AW186" s="796">
        <f>IFERROR(GOODS_N_SERVICES_2[[#This Row],[PRICES]]*GOODS_N_SERVICES_2[[#This Row],[ITEMS]],"")</f>
        <v>0</v>
      </c>
    </row>
    <row r="187" spans="43:49">
      <c r="AQ187" s="62" t="s">
        <v>18974</v>
      </c>
      <c r="AR187" s="1065" t="s">
        <v>19058</v>
      </c>
      <c r="AS187" s="1065"/>
      <c r="AT187" s="1066">
        <v>0.5</v>
      </c>
      <c r="AU187" s="1065"/>
      <c r="AV187" s="1065"/>
      <c r="AW187" s="1066">
        <f>IFERROR(GOODS_N_SERVICES_2[[#This Row],[PRICES]]*GOODS_N_SERVICES_2[[#This Row],[ITEMS]],"")</f>
        <v>0</v>
      </c>
    </row>
    <row r="188" spans="43:49">
      <c r="AQ188" s="62" t="s">
        <v>18974</v>
      </c>
      <c r="AR188" s="797" t="s">
        <v>19060</v>
      </c>
      <c r="AS188" s="797"/>
      <c r="AT188" s="796" t="s">
        <v>19061</v>
      </c>
      <c r="AU188" s="797"/>
      <c r="AV188" s="797"/>
      <c r="AW188" s="796" t="str">
        <f>IFERROR(GOODS_N_SERVICES_2[[#This Row],[PRICES]]*GOODS_N_SERVICES_2[[#This Row],[ITEMS]],"")</f>
        <v/>
      </c>
    </row>
    <row r="189" spans="43:49">
      <c r="AQ189" s="62" t="s">
        <v>18974</v>
      </c>
      <c r="AR189" s="1065" t="s">
        <v>19063</v>
      </c>
      <c r="AS189" s="1065"/>
      <c r="AT189" s="1066">
        <v>0.5</v>
      </c>
      <c r="AU189" s="1065"/>
      <c r="AV189" s="1065"/>
      <c r="AW189" s="1066">
        <f>IFERROR(GOODS_N_SERVICES_2[[#This Row],[PRICES]]*GOODS_N_SERVICES_2[[#This Row],[ITEMS]],"")</f>
        <v>0</v>
      </c>
    </row>
    <row r="190" spans="43:49">
      <c r="AQ190" s="62" t="s">
        <v>18974</v>
      </c>
      <c r="AR190" s="797" t="s">
        <v>19065</v>
      </c>
      <c r="AS190" s="797"/>
      <c r="AT190" s="796">
        <v>0.2</v>
      </c>
      <c r="AU190" s="797"/>
      <c r="AV190" s="797"/>
      <c r="AW190" s="796">
        <f>IFERROR(GOODS_N_SERVICES_2[[#This Row],[PRICES]]*GOODS_N_SERVICES_2[[#This Row],[ITEMS]],"")</f>
        <v>0</v>
      </c>
    </row>
    <row r="191" spans="43:49">
      <c r="AQ191" s="62" t="s">
        <v>18974</v>
      </c>
      <c r="AR191" s="1065" t="s">
        <v>19067</v>
      </c>
      <c r="AS191" s="1065"/>
      <c r="AT191" s="1066">
        <v>0.1</v>
      </c>
      <c r="AU191" s="1065"/>
      <c r="AV191" s="1065"/>
      <c r="AW191" s="1066">
        <f>IFERROR(GOODS_N_SERVICES_2[[#This Row],[PRICES]]*GOODS_N_SERVICES_2[[#This Row],[ITEMS]],"")</f>
        <v>0</v>
      </c>
    </row>
    <row r="192" spans="43:49">
      <c r="AQ192" s="62" t="s">
        <v>18974</v>
      </c>
      <c r="AR192" s="282" t="s">
        <v>18867</v>
      </c>
      <c r="AS192" s="282" t="s">
        <v>10281</v>
      </c>
      <c r="AT192" s="283" t="s">
        <v>19069</v>
      </c>
      <c r="AU192" s="282"/>
      <c r="AV192" s="282"/>
      <c r="AW192" s="283" t="str">
        <f>IFERROR(GOODS_N_SERVICES_2[[#This Row],[PRICES]]*GOODS_N_SERVICES_2[[#This Row],[ITEMS]],"")</f>
        <v/>
      </c>
    </row>
    <row r="193" spans="43:49">
      <c r="AQ193" s="62" t="s">
        <v>19071</v>
      </c>
      <c r="AR193" s="280" t="s">
        <v>19071</v>
      </c>
      <c r="AS193" s="280"/>
      <c r="AT193" s="281"/>
      <c r="AU193" s="280"/>
      <c r="AV193" s="280"/>
      <c r="AW193" s="281">
        <f>IFERROR(GOODS_N_SERVICES_2[[#This Row],[PRICES]]*GOODS_N_SERVICES_2[[#This Row],[ITEMS]],"")</f>
        <v>0</v>
      </c>
    </row>
    <row r="194" spans="43:49">
      <c r="AQ194" s="62" t="s">
        <v>19071</v>
      </c>
      <c r="AR194" s="797" t="s">
        <v>18514</v>
      </c>
      <c r="AS194" s="797"/>
      <c r="AT194" s="797"/>
      <c r="AU194" s="796" t="s">
        <v>18720</v>
      </c>
      <c r="AV194" s="797"/>
      <c r="AW194" s="796">
        <f>IFERROR(GOODS_N_SERVICES_2[[#This Row],[PRICES]]*GOODS_N_SERVICES_2[[#This Row],[ITEMS]],"")</f>
        <v>0</v>
      </c>
    </row>
    <row r="195" spans="43:49">
      <c r="AQ195" s="62" t="s">
        <v>19071</v>
      </c>
      <c r="AR195" s="1065" t="s">
        <v>19074</v>
      </c>
      <c r="AS195" s="1065"/>
      <c r="AT195" s="1065">
        <v>1</v>
      </c>
      <c r="AU195" s="1065"/>
      <c r="AV195" s="1065"/>
      <c r="AW195" s="1066">
        <f>IFERROR(GOODS_N_SERVICES_2[[#This Row],[PRICES]]*GOODS_N_SERVICES_2[[#This Row],[ITEMS]],"")</f>
        <v>0</v>
      </c>
    </row>
    <row r="196" spans="43:49">
      <c r="AQ196" s="62" t="s">
        <v>19071</v>
      </c>
      <c r="AR196" s="797" t="s">
        <v>19076</v>
      </c>
      <c r="AS196" s="797"/>
      <c r="AT196" s="797"/>
      <c r="AU196" s="796" t="s">
        <v>19077</v>
      </c>
      <c r="AV196" s="797"/>
      <c r="AW196" s="796">
        <f>IFERROR(GOODS_N_SERVICES_2[[#This Row],[PRICES]]*GOODS_N_SERVICES_2[[#This Row],[ITEMS]],"")</f>
        <v>0</v>
      </c>
    </row>
    <row r="197" spans="43:49">
      <c r="AQ197" s="62" t="s">
        <v>19071</v>
      </c>
      <c r="AR197" s="1065" t="s">
        <v>883</v>
      </c>
      <c r="AS197" s="1065"/>
      <c r="AT197" s="1065"/>
      <c r="AU197" s="1066" t="s">
        <v>19079</v>
      </c>
      <c r="AV197" s="1065"/>
      <c r="AW197" s="1066">
        <f>IFERROR(GOODS_N_SERVICES_2[[#This Row],[PRICES]]*GOODS_N_SERVICES_2[[#This Row],[ITEMS]],"")</f>
        <v>0</v>
      </c>
    </row>
    <row r="198" spans="43:49">
      <c r="AQ198" s="62" t="s">
        <v>19071</v>
      </c>
      <c r="AR198" s="282" t="s">
        <v>19081</v>
      </c>
      <c r="AS198" s="282" t="s">
        <v>10281</v>
      </c>
      <c r="AT198" s="283" t="s">
        <v>18529</v>
      </c>
      <c r="AU198" s="282"/>
      <c r="AV198" s="282"/>
      <c r="AW198" s="283" t="str">
        <f>IFERROR(GOODS_N_SERVICES_2[[#This Row],[PRICES]]*GOODS_N_SERVICES_2[[#This Row],[ITEMS]],"")</f>
        <v/>
      </c>
    </row>
    <row r="199" spans="43:49">
      <c r="AQ199" s="62" t="s">
        <v>19071</v>
      </c>
      <c r="AR199" s="1065" t="s">
        <v>19083</v>
      </c>
      <c r="AS199" s="1065"/>
      <c r="AT199" s="1066">
        <v>10</v>
      </c>
      <c r="AU199" s="1065"/>
      <c r="AV199" s="1065"/>
      <c r="AW199" s="1066">
        <f>IFERROR(GOODS_N_SERVICES_2[[#This Row],[PRICES]]*GOODS_N_SERVICES_2[[#This Row],[ITEMS]],"")</f>
        <v>0</v>
      </c>
    </row>
    <row r="200" spans="43:49">
      <c r="AQ200" s="62" t="s">
        <v>19071</v>
      </c>
      <c r="AR200" s="797" t="s">
        <v>19085</v>
      </c>
      <c r="AS200" s="797"/>
      <c r="AT200" s="796">
        <v>25</v>
      </c>
      <c r="AU200" s="797"/>
      <c r="AV200" s="797"/>
      <c r="AW200" s="796">
        <f>IFERROR(GOODS_N_SERVICES_2[[#This Row],[PRICES]]*GOODS_N_SERVICES_2[[#This Row],[ITEMS]],"")</f>
        <v>0</v>
      </c>
    </row>
    <row r="201" spans="43:49">
      <c r="AQ201" s="62" t="s">
        <v>19071</v>
      </c>
      <c r="AR201" s="1065" t="s">
        <v>19087</v>
      </c>
      <c r="AS201" s="1065"/>
      <c r="AT201" s="1066">
        <v>50</v>
      </c>
      <c r="AU201" s="1065"/>
      <c r="AV201" s="1065"/>
      <c r="AW201" s="1066">
        <f>IFERROR(GOODS_N_SERVICES_2[[#This Row],[PRICES]]*GOODS_N_SERVICES_2[[#This Row],[ITEMS]],"")</f>
        <v>0</v>
      </c>
    </row>
    <row r="202" spans="43:49">
      <c r="AQ202" s="62" t="s">
        <v>19071</v>
      </c>
      <c r="AR202" s="797" t="s">
        <v>19089</v>
      </c>
      <c r="AS202" s="797"/>
      <c r="AT202" s="796" t="s">
        <v>10301</v>
      </c>
      <c r="AU202" s="797"/>
      <c r="AV202" s="797"/>
      <c r="AW202" s="796" t="str">
        <f>IFERROR(GOODS_N_SERVICES_2[[#This Row],[PRICES]]*GOODS_N_SERVICES_2[[#This Row],[ITEMS]],"")</f>
        <v/>
      </c>
    </row>
    <row r="203" spans="43:49">
      <c r="AQ203" s="62" t="s">
        <v>19071</v>
      </c>
      <c r="AR203" s="1065" t="s">
        <v>19091</v>
      </c>
      <c r="AS203" s="1065"/>
      <c r="AT203" s="1066">
        <v>5</v>
      </c>
      <c r="AU203" s="1065"/>
      <c r="AV203" s="1065"/>
      <c r="AW203" s="1066">
        <f>IFERROR(GOODS_N_SERVICES_2[[#This Row],[PRICES]]*GOODS_N_SERVICES_2[[#This Row],[ITEMS]],"")</f>
        <v>0</v>
      </c>
    </row>
    <row r="204" spans="43:49">
      <c r="AQ204" s="62" t="s">
        <v>19071</v>
      </c>
      <c r="AR204" s="280" t="s">
        <v>19093</v>
      </c>
      <c r="AS204" s="280"/>
      <c r="AT204" s="281"/>
      <c r="AU204" s="280"/>
      <c r="AV204" s="280"/>
      <c r="AW204" s="281">
        <f>IFERROR(GOODS_N_SERVICES_2[[#This Row],[PRICES]]*GOODS_N_SERVICES_2[[#This Row],[ITEMS]],"")</f>
        <v>0</v>
      </c>
    </row>
    <row r="205" spans="43:49">
      <c r="AQ205" s="62" t="s">
        <v>19071</v>
      </c>
      <c r="AR205" s="1065" t="s">
        <v>19095</v>
      </c>
      <c r="AS205" s="1065"/>
      <c r="AT205" s="1066" t="s">
        <v>19096</v>
      </c>
      <c r="AU205" s="1065"/>
      <c r="AV205" s="1065"/>
      <c r="AW205" s="1066" t="str">
        <f>IFERROR(GOODS_N_SERVICES_2[[#This Row],[PRICES]]*GOODS_N_SERVICES_2[[#This Row],[ITEMS]],"")</f>
        <v/>
      </c>
    </row>
    <row r="206" spans="43:49">
      <c r="AQ206" s="62" t="s">
        <v>19071</v>
      </c>
      <c r="AR206" s="282" t="s">
        <v>9592</v>
      </c>
      <c r="AS206" s="282" t="s">
        <v>10281</v>
      </c>
      <c r="AT206" s="286" t="s">
        <v>19098</v>
      </c>
      <c r="AU206" s="287"/>
      <c r="AV206" s="282"/>
      <c r="AW206" s="286" t="str">
        <f>IFERROR(GOODS_N_SERVICES_2[[#This Row],[PRICES]]*GOODS_N_SERVICES_2[[#This Row],[ITEMS]],"")</f>
        <v/>
      </c>
    </row>
    <row r="207" spans="43:49">
      <c r="AQ207" s="62" t="s">
        <v>19071</v>
      </c>
      <c r="AR207" s="1065" t="s">
        <v>18901</v>
      </c>
      <c r="AS207" s="1065"/>
      <c r="AT207" s="1066" t="s">
        <v>19100</v>
      </c>
      <c r="AU207" s="1065"/>
      <c r="AV207" s="1065"/>
      <c r="AW207" s="1066" t="str">
        <f>IFERROR(GOODS_N_SERVICES_2[[#This Row],[PRICES]]*GOODS_N_SERVICES_2[[#This Row],[ITEMS]],"")</f>
        <v/>
      </c>
    </row>
    <row r="208" spans="43:49">
      <c r="AQ208" s="62" t="s">
        <v>19071</v>
      </c>
      <c r="AR208" s="797" t="s">
        <v>18741</v>
      </c>
      <c r="AS208" s="797"/>
      <c r="AT208" s="796" t="s">
        <v>19102</v>
      </c>
      <c r="AU208" s="797"/>
      <c r="AV208" s="797"/>
      <c r="AW208" s="796" t="str">
        <f>IFERROR(GOODS_N_SERVICES_2[[#This Row],[PRICES]]*GOODS_N_SERVICES_2[[#This Row],[ITEMS]],"")</f>
        <v/>
      </c>
    </row>
    <row r="209" spans="43:49">
      <c r="AQ209" s="62" t="s">
        <v>19071</v>
      </c>
      <c r="AR209" s="1065" t="s">
        <v>18745</v>
      </c>
      <c r="AS209" s="1065"/>
      <c r="AT209" s="1066" t="s">
        <v>19104</v>
      </c>
      <c r="AU209" s="1065"/>
      <c r="AV209" s="1065"/>
      <c r="AW209" s="1066" t="str">
        <f>IFERROR(GOODS_N_SERVICES_2[[#This Row],[PRICES]]*GOODS_N_SERVICES_2[[#This Row],[ITEMS]],"")</f>
        <v/>
      </c>
    </row>
    <row r="210" spans="43:49">
      <c r="AQ210" s="62" t="s">
        <v>19071</v>
      </c>
      <c r="AR210" s="797" t="s">
        <v>18764</v>
      </c>
      <c r="AS210" s="797"/>
      <c r="AT210" s="796" t="s">
        <v>19106</v>
      </c>
      <c r="AU210" s="797"/>
      <c r="AV210" s="797"/>
      <c r="AW210" s="796" t="str">
        <f>IFERROR(GOODS_N_SERVICES_2[[#This Row],[PRICES]]*GOODS_N_SERVICES_2[[#This Row],[ITEMS]],"")</f>
        <v/>
      </c>
    </row>
    <row r="211" spans="43:49">
      <c r="AQ211" s="62" t="s">
        <v>19071</v>
      </c>
      <c r="AR211" s="1065" t="s">
        <v>18784</v>
      </c>
      <c r="AS211" s="1065"/>
      <c r="AT211" s="1066" t="s">
        <v>19108</v>
      </c>
      <c r="AU211" s="1065"/>
      <c r="AV211" s="1065"/>
      <c r="AW211" s="1066" t="str">
        <f>IFERROR(GOODS_N_SERVICES_2[[#This Row],[PRICES]]*GOODS_N_SERVICES_2[[#This Row],[ITEMS]],"")</f>
        <v/>
      </c>
    </row>
    <row r="212" spans="43:49">
      <c r="AQ212" s="62" t="s">
        <v>19071</v>
      </c>
      <c r="AR212" s="282" t="s">
        <v>18846</v>
      </c>
      <c r="AS212" s="282"/>
      <c r="AT212" s="283" t="s">
        <v>19110</v>
      </c>
      <c r="AU212" s="282"/>
      <c r="AV212" s="282"/>
      <c r="AW212" s="283" t="str">
        <f>IFERROR(GOODS_N_SERVICES_2[[#This Row],[PRICES]]*GOODS_N_SERVICES_2[[#This Row],[ITEMS]],"")</f>
        <v/>
      </c>
    </row>
    <row r="213" spans="43:49">
      <c r="AQ213" s="62" t="s">
        <v>19071</v>
      </c>
      <c r="AR213" s="1065" t="s">
        <v>19112</v>
      </c>
      <c r="AS213" s="1065"/>
      <c r="AT213" s="1066" t="s">
        <v>18245</v>
      </c>
      <c r="AU213" s="1065"/>
      <c r="AV213" s="1065"/>
      <c r="AW213" s="1066" t="str">
        <f>IFERROR(GOODS_N_SERVICES_2[[#This Row],[PRICES]]*GOODS_N_SERVICES_2[[#This Row],[ITEMS]],"")</f>
        <v/>
      </c>
    </row>
    <row r="214" spans="43:49">
      <c r="AQ214" s="62" t="s">
        <v>19071</v>
      </c>
      <c r="AR214" s="282" t="s">
        <v>18601</v>
      </c>
      <c r="AS214" s="282"/>
      <c r="AT214" s="283" t="s">
        <v>18602</v>
      </c>
      <c r="AU214" s="282"/>
      <c r="AV214" s="282"/>
      <c r="AW214" s="283" t="str">
        <f>IFERROR(GOODS_N_SERVICES_2[[#This Row],[PRICES]]*GOODS_N_SERVICES_2[[#This Row],[ITEMS]],"")</f>
        <v/>
      </c>
    </row>
    <row r="215" spans="43:49">
      <c r="AQ215" s="62" t="s">
        <v>19071</v>
      </c>
      <c r="AR215" s="1065" t="s">
        <v>19115</v>
      </c>
      <c r="AS215" s="1065"/>
      <c r="AT215" s="1066" t="s">
        <v>19116</v>
      </c>
      <c r="AU215" s="1065"/>
      <c r="AV215" s="1065"/>
      <c r="AW215" s="1066" t="str">
        <f>IFERROR(GOODS_N_SERVICES_2[[#This Row],[PRICES]]*GOODS_N_SERVICES_2[[#This Row],[ITEMS]],"")</f>
        <v/>
      </c>
    </row>
    <row r="216" spans="43:49">
      <c r="AQ216" s="62" t="s">
        <v>19071</v>
      </c>
      <c r="AR216" s="797" t="s">
        <v>19118</v>
      </c>
      <c r="AS216" s="797"/>
      <c r="AT216" s="796" t="s">
        <v>19119</v>
      </c>
      <c r="AU216" s="797"/>
      <c r="AV216" s="797"/>
      <c r="AW216" s="796" t="str">
        <f>IFERROR(GOODS_N_SERVICES_2[[#This Row],[PRICES]]*GOODS_N_SERVICES_2[[#This Row],[ITEMS]],"")</f>
        <v/>
      </c>
    </row>
    <row r="217" spans="43:49">
      <c r="AQ217" s="62" t="s">
        <v>19071</v>
      </c>
      <c r="AR217" s="282" t="s">
        <v>18625</v>
      </c>
      <c r="AS217" s="282"/>
      <c r="AT217" s="283" t="s">
        <v>18626</v>
      </c>
      <c r="AU217" s="282"/>
      <c r="AV217" s="282"/>
      <c r="AW217" s="283" t="str">
        <f>IFERROR(GOODS_N_SERVICES_2[[#This Row],[PRICES]]*GOODS_N_SERVICES_2[[#This Row],[ITEMS]],"")</f>
        <v/>
      </c>
    </row>
    <row r="218" spans="43:49">
      <c r="AQ218" s="62" t="s">
        <v>19071</v>
      </c>
      <c r="AR218" s="797" t="s">
        <v>19122</v>
      </c>
      <c r="AS218" s="797"/>
      <c r="AT218" s="796" t="s">
        <v>19123</v>
      </c>
      <c r="AU218" s="797"/>
      <c r="AV218" s="797"/>
      <c r="AW218" s="796" t="str">
        <f>IFERROR(GOODS_N_SERVICES_2[[#This Row],[PRICES]]*GOODS_N_SERVICES_2[[#This Row],[ITEMS]],"")</f>
        <v/>
      </c>
    </row>
    <row r="219" spans="43:49">
      <c r="AQ219" s="62" t="s">
        <v>19071</v>
      </c>
      <c r="AR219" s="1065" t="s">
        <v>19125</v>
      </c>
      <c r="AS219" s="1065"/>
      <c r="AT219" s="1066" t="s">
        <v>19126</v>
      </c>
      <c r="AU219" s="1065"/>
      <c r="AV219" s="1065"/>
      <c r="AW219" s="1066" t="str">
        <f>IFERROR(GOODS_N_SERVICES_2[[#This Row],[PRICES]]*GOODS_N_SERVICES_2[[#This Row],[ITEMS]],"")</f>
        <v/>
      </c>
    </row>
    <row r="220" spans="43:49">
      <c r="AQ220" s="62" t="s">
        <v>19071</v>
      </c>
      <c r="AR220" s="797" t="s">
        <v>10539</v>
      </c>
      <c r="AS220" s="797"/>
      <c r="AT220" s="797"/>
      <c r="AU220" s="796" t="s">
        <v>19128</v>
      </c>
      <c r="AV220" s="797"/>
      <c r="AW220" s="796">
        <f>IFERROR(GOODS_N_SERVICES_2[[#This Row],[PRICES]]*GOODS_N_SERVICES_2[[#This Row],[ITEMS]],"")</f>
        <v>0</v>
      </c>
    </row>
    <row r="221" spans="43:49">
      <c r="AQ221" s="62" t="s">
        <v>19071</v>
      </c>
      <c r="AR221" s="282" t="s">
        <v>18810</v>
      </c>
      <c r="AS221" s="282"/>
      <c r="AT221" s="283" t="s">
        <v>19130</v>
      </c>
      <c r="AU221" s="282"/>
      <c r="AV221" s="282"/>
      <c r="AW221" s="283" t="str">
        <f>IFERROR(GOODS_N_SERVICES_2[[#This Row],[PRICES]]*GOODS_N_SERVICES_2[[#This Row],[ITEMS]],"")</f>
        <v/>
      </c>
    </row>
    <row r="222" spans="43:49">
      <c r="AQ222" s="62" t="s">
        <v>19071</v>
      </c>
      <c r="AR222" s="797" t="s">
        <v>19132</v>
      </c>
      <c r="AS222" s="797"/>
      <c r="AT222" s="796" t="s">
        <v>19133</v>
      </c>
      <c r="AU222" s="797"/>
      <c r="AV222" s="797"/>
      <c r="AW222" s="796" t="str">
        <f>IFERROR(GOODS_N_SERVICES_2[[#This Row],[PRICES]]*GOODS_N_SERVICES_2[[#This Row],[ITEMS]],"")</f>
        <v/>
      </c>
    </row>
    <row r="223" spans="43:49">
      <c r="AQ223" s="62" t="s">
        <v>19071</v>
      </c>
      <c r="AR223" s="1065" t="s">
        <v>18370</v>
      </c>
      <c r="AS223" s="1065"/>
      <c r="AT223" s="1066" t="s">
        <v>19135</v>
      </c>
      <c r="AU223" s="1065"/>
      <c r="AV223" s="1065"/>
      <c r="AW223" s="1066" t="str">
        <f>IFERROR(GOODS_N_SERVICES_2[[#This Row],[PRICES]]*GOODS_N_SERVICES_2[[#This Row],[ITEMS]],"")</f>
        <v/>
      </c>
    </row>
    <row r="224" spans="43:49">
      <c r="AQ224" s="62" t="s">
        <v>19071</v>
      </c>
      <c r="AR224" s="797" t="s">
        <v>18385</v>
      </c>
      <c r="AS224" s="797"/>
      <c r="AT224" s="796" t="s">
        <v>19137</v>
      </c>
      <c r="AU224" s="797"/>
      <c r="AV224" s="797"/>
      <c r="AW224" s="796" t="str">
        <f>IFERROR(GOODS_N_SERVICES_2[[#This Row],[PRICES]]*GOODS_N_SERVICES_2[[#This Row],[ITEMS]],"")</f>
        <v/>
      </c>
    </row>
    <row r="225" spans="43:49">
      <c r="AQ225" s="62" t="s">
        <v>19071</v>
      </c>
      <c r="AR225" s="1065" t="s">
        <v>18399</v>
      </c>
      <c r="AS225" s="1065"/>
      <c r="AT225" s="1066" t="s">
        <v>19139</v>
      </c>
      <c r="AU225" s="1065"/>
      <c r="AV225" s="1065"/>
      <c r="AW225" s="1066" t="str">
        <f>IFERROR(GOODS_N_SERVICES_2[[#This Row],[PRICES]]*GOODS_N_SERVICES_2[[#This Row],[ITEMS]],"")</f>
        <v/>
      </c>
    </row>
    <row r="226" spans="43:49">
      <c r="AQ226" s="62" t="s">
        <v>19071</v>
      </c>
      <c r="AR226" s="797" t="s">
        <v>18415</v>
      </c>
      <c r="AS226" s="797"/>
      <c r="AT226" s="796" t="s">
        <v>18416</v>
      </c>
      <c r="AU226" s="797"/>
      <c r="AV226" s="797"/>
      <c r="AW226" s="796" t="str">
        <f>IFERROR(GOODS_N_SERVICES_2[[#This Row],[PRICES]]*GOODS_N_SERVICES_2[[#This Row],[ITEMS]],"")</f>
        <v/>
      </c>
    </row>
    <row r="227" spans="43:49">
      <c r="AQ227" s="62" t="s">
        <v>19071</v>
      </c>
      <c r="AR227" s="1065" t="s">
        <v>18431</v>
      </c>
      <c r="AS227" s="1065"/>
      <c r="AT227" s="1066" t="s">
        <v>18432</v>
      </c>
      <c r="AU227" s="1065"/>
      <c r="AV227" s="1065"/>
      <c r="AW227" s="1066" t="str">
        <f>IFERROR(GOODS_N_SERVICES_2[[#This Row],[PRICES]]*GOODS_N_SERVICES_2[[#This Row],[ITEMS]],"")</f>
        <v/>
      </c>
    </row>
    <row r="228" spans="43:49">
      <c r="AQ228" s="62" t="s">
        <v>19071</v>
      </c>
      <c r="AR228" s="797" t="s">
        <v>18448</v>
      </c>
      <c r="AS228" s="797"/>
      <c r="AT228" s="796" t="s">
        <v>18449</v>
      </c>
      <c r="AU228" s="797"/>
      <c r="AV228" s="797"/>
      <c r="AW228" s="796" t="str">
        <f>IFERROR(GOODS_N_SERVICES_2[[#This Row],[PRICES]]*GOODS_N_SERVICES_2[[#This Row],[ITEMS]],"")</f>
        <v/>
      </c>
    </row>
    <row r="229" spans="43:49">
      <c r="AQ229" s="62" t="s">
        <v>19071</v>
      </c>
      <c r="AR229" s="1065" t="s">
        <v>18463</v>
      </c>
      <c r="AS229" s="1065"/>
      <c r="AT229" s="1066" t="s">
        <v>18464</v>
      </c>
      <c r="AU229" s="1065"/>
      <c r="AV229" s="1065"/>
      <c r="AW229" s="1066" t="str">
        <f>IFERROR(GOODS_N_SERVICES_2[[#This Row],[PRICES]]*GOODS_N_SERVICES_2[[#This Row],[ITEMS]],"")</f>
        <v/>
      </c>
    </row>
    <row r="230" spans="43:49">
      <c r="AQ230" s="62" t="s">
        <v>19071</v>
      </c>
      <c r="AR230" s="797" t="s">
        <v>18477</v>
      </c>
      <c r="AS230" s="797"/>
      <c r="AT230" s="796" t="s">
        <v>18478</v>
      </c>
      <c r="AU230" s="797"/>
      <c r="AV230" s="797"/>
      <c r="AW230" s="796" t="str">
        <f>IFERROR(GOODS_N_SERVICES_2[[#This Row],[PRICES]]*GOODS_N_SERVICES_2[[#This Row],[ITEMS]],"")</f>
        <v/>
      </c>
    </row>
    <row r="231" spans="43:49">
      <c r="AQ231" s="62" t="s">
        <v>19071</v>
      </c>
      <c r="AR231" s="1065" t="s">
        <v>18486</v>
      </c>
      <c r="AS231" s="1065"/>
      <c r="AT231" s="1066" t="s">
        <v>18487</v>
      </c>
      <c r="AU231" s="1065"/>
      <c r="AV231" s="1065"/>
      <c r="AW231" s="1066" t="str">
        <f>IFERROR(GOODS_N_SERVICES_2[[#This Row],[PRICES]]*GOODS_N_SERVICES_2[[#This Row],[ITEMS]],"")</f>
        <v/>
      </c>
    </row>
    <row r="232" spans="43:49">
      <c r="AQ232" s="62" t="s">
        <v>19071</v>
      </c>
      <c r="AR232" s="797" t="s">
        <v>18493</v>
      </c>
      <c r="AS232" s="797"/>
      <c r="AT232" s="796" t="s">
        <v>18494</v>
      </c>
      <c r="AU232" s="797"/>
      <c r="AV232" s="797"/>
      <c r="AW232" s="796" t="str">
        <f>IFERROR(GOODS_N_SERVICES_2[[#This Row],[PRICES]]*GOODS_N_SERVICES_2[[#This Row],[ITEMS]],"")</f>
        <v/>
      </c>
    </row>
    <row r="233" spans="43:49">
      <c r="AQ233" s="62" t="s">
        <v>19071</v>
      </c>
      <c r="AR233" s="1065" t="s">
        <v>18500</v>
      </c>
      <c r="AS233" s="1065"/>
      <c r="AT233" s="1066" t="s">
        <v>18501</v>
      </c>
      <c r="AU233" s="1065"/>
      <c r="AV233" s="1065"/>
      <c r="AW233" s="1066" t="str">
        <f>IFERROR(GOODS_N_SERVICES_2[[#This Row],[PRICES]]*GOODS_N_SERVICES_2[[#This Row],[ITEMS]],"")</f>
        <v/>
      </c>
    </row>
    <row r="234" spans="43:49">
      <c r="AQ234" s="62" t="s">
        <v>19071</v>
      </c>
      <c r="AR234" s="282" t="s">
        <v>19149</v>
      </c>
      <c r="AS234" s="282" t="s">
        <v>10281</v>
      </c>
      <c r="AT234" s="283"/>
      <c r="AU234" s="282"/>
      <c r="AV234" s="282"/>
      <c r="AW234" s="283">
        <f>IFERROR(GOODS_N_SERVICES_2[[#This Row],[PRICES]]*GOODS_N_SERVICES_2[[#This Row],[ITEMS]],"")</f>
        <v>0</v>
      </c>
    </row>
    <row r="235" spans="43:49">
      <c r="AQ235" s="62" t="s">
        <v>19071</v>
      </c>
      <c r="AR235" s="1065" t="s">
        <v>19151</v>
      </c>
      <c r="AS235" s="282" t="s">
        <v>10281</v>
      </c>
      <c r="AT235" s="1066" t="s">
        <v>19152</v>
      </c>
      <c r="AU235" s="1065"/>
      <c r="AV235" s="1065"/>
      <c r="AW235" s="1066" t="str">
        <f>IFERROR(GOODS_N_SERVICES_2[[#This Row],[PRICES]]*GOODS_N_SERVICES_2[[#This Row],[ITEMS]],"")</f>
        <v/>
      </c>
    </row>
    <row r="236" spans="43:49">
      <c r="AQ236" s="62" t="s">
        <v>19071</v>
      </c>
      <c r="AR236" s="797" t="s">
        <v>19154</v>
      </c>
      <c r="AS236" s="282" t="s">
        <v>10281</v>
      </c>
      <c r="AT236" s="796" t="s">
        <v>19155</v>
      </c>
      <c r="AU236" s="797"/>
      <c r="AV236" s="797"/>
      <c r="AW236" s="796" t="str">
        <f>IFERROR(GOODS_N_SERVICES_2[[#This Row],[PRICES]]*GOODS_N_SERVICES_2[[#This Row],[ITEMS]],"")</f>
        <v/>
      </c>
    </row>
    <row r="237" spans="43:49">
      <c r="AQ237" s="62" t="s">
        <v>19071</v>
      </c>
      <c r="AR237" s="1065" t="s">
        <v>19157</v>
      </c>
      <c r="AS237" s="282" t="s">
        <v>10281</v>
      </c>
      <c r="AT237" s="1066" t="s">
        <v>18263</v>
      </c>
      <c r="AU237" s="1065"/>
      <c r="AV237" s="1065"/>
      <c r="AW237" s="1066" t="str">
        <f>IFERROR(GOODS_N_SERVICES_2[[#This Row],[PRICES]]*GOODS_N_SERVICES_2[[#This Row],[ITEMS]],"")</f>
        <v/>
      </c>
    </row>
    <row r="238" spans="43:49">
      <c r="AQ238" s="62" t="s">
        <v>19071</v>
      </c>
      <c r="AR238" s="797" t="s">
        <v>19159</v>
      </c>
      <c r="AS238" s="282" t="s">
        <v>10281</v>
      </c>
      <c r="AT238" s="796" t="s">
        <v>19160</v>
      </c>
      <c r="AU238" s="797"/>
      <c r="AV238" s="797"/>
      <c r="AW238" s="796" t="str">
        <f>IFERROR(GOODS_N_SERVICES_2[[#This Row],[PRICES]]*GOODS_N_SERVICES_2[[#This Row],[ITEMS]],"")</f>
        <v/>
      </c>
    </row>
    <row r="239" spans="43:49">
      <c r="AQ239" s="62" t="s">
        <v>19071</v>
      </c>
      <c r="AR239" s="1065" t="s">
        <v>19162</v>
      </c>
      <c r="AS239" s="282" t="s">
        <v>10281</v>
      </c>
      <c r="AT239" s="1066" t="s">
        <v>19163</v>
      </c>
      <c r="AU239" s="1065"/>
      <c r="AV239" s="1065"/>
      <c r="AW239" s="1066" t="str">
        <f>IFERROR(GOODS_N_SERVICES_2[[#This Row],[PRICES]]*GOODS_N_SERVICES_2[[#This Row],[ITEMS]],"")</f>
        <v/>
      </c>
    </row>
    <row r="240" spans="43:49">
      <c r="AQ240" s="62" t="s">
        <v>19071</v>
      </c>
      <c r="AR240" s="797" t="s">
        <v>19165</v>
      </c>
      <c r="AS240" s="282" t="s">
        <v>10281</v>
      </c>
      <c r="AT240" s="796" t="s">
        <v>18787</v>
      </c>
      <c r="AU240" s="797"/>
      <c r="AV240" s="797"/>
      <c r="AW240" s="796" t="str">
        <f>IFERROR(GOODS_N_SERVICES_2[[#This Row],[PRICES]]*GOODS_N_SERVICES_2[[#This Row],[ITEMS]],"")</f>
        <v/>
      </c>
    </row>
    <row r="241" spans="2:49">
      <c r="AQ241" s="62" t="s">
        <v>19071</v>
      </c>
      <c r="AR241" s="1065" t="s">
        <v>19167</v>
      </c>
      <c r="AS241" s="282" t="s">
        <v>10281</v>
      </c>
      <c r="AT241" s="1066" t="s">
        <v>19126</v>
      </c>
      <c r="AU241" s="1065"/>
      <c r="AV241" s="1065"/>
      <c r="AW241" s="1066" t="str">
        <f>IFERROR(GOODS_N_SERVICES_2[[#This Row],[PRICES]]*GOODS_N_SERVICES_2[[#This Row],[ITEMS]],"")</f>
        <v/>
      </c>
    </row>
    <row r="242" spans="2:49">
      <c r="B242" s="793" t="s">
        <v>19168</v>
      </c>
      <c r="AQ242" s="62" t="s">
        <v>19071</v>
      </c>
      <c r="AR242" s="797" t="s">
        <v>19170</v>
      </c>
      <c r="AS242" s="282" t="s">
        <v>10281</v>
      </c>
      <c r="AT242" s="796" t="s">
        <v>19126</v>
      </c>
      <c r="AU242" s="797"/>
      <c r="AV242" s="797"/>
      <c r="AW242" s="796" t="str">
        <f>IFERROR(GOODS_N_SERVICES_2[[#This Row],[PRICES]]*GOODS_N_SERVICES_2[[#This Row],[ITEMS]],"")</f>
        <v/>
      </c>
    </row>
    <row r="243" spans="2:49">
      <c r="AQ243" s="62" t="s">
        <v>19172</v>
      </c>
      <c r="AR243" s="280" t="s">
        <v>19172</v>
      </c>
      <c r="AS243" s="280"/>
      <c r="AT243" s="281"/>
      <c r="AU243" s="280"/>
      <c r="AV243" s="280"/>
      <c r="AW243" s="281">
        <f>IFERROR(GOODS_N_SERVICES_2[[#This Row],[PRICES]]*GOODS_N_SERVICES_2[[#This Row],[ITEMS]],"")</f>
        <v>0</v>
      </c>
    </row>
    <row r="244" spans="2:49">
      <c r="AQ244" s="62" t="s">
        <v>19172</v>
      </c>
      <c r="AR244" s="797" t="s">
        <v>19174</v>
      </c>
      <c r="AS244" s="797"/>
      <c r="AT244" s="796" t="s">
        <v>19175</v>
      </c>
      <c r="AU244" s="797"/>
      <c r="AV244" s="797"/>
      <c r="AW244" s="796" t="str">
        <f>IFERROR(GOODS_N_SERVICES_2[[#This Row],[PRICES]]*GOODS_N_SERVICES_2[[#This Row],[ITEMS]],"")</f>
        <v/>
      </c>
    </row>
    <row r="245" spans="2:49">
      <c r="AQ245" s="62" t="s">
        <v>19172</v>
      </c>
      <c r="AR245" s="1065" t="s">
        <v>1425</v>
      </c>
      <c r="AS245" s="1065"/>
      <c r="AT245" s="1066" t="s">
        <v>19176</v>
      </c>
      <c r="AU245" s="1065"/>
      <c r="AV245" s="1065"/>
      <c r="AW245" s="1066" t="str">
        <f>IFERROR(GOODS_N_SERVICES_2[[#This Row],[PRICES]]*GOODS_N_SERVICES_2[[#This Row],[ITEMS]],"")</f>
        <v/>
      </c>
    </row>
    <row r="246" spans="2:49">
      <c r="AQ246" s="62" t="s">
        <v>19172</v>
      </c>
      <c r="AR246" s="282" t="s">
        <v>19177</v>
      </c>
      <c r="AS246" s="282" t="s">
        <v>10281</v>
      </c>
      <c r="AT246" s="283"/>
      <c r="AU246" s="282"/>
      <c r="AV246" s="282"/>
      <c r="AW246" s="283">
        <f>IFERROR(GOODS_N_SERVICES_2[[#This Row],[PRICES]]*GOODS_N_SERVICES_2[[#This Row],[ITEMS]],"")</f>
        <v>0</v>
      </c>
    </row>
    <row r="247" spans="2:49">
      <c r="AQ247" s="62" t="s">
        <v>19172</v>
      </c>
      <c r="AR247" s="1065" t="s">
        <v>19179</v>
      </c>
      <c r="AS247" s="282" t="s">
        <v>10281</v>
      </c>
      <c r="AT247" s="1066" t="s">
        <v>19180</v>
      </c>
      <c r="AU247" s="1066"/>
      <c r="AV247" s="1065"/>
      <c r="AW247" s="1066" t="str">
        <f>IFERROR(GOODS_N_SERVICES_2[[#This Row],[PRICES]]*GOODS_N_SERVICES_2[[#This Row],[ITEMS]],"")</f>
        <v/>
      </c>
    </row>
    <row r="248" spans="2:49">
      <c r="B248" s="793" t="s">
        <v>19181</v>
      </c>
      <c r="C248" s="793" t="s">
        <v>19182</v>
      </c>
      <c r="AQ248" s="62" t="s">
        <v>19172</v>
      </c>
      <c r="AR248" s="797" t="s">
        <v>19184</v>
      </c>
      <c r="AS248" s="282" t="s">
        <v>10281</v>
      </c>
      <c r="AT248" s="796" t="s">
        <v>19185</v>
      </c>
      <c r="AU248" s="796"/>
      <c r="AV248" s="797"/>
      <c r="AW248" s="796" t="str">
        <f>IFERROR(GOODS_N_SERVICES_2[[#This Row],[PRICES]]*GOODS_N_SERVICES_2[[#This Row],[ITEMS]],"")</f>
        <v/>
      </c>
    </row>
    <row r="249" spans="2:49">
      <c r="AQ249" s="62" t="s">
        <v>19172</v>
      </c>
      <c r="AR249" s="1065" t="s">
        <v>19187</v>
      </c>
      <c r="AS249" s="282" t="s">
        <v>10281</v>
      </c>
      <c r="AT249" s="1066" t="s">
        <v>19188</v>
      </c>
      <c r="AU249" s="1066"/>
      <c r="AV249" s="1065"/>
      <c r="AW249" s="1066" t="str">
        <f>IFERROR(GOODS_N_SERVICES_2[[#This Row],[PRICES]]*GOODS_N_SERVICES_2[[#This Row],[ITEMS]],"")</f>
        <v/>
      </c>
    </row>
    <row r="250" spans="2:49">
      <c r="AQ250" s="62" t="s">
        <v>19172</v>
      </c>
      <c r="AR250" s="797" t="s">
        <v>19190</v>
      </c>
      <c r="AS250" s="282" t="s">
        <v>10281</v>
      </c>
      <c r="AT250" s="796" t="s">
        <v>19191</v>
      </c>
      <c r="AU250" s="796"/>
      <c r="AV250" s="797"/>
      <c r="AW250" s="796" t="str">
        <f>IFERROR(GOODS_N_SERVICES_2[[#This Row],[PRICES]]*GOODS_N_SERVICES_2[[#This Row],[ITEMS]],"")</f>
        <v/>
      </c>
    </row>
    <row r="251" spans="2:49">
      <c r="AQ251" s="62" t="s">
        <v>19193</v>
      </c>
      <c r="AR251" s="435" t="s">
        <v>19193</v>
      </c>
      <c r="AS251" s="280"/>
      <c r="AT251" s="281" t="s">
        <v>10301</v>
      </c>
      <c r="AU251" s="280"/>
      <c r="AV251" s="280"/>
      <c r="AW251" s="281" t="str">
        <f>IFERROR(GOODS_N_SERVICES_2[[#This Row],[PRICES]]*GOODS_N_SERVICES_2[[#This Row],[ITEMS]],"")</f>
        <v/>
      </c>
    </row>
    <row r="252" spans="2:49">
      <c r="AQ252" s="62" t="s">
        <v>19193</v>
      </c>
      <c r="AR252" s="797" t="s">
        <v>19195</v>
      </c>
      <c r="AT252" s="796" t="s">
        <v>19196</v>
      </c>
      <c r="AU252" s="796"/>
      <c r="AV252" s="797"/>
      <c r="AW252" s="796" t="str">
        <f>IFERROR(GOODS_N_SERVICES_2[[#This Row],[PRICES]]*GOODS_N_SERVICES_2[[#This Row],[ITEMS]],"")</f>
        <v/>
      </c>
    </row>
    <row r="253" spans="2:49">
      <c r="B253" s="793" t="s">
        <v>19197</v>
      </c>
      <c r="C253" s="793" t="s">
        <v>19198</v>
      </c>
      <c r="AQ253" s="62" t="s">
        <v>19193</v>
      </c>
      <c r="AR253" s="1065" t="s">
        <v>19200</v>
      </c>
      <c r="AT253" s="1066" t="s">
        <v>19201</v>
      </c>
      <c r="AU253" s="1066"/>
      <c r="AV253" s="1065"/>
      <c r="AW253" s="1066" t="str">
        <f>IFERROR(GOODS_N_SERVICES_2[[#This Row],[PRICES]]*GOODS_N_SERVICES_2[[#This Row],[ITEMS]],"")</f>
        <v/>
      </c>
    </row>
    <row r="254" spans="2:49">
      <c r="AQ254" s="62" t="s">
        <v>19193</v>
      </c>
      <c r="AR254" s="797" t="s">
        <v>19203</v>
      </c>
      <c r="AS254" s="797"/>
      <c r="AT254" s="796" t="s">
        <v>18509</v>
      </c>
      <c r="AU254" s="797"/>
      <c r="AV254" s="797"/>
      <c r="AW254" s="796" t="str">
        <f>IFERROR(GOODS_N_SERVICES_2[[#This Row],[PRICES]]*GOODS_N_SERVICES_2[[#This Row],[ITEMS]],"")</f>
        <v/>
      </c>
    </row>
    <row r="255" spans="2:49">
      <c r="AQ255" s="62" t="s">
        <v>19205</v>
      </c>
      <c r="AR255" s="1065"/>
      <c r="AT255" s="1066" t="s">
        <v>19206</v>
      </c>
      <c r="AU255" s="1066"/>
      <c r="AV255" s="1065"/>
      <c r="AW255" s="1066" t="str">
        <f>IFERROR(GOODS_N_SERVICES_2[[#This Row],[PRICES]]*GOODS_N_SERVICES_2[[#This Row],[ITEMS]],"")</f>
        <v/>
      </c>
    </row>
    <row r="256" spans="2:49">
      <c r="AQ256" s="62" t="s">
        <v>19205</v>
      </c>
      <c r="AR256" s="797" t="s">
        <v>19195</v>
      </c>
      <c r="AS256" s="797"/>
      <c r="AT256" s="796" t="s">
        <v>19209</v>
      </c>
      <c r="AU256" s="796"/>
      <c r="AV256" s="797"/>
      <c r="AW256" s="796" t="str">
        <f>IFERROR(GOODS_N_SERVICES_2[[#This Row],[PRICES]]*GOODS_N_SERVICES_2[[#This Row],[ITEMS]],"")</f>
        <v/>
      </c>
    </row>
    <row r="257" spans="43:49">
      <c r="AQ257" s="62" t="s">
        <v>19205</v>
      </c>
      <c r="AR257" s="1065" t="s">
        <v>19211</v>
      </c>
      <c r="AS257" s="1065"/>
      <c r="AT257" s="1066" t="s">
        <v>19212</v>
      </c>
      <c r="AU257" s="1066"/>
      <c r="AV257" s="1065"/>
      <c r="AW257" s="1066" t="str">
        <f>IFERROR(GOODS_N_SERVICES_2[[#This Row],[PRICES]]*GOODS_N_SERVICES_2[[#This Row],[ITEMS]],"")</f>
        <v/>
      </c>
    </row>
    <row r="258" spans="43:49">
      <c r="AQ258" s="62" t="s">
        <v>19205</v>
      </c>
      <c r="AR258" s="797" t="s">
        <v>19214</v>
      </c>
      <c r="AS258" s="797"/>
      <c r="AT258" s="796" t="s">
        <v>18509</v>
      </c>
      <c r="AU258" s="797"/>
      <c r="AV258" s="797"/>
      <c r="AW258" s="796" t="str">
        <f>IFERROR(GOODS_N_SERVICES_2[[#This Row],[PRICES]]*GOODS_N_SERVICES_2[[#This Row],[ITEMS]],"")</f>
        <v/>
      </c>
    </row>
    <row r="259" spans="43:49">
      <c r="AQ259" s="62" t="s">
        <v>19216</v>
      </c>
      <c r="AR259" s="1065"/>
      <c r="AT259" s="1066" t="s">
        <v>19206</v>
      </c>
      <c r="AU259" s="1066"/>
      <c r="AV259" s="1065"/>
      <c r="AW259" s="1066" t="str">
        <f>IFERROR(GOODS_N_SERVICES_2[[#This Row],[PRICES]]*GOODS_N_SERVICES_2[[#This Row],[ITEMS]],"")</f>
        <v/>
      </c>
    </row>
    <row r="260" spans="43:49">
      <c r="AQ260" s="62" t="s">
        <v>19216</v>
      </c>
      <c r="AR260" s="797" t="s">
        <v>19195</v>
      </c>
      <c r="AS260" s="797"/>
      <c r="AT260" s="796" t="s">
        <v>19218</v>
      </c>
      <c r="AU260" s="797"/>
      <c r="AV260" s="797"/>
      <c r="AW260" s="796" t="str">
        <f>IFERROR(GOODS_N_SERVICES_2[[#This Row],[PRICES]]*GOODS_N_SERVICES_2[[#This Row],[ITEMS]],"")</f>
        <v/>
      </c>
    </row>
    <row r="261" spans="43:49">
      <c r="AQ261" s="62" t="s">
        <v>19216</v>
      </c>
      <c r="AR261" s="1065" t="s">
        <v>19200</v>
      </c>
      <c r="AS261" s="1065"/>
      <c r="AT261" s="1066" t="s">
        <v>19220</v>
      </c>
      <c r="AU261" s="1065"/>
      <c r="AV261" s="1065"/>
      <c r="AW261" s="1066" t="str">
        <f>IFERROR(GOODS_N_SERVICES_2[[#This Row],[PRICES]]*GOODS_N_SERVICES_2[[#This Row],[ITEMS]],"")</f>
        <v/>
      </c>
    </row>
    <row r="262" spans="43:49">
      <c r="AQ262" s="62" t="s">
        <v>19222</v>
      </c>
      <c r="AR262" s="280" t="s">
        <v>19222</v>
      </c>
      <c r="AS262" s="280"/>
      <c r="AT262" s="281"/>
      <c r="AU262" s="280"/>
      <c r="AV262" s="280"/>
      <c r="AW262" s="281">
        <f>IFERROR(GOODS_N_SERVICES_2[[#This Row],[PRICES]]*GOODS_N_SERVICES_2[[#This Row],[ITEMS]],"")</f>
        <v>0</v>
      </c>
    </row>
    <row r="263" spans="43:49">
      <c r="AQ263" s="62" t="s">
        <v>19222</v>
      </c>
      <c r="AR263" s="1065" t="s">
        <v>19224</v>
      </c>
      <c r="AS263" s="1065"/>
      <c r="AT263" s="1066">
        <v>0.5</v>
      </c>
      <c r="AU263" s="1065"/>
      <c r="AV263" s="1065"/>
      <c r="AW263" s="1066">
        <f>IFERROR(GOODS_N_SERVICES_2[[#This Row],[PRICES]]*GOODS_N_SERVICES_2[[#This Row],[ITEMS]],"")</f>
        <v>0</v>
      </c>
    </row>
    <row r="264" spans="43:49">
      <c r="AQ264" s="62" t="s">
        <v>19222</v>
      </c>
      <c r="AR264" s="797" t="s">
        <v>19226</v>
      </c>
      <c r="AS264" s="797"/>
      <c r="AT264" s="796" t="s">
        <v>18896</v>
      </c>
      <c r="AU264" s="797"/>
      <c r="AV264" s="797"/>
      <c r="AW264" s="796" t="str">
        <f>IFERROR(GOODS_N_SERVICES_2[[#This Row],[PRICES]]*GOODS_N_SERVICES_2[[#This Row],[ITEMS]],"")</f>
        <v/>
      </c>
    </row>
    <row r="265" spans="43:49">
      <c r="AQ265" s="62" t="s">
        <v>19222</v>
      </c>
      <c r="AR265" s="1065" t="s">
        <v>19228</v>
      </c>
      <c r="AS265" s="1065"/>
      <c r="AT265" s="1066" t="s">
        <v>18964</v>
      </c>
      <c r="AU265" s="1065"/>
      <c r="AV265" s="1065"/>
      <c r="AW265" s="1066" t="str">
        <f>IFERROR(GOODS_N_SERVICES_2[[#This Row],[PRICES]]*GOODS_N_SERVICES_2[[#This Row],[ITEMS]],"")</f>
        <v/>
      </c>
    </row>
    <row r="266" spans="43:49">
      <c r="AQ266" s="62" t="s">
        <v>19222</v>
      </c>
      <c r="AR266" s="797" t="s">
        <v>19230</v>
      </c>
      <c r="AS266" s="797"/>
      <c r="AT266" s="796" t="s">
        <v>19231</v>
      </c>
      <c r="AU266" s="797"/>
      <c r="AV266" s="797"/>
      <c r="AW266" s="796" t="str">
        <f>IFERROR(GOODS_N_SERVICES_2[[#This Row],[PRICES]]*GOODS_N_SERVICES_2[[#This Row],[ITEMS]],"")</f>
        <v/>
      </c>
    </row>
    <row r="267" spans="43:49">
      <c r="AQ267" s="62" t="s">
        <v>19222</v>
      </c>
      <c r="AR267" s="1065" t="s">
        <v>19233</v>
      </c>
      <c r="AS267" s="1065"/>
      <c r="AT267" s="1066" t="s">
        <v>10301</v>
      </c>
      <c r="AU267" s="1065"/>
      <c r="AV267" s="1065"/>
      <c r="AW267" s="1066" t="str">
        <f>IFERROR(GOODS_N_SERVICES_2[[#This Row],[PRICES]]*GOODS_N_SERVICES_2[[#This Row],[ITEMS]],"")</f>
        <v/>
      </c>
    </row>
    <row r="268" spans="43:49">
      <c r="AQ268" s="62" t="s">
        <v>19222</v>
      </c>
      <c r="AR268" s="797" t="s">
        <v>19235</v>
      </c>
      <c r="AS268" s="797"/>
      <c r="AT268" s="796" t="s">
        <v>19236</v>
      </c>
      <c r="AU268" s="797"/>
      <c r="AV268" s="797"/>
      <c r="AW268" s="796" t="str">
        <f>IFERROR(GOODS_N_SERVICES_2[[#This Row],[PRICES]]*GOODS_N_SERVICES_2[[#This Row],[ITEMS]],"")</f>
        <v/>
      </c>
    </row>
    <row r="269" spans="43:49">
      <c r="AQ269" s="62" t="s">
        <v>19222</v>
      </c>
      <c r="AR269" s="1065" t="s">
        <v>19238</v>
      </c>
      <c r="AS269" s="1065"/>
      <c r="AT269" s="1066" t="s">
        <v>18896</v>
      </c>
      <c r="AU269" s="1065"/>
      <c r="AV269" s="1065"/>
      <c r="AW269" s="1066" t="str">
        <f>IFERROR(GOODS_N_SERVICES_2[[#This Row],[PRICES]]*GOODS_N_SERVICES_2[[#This Row],[ITEMS]],"")</f>
        <v/>
      </c>
    </row>
    <row r="270" spans="43:49">
      <c r="AQ270" s="62" t="s">
        <v>19222</v>
      </c>
      <c r="AR270" s="797" t="s">
        <v>19240</v>
      </c>
      <c r="AS270" s="797"/>
      <c r="AT270" s="796" t="s">
        <v>18964</v>
      </c>
      <c r="AU270" s="797"/>
      <c r="AV270" s="797"/>
      <c r="AW270" s="796" t="str">
        <f>IFERROR(GOODS_N_SERVICES_2[[#This Row],[PRICES]]*GOODS_N_SERVICES_2[[#This Row],[ITEMS]],"")</f>
        <v/>
      </c>
    </row>
    <row r="271" spans="43:49">
      <c r="AQ271" s="62" t="s">
        <v>19222</v>
      </c>
      <c r="AR271" s="1065" t="s">
        <v>19242</v>
      </c>
      <c r="AS271" s="1065"/>
      <c r="AT271" s="1066" t="s">
        <v>18964</v>
      </c>
      <c r="AU271" s="1065"/>
      <c r="AV271" s="1065"/>
      <c r="AW271" s="1066" t="str">
        <f>IFERROR(GOODS_N_SERVICES_2[[#This Row],[PRICES]]*GOODS_N_SERVICES_2[[#This Row],[ITEMS]],"")</f>
        <v/>
      </c>
    </row>
    <row r="272" spans="43:49">
      <c r="AQ272" s="62" t="s">
        <v>19222</v>
      </c>
      <c r="AR272" s="797" t="s">
        <v>19244</v>
      </c>
      <c r="AS272" s="797"/>
      <c r="AT272" s="796" t="s">
        <v>19245</v>
      </c>
      <c r="AU272" s="797"/>
      <c r="AV272" s="797"/>
      <c r="AW272" s="796" t="str">
        <f>IFERROR(GOODS_N_SERVICES_2[[#This Row],[PRICES]]*GOODS_N_SERVICES_2[[#This Row],[ITEMS]],"")</f>
        <v/>
      </c>
    </row>
    <row r="273" spans="43:49">
      <c r="AQ273" s="62" t="s">
        <v>19247</v>
      </c>
      <c r="AR273" s="280" t="s">
        <v>19247</v>
      </c>
      <c r="AS273" s="280"/>
      <c r="AT273" s="281"/>
      <c r="AU273" s="280"/>
      <c r="AV273" s="280"/>
      <c r="AW273" s="281">
        <f>IFERROR(GOODS_N_SERVICES_2[[#This Row],[PRICES]]*GOODS_N_SERVICES_2[[#This Row],[ITEMS]],"")</f>
        <v>0</v>
      </c>
    </row>
    <row r="274" spans="43:49">
      <c r="AQ274" s="62" t="s">
        <v>19247</v>
      </c>
      <c r="AR274" s="797" t="s">
        <v>19249</v>
      </c>
      <c r="AS274" s="797"/>
      <c r="AT274" s="796" t="s">
        <v>10301</v>
      </c>
      <c r="AU274" s="797"/>
      <c r="AV274" s="797"/>
      <c r="AW274" s="796" t="str">
        <f>IFERROR(GOODS_N_SERVICES_2[[#This Row],[PRICES]]*GOODS_N_SERVICES_2[[#This Row],[ITEMS]],"")</f>
        <v/>
      </c>
    </row>
    <row r="275" spans="43:49">
      <c r="AQ275" s="62" t="s">
        <v>19247</v>
      </c>
      <c r="AR275" s="1065" t="s">
        <v>19251</v>
      </c>
      <c r="AS275" s="1065"/>
      <c r="AT275" s="1066" t="s">
        <v>19252</v>
      </c>
      <c r="AU275" s="1065"/>
      <c r="AV275" s="1065"/>
      <c r="AW275" s="1066" t="str">
        <f>IFERROR(GOODS_N_SERVICES_2[[#This Row],[PRICES]]*GOODS_N_SERVICES_2[[#This Row],[ITEMS]],"")</f>
        <v/>
      </c>
    </row>
    <row r="276" spans="43:49">
      <c r="AQ276" s="62" t="s">
        <v>19247</v>
      </c>
      <c r="AR276" s="797" t="s">
        <v>19254</v>
      </c>
      <c r="AS276" s="797"/>
      <c r="AT276" s="796" t="s">
        <v>18337</v>
      </c>
      <c r="AU276" s="797"/>
      <c r="AV276" s="797"/>
      <c r="AW276" s="796" t="str">
        <f>IFERROR(GOODS_N_SERVICES_2[[#This Row],[PRICES]]*GOODS_N_SERVICES_2[[#This Row],[ITEMS]],"")</f>
        <v/>
      </c>
    </row>
    <row r="277" spans="43:49">
      <c r="AQ277" s="62" t="s">
        <v>19247</v>
      </c>
      <c r="AR277" s="1065" t="s">
        <v>19256</v>
      </c>
      <c r="AS277" s="1065"/>
      <c r="AT277" s="1066" t="s">
        <v>18245</v>
      </c>
      <c r="AU277" s="1065"/>
      <c r="AV277" s="1065"/>
      <c r="AW277" s="1066" t="str">
        <f>IFERROR(GOODS_N_SERVICES_2[[#This Row],[PRICES]]*GOODS_N_SERVICES_2[[#This Row],[ITEMS]],"")</f>
        <v/>
      </c>
    </row>
    <row r="278" spans="43:49">
      <c r="AQ278" s="62" t="s">
        <v>19247</v>
      </c>
      <c r="AR278" s="797" t="s">
        <v>19258</v>
      </c>
      <c r="AS278" s="797"/>
      <c r="AT278" s="796" t="s">
        <v>18263</v>
      </c>
      <c r="AU278" s="797"/>
      <c r="AV278" s="797"/>
      <c r="AW278" s="796" t="str">
        <f>IFERROR(GOODS_N_SERVICES_2[[#This Row],[PRICES]]*GOODS_N_SERVICES_2[[#This Row],[ITEMS]],"")</f>
        <v/>
      </c>
    </row>
    <row r="279" spans="43:49">
      <c r="AQ279" s="62" t="s">
        <v>19260</v>
      </c>
      <c r="AR279" s="280" t="s">
        <v>19260</v>
      </c>
      <c r="AS279" s="280"/>
      <c r="AT279" s="281"/>
      <c r="AU279" s="280"/>
      <c r="AV279" s="280"/>
      <c r="AW279" s="281">
        <f>IFERROR(GOODS_N_SERVICES_2[[#This Row],[PRICES]]*GOODS_N_SERVICES_2[[#This Row],[ITEMS]],"")</f>
        <v>0</v>
      </c>
    </row>
    <row r="280" spans="43:49">
      <c r="AQ280" s="62" t="s">
        <v>19260</v>
      </c>
      <c r="AR280" s="797" t="s">
        <v>19262</v>
      </c>
      <c r="AS280" s="797"/>
      <c r="AT280" s="796" t="s">
        <v>18509</v>
      </c>
      <c r="AU280" s="797"/>
      <c r="AV280" s="797"/>
      <c r="AW280" s="796" t="str">
        <f>IFERROR(GOODS_N_SERVICES_2[[#This Row],[PRICES]]*GOODS_N_SERVICES_2[[#This Row],[ITEMS]],"")</f>
        <v/>
      </c>
    </row>
    <row r="281" spans="43:49">
      <c r="AQ281" s="62" t="s">
        <v>19260</v>
      </c>
      <c r="AR281" s="1065" t="s">
        <v>18744</v>
      </c>
      <c r="AS281" s="1065"/>
      <c r="AT281" s="1066" t="s">
        <v>18245</v>
      </c>
      <c r="AU281" s="1065"/>
      <c r="AV281" s="1065"/>
      <c r="AW281" s="1066" t="str">
        <f>IFERROR(GOODS_N_SERVICES_2[[#This Row],[PRICES]]*GOODS_N_SERVICES_2[[#This Row],[ITEMS]],"")</f>
        <v/>
      </c>
    </row>
    <row r="282" spans="43:49">
      <c r="AQ282" s="62" t="s">
        <v>19260</v>
      </c>
      <c r="AR282" s="797" t="s">
        <v>19265</v>
      </c>
      <c r="AS282" s="797"/>
      <c r="AT282" s="796" t="s">
        <v>19266</v>
      </c>
      <c r="AU282" s="797"/>
      <c r="AV282" s="797"/>
      <c r="AW282" s="796" t="str">
        <f>IFERROR(GOODS_N_SERVICES_2[[#This Row],[PRICES]]*GOODS_N_SERVICES_2[[#This Row],[ITEMS]],"")</f>
        <v/>
      </c>
    </row>
    <row r="283" spans="43:49">
      <c r="AQ283" s="62" t="s">
        <v>19260</v>
      </c>
      <c r="AR283" s="1065" t="s">
        <v>19268</v>
      </c>
      <c r="AS283" s="1065"/>
      <c r="AT283" s="1066" t="s">
        <v>19266</v>
      </c>
      <c r="AU283" s="1065"/>
      <c r="AV283" s="1065"/>
      <c r="AW283" s="1066" t="str">
        <f>IFERROR(GOODS_N_SERVICES_2[[#This Row],[PRICES]]*GOODS_N_SERVICES_2[[#This Row],[ITEMS]],"")</f>
        <v/>
      </c>
    </row>
    <row r="284" spans="43:49">
      <c r="AQ284" s="62" t="s">
        <v>19260</v>
      </c>
      <c r="AR284" s="797" t="s">
        <v>19270</v>
      </c>
      <c r="AS284" s="797"/>
      <c r="AT284" s="796" t="s">
        <v>19271</v>
      </c>
      <c r="AU284" s="797"/>
      <c r="AV284" s="797"/>
      <c r="AW284" s="796" t="str">
        <f>IFERROR(GOODS_N_SERVICES_2[[#This Row],[PRICES]]*GOODS_N_SERVICES_2[[#This Row],[ITEMS]],"")</f>
        <v/>
      </c>
    </row>
    <row r="285" spans="43:49">
      <c r="AQ285" s="62" t="s">
        <v>19260</v>
      </c>
      <c r="AR285" s="1065" t="s">
        <v>19273</v>
      </c>
      <c r="AS285" s="1065"/>
      <c r="AT285" s="1066" t="s">
        <v>18263</v>
      </c>
      <c r="AU285" s="1065"/>
      <c r="AV285" s="1065"/>
      <c r="AW285" s="1066" t="str">
        <f>IFERROR(GOODS_N_SERVICES_2[[#This Row],[PRICES]]*GOODS_N_SERVICES_2[[#This Row],[ITEMS]],"")</f>
        <v/>
      </c>
    </row>
    <row r="286" spans="43:49">
      <c r="AQ286" s="62" t="s">
        <v>19260</v>
      </c>
      <c r="AR286" s="797" t="s">
        <v>19275</v>
      </c>
      <c r="AS286" s="797"/>
      <c r="AT286" s="796" t="s">
        <v>18245</v>
      </c>
      <c r="AU286" s="797"/>
      <c r="AV286" s="797"/>
      <c r="AW286" s="796" t="str">
        <f>IFERROR(GOODS_N_SERVICES_2[[#This Row],[PRICES]]*GOODS_N_SERVICES_2[[#This Row],[ITEMS]],"")</f>
        <v/>
      </c>
    </row>
    <row r="287" spans="43:49">
      <c r="AQ287" s="62" t="s">
        <v>19277</v>
      </c>
      <c r="AR287" s="280" t="s">
        <v>19277</v>
      </c>
      <c r="AS287" s="280"/>
      <c r="AT287" s="281"/>
      <c r="AU287" s="280"/>
      <c r="AV287" s="280"/>
      <c r="AW287" s="281">
        <f>IFERROR(GOODS_N_SERVICES_2[[#This Row],[PRICES]]*GOODS_N_SERVICES_2[[#This Row],[ITEMS]],"")</f>
        <v>0</v>
      </c>
    </row>
    <row r="288" spans="43:49">
      <c r="AQ288" s="62" t="s">
        <v>19277</v>
      </c>
      <c r="AR288" s="797" t="s">
        <v>19279</v>
      </c>
      <c r="AS288" s="797"/>
      <c r="AT288" s="796" t="s">
        <v>19266</v>
      </c>
      <c r="AU288" s="797"/>
      <c r="AV288" s="797"/>
      <c r="AW288" s="796" t="str">
        <f>IFERROR(GOODS_N_SERVICES_2[[#This Row],[PRICES]]*GOODS_N_SERVICES_2[[#This Row],[ITEMS]],"")</f>
        <v/>
      </c>
    </row>
    <row r="289" spans="43:49">
      <c r="AQ289" s="62" t="s">
        <v>19277</v>
      </c>
      <c r="AR289" s="1065" t="s">
        <v>19281</v>
      </c>
      <c r="AS289" s="1065"/>
      <c r="AT289" s="1066" t="s">
        <v>18509</v>
      </c>
      <c r="AU289" s="1065"/>
      <c r="AV289" s="1065"/>
      <c r="AW289" s="1066" t="str">
        <f>IFERROR(GOODS_N_SERVICES_2[[#This Row],[PRICES]]*GOODS_N_SERVICES_2[[#This Row],[ITEMS]],"")</f>
        <v/>
      </c>
    </row>
    <row r="290" spans="43:49">
      <c r="AQ290" s="62" t="s">
        <v>19277</v>
      </c>
      <c r="AR290" s="797" t="s">
        <v>19283</v>
      </c>
      <c r="AS290" s="797"/>
      <c r="AT290" s="796" t="s">
        <v>18245</v>
      </c>
      <c r="AU290" s="797"/>
      <c r="AV290" s="797"/>
      <c r="AW290" s="796" t="str">
        <f>IFERROR(GOODS_N_SERVICES_2[[#This Row],[PRICES]]*GOODS_N_SERVICES_2[[#This Row],[ITEMS]],"")</f>
        <v/>
      </c>
    </row>
    <row r="291" spans="43:49">
      <c r="AQ291" s="62" t="s">
        <v>19277</v>
      </c>
      <c r="AR291" s="1065" t="s">
        <v>19285</v>
      </c>
      <c r="AS291" s="1065"/>
      <c r="AT291" s="1066" t="s">
        <v>18337</v>
      </c>
      <c r="AU291" s="1065"/>
      <c r="AV291" s="1065"/>
      <c r="AW291" s="1066" t="str">
        <f>IFERROR(GOODS_N_SERVICES_2[[#This Row],[PRICES]]*GOODS_N_SERVICES_2[[#This Row],[ITEMS]],"")</f>
        <v/>
      </c>
    </row>
    <row r="292" spans="43:49">
      <c r="AQ292" s="62" t="s">
        <v>19277</v>
      </c>
      <c r="AR292" s="797" t="s">
        <v>19287</v>
      </c>
      <c r="AS292" s="797"/>
      <c r="AT292" s="796">
        <v>0.1</v>
      </c>
      <c r="AU292" s="797"/>
      <c r="AV292" s="797"/>
      <c r="AW292" s="796">
        <f>IFERROR(GOODS_N_SERVICES_2[[#This Row],[PRICES]]*GOODS_N_SERVICES_2[[#This Row],[ITEMS]],"")</f>
        <v>0</v>
      </c>
    </row>
    <row r="293" spans="43:49">
      <c r="AQ293" s="62" t="s">
        <v>19277</v>
      </c>
      <c r="AR293" s="1065" t="s">
        <v>19289</v>
      </c>
      <c r="AS293" s="1065"/>
      <c r="AT293" s="1066" t="s">
        <v>18245</v>
      </c>
      <c r="AU293" s="1065"/>
      <c r="AV293" s="1065"/>
      <c r="AW293" s="1066" t="str">
        <f>IFERROR(GOODS_N_SERVICES_2[[#This Row],[PRICES]]*GOODS_N_SERVICES_2[[#This Row],[ITEMS]],"")</f>
        <v/>
      </c>
    </row>
    <row r="294" spans="43:49">
      <c r="AQ294" s="62" t="s">
        <v>19277</v>
      </c>
      <c r="AR294" s="797" t="s">
        <v>19291</v>
      </c>
      <c r="AS294" s="797"/>
      <c r="AT294" s="796">
        <v>0.05</v>
      </c>
      <c r="AU294" s="797"/>
      <c r="AV294" s="797"/>
      <c r="AW294" s="796">
        <f>IFERROR(GOODS_N_SERVICES_2[[#This Row],[PRICES]]*GOODS_N_SERVICES_2[[#This Row],[ITEMS]],"")</f>
        <v>0</v>
      </c>
    </row>
    <row r="295" spans="43:49">
      <c r="AQ295" s="62" t="s">
        <v>19277</v>
      </c>
      <c r="AR295" s="1065" t="s">
        <v>19293</v>
      </c>
      <c r="AS295" s="1065"/>
      <c r="AT295" s="1066">
        <v>0.1</v>
      </c>
      <c r="AU295" s="1065" t="s">
        <v>19294</v>
      </c>
      <c r="AV295" s="1065"/>
      <c r="AW295" s="1066">
        <f>IFERROR(GOODS_N_SERVICES_2[[#This Row],[PRICES]]*GOODS_N_SERVICES_2[[#This Row],[ITEMS]],"")</f>
        <v>0</v>
      </c>
    </row>
    <row r="296" spans="43:49">
      <c r="AQ296" s="62" t="s">
        <v>19277</v>
      </c>
      <c r="AR296" s="797" t="s">
        <v>19296</v>
      </c>
      <c r="AS296" s="797"/>
      <c r="AT296" s="796" t="s">
        <v>19297</v>
      </c>
      <c r="AU296" s="797"/>
      <c r="AV296" s="797"/>
      <c r="AW296" s="796" t="str">
        <f>IFERROR(GOODS_N_SERVICES_2[[#This Row],[PRICES]]*GOODS_N_SERVICES_2[[#This Row],[ITEMS]],"")</f>
        <v/>
      </c>
    </row>
    <row r="297" spans="43:49">
      <c r="AQ297" s="62" t="s">
        <v>19277</v>
      </c>
      <c r="AR297" s="1065" t="s">
        <v>19299</v>
      </c>
      <c r="AS297" s="1065"/>
      <c r="AT297" s="1066" t="s">
        <v>19266</v>
      </c>
      <c r="AU297" s="1065"/>
      <c r="AV297" s="1065"/>
      <c r="AW297" s="1066" t="str">
        <f>IFERROR(GOODS_N_SERVICES_2[[#This Row],[PRICES]]*GOODS_N_SERVICES_2[[#This Row],[ITEMS]],"")</f>
        <v/>
      </c>
    </row>
    <row r="298" spans="43:49">
      <c r="AQ298" s="62" t="s">
        <v>19301</v>
      </c>
      <c r="AR298" s="280" t="s">
        <v>19301</v>
      </c>
      <c r="AS298" s="280"/>
      <c r="AT298" s="281"/>
      <c r="AU298" s="280"/>
      <c r="AV298" s="280"/>
      <c r="AW298" s="281">
        <f>IFERROR(GOODS_N_SERVICES_2[[#This Row],[PRICES]]*GOODS_N_SERVICES_2[[#This Row],[ITEMS]],"")</f>
        <v>0</v>
      </c>
    </row>
    <row r="299" spans="43:49">
      <c r="AQ299" s="62" t="s">
        <v>19301</v>
      </c>
      <c r="AR299" s="1065" t="s">
        <v>19303</v>
      </c>
      <c r="AS299" s="1065"/>
      <c r="AT299" s="1066">
        <v>0.2</v>
      </c>
      <c r="AU299" s="1065" t="s">
        <v>19304</v>
      </c>
      <c r="AV299" s="1065"/>
      <c r="AW299" s="1066">
        <f>IFERROR(GOODS_N_SERVICES_2[[#This Row],[PRICES]]*GOODS_N_SERVICES_2[[#This Row],[ITEMS]],"")</f>
        <v>0</v>
      </c>
    </row>
    <row r="300" spans="43:49">
      <c r="AQ300" s="62" t="s">
        <v>19301</v>
      </c>
      <c r="AR300" s="797" t="s">
        <v>19306</v>
      </c>
      <c r="AS300" s="797"/>
      <c r="AT300" s="796">
        <v>0.3</v>
      </c>
      <c r="AU300" s="796" t="s">
        <v>19307</v>
      </c>
      <c r="AV300" s="797"/>
      <c r="AW300" s="796">
        <f>IFERROR(GOODS_N_SERVICES_2[[#This Row],[PRICES]]*GOODS_N_SERVICES_2[[#This Row],[ITEMS]],"")</f>
        <v>0</v>
      </c>
    </row>
    <row r="301" spans="43:49">
      <c r="AQ301" s="62" t="s">
        <v>19301</v>
      </c>
      <c r="AR301" s="1065" t="s">
        <v>19309</v>
      </c>
      <c r="AS301" s="1065"/>
      <c r="AT301" s="1066">
        <v>0.5</v>
      </c>
      <c r="AU301" s="1066" t="s">
        <v>19310</v>
      </c>
      <c r="AV301" s="1065"/>
      <c r="AW301" s="1066">
        <f>IFERROR(GOODS_N_SERVICES_2[[#This Row],[PRICES]]*GOODS_N_SERVICES_2[[#This Row],[ITEMS]],"")</f>
        <v>0</v>
      </c>
    </row>
    <row r="302" spans="43:49">
      <c r="AQ302" s="62" t="s">
        <v>19301</v>
      </c>
      <c r="AR302" s="797" t="s">
        <v>19312</v>
      </c>
      <c r="AS302" s="797"/>
      <c r="AT302" s="796">
        <v>0.8</v>
      </c>
      <c r="AU302" s="796" t="s">
        <v>19313</v>
      </c>
      <c r="AV302" s="797"/>
      <c r="AW302" s="796">
        <f>IFERROR(GOODS_N_SERVICES_2[[#This Row],[PRICES]]*GOODS_N_SERVICES_2[[#This Row],[ITEMS]],"")</f>
        <v>0</v>
      </c>
    </row>
    <row r="303" spans="43:49">
      <c r="AQ303" s="62" t="s">
        <v>19315</v>
      </c>
      <c r="AR303" s="280" t="s">
        <v>19315</v>
      </c>
      <c r="AS303" s="280"/>
      <c r="AT303" s="281"/>
      <c r="AU303" s="280"/>
      <c r="AV303" s="280"/>
      <c r="AW303" s="281">
        <f>IFERROR(GOODS_N_SERVICES_2[[#This Row],[PRICES]]*GOODS_N_SERVICES_2[[#This Row],[ITEMS]],"")</f>
        <v>0</v>
      </c>
    </row>
    <row r="304" spans="43:49">
      <c r="AQ304" s="62" t="s">
        <v>19315</v>
      </c>
      <c r="AR304" s="282" t="s">
        <v>18352</v>
      </c>
      <c r="AS304" s="282" t="s">
        <v>10281</v>
      </c>
      <c r="AT304" s="283">
        <v>1</v>
      </c>
      <c r="AU304" s="283" t="s">
        <v>19317</v>
      </c>
      <c r="AV304" s="282"/>
      <c r="AW304" s="283">
        <f>IFERROR(GOODS_N_SERVICES_2[[#This Row],[PRICES]]*GOODS_N_SERVICES_2[[#This Row],[ITEMS]],"")</f>
        <v>0</v>
      </c>
    </row>
    <row r="305" spans="43:49">
      <c r="AQ305" s="62" t="s">
        <v>19315</v>
      </c>
      <c r="AR305" s="1065" t="s">
        <v>18665</v>
      </c>
      <c r="AS305" s="1065"/>
      <c r="AT305" s="1066" t="s">
        <v>19319</v>
      </c>
      <c r="AU305" s="1065"/>
      <c r="AV305" s="1065"/>
      <c r="AW305" s="1066" t="str">
        <f>IFERROR(GOODS_N_SERVICES_2[[#This Row],[PRICES]]*GOODS_N_SERVICES_2[[#This Row],[ITEMS]],"")</f>
        <v/>
      </c>
    </row>
    <row r="306" spans="43:49">
      <c r="AQ306" s="62" t="s">
        <v>19315</v>
      </c>
      <c r="AR306" s="282" t="s">
        <v>18683</v>
      </c>
      <c r="AS306" s="282" t="s">
        <v>10281</v>
      </c>
      <c r="AT306" s="283" t="s">
        <v>19321</v>
      </c>
      <c r="AU306" s="283" t="s">
        <v>19321</v>
      </c>
      <c r="AV306" s="282"/>
      <c r="AW306" s="283" t="str">
        <f>IFERROR(GOODS_N_SERVICES_2[[#This Row],[PRICES]]*GOODS_N_SERVICES_2[[#This Row],[ITEMS]],"")</f>
        <v/>
      </c>
    </row>
    <row r="307" spans="43:49">
      <c r="AQ307" s="62" t="s">
        <v>19315</v>
      </c>
      <c r="AR307" s="1065" t="s">
        <v>18718</v>
      </c>
      <c r="AS307" s="1065"/>
      <c r="AT307" s="1066" t="s">
        <v>19323</v>
      </c>
      <c r="AU307" s="1065"/>
      <c r="AV307" s="1065"/>
      <c r="AW307" s="1066" t="str">
        <f>IFERROR(GOODS_N_SERVICES_2[[#This Row],[PRICES]]*GOODS_N_SERVICES_2[[#This Row],[ITEMS]],"")</f>
        <v/>
      </c>
    </row>
    <row r="308" spans="43:49">
      <c r="AQ308" s="62" t="s">
        <v>19315</v>
      </c>
      <c r="AR308" s="797" t="s">
        <v>18769</v>
      </c>
      <c r="AS308" s="797"/>
      <c r="AT308" s="796" t="s">
        <v>19325</v>
      </c>
      <c r="AU308" s="797"/>
      <c r="AV308" s="797"/>
      <c r="AW308" s="796" t="str">
        <f>IFERROR(GOODS_N_SERVICES_2[[#This Row],[PRICES]]*GOODS_N_SERVICES_2[[#This Row],[ITEMS]],"")</f>
        <v/>
      </c>
    </row>
    <row r="309" spans="43:49">
      <c r="AQ309" s="62" t="s">
        <v>19315</v>
      </c>
      <c r="AR309" s="282" t="s">
        <v>18789</v>
      </c>
      <c r="AS309" s="282"/>
      <c r="AT309" s="283" t="s">
        <v>19327</v>
      </c>
      <c r="AU309" s="282"/>
      <c r="AV309" s="282"/>
      <c r="AW309" s="283" t="str">
        <f>IFERROR(GOODS_N_SERVICES_2[[#This Row],[PRICES]]*GOODS_N_SERVICES_2[[#This Row],[ITEMS]],"")</f>
        <v/>
      </c>
    </row>
    <row r="310" spans="43:49">
      <c r="AQ310" s="279"/>
      <c r="AR310" s="280" t="s">
        <v>19329</v>
      </c>
      <c r="AS310" s="280"/>
      <c r="AT310" s="281"/>
      <c r="AU310" s="280"/>
      <c r="AV310" s="280"/>
      <c r="AW310" s="281">
        <f>IFERROR(GOODS_N_SERVICES_2[[#This Row],[PRICES]]*GOODS_N_SERVICES_2[[#This Row],[ITEMS]],"")</f>
        <v>0</v>
      </c>
    </row>
    <row r="311" spans="43:49">
      <c r="AQ311" s="62" t="s">
        <v>19329</v>
      </c>
      <c r="AR311" s="1065" t="s">
        <v>19331</v>
      </c>
      <c r="AS311" s="1065"/>
      <c r="AT311" s="1066" t="s">
        <v>19332</v>
      </c>
      <c r="AU311" s="1065"/>
      <c r="AV311" s="1065"/>
      <c r="AW311" s="1066" t="str">
        <f>IFERROR(GOODS_N_SERVICES_2[[#This Row],[PRICES]]*GOODS_N_SERVICES_2[[#This Row],[ITEMS]],"")</f>
        <v/>
      </c>
    </row>
    <row r="312" spans="43:49">
      <c r="AQ312" s="62" t="s">
        <v>19329</v>
      </c>
      <c r="AR312" s="797" t="s">
        <v>19334</v>
      </c>
      <c r="AS312" s="797"/>
      <c r="AT312" s="796" t="s">
        <v>19335</v>
      </c>
      <c r="AU312" s="797"/>
      <c r="AV312" s="797"/>
      <c r="AW312" s="796" t="str">
        <f>IFERROR(GOODS_N_SERVICES_2[[#This Row],[PRICES]]*GOODS_N_SERVICES_2[[#This Row],[ITEMS]],"")</f>
        <v/>
      </c>
    </row>
    <row r="313" spans="43:49">
      <c r="AQ313" s="62" t="s">
        <v>19329</v>
      </c>
      <c r="AR313" s="1065" t="s">
        <v>19337</v>
      </c>
      <c r="AS313" s="1065"/>
      <c r="AT313" s="1066" t="s">
        <v>19338</v>
      </c>
      <c r="AU313" s="1065"/>
      <c r="AV313" s="1065"/>
      <c r="AW313" s="1066" t="str">
        <f>IFERROR(GOODS_N_SERVICES_2[[#This Row],[PRICES]]*GOODS_N_SERVICES_2[[#This Row],[ITEMS]],"")</f>
        <v/>
      </c>
    </row>
    <row r="314" spans="43:49">
      <c r="AQ314" s="62" t="s">
        <v>19340</v>
      </c>
      <c r="AR314" s="280" t="s">
        <v>19340</v>
      </c>
      <c r="AS314" s="280"/>
      <c r="AT314" s="281"/>
      <c r="AU314" s="280"/>
      <c r="AV314" s="280"/>
      <c r="AW314" s="281">
        <f>IFERROR(GOODS_N_SERVICES_2[[#This Row],[PRICES]]*GOODS_N_SERVICES_2[[#This Row],[ITEMS]],"")</f>
        <v>0</v>
      </c>
    </row>
    <row r="315" spans="43:49">
      <c r="AQ315" s="62" t="s">
        <v>19340</v>
      </c>
      <c r="AR315" s="282" t="s">
        <v>19342</v>
      </c>
      <c r="AS315" s="282"/>
      <c r="AT315" s="283" t="s">
        <v>19343</v>
      </c>
      <c r="AU315" s="282"/>
      <c r="AV315" s="282"/>
      <c r="AW315" s="283" t="str">
        <f>IFERROR(GOODS_N_SERVICES_2[[#This Row],[PRICES]]*GOODS_N_SERVICES_2[[#This Row],[ITEMS]],"")</f>
        <v/>
      </c>
    </row>
    <row r="316" spans="43:49">
      <c r="AQ316" s="62" t="s">
        <v>19340</v>
      </c>
      <c r="AR316" s="282" t="s">
        <v>18568</v>
      </c>
      <c r="AS316" s="282"/>
      <c r="AT316" s="283" t="s">
        <v>19345</v>
      </c>
      <c r="AU316" s="282"/>
      <c r="AV316" s="282"/>
      <c r="AW316" s="283" t="str">
        <f>IFERROR(GOODS_N_SERVICES_2[[#This Row],[PRICES]]*GOODS_N_SERVICES_2[[#This Row],[ITEMS]],"")</f>
        <v/>
      </c>
    </row>
    <row r="317" spans="43:49">
      <c r="AQ317" s="62" t="s">
        <v>19348</v>
      </c>
      <c r="AR317" s="280" t="s">
        <v>19348</v>
      </c>
      <c r="AS317" s="280"/>
      <c r="AT317" s="281"/>
      <c r="AU317" s="280"/>
      <c r="AV317" s="280"/>
      <c r="AW317" s="281">
        <f>IFERROR(GOODS_N_SERVICES_2[[#This Row],[PRICES]]*GOODS_N_SERVICES_2[[#This Row],[ITEMS]],"")</f>
        <v>0</v>
      </c>
    </row>
    <row r="318" spans="43:49">
      <c r="AQ318" s="62" t="s">
        <v>19348</v>
      </c>
      <c r="AR318" s="282" t="s">
        <v>18498</v>
      </c>
      <c r="AS318" s="282"/>
      <c r="AT318" s="283" t="s">
        <v>19351</v>
      </c>
      <c r="AU318" s="282"/>
      <c r="AV318" s="282"/>
      <c r="AW318" s="283" t="str">
        <f>IFERROR(GOODS_N_SERVICES_2[[#This Row],[PRICES]]*GOODS_N_SERVICES_2[[#This Row],[ITEMS]],"")</f>
        <v/>
      </c>
    </row>
    <row r="319" spans="43:49">
      <c r="AQ319" s="62" t="s">
        <v>19348</v>
      </c>
      <c r="AR319" s="282" t="s">
        <v>18573</v>
      </c>
      <c r="AS319" s="282"/>
      <c r="AT319" s="283" t="s">
        <v>19354</v>
      </c>
      <c r="AU319" s="282"/>
      <c r="AV319" s="282"/>
      <c r="AW319" s="283" t="str">
        <f>IFERROR(GOODS_N_SERVICES_2[[#This Row],[PRICES]]*GOODS_N_SERVICES_2[[#This Row],[ITEMS]],"")</f>
        <v/>
      </c>
    </row>
    <row r="320" spans="43:49">
      <c r="AQ320" s="62" t="s">
        <v>19348</v>
      </c>
      <c r="AR320" s="282" t="s">
        <v>18609</v>
      </c>
      <c r="AS320" s="282"/>
      <c r="AT320" s="283" t="s">
        <v>19356</v>
      </c>
      <c r="AU320" s="282"/>
      <c r="AV320" s="282"/>
      <c r="AW320" s="283" t="str">
        <f>IFERROR(GOODS_N_SERVICES_2[[#This Row],[PRICES]]*GOODS_N_SERVICES_2[[#This Row],[ITEMS]],"")</f>
        <v/>
      </c>
    </row>
    <row r="321" spans="43:49">
      <c r="AQ321" s="62" t="s">
        <v>19359</v>
      </c>
      <c r="AR321" s="280" t="s">
        <v>19359</v>
      </c>
      <c r="AS321" s="280"/>
      <c r="AT321" s="281" t="s">
        <v>10301</v>
      </c>
      <c r="AU321" s="280"/>
      <c r="AV321" s="280"/>
      <c r="AW321" s="281" t="str">
        <f>IFERROR(GOODS_N_SERVICES_2[[#This Row],[PRICES]]*GOODS_N_SERVICES_2[[#This Row],[ITEMS]],"")</f>
        <v/>
      </c>
    </row>
    <row r="322" spans="43:49">
      <c r="AQ322" s="62" t="s">
        <v>19359</v>
      </c>
      <c r="AR322" s="282" t="s">
        <v>19362</v>
      </c>
      <c r="AS322" s="282"/>
      <c r="AT322" s="283" t="s">
        <v>19363</v>
      </c>
      <c r="AU322" s="282"/>
      <c r="AV322" s="282"/>
      <c r="AW322" s="283" t="str">
        <f>IFERROR(GOODS_N_SERVICES_2[[#This Row],[PRICES]]*GOODS_N_SERVICES_2[[#This Row],[ITEMS]],"")</f>
        <v/>
      </c>
    </row>
    <row r="323" spans="43:49">
      <c r="AQ323" s="62" t="s">
        <v>19359</v>
      </c>
      <c r="AR323" s="282" t="s">
        <v>19365</v>
      </c>
      <c r="AS323" s="282"/>
      <c r="AT323" s="286" t="s">
        <v>19366</v>
      </c>
      <c r="AU323" s="287"/>
      <c r="AV323" s="282"/>
      <c r="AW323" s="286" t="str">
        <f>IFERROR(GOODS_N_SERVICES_2[[#This Row],[PRICES]]*GOODS_N_SERVICES_2[[#This Row],[ITEMS]],"")</f>
        <v/>
      </c>
    </row>
    <row r="324" spans="43:49">
      <c r="AQ324" s="62" t="s">
        <v>19359</v>
      </c>
      <c r="AR324" s="282" t="s">
        <v>18674</v>
      </c>
      <c r="AS324" s="282"/>
      <c r="AT324" s="283" t="s">
        <v>19369</v>
      </c>
      <c r="AU324" s="282"/>
      <c r="AV324" s="282"/>
      <c r="AW324" s="283" t="str">
        <f>IFERROR(GOODS_N_SERVICES_2[[#This Row],[PRICES]]*GOODS_N_SERVICES_2[[#This Row],[ITEMS]],"")</f>
        <v/>
      </c>
    </row>
    <row r="325" spans="43:49">
      <c r="AQ325" s="62" t="s">
        <v>19359</v>
      </c>
      <c r="AR325" s="282" t="s">
        <v>18722</v>
      </c>
      <c r="AS325" s="282"/>
      <c r="AT325" s="283" t="s">
        <v>19372</v>
      </c>
      <c r="AU325" s="282"/>
      <c r="AV325" s="282"/>
      <c r="AW325" s="283" t="str">
        <f>IFERROR(GOODS_N_SERVICES_2[[#This Row],[PRICES]]*GOODS_N_SERVICES_2[[#This Row],[ITEMS]],"")</f>
        <v/>
      </c>
    </row>
    <row r="326" spans="43:49">
      <c r="AQ326" s="62" t="s">
        <v>19359</v>
      </c>
      <c r="AR326" s="797" t="s">
        <v>18850</v>
      </c>
      <c r="AS326" s="797"/>
      <c r="AT326" s="796" t="s">
        <v>19374</v>
      </c>
      <c r="AU326" s="797"/>
      <c r="AV326" s="797"/>
      <c r="AW326" s="796" t="str">
        <f>IFERROR(GOODS_N_SERVICES_2[[#This Row],[PRICES]]*GOODS_N_SERVICES_2[[#This Row],[ITEMS]],"")</f>
        <v/>
      </c>
    </row>
    <row r="327" spans="43:49">
      <c r="AQ327" s="62" t="s">
        <v>19376</v>
      </c>
      <c r="AR327" s="280" t="s">
        <v>19376</v>
      </c>
      <c r="AS327" s="280"/>
      <c r="AT327" s="281"/>
      <c r="AU327" s="280"/>
      <c r="AV327" s="280"/>
      <c r="AW327" s="281">
        <f>IFERROR(GOODS_N_SERVICES_2[[#This Row],[PRICES]]*GOODS_N_SERVICES_2[[#This Row],[ITEMS]],"")</f>
        <v>0</v>
      </c>
    </row>
    <row r="328" spans="43:49">
      <c r="AQ328" s="62" t="s">
        <v>19376</v>
      </c>
      <c r="AR328" s="797" t="s">
        <v>18520</v>
      </c>
      <c r="AS328" s="797"/>
      <c r="AT328" s="796" t="s">
        <v>19379</v>
      </c>
      <c r="AU328" s="796" t="s">
        <v>19379</v>
      </c>
      <c r="AV328" s="797"/>
      <c r="AW328" s="796" t="str">
        <f>IFERROR(GOODS_N_SERVICES_2[[#This Row],[PRICES]]*GOODS_N_SERVICES_2[[#This Row],[ITEMS]],"")</f>
        <v/>
      </c>
    </row>
    <row r="329" spans="43:49">
      <c r="AQ329" s="62" t="s">
        <v>19376</v>
      </c>
      <c r="AR329" s="282" t="s">
        <v>18563</v>
      </c>
      <c r="AS329" s="282"/>
      <c r="AT329" s="283" t="s">
        <v>19381</v>
      </c>
      <c r="AU329" s="282"/>
      <c r="AV329" s="282"/>
      <c r="AW329" s="283" t="str">
        <f>IFERROR(GOODS_N_SERVICES_2[[#This Row],[PRICES]]*GOODS_N_SERVICES_2[[#This Row],[ITEMS]],"")</f>
        <v/>
      </c>
    </row>
    <row r="330" spans="43:49">
      <c r="AQ330" s="62" t="s">
        <v>19376</v>
      </c>
      <c r="AR330" s="282" t="s">
        <v>18660</v>
      </c>
      <c r="AS330" s="282"/>
      <c r="AT330" s="283" t="s">
        <v>19384</v>
      </c>
      <c r="AU330" s="282"/>
      <c r="AV330" s="282"/>
      <c r="AW330" s="283" t="str">
        <f>IFERROR(GOODS_N_SERVICES_2[[#This Row],[PRICES]]*GOODS_N_SERVICES_2[[#This Row],[ITEMS]],"")</f>
        <v/>
      </c>
    </row>
    <row r="331" spans="43:49">
      <c r="AQ331" s="62" t="s">
        <v>19376</v>
      </c>
      <c r="AR331" s="282" t="s">
        <v>18704</v>
      </c>
      <c r="AS331" s="282"/>
      <c r="AT331" s="283" t="s">
        <v>19387</v>
      </c>
      <c r="AU331" s="282"/>
      <c r="AV331" s="282"/>
      <c r="AW331" s="283" t="str">
        <f>IFERROR(GOODS_N_SERVICES_2[[#This Row],[PRICES]]*GOODS_N_SERVICES_2[[#This Row],[ITEMS]],"")</f>
        <v/>
      </c>
    </row>
    <row r="332" spans="43:49">
      <c r="AQ332" s="62" t="s">
        <v>19389</v>
      </c>
      <c r="AR332" s="280" t="s">
        <v>19389</v>
      </c>
      <c r="AS332" s="280"/>
      <c r="AT332" s="281"/>
      <c r="AU332" s="280"/>
      <c r="AV332" s="280"/>
      <c r="AW332" s="281">
        <f>IFERROR(GOODS_N_SERVICES_2[[#This Row],[PRICES]]*GOODS_N_SERVICES_2[[#This Row],[ITEMS]],"")</f>
        <v>0</v>
      </c>
    </row>
    <row r="333" spans="43:49">
      <c r="AQ333" s="62" t="s">
        <v>19389</v>
      </c>
      <c r="AR333" s="1065" t="s">
        <v>19391</v>
      </c>
      <c r="AS333" s="1065"/>
      <c r="AT333" s="1066" t="s">
        <v>18509</v>
      </c>
      <c r="AU333" s="1065"/>
      <c r="AV333" s="1065"/>
      <c r="AW333" s="1066" t="str">
        <f>IFERROR(GOODS_N_SERVICES_2[[#This Row],[PRICES]]*GOODS_N_SERVICES_2[[#This Row],[ITEMS]],"")</f>
        <v/>
      </c>
    </row>
    <row r="334" spans="43:49">
      <c r="AQ334" s="62" t="s">
        <v>19389</v>
      </c>
      <c r="AR334" s="797" t="s">
        <v>19393</v>
      </c>
      <c r="AS334" s="797"/>
      <c r="AT334" s="796" t="s">
        <v>19394</v>
      </c>
      <c r="AU334" s="797"/>
      <c r="AV334" s="797"/>
      <c r="AW334" s="796" t="str">
        <f>IFERROR(GOODS_N_SERVICES_2[[#This Row],[PRICES]]*GOODS_N_SERVICES_2[[#This Row],[ITEMS]],"")</f>
        <v/>
      </c>
    </row>
    <row r="335" spans="43:49">
      <c r="AQ335" s="62" t="s">
        <v>19396</v>
      </c>
      <c r="AR335" s="280" t="s">
        <v>19396</v>
      </c>
      <c r="AS335" s="280"/>
      <c r="AT335" s="281"/>
      <c r="AU335" s="280"/>
      <c r="AV335" s="280"/>
      <c r="AW335" s="281">
        <f>IFERROR(GOODS_N_SERVICES_2[[#This Row],[PRICES]]*GOODS_N_SERVICES_2[[#This Row],[ITEMS]],"")</f>
        <v>0</v>
      </c>
    </row>
    <row r="336" spans="43:49">
      <c r="AQ336" s="62" t="s">
        <v>19396</v>
      </c>
      <c r="AR336" s="282" t="s">
        <v>18670</v>
      </c>
      <c r="AS336" s="282"/>
      <c r="AT336" s="283" t="s">
        <v>19398</v>
      </c>
      <c r="AU336" s="282"/>
      <c r="AV336" s="282"/>
      <c r="AW336" s="283" t="str">
        <f>IFERROR(GOODS_N_SERVICES_2[[#This Row],[PRICES]]*GOODS_N_SERVICES_2[[#This Row],[ITEMS]],"")</f>
        <v/>
      </c>
    </row>
    <row r="337" spans="43:49">
      <c r="AQ337" s="62" t="s">
        <v>19396</v>
      </c>
      <c r="AR337" s="282" t="s">
        <v>18714</v>
      </c>
      <c r="AS337" s="282"/>
      <c r="AT337" s="283" t="s">
        <v>19401</v>
      </c>
      <c r="AU337" s="282"/>
      <c r="AV337" s="282"/>
      <c r="AW337" s="283" t="str">
        <f>IFERROR(GOODS_N_SERVICES_2[[#This Row],[PRICES]]*GOODS_N_SERVICES_2[[#This Row],[ITEMS]],"")</f>
        <v/>
      </c>
    </row>
    <row r="338" spans="43:49">
      <c r="AQ338" s="62" t="s">
        <v>19404</v>
      </c>
      <c r="AR338" s="280" t="s">
        <v>19404</v>
      </c>
      <c r="AS338" s="280"/>
      <c r="AT338" s="281"/>
      <c r="AU338" s="280"/>
      <c r="AV338" s="280"/>
      <c r="AW338" s="281">
        <f>IFERROR(GOODS_N_SERVICES_2[[#This Row],[PRICES]]*GOODS_N_SERVICES_2[[#This Row],[ITEMS]],"")</f>
        <v>0</v>
      </c>
    </row>
    <row r="339" spans="43:49">
      <c r="AQ339" s="62" t="s">
        <v>19404</v>
      </c>
      <c r="AR339" s="1065" t="s">
        <v>18554</v>
      </c>
      <c r="AS339" s="1065"/>
      <c r="AT339" s="1066" t="s">
        <v>19407</v>
      </c>
      <c r="AU339" s="1065"/>
      <c r="AV339" s="1065"/>
      <c r="AW339" s="1066" t="str">
        <f>IFERROR(GOODS_N_SERVICES_2[[#This Row],[PRICES]]*GOODS_N_SERVICES_2[[#This Row],[ITEMS]],"")</f>
        <v/>
      </c>
    </row>
    <row r="340" spans="43:49">
      <c r="AQ340" s="62" t="s">
        <v>19404</v>
      </c>
      <c r="AR340" s="797" t="s">
        <v>18582</v>
      </c>
      <c r="AS340" s="797"/>
      <c r="AT340" s="796" t="s">
        <v>19410</v>
      </c>
      <c r="AU340" s="797"/>
      <c r="AV340" s="797"/>
      <c r="AW340" s="796" t="str">
        <f>IFERROR(GOODS_N_SERVICES_2[[#This Row],[PRICES]]*GOODS_N_SERVICES_2[[#This Row],[ITEMS]],"")</f>
        <v/>
      </c>
    </row>
    <row r="341" spans="43:49">
      <c r="AQ341" s="62" t="s">
        <v>19404</v>
      </c>
      <c r="AR341" s="282" t="s">
        <v>18805</v>
      </c>
      <c r="AS341" s="282"/>
      <c r="AT341" s="283" t="s">
        <v>19412</v>
      </c>
      <c r="AU341" s="282"/>
      <c r="AV341" s="282"/>
      <c r="AW341" s="283" t="str">
        <f>IFERROR(GOODS_N_SERVICES_2[[#This Row],[PRICES]]*GOODS_N_SERVICES_2[[#This Row],[ITEMS]],"")</f>
        <v/>
      </c>
    </row>
    <row r="342" spans="43:49">
      <c r="AQ342" s="284" t="s">
        <v>19404</v>
      </c>
      <c r="AR342" s="797" t="s">
        <v>18815</v>
      </c>
      <c r="AS342" s="797"/>
      <c r="AT342" s="796" t="s">
        <v>19414</v>
      </c>
      <c r="AU342" s="797"/>
      <c r="AV342" s="797"/>
      <c r="AW342" s="796" t="str">
        <f>IFERROR(GOODS_N_SERVICES_2[[#This Row],[PRICES]]*GOODS_N_SERVICES_2[[#This Row],[ITEMS]],"")</f>
        <v/>
      </c>
    </row>
    <row r="370" spans="1:2">
      <c r="A370" s="1564"/>
      <c r="B370" s="1564"/>
    </row>
    <row r="371" spans="1:2" ht="185.25" customHeight="1"/>
  </sheetData>
  <mergeCells count="32">
    <mergeCell ref="A22:B22"/>
    <mergeCell ref="A52:A53"/>
    <mergeCell ref="A50:A51"/>
    <mergeCell ref="A48:A49"/>
    <mergeCell ref="A46:A47"/>
    <mergeCell ref="A44:A45"/>
    <mergeCell ref="A43:B43"/>
    <mergeCell ref="A39:A42"/>
    <mergeCell ref="A23:A26"/>
    <mergeCell ref="A27:A30"/>
    <mergeCell ref="A54:B54"/>
    <mergeCell ref="A68:A70"/>
    <mergeCell ref="A65:A67"/>
    <mergeCell ref="A62:A64"/>
    <mergeCell ref="A59:A61"/>
    <mergeCell ref="A55:A58"/>
    <mergeCell ref="A1:J2"/>
    <mergeCell ref="A370:B370"/>
    <mergeCell ref="AY1:BB1"/>
    <mergeCell ref="C4:J15"/>
    <mergeCell ref="A3:J3"/>
    <mergeCell ref="AF18:AO25"/>
    <mergeCell ref="AF17:AO17"/>
    <mergeCell ref="AB1:AE1"/>
    <mergeCell ref="AQ1:AW1"/>
    <mergeCell ref="AY2:AY3"/>
    <mergeCell ref="AZ2:AZ3"/>
    <mergeCell ref="AF3:AO16"/>
    <mergeCell ref="AF2:AO2"/>
    <mergeCell ref="O4:R5"/>
    <mergeCell ref="A31:A34"/>
    <mergeCell ref="A35:A38"/>
  </mergeCells>
  <hyperlinks>
    <hyperlink ref="A1:C1" r:id="rId1" display="DONATE" xr:uid="{00000000-0004-0000-1E00-000000000000}"/>
  </hyperlinks>
  <pageMargins left="0.7" right="0.7" top="0.75" bottom="0.75" header="0.3" footer="0.3"/>
  <pageSetup paperSize="9" orientation="portrait" r:id="rId2"/>
  <tableParts count="5">
    <tablePart r:id="rId3"/>
    <tablePart r:id="rId4"/>
    <tablePart r:id="rId5"/>
    <tablePart r:id="rId6"/>
    <tablePart r:id="rId7"/>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C000"/>
  </sheetPr>
  <dimension ref="A1:W289"/>
  <sheetViews>
    <sheetView topLeftCell="K19" workbookViewId="0">
      <selection activeCell="U1" sqref="U1:W52"/>
    </sheetView>
  </sheetViews>
  <sheetFormatPr defaultRowHeight="15"/>
  <cols>
    <col min="1" max="1" width="84.85546875" bestFit="1" customWidth="1"/>
    <col min="2" max="2" width="11.140625" customWidth="1"/>
    <col min="3" max="3" width="12.42578125" customWidth="1"/>
    <col min="4" max="4" width="15.5703125" customWidth="1"/>
    <col min="5" max="5" width="9.28515625" customWidth="1"/>
  </cols>
  <sheetData>
    <row r="1" spans="1:23">
      <c r="A1" t="s">
        <v>17091</v>
      </c>
      <c r="B1" t="s">
        <v>30632</v>
      </c>
      <c r="C1" t="s">
        <v>30633</v>
      </c>
      <c r="D1" t="s">
        <v>17955</v>
      </c>
      <c r="E1" t="s">
        <v>9510</v>
      </c>
      <c r="I1" t="s">
        <v>17091</v>
      </c>
      <c r="J1" t="s">
        <v>9698</v>
      </c>
      <c r="K1" t="s">
        <v>17092</v>
      </c>
      <c r="L1" t="s">
        <v>17093</v>
      </c>
      <c r="M1" t="s">
        <v>17088</v>
      </c>
      <c r="N1" t="s">
        <v>9510</v>
      </c>
      <c r="Q1" t="s">
        <v>17087</v>
      </c>
      <c r="R1" t="s">
        <v>17088</v>
      </c>
      <c r="S1" t="s">
        <v>9510</v>
      </c>
      <c r="U1" t="s">
        <v>17089</v>
      </c>
      <c r="V1" t="s">
        <v>17088</v>
      </c>
      <c r="W1" t="s">
        <v>17090</v>
      </c>
    </row>
    <row r="2" spans="1:23">
      <c r="A2" t="s">
        <v>30651</v>
      </c>
      <c r="B2">
        <v>0</v>
      </c>
      <c r="C2">
        <v>2</v>
      </c>
      <c r="D2">
        <v>1370</v>
      </c>
      <c r="E2" t="s">
        <v>30652</v>
      </c>
      <c r="I2" t="s">
        <v>17101</v>
      </c>
      <c r="L2">
        <v>1</v>
      </c>
      <c r="M2">
        <v>1233</v>
      </c>
      <c r="N2" t="s">
        <v>17102</v>
      </c>
      <c r="Q2" t="s">
        <v>17097</v>
      </c>
      <c r="R2">
        <v>1300</v>
      </c>
      <c r="S2" t="s">
        <v>17098</v>
      </c>
      <c r="U2" t="s">
        <v>17099</v>
      </c>
      <c r="V2">
        <v>1329</v>
      </c>
      <c r="W2" t="s">
        <v>17100</v>
      </c>
    </row>
    <row r="3" spans="1:23">
      <c r="A3" t="s">
        <v>17560</v>
      </c>
      <c r="B3">
        <v>1</v>
      </c>
      <c r="C3">
        <v>1</v>
      </c>
      <c r="D3">
        <v>1365</v>
      </c>
      <c r="E3" t="s">
        <v>17561</v>
      </c>
      <c r="I3" t="s">
        <v>17109</v>
      </c>
      <c r="L3">
        <v>2</v>
      </c>
      <c r="M3">
        <v>1322</v>
      </c>
      <c r="N3" t="s">
        <v>17110</v>
      </c>
      <c r="Q3" t="s">
        <v>17105</v>
      </c>
      <c r="R3" t="s">
        <v>17106</v>
      </c>
      <c r="S3" t="s">
        <v>17107</v>
      </c>
      <c r="U3" t="s">
        <v>17108</v>
      </c>
      <c r="V3" t="s">
        <v>17106</v>
      </c>
      <c r="W3" t="s">
        <v>17107</v>
      </c>
    </row>
    <row r="4" spans="1:23">
      <c r="A4" t="s">
        <v>17556</v>
      </c>
      <c r="B4">
        <v>0</v>
      </c>
      <c r="C4">
        <v>2</v>
      </c>
      <c r="D4" t="s">
        <v>17106</v>
      </c>
      <c r="E4" t="s">
        <v>17557</v>
      </c>
      <c r="I4" t="s">
        <v>17116</v>
      </c>
      <c r="K4" t="s">
        <v>17117</v>
      </c>
      <c r="L4">
        <v>1</v>
      </c>
      <c r="M4" t="s">
        <v>17106</v>
      </c>
      <c r="N4" t="s">
        <v>17118</v>
      </c>
      <c r="Q4" t="s">
        <v>17113</v>
      </c>
      <c r="R4" t="s">
        <v>17106</v>
      </c>
      <c r="S4" t="s">
        <v>17114</v>
      </c>
      <c r="U4" t="s">
        <v>17115</v>
      </c>
      <c r="V4" t="s">
        <v>17106</v>
      </c>
      <c r="W4" t="s">
        <v>17107</v>
      </c>
    </row>
    <row r="5" spans="1:23">
      <c r="A5" t="s">
        <v>17645</v>
      </c>
      <c r="B5">
        <v>0</v>
      </c>
      <c r="C5">
        <v>3</v>
      </c>
      <c r="D5" t="s">
        <v>17649</v>
      </c>
      <c r="E5" t="s">
        <v>17646</v>
      </c>
      <c r="I5" t="s">
        <v>17123</v>
      </c>
      <c r="L5">
        <v>1</v>
      </c>
      <c r="M5">
        <v>1370</v>
      </c>
      <c r="N5" t="s">
        <v>17124</v>
      </c>
      <c r="Q5" t="s">
        <v>17121</v>
      </c>
      <c r="R5">
        <v>764</v>
      </c>
      <c r="S5" t="s">
        <v>17107</v>
      </c>
      <c r="U5" t="s">
        <v>17122</v>
      </c>
      <c r="V5" t="s">
        <v>17106</v>
      </c>
      <c r="W5" t="s">
        <v>17107</v>
      </c>
    </row>
    <row r="6" spans="1:23">
      <c r="A6" t="s">
        <v>17606</v>
      </c>
      <c r="B6">
        <v>0</v>
      </c>
      <c r="C6">
        <v>7</v>
      </c>
      <c r="D6" t="s">
        <v>17959</v>
      </c>
      <c r="E6" t="s">
        <v>17607</v>
      </c>
      <c r="I6" t="s">
        <v>17131</v>
      </c>
      <c r="L6">
        <v>1</v>
      </c>
      <c r="M6">
        <v>1264</v>
      </c>
      <c r="N6" t="s">
        <v>17132</v>
      </c>
      <c r="Q6" t="s">
        <v>17127</v>
      </c>
      <c r="R6" t="s">
        <v>17106</v>
      </c>
      <c r="S6" t="s">
        <v>17128</v>
      </c>
      <c r="U6" t="s">
        <v>17129</v>
      </c>
      <c r="V6" t="s">
        <v>17106</v>
      </c>
      <c r="W6" t="s">
        <v>17130</v>
      </c>
    </row>
    <row r="7" spans="1:23">
      <c r="A7" t="s">
        <v>17452</v>
      </c>
      <c r="B7">
        <v>0</v>
      </c>
      <c r="C7">
        <v>11</v>
      </c>
      <c r="D7" t="s">
        <v>17458</v>
      </c>
      <c r="E7" t="s">
        <v>17453</v>
      </c>
      <c r="I7" t="s">
        <v>17137</v>
      </c>
      <c r="L7">
        <v>1</v>
      </c>
      <c r="M7">
        <v>1284</v>
      </c>
      <c r="N7" t="s">
        <v>17132</v>
      </c>
      <c r="Q7" t="s">
        <v>17135</v>
      </c>
      <c r="R7">
        <v>1346</v>
      </c>
      <c r="S7" t="s">
        <v>17107</v>
      </c>
      <c r="U7" t="s">
        <v>17136</v>
      </c>
      <c r="V7">
        <v>1364</v>
      </c>
      <c r="W7" t="s">
        <v>17107</v>
      </c>
    </row>
    <row r="8" spans="1:23">
      <c r="A8" t="s">
        <v>17692</v>
      </c>
      <c r="B8">
        <v>1</v>
      </c>
      <c r="C8">
        <v>2</v>
      </c>
      <c r="D8" t="s">
        <v>17106</v>
      </c>
      <c r="E8" t="s">
        <v>17693</v>
      </c>
      <c r="I8" t="s">
        <v>17143</v>
      </c>
      <c r="K8" t="s">
        <v>17117</v>
      </c>
      <c r="L8">
        <v>1</v>
      </c>
      <c r="M8" t="s">
        <v>17106</v>
      </c>
      <c r="N8" t="s">
        <v>17144</v>
      </c>
      <c r="Q8" t="s">
        <v>17139</v>
      </c>
      <c r="R8">
        <v>1357</v>
      </c>
      <c r="S8" t="s">
        <v>17140</v>
      </c>
      <c r="U8" t="s">
        <v>17141</v>
      </c>
      <c r="V8">
        <v>975</v>
      </c>
      <c r="W8" t="s">
        <v>17142</v>
      </c>
    </row>
    <row r="9" spans="1:23">
      <c r="A9" t="s">
        <v>17116</v>
      </c>
      <c r="B9">
        <v>1</v>
      </c>
      <c r="C9">
        <v>1</v>
      </c>
      <c r="D9" t="s">
        <v>17106</v>
      </c>
      <c r="E9" t="s">
        <v>30635</v>
      </c>
      <c r="I9" t="s">
        <v>17150</v>
      </c>
      <c r="L9">
        <v>1</v>
      </c>
      <c r="M9">
        <v>1355</v>
      </c>
      <c r="N9" t="s">
        <v>17151</v>
      </c>
      <c r="Q9" t="s">
        <v>17147</v>
      </c>
      <c r="R9">
        <v>1035</v>
      </c>
      <c r="S9" t="s">
        <v>17148</v>
      </c>
      <c r="U9" t="s">
        <v>17149</v>
      </c>
      <c r="V9" t="s">
        <v>17106</v>
      </c>
      <c r="W9" t="s">
        <v>17107</v>
      </c>
    </row>
    <row r="10" spans="1:23">
      <c r="A10" t="s">
        <v>17813</v>
      </c>
      <c r="B10">
        <v>1</v>
      </c>
      <c r="C10">
        <v>1</v>
      </c>
      <c r="D10">
        <v>1347</v>
      </c>
      <c r="E10" t="s">
        <v>17814</v>
      </c>
      <c r="I10" t="s">
        <v>17150</v>
      </c>
      <c r="K10" t="s">
        <v>17117</v>
      </c>
      <c r="L10">
        <v>1</v>
      </c>
      <c r="M10">
        <v>1347</v>
      </c>
      <c r="N10" t="s">
        <v>17156</v>
      </c>
      <c r="Q10" t="s">
        <v>17153</v>
      </c>
      <c r="R10">
        <v>163</v>
      </c>
      <c r="S10" t="s">
        <v>17107</v>
      </c>
      <c r="U10" t="s">
        <v>17154</v>
      </c>
      <c r="V10" t="s">
        <v>17106</v>
      </c>
      <c r="W10" t="s">
        <v>17155</v>
      </c>
    </row>
    <row r="11" spans="1:23">
      <c r="A11" t="s">
        <v>17414</v>
      </c>
      <c r="B11">
        <v>0</v>
      </c>
      <c r="C11">
        <v>1</v>
      </c>
      <c r="D11" t="s">
        <v>17106</v>
      </c>
      <c r="E11" t="s">
        <v>30648</v>
      </c>
      <c r="I11" t="s">
        <v>17162</v>
      </c>
      <c r="K11" t="s">
        <v>17117</v>
      </c>
      <c r="L11">
        <v>1</v>
      </c>
      <c r="M11" t="s">
        <v>17106</v>
      </c>
      <c r="N11" t="s">
        <v>17163</v>
      </c>
      <c r="Q11" t="s">
        <v>17159</v>
      </c>
      <c r="R11">
        <v>1352</v>
      </c>
      <c r="S11" t="s">
        <v>17107</v>
      </c>
      <c r="U11" t="s">
        <v>17160</v>
      </c>
      <c r="V11">
        <v>1332</v>
      </c>
      <c r="W11" t="s">
        <v>17161</v>
      </c>
    </row>
    <row r="12" spans="1:23">
      <c r="A12" t="s">
        <v>17216</v>
      </c>
      <c r="B12">
        <v>0</v>
      </c>
      <c r="C12">
        <v>1</v>
      </c>
      <c r="D12">
        <v>1359</v>
      </c>
      <c r="E12" t="s">
        <v>17217</v>
      </c>
      <c r="I12" t="s">
        <v>17168</v>
      </c>
      <c r="L12">
        <v>1</v>
      </c>
      <c r="M12">
        <v>1287</v>
      </c>
      <c r="N12" t="s">
        <v>17169</v>
      </c>
      <c r="Q12" t="s">
        <v>17165</v>
      </c>
      <c r="R12">
        <v>241</v>
      </c>
      <c r="S12" t="s">
        <v>17166</v>
      </c>
      <c r="U12" t="s">
        <v>17167</v>
      </c>
      <c r="V12" t="s">
        <v>17106</v>
      </c>
      <c r="W12" t="s">
        <v>17107</v>
      </c>
    </row>
    <row r="13" spans="1:23">
      <c r="A13" t="s">
        <v>17710</v>
      </c>
      <c r="B13">
        <v>1</v>
      </c>
      <c r="C13">
        <v>4</v>
      </c>
      <c r="D13" t="s">
        <v>30669</v>
      </c>
      <c r="E13" t="s">
        <v>17711</v>
      </c>
      <c r="I13" t="s">
        <v>17174</v>
      </c>
      <c r="L13">
        <v>3</v>
      </c>
      <c r="M13">
        <v>1337</v>
      </c>
      <c r="N13" t="s">
        <v>17175</v>
      </c>
      <c r="Q13" t="s">
        <v>17171</v>
      </c>
      <c r="R13">
        <v>1369</v>
      </c>
      <c r="S13" t="s">
        <v>17172</v>
      </c>
      <c r="U13" t="s">
        <v>17173</v>
      </c>
      <c r="V13" t="s">
        <v>17106</v>
      </c>
      <c r="W13" t="s">
        <v>17107</v>
      </c>
    </row>
    <row r="14" spans="1:23">
      <c r="A14" t="s">
        <v>30675</v>
      </c>
      <c r="B14">
        <v>1</v>
      </c>
      <c r="C14">
        <v>1</v>
      </c>
      <c r="D14">
        <v>1340</v>
      </c>
      <c r="E14" t="s">
        <v>17817</v>
      </c>
      <c r="I14" t="s">
        <v>17181</v>
      </c>
      <c r="K14" t="s">
        <v>17117</v>
      </c>
      <c r="L14">
        <v>1</v>
      </c>
      <c r="M14" t="s">
        <v>17106</v>
      </c>
      <c r="N14" t="s">
        <v>17182</v>
      </c>
      <c r="Q14" t="s">
        <v>17177</v>
      </c>
      <c r="R14">
        <v>900</v>
      </c>
      <c r="S14" t="s">
        <v>17178</v>
      </c>
      <c r="U14" t="s">
        <v>17179</v>
      </c>
      <c r="V14" t="s">
        <v>17106</v>
      </c>
      <c r="W14" t="s">
        <v>17180</v>
      </c>
    </row>
    <row r="15" spans="1:23">
      <c r="A15" t="s">
        <v>17708</v>
      </c>
      <c r="B15">
        <v>0</v>
      </c>
      <c r="C15">
        <v>2</v>
      </c>
      <c r="D15">
        <v>1247</v>
      </c>
      <c r="E15" t="s">
        <v>17709</v>
      </c>
      <c r="I15" t="s">
        <v>17186</v>
      </c>
      <c r="K15" t="s">
        <v>17117</v>
      </c>
      <c r="L15">
        <v>3</v>
      </c>
      <c r="M15">
        <v>1339</v>
      </c>
      <c r="N15" t="s">
        <v>17187</v>
      </c>
      <c r="Q15" t="s">
        <v>17184</v>
      </c>
      <c r="R15" t="s">
        <v>17106</v>
      </c>
      <c r="S15" t="s">
        <v>17107</v>
      </c>
      <c r="U15" t="s">
        <v>17185</v>
      </c>
      <c r="V15" t="s">
        <v>17106</v>
      </c>
      <c r="W15" t="s">
        <v>17107</v>
      </c>
    </row>
    <row r="16" spans="1:23">
      <c r="A16" t="s">
        <v>17295</v>
      </c>
      <c r="B16">
        <v>1</v>
      </c>
      <c r="C16">
        <v>7</v>
      </c>
      <c r="D16" t="s">
        <v>30642</v>
      </c>
      <c r="E16" t="s">
        <v>30643</v>
      </c>
      <c r="I16" t="s">
        <v>17192</v>
      </c>
      <c r="L16">
        <v>1</v>
      </c>
      <c r="M16" t="s">
        <v>17106</v>
      </c>
      <c r="N16" t="s">
        <v>17193</v>
      </c>
      <c r="Q16" t="s">
        <v>17189</v>
      </c>
      <c r="R16">
        <v>1370</v>
      </c>
      <c r="S16" t="s">
        <v>17190</v>
      </c>
      <c r="U16" t="s">
        <v>17191</v>
      </c>
      <c r="V16" t="s">
        <v>17106</v>
      </c>
      <c r="W16" t="s">
        <v>17107</v>
      </c>
    </row>
    <row r="17" spans="1:23">
      <c r="A17" t="s">
        <v>17131</v>
      </c>
      <c r="B17">
        <v>0</v>
      </c>
      <c r="C17">
        <v>1</v>
      </c>
      <c r="D17">
        <v>1264</v>
      </c>
      <c r="E17" t="s">
        <v>17132</v>
      </c>
      <c r="I17" t="s">
        <v>17197</v>
      </c>
      <c r="L17">
        <v>1</v>
      </c>
      <c r="M17" t="s">
        <v>17106</v>
      </c>
      <c r="N17" t="s">
        <v>17198</v>
      </c>
      <c r="Q17" t="s">
        <v>17195</v>
      </c>
      <c r="R17">
        <v>762</v>
      </c>
      <c r="S17" t="s">
        <v>17107</v>
      </c>
      <c r="U17" t="s">
        <v>17196</v>
      </c>
      <c r="V17" t="s">
        <v>17106</v>
      </c>
      <c r="W17" t="s">
        <v>17107</v>
      </c>
    </row>
    <row r="18" spans="1:23">
      <c r="A18" t="s">
        <v>17825</v>
      </c>
      <c r="B18">
        <v>0</v>
      </c>
      <c r="C18">
        <v>1</v>
      </c>
      <c r="D18">
        <v>1294</v>
      </c>
      <c r="E18" t="s">
        <v>17132</v>
      </c>
      <c r="I18" t="s">
        <v>17203</v>
      </c>
      <c r="L18">
        <v>1</v>
      </c>
      <c r="M18" t="s">
        <v>17106</v>
      </c>
      <c r="N18" t="s">
        <v>17204</v>
      </c>
      <c r="Q18" t="s">
        <v>17200</v>
      </c>
      <c r="R18" t="s">
        <v>17106</v>
      </c>
      <c r="S18" t="s">
        <v>17107</v>
      </c>
      <c r="U18" t="s">
        <v>17201</v>
      </c>
      <c r="V18" t="s">
        <v>17202</v>
      </c>
      <c r="W18" t="s">
        <v>17107</v>
      </c>
    </row>
    <row r="19" spans="1:23">
      <c r="A19" t="s">
        <v>17826</v>
      </c>
      <c r="B19">
        <v>0</v>
      </c>
      <c r="C19">
        <v>1</v>
      </c>
      <c r="D19">
        <v>1271</v>
      </c>
      <c r="E19" t="s">
        <v>17132</v>
      </c>
      <c r="I19" t="s">
        <v>17210</v>
      </c>
      <c r="L19">
        <v>1</v>
      </c>
      <c r="M19" t="s">
        <v>17211</v>
      </c>
      <c r="N19" t="s">
        <v>17204</v>
      </c>
      <c r="Q19" t="s">
        <v>17206</v>
      </c>
      <c r="R19">
        <v>1357</v>
      </c>
      <c r="S19" t="s">
        <v>17207</v>
      </c>
      <c r="U19" t="s">
        <v>17208</v>
      </c>
      <c r="V19">
        <v>1364</v>
      </c>
      <c r="W19" t="s">
        <v>17209</v>
      </c>
    </row>
    <row r="20" spans="1:23">
      <c r="A20" t="s">
        <v>17797</v>
      </c>
      <c r="B20">
        <v>0</v>
      </c>
      <c r="C20">
        <v>1</v>
      </c>
      <c r="D20" t="s">
        <v>17106</v>
      </c>
      <c r="E20" t="s">
        <v>17798</v>
      </c>
      <c r="I20" t="s">
        <v>17216</v>
      </c>
      <c r="L20">
        <v>1</v>
      </c>
      <c r="M20">
        <v>1359</v>
      </c>
      <c r="N20" t="s">
        <v>17217</v>
      </c>
      <c r="Q20" t="s">
        <v>17213</v>
      </c>
      <c r="R20">
        <v>1355</v>
      </c>
      <c r="S20" t="s">
        <v>17214</v>
      </c>
      <c r="U20" t="s">
        <v>17215</v>
      </c>
      <c r="V20" t="s">
        <v>17106</v>
      </c>
      <c r="W20" t="s">
        <v>17107</v>
      </c>
    </row>
    <row r="21" spans="1:23">
      <c r="A21" t="s">
        <v>17765</v>
      </c>
      <c r="B21">
        <v>0</v>
      </c>
      <c r="C21">
        <v>1</v>
      </c>
      <c r="D21">
        <v>1359</v>
      </c>
      <c r="E21" t="s">
        <v>17766</v>
      </c>
      <c r="I21" t="s">
        <v>17220</v>
      </c>
      <c r="L21">
        <v>2</v>
      </c>
      <c r="M21">
        <v>1339</v>
      </c>
      <c r="N21" t="s">
        <v>17221</v>
      </c>
      <c r="U21" t="s">
        <v>17219</v>
      </c>
      <c r="V21">
        <v>1338</v>
      </c>
      <c r="W21" t="s">
        <v>17161</v>
      </c>
    </row>
    <row r="22" spans="1:23">
      <c r="A22" t="s">
        <v>17828</v>
      </c>
      <c r="B22">
        <v>1</v>
      </c>
      <c r="C22">
        <v>1</v>
      </c>
      <c r="D22" t="s">
        <v>17831</v>
      </c>
      <c r="E22" t="s">
        <v>17829</v>
      </c>
      <c r="I22" t="s">
        <v>17224</v>
      </c>
      <c r="L22">
        <v>3</v>
      </c>
      <c r="M22">
        <v>1357</v>
      </c>
      <c r="N22" t="s">
        <v>17225</v>
      </c>
      <c r="U22" t="s">
        <v>17223</v>
      </c>
      <c r="V22" t="s">
        <v>17106</v>
      </c>
      <c r="W22" t="s">
        <v>17107</v>
      </c>
    </row>
    <row r="23" spans="1:23">
      <c r="A23" t="s">
        <v>17751</v>
      </c>
      <c r="B23">
        <v>0</v>
      </c>
      <c r="C23">
        <v>1</v>
      </c>
      <c r="D23" t="s">
        <v>17106</v>
      </c>
      <c r="E23" t="s">
        <v>17752</v>
      </c>
      <c r="I23" t="s">
        <v>17229</v>
      </c>
      <c r="L23">
        <v>1</v>
      </c>
      <c r="M23" t="s">
        <v>17230</v>
      </c>
      <c r="N23" t="s">
        <v>17231</v>
      </c>
      <c r="U23" t="s">
        <v>17228</v>
      </c>
      <c r="V23" t="s">
        <v>17106</v>
      </c>
      <c r="W23" t="s">
        <v>17107</v>
      </c>
    </row>
    <row r="24" spans="1:23">
      <c r="A24" t="s">
        <v>17203</v>
      </c>
      <c r="B24">
        <v>0</v>
      </c>
      <c r="C24">
        <v>1</v>
      </c>
      <c r="D24" t="s">
        <v>17106</v>
      </c>
      <c r="E24" t="s">
        <v>17204</v>
      </c>
      <c r="I24" t="s">
        <v>17235</v>
      </c>
      <c r="K24" t="s">
        <v>17117</v>
      </c>
      <c r="L24">
        <v>4</v>
      </c>
      <c r="M24">
        <v>1344</v>
      </c>
      <c r="N24" t="s">
        <v>17236</v>
      </c>
      <c r="U24" t="s">
        <v>17233</v>
      </c>
      <c r="V24">
        <v>1359</v>
      </c>
      <c r="W24" t="s">
        <v>17234</v>
      </c>
    </row>
    <row r="25" spans="1:23">
      <c r="A25" t="s">
        <v>17210</v>
      </c>
      <c r="B25">
        <v>0</v>
      </c>
      <c r="C25">
        <v>1</v>
      </c>
      <c r="D25" t="s">
        <v>17211</v>
      </c>
      <c r="E25" t="s">
        <v>17204</v>
      </c>
      <c r="I25" t="s">
        <v>17240</v>
      </c>
      <c r="L25">
        <v>1</v>
      </c>
      <c r="M25">
        <v>1357</v>
      </c>
      <c r="N25" t="s">
        <v>17241</v>
      </c>
      <c r="U25" t="s">
        <v>17239</v>
      </c>
      <c r="V25" t="s">
        <v>17106</v>
      </c>
      <c r="W25" t="s">
        <v>17107</v>
      </c>
    </row>
    <row r="26" spans="1:23">
      <c r="A26" t="s">
        <v>17951</v>
      </c>
      <c r="B26">
        <v>0</v>
      </c>
      <c r="C26">
        <v>1</v>
      </c>
      <c r="D26" t="s">
        <v>17106</v>
      </c>
      <c r="E26" t="s">
        <v>17952</v>
      </c>
      <c r="I26" t="s">
        <v>17244</v>
      </c>
      <c r="L26">
        <v>2</v>
      </c>
      <c r="M26">
        <v>503</v>
      </c>
      <c r="N26" t="s">
        <v>17245</v>
      </c>
      <c r="U26" t="s">
        <v>17243</v>
      </c>
      <c r="V26" t="s">
        <v>17106</v>
      </c>
      <c r="W26" t="s">
        <v>17107</v>
      </c>
    </row>
    <row r="27" spans="1:23">
      <c r="A27" t="s">
        <v>17619</v>
      </c>
      <c r="B27">
        <v>0</v>
      </c>
      <c r="C27">
        <v>3</v>
      </c>
      <c r="D27">
        <v>1369</v>
      </c>
      <c r="E27" t="s">
        <v>17620</v>
      </c>
      <c r="I27" t="s">
        <v>17249</v>
      </c>
      <c r="K27" t="s">
        <v>17117</v>
      </c>
      <c r="L27">
        <v>1</v>
      </c>
      <c r="M27" t="s">
        <v>17106</v>
      </c>
      <c r="N27" t="s">
        <v>17250</v>
      </c>
      <c r="U27" t="s">
        <v>17248</v>
      </c>
      <c r="V27" t="s">
        <v>17106</v>
      </c>
      <c r="W27" t="s">
        <v>17107</v>
      </c>
    </row>
    <row r="28" spans="1:23">
      <c r="A28" t="s">
        <v>17332</v>
      </c>
      <c r="B28">
        <v>0</v>
      </c>
      <c r="C28">
        <v>1</v>
      </c>
      <c r="D28" t="s">
        <v>30645</v>
      </c>
      <c r="E28" t="s">
        <v>17333</v>
      </c>
      <c r="I28" t="s">
        <v>17255</v>
      </c>
      <c r="L28">
        <v>1</v>
      </c>
      <c r="M28">
        <v>1282</v>
      </c>
      <c r="N28" t="s">
        <v>17256</v>
      </c>
      <c r="U28" t="s">
        <v>17253</v>
      </c>
      <c r="V28">
        <v>1327</v>
      </c>
      <c r="W28" t="s">
        <v>17254</v>
      </c>
    </row>
    <row r="29" spans="1:23">
      <c r="A29" t="s">
        <v>17872</v>
      </c>
      <c r="B29">
        <v>0</v>
      </c>
      <c r="C29">
        <v>3</v>
      </c>
      <c r="D29" t="s">
        <v>17875</v>
      </c>
      <c r="E29" t="s">
        <v>17873</v>
      </c>
      <c r="I29" t="s">
        <v>17260</v>
      </c>
      <c r="L29">
        <v>2</v>
      </c>
      <c r="M29">
        <v>1104</v>
      </c>
      <c r="N29" t="s">
        <v>17261</v>
      </c>
      <c r="U29" t="s">
        <v>17259</v>
      </c>
      <c r="V29" t="s">
        <v>17106</v>
      </c>
      <c r="W29" t="s">
        <v>17107</v>
      </c>
    </row>
    <row r="30" spans="1:23">
      <c r="A30" t="s">
        <v>17385</v>
      </c>
      <c r="B30">
        <v>0</v>
      </c>
      <c r="C30">
        <v>4</v>
      </c>
      <c r="D30" t="s">
        <v>17386</v>
      </c>
      <c r="E30" t="s">
        <v>17387</v>
      </c>
      <c r="I30" t="s">
        <v>17266</v>
      </c>
      <c r="L30">
        <v>6</v>
      </c>
      <c r="M30" t="s">
        <v>17106</v>
      </c>
      <c r="N30" t="s">
        <v>17267</v>
      </c>
      <c r="U30" t="s">
        <v>17264</v>
      </c>
      <c r="V30">
        <v>1330</v>
      </c>
      <c r="W30" t="s">
        <v>17265</v>
      </c>
    </row>
    <row r="31" spans="1:23">
      <c r="A31" t="s">
        <v>17956</v>
      </c>
      <c r="B31">
        <v>1</v>
      </c>
      <c r="C31">
        <v>1</v>
      </c>
      <c r="D31" t="s">
        <v>17106</v>
      </c>
      <c r="E31" t="s">
        <v>17957</v>
      </c>
      <c r="I31" t="s">
        <v>17271</v>
      </c>
      <c r="U31" t="s">
        <v>17269</v>
      </c>
      <c r="V31">
        <v>1366</v>
      </c>
      <c r="W31" t="s">
        <v>17270</v>
      </c>
    </row>
    <row r="32" spans="1:23">
      <c r="A32" t="s">
        <v>17935</v>
      </c>
      <c r="B32">
        <v>0</v>
      </c>
      <c r="C32">
        <v>2</v>
      </c>
      <c r="D32" t="s">
        <v>17106</v>
      </c>
      <c r="E32" t="s">
        <v>17936</v>
      </c>
      <c r="I32" t="s">
        <v>17275</v>
      </c>
      <c r="L32">
        <v>1</v>
      </c>
      <c r="M32">
        <v>1351</v>
      </c>
      <c r="N32" t="s">
        <v>17276</v>
      </c>
      <c r="U32" t="s">
        <v>17273</v>
      </c>
      <c r="V32" t="s">
        <v>17106</v>
      </c>
      <c r="W32" t="s">
        <v>17274</v>
      </c>
    </row>
    <row r="33" spans="1:23">
      <c r="A33" t="s">
        <v>30658</v>
      </c>
      <c r="B33">
        <v>0</v>
      </c>
      <c r="C33">
        <v>4</v>
      </c>
      <c r="D33">
        <v>1366</v>
      </c>
      <c r="E33" t="s">
        <v>17524</v>
      </c>
      <c r="I33" t="s">
        <v>17281</v>
      </c>
      <c r="K33" t="s">
        <v>17117</v>
      </c>
      <c r="L33">
        <v>7</v>
      </c>
      <c r="M33" t="s">
        <v>17282</v>
      </c>
      <c r="N33" t="s">
        <v>17283</v>
      </c>
      <c r="U33" t="s">
        <v>17278</v>
      </c>
      <c r="V33" t="s">
        <v>17279</v>
      </c>
      <c r="W33" t="s">
        <v>17280</v>
      </c>
    </row>
    <row r="34" spans="1:23">
      <c r="A34" t="s">
        <v>17850</v>
      </c>
      <c r="B34">
        <v>0</v>
      </c>
      <c r="C34">
        <v>4</v>
      </c>
      <c r="D34" t="s">
        <v>17853</v>
      </c>
      <c r="E34" t="s">
        <v>17851</v>
      </c>
      <c r="I34" t="s">
        <v>17286</v>
      </c>
      <c r="L34">
        <v>1</v>
      </c>
      <c r="M34">
        <v>1275</v>
      </c>
      <c r="N34" t="s">
        <v>17287</v>
      </c>
      <c r="U34" t="s">
        <v>17285</v>
      </c>
      <c r="V34" t="s">
        <v>17106</v>
      </c>
      <c r="W34" t="s">
        <v>17107</v>
      </c>
    </row>
    <row r="35" spans="1:23">
      <c r="A35" t="s">
        <v>30634</v>
      </c>
      <c r="B35">
        <v>0</v>
      </c>
      <c r="C35">
        <v>1</v>
      </c>
      <c r="D35">
        <v>1329</v>
      </c>
      <c r="E35" t="s">
        <v>17100</v>
      </c>
      <c r="I35" t="s">
        <v>17291</v>
      </c>
      <c r="L35">
        <v>52</v>
      </c>
      <c r="M35">
        <v>-84</v>
      </c>
      <c r="N35" t="s">
        <v>17292</v>
      </c>
      <c r="U35" t="s">
        <v>17289</v>
      </c>
      <c r="V35" t="s">
        <v>17106</v>
      </c>
      <c r="W35" t="s">
        <v>17290</v>
      </c>
    </row>
    <row r="36" spans="1:23">
      <c r="A36" t="s">
        <v>17314</v>
      </c>
      <c r="B36">
        <v>0</v>
      </c>
      <c r="C36">
        <v>1</v>
      </c>
      <c r="D36" t="s">
        <v>17106</v>
      </c>
      <c r="E36" t="s">
        <v>17315</v>
      </c>
      <c r="I36" t="s">
        <v>17295</v>
      </c>
      <c r="K36" t="s">
        <v>17117</v>
      </c>
      <c r="L36">
        <v>7</v>
      </c>
      <c r="M36" t="s">
        <v>17296</v>
      </c>
      <c r="N36" t="s">
        <v>17297</v>
      </c>
      <c r="U36" t="s">
        <v>17294</v>
      </c>
      <c r="V36" t="s">
        <v>17106</v>
      </c>
      <c r="W36" t="s">
        <v>17107</v>
      </c>
    </row>
    <row r="37" spans="1:23">
      <c r="A37" t="s">
        <v>17600</v>
      </c>
      <c r="B37">
        <v>0</v>
      </c>
      <c r="C37">
        <v>1</v>
      </c>
      <c r="D37">
        <v>1236</v>
      </c>
      <c r="E37" t="s">
        <v>30662</v>
      </c>
      <c r="I37" t="s">
        <v>17301</v>
      </c>
      <c r="L37">
        <v>2</v>
      </c>
      <c r="M37">
        <v>1266</v>
      </c>
      <c r="N37" t="s">
        <v>17204</v>
      </c>
      <c r="U37" t="s">
        <v>17300</v>
      </c>
      <c r="V37" t="s">
        <v>17106</v>
      </c>
      <c r="W37" t="s">
        <v>17107</v>
      </c>
    </row>
    <row r="38" spans="1:23">
      <c r="A38" t="s">
        <v>17754</v>
      </c>
      <c r="B38">
        <v>0</v>
      </c>
      <c r="C38">
        <v>94</v>
      </c>
      <c r="D38" t="s">
        <v>17757</v>
      </c>
      <c r="E38" t="s">
        <v>17755</v>
      </c>
      <c r="I38" t="s">
        <v>17304</v>
      </c>
      <c r="L38">
        <v>7</v>
      </c>
      <c r="M38" t="s">
        <v>17106</v>
      </c>
      <c r="N38" t="s">
        <v>17305</v>
      </c>
      <c r="U38" t="s">
        <v>17303</v>
      </c>
      <c r="V38" t="s">
        <v>17106</v>
      </c>
      <c r="W38" t="s">
        <v>17107</v>
      </c>
    </row>
    <row r="39" spans="1:23">
      <c r="A39" t="s">
        <v>17940</v>
      </c>
      <c r="B39">
        <v>1</v>
      </c>
      <c r="C39">
        <v>2</v>
      </c>
      <c r="D39">
        <v>1016</v>
      </c>
      <c r="E39" t="s">
        <v>17941</v>
      </c>
      <c r="I39" t="s">
        <v>17309</v>
      </c>
      <c r="K39" t="s">
        <v>17117</v>
      </c>
      <c r="L39">
        <v>1</v>
      </c>
      <c r="M39" t="s">
        <v>17106</v>
      </c>
      <c r="N39" t="s">
        <v>17310</v>
      </c>
      <c r="U39" t="s">
        <v>17308</v>
      </c>
      <c r="V39" t="s">
        <v>17106</v>
      </c>
      <c r="W39" t="s">
        <v>17107</v>
      </c>
    </row>
    <row r="40" spans="1:23">
      <c r="A40" t="s">
        <v>30655</v>
      </c>
      <c r="B40">
        <v>1</v>
      </c>
      <c r="C40">
        <v>1</v>
      </c>
      <c r="D40">
        <v>1289</v>
      </c>
      <c r="E40" t="s">
        <v>17506</v>
      </c>
      <c r="I40" t="s">
        <v>17314</v>
      </c>
      <c r="L40">
        <v>1</v>
      </c>
      <c r="M40" t="s">
        <v>17106</v>
      </c>
      <c r="N40" t="s">
        <v>17315</v>
      </c>
      <c r="U40" t="s">
        <v>17313</v>
      </c>
      <c r="V40" t="s">
        <v>17106</v>
      </c>
      <c r="W40" t="s">
        <v>17107</v>
      </c>
    </row>
    <row r="41" spans="1:23">
      <c r="A41" t="s">
        <v>17244</v>
      </c>
      <c r="B41">
        <v>0</v>
      </c>
      <c r="C41">
        <v>2</v>
      </c>
      <c r="D41">
        <v>503</v>
      </c>
      <c r="E41" t="s">
        <v>17245</v>
      </c>
      <c r="I41" t="s">
        <v>17318</v>
      </c>
      <c r="L41">
        <v>1</v>
      </c>
      <c r="M41">
        <v>1240</v>
      </c>
      <c r="N41" t="s">
        <v>17319</v>
      </c>
      <c r="U41" t="s">
        <v>17317</v>
      </c>
      <c r="V41" t="s">
        <v>17106</v>
      </c>
      <c r="W41" t="s">
        <v>17107</v>
      </c>
    </row>
    <row r="42" spans="1:23">
      <c r="A42" t="s">
        <v>17143</v>
      </c>
      <c r="B42">
        <v>1</v>
      </c>
      <c r="C42">
        <v>1</v>
      </c>
      <c r="D42" t="s">
        <v>17106</v>
      </c>
      <c r="E42" t="s">
        <v>17144</v>
      </c>
      <c r="I42" t="s">
        <v>17322</v>
      </c>
      <c r="K42" t="s">
        <v>17117</v>
      </c>
      <c r="L42">
        <v>2</v>
      </c>
      <c r="M42">
        <v>1350</v>
      </c>
      <c r="N42" t="s">
        <v>17323</v>
      </c>
      <c r="U42" t="s">
        <v>17321</v>
      </c>
      <c r="V42" t="s">
        <v>17106</v>
      </c>
      <c r="W42" t="s">
        <v>17107</v>
      </c>
    </row>
    <row r="43" spans="1:23">
      <c r="A43" t="s">
        <v>17678</v>
      </c>
      <c r="B43">
        <v>0</v>
      </c>
      <c r="C43">
        <v>1</v>
      </c>
      <c r="D43" t="s">
        <v>17106</v>
      </c>
      <c r="E43" t="s">
        <v>17679</v>
      </c>
      <c r="I43" t="s">
        <v>17327</v>
      </c>
      <c r="L43">
        <v>3</v>
      </c>
      <c r="M43" t="s">
        <v>17106</v>
      </c>
      <c r="N43" t="s">
        <v>17328</v>
      </c>
      <c r="U43" t="s">
        <v>17326</v>
      </c>
      <c r="V43" t="s">
        <v>17106</v>
      </c>
      <c r="W43" t="s">
        <v>17107</v>
      </c>
    </row>
    <row r="44" spans="1:23">
      <c r="A44" t="s">
        <v>17881</v>
      </c>
      <c r="B44">
        <v>0</v>
      </c>
      <c r="C44">
        <v>1</v>
      </c>
      <c r="D44">
        <v>1313</v>
      </c>
      <c r="E44" t="s">
        <v>30677</v>
      </c>
      <c r="I44" t="s">
        <v>17332</v>
      </c>
      <c r="L44">
        <v>1</v>
      </c>
      <c r="M44" t="s">
        <v>17106</v>
      </c>
      <c r="N44" t="s">
        <v>17333</v>
      </c>
      <c r="U44" t="s">
        <v>17331</v>
      </c>
      <c r="V44" t="s">
        <v>17106</v>
      </c>
      <c r="W44" t="s">
        <v>17107</v>
      </c>
    </row>
    <row r="45" spans="1:23">
      <c r="A45" t="s">
        <v>17844</v>
      </c>
      <c r="B45">
        <v>1</v>
      </c>
      <c r="C45">
        <v>1</v>
      </c>
      <c r="D45">
        <v>228</v>
      </c>
      <c r="E45" t="s">
        <v>17845</v>
      </c>
      <c r="I45" t="s">
        <v>17336</v>
      </c>
      <c r="L45">
        <v>1</v>
      </c>
      <c r="M45" t="s">
        <v>17337</v>
      </c>
      <c r="N45" t="s">
        <v>17338</v>
      </c>
      <c r="U45" t="s">
        <v>17334</v>
      </c>
      <c r="V45" t="s">
        <v>17106</v>
      </c>
      <c r="W45" t="s">
        <v>17335</v>
      </c>
    </row>
    <row r="46" spans="1:23">
      <c r="A46" t="s">
        <v>17719</v>
      </c>
      <c r="B46">
        <v>0</v>
      </c>
      <c r="C46">
        <v>1</v>
      </c>
      <c r="D46" t="s">
        <v>17106</v>
      </c>
      <c r="E46" t="s">
        <v>17720</v>
      </c>
      <c r="I46" t="s">
        <v>17342</v>
      </c>
      <c r="K46" t="s">
        <v>17117</v>
      </c>
      <c r="L46">
        <v>1</v>
      </c>
      <c r="M46">
        <v>1357</v>
      </c>
      <c r="N46" t="s">
        <v>17343</v>
      </c>
      <c r="U46" t="s">
        <v>17340</v>
      </c>
      <c r="V46" t="s">
        <v>17106</v>
      </c>
      <c r="W46" t="s">
        <v>17341</v>
      </c>
    </row>
    <row r="47" spans="1:23">
      <c r="A47" t="s">
        <v>17930</v>
      </c>
      <c r="B47">
        <v>1</v>
      </c>
      <c r="C47">
        <v>1</v>
      </c>
      <c r="D47">
        <v>1366</v>
      </c>
      <c r="E47" t="s">
        <v>17931</v>
      </c>
      <c r="I47" t="s">
        <v>17346</v>
      </c>
      <c r="L47">
        <v>2</v>
      </c>
      <c r="M47">
        <v>1227</v>
      </c>
      <c r="N47" t="s">
        <v>17347</v>
      </c>
      <c r="U47" t="s">
        <v>17345</v>
      </c>
      <c r="V47" t="s">
        <v>17106</v>
      </c>
      <c r="W47" t="s">
        <v>17107</v>
      </c>
    </row>
    <row r="48" spans="1:23">
      <c r="A48" t="s">
        <v>17578</v>
      </c>
      <c r="B48">
        <v>1</v>
      </c>
      <c r="C48">
        <v>1</v>
      </c>
      <c r="D48" t="s">
        <v>17106</v>
      </c>
      <c r="E48" t="s">
        <v>17579</v>
      </c>
      <c r="I48" t="s">
        <v>17350</v>
      </c>
      <c r="K48" t="s">
        <v>17117</v>
      </c>
      <c r="L48">
        <v>1</v>
      </c>
      <c r="M48" t="s">
        <v>17106</v>
      </c>
      <c r="N48" t="s">
        <v>17351</v>
      </c>
      <c r="U48" t="s">
        <v>17349</v>
      </c>
      <c r="V48" t="s">
        <v>17106</v>
      </c>
      <c r="W48" t="s">
        <v>17107</v>
      </c>
    </row>
    <row r="49" spans="1:23">
      <c r="A49" t="s">
        <v>30670</v>
      </c>
      <c r="B49">
        <v>0</v>
      </c>
      <c r="C49">
        <v>1</v>
      </c>
      <c r="D49">
        <v>1237</v>
      </c>
      <c r="E49" t="s">
        <v>17722</v>
      </c>
      <c r="I49" t="s">
        <v>17354</v>
      </c>
      <c r="K49" t="s">
        <v>17117</v>
      </c>
      <c r="L49">
        <v>2</v>
      </c>
      <c r="M49" t="s">
        <v>17106</v>
      </c>
      <c r="N49" t="s">
        <v>17355</v>
      </c>
      <c r="U49" t="s">
        <v>17353</v>
      </c>
      <c r="V49" t="s">
        <v>17106</v>
      </c>
      <c r="W49" t="s">
        <v>17107</v>
      </c>
    </row>
    <row r="50" spans="1:23">
      <c r="A50" t="s">
        <v>17162</v>
      </c>
      <c r="B50">
        <v>1</v>
      </c>
      <c r="C50">
        <v>1</v>
      </c>
      <c r="D50" t="s">
        <v>17106</v>
      </c>
      <c r="E50" t="s">
        <v>17163</v>
      </c>
      <c r="I50" t="s">
        <v>17358</v>
      </c>
      <c r="K50" t="s">
        <v>17117</v>
      </c>
      <c r="L50">
        <v>1</v>
      </c>
      <c r="M50" t="s">
        <v>17106</v>
      </c>
      <c r="N50" t="s">
        <v>17107</v>
      </c>
      <c r="U50" t="s">
        <v>17357</v>
      </c>
      <c r="V50" t="s">
        <v>17106</v>
      </c>
      <c r="W50" t="s">
        <v>17107</v>
      </c>
    </row>
    <row r="51" spans="1:23">
      <c r="A51" t="s">
        <v>30644</v>
      </c>
      <c r="B51">
        <v>1</v>
      </c>
      <c r="C51">
        <v>1</v>
      </c>
      <c r="D51">
        <v>1240</v>
      </c>
      <c r="E51" t="s">
        <v>17319</v>
      </c>
      <c r="I51" t="s">
        <v>17362</v>
      </c>
      <c r="K51" t="s">
        <v>17117</v>
      </c>
      <c r="L51">
        <v>1</v>
      </c>
      <c r="M51" t="s">
        <v>17106</v>
      </c>
      <c r="N51" t="s">
        <v>17107</v>
      </c>
      <c r="U51" t="s">
        <v>17360</v>
      </c>
      <c r="V51">
        <v>1332</v>
      </c>
      <c r="W51" t="s">
        <v>17361</v>
      </c>
    </row>
    <row r="52" spans="1:23">
      <c r="A52" t="s">
        <v>17658</v>
      </c>
      <c r="B52">
        <v>1</v>
      </c>
      <c r="C52">
        <v>1</v>
      </c>
      <c r="D52">
        <v>1231</v>
      </c>
      <c r="E52" t="s">
        <v>17319</v>
      </c>
      <c r="I52" t="s">
        <v>17365</v>
      </c>
      <c r="L52">
        <v>1</v>
      </c>
      <c r="M52" t="s">
        <v>17106</v>
      </c>
      <c r="N52" t="s">
        <v>17366</v>
      </c>
      <c r="U52" t="s">
        <v>17364</v>
      </c>
      <c r="V52" t="s">
        <v>17106</v>
      </c>
      <c r="W52" t="s">
        <v>17107</v>
      </c>
    </row>
    <row r="53" spans="1:23">
      <c r="A53" t="s">
        <v>17815</v>
      </c>
      <c r="B53">
        <v>1</v>
      </c>
      <c r="C53">
        <v>1</v>
      </c>
      <c r="D53">
        <v>1228</v>
      </c>
      <c r="E53" t="s">
        <v>17319</v>
      </c>
      <c r="I53" t="s">
        <v>17368</v>
      </c>
      <c r="L53">
        <v>1</v>
      </c>
      <c r="M53">
        <v>1293</v>
      </c>
      <c r="N53" t="s">
        <v>17369</v>
      </c>
    </row>
    <row r="54" spans="1:23">
      <c r="A54" t="s">
        <v>17703</v>
      </c>
      <c r="B54">
        <v>0</v>
      </c>
      <c r="C54">
        <v>4</v>
      </c>
      <c r="D54" t="s">
        <v>17706</v>
      </c>
      <c r="E54" t="s">
        <v>17704</v>
      </c>
      <c r="I54" t="s">
        <v>17371</v>
      </c>
      <c r="K54" t="s">
        <v>17117</v>
      </c>
      <c r="L54">
        <v>1</v>
      </c>
      <c r="M54" t="s">
        <v>17106</v>
      </c>
      <c r="N54" t="s">
        <v>17107</v>
      </c>
    </row>
    <row r="55" spans="1:23">
      <c r="A55" t="s">
        <v>17235</v>
      </c>
      <c r="B55">
        <v>1</v>
      </c>
      <c r="C55">
        <v>4</v>
      </c>
      <c r="D55">
        <v>1344</v>
      </c>
      <c r="E55" t="s">
        <v>17236</v>
      </c>
      <c r="I55" t="s">
        <v>17372</v>
      </c>
      <c r="K55" t="s">
        <v>17117</v>
      </c>
      <c r="L55">
        <v>1</v>
      </c>
      <c r="M55">
        <v>937</v>
      </c>
      <c r="N55" t="s">
        <v>17373</v>
      </c>
    </row>
    <row r="56" spans="1:23">
      <c r="A56" t="s">
        <v>17304</v>
      </c>
      <c r="B56">
        <v>0</v>
      </c>
      <c r="C56">
        <v>7</v>
      </c>
      <c r="D56" t="s">
        <v>17106</v>
      </c>
      <c r="E56" t="s">
        <v>17305</v>
      </c>
      <c r="I56" t="s">
        <v>17375</v>
      </c>
      <c r="L56">
        <v>1</v>
      </c>
      <c r="M56" t="s">
        <v>17106</v>
      </c>
      <c r="N56" t="s">
        <v>17376</v>
      </c>
    </row>
    <row r="57" spans="1:23">
      <c r="A57" t="s">
        <v>17756</v>
      </c>
      <c r="B57">
        <v>0</v>
      </c>
      <c r="C57">
        <v>1</v>
      </c>
      <c r="D57" t="s">
        <v>17106</v>
      </c>
      <c r="E57" t="s">
        <v>17758</v>
      </c>
      <c r="I57" t="s">
        <v>17379</v>
      </c>
      <c r="L57">
        <v>2</v>
      </c>
      <c r="M57" t="s">
        <v>17106</v>
      </c>
      <c r="N57" t="s">
        <v>17380</v>
      </c>
    </row>
    <row r="58" spans="1:23">
      <c r="A58" t="s">
        <v>17403</v>
      </c>
      <c r="B58">
        <v>1</v>
      </c>
      <c r="C58">
        <v>2</v>
      </c>
      <c r="D58">
        <v>1327</v>
      </c>
      <c r="E58" t="s">
        <v>17404</v>
      </c>
      <c r="I58" t="s">
        <v>17385</v>
      </c>
      <c r="L58">
        <v>4</v>
      </c>
      <c r="M58" t="s">
        <v>17386</v>
      </c>
      <c r="N58" t="s">
        <v>17387</v>
      </c>
    </row>
    <row r="59" spans="1:23">
      <c r="A59" t="s">
        <v>17807</v>
      </c>
      <c r="B59">
        <v>1</v>
      </c>
      <c r="C59">
        <v>2</v>
      </c>
      <c r="D59">
        <v>1364</v>
      </c>
      <c r="E59" t="s">
        <v>17808</v>
      </c>
      <c r="I59" t="s">
        <v>17390</v>
      </c>
      <c r="L59">
        <v>4</v>
      </c>
      <c r="M59" t="s">
        <v>17106</v>
      </c>
      <c r="N59" t="s">
        <v>17391</v>
      </c>
    </row>
    <row r="60" spans="1:23">
      <c r="A60" t="s">
        <v>17375</v>
      </c>
      <c r="B60">
        <v>0</v>
      </c>
      <c r="C60">
        <v>1</v>
      </c>
      <c r="D60" t="s">
        <v>17106</v>
      </c>
      <c r="E60" t="s">
        <v>17376</v>
      </c>
      <c r="I60" t="s">
        <v>17394</v>
      </c>
      <c r="K60" t="s">
        <v>17117</v>
      </c>
      <c r="L60">
        <v>1</v>
      </c>
      <c r="M60" t="s">
        <v>17106</v>
      </c>
      <c r="N60" t="s">
        <v>17395</v>
      </c>
    </row>
    <row r="61" spans="1:23">
      <c r="A61" t="s">
        <v>17286</v>
      </c>
      <c r="B61">
        <v>0</v>
      </c>
      <c r="C61">
        <v>1</v>
      </c>
      <c r="D61" t="s">
        <v>17106</v>
      </c>
      <c r="E61" t="s">
        <v>17287</v>
      </c>
      <c r="I61" t="s">
        <v>17398</v>
      </c>
      <c r="L61">
        <v>1</v>
      </c>
      <c r="M61" t="s">
        <v>17106</v>
      </c>
      <c r="N61" t="s">
        <v>17399</v>
      </c>
    </row>
    <row r="62" spans="1:23">
      <c r="A62" t="s">
        <v>17682</v>
      </c>
      <c r="B62">
        <v>0</v>
      </c>
      <c r="C62">
        <v>6</v>
      </c>
      <c r="D62" t="s">
        <v>17106</v>
      </c>
      <c r="E62" t="s">
        <v>17683</v>
      </c>
      <c r="I62" t="s">
        <v>17401</v>
      </c>
      <c r="L62">
        <v>1</v>
      </c>
      <c r="M62" t="s">
        <v>17296</v>
      </c>
      <c r="N62" t="s">
        <v>17402</v>
      </c>
    </row>
    <row r="63" spans="1:23">
      <c r="A63" t="s">
        <v>17728</v>
      </c>
      <c r="B63">
        <v>0</v>
      </c>
      <c r="C63">
        <v>4</v>
      </c>
      <c r="D63" t="s">
        <v>17106</v>
      </c>
      <c r="E63" t="s">
        <v>17729</v>
      </c>
      <c r="I63" t="s">
        <v>17403</v>
      </c>
      <c r="L63">
        <v>2</v>
      </c>
      <c r="M63">
        <v>1327</v>
      </c>
      <c r="N63" t="s">
        <v>17404</v>
      </c>
    </row>
    <row r="64" spans="1:23">
      <c r="A64" t="s">
        <v>17726</v>
      </c>
      <c r="B64">
        <v>0</v>
      </c>
      <c r="C64">
        <v>1</v>
      </c>
      <c r="D64">
        <v>1350</v>
      </c>
      <c r="E64" t="s">
        <v>17727</v>
      </c>
      <c r="I64" t="s">
        <v>17405</v>
      </c>
      <c r="L64">
        <v>2</v>
      </c>
      <c r="M64" t="s">
        <v>17106</v>
      </c>
      <c r="N64" t="s">
        <v>17406</v>
      </c>
    </row>
    <row r="65" spans="1:14">
      <c r="A65" t="s">
        <v>17432</v>
      </c>
      <c r="B65">
        <v>0</v>
      </c>
      <c r="C65">
        <v>1</v>
      </c>
      <c r="D65">
        <v>676</v>
      </c>
      <c r="E65" t="s">
        <v>17433</v>
      </c>
      <c r="I65" t="s">
        <v>17407</v>
      </c>
      <c r="K65" t="s">
        <v>17117</v>
      </c>
      <c r="L65">
        <v>1</v>
      </c>
      <c r="M65" t="s">
        <v>17106</v>
      </c>
      <c r="N65" t="s">
        <v>17107</v>
      </c>
    </row>
    <row r="66" spans="1:14">
      <c r="A66" t="s">
        <v>30636</v>
      </c>
      <c r="B66">
        <v>0</v>
      </c>
      <c r="C66">
        <v>1</v>
      </c>
      <c r="D66">
        <v>1355</v>
      </c>
      <c r="E66" t="s">
        <v>17151</v>
      </c>
      <c r="I66" t="s">
        <v>17410</v>
      </c>
      <c r="N66" t="s">
        <v>17411</v>
      </c>
    </row>
    <row r="67" spans="1:14">
      <c r="A67" t="s">
        <v>17501</v>
      </c>
      <c r="B67">
        <v>1</v>
      </c>
      <c r="C67">
        <v>1</v>
      </c>
      <c r="D67" t="s">
        <v>17106</v>
      </c>
      <c r="E67" t="s">
        <v>17502</v>
      </c>
      <c r="I67" t="s">
        <v>17414</v>
      </c>
      <c r="L67">
        <v>2</v>
      </c>
      <c r="M67">
        <v>1321</v>
      </c>
      <c r="N67" t="s">
        <v>17415</v>
      </c>
    </row>
    <row r="68" spans="1:14">
      <c r="A68" t="s">
        <v>17123</v>
      </c>
      <c r="B68">
        <v>0</v>
      </c>
      <c r="C68">
        <v>1</v>
      </c>
      <c r="D68">
        <v>1370</v>
      </c>
      <c r="E68" t="s">
        <v>17124</v>
      </c>
      <c r="I68" t="s">
        <v>17418</v>
      </c>
      <c r="L68">
        <v>1</v>
      </c>
      <c r="M68" t="s">
        <v>17106</v>
      </c>
      <c r="N68" t="s">
        <v>17419</v>
      </c>
    </row>
    <row r="69" spans="1:14">
      <c r="A69" t="s">
        <v>30664</v>
      </c>
      <c r="B69">
        <v>0</v>
      </c>
      <c r="C69">
        <v>2</v>
      </c>
      <c r="D69">
        <v>1328</v>
      </c>
      <c r="E69" t="s">
        <v>17636</v>
      </c>
      <c r="I69" t="s">
        <v>17421</v>
      </c>
      <c r="L69">
        <v>9</v>
      </c>
      <c r="M69" t="s">
        <v>17422</v>
      </c>
      <c r="N69" t="s">
        <v>17423</v>
      </c>
    </row>
    <row r="70" spans="1:14">
      <c r="A70" t="s">
        <v>17958</v>
      </c>
      <c r="B70">
        <v>1</v>
      </c>
      <c r="C70">
        <v>1</v>
      </c>
      <c r="D70">
        <v>1354</v>
      </c>
      <c r="E70" t="s">
        <v>17724</v>
      </c>
      <c r="I70" t="s">
        <v>17425</v>
      </c>
      <c r="L70">
        <v>6</v>
      </c>
      <c r="M70">
        <v>1356</v>
      </c>
      <c r="N70" t="s">
        <v>17426</v>
      </c>
    </row>
    <row r="71" spans="1:14">
      <c r="A71" t="s">
        <v>17462</v>
      </c>
      <c r="B71">
        <v>1</v>
      </c>
      <c r="C71">
        <v>1</v>
      </c>
      <c r="D71">
        <v>1344</v>
      </c>
      <c r="E71" t="s">
        <v>17464</v>
      </c>
      <c r="I71" t="s">
        <v>17427</v>
      </c>
      <c r="K71" t="s">
        <v>17117</v>
      </c>
      <c r="L71">
        <v>3</v>
      </c>
      <c r="M71" t="s">
        <v>17428</v>
      </c>
      <c r="N71" t="s">
        <v>17429</v>
      </c>
    </row>
    <row r="72" spans="1:14">
      <c r="A72" t="s">
        <v>17732</v>
      </c>
      <c r="B72">
        <v>0</v>
      </c>
      <c r="C72">
        <v>1</v>
      </c>
      <c r="D72" t="s">
        <v>17106</v>
      </c>
      <c r="E72" t="s">
        <v>30671</v>
      </c>
      <c r="I72" t="s">
        <v>17430</v>
      </c>
      <c r="K72" t="s">
        <v>17117</v>
      </c>
      <c r="L72">
        <v>2</v>
      </c>
      <c r="M72">
        <v>1312</v>
      </c>
      <c r="N72" t="s">
        <v>17431</v>
      </c>
    </row>
    <row r="73" spans="1:14">
      <c r="A73" t="s">
        <v>17648</v>
      </c>
      <c r="B73">
        <v>1</v>
      </c>
      <c r="C73">
        <v>1</v>
      </c>
      <c r="D73" t="s">
        <v>17653</v>
      </c>
      <c r="E73" t="s">
        <v>17650</v>
      </c>
      <c r="I73" t="s">
        <v>17432</v>
      </c>
      <c r="K73" t="s">
        <v>17117</v>
      </c>
      <c r="L73">
        <v>1</v>
      </c>
      <c r="M73">
        <v>1348</v>
      </c>
      <c r="N73" t="s">
        <v>17433</v>
      </c>
    </row>
    <row r="74" spans="1:14">
      <c r="A74" t="s">
        <v>17174</v>
      </c>
      <c r="B74">
        <v>0</v>
      </c>
      <c r="C74">
        <v>3</v>
      </c>
      <c r="D74">
        <v>1337</v>
      </c>
      <c r="E74" t="s">
        <v>17175</v>
      </c>
      <c r="I74" t="s">
        <v>17435</v>
      </c>
      <c r="L74">
        <v>1</v>
      </c>
      <c r="M74">
        <v>676</v>
      </c>
      <c r="N74" t="s">
        <v>17436</v>
      </c>
    </row>
    <row r="75" spans="1:14">
      <c r="A75" t="s">
        <v>17514</v>
      </c>
      <c r="B75">
        <v>0</v>
      </c>
      <c r="C75">
        <v>1</v>
      </c>
      <c r="D75" t="s">
        <v>17523</v>
      </c>
      <c r="E75" t="s">
        <v>17175</v>
      </c>
      <c r="I75" t="s">
        <v>17438</v>
      </c>
      <c r="L75">
        <v>2</v>
      </c>
      <c r="M75">
        <v>974</v>
      </c>
      <c r="N75" t="s">
        <v>17439</v>
      </c>
    </row>
    <row r="76" spans="1:14">
      <c r="A76" t="s">
        <v>17868</v>
      </c>
      <c r="B76">
        <v>0</v>
      </c>
      <c r="C76">
        <v>1</v>
      </c>
      <c r="D76" t="s">
        <v>17106</v>
      </c>
      <c r="E76" t="s">
        <v>17869</v>
      </c>
      <c r="I76" t="s">
        <v>17441</v>
      </c>
      <c r="L76">
        <v>1</v>
      </c>
      <c r="M76">
        <v>1333</v>
      </c>
      <c r="N76" t="s">
        <v>17442</v>
      </c>
    </row>
    <row r="77" spans="1:14">
      <c r="A77" t="s">
        <v>17751</v>
      </c>
      <c r="B77">
        <v>1</v>
      </c>
      <c r="C77">
        <v>1</v>
      </c>
      <c r="D77" t="s">
        <v>17106</v>
      </c>
      <c r="E77" t="s">
        <v>17753</v>
      </c>
      <c r="I77" t="s">
        <v>17444</v>
      </c>
      <c r="L77">
        <v>1</v>
      </c>
      <c r="M77" t="s">
        <v>17106</v>
      </c>
      <c r="N77" t="s">
        <v>17415</v>
      </c>
    </row>
    <row r="78" spans="1:14">
      <c r="A78" t="s">
        <v>17852</v>
      </c>
      <c r="B78">
        <v>1</v>
      </c>
      <c r="C78">
        <v>1</v>
      </c>
      <c r="D78" t="s">
        <v>17856</v>
      </c>
      <c r="E78" t="s">
        <v>17854</v>
      </c>
      <c r="I78" t="s">
        <v>17445</v>
      </c>
      <c r="L78">
        <v>66</v>
      </c>
      <c r="M78">
        <v>1372</v>
      </c>
      <c r="N78" t="s">
        <v>17446</v>
      </c>
    </row>
    <row r="79" spans="1:14">
      <c r="A79" t="s">
        <v>17666</v>
      </c>
      <c r="B79">
        <v>0</v>
      </c>
      <c r="C79">
        <v>3</v>
      </c>
      <c r="D79" t="s">
        <v>30666</v>
      </c>
      <c r="E79" t="s">
        <v>17667</v>
      </c>
      <c r="I79" t="s">
        <v>17449</v>
      </c>
      <c r="L79">
        <v>2</v>
      </c>
      <c r="M79">
        <v>1354</v>
      </c>
      <c r="N79" t="s">
        <v>17450</v>
      </c>
    </row>
    <row r="80" spans="1:14">
      <c r="A80" t="s">
        <v>17249</v>
      </c>
      <c r="B80">
        <v>1</v>
      </c>
      <c r="C80">
        <v>1</v>
      </c>
      <c r="D80" t="s">
        <v>17106</v>
      </c>
      <c r="E80" t="s">
        <v>17250</v>
      </c>
      <c r="I80" t="s">
        <v>17452</v>
      </c>
      <c r="L80">
        <v>1</v>
      </c>
      <c r="M80" t="s">
        <v>17106</v>
      </c>
      <c r="N80" t="s">
        <v>17453</v>
      </c>
    </row>
    <row r="81" spans="1:14">
      <c r="A81" t="s">
        <v>17281</v>
      </c>
      <c r="B81">
        <v>1</v>
      </c>
      <c r="C81">
        <v>7</v>
      </c>
      <c r="D81" t="s">
        <v>30639</v>
      </c>
      <c r="E81" t="s">
        <v>17283</v>
      </c>
      <c r="I81" t="s">
        <v>17454</v>
      </c>
      <c r="L81">
        <v>3</v>
      </c>
      <c r="M81">
        <v>1370</v>
      </c>
      <c r="N81" t="s">
        <v>17455</v>
      </c>
    </row>
    <row r="82" spans="1:14">
      <c r="A82" t="s">
        <v>17862</v>
      </c>
      <c r="B82">
        <v>1</v>
      </c>
      <c r="C82">
        <v>1</v>
      </c>
      <c r="D82">
        <v>1313</v>
      </c>
      <c r="E82" t="s">
        <v>17863</v>
      </c>
      <c r="I82" t="s">
        <v>17457</v>
      </c>
      <c r="K82" t="s">
        <v>17117</v>
      </c>
      <c r="L82">
        <v>11</v>
      </c>
      <c r="M82" t="s">
        <v>17458</v>
      </c>
      <c r="N82" t="s">
        <v>17459</v>
      </c>
    </row>
    <row r="83" spans="1:14">
      <c r="A83" t="s">
        <v>17643</v>
      </c>
      <c r="B83">
        <v>0</v>
      </c>
      <c r="C83">
        <v>1</v>
      </c>
      <c r="D83" t="s">
        <v>17106</v>
      </c>
      <c r="E83" t="s">
        <v>17644</v>
      </c>
      <c r="I83" t="s">
        <v>17460</v>
      </c>
      <c r="L83">
        <v>2</v>
      </c>
      <c r="M83">
        <v>1370</v>
      </c>
      <c r="N83" t="s">
        <v>17461</v>
      </c>
    </row>
    <row r="84" spans="1:14">
      <c r="A84" t="s">
        <v>17763</v>
      </c>
      <c r="B84">
        <v>0</v>
      </c>
      <c r="C84">
        <v>1</v>
      </c>
      <c r="D84" t="s">
        <v>17106</v>
      </c>
      <c r="E84" t="s">
        <v>17764</v>
      </c>
      <c r="I84" t="s">
        <v>17462</v>
      </c>
      <c r="L84">
        <v>2</v>
      </c>
      <c r="M84" t="s">
        <v>17463</v>
      </c>
      <c r="N84" t="s">
        <v>17464</v>
      </c>
    </row>
    <row r="85" spans="1:14">
      <c r="A85" t="s">
        <v>17481</v>
      </c>
      <c r="B85">
        <v>1</v>
      </c>
      <c r="C85">
        <v>3</v>
      </c>
      <c r="D85" t="s">
        <v>17106</v>
      </c>
      <c r="E85" t="s">
        <v>30654</v>
      </c>
      <c r="I85" t="s">
        <v>17465</v>
      </c>
      <c r="L85">
        <v>1</v>
      </c>
      <c r="M85">
        <v>1018</v>
      </c>
      <c r="N85" t="s">
        <v>17466</v>
      </c>
    </row>
    <row r="86" spans="1:14">
      <c r="A86" t="s">
        <v>30676</v>
      </c>
      <c r="B86">
        <v>0</v>
      </c>
      <c r="C86">
        <v>1</v>
      </c>
      <c r="D86" t="s">
        <v>17106</v>
      </c>
      <c r="E86" t="s">
        <v>17876</v>
      </c>
      <c r="I86" t="s">
        <v>17469</v>
      </c>
      <c r="K86" t="s">
        <v>17117</v>
      </c>
      <c r="L86">
        <v>1</v>
      </c>
      <c r="M86">
        <v>1344</v>
      </c>
      <c r="N86" t="s">
        <v>17470</v>
      </c>
    </row>
    <row r="87" spans="1:14">
      <c r="A87" t="s">
        <v>17747</v>
      </c>
      <c r="B87">
        <v>0</v>
      </c>
      <c r="C87">
        <v>2</v>
      </c>
      <c r="D87" t="s">
        <v>17106</v>
      </c>
      <c r="E87" t="s">
        <v>17748</v>
      </c>
      <c r="I87" t="s">
        <v>17474</v>
      </c>
      <c r="K87" t="s">
        <v>17117</v>
      </c>
      <c r="L87">
        <v>2</v>
      </c>
      <c r="M87">
        <v>1346</v>
      </c>
      <c r="N87" t="s">
        <v>17107</v>
      </c>
    </row>
    <row r="88" spans="1:14">
      <c r="A88" t="s">
        <v>17830</v>
      </c>
      <c r="B88">
        <v>0</v>
      </c>
      <c r="C88">
        <v>3</v>
      </c>
      <c r="D88" t="s">
        <v>17106</v>
      </c>
      <c r="E88" t="s">
        <v>17832</v>
      </c>
      <c r="I88" t="s">
        <v>17476</v>
      </c>
      <c r="L88">
        <v>1</v>
      </c>
      <c r="M88">
        <v>1359</v>
      </c>
      <c r="N88" t="s">
        <v>17477</v>
      </c>
    </row>
    <row r="89" spans="1:14">
      <c r="A89" t="s">
        <v>17953</v>
      </c>
      <c r="B89">
        <v>0</v>
      </c>
      <c r="C89">
        <v>1</v>
      </c>
      <c r="D89" t="s">
        <v>17106</v>
      </c>
      <c r="E89" t="s">
        <v>17954</v>
      </c>
      <c r="I89" t="s">
        <v>17479</v>
      </c>
      <c r="L89">
        <v>1</v>
      </c>
      <c r="M89">
        <v>1344</v>
      </c>
      <c r="N89" t="s">
        <v>17480</v>
      </c>
    </row>
    <row r="90" spans="1:14">
      <c r="A90" t="s">
        <v>17342</v>
      </c>
      <c r="B90">
        <v>1</v>
      </c>
      <c r="C90">
        <v>1</v>
      </c>
      <c r="D90">
        <v>1357</v>
      </c>
      <c r="E90" t="s">
        <v>17343</v>
      </c>
      <c r="I90" t="s">
        <v>17481</v>
      </c>
      <c r="K90" t="s">
        <v>17117</v>
      </c>
      <c r="L90">
        <v>1</v>
      </c>
      <c r="M90" t="s">
        <v>17482</v>
      </c>
      <c r="N90" t="s">
        <v>17483</v>
      </c>
    </row>
    <row r="91" spans="1:14">
      <c r="A91" t="s">
        <v>17418</v>
      </c>
      <c r="B91">
        <v>1</v>
      </c>
      <c r="C91">
        <v>9</v>
      </c>
      <c r="D91" t="s">
        <v>17422</v>
      </c>
      <c r="E91" t="s">
        <v>17419</v>
      </c>
      <c r="I91" t="s">
        <v>17485</v>
      </c>
      <c r="L91">
        <v>3</v>
      </c>
      <c r="M91" t="s">
        <v>17106</v>
      </c>
      <c r="N91" t="s">
        <v>15586</v>
      </c>
    </row>
    <row r="92" spans="1:14">
      <c r="A92" t="s">
        <v>17821</v>
      </c>
      <c r="B92">
        <v>0</v>
      </c>
      <c r="C92">
        <v>1</v>
      </c>
      <c r="D92">
        <v>1346</v>
      </c>
      <c r="E92" t="s">
        <v>17822</v>
      </c>
      <c r="I92" t="s">
        <v>17486</v>
      </c>
      <c r="L92">
        <v>1</v>
      </c>
      <c r="M92">
        <v>1340</v>
      </c>
      <c r="N92" t="s">
        <v>17487</v>
      </c>
    </row>
    <row r="93" spans="1:14">
      <c r="A93" t="s">
        <v>17793</v>
      </c>
      <c r="B93">
        <v>0</v>
      </c>
      <c r="C93">
        <v>1</v>
      </c>
      <c r="D93" t="s">
        <v>17106</v>
      </c>
      <c r="E93" t="s">
        <v>17794</v>
      </c>
      <c r="I93" t="s">
        <v>17488</v>
      </c>
      <c r="L93">
        <v>2</v>
      </c>
      <c r="M93">
        <v>1365</v>
      </c>
      <c r="N93" t="s">
        <v>17489</v>
      </c>
    </row>
    <row r="94" spans="1:14">
      <c r="A94" t="s">
        <v>17736</v>
      </c>
      <c r="B94">
        <v>0</v>
      </c>
      <c r="C94">
        <v>1</v>
      </c>
      <c r="D94" t="s">
        <v>17106</v>
      </c>
      <c r="E94" t="s">
        <v>17737</v>
      </c>
      <c r="I94" t="s">
        <v>17493</v>
      </c>
      <c r="K94" t="s">
        <v>17117</v>
      </c>
      <c r="L94">
        <v>2</v>
      </c>
      <c r="M94">
        <v>1363</v>
      </c>
      <c r="N94" t="s">
        <v>17494</v>
      </c>
    </row>
    <row r="95" spans="1:14">
      <c r="A95" t="s">
        <v>17669</v>
      </c>
      <c r="B95">
        <v>1</v>
      </c>
      <c r="C95">
        <v>1</v>
      </c>
      <c r="D95" t="s">
        <v>17106</v>
      </c>
      <c r="E95" t="s">
        <v>17671</v>
      </c>
      <c r="I95" t="s">
        <v>17497</v>
      </c>
      <c r="L95">
        <v>4</v>
      </c>
      <c r="M95">
        <v>1363</v>
      </c>
      <c r="N95" t="s">
        <v>17107</v>
      </c>
    </row>
    <row r="96" spans="1:14">
      <c r="A96" t="s">
        <v>17777</v>
      </c>
      <c r="B96">
        <v>0</v>
      </c>
      <c r="C96">
        <v>1</v>
      </c>
      <c r="D96">
        <v>1364</v>
      </c>
      <c r="E96" t="s">
        <v>17778</v>
      </c>
      <c r="I96" t="s">
        <v>17501</v>
      </c>
      <c r="L96">
        <v>1</v>
      </c>
      <c r="M96" t="s">
        <v>17106</v>
      </c>
      <c r="N96" t="s">
        <v>17502</v>
      </c>
    </row>
    <row r="97" spans="1:14">
      <c r="A97" t="s">
        <v>17771</v>
      </c>
      <c r="B97">
        <v>0</v>
      </c>
      <c r="C97">
        <v>1</v>
      </c>
      <c r="D97" t="s">
        <v>17106</v>
      </c>
      <c r="E97" t="s">
        <v>17772</v>
      </c>
      <c r="I97" t="s">
        <v>17505</v>
      </c>
      <c r="L97">
        <v>1</v>
      </c>
      <c r="M97" t="s">
        <v>17106</v>
      </c>
      <c r="N97" t="s">
        <v>17506</v>
      </c>
    </row>
    <row r="98" spans="1:14">
      <c r="A98" t="s">
        <v>17864</v>
      </c>
      <c r="B98">
        <v>0</v>
      </c>
      <c r="C98">
        <v>1</v>
      </c>
      <c r="D98">
        <v>1350</v>
      </c>
      <c r="E98" t="s">
        <v>17865</v>
      </c>
      <c r="I98" t="s">
        <v>17510</v>
      </c>
      <c r="K98" t="s">
        <v>17117</v>
      </c>
      <c r="L98">
        <v>1</v>
      </c>
      <c r="M98">
        <v>1341</v>
      </c>
      <c r="N98" t="s">
        <v>17511</v>
      </c>
    </row>
    <row r="99" spans="1:14">
      <c r="A99" t="s">
        <v>30636</v>
      </c>
      <c r="B99">
        <v>1</v>
      </c>
      <c r="C99">
        <v>1</v>
      </c>
      <c r="D99">
        <v>1347</v>
      </c>
      <c r="E99" t="s">
        <v>17156</v>
      </c>
      <c r="I99" t="s">
        <v>17514</v>
      </c>
      <c r="L99">
        <v>1</v>
      </c>
      <c r="M99" t="s">
        <v>17515</v>
      </c>
      <c r="N99" t="s">
        <v>17175</v>
      </c>
    </row>
    <row r="100" spans="1:14">
      <c r="A100" t="s">
        <v>17632</v>
      </c>
      <c r="B100">
        <v>1</v>
      </c>
      <c r="C100">
        <v>1</v>
      </c>
      <c r="D100" t="s">
        <v>17106</v>
      </c>
      <c r="E100" t="s">
        <v>17633</v>
      </c>
      <c r="I100" t="s">
        <v>17518</v>
      </c>
      <c r="L100">
        <v>2</v>
      </c>
      <c r="M100">
        <v>902</v>
      </c>
      <c r="N100" t="s">
        <v>17519</v>
      </c>
    </row>
    <row r="101" spans="1:14">
      <c r="A101" t="s">
        <v>17510</v>
      </c>
      <c r="B101">
        <v>1</v>
      </c>
      <c r="C101">
        <v>1</v>
      </c>
      <c r="D101" t="s">
        <v>17515</v>
      </c>
      <c r="E101" t="s">
        <v>17511</v>
      </c>
      <c r="I101" t="s">
        <v>17522</v>
      </c>
      <c r="K101" t="s">
        <v>17117</v>
      </c>
      <c r="L101">
        <v>1</v>
      </c>
      <c r="M101" t="s">
        <v>17523</v>
      </c>
      <c r="N101" t="s">
        <v>17524</v>
      </c>
    </row>
    <row r="102" spans="1:14">
      <c r="A102" t="s">
        <v>17603</v>
      </c>
      <c r="B102">
        <v>0</v>
      </c>
      <c r="C102">
        <v>1</v>
      </c>
      <c r="D102" t="s">
        <v>17458</v>
      </c>
      <c r="E102" t="s">
        <v>17604</v>
      </c>
      <c r="I102" t="s">
        <v>17527</v>
      </c>
      <c r="L102">
        <v>4</v>
      </c>
      <c r="M102">
        <v>1366</v>
      </c>
      <c r="N102" t="s">
        <v>17528</v>
      </c>
    </row>
    <row r="103" spans="1:14">
      <c r="A103" t="s">
        <v>17949</v>
      </c>
      <c r="B103">
        <v>0</v>
      </c>
      <c r="C103">
        <v>1</v>
      </c>
      <c r="D103" t="s">
        <v>17106</v>
      </c>
      <c r="E103" t="s">
        <v>17950</v>
      </c>
      <c r="I103" t="s">
        <v>17531</v>
      </c>
      <c r="L103">
        <v>1</v>
      </c>
      <c r="M103" t="s">
        <v>17532</v>
      </c>
      <c r="N103" t="s">
        <v>17533</v>
      </c>
    </row>
    <row r="104" spans="1:14">
      <c r="A104" t="s">
        <v>17640</v>
      </c>
      <c r="B104">
        <v>1</v>
      </c>
      <c r="C104">
        <v>1</v>
      </c>
      <c r="D104" t="s">
        <v>17106</v>
      </c>
      <c r="E104" t="s">
        <v>17641</v>
      </c>
      <c r="I104" t="s">
        <v>17536</v>
      </c>
      <c r="L104">
        <v>1</v>
      </c>
      <c r="M104">
        <v>1170</v>
      </c>
      <c r="N104" t="s">
        <v>17537</v>
      </c>
    </row>
    <row r="105" spans="1:14">
      <c r="A105" t="s">
        <v>17838</v>
      </c>
      <c r="B105">
        <v>1</v>
      </c>
      <c r="C105">
        <v>1</v>
      </c>
      <c r="D105">
        <v>442</v>
      </c>
      <c r="E105" t="s">
        <v>17839</v>
      </c>
      <c r="I105" t="s">
        <v>17540</v>
      </c>
      <c r="L105">
        <v>2</v>
      </c>
      <c r="M105">
        <v>1348</v>
      </c>
      <c r="N105" t="s">
        <v>17541</v>
      </c>
    </row>
    <row r="106" spans="1:14">
      <c r="A106" t="s">
        <v>17946</v>
      </c>
      <c r="B106">
        <v>0</v>
      </c>
      <c r="C106">
        <v>1</v>
      </c>
      <c r="D106" t="s">
        <v>17106</v>
      </c>
      <c r="E106" t="s">
        <v>17947</v>
      </c>
      <c r="I106" t="s">
        <v>17544</v>
      </c>
      <c r="K106" t="s">
        <v>17117</v>
      </c>
      <c r="L106">
        <v>1</v>
      </c>
      <c r="M106" t="s">
        <v>17106</v>
      </c>
      <c r="N106" t="s">
        <v>17545</v>
      </c>
    </row>
    <row r="107" spans="1:14">
      <c r="A107" t="s">
        <v>30673</v>
      </c>
      <c r="B107">
        <v>0</v>
      </c>
      <c r="C107">
        <v>1</v>
      </c>
      <c r="D107" t="s">
        <v>17106</v>
      </c>
      <c r="E107" t="s">
        <v>17762</v>
      </c>
      <c r="I107" t="s">
        <v>17548</v>
      </c>
      <c r="L107">
        <v>5</v>
      </c>
      <c r="M107" t="s">
        <v>17549</v>
      </c>
      <c r="N107" t="s">
        <v>17550</v>
      </c>
    </row>
    <row r="108" spans="1:14">
      <c r="A108" t="s">
        <v>30672</v>
      </c>
      <c r="B108">
        <v>1</v>
      </c>
      <c r="C108">
        <v>1</v>
      </c>
      <c r="D108">
        <v>1360</v>
      </c>
      <c r="E108" t="s">
        <v>17745</v>
      </c>
      <c r="I108" t="s">
        <v>17553</v>
      </c>
      <c r="L108">
        <v>1</v>
      </c>
      <c r="M108" t="s">
        <v>17106</v>
      </c>
      <c r="N108" t="s">
        <v>17554</v>
      </c>
    </row>
    <row r="109" spans="1:14">
      <c r="A109" t="s">
        <v>30650</v>
      </c>
      <c r="B109">
        <v>0</v>
      </c>
      <c r="C109">
        <v>1</v>
      </c>
      <c r="D109" t="s">
        <v>17106</v>
      </c>
      <c r="E109" t="s">
        <v>17436</v>
      </c>
      <c r="I109" t="s">
        <v>17556</v>
      </c>
      <c r="L109">
        <v>1</v>
      </c>
      <c r="M109" t="s">
        <v>17106</v>
      </c>
      <c r="N109" t="s">
        <v>17557</v>
      </c>
    </row>
    <row r="110" spans="1:14">
      <c r="A110" t="s">
        <v>17168</v>
      </c>
      <c r="B110">
        <v>0</v>
      </c>
      <c r="C110">
        <v>1</v>
      </c>
      <c r="D110" t="s">
        <v>17106</v>
      </c>
      <c r="E110" t="s">
        <v>17169</v>
      </c>
      <c r="I110" t="s">
        <v>17560</v>
      </c>
      <c r="L110">
        <v>2</v>
      </c>
      <c r="M110" t="s">
        <v>17106</v>
      </c>
      <c r="N110" t="s">
        <v>17561</v>
      </c>
    </row>
    <row r="111" spans="1:14">
      <c r="A111" t="s">
        <v>17846</v>
      </c>
      <c r="B111">
        <v>1</v>
      </c>
      <c r="C111">
        <v>1</v>
      </c>
      <c r="D111" t="s">
        <v>17106</v>
      </c>
      <c r="E111" t="s">
        <v>17847</v>
      </c>
      <c r="I111" t="s">
        <v>17563</v>
      </c>
      <c r="L111">
        <v>1</v>
      </c>
      <c r="M111">
        <v>1365</v>
      </c>
      <c r="N111" t="s">
        <v>17564</v>
      </c>
    </row>
    <row r="112" spans="1:14">
      <c r="A112" t="s">
        <v>17309</v>
      </c>
      <c r="B112">
        <v>1</v>
      </c>
      <c r="C112">
        <v>1</v>
      </c>
      <c r="D112" t="s">
        <v>17106</v>
      </c>
      <c r="E112" t="s">
        <v>17310</v>
      </c>
      <c r="I112" t="s">
        <v>17567</v>
      </c>
      <c r="K112" t="s">
        <v>17117</v>
      </c>
      <c r="L112">
        <v>2</v>
      </c>
      <c r="M112" t="s">
        <v>17106</v>
      </c>
      <c r="N112" t="s">
        <v>17568</v>
      </c>
    </row>
    <row r="113" spans="1:14">
      <c r="A113" t="s">
        <v>17469</v>
      </c>
      <c r="B113">
        <v>0</v>
      </c>
      <c r="C113">
        <v>2</v>
      </c>
      <c r="D113">
        <v>1346</v>
      </c>
      <c r="E113" t="s">
        <v>17470</v>
      </c>
      <c r="I113" t="s">
        <v>17571</v>
      </c>
      <c r="L113">
        <v>1</v>
      </c>
      <c r="M113" t="s">
        <v>17106</v>
      </c>
      <c r="N113" t="s">
        <v>17572</v>
      </c>
    </row>
    <row r="114" spans="1:14">
      <c r="A114" t="s">
        <v>17937</v>
      </c>
      <c r="B114">
        <v>0</v>
      </c>
      <c r="C114">
        <v>3</v>
      </c>
      <c r="D114">
        <v>1328</v>
      </c>
      <c r="E114" t="s">
        <v>17470</v>
      </c>
      <c r="I114" t="s">
        <v>17575</v>
      </c>
      <c r="L114">
        <v>1</v>
      </c>
      <c r="M114">
        <v>1357</v>
      </c>
      <c r="N114" t="s">
        <v>17576</v>
      </c>
    </row>
    <row r="115" spans="1:14">
      <c r="A115" t="s">
        <v>17948</v>
      </c>
      <c r="B115">
        <v>0</v>
      </c>
      <c r="C115">
        <v>1</v>
      </c>
      <c r="D115">
        <v>1351</v>
      </c>
      <c r="E115" t="s">
        <v>17470</v>
      </c>
      <c r="I115" t="s">
        <v>17578</v>
      </c>
      <c r="L115">
        <v>8</v>
      </c>
      <c r="M115" t="s">
        <v>17106</v>
      </c>
      <c r="N115" t="s">
        <v>17579</v>
      </c>
    </row>
    <row r="116" spans="1:14">
      <c r="A116" t="s">
        <v>17715</v>
      </c>
      <c r="B116">
        <v>0</v>
      </c>
      <c r="C116">
        <v>1</v>
      </c>
      <c r="D116">
        <v>1179</v>
      </c>
      <c r="E116" t="s">
        <v>17716</v>
      </c>
      <c r="I116" t="s">
        <v>17581</v>
      </c>
      <c r="K116" t="s">
        <v>17117</v>
      </c>
      <c r="L116">
        <v>1</v>
      </c>
      <c r="M116" t="s">
        <v>17106</v>
      </c>
      <c r="N116" t="s">
        <v>17582</v>
      </c>
    </row>
    <row r="117" spans="1:14">
      <c r="A117" t="s">
        <v>17759</v>
      </c>
      <c r="B117">
        <v>1</v>
      </c>
      <c r="C117">
        <v>1</v>
      </c>
      <c r="D117">
        <v>1314</v>
      </c>
      <c r="E117" t="s">
        <v>17760</v>
      </c>
      <c r="I117" t="s">
        <v>17584</v>
      </c>
      <c r="K117" t="s">
        <v>17117</v>
      </c>
      <c r="L117">
        <v>1</v>
      </c>
      <c r="M117" t="s">
        <v>17106</v>
      </c>
      <c r="N117" t="s">
        <v>17585</v>
      </c>
    </row>
    <row r="118" spans="1:14">
      <c r="A118" t="s">
        <v>30659</v>
      </c>
      <c r="B118">
        <v>0</v>
      </c>
      <c r="C118">
        <v>5</v>
      </c>
      <c r="D118" t="s">
        <v>17549</v>
      </c>
      <c r="E118" t="s">
        <v>17545</v>
      </c>
      <c r="I118" t="s">
        <v>17587</v>
      </c>
      <c r="K118" t="s">
        <v>17117</v>
      </c>
      <c r="L118">
        <v>1</v>
      </c>
      <c r="M118">
        <v>1345</v>
      </c>
      <c r="N118" t="s">
        <v>17588</v>
      </c>
    </row>
    <row r="119" spans="1:14">
      <c r="A119" t="s">
        <v>17659</v>
      </c>
      <c r="B119">
        <v>0</v>
      </c>
      <c r="C119">
        <v>1</v>
      </c>
      <c r="D119" t="s">
        <v>17106</v>
      </c>
      <c r="E119" t="s">
        <v>17660</v>
      </c>
      <c r="I119" t="s">
        <v>17590</v>
      </c>
      <c r="L119">
        <v>1</v>
      </c>
      <c r="M119" t="s">
        <v>17591</v>
      </c>
      <c r="N119" t="s">
        <v>17592</v>
      </c>
    </row>
    <row r="120" spans="1:14">
      <c r="A120" t="s">
        <v>17688</v>
      </c>
      <c r="B120">
        <v>0</v>
      </c>
      <c r="C120">
        <v>2</v>
      </c>
      <c r="D120">
        <v>1238</v>
      </c>
      <c r="E120" t="s">
        <v>17689</v>
      </c>
      <c r="I120" t="s">
        <v>17594</v>
      </c>
      <c r="K120" t="s">
        <v>17117</v>
      </c>
      <c r="L120">
        <v>1</v>
      </c>
      <c r="M120" t="s">
        <v>17595</v>
      </c>
      <c r="N120" t="s">
        <v>17596</v>
      </c>
    </row>
    <row r="121" spans="1:14">
      <c r="A121" t="s">
        <v>17676</v>
      </c>
      <c r="B121">
        <v>0</v>
      </c>
      <c r="C121">
        <v>1</v>
      </c>
      <c r="D121">
        <v>1357</v>
      </c>
      <c r="E121" t="s">
        <v>17677</v>
      </c>
      <c r="I121" t="s">
        <v>17598</v>
      </c>
      <c r="L121">
        <v>2</v>
      </c>
      <c r="M121">
        <v>1339</v>
      </c>
      <c r="N121" t="s">
        <v>17107</v>
      </c>
    </row>
    <row r="122" spans="1:14">
      <c r="A122" t="s">
        <v>17960</v>
      </c>
      <c r="B122">
        <v>0</v>
      </c>
      <c r="C122">
        <v>1</v>
      </c>
      <c r="D122">
        <v>1335</v>
      </c>
      <c r="E122" t="s">
        <v>17819</v>
      </c>
      <c r="I122" t="s">
        <v>17600</v>
      </c>
      <c r="L122">
        <v>1</v>
      </c>
      <c r="M122" t="s">
        <v>17106</v>
      </c>
      <c r="N122" t="s">
        <v>17601</v>
      </c>
    </row>
    <row r="123" spans="1:14">
      <c r="A123" t="s">
        <v>17734</v>
      </c>
      <c r="B123">
        <v>0</v>
      </c>
      <c r="C123">
        <v>1</v>
      </c>
      <c r="D123" t="s">
        <v>17106</v>
      </c>
      <c r="E123" t="s">
        <v>17735</v>
      </c>
      <c r="I123" t="s">
        <v>17603</v>
      </c>
      <c r="L123">
        <v>1</v>
      </c>
      <c r="M123">
        <v>1236</v>
      </c>
      <c r="N123" t="s">
        <v>17604</v>
      </c>
    </row>
    <row r="124" spans="1:14">
      <c r="A124" t="s">
        <v>17848</v>
      </c>
      <c r="B124">
        <v>0</v>
      </c>
      <c r="C124">
        <v>3</v>
      </c>
      <c r="D124">
        <v>1354</v>
      </c>
      <c r="E124" t="s">
        <v>17849</v>
      </c>
      <c r="I124" t="s">
        <v>17606</v>
      </c>
      <c r="L124">
        <v>1</v>
      </c>
      <c r="M124" t="s">
        <v>17458</v>
      </c>
      <c r="N124" t="s">
        <v>17607</v>
      </c>
    </row>
    <row r="125" spans="1:14">
      <c r="A125" t="s">
        <v>17567</v>
      </c>
      <c r="B125">
        <v>0</v>
      </c>
      <c r="C125">
        <v>1</v>
      </c>
      <c r="D125" t="s">
        <v>17106</v>
      </c>
      <c r="E125" t="s">
        <v>17568</v>
      </c>
      <c r="I125" t="s">
        <v>17608</v>
      </c>
      <c r="L125">
        <v>7</v>
      </c>
      <c r="M125" t="s">
        <v>17609</v>
      </c>
      <c r="N125" t="s">
        <v>17610</v>
      </c>
    </row>
    <row r="126" spans="1:14">
      <c r="A126" t="s">
        <v>17271</v>
      </c>
      <c r="B126">
        <v>0</v>
      </c>
      <c r="C126">
        <v>6</v>
      </c>
      <c r="D126" t="s">
        <v>17106</v>
      </c>
      <c r="E126" t="s">
        <v>17267</v>
      </c>
      <c r="M126" t="s">
        <v>17612</v>
      </c>
    </row>
    <row r="127" spans="1:14">
      <c r="A127" t="s">
        <v>17696</v>
      </c>
      <c r="B127">
        <v>0</v>
      </c>
      <c r="C127">
        <v>1</v>
      </c>
      <c r="D127" t="s">
        <v>30668</v>
      </c>
      <c r="E127" t="s">
        <v>17697</v>
      </c>
      <c r="I127" t="s">
        <v>17613</v>
      </c>
      <c r="L127">
        <v>1</v>
      </c>
      <c r="M127" t="s">
        <v>17106</v>
      </c>
      <c r="N127" t="s">
        <v>17614</v>
      </c>
    </row>
    <row r="128" spans="1:14">
      <c r="A128" t="s">
        <v>17674</v>
      </c>
      <c r="B128">
        <v>0</v>
      </c>
      <c r="C128">
        <v>2</v>
      </c>
      <c r="D128">
        <v>1357</v>
      </c>
      <c r="E128" t="s">
        <v>17675</v>
      </c>
      <c r="I128" t="s">
        <v>17616</v>
      </c>
      <c r="L128">
        <v>3</v>
      </c>
      <c r="M128">
        <v>1316</v>
      </c>
      <c r="N128" t="s">
        <v>17617</v>
      </c>
    </row>
    <row r="129" spans="1:14">
      <c r="A129" t="s">
        <v>17581</v>
      </c>
      <c r="B129">
        <v>0</v>
      </c>
      <c r="C129">
        <v>1</v>
      </c>
      <c r="D129" t="s">
        <v>17106</v>
      </c>
      <c r="E129" t="s">
        <v>17582</v>
      </c>
      <c r="I129" t="s">
        <v>17619</v>
      </c>
      <c r="L129">
        <v>2</v>
      </c>
      <c r="M129" t="s">
        <v>17106</v>
      </c>
      <c r="N129" t="s">
        <v>17620</v>
      </c>
    </row>
    <row r="130" spans="1:14">
      <c r="A130" t="s">
        <v>17575</v>
      </c>
      <c r="B130">
        <v>1</v>
      </c>
      <c r="C130">
        <v>8</v>
      </c>
      <c r="D130" t="s">
        <v>17106</v>
      </c>
      <c r="E130" t="s">
        <v>17576</v>
      </c>
      <c r="I130" t="s">
        <v>17622</v>
      </c>
      <c r="L130">
        <v>3</v>
      </c>
      <c r="M130">
        <v>1369</v>
      </c>
      <c r="N130" t="s">
        <v>17623</v>
      </c>
    </row>
    <row r="131" spans="1:14">
      <c r="A131" t="s">
        <v>17390</v>
      </c>
      <c r="B131">
        <v>1</v>
      </c>
      <c r="C131">
        <v>4</v>
      </c>
      <c r="D131" t="s">
        <v>17106</v>
      </c>
      <c r="E131" t="s">
        <v>17391</v>
      </c>
      <c r="I131" t="s">
        <v>17625</v>
      </c>
      <c r="L131">
        <v>3</v>
      </c>
      <c r="M131" t="s">
        <v>17626</v>
      </c>
      <c r="N131" t="s">
        <v>17627</v>
      </c>
    </row>
    <row r="132" spans="1:14">
      <c r="A132" t="s">
        <v>17730</v>
      </c>
      <c r="B132">
        <v>1</v>
      </c>
      <c r="C132">
        <v>1</v>
      </c>
      <c r="D132" t="s">
        <v>17106</v>
      </c>
      <c r="E132" t="s">
        <v>17731</v>
      </c>
      <c r="I132" t="s">
        <v>17629</v>
      </c>
      <c r="L132">
        <v>2</v>
      </c>
      <c r="M132">
        <v>1355</v>
      </c>
      <c r="N132" t="s">
        <v>17630</v>
      </c>
    </row>
    <row r="133" spans="1:14">
      <c r="A133" t="s">
        <v>17229</v>
      </c>
      <c r="B133">
        <v>0</v>
      </c>
      <c r="C133">
        <v>1</v>
      </c>
      <c r="D133" t="s">
        <v>17230</v>
      </c>
      <c r="E133" t="s">
        <v>17231</v>
      </c>
      <c r="I133" t="s">
        <v>17632</v>
      </c>
      <c r="L133">
        <v>1</v>
      </c>
      <c r="M133">
        <v>650</v>
      </c>
      <c r="N133" t="s">
        <v>17633</v>
      </c>
    </row>
    <row r="134" spans="1:14">
      <c r="A134" t="s">
        <v>17944</v>
      </c>
      <c r="B134">
        <v>1</v>
      </c>
      <c r="C134">
        <v>1</v>
      </c>
      <c r="D134">
        <v>1347</v>
      </c>
      <c r="E134" t="s">
        <v>17945</v>
      </c>
      <c r="I134" t="s">
        <v>17635</v>
      </c>
      <c r="L134">
        <v>1</v>
      </c>
      <c r="M134" t="s">
        <v>17106</v>
      </c>
      <c r="N134" t="s">
        <v>17636</v>
      </c>
    </row>
    <row r="135" spans="1:14">
      <c r="A135" t="s">
        <v>17368</v>
      </c>
      <c r="B135">
        <v>1</v>
      </c>
      <c r="C135">
        <v>1</v>
      </c>
      <c r="D135">
        <v>1293</v>
      </c>
      <c r="E135" t="s">
        <v>17369</v>
      </c>
      <c r="I135" t="s">
        <v>17638</v>
      </c>
      <c r="K135" t="s">
        <v>17117</v>
      </c>
      <c r="L135">
        <v>2</v>
      </c>
      <c r="M135">
        <v>1328</v>
      </c>
      <c r="N135" t="s">
        <v>17107</v>
      </c>
    </row>
    <row r="136" spans="1:14">
      <c r="A136" t="s">
        <v>30656</v>
      </c>
      <c r="B136">
        <v>0</v>
      </c>
      <c r="C136">
        <v>1</v>
      </c>
      <c r="D136">
        <v>1341</v>
      </c>
      <c r="E136" t="s">
        <v>30657</v>
      </c>
      <c r="I136" t="s">
        <v>17640</v>
      </c>
      <c r="L136">
        <v>1</v>
      </c>
      <c r="M136" t="s">
        <v>17106</v>
      </c>
      <c r="N136" t="s">
        <v>17641</v>
      </c>
    </row>
    <row r="137" spans="1:14">
      <c r="A137" t="s">
        <v>17219</v>
      </c>
      <c r="B137">
        <v>0</v>
      </c>
      <c r="C137">
        <v>1</v>
      </c>
      <c r="D137" t="s">
        <v>17106</v>
      </c>
      <c r="E137" t="s">
        <v>30657</v>
      </c>
      <c r="I137" t="s">
        <v>17643</v>
      </c>
      <c r="K137" t="s">
        <v>17117</v>
      </c>
      <c r="L137">
        <v>1</v>
      </c>
      <c r="M137">
        <v>1223</v>
      </c>
      <c r="N137" t="s">
        <v>17644</v>
      </c>
    </row>
    <row r="138" spans="1:14">
      <c r="A138" t="s">
        <v>17858</v>
      </c>
      <c r="B138">
        <v>1</v>
      </c>
      <c r="C138">
        <v>1</v>
      </c>
      <c r="D138">
        <v>1298</v>
      </c>
      <c r="E138" t="s">
        <v>17859</v>
      </c>
      <c r="I138" t="s">
        <v>17645</v>
      </c>
      <c r="L138">
        <v>1</v>
      </c>
      <c r="M138" t="s">
        <v>17106</v>
      </c>
      <c r="N138" t="s">
        <v>17646</v>
      </c>
    </row>
    <row r="139" spans="1:14">
      <c r="A139" t="s">
        <v>17917</v>
      </c>
      <c r="B139">
        <v>0</v>
      </c>
      <c r="C139">
        <v>1</v>
      </c>
      <c r="D139">
        <v>1349</v>
      </c>
      <c r="E139" t="s">
        <v>17630</v>
      </c>
      <c r="I139" t="s">
        <v>17648</v>
      </c>
      <c r="L139">
        <v>3</v>
      </c>
      <c r="M139" t="s">
        <v>17649</v>
      </c>
      <c r="N139" t="s">
        <v>17650</v>
      </c>
    </row>
    <row r="140" spans="1:14">
      <c r="A140" t="s">
        <v>17805</v>
      </c>
      <c r="B140">
        <v>0</v>
      </c>
      <c r="C140">
        <v>1</v>
      </c>
      <c r="D140">
        <v>1307</v>
      </c>
      <c r="E140" t="s">
        <v>30674</v>
      </c>
      <c r="I140" t="s">
        <v>17652</v>
      </c>
      <c r="L140">
        <v>1</v>
      </c>
      <c r="M140" t="s">
        <v>17653</v>
      </c>
      <c r="N140" t="s">
        <v>17654</v>
      </c>
    </row>
    <row r="141" spans="1:14">
      <c r="A141" t="s">
        <v>17662</v>
      </c>
      <c r="B141">
        <v>1</v>
      </c>
      <c r="C141">
        <v>1</v>
      </c>
      <c r="D141">
        <v>1355</v>
      </c>
      <c r="E141" t="s">
        <v>17663</v>
      </c>
      <c r="I141" t="s">
        <v>17656</v>
      </c>
      <c r="K141" t="s">
        <v>17117</v>
      </c>
      <c r="L141">
        <v>2</v>
      </c>
      <c r="M141">
        <v>1038</v>
      </c>
      <c r="N141" t="s">
        <v>17107</v>
      </c>
    </row>
    <row r="142" spans="1:14">
      <c r="A142" t="s">
        <v>17749</v>
      </c>
      <c r="B142">
        <v>1</v>
      </c>
      <c r="C142">
        <v>1</v>
      </c>
      <c r="D142" t="s">
        <v>17106</v>
      </c>
      <c r="E142" t="s">
        <v>17750</v>
      </c>
      <c r="I142" t="s">
        <v>17658</v>
      </c>
      <c r="L142">
        <v>1</v>
      </c>
      <c r="M142" t="s">
        <v>17106</v>
      </c>
      <c r="N142" t="s">
        <v>17319</v>
      </c>
    </row>
    <row r="143" spans="1:14">
      <c r="A143" t="s">
        <v>17686</v>
      </c>
      <c r="B143">
        <v>1</v>
      </c>
      <c r="C143">
        <v>3</v>
      </c>
      <c r="D143">
        <v>1298</v>
      </c>
      <c r="E143" t="s">
        <v>17687</v>
      </c>
      <c r="I143" t="s">
        <v>17659</v>
      </c>
      <c r="K143" t="s">
        <v>17117</v>
      </c>
      <c r="L143">
        <v>1</v>
      </c>
      <c r="M143">
        <v>1231</v>
      </c>
      <c r="N143" t="s">
        <v>17660</v>
      </c>
    </row>
    <row r="144" spans="1:14">
      <c r="A144" t="s">
        <v>17738</v>
      </c>
      <c r="B144">
        <v>1</v>
      </c>
      <c r="C144">
        <v>1</v>
      </c>
      <c r="D144" t="s">
        <v>17106</v>
      </c>
      <c r="E144" t="s">
        <v>17739</v>
      </c>
      <c r="I144" t="s">
        <v>17662</v>
      </c>
      <c r="K144" t="s">
        <v>17117</v>
      </c>
      <c r="L144">
        <v>1</v>
      </c>
      <c r="M144" t="s">
        <v>17106</v>
      </c>
      <c r="N144" t="s">
        <v>17663</v>
      </c>
    </row>
    <row r="145" spans="1:14">
      <c r="A145" t="s">
        <v>17608</v>
      </c>
      <c r="B145">
        <v>0</v>
      </c>
      <c r="C145">
        <v>1</v>
      </c>
      <c r="D145" t="s">
        <v>17106</v>
      </c>
      <c r="E145" t="s">
        <v>17610</v>
      </c>
      <c r="I145" t="s">
        <v>17664</v>
      </c>
      <c r="L145">
        <v>1</v>
      </c>
      <c r="M145">
        <v>1355</v>
      </c>
      <c r="N145" t="s">
        <v>17107</v>
      </c>
    </row>
    <row r="146" spans="1:14">
      <c r="A146" t="s">
        <v>30667</v>
      </c>
      <c r="B146">
        <v>1</v>
      </c>
      <c r="C146">
        <v>3</v>
      </c>
      <c r="D146">
        <v>1359</v>
      </c>
      <c r="E146" t="s">
        <v>17695</v>
      </c>
      <c r="I146" t="s">
        <v>17666</v>
      </c>
      <c r="K146" t="s">
        <v>17117</v>
      </c>
      <c r="L146">
        <v>1</v>
      </c>
      <c r="M146" t="s">
        <v>17106</v>
      </c>
      <c r="N146" t="s">
        <v>17667</v>
      </c>
    </row>
    <row r="147" spans="1:14">
      <c r="A147" t="s">
        <v>17680</v>
      </c>
      <c r="B147">
        <v>0</v>
      </c>
      <c r="C147">
        <v>1</v>
      </c>
      <c r="D147" t="s">
        <v>17106</v>
      </c>
      <c r="E147" t="s">
        <v>17681</v>
      </c>
      <c r="I147" t="s">
        <v>17669</v>
      </c>
      <c r="K147" t="s">
        <v>17117</v>
      </c>
      <c r="L147">
        <v>3</v>
      </c>
      <c r="M147" t="s">
        <v>17670</v>
      </c>
      <c r="N147" t="s">
        <v>17671</v>
      </c>
    </row>
    <row r="148" spans="1:14">
      <c r="A148" t="s">
        <v>17449</v>
      </c>
      <c r="B148">
        <v>1</v>
      </c>
      <c r="C148">
        <v>1</v>
      </c>
      <c r="D148" t="s">
        <v>17106</v>
      </c>
      <c r="E148" t="s">
        <v>17450</v>
      </c>
      <c r="I148" t="s">
        <v>17672</v>
      </c>
      <c r="L148">
        <v>1</v>
      </c>
      <c r="M148" t="s">
        <v>17106</v>
      </c>
      <c r="N148" t="s">
        <v>17673</v>
      </c>
    </row>
    <row r="149" spans="1:14">
      <c r="A149" t="s">
        <v>17835</v>
      </c>
      <c r="B149">
        <v>1</v>
      </c>
      <c r="C149">
        <v>1</v>
      </c>
      <c r="D149">
        <v>1346</v>
      </c>
      <c r="E149" t="s">
        <v>17837</v>
      </c>
      <c r="I149" t="s">
        <v>17674</v>
      </c>
      <c r="K149" t="s">
        <v>17117</v>
      </c>
      <c r="L149">
        <v>3</v>
      </c>
      <c r="M149">
        <v>1356</v>
      </c>
      <c r="N149" t="s">
        <v>17675</v>
      </c>
    </row>
    <row r="150" spans="1:14">
      <c r="A150" t="s">
        <v>17255</v>
      </c>
      <c r="B150">
        <v>0</v>
      </c>
      <c r="C150">
        <v>1</v>
      </c>
      <c r="D150" t="s">
        <v>17106</v>
      </c>
      <c r="E150" t="s">
        <v>17256</v>
      </c>
      <c r="I150" t="s">
        <v>17676</v>
      </c>
      <c r="K150" t="s">
        <v>17117</v>
      </c>
      <c r="L150">
        <v>2</v>
      </c>
      <c r="M150">
        <v>1357</v>
      </c>
      <c r="N150" t="s">
        <v>17677</v>
      </c>
    </row>
    <row r="151" spans="1:14">
      <c r="A151" t="s">
        <v>17327</v>
      </c>
      <c r="B151">
        <v>0</v>
      </c>
      <c r="C151">
        <v>3</v>
      </c>
      <c r="D151" t="s">
        <v>17106</v>
      </c>
      <c r="E151" t="s">
        <v>17328</v>
      </c>
      <c r="I151" t="s">
        <v>17678</v>
      </c>
      <c r="L151">
        <v>1</v>
      </c>
      <c r="M151">
        <v>1357</v>
      </c>
      <c r="N151" t="s">
        <v>17679</v>
      </c>
    </row>
    <row r="152" spans="1:14">
      <c r="A152" t="s">
        <v>17622</v>
      </c>
      <c r="B152">
        <v>0</v>
      </c>
      <c r="C152">
        <v>3</v>
      </c>
      <c r="D152" t="s">
        <v>30663</v>
      </c>
      <c r="E152" t="s">
        <v>17623</v>
      </c>
      <c r="I152" t="s">
        <v>17680</v>
      </c>
      <c r="L152">
        <v>1</v>
      </c>
      <c r="M152" t="s">
        <v>17106</v>
      </c>
      <c r="N152" t="s">
        <v>17681</v>
      </c>
    </row>
    <row r="153" spans="1:14">
      <c r="A153" t="s">
        <v>17879</v>
      </c>
      <c r="B153">
        <v>1</v>
      </c>
      <c r="C153">
        <v>3</v>
      </c>
      <c r="D153">
        <v>1361</v>
      </c>
      <c r="E153" t="s">
        <v>17880</v>
      </c>
      <c r="I153" t="s">
        <v>17682</v>
      </c>
      <c r="L153">
        <v>1</v>
      </c>
      <c r="M153" t="s">
        <v>17106</v>
      </c>
      <c r="N153" t="s">
        <v>17683</v>
      </c>
    </row>
    <row r="154" spans="1:14">
      <c r="A154" t="s">
        <v>17365</v>
      </c>
      <c r="B154">
        <v>0</v>
      </c>
      <c r="C154">
        <v>1</v>
      </c>
      <c r="D154" t="s">
        <v>17106</v>
      </c>
      <c r="E154" t="s">
        <v>17366</v>
      </c>
      <c r="I154" t="s">
        <v>17684</v>
      </c>
      <c r="L154">
        <v>6</v>
      </c>
      <c r="M154" t="s">
        <v>17106</v>
      </c>
      <c r="N154" t="s">
        <v>17685</v>
      </c>
    </row>
    <row r="155" spans="1:14">
      <c r="A155" t="s">
        <v>17840</v>
      </c>
      <c r="B155">
        <v>0</v>
      </c>
      <c r="C155">
        <v>3</v>
      </c>
      <c r="D155">
        <v>1358</v>
      </c>
      <c r="E155" t="s">
        <v>17841</v>
      </c>
      <c r="I155" t="s">
        <v>17686</v>
      </c>
      <c r="L155">
        <v>3</v>
      </c>
      <c r="M155">
        <v>1349</v>
      </c>
      <c r="N155" t="s">
        <v>17687</v>
      </c>
    </row>
    <row r="156" spans="1:14">
      <c r="A156" t="s">
        <v>17938</v>
      </c>
      <c r="B156">
        <v>1</v>
      </c>
      <c r="C156">
        <v>1</v>
      </c>
      <c r="D156" t="s">
        <v>17106</v>
      </c>
      <c r="E156" t="s">
        <v>17939</v>
      </c>
      <c r="I156" t="s">
        <v>17688</v>
      </c>
      <c r="L156">
        <v>3</v>
      </c>
      <c r="M156">
        <v>1298</v>
      </c>
      <c r="N156" t="s">
        <v>17689</v>
      </c>
    </row>
    <row r="157" spans="1:14">
      <c r="A157" t="s">
        <v>17877</v>
      </c>
      <c r="B157">
        <v>1</v>
      </c>
      <c r="C157">
        <v>1</v>
      </c>
      <c r="D157">
        <v>1341</v>
      </c>
      <c r="E157" t="s">
        <v>17878</v>
      </c>
      <c r="I157" t="s">
        <v>17690</v>
      </c>
      <c r="L157">
        <v>1</v>
      </c>
      <c r="M157">
        <v>1351</v>
      </c>
      <c r="N157" t="s">
        <v>17691</v>
      </c>
    </row>
    <row r="158" spans="1:14">
      <c r="A158" t="s">
        <v>17427</v>
      </c>
      <c r="B158">
        <v>1</v>
      </c>
      <c r="C158">
        <v>2</v>
      </c>
      <c r="D158">
        <v>1312</v>
      </c>
      <c r="E158" t="s">
        <v>17429</v>
      </c>
      <c r="I158" t="s">
        <v>17692</v>
      </c>
      <c r="L158">
        <v>1</v>
      </c>
      <c r="M158">
        <v>1336</v>
      </c>
      <c r="N158" t="s">
        <v>17693</v>
      </c>
    </row>
    <row r="159" spans="1:14">
      <c r="A159" t="s">
        <v>17672</v>
      </c>
      <c r="B159">
        <v>1</v>
      </c>
      <c r="C159">
        <v>3</v>
      </c>
      <c r="D159">
        <v>1356</v>
      </c>
      <c r="E159" t="s">
        <v>17673</v>
      </c>
      <c r="I159" t="s">
        <v>17694</v>
      </c>
      <c r="L159">
        <v>2</v>
      </c>
      <c r="M159" t="s">
        <v>17106</v>
      </c>
      <c r="N159" t="s">
        <v>17695</v>
      </c>
    </row>
    <row r="160" spans="1:14">
      <c r="A160" t="s">
        <v>17787</v>
      </c>
      <c r="B160">
        <v>0</v>
      </c>
      <c r="C160">
        <v>1</v>
      </c>
      <c r="D160" t="s">
        <v>17106</v>
      </c>
      <c r="E160" t="s">
        <v>17788</v>
      </c>
      <c r="I160" t="s">
        <v>17696</v>
      </c>
      <c r="K160" t="s">
        <v>17117</v>
      </c>
      <c r="L160">
        <v>3</v>
      </c>
      <c r="M160">
        <v>1359</v>
      </c>
      <c r="N160" t="s">
        <v>17697</v>
      </c>
    </row>
    <row r="161" spans="1:14">
      <c r="A161" t="s">
        <v>17870</v>
      </c>
      <c r="B161">
        <v>0</v>
      </c>
      <c r="C161">
        <v>1</v>
      </c>
      <c r="D161" t="s">
        <v>17106</v>
      </c>
      <c r="E161" t="s">
        <v>17871</v>
      </c>
      <c r="I161" t="s">
        <v>17698</v>
      </c>
      <c r="K161" t="s">
        <v>17117</v>
      </c>
      <c r="L161">
        <v>1</v>
      </c>
      <c r="M161" t="s">
        <v>17699</v>
      </c>
      <c r="N161" t="s">
        <v>17107</v>
      </c>
    </row>
    <row r="162" spans="1:14">
      <c r="A162" t="s">
        <v>17322</v>
      </c>
      <c r="B162">
        <v>0</v>
      </c>
      <c r="C162">
        <v>2</v>
      </c>
      <c r="D162">
        <v>1350</v>
      </c>
      <c r="E162" t="s">
        <v>17323</v>
      </c>
      <c r="I162" t="s">
        <v>17700</v>
      </c>
      <c r="L162">
        <v>1</v>
      </c>
      <c r="M162" t="s">
        <v>17106</v>
      </c>
      <c r="N162" t="s">
        <v>17701</v>
      </c>
    </row>
    <row r="163" spans="1:14">
      <c r="A163" t="s">
        <v>17625</v>
      </c>
      <c r="B163">
        <v>0</v>
      </c>
      <c r="C163">
        <v>1</v>
      </c>
      <c r="D163">
        <v>650</v>
      </c>
      <c r="E163" t="s">
        <v>17627</v>
      </c>
      <c r="I163" t="s">
        <v>17702</v>
      </c>
      <c r="L163">
        <v>5</v>
      </c>
      <c r="M163">
        <v>1308</v>
      </c>
      <c r="N163" t="s">
        <v>17107</v>
      </c>
    </row>
    <row r="164" spans="1:14">
      <c r="A164" t="s">
        <v>17401</v>
      </c>
      <c r="B164">
        <v>0</v>
      </c>
      <c r="C164">
        <v>1</v>
      </c>
      <c r="D164" t="s">
        <v>17296</v>
      </c>
      <c r="E164" t="s">
        <v>17402</v>
      </c>
      <c r="I164" t="s">
        <v>17703</v>
      </c>
      <c r="L164">
        <v>1</v>
      </c>
      <c r="M164" t="s">
        <v>17106</v>
      </c>
      <c r="N164" t="s">
        <v>17704</v>
      </c>
    </row>
    <row r="165" spans="1:14">
      <c r="A165" t="s">
        <v>30660</v>
      </c>
      <c r="B165">
        <v>0</v>
      </c>
      <c r="C165">
        <v>1</v>
      </c>
      <c r="D165" t="s">
        <v>17106</v>
      </c>
      <c r="E165" t="s">
        <v>17554</v>
      </c>
      <c r="I165" t="s">
        <v>17705</v>
      </c>
      <c r="K165" t="s">
        <v>17117</v>
      </c>
      <c r="L165">
        <v>4</v>
      </c>
      <c r="M165" t="s">
        <v>17706</v>
      </c>
      <c r="N165" t="s">
        <v>17707</v>
      </c>
    </row>
    <row r="166" spans="1:14">
      <c r="A166" t="s">
        <v>17137</v>
      </c>
      <c r="B166">
        <v>0</v>
      </c>
      <c r="C166">
        <v>1</v>
      </c>
      <c r="D166" t="s">
        <v>17106</v>
      </c>
      <c r="E166" t="s">
        <v>17519</v>
      </c>
      <c r="I166" t="s">
        <v>17708</v>
      </c>
      <c r="L166">
        <v>1</v>
      </c>
      <c r="M166" t="s">
        <v>17106</v>
      </c>
      <c r="N166" t="s">
        <v>17709</v>
      </c>
    </row>
    <row r="167" spans="1:14">
      <c r="A167" t="s">
        <v>17769</v>
      </c>
      <c r="B167">
        <v>0</v>
      </c>
      <c r="C167">
        <v>1</v>
      </c>
      <c r="D167">
        <v>1302</v>
      </c>
      <c r="E167" t="s">
        <v>17519</v>
      </c>
      <c r="I167" t="s">
        <v>17710</v>
      </c>
      <c r="L167">
        <v>2</v>
      </c>
      <c r="M167">
        <v>1247</v>
      </c>
      <c r="N167" t="s">
        <v>17711</v>
      </c>
    </row>
    <row r="168" spans="1:14">
      <c r="A168" t="s">
        <v>17827</v>
      </c>
      <c r="B168">
        <v>0</v>
      </c>
      <c r="C168">
        <v>1</v>
      </c>
      <c r="D168">
        <v>1224</v>
      </c>
      <c r="E168" t="s">
        <v>17519</v>
      </c>
      <c r="I168" t="s">
        <v>17712</v>
      </c>
      <c r="L168">
        <v>4</v>
      </c>
      <c r="M168" t="s">
        <v>17713</v>
      </c>
      <c r="N168" t="s">
        <v>17714</v>
      </c>
    </row>
    <row r="169" spans="1:14">
      <c r="A169" t="s">
        <v>17918</v>
      </c>
      <c r="B169">
        <v>0</v>
      </c>
      <c r="C169">
        <v>1</v>
      </c>
      <c r="D169" t="s">
        <v>17106</v>
      </c>
      <c r="E169" t="s">
        <v>17919</v>
      </c>
      <c r="I169" t="s">
        <v>17715</v>
      </c>
      <c r="L169">
        <v>1</v>
      </c>
      <c r="M169">
        <v>1285</v>
      </c>
      <c r="N169" t="s">
        <v>17716</v>
      </c>
    </row>
    <row r="170" spans="1:14">
      <c r="A170" t="s">
        <v>17767</v>
      </c>
      <c r="B170">
        <v>0</v>
      </c>
      <c r="C170">
        <v>1</v>
      </c>
      <c r="D170" t="s">
        <v>17770</v>
      </c>
      <c r="E170" t="s">
        <v>17768</v>
      </c>
      <c r="I170" t="s">
        <v>17717</v>
      </c>
      <c r="L170">
        <v>2</v>
      </c>
      <c r="M170">
        <v>1336</v>
      </c>
      <c r="N170" t="s">
        <v>17718</v>
      </c>
    </row>
    <row r="171" spans="1:14">
      <c r="A171" t="s">
        <v>17914</v>
      </c>
      <c r="B171">
        <v>1</v>
      </c>
      <c r="C171">
        <v>1</v>
      </c>
      <c r="D171">
        <v>1352</v>
      </c>
      <c r="E171" t="s">
        <v>30683</v>
      </c>
      <c r="I171" t="s">
        <v>17719</v>
      </c>
      <c r="K171" t="s">
        <v>17117</v>
      </c>
      <c r="L171">
        <v>1</v>
      </c>
      <c r="M171">
        <v>1179</v>
      </c>
      <c r="N171" t="s">
        <v>17720</v>
      </c>
    </row>
    <row r="172" spans="1:14">
      <c r="A172" t="s">
        <v>17590</v>
      </c>
      <c r="B172">
        <v>0</v>
      </c>
      <c r="C172">
        <v>1</v>
      </c>
      <c r="D172" t="s">
        <v>17595</v>
      </c>
      <c r="E172" t="s">
        <v>30661</v>
      </c>
      <c r="I172" t="s">
        <v>17721</v>
      </c>
      <c r="L172">
        <v>1</v>
      </c>
      <c r="M172" t="s">
        <v>17106</v>
      </c>
      <c r="N172" t="s">
        <v>17722</v>
      </c>
    </row>
    <row r="173" spans="1:14">
      <c r="A173" t="s">
        <v>17109</v>
      </c>
      <c r="B173">
        <v>0</v>
      </c>
      <c r="C173">
        <v>2</v>
      </c>
      <c r="D173">
        <v>1322</v>
      </c>
      <c r="E173" t="s">
        <v>17110</v>
      </c>
      <c r="I173" t="s">
        <v>17723</v>
      </c>
      <c r="L173">
        <v>1</v>
      </c>
      <c r="M173">
        <v>1237</v>
      </c>
      <c r="N173" t="s">
        <v>17724</v>
      </c>
    </row>
    <row r="174" spans="1:14">
      <c r="A174" t="s">
        <v>17823</v>
      </c>
      <c r="B174">
        <v>0</v>
      </c>
      <c r="C174">
        <v>1</v>
      </c>
      <c r="D174">
        <v>778</v>
      </c>
      <c r="E174" t="s">
        <v>17824</v>
      </c>
      <c r="I174" t="s">
        <v>17725</v>
      </c>
      <c r="L174">
        <v>1</v>
      </c>
      <c r="M174">
        <v>1354</v>
      </c>
      <c r="N174" t="s">
        <v>17107</v>
      </c>
    </row>
    <row r="175" spans="1:14">
      <c r="A175" t="s">
        <v>17779</v>
      </c>
      <c r="B175">
        <v>1</v>
      </c>
      <c r="C175">
        <v>1</v>
      </c>
      <c r="D175">
        <v>1342</v>
      </c>
      <c r="E175" t="s">
        <v>17780</v>
      </c>
      <c r="I175" t="s">
        <v>17726</v>
      </c>
      <c r="L175">
        <v>1</v>
      </c>
      <c r="M175" t="s">
        <v>17106</v>
      </c>
      <c r="N175" t="s">
        <v>17727</v>
      </c>
    </row>
    <row r="176" spans="1:14">
      <c r="A176" t="s">
        <v>17795</v>
      </c>
      <c r="B176">
        <v>0</v>
      </c>
      <c r="C176">
        <v>1</v>
      </c>
      <c r="D176" t="s">
        <v>17106</v>
      </c>
      <c r="E176" t="s">
        <v>17796</v>
      </c>
      <c r="I176" t="s">
        <v>17728</v>
      </c>
      <c r="K176" t="s">
        <v>17117</v>
      </c>
      <c r="L176">
        <v>1</v>
      </c>
      <c r="M176">
        <v>1350</v>
      </c>
      <c r="N176" t="s">
        <v>17729</v>
      </c>
    </row>
    <row r="177" spans="1:14">
      <c r="A177" t="s">
        <v>17479</v>
      </c>
      <c r="B177">
        <v>0</v>
      </c>
      <c r="C177">
        <v>1</v>
      </c>
      <c r="D177" t="s">
        <v>17482</v>
      </c>
      <c r="E177" t="s">
        <v>17480</v>
      </c>
      <c r="I177" t="s">
        <v>17730</v>
      </c>
      <c r="L177">
        <v>4</v>
      </c>
      <c r="M177" t="s">
        <v>17106</v>
      </c>
      <c r="N177" t="s">
        <v>17731</v>
      </c>
    </row>
    <row r="178" spans="1:14">
      <c r="A178" t="s">
        <v>17460</v>
      </c>
      <c r="B178">
        <v>1</v>
      </c>
      <c r="C178">
        <v>2</v>
      </c>
      <c r="D178" t="s">
        <v>30653</v>
      </c>
      <c r="E178" t="s">
        <v>17461</v>
      </c>
      <c r="I178" t="s">
        <v>17732</v>
      </c>
      <c r="L178">
        <v>1</v>
      </c>
      <c r="M178" t="s">
        <v>17106</v>
      </c>
      <c r="N178" t="s">
        <v>17733</v>
      </c>
    </row>
    <row r="179" spans="1:14">
      <c r="A179" t="s">
        <v>17740</v>
      </c>
      <c r="B179">
        <v>0</v>
      </c>
      <c r="C179">
        <v>1</v>
      </c>
      <c r="D179">
        <v>1345</v>
      </c>
      <c r="E179" t="s">
        <v>17741</v>
      </c>
      <c r="I179" t="s">
        <v>17734</v>
      </c>
      <c r="K179" t="s">
        <v>17117</v>
      </c>
      <c r="L179">
        <v>1</v>
      </c>
      <c r="M179" t="s">
        <v>17106</v>
      </c>
      <c r="N179" t="s">
        <v>17735</v>
      </c>
    </row>
    <row r="180" spans="1:14">
      <c r="A180" t="s">
        <v>17920</v>
      </c>
      <c r="B180">
        <v>1</v>
      </c>
      <c r="C180">
        <v>2</v>
      </c>
      <c r="D180" t="s">
        <v>17106</v>
      </c>
      <c r="E180" t="s">
        <v>17921</v>
      </c>
      <c r="I180" t="s">
        <v>17736</v>
      </c>
      <c r="L180">
        <v>1</v>
      </c>
      <c r="M180" t="s">
        <v>17106</v>
      </c>
      <c r="N180" t="s">
        <v>17737</v>
      </c>
    </row>
    <row r="181" spans="1:14">
      <c r="A181" t="s">
        <v>17773</v>
      </c>
      <c r="B181">
        <v>1</v>
      </c>
      <c r="C181">
        <v>1</v>
      </c>
      <c r="D181" t="s">
        <v>17106</v>
      </c>
      <c r="E181" t="s">
        <v>17774</v>
      </c>
      <c r="I181" t="s">
        <v>17738</v>
      </c>
      <c r="L181">
        <v>1</v>
      </c>
      <c r="M181" t="s">
        <v>17106</v>
      </c>
      <c r="N181" t="s">
        <v>17739</v>
      </c>
    </row>
    <row r="182" spans="1:14">
      <c r="A182" t="s">
        <v>17181</v>
      </c>
      <c r="B182">
        <v>1</v>
      </c>
      <c r="C182">
        <v>1</v>
      </c>
      <c r="D182" t="s">
        <v>17106</v>
      </c>
      <c r="E182" t="s">
        <v>17182</v>
      </c>
      <c r="I182" t="s">
        <v>17740</v>
      </c>
      <c r="L182">
        <v>1</v>
      </c>
      <c r="M182" t="s">
        <v>17106</v>
      </c>
      <c r="N182" t="s">
        <v>17741</v>
      </c>
    </row>
    <row r="183" spans="1:14">
      <c r="A183" t="s">
        <v>17801</v>
      </c>
      <c r="B183">
        <v>0</v>
      </c>
      <c r="C183">
        <v>1</v>
      </c>
      <c r="D183" t="s">
        <v>17106</v>
      </c>
      <c r="E183" t="s">
        <v>17802</v>
      </c>
      <c r="I183" t="s">
        <v>17742</v>
      </c>
      <c r="K183" t="s">
        <v>17117</v>
      </c>
      <c r="L183">
        <v>1</v>
      </c>
      <c r="M183">
        <v>1345</v>
      </c>
      <c r="N183" t="s">
        <v>17743</v>
      </c>
    </row>
    <row r="184" spans="1:14">
      <c r="A184" t="s">
        <v>17336</v>
      </c>
      <c r="B184">
        <v>1</v>
      </c>
      <c r="C184">
        <v>1</v>
      </c>
      <c r="D184" t="s">
        <v>30646</v>
      </c>
      <c r="E184" t="s">
        <v>17338</v>
      </c>
      <c r="I184" t="s">
        <v>17744</v>
      </c>
      <c r="L184">
        <v>6</v>
      </c>
      <c r="M184">
        <v>1361</v>
      </c>
      <c r="N184" t="s">
        <v>17745</v>
      </c>
    </row>
    <row r="185" spans="1:14">
      <c r="A185" t="s">
        <v>17803</v>
      </c>
      <c r="B185">
        <v>0</v>
      </c>
      <c r="C185">
        <v>4</v>
      </c>
      <c r="D185" t="s">
        <v>17106</v>
      </c>
      <c r="E185" t="s">
        <v>17804</v>
      </c>
      <c r="I185" t="s">
        <v>17746</v>
      </c>
      <c r="L185">
        <v>1</v>
      </c>
      <c r="M185">
        <v>1360</v>
      </c>
      <c r="N185" t="s">
        <v>17204</v>
      </c>
    </row>
    <row r="186" spans="1:14">
      <c r="A186" t="s">
        <v>17833</v>
      </c>
      <c r="B186">
        <v>0</v>
      </c>
      <c r="C186">
        <v>2</v>
      </c>
      <c r="D186" t="s">
        <v>17836</v>
      </c>
      <c r="E186" t="s">
        <v>17834</v>
      </c>
      <c r="I186" t="s">
        <v>17747</v>
      </c>
      <c r="L186">
        <v>1</v>
      </c>
      <c r="M186">
        <v>1359</v>
      </c>
      <c r="N186" t="s">
        <v>17748</v>
      </c>
    </row>
    <row r="187" spans="1:14">
      <c r="A187" t="s">
        <v>17809</v>
      </c>
      <c r="B187">
        <v>0</v>
      </c>
      <c r="C187">
        <v>1</v>
      </c>
      <c r="D187" t="s">
        <v>17106</v>
      </c>
      <c r="E187" t="s">
        <v>17810</v>
      </c>
      <c r="I187" t="s">
        <v>17749</v>
      </c>
      <c r="K187" t="s">
        <v>17117</v>
      </c>
      <c r="L187">
        <v>2</v>
      </c>
      <c r="M187">
        <v>1283</v>
      </c>
      <c r="N187" t="s">
        <v>17750</v>
      </c>
    </row>
    <row r="188" spans="1:14">
      <c r="A188" t="s">
        <v>17425</v>
      </c>
      <c r="B188">
        <v>1</v>
      </c>
      <c r="C188">
        <v>3</v>
      </c>
      <c r="D188" t="s">
        <v>17428</v>
      </c>
      <c r="E188" t="s">
        <v>30649</v>
      </c>
      <c r="I188" t="s">
        <v>17751</v>
      </c>
      <c r="L188">
        <v>1</v>
      </c>
      <c r="M188">
        <v>895</v>
      </c>
      <c r="N188" t="s">
        <v>17752</v>
      </c>
    </row>
    <row r="189" spans="1:14">
      <c r="A189" t="s">
        <v>17379</v>
      </c>
      <c r="B189">
        <v>0</v>
      </c>
      <c r="C189">
        <v>2</v>
      </c>
      <c r="D189" t="s">
        <v>17106</v>
      </c>
      <c r="E189" t="s">
        <v>30647</v>
      </c>
      <c r="I189" t="s">
        <v>17751</v>
      </c>
      <c r="K189" t="s">
        <v>17117</v>
      </c>
      <c r="L189">
        <v>1</v>
      </c>
      <c r="M189" t="s">
        <v>17106</v>
      </c>
      <c r="N189" t="s">
        <v>17753</v>
      </c>
    </row>
    <row r="190" spans="1:14">
      <c r="A190" t="s">
        <v>17584</v>
      </c>
      <c r="B190">
        <v>1</v>
      </c>
      <c r="C190">
        <v>1</v>
      </c>
      <c r="D190" t="s">
        <v>17591</v>
      </c>
      <c r="E190" t="s">
        <v>17585</v>
      </c>
      <c r="I190" t="s">
        <v>17754</v>
      </c>
      <c r="L190">
        <v>1</v>
      </c>
      <c r="M190" t="s">
        <v>17106</v>
      </c>
      <c r="N190" t="s">
        <v>17755</v>
      </c>
    </row>
    <row r="191" spans="1:14">
      <c r="A191" t="s">
        <v>17548</v>
      </c>
      <c r="B191">
        <v>0</v>
      </c>
      <c r="C191">
        <v>1</v>
      </c>
      <c r="D191" t="s">
        <v>17106</v>
      </c>
      <c r="E191" t="s">
        <v>17550</v>
      </c>
      <c r="I191" t="s">
        <v>17756</v>
      </c>
      <c r="K191" t="s">
        <v>17117</v>
      </c>
      <c r="L191">
        <v>94</v>
      </c>
      <c r="M191" t="s">
        <v>17757</v>
      </c>
      <c r="N191" t="s">
        <v>17758</v>
      </c>
    </row>
    <row r="192" spans="1:14">
      <c r="A192" t="s">
        <v>17240</v>
      </c>
      <c r="B192">
        <v>0</v>
      </c>
      <c r="C192">
        <v>1</v>
      </c>
      <c r="D192">
        <v>1357</v>
      </c>
      <c r="E192" t="s">
        <v>17241</v>
      </c>
      <c r="I192" t="s">
        <v>17759</v>
      </c>
      <c r="L192">
        <v>1</v>
      </c>
      <c r="M192" t="s">
        <v>17106</v>
      </c>
      <c r="N192" t="s">
        <v>17760</v>
      </c>
    </row>
    <row r="193" spans="1:14">
      <c r="A193" t="s">
        <v>17362</v>
      </c>
      <c r="B193">
        <v>0</v>
      </c>
      <c r="C193">
        <v>1</v>
      </c>
      <c r="D193" t="s">
        <v>17106</v>
      </c>
      <c r="E193" t="s">
        <v>17107</v>
      </c>
      <c r="I193" t="s">
        <v>17761</v>
      </c>
      <c r="L193">
        <v>1</v>
      </c>
      <c r="M193">
        <v>1314</v>
      </c>
      <c r="N193" t="s">
        <v>17762</v>
      </c>
    </row>
    <row r="194" spans="1:14">
      <c r="A194" t="s">
        <v>17371</v>
      </c>
      <c r="B194">
        <v>0</v>
      </c>
      <c r="C194">
        <v>1</v>
      </c>
      <c r="D194" t="s">
        <v>17106</v>
      </c>
      <c r="E194" t="s">
        <v>17107</v>
      </c>
      <c r="I194" t="s">
        <v>17763</v>
      </c>
      <c r="K194" t="s">
        <v>17117</v>
      </c>
      <c r="L194">
        <v>1</v>
      </c>
      <c r="M194" t="s">
        <v>17106</v>
      </c>
      <c r="N194" t="s">
        <v>17764</v>
      </c>
    </row>
    <row r="195" spans="1:14">
      <c r="A195" t="s">
        <v>17407</v>
      </c>
      <c r="B195">
        <v>0</v>
      </c>
      <c r="C195">
        <v>1</v>
      </c>
      <c r="D195" t="s">
        <v>17106</v>
      </c>
      <c r="E195" t="s">
        <v>17107</v>
      </c>
      <c r="I195" t="s">
        <v>17765</v>
      </c>
      <c r="L195">
        <v>1</v>
      </c>
      <c r="M195" t="s">
        <v>17106</v>
      </c>
      <c r="N195" t="s">
        <v>17766</v>
      </c>
    </row>
    <row r="196" spans="1:14">
      <c r="A196" t="s">
        <v>17474</v>
      </c>
      <c r="B196">
        <v>0</v>
      </c>
      <c r="C196">
        <v>1</v>
      </c>
      <c r="D196">
        <v>1359</v>
      </c>
      <c r="E196" t="s">
        <v>17107</v>
      </c>
      <c r="I196" t="s">
        <v>17767</v>
      </c>
      <c r="K196" t="s">
        <v>17117</v>
      </c>
      <c r="L196">
        <v>1</v>
      </c>
      <c r="M196">
        <v>1359</v>
      </c>
      <c r="N196" t="s">
        <v>17768</v>
      </c>
    </row>
    <row r="197" spans="1:14">
      <c r="A197" t="s">
        <v>17664</v>
      </c>
      <c r="B197">
        <v>1</v>
      </c>
      <c r="C197">
        <v>1</v>
      </c>
      <c r="D197" t="s">
        <v>17106</v>
      </c>
      <c r="E197" t="s">
        <v>17107</v>
      </c>
      <c r="I197" t="s">
        <v>17769</v>
      </c>
      <c r="L197">
        <v>1</v>
      </c>
      <c r="M197" t="s">
        <v>17770</v>
      </c>
      <c r="N197" t="s">
        <v>17519</v>
      </c>
    </row>
    <row r="198" spans="1:14">
      <c r="A198" t="s">
        <v>17698</v>
      </c>
      <c r="B198">
        <v>0</v>
      </c>
      <c r="C198">
        <v>1</v>
      </c>
      <c r="D198" t="s">
        <v>17106</v>
      </c>
      <c r="E198" t="s">
        <v>17107</v>
      </c>
      <c r="I198" t="s">
        <v>17771</v>
      </c>
      <c r="L198">
        <v>1</v>
      </c>
      <c r="M198">
        <v>1302</v>
      </c>
      <c r="N198" t="s">
        <v>17772</v>
      </c>
    </row>
    <row r="199" spans="1:14">
      <c r="A199" t="s">
        <v>17394</v>
      </c>
      <c r="B199">
        <v>0</v>
      </c>
      <c r="C199">
        <v>1</v>
      </c>
      <c r="D199" t="s">
        <v>17106</v>
      </c>
      <c r="E199" t="s">
        <v>17395</v>
      </c>
      <c r="I199" t="s">
        <v>17773</v>
      </c>
      <c r="L199">
        <v>1</v>
      </c>
      <c r="M199" t="s">
        <v>17106</v>
      </c>
      <c r="N199" t="s">
        <v>17774</v>
      </c>
    </row>
    <row r="200" spans="1:14">
      <c r="A200" t="s">
        <v>17563</v>
      </c>
      <c r="B200">
        <v>0</v>
      </c>
      <c r="C200">
        <v>2</v>
      </c>
      <c r="D200" t="s">
        <v>17106</v>
      </c>
      <c r="E200" t="s">
        <v>17564</v>
      </c>
      <c r="I200" t="s">
        <v>17775</v>
      </c>
      <c r="L200">
        <v>1</v>
      </c>
      <c r="M200" t="s">
        <v>17106</v>
      </c>
      <c r="N200" t="s">
        <v>17776</v>
      </c>
    </row>
    <row r="201" spans="1:14">
      <c r="A201" t="s">
        <v>17350</v>
      </c>
      <c r="B201">
        <v>1</v>
      </c>
      <c r="C201">
        <v>1</v>
      </c>
      <c r="D201" t="s">
        <v>17106</v>
      </c>
      <c r="E201" t="s">
        <v>17351</v>
      </c>
      <c r="I201" t="s">
        <v>17777</v>
      </c>
      <c r="K201" t="s">
        <v>17117</v>
      </c>
      <c r="L201">
        <v>3</v>
      </c>
      <c r="M201">
        <v>1239</v>
      </c>
      <c r="N201" t="s">
        <v>17778</v>
      </c>
    </row>
    <row r="202" spans="1:14">
      <c r="A202" t="s">
        <v>17275</v>
      </c>
      <c r="B202">
        <v>0</v>
      </c>
      <c r="C202">
        <v>1</v>
      </c>
      <c r="D202">
        <v>1351</v>
      </c>
      <c r="E202" t="s">
        <v>17276</v>
      </c>
      <c r="I202" t="s">
        <v>17779</v>
      </c>
      <c r="L202">
        <v>1</v>
      </c>
      <c r="M202">
        <v>1364</v>
      </c>
      <c r="N202" t="s">
        <v>17780</v>
      </c>
    </row>
    <row r="203" spans="1:14">
      <c r="A203" t="s">
        <v>17613</v>
      </c>
      <c r="B203">
        <v>0</v>
      </c>
      <c r="C203">
        <v>3</v>
      </c>
      <c r="D203">
        <v>1316</v>
      </c>
      <c r="E203" t="s">
        <v>17614</v>
      </c>
      <c r="I203" t="s">
        <v>17781</v>
      </c>
      <c r="L203">
        <v>1</v>
      </c>
      <c r="M203">
        <v>1342</v>
      </c>
      <c r="N203" t="s">
        <v>17782</v>
      </c>
    </row>
    <row r="204" spans="1:14">
      <c r="A204" t="s">
        <v>17700</v>
      </c>
      <c r="B204">
        <v>0</v>
      </c>
      <c r="C204">
        <v>5</v>
      </c>
      <c r="D204">
        <v>1308</v>
      </c>
      <c r="E204" t="s">
        <v>17701</v>
      </c>
      <c r="I204" t="s">
        <v>17783</v>
      </c>
      <c r="L204">
        <v>2</v>
      </c>
      <c r="M204">
        <v>1304</v>
      </c>
      <c r="N204" t="s">
        <v>17784</v>
      </c>
    </row>
    <row r="205" spans="1:14">
      <c r="A205" t="s">
        <v>17616</v>
      </c>
      <c r="B205">
        <v>0</v>
      </c>
      <c r="C205">
        <v>2</v>
      </c>
      <c r="D205" t="s">
        <v>17106</v>
      </c>
      <c r="E205" t="s">
        <v>17617</v>
      </c>
      <c r="I205" t="s">
        <v>17785</v>
      </c>
      <c r="K205" t="s">
        <v>17117</v>
      </c>
      <c r="L205">
        <v>1</v>
      </c>
      <c r="M205">
        <v>1347</v>
      </c>
      <c r="N205" t="s">
        <v>17786</v>
      </c>
    </row>
    <row r="206" spans="1:14">
      <c r="A206" t="s">
        <v>30637</v>
      </c>
      <c r="B206">
        <v>0</v>
      </c>
      <c r="C206">
        <v>1</v>
      </c>
      <c r="D206" t="s">
        <v>17106</v>
      </c>
      <c r="E206" t="s">
        <v>17193</v>
      </c>
      <c r="I206" t="s">
        <v>17787</v>
      </c>
      <c r="L206">
        <v>2</v>
      </c>
      <c r="M206" t="s">
        <v>17670</v>
      </c>
      <c r="N206" t="s">
        <v>17788</v>
      </c>
    </row>
    <row r="207" spans="1:14">
      <c r="A207" t="s">
        <v>17894</v>
      </c>
      <c r="B207">
        <v>0</v>
      </c>
      <c r="C207">
        <v>1</v>
      </c>
      <c r="D207" t="s">
        <v>17897</v>
      </c>
      <c r="E207" t="s">
        <v>15962</v>
      </c>
      <c r="I207" t="s">
        <v>17789</v>
      </c>
      <c r="L207">
        <v>1</v>
      </c>
      <c r="M207" t="s">
        <v>17106</v>
      </c>
      <c r="N207" t="s">
        <v>17790</v>
      </c>
    </row>
    <row r="208" spans="1:14">
      <c r="A208" t="s">
        <v>17896</v>
      </c>
      <c r="B208">
        <v>0</v>
      </c>
      <c r="C208">
        <v>1</v>
      </c>
      <c r="D208" t="s">
        <v>17899</v>
      </c>
      <c r="E208" t="s">
        <v>15962</v>
      </c>
      <c r="I208" t="s">
        <v>17791</v>
      </c>
      <c r="L208">
        <v>1</v>
      </c>
      <c r="M208">
        <v>139</v>
      </c>
      <c r="N208" t="s">
        <v>17792</v>
      </c>
    </row>
    <row r="209" spans="1:14">
      <c r="A209" t="s">
        <v>17904</v>
      </c>
      <c r="B209">
        <v>0</v>
      </c>
      <c r="C209">
        <v>1</v>
      </c>
      <c r="D209" t="s">
        <v>17907</v>
      </c>
      <c r="E209" t="s">
        <v>15962</v>
      </c>
      <c r="I209" t="s">
        <v>17793</v>
      </c>
      <c r="K209" t="s">
        <v>17117</v>
      </c>
      <c r="L209">
        <v>1</v>
      </c>
      <c r="M209">
        <v>1334</v>
      </c>
      <c r="N209" t="s">
        <v>17794</v>
      </c>
    </row>
    <row r="210" spans="1:14">
      <c r="A210" t="s">
        <v>17906</v>
      </c>
      <c r="B210">
        <v>0</v>
      </c>
      <c r="C210">
        <v>1</v>
      </c>
      <c r="D210" t="s">
        <v>17909</v>
      </c>
      <c r="E210" t="s">
        <v>15962</v>
      </c>
      <c r="I210" t="s">
        <v>17795</v>
      </c>
      <c r="L210">
        <v>1</v>
      </c>
      <c r="M210" t="s">
        <v>17106</v>
      </c>
      <c r="N210" t="s">
        <v>17796</v>
      </c>
    </row>
    <row r="211" spans="1:14">
      <c r="A211" t="s">
        <v>17910</v>
      </c>
      <c r="B211">
        <v>0</v>
      </c>
      <c r="C211">
        <v>1</v>
      </c>
      <c r="D211" t="s">
        <v>17913</v>
      </c>
      <c r="E211" t="s">
        <v>15962</v>
      </c>
      <c r="I211" t="s">
        <v>17797</v>
      </c>
      <c r="L211">
        <v>1</v>
      </c>
      <c r="M211" t="s">
        <v>17106</v>
      </c>
      <c r="N211" t="s">
        <v>17798</v>
      </c>
    </row>
    <row r="212" spans="1:14">
      <c r="A212" t="s">
        <v>30679</v>
      </c>
      <c r="B212">
        <v>0</v>
      </c>
      <c r="C212">
        <v>1</v>
      </c>
      <c r="D212" t="s">
        <v>17902</v>
      </c>
      <c r="E212" t="s">
        <v>30680</v>
      </c>
      <c r="I212" t="s">
        <v>17799</v>
      </c>
      <c r="L212">
        <v>1</v>
      </c>
      <c r="M212" t="s">
        <v>17106</v>
      </c>
      <c r="N212" t="s">
        <v>17800</v>
      </c>
    </row>
    <row r="213" spans="1:14">
      <c r="A213" t="s">
        <v>17885</v>
      </c>
      <c r="B213">
        <v>0</v>
      </c>
      <c r="C213">
        <v>1</v>
      </c>
      <c r="D213" t="s">
        <v>17463</v>
      </c>
      <c r="E213" t="s">
        <v>17886</v>
      </c>
      <c r="I213" t="s">
        <v>17801</v>
      </c>
      <c r="L213">
        <v>1</v>
      </c>
      <c r="M213">
        <v>1349</v>
      </c>
      <c r="N213" t="s">
        <v>17802</v>
      </c>
    </row>
    <row r="214" spans="1:14">
      <c r="A214" t="s">
        <v>17887</v>
      </c>
      <c r="B214">
        <v>0</v>
      </c>
      <c r="C214">
        <v>1</v>
      </c>
      <c r="D214">
        <v>1367</v>
      </c>
      <c r="E214" t="s">
        <v>17888</v>
      </c>
      <c r="I214" t="s">
        <v>17803</v>
      </c>
      <c r="L214">
        <v>1</v>
      </c>
      <c r="M214" t="s">
        <v>17106</v>
      </c>
      <c r="N214" t="s">
        <v>17804</v>
      </c>
    </row>
    <row r="215" spans="1:14">
      <c r="A215" t="s">
        <v>17912</v>
      </c>
      <c r="B215">
        <v>0</v>
      </c>
      <c r="C215">
        <v>1</v>
      </c>
      <c r="D215" t="s">
        <v>17915</v>
      </c>
      <c r="E215" t="s">
        <v>30682</v>
      </c>
      <c r="I215" t="s">
        <v>17805</v>
      </c>
      <c r="L215">
        <v>4</v>
      </c>
      <c r="M215" t="s">
        <v>17106</v>
      </c>
      <c r="N215" t="s">
        <v>17806</v>
      </c>
    </row>
    <row r="216" spans="1:14">
      <c r="A216" t="s">
        <v>17891</v>
      </c>
      <c r="B216">
        <v>0</v>
      </c>
      <c r="C216">
        <v>1</v>
      </c>
      <c r="D216" t="s">
        <v>17895</v>
      </c>
      <c r="E216" t="s">
        <v>17893</v>
      </c>
      <c r="I216" t="s">
        <v>17807</v>
      </c>
      <c r="L216">
        <v>1</v>
      </c>
      <c r="M216">
        <v>1307</v>
      </c>
      <c r="N216" t="s">
        <v>17808</v>
      </c>
    </row>
    <row r="217" spans="1:14">
      <c r="A217" t="s">
        <v>17889</v>
      </c>
      <c r="B217">
        <v>0</v>
      </c>
      <c r="C217">
        <v>1</v>
      </c>
      <c r="D217" t="s">
        <v>17892</v>
      </c>
      <c r="E217" t="s">
        <v>30678</v>
      </c>
      <c r="I217" t="s">
        <v>17809</v>
      </c>
      <c r="L217">
        <v>2</v>
      </c>
      <c r="M217">
        <v>1364</v>
      </c>
      <c r="N217" t="s">
        <v>17810</v>
      </c>
    </row>
    <row r="218" spans="1:14">
      <c r="A218" t="s">
        <v>17908</v>
      </c>
      <c r="B218">
        <v>0</v>
      </c>
      <c r="C218">
        <v>1</v>
      </c>
      <c r="D218" t="s">
        <v>17911</v>
      </c>
      <c r="E218" t="s">
        <v>30681</v>
      </c>
      <c r="I218" t="s">
        <v>17811</v>
      </c>
      <c r="K218" t="s">
        <v>17117</v>
      </c>
      <c r="L218">
        <v>1</v>
      </c>
      <c r="M218" t="s">
        <v>17106</v>
      </c>
      <c r="N218" t="s">
        <v>17812</v>
      </c>
    </row>
    <row r="219" spans="1:14">
      <c r="A219" t="s">
        <v>17901</v>
      </c>
      <c r="B219">
        <v>0</v>
      </c>
      <c r="C219">
        <v>1</v>
      </c>
      <c r="D219" t="s">
        <v>17905</v>
      </c>
      <c r="E219" t="s">
        <v>17903</v>
      </c>
      <c r="I219" t="s">
        <v>17813</v>
      </c>
      <c r="L219">
        <v>2</v>
      </c>
      <c r="M219" t="s">
        <v>17106</v>
      </c>
      <c r="N219" t="s">
        <v>17814</v>
      </c>
    </row>
    <row r="220" spans="1:14">
      <c r="A220" t="s">
        <v>17855</v>
      </c>
      <c r="B220">
        <v>0</v>
      </c>
      <c r="C220">
        <v>6</v>
      </c>
      <c r="D220" t="s">
        <v>17106</v>
      </c>
      <c r="E220" t="s">
        <v>17857</v>
      </c>
      <c r="I220" t="s">
        <v>17815</v>
      </c>
      <c r="L220">
        <v>1</v>
      </c>
      <c r="M220">
        <v>1347</v>
      </c>
      <c r="N220" t="s">
        <v>17319</v>
      </c>
    </row>
    <row r="221" spans="1:14">
      <c r="A221" t="s">
        <v>17430</v>
      </c>
      <c r="B221">
        <v>0</v>
      </c>
      <c r="C221">
        <v>1</v>
      </c>
      <c r="D221">
        <v>1348</v>
      </c>
      <c r="E221" t="s">
        <v>17431</v>
      </c>
      <c r="I221" t="s">
        <v>17816</v>
      </c>
      <c r="K221" t="s">
        <v>17117</v>
      </c>
      <c r="L221">
        <v>1</v>
      </c>
      <c r="M221">
        <v>1228</v>
      </c>
      <c r="N221" t="s">
        <v>17817</v>
      </c>
    </row>
    <row r="222" spans="1:14">
      <c r="A222" t="s">
        <v>30640</v>
      </c>
      <c r="B222">
        <v>0</v>
      </c>
      <c r="C222">
        <v>52</v>
      </c>
      <c r="D222">
        <v>-84</v>
      </c>
      <c r="E222" t="s">
        <v>30641</v>
      </c>
      <c r="I222" t="s">
        <v>17818</v>
      </c>
      <c r="K222" t="s">
        <v>17117</v>
      </c>
      <c r="L222">
        <v>1</v>
      </c>
      <c r="M222">
        <v>1340</v>
      </c>
      <c r="N222" t="s">
        <v>17819</v>
      </c>
    </row>
    <row r="223" spans="1:14">
      <c r="A223" t="s">
        <v>17197</v>
      </c>
      <c r="B223">
        <v>0</v>
      </c>
      <c r="C223">
        <v>1</v>
      </c>
      <c r="D223" t="s">
        <v>17106</v>
      </c>
      <c r="E223" t="s">
        <v>17198</v>
      </c>
      <c r="I223" t="s">
        <v>17820</v>
      </c>
      <c r="K223" t="s">
        <v>17117</v>
      </c>
      <c r="L223">
        <v>1</v>
      </c>
      <c r="M223">
        <v>1335</v>
      </c>
      <c r="N223" t="s">
        <v>17630</v>
      </c>
    </row>
    <row r="224" spans="1:14">
      <c r="A224" t="s">
        <v>17488</v>
      </c>
      <c r="B224">
        <v>0</v>
      </c>
      <c r="C224">
        <v>2</v>
      </c>
      <c r="D224">
        <v>1363</v>
      </c>
      <c r="E224" t="s">
        <v>17489</v>
      </c>
      <c r="I224" t="s">
        <v>17821</v>
      </c>
      <c r="L224">
        <v>4</v>
      </c>
      <c r="M224">
        <v>1343</v>
      </c>
      <c r="N224" t="s">
        <v>17822</v>
      </c>
    </row>
    <row r="225" spans="1:14">
      <c r="A225" t="s">
        <v>30665</v>
      </c>
      <c r="B225">
        <v>1</v>
      </c>
      <c r="C225">
        <v>2</v>
      </c>
      <c r="D225">
        <v>1038</v>
      </c>
      <c r="E225" t="s">
        <v>17654</v>
      </c>
      <c r="I225" t="s">
        <v>17823</v>
      </c>
      <c r="L225">
        <v>1</v>
      </c>
      <c r="M225">
        <v>1346</v>
      </c>
      <c r="N225" t="s">
        <v>17824</v>
      </c>
    </row>
    <row r="226" spans="1:14">
      <c r="A226" t="s">
        <v>30638</v>
      </c>
      <c r="B226">
        <v>0</v>
      </c>
      <c r="I226" t="s">
        <v>17825</v>
      </c>
      <c r="L226">
        <v>1</v>
      </c>
      <c r="M226">
        <v>778</v>
      </c>
      <c r="N226" t="s">
        <v>17132</v>
      </c>
    </row>
    <row r="227" spans="1:14">
      <c r="A227" t="s">
        <v>30723</v>
      </c>
      <c r="B227">
        <v>1</v>
      </c>
      <c r="C227">
        <v>1</v>
      </c>
      <c r="D227">
        <v>1491</v>
      </c>
      <c r="E227" t="s">
        <v>15962</v>
      </c>
      <c r="I227" t="s">
        <v>17826</v>
      </c>
      <c r="L227">
        <v>1</v>
      </c>
      <c r="M227">
        <v>1294</v>
      </c>
      <c r="N227" t="s">
        <v>17132</v>
      </c>
    </row>
    <row r="228" spans="1:14">
      <c r="I228" t="s">
        <v>17827</v>
      </c>
      <c r="L228">
        <v>1</v>
      </c>
      <c r="M228">
        <v>1271</v>
      </c>
      <c r="N228" t="s">
        <v>17519</v>
      </c>
    </row>
    <row r="229" spans="1:14">
      <c r="I229" t="s">
        <v>17828</v>
      </c>
      <c r="L229">
        <v>1</v>
      </c>
      <c r="M229">
        <v>1224</v>
      </c>
      <c r="N229" t="s">
        <v>17829</v>
      </c>
    </row>
    <row r="230" spans="1:14">
      <c r="I230" t="s">
        <v>17830</v>
      </c>
      <c r="L230">
        <v>1</v>
      </c>
      <c r="M230" t="s">
        <v>17831</v>
      </c>
      <c r="N230" t="s">
        <v>17832</v>
      </c>
    </row>
    <row r="231" spans="1:14">
      <c r="I231" t="s">
        <v>17833</v>
      </c>
      <c r="K231" t="s">
        <v>17117</v>
      </c>
      <c r="L231">
        <v>3</v>
      </c>
      <c r="M231" t="s">
        <v>17106</v>
      </c>
      <c r="N231" t="s">
        <v>17834</v>
      </c>
    </row>
    <row r="232" spans="1:14">
      <c r="I232" t="s">
        <v>17835</v>
      </c>
      <c r="L232">
        <v>2</v>
      </c>
      <c r="M232" t="s">
        <v>17836</v>
      </c>
      <c r="N232" t="s">
        <v>17837</v>
      </c>
    </row>
    <row r="233" spans="1:14">
      <c r="I233" t="s">
        <v>17838</v>
      </c>
      <c r="L233">
        <v>1</v>
      </c>
      <c r="M233">
        <v>1346</v>
      </c>
      <c r="N233" t="s">
        <v>17839</v>
      </c>
    </row>
    <row r="234" spans="1:14">
      <c r="I234" t="s">
        <v>17840</v>
      </c>
      <c r="K234" t="s">
        <v>17117</v>
      </c>
      <c r="L234">
        <v>1</v>
      </c>
      <c r="M234">
        <v>442</v>
      </c>
      <c r="N234" t="s">
        <v>17841</v>
      </c>
    </row>
    <row r="235" spans="1:14">
      <c r="I235" t="s">
        <v>17842</v>
      </c>
      <c r="K235" t="s">
        <v>17117</v>
      </c>
      <c r="L235">
        <v>3</v>
      </c>
      <c r="M235">
        <v>1358</v>
      </c>
      <c r="N235" t="s">
        <v>17843</v>
      </c>
    </row>
    <row r="236" spans="1:14">
      <c r="I236" t="s">
        <v>17844</v>
      </c>
      <c r="L236">
        <v>1</v>
      </c>
      <c r="M236">
        <v>855</v>
      </c>
      <c r="N236" t="s">
        <v>17845</v>
      </c>
    </row>
    <row r="237" spans="1:14">
      <c r="I237" t="s">
        <v>17846</v>
      </c>
      <c r="L237">
        <v>1</v>
      </c>
      <c r="M237">
        <v>228</v>
      </c>
      <c r="N237" t="s">
        <v>17847</v>
      </c>
    </row>
    <row r="238" spans="1:14">
      <c r="I238" t="s">
        <v>17848</v>
      </c>
      <c r="K238" t="s">
        <v>17117</v>
      </c>
      <c r="L238">
        <v>1</v>
      </c>
      <c r="M238" t="s">
        <v>17106</v>
      </c>
      <c r="N238" t="s">
        <v>17849</v>
      </c>
    </row>
    <row r="239" spans="1:14">
      <c r="I239" t="s">
        <v>17850</v>
      </c>
      <c r="K239" t="s">
        <v>17117</v>
      </c>
      <c r="L239">
        <v>3</v>
      </c>
      <c r="M239">
        <v>1354</v>
      </c>
      <c r="N239" t="s">
        <v>17851</v>
      </c>
    </row>
    <row r="240" spans="1:14">
      <c r="I240" t="s">
        <v>17852</v>
      </c>
      <c r="L240">
        <v>4</v>
      </c>
      <c r="M240" t="s">
        <v>17853</v>
      </c>
      <c r="N240" t="s">
        <v>17854</v>
      </c>
    </row>
    <row r="241" spans="9:14">
      <c r="I241" t="s">
        <v>17855</v>
      </c>
      <c r="L241">
        <v>1</v>
      </c>
      <c r="M241" t="s">
        <v>17856</v>
      </c>
      <c r="N241" t="s">
        <v>17857</v>
      </c>
    </row>
    <row r="242" spans="9:14">
      <c r="I242" t="s">
        <v>17858</v>
      </c>
      <c r="K242" t="s">
        <v>17117</v>
      </c>
      <c r="L242">
        <v>6</v>
      </c>
      <c r="M242" t="s">
        <v>17106</v>
      </c>
      <c r="N242" t="s">
        <v>17859</v>
      </c>
    </row>
    <row r="243" spans="9:14">
      <c r="I243" t="s">
        <v>17860</v>
      </c>
      <c r="L243">
        <v>1</v>
      </c>
      <c r="M243">
        <v>1298</v>
      </c>
      <c r="N243" t="s">
        <v>17861</v>
      </c>
    </row>
    <row r="244" spans="9:14">
      <c r="I244" t="s">
        <v>17862</v>
      </c>
      <c r="K244" t="s">
        <v>17117</v>
      </c>
      <c r="L244">
        <v>1</v>
      </c>
      <c r="M244">
        <v>520</v>
      </c>
      <c r="N244" t="s">
        <v>17863</v>
      </c>
    </row>
    <row r="245" spans="9:14">
      <c r="I245" t="s">
        <v>17864</v>
      </c>
      <c r="K245" t="s">
        <v>17117</v>
      </c>
      <c r="L245">
        <v>1</v>
      </c>
      <c r="M245">
        <v>1313</v>
      </c>
      <c r="N245" t="s">
        <v>17865</v>
      </c>
    </row>
    <row r="246" spans="9:14">
      <c r="I246" t="s">
        <v>17866</v>
      </c>
      <c r="K246" t="s">
        <v>17117</v>
      </c>
      <c r="L246">
        <v>1</v>
      </c>
      <c r="M246">
        <v>1350</v>
      </c>
      <c r="N246" t="s">
        <v>17867</v>
      </c>
    </row>
    <row r="247" spans="9:14">
      <c r="I247" t="s">
        <v>17868</v>
      </c>
      <c r="L247">
        <v>1</v>
      </c>
      <c r="M247">
        <v>1356</v>
      </c>
      <c r="N247" t="s">
        <v>17869</v>
      </c>
    </row>
    <row r="248" spans="9:14">
      <c r="I248" t="s">
        <v>17870</v>
      </c>
      <c r="L248">
        <v>1</v>
      </c>
      <c r="M248" t="s">
        <v>17106</v>
      </c>
      <c r="N248" t="s">
        <v>17871</v>
      </c>
    </row>
    <row r="249" spans="9:14">
      <c r="I249" t="s">
        <v>17872</v>
      </c>
      <c r="L249">
        <v>1</v>
      </c>
      <c r="M249" t="s">
        <v>17106</v>
      </c>
      <c r="N249" t="s">
        <v>17873</v>
      </c>
    </row>
    <row r="250" spans="9:14">
      <c r="I250" t="s">
        <v>17874</v>
      </c>
      <c r="L250">
        <v>3</v>
      </c>
      <c r="M250" t="s">
        <v>17875</v>
      </c>
      <c r="N250" t="s">
        <v>17876</v>
      </c>
    </row>
    <row r="251" spans="9:14">
      <c r="I251" t="s">
        <v>17877</v>
      </c>
      <c r="L251">
        <v>1</v>
      </c>
      <c r="M251" t="s">
        <v>17106</v>
      </c>
      <c r="N251" t="s">
        <v>17878</v>
      </c>
    </row>
    <row r="252" spans="9:14">
      <c r="I252" t="s">
        <v>17879</v>
      </c>
      <c r="L252">
        <v>1</v>
      </c>
      <c r="M252">
        <v>1341</v>
      </c>
      <c r="N252" t="s">
        <v>17880</v>
      </c>
    </row>
    <row r="253" spans="9:14">
      <c r="I253" t="s">
        <v>17881</v>
      </c>
      <c r="K253" t="s">
        <v>17117</v>
      </c>
      <c r="L253">
        <v>3</v>
      </c>
      <c r="M253">
        <v>1361</v>
      </c>
      <c r="N253" t="s">
        <v>17882</v>
      </c>
    </row>
    <row r="254" spans="9:14">
      <c r="I254" t="s">
        <v>17883</v>
      </c>
      <c r="K254" t="s">
        <v>17117</v>
      </c>
      <c r="L254">
        <v>1</v>
      </c>
      <c r="M254">
        <v>1313</v>
      </c>
      <c r="N254" t="s">
        <v>17884</v>
      </c>
    </row>
    <row r="255" spans="9:14">
      <c r="I255" t="s">
        <v>17885</v>
      </c>
      <c r="L255">
        <v>1</v>
      </c>
      <c r="M255">
        <v>1358</v>
      </c>
      <c r="N255" t="s">
        <v>17886</v>
      </c>
    </row>
    <row r="256" spans="9:14">
      <c r="I256" t="s">
        <v>17887</v>
      </c>
      <c r="L256">
        <v>1</v>
      </c>
      <c r="M256" t="s">
        <v>17463</v>
      </c>
      <c r="N256" t="s">
        <v>17888</v>
      </c>
    </row>
    <row r="257" spans="9:14">
      <c r="I257" t="s">
        <v>17889</v>
      </c>
      <c r="L257">
        <v>1</v>
      </c>
      <c r="M257">
        <v>1367</v>
      </c>
      <c r="N257" t="s">
        <v>17890</v>
      </c>
    </row>
    <row r="258" spans="9:14">
      <c r="I258" t="s">
        <v>17891</v>
      </c>
      <c r="L258">
        <v>1</v>
      </c>
      <c r="M258" t="s">
        <v>17892</v>
      </c>
      <c r="N258" t="s">
        <v>17893</v>
      </c>
    </row>
    <row r="259" spans="9:14">
      <c r="I259" t="s">
        <v>17894</v>
      </c>
      <c r="L259">
        <v>1</v>
      </c>
      <c r="M259" t="s">
        <v>17895</v>
      </c>
      <c r="N259" t="s">
        <v>15962</v>
      </c>
    </row>
    <row r="260" spans="9:14">
      <c r="I260" t="s">
        <v>17896</v>
      </c>
      <c r="L260">
        <v>1</v>
      </c>
      <c r="M260" t="s">
        <v>17897</v>
      </c>
      <c r="N260" t="s">
        <v>15962</v>
      </c>
    </row>
    <row r="261" spans="9:14">
      <c r="I261" t="s">
        <v>17898</v>
      </c>
      <c r="L261">
        <v>1</v>
      </c>
      <c r="M261" t="s">
        <v>17899</v>
      </c>
      <c r="N261" t="s">
        <v>17900</v>
      </c>
    </row>
    <row r="262" spans="9:14">
      <c r="I262" t="s">
        <v>17901</v>
      </c>
      <c r="L262">
        <v>1</v>
      </c>
      <c r="M262" t="s">
        <v>17902</v>
      </c>
      <c r="N262" t="s">
        <v>17903</v>
      </c>
    </row>
    <row r="263" spans="9:14">
      <c r="I263" t="s">
        <v>17904</v>
      </c>
      <c r="L263">
        <v>1</v>
      </c>
      <c r="M263" t="s">
        <v>17905</v>
      </c>
      <c r="N263" t="s">
        <v>15962</v>
      </c>
    </row>
    <row r="264" spans="9:14">
      <c r="I264" t="s">
        <v>17906</v>
      </c>
      <c r="L264">
        <v>1</v>
      </c>
      <c r="M264" t="s">
        <v>17907</v>
      </c>
      <c r="N264" t="s">
        <v>15962</v>
      </c>
    </row>
    <row r="265" spans="9:14">
      <c r="I265" t="s">
        <v>17908</v>
      </c>
      <c r="L265">
        <v>1</v>
      </c>
      <c r="M265" t="s">
        <v>17909</v>
      </c>
      <c r="N265" t="s">
        <v>17890</v>
      </c>
    </row>
    <row r="266" spans="9:14">
      <c r="I266" t="s">
        <v>17910</v>
      </c>
      <c r="L266">
        <v>1</v>
      </c>
      <c r="M266" t="s">
        <v>17911</v>
      </c>
      <c r="N266" t="s">
        <v>15962</v>
      </c>
    </row>
    <row r="267" spans="9:14">
      <c r="I267" t="s">
        <v>17912</v>
      </c>
      <c r="L267">
        <v>1</v>
      </c>
      <c r="M267" t="s">
        <v>17913</v>
      </c>
      <c r="N267" t="s">
        <v>17890</v>
      </c>
    </row>
    <row r="268" spans="9:14">
      <c r="I268" t="s">
        <v>17914</v>
      </c>
      <c r="L268">
        <v>1</v>
      </c>
      <c r="M268" t="s">
        <v>17915</v>
      </c>
      <c r="N268" t="s">
        <v>17916</v>
      </c>
    </row>
    <row r="269" spans="9:14">
      <c r="I269" t="s">
        <v>17917</v>
      </c>
      <c r="L269">
        <v>1</v>
      </c>
      <c r="M269">
        <v>1352</v>
      </c>
      <c r="N269" t="s">
        <v>17630</v>
      </c>
    </row>
    <row r="270" spans="9:14">
      <c r="I270" t="s">
        <v>17918</v>
      </c>
      <c r="K270" t="s">
        <v>17117</v>
      </c>
      <c r="L270">
        <v>1</v>
      </c>
      <c r="M270">
        <v>1349</v>
      </c>
      <c r="N270" t="s">
        <v>17919</v>
      </c>
    </row>
    <row r="271" spans="9:14">
      <c r="I271" t="s">
        <v>17920</v>
      </c>
      <c r="L271">
        <v>1</v>
      </c>
      <c r="M271">
        <v>1344</v>
      </c>
      <c r="N271" t="s">
        <v>17921</v>
      </c>
    </row>
    <row r="272" spans="9:14">
      <c r="I272" t="s">
        <v>17922</v>
      </c>
      <c r="K272" t="s">
        <v>17117</v>
      </c>
      <c r="L272">
        <v>1</v>
      </c>
      <c r="M272">
        <v>1329</v>
      </c>
      <c r="N272" t="s">
        <v>17923</v>
      </c>
    </row>
    <row r="273" spans="9:14">
      <c r="I273" t="s">
        <v>17924</v>
      </c>
      <c r="L273">
        <v>2</v>
      </c>
      <c r="M273" t="s">
        <v>17106</v>
      </c>
      <c r="N273" t="s">
        <v>17925</v>
      </c>
    </row>
    <row r="274" spans="9:14">
      <c r="I274" t="s">
        <v>17926</v>
      </c>
      <c r="L274">
        <v>2</v>
      </c>
      <c r="M274">
        <v>1340</v>
      </c>
      <c r="N274" t="s">
        <v>17927</v>
      </c>
    </row>
    <row r="275" spans="9:14">
      <c r="I275" t="s">
        <v>17928</v>
      </c>
      <c r="L275">
        <v>1</v>
      </c>
      <c r="M275">
        <v>1339</v>
      </c>
      <c r="N275" t="s">
        <v>17929</v>
      </c>
    </row>
    <row r="276" spans="9:14">
      <c r="I276" t="s">
        <v>17930</v>
      </c>
      <c r="L276">
        <v>1</v>
      </c>
      <c r="M276">
        <v>1310</v>
      </c>
      <c r="N276" t="s">
        <v>17931</v>
      </c>
    </row>
    <row r="277" spans="9:14">
      <c r="I277" t="s">
        <v>17932</v>
      </c>
      <c r="L277">
        <v>2</v>
      </c>
      <c r="M277">
        <v>1354</v>
      </c>
      <c r="N277" t="s">
        <v>17778</v>
      </c>
    </row>
    <row r="278" spans="9:14">
      <c r="I278" t="s">
        <v>17933</v>
      </c>
      <c r="L278">
        <v>1</v>
      </c>
      <c r="M278">
        <v>756</v>
      </c>
      <c r="N278" t="s">
        <v>17934</v>
      </c>
    </row>
    <row r="279" spans="9:14">
      <c r="I279" t="s">
        <v>17935</v>
      </c>
      <c r="K279" t="s">
        <v>17117</v>
      </c>
      <c r="L279">
        <v>1</v>
      </c>
      <c r="M279">
        <v>1366</v>
      </c>
      <c r="N279" t="s">
        <v>17936</v>
      </c>
    </row>
    <row r="280" spans="9:14">
      <c r="I280" t="s">
        <v>17937</v>
      </c>
      <c r="K280" t="s">
        <v>17117</v>
      </c>
      <c r="L280">
        <v>2</v>
      </c>
      <c r="M280" t="s">
        <v>17106</v>
      </c>
      <c r="N280" t="s">
        <v>17470</v>
      </c>
    </row>
    <row r="281" spans="9:14">
      <c r="I281" t="s">
        <v>17938</v>
      </c>
      <c r="L281">
        <v>3</v>
      </c>
      <c r="M281">
        <v>1328</v>
      </c>
      <c r="N281" t="s">
        <v>17939</v>
      </c>
    </row>
    <row r="282" spans="9:14">
      <c r="I282" t="s">
        <v>17940</v>
      </c>
      <c r="L282">
        <v>1</v>
      </c>
      <c r="M282" t="s">
        <v>17106</v>
      </c>
      <c r="N282" t="s">
        <v>17941</v>
      </c>
    </row>
    <row r="283" spans="9:14">
      <c r="I283" t="s">
        <v>17942</v>
      </c>
      <c r="L283">
        <v>1</v>
      </c>
      <c r="M283">
        <v>992</v>
      </c>
      <c r="N283" t="s">
        <v>17943</v>
      </c>
    </row>
    <row r="284" spans="9:14">
      <c r="I284" t="s">
        <v>17944</v>
      </c>
      <c r="K284" t="s">
        <v>17117</v>
      </c>
      <c r="L284">
        <v>2</v>
      </c>
      <c r="M284">
        <v>1016</v>
      </c>
      <c r="N284" t="s">
        <v>17945</v>
      </c>
    </row>
    <row r="285" spans="9:14">
      <c r="I285" t="s">
        <v>17946</v>
      </c>
      <c r="K285" t="s">
        <v>17117</v>
      </c>
      <c r="L285">
        <v>1</v>
      </c>
      <c r="M285">
        <v>1347</v>
      </c>
      <c r="N285" t="s">
        <v>17947</v>
      </c>
    </row>
    <row r="286" spans="9:14">
      <c r="I286" t="s">
        <v>17948</v>
      </c>
      <c r="K286" t="s">
        <v>17117</v>
      </c>
      <c r="L286">
        <v>1</v>
      </c>
      <c r="M286" t="s">
        <v>17106</v>
      </c>
      <c r="N286" t="s">
        <v>17470</v>
      </c>
    </row>
    <row r="287" spans="9:14">
      <c r="I287" t="s">
        <v>17949</v>
      </c>
      <c r="L287">
        <v>1</v>
      </c>
      <c r="M287">
        <v>1351</v>
      </c>
      <c r="N287" t="s">
        <v>17950</v>
      </c>
    </row>
    <row r="288" spans="9:14">
      <c r="I288" t="s">
        <v>17951</v>
      </c>
      <c r="L288">
        <v>1</v>
      </c>
      <c r="M288" t="s">
        <v>17106</v>
      </c>
      <c r="N288" t="s">
        <v>17952</v>
      </c>
    </row>
    <row r="289" spans="9:14">
      <c r="I289" t="s">
        <v>17953</v>
      </c>
      <c r="L289">
        <v>1</v>
      </c>
      <c r="M289" t="s">
        <v>17106</v>
      </c>
      <c r="N289" t="s">
        <v>17954</v>
      </c>
    </row>
  </sheetData>
  <pageMargins left="0.7" right="0.7" top="0.75" bottom="0.75" header="0.3" footer="0.3"/>
  <tableParts count="4">
    <tablePart r:id="rId1"/>
    <tablePart r:id="rId2"/>
    <tablePart r:id="rId3"/>
    <tablePart r:id="rId4"/>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sheetPr>
  <dimension ref="A1:AR2840"/>
  <sheetViews>
    <sheetView topLeftCell="AD1" zoomScale="115" zoomScaleNormal="115" workbookViewId="0">
      <selection activeCell="AR3" sqref="AR3:AR47"/>
    </sheetView>
  </sheetViews>
  <sheetFormatPr defaultRowHeight="15"/>
  <cols>
    <col min="1" max="1" width="36.5703125" bestFit="1" customWidth="1"/>
    <col min="2" max="2" width="20.42578125" bestFit="1" customWidth="1"/>
    <col min="3" max="3" width="11.42578125" bestFit="1" customWidth="1"/>
    <col min="5" max="5" width="26.28515625" customWidth="1"/>
    <col min="6" max="6" width="13.28515625" customWidth="1"/>
    <col min="7" max="7" width="13.5703125" customWidth="1"/>
    <col min="15" max="15" width="12.42578125" bestFit="1" customWidth="1"/>
  </cols>
  <sheetData>
    <row r="1" spans="1:44" ht="25.5">
      <c r="A1" s="884" t="s">
        <v>14581</v>
      </c>
      <c r="B1" s="884" t="s">
        <v>18228</v>
      </c>
      <c r="C1" s="884" t="s">
        <v>29295</v>
      </c>
      <c r="D1" s="884" t="s">
        <v>18229</v>
      </c>
      <c r="E1" s="884" t="s">
        <v>30396</v>
      </c>
      <c r="F1" s="884" t="s">
        <v>30395</v>
      </c>
      <c r="G1" s="885" t="s">
        <v>18209</v>
      </c>
      <c r="H1" s="884" t="s">
        <v>18201</v>
      </c>
      <c r="L1" s="1579" t="s">
        <v>18186</v>
      </c>
      <c r="M1" s="1579"/>
      <c r="N1" s="1579"/>
      <c r="O1" s="1579"/>
      <c r="P1" s="1579"/>
      <c r="Q1" s="1579"/>
      <c r="R1" s="1580"/>
    </row>
    <row r="2" spans="1:44" ht="21" thickBot="1">
      <c r="A2" s="886" t="s">
        <v>18598</v>
      </c>
      <c r="B2" s="887" t="s">
        <v>21946</v>
      </c>
      <c r="C2" s="888" t="s">
        <v>29296</v>
      </c>
      <c r="D2" s="885" t="str">
        <f t="shared" ref="D2:D65" si="0">IF((IFERROR(FIND("gp",B2,1),0)&gt;0),"gp",IF(IFERROR(FIND("sp",B2,1),0)&gt;1,"sp","cp"))</f>
        <v>gp</v>
      </c>
      <c r="E2" s="885" t="str">
        <f>SUBSTITUTE(B2," "&amp;D2,"",1)</f>
        <v>3</v>
      </c>
      <c r="F2" s="885">
        <f>IF(D2="gp",1,IF(D2="sp",0.1,0.01))</f>
        <v>1</v>
      </c>
      <c r="G2" s="885">
        <f>F2*E2</f>
        <v>3</v>
      </c>
      <c r="H2" s="885" t="s">
        <v>18593</v>
      </c>
      <c r="J2" t="str">
        <f>INDEX(L:L,MATCH(Таблиця91[[#This Row],[Item]],M:M,0),1)</f>
        <v>Rogues' Corner</v>
      </c>
      <c r="L2" s="272" t="s">
        <v>18201</v>
      </c>
      <c r="M2" s="272" t="s">
        <v>18202</v>
      </c>
      <c r="N2" s="272" t="s">
        <v>9701</v>
      </c>
      <c r="O2" s="272" t="s">
        <v>18203</v>
      </c>
      <c r="P2" s="272" t="s">
        <v>18204</v>
      </c>
      <c r="Q2" s="272" t="s">
        <v>16225</v>
      </c>
      <c r="R2" s="272" t="s">
        <v>16228</v>
      </c>
      <c r="T2" s="1184" t="s">
        <v>20929</v>
      </c>
      <c r="U2" s="1185"/>
      <c r="V2" s="1185"/>
      <c r="W2" s="1185"/>
      <c r="X2" s="1184" t="s">
        <v>20979</v>
      </c>
      <c r="Y2" s="1185"/>
      <c r="Z2" s="1185"/>
      <c r="AA2" s="1185"/>
      <c r="AB2" s="1185"/>
      <c r="AC2" s="1184" t="s">
        <v>20637</v>
      </c>
      <c r="AD2" s="1185"/>
      <c r="AE2" s="1185"/>
      <c r="AF2" s="1185"/>
      <c r="AG2" s="1184" t="s">
        <v>19594</v>
      </c>
      <c r="AH2" s="1185"/>
      <c r="AI2" s="1185"/>
      <c r="AJ2" s="1185"/>
      <c r="AK2" s="1184" t="s">
        <v>18800</v>
      </c>
      <c r="AL2" s="1185"/>
      <c r="AM2" s="1185"/>
      <c r="AN2" s="1185"/>
      <c r="AO2" s="1184" t="s">
        <v>18593</v>
      </c>
      <c r="AP2" s="1185"/>
      <c r="AQ2" s="1185"/>
    </row>
    <row r="3" spans="1:44" ht="15.75">
      <c r="A3" s="889" t="s">
        <v>18603</v>
      </c>
      <c r="B3" s="890" t="s">
        <v>14380</v>
      </c>
      <c r="C3" s="891" t="s">
        <v>29296</v>
      </c>
      <c r="D3" s="885" t="str">
        <f t="shared" si="0"/>
        <v>gp</v>
      </c>
      <c r="E3" s="885" t="str">
        <f t="shared" ref="E3:E66" si="1">SUBSTITUTE(B3," "&amp;D3,"",1)</f>
        <v>10</v>
      </c>
      <c r="F3" s="885">
        <f t="shared" ref="F3:F66" si="2">IF(D3="gp",1,IF(D3="sp",0.1,0.01))</f>
        <v>1</v>
      </c>
      <c r="G3" s="885">
        <f t="shared" ref="G3:G66" si="3">F3*E3</f>
        <v>10</v>
      </c>
      <c r="H3" s="885" t="s">
        <v>18593</v>
      </c>
      <c r="J3" t="str">
        <f>INDEX(L:L,MATCH(Таблиця91[[#This Row],[Item]],M:M,0),1)</f>
        <v>Rogues' Corner</v>
      </c>
      <c r="M3" s="222" t="s">
        <v>18223</v>
      </c>
      <c r="N3" s="222"/>
      <c r="O3" s="222"/>
      <c r="P3" s="222"/>
      <c r="Q3" s="273"/>
      <c r="R3" s="274"/>
      <c r="T3" s="414" t="s">
        <v>20930</v>
      </c>
      <c r="U3" s="415" t="s">
        <v>21836</v>
      </c>
      <c r="V3" s="416"/>
      <c r="W3" t="s">
        <v>20929</v>
      </c>
      <c r="X3" s="1593" t="s">
        <v>20980</v>
      </c>
      <c r="Y3" s="1594"/>
      <c r="Z3" s="1595"/>
      <c r="AA3" t="s">
        <v>20979</v>
      </c>
      <c r="AC3" s="414" t="s">
        <v>20638</v>
      </c>
      <c r="AD3" s="415" t="s">
        <v>18321</v>
      </c>
      <c r="AE3" s="416"/>
      <c r="AF3" s="1186" t="s">
        <v>20637</v>
      </c>
      <c r="AG3" s="414" t="s">
        <v>19595</v>
      </c>
      <c r="AH3" s="415" t="s">
        <v>14380</v>
      </c>
      <c r="AI3" s="416"/>
      <c r="AJ3" t="s">
        <v>19594</v>
      </c>
      <c r="AK3" s="414" t="s">
        <v>18740</v>
      </c>
      <c r="AL3" s="415" t="s">
        <v>14081</v>
      </c>
      <c r="AM3" s="416"/>
      <c r="AN3" t="s">
        <v>18800</v>
      </c>
      <c r="AO3" s="414" t="s">
        <v>18598</v>
      </c>
      <c r="AP3" s="415" t="s">
        <v>21946</v>
      </c>
      <c r="AQ3" s="416"/>
      <c r="AR3" t="s">
        <v>18593</v>
      </c>
    </row>
    <row r="4" spans="1:44" ht="18">
      <c r="A4" s="889" t="s">
        <v>18608</v>
      </c>
      <c r="B4" s="890" t="s">
        <v>14380</v>
      </c>
      <c r="C4" s="891" t="s">
        <v>29296</v>
      </c>
      <c r="D4" s="885" t="str">
        <f t="shared" si="0"/>
        <v>gp</v>
      </c>
      <c r="E4" s="885" t="str">
        <f t="shared" si="1"/>
        <v>10</v>
      </c>
      <c r="F4" s="885">
        <f t="shared" si="2"/>
        <v>1</v>
      </c>
      <c r="G4" s="885">
        <f t="shared" si="3"/>
        <v>10</v>
      </c>
      <c r="H4" s="885" t="s">
        <v>18593</v>
      </c>
      <c r="J4" t="str">
        <f>INDEX(L:L,MATCH(Таблиця91[[#This Row],[Item]],M:M,0),1)</f>
        <v>Rogues' Corner</v>
      </c>
      <c r="L4" t="s">
        <v>18223</v>
      </c>
      <c r="M4" s="1" t="s">
        <v>18241</v>
      </c>
      <c r="N4" s="1"/>
      <c r="O4" s="1">
        <v>1</v>
      </c>
      <c r="P4" s="1"/>
      <c r="Q4" s="26"/>
      <c r="R4" s="275">
        <f t="shared" ref="R4:R67" si="4">Q4*O4</f>
        <v>0</v>
      </c>
      <c r="T4" s="404" t="s">
        <v>20931</v>
      </c>
      <c r="U4" s="405" t="s">
        <v>21843</v>
      </c>
      <c r="V4" s="406"/>
      <c r="W4" s="548" t="s">
        <v>20929</v>
      </c>
      <c r="X4" s="404" t="s">
        <v>20981</v>
      </c>
      <c r="Y4" s="405" t="s">
        <v>21872</v>
      </c>
      <c r="Z4" s="406"/>
      <c r="AA4" s="548" t="s">
        <v>20979</v>
      </c>
      <c r="AC4" s="417" t="s">
        <v>22001</v>
      </c>
      <c r="AD4" s="405" t="s">
        <v>21836</v>
      </c>
      <c r="AE4" s="406"/>
      <c r="AF4" s="1186" t="s">
        <v>20637</v>
      </c>
      <c r="AG4" s="404" t="s">
        <v>19596</v>
      </c>
      <c r="AH4" s="405" t="s">
        <v>21846</v>
      </c>
      <c r="AI4" s="406"/>
      <c r="AJ4" s="548" t="s">
        <v>19594</v>
      </c>
      <c r="AK4" s="404" t="s">
        <v>18809</v>
      </c>
      <c r="AL4" s="405" t="s">
        <v>21836</v>
      </c>
      <c r="AM4" s="406"/>
      <c r="AN4" s="548" t="s">
        <v>18800</v>
      </c>
      <c r="AO4" s="404" t="s">
        <v>18603</v>
      </c>
      <c r="AP4" s="405" t="s">
        <v>14380</v>
      </c>
      <c r="AQ4" s="406"/>
      <c r="AR4" s="548" t="s">
        <v>18593</v>
      </c>
    </row>
    <row r="5" spans="1:44" ht="15.75">
      <c r="A5" s="889" t="s">
        <v>18613</v>
      </c>
      <c r="B5" s="890" t="s">
        <v>18321</v>
      </c>
      <c r="C5" s="891" t="s">
        <v>29296</v>
      </c>
      <c r="D5" s="885" t="str">
        <f>IF((IFERROR(FIND("gp",B5,1),0)&gt;0),"gp",IF(IFERROR(FIND("sp",B5,1),0)&gt;1,"sp","cp"))</f>
        <v>sp</v>
      </c>
      <c r="E5" s="885" t="str">
        <f t="shared" si="1"/>
        <v>1</v>
      </c>
      <c r="F5" s="885">
        <f t="shared" si="2"/>
        <v>0.1</v>
      </c>
      <c r="G5" s="885">
        <f t="shared" si="3"/>
        <v>0.1</v>
      </c>
      <c r="H5" s="885" t="s">
        <v>18593</v>
      </c>
      <c r="J5" t="str">
        <f>INDEX(L:L,MATCH(Таблиця91[[#This Row],[Item]],M:M,0),1)</f>
        <v>Rogues' Corner</v>
      </c>
      <c r="L5" t="s">
        <v>18223</v>
      </c>
      <c r="M5" s="1" t="s">
        <v>18260</v>
      </c>
      <c r="N5" s="1"/>
      <c r="O5" s="1">
        <v>0.8</v>
      </c>
      <c r="P5" s="1"/>
      <c r="Q5" s="26"/>
      <c r="R5" s="275">
        <f t="shared" si="4"/>
        <v>0</v>
      </c>
      <c r="T5" s="407" t="s">
        <v>20932</v>
      </c>
      <c r="U5" s="408" t="s">
        <v>21946</v>
      </c>
      <c r="V5" s="409"/>
      <c r="W5" s="548" t="s">
        <v>20929</v>
      </c>
      <c r="X5" s="407" t="s">
        <v>20982</v>
      </c>
      <c r="Y5" s="408" t="s">
        <v>18283</v>
      </c>
      <c r="Z5" s="409"/>
      <c r="AA5" s="548" t="s">
        <v>20979</v>
      </c>
      <c r="AC5" s="407" t="s">
        <v>20640</v>
      </c>
      <c r="AD5" s="408" t="s">
        <v>18319</v>
      </c>
      <c r="AE5" s="409"/>
      <c r="AF5" s="1186" t="s">
        <v>20637</v>
      </c>
      <c r="AG5" s="407" t="s">
        <v>19597</v>
      </c>
      <c r="AH5" s="408" t="s">
        <v>14380</v>
      </c>
      <c r="AI5" s="409"/>
      <c r="AJ5" s="548" t="s">
        <v>19594</v>
      </c>
      <c r="AK5" s="407" t="s">
        <v>18814</v>
      </c>
      <c r="AL5" s="408" t="s">
        <v>21993</v>
      </c>
      <c r="AM5" s="409"/>
      <c r="AN5" s="548" t="s">
        <v>18800</v>
      </c>
      <c r="AO5" s="407" t="s">
        <v>18608</v>
      </c>
      <c r="AP5" s="408" t="s">
        <v>14380</v>
      </c>
      <c r="AQ5" s="409"/>
      <c r="AR5" s="548" t="s">
        <v>18593</v>
      </c>
    </row>
    <row r="6" spans="1:44" ht="15.75">
      <c r="A6" s="889" t="s">
        <v>18619</v>
      </c>
      <c r="B6" s="890" t="s">
        <v>14220</v>
      </c>
      <c r="C6" s="891" t="s">
        <v>18513</v>
      </c>
      <c r="D6" s="885" t="str">
        <f t="shared" si="0"/>
        <v>gp</v>
      </c>
      <c r="E6" s="885" t="str">
        <f t="shared" si="1"/>
        <v>40</v>
      </c>
      <c r="F6" s="885">
        <f t="shared" si="2"/>
        <v>1</v>
      </c>
      <c r="G6" s="885">
        <f t="shared" si="3"/>
        <v>40</v>
      </c>
      <c r="H6" s="885" t="s">
        <v>18593</v>
      </c>
      <c r="J6" t="str">
        <f>INDEX(L:L,MATCH(Таблиця91[[#This Row],[Item]],M:M,0),1)</f>
        <v>Rogues' Corner</v>
      </c>
      <c r="L6" t="s">
        <v>18223</v>
      </c>
      <c r="M6" s="1" t="s">
        <v>18278</v>
      </c>
      <c r="N6" s="1"/>
      <c r="O6" s="1">
        <v>0.5</v>
      </c>
      <c r="P6" s="1"/>
      <c r="Q6" s="26"/>
      <c r="R6" s="275">
        <f t="shared" si="4"/>
        <v>0</v>
      </c>
      <c r="T6" s="404" t="s">
        <v>20933</v>
      </c>
      <c r="U6" s="405" t="s">
        <v>21973</v>
      </c>
      <c r="V6" s="406"/>
      <c r="W6" s="548" t="s">
        <v>20929</v>
      </c>
      <c r="X6" s="404" t="s">
        <v>20983</v>
      </c>
      <c r="Y6" s="405" t="s">
        <v>18321</v>
      </c>
      <c r="Z6" s="406"/>
      <c r="AA6" s="548" t="s">
        <v>20979</v>
      </c>
      <c r="AC6" s="404" t="s">
        <v>20641</v>
      </c>
      <c r="AD6" s="405" t="s">
        <v>18451</v>
      </c>
      <c r="AE6" s="406"/>
      <c r="AF6" s="1186" t="s">
        <v>20637</v>
      </c>
      <c r="AG6" s="404" t="s">
        <v>19598</v>
      </c>
      <c r="AH6" s="405" t="s">
        <v>21972</v>
      </c>
      <c r="AI6" s="406"/>
      <c r="AJ6" s="548" t="s">
        <v>19594</v>
      </c>
      <c r="AK6" s="404" t="s">
        <v>18818</v>
      </c>
      <c r="AL6" s="405" t="s">
        <v>21993</v>
      </c>
      <c r="AM6" s="406"/>
      <c r="AN6" s="548" t="s">
        <v>18800</v>
      </c>
      <c r="AO6" s="404" t="s">
        <v>18613</v>
      </c>
      <c r="AP6" s="405" t="s">
        <v>18321</v>
      </c>
      <c r="AQ6" s="406"/>
      <c r="AR6" s="548" t="s">
        <v>18593</v>
      </c>
    </row>
    <row r="7" spans="1:44" ht="18">
      <c r="A7" s="889" t="s">
        <v>18623</v>
      </c>
      <c r="B7" s="890" t="s">
        <v>21907</v>
      </c>
      <c r="C7" s="891" t="s">
        <v>29296</v>
      </c>
      <c r="D7" s="885" t="str">
        <f t="shared" si="0"/>
        <v>sp</v>
      </c>
      <c r="E7" s="885" t="str">
        <f t="shared" si="1"/>
        <v>7</v>
      </c>
      <c r="F7" s="885">
        <f t="shared" si="2"/>
        <v>0.1</v>
      </c>
      <c r="G7" s="885">
        <f t="shared" si="3"/>
        <v>0.70000000000000007</v>
      </c>
      <c r="H7" s="885" t="s">
        <v>18593</v>
      </c>
      <c r="J7" t="str">
        <f>INDEX(L:L,MATCH(Таблиця91[[#This Row],[Item]],M:M,0),1)</f>
        <v>Rogues' Corner</v>
      </c>
      <c r="L7" t="s">
        <v>18223</v>
      </c>
      <c r="M7" s="1" t="s">
        <v>18297</v>
      </c>
      <c r="N7" s="1"/>
      <c r="O7" s="1">
        <v>0.4</v>
      </c>
      <c r="P7" s="1"/>
      <c r="Q7" s="26"/>
      <c r="R7" s="275">
        <f t="shared" si="4"/>
        <v>0</v>
      </c>
      <c r="T7" s="407" t="s">
        <v>20934</v>
      </c>
      <c r="U7" s="408" t="s">
        <v>18496</v>
      </c>
      <c r="V7" s="409"/>
      <c r="W7" s="548" t="s">
        <v>20929</v>
      </c>
      <c r="X7" s="407" t="s">
        <v>20984</v>
      </c>
      <c r="Y7" s="408" t="s">
        <v>21925</v>
      </c>
      <c r="Z7" s="409"/>
      <c r="AA7" s="548" t="s">
        <v>20979</v>
      </c>
      <c r="AC7" s="418" t="s">
        <v>22002</v>
      </c>
      <c r="AD7" s="408" t="s">
        <v>18451</v>
      </c>
      <c r="AE7" s="409"/>
      <c r="AF7" s="1186" t="s">
        <v>20637</v>
      </c>
      <c r="AG7" s="407" t="s">
        <v>19599</v>
      </c>
      <c r="AH7" s="408" t="s">
        <v>21879</v>
      </c>
      <c r="AI7" s="409"/>
      <c r="AJ7" s="548" t="s">
        <v>19594</v>
      </c>
      <c r="AK7" s="407" t="s">
        <v>18822</v>
      </c>
      <c r="AL7" s="408" t="s">
        <v>21972</v>
      </c>
      <c r="AM7" s="409"/>
      <c r="AN7" s="548" t="s">
        <v>18800</v>
      </c>
      <c r="AO7" s="407" t="s">
        <v>18619</v>
      </c>
      <c r="AP7" s="408" t="s">
        <v>14220</v>
      </c>
      <c r="AQ7" s="409" t="s">
        <v>18513</v>
      </c>
      <c r="AR7" s="548" t="s">
        <v>18593</v>
      </c>
    </row>
    <row r="8" spans="1:44" ht="18">
      <c r="A8" s="889" t="s">
        <v>18627</v>
      </c>
      <c r="B8" s="890" t="s">
        <v>21946</v>
      </c>
      <c r="C8" s="891" t="s">
        <v>29296</v>
      </c>
      <c r="D8" s="885" t="str">
        <f t="shared" si="0"/>
        <v>gp</v>
      </c>
      <c r="E8" s="885" t="str">
        <f t="shared" si="1"/>
        <v>3</v>
      </c>
      <c r="F8" s="885">
        <f t="shared" si="2"/>
        <v>1</v>
      </c>
      <c r="G8" s="885">
        <f t="shared" si="3"/>
        <v>3</v>
      </c>
      <c r="H8" s="885" t="s">
        <v>18593</v>
      </c>
      <c r="J8" t="str">
        <f>INDEX(L:L,MATCH(Таблиця91[[#This Row],[Item]],M:M,0),1)</f>
        <v>Rogues' Corner</v>
      </c>
      <c r="L8" t="s">
        <v>18223</v>
      </c>
      <c r="M8" s="1" t="s">
        <v>18313</v>
      </c>
      <c r="N8" s="1"/>
      <c r="O8" s="1">
        <v>0.6</v>
      </c>
      <c r="P8" s="1"/>
      <c r="Q8" s="26"/>
      <c r="R8" s="275">
        <f t="shared" si="4"/>
        <v>0</v>
      </c>
      <c r="T8" s="404" t="s">
        <v>20935</v>
      </c>
      <c r="U8" s="405" t="s">
        <v>21836</v>
      </c>
      <c r="V8" s="406"/>
      <c r="W8" s="548" t="s">
        <v>20929</v>
      </c>
      <c r="X8" s="404" t="s">
        <v>20985</v>
      </c>
      <c r="Y8" s="405" t="s">
        <v>21973</v>
      </c>
      <c r="Z8" s="406"/>
      <c r="AA8" s="548" t="s">
        <v>20979</v>
      </c>
      <c r="AC8" s="417" t="s">
        <v>22003</v>
      </c>
      <c r="AD8" s="405" t="s">
        <v>14263</v>
      </c>
      <c r="AE8" s="406"/>
      <c r="AF8" s="1186" t="s">
        <v>20637</v>
      </c>
      <c r="AG8" s="404" t="s">
        <v>19600</v>
      </c>
      <c r="AH8" s="405" t="s">
        <v>21919</v>
      </c>
      <c r="AI8" s="406"/>
      <c r="AJ8" s="548" t="s">
        <v>19594</v>
      </c>
      <c r="AK8" s="404" t="s">
        <v>18826</v>
      </c>
      <c r="AL8" s="405" t="s">
        <v>22004</v>
      </c>
      <c r="AM8" s="406"/>
      <c r="AN8" s="548" t="s">
        <v>18800</v>
      </c>
      <c r="AO8" s="404" t="s">
        <v>18623</v>
      </c>
      <c r="AP8" s="405" t="s">
        <v>21907</v>
      </c>
      <c r="AQ8" s="406"/>
      <c r="AR8" s="548" t="s">
        <v>18593</v>
      </c>
    </row>
    <row r="9" spans="1:44" ht="18">
      <c r="A9" s="889" t="s">
        <v>18632</v>
      </c>
      <c r="B9" s="890" t="s">
        <v>18321</v>
      </c>
      <c r="C9" s="891" t="s">
        <v>29296</v>
      </c>
      <c r="D9" s="885" t="str">
        <f t="shared" si="0"/>
        <v>sp</v>
      </c>
      <c r="E9" s="885" t="str">
        <f t="shared" si="1"/>
        <v>1</v>
      </c>
      <c r="F9" s="885">
        <f t="shared" si="2"/>
        <v>0.1</v>
      </c>
      <c r="G9" s="885">
        <f t="shared" si="3"/>
        <v>0.1</v>
      </c>
      <c r="H9" s="885" t="s">
        <v>18593</v>
      </c>
      <c r="J9" t="str">
        <f>INDEX(L:L,MATCH(Таблиця91[[#This Row],[Item]],M:M,0),1)</f>
        <v>Rogues' Corner</v>
      </c>
      <c r="L9" t="s">
        <v>18223</v>
      </c>
      <c r="M9" s="1" t="s">
        <v>18332</v>
      </c>
      <c r="N9" s="1"/>
      <c r="O9" s="1">
        <v>5</v>
      </c>
      <c r="P9" s="1" t="s">
        <v>18333</v>
      </c>
      <c r="Q9" s="26"/>
      <c r="R9" s="275">
        <f t="shared" si="4"/>
        <v>0</v>
      </c>
      <c r="T9" s="407" t="s">
        <v>20936</v>
      </c>
      <c r="U9" s="408" t="s">
        <v>21946</v>
      </c>
      <c r="V9" s="409"/>
      <c r="W9" s="548" t="s">
        <v>20929</v>
      </c>
      <c r="X9" s="407" t="s">
        <v>20986</v>
      </c>
      <c r="Y9" s="408" t="s">
        <v>21846</v>
      </c>
      <c r="Z9" s="409"/>
      <c r="AA9" s="548" t="s">
        <v>20979</v>
      </c>
      <c r="AC9" s="418" t="s">
        <v>22005</v>
      </c>
      <c r="AD9" s="408" t="s">
        <v>14263</v>
      </c>
      <c r="AE9" s="409"/>
      <c r="AF9" s="1186" t="s">
        <v>20637</v>
      </c>
      <c r="AG9" s="407" t="s">
        <v>19601</v>
      </c>
      <c r="AH9" s="408" t="s">
        <v>18321</v>
      </c>
      <c r="AI9" s="409"/>
      <c r="AJ9" s="548" t="s">
        <v>19594</v>
      </c>
      <c r="AK9" s="407" t="s">
        <v>18829</v>
      </c>
      <c r="AL9" s="408" t="s">
        <v>18891</v>
      </c>
      <c r="AM9" s="409"/>
      <c r="AN9" s="548" t="s">
        <v>18800</v>
      </c>
      <c r="AO9" s="407" t="s">
        <v>18627</v>
      </c>
      <c r="AP9" s="408" t="s">
        <v>21946</v>
      </c>
      <c r="AQ9" s="409"/>
      <c r="AR9" s="548" t="s">
        <v>18593</v>
      </c>
    </row>
    <row r="10" spans="1:44" ht="18">
      <c r="A10" s="889" t="s">
        <v>18637</v>
      </c>
      <c r="B10" s="890" t="s">
        <v>18496</v>
      </c>
      <c r="C10" s="891" t="s">
        <v>29296</v>
      </c>
      <c r="D10" s="885" t="str">
        <f t="shared" si="0"/>
        <v>gp</v>
      </c>
      <c r="E10" s="885" t="str">
        <f t="shared" si="1"/>
        <v>2</v>
      </c>
      <c r="F10" s="885">
        <f t="shared" si="2"/>
        <v>1</v>
      </c>
      <c r="G10" s="885">
        <f t="shared" si="3"/>
        <v>2</v>
      </c>
      <c r="H10" s="885" t="s">
        <v>18593</v>
      </c>
      <c r="J10" t="str">
        <f>INDEX(L:L,MATCH(Таблиця91[[#This Row],[Item]],M:M,0),1)</f>
        <v>Rogues' Corner</v>
      </c>
      <c r="L10" t="s">
        <v>18223</v>
      </c>
      <c r="M10" s="1" t="s">
        <v>18350</v>
      </c>
      <c r="N10" s="1"/>
      <c r="O10" s="1">
        <v>10</v>
      </c>
      <c r="P10" s="1" t="s">
        <v>18351</v>
      </c>
      <c r="Q10" s="26"/>
      <c r="R10" s="275">
        <f t="shared" si="4"/>
        <v>0</v>
      </c>
      <c r="T10" s="404" t="s">
        <v>20937</v>
      </c>
      <c r="U10" s="405" t="s">
        <v>21946</v>
      </c>
      <c r="V10" s="406"/>
      <c r="W10" s="548" t="s">
        <v>20929</v>
      </c>
      <c r="X10" s="404" t="s">
        <v>20987</v>
      </c>
      <c r="Y10" s="405" t="s">
        <v>21836</v>
      </c>
      <c r="Z10" s="406"/>
      <c r="AA10" s="548" t="s">
        <v>20979</v>
      </c>
      <c r="AC10" s="417" t="s">
        <v>22006</v>
      </c>
      <c r="AD10" s="405" t="s">
        <v>18503</v>
      </c>
      <c r="AE10" s="406"/>
      <c r="AF10" s="1186" t="s">
        <v>20637</v>
      </c>
      <c r="AG10" s="404" t="s">
        <v>19602</v>
      </c>
      <c r="AH10" s="405" t="s">
        <v>22007</v>
      </c>
      <c r="AI10" s="406"/>
      <c r="AJ10" s="548" t="s">
        <v>19594</v>
      </c>
      <c r="AK10" s="404" t="s">
        <v>18834</v>
      </c>
      <c r="AL10" s="405" t="s">
        <v>14394</v>
      </c>
      <c r="AM10" s="406"/>
      <c r="AN10" s="548" t="s">
        <v>18800</v>
      </c>
      <c r="AO10" s="404" t="s">
        <v>18632</v>
      </c>
      <c r="AP10" s="405" t="s">
        <v>18321</v>
      </c>
      <c r="AQ10" s="406"/>
      <c r="AR10" s="548" t="s">
        <v>18593</v>
      </c>
    </row>
    <row r="11" spans="1:44" ht="18">
      <c r="A11" s="889" t="s">
        <v>18642</v>
      </c>
      <c r="B11" s="890" t="s">
        <v>21872</v>
      </c>
      <c r="C11" s="891" t="s">
        <v>29296</v>
      </c>
      <c r="D11" s="885" t="str">
        <f t="shared" si="0"/>
        <v>sp</v>
      </c>
      <c r="E11" s="885" t="str">
        <f t="shared" si="1"/>
        <v>8</v>
      </c>
      <c r="F11" s="885">
        <f t="shared" si="2"/>
        <v>0.1</v>
      </c>
      <c r="G11" s="885">
        <f t="shared" si="3"/>
        <v>0.8</v>
      </c>
      <c r="H11" s="885" t="s">
        <v>18593</v>
      </c>
      <c r="J11" t="str">
        <f>INDEX(L:L,MATCH(Таблиця91[[#This Row],[Item]],M:M,0),1)</f>
        <v>Rogues' Corner</v>
      </c>
      <c r="L11" t="s">
        <v>18223</v>
      </c>
      <c r="M11" s="1" t="s">
        <v>18367</v>
      </c>
      <c r="N11" s="1"/>
      <c r="O11" s="1">
        <v>3</v>
      </c>
      <c r="P11" s="1"/>
      <c r="Q11" s="26"/>
      <c r="R11" s="275">
        <f t="shared" si="4"/>
        <v>0</v>
      </c>
      <c r="T11" s="407" t="s">
        <v>20938</v>
      </c>
      <c r="U11" s="408" t="s">
        <v>21946</v>
      </c>
      <c r="V11" s="409"/>
      <c r="W11" s="548" t="s">
        <v>20929</v>
      </c>
      <c r="X11" s="407" t="s">
        <v>20988</v>
      </c>
      <c r="Y11" s="408" t="s">
        <v>21925</v>
      </c>
      <c r="Z11" s="409"/>
      <c r="AA11" s="548" t="s">
        <v>20979</v>
      </c>
      <c r="AC11" s="418" t="s">
        <v>22008</v>
      </c>
      <c r="AD11" s="408" t="s">
        <v>21843</v>
      </c>
      <c r="AE11" s="409"/>
      <c r="AF11" s="1186" t="s">
        <v>20637</v>
      </c>
      <c r="AG11" s="407" t="s">
        <v>19603</v>
      </c>
      <c r="AH11" s="408" t="s">
        <v>22009</v>
      </c>
      <c r="AI11" s="409"/>
      <c r="AJ11" s="548" t="s">
        <v>19594</v>
      </c>
      <c r="AK11" s="407" t="s">
        <v>18839</v>
      </c>
      <c r="AL11" s="408" t="s">
        <v>14220</v>
      </c>
      <c r="AM11" s="409"/>
      <c r="AN11" s="548" t="s">
        <v>18800</v>
      </c>
      <c r="AO11" s="407" t="s">
        <v>18637</v>
      </c>
      <c r="AP11" s="408" t="s">
        <v>18496</v>
      </c>
      <c r="AQ11" s="409"/>
      <c r="AR11" s="548" t="s">
        <v>18593</v>
      </c>
    </row>
    <row r="12" spans="1:44" ht="18">
      <c r="A12" s="889" t="s">
        <v>18645</v>
      </c>
      <c r="B12" s="890" t="s">
        <v>14451</v>
      </c>
      <c r="C12" s="891" t="s">
        <v>29296</v>
      </c>
      <c r="D12" s="885" t="str">
        <f t="shared" si="0"/>
        <v>gp</v>
      </c>
      <c r="E12" s="885" t="str">
        <f t="shared" si="1"/>
        <v>20</v>
      </c>
      <c r="F12" s="885">
        <f t="shared" si="2"/>
        <v>1</v>
      </c>
      <c r="G12" s="885">
        <f t="shared" si="3"/>
        <v>20</v>
      </c>
      <c r="H12" s="885" t="s">
        <v>18593</v>
      </c>
      <c r="J12" t="str">
        <f>INDEX(L:L,MATCH(Таблиця91[[#This Row],[Item]],M:M,0),1)</f>
        <v>Rogues' Corner</v>
      </c>
      <c r="L12" t="s">
        <v>18223</v>
      </c>
      <c r="M12" s="1" t="s">
        <v>18382</v>
      </c>
      <c r="N12" s="1"/>
      <c r="O12" s="1">
        <v>0.1</v>
      </c>
      <c r="P12" s="1"/>
      <c r="Q12" s="26"/>
      <c r="R12" s="275">
        <f t="shared" si="4"/>
        <v>0</v>
      </c>
      <c r="T12" s="404" t="s">
        <v>20939</v>
      </c>
      <c r="U12" s="405" t="s">
        <v>21946</v>
      </c>
      <c r="V12" s="406"/>
      <c r="W12" s="548" t="s">
        <v>20929</v>
      </c>
      <c r="X12" s="404" t="s">
        <v>20989</v>
      </c>
      <c r="Y12" s="405" t="s">
        <v>14451</v>
      </c>
      <c r="Z12" s="406"/>
      <c r="AA12" s="548" t="s">
        <v>20979</v>
      </c>
      <c r="AC12" s="417" t="s">
        <v>22010</v>
      </c>
      <c r="AD12" s="405" t="s">
        <v>18321</v>
      </c>
      <c r="AE12" s="406"/>
      <c r="AF12" s="1186" t="s">
        <v>20637</v>
      </c>
      <c r="AG12" s="404" t="s">
        <v>19604</v>
      </c>
      <c r="AH12" s="405" t="s">
        <v>22011</v>
      </c>
      <c r="AI12" s="406"/>
      <c r="AJ12" s="548" t="s">
        <v>19594</v>
      </c>
      <c r="AK12" s="404" t="s">
        <v>18842</v>
      </c>
      <c r="AL12" s="405" t="s">
        <v>22004</v>
      </c>
      <c r="AM12" s="406"/>
      <c r="AN12" s="548" t="s">
        <v>18800</v>
      </c>
      <c r="AO12" s="404" t="s">
        <v>18642</v>
      </c>
      <c r="AP12" s="405" t="s">
        <v>21872</v>
      </c>
      <c r="AQ12" s="406"/>
      <c r="AR12" s="548" t="s">
        <v>18593</v>
      </c>
    </row>
    <row r="13" spans="1:44" ht="18">
      <c r="A13" s="889" t="s">
        <v>18649</v>
      </c>
      <c r="B13" s="890" t="s">
        <v>14380</v>
      </c>
      <c r="C13" s="891" t="s">
        <v>29296</v>
      </c>
      <c r="D13" s="885" t="str">
        <f t="shared" si="0"/>
        <v>gp</v>
      </c>
      <c r="E13" s="885" t="str">
        <f t="shared" si="1"/>
        <v>10</v>
      </c>
      <c r="F13" s="885">
        <f t="shared" si="2"/>
        <v>1</v>
      </c>
      <c r="G13" s="885">
        <f t="shared" si="3"/>
        <v>10</v>
      </c>
      <c r="H13" s="885" t="s">
        <v>18593</v>
      </c>
      <c r="J13" t="str">
        <f>INDEX(L:L,MATCH(Таблиця91[[#This Row],[Item]],M:M,0),1)</f>
        <v>Rogues' Corner</v>
      </c>
      <c r="L13" t="s">
        <v>18223</v>
      </c>
      <c r="M13" s="1" t="s">
        <v>18396</v>
      </c>
      <c r="N13" s="1"/>
      <c r="O13" s="1">
        <v>7</v>
      </c>
      <c r="P13" s="1"/>
      <c r="Q13" s="26"/>
      <c r="R13" s="275">
        <f t="shared" si="4"/>
        <v>0</v>
      </c>
      <c r="T13" s="407" t="s">
        <v>20940</v>
      </c>
      <c r="U13" s="408" t="s">
        <v>21946</v>
      </c>
      <c r="V13" s="409"/>
      <c r="W13" s="548" t="s">
        <v>20929</v>
      </c>
      <c r="X13" s="407" t="s">
        <v>20990</v>
      </c>
      <c r="Y13" s="408" t="s">
        <v>14263</v>
      </c>
      <c r="Z13" s="409"/>
      <c r="AA13" s="548" t="s">
        <v>20979</v>
      </c>
      <c r="AC13" s="418" t="s">
        <v>22012</v>
      </c>
      <c r="AD13" s="408" t="s">
        <v>18782</v>
      </c>
      <c r="AE13" s="409"/>
      <c r="AF13" s="1186" t="s">
        <v>20637</v>
      </c>
      <c r="AG13" s="407" t="s">
        <v>19605</v>
      </c>
      <c r="AH13" s="408" t="s">
        <v>22013</v>
      </c>
      <c r="AI13" s="409"/>
      <c r="AJ13" s="548" t="s">
        <v>19594</v>
      </c>
      <c r="AK13" s="407" t="s">
        <v>18845</v>
      </c>
      <c r="AL13" s="408" t="s">
        <v>14220</v>
      </c>
      <c r="AM13" s="409"/>
      <c r="AN13" s="548" t="s">
        <v>18800</v>
      </c>
      <c r="AO13" s="407" t="s">
        <v>18645</v>
      </c>
      <c r="AP13" s="408" t="s">
        <v>14451</v>
      </c>
      <c r="AQ13" s="409"/>
      <c r="AR13" s="548" t="s">
        <v>18593</v>
      </c>
    </row>
    <row r="14" spans="1:44" ht="18">
      <c r="A14" s="889" t="s">
        <v>18654</v>
      </c>
      <c r="B14" s="890" t="s">
        <v>14380</v>
      </c>
      <c r="C14" s="891" t="s">
        <v>29296</v>
      </c>
      <c r="D14" s="885" t="str">
        <f t="shared" si="0"/>
        <v>gp</v>
      </c>
      <c r="E14" s="885" t="str">
        <f t="shared" si="1"/>
        <v>10</v>
      </c>
      <c r="F14" s="885">
        <f t="shared" si="2"/>
        <v>1</v>
      </c>
      <c r="G14" s="885">
        <f t="shared" si="3"/>
        <v>10</v>
      </c>
      <c r="H14" s="885" t="s">
        <v>18593</v>
      </c>
      <c r="J14" t="str">
        <f>INDEX(L:L,MATCH(Таблиця91[[#This Row],[Item]],M:M,0),1)</f>
        <v>Rogues' Corner</v>
      </c>
      <c r="L14" t="s">
        <v>18223</v>
      </c>
      <c r="M14" s="1" t="s">
        <v>18411</v>
      </c>
      <c r="N14" s="1"/>
      <c r="O14" s="1">
        <v>8</v>
      </c>
      <c r="P14" s="1" t="s">
        <v>18412</v>
      </c>
      <c r="Q14" s="26"/>
      <c r="R14" s="275">
        <f t="shared" si="4"/>
        <v>0</v>
      </c>
      <c r="T14" s="404" t="s">
        <v>20941</v>
      </c>
      <c r="U14" s="405" t="s">
        <v>22011</v>
      </c>
      <c r="V14" s="406"/>
      <c r="W14" s="548" t="s">
        <v>20929</v>
      </c>
      <c r="X14" s="404" t="s">
        <v>20991</v>
      </c>
      <c r="Y14" s="405" t="s">
        <v>18891</v>
      </c>
      <c r="Z14" s="406"/>
      <c r="AA14" s="548" t="s">
        <v>20979</v>
      </c>
      <c r="AC14" s="417" t="s">
        <v>22014</v>
      </c>
      <c r="AD14" s="405" t="s">
        <v>18503</v>
      </c>
      <c r="AE14" s="406"/>
      <c r="AF14" s="1186" t="s">
        <v>20637</v>
      </c>
      <c r="AG14" s="404" t="s">
        <v>19606</v>
      </c>
      <c r="AH14" s="405" t="s">
        <v>18451</v>
      </c>
      <c r="AI14" s="406"/>
      <c r="AJ14" s="548" t="s">
        <v>19594</v>
      </c>
      <c r="AK14" s="404" t="s">
        <v>18849</v>
      </c>
      <c r="AL14" s="405" t="s">
        <v>21972</v>
      </c>
      <c r="AM14" s="406"/>
      <c r="AN14" s="548" t="s">
        <v>18800</v>
      </c>
      <c r="AO14" s="404" t="s">
        <v>18649</v>
      </c>
      <c r="AP14" s="405" t="s">
        <v>14380</v>
      </c>
      <c r="AQ14" s="406"/>
      <c r="AR14" s="548" t="s">
        <v>18593</v>
      </c>
    </row>
    <row r="15" spans="1:44" ht="18">
      <c r="A15" s="889" t="s">
        <v>18659</v>
      </c>
      <c r="B15" s="890" t="s">
        <v>14081</v>
      </c>
      <c r="C15" s="891" t="s">
        <v>29296</v>
      </c>
      <c r="D15" s="885" t="str">
        <f t="shared" si="0"/>
        <v>gp</v>
      </c>
      <c r="E15" s="885" t="str">
        <f t="shared" si="1"/>
        <v>5</v>
      </c>
      <c r="F15" s="885">
        <f t="shared" si="2"/>
        <v>1</v>
      </c>
      <c r="G15" s="885">
        <f t="shared" si="3"/>
        <v>5</v>
      </c>
      <c r="H15" s="885" t="s">
        <v>18593</v>
      </c>
      <c r="J15" t="str">
        <f>INDEX(L:L,MATCH(Таблиця91[[#This Row],[Item]],M:M,0),1)</f>
        <v>Rogues' Corner</v>
      </c>
      <c r="L15" t="s">
        <v>18223</v>
      </c>
      <c r="M15" s="1" t="s">
        <v>18428</v>
      </c>
      <c r="N15" s="1"/>
      <c r="O15" s="1">
        <v>0.3</v>
      </c>
      <c r="P15" s="1"/>
      <c r="Q15" s="26"/>
      <c r="R15" s="275">
        <f t="shared" si="4"/>
        <v>0</v>
      </c>
      <c r="T15" s="407" t="s">
        <v>20942</v>
      </c>
      <c r="U15" s="408" t="s">
        <v>18321</v>
      </c>
      <c r="V15" s="409"/>
      <c r="W15" s="548" t="s">
        <v>20929</v>
      </c>
      <c r="X15" s="407" t="s">
        <v>20992</v>
      </c>
      <c r="Y15" s="408" t="s">
        <v>14081</v>
      </c>
      <c r="Z15" s="409"/>
      <c r="AA15" s="548" t="s">
        <v>20979</v>
      </c>
      <c r="AC15" s="418" t="s">
        <v>22015</v>
      </c>
      <c r="AD15" s="408" t="s">
        <v>21836</v>
      </c>
      <c r="AE15" s="409"/>
      <c r="AF15" s="1186" t="s">
        <v>20637</v>
      </c>
      <c r="AG15" s="407" t="s">
        <v>19607</v>
      </c>
      <c r="AH15" s="408" t="s">
        <v>22009</v>
      </c>
      <c r="AI15" s="409"/>
      <c r="AJ15" s="548" t="s">
        <v>19594</v>
      </c>
      <c r="AK15" s="407" t="s">
        <v>18853</v>
      </c>
      <c r="AL15" s="408" t="s">
        <v>21993</v>
      </c>
      <c r="AM15" s="409"/>
      <c r="AN15" s="548" t="s">
        <v>18800</v>
      </c>
      <c r="AO15" s="407" t="s">
        <v>18654</v>
      </c>
      <c r="AP15" s="408" t="s">
        <v>14380</v>
      </c>
      <c r="AQ15" s="409"/>
      <c r="AR15" s="548" t="s">
        <v>18593</v>
      </c>
    </row>
    <row r="16" spans="1:44" ht="18">
      <c r="A16" s="889" t="s">
        <v>18664</v>
      </c>
      <c r="B16" s="890" t="s">
        <v>21946</v>
      </c>
      <c r="C16" s="891" t="s">
        <v>29296</v>
      </c>
      <c r="D16" s="885" t="str">
        <f t="shared" si="0"/>
        <v>gp</v>
      </c>
      <c r="E16" s="885" t="str">
        <f t="shared" si="1"/>
        <v>3</v>
      </c>
      <c r="F16" s="885">
        <f t="shared" si="2"/>
        <v>1</v>
      </c>
      <c r="G16" s="885">
        <f t="shared" si="3"/>
        <v>3</v>
      </c>
      <c r="H16" s="885" t="s">
        <v>18593</v>
      </c>
      <c r="J16" t="str">
        <f>INDEX(L:L,MATCH(Таблиця91[[#This Row],[Item]],M:M,0),1)</f>
        <v>Rogues' Corner</v>
      </c>
      <c r="L16" t="s">
        <v>18223</v>
      </c>
      <c r="M16" s="1" t="s">
        <v>18445</v>
      </c>
      <c r="N16" s="1"/>
      <c r="O16" s="1">
        <v>0.1</v>
      </c>
      <c r="P16" s="1"/>
      <c r="Q16" s="26"/>
      <c r="R16" s="275">
        <f t="shared" si="4"/>
        <v>0</v>
      </c>
      <c r="T16" s="404" t="s">
        <v>20943</v>
      </c>
      <c r="U16" s="405" t="s">
        <v>18321</v>
      </c>
      <c r="V16" s="406"/>
      <c r="W16" s="548" t="s">
        <v>20929</v>
      </c>
      <c r="X16" s="404" t="s">
        <v>20993</v>
      </c>
      <c r="Y16" s="405" t="s">
        <v>21836</v>
      </c>
      <c r="Z16" s="406"/>
      <c r="AA16" s="548" t="s">
        <v>20979</v>
      </c>
      <c r="AC16" s="417" t="s">
        <v>22016</v>
      </c>
      <c r="AD16" s="405" t="s">
        <v>21946</v>
      </c>
      <c r="AE16" s="406"/>
      <c r="AF16" s="1186" t="s">
        <v>20637</v>
      </c>
      <c r="AG16" s="404" t="s">
        <v>19608</v>
      </c>
      <c r="AH16" s="405" t="s">
        <v>21856</v>
      </c>
      <c r="AI16" s="406"/>
      <c r="AJ16" s="548" t="s">
        <v>19594</v>
      </c>
      <c r="AK16" s="404" t="s">
        <v>18856</v>
      </c>
      <c r="AL16" s="405" t="s">
        <v>14220</v>
      </c>
      <c r="AM16" s="406"/>
      <c r="AN16" s="548" t="s">
        <v>18800</v>
      </c>
      <c r="AO16" s="404" t="s">
        <v>18659</v>
      </c>
      <c r="AP16" s="405" t="s">
        <v>14081</v>
      </c>
      <c r="AQ16" s="406"/>
      <c r="AR16" s="548" t="s">
        <v>18593</v>
      </c>
    </row>
    <row r="17" spans="1:44" ht="18">
      <c r="A17" s="889" t="s">
        <v>18669</v>
      </c>
      <c r="B17" s="890" t="s">
        <v>14380</v>
      </c>
      <c r="C17" s="891" t="s">
        <v>29296</v>
      </c>
      <c r="D17" s="885" t="str">
        <f t="shared" si="0"/>
        <v>gp</v>
      </c>
      <c r="E17" s="885" t="str">
        <f t="shared" si="1"/>
        <v>10</v>
      </c>
      <c r="F17" s="885">
        <f t="shared" si="2"/>
        <v>1</v>
      </c>
      <c r="G17" s="885">
        <f t="shared" si="3"/>
        <v>10</v>
      </c>
      <c r="H17" s="885" t="s">
        <v>18593</v>
      </c>
      <c r="J17" t="str">
        <f>INDEX(L:L,MATCH(Таблиця91[[#This Row],[Item]],M:M,0),1)</f>
        <v>Rogues' Corner</v>
      </c>
      <c r="L17" t="s">
        <v>18223</v>
      </c>
      <c r="M17" s="1" t="s">
        <v>18460</v>
      </c>
      <c r="N17" s="1"/>
      <c r="O17" s="1">
        <v>5</v>
      </c>
      <c r="P17" s="1"/>
      <c r="Q17" s="26"/>
      <c r="R17" s="275">
        <f t="shared" si="4"/>
        <v>0</v>
      </c>
      <c r="T17" s="407" t="s">
        <v>20944</v>
      </c>
      <c r="U17" s="408" t="s">
        <v>18283</v>
      </c>
      <c r="V17" s="409"/>
      <c r="W17" s="548" t="s">
        <v>20929</v>
      </c>
      <c r="X17" s="1581" t="s">
        <v>20994</v>
      </c>
      <c r="Y17" s="1582"/>
      <c r="Z17" s="1583"/>
      <c r="AA17" s="548" t="s">
        <v>20979</v>
      </c>
      <c r="AC17" s="418" t="s">
        <v>22017</v>
      </c>
      <c r="AD17" s="408" t="s">
        <v>18321</v>
      </c>
      <c r="AE17" s="409"/>
      <c r="AF17" s="1186" t="s">
        <v>20637</v>
      </c>
      <c r="AG17" s="407" t="s">
        <v>19609</v>
      </c>
      <c r="AH17" s="408" t="s">
        <v>22018</v>
      </c>
      <c r="AI17" s="409"/>
      <c r="AJ17" s="548" t="s">
        <v>19594</v>
      </c>
      <c r="AK17" s="407" t="s">
        <v>18859</v>
      </c>
      <c r="AL17" s="408" t="s">
        <v>21993</v>
      </c>
      <c r="AM17" s="409"/>
      <c r="AN17" s="548" t="s">
        <v>18800</v>
      </c>
      <c r="AO17" s="407" t="s">
        <v>18664</v>
      </c>
      <c r="AP17" s="408" t="s">
        <v>21946</v>
      </c>
      <c r="AQ17" s="409"/>
      <c r="AR17" s="548" t="s">
        <v>18593</v>
      </c>
    </row>
    <row r="18" spans="1:44" ht="15.75">
      <c r="A18" s="889" t="s">
        <v>18673</v>
      </c>
      <c r="B18" s="890" t="s">
        <v>21885</v>
      </c>
      <c r="C18" s="891" t="s">
        <v>29296</v>
      </c>
      <c r="D18" s="885" t="str">
        <f t="shared" si="0"/>
        <v>cp</v>
      </c>
      <c r="E18" s="885" t="str">
        <f t="shared" si="1"/>
        <v>6</v>
      </c>
      <c r="F18" s="885">
        <f t="shared" si="2"/>
        <v>0.01</v>
      </c>
      <c r="G18" s="885">
        <f t="shared" si="3"/>
        <v>0.06</v>
      </c>
      <c r="H18" s="885" t="s">
        <v>18593</v>
      </c>
      <c r="J18" t="str">
        <f>INDEX(L:L,MATCH(Таблиця91[[#This Row],[Item]],M:M,0),1)</f>
        <v>Rogues' Corner</v>
      </c>
      <c r="L18" t="s">
        <v>18223</v>
      </c>
      <c r="M18" s="1" t="s">
        <v>18473</v>
      </c>
      <c r="N18" s="1"/>
      <c r="O18" s="1">
        <v>8</v>
      </c>
      <c r="P18" s="1" t="s">
        <v>18412</v>
      </c>
      <c r="Q18" s="26"/>
      <c r="R18" s="275">
        <f t="shared" si="4"/>
        <v>0</v>
      </c>
      <c r="T18" s="404" t="s">
        <v>20945</v>
      </c>
      <c r="U18" s="405" t="s">
        <v>21836</v>
      </c>
      <c r="V18" s="406"/>
      <c r="W18" s="548" t="s">
        <v>20929</v>
      </c>
      <c r="X18" s="404" t="s">
        <v>20995</v>
      </c>
      <c r="Y18" s="405" t="s">
        <v>21973</v>
      </c>
      <c r="Z18" s="406"/>
      <c r="AA18" s="548" t="s">
        <v>20979</v>
      </c>
      <c r="AC18" s="1584" t="s">
        <v>20653</v>
      </c>
      <c r="AD18" s="1585"/>
      <c r="AE18" s="1586"/>
      <c r="AF18" s="1186" t="s">
        <v>20637</v>
      </c>
      <c r="AG18" s="404" t="s">
        <v>19610</v>
      </c>
      <c r="AH18" s="405" t="s">
        <v>13973</v>
      </c>
      <c r="AI18" s="406"/>
      <c r="AJ18" s="548" t="s">
        <v>19594</v>
      </c>
      <c r="AK18" s="404" t="s">
        <v>18862</v>
      </c>
      <c r="AL18" s="405" t="s">
        <v>18782</v>
      </c>
      <c r="AM18" s="406"/>
      <c r="AN18" s="548" t="s">
        <v>18800</v>
      </c>
      <c r="AO18" s="404" t="s">
        <v>18669</v>
      </c>
      <c r="AP18" s="405" t="s">
        <v>14380</v>
      </c>
      <c r="AQ18" s="406"/>
      <c r="AR18" s="548" t="s">
        <v>18593</v>
      </c>
    </row>
    <row r="19" spans="1:44" ht="15.75">
      <c r="A19" s="889" t="s">
        <v>18677</v>
      </c>
      <c r="B19" s="890" t="s">
        <v>21946</v>
      </c>
      <c r="C19" s="891" t="s">
        <v>29296</v>
      </c>
      <c r="D19" s="885" t="str">
        <f t="shared" si="0"/>
        <v>gp</v>
      </c>
      <c r="E19" s="885" t="str">
        <f t="shared" si="1"/>
        <v>3</v>
      </c>
      <c r="F19" s="885">
        <f t="shared" si="2"/>
        <v>1</v>
      </c>
      <c r="G19" s="885">
        <f t="shared" si="3"/>
        <v>3</v>
      </c>
      <c r="H19" s="885" t="s">
        <v>18593</v>
      </c>
      <c r="J19" t="str">
        <f>INDEX(L:L,MATCH(Таблиця91[[#This Row],[Item]],M:M,0),1)</f>
        <v>Rogues' Corner</v>
      </c>
      <c r="L19" t="s">
        <v>18223</v>
      </c>
      <c r="M19" s="1" t="s">
        <v>18482</v>
      </c>
      <c r="N19" s="1"/>
      <c r="O19" s="1">
        <v>10</v>
      </c>
      <c r="P19" s="1" t="s">
        <v>18483</v>
      </c>
      <c r="Q19" s="26"/>
      <c r="R19" s="275">
        <f t="shared" si="4"/>
        <v>0</v>
      </c>
      <c r="T19" s="407" t="s">
        <v>20946</v>
      </c>
      <c r="U19" s="408" t="s">
        <v>18451</v>
      </c>
      <c r="V19" s="409"/>
      <c r="W19" s="548" t="s">
        <v>20929</v>
      </c>
      <c r="X19" s="407" t="s">
        <v>20996</v>
      </c>
      <c r="Y19" s="408" t="s">
        <v>14263</v>
      </c>
      <c r="Z19" s="409"/>
      <c r="AA19" s="548" t="s">
        <v>20979</v>
      </c>
      <c r="AC19" s="407" t="s">
        <v>20654</v>
      </c>
      <c r="AD19" s="408" t="s">
        <v>21967</v>
      </c>
      <c r="AE19" s="409"/>
      <c r="AF19" s="1186" t="s">
        <v>20637</v>
      </c>
      <c r="AG19" s="407" t="s">
        <v>19611</v>
      </c>
      <c r="AH19" s="408" t="s">
        <v>14380</v>
      </c>
      <c r="AI19" s="409"/>
      <c r="AJ19" s="548" t="s">
        <v>19594</v>
      </c>
      <c r="AK19" s="407" t="s">
        <v>18866</v>
      </c>
      <c r="AL19" s="408" t="s">
        <v>18373</v>
      </c>
      <c r="AM19" s="409"/>
      <c r="AN19" s="548" t="s">
        <v>18800</v>
      </c>
      <c r="AO19" s="407" t="s">
        <v>18673</v>
      </c>
      <c r="AP19" s="408" t="s">
        <v>21885</v>
      </c>
      <c r="AQ19" s="409"/>
      <c r="AR19" s="548" t="s">
        <v>18593</v>
      </c>
    </row>
    <row r="20" spans="1:44" ht="15.75">
      <c r="A20" s="889" t="s">
        <v>18682</v>
      </c>
      <c r="B20" s="890" t="s">
        <v>14263</v>
      </c>
      <c r="C20" s="891" t="s">
        <v>29296</v>
      </c>
      <c r="D20" s="885" t="str">
        <f t="shared" si="0"/>
        <v>gp</v>
      </c>
      <c r="E20" s="885" t="str">
        <f t="shared" si="1"/>
        <v>15</v>
      </c>
      <c r="F20" s="885">
        <f t="shared" si="2"/>
        <v>1</v>
      </c>
      <c r="G20" s="885">
        <f t="shared" si="3"/>
        <v>15</v>
      </c>
      <c r="H20" s="885" t="s">
        <v>18593</v>
      </c>
      <c r="J20" t="str">
        <f>INDEX(L:L,MATCH(Таблиця91[[#This Row],[Item]],M:M,0),1)</f>
        <v>Rogues' Corner</v>
      </c>
      <c r="L20" t="s">
        <v>18223</v>
      </c>
      <c r="M20" s="1" t="s">
        <v>18490</v>
      </c>
      <c r="N20" s="1"/>
      <c r="O20" s="1">
        <v>0.2</v>
      </c>
      <c r="P20" s="1"/>
      <c r="Q20" s="26"/>
      <c r="R20" s="275">
        <f t="shared" si="4"/>
        <v>0</v>
      </c>
      <c r="T20" s="404" t="s">
        <v>20947</v>
      </c>
      <c r="U20" s="405" t="s">
        <v>21846</v>
      </c>
      <c r="V20" s="406"/>
      <c r="W20" s="548" t="s">
        <v>20929</v>
      </c>
      <c r="X20" s="404" t="s">
        <v>20997</v>
      </c>
      <c r="Y20" s="405" t="s">
        <v>21843</v>
      </c>
      <c r="Z20" s="406"/>
      <c r="AA20" s="548" t="s">
        <v>20979</v>
      </c>
      <c r="AC20" s="404" t="s">
        <v>20655</v>
      </c>
      <c r="AD20" s="405" t="s">
        <v>21967</v>
      </c>
      <c r="AE20" s="406"/>
      <c r="AF20" s="1186" t="s">
        <v>20637</v>
      </c>
      <c r="AG20" s="404" t="s">
        <v>19612</v>
      </c>
      <c r="AH20" s="405" t="s">
        <v>14081</v>
      </c>
      <c r="AI20" s="406"/>
      <c r="AJ20" s="548" t="s">
        <v>19594</v>
      </c>
      <c r="AK20" s="404" t="s">
        <v>18870</v>
      </c>
      <c r="AL20" s="405" t="s">
        <v>18891</v>
      </c>
      <c r="AM20" s="406"/>
      <c r="AN20" s="548" t="s">
        <v>18800</v>
      </c>
      <c r="AO20" s="404" t="s">
        <v>18677</v>
      </c>
      <c r="AP20" s="405" t="s">
        <v>21946</v>
      </c>
      <c r="AQ20" s="406"/>
      <c r="AR20" s="548" t="s">
        <v>18593</v>
      </c>
    </row>
    <row r="21" spans="1:44" ht="15.75">
      <c r="A21" s="889" t="s">
        <v>18687</v>
      </c>
      <c r="B21" s="890" t="s">
        <v>14081</v>
      </c>
      <c r="C21" s="891" t="s">
        <v>29296</v>
      </c>
      <c r="D21" s="885" t="str">
        <f t="shared" si="0"/>
        <v>gp</v>
      </c>
      <c r="E21" s="885" t="str">
        <f t="shared" si="1"/>
        <v>5</v>
      </c>
      <c r="F21" s="885">
        <f t="shared" si="2"/>
        <v>1</v>
      </c>
      <c r="G21" s="885">
        <f t="shared" si="3"/>
        <v>5</v>
      </c>
      <c r="H21" s="885" t="s">
        <v>18593</v>
      </c>
      <c r="J21" t="str">
        <f>INDEX(L:L,MATCH(Таблиця91[[#This Row],[Item]],M:M,0),1)</f>
        <v>Rogues' Corner</v>
      </c>
      <c r="L21" t="s">
        <v>18223</v>
      </c>
      <c r="M21" s="1" t="s">
        <v>18497</v>
      </c>
      <c r="N21" s="1"/>
      <c r="O21" s="1">
        <v>4</v>
      </c>
      <c r="P21" s="1" t="s">
        <v>18333</v>
      </c>
      <c r="Q21" s="26"/>
      <c r="R21" s="275">
        <f t="shared" si="4"/>
        <v>0</v>
      </c>
      <c r="T21" s="407" t="s">
        <v>20948</v>
      </c>
      <c r="U21" s="408" t="s">
        <v>21836</v>
      </c>
      <c r="V21" s="409"/>
      <c r="W21" s="548" t="s">
        <v>20929</v>
      </c>
      <c r="X21" s="407" t="s">
        <v>20998</v>
      </c>
      <c r="Y21" s="408" t="s">
        <v>22019</v>
      </c>
      <c r="Z21" s="409"/>
      <c r="AA21" s="548" t="s">
        <v>20979</v>
      </c>
      <c r="AC21" s="407" t="s">
        <v>20656</v>
      </c>
      <c r="AD21" s="408" t="s">
        <v>14081</v>
      </c>
      <c r="AE21" s="409"/>
      <c r="AF21" s="1186" t="s">
        <v>20637</v>
      </c>
      <c r="AG21" s="407" t="s">
        <v>19613</v>
      </c>
      <c r="AH21" s="408" t="s">
        <v>14081</v>
      </c>
      <c r="AI21" s="409"/>
      <c r="AJ21" s="548" t="s">
        <v>19594</v>
      </c>
      <c r="AK21" s="407" t="s">
        <v>18873</v>
      </c>
      <c r="AL21" s="408" t="s">
        <v>18782</v>
      </c>
      <c r="AM21" s="409"/>
      <c r="AN21" s="548" t="s">
        <v>18800</v>
      </c>
      <c r="AO21" s="407" t="s">
        <v>18682</v>
      </c>
      <c r="AP21" s="408" t="s">
        <v>14263</v>
      </c>
      <c r="AQ21" s="409"/>
      <c r="AR21" s="548" t="s">
        <v>18593</v>
      </c>
    </row>
    <row r="22" spans="1:44" ht="15.75">
      <c r="A22" s="889" t="s">
        <v>18691</v>
      </c>
      <c r="B22" s="890" t="s">
        <v>14081</v>
      </c>
      <c r="C22" s="891" t="s">
        <v>29296</v>
      </c>
      <c r="D22" s="885" t="str">
        <f t="shared" si="0"/>
        <v>gp</v>
      </c>
      <c r="E22" s="885" t="str">
        <f t="shared" si="1"/>
        <v>5</v>
      </c>
      <c r="F22" s="885">
        <f t="shared" si="2"/>
        <v>1</v>
      </c>
      <c r="G22" s="885">
        <f t="shared" si="3"/>
        <v>5</v>
      </c>
      <c r="H22" s="885" t="s">
        <v>18593</v>
      </c>
      <c r="J22" t="str">
        <f>INDEX(L:L,MATCH(Таблиця91[[#This Row],[Item]],M:M,0),1)</f>
        <v>Rogues' Corner</v>
      </c>
      <c r="L22" t="s">
        <v>18223</v>
      </c>
      <c r="M22" s="1" t="s">
        <v>18504</v>
      </c>
      <c r="N22" s="1"/>
      <c r="O22" s="1">
        <v>3</v>
      </c>
      <c r="P22" s="1" t="s">
        <v>18505</v>
      </c>
      <c r="Q22" s="26"/>
      <c r="R22" s="275">
        <f t="shared" si="4"/>
        <v>0</v>
      </c>
      <c r="T22" s="404" t="s">
        <v>20949</v>
      </c>
      <c r="U22" s="405" t="s">
        <v>21836</v>
      </c>
      <c r="V22" s="406"/>
      <c r="W22" s="548" t="s">
        <v>20929</v>
      </c>
      <c r="X22" s="404" t="s">
        <v>20999</v>
      </c>
      <c r="Y22" s="405" t="s">
        <v>18388</v>
      </c>
      <c r="Z22" s="406"/>
      <c r="AA22" s="548" t="s">
        <v>20979</v>
      </c>
      <c r="AC22" s="404" t="s">
        <v>20657</v>
      </c>
      <c r="AD22" s="405" t="s">
        <v>14081</v>
      </c>
      <c r="AE22" s="406"/>
      <c r="AF22" s="1186" t="s">
        <v>20637</v>
      </c>
      <c r="AG22" s="404" t="s">
        <v>19614</v>
      </c>
      <c r="AH22" s="405" t="s">
        <v>14263</v>
      </c>
      <c r="AI22" s="406"/>
      <c r="AJ22" s="548" t="s">
        <v>19594</v>
      </c>
      <c r="AK22" s="404" t="s">
        <v>18877</v>
      </c>
      <c r="AL22" s="405" t="s">
        <v>13973</v>
      </c>
      <c r="AM22" s="406"/>
      <c r="AN22" s="548" t="s">
        <v>18800</v>
      </c>
      <c r="AO22" s="404" t="s">
        <v>18687</v>
      </c>
      <c r="AP22" s="405" t="s">
        <v>14081</v>
      </c>
      <c r="AQ22" s="406"/>
      <c r="AR22" s="548" t="s">
        <v>18593</v>
      </c>
    </row>
    <row r="23" spans="1:44" ht="15.75">
      <c r="A23" s="889" t="s">
        <v>18694</v>
      </c>
      <c r="B23" s="890" t="s">
        <v>22004</v>
      </c>
      <c r="C23" s="891" t="s">
        <v>29296</v>
      </c>
      <c r="D23" s="885" t="str">
        <f t="shared" si="0"/>
        <v>gp</v>
      </c>
      <c r="E23" s="885" t="str">
        <f t="shared" si="1"/>
        <v>45</v>
      </c>
      <c r="F23" s="885">
        <f t="shared" si="2"/>
        <v>1</v>
      </c>
      <c r="G23" s="885">
        <f t="shared" si="3"/>
        <v>45</v>
      </c>
      <c r="H23" s="885" t="s">
        <v>18593</v>
      </c>
      <c r="J23" t="str">
        <f>INDEX(L:L,MATCH(Таблиця91[[#This Row],[Item]],M:M,0),1)</f>
        <v>Rogues' Corner</v>
      </c>
      <c r="L23" t="s">
        <v>18223</v>
      </c>
      <c r="M23" s="1" t="s">
        <v>18512</v>
      </c>
      <c r="N23" s="1"/>
      <c r="O23" s="1">
        <v>10</v>
      </c>
      <c r="P23" s="1" t="s">
        <v>18513</v>
      </c>
      <c r="Q23" s="26"/>
      <c r="R23" s="275">
        <f t="shared" si="4"/>
        <v>0</v>
      </c>
      <c r="T23" s="407" t="s">
        <v>20950</v>
      </c>
      <c r="U23" s="408" t="s">
        <v>21836</v>
      </c>
      <c r="V23" s="409"/>
      <c r="W23" s="548" t="s">
        <v>20929</v>
      </c>
      <c r="X23" s="407" t="s">
        <v>21000</v>
      </c>
      <c r="Y23" s="408" t="s">
        <v>14451</v>
      </c>
      <c r="Z23" s="409"/>
      <c r="AA23" s="548" t="s">
        <v>20979</v>
      </c>
      <c r="AC23" s="407" t="s">
        <v>20658</v>
      </c>
      <c r="AD23" s="408" t="s">
        <v>14081</v>
      </c>
      <c r="AE23" s="409"/>
      <c r="AF23" s="1186" t="s">
        <v>20637</v>
      </c>
      <c r="AG23" s="407" t="s">
        <v>19615</v>
      </c>
      <c r="AH23" s="408" t="s">
        <v>18283</v>
      </c>
      <c r="AI23" s="409"/>
      <c r="AJ23" s="548" t="s">
        <v>19594</v>
      </c>
      <c r="AK23" s="407" t="s">
        <v>18880</v>
      </c>
      <c r="AL23" s="408" t="s">
        <v>22020</v>
      </c>
      <c r="AM23" s="409"/>
      <c r="AN23" s="548" t="s">
        <v>18800</v>
      </c>
      <c r="AO23" s="407" t="s">
        <v>18691</v>
      </c>
      <c r="AP23" s="408" t="s">
        <v>14081</v>
      </c>
      <c r="AQ23" s="409"/>
      <c r="AR23" s="548" t="s">
        <v>18593</v>
      </c>
    </row>
    <row r="24" spans="1:44" ht="15.75">
      <c r="A24" s="889" t="s">
        <v>18698</v>
      </c>
      <c r="B24" s="890" t="s">
        <v>18283</v>
      </c>
      <c r="C24" s="891" t="s">
        <v>29296</v>
      </c>
      <c r="D24" s="885" t="str">
        <f t="shared" si="0"/>
        <v>sp</v>
      </c>
      <c r="E24" s="885" t="str">
        <f t="shared" si="1"/>
        <v>5</v>
      </c>
      <c r="F24" s="885">
        <f t="shared" si="2"/>
        <v>0.1</v>
      </c>
      <c r="G24" s="885">
        <f t="shared" si="3"/>
        <v>0.5</v>
      </c>
      <c r="H24" s="885" t="s">
        <v>18593</v>
      </c>
      <c r="J24" t="str">
        <f>INDEX(L:L,MATCH(Таблиця91[[#This Row],[Item]],M:M,0),1)</f>
        <v>Rogues' Corner</v>
      </c>
      <c r="L24" t="s">
        <v>18223</v>
      </c>
      <c r="M24" s="1" t="s">
        <v>18519</v>
      </c>
      <c r="N24" s="1"/>
      <c r="O24" s="1">
        <v>8</v>
      </c>
      <c r="P24" s="1"/>
      <c r="Q24" s="26"/>
      <c r="R24" s="275">
        <f t="shared" si="4"/>
        <v>0</v>
      </c>
      <c r="T24" s="404" t="s">
        <v>20951</v>
      </c>
      <c r="U24" s="405" t="s">
        <v>21836</v>
      </c>
      <c r="V24" s="406"/>
      <c r="W24" s="548" t="s">
        <v>20929</v>
      </c>
      <c r="X24" s="1584" t="s">
        <v>21001</v>
      </c>
      <c r="Y24" s="1585"/>
      <c r="Z24" s="1586"/>
      <c r="AA24" s="548" t="s">
        <v>20979</v>
      </c>
      <c r="AC24" s="404" t="s">
        <v>20659</v>
      </c>
      <c r="AD24" s="405" t="s">
        <v>21836</v>
      </c>
      <c r="AE24" s="406"/>
      <c r="AF24" s="1186" t="s">
        <v>20637</v>
      </c>
      <c r="AG24" s="404" t="s">
        <v>19616</v>
      </c>
      <c r="AH24" s="405" t="s">
        <v>18321</v>
      </c>
      <c r="AI24" s="406"/>
      <c r="AJ24" s="548" t="s">
        <v>19594</v>
      </c>
      <c r="AK24" s="404" t="s">
        <v>18883</v>
      </c>
      <c r="AL24" s="405" t="s">
        <v>14220</v>
      </c>
      <c r="AM24" s="406"/>
      <c r="AN24" s="548" t="s">
        <v>18800</v>
      </c>
      <c r="AO24" s="404" t="s">
        <v>18694</v>
      </c>
      <c r="AP24" s="405" t="s">
        <v>22004</v>
      </c>
      <c r="AQ24" s="406"/>
      <c r="AR24" s="548" t="s">
        <v>18593</v>
      </c>
    </row>
    <row r="25" spans="1:44" ht="15.75">
      <c r="A25" s="889" t="s">
        <v>18703</v>
      </c>
      <c r="B25" s="890" t="s">
        <v>14220</v>
      </c>
      <c r="C25" s="891" t="s">
        <v>29296</v>
      </c>
      <c r="D25" s="885" t="str">
        <f t="shared" si="0"/>
        <v>gp</v>
      </c>
      <c r="E25" s="885" t="str">
        <f t="shared" si="1"/>
        <v>40</v>
      </c>
      <c r="F25" s="885">
        <f t="shared" si="2"/>
        <v>1</v>
      </c>
      <c r="G25" s="885">
        <f t="shared" si="3"/>
        <v>40</v>
      </c>
      <c r="H25" s="885" t="s">
        <v>18593</v>
      </c>
      <c r="J25" t="str">
        <f>INDEX(L:L,MATCH(Таблиця91[[#This Row],[Item]],M:M,0),1)</f>
        <v>Rogues' Corner</v>
      </c>
      <c r="L25" t="s">
        <v>18223</v>
      </c>
      <c r="M25" s="1" t="s">
        <v>18526</v>
      </c>
      <c r="N25" s="1"/>
      <c r="O25" s="1">
        <v>12</v>
      </c>
      <c r="P25" s="1"/>
      <c r="Q25" s="26"/>
      <c r="R25" s="275">
        <f t="shared" si="4"/>
        <v>0</v>
      </c>
      <c r="T25" s="407" t="s">
        <v>20952</v>
      </c>
      <c r="U25" s="408" t="s">
        <v>21946</v>
      </c>
      <c r="V25" s="409"/>
      <c r="W25" s="548" t="s">
        <v>20929</v>
      </c>
      <c r="X25" s="407" t="s">
        <v>21002</v>
      </c>
      <c r="Y25" s="408" t="s">
        <v>22011</v>
      </c>
      <c r="Z25" s="409" t="s">
        <v>21003</v>
      </c>
      <c r="AA25" s="548" t="s">
        <v>20979</v>
      </c>
      <c r="AC25" s="407" t="s">
        <v>20660</v>
      </c>
      <c r="AD25" s="408" t="s">
        <v>21946</v>
      </c>
      <c r="AE25" s="409"/>
      <c r="AF25" s="1186" t="s">
        <v>20637</v>
      </c>
      <c r="AG25" s="407" t="s">
        <v>19617</v>
      </c>
      <c r="AH25" s="408" t="s">
        <v>18321</v>
      </c>
      <c r="AI25" s="409"/>
      <c r="AJ25" s="548" t="s">
        <v>19594</v>
      </c>
      <c r="AK25" s="407" t="s">
        <v>18887</v>
      </c>
      <c r="AL25" s="408" t="s">
        <v>22021</v>
      </c>
      <c r="AM25" s="409"/>
      <c r="AN25" s="548" t="s">
        <v>18800</v>
      </c>
      <c r="AO25" s="407" t="s">
        <v>18698</v>
      </c>
      <c r="AP25" s="408" t="s">
        <v>18283</v>
      </c>
      <c r="AQ25" s="409"/>
      <c r="AR25" s="548" t="s">
        <v>18593</v>
      </c>
    </row>
    <row r="26" spans="1:44" ht="15.75">
      <c r="A26" s="889" t="s">
        <v>18708</v>
      </c>
      <c r="B26" s="890" t="s">
        <v>14081</v>
      </c>
      <c r="C26" s="891" t="s">
        <v>29296</v>
      </c>
      <c r="D26" s="885" t="str">
        <f t="shared" si="0"/>
        <v>gp</v>
      </c>
      <c r="E26" s="885" t="str">
        <f t="shared" si="1"/>
        <v>5</v>
      </c>
      <c r="F26" s="885">
        <f t="shared" si="2"/>
        <v>1</v>
      </c>
      <c r="G26" s="885">
        <f t="shared" si="3"/>
        <v>5</v>
      </c>
      <c r="H26" s="885" t="s">
        <v>18593</v>
      </c>
      <c r="J26" t="str">
        <f>INDEX(L:L,MATCH(Таблиця91[[#This Row],[Item]],M:M,0),1)</f>
        <v>Rogues' Corner</v>
      </c>
      <c r="L26" t="s">
        <v>18223</v>
      </c>
      <c r="M26" s="1" t="s">
        <v>18532</v>
      </c>
      <c r="N26" s="1"/>
      <c r="O26" s="1">
        <v>4</v>
      </c>
      <c r="P26" s="1" t="s">
        <v>18333</v>
      </c>
      <c r="Q26" s="26"/>
      <c r="R26" s="276">
        <f t="shared" si="4"/>
        <v>0</v>
      </c>
      <c r="T26" s="404" t="s">
        <v>20953</v>
      </c>
      <c r="U26" s="405" t="s">
        <v>14081</v>
      </c>
      <c r="V26" s="406"/>
      <c r="W26" s="548" t="s">
        <v>20929</v>
      </c>
      <c r="X26" s="404" t="s">
        <v>21004</v>
      </c>
      <c r="Y26" s="405" t="s">
        <v>18319</v>
      </c>
      <c r="Z26" s="406" t="s">
        <v>21005</v>
      </c>
      <c r="AA26" s="548" t="s">
        <v>20979</v>
      </c>
      <c r="AC26" s="404" t="s">
        <v>20661</v>
      </c>
      <c r="AD26" s="405" t="s">
        <v>21879</v>
      </c>
      <c r="AE26" s="406"/>
      <c r="AF26" s="1186" t="s">
        <v>20637</v>
      </c>
      <c r="AG26" s="404" t="s">
        <v>19618</v>
      </c>
      <c r="AH26" s="405" t="s">
        <v>18321</v>
      </c>
      <c r="AI26" s="406"/>
      <c r="AJ26" s="548" t="s">
        <v>19594</v>
      </c>
      <c r="AK26" s="404" t="s">
        <v>18889</v>
      </c>
      <c r="AL26" s="405" t="s">
        <v>21977</v>
      </c>
      <c r="AM26" s="406"/>
      <c r="AN26" s="548" t="s">
        <v>18800</v>
      </c>
      <c r="AO26" s="404" t="s">
        <v>18703</v>
      </c>
      <c r="AP26" s="405" t="s">
        <v>14220</v>
      </c>
      <c r="AQ26" s="406"/>
      <c r="AR26" s="548" t="s">
        <v>18593</v>
      </c>
    </row>
    <row r="27" spans="1:44" ht="15.75">
      <c r="A27" s="889" t="s">
        <v>18713</v>
      </c>
      <c r="B27" s="890" t="s">
        <v>14081</v>
      </c>
      <c r="C27" s="891" t="s">
        <v>29296</v>
      </c>
      <c r="D27" s="885" t="str">
        <f t="shared" si="0"/>
        <v>gp</v>
      </c>
      <c r="E27" s="885" t="str">
        <f t="shared" si="1"/>
        <v>5</v>
      </c>
      <c r="F27" s="885">
        <f t="shared" si="2"/>
        <v>1</v>
      </c>
      <c r="G27" s="885">
        <f t="shared" si="3"/>
        <v>5</v>
      </c>
      <c r="H27" s="885" t="s">
        <v>18593</v>
      </c>
      <c r="J27" t="str">
        <f>INDEX(L:L,MATCH(Таблиця91[[#This Row],[Item]],M:M,0),1)</f>
        <v>Rogues' Corner</v>
      </c>
      <c r="L27" t="s">
        <v>18223</v>
      </c>
      <c r="M27" s="1" t="s">
        <v>18538</v>
      </c>
      <c r="N27" s="1"/>
      <c r="O27" s="1">
        <v>3</v>
      </c>
      <c r="P27" s="1" t="s">
        <v>18333</v>
      </c>
      <c r="Q27" s="26"/>
      <c r="R27" s="276">
        <f t="shared" si="4"/>
        <v>0</v>
      </c>
      <c r="T27" s="407" t="s">
        <v>20954</v>
      </c>
      <c r="U27" s="408" t="s">
        <v>14081</v>
      </c>
      <c r="V27" s="409"/>
      <c r="W27" s="548" t="s">
        <v>20929</v>
      </c>
      <c r="X27" s="407" t="s">
        <v>21006</v>
      </c>
      <c r="Y27" s="408" t="s">
        <v>18319</v>
      </c>
      <c r="Z27" s="409" t="s">
        <v>21005</v>
      </c>
      <c r="AA27" s="548" t="s">
        <v>20979</v>
      </c>
      <c r="AC27" s="407" t="s">
        <v>20662</v>
      </c>
      <c r="AD27" s="408" t="s">
        <v>18496</v>
      </c>
      <c r="AE27" s="409"/>
      <c r="AF27" s="1186" t="s">
        <v>20637</v>
      </c>
      <c r="AG27" s="407" t="s">
        <v>19619</v>
      </c>
      <c r="AH27" s="408" t="s">
        <v>18321</v>
      </c>
      <c r="AI27" s="409"/>
      <c r="AJ27" s="548" t="s">
        <v>19594</v>
      </c>
      <c r="AK27" s="407" t="s">
        <v>18892</v>
      </c>
      <c r="AL27" s="408" t="s">
        <v>21993</v>
      </c>
      <c r="AM27" s="409"/>
      <c r="AN27" s="548" t="s">
        <v>18800</v>
      </c>
      <c r="AO27" s="407" t="s">
        <v>18708</v>
      </c>
      <c r="AP27" s="408" t="s">
        <v>14081</v>
      </c>
      <c r="AQ27" s="409"/>
      <c r="AR27" s="548" t="s">
        <v>18593</v>
      </c>
    </row>
    <row r="28" spans="1:44" ht="15.75">
      <c r="A28" s="889" t="s">
        <v>18717</v>
      </c>
      <c r="B28" s="890" t="s">
        <v>14081</v>
      </c>
      <c r="C28" s="891" t="s">
        <v>29296</v>
      </c>
      <c r="D28" s="885" t="str">
        <f t="shared" si="0"/>
        <v>gp</v>
      </c>
      <c r="E28" s="885" t="str">
        <f t="shared" si="1"/>
        <v>5</v>
      </c>
      <c r="F28" s="885">
        <f t="shared" si="2"/>
        <v>1</v>
      </c>
      <c r="G28" s="885">
        <f t="shared" si="3"/>
        <v>5</v>
      </c>
      <c r="H28" s="885" t="s">
        <v>18593</v>
      </c>
      <c r="J28" t="str">
        <f>INDEX(L:L,MATCH(Таблиця91[[#This Row],[Item]],M:M,0),1)</f>
        <v>Rogues' Corner</v>
      </c>
      <c r="L28" t="s">
        <v>18223</v>
      </c>
      <c r="M28" s="1" t="s">
        <v>18543</v>
      </c>
      <c r="N28" s="1"/>
      <c r="O28" s="1">
        <v>25</v>
      </c>
      <c r="P28" s="1"/>
      <c r="Q28" s="26"/>
      <c r="R28" s="276">
        <f t="shared" si="4"/>
        <v>0</v>
      </c>
      <c r="T28" s="404" t="s">
        <v>20955</v>
      </c>
      <c r="U28" s="405" t="s">
        <v>18451</v>
      </c>
      <c r="V28" s="406"/>
      <c r="W28" s="548" t="s">
        <v>20929</v>
      </c>
      <c r="X28" s="404" t="s">
        <v>21007</v>
      </c>
      <c r="Y28" s="405" t="s">
        <v>18283</v>
      </c>
      <c r="Z28" s="406"/>
      <c r="AA28" s="548" t="s">
        <v>20979</v>
      </c>
      <c r="AC28" s="404" t="s">
        <v>20663</v>
      </c>
      <c r="AD28" s="405" t="s">
        <v>21836</v>
      </c>
      <c r="AE28" s="406"/>
      <c r="AF28" s="1186" t="s">
        <v>20637</v>
      </c>
      <c r="AG28" s="404" t="s">
        <v>19620</v>
      </c>
      <c r="AH28" s="405" t="s">
        <v>21836</v>
      </c>
      <c r="AI28" s="406"/>
      <c r="AJ28" s="548" t="s">
        <v>19594</v>
      </c>
      <c r="AK28" s="404" t="s">
        <v>18894</v>
      </c>
      <c r="AL28" s="405" t="s">
        <v>22020</v>
      </c>
      <c r="AM28" s="406"/>
      <c r="AN28" s="548" t="s">
        <v>18800</v>
      </c>
      <c r="AO28" s="404" t="s">
        <v>18713</v>
      </c>
      <c r="AP28" s="405" t="s">
        <v>14081</v>
      </c>
      <c r="AQ28" s="406"/>
      <c r="AR28" s="548" t="s">
        <v>18593</v>
      </c>
    </row>
    <row r="29" spans="1:44" ht="15.75">
      <c r="A29" s="889" t="s">
        <v>18721</v>
      </c>
      <c r="B29" s="890" t="s">
        <v>14451</v>
      </c>
      <c r="C29" s="891" t="s">
        <v>29296</v>
      </c>
      <c r="D29" s="885" t="str">
        <f t="shared" si="0"/>
        <v>gp</v>
      </c>
      <c r="E29" s="885" t="str">
        <f t="shared" si="1"/>
        <v>20</v>
      </c>
      <c r="F29" s="885">
        <f t="shared" si="2"/>
        <v>1</v>
      </c>
      <c r="G29" s="885">
        <f t="shared" si="3"/>
        <v>20</v>
      </c>
      <c r="H29" s="885" t="s">
        <v>18593</v>
      </c>
      <c r="J29" t="str">
        <f>INDEX(L:L,MATCH(Таблиця91[[#This Row],[Item]],M:M,0),1)</f>
        <v>Rogues' Corner</v>
      </c>
      <c r="L29" t="s">
        <v>18223</v>
      </c>
      <c r="M29" s="1" t="s">
        <v>18548</v>
      </c>
      <c r="N29" s="1"/>
      <c r="O29" s="1">
        <v>10</v>
      </c>
      <c r="P29" s="1" t="s">
        <v>18513</v>
      </c>
      <c r="Q29" s="26"/>
      <c r="R29" s="276">
        <f t="shared" si="4"/>
        <v>0</v>
      </c>
      <c r="T29" s="407" t="s">
        <v>20956</v>
      </c>
      <c r="U29" s="408" t="s">
        <v>18451</v>
      </c>
      <c r="V29" s="409"/>
      <c r="W29" s="548" t="s">
        <v>20929</v>
      </c>
      <c r="X29" s="407" t="s">
        <v>21008</v>
      </c>
      <c r="Y29" s="408" t="s">
        <v>21872</v>
      </c>
      <c r="Z29" s="409"/>
      <c r="AA29" s="548" t="s">
        <v>20979</v>
      </c>
      <c r="AC29" s="407" t="s">
        <v>20664</v>
      </c>
      <c r="AD29" s="408" t="s">
        <v>18319</v>
      </c>
      <c r="AE29" s="409"/>
      <c r="AF29" s="1186" t="s">
        <v>20637</v>
      </c>
      <c r="AG29" s="407" t="s">
        <v>19621</v>
      </c>
      <c r="AH29" s="408" t="s">
        <v>21836</v>
      </c>
      <c r="AI29" s="409"/>
      <c r="AJ29" s="548" t="s">
        <v>19594</v>
      </c>
      <c r="AK29" s="407" t="s">
        <v>18895</v>
      </c>
      <c r="AL29" s="408" t="s">
        <v>21836</v>
      </c>
      <c r="AM29" s="409"/>
      <c r="AN29" s="548" t="s">
        <v>18800</v>
      </c>
      <c r="AO29" s="407" t="s">
        <v>18717</v>
      </c>
      <c r="AP29" s="408" t="s">
        <v>14081</v>
      </c>
      <c r="AQ29" s="409"/>
      <c r="AR29" s="548" t="s">
        <v>18593</v>
      </c>
    </row>
    <row r="30" spans="1:44" ht="15.75">
      <c r="A30" s="889" t="s">
        <v>18725</v>
      </c>
      <c r="B30" s="890" t="s">
        <v>14117</v>
      </c>
      <c r="C30" s="891" t="s">
        <v>29296</v>
      </c>
      <c r="D30" s="885" t="str">
        <f t="shared" si="0"/>
        <v>gp</v>
      </c>
      <c r="E30" s="885" t="str">
        <f t="shared" si="1"/>
        <v>25</v>
      </c>
      <c r="F30" s="885">
        <f t="shared" si="2"/>
        <v>1</v>
      </c>
      <c r="G30" s="885">
        <f t="shared" si="3"/>
        <v>25</v>
      </c>
      <c r="H30" s="885" t="s">
        <v>18593</v>
      </c>
      <c r="J30" t="str">
        <f>INDEX(L:L,MATCH(Таблиця91[[#This Row],[Item]],M:M,0),1)</f>
        <v>Rogues' Corner</v>
      </c>
      <c r="L30" t="s">
        <v>18223</v>
      </c>
      <c r="M30" s="1" t="s">
        <v>18553</v>
      </c>
      <c r="N30" s="1"/>
      <c r="O30" s="1">
        <v>3</v>
      </c>
      <c r="P30" s="1"/>
      <c r="Q30" s="26"/>
      <c r="R30" s="276">
        <f t="shared" si="4"/>
        <v>0</v>
      </c>
      <c r="T30" s="404" t="s">
        <v>20957</v>
      </c>
      <c r="U30" s="405" t="s">
        <v>18496</v>
      </c>
      <c r="V30" s="406"/>
      <c r="W30" s="548" t="s">
        <v>20929</v>
      </c>
      <c r="X30" s="404" t="s">
        <v>21009</v>
      </c>
      <c r="Y30" s="405" t="s">
        <v>18388</v>
      </c>
      <c r="Z30" s="406"/>
      <c r="AA30" s="548" t="s">
        <v>20979</v>
      </c>
      <c r="AC30" s="404" t="s">
        <v>20665</v>
      </c>
      <c r="AD30" s="405" t="s">
        <v>21872</v>
      </c>
      <c r="AE30" s="406"/>
      <c r="AF30" s="1186" t="s">
        <v>20637</v>
      </c>
      <c r="AG30" s="404" t="s">
        <v>19622</v>
      </c>
      <c r="AH30" s="405" t="s">
        <v>21836</v>
      </c>
      <c r="AI30" s="406"/>
      <c r="AJ30" s="548" t="s">
        <v>19594</v>
      </c>
      <c r="AK30" s="404" t="s">
        <v>18897</v>
      </c>
      <c r="AL30" s="405" t="s">
        <v>21946</v>
      </c>
      <c r="AM30" s="406"/>
      <c r="AN30" s="548" t="s">
        <v>18800</v>
      </c>
      <c r="AO30" s="404" t="s">
        <v>18721</v>
      </c>
      <c r="AP30" s="405" t="s">
        <v>14451</v>
      </c>
      <c r="AQ30" s="406"/>
      <c r="AR30" s="548" t="s">
        <v>18593</v>
      </c>
    </row>
    <row r="31" spans="1:44" ht="15.75">
      <c r="A31" s="889" t="s">
        <v>18729</v>
      </c>
      <c r="B31" s="890" t="s">
        <v>21946</v>
      </c>
      <c r="C31" s="891" t="s">
        <v>29296</v>
      </c>
      <c r="D31" s="885" t="str">
        <f t="shared" si="0"/>
        <v>gp</v>
      </c>
      <c r="E31" s="885" t="str">
        <f t="shared" si="1"/>
        <v>3</v>
      </c>
      <c r="F31" s="885">
        <f t="shared" si="2"/>
        <v>1</v>
      </c>
      <c r="G31" s="885">
        <f t="shared" si="3"/>
        <v>3</v>
      </c>
      <c r="H31" s="885" t="s">
        <v>18593</v>
      </c>
      <c r="J31" t="str">
        <f>INDEX(L:L,MATCH(Таблиця91[[#This Row],[Item]],M:M,0),1)</f>
        <v>Rogues' Corner</v>
      </c>
      <c r="L31" t="s">
        <v>18223</v>
      </c>
      <c r="M31" s="1" t="s">
        <v>18558</v>
      </c>
      <c r="N31" s="1"/>
      <c r="O31" s="1">
        <v>1</v>
      </c>
      <c r="P31" s="1"/>
      <c r="Q31" s="26"/>
      <c r="R31" s="276">
        <f t="shared" si="4"/>
        <v>0</v>
      </c>
      <c r="T31" s="407" t="s">
        <v>20958</v>
      </c>
      <c r="U31" s="408" t="s">
        <v>21836</v>
      </c>
      <c r="V31" s="409"/>
      <c r="W31" s="548" t="s">
        <v>20929</v>
      </c>
      <c r="X31" s="407" t="s">
        <v>21010</v>
      </c>
      <c r="Y31" s="408" t="s">
        <v>21946</v>
      </c>
      <c r="Z31" s="409"/>
      <c r="AA31" s="548" t="s">
        <v>20979</v>
      </c>
      <c r="AC31" s="407" t="s">
        <v>20666</v>
      </c>
      <c r="AD31" s="408" t="s">
        <v>21922</v>
      </c>
      <c r="AE31" s="409"/>
      <c r="AF31" s="1186" t="s">
        <v>20637</v>
      </c>
      <c r="AG31" s="407" t="s">
        <v>19623</v>
      </c>
      <c r="AH31" s="408" t="s">
        <v>21836</v>
      </c>
      <c r="AI31" s="409"/>
      <c r="AJ31" s="548" t="s">
        <v>19594</v>
      </c>
      <c r="AK31" s="407" t="s">
        <v>18900</v>
      </c>
      <c r="AL31" s="408" t="s">
        <v>21872</v>
      </c>
      <c r="AM31" s="409"/>
      <c r="AN31" s="548" t="s">
        <v>18800</v>
      </c>
      <c r="AO31" s="407" t="s">
        <v>18725</v>
      </c>
      <c r="AP31" s="408" t="s">
        <v>14117</v>
      </c>
      <c r="AQ31" s="409"/>
      <c r="AR31" s="548" t="s">
        <v>18593</v>
      </c>
    </row>
    <row r="32" spans="1:44" ht="15.75">
      <c r="A32" s="889" t="s">
        <v>18732</v>
      </c>
      <c r="B32" s="890" t="s">
        <v>18496</v>
      </c>
      <c r="C32" s="891" t="s">
        <v>29296</v>
      </c>
      <c r="D32" s="885" t="str">
        <f t="shared" si="0"/>
        <v>gp</v>
      </c>
      <c r="E32" s="885" t="str">
        <f t="shared" si="1"/>
        <v>2</v>
      </c>
      <c r="F32" s="885">
        <f t="shared" si="2"/>
        <v>1</v>
      </c>
      <c r="G32" s="885">
        <f t="shared" si="3"/>
        <v>2</v>
      </c>
      <c r="H32" s="885" t="s">
        <v>18593</v>
      </c>
      <c r="J32" t="str">
        <f>INDEX(L:L,MATCH(Таблиця91[[#This Row],[Item]],M:M,0),1)</f>
        <v>Rogues' Corner</v>
      </c>
      <c r="L32" t="s">
        <v>18223</v>
      </c>
      <c r="M32" s="1" t="s">
        <v>18562</v>
      </c>
      <c r="N32" s="1"/>
      <c r="O32" s="1">
        <v>2</v>
      </c>
      <c r="P32" s="1" t="s">
        <v>18333</v>
      </c>
      <c r="Q32" s="26"/>
      <c r="R32" s="276">
        <f t="shared" si="4"/>
        <v>0</v>
      </c>
      <c r="T32" s="404" t="s">
        <v>20959</v>
      </c>
      <c r="U32" s="405" t="s">
        <v>21836</v>
      </c>
      <c r="V32" s="406"/>
      <c r="W32" s="548" t="s">
        <v>20929</v>
      </c>
      <c r="X32" s="404" t="s">
        <v>21011</v>
      </c>
      <c r="Y32" s="405" t="s">
        <v>18503</v>
      </c>
      <c r="Z32" s="406"/>
      <c r="AA32" s="548" t="s">
        <v>20979</v>
      </c>
      <c r="AC32" s="404" t="s">
        <v>20667</v>
      </c>
      <c r="AD32" s="405" t="s">
        <v>18283</v>
      </c>
      <c r="AE32" s="406"/>
      <c r="AF32" s="1186" t="s">
        <v>20637</v>
      </c>
      <c r="AG32" s="404" t="s">
        <v>19624</v>
      </c>
      <c r="AH32" s="405" t="s">
        <v>21836</v>
      </c>
      <c r="AI32" s="406"/>
      <c r="AJ32" s="548" t="s">
        <v>19594</v>
      </c>
      <c r="AK32" s="404" t="s">
        <v>18903</v>
      </c>
      <c r="AL32" s="405" t="s">
        <v>21973</v>
      </c>
      <c r="AM32" s="406"/>
      <c r="AN32" s="548" t="s">
        <v>18800</v>
      </c>
      <c r="AO32" s="404" t="s">
        <v>18729</v>
      </c>
      <c r="AP32" s="405" t="s">
        <v>21946</v>
      </c>
      <c r="AQ32" s="406"/>
      <c r="AR32" s="548" t="s">
        <v>18593</v>
      </c>
    </row>
    <row r="33" spans="1:44" ht="15.75">
      <c r="A33" s="889" t="s">
        <v>18736</v>
      </c>
      <c r="B33" s="890" t="s">
        <v>14263</v>
      </c>
      <c r="C33" s="891" t="s">
        <v>18737</v>
      </c>
      <c r="D33" s="885" t="str">
        <f t="shared" si="0"/>
        <v>gp</v>
      </c>
      <c r="E33" s="885" t="str">
        <f t="shared" si="1"/>
        <v>15</v>
      </c>
      <c r="F33" s="885">
        <f t="shared" si="2"/>
        <v>1</v>
      </c>
      <c r="G33" s="885">
        <f t="shared" si="3"/>
        <v>15</v>
      </c>
      <c r="H33" s="885" t="s">
        <v>18593</v>
      </c>
      <c r="J33" t="str">
        <f>INDEX(L:L,MATCH(Таблиця91[[#This Row],[Item]],M:M,0),1)</f>
        <v>Rogues' Corner</v>
      </c>
      <c r="L33" t="s">
        <v>18223</v>
      </c>
      <c r="M33" s="1" t="s">
        <v>18567</v>
      </c>
      <c r="N33" s="1"/>
      <c r="O33" s="1">
        <v>12</v>
      </c>
      <c r="P33" s="1" t="s">
        <v>18513</v>
      </c>
      <c r="Q33" s="26"/>
      <c r="R33" s="276">
        <f t="shared" si="4"/>
        <v>0</v>
      </c>
      <c r="T33" s="407" t="s">
        <v>20960</v>
      </c>
      <c r="U33" s="408" t="s">
        <v>21836</v>
      </c>
      <c r="V33" s="409"/>
      <c r="W33" s="548" t="s">
        <v>20929</v>
      </c>
      <c r="X33" s="407" t="s">
        <v>21012</v>
      </c>
      <c r="Y33" s="408" t="s">
        <v>18283</v>
      </c>
      <c r="Z33" s="409"/>
      <c r="AA33" s="548" t="s">
        <v>20979</v>
      </c>
      <c r="AC33" s="407" t="s">
        <v>20668</v>
      </c>
      <c r="AD33" s="408" t="s">
        <v>18451</v>
      </c>
      <c r="AE33" s="409"/>
      <c r="AF33" s="1186" t="s">
        <v>20637</v>
      </c>
      <c r="AG33" s="407" t="s">
        <v>19625</v>
      </c>
      <c r="AH33" s="408" t="s">
        <v>21836</v>
      </c>
      <c r="AI33" s="409"/>
      <c r="AJ33" s="548" t="s">
        <v>19594</v>
      </c>
      <c r="AK33" s="407" t="s">
        <v>18905</v>
      </c>
      <c r="AL33" s="408" t="s">
        <v>21879</v>
      </c>
      <c r="AM33" s="409"/>
      <c r="AN33" s="548" t="s">
        <v>18800</v>
      </c>
      <c r="AO33" s="407" t="s">
        <v>18732</v>
      </c>
      <c r="AP33" s="408" t="s">
        <v>18496</v>
      </c>
      <c r="AQ33" s="409"/>
      <c r="AR33" s="548" t="s">
        <v>18593</v>
      </c>
    </row>
    <row r="34" spans="1:44" ht="15.75">
      <c r="A34" s="889" t="s">
        <v>18740</v>
      </c>
      <c r="B34" s="890" t="s">
        <v>14081</v>
      </c>
      <c r="C34" s="891" t="s">
        <v>29296</v>
      </c>
      <c r="D34" s="885" t="str">
        <f t="shared" si="0"/>
        <v>gp</v>
      </c>
      <c r="E34" s="885" t="str">
        <f t="shared" si="1"/>
        <v>5</v>
      </c>
      <c r="F34" s="885">
        <f t="shared" si="2"/>
        <v>1</v>
      </c>
      <c r="G34" s="885">
        <f t="shared" si="3"/>
        <v>5</v>
      </c>
      <c r="H34" s="885" t="s">
        <v>18593</v>
      </c>
      <c r="J34" t="str">
        <f>INDEX(L:L,MATCH(Таблиця91[[#This Row],[Item]],M:M,0),1)</f>
        <v>Rogues' Corner</v>
      </c>
      <c r="L34" t="s">
        <v>18223</v>
      </c>
      <c r="M34" s="1" t="s">
        <v>18571</v>
      </c>
      <c r="N34" s="1"/>
      <c r="O34" s="1">
        <v>10</v>
      </c>
      <c r="P34" s="1" t="s">
        <v>18572</v>
      </c>
      <c r="Q34" s="26"/>
      <c r="R34" s="276">
        <f t="shared" si="4"/>
        <v>0</v>
      </c>
      <c r="T34" s="404" t="s">
        <v>20961</v>
      </c>
      <c r="U34" s="405" t="s">
        <v>18496</v>
      </c>
      <c r="V34" s="406"/>
      <c r="W34" s="548" t="s">
        <v>20929</v>
      </c>
      <c r="X34" s="404" t="s">
        <v>21013</v>
      </c>
      <c r="Y34" s="405" t="s">
        <v>18319</v>
      </c>
      <c r="Z34" s="406" t="s">
        <v>21005</v>
      </c>
      <c r="AA34" s="548" t="s">
        <v>20979</v>
      </c>
      <c r="AC34" s="404" t="s">
        <v>20669</v>
      </c>
      <c r="AD34" s="405" t="s">
        <v>18319</v>
      </c>
      <c r="AE34" s="406"/>
      <c r="AF34" s="1186" t="s">
        <v>20637</v>
      </c>
      <c r="AG34" s="404" t="s">
        <v>19626</v>
      </c>
      <c r="AH34" s="405" t="s">
        <v>21836</v>
      </c>
      <c r="AI34" s="406"/>
      <c r="AJ34" s="548" t="s">
        <v>19594</v>
      </c>
      <c r="AK34" s="404" t="s">
        <v>18908</v>
      </c>
      <c r="AL34" s="405" t="s">
        <v>14380</v>
      </c>
      <c r="AM34" s="406"/>
      <c r="AN34" s="548" t="s">
        <v>18800</v>
      </c>
      <c r="AO34" s="404" t="s">
        <v>18736</v>
      </c>
      <c r="AP34" s="405" t="s">
        <v>14263</v>
      </c>
      <c r="AQ34" s="406" t="s">
        <v>18737</v>
      </c>
      <c r="AR34" s="548" t="s">
        <v>18593</v>
      </c>
    </row>
    <row r="35" spans="1:44" ht="15.75">
      <c r="A35" s="889" t="s">
        <v>18744</v>
      </c>
      <c r="B35" s="890" t="s">
        <v>14451</v>
      </c>
      <c r="C35" s="891" t="s">
        <v>29296</v>
      </c>
      <c r="D35" s="885" t="str">
        <f t="shared" si="0"/>
        <v>gp</v>
      </c>
      <c r="E35" s="885" t="str">
        <f t="shared" si="1"/>
        <v>20</v>
      </c>
      <c r="F35" s="885">
        <f t="shared" si="2"/>
        <v>1</v>
      </c>
      <c r="G35" s="885">
        <f t="shared" si="3"/>
        <v>20</v>
      </c>
      <c r="H35" s="885" t="s">
        <v>18593</v>
      </c>
      <c r="J35" t="str">
        <f>INDEX(L:L,MATCH(Таблиця91[[#This Row],[Item]],M:M,0),1)</f>
        <v>Rogues' Corner</v>
      </c>
      <c r="L35" t="s">
        <v>18223</v>
      </c>
      <c r="M35" s="1" t="s">
        <v>18577</v>
      </c>
      <c r="N35" s="1"/>
      <c r="O35" s="1">
        <v>12</v>
      </c>
      <c r="P35" s="1" t="s">
        <v>18572</v>
      </c>
      <c r="Q35" s="26"/>
      <c r="R35" s="276">
        <f t="shared" si="4"/>
        <v>0</v>
      </c>
      <c r="T35" s="407" t="s">
        <v>20962</v>
      </c>
      <c r="U35" s="408" t="s">
        <v>18321</v>
      </c>
      <c r="V35" s="409"/>
      <c r="W35" s="548" t="s">
        <v>20929</v>
      </c>
      <c r="X35" s="407" t="s">
        <v>21014</v>
      </c>
      <c r="Y35" s="408" t="s">
        <v>18319</v>
      </c>
      <c r="Z35" s="409" t="s">
        <v>21005</v>
      </c>
      <c r="AA35" s="548" t="s">
        <v>20979</v>
      </c>
      <c r="AC35" s="407" t="s">
        <v>20670</v>
      </c>
      <c r="AD35" s="408" t="s">
        <v>18388</v>
      </c>
      <c r="AE35" s="409"/>
      <c r="AF35" s="1186" t="s">
        <v>20637</v>
      </c>
      <c r="AG35" s="407" t="s">
        <v>19627</v>
      </c>
      <c r="AH35" s="408" t="s">
        <v>21836</v>
      </c>
      <c r="AI35" s="409"/>
      <c r="AJ35" s="548" t="s">
        <v>19594</v>
      </c>
      <c r="AK35" s="407" t="s">
        <v>18910</v>
      </c>
      <c r="AL35" s="408" t="s">
        <v>14117</v>
      </c>
      <c r="AM35" s="409"/>
      <c r="AN35" s="548" t="s">
        <v>18800</v>
      </c>
      <c r="AO35" s="407" t="s">
        <v>18740</v>
      </c>
      <c r="AP35" s="408" t="s">
        <v>14081</v>
      </c>
      <c r="AQ35" s="409"/>
      <c r="AR35" s="548" t="s">
        <v>18593</v>
      </c>
    </row>
    <row r="36" spans="1:44" ht="15.75">
      <c r="A36" s="889" t="s">
        <v>18748</v>
      </c>
      <c r="B36" s="890" t="s">
        <v>18321</v>
      </c>
      <c r="C36" s="891" t="s">
        <v>29296</v>
      </c>
      <c r="D36" s="885" t="str">
        <f t="shared" si="0"/>
        <v>sp</v>
      </c>
      <c r="E36" s="885" t="str">
        <f t="shared" si="1"/>
        <v>1</v>
      </c>
      <c r="F36" s="885">
        <f t="shared" si="2"/>
        <v>0.1</v>
      </c>
      <c r="G36" s="885">
        <f t="shared" si="3"/>
        <v>0.1</v>
      </c>
      <c r="H36" s="885" t="s">
        <v>18593</v>
      </c>
      <c r="J36" t="str">
        <f>INDEX(L:L,MATCH(Таблиця91[[#This Row],[Item]],M:M,0),1)</f>
        <v>Rogues' Corner</v>
      </c>
      <c r="L36" t="s">
        <v>18223</v>
      </c>
      <c r="M36" s="1" t="s">
        <v>18581</v>
      </c>
      <c r="N36" s="1"/>
      <c r="O36" s="1">
        <v>7</v>
      </c>
      <c r="P36" s="1" t="s">
        <v>18412</v>
      </c>
      <c r="Q36" s="26"/>
      <c r="R36" s="276">
        <f t="shared" si="4"/>
        <v>0</v>
      </c>
      <c r="T36" s="404" t="s">
        <v>20963</v>
      </c>
      <c r="U36" s="405" t="s">
        <v>21973</v>
      </c>
      <c r="V36" s="406"/>
      <c r="W36" s="548" t="s">
        <v>20929</v>
      </c>
      <c r="X36" s="404" t="s">
        <v>21015</v>
      </c>
      <c r="Y36" s="405" t="s">
        <v>22011</v>
      </c>
      <c r="Z36" s="406" t="s">
        <v>21016</v>
      </c>
      <c r="AA36" s="548" t="s">
        <v>20979</v>
      </c>
      <c r="AC36" s="404" t="s">
        <v>20671</v>
      </c>
      <c r="AD36" s="405" t="s">
        <v>21836</v>
      </c>
      <c r="AE36" s="406"/>
      <c r="AF36" s="1186" t="s">
        <v>20637</v>
      </c>
      <c r="AG36" s="404" t="s">
        <v>19628</v>
      </c>
      <c r="AH36" s="405" t="s">
        <v>18321</v>
      </c>
      <c r="AI36" s="406"/>
      <c r="AJ36" s="548" t="s">
        <v>19594</v>
      </c>
      <c r="AK36" s="404" t="s">
        <v>18912</v>
      </c>
      <c r="AL36" s="405" t="s">
        <v>21907</v>
      </c>
      <c r="AM36" s="406"/>
      <c r="AN36" s="548" t="s">
        <v>18800</v>
      </c>
      <c r="AO36" s="404" t="s">
        <v>18744</v>
      </c>
      <c r="AP36" s="405" t="s">
        <v>14451</v>
      </c>
      <c r="AQ36" s="406"/>
      <c r="AR36" s="548" t="s">
        <v>18593</v>
      </c>
    </row>
    <row r="37" spans="1:44" ht="15.75">
      <c r="A37" s="889" t="s">
        <v>18752</v>
      </c>
      <c r="B37" s="890" t="s">
        <v>13973</v>
      </c>
      <c r="C37" s="891" t="s">
        <v>29296</v>
      </c>
      <c r="D37" s="885" t="str">
        <f t="shared" si="0"/>
        <v>gp</v>
      </c>
      <c r="E37" s="885" t="str">
        <f t="shared" si="1"/>
        <v>30</v>
      </c>
      <c r="F37" s="885">
        <f t="shared" si="2"/>
        <v>1</v>
      </c>
      <c r="G37" s="885">
        <f t="shared" si="3"/>
        <v>30</v>
      </c>
      <c r="H37" s="885" t="s">
        <v>18593</v>
      </c>
      <c r="J37" t="str">
        <f>INDEX(L:L,MATCH(Таблиця91[[#This Row],[Item]],M:M,0),1)</f>
        <v>Rogues' Corner</v>
      </c>
      <c r="L37" t="s">
        <v>18223</v>
      </c>
      <c r="M37" s="1" t="s">
        <v>18586</v>
      </c>
      <c r="N37" s="1"/>
      <c r="O37" s="1">
        <v>15</v>
      </c>
      <c r="P37" s="1"/>
      <c r="Q37" s="26"/>
      <c r="R37" s="276">
        <f t="shared" si="4"/>
        <v>0</v>
      </c>
      <c r="T37" s="407" t="s">
        <v>20964</v>
      </c>
      <c r="U37" s="408" t="s">
        <v>18283</v>
      </c>
      <c r="V37" s="409"/>
      <c r="W37" s="548" t="s">
        <v>20929</v>
      </c>
      <c r="X37" s="407" t="s">
        <v>19060</v>
      </c>
      <c r="Y37" s="408" t="s">
        <v>22011</v>
      </c>
      <c r="Z37" s="409" t="s">
        <v>21017</v>
      </c>
      <c r="AA37" s="548" t="s">
        <v>20979</v>
      </c>
      <c r="AC37" s="407" t="s">
        <v>20672</v>
      </c>
      <c r="AD37" s="408" t="s">
        <v>18388</v>
      </c>
      <c r="AE37" s="409"/>
      <c r="AF37" s="1186" t="s">
        <v>20637</v>
      </c>
      <c r="AG37" s="407" t="s">
        <v>19629</v>
      </c>
      <c r="AH37" s="408" t="s">
        <v>18321</v>
      </c>
      <c r="AI37" s="409"/>
      <c r="AJ37" s="548" t="s">
        <v>19594</v>
      </c>
      <c r="AK37" s="407" t="s">
        <v>18915</v>
      </c>
      <c r="AL37" s="408" t="s">
        <v>22022</v>
      </c>
      <c r="AM37" s="409"/>
      <c r="AN37" s="548" t="s">
        <v>18800</v>
      </c>
      <c r="AO37" s="407" t="s">
        <v>18748</v>
      </c>
      <c r="AP37" s="408" t="s">
        <v>18321</v>
      </c>
      <c r="AQ37" s="409"/>
      <c r="AR37" s="548" t="s">
        <v>18593</v>
      </c>
    </row>
    <row r="38" spans="1:44" ht="15.75">
      <c r="A38" s="889" t="s">
        <v>18755</v>
      </c>
      <c r="B38" s="890" t="s">
        <v>14451</v>
      </c>
      <c r="C38" s="891" t="s">
        <v>29296</v>
      </c>
      <c r="D38" s="885" t="str">
        <f t="shared" si="0"/>
        <v>gp</v>
      </c>
      <c r="E38" s="885" t="str">
        <f t="shared" si="1"/>
        <v>20</v>
      </c>
      <c r="F38" s="885">
        <f t="shared" si="2"/>
        <v>1</v>
      </c>
      <c r="G38" s="885">
        <f t="shared" si="3"/>
        <v>20</v>
      </c>
      <c r="H38" s="885" t="s">
        <v>18593</v>
      </c>
      <c r="J38" t="str">
        <f>INDEX(L:L,MATCH(Таблиця91[[#This Row],[Item]],M:M,0),1)</f>
        <v>Rogues' Corner</v>
      </c>
      <c r="M38" s="1"/>
      <c r="N38" s="1"/>
      <c r="O38" s="1"/>
      <c r="P38" s="1"/>
      <c r="Q38" s="26"/>
      <c r="R38" s="276">
        <f t="shared" si="4"/>
        <v>0</v>
      </c>
      <c r="T38" s="404" t="s">
        <v>20965</v>
      </c>
      <c r="U38" s="405" t="s">
        <v>18321</v>
      </c>
      <c r="V38" s="406"/>
      <c r="W38" s="548" t="s">
        <v>20929</v>
      </c>
      <c r="X38" s="404" t="s">
        <v>21018</v>
      </c>
      <c r="Y38" s="405" t="s">
        <v>21830</v>
      </c>
      <c r="Z38" s="406"/>
      <c r="AA38" s="548" t="s">
        <v>20979</v>
      </c>
      <c r="AC38" s="404" t="s">
        <v>20673</v>
      </c>
      <c r="AD38" s="405" t="s">
        <v>21872</v>
      </c>
      <c r="AE38" s="406"/>
      <c r="AF38" s="1186" t="s">
        <v>20637</v>
      </c>
      <c r="AG38" s="404" t="s">
        <v>19630</v>
      </c>
      <c r="AH38" s="405" t="s">
        <v>18321</v>
      </c>
      <c r="AI38" s="406"/>
      <c r="AJ38" s="548" t="s">
        <v>19594</v>
      </c>
      <c r="AK38" s="404" t="s">
        <v>18917</v>
      </c>
      <c r="AL38" s="405" t="s">
        <v>18496</v>
      </c>
      <c r="AM38" s="406"/>
      <c r="AN38" s="548" t="s">
        <v>18800</v>
      </c>
      <c r="AO38" s="404" t="s">
        <v>18752</v>
      </c>
      <c r="AP38" s="405" t="s">
        <v>13973</v>
      </c>
      <c r="AQ38" s="406"/>
      <c r="AR38" s="548" t="s">
        <v>18593</v>
      </c>
    </row>
    <row r="39" spans="1:44" ht="15.75">
      <c r="A39" s="889" t="s">
        <v>18760</v>
      </c>
      <c r="B39" s="890" t="s">
        <v>14081</v>
      </c>
      <c r="C39" s="891" t="s">
        <v>29296</v>
      </c>
      <c r="D39" s="885" t="str">
        <f t="shared" si="0"/>
        <v>gp</v>
      </c>
      <c r="E39" s="885" t="str">
        <f t="shared" si="1"/>
        <v>5</v>
      </c>
      <c r="F39" s="885">
        <f t="shared" si="2"/>
        <v>1</v>
      </c>
      <c r="G39" s="885">
        <f t="shared" si="3"/>
        <v>5</v>
      </c>
      <c r="H39" s="885" t="s">
        <v>18593</v>
      </c>
      <c r="J39" t="str">
        <f>INDEX(L:L,MATCH(Таблиця91[[#This Row],[Item]],M:M,0),1)</f>
        <v>Rogues' Corner</v>
      </c>
      <c r="L39" t="s">
        <v>18593</v>
      </c>
      <c r="M39" s="1" t="s">
        <v>18593</v>
      </c>
      <c r="N39" s="1"/>
      <c r="O39" s="1"/>
      <c r="P39" s="1"/>
      <c r="Q39" s="26"/>
      <c r="R39" s="276">
        <f t="shared" si="4"/>
        <v>0</v>
      </c>
      <c r="T39" s="407" t="s">
        <v>20966</v>
      </c>
      <c r="U39" s="408" t="s">
        <v>21946</v>
      </c>
      <c r="V39" s="409" t="s">
        <v>20967</v>
      </c>
      <c r="W39" s="548" t="s">
        <v>20929</v>
      </c>
      <c r="X39" s="407" t="s">
        <v>21019</v>
      </c>
      <c r="Y39" s="408" t="s">
        <v>18319</v>
      </c>
      <c r="Z39" s="409" t="s">
        <v>21005</v>
      </c>
      <c r="AA39" s="548" t="s">
        <v>20979</v>
      </c>
      <c r="AC39" s="407" t="s">
        <v>20674</v>
      </c>
      <c r="AD39" s="408" t="s">
        <v>21922</v>
      </c>
      <c r="AE39" s="409"/>
      <c r="AF39" s="1186" t="s">
        <v>20637</v>
      </c>
      <c r="AG39" s="407" t="s">
        <v>19631</v>
      </c>
      <c r="AH39" s="408" t="s">
        <v>18321</v>
      </c>
      <c r="AI39" s="409"/>
      <c r="AJ39" s="548" t="s">
        <v>19594</v>
      </c>
      <c r="AK39" s="407" t="s">
        <v>18919</v>
      </c>
      <c r="AL39" s="408" t="s">
        <v>21836</v>
      </c>
      <c r="AM39" s="409"/>
      <c r="AN39" s="548" t="s">
        <v>18800</v>
      </c>
      <c r="AO39" s="407" t="s">
        <v>18755</v>
      </c>
      <c r="AP39" s="408" t="s">
        <v>14451</v>
      </c>
      <c r="AQ39" s="409"/>
      <c r="AR39" s="548" t="s">
        <v>18593</v>
      </c>
    </row>
    <row r="40" spans="1:44" ht="15.75">
      <c r="A40" s="889" t="s">
        <v>18763</v>
      </c>
      <c r="B40" s="890" t="s">
        <v>14380</v>
      </c>
      <c r="C40" s="891" t="s">
        <v>29296</v>
      </c>
      <c r="D40" s="885" t="str">
        <f t="shared" si="0"/>
        <v>gp</v>
      </c>
      <c r="E40" s="885" t="str">
        <f t="shared" si="1"/>
        <v>10</v>
      </c>
      <c r="F40" s="885">
        <f t="shared" si="2"/>
        <v>1</v>
      </c>
      <c r="G40" s="885">
        <f t="shared" si="3"/>
        <v>10</v>
      </c>
      <c r="H40" s="885" t="s">
        <v>18593</v>
      </c>
      <c r="J40" t="str">
        <f>INDEX(L:L,MATCH(Таблиця91[[#This Row],[Item]],M:M,0),1)</f>
        <v>Rogues' Corner</v>
      </c>
      <c r="L40" t="s">
        <v>18593</v>
      </c>
      <c r="M40" s="1" t="s">
        <v>18598</v>
      </c>
      <c r="N40" s="1"/>
      <c r="O40" s="1">
        <v>3</v>
      </c>
      <c r="P40" s="1"/>
      <c r="Q40" s="26"/>
      <c r="R40" s="276">
        <f t="shared" si="4"/>
        <v>0</v>
      </c>
      <c r="T40" s="404" t="s">
        <v>20968</v>
      </c>
      <c r="U40" s="405" t="s">
        <v>14081</v>
      </c>
      <c r="V40" s="406" t="s">
        <v>20967</v>
      </c>
      <c r="W40" s="548" t="s">
        <v>20929</v>
      </c>
      <c r="X40" s="404" t="s">
        <v>21020</v>
      </c>
      <c r="Y40" s="405" t="s">
        <v>18319</v>
      </c>
      <c r="Z40" s="406" t="s">
        <v>21005</v>
      </c>
      <c r="AA40" s="548" t="s">
        <v>20979</v>
      </c>
      <c r="AC40" s="404" t="s">
        <v>20675</v>
      </c>
      <c r="AD40" s="405" t="s">
        <v>18283</v>
      </c>
      <c r="AE40" s="406"/>
      <c r="AF40" s="1186" t="s">
        <v>20637</v>
      </c>
      <c r="AG40" s="404" t="s">
        <v>19632</v>
      </c>
      <c r="AH40" s="405" t="s">
        <v>14117</v>
      </c>
      <c r="AI40" s="406"/>
      <c r="AJ40" s="548" t="s">
        <v>19594</v>
      </c>
      <c r="AK40" s="404" t="s">
        <v>18921</v>
      </c>
      <c r="AL40" s="405" t="s">
        <v>22022</v>
      </c>
      <c r="AM40" s="406"/>
      <c r="AN40" s="548" t="s">
        <v>18800</v>
      </c>
      <c r="AO40" s="404" t="s">
        <v>18760</v>
      </c>
      <c r="AP40" s="405" t="s">
        <v>14081</v>
      </c>
      <c r="AQ40" s="406"/>
      <c r="AR40" s="548" t="s">
        <v>18593</v>
      </c>
    </row>
    <row r="41" spans="1:44" ht="15.75">
      <c r="A41" s="889" t="s">
        <v>18768</v>
      </c>
      <c r="B41" s="890" t="s">
        <v>21973</v>
      </c>
      <c r="C41" s="891" t="s">
        <v>29296</v>
      </c>
      <c r="D41" s="885" t="str">
        <f t="shared" si="0"/>
        <v>gp</v>
      </c>
      <c r="E41" s="885" t="str">
        <f t="shared" si="1"/>
        <v>12</v>
      </c>
      <c r="F41" s="885">
        <f t="shared" si="2"/>
        <v>1</v>
      </c>
      <c r="G41" s="885">
        <f t="shared" si="3"/>
        <v>12</v>
      </c>
      <c r="H41" s="885" t="s">
        <v>18593</v>
      </c>
      <c r="J41" t="str">
        <f>INDEX(L:L,MATCH(Таблиця91[[#This Row],[Item]],M:M,0),1)</f>
        <v>Rogues' Corner</v>
      </c>
      <c r="L41" t="s">
        <v>18593</v>
      </c>
      <c r="M41" s="1" t="s">
        <v>18603</v>
      </c>
      <c r="N41" s="1"/>
      <c r="O41" s="1">
        <v>10</v>
      </c>
      <c r="P41" s="1"/>
      <c r="Q41" s="26"/>
      <c r="R41" s="276">
        <f t="shared" si="4"/>
        <v>0</v>
      </c>
      <c r="T41" s="407" t="s">
        <v>20969</v>
      </c>
      <c r="U41" s="408" t="s">
        <v>14081</v>
      </c>
      <c r="V41" s="409" t="s">
        <v>20967</v>
      </c>
      <c r="W41" s="548" t="s">
        <v>20929</v>
      </c>
      <c r="X41" s="407" t="s">
        <v>21021</v>
      </c>
      <c r="Y41" s="408" t="s">
        <v>18319</v>
      </c>
      <c r="Z41" s="409" t="s">
        <v>21005</v>
      </c>
      <c r="AA41" s="548" t="s">
        <v>20979</v>
      </c>
      <c r="AC41" s="407" t="s">
        <v>20676</v>
      </c>
      <c r="AD41" s="408" t="s">
        <v>18503</v>
      </c>
      <c r="AE41" s="409"/>
      <c r="AF41" s="1186" t="s">
        <v>20637</v>
      </c>
      <c r="AG41" s="407" t="s">
        <v>19633</v>
      </c>
      <c r="AH41" s="408" t="s">
        <v>18321</v>
      </c>
      <c r="AI41" s="409"/>
      <c r="AJ41" s="548" t="s">
        <v>19594</v>
      </c>
      <c r="AK41" s="407" t="s">
        <v>18923</v>
      </c>
      <c r="AL41" s="408" t="s">
        <v>18283</v>
      </c>
      <c r="AM41" s="409"/>
      <c r="AN41" s="548" t="s">
        <v>18800</v>
      </c>
      <c r="AO41" s="407" t="s">
        <v>18763</v>
      </c>
      <c r="AP41" s="408" t="s">
        <v>14380</v>
      </c>
      <c r="AQ41" s="409"/>
      <c r="AR41" s="548" t="s">
        <v>18593</v>
      </c>
    </row>
    <row r="42" spans="1:44" ht="15.75">
      <c r="A42" s="889" t="s">
        <v>18773</v>
      </c>
      <c r="B42" s="890" t="s">
        <v>18496</v>
      </c>
      <c r="C42" s="891" t="s">
        <v>29296</v>
      </c>
      <c r="D42" s="885" t="str">
        <f t="shared" si="0"/>
        <v>gp</v>
      </c>
      <c r="E42" s="885" t="str">
        <f t="shared" si="1"/>
        <v>2</v>
      </c>
      <c r="F42" s="885">
        <f t="shared" si="2"/>
        <v>1</v>
      </c>
      <c r="G42" s="885">
        <f t="shared" si="3"/>
        <v>2</v>
      </c>
      <c r="H42" s="885" t="s">
        <v>18593</v>
      </c>
      <c r="J42" t="str">
        <f>INDEX(L:L,MATCH(Таблиця91[[#This Row],[Item]],M:M,0),1)</f>
        <v>Rogues' Corner</v>
      </c>
      <c r="L42" t="s">
        <v>18593</v>
      </c>
      <c r="M42" s="1" t="s">
        <v>18608</v>
      </c>
      <c r="N42" s="1"/>
      <c r="O42" s="1">
        <v>10</v>
      </c>
      <c r="P42" s="1"/>
      <c r="Q42" s="26"/>
      <c r="R42" s="276">
        <f t="shared" si="4"/>
        <v>0</v>
      </c>
      <c r="T42" s="404" t="s">
        <v>20970</v>
      </c>
      <c r="U42" s="405" t="s">
        <v>14081</v>
      </c>
      <c r="V42" s="406" t="s">
        <v>20967</v>
      </c>
      <c r="W42" s="548" t="s">
        <v>20929</v>
      </c>
      <c r="X42" s="404" t="s">
        <v>21022</v>
      </c>
      <c r="Y42" s="405" t="s">
        <v>18319</v>
      </c>
      <c r="Z42" s="406" t="s">
        <v>21005</v>
      </c>
      <c r="AA42" s="548" t="s">
        <v>20979</v>
      </c>
      <c r="AC42" s="404" t="s">
        <v>20677</v>
      </c>
      <c r="AD42" s="405" t="s">
        <v>18319</v>
      </c>
      <c r="AE42" s="406"/>
      <c r="AF42" s="1186" t="s">
        <v>20637</v>
      </c>
      <c r="AG42" s="404" t="s">
        <v>19634</v>
      </c>
      <c r="AH42" s="405" t="s">
        <v>22007</v>
      </c>
      <c r="AI42" s="406"/>
      <c r="AJ42" s="548" t="s">
        <v>19594</v>
      </c>
      <c r="AK42" s="404" t="s">
        <v>18925</v>
      </c>
      <c r="AL42" s="405" t="s">
        <v>18319</v>
      </c>
      <c r="AM42" s="406"/>
      <c r="AN42" s="548" t="s">
        <v>18800</v>
      </c>
      <c r="AO42" s="404" t="s">
        <v>18768</v>
      </c>
      <c r="AP42" s="405" t="s">
        <v>21973</v>
      </c>
      <c r="AQ42" s="406"/>
      <c r="AR42" s="548" t="s">
        <v>18593</v>
      </c>
    </row>
    <row r="43" spans="1:44" ht="15.75">
      <c r="A43" s="889" t="s">
        <v>18778</v>
      </c>
      <c r="B43" s="890" t="s">
        <v>21946</v>
      </c>
      <c r="C43" s="891" t="s">
        <v>29296</v>
      </c>
      <c r="D43" s="885" t="str">
        <f t="shared" si="0"/>
        <v>gp</v>
      </c>
      <c r="E43" s="885" t="str">
        <f t="shared" si="1"/>
        <v>3</v>
      </c>
      <c r="F43" s="885">
        <f t="shared" si="2"/>
        <v>1</v>
      </c>
      <c r="G43" s="885">
        <f t="shared" si="3"/>
        <v>3</v>
      </c>
      <c r="H43" s="885" t="s">
        <v>18593</v>
      </c>
      <c r="J43" t="str">
        <f>INDEX(L:L,MATCH(Таблиця91[[#This Row],[Item]],M:M,0),1)</f>
        <v>Rogues' Corner</v>
      </c>
      <c r="L43" t="s">
        <v>18593</v>
      </c>
      <c r="M43" s="1" t="s">
        <v>18613</v>
      </c>
      <c r="N43" s="1"/>
      <c r="O43" s="1">
        <v>0.1</v>
      </c>
      <c r="P43" s="1"/>
      <c r="Q43" s="26"/>
      <c r="R43" s="276">
        <f t="shared" si="4"/>
        <v>0</v>
      </c>
      <c r="T43" s="407" t="s">
        <v>20971</v>
      </c>
      <c r="U43" s="408" t="s">
        <v>21836</v>
      </c>
      <c r="V43" s="409" t="s">
        <v>20967</v>
      </c>
      <c r="W43" s="548" t="s">
        <v>20929</v>
      </c>
      <c r="X43" s="407" t="s">
        <v>21023</v>
      </c>
      <c r="Y43" s="408" t="s">
        <v>18319</v>
      </c>
      <c r="Z43" s="409" t="s">
        <v>21005</v>
      </c>
      <c r="AA43" s="548" t="s">
        <v>20979</v>
      </c>
      <c r="AC43" s="407" t="s">
        <v>20678</v>
      </c>
      <c r="AD43" s="408" t="s">
        <v>18388</v>
      </c>
      <c r="AE43" s="409"/>
      <c r="AF43" s="1186" t="s">
        <v>20637</v>
      </c>
      <c r="AG43" s="407" t="s">
        <v>19635</v>
      </c>
      <c r="AH43" s="408" t="s">
        <v>18451</v>
      </c>
      <c r="AI43" s="409"/>
      <c r="AJ43" s="548" t="s">
        <v>19594</v>
      </c>
      <c r="AK43" s="407" t="s">
        <v>18926</v>
      </c>
      <c r="AL43" s="408" t="s">
        <v>21879</v>
      </c>
      <c r="AM43" s="409"/>
      <c r="AN43" s="548" t="s">
        <v>18800</v>
      </c>
      <c r="AO43" s="407" t="s">
        <v>18773</v>
      </c>
      <c r="AP43" s="408" t="s">
        <v>18496</v>
      </c>
      <c r="AQ43" s="409"/>
      <c r="AR43" s="548" t="s">
        <v>18593</v>
      </c>
    </row>
    <row r="44" spans="1:44" ht="15.75">
      <c r="A44" s="889" t="s">
        <v>18783</v>
      </c>
      <c r="B44" s="890" t="s">
        <v>18503</v>
      </c>
      <c r="C44" s="891" t="s">
        <v>29296</v>
      </c>
      <c r="D44" s="885" t="str">
        <f t="shared" si="0"/>
        <v>sp</v>
      </c>
      <c r="E44" s="885" t="str">
        <f t="shared" si="1"/>
        <v>3</v>
      </c>
      <c r="F44" s="885">
        <f t="shared" si="2"/>
        <v>0.1</v>
      </c>
      <c r="G44" s="885">
        <f t="shared" si="3"/>
        <v>0.30000000000000004</v>
      </c>
      <c r="H44" s="885" t="s">
        <v>18593</v>
      </c>
      <c r="J44" t="str">
        <f>INDEX(L:L,MATCH(Таблиця91[[#This Row],[Item]],M:M,0),1)</f>
        <v>Rogues' Corner</v>
      </c>
      <c r="L44" t="s">
        <v>18593</v>
      </c>
      <c r="M44" s="1" t="s">
        <v>18619</v>
      </c>
      <c r="N44" s="1"/>
      <c r="O44" s="1">
        <v>40</v>
      </c>
      <c r="P44" s="1" t="s">
        <v>18513</v>
      </c>
      <c r="Q44" s="26"/>
      <c r="R44" s="276">
        <f t="shared" si="4"/>
        <v>0</v>
      </c>
      <c r="T44" s="404" t="s">
        <v>20972</v>
      </c>
      <c r="U44" s="405" t="s">
        <v>21836</v>
      </c>
      <c r="V44" s="406" t="s">
        <v>20967</v>
      </c>
      <c r="W44" s="548" t="s">
        <v>20929</v>
      </c>
      <c r="X44" s="404" t="s">
        <v>21024</v>
      </c>
      <c r="Y44" s="405" t="s">
        <v>21836</v>
      </c>
      <c r="Z44" s="406"/>
      <c r="AA44" s="548" t="s">
        <v>20979</v>
      </c>
      <c r="AC44" s="404" t="s">
        <v>20679</v>
      </c>
      <c r="AD44" s="405" t="s">
        <v>14081</v>
      </c>
      <c r="AE44" s="406"/>
      <c r="AF44" s="1186" t="s">
        <v>20637</v>
      </c>
      <c r="AG44" s="404" t="s">
        <v>19636</v>
      </c>
      <c r="AH44" s="405" t="s">
        <v>22011</v>
      </c>
      <c r="AI44" s="406"/>
      <c r="AJ44" s="548" t="s">
        <v>19594</v>
      </c>
      <c r="AK44" s="404" t="s">
        <v>18928</v>
      </c>
      <c r="AL44" s="405" t="s">
        <v>14081</v>
      </c>
      <c r="AM44" s="406"/>
      <c r="AN44" s="548" t="s">
        <v>18800</v>
      </c>
      <c r="AO44" s="404" t="s">
        <v>18778</v>
      </c>
      <c r="AP44" s="405" t="s">
        <v>21946</v>
      </c>
      <c r="AQ44" s="406"/>
      <c r="AR44" s="548" t="s">
        <v>18593</v>
      </c>
    </row>
    <row r="45" spans="1:44" ht="15.75">
      <c r="A45" s="889" t="s">
        <v>18788</v>
      </c>
      <c r="B45" s="890" t="s">
        <v>14380</v>
      </c>
      <c r="C45" s="891" t="s">
        <v>29296</v>
      </c>
      <c r="D45" s="885" t="str">
        <f t="shared" si="0"/>
        <v>gp</v>
      </c>
      <c r="E45" s="885" t="str">
        <f t="shared" si="1"/>
        <v>10</v>
      </c>
      <c r="F45" s="885">
        <f t="shared" si="2"/>
        <v>1</v>
      </c>
      <c r="G45" s="885">
        <f t="shared" si="3"/>
        <v>10</v>
      </c>
      <c r="H45" s="885" t="s">
        <v>18593</v>
      </c>
      <c r="J45" t="str">
        <f>INDEX(L:L,MATCH(Таблиця91[[#This Row],[Item]],M:M,0),1)</f>
        <v>Rogues' Corner</v>
      </c>
      <c r="L45" t="s">
        <v>18593</v>
      </c>
      <c r="M45" s="1" t="s">
        <v>18623</v>
      </c>
      <c r="N45" s="1"/>
      <c r="O45" s="1">
        <v>0.7</v>
      </c>
      <c r="P45" s="1"/>
      <c r="Q45" s="26"/>
      <c r="R45" s="276">
        <f t="shared" si="4"/>
        <v>0</v>
      </c>
      <c r="T45" s="407" t="s">
        <v>20973</v>
      </c>
      <c r="U45" s="408" t="s">
        <v>21836</v>
      </c>
      <c r="V45" s="409" t="s">
        <v>20967</v>
      </c>
      <c r="W45" s="548" t="s">
        <v>20929</v>
      </c>
      <c r="X45" s="407" t="s">
        <v>21025</v>
      </c>
      <c r="Y45" s="408" t="s">
        <v>21836</v>
      </c>
      <c r="Z45" s="409"/>
      <c r="AA45" s="548" t="s">
        <v>20979</v>
      </c>
      <c r="AC45" s="407" t="s">
        <v>20680</v>
      </c>
      <c r="AD45" s="408" t="s">
        <v>21879</v>
      </c>
      <c r="AE45" s="409"/>
      <c r="AF45" s="1186" t="s">
        <v>20637</v>
      </c>
      <c r="AG45" s="407" t="s">
        <v>19637</v>
      </c>
      <c r="AH45" s="408" t="s">
        <v>22007</v>
      </c>
      <c r="AI45" s="409"/>
      <c r="AJ45" s="548" t="s">
        <v>19594</v>
      </c>
      <c r="AK45" s="407" t="s">
        <v>18930</v>
      </c>
      <c r="AL45" s="408" t="s">
        <v>21843</v>
      </c>
      <c r="AM45" s="409"/>
      <c r="AN45" s="548" t="s">
        <v>18800</v>
      </c>
      <c r="AO45" s="407" t="s">
        <v>18783</v>
      </c>
      <c r="AP45" s="408" t="s">
        <v>18503</v>
      </c>
      <c r="AQ45" s="409"/>
      <c r="AR45" s="548" t="s">
        <v>18593</v>
      </c>
    </row>
    <row r="46" spans="1:44" ht="15.75">
      <c r="A46" s="892" t="s">
        <v>18793</v>
      </c>
      <c r="B46" s="893" t="s">
        <v>21836</v>
      </c>
      <c r="C46" s="894" t="s">
        <v>29296</v>
      </c>
      <c r="D46" s="885" t="str">
        <f t="shared" si="0"/>
        <v>sp</v>
      </c>
      <c r="E46" s="885" t="str">
        <f t="shared" si="1"/>
        <v>10</v>
      </c>
      <c r="F46" s="885">
        <f t="shared" si="2"/>
        <v>0.1</v>
      </c>
      <c r="G46" s="885">
        <f t="shared" si="3"/>
        <v>1</v>
      </c>
      <c r="H46" s="885" t="s">
        <v>18593</v>
      </c>
      <c r="J46" t="str">
        <f>INDEX(L:L,MATCH(Таблиця91[[#This Row],[Item]],M:M,0),1)</f>
        <v>Rogues' Corner</v>
      </c>
      <c r="L46" t="s">
        <v>18593</v>
      </c>
      <c r="M46" s="1" t="s">
        <v>18627</v>
      </c>
      <c r="N46" s="1"/>
      <c r="O46" s="1">
        <v>3</v>
      </c>
      <c r="P46" s="1"/>
      <c r="Q46" s="26"/>
      <c r="R46" s="276">
        <f t="shared" si="4"/>
        <v>0</v>
      </c>
      <c r="T46" s="404" t="s">
        <v>20974</v>
      </c>
      <c r="U46" s="405" t="s">
        <v>14380</v>
      </c>
      <c r="V46" s="406" t="s">
        <v>20967</v>
      </c>
      <c r="W46" s="548" t="s">
        <v>20929</v>
      </c>
      <c r="X46" s="404" t="s">
        <v>21026</v>
      </c>
      <c r="Y46" s="405" t="s">
        <v>21836</v>
      </c>
      <c r="Z46" s="406"/>
      <c r="AA46" s="548" t="s">
        <v>20979</v>
      </c>
      <c r="AC46" s="404" t="s">
        <v>20681</v>
      </c>
      <c r="AD46" s="405" t="s">
        <v>21846</v>
      </c>
      <c r="AE46" s="406"/>
      <c r="AF46" s="1186" t="s">
        <v>20637</v>
      </c>
      <c r="AG46" s="404" t="s">
        <v>19638</v>
      </c>
      <c r="AH46" s="405" t="s">
        <v>18451</v>
      </c>
      <c r="AI46" s="406"/>
      <c r="AJ46" s="548" t="s">
        <v>19594</v>
      </c>
      <c r="AK46" s="404" t="s">
        <v>18933</v>
      </c>
      <c r="AL46" s="405" t="s">
        <v>18496</v>
      </c>
      <c r="AM46" s="406"/>
      <c r="AN46" s="548" t="s">
        <v>18800</v>
      </c>
      <c r="AO46" s="404" t="s">
        <v>18788</v>
      </c>
      <c r="AP46" s="405" t="s">
        <v>14380</v>
      </c>
      <c r="AQ46" s="406"/>
      <c r="AR46" s="548" t="s">
        <v>18593</v>
      </c>
    </row>
    <row r="47" spans="1:44" ht="15.75">
      <c r="A47" s="886" t="s">
        <v>18241</v>
      </c>
      <c r="B47" s="887" t="s">
        <v>21836</v>
      </c>
      <c r="C47" s="888" t="s">
        <v>29296</v>
      </c>
      <c r="D47" s="885" t="str">
        <f t="shared" si="0"/>
        <v>sp</v>
      </c>
      <c r="E47" s="885" t="str">
        <f t="shared" si="1"/>
        <v>10</v>
      </c>
      <c r="F47" s="885">
        <f t="shared" si="2"/>
        <v>0.1</v>
      </c>
      <c r="G47" s="885">
        <f t="shared" si="3"/>
        <v>1</v>
      </c>
      <c r="H47" s="885" t="s">
        <v>18223</v>
      </c>
      <c r="J47" t="str">
        <f>INDEX(L:L,MATCH(Таблиця91[[#This Row],[Item]],M:M,0),1)</f>
        <v>Rangers' Field</v>
      </c>
      <c r="L47" t="s">
        <v>18593</v>
      </c>
      <c r="M47" s="1" t="s">
        <v>18632</v>
      </c>
      <c r="N47" s="1"/>
      <c r="O47" s="1">
        <v>0.1</v>
      </c>
      <c r="P47" s="1"/>
      <c r="Q47" s="26"/>
      <c r="R47" s="276">
        <f t="shared" si="4"/>
        <v>0</v>
      </c>
      <c r="T47" s="407" t="s">
        <v>20975</v>
      </c>
      <c r="U47" s="408" t="s">
        <v>21946</v>
      </c>
      <c r="V47" s="409" t="s">
        <v>20967</v>
      </c>
      <c r="W47" s="548" t="s">
        <v>20929</v>
      </c>
      <c r="X47" s="407" t="s">
        <v>21027</v>
      </c>
      <c r="Y47" s="408" t="s">
        <v>22023</v>
      </c>
      <c r="Z47" s="409" t="s">
        <v>19539</v>
      </c>
      <c r="AA47" s="548" t="s">
        <v>20979</v>
      </c>
      <c r="AC47" s="407" t="s">
        <v>20682</v>
      </c>
      <c r="AD47" s="408" t="s">
        <v>21846</v>
      </c>
      <c r="AE47" s="409"/>
      <c r="AF47" s="1186" t="s">
        <v>20637</v>
      </c>
      <c r="AG47" s="407" t="s">
        <v>19433</v>
      </c>
      <c r="AH47" s="408" t="s">
        <v>21836</v>
      </c>
      <c r="AI47" s="409" t="s">
        <v>19639</v>
      </c>
      <c r="AJ47" s="548" t="s">
        <v>19594</v>
      </c>
      <c r="AK47" s="407" t="s">
        <v>18936</v>
      </c>
      <c r="AL47" s="408" t="s">
        <v>13973</v>
      </c>
      <c r="AM47" s="409"/>
      <c r="AN47" s="548" t="s">
        <v>18800</v>
      </c>
      <c r="AO47" s="407" t="s">
        <v>18793</v>
      </c>
      <c r="AP47" s="408" t="s">
        <v>21836</v>
      </c>
      <c r="AQ47" s="409"/>
      <c r="AR47" s="548" t="s">
        <v>18593</v>
      </c>
    </row>
    <row r="48" spans="1:44" ht="15.75">
      <c r="A48" s="889" t="s">
        <v>18260</v>
      </c>
      <c r="B48" s="890" t="s">
        <v>21872</v>
      </c>
      <c r="C48" s="891" t="s">
        <v>29296</v>
      </c>
      <c r="D48" s="885" t="str">
        <f t="shared" si="0"/>
        <v>sp</v>
      </c>
      <c r="E48" s="885" t="str">
        <f t="shared" si="1"/>
        <v>8</v>
      </c>
      <c r="F48" s="885">
        <f t="shared" si="2"/>
        <v>0.1</v>
      </c>
      <c r="G48" s="885">
        <f t="shared" si="3"/>
        <v>0.8</v>
      </c>
      <c r="H48" s="885" t="s">
        <v>18223</v>
      </c>
      <c r="J48" t="str">
        <f>INDEX(L:L,MATCH(Таблиця91[[#This Row],[Item]],M:M,0),1)</f>
        <v>Rangers' Field</v>
      </c>
      <c r="L48" t="s">
        <v>18593</v>
      </c>
      <c r="M48" s="1" t="s">
        <v>18637</v>
      </c>
      <c r="N48" s="1"/>
      <c r="O48" s="1">
        <v>2</v>
      </c>
      <c r="P48" s="1"/>
      <c r="Q48" s="26"/>
      <c r="R48" s="276">
        <f t="shared" si="4"/>
        <v>0</v>
      </c>
      <c r="T48" s="404" t="s">
        <v>20976</v>
      </c>
      <c r="U48" s="405" t="s">
        <v>21946</v>
      </c>
      <c r="V48" s="406" t="s">
        <v>20967</v>
      </c>
      <c r="W48" s="548" t="s">
        <v>20929</v>
      </c>
      <c r="X48" s="404" t="s">
        <v>21028</v>
      </c>
      <c r="Y48" s="405" t="s">
        <v>22023</v>
      </c>
      <c r="Z48" s="406" t="s">
        <v>19539</v>
      </c>
      <c r="AA48" s="548" t="s">
        <v>20979</v>
      </c>
      <c r="AC48" s="404" t="s">
        <v>20683</v>
      </c>
      <c r="AD48" s="405" t="s">
        <v>21850</v>
      </c>
      <c r="AE48" s="406"/>
      <c r="AF48" s="1186" t="s">
        <v>20637</v>
      </c>
      <c r="AG48" s="404" t="s">
        <v>19640</v>
      </c>
      <c r="AH48" s="405" t="s">
        <v>21836</v>
      </c>
      <c r="AI48" s="406" t="s">
        <v>19639</v>
      </c>
      <c r="AJ48" s="548" t="s">
        <v>19594</v>
      </c>
      <c r="AK48" s="404" t="s">
        <v>18938</v>
      </c>
      <c r="AL48" s="405" t="s">
        <v>21843</v>
      </c>
      <c r="AM48" s="406"/>
      <c r="AN48" s="548" t="s">
        <v>18800</v>
      </c>
      <c r="AO48" s="1590" t="s">
        <v>18796</v>
      </c>
      <c r="AP48" s="1591"/>
      <c r="AQ48" s="1592"/>
    </row>
    <row r="49" spans="1:40" ht="15.75">
      <c r="A49" s="889" t="s">
        <v>18278</v>
      </c>
      <c r="B49" s="890" t="s">
        <v>18283</v>
      </c>
      <c r="C49" s="891" t="s">
        <v>29296</v>
      </c>
      <c r="D49" s="885" t="str">
        <f t="shared" si="0"/>
        <v>sp</v>
      </c>
      <c r="E49" s="885" t="str">
        <f t="shared" si="1"/>
        <v>5</v>
      </c>
      <c r="F49" s="885">
        <f t="shared" si="2"/>
        <v>0.1</v>
      </c>
      <c r="G49" s="885">
        <f t="shared" si="3"/>
        <v>0.5</v>
      </c>
      <c r="H49" s="885" t="s">
        <v>18223</v>
      </c>
      <c r="J49" t="str">
        <f>INDEX(L:L,MATCH(Таблиця91[[#This Row],[Item]],M:M,0),1)</f>
        <v>Rangers' Field</v>
      </c>
      <c r="L49" t="s">
        <v>18593</v>
      </c>
      <c r="M49" s="1" t="s">
        <v>18642</v>
      </c>
      <c r="N49" s="1"/>
      <c r="O49" s="1">
        <v>0.8</v>
      </c>
      <c r="P49" s="1"/>
      <c r="Q49" s="26"/>
      <c r="R49" s="276">
        <f t="shared" si="4"/>
        <v>0</v>
      </c>
      <c r="T49" s="407" t="s">
        <v>20977</v>
      </c>
      <c r="U49" s="408" t="s">
        <v>21836</v>
      </c>
      <c r="V49" s="409" t="s">
        <v>20978</v>
      </c>
      <c r="W49" s="548" t="s">
        <v>20929</v>
      </c>
      <c r="X49" s="407" t="s">
        <v>21029</v>
      </c>
      <c r="Y49" s="408" t="s">
        <v>22023</v>
      </c>
      <c r="Z49" s="409" t="s">
        <v>19539</v>
      </c>
      <c r="AA49" s="548" t="s">
        <v>20979</v>
      </c>
      <c r="AC49" s="407" t="s">
        <v>20684</v>
      </c>
      <c r="AD49" s="408" t="s">
        <v>21836</v>
      </c>
      <c r="AE49" s="409"/>
      <c r="AF49" s="1186" t="s">
        <v>20637</v>
      </c>
      <c r="AG49" s="407" t="s">
        <v>19641</v>
      </c>
      <c r="AH49" s="408" t="s">
        <v>21836</v>
      </c>
      <c r="AI49" s="409" t="s">
        <v>19642</v>
      </c>
      <c r="AJ49" s="548" t="s">
        <v>19594</v>
      </c>
      <c r="AK49" s="407" t="s">
        <v>18940</v>
      </c>
      <c r="AL49" s="408" t="s">
        <v>21843</v>
      </c>
      <c r="AM49" s="409"/>
      <c r="AN49" s="548" t="s">
        <v>18800</v>
      </c>
    </row>
    <row r="50" spans="1:40" ht="15.75">
      <c r="A50" s="889" t="s">
        <v>18297</v>
      </c>
      <c r="B50" s="890" t="s">
        <v>18319</v>
      </c>
      <c r="C50" s="891" t="s">
        <v>29296</v>
      </c>
      <c r="D50" s="885" t="str">
        <f t="shared" si="0"/>
        <v>sp</v>
      </c>
      <c r="E50" s="885" t="str">
        <f t="shared" si="1"/>
        <v>4</v>
      </c>
      <c r="F50" s="885">
        <f t="shared" si="2"/>
        <v>0.1</v>
      </c>
      <c r="G50" s="885">
        <f t="shared" si="3"/>
        <v>0.4</v>
      </c>
      <c r="H50" s="885" t="s">
        <v>18223</v>
      </c>
      <c r="J50" t="str">
        <f>INDEX(L:L,MATCH(Таблиця91[[#This Row],[Item]],M:M,0),1)</f>
        <v>Rangers' Field</v>
      </c>
      <c r="L50" t="s">
        <v>18593</v>
      </c>
      <c r="M50" s="1" t="s">
        <v>18645</v>
      </c>
      <c r="N50" s="1"/>
      <c r="O50" s="1">
        <v>20</v>
      </c>
      <c r="P50" s="1"/>
      <c r="Q50" s="26"/>
      <c r="R50" s="276">
        <f t="shared" si="4"/>
        <v>0</v>
      </c>
      <c r="T50" s="1590" t="s">
        <v>18796</v>
      </c>
      <c r="U50" s="1591"/>
      <c r="V50" s="1592"/>
      <c r="X50" s="404" t="s">
        <v>21030</v>
      </c>
      <c r="Y50" s="405" t="s">
        <v>22023</v>
      </c>
      <c r="Z50" s="406" t="s">
        <v>19539</v>
      </c>
      <c r="AA50" s="548" t="s">
        <v>20979</v>
      </c>
      <c r="AC50" s="404" t="s">
        <v>20685</v>
      </c>
      <c r="AD50" s="405" t="s">
        <v>18496</v>
      </c>
      <c r="AE50" s="406"/>
      <c r="AF50" s="1186" t="s">
        <v>20637</v>
      </c>
      <c r="AG50" s="404" t="s">
        <v>19643</v>
      </c>
      <c r="AH50" s="405" t="s">
        <v>18321</v>
      </c>
      <c r="AI50" s="406"/>
      <c r="AJ50" s="548" t="s">
        <v>19594</v>
      </c>
      <c r="AK50" s="404" t="s">
        <v>18943</v>
      </c>
      <c r="AL50" s="405" t="s">
        <v>21843</v>
      </c>
      <c r="AM50" s="406"/>
      <c r="AN50" s="548" t="s">
        <v>18800</v>
      </c>
    </row>
    <row r="51" spans="1:40" ht="15.75">
      <c r="A51" s="889" t="s">
        <v>18313</v>
      </c>
      <c r="B51" s="890" t="s">
        <v>18388</v>
      </c>
      <c r="C51" s="891" t="s">
        <v>29296</v>
      </c>
      <c r="D51" s="885" t="str">
        <f t="shared" si="0"/>
        <v>sp</v>
      </c>
      <c r="E51" s="885" t="str">
        <f t="shared" si="1"/>
        <v>6</v>
      </c>
      <c r="F51" s="885">
        <f t="shared" si="2"/>
        <v>0.1</v>
      </c>
      <c r="G51" s="885">
        <f t="shared" si="3"/>
        <v>0.60000000000000009</v>
      </c>
      <c r="H51" s="885" t="s">
        <v>18223</v>
      </c>
      <c r="J51" t="str">
        <f>INDEX(L:L,MATCH(Таблиця91[[#This Row],[Item]],M:M,0),1)</f>
        <v>Rangers' Field</v>
      </c>
      <c r="L51" t="s">
        <v>18593</v>
      </c>
      <c r="M51" s="1" t="s">
        <v>18649</v>
      </c>
      <c r="N51" s="1"/>
      <c r="O51" s="1">
        <v>10</v>
      </c>
      <c r="P51" s="1"/>
      <c r="Q51" s="26"/>
      <c r="R51" s="276">
        <f t="shared" si="4"/>
        <v>0</v>
      </c>
      <c r="X51" s="407" t="s">
        <v>21031</v>
      </c>
      <c r="Y51" s="408" t="s">
        <v>22023</v>
      </c>
      <c r="Z51" s="409" t="s">
        <v>19539</v>
      </c>
      <c r="AA51" s="548" t="s">
        <v>20979</v>
      </c>
      <c r="AC51" s="1581" t="s">
        <v>20686</v>
      </c>
      <c r="AD51" s="1582"/>
      <c r="AE51" s="1583"/>
      <c r="AF51" s="1186" t="s">
        <v>20637</v>
      </c>
      <c r="AG51" s="407" t="s">
        <v>19644</v>
      </c>
      <c r="AH51" s="408" t="s">
        <v>21919</v>
      </c>
      <c r="AI51" s="409"/>
      <c r="AJ51" s="548" t="s">
        <v>19594</v>
      </c>
      <c r="AK51" s="407" t="s">
        <v>18946</v>
      </c>
      <c r="AL51" s="408" t="s">
        <v>21843</v>
      </c>
      <c r="AM51" s="409"/>
      <c r="AN51" s="548" t="s">
        <v>18800</v>
      </c>
    </row>
    <row r="52" spans="1:40" ht="15.75">
      <c r="A52" s="889" t="s">
        <v>18332</v>
      </c>
      <c r="B52" s="890" t="s">
        <v>14081</v>
      </c>
      <c r="C52" s="891" t="s">
        <v>18333</v>
      </c>
      <c r="D52" s="885" t="str">
        <f t="shared" si="0"/>
        <v>gp</v>
      </c>
      <c r="E52" s="885" t="str">
        <f t="shared" si="1"/>
        <v>5</v>
      </c>
      <c r="F52" s="885">
        <f t="shared" si="2"/>
        <v>1</v>
      </c>
      <c r="G52" s="885">
        <f t="shared" si="3"/>
        <v>5</v>
      </c>
      <c r="H52" s="885" t="s">
        <v>18223</v>
      </c>
      <c r="J52" t="str">
        <f>INDEX(L:L,MATCH(Таблиця91[[#This Row],[Item]],M:M,0),1)</f>
        <v>Rangers' Field</v>
      </c>
      <c r="L52" t="s">
        <v>18593</v>
      </c>
      <c r="M52" s="1" t="s">
        <v>18654</v>
      </c>
      <c r="N52" s="1"/>
      <c r="O52" s="1">
        <v>10</v>
      </c>
      <c r="P52" s="1"/>
      <c r="Q52" s="26"/>
      <c r="R52" s="276">
        <f t="shared" si="4"/>
        <v>0</v>
      </c>
      <c r="X52" s="404" t="s">
        <v>21032</v>
      </c>
      <c r="Y52" s="405" t="s">
        <v>22023</v>
      </c>
      <c r="Z52" s="406" t="s">
        <v>19539</v>
      </c>
      <c r="AA52" s="548" t="s">
        <v>20979</v>
      </c>
      <c r="AC52" s="404" t="s">
        <v>20687</v>
      </c>
      <c r="AD52" s="405" t="s">
        <v>21836</v>
      </c>
      <c r="AE52" s="406"/>
      <c r="AF52" s="1186" t="s">
        <v>20637</v>
      </c>
      <c r="AG52" s="404" t="s">
        <v>19645</v>
      </c>
      <c r="AH52" s="405" t="s">
        <v>21885</v>
      </c>
      <c r="AI52" s="406"/>
      <c r="AJ52" s="548" t="s">
        <v>19594</v>
      </c>
      <c r="AK52" s="404" t="s">
        <v>18949</v>
      </c>
      <c r="AL52" s="405" t="s">
        <v>21843</v>
      </c>
      <c r="AM52" s="406"/>
      <c r="AN52" s="548" t="s">
        <v>18800</v>
      </c>
    </row>
    <row r="53" spans="1:40" ht="15.75">
      <c r="A53" s="889" t="s">
        <v>18350</v>
      </c>
      <c r="B53" s="890" t="s">
        <v>14380</v>
      </c>
      <c r="C53" s="891" t="s">
        <v>18351</v>
      </c>
      <c r="D53" s="885" t="str">
        <f t="shared" si="0"/>
        <v>gp</v>
      </c>
      <c r="E53" s="885" t="str">
        <f t="shared" si="1"/>
        <v>10</v>
      </c>
      <c r="F53" s="885">
        <f t="shared" si="2"/>
        <v>1</v>
      </c>
      <c r="G53" s="885">
        <f t="shared" si="3"/>
        <v>10</v>
      </c>
      <c r="H53" s="885" t="s">
        <v>18223</v>
      </c>
      <c r="J53" t="str">
        <f>INDEX(L:L,MATCH(Таблиця91[[#This Row],[Item]],M:M,0),1)</f>
        <v>Rangers' Field</v>
      </c>
      <c r="L53" t="s">
        <v>18593</v>
      </c>
      <c r="M53" s="1" t="s">
        <v>18659</v>
      </c>
      <c r="N53" s="1"/>
      <c r="O53" s="1">
        <v>5</v>
      </c>
      <c r="P53" s="1"/>
      <c r="Q53" s="26"/>
      <c r="R53" s="276">
        <f t="shared" si="4"/>
        <v>0</v>
      </c>
      <c r="X53" s="407" t="s">
        <v>21033</v>
      </c>
      <c r="Y53" s="408" t="s">
        <v>22023</v>
      </c>
      <c r="Z53" s="409" t="s">
        <v>19539</v>
      </c>
      <c r="AA53" s="548" t="s">
        <v>20979</v>
      </c>
      <c r="AC53" s="407" t="s">
        <v>20688</v>
      </c>
      <c r="AD53" s="408" t="s">
        <v>18283</v>
      </c>
      <c r="AE53" s="409"/>
      <c r="AF53" s="1186" t="s">
        <v>20637</v>
      </c>
      <c r="AG53" s="407" t="s">
        <v>19646</v>
      </c>
      <c r="AH53" s="408" t="s">
        <v>14380</v>
      </c>
      <c r="AI53" s="409" t="s">
        <v>19647</v>
      </c>
      <c r="AJ53" s="548" t="s">
        <v>19594</v>
      </c>
      <c r="AK53" s="407" t="s">
        <v>18952</v>
      </c>
      <c r="AL53" s="408" t="s">
        <v>21843</v>
      </c>
      <c r="AM53" s="409"/>
      <c r="AN53" s="548" t="s">
        <v>18800</v>
      </c>
    </row>
    <row r="54" spans="1:40" ht="15.75">
      <c r="A54" s="889" t="s">
        <v>18367</v>
      </c>
      <c r="B54" s="890" t="s">
        <v>21946</v>
      </c>
      <c r="C54" s="891" t="s">
        <v>29296</v>
      </c>
      <c r="D54" s="885" t="str">
        <f t="shared" si="0"/>
        <v>gp</v>
      </c>
      <c r="E54" s="885" t="str">
        <f t="shared" si="1"/>
        <v>3</v>
      </c>
      <c r="F54" s="885">
        <f t="shared" si="2"/>
        <v>1</v>
      </c>
      <c r="G54" s="885">
        <f t="shared" si="3"/>
        <v>3</v>
      </c>
      <c r="H54" s="885" t="s">
        <v>18223</v>
      </c>
      <c r="J54" t="str">
        <f>INDEX(L:L,MATCH(Таблиця91[[#This Row],[Item]],M:M,0),1)</f>
        <v>Rangers' Field</v>
      </c>
      <c r="L54" t="s">
        <v>18593</v>
      </c>
      <c r="M54" s="1" t="s">
        <v>18664</v>
      </c>
      <c r="N54" s="1"/>
      <c r="O54" s="1">
        <v>3</v>
      </c>
      <c r="P54" s="1"/>
      <c r="Q54" s="26"/>
      <c r="R54" s="276">
        <f t="shared" si="4"/>
        <v>0</v>
      </c>
      <c r="X54" s="404" t="s">
        <v>21034</v>
      </c>
      <c r="Y54" s="405" t="s">
        <v>21836</v>
      </c>
      <c r="Z54" s="406" t="s">
        <v>19539</v>
      </c>
      <c r="AA54" s="548" t="s">
        <v>20979</v>
      </c>
      <c r="AC54" s="404" t="s">
        <v>20689</v>
      </c>
      <c r="AD54" s="405" t="s">
        <v>21830</v>
      </c>
      <c r="AE54" s="406"/>
      <c r="AF54" s="1186" t="s">
        <v>20637</v>
      </c>
      <c r="AG54" s="404" t="s">
        <v>19648</v>
      </c>
      <c r="AH54" s="405" t="s">
        <v>14081</v>
      </c>
      <c r="AI54" s="406"/>
      <c r="AJ54" s="548" t="s">
        <v>19594</v>
      </c>
      <c r="AK54" s="404" t="s">
        <v>18954</v>
      </c>
      <c r="AL54" s="405" t="s">
        <v>21843</v>
      </c>
      <c r="AM54" s="406"/>
      <c r="AN54" s="548" t="s">
        <v>18800</v>
      </c>
    </row>
    <row r="55" spans="1:40" ht="15.75">
      <c r="A55" s="889" t="s">
        <v>18382</v>
      </c>
      <c r="B55" s="890" t="s">
        <v>18321</v>
      </c>
      <c r="C55" s="891" t="s">
        <v>29296</v>
      </c>
      <c r="D55" s="885" t="str">
        <f t="shared" si="0"/>
        <v>sp</v>
      </c>
      <c r="E55" s="885" t="str">
        <f t="shared" si="1"/>
        <v>1</v>
      </c>
      <c r="F55" s="885">
        <f t="shared" si="2"/>
        <v>0.1</v>
      </c>
      <c r="G55" s="885">
        <f t="shared" si="3"/>
        <v>0.1</v>
      </c>
      <c r="H55" s="885" t="s">
        <v>18223</v>
      </c>
      <c r="J55" t="str">
        <f>INDEX(L:L,MATCH(Таблиця91[[#This Row],[Item]],M:M,0),1)</f>
        <v>Rangers' Field</v>
      </c>
      <c r="L55" t="s">
        <v>18593</v>
      </c>
      <c r="M55" s="1" t="s">
        <v>18669</v>
      </c>
      <c r="N55" s="1"/>
      <c r="O55" s="1">
        <v>10</v>
      </c>
      <c r="P55" s="1"/>
      <c r="Q55" s="26"/>
      <c r="R55" s="276">
        <f t="shared" si="4"/>
        <v>0</v>
      </c>
      <c r="X55" s="407" t="s">
        <v>21035</v>
      </c>
      <c r="Y55" s="408" t="s">
        <v>22023</v>
      </c>
      <c r="Z55" s="409" t="s">
        <v>19539</v>
      </c>
      <c r="AA55" s="548" t="s">
        <v>20979</v>
      </c>
      <c r="AC55" s="407" t="s">
        <v>20690</v>
      </c>
      <c r="AD55" s="408" t="s">
        <v>18283</v>
      </c>
      <c r="AE55" s="409"/>
      <c r="AF55" s="1186" t="s">
        <v>20637</v>
      </c>
      <c r="AG55" s="407" t="s">
        <v>19649</v>
      </c>
      <c r="AH55" s="408" t="s">
        <v>14220</v>
      </c>
      <c r="AI55" s="409"/>
      <c r="AJ55" s="548" t="s">
        <v>19594</v>
      </c>
      <c r="AK55" s="407" t="s">
        <v>18956</v>
      </c>
      <c r="AL55" s="408" t="s">
        <v>21843</v>
      </c>
      <c r="AM55" s="409"/>
      <c r="AN55" s="548" t="s">
        <v>18800</v>
      </c>
    </row>
    <row r="56" spans="1:40" ht="15.75">
      <c r="A56" s="889" t="s">
        <v>18396</v>
      </c>
      <c r="B56" s="890" t="s">
        <v>21843</v>
      </c>
      <c r="C56" s="891" t="s">
        <v>29296</v>
      </c>
      <c r="D56" s="885" t="str">
        <f t="shared" si="0"/>
        <v>gp</v>
      </c>
      <c r="E56" s="885" t="str">
        <f t="shared" si="1"/>
        <v>7</v>
      </c>
      <c r="F56" s="885">
        <f t="shared" si="2"/>
        <v>1</v>
      </c>
      <c r="G56" s="885">
        <f t="shared" si="3"/>
        <v>7</v>
      </c>
      <c r="H56" s="885" t="s">
        <v>18223</v>
      </c>
      <c r="J56" t="str">
        <f>INDEX(L:L,MATCH(Таблиця91[[#This Row],[Item]],M:M,0),1)</f>
        <v>Rangers' Field</v>
      </c>
      <c r="L56" t="s">
        <v>18593</v>
      </c>
      <c r="M56" s="1" t="s">
        <v>18673</v>
      </c>
      <c r="N56" s="1"/>
      <c r="O56" s="1">
        <v>0.06</v>
      </c>
      <c r="P56" s="1"/>
      <c r="Q56" s="26"/>
      <c r="R56" s="276">
        <f t="shared" si="4"/>
        <v>0</v>
      </c>
      <c r="X56" s="404" t="s">
        <v>21036</v>
      </c>
      <c r="Y56" s="405" t="s">
        <v>22023</v>
      </c>
      <c r="Z56" s="406" t="s">
        <v>19539</v>
      </c>
      <c r="AA56" s="548" t="s">
        <v>20979</v>
      </c>
      <c r="AC56" s="404" t="s">
        <v>20691</v>
      </c>
      <c r="AD56" s="405" t="s">
        <v>22024</v>
      </c>
      <c r="AE56" s="406"/>
      <c r="AF56" s="1186" t="s">
        <v>20637</v>
      </c>
      <c r="AG56" s="404" t="s">
        <v>19650</v>
      </c>
      <c r="AH56" s="405" t="s">
        <v>14380</v>
      </c>
      <c r="AI56" s="406" t="s">
        <v>19647</v>
      </c>
      <c r="AJ56" s="548" t="s">
        <v>19594</v>
      </c>
      <c r="AK56" s="404" t="s">
        <v>18959</v>
      </c>
      <c r="AL56" s="405" t="s">
        <v>21843</v>
      </c>
      <c r="AM56" s="406"/>
      <c r="AN56" s="548" t="s">
        <v>18800</v>
      </c>
    </row>
    <row r="57" spans="1:40" ht="15.75">
      <c r="A57" s="889" t="s">
        <v>18411</v>
      </c>
      <c r="B57" s="890" t="s">
        <v>21879</v>
      </c>
      <c r="C57" s="891" t="s">
        <v>18412</v>
      </c>
      <c r="D57" s="885" t="str">
        <f t="shared" si="0"/>
        <v>gp</v>
      </c>
      <c r="E57" s="885" t="str">
        <f t="shared" si="1"/>
        <v>8</v>
      </c>
      <c r="F57" s="885">
        <f t="shared" si="2"/>
        <v>1</v>
      </c>
      <c r="G57" s="885">
        <f t="shared" si="3"/>
        <v>8</v>
      </c>
      <c r="H57" s="885" t="s">
        <v>18223</v>
      </c>
      <c r="J57" t="str">
        <f>INDEX(L:L,MATCH(Таблиця91[[#This Row],[Item]],M:M,0),1)</f>
        <v>Rangers' Field</v>
      </c>
      <c r="L57" t="s">
        <v>18593</v>
      </c>
      <c r="M57" s="1" t="s">
        <v>18677</v>
      </c>
      <c r="N57" s="1"/>
      <c r="O57" s="1">
        <v>3</v>
      </c>
      <c r="P57" s="1"/>
      <c r="Q57" s="26"/>
      <c r="R57" s="276">
        <f t="shared" si="4"/>
        <v>0</v>
      </c>
      <c r="X57" s="407" t="s">
        <v>21037</v>
      </c>
      <c r="Y57" s="408" t="s">
        <v>22011</v>
      </c>
      <c r="Z57" s="409" t="s">
        <v>19769</v>
      </c>
      <c r="AA57" s="548" t="s">
        <v>20979</v>
      </c>
      <c r="AC57" s="407" t="s">
        <v>20692</v>
      </c>
      <c r="AD57" s="408" t="s">
        <v>22025</v>
      </c>
      <c r="AE57" s="409"/>
      <c r="AF57" s="1186" t="s">
        <v>20637</v>
      </c>
      <c r="AG57" s="407" t="s">
        <v>19651</v>
      </c>
      <c r="AH57" s="408" t="s">
        <v>18321</v>
      </c>
      <c r="AI57" s="409" t="s">
        <v>19652</v>
      </c>
      <c r="AJ57" s="548" t="s">
        <v>19594</v>
      </c>
      <c r="AK57" s="407" t="s">
        <v>18962</v>
      </c>
      <c r="AL57" s="408" t="s">
        <v>21843</v>
      </c>
      <c r="AM57" s="409"/>
      <c r="AN57" s="548" t="s">
        <v>18800</v>
      </c>
    </row>
    <row r="58" spans="1:40" ht="15.75">
      <c r="A58" s="889" t="s">
        <v>18428</v>
      </c>
      <c r="B58" s="890" t="s">
        <v>18503</v>
      </c>
      <c r="C58" s="891" t="s">
        <v>29296</v>
      </c>
      <c r="D58" s="885" t="str">
        <f t="shared" si="0"/>
        <v>sp</v>
      </c>
      <c r="E58" s="885" t="str">
        <f t="shared" si="1"/>
        <v>3</v>
      </c>
      <c r="F58" s="885">
        <f t="shared" si="2"/>
        <v>0.1</v>
      </c>
      <c r="G58" s="885">
        <f t="shared" si="3"/>
        <v>0.30000000000000004</v>
      </c>
      <c r="H58" s="885" t="s">
        <v>18223</v>
      </c>
      <c r="J58" t="str">
        <f>INDEX(L:L,MATCH(Таблиця91[[#This Row],[Item]],M:M,0),1)</f>
        <v>Rangers' Field</v>
      </c>
      <c r="L58" t="s">
        <v>18593</v>
      </c>
      <c r="M58" s="1" t="s">
        <v>18682</v>
      </c>
      <c r="N58" s="1"/>
      <c r="O58" s="1">
        <v>15</v>
      </c>
      <c r="P58" s="1"/>
      <c r="Q58" s="26"/>
      <c r="R58" s="276">
        <f t="shared" si="4"/>
        <v>0</v>
      </c>
      <c r="X58" s="404" t="s">
        <v>21038</v>
      </c>
      <c r="Y58" s="405" t="s">
        <v>21885</v>
      </c>
      <c r="Z58" s="406" t="s">
        <v>19769</v>
      </c>
      <c r="AA58" s="548" t="s">
        <v>20979</v>
      </c>
      <c r="AC58" s="404" t="s">
        <v>20693</v>
      </c>
      <c r="AD58" s="405" t="s">
        <v>21879</v>
      </c>
      <c r="AE58" s="406"/>
      <c r="AF58" s="1186" t="s">
        <v>20637</v>
      </c>
      <c r="AG58" s="404" t="s">
        <v>19653</v>
      </c>
      <c r="AH58" s="405" t="s">
        <v>18321</v>
      </c>
      <c r="AI58" s="406" t="s">
        <v>19652</v>
      </c>
      <c r="AJ58" s="548" t="s">
        <v>19594</v>
      </c>
      <c r="AK58" s="404" t="s">
        <v>18963</v>
      </c>
      <c r="AL58" s="405" t="s">
        <v>21843</v>
      </c>
      <c r="AM58" s="406"/>
      <c r="AN58" s="548" t="s">
        <v>18800</v>
      </c>
    </row>
    <row r="59" spans="1:40" ht="15.75">
      <c r="A59" s="889" t="s">
        <v>18445</v>
      </c>
      <c r="B59" s="890" t="s">
        <v>18321</v>
      </c>
      <c r="C59" s="891" t="s">
        <v>29296</v>
      </c>
      <c r="D59" s="885" t="str">
        <f t="shared" si="0"/>
        <v>sp</v>
      </c>
      <c r="E59" s="885" t="str">
        <f t="shared" si="1"/>
        <v>1</v>
      </c>
      <c r="F59" s="885">
        <f t="shared" si="2"/>
        <v>0.1</v>
      </c>
      <c r="G59" s="885">
        <f t="shared" si="3"/>
        <v>0.1</v>
      </c>
      <c r="H59" s="885" t="s">
        <v>18223</v>
      </c>
      <c r="J59" t="str">
        <f>INDEX(L:L,MATCH(Таблиця91[[#This Row],[Item]],M:M,0),1)</f>
        <v>Rangers' Field</v>
      </c>
      <c r="L59" t="s">
        <v>18593</v>
      </c>
      <c r="M59" s="1" t="s">
        <v>18687</v>
      </c>
      <c r="N59" s="1"/>
      <c r="O59" s="1">
        <v>5</v>
      </c>
      <c r="P59" s="1"/>
      <c r="Q59" s="26"/>
      <c r="R59" s="276">
        <f t="shared" si="4"/>
        <v>0</v>
      </c>
      <c r="X59" s="407" t="s">
        <v>21039</v>
      </c>
      <c r="Y59" s="408" t="s">
        <v>21922</v>
      </c>
      <c r="Z59" s="409"/>
      <c r="AA59" s="548" t="s">
        <v>20979</v>
      </c>
      <c r="AC59" s="407" t="s">
        <v>20694</v>
      </c>
      <c r="AD59" s="408" t="s">
        <v>21846</v>
      </c>
      <c r="AE59" s="409"/>
      <c r="AF59" s="1186" t="s">
        <v>20637</v>
      </c>
      <c r="AG59" s="407" t="s">
        <v>19654</v>
      </c>
      <c r="AH59" s="408" t="s">
        <v>18321</v>
      </c>
      <c r="AI59" s="409" t="s">
        <v>19652</v>
      </c>
      <c r="AJ59" s="548" t="s">
        <v>19594</v>
      </c>
      <c r="AK59" s="407" t="s">
        <v>18965</v>
      </c>
      <c r="AL59" s="408" t="s">
        <v>21843</v>
      </c>
      <c r="AM59" s="409"/>
      <c r="AN59" s="548" t="s">
        <v>18800</v>
      </c>
    </row>
    <row r="60" spans="1:40" ht="15.75">
      <c r="A60" s="889" t="s">
        <v>18460</v>
      </c>
      <c r="B60" s="890" t="s">
        <v>14081</v>
      </c>
      <c r="C60" s="891" t="s">
        <v>29296</v>
      </c>
      <c r="D60" s="885" t="str">
        <f t="shared" si="0"/>
        <v>gp</v>
      </c>
      <c r="E60" s="885" t="str">
        <f t="shared" si="1"/>
        <v>5</v>
      </c>
      <c r="F60" s="885">
        <f t="shared" si="2"/>
        <v>1</v>
      </c>
      <c r="G60" s="885">
        <f t="shared" si="3"/>
        <v>5</v>
      </c>
      <c r="H60" s="885" t="s">
        <v>18223</v>
      </c>
      <c r="J60" t="str">
        <f>INDEX(L:L,MATCH(Таблиця91[[#This Row],[Item]],M:M,0),1)</f>
        <v>Rangers' Field</v>
      </c>
      <c r="L60" t="s">
        <v>18593</v>
      </c>
      <c r="M60" s="1" t="s">
        <v>18691</v>
      </c>
      <c r="N60" s="1"/>
      <c r="O60" s="1">
        <v>5</v>
      </c>
      <c r="P60" s="1"/>
      <c r="Q60" s="26"/>
      <c r="R60" s="276">
        <f t="shared" si="4"/>
        <v>0</v>
      </c>
      <c r="X60" s="404" t="s">
        <v>21040</v>
      </c>
      <c r="Y60" s="405" t="s">
        <v>14081</v>
      </c>
      <c r="Z60" s="406"/>
      <c r="AA60" s="548" t="s">
        <v>20979</v>
      </c>
      <c r="AC60" s="404" t="s">
        <v>20695</v>
      </c>
      <c r="AD60" s="405" t="s">
        <v>14380</v>
      </c>
      <c r="AE60" s="406"/>
      <c r="AF60" s="1186" t="s">
        <v>20637</v>
      </c>
      <c r="AG60" s="404" t="s">
        <v>19655</v>
      </c>
      <c r="AH60" s="405" t="s">
        <v>21946</v>
      </c>
      <c r="AI60" s="406"/>
      <c r="AJ60" s="548" t="s">
        <v>19594</v>
      </c>
      <c r="AK60" s="404" t="s">
        <v>18967</v>
      </c>
      <c r="AL60" s="405" t="s">
        <v>21843</v>
      </c>
      <c r="AM60" s="406"/>
      <c r="AN60" s="548" t="s">
        <v>18800</v>
      </c>
    </row>
    <row r="61" spans="1:40" ht="15.75">
      <c r="A61" s="889" t="s">
        <v>18473</v>
      </c>
      <c r="B61" s="890" t="s">
        <v>21879</v>
      </c>
      <c r="C61" s="891" t="s">
        <v>18412</v>
      </c>
      <c r="D61" s="885" t="str">
        <f t="shared" si="0"/>
        <v>gp</v>
      </c>
      <c r="E61" s="885" t="str">
        <f t="shared" si="1"/>
        <v>8</v>
      </c>
      <c r="F61" s="885">
        <f t="shared" si="2"/>
        <v>1</v>
      </c>
      <c r="G61" s="885">
        <f t="shared" si="3"/>
        <v>8</v>
      </c>
      <c r="H61" s="885" t="s">
        <v>18223</v>
      </c>
      <c r="J61" t="str">
        <f>INDEX(L:L,MATCH(Таблиця91[[#This Row],[Item]],M:M,0),1)</f>
        <v>Rangers' Field</v>
      </c>
      <c r="L61" t="s">
        <v>18593</v>
      </c>
      <c r="M61" s="1" t="s">
        <v>18694</v>
      </c>
      <c r="N61" s="1"/>
      <c r="O61" s="1">
        <v>45</v>
      </c>
      <c r="P61" s="1"/>
      <c r="Q61" s="26"/>
      <c r="R61" s="276">
        <f t="shared" si="4"/>
        <v>0</v>
      </c>
      <c r="X61" s="407" t="s">
        <v>21041</v>
      </c>
      <c r="Y61" s="408" t="s">
        <v>22023</v>
      </c>
      <c r="Z61" s="409" t="s">
        <v>19539</v>
      </c>
      <c r="AA61" s="548" t="s">
        <v>20979</v>
      </c>
      <c r="AC61" s="407" t="s">
        <v>20696</v>
      </c>
      <c r="AD61" s="408" t="s">
        <v>21846</v>
      </c>
      <c r="AE61" s="409"/>
      <c r="AF61" s="1186" t="s">
        <v>20637</v>
      </c>
      <c r="AG61" s="407" t="s">
        <v>19656</v>
      </c>
      <c r="AH61" s="408" t="s">
        <v>21836</v>
      </c>
      <c r="AI61" s="409"/>
      <c r="AJ61" s="548" t="s">
        <v>19594</v>
      </c>
      <c r="AK61" s="407" t="s">
        <v>18969</v>
      </c>
      <c r="AL61" s="408" t="s">
        <v>21843</v>
      </c>
      <c r="AM61" s="409"/>
      <c r="AN61" s="548" t="s">
        <v>18800</v>
      </c>
    </row>
    <row r="62" spans="1:40" ht="15.75">
      <c r="A62" s="889" t="s">
        <v>18482</v>
      </c>
      <c r="B62" s="890" t="s">
        <v>14380</v>
      </c>
      <c r="C62" s="891" t="s">
        <v>18483</v>
      </c>
      <c r="D62" s="885" t="str">
        <f t="shared" si="0"/>
        <v>gp</v>
      </c>
      <c r="E62" s="885" t="str">
        <f t="shared" si="1"/>
        <v>10</v>
      </c>
      <c r="F62" s="885">
        <f t="shared" si="2"/>
        <v>1</v>
      </c>
      <c r="G62" s="885">
        <f t="shared" si="3"/>
        <v>10</v>
      </c>
      <c r="H62" s="885" t="s">
        <v>18223</v>
      </c>
      <c r="J62" t="str">
        <f>INDEX(L:L,MATCH(Таблиця91[[#This Row],[Item]],M:M,0),1)</f>
        <v>Rangers' Field</v>
      </c>
      <c r="L62" t="s">
        <v>18593</v>
      </c>
      <c r="M62" s="1" t="s">
        <v>18698</v>
      </c>
      <c r="N62" s="1"/>
      <c r="O62" s="1">
        <v>0.5</v>
      </c>
      <c r="P62" s="1"/>
      <c r="Q62" s="26"/>
      <c r="R62" s="276">
        <f t="shared" si="4"/>
        <v>0</v>
      </c>
      <c r="X62" s="404" t="s">
        <v>21042</v>
      </c>
      <c r="Y62" s="405" t="s">
        <v>22023</v>
      </c>
      <c r="Z62" s="406" t="s">
        <v>19539</v>
      </c>
      <c r="AA62" s="548" t="s">
        <v>20979</v>
      </c>
      <c r="AC62" s="404" t="s">
        <v>20697</v>
      </c>
      <c r="AD62" s="405" t="s">
        <v>18496</v>
      </c>
      <c r="AE62" s="406"/>
      <c r="AF62" s="1186" t="s">
        <v>20637</v>
      </c>
      <c r="AG62" s="404" t="s">
        <v>19657</v>
      </c>
      <c r="AH62" s="405" t="s">
        <v>18283</v>
      </c>
      <c r="AI62" s="406"/>
      <c r="AJ62" s="548" t="s">
        <v>19594</v>
      </c>
      <c r="AK62" s="404" t="s">
        <v>18971</v>
      </c>
      <c r="AL62" s="405" t="s">
        <v>21843</v>
      </c>
      <c r="AM62" s="406"/>
      <c r="AN62" s="548" t="s">
        <v>18800</v>
      </c>
    </row>
    <row r="63" spans="1:40" ht="15.75">
      <c r="A63" s="889" t="s">
        <v>18490</v>
      </c>
      <c r="B63" s="890" t="s">
        <v>18451</v>
      </c>
      <c r="C63" s="891" t="s">
        <v>29296</v>
      </c>
      <c r="D63" s="885" t="str">
        <f t="shared" si="0"/>
        <v>sp</v>
      </c>
      <c r="E63" s="885" t="str">
        <f t="shared" si="1"/>
        <v>2</v>
      </c>
      <c r="F63" s="885">
        <f t="shared" si="2"/>
        <v>0.1</v>
      </c>
      <c r="G63" s="885">
        <f t="shared" si="3"/>
        <v>0.2</v>
      </c>
      <c r="H63" s="885" t="s">
        <v>18223</v>
      </c>
      <c r="J63" t="str">
        <f>INDEX(L:L,MATCH(Таблиця91[[#This Row],[Item]],M:M,0),1)</f>
        <v>Rangers' Field</v>
      </c>
      <c r="L63" t="s">
        <v>18593</v>
      </c>
      <c r="M63" s="1" t="s">
        <v>18703</v>
      </c>
      <c r="N63" s="1"/>
      <c r="O63" s="1">
        <v>40</v>
      </c>
      <c r="P63" s="1"/>
      <c r="Q63" s="26"/>
      <c r="R63" s="276">
        <f t="shared" si="4"/>
        <v>0</v>
      </c>
      <c r="X63" s="407" t="s">
        <v>21043</v>
      </c>
      <c r="Y63" s="408" t="s">
        <v>22023</v>
      </c>
      <c r="Z63" s="409" t="s">
        <v>19539</v>
      </c>
      <c r="AA63" s="548" t="s">
        <v>20979</v>
      </c>
      <c r="AC63" s="407" t="s">
        <v>20698</v>
      </c>
      <c r="AD63" s="408" t="s">
        <v>21850</v>
      </c>
      <c r="AE63" s="409"/>
      <c r="AF63" s="1186" t="s">
        <v>20637</v>
      </c>
      <c r="AG63" s="407" t="s">
        <v>19658</v>
      </c>
      <c r="AH63" s="408" t="s">
        <v>21872</v>
      </c>
      <c r="AI63" s="409"/>
      <c r="AJ63" s="548" t="s">
        <v>19594</v>
      </c>
      <c r="AK63" s="407" t="s">
        <v>18973</v>
      </c>
      <c r="AL63" s="408" t="s">
        <v>21843</v>
      </c>
      <c r="AM63" s="409"/>
      <c r="AN63" s="548" t="s">
        <v>18800</v>
      </c>
    </row>
    <row r="64" spans="1:40" ht="15.75">
      <c r="A64" s="889" t="s">
        <v>18497</v>
      </c>
      <c r="B64" s="890" t="s">
        <v>21846</v>
      </c>
      <c r="C64" s="891" t="s">
        <v>18333</v>
      </c>
      <c r="D64" s="885" t="str">
        <f t="shared" si="0"/>
        <v>gp</v>
      </c>
      <c r="E64" s="885" t="str">
        <f t="shared" si="1"/>
        <v>4</v>
      </c>
      <c r="F64" s="885">
        <f t="shared" si="2"/>
        <v>1</v>
      </c>
      <c r="G64" s="885">
        <f t="shared" si="3"/>
        <v>4</v>
      </c>
      <c r="H64" s="885" t="s">
        <v>18223</v>
      </c>
      <c r="J64" t="str">
        <f>INDEX(L:L,MATCH(Таблиця91[[#This Row],[Item]],M:M,0),1)</f>
        <v>Rangers' Field</v>
      </c>
      <c r="L64" t="s">
        <v>18593</v>
      </c>
      <c r="M64" s="1" t="s">
        <v>18708</v>
      </c>
      <c r="N64" s="1"/>
      <c r="O64" s="1">
        <v>5</v>
      </c>
      <c r="P64" s="1"/>
      <c r="Q64" s="26"/>
      <c r="R64" s="276">
        <f t="shared" si="4"/>
        <v>0</v>
      </c>
      <c r="X64" s="404" t="s">
        <v>21044</v>
      </c>
      <c r="Y64" s="405" t="s">
        <v>22023</v>
      </c>
      <c r="Z64" s="406" t="s">
        <v>19539</v>
      </c>
      <c r="AA64" s="548" t="s">
        <v>20979</v>
      </c>
      <c r="AC64" s="404" t="s">
        <v>20699</v>
      </c>
      <c r="AD64" s="405" t="s">
        <v>18496</v>
      </c>
      <c r="AE64" s="406"/>
      <c r="AF64" s="1186" t="s">
        <v>20637</v>
      </c>
      <c r="AG64" s="404" t="s">
        <v>19659</v>
      </c>
      <c r="AH64" s="405" t="s">
        <v>18319</v>
      </c>
      <c r="AI64" s="406"/>
      <c r="AJ64" s="548" t="s">
        <v>19594</v>
      </c>
      <c r="AK64" s="404" t="s">
        <v>18975</v>
      </c>
      <c r="AL64" s="405" t="s">
        <v>21843</v>
      </c>
      <c r="AM64" s="406"/>
      <c r="AN64" s="548" t="s">
        <v>18800</v>
      </c>
    </row>
    <row r="65" spans="1:40" ht="15.75">
      <c r="A65" s="889" t="s">
        <v>18504</v>
      </c>
      <c r="B65" s="890" t="s">
        <v>21946</v>
      </c>
      <c r="C65" s="891" t="s">
        <v>18505</v>
      </c>
      <c r="D65" s="885" t="str">
        <f t="shared" si="0"/>
        <v>gp</v>
      </c>
      <c r="E65" s="885" t="str">
        <f t="shared" si="1"/>
        <v>3</v>
      </c>
      <c r="F65" s="885">
        <f t="shared" si="2"/>
        <v>1</v>
      </c>
      <c r="G65" s="885">
        <f t="shared" si="3"/>
        <v>3</v>
      </c>
      <c r="H65" s="885" t="s">
        <v>18223</v>
      </c>
      <c r="J65" t="str">
        <f>INDEX(L:L,MATCH(Таблиця91[[#This Row],[Item]],M:M,0),1)</f>
        <v>Rangers' Field</v>
      </c>
      <c r="L65" t="s">
        <v>18593</v>
      </c>
      <c r="M65" s="1" t="s">
        <v>18713</v>
      </c>
      <c r="N65" s="1"/>
      <c r="O65" s="1">
        <v>5</v>
      </c>
      <c r="P65" s="1"/>
      <c r="Q65" s="26"/>
      <c r="R65" s="276">
        <f t="shared" si="4"/>
        <v>0</v>
      </c>
      <c r="X65" s="407" t="s">
        <v>21045</v>
      </c>
      <c r="Y65" s="408" t="s">
        <v>22026</v>
      </c>
      <c r="Z65" s="409" t="s">
        <v>19539</v>
      </c>
      <c r="AA65" s="548" t="s">
        <v>20979</v>
      </c>
      <c r="AC65" s="407" t="s">
        <v>20700</v>
      </c>
      <c r="AD65" s="408" t="s">
        <v>21836</v>
      </c>
      <c r="AE65" s="409"/>
      <c r="AF65" s="1186" t="s">
        <v>20637</v>
      </c>
      <c r="AG65" s="407" t="s">
        <v>19660</v>
      </c>
      <c r="AH65" s="408" t="s">
        <v>18503</v>
      </c>
      <c r="AI65" s="409"/>
      <c r="AJ65" s="548" t="s">
        <v>19594</v>
      </c>
      <c r="AK65" s="407" t="s">
        <v>18977</v>
      </c>
      <c r="AL65" s="408" t="s">
        <v>21843</v>
      </c>
      <c r="AM65" s="409"/>
      <c r="AN65" s="548" t="s">
        <v>18800</v>
      </c>
    </row>
    <row r="66" spans="1:40" ht="15.75">
      <c r="A66" s="889" t="s">
        <v>18512</v>
      </c>
      <c r="B66" s="890" t="s">
        <v>14380</v>
      </c>
      <c r="C66" s="891" t="s">
        <v>18513</v>
      </c>
      <c r="D66" s="885" t="str">
        <f t="shared" ref="D66:D129" si="5">IF((IFERROR(FIND("gp",B66,1),0)&gt;0),"gp",IF(IFERROR(FIND("sp",B66,1),0)&gt;1,"sp","cp"))</f>
        <v>gp</v>
      </c>
      <c r="E66" s="885" t="str">
        <f t="shared" si="1"/>
        <v>10</v>
      </c>
      <c r="F66" s="885">
        <f t="shared" si="2"/>
        <v>1</v>
      </c>
      <c r="G66" s="885">
        <f t="shared" si="3"/>
        <v>10</v>
      </c>
      <c r="H66" s="885" t="s">
        <v>18223</v>
      </c>
      <c r="J66" t="str">
        <f>INDEX(L:L,MATCH(Таблиця91[[#This Row],[Item]],M:M,0),1)</f>
        <v>Rangers' Field</v>
      </c>
      <c r="L66" t="s">
        <v>18593</v>
      </c>
      <c r="M66" s="1" t="s">
        <v>18717</v>
      </c>
      <c r="N66" s="1"/>
      <c r="O66" s="1">
        <v>5</v>
      </c>
      <c r="P66" s="1"/>
      <c r="Q66" s="26"/>
      <c r="R66" s="276">
        <f t="shared" si="4"/>
        <v>0</v>
      </c>
      <c r="X66" s="1590" t="s">
        <v>18796</v>
      </c>
      <c r="Y66" s="1591"/>
      <c r="Z66" s="1592"/>
      <c r="AC66" s="404" t="s">
        <v>20701</v>
      </c>
      <c r="AD66" s="405" t="s">
        <v>21946</v>
      </c>
      <c r="AE66" s="406"/>
      <c r="AF66" s="1186" t="s">
        <v>20637</v>
      </c>
      <c r="AG66" s="404" t="s">
        <v>19661</v>
      </c>
      <c r="AH66" s="405" t="s">
        <v>18451</v>
      </c>
      <c r="AI66" s="406"/>
      <c r="AJ66" s="548" t="s">
        <v>19594</v>
      </c>
      <c r="AK66" s="404" t="s">
        <v>18979</v>
      </c>
      <c r="AL66" s="405" t="s">
        <v>21843</v>
      </c>
      <c r="AM66" s="406"/>
      <c r="AN66" s="548" t="s">
        <v>18800</v>
      </c>
    </row>
    <row r="67" spans="1:40" ht="15.75">
      <c r="A67" s="889" t="s">
        <v>18519</v>
      </c>
      <c r="B67" s="890" t="s">
        <v>21879</v>
      </c>
      <c r="C67" s="891" t="s">
        <v>29296</v>
      </c>
      <c r="D67" s="885" t="str">
        <f t="shared" si="5"/>
        <v>gp</v>
      </c>
      <c r="E67" s="885" t="str">
        <f t="shared" ref="E67:E130" si="6">SUBSTITUTE(B67," "&amp;D67,"",1)</f>
        <v>8</v>
      </c>
      <c r="F67" s="885">
        <f t="shared" ref="F67:F130" si="7">IF(D67="gp",1,IF(D67="sp",0.1,0.01))</f>
        <v>1</v>
      </c>
      <c r="G67" s="885">
        <f t="shared" ref="G67:G130" si="8">F67*E67</f>
        <v>8</v>
      </c>
      <c r="H67" s="885" t="s">
        <v>18223</v>
      </c>
      <c r="J67" t="str">
        <f>INDEX(L:L,MATCH(Таблиця91[[#This Row],[Item]],M:M,0),1)</f>
        <v>Rangers' Field</v>
      </c>
      <c r="L67" t="s">
        <v>18593</v>
      </c>
      <c r="M67" s="1" t="s">
        <v>18721</v>
      </c>
      <c r="N67" s="1"/>
      <c r="O67" s="1">
        <v>20</v>
      </c>
      <c r="P67" s="1"/>
      <c r="Q67" s="26"/>
      <c r="R67" s="276">
        <f t="shared" si="4"/>
        <v>0</v>
      </c>
      <c r="AC67" s="407" t="s">
        <v>20702</v>
      </c>
      <c r="AD67" s="408" t="s">
        <v>21894</v>
      </c>
      <c r="AE67" s="409"/>
      <c r="AF67" s="1186" t="s">
        <v>20637</v>
      </c>
      <c r="AG67" s="407" t="s">
        <v>19662</v>
      </c>
      <c r="AH67" s="408" t="s">
        <v>18496</v>
      </c>
      <c r="AI67" s="409"/>
      <c r="AJ67" s="548" t="s">
        <v>19594</v>
      </c>
      <c r="AK67" s="407" t="s">
        <v>18980</v>
      </c>
      <c r="AL67" s="408" t="s">
        <v>21843</v>
      </c>
      <c r="AM67" s="409"/>
      <c r="AN67" s="548" t="s">
        <v>18800</v>
      </c>
    </row>
    <row r="68" spans="1:40" ht="15.75">
      <c r="A68" s="889" t="s">
        <v>18526</v>
      </c>
      <c r="B68" s="890" t="s">
        <v>21973</v>
      </c>
      <c r="C68" s="891" t="s">
        <v>29296</v>
      </c>
      <c r="D68" s="885" t="str">
        <f t="shared" si="5"/>
        <v>gp</v>
      </c>
      <c r="E68" s="885" t="str">
        <f t="shared" si="6"/>
        <v>12</v>
      </c>
      <c r="F68" s="885">
        <f t="shared" si="7"/>
        <v>1</v>
      </c>
      <c r="G68" s="885">
        <f t="shared" si="8"/>
        <v>12</v>
      </c>
      <c r="H68" s="885" t="s">
        <v>18223</v>
      </c>
      <c r="J68" t="str">
        <f>INDEX(L:L,MATCH(Таблиця91[[#This Row],[Item]],M:M,0),1)</f>
        <v>Rangers' Field</v>
      </c>
      <c r="L68" t="s">
        <v>18593</v>
      </c>
      <c r="M68" s="1" t="s">
        <v>18725</v>
      </c>
      <c r="N68" s="1"/>
      <c r="O68" s="1">
        <v>25</v>
      </c>
      <c r="P68" s="1"/>
      <c r="Q68" s="26"/>
      <c r="R68" s="276">
        <f t="shared" ref="R68:R131" si="9">Q68*O68</f>
        <v>0</v>
      </c>
      <c r="AC68" s="404" t="s">
        <v>20703</v>
      </c>
      <c r="AD68" s="405" t="s">
        <v>14380</v>
      </c>
      <c r="AE68" s="406"/>
      <c r="AF68" s="1186" t="s">
        <v>20637</v>
      </c>
      <c r="AG68" s="404" t="s">
        <v>19663</v>
      </c>
      <c r="AH68" s="405" t="s">
        <v>14081</v>
      </c>
      <c r="AI68" s="406"/>
      <c r="AJ68" s="548" t="s">
        <v>19594</v>
      </c>
      <c r="AK68" s="404" t="s">
        <v>18983</v>
      </c>
      <c r="AL68" s="405" t="s">
        <v>21879</v>
      </c>
      <c r="AM68" s="406"/>
      <c r="AN68" s="548" t="s">
        <v>18800</v>
      </c>
    </row>
    <row r="69" spans="1:40" ht="15.75">
      <c r="A69" s="889" t="s">
        <v>18532</v>
      </c>
      <c r="B69" s="890" t="s">
        <v>21846</v>
      </c>
      <c r="C69" s="891" t="s">
        <v>18333</v>
      </c>
      <c r="D69" s="885" t="str">
        <f t="shared" si="5"/>
        <v>gp</v>
      </c>
      <c r="E69" s="885" t="str">
        <f t="shared" si="6"/>
        <v>4</v>
      </c>
      <c r="F69" s="885">
        <f t="shared" si="7"/>
        <v>1</v>
      </c>
      <c r="G69" s="885">
        <f t="shared" si="8"/>
        <v>4</v>
      </c>
      <c r="H69" s="885" t="s">
        <v>18223</v>
      </c>
      <c r="J69" t="str">
        <f>INDEX(L:L,MATCH(Таблиця91[[#This Row],[Item]],M:M,0),1)</f>
        <v>Rangers' Field</v>
      </c>
      <c r="L69" t="s">
        <v>18593</v>
      </c>
      <c r="M69" s="1" t="s">
        <v>18729</v>
      </c>
      <c r="N69" s="1"/>
      <c r="O69" s="1">
        <v>3</v>
      </c>
      <c r="P69" s="1"/>
      <c r="Q69" s="26"/>
      <c r="R69" s="276">
        <f t="shared" si="9"/>
        <v>0</v>
      </c>
      <c r="AC69" s="407" t="s">
        <v>20704</v>
      </c>
      <c r="AD69" s="408" t="s">
        <v>21973</v>
      </c>
      <c r="AE69" s="409"/>
      <c r="AF69" s="1186" t="s">
        <v>20637</v>
      </c>
      <c r="AG69" s="407" t="s">
        <v>19664</v>
      </c>
      <c r="AH69" s="408" t="s">
        <v>21885</v>
      </c>
      <c r="AI69" s="409"/>
      <c r="AJ69" s="548" t="s">
        <v>19594</v>
      </c>
      <c r="AK69" s="407" t="s">
        <v>18986</v>
      </c>
      <c r="AL69" s="408" t="s">
        <v>21879</v>
      </c>
      <c r="AM69" s="409"/>
      <c r="AN69" s="548" t="s">
        <v>18800</v>
      </c>
    </row>
    <row r="70" spans="1:40" ht="15.75">
      <c r="A70" s="889" t="s">
        <v>18538</v>
      </c>
      <c r="B70" s="890" t="s">
        <v>21946</v>
      </c>
      <c r="C70" s="891" t="s">
        <v>18333</v>
      </c>
      <c r="D70" s="885" t="str">
        <f t="shared" si="5"/>
        <v>gp</v>
      </c>
      <c r="E70" s="885" t="str">
        <f t="shared" si="6"/>
        <v>3</v>
      </c>
      <c r="F70" s="885">
        <f t="shared" si="7"/>
        <v>1</v>
      </c>
      <c r="G70" s="885">
        <f t="shared" si="8"/>
        <v>3</v>
      </c>
      <c r="H70" s="885" t="s">
        <v>18223</v>
      </c>
      <c r="J70" t="str">
        <f>INDEX(L:L,MATCH(Таблиця91[[#This Row],[Item]],M:M,0),1)</f>
        <v>Rangers' Field</v>
      </c>
      <c r="L70" t="s">
        <v>18593</v>
      </c>
      <c r="M70" s="1" t="s">
        <v>18732</v>
      </c>
      <c r="N70" s="1"/>
      <c r="O70" s="1">
        <v>2</v>
      </c>
      <c r="P70" s="1"/>
      <c r="Q70" s="26"/>
      <c r="R70" s="276">
        <f t="shared" si="9"/>
        <v>0</v>
      </c>
      <c r="AC70" s="404" t="s">
        <v>20705</v>
      </c>
      <c r="AD70" s="405" t="s">
        <v>14451</v>
      </c>
      <c r="AE70" s="406"/>
      <c r="AF70" s="1186" t="s">
        <v>20637</v>
      </c>
      <c r="AG70" s="404" t="s">
        <v>19665</v>
      </c>
      <c r="AH70" s="405" t="s">
        <v>14081</v>
      </c>
      <c r="AI70" s="406"/>
      <c r="AJ70" s="548" t="s">
        <v>19594</v>
      </c>
      <c r="AK70" s="404" t="s">
        <v>18989</v>
      </c>
      <c r="AL70" s="405" t="s">
        <v>21836</v>
      </c>
      <c r="AM70" s="406"/>
      <c r="AN70" s="548" t="s">
        <v>18800</v>
      </c>
    </row>
    <row r="71" spans="1:40" ht="15.75">
      <c r="A71" s="889" t="s">
        <v>18543</v>
      </c>
      <c r="B71" s="890" t="s">
        <v>14117</v>
      </c>
      <c r="C71" s="891" t="s">
        <v>29296</v>
      </c>
      <c r="D71" s="885" t="str">
        <f t="shared" si="5"/>
        <v>gp</v>
      </c>
      <c r="E71" s="885" t="str">
        <f t="shared" si="6"/>
        <v>25</v>
      </c>
      <c r="F71" s="885">
        <f t="shared" si="7"/>
        <v>1</v>
      </c>
      <c r="G71" s="885">
        <f t="shared" si="8"/>
        <v>25</v>
      </c>
      <c r="H71" s="885" t="s">
        <v>18223</v>
      </c>
      <c r="J71" t="str">
        <f>INDEX(L:L,MATCH(Таблиця91[[#This Row],[Item]],M:M,0),1)</f>
        <v>Rangers' Field</v>
      </c>
      <c r="L71" t="s">
        <v>18593</v>
      </c>
      <c r="M71" s="1" t="s">
        <v>18736</v>
      </c>
      <c r="N71" s="1"/>
      <c r="O71" s="1">
        <v>15</v>
      </c>
      <c r="P71" s="1" t="s">
        <v>18737</v>
      </c>
      <c r="Q71" s="26"/>
      <c r="R71" s="276">
        <f t="shared" si="9"/>
        <v>0</v>
      </c>
      <c r="AC71" s="407" t="s">
        <v>20706</v>
      </c>
      <c r="AD71" s="408" t="s">
        <v>21879</v>
      </c>
      <c r="AE71" s="409"/>
      <c r="AF71" s="1186" t="s">
        <v>20637</v>
      </c>
      <c r="AG71" s="407" t="s">
        <v>19666</v>
      </c>
      <c r="AH71" s="408" t="s">
        <v>21836</v>
      </c>
      <c r="AI71" s="409" t="s">
        <v>19639</v>
      </c>
      <c r="AJ71" s="548" t="s">
        <v>19594</v>
      </c>
      <c r="AK71" s="407" t="s">
        <v>18991</v>
      </c>
      <c r="AL71" s="408" t="s">
        <v>21879</v>
      </c>
      <c r="AM71" s="409"/>
      <c r="AN71" s="548" t="s">
        <v>18800</v>
      </c>
    </row>
    <row r="72" spans="1:40" ht="15.75">
      <c r="A72" s="889" t="s">
        <v>18548</v>
      </c>
      <c r="B72" s="890" t="s">
        <v>14380</v>
      </c>
      <c r="C72" s="891" t="s">
        <v>18513</v>
      </c>
      <c r="D72" s="885" t="str">
        <f t="shared" si="5"/>
        <v>gp</v>
      </c>
      <c r="E72" s="885" t="str">
        <f t="shared" si="6"/>
        <v>10</v>
      </c>
      <c r="F72" s="885">
        <f t="shared" si="7"/>
        <v>1</v>
      </c>
      <c r="G72" s="885">
        <f t="shared" si="8"/>
        <v>10</v>
      </c>
      <c r="H72" s="885" t="s">
        <v>18223</v>
      </c>
      <c r="J72" t="str">
        <f>INDEX(L:L,MATCH(Таблиця91[[#This Row],[Item]],M:M,0),1)</f>
        <v>Rangers' Field</v>
      </c>
      <c r="L72" t="s">
        <v>18593</v>
      </c>
      <c r="M72" s="1" t="s">
        <v>18740</v>
      </c>
      <c r="N72" s="1"/>
      <c r="O72" s="1">
        <v>5</v>
      </c>
      <c r="P72" s="1"/>
      <c r="Q72" s="26"/>
      <c r="R72" s="276">
        <f t="shared" si="9"/>
        <v>0</v>
      </c>
      <c r="AC72" s="404" t="s">
        <v>20707</v>
      </c>
      <c r="AD72" s="405" t="s">
        <v>14081</v>
      </c>
      <c r="AE72" s="406"/>
      <c r="AF72" s="1186" t="s">
        <v>20637</v>
      </c>
      <c r="AG72" s="404" t="s">
        <v>19667</v>
      </c>
      <c r="AH72" s="405" t="s">
        <v>14394</v>
      </c>
      <c r="AI72" s="406"/>
      <c r="AJ72" s="548" t="s">
        <v>19594</v>
      </c>
      <c r="AK72" s="404" t="s">
        <v>18993</v>
      </c>
      <c r="AL72" s="405" t="s">
        <v>21879</v>
      </c>
      <c r="AM72" s="406"/>
      <c r="AN72" s="548" t="s">
        <v>18800</v>
      </c>
    </row>
    <row r="73" spans="1:40" ht="15.75">
      <c r="A73" s="889" t="s">
        <v>18553</v>
      </c>
      <c r="B73" s="890" t="s">
        <v>21946</v>
      </c>
      <c r="C73" s="891" t="s">
        <v>29296</v>
      </c>
      <c r="D73" s="885" t="str">
        <f t="shared" si="5"/>
        <v>gp</v>
      </c>
      <c r="E73" s="885" t="str">
        <f t="shared" si="6"/>
        <v>3</v>
      </c>
      <c r="F73" s="885">
        <f t="shared" si="7"/>
        <v>1</v>
      </c>
      <c r="G73" s="885">
        <f t="shared" si="8"/>
        <v>3</v>
      </c>
      <c r="H73" s="885" t="s">
        <v>18223</v>
      </c>
      <c r="J73" t="str">
        <f>INDEX(L:L,MATCH(Таблиця91[[#This Row],[Item]],M:M,0),1)</f>
        <v>Rangers' Field</v>
      </c>
      <c r="L73" t="s">
        <v>18593</v>
      </c>
      <c r="M73" s="1" t="s">
        <v>18744</v>
      </c>
      <c r="N73" s="1"/>
      <c r="O73" s="1">
        <v>20</v>
      </c>
      <c r="P73" s="1"/>
      <c r="Q73" s="26"/>
      <c r="R73" s="276">
        <f t="shared" si="9"/>
        <v>0</v>
      </c>
      <c r="AC73" s="407" t="s">
        <v>20708</v>
      </c>
      <c r="AD73" s="408" t="s">
        <v>21850</v>
      </c>
      <c r="AE73" s="409"/>
      <c r="AF73" s="1186" t="s">
        <v>20637</v>
      </c>
      <c r="AG73" s="407" t="s">
        <v>19668</v>
      </c>
      <c r="AH73" s="408" t="s">
        <v>18321</v>
      </c>
      <c r="AI73" s="409"/>
      <c r="AJ73" s="548" t="s">
        <v>19594</v>
      </c>
      <c r="AK73" s="407" t="s">
        <v>18995</v>
      </c>
      <c r="AL73" s="408" t="s">
        <v>21879</v>
      </c>
      <c r="AM73" s="409"/>
      <c r="AN73" s="548" t="s">
        <v>18800</v>
      </c>
    </row>
    <row r="74" spans="1:40" ht="15.75">
      <c r="A74" s="889" t="s">
        <v>18558</v>
      </c>
      <c r="B74" s="890" t="s">
        <v>21836</v>
      </c>
      <c r="C74" s="891" t="s">
        <v>29296</v>
      </c>
      <c r="D74" s="885" t="str">
        <f t="shared" si="5"/>
        <v>sp</v>
      </c>
      <c r="E74" s="885" t="str">
        <f t="shared" si="6"/>
        <v>10</v>
      </c>
      <c r="F74" s="885">
        <f t="shared" si="7"/>
        <v>0.1</v>
      </c>
      <c r="G74" s="885">
        <f t="shared" si="8"/>
        <v>1</v>
      </c>
      <c r="H74" s="885" t="s">
        <v>18223</v>
      </c>
      <c r="J74" t="str">
        <f>INDEX(L:L,MATCH(Таблиця91[[#This Row],[Item]],M:M,0),1)</f>
        <v>Rangers' Field</v>
      </c>
      <c r="L74" t="s">
        <v>18593</v>
      </c>
      <c r="M74" s="1" t="s">
        <v>18748</v>
      </c>
      <c r="N74" s="1"/>
      <c r="O74" s="1">
        <v>0.1</v>
      </c>
      <c r="P74" s="1"/>
      <c r="Q74" s="26"/>
      <c r="R74" s="276">
        <f t="shared" si="9"/>
        <v>0</v>
      </c>
      <c r="AC74" s="404" t="s">
        <v>20709</v>
      </c>
      <c r="AD74" s="405" t="s">
        <v>14380</v>
      </c>
      <c r="AE74" s="406"/>
      <c r="AF74" s="1186" t="s">
        <v>20637</v>
      </c>
      <c r="AG74" s="404" t="s">
        <v>19669</v>
      </c>
      <c r="AH74" s="405" t="s">
        <v>21919</v>
      </c>
      <c r="AI74" s="406"/>
      <c r="AJ74" s="548" t="s">
        <v>19594</v>
      </c>
      <c r="AK74" s="404" t="s">
        <v>18997</v>
      </c>
      <c r="AL74" s="405" t="s">
        <v>21879</v>
      </c>
      <c r="AM74" s="406"/>
      <c r="AN74" s="548" t="s">
        <v>18800</v>
      </c>
    </row>
    <row r="75" spans="1:40" ht="15.75">
      <c r="A75" s="889" t="s">
        <v>18562</v>
      </c>
      <c r="B75" s="890" t="s">
        <v>18496</v>
      </c>
      <c r="C75" s="891" t="s">
        <v>18333</v>
      </c>
      <c r="D75" s="885" t="str">
        <f t="shared" si="5"/>
        <v>gp</v>
      </c>
      <c r="E75" s="885" t="str">
        <f t="shared" si="6"/>
        <v>2</v>
      </c>
      <c r="F75" s="885">
        <f t="shared" si="7"/>
        <v>1</v>
      </c>
      <c r="G75" s="885">
        <f t="shared" si="8"/>
        <v>2</v>
      </c>
      <c r="H75" s="885" t="s">
        <v>18223</v>
      </c>
      <c r="J75" t="str">
        <f>INDEX(L:L,MATCH(Таблиця91[[#This Row],[Item]],M:M,0),1)</f>
        <v>Rangers' Field</v>
      </c>
      <c r="L75" t="s">
        <v>18593</v>
      </c>
      <c r="M75" s="1" t="s">
        <v>18752</v>
      </c>
      <c r="N75" s="1"/>
      <c r="O75" s="1">
        <v>30</v>
      </c>
      <c r="P75" s="1"/>
      <c r="Q75" s="26"/>
      <c r="R75" s="276">
        <f t="shared" si="9"/>
        <v>0</v>
      </c>
      <c r="AC75" s="407" t="s">
        <v>20710</v>
      </c>
      <c r="AD75" s="408" t="s">
        <v>18496</v>
      </c>
      <c r="AE75" s="409"/>
      <c r="AF75" s="1186" t="s">
        <v>20637</v>
      </c>
      <c r="AG75" s="407" t="s">
        <v>19670</v>
      </c>
      <c r="AH75" s="408" t="s">
        <v>18496</v>
      </c>
      <c r="AI75" s="409"/>
      <c r="AJ75" s="548" t="s">
        <v>19594</v>
      </c>
      <c r="AK75" s="407" t="s">
        <v>18999</v>
      </c>
      <c r="AL75" s="408" t="s">
        <v>21879</v>
      </c>
      <c r="AM75" s="409"/>
      <c r="AN75" s="548" t="s">
        <v>18800</v>
      </c>
    </row>
    <row r="76" spans="1:40" ht="15.75">
      <c r="A76" s="889" t="s">
        <v>18567</v>
      </c>
      <c r="B76" s="890" t="s">
        <v>21973</v>
      </c>
      <c r="C76" s="891" t="s">
        <v>18513</v>
      </c>
      <c r="D76" s="885" t="str">
        <f t="shared" si="5"/>
        <v>gp</v>
      </c>
      <c r="E76" s="885" t="str">
        <f t="shared" si="6"/>
        <v>12</v>
      </c>
      <c r="F76" s="885">
        <f t="shared" si="7"/>
        <v>1</v>
      </c>
      <c r="G76" s="885">
        <f t="shared" si="8"/>
        <v>12</v>
      </c>
      <c r="H76" s="885" t="s">
        <v>18223</v>
      </c>
      <c r="J76" t="str">
        <f>INDEX(L:L,MATCH(Таблиця91[[#This Row],[Item]],M:M,0),1)</f>
        <v>Rangers' Field</v>
      </c>
      <c r="L76" t="s">
        <v>18593</v>
      </c>
      <c r="M76" s="1" t="s">
        <v>18755</v>
      </c>
      <c r="N76" s="1"/>
      <c r="O76" s="1">
        <v>20</v>
      </c>
      <c r="P76" s="1"/>
      <c r="Q76" s="26"/>
      <c r="R76" s="276">
        <f t="shared" si="9"/>
        <v>0</v>
      </c>
      <c r="AC76" s="404" t="s">
        <v>20711</v>
      </c>
      <c r="AD76" s="405" t="s">
        <v>21946</v>
      </c>
      <c r="AE76" s="406"/>
      <c r="AF76" s="1186" t="s">
        <v>20637</v>
      </c>
      <c r="AG76" s="404" t="s">
        <v>19671</v>
      </c>
      <c r="AH76" s="405" t="s">
        <v>18283</v>
      </c>
      <c r="AI76" s="406"/>
      <c r="AJ76" s="548" t="s">
        <v>19594</v>
      </c>
      <c r="AK76" s="404" t="s">
        <v>19001</v>
      </c>
      <c r="AL76" s="405" t="s">
        <v>21879</v>
      </c>
      <c r="AM76" s="406"/>
      <c r="AN76" s="548" t="s">
        <v>18800</v>
      </c>
    </row>
    <row r="77" spans="1:40" ht="15.75">
      <c r="A77" s="889" t="s">
        <v>18571</v>
      </c>
      <c r="B77" s="890" t="s">
        <v>14380</v>
      </c>
      <c r="C77" s="891" t="s">
        <v>18572</v>
      </c>
      <c r="D77" s="885" t="str">
        <f t="shared" si="5"/>
        <v>gp</v>
      </c>
      <c r="E77" s="885" t="str">
        <f t="shared" si="6"/>
        <v>10</v>
      </c>
      <c r="F77" s="885">
        <f t="shared" si="7"/>
        <v>1</v>
      </c>
      <c r="G77" s="885">
        <f t="shared" si="8"/>
        <v>10</v>
      </c>
      <c r="H77" s="885" t="s">
        <v>18223</v>
      </c>
      <c r="J77" t="str">
        <f>INDEX(L:L,MATCH(Таблиця91[[#This Row],[Item]],M:M,0),1)</f>
        <v>Rangers' Field</v>
      </c>
      <c r="L77" t="s">
        <v>18593</v>
      </c>
      <c r="M77" s="1" t="s">
        <v>18760</v>
      </c>
      <c r="N77" s="1"/>
      <c r="O77" s="1">
        <v>5</v>
      </c>
      <c r="P77" s="1"/>
      <c r="Q77" s="26"/>
      <c r="R77" s="276">
        <f t="shared" si="9"/>
        <v>0</v>
      </c>
      <c r="AC77" s="407" t="s">
        <v>20712</v>
      </c>
      <c r="AD77" s="408" t="s">
        <v>21872</v>
      </c>
      <c r="AE77" s="409"/>
      <c r="AF77" s="1186" t="s">
        <v>20637</v>
      </c>
      <c r="AG77" s="407" t="s">
        <v>19672</v>
      </c>
      <c r="AH77" s="408" t="s">
        <v>18503</v>
      </c>
      <c r="AI77" s="409"/>
      <c r="AJ77" s="548" t="s">
        <v>19594</v>
      </c>
      <c r="AK77" s="407" t="s">
        <v>19004</v>
      </c>
      <c r="AL77" s="408" t="s">
        <v>21879</v>
      </c>
      <c r="AM77" s="409"/>
      <c r="AN77" s="548" t="s">
        <v>18800</v>
      </c>
    </row>
    <row r="78" spans="1:40" ht="15.75">
      <c r="A78" s="889" t="s">
        <v>18577</v>
      </c>
      <c r="B78" s="890" t="s">
        <v>21973</v>
      </c>
      <c r="C78" s="891" t="s">
        <v>18572</v>
      </c>
      <c r="D78" s="885" t="str">
        <f t="shared" si="5"/>
        <v>gp</v>
      </c>
      <c r="E78" s="885" t="str">
        <f t="shared" si="6"/>
        <v>12</v>
      </c>
      <c r="F78" s="885">
        <f t="shared" si="7"/>
        <v>1</v>
      </c>
      <c r="G78" s="885">
        <f t="shared" si="8"/>
        <v>12</v>
      </c>
      <c r="H78" s="885" t="s">
        <v>18223</v>
      </c>
      <c r="J78" t="str">
        <f>INDEX(L:L,MATCH(Таблиця91[[#This Row],[Item]],M:M,0),1)</f>
        <v>Rangers' Field</v>
      </c>
      <c r="L78" t="s">
        <v>18593</v>
      </c>
      <c r="M78" s="1" t="s">
        <v>18763</v>
      </c>
      <c r="N78" s="1"/>
      <c r="O78" s="1">
        <v>10</v>
      </c>
      <c r="P78" s="1"/>
      <c r="Q78" s="26"/>
      <c r="R78" s="276">
        <f t="shared" si="9"/>
        <v>0</v>
      </c>
      <c r="AC78" s="404" t="s">
        <v>20713</v>
      </c>
      <c r="AD78" s="405" t="s">
        <v>21850</v>
      </c>
      <c r="AE78" s="406"/>
      <c r="AF78" s="1186" t="s">
        <v>20637</v>
      </c>
      <c r="AG78" s="404" t="s">
        <v>19673</v>
      </c>
      <c r="AH78" s="405" t="s">
        <v>18451</v>
      </c>
      <c r="AI78" s="406"/>
      <c r="AJ78" s="548" t="s">
        <v>19594</v>
      </c>
      <c r="AK78" s="404" t="s">
        <v>19007</v>
      </c>
      <c r="AL78" s="405" t="s">
        <v>21879</v>
      </c>
      <c r="AM78" s="406"/>
      <c r="AN78" s="548" t="s">
        <v>18800</v>
      </c>
    </row>
    <row r="79" spans="1:40" ht="18">
      <c r="A79" s="889" t="s">
        <v>18581</v>
      </c>
      <c r="B79" s="890" t="s">
        <v>21843</v>
      </c>
      <c r="C79" s="891" t="s">
        <v>18412</v>
      </c>
      <c r="D79" s="885" t="str">
        <f t="shared" si="5"/>
        <v>gp</v>
      </c>
      <c r="E79" s="885" t="str">
        <f t="shared" si="6"/>
        <v>7</v>
      </c>
      <c r="F79" s="885">
        <f t="shared" si="7"/>
        <v>1</v>
      </c>
      <c r="G79" s="885">
        <f t="shared" si="8"/>
        <v>7</v>
      </c>
      <c r="H79" s="885" t="s">
        <v>18223</v>
      </c>
      <c r="J79" t="str">
        <f>INDEX(L:L,MATCH(Таблиця91[[#This Row],[Item]],M:M,0),1)</f>
        <v>Rangers' Field</v>
      </c>
      <c r="L79" t="s">
        <v>18593</v>
      </c>
      <c r="M79" s="1" t="s">
        <v>18768</v>
      </c>
      <c r="N79" s="1"/>
      <c r="O79" s="1">
        <v>12</v>
      </c>
      <c r="P79" s="1"/>
      <c r="Q79" s="26"/>
      <c r="R79" s="276">
        <f t="shared" si="9"/>
        <v>0</v>
      </c>
      <c r="AC79" s="407" t="s">
        <v>22027</v>
      </c>
      <c r="AD79" s="408" t="s">
        <v>21836</v>
      </c>
      <c r="AE79" s="409"/>
      <c r="AF79" s="1186" t="s">
        <v>20637</v>
      </c>
      <c r="AG79" s="407" t="s">
        <v>19674</v>
      </c>
      <c r="AH79" s="408" t="s">
        <v>21946</v>
      </c>
      <c r="AI79" s="409"/>
      <c r="AJ79" s="548" t="s">
        <v>19594</v>
      </c>
      <c r="AK79" s="407" t="s">
        <v>19010</v>
      </c>
      <c r="AL79" s="408" t="s">
        <v>21879</v>
      </c>
      <c r="AM79" s="409"/>
      <c r="AN79" s="548" t="s">
        <v>18800</v>
      </c>
    </row>
    <row r="80" spans="1:40" ht="18">
      <c r="A80" s="892" t="s">
        <v>18586</v>
      </c>
      <c r="B80" s="893" t="s">
        <v>14263</v>
      </c>
      <c r="C80" s="894" t="s">
        <v>29296</v>
      </c>
      <c r="D80" s="885" t="str">
        <f t="shared" si="5"/>
        <v>gp</v>
      </c>
      <c r="E80" s="885" t="str">
        <f t="shared" si="6"/>
        <v>15</v>
      </c>
      <c r="F80" s="885">
        <f t="shared" si="7"/>
        <v>1</v>
      </c>
      <c r="G80" s="885">
        <f t="shared" si="8"/>
        <v>15</v>
      </c>
      <c r="H80" s="885" t="s">
        <v>18223</v>
      </c>
      <c r="J80" t="str">
        <f>INDEX(L:L,MATCH(Таблиця91[[#This Row],[Item]],M:M,0),1)</f>
        <v>Rangers' Field</v>
      </c>
      <c r="L80" t="s">
        <v>18593</v>
      </c>
      <c r="M80" s="1" t="s">
        <v>18773</v>
      </c>
      <c r="N80" s="1"/>
      <c r="O80" s="1">
        <v>2</v>
      </c>
      <c r="P80" s="1"/>
      <c r="Q80" s="26"/>
      <c r="R80" s="276">
        <f t="shared" si="9"/>
        <v>0</v>
      </c>
      <c r="AC80" s="404" t="s">
        <v>22028</v>
      </c>
      <c r="AD80" s="405" t="s">
        <v>18496</v>
      </c>
      <c r="AE80" s="406"/>
      <c r="AF80" s="1186" t="s">
        <v>20637</v>
      </c>
      <c r="AG80" s="404" t="s">
        <v>19675</v>
      </c>
      <c r="AH80" s="405" t="s">
        <v>18373</v>
      </c>
      <c r="AI80" s="406"/>
      <c r="AJ80" s="548" t="s">
        <v>19594</v>
      </c>
      <c r="AK80" s="404" t="s">
        <v>19012</v>
      </c>
      <c r="AL80" s="405" t="s">
        <v>21879</v>
      </c>
      <c r="AM80" s="406"/>
      <c r="AN80" s="548" t="s">
        <v>18800</v>
      </c>
    </row>
    <row r="81" spans="1:40" ht="18">
      <c r="A81" s="886" t="s">
        <v>18740</v>
      </c>
      <c r="B81" s="887" t="s">
        <v>14081</v>
      </c>
      <c r="C81" s="888" t="s">
        <v>29296</v>
      </c>
      <c r="D81" s="885" t="str">
        <f t="shared" si="5"/>
        <v>gp</v>
      </c>
      <c r="E81" s="885" t="str">
        <f t="shared" si="6"/>
        <v>5</v>
      </c>
      <c r="F81" s="885">
        <f t="shared" si="7"/>
        <v>1</v>
      </c>
      <c r="G81" s="885">
        <f t="shared" si="8"/>
        <v>5</v>
      </c>
      <c r="H81" s="885" t="s">
        <v>18593</v>
      </c>
      <c r="J81" t="str">
        <f>INDEX(L:L,MATCH(Таблиця91[[#This Row],[Item]],M:M,0),1)</f>
        <v>Rogues' Corner</v>
      </c>
      <c r="L81" t="s">
        <v>18593</v>
      </c>
      <c r="M81" s="1" t="s">
        <v>18778</v>
      </c>
      <c r="N81" s="1"/>
      <c r="O81" s="1">
        <v>3</v>
      </c>
      <c r="P81" s="1"/>
      <c r="Q81" s="26"/>
      <c r="R81" s="276">
        <f t="shared" si="9"/>
        <v>0</v>
      </c>
      <c r="AC81" s="407" t="s">
        <v>22029</v>
      </c>
      <c r="AD81" s="408" t="s">
        <v>18321</v>
      </c>
      <c r="AE81" s="409"/>
      <c r="AF81" s="1186" t="s">
        <v>20637</v>
      </c>
      <c r="AG81" s="407" t="s">
        <v>19676</v>
      </c>
      <c r="AH81" s="408" t="s">
        <v>18283</v>
      </c>
      <c r="AI81" s="409"/>
      <c r="AJ81" s="548" t="s">
        <v>19594</v>
      </c>
      <c r="AK81" s="407" t="s">
        <v>19014</v>
      </c>
      <c r="AL81" s="408" t="s">
        <v>21879</v>
      </c>
      <c r="AM81" s="409"/>
      <c r="AN81" s="548" t="s">
        <v>18800</v>
      </c>
    </row>
    <row r="82" spans="1:40" ht="18">
      <c r="A82" s="889" t="s">
        <v>18809</v>
      </c>
      <c r="B82" s="890" t="s">
        <v>21836</v>
      </c>
      <c r="C82" s="891" t="s">
        <v>29296</v>
      </c>
      <c r="D82" s="885" t="str">
        <f t="shared" si="5"/>
        <v>sp</v>
      </c>
      <c r="E82" s="885" t="str">
        <f t="shared" si="6"/>
        <v>10</v>
      </c>
      <c r="F82" s="885">
        <f t="shared" si="7"/>
        <v>0.1</v>
      </c>
      <c r="G82" s="885">
        <f t="shared" si="8"/>
        <v>1</v>
      </c>
      <c r="H82" s="885" t="s">
        <v>18800</v>
      </c>
      <c r="J82" t="str">
        <f>INDEX(L:L,MATCH(Таблиця91[[#This Row],[Item]],M:M,0),1)</f>
        <v>Bards' Emporium</v>
      </c>
      <c r="L82" t="s">
        <v>18593</v>
      </c>
      <c r="M82" s="1" t="s">
        <v>18783</v>
      </c>
      <c r="N82" s="1"/>
      <c r="O82" s="1">
        <v>0.3</v>
      </c>
      <c r="P82" s="1"/>
      <c r="Q82" s="26"/>
      <c r="R82" s="276">
        <f t="shared" si="9"/>
        <v>0</v>
      </c>
      <c r="AC82" s="404" t="s">
        <v>22030</v>
      </c>
      <c r="AD82" s="405" t="s">
        <v>18451</v>
      </c>
      <c r="AE82" s="406"/>
      <c r="AF82" s="1186" t="s">
        <v>20637</v>
      </c>
      <c r="AG82" s="404" t="s">
        <v>19677</v>
      </c>
      <c r="AH82" s="405" t="s">
        <v>21836</v>
      </c>
      <c r="AI82" s="406"/>
      <c r="AJ82" s="548" t="s">
        <v>19594</v>
      </c>
      <c r="AK82" s="404" t="s">
        <v>19016</v>
      </c>
      <c r="AL82" s="405" t="s">
        <v>21879</v>
      </c>
      <c r="AM82" s="406"/>
      <c r="AN82" s="548" t="s">
        <v>18800</v>
      </c>
    </row>
    <row r="83" spans="1:40" ht="15.75">
      <c r="A83" s="889" t="s">
        <v>18814</v>
      </c>
      <c r="B83" s="890" t="s">
        <v>21993</v>
      </c>
      <c r="C83" s="891" t="s">
        <v>29296</v>
      </c>
      <c r="D83" s="885" t="str">
        <f t="shared" si="5"/>
        <v>gp</v>
      </c>
      <c r="E83" s="885" t="str">
        <f t="shared" si="6"/>
        <v>65</v>
      </c>
      <c r="F83" s="885">
        <f t="shared" si="7"/>
        <v>1</v>
      </c>
      <c r="G83" s="885">
        <f t="shared" si="8"/>
        <v>65</v>
      </c>
      <c r="H83" s="885" t="s">
        <v>18800</v>
      </c>
      <c r="J83" t="str">
        <f>INDEX(L:L,MATCH(Таблиця91[[#This Row],[Item]],M:M,0),1)</f>
        <v>Bards' Emporium</v>
      </c>
      <c r="L83" t="s">
        <v>18593</v>
      </c>
      <c r="M83" s="1" t="s">
        <v>18788</v>
      </c>
      <c r="N83" s="1"/>
      <c r="O83" s="1">
        <v>10</v>
      </c>
      <c r="P83" s="1"/>
      <c r="Q83" s="26"/>
      <c r="R83" s="276">
        <f t="shared" si="9"/>
        <v>0</v>
      </c>
      <c r="AC83" s="407" t="s">
        <v>20718</v>
      </c>
      <c r="AD83" s="408" t="s">
        <v>21850</v>
      </c>
      <c r="AE83" s="409"/>
      <c r="AF83" s="1186" t="s">
        <v>20637</v>
      </c>
      <c r="AG83" s="407" t="s">
        <v>19678</v>
      </c>
      <c r="AH83" s="408" t="s">
        <v>21946</v>
      </c>
      <c r="AI83" s="409"/>
      <c r="AJ83" s="548" t="s">
        <v>19594</v>
      </c>
      <c r="AK83" s="407" t="s">
        <v>19018</v>
      </c>
      <c r="AL83" s="408" t="s">
        <v>21879</v>
      </c>
      <c r="AM83" s="409"/>
      <c r="AN83" s="548" t="s">
        <v>18800</v>
      </c>
    </row>
    <row r="84" spans="1:40" ht="15.75">
      <c r="A84" s="889" t="s">
        <v>18818</v>
      </c>
      <c r="B84" s="890" t="s">
        <v>21993</v>
      </c>
      <c r="C84" s="891" t="s">
        <v>29296</v>
      </c>
      <c r="D84" s="885" t="str">
        <f t="shared" si="5"/>
        <v>gp</v>
      </c>
      <c r="E84" s="885" t="str">
        <f t="shared" si="6"/>
        <v>65</v>
      </c>
      <c r="F84" s="885">
        <f t="shared" si="7"/>
        <v>1</v>
      </c>
      <c r="G84" s="885">
        <f t="shared" si="8"/>
        <v>65</v>
      </c>
      <c r="H84" s="885" t="s">
        <v>18800</v>
      </c>
      <c r="J84" t="str">
        <f>INDEX(L:L,MATCH(Таблиця91[[#This Row],[Item]],M:M,0),1)</f>
        <v>Bards' Emporium</v>
      </c>
      <c r="L84" t="s">
        <v>18593</v>
      </c>
      <c r="M84" s="1" t="s">
        <v>18793</v>
      </c>
      <c r="N84" s="1"/>
      <c r="O84" s="1">
        <v>1</v>
      </c>
      <c r="P84" s="1"/>
      <c r="Q84" s="26"/>
      <c r="R84" s="276">
        <f t="shared" si="9"/>
        <v>0</v>
      </c>
      <c r="AC84" s="404" t="s">
        <v>20719</v>
      </c>
      <c r="AD84" s="405" t="s">
        <v>21946</v>
      </c>
      <c r="AE84" s="406"/>
      <c r="AF84" s="1186" t="s">
        <v>20637</v>
      </c>
      <c r="AG84" s="404" t="s">
        <v>19679</v>
      </c>
      <c r="AH84" s="405" t="s">
        <v>18496</v>
      </c>
      <c r="AI84" s="406"/>
      <c r="AJ84" s="548" t="s">
        <v>19594</v>
      </c>
      <c r="AK84" s="404" t="s">
        <v>19021</v>
      </c>
      <c r="AL84" s="405" t="s">
        <v>21879</v>
      </c>
      <c r="AM84" s="406"/>
      <c r="AN84" s="548" t="s">
        <v>18800</v>
      </c>
    </row>
    <row r="85" spans="1:40" ht="15.75">
      <c r="A85" s="889" t="s">
        <v>18822</v>
      </c>
      <c r="B85" s="890" t="s">
        <v>21972</v>
      </c>
      <c r="C85" s="891" t="s">
        <v>29296</v>
      </c>
      <c r="D85" s="885" t="str">
        <f t="shared" si="5"/>
        <v>gp</v>
      </c>
      <c r="E85" s="885" t="str">
        <f t="shared" si="6"/>
        <v>60</v>
      </c>
      <c r="F85" s="885">
        <f t="shared" si="7"/>
        <v>1</v>
      </c>
      <c r="G85" s="885">
        <f t="shared" si="8"/>
        <v>60</v>
      </c>
      <c r="H85" s="885" t="s">
        <v>18800</v>
      </c>
      <c r="J85" t="str">
        <f>INDEX(L:L,MATCH(Таблиця91[[#This Row],[Item]],M:M,0),1)</f>
        <v>Bards' Emporium</v>
      </c>
      <c r="L85" t="s">
        <v>18593</v>
      </c>
      <c r="M85" s="1" t="s">
        <v>18796</v>
      </c>
      <c r="N85" s="1"/>
      <c r="O85" s="1"/>
      <c r="P85" s="1"/>
      <c r="Q85" s="26"/>
      <c r="R85" s="276">
        <f t="shared" si="9"/>
        <v>0</v>
      </c>
      <c r="AC85" s="407" t="s">
        <v>20720</v>
      </c>
      <c r="AD85" s="408" t="s">
        <v>21846</v>
      </c>
      <c r="AE85" s="409"/>
      <c r="AF85" s="1186" t="s">
        <v>20637</v>
      </c>
      <c r="AG85" s="407" t="s">
        <v>19680</v>
      </c>
      <c r="AH85" s="408" t="s">
        <v>21846</v>
      </c>
      <c r="AI85" s="409"/>
      <c r="AJ85" s="548" t="s">
        <v>19594</v>
      </c>
      <c r="AK85" s="407" t="s">
        <v>19023</v>
      </c>
      <c r="AL85" s="408" t="s">
        <v>21879</v>
      </c>
      <c r="AM85" s="409"/>
      <c r="AN85" s="548" t="s">
        <v>18800</v>
      </c>
    </row>
    <row r="86" spans="1:40" ht="15.75">
      <c r="A86" s="889" t="s">
        <v>18826</v>
      </c>
      <c r="B86" s="890" t="s">
        <v>22004</v>
      </c>
      <c r="C86" s="891" t="s">
        <v>29296</v>
      </c>
      <c r="D86" s="885" t="str">
        <f t="shared" si="5"/>
        <v>gp</v>
      </c>
      <c r="E86" s="885" t="str">
        <f t="shared" si="6"/>
        <v>45</v>
      </c>
      <c r="F86" s="885">
        <f t="shared" si="7"/>
        <v>1</v>
      </c>
      <c r="G86" s="885">
        <f t="shared" si="8"/>
        <v>45</v>
      </c>
      <c r="H86" s="885" t="s">
        <v>18800</v>
      </c>
      <c r="J86" t="str">
        <f>INDEX(L:L,MATCH(Таблиця91[[#This Row],[Item]],M:M,0),1)</f>
        <v>Bards' Emporium</v>
      </c>
      <c r="L86" t="s">
        <v>18800</v>
      </c>
      <c r="M86" s="1" t="s">
        <v>18800</v>
      </c>
      <c r="N86" s="1"/>
      <c r="O86" s="1"/>
      <c r="P86" s="1"/>
      <c r="Q86" s="26"/>
      <c r="R86" s="276">
        <f t="shared" si="9"/>
        <v>0</v>
      </c>
      <c r="AC86" s="404" t="s">
        <v>20721</v>
      </c>
      <c r="AD86" s="405" t="s">
        <v>21843</v>
      </c>
      <c r="AE86" s="406"/>
      <c r="AF86" s="1186" t="s">
        <v>20637</v>
      </c>
      <c r="AG86" s="404" t="s">
        <v>19681</v>
      </c>
      <c r="AH86" s="405" t="s">
        <v>21946</v>
      </c>
      <c r="AI86" s="406"/>
      <c r="AJ86" s="548" t="s">
        <v>19594</v>
      </c>
      <c r="AK86" s="404" t="s">
        <v>19025</v>
      </c>
      <c r="AL86" s="405" t="s">
        <v>21879</v>
      </c>
      <c r="AM86" s="406"/>
      <c r="AN86" s="548" t="s">
        <v>18800</v>
      </c>
    </row>
    <row r="87" spans="1:40" ht="15.75">
      <c r="A87" s="889" t="s">
        <v>18829</v>
      </c>
      <c r="B87" s="890" t="s">
        <v>18891</v>
      </c>
      <c r="C87" s="891" t="s">
        <v>29296</v>
      </c>
      <c r="D87" s="885" t="str">
        <f t="shared" si="5"/>
        <v>gp</v>
      </c>
      <c r="E87" s="885" t="str">
        <f t="shared" si="6"/>
        <v>50</v>
      </c>
      <c r="F87" s="885">
        <f t="shared" si="7"/>
        <v>1</v>
      </c>
      <c r="G87" s="885">
        <f t="shared" si="8"/>
        <v>50</v>
      </c>
      <c r="H87" s="885" t="s">
        <v>18800</v>
      </c>
      <c r="J87" t="str">
        <f>INDEX(L:L,MATCH(Таблиця91[[#This Row],[Item]],M:M,0),1)</f>
        <v>Bards' Emporium</v>
      </c>
      <c r="L87" t="s">
        <v>18800</v>
      </c>
      <c r="M87" s="1" t="s">
        <v>18740</v>
      </c>
      <c r="N87" s="1"/>
      <c r="O87" s="1">
        <v>5</v>
      </c>
      <c r="P87" s="1"/>
      <c r="Q87" s="26"/>
      <c r="R87" s="276">
        <f t="shared" si="9"/>
        <v>0</v>
      </c>
      <c r="AC87" s="407" t="s">
        <v>20722</v>
      </c>
      <c r="AD87" s="408" t="s">
        <v>21850</v>
      </c>
      <c r="AE87" s="409"/>
      <c r="AF87" s="1186" t="s">
        <v>20637</v>
      </c>
      <c r="AG87" s="407" t="s">
        <v>19682</v>
      </c>
      <c r="AH87" s="408" t="s">
        <v>21850</v>
      </c>
      <c r="AI87" s="409"/>
      <c r="AJ87" s="548" t="s">
        <v>19594</v>
      </c>
      <c r="AK87" s="407" t="s">
        <v>19027</v>
      </c>
      <c r="AL87" s="408" t="s">
        <v>21879</v>
      </c>
      <c r="AM87" s="409"/>
      <c r="AN87" s="548" t="s">
        <v>18800</v>
      </c>
    </row>
    <row r="88" spans="1:40" ht="15.75">
      <c r="A88" s="889" t="s">
        <v>18834</v>
      </c>
      <c r="B88" s="890" t="s">
        <v>14394</v>
      </c>
      <c r="C88" s="891" t="s">
        <v>29296</v>
      </c>
      <c r="D88" s="885" t="str">
        <f t="shared" si="5"/>
        <v>gp</v>
      </c>
      <c r="E88" s="885" t="str">
        <f t="shared" si="6"/>
        <v>35</v>
      </c>
      <c r="F88" s="885">
        <f t="shared" si="7"/>
        <v>1</v>
      </c>
      <c r="G88" s="885">
        <f t="shared" si="8"/>
        <v>35</v>
      </c>
      <c r="H88" s="885" t="s">
        <v>18800</v>
      </c>
      <c r="J88" t="str">
        <f>INDEX(L:L,MATCH(Таблиця91[[#This Row],[Item]],M:M,0),1)</f>
        <v>Bards' Emporium</v>
      </c>
      <c r="L88" t="s">
        <v>18800</v>
      </c>
      <c r="M88" s="1" t="s">
        <v>18809</v>
      </c>
      <c r="N88" s="1"/>
      <c r="O88" s="1">
        <v>1</v>
      </c>
      <c r="P88" s="1"/>
      <c r="Q88" s="26"/>
      <c r="R88" s="276">
        <f t="shared" si="9"/>
        <v>0</v>
      </c>
      <c r="AC88" s="404" t="s">
        <v>20723</v>
      </c>
      <c r="AD88" s="405" t="s">
        <v>21946</v>
      </c>
      <c r="AE88" s="406"/>
      <c r="AF88" s="1186" t="s">
        <v>20637</v>
      </c>
      <c r="AG88" s="404" t="s">
        <v>19683</v>
      </c>
      <c r="AH88" s="405" t="s">
        <v>21972</v>
      </c>
      <c r="AI88" s="406"/>
      <c r="AJ88" s="548" t="s">
        <v>19594</v>
      </c>
      <c r="AK88" s="404" t="s">
        <v>19029</v>
      </c>
      <c r="AL88" s="405" t="s">
        <v>21879</v>
      </c>
      <c r="AM88" s="406"/>
      <c r="AN88" s="548" t="s">
        <v>18800</v>
      </c>
    </row>
    <row r="89" spans="1:40" ht="15.75">
      <c r="A89" s="889" t="s">
        <v>18839</v>
      </c>
      <c r="B89" s="890" t="s">
        <v>14220</v>
      </c>
      <c r="C89" s="891" t="s">
        <v>29296</v>
      </c>
      <c r="D89" s="885" t="str">
        <f t="shared" si="5"/>
        <v>gp</v>
      </c>
      <c r="E89" s="885" t="str">
        <f t="shared" si="6"/>
        <v>40</v>
      </c>
      <c r="F89" s="885">
        <f t="shared" si="7"/>
        <v>1</v>
      </c>
      <c r="G89" s="885">
        <f t="shared" si="8"/>
        <v>40</v>
      </c>
      <c r="H89" s="885" t="s">
        <v>18800</v>
      </c>
      <c r="J89" t="str">
        <f>INDEX(L:L,MATCH(Таблиця91[[#This Row],[Item]],M:M,0),1)</f>
        <v>Bards' Emporium</v>
      </c>
      <c r="L89" t="s">
        <v>18800</v>
      </c>
      <c r="M89" s="1" t="s">
        <v>18814</v>
      </c>
      <c r="N89" s="1"/>
      <c r="O89" s="1">
        <v>65</v>
      </c>
      <c r="P89" s="1"/>
      <c r="Q89" s="26"/>
      <c r="R89" s="276">
        <f t="shared" si="9"/>
        <v>0</v>
      </c>
      <c r="AC89" s="407" t="s">
        <v>20724</v>
      </c>
      <c r="AD89" s="408" t="s">
        <v>21846</v>
      </c>
      <c r="AE89" s="409"/>
      <c r="AF89" s="1186" t="s">
        <v>20637</v>
      </c>
      <c r="AG89" s="407" t="s">
        <v>19684</v>
      </c>
      <c r="AH89" s="408" t="s">
        <v>14263</v>
      </c>
      <c r="AI89" s="409"/>
      <c r="AJ89" s="548" t="s">
        <v>19594</v>
      </c>
      <c r="AK89" s="407" t="s">
        <v>19031</v>
      </c>
      <c r="AL89" s="408" t="s">
        <v>14081</v>
      </c>
      <c r="AM89" s="409"/>
      <c r="AN89" s="548" t="s">
        <v>18800</v>
      </c>
    </row>
    <row r="90" spans="1:40" ht="15.75">
      <c r="A90" s="889" t="s">
        <v>18842</v>
      </c>
      <c r="B90" s="890" t="s">
        <v>22004</v>
      </c>
      <c r="C90" s="891" t="s">
        <v>29296</v>
      </c>
      <c r="D90" s="885" t="str">
        <f t="shared" si="5"/>
        <v>gp</v>
      </c>
      <c r="E90" s="885" t="str">
        <f t="shared" si="6"/>
        <v>45</v>
      </c>
      <c r="F90" s="885">
        <f t="shared" si="7"/>
        <v>1</v>
      </c>
      <c r="G90" s="885">
        <f t="shared" si="8"/>
        <v>45</v>
      </c>
      <c r="H90" s="885" t="s">
        <v>18800</v>
      </c>
      <c r="J90" t="str">
        <f>INDEX(L:L,MATCH(Таблиця91[[#This Row],[Item]],M:M,0),1)</f>
        <v>Bards' Emporium</v>
      </c>
      <c r="L90" t="s">
        <v>18800</v>
      </c>
      <c r="M90" s="1" t="s">
        <v>18818</v>
      </c>
      <c r="N90" s="1"/>
      <c r="O90" s="1">
        <v>65</v>
      </c>
      <c r="P90" s="1"/>
      <c r="Q90" s="26"/>
      <c r="R90" s="276">
        <f t="shared" si="9"/>
        <v>0</v>
      </c>
      <c r="AC90" s="404" t="s">
        <v>20725</v>
      </c>
      <c r="AD90" s="405" t="s">
        <v>21843</v>
      </c>
      <c r="AE90" s="406"/>
      <c r="AF90" s="1186" t="s">
        <v>20637</v>
      </c>
      <c r="AG90" s="404" t="s">
        <v>19685</v>
      </c>
      <c r="AH90" s="405" t="s">
        <v>14451</v>
      </c>
      <c r="AI90" s="406"/>
      <c r="AJ90" s="548" t="s">
        <v>19594</v>
      </c>
      <c r="AK90" s="404" t="s">
        <v>19033</v>
      </c>
      <c r="AL90" s="405" t="s">
        <v>14081</v>
      </c>
      <c r="AM90" s="406"/>
      <c r="AN90" s="548" t="s">
        <v>18800</v>
      </c>
    </row>
    <row r="91" spans="1:40" ht="15.75">
      <c r="A91" s="889" t="s">
        <v>18845</v>
      </c>
      <c r="B91" s="890" t="s">
        <v>14220</v>
      </c>
      <c r="C91" s="891" t="s">
        <v>29296</v>
      </c>
      <c r="D91" s="885" t="str">
        <f t="shared" si="5"/>
        <v>gp</v>
      </c>
      <c r="E91" s="885" t="str">
        <f t="shared" si="6"/>
        <v>40</v>
      </c>
      <c r="F91" s="885">
        <f t="shared" si="7"/>
        <v>1</v>
      </c>
      <c r="G91" s="885">
        <f t="shared" si="8"/>
        <v>40</v>
      </c>
      <c r="H91" s="885" t="s">
        <v>18800</v>
      </c>
      <c r="J91" t="str">
        <f>INDEX(L:L,MATCH(Таблиця91[[#This Row],[Item]],M:M,0),1)</f>
        <v>Bards' Emporium</v>
      </c>
      <c r="L91" t="s">
        <v>18800</v>
      </c>
      <c r="M91" s="1" t="s">
        <v>18822</v>
      </c>
      <c r="N91" s="1"/>
      <c r="O91" s="1">
        <v>60</v>
      </c>
      <c r="P91" s="1"/>
      <c r="Q91" s="26"/>
      <c r="R91" s="276">
        <f t="shared" si="9"/>
        <v>0</v>
      </c>
      <c r="AC91" s="407" t="s">
        <v>20726</v>
      </c>
      <c r="AD91" s="408" t="s">
        <v>21980</v>
      </c>
      <c r="AE91" s="409"/>
      <c r="AF91" s="1186" t="s">
        <v>20637</v>
      </c>
      <c r="AG91" s="407" t="s">
        <v>19686</v>
      </c>
      <c r="AH91" s="408" t="s">
        <v>21946</v>
      </c>
      <c r="AI91" s="409"/>
      <c r="AJ91" s="548" t="s">
        <v>19594</v>
      </c>
      <c r="AK91" s="407" t="s">
        <v>19035</v>
      </c>
      <c r="AL91" s="408" t="s">
        <v>21879</v>
      </c>
      <c r="AM91" s="409"/>
      <c r="AN91" s="548" t="s">
        <v>18800</v>
      </c>
    </row>
    <row r="92" spans="1:40" ht="15.75">
      <c r="A92" s="889" t="s">
        <v>18849</v>
      </c>
      <c r="B92" s="890" t="s">
        <v>21972</v>
      </c>
      <c r="C92" s="891" t="s">
        <v>29296</v>
      </c>
      <c r="D92" s="885" t="str">
        <f t="shared" si="5"/>
        <v>gp</v>
      </c>
      <c r="E92" s="885" t="str">
        <f t="shared" si="6"/>
        <v>60</v>
      </c>
      <c r="F92" s="885">
        <f t="shared" si="7"/>
        <v>1</v>
      </c>
      <c r="G92" s="885">
        <f t="shared" si="8"/>
        <v>60</v>
      </c>
      <c r="H92" s="885" t="s">
        <v>18800</v>
      </c>
      <c r="J92" t="str">
        <f>INDEX(L:L,MATCH(Таблиця91[[#This Row],[Item]],M:M,0),1)</f>
        <v>Bards' Emporium</v>
      </c>
      <c r="L92" t="s">
        <v>18800</v>
      </c>
      <c r="M92" s="1" t="s">
        <v>18826</v>
      </c>
      <c r="N92" s="1"/>
      <c r="O92" s="1">
        <v>45</v>
      </c>
      <c r="P92" s="1"/>
      <c r="Q92" s="26"/>
      <c r="R92" s="276">
        <f t="shared" si="9"/>
        <v>0</v>
      </c>
      <c r="AC92" s="404" t="s">
        <v>20727</v>
      </c>
      <c r="AD92" s="405" t="s">
        <v>21925</v>
      </c>
      <c r="AE92" s="406"/>
      <c r="AF92" s="1186" t="s">
        <v>20637</v>
      </c>
      <c r="AG92" s="404" t="s">
        <v>19687</v>
      </c>
      <c r="AH92" s="405" t="s">
        <v>21946</v>
      </c>
      <c r="AI92" s="406"/>
      <c r="AJ92" s="548" t="s">
        <v>19594</v>
      </c>
      <c r="AK92" s="404" t="s">
        <v>19037</v>
      </c>
      <c r="AL92" s="405" t="s">
        <v>18782</v>
      </c>
      <c r="AM92" s="406"/>
      <c r="AN92" s="548" t="s">
        <v>18800</v>
      </c>
    </row>
    <row r="93" spans="1:40" ht="15.75">
      <c r="A93" s="889" t="s">
        <v>18853</v>
      </c>
      <c r="B93" s="890" t="s">
        <v>21993</v>
      </c>
      <c r="C93" s="891" t="s">
        <v>29296</v>
      </c>
      <c r="D93" s="885" t="str">
        <f t="shared" si="5"/>
        <v>gp</v>
      </c>
      <c r="E93" s="885" t="str">
        <f t="shared" si="6"/>
        <v>65</v>
      </c>
      <c r="F93" s="885">
        <f t="shared" si="7"/>
        <v>1</v>
      </c>
      <c r="G93" s="885">
        <f t="shared" si="8"/>
        <v>65</v>
      </c>
      <c r="H93" s="885" t="s">
        <v>18800</v>
      </c>
      <c r="J93" t="str">
        <f>INDEX(L:L,MATCH(Таблиця91[[#This Row],[Item]],M:M,0),1)</f>
        <v>Bards' Emporium</v>
      </c>
      <c r="L93" t="s">
        <v>18800</v>
      </c>
      <c r="M93" s="1" t="s">
        <v>18829</v>
      </c>
      <c r="N93" s="1"/>
      <c r="O93" s="1">
        <v>50</v>
      </c>
      <c r="P93" s="1"/>
      <c r="Q93" s="26"/>
      <c r="R93" s="276">
        <f t="shared" si="9"/>
        <v>0</v>
      </c>
      <c r="AC93" s="407" t="s">
        <v>20728</v>
      </c>
      <c r="AD93" s="408" t="s">
        <v>21922</v>
      </c>
      <c r="AE93" s="409"/>
      <c r="AF93" s="1186" t="s">
        <v>20637</v>
      </c>
      <c r="AG93" s="407" t="s">
        <v>19688</v>
      </c>
      <c r="AH93" s="408" t="s">
        <v>21836</v>
      </c>
      <c r="AI93" s="409"/>
      <c r="AJ93" s="548" t="s">
        <v>19594</v>
      </c>
      <c r="AK93" s="407" t="s">
        <v>19039</v>
      </c>
      <c r="AL93" s="408" t="s">
        <v>14081</v>
      </c>
      <c r="AM93" s="409"/>
      <c r="AN93" s="548" t="s">
        <v>18800</v>
      </c>
    </row>
    <row r="94" spans="1:40" ht="15.75">
      <c r="A94" s="889" t="s">
        <v>18856</v>
      </c>
      <c r="B94" s="890" t="s">
        <v>14220</v>
      </c>
      <c r="C94" s="891" t="s">
        <v>29296</v>
      </c>
      <c r="D94" s="885" t="str">
        <f t="shared" si="5"/>
        <v>gp</v>
      </c>
      <c r="E94" s="885" t="str">
        <f t="shared" si="6"/>
        <v>40</v>
      </c>
      <c r="F94" s="885">
        <f t="shared" si="7"/>
        <v>1</v>
      </c>
      <c r="G94" s="885">
        <f t="shared" si="8"/>
        <v>40</v>
      </c>
      <c r="H94" s="885" t="s">
        <v>18800</v>
      </c>
      <c r="J94" t="str">
        <f>INDEX(L:L,MATCH(Таблиця91[[#This Row],[Item]],M:M,0),1)</f>
        <v>Bards' Emporium</v>
      </c>
      <c r="L94" t="s">
        <v>18800</v>
      </c>
      <c r="M94" s="1" t="s">
        <v>18834</v>
      </c>
      <c r="N94" s="1"/>
      <c r="O94" s="1">
        <v>35</v>
      </c>
      <c r="P94" s="1"/>
      <c r="Q94" s="26"/>
      <c r="R94" s="276">
        <f t="shared" si="9"/>
        <v>0</v>
      </c>
      <c r="AC94" s="404" t="s">
        <v>20729</v>
      </c>
      <c r="AD94" s="405" t="s">
        <v>21946</v>
      </c>
      <c r="AE94" s="406"/>
      <c r="AF94" s="1186" t="s">
        <v>20637</v>
      </c>
      <c r="AG94" s="404" t="s">
        <v>19689</v>
      </c>
      <c r="AH94" s="405" t="s">
        <v>21836</v>
      </c>
      <c r="AI94" s="406"/>
      <c r="AJ94" s="548" t="s">
        <v>19594</v>
      </c>
      <c r="AK94" s="404" t="s">
        <v>19040</v>
      </c>
      <c r="AL94" s="405" t="s">
        <v>14451</v>
      </c>
      <c r="AM94" s="406"/>
      <c r="AN94" s="548" t="s">
        <v>18800</v>
      </c>
    </row>
    <row r="95" spans="1:40" ht="15.75">
      <c r="A95" s="889" t="s">
        <v>18859</v>
      </c>
      <c r="B95" s="890" t="s">
        <v>21993</v>
      </c>
      <c r="C95" s="891" t="s">
        <v>29296</v>
      </c>
      <c r="D95" s="885" t="str">
        <f t="shared" si="5"/>
        <v>gp</v>
      </c>
      <c r="E95" s="885" t="str">
        <f t="shared" si="6"/>
        <v>65</v>
      </c>
      <c r="F95" s="885">
        <f t="shared" si="7"/>
        <v>1</v>
      </c>
      <c r="G95" s="885">
        <f t="shared" si="8"/>
        <v>65</v>
      </c>
      <c r="H95" s="885" t="s">
        <v>18800</v>
      </c>
      <c r="J95" t="str">
        <f>INDEX(L:L,MATCH(Таблиця91[[#This Row],[Item]],M:M,0),1)</f>
        <v>Bards' Emporium</v>
      </c>
      <c r="L95" t="s">
        <v>18800</v>
      </c>
      <c r="M95" s="1" t="s">
        <v>18839</v>
      </c>
      <c r="N95" s="1"/>
      <c r="O95" s="1">
        <v>40</v>
      </c>
      <c r="P95" s="1"/>
      <c r="Q95" s="26"/>
      <c r="R95" s="276">
        <f t="shared" si="9"/>
        <v>0</v>
      </c>
      <c r="AC95" s="407" t="s">
        <v>20730</v>
      </c>
      <c r="AD95" s="408" t="s">
        <v>18388</v>
      </c>
      <c r="AE95" s="409"/>
      <c r="AF95" s="1186" t="s">
        <v>20637</v>
      </c>
      <c r="AG95" s="407" t="s">
        <v>19690</v>
      </c>
      <c r="AH95" s="408" t="s">
        <v>18321</v>
      </c>
      <c r="AI95" s="409"/>
      <c r="AJ95" s="548" t="s">
        <v>19594</v>
      </c>
      <c r="AK95" s="407" t="s">
        <v>19044</v>
      </c>
      <c r="AL95" s="408" t="s">
        <v>14380</v>
      </c>
      <c r="AM95" s="409"/>
      <c r="AN95" s="548" t="s">
        <v>18800</v>
      </c>
    </row>
    <row r="96" spans="1:40" ht="15.75">
      <c r="A96" s="889" t="s">
        <v>18862</v>
      </c>
      <c r="B96" s="890" t="s">
        <v>18782</v>
      </c>
      <c r="C96" s="891" t="s">
        <v>29296</v>
      </c>
      <c r="D96" s="885" t="str">
        <f t="shared" si="5"/>
        <v>gp</v>
      </c>
      <c r="E96" s="885" t="str">
        <f t="shared" si="6"/>
        <v>75</v>
      </c>
      <c r="F96" s="885">
        <f t="shared" si="7"/>
        <v>1</v>
      </c>
      <c r="G96" s="885">
        <f t="shared" si="8"/>
        <v>75</v>
      </c>
      <c r="H96" s="885" t="s">
        <v>18800</v>
      </c>
      <c r="J96" t="str">
        <f>INDEX(L:L,MATCH(Таблиця91[[#This Row],[Item]],M:M,0),1)</f>
        <v>Bards' Emporium</v>
      </c>
      <c r="L96" t="s">
        <v>18800</v>
      </c>
      <c r="M96" s="1" t="s">
        <v>18842</v>
      </c>
      <c r="N96" s="1"/>
      <c r="O96" s="1">
        <v>45</v>
      </c>
      <c r="P96" s="1"/>
      <c r="Q96" s="26"/>
      <c r="R96" s="276">
        <f t="shared" si="9"/>
        <v>0</v>
      </c>
      <c r="AC96" s="404" t="s">
        <v>20731</v>
      </c>
      <c r="AD96" s="405" t="s">
        <v>18503</v>
      </c>
      <c r="AE96" s="406"/>
      <c r="AF96" s="1186" t="s">
        <v>20637</v>
      </c>
      <c r="AG96" s="404" t="s">
        <v>19691</v>
      </c>
      <c r="AH96" s="405" t="s">
        <v>18283</v>
      </c>
      <c r="AI96" s="406"/>
      <c r="AJ96" s="548" t="s">
        <v>19594</v>
      </c>
      <c r="AK96" s="404" t="s">
        <v>19046</v>
      </c>
      <c r="AL96" s="405" t="s">
        <v>21843</v>
      </c>
      <c r="AM96" s="406"/>
      <c r="AN96" s="548" t="s">
        <v>18800</v>
      </c>
    </row>
    <row r="97" spans="1:40" ht="15.75">
      <c r="A97" s="889" t="s">
        <v>18866</v>
      </c>
      <c r="B97" s="890" t="s">
        <v>18373</v>
      </c>
      <c r="C97" s="891" t="s">
        <v>29296</v>
      </c>
      <c r="D97" s="885" t="str">
        <f t="shared" si="5"/>
        <v>gp</v>
      </c>
      <c r="E97" s="885" t="str">
        <f t="shared" si="6"/>
        <v>120</v>
      </c>
      <c r="F97" s="885">
        <f t="shared" si="7"/>
        <v>1</v>
      </c>
      <c r="G97" s="885">
        <f t="shared" si="8"/>
        <v>120</v>
      </c>
      <c r="H97" s="885" t="s">
        <v>18800</v>
      </c>
      <c r="J97" t="str">
        <f>INDEX(L:L,MATCH(Таблиця91[[#This Row],[Item]],M:M,0),1)</f>
        <v>Bards' Emporium</v>
      </c>
      <c r="L97" t="s">
        <v>18800</v>
      </c>
      <c r="M97" s="1" t="s">
        <v>18845</v>
      </c>
      <c r="N97" s="1"/>
      <c r="O97" s="1">
        <v>40</v>
      </c>
      <c r="P97" s="1"/>
      <c r="Q97" s="26"/>
      <c r="R97" s="276">
        <f t="shared" si="9"/>
        <v>0</v>
      </c>
      <c r="AC97" s="407" t="s">
        <v>20732</v>
      </c>
      <c r="AD97" s="408" t="s">
        <v>18319</v>
      </c>
      <c r="AE97" s="409"/>
      <c r="AF97" s="1186" t="s">
        <v>20637</v>
      </c>
      <c r="AG97" s="407" t="s">
        <v>19692</v>
      </c>
      <c r="AH97" s="408" t="s">
        <v>14081</v>
      </c>
      <c r="AI97" s="409"/>
      <c r="AJ97" s="548" t="s">
        <v>19594</v>
      </c>
      <c r="AK97" s="407" t="s">
        <v>19048</v>
      </c>
      <c r="AL97" s="408" t="s">
        <v>14081</v>
      </c>
      <c r="AM97" s="409"/>
      <c r="AN97" s="548" t="s">
        <v>18800</v>
      </c>
    </row>
    <row r="98" spans="1:40" ht="15.75">
      <c r="A98" s="889" t="s">
        <v>18870</v>
      </c>
      <c r="B98" s="890" t="s">
        <v>18891</v>
      </c>
      <c r="C98" s="891" t="s">
        <v>29296</v>
      </c>
      <c r="D98" s="885" t="str">
        <f t="shared" si="5"/>
        <v>gp</v>
      </c>
      <c r="E98" s="885" t="str">
        <f t="shared" si="6"/>
        <v>50</v>
      </c>
      <c r="F98" s="885">
        <f t="shared" si="7"/>
        <v>1</v>
      </c>
      <c r="G98" s="885">
        <f t="shared" si="8"/>
        <v>50</v>
      </c>
      <c r="H98" s="885" t="s">
        <v>18800</v>
      </c>
      <c r="J98" t="str">
        <f>INDEX(L:L,MATCH(Таблиця91[[#This Row],[Item]],M:M,0),1)</f>
        <v>Bards' Emporium</v>
      </c>
      <c r="L98" t="s">
        <v>18800</v>
      </c>
      <c r="M98" s="1" t="s">
        <v>18849</v>
      </c>
      <c r="N98" s="1"/>
      <c r="O98" s="1">
        <v>60</v>
      </c>
      <c r="P98" s="1"/>
      <c r="Q98" s="26"/>
      <c r="R98" s="276">
        <f t="shared" si="9"/>
        <v>0</v>
      </c>
      <c r="AC98" s="404" t="s">
        <v>20733</v>
      </c>
      <c r="AD98" s="405" t="s">
        <v>21836</v>
      </c>
      <c r="AE98" s="406"/>
      <c r="AF98" s="1186" t="s">
        <v>20637</v>
      </c>
      <c r="AG98" s="404" t="s">
        <v>19693</v>
      </c>
      <c r="AH98" s="405" t="s">
        <v>22018</v>
      </c>
      <c r="AI98" s="406" t="s">
        <v>19694</v>
      </c>
      <c r="AJ98" s="548" t="s">
        <v>19594</v>
      </c>
      <c r="AK98" s="404" t="s">
        <v>19049</v>
      </c>
      <c r="AL98" s="405" t="s">
        <v>21973</v>
      </c>
      <c r="AM98" s="406"/>
      <c r="AN98" s="548" t="s">
        <v>18800</v>
      </c>
    </row>
    <row r="99" spans="1:40" ht="15.75">
      <c r="A99" s="889" t="s">
        <v>18873</v>
      </c>
      <c r="B99" s="890" t="s">
        <v>18782</v>
      </c>
      <c r="C99" s="891" t="s">
        <v>29296</v>
      </c>
      <c r="D99" s="885" t="str">
        <f t="shared" si="5"/>
        <v>gp</v>
      </c>
      <c r="E99" s="885" t="str">
        <f t="shared" si="6"/>
        <v>75</v>
      </c>
      <c r="F99" s="885">
        <f t="shared" si="7"/>
        <v>1</v>
      </c>
      <c r="G99" s="885">
        <f t="shared" si="8"/>
        <v>75</v>
      </c>
      <c r="H99" s="885" t="s">
        <v>18800</v>
      </c>
      <c r="J99" t="str">
        <f>INDEX(L:L,MATCH(Таблиця91[[#This Row],[Item]],M:M,0),1)</f>
        <v>Bards' Emporium</v>
      </c>
      <c r="L99" t="s">
        <v>18800</v>
      </c>
      <c r="M99" s="1" t="s">
        <v>18853</v>
      </c>
      <c r="N99" s="1"/>
      <c r="O99" s="1">
        <v>65</v>
      </c>
      <c r="P99" s="1"/>
      <c r="Q99" s="26"/>
      <c r="R99" s="276">
        <f t="shared" si="9"/>
        <v>0</v>
      </c>
      <c r="AC99" s="407" t="s">
        <v>20734</v>
      </c>
      <c r="AD99" s="408" t="s">
        <v>21922</v>
      </c>
      <c r="AE99" s="409"/>
      <c r="AF99" s="1186" t="s">
        <v>20637</v>
      </c>
      <c r="AG99" s="407" t="s">
        <v>19695</v>
      </c>
      <c r="AH99" s="408" t="s">
        <v>14081</v>
      </c>
      <c r="AI99" s="409"/>
      <c r="AJ99" s="548" t="s">
        <v>19594</v>
      </c>
      <c r="AK99" s="407" t="s">
        <v>19051</v>
      </c>
      <c r="AL99" s="408" t="s">
        <v>14117</v>
      </c>
      <c r="AM99" s="409"/>
      <c r="AN99" s="548" t="s">
        <v>18800</v>
      </c>
    </row>
    <row r="100" spans="1:40" ht="15.75">
      <c r="A100" s="889" t="s">
        <v>18877</v>
      </c>
      <c r="B100" s="890" t="s">
        <v>13973</v>
      </c>
      <c r="C100" s="891" t="s">
        <v>29296</v>
      </c>
      <c r="D100" s="885" t="str">
        <f t="shared" si="5"/>
        <v>gp</v>
      </c>
      <c r="E100" s="885" t="str">
        <f t="shared" si="6"/>
        <v>30</v>
      </c>
      <c r="F100" s="885">
        <f t="shared" si="7"/>
        <v>1</v>
      </c>
      <c r="G100" s="885">
        <f t="shared" si="8"/>
        <v>30</v>
      </c>
      <c r="H100" s="885" t="s">
        <v>18800</v>
      </c>
      <c r="J100" t="str">
        <f>INDEX(L:L,MATCH(Таблиця91[[#This Row],[Item]],M:M,0),1)</f>
        <v>Bards' Emporium</v>
      </c>
      <c r="L100" t="s">
        <v>18800</v>
      </c>
      <c r="M100" s="1" t="s">
        <v>18856</v>
      </c>
      <c r="N100" s="1"/>
      <c r="O100" s="1">
        <v>40</v>
      </c>
      <c r="P100" s="1"/>
      <c r="Q100" s="26"/>
      <c r="R100" s="276">
        <f t="shared" si="9"/>
        <v>0</v>
      </c>
      <c r="AC100" s="404" t="s">
        <v>20735</v>
      </c>
      <c r="AD100" s="405" t="s">
        <v>18388</v>
      </c>
      <c r="AE100" s="406"/>
      <c r="AF100" s="1186" t="s">
        <v>20637</v>
      </c>
      <c r="AG100" s="404" t="s">
        <v>19696</v>
      </c>
      <c r="AH100" s="405" t="s">
        <v>14380</v>
      </c>
      <c r="AI100" s="406"/>
      <c r="AJ100" s="548" t="s">
        <v>19594</v>
      </c>
      <c r="AK100" s="404" t="s">
        <v>19053</v>
      </c>
      <c r="AL100" s="405" t="s">
        <v>22020</v>
      </c>
      <c r="AM100" s="406"/>
      <c r="AN100" s="548" t="s">
        <v>18800</v>
      </c>
    </row>
    <row r="101" spans="1:40" ht="15.75">
      <c r="A101" s="889" t="s">
        <v>18880</v>
      </c>
      <c r="B101" s="890" t="s">
        <v>22020</v>
      </c>
      <c r="C101" s="891" t="s">
        <v>29296</v>
      </c>
      <c r="D101" s="885" t="str">
        <f t="shared" si="5"/>
        <v>cp</v>
      </c>
      <c r="E101" s="885" t="str">
        <f t="shared" si="6"/>
        <v>Special Order Only</v>
      </c>
      <c r="F101" s="885">
        <f t="shared" si="7"/>
        <v>0.01</v>
      </c>
      <c r="G101" s="885" t="e">
        <f t="shared" si="8"/>
        <v>#VALUE!</v>
      </c>
      <c r="H101" s="885" t="s">
        <v>18800</v>
      </c>
      <c r="J101" t="str">
        <f>INDEX(L:L,MATCH(Таблиця91[[#This Row],[Item]],M:M,0),1)</f>
        <v>Bards' Emporium</v>
      </c>
      <c r="L101" t="s">
        <v>18800</v>
      </c>
      <c r="M101" s="1" t="s">
        <v>18859</v>
      </c>
      <c r="N101" s="1"/>
      <c r="O101" s="1">
        <v>65</v>
      </c>
      <c r="P101" s="1"/>
      <c r="Q101" s="26"/>
      <c r="R101" s="276">
        <f t="shared" si="9"/>
        <v>0</v>
      </c>
      <c r="AC101" s="407" t="s">
        <v>20736</v>
      </c>
      <c r="AD101" s="408" t="s">
        <v>21872</v>
      </c>
      <c r="AE101" s="409"/>
      <c r="AF101" s="1186" t="s">
        <v>20637</v>
      </c>
      <c r="AG101" s="407" t="s">
        <v>19697</v>
      </c>
      <c r="AH101" s="408" t="s">
        <v>13973</v>
      </c>
      <c r="AI101" s="409"/>
      <c r="AJ101" s="548" t="s">
        <v>19594</v>
      </c>
      <c r="AK101" s="407" t="s">
        <v>19054</v>
      </c>
      <c r="AL101" s="408" t="s">
        <v>22007</v>
      </c>
      <c r="AM101" s="409"/>
      <c r="AN101" s="548" t="s">
        <v>18800</v>
      </c>
    </row>
    <row r="102" spans="1:40" ht="15.75">
      <c r="A102" s="889" t="s">
        <v>18883</v>
      </c>
      <c r="B102" s="890" t="s">
        <v>14220</v>
      </c>
      <c r="C102" s="891" t="s">
        <v>29296</v>
      </c>
      <c r="D102" s="885" t="str">
        <f t="shared" si="5"/>
        <v>gp</v>
      </c>
      <c r="E102" s="885" t="str">
        <f t="shared" si="6"/>
        <v>40</v>
      </c>
      <c r="F102" s="885">
        <f t="shared" si="7"/>
        <v>1</v>
      </c>
      <c r="G102" s="885">
        <f t="shared" si="8"/>
        <v>40</v>
      </c>
      <c r="H102" s="885" t="s">
        <v>18800</v>
      </c>
      <c r="J102" t="str">
        <f>INDEX(L:L,MATCH(Таблиця91[[#This Row],[Item]],M:M,0),1)</f>
        <v>Bards' Emporium</v>
      </c>
      <c r="L102" t="s">
        <v>18800</v>
      </c>
      <c r="M102" s="1" t="s">
        <v>18862</v>
      </c>
      <c r="N102" s="1"/>
      <c r="O102" s="1">
        <v>75</v>
      </c>
      <c r="P102" s="1"/>
      <c r="Q102" s="26"/>
      <c r="R102" s="276">
        <f t="shared" si="9"/>
        <v>0</v>
      </c>
      <c r="AC102" s="404" t="s">
        <v>20737</v>
      </c>
      <c r="AD102" s="405" t="s">
        <v>18496</v>
      </c>
      <c r="AE102" s="406"/>
      <c r="AF102" s="1186" t="s">
        <v>20637</v>
      </c>
      <c r="AG102" s="404" t="s">
        <v>19698</v>
      </c>
      <c r="AH102" s="405" t="s">
        <v>18283</v>
      </c>
      <c r="AI102" s="406"/>
      <c r="AJ102" s="548" t="s">
        <v>19594</v>
      </c>
      <c r="AK102" s="404" t="s">
        <v>19056</v>
      </c>
      <c r="AL102" s="405" t="s">
        <v>18451</v>
      </c>
      <c r="AM102" s="406"/>
      <c r="AN102" s="548" t="s">
        <v>18800</v>
      </c>
    </row>
    <row r="103" spans="1:40" ht="18">
      <c r="A103" s="889" t="s">
        <v>18887</v>
      </c>
      <c r="B103" s="890" t="s">
        <v>22021</v>
      </c>
      <c r="C103" s="891" t="s">
        <v>29296</v>
      </c>
      <c r="D103" s="885" t="str">
        <f t="shared" si="5"/>
        <v>gp</v>
      </c>
      <c r="E103" s="885" t="str">
        <f t="shared" si="6"/>
        <v>55</v>
      </c>
      <c r="F103" s="885">
        <f t="shared" si="7"/>
        <v>1</v>
      </c>
      <c r="G103" s="885">
        <f t="shared" si="8"/>
        <v>55</v>
      </c>
      <c r="H103" s="885" t="s">
        <v>18800</v>
      </c>
      <c r="J103" t="str">
        <f>INDEX(L:L,MATCH(Таблиця91[[#This Row],[Item]],M:M,0),1)</f>
        <v>Bards' Emporium</v>
      </c>
      <c r="L103" t="s">
        <v>18800</v>
      </c>
      <c r="M103" s="1" t="s">
        <v>18866</v>
      </c>
      <c r="N103" s="1"/>
      <c r="O103" s="1">
        <v>120</v>
      </c>
      <c r="P103" s="1"/>
      <c r="Q103" s="26"/>
      <c r="R103" s="276">
        <f t="shared" si="9"/>
        <v>0</v>
      </c>
      <c r="AC103" s="407" t="s">
        <v>22031</v>
      </c>
      <c r="AD103" s="408" t="s">
        <v>18321</v>
      </c>
      <c r="AE103" s="409"/>
      <c r="AF103" s="1186" t="s">
        <v>20637</v>
      </c>
      <c r="AG103" s="407" t="s">
        <v>18801</v>
      </c>
      <c r="AH103" s="408" t="s">
        <v>21879</v>
      </c>
      <c r="AI103" s="409"/>
      <c r="AJ103" s="548" t="s">
        <v>19594</v>
      </c>
      <c r="AK103" s="407" t="s">
        <v>19057</v>
      </c>
      <c r="AL103" s="408" t="s">
        <v>18321</v>
      </c>
      <c r="AM103" s="409"/>
      <c r="AN103" s="548" t="s">
        <v>18800</v>
      </c>
    </row>
    <row r="104" spans="1:40" ht="18">
      <c r="A104" s="889" t="s">
        <v>18889</v>
      </c>
      <c r="B104" s="890" t="s">
        <v>21977</v>
      </c>
      <c r="C104" s="891" t="s">
        <v>29296</v>
      </c>
      <c r="D104" s="885" t="str">
        <f t="shared" si="5"/>
        <v>gp</v>
      </c>
      <c r="E104" s="885" t="str">
        <f t="shared" si="6"/>
        <v>70</v>
      </c>
      <c r="F104" s="885">
        <f t="shared" si="7"/>
        <v>1</v>
      </c>
      <c r="G104" s="885">
        <f t="shared" si="8"/>
        <v>70</v>
      </c>
      <c r="H104" s="885" t="s">
        <v>18800</v>
      </c>
      <c r="J104" t="str">
        <f>INDEX(L:L,MATCH(Таблиця91[[#This Row],[Item]],M:M,0),1)</f>
        <v>Bards' Emporium</v>
      </c>
      <c r="L104" t="s">
        <v>18800</v>
      </c>
      <c r="M104" s="1" t="s">
        <v>18870</v>
      </c>
      <c r="N104" s="1"/>
      <c r="O104" s="1">
        <v>50</v>
      </c>
      <c r="P104" s="1"/>
      <c r="Q104" s="26"/>
      <c r="R104" s="276">
        <f t="shared" si="9"/>
        <v>0</v>
      </c>
      <c r="AC104" s="404" t="s">
        <v>22032</v>
      </c>
      <c r="AD104" s="405" t="s">
        <v>22022</v>
      </c>
      <c r="AE104" s="406"/>
      <c r="AF104" s="1186" t="s">
        <v>20637</v>
      </c>
      <c r="AG104" s="404" t="s">
        <v>19699</v>
      </c>
      <c r="AH104" s="405" t="s">
        <v>21836</v>
      </c>
      <c r="AI104" s="406"/>
      <c r="AJ104" s="548" t="s">
        <v>19594</v>
      </c>
      <c r="AK104" s="404" t="s">
        <v>19059</v>
      </c>
      <c r="AL104" s="405" t="s">
        <v>21846</v>
      </c>
      <c r="AM104" s="406"/>
      <c r="AN104" s="548" t="s">
        <v>18800</v>
      </c>
    </row>
    <row r="105" spans="1:40" ht="18">
      <c r="A105" s="889" t="s">
        <v>18892</v>
      </c>
      <c r="B105" s="890" t="s">
        <v>21993</v>
      </c>
      <c r="C105" s="891" t="s">
        <v>29296</v>
      </c>
      <c r="D105" s="885" t="str">
        <f t="shared" si="5"/>
        <v>gp</v>
      </c>
      <c r="E105" s="885" t="str">
        <f t="shared" si="6"/>
        <v>65</v>
      </c>
      <c r="F105" s="885">
        <f t="shared" si="7"/>
        <v>1</v>
      </c>
      <c r="G105" s="885">
        <f t="shared" si="8"/>
        <v>65</v>
      </c>
      <c r="H105" s="885" t="s">
        <v>18800</v>
      </c>
      <c r="J105" t="str">
        <f>INDEX(L:L,MATCH(Таблиця91[[#This Row],[Item]],M:M,0),1)</f>
        <v>Bards' Emporium</v>
      </c>
      <c r="L105" t="s">
        <v>18800</v>
      </c>
      <c r="M105" s="1" t="s">
        <v>18873</v>
      </c>
      <c r="N105" s="1"/>
      <c r="O105" s="1">
        <v>75</v>
      </c>
      <c r="P105" s="1"/>
      <c r="Q105" s="26"/>
      <c r="R105" s="276">
        <f t="shared" si="9"/>
        <v>0</v>
      </c>
      <c r="AC105" s="407" t="s">
        <v>22033</v>
      </c>
      <c r="AD105" s="408" t="s">
        <v>21919</v>
      </c>
      <c r="AE105" s="409"/>
      <c r="AF105" s="1186" t="s">
        <v>20637</v>
      </c>
      <c r="AG105" s="407" t="s">
        <v>19700</v>
      </c>
      <c r="AH105" s="408" t="s">
        <v>18388</v>
      </c>
      <c r="AI105" s="409"/>
      <c r="AJ105" s="548" t="s">
        <v>19594</v>
      </c>
      <c r="AK105" s="407" t="s">
        <v>19062</v>
      </c>
      <c r="AL105" s="408" t="s">
        <v>21846</v>
      </c>
      <c r="AM105" s="409"/>
      <c r="AN105" s="548" t="s">
        <v>18800</v>
      </c>
    </row>
    <row r="106" spans="1:40" ht="15.75">
      <c r="A106" s="889" t="s">
        <v>18894</v>
      </c>
      <c r="B106" s="890" t="s">
        <v>22020</v>
      </c>
      <c r="C106" s="891" t="s">
        <v>29296</v>
      </c>
      <c r="D106" s="885" t="str">
        <f t="shared" si="5"/>
        <v>cp</v>
      </c>
      <c r="E106" s="885" t="str">
        <f t="shared" si="6"/>
        <v>Special Order Only</v>
      </c>
      <c r="F106" s="885">
        <f t="shared" si="7"/>
        <v>0.01</v>
      </c>
      <c r="G106" s="885" t="e">
        <f t="shared" si="8"/>
        <v>#VALUE!</v>
      </c>
      <c r="H106" s="885" t="s">
        <v>18800</v>
      </c>
      <c r="J106" t="str">
        <f>INDEX(L:L,MATCH(Таблиця91[[#This Row],[Item]],M:M,0),1)</f>
        <v>Bards' Emporium</v>
      </c>
      <c r="L106" t="s">
        <v>18800</v>
      </c>
      <c r="M106" s="1" t="s">
        <v>18877</v>
      </c>
      <c r="N106" s="1"/>
      <c r="O106" s="1">
        <v>30</v>
      </c>
      <c r="P106" s="1"/>
      <c r="Q106" s="26"/>
      <c r="R106" s="276">
        <f t="shared" si="9"/>
        <v>0</v>
      </c>
      <c r="AC106" s="404" t="s">
        <v>20741</v>
      </c>
      <c r="AD106" s="405" t="s">
        <v>18451</v>
      </c>
      <c r="AE106" s="406"/>
      <c r="AF106" s="1186" t="s">
        <v>20637</v>
      </c>
      <c r="AG106" s="404" t="s">
        <v>19701</v>
      </c>
      <c r="AH106" s="405" t="s">
        <v>18503</v>
      </c>
      <c r="AI106" s="406"/>
      <c r="AJ106" s="548" t="s">
        <v>19594</v>
      </c>
      <c r="AK106" s="404" t="s">
        <v>19064</v>
      </c>
      <c r="AL106" s="405" t="s">
        <v>21946</v>
      </c>
      <c r="AM106" s="406"/>
      <c r="AN106" s="548" t="s">
        <v>18800</v>
      </c>
    </row>
    <row r="107" spans="1:40" ht="15.75">
      <c r="A107" s="889" t="s">
        <v>18895</v>
      </c>
      <c r="B107" s="890" t="s">
        <v>21836</v>
      </c>
      <c r="C107" s="891" t="s">
        <v>29296</v>
      </c>
      <c r="D107" s="885" t="str">
        <f t="shared" si="5"/>
        <v>sp</v>
      </c>
      <c r="E107" s="885" t="str">
        <f t="shared" si="6"/>
        <v>10</v>
      </c>
      <c r="F107" s="885">
        <f t="shared" si="7"/>
        <v>0.1</v>
      </c>
      <c r="G107" s="885">
        <f t="shared" si="8"/>
        <v>1</v>
      </c>
      <c r="H107" s="885" t="s">
        <v>18800</v>
      </c>
      <c r="J107" t="str">
        <f>INDEX(L:L,MATCH(Таблиця91[[#This Row],[Item]],M:M,0),1)</f>
        <v>Bards' Emporium</v>
      </c>
      <c r="L107" t="s">
        <v>18800</v>
      </c>
      <c r="M107" s="1" t="s">
        <v>18880</v>
      </c>
      <c r="N107" s="1"/>
      <c r="O107" s="1" t="e">
        <v>#VALUE!</v>
      </c>
      <c r="P107" s="1"/>
      <c r="Q107" s="26"/>
      <c r="R107" s="276" t="e">
        <f t="shared" si="9"/>
        <v>#VALUE!</v>
      </c>
      <c r="AC107" s="407" t="s">
        <v>20742</v>
      </c>
      <c r="AD107" s="408" t="s">
        <v>14380</v>
      </c>
      <c r="AE107" s="409"/>
      <c r="AF107" s="1186" t="s">
        <v>20637</v>
      </c>
      <c r="AG107" s="407" t="s">
        <v>19702</v>
      </c>
      <c r="AH107" s="408" t="s">
        <v>18891</v>
      </c>
      <c r="AI107" s="409"/>
      <c r="AJ107" s="548" t="s">
        <v>19594</v>
      </c>
      <c r="AK107" s="407" t="s">
        <v>19066</v>
      </c>
      <c r="AL107" s="408" t="s">
        <v>21946</v>
      </c>
      <c r="AM107" s="409"/>
      <c r="AN107" s="548" t="s">
        <v>18800</v>
      </c>
    </row>
    <row r="108" spans="1:40" ht="15.75">
      <c r="A108" s="889" t="s">
        <v>18897</v>
      </c>
      <c r="B108" s="890" t="s">
        <v>21946</v>
      </c>
      <c r="C108" s="891" t="s">
        <v>29296</v>
      </c>
      <c r="D108" s="885" t="str">
        <f t="shared" si="5"/>
        <v>gp</v>
      </c>
      <c r="E108" s="885" t="str">
        <f t="shared" si="6"/>
        <v>3</v>
      </c>
      <c r="F108" s="885">
        <f t="shared" si="7"/>
        <v>1</v>
      </c>
      <c r="G108" s="885">
        <f t="shared" si="8"/>
        <v>3</v>
      </c>
      <c r="H108" s="885" t="s">
        <v>18800</v>
      </c>
      <c r="J108" t="str">
        <f>INDEX(L:L,MATCH(Таблиця91[[#This Row],[Item]],M:M,0),1)</f>
        <v>Bards' Emporium</v>
      </c>
      <c r="L108" t="s">
        <v>18800</v>
      </c>
      <c r="M108" s="1" t="s">
        <v>18883</v>
      </c>
      <c r="N108" s="1"/>
      <c r="O108" s="1">
        <v>40</v>
      </c>
      <c r="P108" s="1"/>
      <c r="Q108" s="26"/>
      <c r="R108" s="276">
        <f t="shared" si="9"/>
        <v>0</v>
      </c>
      <c r="AC108" s="404" t="s">
        <v>20743</v>
      </c>
      <c r="AD108" s="405" t="s">
        <v>14081</v>
      </c>
      <c r="AE108" s="406"/>
      <c r="AF108" s="1186" t="s">
        <v>20637</v>
      </c>
      <c r="AG108" s="404" t="s">
        <v>19703</v>
      </c>
      <c r="AH108" s="405" t="s">
        <v>22007</v>
      </c>
      <c r="AI108" s="406" t="s">
        <v>19704</v>
      </c>
      <c r="AJ108" s="548" t="s">
        <v>19594</v>
      </c>
      <c r="AK108" s="404" t="s">
        <v>19068</v>
      </c>
      <c r="AL108" s="405" t="s">
        <v>21836</v>
      </c>
      <c r="AM108" s="406"/>
      <c r="AN108" s="548" t="s">
        <v>18800</v>
      </c>
    </row>
    <row r="109" spans="1:40" ht="15.75">
      <c r="A109" s="889" t="s">
        <v>18900</v>
      </c>
      <c r="B109" s="890" t="s">
        <v>21872</v>
      </c>
      <c r="C109" s="891" t="s">
        <v>29296</v>
      </c>
      <c r="D109" s="885" t="str">
        <f t="shared" si="5"/>
        <v>sp</v>
      </c>
      <c r="E109" s="885" t="str">
        <f t="shared" si="6"/>
        <v>8</v>
      </c>
      <c r="F109" s="885">
        <f t="shared" si="7"/>
        <v>0.1</v>
      </c>
      <c r="G109" s="885">
        <f t="shared" si="8"/>
        <v>0.8</v>
      </c>
      <c r="H109" s="885" t="s">
        <v>18800</v>
      </c>
      <c r="J109" t="str">
        <f>INDEX(L:L,MATCH(Таблиця91[[#This Row],[Item]],M:M,0),1)</f>
        <v>Bards' Emporium</v>
      </c>
      <c r="L109" t="s">
        <v>18800</v>
      </c>
      <c r="M109" s="1" t="s">
        <v>18887</v>
      </c>
      <c r="N109" s="1"/>
      <c r="O109" s="1">
        <v>55</v>
      </c>
      <c r="P109" s="1"/>
      <c r="Q109" s="26"/>
      <c r="R109" s="276">
        <f t="shared" si="9"/>
        <v>0</v>
      </c>
      <c r="AC109" s="407" t="s">
        <v>20744</v>
      </c>
      <c r="AD109" s="408" t="s">
        <v>21843</v>
      </c>
      <c r="AE109" s="409"/>
      <c r="AF109" s="1186" t="s">
        <v>20637</v>
      </c>
      <c r="AG109" s="407" t="s">
        <v>19705</v>
      </c>
      <c r="AH109" s="408" t="s">
        <v>18451</v>
      </c>
      <c r="AI109" s="409" t="s">
        <v>19706</v>
      </c>
      <c r="AJ109" s="548" t="s">
        <v>19594</v>
      </c>
      <c r="AK109" s="407" t="s">
        <v>19070</v>
      </c>
      <c r="AL109" s="408" t="s">
        <v>21946</v>
      </c>
      <c r="AM109" s="409"/>
      <c r="AN109" s="548" t="s">
        <v>18800</v>
      </c>
    </row>
    <row r="110" spans="1:40" ht="15.75">
      <c r="A110" s="889" t="s">
        <v>18903</v>
      </c>
      <c r="B110" s="890" t="s">
        <v>21973</v>
      </c>
      <c r="C110" s="891" t="s">
        <v>29296</v>
      </c>
      <c r="D110" s="885" t="str">
        <f t="shared" si="5"/>
        <v>gp</v>
      </c>
      <c r="E110" s="885" t="str">
        <f t="shared" si="6"/>
        <v>12</v>
      </c>
      <c r="F110" s="885">
        <f t="shared" si="7"/>
        <v>1</v>
      </c>
      <c r="G110" s="885">
        <f t="shared" si="8"/>
        <v>12</v>
      </c>
      <c r="H110" s="885" t="s">
        <v>18800</v>
      </c>
      <c r="J110" t="str">
        <f>INDEX(L:L,MATCH(Таблиця91[[#This Row],[Item]],M:M,0),1)</f>
        <v>Bards' Emporium</v>
      </c>
      <c r="L110" t="s">
        <v>18800</v>
      </c>
      <c r="M110" s="1" t="s">
        <v>18889</v>
      </c>
      <c r="N110" s="1"/>
      <c r="O110" s="1">
        <v>70</v>
      </c>
      <c r="P110" s="1"/>
      <c r="Q110" s="26"/>
      <c r="R110" s="276">
        <f t="shared" si="9"/>
        <v>0</v>
      </c>
      <c r="AC110" s="404" t="s">
        <v>20745</v>
      </c>
      <c r="AD110" s="405" t="s">
        <v>14263</v>
      </c>
      <c r="AE110" s="406"/>
      <c r="AF110" s="1186" t="s">
        <v>20637</v>
      </c>
      <c r="AG110" s="404" t="s">
        <v>19707</v>
      </c>
      <c r="AH110" s="405" t="s">
        <v>18503</v>
      </c>
      <c r="AI110" s="406" t="s">
        <v>19706</v>
      </c>
      <c r="AJ110" s="548" t="s">
        <v>19594</v>
      </c>
      <c r="AK110" s="404" t="s">
        <v>19072</v>
      </c>
      <c r="AL110" s="405" t="s">
        <v>21846</v>
      </c>
      <c r="AM110" s="406"/>
      <c r="AN110" s="548" t="s">
        <v>18800</v>
      </c>
    </row>
    <row r="111" spans="1:40" ht="15.75">
      <c r="A111" s="889" t="s">
        <v>18905</v>
      </c>
      <c r="B111" s="890" t="s">
        <v>21879</v>
      </c>
      <c r="C111" s="891" t="s">
        <v>29296</v>
      </c>
      <c r="D111" s="885" t="str">
        <f t="shared" si="5"/>
        <v>gp</v>
      </c>
      <c r="E111" s="885" t="str">
        <f t="shared" si="6"/>
        <v>8</v>
      </c>
      <c r="F111" s="885">
        <f t="shared" si="7"/>
        <v>1</v>
      </c>
      <c r="G111" s="885">
        <f t="shared" si="8"/>
        <v>8</v>
      </c>
      <c r="H111" s="885" t="s">
        <v>18800</v>
      </c>
      <c r="J111" t="str">
        <f>INDEX(L:L,MATCH(Таблиця91[[#This Row],[Item]],M:M,0),1)</f>
        <v>Bards' Emporium</v>
      </c>
      <c r="L111" t="s">
        <v>18800</v>
      </c>
      <c r="M111" s="1" t="s">
        <v>18892</v>
      </c>
      <c r="N111" s="1"/>
      <c r="O111" s="1">
        <v>65</v>
      </c>
      <c r="P111" s="1"/>
      <c r="Q111" s="26"/>
      <c r="R111" s="276">
        <f t="shared" si="9"/>
        <v>0</v>
      </c>
      <c r="AC111" s="407" t="s">
        <v>20746</v>
      </c>
      <c r="AD111" s="408" t="s">
        <v>21850</v>
      </c>
      <c r="AE111" s="409"/>
      <c r="AF111" s="1186" t="s">
        <v>20637</v>
      </c>
      <c r="AG111" s="407" t="s">
        <v>19708</v>
      </c>
      <c r="AH111" s="408" t="s">
        <v>18891</v>
      </c>
      <c r="AI111" s="409"/>
      <c r="AJ111" s="548" t="s">
        <v>19594</v>
      </c>
      <c r="AK111" s="407" t="s">
        <v>19073</v>
      </c>
      <c r="AL111" s="408" t="s">
        <v>21843</v>
      </c>
      <c r="AM111" s="409"/>
      <c r="AN111" s="548" t="s">
        <v>18800</v>
      </c>
    </row>
    <row r="112" spans="1:40" ht="15.75">
      <c r="A112" s="889" t="s">
        <v>18908</v>
      </c>
      <c r="B112" s="890" t="s">
        <v>14380</v>
      </c>
      <c r="C112" s="891" t="s">
        <v>29296</v>
      </c>
      <c r="D112" s="885" t="str">
        <f t="shared" si="5"/>
        <v>gp</v>
      </c>
      <c r="E112" s="885" t="str">
        <f t="shared" si="6"/>
        <v>10</v>
      </c>
      <c r="F112" s="885">
        <f t="shared" si="7"/>
        <v>1</v>
      </c>
      <c r="G112" s="885">
        <f t="shared" si="8"/>
        <v>10</v>
      </c>
      <c r="H112" s="885" t="s">
        <v>18800</v>
      </c>
      <c r="J112" t="str">
        <f>INDEX(L:L,MATCH(Таблиця91[[#This Row],[Item]],M:M,0),1)</f>
        <v>Bards' Emporium</v>
      </c>
      <c r="L112" t="s">
        <v>18800</v>
      </c>
      <c r="M112" s="1" t="s">
        <v>18894</v>
      </c>
      <c r="N112" s="1"/>
      <c r="O112" s="1" t="e">
        <v>#VALUE!</v>
      </c>
      <c r="P112" s="1"/>
      <c r="Q112" s="26"/>
      <c r="R112" s="276" t="e">
        <f t="shared" si="9"/>
        <v>#VALUE!</v>
      </c>
      <c r="AC112" s="404" t="s">
        <v>20747</v>
      </c>
      <c r="AD112" s="405" t="s">
        <v>14451</v>
      </c>
      <c r="AE112" s="406"/>
      <c r="AF112" s="1186" t="s">
        <v>20637</v>
      </c>
      <c r="AG112" s="404" t="s">
        <v>19709</v>
      </c>
      <c r="AH112" s="405" t="s">
        <v>21843</v>
      </c>
      <c r="AI112" s="406"/>
      <c r="AJ112" s="548" t="s">
        <v>19594</v>
      </c>
      <c r="AK112" s="404" t="s">
        <v>19075</v>
      </c>
      <c r="AL112" s="405" t="s">
        <v>21843</v>
      </c>
      <c r="AM112" s="406"/>
      <c r="AN112" s="548" t="s">
        <v>18800</v>
      </c>
    </row>
    <row r="113" spans="1:40" ht="15.75">
      <c r="A113" s="889" t="s">
        <v>18910</v>
      </c>
      <c r="B113" s="890" t="s">
        <v>14117</v>
      </c>
      <c r="C113" s="891" t="s">
        <v>29296</v>
      </c>
      <c r="D113" s="885" t="str">
        <f t="shared" si="5"/>
        <v>gp</v>
      </c>
      <c r="E113" s="885" t="str">
        <f t="shared" si="6"/>
        <v>25</v>
      </c>
      <c r="F113" s="885">
        <f t="shared" si="7"/>
        <v>1</v>
      </c>
      <c r="G113" s="885">
        <f t="shared" si="8"/>
        <v>25</v>
      </c>
      <c r="H113" s="885" t="s">
        <v>18800</v>
      </c>
      <c r="J113" t="str">
        <f>INDEX(L:L,MATCH(Таблиця91[[#This Row],[Item]],M:M,0),1)</f>
        <v>Bards' Emporium</v>
      </c>
      <c r="L113" t="s">
        <v>18800</v>
      </c>
      <c r="M113" s="1" t="s">
        <v>18895</v>
      </c>
      <c r="N113" s="1"/>
      <c r="O113" s="1">
        <v>1</v>
      </c>
      <c r="P113" s="1"/>
      <c r="Q113" s="26"/>
      <c r="R113" s="276">
        <f t="shared" si="9"/>
        <v>0</v>
      </c>
      <c r="AC113" s="1581" t="s">
        <v>20748</v>
      </c>
      <c r="AD113" s="1582"/>
      <c r="AE113" s="1583"/>
      <c r="AF113" s="1186" t="s">
        <v>20637</v>
      </c>
      <c r="AG113" s="407" t="s">
        <v>19710</v>
      </c>
      <c r="AH113" s="408" t="s">
        <v>14081</v>
      </c>
      <c r="AI113" s="409"/>
      <c r="AJ113" s="548" t="s">
        <v>19594</v>
      </c>
      <c r="AK113" s="407" t="s">
        <v>19078</v>
      </c>
      <c r="AL113" s="408" t="s">
        <v>21843</v>
      </c>
      <c r="AM113" s="409"/>
      <c r="AN113" s="548" t="s">
        <v>18800</v>
      </c>
    </row>
    <row r="114" spans="1:40" ht="15.75">
      <c r="A114" s="889" t="s">
        <v>18912</v>
      </c>
      <c r="B114" s="890" t="s">
        <v>21907</v>
      </c>
      <c r="C114" s="891" t="s">
        <v>29296</v>
      </c>
      <c r="D114" s="885" t="str">
        <f t="shared" si="5"/>
        <v>sp</v>
      </c>
      <c r="E114" s="885" t="str">
        <f t="shared" si="6"/>
        <v>7</v>
      </c>
      <c r="F114" s="885">
        <f t="shared" si="7"/>
        <v>0.1</v>
      </c>
      <c r="G114" s="885">
        <f t="shared" si="8"/>
        <v>0.70000000000000007</v>
      </c>
      <c r="H114" s="885" t="s">
        <v>18800</v>
      </c>
      <c r="J114" t="str">
        <f>INDEX(L:L,MATCH(Таблиця91[[#This Row],[Item]],M:M,0),1)</f>
        <v>Bards' Emporium</v>
      </c>
      <c r="L114" t="s">
        <v>18800</v>
      </c>
      <c r="M114" s="1" t="s">
        <v>18897</v>
      </c>
      <c r="N114" s="1"/>
      <c r="O114" s="1">
        <v>3</v>
      </c>
      <c r="P114" s="1"/>
      <c r="Q114" s="26"/>
      <c r="R114" s="276">
        <f t="shared" si="9"/>
        <v>0</v>
      </c>
      <c r="AC114" s="404" t="s">
        <v>20749</v>
      </c>
      <c r="AD114" s="405" t="s">
        <v>18451</v>
      </c>
      <c r="AE114" s="406"/>
      <c r="AF114" s="1186" t="s">
        <v>20637</v>
      </c>
      <c r="AG114" s="404" t="s">
        <v>19711</v>
      </c>
      <c r="AH114" s="405" t="s">
        <v>21843</v>
      </c>
      <c r="AI114" s="406"/>
      <c r="AJ114" s="548" t="s">
        <v>19594</v>
      </c>
      <c r="AK114" s="404" t="s">
        <v>19080</v>
      </c>
      <c r="AL114" s="405" t="s">
        <v>21843</v>
      </c>
      <c r="AM114" s="406"/>
      <c r="AN114" s="548" t="s">
        <v>18800</v>
      </c>
    </row>
    <row r="115" spans="1:40" ht="15.75">
      <c r="A115" s="889" t="s">
        <v>18915</v>
      </c>
      <c r="B115" s="890" t="s">
        <v>22022</v>
      </c>
      <c r="C115" s="891" t="s">
        <v>29296</v>
      </c>
      <c r="D115" s="885" t="str">
        <f t="shared" si="5"/>
        <v>cp</v>
      </c>
      <c r="E115" s="885" t="str">
        <f t="shared" si="6"/>
        <v>8</v>
      </c>
      <c r="F115" s="885">
        <f t="shared" si="7"/>
        <v>0.01</v>
      </c>
      <c r="G115" s="885">
        <f t="shared" si="8"/>
        <v>0.08</v>
      </c>
      <c r="H115" s="885" t="s">
        <v>18800</v>
      </c>
      <c r="J115" t="str">
        <f>INDEX(L:L,MATCH(Таблиця91[[#This Row],[Item]],M:M,0),1)</f>
        <v>Bards' Emporium</v>
      </c>
      <c r="L115" t="s">
        <v>18800</v>
      </c>
      <c r="M115" s="1" t="s">
        <v>18900</v>
      </c>
      <c r="N115" s="1"/>
      <c r="O115" s="1">
        <v>0.8</v>
      </c>
      <c r="P115" s="1"/>
      <c r="Q115" s="26"/>
      <c r="R115" s="276">
        <f t="shared" si="9"/>
        <v>0</v>
      </c>
      <c r="AC115" s="407" t="s">
        <v>20750</v>
      </c>
      <c r="AD115" s="408" t="s">
        <v>18319</v>
      </c>
      <c r="AE115" s="409"/>
      <c r="AF115" s="1186" t="s">
        <v>20637</v>
      </c>
      <c r="AG115" s="407" t="s">
        <v>19712</v>
      </c>
      <c r="AH115" s="408" t="s">
        <v>21946</v>
      </c>
      <c r="AI115" s="409"/>
      <c r="AJ115" s="548" t="s">
        <v>19594</v>
      </c>
      <c r="AK115" s="407" t="s">
        <v>19082</v>
      </c>
      <c r="AL115" s="408" t="s">
        <v>21843</v>
      </c>
      <c r="AM115" s="409"/>
      <c r="AN115" s="548" t="s">
        <v>18800</v>
      </c>
    </row>
    <row r="116" spans="1:40" ht="15.75">
      <c r="A116" s="889" t="s">
        <v>18917</v>
      </c>
      <c r="B116" s="890" t="s">
        <v>18496</v>
      </c>
      <c r="C116" s="891" t="s">
        <v>29296</v>
      </c>
      <c r="D116" s="885" t="str">
        <f t="shared" si="5"/>
        <v>gp</v>
      </c>
      <c r="E116" s="885" t="str">
        <f t="shared" si="6"/>
        <v>2</v>
      </c>
      <c r="F116" s="885">
        <f t="shared" si="7"/>
        <v>1</v>
      </c>
      <c r="G116" s="885">
        <f t="shared" si="8"/>
        <v>2</v>
      </c>
      <c r="H116" s="885" t="s">
        <v>18800</v>
      </c>
      <c r="J116" t="str">
        <f>INDEX(L:L,MATCH(Таблиця91[[#This Row],[Item]],M:M,0),1)</f>
        <v>Bards' Emporium</v>
      </c>
      <c r="L116" t="s">
        <v>18800</v>
      </c>
      <c r="M116" s="1" t="s">
        <v>18903</v>
      </c>
      <c r="N116" s="1"/>
      <c r="O116" s="1">
        <v>12</v>
      </c>
      <c r="P116" s="1"/>
      <c r="Q116" s="26"/>
      <c r="R116" s="276">
        <f t="shared" si="9"/>
        <v>0</v>
      </c>
      <c r="AC116" s="404" t="s">
        <v>20751</v>
      </c>
      <c r="AD116" s="405" t="s">
        <v>14117</v>
      </c>
      <c r="AE116" s="406"/>
      <c r="AF116" s="1186" t="s">
        <v>20637</v>
      </c>
      <c r="AG116" s="404" t="s">
        <v>19713</v>
      </c>
      <c r="AH116" s="405" t="s">
        <v>14380</v>
      </c>
      <c r="AI116" s="406"/>
      <c r="AJ116" s="548" t="s">
        <v>19594</v>
      </c>
      <c r="AK116" s="404" t="s">
        <v>19084</v>
      </c>
      <c r="AL116" s="405" t="s">
        <v>21843</v>
      </c>
      <c r="AM116" s="406"/>
      <c r="AN116" s="548" t="s">
        <v>18800</v>
      </c>
    </row>
    <row r="117" spans="1:40" ht="15.75">
      <c r="A117" s="889" t="s">
        <v>18919</v>
      </c>
      <c r="B117" s="890" t="s">
        <v>21836</v>
      </c>
      <c r="C117" s="891" t="s">
        <v>29296</v>
      </c>
      <c r="D117" s="885" t="str">
        <f t="shared" si="5"/>
        <v>sp</v>
      </c>
      <c r="E117" s="885" t="str">
        <f t="shared" si="6"/>
        <v>10</v>
      </c>
      <c r="F117" s="885">
        <f t="shared" si="7"/>
        <v>0.1</v>
      </c>
      <c r="G117" s="885">
        <f t="shared" si="8"/>
        <v>1</v>
      </c>
      <c r="H117" s="885" t="s">
        <v>18800</v>
      </c>
      <c r="J117" t="str">
        <f>INDEX(L:L,MATCH(Таблиця91[[#This Row],[Item]],M:M,0),1)</f>
        <v>Bards' Emporium</v>
      </c>
      <c r="L117" t="s">
        <v>18800</v>
      </c>
      <c r="M117" s="1" t="s">
        <v>18905</v>
      </c>
      <c r="N117" s="1"/>
      <c r="O117" s="1">
        <v>8</v>
      </c>
      <c r="P117" s="1"/>
      <c r="Q117" s="26"/>
      <c r="R117" s="276">
        <f t="shared" si="9"/>
        <v>0</v>
      </c>
      <c r="AC117" s="407" t="s">
        <v>20752</v>
      </c>
      <c r="AD117" s="408" t="s">
        <v>18503</v>
      </c>
      <c r="AE117" s="409"/>
      <c r="AF117" s="1186" t="s">
        <v>20637</v>
      </c>
      <c r="AG117" s="407" t="s">
        <v>19714</v>
      </c>
      <c r="AH117" s="408" t="s">
        <v>14263</v>
      </c>
      <c r="AI117" s="409"/>
      <c r="AJ117" s="548" t="s">
        <v>19594</v>
      </c>
      <c r="AK117" s="407" t="s">
        <v>19086</v>
      </c>
      <c r="AL117" s="408" t="s">
        <v>21843</v>
      </c>
      <c r="AM117" s="409"/>
      <c r="AN117" s="548" t="s">
        <v>18800</v>
      </c>
    </row>
    <row r="118" spans="1:40" ht="15.75">
      <c r="A118" s="889" t="s">
        <v>18921</v>
      </c>
      <c r="B118" s="890" t="s">
        <v>22022</v>
      </c>
      <c r="C118" s="891" t="s">
        <v>29296</v>
      </c>
      <c r="D118" s="885" t="str">
        <f t="shared" si="5"/>
        <v>cp</v>
      </c>
      <c r="E118" s="885" t="str">
        <f t="shared" si="6"/>
        <v>8</v>
      </c>
      <c r="F118" s="885">
        <f t="shared" si="7"/>
        <v>0.01</v>
      </c>
      <c r="G118" s="885">
        <f t="shared" si="8"/>
        <v>0.08</v>
      </c>
      <c r="H118" s="885" t="s">
        <v>18800</v>
      </c>
      <c r="J118" t="str">
        <f>INDEX(L:L,MATCH(Таблиця91[[#This Row],[Item]],M:M,0),1)</f>
        <v>Bards' Emporium</v>
      </c>
      <c r="L118" t="s">
        <v>18800</v>
      </c>
      <c r="M118" s="1" t="s">
        <v>18908</v>
      </c>
      <c r="N118" s="1"/>
      <c r="O118" s="1">
        <v>10</v>
      </c>
      <c r="P118" s="1"/>
      <c r="Q118" s="26"/>
      <c r="R118" s="276">
        <f t="shared" si="9"/>
        <v>0</v>
      </c>
      <c r="AC118" s="404" t="s">
        <v>20753</v>
      </c>
      <c r="AD118" s="405" t="s">
        <v>18503</v>
      </c>
      <c r="AE118" s="406"/>
      <c r="AF118" s="1186" t="s">
        <v>20637</v>
      </c>
      <c r="AG118" s="404" t="s">
        <v>19715</v>
      </c>
      <c r="AH118" s="405" t="s">
        <v>21946</v>
      </c>
      <c r="AI118" s="406"/>
      <c r="AJ118" s="548" t="s">
        <v>19594</v>
      </c>
      <c r="AK118" s="404" t="s">
        <v>19088</v>
      </c>
      <c r="AL118" s="405" t="s">
        <v>21843</v>
      </c>
      <c r="AM118" s="406"/>
      <c r="AN118" s="548" t="s">
        <v>18800</v>
      </c>
    </row>
    <row r="119" spans="1:40" ht="15.75">
      <c r="A119" s="889" t="s">
        <v>18923</v>
      </c>
      <c r="B119" s="890" t="s">
        <v>18283</v>
      </c>
      <c r="C119" s="891" t="s">
        <v>29296</v>
      </c>
      <c r="D119" s="885" t="str">
        <f t="shared" si="5"/>
        <v>sp</v>
      </c>
      <c r="E119" s="885" t="str">
        <f t="shared" si="6"/>
        <v>5</v>
      </c>
      <c r="F119" s="885">
        <f t="shared" si="7"/>
        <v>0.1</v>
      </c>
      <c r="G119" s="885">
        <f t="shared" si="8"/>
        <v>0.5</v>
      </c>
      <c r="H119" s="885" t="s">
        <v>18800</v>
      </c>
      <c r="J119" t="str">
        <f>INDEX(L:L,MATCH(Таблиця91[[#This Row],[Item]],M:M,0),1)</f>
        <v>Bards' Emporium</v>
      </c>
      <c r="L119" t="s">
        <v>18800</v>
      </c>
      <c r="M119" s="1" t="s">
        <v>18910</v>
      </c>
      <c r="N119" s="1"/>
      <c r="O119" s="1">
        <v>25</v>
      </c>
      <c r="P119" s="1"/>
      <c r="Q119" s="26"/>
      <c r="R119" s="276">
        <f t="shared" si="9"/>
        <v>0</v>
      </c>
      <c r="AC119" s="407" t="s">
        <v>20754</v>
      </c>
      <c r="AD119" s="408" t="s">
        <v>18283</v>
      </c>
      <c r="AE119" s="409"/>
      <c r="AF119" s="1186" t="s">
        <v>20637</v>
      </c>
      <c r="AG119" s="407" t="s">
        <v>19716</v>
      </c>
      <c r="AH119" s="408" t="s">
        <v>21836</v>
      </c>
      <c r="AI119" s="409"/>
      <c r="AJ119" s="548" t="s">
        <v>19594</v>
      </c>
      <c r="AK119" s="407" t="s">
        <v>19090</v>
      </c>
      <c r="AL119" s="408" t="s">
        <v>21843</v>
      </c>
      <c r="AM119" s="409"/>
      <c r="AN119" s="548" t="s">
        <v>18800</v>
      </c>
    </row>
    <row r="120" spans="1:40" ht="15.75">
      <c r="A120" s="889" t="s">
        <v>18925</v>
      </c>
      <c r="B120" s="890" t="s">
        <v>18319</v>
      </c>
      <c r="C120" s="891" t="s">
        <v>29296</v>
      </c>
      <c r="D120" s="885" t="str">
        <f t="shared" si="5"/>
        <v>sp</v>
      </c>
      <c r="E120" s="885" t="str">
        <f t="shared" si="6"/>
        <v>4</v>
      </c>
      <c r="F120" s="885">
        <f t="shared" si="7"/>
        <v>0.1</v>
      </c>
      <c r="G120" s="885">
        <f t="shared" si="8"/>
        <v>0.4</v>
      </c>
      <c r="H120" s="885" t="s">
        <v>18800</v>
      </c>
      <c r="J120" t="str">
        <f>INDEX(L:L,MATCH(Таблиця91[[#This Row],[Item]],M:M,0),1)</f>
        <v>Bards' Emporium</v>
      </c>
      <c r="L120" t="s">
        <v>18800</v>
      </c>
      <c r="M120" s="1" t="s">
        <v>18912</v>
      </c>
      <c r="N120" s="1"/>
      <c r="O120" s="1">
        <v>0.7</v>
      </c>
      <c r="P120" s="1"/>
      <c r="Q120" s="26"/>
      <c r="R120" s="276">
        <f t="shared" si="9"/>
        <v>0</v>
      </c>
      <c r="AC120" s="404" t="s">
        <v>20755</v>
      </c>
      <c r="AD120" s="405" t="s">
        <v>14081</v>
      </c>
      <c r="AE120" s="406"/>
      <c r="AF120" s="1186" t="s">
        <v>20637</v>
      </c>
      <c r="AG120" s="404" t="s">
        <v>19717</v>
      </c>
      <c r="AH120" s="405" t="s">
        <v>13973</v>
      </c>
      <c r="AI120" s="406"/>
      <c r="AJ120" s="548" t="s">
        <v>19594</v>
      </c>
      <c r="AK120" s="404" t="s">
        <v>19092</v>
      </c>
      <c r="AL120" s="405" t="s">
        <v>21843</v>
      </c>
      <c r="AM120" s="406"/>
      <c r="AN120" s="548" t="s">
        <v>18800</v>
      </c>
    </row>
    <row r="121" spans="1:40" ht="15.75">
      <c r="A121" s="889" t="s">
        <v>18926</v>
      </c>
      <c r="B121" s="890" t="s">
        <v>21879</v>
      </c>
      <c r="C121" s="891" t="s">
        <v>29296</v>
      </c>
      <c r="D121" s="885" t="str">
        <f t="shared" si="5"/>
        <v>gp</v>
      </c>
      <c r="E121" s="885" t="str">
        <f t="shared" si="6"/>
        <v>8</v>
      </c>
      <c r="F121" s="885">
        <f t="shared" si="7"/>
        <v>1</v>
      </c>
      <c r="G121" s="885">
        <f t="shared" si="8"/>
        <v>8</v>
      </c>
      <c r="H121" s="885" t="s">
        <v>18800</v>
      </c>
      <c r="J121" t="str">
        <f>INDEX(L:L,MATCH(Таблиця91[[#This Row],[Item]],M:M,0),1)</f>
        <v>Bards' Emporium</v>
      </c>
      <c r="L121" t="s">
        <v>18800</v>
      </c>
      <c r="M121" s="1" t="s">
        <v>18915</v>
      </c>
      <c r="N121" s="1"/>
      <c r="O121" s="1">
        <v>0.08</v>
      </c>
      <c r="P121" s="1"/>
      <c r="Q121" s="26"/>
      <c r="R121" s="276">
        <f t="shared" si="9"/>
        <v>0</v>
      </c>
      <c r="AC121" s="407" t="s">
        <v>20756</v>
      </c>
      <c r="AD121" s="408" t="s">
        <v>21907</v>
      </c>
      <c r="AE121" s="409"/>
      <c r="AF121" s="1186" t="s">
        <v>20637</v>
      </c>
      <c r="AG121" s="407" t="s">
        <v>19063</v>
      </c>
      <c r="AH121" s="408" t="s">
        <v>18321</v>
      </c>
      <c r="AI121" s="409"/>
      <c r="AJ121" s="548" t="s">
        <v>19594</v>
      </c>
      <c r="AK121" s="407" t="s">
        <v>19094</v>
      </c>
      <c r="AL121" s="408" t="s">
        <v>21843</v>
      </c>
      <c r="AM121" s="409"/>
      <c r="AN121" s="548" t="s">
        <v>18800</v>
      </c>
    </row>
    <row r="122" spans="1:40" ht="15.75">
      <c r="A122" s="889" t="s">
        <v>18928</v>
      </c>
      <c r="B122" s="890" t="s">
        <v>14081</v>
      </c>
      <c r="C122" s="891" t="s">
        <v>29296</v>
      </c>
      <c r="D122" s="885" t="str">
        <f t="shared" si="5"/>
        <v>gp</v>
      </c>
      <c r="E122" s="885" t="str">
        <f t="shared" si="6"/>
        <v>5</v>
      </c>
      <c r="F122" s="885">
        <f t="shared" si="7"/>
        <v>1</v>
      </c>
      <c r="G122" s="885">
        <f t="shared" si="8"/>
        <v>5</v>
      </c>
      <c r="H122" s="885" t="s">
        <v>18800</v>
      </c>
      <c r="J122" t="str">
        <f>INDEX(L:L,MATCH(Таблиця91[[#This Row],[Item]],M:M,0),1)</f>
        <v>Bards' Emporium</v>
      </c>
      <c r="L122" t="s">
        <v>18800</v>
      </c>
      <c r="M122" s="1" t="s">
        <v>18917</v>
      </c>
      <c r="N122" s="1"/>
      <c r="O122" s="1">
        <v>2</v>
      </c>
      <c r="P122" s="1"/>
      <c r="Q122" s="26"/>
      <c r="R122" s="276">
        <f t="shared" si="9"/>
        <v>0</v>
      </c>
      <c r="AC122" s="404" t="s">
        <v>20757</v>
      </c>
      <c r="AD122" s="405" t="s">
        <v>18496</v>
      </c>
      <c r="AE122" s="406"/>
      <c r="AF122" s="1186" t="s">
        <v>20637</v>
      </c>
      <c r="AG122" s="404" t="s">
        <v>19718</v>
      </c>
      <c r="AH122" s="405" t="s">
        <v>22034</v>
      </c>
      <c r="AI122" s="406"/>
      <c r="AJ122" s="548" t="s">
        <v>19594</v>
      </c>
      <c r="AK122" s="404" t="s">
        <v>19097</v>
      </c>
      <c r="AL122" s="405" t="s">
        <v>21843</v>
      </c>
      <c r="AM122" s="406"/>
      <c r="AN122" s="548" t="s">
        <v>18800</v>
      </c>
    </row>
    <row r="123" spans="1:40" ht="15.75">
      <c r="A123" s="889" t="s">
        <v>18930</v>
      </c>
      <c r="B123" s="890" t="s">
        <v>21843</v>
      </c>
      <c r="C123" s="891" t="s">
        <v>29296</v>
      </c>
      <c r="D123" s="885" t="str">
        <f t="shared" si="5"/>
        <v>gp</v>
      </c>
      <c r="E123" s="885" t="str">
        <f t="shared" si="6"/>
        <v>7</v>
      </c>
      <c r="F123" s="885">
        <f t="shared" si="7"/>
        <v>1</v>
      </c>
      <c r="G123" s="885">
        <f t="shared" si="8"/>
        <v>7</v>
      </c>
      <c r="H123" s="885" t="s">
        <v>18800</v>
      </c>
      <c r="J123" t="str">
        <f>INDEX(L:L,MATCH(Таблиця91[[#This Row],[Item]],M:M,0),1)</f>
        <v>Bards' Emporium</v>
      </c>
      <c r="L123" t="s">
        <v>18800</v>
      </c>
      <c r="M123" s="1" t="s">
        <v>18919</v>
      </c>
      <c r="N123" s="1"/>
      <c r="O123" s="1">
        <v>1</v>
      </c>
      <c r="P123" s="1"/>
      <c r="Q123" s="26"/>
      <c r="R123" s="276">
        <f t="shared" si="9"/>
        <v>0</v>
      </c>
      <c r="AC123" s="407" t="s">
        <v>20758</v>
      </c>
      <c r="AD123" s="408" t="s">
        <v>14263</v>
      </c>
      <c r="AE123" s="409"/>
      <c r="AF123" s="1186" t="s">
        <v>20637</v>
      </c>
      <c r="AG123" s="407" t="s">
        <v>19719</v>
      </c>
      <c r="AH123" s="408" t="s">
        <v>22035</v>
      </c>
      <c r="AI123" s="409"/>
      <c r="AJ123" s="548" t="s">
        <v>19594</v>
      </c>
      <c r="AK123" s="407" t="s">
        <v>19099</v>
      </c>
      <c r="AL123" s="408" t="s">
        <v>21843</v>
      </c>
      <c r="AM123" s="409"/>
      <c r="AN123" s="548" t="s">
        <v>18800</v>
      </c>
    </row>
    <row r="124" spans="1:40" ht="15.75">
      <c r="A124" s="889" t="s">
        <v>18933</v>
      </c>
      <c r="B124" s="890" t="s">
        <v>18496</v>
      </c>
      <c r="C124" s="891" t="s">
        <v>29296</v>
      </c>
      <c r="D124" s="885" t="str">
        <f t="shared" si="5"/>
        <v>gp</v>
      </c>
      <c r="E124" s="885" t="str">
        <f t="shared" si="6"/>
        <v>2</v>
      </c>
      <c r="F124" s="885">
        <f t="shared" si="7"/>
        <v>1</v>
      </c>
      <c r="G124" s="885">
        <f t="shared" si="8"/>
        <v>2</v>
      </c>
      <c r="H124" s="885" t="s">
        <v>18800</v>
      </c>
      <c r="J124" t="str">
        <f>INDEX(L:L,MATCH(Таблиця91[[#This Row],[Item]],M:M,0),1)</f>
        <v>Bards' Emporium</v>
      </c>
      <c r="L124" t="s">
        <v>18800</v>
      </c>
      <c r="M124" s="1" t="s">
        <v>18921</v>
      </c>
      <c r="N124" s="1"/>
      <c r="O124" s="1">
        <v>0.08</v>
      </c>
      <c r="P124" s="1"/>
      <c r="Q124" s="26"/>
      <c r="R124" s="276">
        <f t="shared" si="9"/>
        <v>0</v>
      </c>
      <c r="AC124" s="404" t="s">
        <v>20759</v>
      </c>
      <c r="AD124" s="405" t="s">
        <v>18891</v>
      </c>
      <c r="AE124" s="406"/>
      <c r="AF124" s="1186" t="s">
        <v>20637</v>
      </c>
      <c r="AG124" s="404" t="s">
        <v>19720</v>
      </c>
      <c r="AH124" s="405" t="s">
        <v>14451</v>
      </c>
      <c r="AI124" s="406"/>
      <c r="AJ124" s="548" t="s">
        <v>19594</v>
      </c>
      <c r="AK124" s="404" t="s">
        <v>19101</v>
      </c>
      <c r="AL124" s="405" t="s">
        <v>21843</v>
      </c>
      <c r="AM124" s="406"/>
      <c r="AN124" s="548" t="s">
        <v>18800</v>
      </c>
    </row>
    <row r="125" spans="1:40" ht="15.75">
      <c r="A125" s="889" t="s">
        <v>18936</v>
      </c>
      <c r="B125" s="890" t="s">
        <v>13973</v>
      </c>
      <c r="C125" s="891" t="s">
        <v>29296</v>
      </c>
      <c r="D125" s="885" t="str">
        <f t="shared" si="5"/>
        <v>gp</v>
      </c>
      <c r="E125" s="885" t="str">
        <f t="shared" si="6"/>
        <v>30</v>
      </c>
      <c r="F125" s="885">
        <f t="shared" si="7"/>
        <v>1</v>
      </c>
      <c r="G125" s="885">
        <f t="shared" si="8"/>
        <v>30</v>
      </c>
      <c r="H125" s="885" t="s">
        <v>18800</v>
      </c>
      <c r="J125" t="str">
        <f>INDEX(L:L,MATCH(Таблиця91[[#This Row],[Item]],M:M,0),1)</f>
        <v>Bards' Emporium</v>
      </c>
      <c r="L125" t="s">
        <v>18800</v>
      </c>
      <c r="M125" s="1" t="s">
        <v>18923</v>
      </c>
      <c r="N125" s="1"/>
      <c r="O125" s="1">
        <v>0.5</v>
      </c>
      <c r="P125" s="1"/>
      <c r="Q125" s="26"/>
      <c r="R125" s="276">
        <f t="shared" si="9"/>
        <v>0</v>
      </c>
      <c r="AC125" s="407" t="s">
        <v>20760</v>
      </c>
      <c r="AD125" s="408" t="s">
        <v>18284</v>
      </c>
      <c r="AE125" s="409"/>
      <c r="AF125" s="1186" t="s">
        <v>20637</v>
      </c>
      <c r="AG125" s="407" t="s">
        <v>19721</v>
      </c>
      <c r="AH125" s="408" t="s">
        <v>21836</v>
      </c>
      <c r="AI125" s="409" t="s">
        <v>19652</v>
      </c>
      <c r="AJ125" s="548" t="s">
        <v>19594</v>
      </c>
      <c r="AK125" s="407" t="s">
        <v>19103</v>
      </c>
      <c r="AL125" s="408" t="s">
        <v>21843</v>
      </c>
      <c r="AM125" s="409"/>
      <c r="AN125" s="548" t="s">
        <v>18800</v>
      </c>
    </row>
    <row r="126" spans="1:40" ht="15.75">
      <c r="A126" s="889" t="s">
        <v>18938</v>
      </c>
      <c r="B126" s="890" t="s">
        <v>21843</v>
      </c>
      <c r="C126" s="891" t="s">
        <v>29296</v>
      </c>
      <c r="D126" s="885" t="str">
        <f t="shared" si="5"/>
        <v>gp</v>
      </c>
      <c r="E126" s="885" t="str">
        <f t="shared" si="6"/>
        <v>7</v>
      </c>
      <c r="F126" s="885">
        <f t="shared" si="7"/>
        <v>1</v>
      </c>
      <c r="G126" s="885">
        <f t="shared" si="8"/>
        <v>7</v>
      </c>
      <c r="H126" s="885" t="s">
        <v>18800</v>
      </c>
      <c r="J126" t="str">
        <f>INDEX(L:L,MATCH(Таблиця91[[#This Row],[Item]],M:M,0),1)</f>
        <v>Bards' Emporium</v>
      </c>
      <c r="L126" t="s">
        <v>18800</v>
      </c>
      <c r="M126" s="1" t="s">
        <v>18925</v>
      </c>
      <c r="N126" s="1"/>
      <c r="O126" s="1">
        <v>0.4</v>
      </c>
      <c r="P126" s="1"/>
      <c r="Q126" s="26"/>
      <c r="R126" s="276">
        <f t="shared" si="9"/>
        <v>0</v>
      </c>
      <c r="AC126" s="404" t="s">
        <v>20761</v>
      </c>
      <c r="AD126" s="405" t="s">
        <v>21907</v>
      </c>
      <c r="AE126" s="406"/>
      <c r="AF126" s="1186" t="s">
        <v>20637</v>
      </c>
      <c r="AG126" s="1584" t="s">
        <v>19344</v>
      </c>
      <c r="AH126" s="1585"/>
      <c r="AI126" s="1586"/>
      <c r="AJ126" s="548" t="s">
        <v>31605</v>
      </c>
      <c r="AK126" s="404" t="s">
        <v>19105</v>
      </c>
      <c r="AL126" s="405" t="s">
        <v>21843</v>
      </c>
      <c r="AM126" s="406"/>
      <c r="AN126" s="548" t="s">
        <v>18800</v>
      </c>
    </row>
    <row r="127" spans="1:40" ht="15.75">
      <c r="A127" s="889" t="s">
        <v>18940</v>
      </c>
      <c r="B127" s="890" t="s">
        <v>21843</v>
      </c>
      <c r="C127" s="891" t="s">
        <v>29296</v>
      </c>
      <c r="D127" s="885" t="str">
        <f t="shared" si="5"/>
        <v>gp</v>
      </c>
      <c r="E127" s="885" t="str">
        <f t="shared" si="6"/>
        <v>7</v>
      </c>
      <c r="F127" s="885">
        <f t="shared" si="7"/>
        <v>1</v>
      </c>
      <c r="G127" s="885">
        <f t="shared" si="8"/>
        <v>7</v>
      </c>
      <c r="H127" s="885" t="s">
        <v>18800</v>
      </c>
      <c r="J127" t="str">
        <f>INDEX(L:L,MATCH(Таблиця91[[#This Row],[Item]],M:M,0),1)</f>
        <v>Bards' Emporium</v>
      </c>
      <c r="L127" t="s">
        <v>18800</v>
      </c>
      <c r="M127" s="1" t="s">
        <v>18926</v>
      </c>
      <c r="N127" s="1"/>
      <c r="O127" s="1">
        <v>8</v>
      </c>
      <c r="P127" s="1"/>
      <c r="Q127" s="26"/>
      <c r="R127" s="276">
        <f t="shared" si="9"/>
        <v>0</v>
      </c>
      <c r="AC127" s="407" t="s">
        <v>20762</v>
      </c>
      <c r="AD127" s="408" t="s">
        <v>21846</v>
      </c>
      <c r="AE127" s="409"/>
      <c r="AF127" s="1186" t="s">
        <v>20637</v>
      </c>
      <c r="AG127" s="407" t="s">
        <v>19722</v>
      </c>
      <c r="AH127" s="408" t="s">
        <v>18283</v>
      </c>
      <c r="AI127" s="409" t="s">
        <v>19358</v>
      </c>
      <c r="AJ127" s="548" t="s">
        <v>31605</v>
      </c>
      <c r="AK127" s="407" t="s">
        <v>19107</v>
      </c>
      <c r="AL127" s="408" t="s">
        <v>21843</v>
      </c>
      <c r="AM127" s="409"/>
      <c r="AN127" s="548" t="s">
        <v>18800</v>
      </c>
    </row>
    <row r="128" spans="1:40" ht="15.75">
      <c r="A128" s="889" t="s">
        <v>18943</v>
      </c>
      <c r="B128" s="890" t="s">
        <v>21843</v>
      </c>
      <c r="C128" s="891" t="s">
        <v>29296</v>
      </c>
      <c r="D128" s="885" t="str">
        <f t="shared" si="5"/>
        <v>gp</v>
      </c>
      <c r="E128" s="885" t="str">
        <f t="shared" si="6"/>
        <v>7</v>
      </c>
      <c r="F128" s="885">
        <f t="shared" si="7"/>
        <v>1</v>
      </c>
      <c r="G128" s="885">
        <f t="shared" si="8"/>
        <v>7</v>
      </c>
      <c r="H128" s="885" t="s">
        <v>18800</v>
      </c>
      <c r="J128" t="str">
        <f>INDEX(L:L,MATCH(Таблиця91[[#This Row],[Item]],M:M,0),1)</f>
        <v>Bards' Emporium</v>
      </c>
      <c r="L128" t="s">
        <v>18800</v>
      </c>
      <c r="M128" s="1" t="s">
        <v>18928</v>
      </c>
      <c r="N128" s="1"/>
      <c r="O128" s="1">
        <v>5</v>
      </c>
      <c r="P128" s="1"/>
      <c r="Q128" s="26"/>
      <c r="R128" s="276">
        <f t="shared" si="9"/>
        <v>0</v>
      </c>
      <c r="AC128" s="404" t="s">
        <v>20763</v>
      </c>
      <c r="AD128" s="405" t="s">
        <v>18782</v>
      </c>
      <c r="AE128" s="406"/>
      <c r="AF128" s="1186" t="s">
        <v>20637</v>
      </c>
      <c r="AG128" s="404" t="s">
        <v>19723</v>
      </c>
      <c r="AH128" s="405" t="s">
        <v>22018</v>
      </c>
      <c r="AI128" s="406" t="s">
        <v>19724</v>
      </c>
      <c r="AJ128" s="548" t="s">
        <v>31605</v>
      </c>
      <c r="AK128" s="404" t="s">
        <v>19109</v>
      </c>
      <c r="AL128" s="405" t="s">
        <v>21843</v>
      </c>
      <c r="AM128" s="406"/>
      <c r="AN128" s="548" t="s">
        <v>18800</v>
      </c>
    </row>
    <row r="129" spans="1:40" ht="15.75">
      <c r="A129" s="889" t="s">
        <v>18946</v>
      </c>
      <c r="B129" s="890" t="s">
        <v>21843</v>
      </c>
      <c r="C129" s="891" t="s">
        <v>29296</v>
      </c>
      <c r="D129" s="885" t="str">
        <f t="shared" si="5"/>
        <v>gp</v>
      </c>
      <c r="E129" s="885" t="str">
        <f t="shared" si="6"/>
        <v>7</v>
      </c>
      <c r="F129" s="885">
        <f t="shared" si="7"/>
        <v>1</v>
      </c>
      <c r="G129" s="885">
        <f t="shared" si="8"/>
        <v>7</v>
      </c>
      <c r="H129" s="885" t="s">
        <v>18800</v>
      </c>
      <c r="J129" t="str">
        <f>INDEX(L:L,MATCH(Таблиця91[[#This Row],[Item]],M:M,0),1)</f>
        <v>Bards' Emporium</v>
      </c>
      <c r="L129" t="s">
        <v>18800</v>
      </c>
      <c r="M129" s="1" t="s">
        <v>18930</v>
      </c>
      <c r="N129" s="1"/>
      <c r="O129" s="1">
        <v>7</v>
      </c>
      <c r="P129" s="1"/>
      <c r="Q129" s="26"/>
      <c r="R129" s="276">
        <f t="shared" si="9"/>
        <v>0</v>
      </c>
      <c r="AC129" s="407" t="s">
        <v>20764</v>
      </c>
      <c r="AD129" s="408" t="s">
        <v>18496</v>
      </c>
      <c r="AE129" s="409"/>
      <c r="AF129" s="1186" t="s">
        <v>20637</v>
      </c>
      <c r="AG129" s="407" t="s">
        <v>19725</v>
      </c>
      <c r="AH129" s="408" t="s">
        <v>18321</v>
      </c>
      <c r="AI129" s="409" t="s">
        <v>19371</v>
      </c>
      <c r="AJ129" s="548" t="s">
        <v>31605</v>
      </c>
      <c r="AK129" s="407" t="s">
        <v>19111</v>
      </c>
      <c r="AL129" s="408" t="s">
        <v>21843</v>
      </c>
      <c r="AM129" s="409"/>
      <c r="AN129" s="548" t="s">
        <v>18800</v>
      </c>
    </row>
    <row r="130" spans="1:40" ht="15.75">
      <c r="A130" s="889" t="s">
        <v>18949</v>
      </c>
      <c r="B130" s="890" t="s">
        <v>21843</v>
      </c>
      <c r="C130" s="891" t="s">
        <v>29296</v>
      </c>
      <c r="D130" s="885" t="str">
        <f t="shared" ref="D130:D193" si="10">IF((IFERROR(FIND("gp",B130,1),0)&gt;0),"gp",IF(IFERROR(FIND("sp",B130,1),0)&gt;1,"sp","cp"))</f>
        <v>gp</v>
      </c>
      <c r="E130" s="885" t="str">
        <f t="shared" si="6"/>
        <v>7</v>
      </c>
      <c r="F130" s="885">
        <f t="shared" si="7"/>
        <v>1</v>
      </c>
      <c r="G130" s="885">
        <f t="shared" si="8"/>
        <v>7</v>
      </c>
      <c r="H130" s="885" t="s">
        <v>18800</v>
      </c>
      <c r="J130" t="str">
        <f>INDEX(L:L,MATCH(Таблиця91[[#This Row],[Item]],M:M,0),1)</f>
        <v>Bards' Emporium</v>
      </c>
      <c r="L130" t="s">
        <v>18800</v>
      </c>
      <c r="M130" s="1" t="s">
        <v>18933</v>
      </c>
      <c r="N130" s="1"/>
      <c r="O130" s="1">
        <v>2</v>
      </c>
      <c r="P130" s="1"/>
      <c r="Q130" s="26"/>
      <c r="R130" s="276">
        <f t="shared" si="9"/>
        <v>0</v>
      </c>
      <c r="AC130" s="404" t="s">
        <v>20765</v>
      </c>
      <c r="AD130" s="405" t="s">
        <v>21846</v>
      </c>
      <c r="AE130" s="406"/>
      <c r="AF130" s="1186" t="s">
        <v>20637</v>
      </c>
      <c r="AG130" s="404" t="s">
        <v>19726</v>
      </c>
      <c r="AH130" s="405" t="s">
        <v>14263</v>
      </c>
      <c r="AI130" s="406">
        <v>5</v>
      </c>
      <c r="AJ130" s="548" t="s">
        <v>31605</v>
      </c>
      <c r="AK130" s="404" t="s">
        <v>19113</v>
      </c>
      <c r="AL130" s="405" t="s">
        <v>21843</v>
      </c>
      <c r="AM130" s="406"/>
      <c r="AN130" s="548" t="s">
        <v>18800</v>
      </c>
    </row>
    <row r="131" spans="1:40" ht="15.75">
      <c r="A131" s="889" t="s">
        <v>18952</v>
      </c>
      <c r="B131" s="890" t="s">
        <v>21843</v>
      </c>
      <c r="C131" s="891" t="s">
        <v>29296</v>
      </c>
      <c r="D131" s="885" t="str">
        <f t="shared" si="10"/>
        <v>gp</v>
      </c>
      <c r="E131" s="885" t="str">
        <f t="shared" ref="E131:E194" si="11">SUBSTITUTE(B131," "&amp;D131,"",1)</f>
        <v>7</v>
      </c>
      <c r="F131" s="885">
        <f t="shared" ref="F131:F194" si="12">IF(D131="gp",1,IF(D131="sp",0.1,0.01))</f>
        <v>1</v>
      </c>
      <c r="G131" s="885">
        <f t="shared" ref="G131:G194" si="13">F131*E131</f>
        <v>7</v>
      </c>
      <c r="H131" s="885" t="s">
        <v>18800</v>
      </c>
      <c r="J131" t="str">
        <f>INDEX(L:L,MATCH(Таблиця91[[#This Row],[Item]],M:M,0),1)</f>
        <v>Bards' Emporium</v>
      </c>
      <c r="L131" t="s">
        <v>18800</v>
      </c>
      <c r="M131" s="1" t="s">
        <v>18936</v>
      </c>
      <c r="N131" s="1"/>
      <c r="O131" s="1">
        <v>30</v>
      </c>
      <c r="P131" s="1"/>
      <c r="Q131" s="26"/>
      <c r="R131" s="276">
        <f t="shared" si="9"/>
        <v>0</v>
      </c>
      <c r="AC131" s="407" t="s">
        <v>20766</v>
      </c>
      <c r="AD131" s="408" t="s">
        <v>14081</v>
      </c>
      <c r="AE131" s="409"/>
      <c r="AF131" s="1186" t="s">
        <v>20637</v>
      </c>
      <c r="AG131" s="407" t="s">
        <v>19727</v>
      </c>
      <c r="AH131" s="408" t="s">
        <v>21836</v>
      </c>
      <c r="AI131" s="409" t="s">
        <v>19361</v>
      </c>
      <c r="AJ131" s="548" t="s">
        <v>31605</v>
      </c>
      <c r="AK131" s="407" t="s">
        <v>19114</v>
      </c>
      <c r="AL131" s="408" t="s">
        <v>14263</v>
      </c>
      <c r="AM131" s="409"/>
      <c r="AN131" s="548" t="s">
        <v>18800</v>
      </c>
    </row>
    <row r="132" spans="1:40" ht="15.75">
      <c r="A132" s="889" t="s">
        <v>18954</v>
      </c>
      <c r="B132" s="890" t="s">
        <v>21843</v>
      </c>
      <c r="C132" s="891" t="s">
        <v>29296</v>
      </c>
      <c r="D132" s="885" t="str">
        <f t="shared" si="10"/>
        <v>gp</v>
      </c>
      <c r="E132" s="885" t="str">
        <f t="shared" si="11"/>
        <v>7</v>
      </c>
      <c r="F132" s="885">
        <f t="shared" si="12"/>
        <v>1</v>
      </c>
      <c r="G132" s="885">
        <f t="shared" si="13"/>
        <v>7</v>
      </c>
      <c r="H132" s="885" t="s">
        <v>18800</v>
      </c>
      <c r="J132" t="str">
        <f>INDEX(L:L,MATCH(Таблиця91[[#This Row],[Item]],M:M,0),1)</f>
        <v>Bards' Emporium</v>
      </c>
      <c r="L132" t="s">
        <v>18800</v>
      </c>
      <c r="M132" s="1" t="s">
        <v>18938</v>
      </c>
      <c r="N132" s="1"/>
      <c r="O132" s="1">
        <v>7</v>
      </c>
      <c r="P132" s="1"/>
      <c r="Q132" s="26"/>
      <c r="R132" s="276">
        <f t="shared" ref="R132:R195" si="14">Q132*O132</f>
        <v>0</v>
      </c>
      <c r="AC132" s="404" t="s">
        <v>20767</v>
      </c>
      <c r="AD132" s="405" t="s">
        <v>14263</v>
      </c>
      <c r="AE132" s="406"/>
      <c r="AF132" s="1186" t="s">
        <v>20637</v>
      </c>
      <c r="AG132" s="404" t="s">
        <v>19377</v>
      </c>
      <c r="AH132" s="405" t="s">
        <v>21885</v>
      </c>
      <c r="AI132" s="406" t="s">
        <v>19728</v>
      </c>
      <c r="AJ132" s="548" t="s">
        <v>31605</v>
      </c>
      <c r="AK132" s="404" t="s">
        <v>19117</v>
      </c>
      <c r="AL132" s="405" t="s">
        <v>21946</v>
      </c>
      <c r="AM132" s="406"/>
      <c r="AN132" s="548" t="s">
        <v>18800</v>
      </c>
    </row>
    <row r="133" spans="1:40" ht="15.75">
      <c r="A133" s="889" t="s">
        <v>18956</v>
      </c>
      <c r="B133" s="890" t="s">
        <v>21843</v>
      </c>
      <c r="C133" s="891" t="s">
        <v>29296</v>
      </c>
      <c r="D133" s="885" t="str">
        <f t="shared" si="10"/>
        <v>gp</v>
      </c>
      <c r="E133" s="885" t="str">
        <f t="shared" si="11"/>
        <v>7</v>
      </c>
      <c r="F133" s="885">
        <f t="shared" si="12"/>
        <v>1</v>
      </c>
      <c r="G133" s="885">
        <f t="shared" si="13"/>
        <v>7</v>
      </c>
      <c r="H133" s="885" t="s">
        <v>18800</v>
      </c>
      <c r="J133" t="str">
        <f>INDEX(L:L,MATCH(Таблиця91[[#This Row],[Item]],M:M,0),1)</f>
        <v>Bards' Emporium</v>
      </c>
      <c r="L133" t="s">
        <v>18800</v>
      </c>
      <c r="M133" s="1" t="s">
        <v>18940</v>
      </c>
      <c r="N133" s="1"/>
      <c r="O133" s="1">
        <v>7</v>
      </c>
      <c r="P133" s="1"/>
      <c r="Q133" s="26"/>
      <c r="R133" s="276">
        <f t="shared" si="14"/>
        <v>0</v>
      </c>
      <c r="AC133" s="407" t="s">
        <v>20768</v>
      </c>
      <c r="AD133" s="408" t="s">
        <v>21836</v>
      </c>
      <c r="AE133" s="409"/>
      <c r="AF133" s="1186" t="s">
        <v>20637</v>
      </c>
      <c r="AG133" s="407" t="s">
        <v>19729</v>
      </c>
      <c r="AH133" s="408" t="s">
        <v>18451</v>
      </c>
      <c r="AI133" s="409" t="s">
        <v>19347</v>
      </c>
      <c r="AJ133" s="548" t="s">
        <v>31605</v>
      </c>
      <c r="AK133" s="407" t="s">
        <v>19120</v>
      </c>
      <c r="AL133" s="408" t="s">
        <v>14081</v>
      </c>
      <c r="AM133" s="409"/>
      <c r="AN133" s="548" t="s">
        <v>18800</v>
      </c>
    </row>
    <row r="134" spans="1:40" ht="15.75">
      <c r="A134" s="889" t="s">
        <v>18959</v>
      </c>
      <c r="B134" s="890" t="s">
        <v>21843</v>
      </c>
      <c r="C134" s="891" t="s">
        <v>29296</v>
      </c>
      <c r="D134" s="885" t="str">
        <f t="shared" si="10"/>
        <v>gp</v>
      </c>
      <c r="E134" s="885" t="str">
        <f t="shared" si="11"/>
        <v>7</v>
      </c>
      <c r="F134" s="885">
        <f t="shared" si="12"/>
        <v>1</v>
      </c>
      <c r="G134" s="885">
        <f t="shared" si="13"/>
        <v>7</v>
      </c>
      <c r="H134" s="885" t="s">
        <v>18800</v>
      </c>
      <c r="J134" t="str">
        <f>INDEX(L:L,MATCH(Таблиця91[[#This Row],[Item]],M:M,0),1)</f>
        <v>Bards' Emporium</v>
      </c>
      <c r="L134" t="s">
        <v>18800</v>
      </c>
      <c r="M134" s="1" t="s">
        <v>18943</v>
      </c>
      <c r="N134" s="1"/>
      <c r="O134" s="1">
        <v>7</v>
      </c>
      <c r="P134" s="1"/>
      <c r="Q134" s="26"/>
      <c r="R134" s="276">
        <f t="shared" si="14"/>
        <v>0</v>
      </c>
      <c r="AC134" s="404" t="s">
        <v>20769</v>
      </c>
      <c r="AD134" s="405" t="s">
        <v>18319</v>
      </c>
      <c r="AE134" s="406"/>
      <c r="AF134" s="1186" t="s">
        <v>20637</v>
      </c>
      <c r="AG134" s="404" t="s">
        <v>19730</v>
      </c>
      <c r="AH134" s="405" t="s">
        <v>18503</v>
      </c>
      <c r="AI134" s="406" t="s">
        <v>19371</v>
      </c>
      <c r="AJ134" s="548" t="s">
        <v>31605</v>
      </c>
      <c r="AK134" s="404" t="s">
        <v>19121</v>
      </c>
      <c r="AL134" s="405" t="s">
        <v>21946</v>
      </c>
      <c r="AM134" s="406"/>
      <c r="AN134" s="548" t="s">
        <v>18800</v>
      </c>
    </row>
    <row r="135" spans="1:40" ht="18">
      <c r="A135" s="889" t="s">
        <v>18962</v>
      </c>
      <c r="B135" s="890" t="s">
        <v>21843</v>
      </c>
      <c r="C135" s="891" t="s">
        <v>29296</v>
      </c>
      <c r="D135" s="885" t="str">
        <f t="shared" si="10"/>
        <v>gp</v>
      </c>
      <c r="E135" s="885" t="str">
        <f t="shared" si="11"/>
        <v>7</v>
      </c>
      <c r="F135" s="885">
        <f t="shared" si="12"/>
        <v>1</v>
      </c>
      <c r="G135" s="885">
        <f t="shared" si="13"/>
        <v>7</v>
      </c>
      <c r="H135" s="885" t="s">
        <v>18800</v>
      </c>
      <c r="J135" t="str">
        <f>INDEX(L:L,MATCH(Таблиця91[[#This Row],[Item]],M:M,0),1)</f>
        <v>Bards' Emporium</v>
      </c>
      <c r="L135" t="s">
        <v>18800</v>
      </c>
      <c r="M135" s="1" t="s">
        <v>18946</v>
      </c>
      <c r="N135" s="1"/>
      <c r="O135" s="1">
        <v>7</v>
      </c>
      <c r="P135" s="1"/>
      <c r="Q135" s="26"/>
      <c r="R135" s="276">
        <f t="shared" si="14"/>
        <v>0</v>
      </c>
      <c r="AC135" s="407" t="s">
        <v>22036</v>
      </c>
      <c r="AD135" s="408" t="s">
        <v>18451</v>
      </c>
      <c r="AE135" s="409"/>
      <c r="AF135" s="1186" t="s">
        <v>20637</v>
      </c>
      <c r="AG135" s="407" t="s">
        <v>19731</v>
      </c>
      <c r="AH135" s="408" t="s">
        <v>22009</v>
      </c>
      <c r="AI135" s="409" t="s">
        <v>19732</v>
      </c>
      <c r="AJ135" s="548" t="s">
        <v>31605</v>
      </c>
      <c r="AK135" s="407" t="s">
        <v>19124</v>
      </c>
      <c r="AL135" s="408" t="s">
        <v>18496</v>
      </c>
      <c r="AM135" s="409"/>
      <c r="AN135" s="548" t="s">
        <v>18800</v>
      </c>
    </row>
    <row r="136" spans="1:40" ht="18">
      <c r="A136" s="889" t="s">
        <v>18963</v>
      </c>
      <c r="B136" s="890" t="s">
        <v>21843</v>
      </c>
      <c r="C136" s="891" t="s">
        <v>29296</v>
      </c>
      <c r="D136" s="885" t="str">
        <f t="shared" si="10"/>
        <v>gp</v>
      </c>
      <c r="E136" s="885" t="str">
        <f t="shared" si="11"/>
        <v>7</v>
      </c>
      <c r="F136" s="885">
        <f t="shared" si="12"/>
        <v>1</v>
      </c>
      <c r="G136" s="885">
        <f t="shared" si="13"/>
        <v>7</v>
      </c>
      <c r="H136" s="885" t="s">
        <v>18800</v>
      </c>
      <c r="J136" t="str">
        <f>INDEX(L:L,MATCH(Таблиця91[[#This Row],[Item]],M:M,0),1)</f>
        <v>Bards' Emporium</v>
      </c>
      <c r="L136" t="s">
        <v>18800</v>
      </c>
      <c r="M136" s="1" t="s">
        <v>18949</v>
      </c>
      <c r="N136" s="1"/>
      <c r="O136" s="1">
        <v>7</v>
      </c>
      <c r="P136" s="1"/>
      <c r="Q136" s="26"/>
      <c r="R136" s="276">
        <f t="shared" si="14"/>
        <v>0</v>
      </c>
      <c r="AC136" s="404" t="s">
        <v>22037</v>
      </c>
      <c r="AD136" s="405" t="s">
        <v>18321</v>
      </c>
      <c r="AE136" s="406"/>
      <c r="AF136" s="1186" t="s">
        <v>20637</v>
      </c>
      <c r="AG136" s="404" t="s">
        <v>19392</v>
      </c>
      <c r="AH136" s="405" t="s">
        <v>18321</v>
      </c>
      <c r="AI136" s="406" t="s">
        <v>19361</v>
      </c>
      <c r="AJ136" s="548" t="s">
        <v>31605</v>
      </c>
      <c r="AK136" s="404" t="s">
        <v>19127</v>
      </c>
      <c r="AL136" s="405" t="s">
        <v>21879</v>
      </c>
      <c r="AM136" s="406"/>
      <c r="AN136" s="548" t="s">
        <v>18800</v>
      </c>
    </row>
    <row r="137" spans="1:40" ht="15.75">
      <c r="A137" s="889" t="s">
        <v>18965</v>
      </c>
      <c r="B137" s="890" t="s">
        <v>21843</v>
      </c>
      <c r="C137" s="891" t="s">
        <v>29296</v>
      </c>
      <c r="D137" s="885" t="str">
        <f t="shared" si="10"/>
        <v>gp</v>
      </c>
      <c r="E137" s="885" t="str">
        <f t="shared" si="11"/>
        <v>7</v>
      </c>
      <c r="F137" s="885">
        <f t="shared" si="12"/>
        <v>1</v>
      </c>
      <c r="G137" s="885">
        <f t="shared" si="13"/>
        <v>7</v>
      </c>
      <c r="H137" s="885" t="s">
        <v>18800</v>
      </c>
      <c r="J137" t="str">
        <f>INDEX(L:L,MATCH(Таблиця91[[#This Row],[Item]],M:M,0),1)</f>
        <v>Bards' Emporium</v>
      </c>
      <c r="L137" t="s">
        <v>18800</v>
      </c>
      <c r="M137" s="1" t="s">
        <v>18952</v>
      </c>
      <c r="N137" s="1"/>
      <c r="O137" s="1">
        <v>7</v>
      </c>
      <c r="P137" s="1"/>
      <c r="Q137" s="26"/>
      <c r="R137" s="276">
        <f t="shared" si="14"/>
        <v>0</v>
      </c>
      <c r="AC137" s="407" t="s">
        <v>20772</v>
      </c>
      <c r="AD137" s="408" t="s">
        <v>21836</v>
      </c>
      <c r="AE137" s="409"/>
      <c r="AF137" s="1186" t="s">
        <v>20637</v>
      </c>
      <c r="AG137" s="407" t="s">
        <v>19733</v>
      </c>
      <c r="AH137" s="408" t="s">
        <v>18321</v>
      </c>
      <c r="AI137" s="409" t="s">
        <v>19361</v>
      </c>
      <c r="AJ137" s="548" t="s">
        <v>31605</v>
      </c>
      <c r="AK137" s="407" t="s">
        <v>19129</v>
      </c>
      <c r="AL137" s="408" t="s">
        <v>21946</v>
      </c>
      <c r="AM137" s="409"/>
      <c r="AN137" s="548" t="s">
        <v>18800</v>
      </c>
    </row>
    <row r="138" spans="1:40" ht="15.75">
      <c r="A138" s="889" t="s">
        <v>18967</v>
      </c>
      <c r="B138" s="890" t="s">
        <v>21843</v>
      </c>
      <c r="C138" s="891" t="s">
        <v>29296</v>
      </c>
      <c r="D138" s="885" t="str">
        <f t="shared" si="10"/>
        <v>gp</v>
      </c>
      <c r="E138" s="885" t="str">
        <f t="shared" si="11"/>
        <v>7</v>
      </c>
      <c r="F138" s="885">
        <f t="shared" si="12"/>
        <v>1</v>
      </c>
      <c r="G138" s="885">
        <f t="shared" si="13"/>
        <v>7</v>
      </c>
      <c r="H138" s="885" t="s">
        <v>18800</v>
      </c>
      <c r="J138" t="str">
        <f>INDEX(L:L,MATCH(Таблиця91[[#This Row],[Item]],M:M,0),1)</f>
        <v>Bards' Emporium</v>
      </c>
      <c r="L138" t="s">
        <v>18800</v>
      </c>
      <c r="M138" s="1" t="s">
        <v>18954</v>
      </c>
      <c r="N138" s="1"/>
      <c r="O138" s="1">
        <v>7</v>
      </c>
      <c r="P138" s="1"/>
      <c r="Q138" s="26"/>
      <c r="R138" s="276">
        <f t="shared" si="14"/>
        <v>0</v>
      </c>
      <c r="AC138" s="404" t="s">
        <v>20773</v>
      </c>
      <c r="AD138" s="405" t="s">
        <v>18451</v>
      </c>
      <c r="AE138" s="406"/>
      <c r="AF138" s="1186" t="s">
        <v>20637</v>
      </c>
      <c r="AG138" s="404" t="s">
        <v>19734</v>
      </c>
      <c r="AH138" s="405" t="s">
        <v>21919</v>
      </c>
      <c r="AI138" s="406" t="s">
        <v>19361</v>
      </c>
      <c r="AJ138" s="548" t="s">
        <v>31605</v>
      </c>
      <c r="AK138" s="404" t="s">
        <v>19131</v>
      </c>
      <c r="AL138" s="405" t="s">
        <v>21973</v>
      </c>
      <c r="AM138" s="406"/>
      <c r="AN138" s="548" t="s">
        <v>18800</v>
      </c>
    </row>
    <row r="139" spans="1:40" ht="18">
      <c r="A139" s="889" t="s">
        <v>18969</v>
      </c>
      <c r="B139" s="890" t="s">
        <v>21843</v>
      </c>
      <c r="C139" s="891" t="s">
        <v>29296</v>
      </c>
      <c r="D139" s="885" t="str">
        <f t="shared" si="10"/>
        <v>gp</v>
      </c>
      <c r="E139" s="885" t="str">
        <f t="shared" si="11"/>
        <v>7</v>
      </c>
      <c r="F139" s="885">
        <f t="shared" si="12"/>
        <v>1</v>
      </c>
      <c r="G139" s="885">
        <f t="shared" si="13"/>
        <v>7</v>
      </c>
      <c r="H139" s="885" t="s">
        <v>18800</v>
      </c>
      <c r="J139" t="str">
        <f>INDEX(L:L,MATCH(Таблиця91[[#This Row],[Item]],M:M,0),1)</f>
        <v>Bards' Emporium</v>
      </c>
      <c r="L139" t="s">
        <v>18800</v>
      </c>
      <c r="M139" s="1" t="s">
        <v>18956</v>
      </c>
      <c r="N139" s="1"/>
      <c r="O139" s="1">
        <v>7</v>
      </c>
      <c r="P139" s="1"/>
      <c r="Q139" s="26"/>
      <c r="R139" s="276">
        <f t="shared" si="14"/>
        <v>0</v>
      </c>
      <c r="AC139" s="407" t="s">
        <v>22038</v>
      </c>
      <c r="AD139" s="408" t="s">
        <v>14380</v>
      </c>
      <c r="AE139" s="409"/>
      <c r="AF139" s="1186" t="s">
        <v>20637</v>
      </c>
      <c r="AG139" s="407" t="s">
        <v>19735</v>
      </c>
      <c r="AH139" s="408" t="s">
        <v>18283</v>
      </c>
      <c r="AI139" s="409">
        <v>5</v>
      </c>
      <c r="AJ139" s="548" t="s">
        <v>31605</v>
      </c>
      <c r="AK139" s="407" t="s">
        <v>19134</v>
      </c>
      <c r="AL139" s="408" t="s">
        <v>21846</v>
      </c>
      <c r="AM139" s="409"/>
      <c r="AN139" s="548" t="s">
        <v>18800</v>
      </c>
    </row>
    <row r="140" spans="1:40" ht="18">
      <c r="A140" s="889" t="s">
        <v>18971</v>
      </c>
      <c r="B140" s="890" t="s">
        <v>21843</v>
      </c>
      <c r="C140" s="891" t="s">
        <v>29296</v>
      </c>
      <c r="D140" s="885" t="str">
        <f t="shared" si="10"/>
        <v>gp</v>
      </c>
      <c r="E140" s="885" t="str">
        <f t="shared" si="11"/>
        <v>7</v>
      </c>
      <c r="F140" s="885">
        <f t="shared" si="12"/>
        <v>1</v>
      </c>
      <c r="G140" s="885">
        <f t="shared" si="13"/>
        <v>7</v>
      </c>
      <c r="H140" s="885" t="s">
        <v>18800</v>
      </c>
      <c r="J140" t="str">
        <f>INDEX(L:L,MATCH(Таблиця91[[#This Row],[Item]],M:M,0),1)</f>
        <v>Bards' Emporium</v>
      </c>
      <c r="L140" t="s">
        <v>18800</v>
      </c>
      <c r="M140" s="1" t="s">
        <v>18959</v>
      </c>
      <c r="N140" s="1"/>
      <c r="O140" s="1">
        <v>7</v>
      </c>
      <c r="P140" s="1"/>
      <c r="Q140" s="26"/>
      <c r="R140" s="276">
        <f t="shared" si="14"/>
        <v>0</v>
      </c>
      <c r="AC140" s="404" t="s">
        <v>22039</v>
      </c>
      <c r="AD140" s="405" t="s">
        <v>21872</v>
      </c>
      <c r="AE140" s="406"/>
      <c r="AF140" s="1186" t="s">
        <v>20637</v>
      </c>
      <c r="AG140" s="404" t="s">
        <v>19736</v>
      </c>
      <c r="AH140" s="405" t="s">
        <v>18321</v>
      </c>
      <c r="AI140" s="406" t="s">
        <v>19361</v>
      </c>
      <c r="AJ140" s="548" t="s">
        <v>31605</v>
      </c>
      <c r="AK140" s="404" t="s">
        <v>19136</v>
      </c>
      <c r="AL140" s="405" t="s">
        <v>21850</v>
      </c>
      <c r="AM140" s="406"/>
      <c r="AN140" s="548" t="s">
        <v>18800</v>
      </c>
    </row>
    <row r="141" spans="1:40" ht="18">
      <c r="A141" s="889" t="s">
        <v>18973</v>
      </c>
      <c r="B141" s="890" t="s">
        <v>21843</v>
      </c>
      <c r="C141" s="891" t="s">
        <v>29296</v>
      </c>
      <c r="D141" s="885" t="str">
        <f t="shared" si="10"/>
        <v>gp</v>
      </c>
      <c r="E141" s="885" t="str">
        <f t="shared" si="11"/>
        <v>7</v>
      </c>
      <c r="F141" s="885">
        <f t="shared" si="12"/>
        <v>1</v>
      </c>
      <c r="G141" s="885">
        <f t="shared" si="13"/>
        <v>7</v>
      </c>
      <c r="H141" s="885" t="s">
        <v>18800</v>
      </c>
      <c r="J141" t="str">
        <f>INDEX(L:L,MATCH(Таблиця91[[#This Row],[Item]],M:M,0),1)</f>
        <v>Bards' Emporium</v>
      </c>
      <c r="L141" t="s">
        <v>18800</v>
      </c>
      <c r="M141" s="1" t="s">
        <v>18962</v>
      </c>
      <c r="N141" s="1"/>
      <c r="O141" s="1">
        <v>7</v>
      </c>
      <c r="P141" s="1"/>
      <c r="Q141" s="26"/>
      <c r="R141" s="276">
        <f t="shared" si="14"/>
        <v>0</v>
      </c>
      <c r="AC141" s="407" t="s">
        <v>22040</v>
      </c>
      <c r="AD141" s="408" t="s">
        <v>13973</v>
      </c>
      <c r="AE141" s="409"/>
      <c r="AF141" s="1186" t="s">
        <v>20637</v>
      </c>
      <c r="AG141" s="407" t="s">
        <v>19417</v>
      </c>
      <c r="AH141" s="408" t="s">
        <v>18319</v>
      </c>
      <c r="AI141" s="409" t="s">
        <v>19371</v>
      </c>
      <c r="AJ141" s="548" t="s">
        <v>31605</v>
      </c>
      <c r="AK141" s="407" t="s">
        <v>19138</v>
      </c>
      <c r="AL141" s="408" t="s">
        <v>18496</v>
      </c>
      <c r="AM141" s="409"/>
      <c r="AN141" s="548" t="s">
        <v>18800</v>
      </c>
    </row>
    <row r="142" spans="1:40" ht="18">
      <c r="A142" s="889" t="s">
        <v>18975</v>
      </c>
      <c r="B142" s="890" t="s">
        <v>21843</v>
      </c>
      <c r="C142" s="891" t="s">
        <v>29296</v>
      </c>
      <c r="D142" s="885" t="str">
        <f t="shared" si="10"/>
        <v>gp</v>
      </c>
      <c r="E142" s="885" t="str">
        <f t="shared" si="11"/>
        <v>7</v>
      </c>
      <c r="F142" s="885">
        <f t="shared" si="12"/>
        <v>1</v>
      </c>
      <c r="G142" s="885">
        <f t="shared" si="13"/>
        <v>7</v>
      </c>
      <c r="H142" s="885" t="s">
        <v>18800</v>
      </c>
      <c r="J142" t="str">
        <f>INDEX(L:L,MATCH(Таблиця91[[#This Row],[Item]],M:M,0),1)</f>
        <v>Bards' Emporium</v>
      </c>
      <c r="L142" t="s">
        <v>18800</v>
      </c>
      <c r="M142" s="1" t="s">
        <v>18963</v>
      </c>
      <c r="N142" s="1"/>
      <c r="O142" s="1">
        <v>7</v>
      </c>
      <c r="P142" s="1"/>
      <c r="Q142" s="26"/>
      <c r="R142" s="276">
        <f t="shared" si="14"/>
        <v>0</v>
      </c>
      <c r="AC142" s="404" t="s">
        <v>22041</v>
      </c>
      <c r="AD142" s="405" t="s">
        <v>21836</v>
      </c>
      <c r="AE142" s="406"/>
      <c r="AF142" s="1186" t="s">
        <v>20637</v>
      </c>
      <c r="AG142" s="404" t="s">
        <v>19737</v>
      </c>
      <c r="AH142" s="405" t="s">
        <v>21836</v>
      </c>
      <c r="AI142" s="406" t="s">
        <v>19421</v>
      </c>
      <c r="AJ142" s="548" t="s">
        <v>31605</v>
      </c>
      <c r="AK142" s="404" t="s">
        <v>19140</v>
      </c>
      <c r="AL142" s="405" t="s">
        <v>21879</v>
      </c>
      <c r="AM142" s="406"/>
      <c r="AN142" s="548" t="s">
        <v>18800</v>
      </c>
    </row>
    <row r="143" spans="1:40" ht="18">
      <c r="A143" s="889" t="s">
        <v>18977</v>
      </c>
      <c r="B143" s="890" t="s">
        <v>21843</v>
      </c>
      <c r="C143" s="891" t="s">
        <v>29296</v>
      </c>
      <c r="D143" s="885" t="str">
        <f t="shared" si="10"/>
        <v>gp</v>
      </c>
      <c r="E143" s="885" t="str">
        <f t="shared" si="11"/>
        <v>7</v>
      </c>
      <c r="F143" s="885">
        <f t="shared" si="12"/>
        <v>1</v>
      </c>
      <c r="G143" s="885">
        <f t="shared" si="13"/>
        <v>7</v>
      </c>
      <c r="H143" s="885" t="s">
        <v>18800</v>
      </c>
      <c r="J143" t="str">
        <f>INDEX(L:L,MATCH(Таблиця91[[#This Row],[Item]],M:M,0),1)</f>
        <v>Bards' Emporium</v>
      </c>
      <c r="L143" t="s">
        <v>18800</v>
      </c>
      <c r="M143" s="1" t="s">
        <v>18965</v>
      </c>
      <c r="N143" s="1"/>
      <c r="O143" s="1">
        <v>7</v>
      </c>
      <c r="P143" s="1"/>
      <c r="Q143" s="26"/>
      <c r="R143" s="276">
        <f t="shared" si="14"/>
        <v>0</v>
      </c>
      <c r="AC143" s="407" t="s">
        <v>22042</v>
      </c>
      <c r="AD143" s="408" t="s">
        <v>22043</v>
      </c>
      <c r="AE143" s="409"/>
      <c r="AF143" s="1186" t="s">
        <v>20637</v>
      </c>
      <c r="AG143" s="407" t="s">
        <v>19738</v>
      </c>
      <c r="AH143" s="408" t="s">
        <v>21885</v>
      </c>
      <c r="AI143" s="409" t="s">
        <v>19383</v>
      </c>
      <c r="AJ143" s="548" t="s">
        <v>31605</v>
      </c>
      <c r="AK143" s="407" t="s">
        <v>19141</v>
      </c>
      <c r="AL143" s="408" t="s">
        <v>21946</v>
      </c>
      <c r="AM143" s="409"/>
      <c r="AN143" s="548" t="s">
        <v>18800</v>
      </c>
    </row>
    <row r="144" spans="1:40" ht="15.75">
      <c r="A144" s="889" t="s">
        <v>18979</v>
      </c>
      <c r="B144" s="890" t="s">
        <v>21843</v>
      </c>
      <c r="C144" s="891" t="s">
        <v>29296</v>
      </c>
      <c r="D144" s="885" t="str">
        <f t="shared" si="10"/>
        <v>gp</v>
      </c>
      <c r="E144" s="885" t="str">
        <f t="shared" si="11"/>
        <v>7</v>
      </c>
      <c r="F144" s="885">
        <f t="shared" si="12"/>
        <v>1</v>
      </c>
      <c r="G144" s="885">
        <f t="shared" si="13"/>
        <v>7</v>
      </c>
      <c r="H144" s="885" t="s">
        <v>18800</v>
      </c>
      <c r="J144" t="str">
        <f>INDEX(L:L,MATCH(Таблиця91[[#This Row],[Item]],M:M,0),1)</f>
        <v>Bards' Emporium</v>
      </c>
      <c r="L144" t="s">
        <v>18800</v>
      </c>
      <c r="M144" s="1" t="s">
        <v>18967</v>
      </c>
      <c r="N144" s="1"/>
      <c r="O144" s="1">
        <v>7</v>
      </c>
      <c r="P144" s="1"/>
      <c r="Q144" s="26"/>
      <c r="R144" s="276">
        <f t="shared" si="14"/>
        <v>0</v>
      </c>
      <c r="AC144" s="404" t="s">
        <v>20779</v>
      </c>
      <c r="AD144" s="405" t="s">
        <v>21946</v>
      </c>
      <c r="AE144" s="406"/>
      <c r="AF144" s="1186" t="s">
        <v>20637</v>
      </c>
      <c r="AG144" s="404" t="s">
        <v>19739</v>
      </c>
      <c r="AH144" s="405" t="s">
        <v>18321</v>
      </c>
      <c r="AI144" s="406" t="s">
        <v>19383</v>
      </c>
      <c r="AJ144" s="548" t="s">
        <v>31605</v>
      </c>
      <c r="AK144" s="404" t="s">
        <v>19142</v>
      </c>
      <c r="AL144" s="405" t="s">
        <v>21973</v>
      </c>
      <c r="AM144" s="406"/>
      <c r="AN144" s="548" t="s">
        <v>18800</v>
      </c>
    </row>
    <row r="145" spans="1:40" ht="18">
      <c r="A145" s="889" t="s">
        <v>18980</v>
      </c>
      <c r="B145" s="890" t="s">
        <v>21843</v>
      </c>
      <c r="C145" s="891" t="s">
        <v>29296</v>
      </c>
      <c r="D145" s="885" t="str">
        <f t="shared" si="10"/>
        <v>gp</v>
      </c>
      <c r="E145" s="885" t="str">
        <f t="shared" si="11"/>
        <v>7</v>
      </c>
      <c r="F145" s="885">
        <f t="shared" si="12"/>
        <v>1</v>
      </c>
      <c r="G145" s="885">
        <f t="shared" si="13"/>
        <v>7</v>
      </c>
      <c r="H145" s="885" t="s">
        <v>18800</v>
      </c>
      <c r="J145" t="str">
        <f>INDEX(L:L,MATCH(Таблиця91[[#This Row],[Item]],M:M,0),1)</f>
        <v>Bards' Emporium</v>
      </c>
      <c r="L145" t="s">
        <v>18800</v>
      </c>
      <c r="M145" s="1" t="s">
        <v>18969</v>
      </c>
      <c r="N145" s="1"/>
      <c r="O145" s="1">
        <v>7</v>
      </c>
      <c r="P145" s="1"/>
      <c r="Q145" s="26"/>
      <c r="R145" s="276">
        <f t="shared" si="14"/>
        <v>0</v>
      </c>
      <c r="AC145" s="407" t="s">
        <v>22044</v>
      </c>
      <c r="AD145" s="408" t="s">
        <v>18496</v>
      </c>
      <c r="AE145" s="409"/>
      <c r="AF145" s="1186" t="s">
        <v>20637</v>
      </c>
      <c r="AG145" s="1581" t="s">
        <v>19422</v>
      </c>
      <c r="AH145" s="1582"/>
      <c r="AI145" s="1583"/>
      <c r="AJ145" s="548" t="s">
        <v>31604</v>
      </c>
      <c r="AK145" s="407" t="s">
        <v>19143</v>
      </c>
      <c r="AL145" s="408" t="s">
        <v>21846</v>
      </c>
      <c r="AM145" s="409"/>
      <c r="AN145" s="548" t="s">
        <v>18800</v>
      </c>
    </row>
    <row r="146" spans="1:40" ht="18">
      <c r="A146" s="889" t="s">
        <v>18983</v>
      </c>
      <c r="B146" s="890" t="s">
        <v>21879</v>
      </c>
      <c r="C146" s="891" t="s">
        <v>29296</v>
      </c>
      <c r="D146" s="885" t="str">
        <f t="shared" si="10"/>
        <v>gp</v>
      </c>
      <c r="E146" s="885" t="str">
        <f t="shared" si="11"/>
        <v>8</v>
      </c>
      <c r="F146" s="885">
        <f t="shared" si="12"/>
        <v>1</v>
      </c>
      <c r="G146" s="885">
        <f t="shared" si="13"/>
        <v>8</v>
      </c>
      <c r="H146" s="885" t="s">
        <v>18800</v>
      </c>
      <c r="J146" t="str">
        <f>INDEX(L:L,MATCH(Таблиця91[[#This Row],[Item]],M:M,0),1)</f>
        <v>Bards' Emporium</v>
      </c>
      <c r="L146" t="s">
        <v>18800</v>
      </c>
      <c r="M146" s="1" t="s">
        <v>18971</v>
      </c>
      <c r="N146" s="1"/>
      <c r="O146" s="1">
        <v>7</v>
      </c>
      <c r="P146" s="1"/>
      <c r="Q146" s="26"/>
      <c r="R146" s="276">
        <f t="shared" si="14"/>
        <v>0</v>
      </c>
      <c r="AC146" s="404" t="s">
        <v>22045</v>
      </c>
      <c r="AD146" s="405" t="s">
        <v>18503</v>
      </c>
      <c r="AE146" s="406"/>
      <c r="AF146" s="1186" t="s">
        <v>20637</v>
      </c>
      <c r="AG146" s="404" t="s">
        <v>19740</v>
      </c>
      <c r="AH146" s="405" t="s">
        <v>21836</v>
      </c>
      <c r="AI146" s="406" t="s">
        <v>19347</v>
      </c>
      <c r="AJ146" s="548" t="s">
        <v>31604</v>
      </c>
      <c r="AK146" s="404" t="s">
        <v>19144</v>
      </c>
      <c r="AL146" s="405" t="s">
        <v>21850</v>
      </c>
      <c r="AM146" s="406"/>
      <c r="AN146" s="548" t="s">
        <v>18800</v>
      </c>
    </row>
    <row r="147" spans="1:40" ht="18">
      <c r="A147" s="889" t="s">
        <v>18986</v>
      </c>
      <c r="B147" s="890" t="s">
        <v>21879</v>
      </c>
      <c r="C147" s="891" t="s">
        <v>29296</v>
      </c>
      <c r="D147" s="885" t="str">
        <f t="shared" si="10"/>
        <v>gp</v>
      </c>
      <c r="E147" s="885" t="str">
        <f t="shared" si="11"/>
        <v>8</v>
      </c>
      <c r="F147" s="885">
        <f t="shared" si="12"/>
        <v>1</v>
      </c>
      <c r="G147" s="885">
        <f t="shared" si="13"/>
        <v>8</v>
      </c>
      <c r="H147" s="885" t="s">
        <v>18800</v>
      </c>
      <c r="J147" t="str">
        <f>INDEX(L:L,MATCH(Таблиця91[[#This Row],[Item]],M:M,0),1)</f>
        <v>Bards' Emporium</v>
      </c>
      <c r="L147" t="s">
        <v>18800</v>
      </c>
      <c r="M147" s="1" t="s">
        <v>18973</v>
      </c>
      <c r="N147" s="1"/>
      <c r="O147" s="1">
        <v>7</v>
      </c>
      <c r="P147" s="1"/>
      <c r="Q147" s="26"/>
      <c r="R147" s="276">
        <f t="shared" si="14"/>
        <v>0</v>
      </c>
      <c r="AC147" s="407" t="s">
        <v>22046</v>
      </c>
      <c r="AD147" s="408" t="s">
        <v>21925</v>
      </c>
      <c r="AE147" s="409"/>
      <c r="AF147" s="1186" t="s">
        <v>20637</v>
      </c>
      <c r="AG147" s="407" t="s">
        <v>9515</v>
      </c>
      <c r="AH147" s="408" t="s">
        <v>18321</v>
      </c>
      <c r="AI147" s="409" t="s">
        <v>19427</v>
      </c>
      <c r="AJ147" s="548" t="s">
        <v>31604</v>
      </c>
      <c r="AK147" s="407" t="s">
        <v>19145</v>
      </c>
      <c r="AL147" s="408" t="s">
        <v>21850</v>
      </c>
      <c r="AM147" s="409"/>
      <c r="AN147" s="548" t="s">
        <v>18800</v>
      </c>
    </row>
    <row r="148" spans="1:40" ht="18">
      <c r="A148" s="889" t="s">
        <v>18989</v>
      </c>
      <c r="B148" s="890" t="s">
        <v>21836</v>
      </c>
      <c r="C148" s="891" t="s">
        <v>29296</v>
      </c>
      <c r="D148" s="885" t="str">
        <f t="shared" si="10"/>
        <v>sp</v>
      </c>
      <c r="E148" s="885" t="str">
        <f t="shared" si="11"/>
        <v>10</v>
      </c>
      <c r="F148" s="885">
        <f t="shared" si="12"/>
        <v>0.1</v>
      </c>
      <c r="G148" s="885">
        <f t="shared" si="13"/>
        <v>1</v>
      </c>
      <c r="H148" s="885" t="s">
        <v>18800</v>
      </c>
      <c r="J148" t="str">
        <f>INDEX(L:L,MATCH(Таблиця91[[#This Row],[Item]],M:M,0),1)</f>
        <v>Bards' Emporium</v>
      </c>
      <c r="L148" t="s">
        <v>18800</v>
      </c>
      <c r="M148" s="1" t="s">
        <v>18975</v>
      </c>
      <c r="N148" s="1"/>
      <c r="O148" s="1">
        <v>7</v>
      </c>
      <c r="P148" s="1"/>
      <c r="Q148" s="26"/>
      <c r="R148" s="276">
        <f t="shared" si="14"/>
        <v>0</v>
      </c>
      <c r="AC148" s="404" t="s">
        <v>22047</v>
      </c>
      <c r="AD148" s="405" t="s">
        <v>22048</v>
      </c>
      <c r="AE148" s="406"/>
      <c r="AF148" s="1186" t="s">
        <v>20637</v>
      </c>
      <c r="AG148" s="404" t="s">
        <v>19741</v>
      </c>
      <c r="AH148" s="405" t="s">
        <v>18339</v>
      </c>
      <c r="AI148" s="406" t="s">
        <v>19358</v>
      </c>
      <c r="AJ148" s="548" t="s">
        <v>31604</v>
      </c>
      <c r="AK148" s="404" t="s">
        <v>19146</v>
      </c>
      <c r="AL148" s="405" t="s">
        <v>21843</v>
      </c>
      <c r="AM148" s="406"/>
      <c r="AN148" s="548" t="s">
        <v>18800</v>
      </c>
    </row>
    <row r="149" spans="1:40" ht="15.75">
      <c r="A149" s="889" t="s">
        <v>18991</v>
      </c>
      <c r="B149" s="890" t="s">
        <v>21879</v>
      </c>
      <c r="C149" s="891" t="s">
        <v>29296</v>
      </c>
      <c r="D149" s="885" t="str">
        <f t="shared" si="10"/>
        <v>gp</v>
      </c>
      <c r="E149" s="885" t="str">
        <f t="shared" si="11"/>
        <v>8</v>
      </c>
      <c r="F149" s="885">
        <f t="shared" si="12"/>
        <v>1</v>
      </c>
      <c r="G149" s="885">
        <f t="shared" si="13"/>
        <v>8</v>
      </c>
      <c r="H149" s="885" t="s">
        <v>18800</v>
      </c>
      <c r="J149" t="str">
        <f>INDEX(L:L,MATCH(Таблиця91[[#This Row],[Item]],M:M,0),1)</f>
        <v>Bards' Emporium</v>
      </c>
      <c r="L149" t="s">
        <v>18800</v>
      </c>
      <c r="M149" s="1" t="s">
        <v>18977</v>
      </c>
      <c r="N149" s="1"/>
      <c r="O149" s="1">
        <v>7</v>
      </c>
      <c r="P149" s="1"/>
      <c r="Q149" s="26"/>
      <c r="R149" s="276">
        <f t="shared" si="14"/>
        <v>0</v>
      </c>
      <c r="AC149" s="407" t="s">
        <v>20784</v>
      </c>
      <c r="AD149" s="408" t="s">
        <v>18451</v>
      </c>
      <c r="AE149" s="409"/>
      <c r="AF149" s="1186" t="s">
        <v>20637</v>
      </c>
      <c r="AG149" s="407" t="s">
        <v>19426</v>
      </c>
      <c r="AH149" s="408" t="s">
        <v>18321</v>
      </c>
      <c r="AI149" s="409" t="s">
        <v>19427</v>
      </c>
      <c r="AJ149" s="548" t="s">
        <v>31604</v>
      </c>
      <c r="AK149" s="407" t="s">
        <v>19147</v>
      </c>
      <c r="AL149" s="408" t="s">
        <v>14451</v>
      </c>
      <c r="AM149" s="409"/>
      <c r="AN149" s="548" t="s">
        <v>18800</v>
      </c>
    </row>
    <row r="150" spans="1:40" ht="15.75">
      <c r="A150" s="889" t="s">
        <v>18993</v>
      </c>
      <c r="B150" s="890" t="s">
        <v>21879</v>
      </c>
      <c r="C150" s="891" t="s">
        <v>29296</v>
      </c>
      <c r="D150" s="885" t="str">
        <f t="shared" si="10"/>
        <v>gp</v>
      </c>
      <c r="E150" s="885" t="str">
        <f t="shared" si="11"/>
        <v>8</v>
      </c>
      <c r="F150" s="885">
        <f t="shared" si="12"/>
        <v>1</v>
      </c>
      <c r="G150" s="885">
        <f t="shared" si="13"/>
        <v>8</v>
      </c>
      <c r="H150" s="885" t="s">
        <v>18800</v>
      </c>
      <c r="J150" t="str">
        <f>INDEX(L:L,MATCH(Таблиця91[[#This Row],[Item]],M:M,0),1)</f>
        <v>Bards' Emporium</v>
      </c>
      <c r="L150" t="s">
        <v>18800</v>
      </c>
      <c r="M150" s="1" t="s">
        <v>18979</v>
      </c>
      <c r="N150" s="1"/>
      <c r="O150" s="1">
        <v>7</v>
      </c>
      <c r="P150" s="1"/>
      <c r="Q150" s="26"/>
      <c r="R150" s="276">
        <f t="shared" si="14"/>
        <v>0</v>
      </c>
      <c r="AC150" s="404" t="s">
        <v>20785</v>
      </c>
      <c r="AD150" s="405" t="s">
        <v>14380</v>
      </c>
      <c r="AE150" s="406"/>
      <c r="AF150" s="1186" t="s">
        <v>20637</v>
      </c>
      <c r="AG150" s="404" t="s">
        <v>19742</v>
      </c>
      <c r="AH150" s="405" t="s">
        <v>18388</v>
      </c>
      <c r="AI150" s="406" t="s">
        <v>19424</v>
      </c>
      <c r="AJ150" s="548" t="s">
        <v>31604</v>
      </c>
      <c r="AK150" s="404" t="s">
        <v>19148</v>
      </c>
      <c r="AL150" s="405" t="s">
        <v>14394</v>
      </c>
      <c r="AM150" s="406"/>
      <c r="AN150" s="548" t="s">
        <v>18800</v>
      </c>
    </row>
    <row r="151" spans="1:40" ht="15.75">
      <c r="A151" s="889" t="s">
        <v>18995</v>
      </c>
      <c r="B151" s="890" t="s">
        <v>21879</v>
      </c>
      <c r="C151" s="891" t="s">
        <v>29296</v>
      </c>
      <c r="D151" s="885" t="str">
        <f t="shared" si="10"/>
        <v>gp</v>
      </c>
      <c r="E151" s="885" t="str">
        <f t="shared" si="11"/>
        <v>8</v>
      </c>
      <c r="F151" s="885">
        <f t="shared" si="12"/>
        <v>1</v>
      </c>
      <c r="G151" s="885">
        <f t="shared" si="13"/>
        <v>8</v>
      </c>
      <c r="H151" s="885" t="s">
        <v>18800</v>
      </c>
      <c r="J151" t="str">
        <f>INDEX(L:L,MATCH(Таблиця91[[#This Row],[Item]],M:M,0),1)</f>
        <v>Bards' Emporium</v>
      </c>
      <c r="L151" t="s">
        <v>18800</v>
      </c>
      <c r="M151" s="1" t="s">
        <v>18980</v>
      </c>
      <c r="N151" s="1"/>
      <c r="O151" s="1">
        <v>7</v>
      </c>
      <c r="P151" s="1"/>
      <c r="Q151" s="26"/>
      <c r="R151" s="276">
        <f t="shared" si="14"/>
        <v>0</v>
      </c>
      <c r="AC151" s="407" t="s">
        <v>20786</v>
      </c>
      <c r="AD151" s="408" t="s">
        <v>18321</v>
      </c>
      <c r="AE151" s="409"/>
      <c r="AF151" s="1186" t="s">
        <v>20637</v>
      </c>
      <c r="AG151" s="407" t="s">
        <v>19743</v>
      </c>
      <c r="AH151" s="408" t="s">
        <v>18388</v>
      </c>
      <c r="AI151" s="409" t="s">
        <v>19424</v>
      </c>
      <c r="AJ151" s="548" t="s">
        <v>31604</v>
      </c>
      <c r="AK151" s="407" t="s">
        <v>19150</v>
      </c>
      <c r="AL151" s="408" t="s">
        <v>18782</v>
      </c>
      <c r="AM151" s="409"/>
      <c r="AN151" s="548" t="s">
        <v>18800</v>
      </c>
    </row>
    <row r="152" spans="1:40" ht="15.75">
      <c r="A152" s="889" t="s">
        <v>18997</v>
      </c>
      <c r="B152" s="890" t="s">
        <v>21879</v>
      </c>
      <c r="C152" s="891" t="s">
        <v>29296</v>
      </c>
      <c r="D152" s="885" t="str">
        <f t="shared" si="10"/>
        <v>gp</v>
      </c>
      <c r="E152" s="885" t="str">
        <f t="shared" si="11"/>
        <v>8</v>
      </c>
      <c r="F152" s="885">
        <f t="shared" si="12"/>
        <v>1</v>
      </c>
      <c r="G152" s="885">
        <f t="shared" si="13"/>
        <v>8</v>
      </c>
      <c r="H152" s="885" t="s">
        <v>18800</v>
      </c>
      <c r="J152" t="str">
        <f>INDEX(L:L,MATCH(Таблиця91[[#This Row],[Item]],M:M,0),1)</f>
        <v>Bards' Emporium</v>
      </c>
      <c r="L152" t="s">
        <v>18800</v>
      </c>
      <c r="M152" s="1" t="s">
        <v>18983</v>
      </c>
      <c r="N152" s="1"/>
      <c r="O152" s="1">
        <v>8</v>
      </c>
      <c r="P152" s="1"/>
      <c r="Q152" s="26"/>
      <c r="R152" s="276">
        <f t="shared" si="14"/>
        <v>0</v>
      </c>
      <c r="AC152" s="404" t="s">
        <v>20787</v>
      </c>
      <c r="AD152" s="405" t="s">
        <v>18451</v>
      </c>
      <c r="AE152" s="406"/>
      <c r="AF152" s="1186" t="s">
        <v>20637</v>
      </c>
      <c r="AG152" s="404" t="s">
        <v>19744</v>
      </c>
      <c r="AH152" s="405" t="s">
        <v>21836</v>
      </c>
      <c r="AI152" s="406" t="s">
        <v>19424</v>
      </c>
      <c r="AJ152" s="548" t="s">
        <v>31604</v>
      </c>
      <c r="AK152" s="404" t="s">
        <v>19153</v>
      </c>
      <c r="AL152" s="405" t="s">
        <v>18402</v>
      </c>
      <c r="AM152" s="406"/>
      <c r="AN152" s="548" t="s">
        <v>18800</v>
      </c>
    </row>
    <row r="153" spans="1:40" ht="15.75">
      <c r="A153" s="889" t="s">
        <v>18999</v>
      </c>
      <c r="B153" s="890" t="s">
        <v>21879</v>
      </c>
      <c r="C153" s="891" t="s">
        <v>29296</v>
      </c>
      <c r="D153" s="885" t="str">
        <f t="shared" si="10"/>
        <v>gp</v>
      </c>
      <c r="E153" s="885" t="str">
        <f t="shared" si="11"/>
        <v>8</v>
      </c>
      <c r="F153" s="885">
        <f t="shared" si="12"/>
        <v>1</v>
      </c>
      <c r="G153" s="885">
        <f t="shared" si="13"/>
        <v>8</v>
      </c>
      <c r="H153" s="885" t="s">
        <v>18800</v>
      </c>
      <c r="J153" t="str">
        <f>INDEX(L:L,MATCH(Таблиця91[[#This Row],[Item]],M:M,0),1)</f>
        <v>Bards' Emporium</v>
      </c>
      <c r="L153" t="s">
        <v>18800</v>
      </c>
      <c r="M153" s="1" t="s">
        <v>18986</v>
      </c>
      <c r="N153" s="1"/>
      <c r="O153" s="1">
        <v>8</v>
      </c>
      <c r="P153" s="1"/>
      <c r="Q153" s="26"/>
      <c r="R153" s="276">
        <f t="shared" si="14"/>
        <v>0</v>
      </c>
      <c r="AC153" s="407" t="s">
        <v>20788</v>
      </c>
      <c r="AD153" s="408" t="s">
        <v>14380</v>
      </c>
      <c r="AE153" s="409"/>
      <c r="AF153" s="1186" t="s">
        <v>20637</v>
      </c>
      <c r="AG153" s="407" t="s">
        <v>19745</v>
      </c>
      <c r="AH153" s="408" t="s">
        <v>21907</v>
      </c>
      <c r="AI153" s="409" t="s">
        <v>19424</v>
      </c>
      <c r="AJ153" s="548" t="s">
        <v>31604</v>
      </c>
      <c r="AK153" s="407" t="s">
        <v>19156</v>
      </c>
      <c r="AL153" s="408" t="s">
        <v>18373</v>
      </c>
      <c r="AM153" s="409"/>
      <c r="AN153" s="548" t="s">
        <v>18800</v>
      </c>
    </row>
    <row r="154" spans="1:40" ht="15.75">
      <c r="A154" s="889" t="s">
        <v>19001</v>
      </c>
      <c r="B154" s="890" t="s">
        <v>21879</v>
      </c>
      <c r="C154" s="891" t="s">
        <v>29296</v>
      </c>
      <c r="D154" s="885" t="str">
        <f t="shared" si="10"/>
        <v>gp</v>
      </c>
      <c r="E154" s="885" t="str">
        <f t="shared" si="11"/>
        <v>8</v>
      </c>
      <c r="F154" s="885">
        <f t="shared" si="12"/>
        <v>1</v>
      </c>
      <c r="G154" s="885">
        <f t="shared" si="13"/>
        <v>8</v>
      </c>
      <c r="H154" s="885" t="s">
        <v>18800</v>
      </c>
      <c r="J154" t="str">
        <f>INDEX(L:L,MATCH(Таблиця91[[#This Row],[Item]],M:M,0),1)</f>
        <v>Bards' Emporium</v>
      </c>
      <c r="L154" t="s">
        <v>18800</v>
      </c>
      <c r="M154" s="1" t="s">
        <v>18989</v>
      </c>
      <c r="N154" s="1"/>
      <c r="O154" s="1">
        <v>1</v>
      </c>
      <c r="P154" s="1"/>
      <c r="Q154" s="26"/>
      <c r="R154" s="276">
        <f t="shared" si="14"/>
        <v>0</v>
      </c>
      <c r="AC154" s="404" t="s">
        <v>20789</v>
      </c>
      <c r="AD154" s="405" t="s">
        <v>18321</v>
      </c>
      <c r="AE154" s="406"/>
      <c r="AF154" s="1186" t="s">
        <v>20637</v>
      </c>
      <c r="AG154" s="404" t="s">
        <v>19746</v>
      </c>
      <c r="AH154" s="405" t="s">
        <v>18283</v>
      </c>
      <c r="AI154" s="406" t="s">
        <v>19427</v>
      </c>
      <c r="AJ154" s="548" t="s">
        <v>31604</v>
      </c>
      <c r="AK154" s="404" t="s">
        <v>19158</v>
      </c>
      <c r="AL154" s="405" t="s">
        <v>21862</v>
      </c>
      <c r="AM154" s="406"/>
      <c r="AN154" s="548" t="s">
        <v>18800</v>
      </c>
    </row>
    <row r="155" spans="1:40" ht="15.75">
      <c r="A155" s="889" t="s">
        <v>19004</v>
      </c>
      <c r="B155" s="890" t="s">
        <v>21879</v>
      </c>
      <c r="C155" s="891" t="s">
        <v>29296</v>
      </c>
      <c r="D155" s="885" t="str">
        <f t="shared" si="10"/>
        <v>gp</v>
      </c>
      <c r="E155" s="885" t="str">
        <f t="shared" si="11"/>
        <v>8</v>
      </c>
      <c r="F155" s="885">
        <f t="shared" si="12"/>
        <v>1</v>
      </c>
      <c r="G155" s="885">
        <f t="shared" si="13"/>
        <v>8</v>
      </c>
      <c r="H155" s="885" t="s">
        <v>18800</v>
      </c>
      <c r="J155" t="str">
        <f>INDEX(L:L,MATCH(Таблиця91[[#This Row],[Item]],M:M,0),1)</f>
        <v>Bards' Emporium</v>
      </c>
      <c r="L155" t="s">
        <v>18800</v>
      </c>
      <c r="M155" s="1" t="s">
        <v>18991</v>
      </c>
      <c r="N155" s="1"/>
      <c r="O155" s="1">
        <v>8</v>
      </c>
      <c r="P155" s="1"/>
      <c r="Q155" s="26"/>
      <c r="R155" s="276">
        <f t="shared" si="14"/>
        <v>0</v>
      </c>
      <c r="AC155" s="407" t="s">
        <v>20790</v>
      </c>
      <c r="AD155" s="408" t="s">
        <v>18388</v>
      </c>
      <c r="AE155" s="409"/>
      <c r="AF155" s="1186" t="s">
        <v>20637</v>
      </c>
      <c r="AG155" s="407" t="s">
        <v>19747</v>
      </c>
      <c r="AH155" s="408" t="s">
        <v>18283</v>
      </c>
      <c r="AI155" s="409" t="s">
        <v>19424</v>
      </c>
      <c r="AJ155" s="548" t="s">
        <v>31604</v>
      </c>
      <c r="AK155" s="407" t="s">
        <v>19161</v>
      </c>
      <c r="AL155" s="408" t="s">
        <v>14263</v>
      </c>
      <c r="AM155" s="409"/>
      <c r="AN155" s="548" t="s">
        <v>18800</v>
      </c>
    </row>
    <row r="156" spans="1:40" ht="15.75">
      <c r="A156" s="889" t="s">
        <v>19007</v>
      </c>
      <c r="B156" s="890" t="s">
        <v>21879</v>
      </c>
      <c r="C156" s="891" t="s">
        <v>29296</v>
      </c>
      <c r="D156" s="885" t="str">
        <f t="shared" si="10"/>
        <v>gp</v>
      </c>
      <c r="E156" s="885" t="str">
        <f t="shared" si="11"/>
        <v>8</v>
      </c>
      <c r="F156" s="885">
        <f t="shared" si="12"/>
        <v>1</v>
      </c>
      <c r="G156" s="885">
        <f t="shared" si="13"/>
        <v>8</v>
      </c>
      <c r="H156" s="885" t="s">
        <v>18800</v>
      </c>
      <c r="J156" t="str">
        <f>INDEX(L:L,MATCH(Таблиця91[[#This Row],[Item]],M:M,0),1)</f>
        <v>Bards' Emporium</v>
      </c>
      <c r="L156" t="s">
        <v>18800</v>
      </c>
      <c r="M156" s="1" t="s">
        <v>18993</v>
      </c>
      <c r="N156" s="1"/>
      <c r="O156" s="1">
        <v>8</v>
      </c>
      <c r="P156" s="1"/>
      <c r="Q156" s="26"/>
      <c r="R156" s="276">
        <f t="shared" si="14"/>
        <v>0</v>
      </c>
      <c r="AC156" s="404" t="s">
        <v>20791</v>
      </c>
      <c r="AD156" s="405" t="s">
        <v>18496</v>
      </c>
      <c r="AE156" s="406"/>
      <c r="AF156" s="1186" t="s">
        <v>20637</v>
      </c>
      <c r="AG156" s="1584" t="s">
        <v>19592</v>
      </c>
      <c r="AH156" s="1585"/>
      <c r="AI156" s="1586"/>
      <c r="AJ156" s="548" t="s">
        <v>19594</v>
      </c>
      <c r="AK156" s="404" t="s">
        <v>19164</v>
      </c>
      <c r="AL156" s="405" t="s">
        <v>14263</v>
      </c>
      <c r="AM156" s="406"/>
      <c r="AN156" s="548" t="s">
        <v>18800</v>
      </c>
    </row>
    <row r="157" spans="1:40" ht="15.75">
      <c r="A157" s="889" t="s">
        <v>19010</v>
      </c>
      <c r="B157" s="890" t="s">
        <v>21879</v>
      </c>
      <c r="C157" s="891" t="s">
        <v>29296</v>
      </c>
      <c r="D157" s="885" t="str">
        <f t="shared" si="10"/>
        <v>gp</v>
      </c>
      <c r="E157" s="885" t="str">
        <f t="shared" si="11"/>
        <v>8</v>
      </c>
      <c r="F157" s="885">
        <f t="shared" si="12"/>
        <v>1</v>
      </c>
      <c r="G157" s="885">
        <f t="shared" si="13"/>
        <v>8</v>
      </c>
      <c r="H157" s="885" t="s">
        <v>18800</v>
      </c>
      <c r="J157" t="str">
        <f>INDEX(L:L,MATCH(Таблиця91[[#This Row],[Item]],M:M,0),1)</f>
        <v>Bards' Emporium</v>
      </c>
      <c r="L157" t="s">
        <v>18800</v>
      </c>
      <c r="M157" s="1" t="s">
        <v>18995</v>
      </c>
      <c r="N157" s="1"/>
      <c r="O157" s="1">
        <v>8</v>
      </c>
      <c r="P157" s="1"/>
      <c r="Q157" s="26"/>
      <c r="R157" s="276">
        <f t="shared" si="14"/>
        <v>0</v>
      </c>
      <c r="AC157" s="407" t="s">
        <v>20792</v>
      </c>
      <c r="AD157" s="408" t="s">
        <v>18503</v>
      </c>
      <c r="AE157" s="409"/>
      <c r="AF157" s="1186" t="s">
        <v>20637</v>
      </c>
      <c r="AG157" s="1581" t="s">
        <v>19430</v>
      </c>
      <c r="AH157" s="1582"/>
      <c r="AI157" s="1583"/>
      <c r="AJ157" s="548" t="s">
        <v>31603</v>
      </c>
      <c r="AK157" s="407" t="s">
        <v>19166</v>
      </c>
      <c r="AL157" s="408" t="s">
        <v>21850</v>
      </c>
      <c r="AM157" s="409"/>
      <c r="AN157" s="548" t="s">
        <v>18800</v>
      </c>
    </row>
    <row r="158" spans="1:40" ht="15.75">
      <c r="A158" s="889" t="s">
        <v>19012</v>
      </c>
      <c r="B158" s="890" t="s">
        <v>21879</v>
      </c>
      <c r="C158" s="891" t="s">
        <v>29296</v>
      </c>
      <c r="D158" s="885" t="str">
        <f t="shared" si="10"/>
        <v>gp</v>
      </c>
      <c r="E158" s="885" t="str">
        <f t="shared" si="11"/>
        <v>8</v>
      </c>
      <c r="F158" s="885">
        <f t="shared" si="12"/>
        <v>1</v>
      </c>
      <c r="G158" s="885">
        <f t="shared" si="13"/>
        <v>8</v>
      </c>
      <c r="H158" s="885" t="s">
        <v>18800</v>
      </c>
      <c r="J158" t="str">
        <f>INDEX(L:L,MATCH(Таблиця91[[#This Row],[Item]],M:M,0),1)</f>
        <v>Bards' Emporium</v>
      </c>
      <c r="L158" t="s">
        <v>18800</v>
      </c>
      <c r="M158" s="1" t="s">
        <v>18997</v>
      </c>
      <c r="N158" s="1"/>
      <c r="O158" s="1">
        <v>8</v>
      </c>
      <c r="P158" s="1"/>
      <c r="Q158" s="26"/>
      <c r="R158" s="276">
        <f t="shared" si="14"/>
        <v>0</v>
      </c>
      <c r="AC158" s="404" t="s">
        <v>20793</v>
      </c>
      <c r="AD158" s="405" t="s">
        <v>18283</v>
      </c>
      <c r="AE158" s="406"/>
      <c r="AF158" s="1186" t="s">
        <v>20637</v>
      </c>
      <c r="AG158" s="404" t="s">
        <v>19748</v>
      </c>
      <c r="AH158" s="405" t="s">
        <v>21836</v>
      </c>
      <c r="AI158" s="406" t="s">
        <v>19451</v>
      </c>
      <c r="AJ158" s="548" t="s">
        <v>31603</v>
      </c>
      <c r="AK158" s="404" t="s">
        <v>19169</v>
      </c>
      <c r="AL158" s="405" t="s">
        <v>14117</v>
      </c>
      <c r="AM158" s="406"/>
      <c r="AN158" s="548" t="s">
        <v>18800</v>
      </c>
    </row>
    <row r="159" spans="1:40" ht="15.75">
      <c r="A159" s="889" t="s">
        <v>19014</v>
      </c>
      <c r="B159" s="890" t="s">
        <v>21879</v>
      </c>
      <c r="C159" s="891" t="s">
        <v>29296</v>
      </c>
      <c r="D159" s="885" t="str">
        <f t="shared" si="10"/>
        <v>gp</v>
      </c>
      <c r="E159" s="885" t="str">
        <f t="shared" si="11"/>
        <v>8</v>
      </c>
      <c r="F159" s="885">
        <f t="shared" si="12"/>
        <v>1</v>
      </c>
      <c r="G159" s="885">
        <f t="shared" si="13"/>
        <v>8</v>
      </c>
      <c r="H159" s="885" t="s">
        <v>18800</v>
      </c>
      <c r="J159" t="str">
        <f>INDEX(L:L,MATCH(Таблиця91[[#This Row],[Item]],M:M,0),1)</f>
        <v>Bards' Emporium</v>
      </c>
      <c r="L159" t="s">
        <v>18800</v>
      </c>
      <c r="M159" s="1" t="s">
        <v>18999</v>
      </c>
      <c r="N159" s="1"/>
      <c r="O159" s="1">
        <v>8</v>
      </c>
      <c r="P159" s="1"/>
      <c r="Q159" s="26"/>
      <c r="R159" s="276">
        <f t="shared" si="14"/>
        <v>0</v>
      </c>
      <c r="AC159" s="407" t="s">
        <v>20794</v>
      </c>
      <c r="AD159" s="408" t="s">
        <v>18283</v>
      </c>
      <c r="AE159" s="409"/>
      <c r="AF159" s="1186" t="s">
        <v>20637</v>
      </c>
      <c r="AG159" s="407" t="s">
        <v>19749</v>
      </c>
      <c r="AH159" s="408" t="s">
        <v>18321</v>
      </c>
      <c r="AI159" s="409" t="s">
        <v>19427</v>
      </c>
      <c r="AJ159" s="548" t="s">
        <v>31603</v>
      </c>
      <c r="AK159" s="407" t="s">
        <v>19171</v>
      </c>
      <c r="AL159" s="408" t="s">
        <v>14220</v>
      </c>
      <c r="AM159" s="409"/>
      <c r="AN159" s="548" t="s">
        <v>18800</v>
      </c>
    </row>
    <row r="160" spans="1:40" ht="15.75">
      <c r="A160" s="889" t="s">
        <v>19016</v>
      </c>
      <c r="B160" s="890" t="s">
        <v>21879</v>
      </c>
      <c r="C160" s="891" t="s">
        <v>29296</v>
      </c>
      <c r="D160" s="885" t="str">
        <f t="shared" si="10"/>
        <v>gp</v>
      </c>
      <c r="E160" s="885" t="str">
        <f t="shared" si="11"/>
        <v>8</v>
      </c>
      <c r="F160" s="885">
        <f t="shared" si="12"/>
        <v>1</v>
      </c>
      <c r="G160" s="885">
        <f t="shared" si="13"/>
        <v>8</v>
      </c>
      <c r="H160" s="885" t="s">
        <v>18800</v>
      </c>
      <c r="J160" t="str">
        <f>INDEX(L:L,MATCH(Таблиця91[[#This Row],[Item]],M:M,0),1)</f>
        <v>Bards' Emporium</v>
      </c>
      <c r="L160" t="s">
        <v>18800</v>
      </c>
      <c r="M160" s="1" t="s">
        <v>19001</v>
      </c>
      <c r="N160" s="1"/>
      <c r="O160" s="1">
        <v>8</v>
      </c>
      <c r="P160" s="1"/>
      <c r="Q160" s="26"/>
      <c r="R160" s="276">
        <f t="shared" si="14"/>
        <v>0</v>
      </c>
      <c r="AC160" s="404" t="s">
        <v>20795</v>
      </c>
      <c r="AD160" s="405" t="s">
        <v>18388</v>
      </c>
      <c r="AE160" s="406"/>
      <c r="AF160" s="1186" t="s">
        <v>20637</v>
      </c>
      <c r="AG160" s="404" t="s">
        <v>19750</v>
      </c>
      <c r="AH160" s="405" t="s">
        <v>21885</v>
      </c>
      <c r="AI160" s="406" t="s">
        <v>19347</v>
      </c>
      <c r="AJ160" s="548" t="s">
        <v>31603</v>
      </c>
      <c r="AK160" s="404" t="s">
        <v>19173</v>
      </c>
      <c r="AL160" s="405" t="s">
        <v>22049</v>
      </c>
      <c r="AM160" s="406"/>
      <c r="AN160" s="548" t="s">
        <v>18800</v>
      </c>
    </row>
    <row r="161" spans="1:39" ht="15.75">
      <c r="A161" s="889" t="s">
        <v>19018</v>
      </c>
      <c r="B161" s="890" t="s">
        <v>21879</v>
      </c>
      <c r="C161" s="891" t="s">
        <v>29296</v>
      </c>
      <c r="D161" s="885" t="str">
        <f t="shared" si="10"/>
        <v>gp</v>
      </c>
      <c r="E161" s="885" t="str">
        <f t="shared" si="11"/>
        <v>8</v>
      </c>
      <c r="F161" s="885">
        <f t="shared" si="12"/>
        <v>1</v>
      </c>
      <c r="G161" s="885">
        <f t="shared" si="13"/>
        <v>8</v>
      </c>
      <c r="H161" s="885" t="s">
        <v>18800</v>
      </c>
      <c r="J161" t="str">
        <f>INDEX(L:L,MATCH(Таблиця91[[#This Row],[Item]],M:M,0),1)</f>
        <v>Bards' Emporium</v>
      </c>
      <c r="L161" t="s">
        <v>18800</v>
      </c>
      <c r="M161" s="1" t="s">
        <v>19004</v>
      </c>
      <c r="N161" s="1"/>
      <c r="O161" s="1">
        <v>8</v>
      </c>
      <c r="P161" s="1"/>
      <c r="Q161" s="26"/>
      <c r="R161" s="276">
        <f t="shared" si="14"/>
        <v>0</v>
      </c>
      <c r="AC161" s="407" t="s">
        <v>20796</v>
      </c>
      <c r="AD161" s="408" t="s">
        <v>18503</v>
      </c>
      <c r="AE161" s="409"/>
      <c r="AF161" s="1186" t="s">
        <v>20637</v>
      </c>
      <c r="AG161" s="407" t="s">
        <v>19751</v>
      </c>
      <c r="AH161" s="408" t="s">
        <v>21872</v>
      </c>
      <c r="AI161" s="409" t="s">
        <v>19728</v>
      </c>
      <c r="AJ161" s="548" t="s">
        <v>31603</v>
      </c>
      <c r="AK161" s="1587" t="s">
        <v>18796</v>
      </c>
      <c r="AL161" s="1588"/>
      <c r="AM161" s="1589"/>
    </row>
    <row r="162" spans="1:39" ht="15.75">
      <c r="A162" s="889" t="s">
        <v>19021</v>
      </c>
      <c r="B162" s="890" t="s">
        <v>21879</v>
      </c>
      <c r="C162" s="891" t="s">
        <v>29296</v>
      </c>
      <c r="D162" s="885" t="str">
        <f t="shared" si="10"/>
        <v>gp</v>
      </c>
      <c r="E162" s="885" t="str">
        <f t="shared" si="11"/>
        <v>8</v>
      </c>
      <c r="F162" s="885">
        <f t="shared" si="12"/>
        <v>1</v>
      </c>
      <c r="G162" s="885">
        <f t="shared" si="13"/>
        <v>8</v>
      </c>
      <c r="H162" s="885" t="s">
        <v>18800</v>
      </c>
      <c r="J162" t="str">
        <f>INDEX(L:L,MATCH(Таблиця91[[#This Row],[Item]],M:M,0),1)</f>
        <v>Bards' Emporium</v>
      </c>
      <c r="L162" t="s">
        <v>18800</v>
      </c>
      <c r="M162" s="1" t="s">
        <v>19007</v>
      </c>
      <c r="N162" s="1"/>
      <c r="O162" s="1">
        <v>8</v>
      </c>
      <c r="P162" s="1"/>
      <c r="Q162" s="26"/>
      <c r="R162" s="276">
        <f t="shared" si="14"/>
        <v>0</v>
      </c>
      <c r="AC162" s="404" t="s">
        <v>20797</v>
      </c>
      <c r="AD162" s="405" t="s">
        <v>18319</v>
      </c>
      <c r="AE162" s="406"/>
      <c r="AF162" s="1186" t="s">
        <v>20637</v>
      </c>
      <c r="AG162" s="404" t="s">
        <v>19752</v>
      </c>
      <c r="AH162" s="405" t="s">
        <v>21836</v>
      </c>
      <c r="AI162" s="406" t="s">
        <v>19427</v>
      </c>
      <c r="AJ162" s="548" t="s">
        <v>31603</v>
      </c>
    </row>
    <row r="163" spans="1:39" ht="15.75">
      <c r="A163" s="889" t="s">
        <v>19023</v>
      </c>
      <c r="B163" s="890" t="s">
        <v>21879</v>
      </c>
      <c r="C163" s="891" t="s">
        <v>29296</v>
      </c>
      <c r="D163" s="885" t="str">
        <f t="shared" si="10"/>
        <v>gp</v>
      </c>
      <c r="E163" s="885" t="str">
        <f t="shared" si="11"/>
        <v>8</v>
      </c>
      <c r="F163" s="885">
        <f t="shared" si="12"/>
        <v>1</v>
      </c>
      <c r="G163" s="885">
        <f t="shared" si="13"/>
        <v>8</v>
      </c>
      <c r="H163" s="885" t="s">
        <v>18800</v>
      </c>
      <c r="J163" t="str">
        <f>INDEX(L:L,MATCH(Таблиця91[[#This Row],[Item]],M:M,0),1)</f>
        <v>Bards' Emporium</v>
      </c>
      <c r="L163" t="s">
        <v>18800</v>
      </c>
      <c r="M163" s="1" t="s">
        <v>19010</v>
      </c>
      <c r="N163" s="1"/>
      <c r="O163" s="1">
        <v>8</v>
      </c>
      <c r="P163" s="1"/>
      <c r="Q163" s="26"/>
      <c r="R163" s="276">
        <f t="shared" si="14"/>
        <v>0</v>
      </c>
      <c r="AC163" s="407" t="s">
        <v>20798</v>
      </c>
      <c r="AD163" s="408" t="s">
        <v>18503</v>
      </c>
      <c r="AE163" s="409"/>
      <c r="AF163" s="1186" t="s">
        <v>20637</v>
      </c>
      <c r="AG163" s="407" t="s">
        <v>19753</v>
      </c>
      <c r="AH163" s="408" t="s">
        <v>14380</v>
      </c>
      <c r="AI163" s="409" t="s">
        <v>19754</v>
      </c>
      <c r="AJ163" s="548" t="s">
        <v>31603</v>
      </c>
    </row>
    <row r="164" spans="1:39" ht="15.75">
      <c r="A164" s="889" t="s">
        <v>19025</v>
      </c>
      <c r="B164" s="890" t="s">
        <v>21879</v>
      </c>
      <c r="C164" s="891" t="s">
        <v>29296</v>
      </c>
      <c r="D164" s="885" t="str">
        <f t="shared" si="10"/>
        <v>gp</v>
      </c>
      <c r="E164" s="885" t="str">
        <f t="shared" si="11"/>
        <v>8</v>
      </c>
      <c r="F164" s="885">
        <f t="shared" si="12"/>
        <v>1</v>
      </c>
      <c r="G164" s="885">
        <f t="shared" si="13"/>
        <v>8</v>
      </c>
      <c r="H164" s="885" t="s">
        <v>18800</v>
      </c>
      <c r="J164" t="str">
        <f>INDEX(L:L,MATCH(Таблиця91[[#This Row],[Item]],M:M,0),1)</f>
        <v>Bards' Emporium</v>
      </c>
      <c r="L164" t="s">
        <v>18800</v>
      </c>
      <c r="M164" s="1" t="s">
        <v>19012</v>
      </c>
      <c r="N164" s="1"/>
      <c r="O164" s="1">
        <v>8</v>
      </c>
      <c r="P164" s="1"/>
      <c r="Q164" s="26"/>
      <c r="R164" s="276">
        <f t="shared" si="14"/>
        <v>0</v>
      </c>
      <c r="AC164" s="404" t="s">
        <v>20799</v>
      </c>
      <c r="AD164" s="405" t="s">
        <v>21919</v>
      </c>
      <c r="AE164" s="406"/>
      <c r="AF164" s="1186" t="s">
        <v>20637</v>
      </c>
      <c r="AG164" s="404" t="s">
        <v>19755</v>
      </c>
      <c r="AH164" s="405" t="s">
        <v>18321</v>
      </c>
      <c r="AI164" s="406" t="s">
        <v>19756</v>
      </c>
      <c r="AJ164" s="548" t="s">
        <v>31603</v>
      </c>
    </row>
    <row r="165" spans="1:39" ht="18">
      <c r="A165" s="889" t="s">
        <v>19027</v>
      </c>
      <c r="B165" s="890" t="s">
        <v>21879</v>
      </c>
      <c r="C165" s="891" t="s">
        <v>29296</v>
      </c>
      <c r="D165" s="885" t="str">
        <f t="shared" si="10"/>
        <v>gp</v>
      </c>
      <c r="E165" s="885" t="str">
        <f t="shared" si="11"/>
        <v>8</v>
      </c>
      <c r="F165" s="885">
        <f t="shared" si="12"/>
        <v>1</v>
      </c>
      <c r="G165" s="885">
        <f t="shared" si="13"/>
        <v>8</v>
      </c>
      <c r="H165" s="885" t="s">
        <v>18800</v>
      </c>
      <c r="J165" t="str">
        <f>INDEX(L:L,MATCH(Таблиця91[[#This Row],[Item]],M:M,0),1)</f>
        <v>Bards' Emporium</v>
      </c>
      <c r="L165" t="s">
        <v>18800</v>
      </c>
      <c r="M165" s="1" t="s">
        <v>19014</v>
      </c>
      <c r="N165" s="1"/>
      <c r="O165" s="1">
        <v>8</v>
      </c>
      <c r="P165" s="1"/>
      <c r="Q165" s="26"/>
      <c r="R165" s="276">
        <f t="shared" si="14"/>
        <v>0</v>
      </c>
      <c r="AC165" s="407" t="s">
        <v>22050</v>
      </c>
      <c r="AD165" s="408" t="s">
        <v>18388</v>
      </c>
      <c r="AE165" s="409"/>
      <c r="AF165" s="1186" t="s">
        <v>20637</v>
      </c>
      <c r="AG165" s="407" t="s">
        <v>19757</v>
      </c>
      <c r="AH165" s="408" t="s">
        <v>18451</v>
      </c>
      <c r="AI165" s="409" t="s">
        <v>19347</v>
      </c>
      <c r="AJ165" s="548" t="s">
        <v>31603</v>
      </c>
    </row>
    <row r="166" spans="1:39" ht="18">
      <c r="A166" s="889" t="s">
        <v>19029</v>
      </c>
      <c r="B166" s="890" t="s">
        <v>21879</v>
      </c>
      <c r="C166" s="891" t="s">
        <v>29296</v>
      </c>
      <c r="D166" s="885" t="str">
        <f t="shared" si="10"/>
        <v>gp</v>
      </c>
      <c r="E166" s="885" t="str">
        <f t="shared" si="11"/>
        <v>8</v>
      </c>
      <c r="F166" s="885">
        <f t="shared" si="12"/>
        <v>1</v>
      </c>
      <c r="G166" s="885">
        <f t="shared" si="13"/>
        <v>8</v>
      </c>
      <c r="H166" s="885" t="s">
        <v>18800</v>
      </c>
      <c r="J166" t="str">
        <f>INDEX(L:L,MATCH(Таблиця91[[#This Row],[Item]],M:M,0),1)</f>
        <v>Bards' Emporium</v>
      </c>
      <c r="L166" t="s">
        <v>18800</v>
      </c>
      <c r="M166" s="1" t="s">
        <v>19016</v>
      </c>
      <c r="N166" s="1"/>
      <c r="O166" s="1">
        <v>8</v>
      </c>
      <c r="P166" s="1"/>
      <c r="Q166" s="26"/>
      <c r="R166" s="276">
        <f t="shared" si="14"/>
        <v>0</v>
      </c>
      <c r="AC166" s="404" t="s">
        <v>22051</v>
      </c>
      <c r="AD166" s="405" t="s">
        <v>18503</v>
      </c>
      <c r="AE166" s="406"/>
      <c r="AF166" s="1186" t="s">
        <v>20637</v>
      </c>
      <c r="AG166" s="404" t="s">
        <v>19758</v>
      </c>
      <c r="AH166" s="405" t="s">
        <v>18321</v>
      </c>
      <c r="AI166" s="406" t="s">
        <v>19347</v>
      </c>
      <c r="AJ166" s="548" t="s">
        <v>31603</v>
      </c>
    </row>
    <row r="167" spans="1:39" ht="15.75">
      <c r="A167" s="889" t="s">
        <v>19031</v>
      </c>
      <c r="B167" s="890" t="s">
        <v>14081</v>
      </c>
      <c r="C167" s="891" t="s">
        <v>29296</v>
      </c>
      <c r="D167" s="885" t="str">
        <f t="shared" si="10"/>
        <v>gp</v>
      </c>
      <c r="E167" s="885" t="str">
        <f t="shared" si="11"/>
        <v>5</v>
      </c>
      <c r="F167" s="885">
        <f t="shared" si="12"/>
        <v>1</v>
      </c>
      <c r="G167" s="885">
        <f t="shared" si="13"/>
        <v>5</v>
      </c>
      <c r="H167" s="885" t="s">
        <v>18800</v>
      </c>
      <c r="J167" t="str">
        <f>INDEX(L:L,MATCH(Таблиця91[[#This Row],[Item]],M:M,0),1)</f>
        <v>Bards' Emporium</v>
      </c>
      <c r="L167" t="s">
        <v>18800</v>
      </c>
      <c r="M167" s="1" t="s">
        <v>19018</v>
      </c>
      <c r="N167" s="1"/>
      <c r="O167" s="1">
        <v>8</v>
      </c>
      <c r="P167" s="1"/>
      <c r="Q167" s="26"/>
      <c r="R167" s="276">
        <f t="shared" si="14"/>
        <v>0</v>
      </c>
      <c r="AC167" s="1581" t="s">
        <v>20802</v>
      </c>
      <c r="AD167" s="1582"/>
      <c r="AE167" s="1583"/>
      <c r="AF167" s="1186" t="s">
        <v>20637</v>
      </c>
      <c r="AG167" s="407" t="s">
        <v>19759</v>
      </c>
      <c r="AH167" s="408" t="s">
        <v>18321</v>
      </c>
      <c r="AI167" s="409" t="s">
        <v>19347</v>
      </c>
      <c r="AJ167" s="548" t="s">
        <v>31603</v>
      </c>
    </row>
    <row r="168" spans="1:39" ht="15.75">
      <c r="A168" s="889" t="s">
        <v>19033</v>
      </c>
      <c r="B168" s="890" t="s">
        <v>14081</v>
      </c>
      <c r="C168" s="891" t="s">
        <v>29296</v>
      </c>
      <c r="D168" s="885" t="str">
        <f t="shared" si="10"/>
        <v>gp</v>
      </c>
      <c r="E168" s="885" t="str">
        <f t="shared" si="11"/>
        <v>5</v>
      </c>
      <c r="F168" s="885">
        <f t="shared" si="12"/>
        <v>1</v>
      </c>
      <c r="G168" s="885">
        <f t="shared" si="13"/>
        <v>5</v>
      </c>
      <c r="H168" s="885" t="s">
        <v>18800</v>
      </c>
      <c r="J168" t="str">
        <f>INDEX(L:L,MATCH(Таблиця91[[#This Row],[Item]],M:M,0),1)</f>
        <v>Bards' Emporium</v>
      </c>
      <c r="L168" t="s">
        <v>18800</v>
      </c>
      <c r="M168" s="1" t="s">
        <v>19021</v>
      </c>
      <c r="N168" s="1"/>
      <c r="O168" s="1">
        <v>8</v>
      </c>
      <c r="P168" s="1"/>
      <c r="Q168" s="26"/>
      <c r="R168" s="276">
        <f t="shared" si="14"/>
        <v>0</v>
      </c>
      <c r="AC168" s="404" t="s">
        <v>20803</v>
      </c>
      <c r="AD168" s="405" t="s">
        <v>14394</v>
      </c>
      <c r="AE168" s="406"/>
      <c r="AF168" s="1186" t="s">
        <v>20637</v>
      </c>
      <c r="AG168" s="404" t="s">
        <v>19760</v>
      </c>
      <c r="AH168" s="405" t="s">
        <v>21836</v>
      </c>
      <c r="AI168" s="406" t="s">
        <v>19427</v>
      </c>
      <c r="AJ168" s="548" t="s">
        <v>31603</v>
      </c>
    </row>
    <row r="169" spans="1:39" ht="15.75">
      <c r="A169" s="889" t="s">
        <v>19035</v>
      </c>
      <c r="B169" s="890" t="s">
        <v>21879</v>
      </c>
      <c r="C169" s="891" t="s">
        <v>29296</v>
      </c>
      <c r="D169" s="885" t="str">
        <f t="shared" si="10"/>
        <v>gp</v>
      </c>
      <c r="E169" s="885" t="str">
        <f t="shared" si="11"/>
        <v>8</v>
      </c>
      <c r="F169" s="885">
        <f t="shared" si="12"/>
        <v>1</v>
      </c>
      <c r="G169" s="885">
        <f t="shared" si="13"/>
        <v>8</v>
      </c>
      <c r="H169" s="885" t="s">
        <v>18800</v>
      </c>
      <c r="J169" t="str">
        <f>INDEX(L:L,MATCH(Таблиця91[[#This Row],[Item]],M:M,0),1)</f>
        <v>Bards' Emporium</v>
      </c>
      <c r="L169" t="s">
        <v>18800</v>
      </c>
      <c r="M169" s="1" t="s">
        <v>19023</v>
      </c>
      <c r="N169" s="1"/>
      <c r="O169" s="1">
        <v>8</v>
      </c>
      <c r="P169" s="1"/>
      <c r="Q169" s="26"/>
      <c r="R169" s="276">
        <f t="shared" si="14"/>
        <v>0</v>
      </c>
      <c r="AC169" s="407" t="s">
        <v>20804</v>
      </c>
      <c r="AD169" s="408" t="s">
        <v>22004</v>
      </c>
      <c r="AE169" s="409"/>
      <c r="AF169" s="1186" t="s">
        <v>20637</v>
      </c>
      <c r="AG169" s="407" t="s">
        <v>19761</v>
      </c>
      <c r="AH169" s="408" t="s">
        <v>21836</v>
      </c>
      <c r="AI169" s="409" t="s">
        <v>19347</v>
      </c>
      <c r="AJ169" s="548" t="s">
        <v>31603</v>
      </c>
    </row>
    <row r="170" spans="1:39" ht="15.75">
      <c r="A170" s="889" t="s">
        <v>19037</v>
      </c>
      <c r="B170" s="890" t="s">
        <v>18782</v>
      </c>
      <c r="C170" s="891" t="s">
        <v>29296</v>
      </c>
      <c r="D170" s="885" t="str">
        <f t="shared" si="10"/>
        <v>gp</v>
      </c>
      <c r="E170" s="885" t="str">
        <f t="shared" si="11"/>
        <v>75</v>
      </c>
      <c r="F170" s="885">
        <f t="shared" si="12"/>
        <v>1</v>
      </c>
      <c r="G170" s="885">
        <f t="shared" si="13"/>
        <v>75</v>
      </c>
      <c r="H170" s="885" t="s">
        <v>18800</v>
      </c>
      <c r="J170" t="str">
        <f>INDEX(L:L,MATCH(Таблиця91[[#This Row],[Item]],M:M,0),1)</f>
        <v>Bards' Emporium</v>
      </c>
      <c r="L170" t="s">
        <v>18800</v>
      </c>
      <c r="M170" s="1" t="s">
        <v>19025</v>
      </c>
      <c r="N170" s="1"/>
      <c r="O170" s="1">
        <v>8</v>
      </c>
      <c r="P170" s="1"/>
      <c r="Q170" s="26"/>
      <c r="R170" s="276">
        <f t="shared" si="14"/>
        <v>0</v>
      </c>
      <c r="AC170" s="404" t="s">
        <v>20805</v>
      </c>
      <c r="AD170" s="405" t="s">
        <v>22004</v>
      </c>
      <c r="AE170" s="406"/>
      <c r="AF170" s="1186" t="s">
        <v>20637</v>
      </c>
      <c r="AG170" s="404" t="s">
        <v>19762</v>
      </c>
      <c r="AH170" s="405" t="s">
        <v>21946</v>
      </c>
      <c r="AI170" s="406" t="s">
        <v>19347</v>
      </c>
      <c r="AJ170" s="548" t="s">
        <v>31603</v>
      </c>
    </row>
    <row r="171" spans="1:39" ht="18">
      <c r="A171" s="889" t="s">
        <v>19039</v>
      </c>
      <c r="B171" s="890" t="s">
        <v>14081</v>
      </c>
      <c r="C171" s="891" t="s">
        <v>29296</v>
      </c>
      <c r="D171" s="885" t="str">
        <f t="shared" si="10"/>
        <v>gp</v>
      </c>
      <c r="E171" s="885" t="str">
        <f t="shared" si="11"/>
        <v>5</v>
      </c>
      <c r="F171" s="885">
        <f t="shared" si="12"/>
        <v>1</v>
      </c>
      <c r="G171" s="885">
        <f t="shared" si="13"/>
        <v>5</v>
      </c>
      <c r="H171" s="885" t="s">
        <v>18800</v>
      </c>
      <c r="J171" t="str">
        <f>INDEX(L:L,MATCH(Таблиця91[[#This Row],[Item]],M:M,0),1)</f>
        <v>Bards' Emporium</v>
      </c>
      <c r="L171" t="s">
        <v>18800</v>
      </c>
      <c r="M171" s="1" t="s">
        <v>19027</v>
      </c>
      <c r="N171" s="1"/>
      <c r="O171" s="1">
        <v>8</v>
      </c>
      <c r="P171" s="1"/>
      <c r="Q171" s="26"/>
      <c r="R171" s="276">
        <f t="shared" si="14"/>
        <v>0</v>
      </c>
      <c r="AC171" s="407" t="s">
        <v>22052</v>
      </c>
      <c r="AD171" s="408" t="s">
        <v>21946</v>
      </c>
      <c r="AE171" s="409"/>
      <c r="AF171" s="1186" t="s">
        <v>20637</v>
      </c>
      <c r="AG171" s="407" t="s">
        <v>18546</v>
      </c>
      <c r="AH171" s="408" t="s">
        <v>22011</v>
      </c>
      <c r="AI171" s="409" t="s">
        <v>19361</v>
      </c>
      <c r="AJ171" s="548" t="s">
        <v>31603</v>
      </c>
    </row>
    <row r="172" spans="1:39" ht="18">
      <c r="A172" s="889" t="s">
        <v>19040</v>
      </c>
      <c r="B172" s="890" t="s">
        <v>14451</v>
      </c>
      <c r="C172" s="891" t="s">
        <v>29296</v>
      </c>
      <c r="D172" s="885" t="str">
        <f t="shared" si="10"/>
        <v>gp</v>
      </c>
      <c r="E172" s="885" t="str">
        <f t="shared" si="11"/>
        <v>20</v>
      </c>
      <c r="F172" s="885">
        <f t="shared" si="12"/>
        <v>1</v>
      </c>
      <c r="G172" s="885">
        <f t="shared" si="13"/>
        <v>20</v>
      </c>
      <c r="H172" s="885" t="s">
        <v>18800</v>
      </c>
      <c r="J172" t="str">
        <f>INDEX(L:L,MATCH(Таблиця91[[#This Row],[Item]],M:M,0),1)</f>
        <v>Bards' Emporium</v>
      </c>
      <c r="L172" t="s">
        <v>18800</v>
      </c>
      <c r="M172" s="1" t="s">
        <v>19029</v>
      </c>
      <c r="N172" s="1"/>
      <c r="O172" s="1">
        <v>8</v>
      </c>
      <c r="P172" s="1"/>
      <c r="Q172" s="26"/>
      <c r="R172" s="276">
        <f t="shared" si="14"/>
        <v>0</v>
      </c>
      <c r="AC172" s="404" t="s">
        <v>22053</v>
      </c>
      <c r="AD172" s="405" t="s">
        <v>21846</v>
      </c>
      <c r="AE172" s="406"/>
      <c r="AF172" s="1186" t="s">
        <v>20637</v>
      </c>
      <c r="AG172" s="404" t="s">
        <v>19763</v>
      </c>
      <c r="AH172" s="405" t="s">
        <v>22011</v>
      </c>
      <c r="AI172" s="406" t="s">
        <v>19383</v>
      </c>
      <c r="AJ172" s="548" t="s">
        <v>31603</v>
      </c>
    </row>
    <row r="173" spans="1:39" ht="18">
      <c r="A173" s="889" t="s">
        <v>19044</v>
      </c>
      <c r="B173" s="890" t="s">
        <v>14380</v>
      </c>
      <c r="C173" s="891" t="s">
        <v>29296</v>
      </c>
      <c r="D173" s="885" t="str">
        <f t="shared" si="10"/>
        <v>gp</v>
      </c>
      <c r="E173" s="885" t="str">
        <f t="shared" si="11"/>
        <v>10</v>
      </c>
      <c r="F173" s="885">
        <f t="shared" si="12"/>
        <v>1</v>
      </c>
      <c r="G173" s="885">
        <f t="shared" si="13"/>
        <v>10</v>
      </c>
      <c r="H173" s="885" t="s">
        <v>18800</v>
      </c>
      <c r="J173" t="str">
        <f>INDEX(L:L,MATCH(Таблиця91[[#This Row],[Item]],M:M,0),1)</f>
        <v>Bards' Emporium</v>
      </c>
      <c r="L173" t="s">
        <v>18800</v>
      </c>
      <c r="M173" s="1" t="s">
        <v>19031</v>
      </c>
      <c r="N173" s="1"/>
      <c r="O173" s="1">
        <v>5</v>
      </c>
      <c r="P173" s="1"/>
      <c r="Q173" s="26"/>
      <c r="R173" s="276">
        <f t="shared" si="14"/>
        <v>0</v>
      </c>
      <c r="AC173" s="407" t="s">
        <v>22054</v>
      </c>
      <c r="AD173" s="408" t="s">
        <v>21836</v>
      </c>
      <c r="AE173" s="409"/>
      <c r="AF173" s="1186" t="s">
        <v>20637</v>
      </c>
      <c r="AG173" s="407" t="s">
        <v>19764</v>
      </c>
      <c r="AH173" s="408" t="s">
        <v>18321</v>
      </c>
      <c r="AI173" s="409" t="s">
        <v>19539</v>
      </c>
      <c r="AJ173" s="548" t="s">
        <v>31603</v>
      </c>
    </row>
    <row r="174" spans="1:39" ht="18">
      <c r="A174" s="889" t="s">
        <v>19046</v>
      </c>
      <c r="B174" s="890" t="s">
        <v>21843</v>
      </c>
      <c r="C174" s="891" t="s">
        <v>29296</v>
      </c>
      <c r="D174" s="885" t="str">
        <f t="shared" si="10"/>
        <v>gp</v>
      </c>
      <c r="E174" s="885" t="str">
        <f t="shared" si="11"/>
        <v>7</v>
      </c>
      <c r="F174" s="885">
        <f t="shared" si="12"/>
        <v>1</v>
      </c>
      <c r="G174" s="885">
        <f t="shared" si="13"/>
        <v>7</v>
      </c>
      <c r="H174" s="885" t="s">
        <v>18800</v>
      </c>
      <c r="J174" t="str">
        <f>INDEX(L:L,MATCH(Таблиця91[[#This Row],[Item]],M:M,0),1)</f>
        <v>Bards' Emporium</v>
      </c>
      <c r="L174" t="s">
        <v>18800</v>
      </c>
      <c r="M174" s="1" t="s">
        <v>19033</v>
      </c>
      <c r="N174" s="1"/>
      <c r="O174" s="1">
        <v>5</v>
      </c>
      <c r="P174" s="1"/>
      <c r="Q174" s="26"/>
      <c r="R174" s="276">
        <f t="shared" si="14"/>
        <v>0</v>
      </c>
      <c r="AC174" s="404" t="s">
        <v>22055</v>
      </c>
      <c r="AD174" s="405" t="s">
        <v>14263</v>
      </c>
      <c r="AE174" s="406"/>
      <c r="AF174" s="1186" t="s">
        <v>20637</v>
      </c>
      <c r="AG174" s="404" t="s">
        <v>19765</v>
      </c>
      <c r="AH174" s="405" t="s">
        <v>21836</v>
      </c>
      <c r="AI174" s="406" t="s">
        <v>19432</v>
      </c>
      <c r="AJ174" s="548" t="s">
        <v>31603</v>
      </c>
    </row>
    <row r="175" spans="1:39" ht="18">
      <c r="A175" s="889" t="s">
        <v>19048</v>
      </c>
      <c r="B175" s="890" t="s">
        <v>14081</v>
      </c>
      <c r="C175" s="891" t="s">
        <v>29296</v>
      </c>
      <c r="D175" s="885" t="str">
        <f t="shared" si="10"/>
        <v>gp</v>
      </c>
      <c r="E175" s="885" t="str">
        <f t="shared" si="11"/>
        <v>5</v>
      </c>
      <c r="F175" s="885">
        <f t="shared" si="12"/>
        <v>1</v>
      </c>
      <c r="G175" s="885">
        <f t="shared" si="13"/>
        <v>5</v>
      </c>
      <c r="H175" s="885" t="s">
        <v>18800</v>
      </c>
      <c r="J175" t="str">
        <f>INDEX(L:L,MATCH(Таблиця91[[#This Row],[Item]],M:M,0),1)</f>
        <v>Bards' Emporium</v>
      </c>
      <c r="L175" t="s">
        <v>18800</v>
      </c>
      <c r="M175" s="1" t="s">
        <v>19035</v>
      </c>
      <c r="N175" s="1"/>
      <c r="O175" s="1">
        <v>8</v>
      </c>
      <c r="P175" s="1"/>
      <c r="Q175" s="26"/>
      <c r="R175" s="276">
        <f t="shared" si="14"/>
        <v>0</v>
      </c>
      <c r="AC175" s="407" t="s">
        <v>22056</v>
      </c>
      <c r="AD175" s="408" t="s">
        <v>18496</v>
      </c>
      <c r="AE175" s="409"/>
      <c r="AF175" s="1186" t="s">
        <v>20637</v>
      </c>
      <c r="AG175" s="407" t="s">
        <v>19766</v>
      </c>
      <c r="AH175" s="408" t="s">
        <v>21872</v>
      </c>
      <c r="AI175" s="409" t="s">
        <v>19432</v>
      </c>
      <c r="AJ175" s="548" t="s">
        <v>31603</v>
      </c>
    </row>
    <row r="176" spans="1:39" ht="18">
      <c r="A176" s="889" t="s">
        <v>19049</v>
      </c>
      <c r="B176" s="890" t="s">
        <v>21973</v>
      </c>
      <c r="C176" s="891" t="s">
        <v>29296</v>
      </c>
      <c r="D176" s="885" t="str">
        <f t="shared" si="10"/>
        <v>gp</v>
      </c>
      <c r="E176" s="885" t="str">
        <f t="shared" si="11"/>
        <v>12</v>
      </c>
      <c r="F176" s="885">
        <f t="shared" si="12"/>
        <v>1</v>
      </c>
      <c r="G176" s="885">
        <f t="shared" si="13"/>
        <v>12</v>
      </c>
      <c r="H176" s="885" t="s">
        <v>18800</v>
      </c>
      <c r="J176" t="str">
        <f>INDEX(L:L,MATCH(Таблиця91[[#This Row],[Item]],M:M,0),1)</f>
        <v>Bards' Emporium</v>
      </c>
      <c r="L176" t="s">
        <v>18800</v>
      </c>
      <c r="M176" s="1" t="s">
        <v>19037</v>
      </c>
      <c r="N176" s="1"/>
      <c r="O176" s="1">
        <v>75</v>
      </c>
      <c r="P176" s="1"/>
      <c r="Q176" s="26"/>
      <c r="R176" s="276">
        <f t="shared" si="14"/>
        <v>0</v>
      </c>
      <c r="AC176" s="404" t="s">
        <v>22057</v>
      </c>
      <c r="AD176" s="405" t="s">
        <v>21946</v>
      </c>
      <c r="AE176" s="406"/>
      <c r="AF176" s="1186" t="s">
        <v>20637</v>
      </c>
      <c r="AG176" s="404" t="s">
        <v>19767</v>
      </c>
      <c r="AH176" s="405" t="s">
        <v>21843</v>
      </c>
      <c r="AI176" s="406">
        <v>10</v>
      </c>
      <c r="AJ176" s="548" t="s">
        <v>31603</v>
      </c>
    </row>
    <row r="177" spans="1:36" ht="18">
      <c r="A177" s="889" t="s">
        <v>19051</v>
      </c>
      <c r="B177" s="890" t="s">
        <v>14117</v>
      </c>
      <c r="C177" s="891" t="s">
        <v>29296</v>
      </c>
      <c r="D177" s="885" t="str">
        <f t="shared" si="10"/>
        <v>gp</v>
      </c>
      <c r="E177" s="885" t="str">
        <f t="shared" si="11"/>
        <v>25</v>
      </c>
      <c r="F177" s="885">
        <f t="shared" si="12"/>
        <v>1</v>
      </c>
      <c r="G177" s="885">
        <f t="shared" si="13"/>
        <v>25</v>
      </c>
      <c r="H177" s="885" t="s">
        <v>18800</v>
      </c>
      <c r="J177" t="str">
        <f>INDEX(L:L,MATCH(Таблиця91[[#This Row],[Item]],M:M,0),1)</f>
        <v>Bards' Emporium</v>
      </c>
      <c r="L177" t="s">
        <v>18800</v>
      </c>
      <c r="M177" s="1" t="s">
        <v>19039</v>
      </c>
      <c r="N177" s="1"/>
      <c r="O177" s="1">
        <v>5</v>
      </c>
      <c r="P177" s="1"/>
      <c r="Q177" s="26"/>
      <c r="R177" s="276">
        <f t="shared" si="14"/>
        <v>0</v>
      </c>
      <c r="AC177" s="407" t="s">
        <v>22058</v>
      </c>
      <c r="AD177" s="408" t="s">
        <v>21830</v>
      </c>
      <c r="AE177" s="409"/>
      <c r="AF177" s="1186" t="s">
        <v>20637</v>
      </c>
      <c r="AG177" s="407" t="s">
        <v>19768</v>
      </c>
      <c r="AH177" s="408" t="s">
        <v>14263</v>
      </c>
      <c r="AI177" s="409" t="s">
        <v>19769</v>
      </c>
      <c r="AJ177" s="548" t="s">
        <v>31603</v>
      </c>
    </row>
    <row r="178" spans="1:36" ht="15.75">
      <c r="A178" s="889" t="s">
        <v>19053</v>
      </c>
      <c r="B178" s="890" t="s">
        <v>22020</v>
      </c>
      <c r="C178" s="891" t="s">
        <v>29296</v>
      </c>
      <c r="D178" s="885" t="str">
        <f t="shared" si="10"/>
        <v>cp</v>
      </c>
      <c r="E178" s="885" t="str">
        <f t="shared" si="11"/>
        <v>Special Order Only</v>
      </c>
      <c r="F178" s="885">
        <f t="shared" si="12"/>
        <v>0.01</v>
      </c>
      <c r="G178" s="885" t="e">
        <f t="shared" si="13"/>
        <v>#VALUE!</v>
      </c>
      <c r="H178" s="885" t="s">
        <v>18800</v>
      </c>
      <c r="J178" t="str">
        <f>INDEX(L:L,MATCH(Таблиця91[[#This Row],[Item]],M:M,0),1)</f>
        <v>Bards' Emporium</v>
      </c>
      <c r="L178" t="s">
        <v>18800</v>
      </c>
      <c r="M178" s="1" t="s">
        <v>19040</v>
      </c>
      <c r="N178" s="1"/>
      <c r="O178" s="1">
        <v>20</v>
      </c>
      <c r="P178" s="1"/>
      <c r="Q178" s="26"/>
      <c r="R178" s="276">
        <f t="shared" si="14"/>
        <v>0</v>
      </c>
      <c r="AC178" s="404" t="s">
        <v>20813</v>
      </c>
      <c r="AD178" s="405" t="s">
        <v>18496</v>
      </c>
      <c r="AE178" s="406"/>
      <c r="AF178" s="1186" t="s">
        <v>20637</v>
      </c>
      <c r="AG178" s="404" t="s">
        <v>19770</v>
      </c>
      <c r="AH178" s="405" t="s">
        <v>14451</v>
      </c>
      <c r="AI178" s="406" t="s">
        <v>19754</v>
      </c>
      <c r="AJ178" s="548" t="s">
        <v>31603</v>
      </c>
    </row>
    <row r="179" spans="1:36" ht="18">
      <c r="A179" s="889" t="s">
        <v>19054</v>
      </c>
      <c r="B179" s="890" t="s">
        <v>22007</v>
      </c>
      <c r="C179" s="891" t="s">
        <v>29296</v>
      </c>
      <c r="D179" s="885" t="str">
        <f t="shared" si="10"/>
        <v>cp</v>
      </c>
      <c r="E179" s="885" t="str">
        <f t="shared" si="11"/>
        <v>4</v>
      </c>
      <c r="F179" s="885">
        <f t="shared" si="12"/>
        <v>0.01</v>
      </c>
      <c r="G179" s="885">
        <f t="shared" si="13"/>
        <v>0.04</v>
      </c>
      <c r="H179" s="885" t="s">
        <v>18800</v>
      </c>
      <c r="J179" t="str">
        <f>INDEX(L:L,MATCH(Таблиця91[[#This Row],[Item]],M:M,0),1)</f>
        <v>Bards' Emporium</v>
      </c>
      <c r="L179" t="s">
        <v>18800</v>
      </c>
      <c r="M179" s="1" t="s">
        <v>19044</v>
      </c>
      <c r="N179" s="1"/>
      <c r="O179" s="1">
        <v>10</v>
      </c>
      <c r="P179" s="1"/>
      <c r="Q179" s="26"/>
      <c r="R179" s="276">
        <f t="shared" si="14"/>
        <v>0</v>
      </c>
      <c r="AC179" s="407" t="s">
        <v>22059</v>
      </c>
      <c r="AD179" s="408" t="s">
        <v>14081</v>
      </c>
      <c r="AE179" s="409"/>
      <c r="AF179" s="1186" t="s">
        <v>20637</v>
      </c>
      <c r="AG179" s="407" t="s">
        <v>19771</v>
      </c>
      <c r="AH179" s="408" t="s">
        <v>21946</v>
      </c>
      <c r="AI179" s="409" t="s">
        <v>19383</v>
      </c>
      <c r="AJ179" s="548" t="s">
        <v>31603</v>
      </c>
    </row>
    <row r="180" spans="1:36" ht="15.75">
      <c r="A180" s="889" t="s">
        <v>19056</v>
      </c>
      <c r="B180" s="890" t="s">
        <v>18451</v>
      </c>
      <c r="C180" s="891" t="s">
        <v>29296</v>
      </c>
      <c r="D180" s="885" t="str">
        <f t="shared" si="10"/>
        <v>sp</v>
      </c>
      <c r="E180" s="885" t="str">
        <f t="shared" si="11"/>
        <v>2</v>
      </c>
      <c r="F180" s="885">
        <f t="shared" si="12"/>
        <v>0.1</v>
      </c>
      <c r="G180" s="885">
        <f t="shared" si="13"/>
        <v>0.2</v>
      </c>
      <c r="H180" s="885" t="s">
        <v>18800</v>
      </c>
      <c r="J180" t="str">
        <f>INDEX(L:L,MATCH(Таблиця91[[#This Row],[Item]],M:M,0),1)</f>
        <v>Bards' Emporium</v>
      </c>
      <c r="L180" t="s">
        <v>18800</v>
      </c>
      <c r="M180" s="1" t="s">
        <v>19046</v>
      </c>
      <c r="N180" s="1"/>
      <c r="O180" s="1">
        <v>7</v>
      </c>
      <c r="P180" s="1"/>
      <c r="Q180" s="26"/>
      <c r="R180" s="276">
        <f t="shared" si="14"/>
        <v>0</v>
      </c>
      <c r="AC180" s="404" t="s">
        <v>20815</v>
      </c>
      <c r="AD180" s="405" t="s">
        <v>21843</v>
      </c>
      <c r="AE180" s="406"/>
      <c r="AF180" s="1186" t="s">
        <v>20637</v>
      </c>
      <c r="AG180" s="404" t="s">
        <v>19434</v>
      </c>
      <c r="AH180" s="405" t="s">
        <v>18284</v>
      </c>
      <c r="AI180" s="406" t="s">
        <v>19435</v>
      </c>
      <c r="AJ180" s="548" t="s">
        <v>31603</v>
      </c>
    </row>
    <row r="181" spans="1:36" ht="15.75">
      <c r="A181" s="889" t="s">
        <v>19057</v>
      </c>
      <c r="B181" s="890" t="s">
        <v>18321</v>
      </c>
      <c r="C181" s="891" t="s">
        <v>29296</v>
      </c>
      <c r="D181" s="885" t="str">
        <f t="shared" si="10"/>
        <v>sp</v>
      </c>
      <c r="E181" s="885" t="str">
        <f t="shared" si="11"/>
        <v>1</v>
      </c>
      <c r="F181" s="885">
        <f t="shared" si="12"/>
        <v>0.1</v>
      </c>
      <c r="G181" s="885">
        <f t="shared" si="13"/>
        <v>0.1</v>
      </c>
      <c r="H181" s="885" t="s">
        <v>18800</v>
      </c>
      <c r="J181" t="str">
        <f>INDEX(L:L,MATCH(Таблиця91[[#This Row],[Item]],M:M,0),1)</f>
        <v>Bards' Emporium</v>
      </c>
      <c r="L181" t="s">
        <v>18800</v>
      </c>
      <c r="M181" s="1" t="s">
        <v>19048</v>
      </c>
      <c r="N181" s="1"/>
      <c r="O181" s="1">
        <v>5</v>
      </c>
      <c r="P181" s="1"/>
      <c r="Q181" s="26"/>
      <c r="R181" s="276">
        <f t="shared" si="14"/>
        <v>0</v>
      </c>
      <c r="AC181" s="407" t="s">
        <v>20816</v>
      </c>
      <c r="AD181" s="408" t="s">
        <v>18496</v>
      </c>
      <c r="AE181" s="409"/>
      <c r="AF181" s="1186" t="s">
        <v>20637</v>
      </c>
      <c r="AG181" s="407" t="s">
        <v>19772</v>
      </c>
      <c r="AH181" s="408" t="s">
        <v>18321</v>
      </c>
      <c r="AI181" s="409" t="s">
        <v>19427</v>
      </c>
      <c r="AJ181" s="548" t="s">
        <v>31603</v>
      </c>
    </row>
    <row r="182" spans="1:36" ht="15.75">
      <c r="A182" s="889" t="s">
        <v>19059</v>
      </c>
      <c r="B182" s="890" t="s">
        <v>21846</v>
      </c>
      <c r="C182" s="891" t="s">
        <v>29296</v>
      </c>
      <c r="D182" s="885" t="str">
        <f t="shared" si="10"/>
        <v>gp</v>
      </c>
      <c r="E182" s="885" t="str">
        <f t="shared" si="11"/>
        <v>4</v>
      </c>
      <c r="F182" s="885">
        <f t="shared" si="12"/>
        <v>1</v>
      </c>
      <c r="G182" s="885">
        <f t="shared" si="13"/>
        <v>4</v>
      </c>
      <c r="H182" s="885" t="s">
        <v>18800</v>
      </c>
      <c r="J182" t="str">
        <f>INDEX(L:L,MATCH(Таблиця91[[#This Row],[Item]],M:M,0),1)</f>
        <v>Bards' Emporium</v>
      </c>
      <c r="L182" t="s">
        <v>18800</v>
      </c>
      <c r="M182" s="1" t="s">
        <v>19049</v>
      </c>
      <c r="N182" s="1"/>
      <c r="O182" s="1">
        <v>12</v>
      </c>
      <c r="P182" s="1"/>
      <c r="Q182" s="26"/>
      <c r="R182" s="276">
        <f t="shared" si="14"/>
        <v>0</v>
      </c>
      <c r="AC182" s="404" t="s">
        <v>20817</v>
      </c>
      <c r="AD182" s="405" t="s">
        <v>21830</v>
      </c>
      <c r="AE182" s="406"/>
      <c r="AF182" s="1186" t="s">
        <v>20637</v>
      </c>
      <c r="AG182" s="404" t="s">
        <v>19773</v>
      </c>
      <c r="AH182" s="405" t="s">
        <v>21843</v>
      </c>
      <c r="AI182" s="406">
        <v>10</v>
      </c>
      <c r="AJ182" s="548" t="s">
        <v>31603</v>
      </c>
    </row>
    <row r="183" spans="1:36" ht="15.75">
      <c r="A183" s="889" t="s">
        <v>19062</v>
      </c>
      <c r="B183" s="890" t="s">
        <v>21846</v>
      </c>
      <c r="C183" s="891" t="s">
        <v>29296</v>
      </c>
      <c r="D183" s="885" t="str">
        <f t="shared" si="10"/>
        <v>gp</v>
      </c>
      <c r="E183" s="885" t="str">
        <f t="shared" si="11"/>
        <v>4</v>
      </c>
      <c r="F183" s="885">
        <f t="shared" si="12"/>
        <v>1</v>
      </c>
      <c r="G183" s="885">
        <f t="shared" si="13"/>
        <v>4</v>
      </c>
      <c r="H183" s="885" t="s">
        <v>18800</v>
      </c>
      <c r="J183" t="str">
        <f>INDEX(L:L,MATCH(Таблиця91[[#This Row],[Item]],M:M,0),1)</f>
        <v>Bards' Emporium</v>
      </c>
      <c r="L183" t="s">
        <v>18800</v>
      </c>
      <c r="M183" s="1" t="s">
        <v>19051</v>
      </c>
      <c r="N183" s="1"/>
      <c r="O183" s="1">
        <v>25</v>
      </c>
      <c r="P183" s="1"/>
      <c r="Q183" s="26"/>
      <c r="R183" s="276">
        <f t="shared" si="14"/>
        <v>0</v>
      </c>
      <c r="AC183" s="407" t="s">
        <v>20818</v>
      </c>
      <c r="AD183" s="408" t="s">
        <v>21830</v>
      </c>
      <c r="AE183" s="409"/>
      <c r="AF183" s="1186" t="s">
        <v>20637</v>
      </c>
      <c r="AG183" s="407" t="s">
        <v>19774</v>
      </c>
      <c r="AH183" s="408" t="s">
        <v>14081</v>
      </c>
      <c r="AI183" s="409">
        <v>10</v>
      </c>
      <c r="AJ183" s="548" t="s">
        <v>31603</v>
      </c>
    </row>
    <row r="184" spans="1:36" ht="15.75">
      <c r="A184" s="889" t="s">
        <v>19064</v>
      </c>
      <c r="B184" s="890" t="s">
        <v>21946</v>
      </c>
      <c r="C184" s="891" t="s">
        <v>29296</v>
      </c>
      <c r="D184" s="885" t="str">
        <f t="shared" si="10"/>
        <v>gp</v>
      </c>
      <c r="E184" s="885" t="str">
        <f t="shared" si="11"/>
        <v>3</v>
      </c>
      <c r="F184" s="885">
        <f t="shared" si="12"/>
        <v>1</v>
      </c>
      <c r="G184" s="885">
        <f t="shared" si="13"/>
        <v>3</v>
      </c>
      <c r="H184" s="885" t="s">
        <v>18800</v>
      </c>
      <c r="J184" t="str">
        <f>INDEX(L:L,MATCH(Таблиця91[[#This Row],[Item]],M:M,0),1)</f>
        <v>Bards' Emporium</v>
      </c>
      <c r="L184" t="s">
        <v>18800</v>
      </c>
      <c r="M184" s="1" t="s">
        <v>19053</v>
      </c>
      <c r="N184" s="1"/>
      <c r="O184" s="1" t="e">
        <v>#VALUE!</v>
      </c>
      <c r="P184" s="1"/>
      <c r="Q184" s="26"/>
      <c r="R184" s="276" t="e">
        <f t="shared" si="14"/>
        <v>#VALUE!</v>
      </c>
      <c r="AC184" s="404" t="s">
        <v>20819</v>
      </c>
      <c r="AD184" s="405" t="s">
        <v>14394</v>
      </c>
      <c r="AE184" s="406"/>
      <c r="AF184" s="1186" t="s">
        <v>20637</v>
      </c>
      <c r="AG184" s="404" t="s">
        <v>19775</v>
      </c>
      <c r="AH184" s="405" t="s">
        <v>14081</v>
      </c>
      <c r="AI184" s="406" t="s">
        <v>19769</v>
      </c>
      <c r="AJ184" s="548" t="s">
        <v>31603</v>
      </c>
    </row>
    <row r="185" spans="1:36" ht="15.75">
      <c r="A185" s="889" t="s">
        <v>19066</v>
      </c>
      <c r="B185" s="890" t="s">
        <v>21946</v>
      </c>
      <c r="C185" s="891" t="s">
        <v>29296</v>
      </c>
      <c r="D185" s="885" t="str">
        <f t="shared" si="10"/>
        <v>gp</v>
      </c>
      <c r="E185" s="885" t="str">
        <f t="shared" si="11"/>
        <v>3</v>
      </c>
      <c r="F185" s="885">
        <f t="shared" si="12"/>
        <v>1</v>
      </c>
      <c r="G185" s="885">
        <f t="shared" si="13"/>
        <v>3</v>
      </c>
      <c r="H185" s="885" t="s">
        <v>18800</v>
      </c>
      <c r="J185" t="str">
        <f>INDEX(L:L,MATCH(Таблиця91[[#This Row],[Item]],M:M,0),1)</f>
        <v>Bards' Emporium</v>
      </c>
      <c r="L185" t="s">
        <v>18800</v>
      </c>
      <c r="M185" s="1" t="s">
        <v>19054</v>
      </c>
      <c r="N185" s="1"/>
      <c r="O185" s="1">
        <v>0.04</v>
      </c>
      <c r="P185" s="1"/>
      <c r="Q185" s="26"/>
      <c r="R185" s="276">
        <f t="shared" si="14"/>
        <v>0</v>
      </c>
      <c r="AC185" s="407" t="s">
        <v>20820</v>
      </c>
      <c r="AD185" s="408" t="s">
        <v>21836</v>
      </c>
      <c r="AE185" s="409"/>
      <c r="AF185" s="1186" t="s">
        <v>20637</v>
      </c>
      <c r="AG185" s="407" t="s">
        <v>19776</v>
      </c>
      <c r="AH185" s="408" t="s">
        <v>18496</v>
      </c>
      <c r="AI185" s="409" t="s">
        <v>19777</v>
      </c>
      <c r="AJ185" s="548" t="s">
        <v>31603</v>
      </c>
    </row>
    <row r="186" spans="1:36" ht="15.75">
      <c r="A186" s="889" t="s">
        <v>19068</v>
      </c>
      <c r="B186" s="890" t="s">
        <v>21836</v>
      </c>
      <c r="C186" s="891" t="s">
        <v>29296</v>
      </c>
      <c r="D186" s="885" t="str">
        <f t="shared" si="10"/>
        <v>sp</v>
      </c>
      <c r="E186" s="885" t="str">
        <f t="shared" si="11"/>
        <v>10</v>
      </c>
      <c r="F186" s="885">
        <f t="shared" si="12"/>
        <v>0.1</v>
      </c>
      <c r="G186" s="885">
        <f t="shared" si="13"/>
        <v>1</v>
      </c>
      <c r="H186" s="885" t="s">
        <v>18800</v>
      </c>
      <c r="J186" t="str">
        <f>INDEX(L:L,MATCH(Таблиця91[[#This Row],[Item]],M:M,0),1)</f>
        <v>Bards' Emporium</v>
      </c>
      <c r="L186" t="s">
        <v>18800</v>
      </c>
      <c r="M186" s="1" t="s">
        <v>19056</v>
      </c>
      <c r="N186" s="1"/>
      <c r="O186" s="1">
        <v>0.2</v>
      </c>
      <c r="P186" s="1"/>
      <c r="Q186" s="26"/>
      <c r="R186" s="276">
        <f t="shared" si="14"/>
        <v>0</v>
      </c>
      <c r="AC186" s="404" t="s">
        <v>20821</v>
      </c>
      <c r="AD186" s="405" t="s">
        <v>14451</v>
      </c>
      <c r="AE186" s="406"/>
      <c r="AF186" s="1186" t="s">
        <v>20637</v>
      </c>
      <c r="AG186" s="404" t="s">
        <v>19778</v>
      </c>
      <c r="AH186" s="405" t="s">
        <v>14081</v>
      </c>
      <c r="AI186" s="406" t="s">
        <v>19754</v>
      </c>
      <c r="AJ186" s="548" t="s">
        <v>31603</v>
      </c>
    </row>
    <row r="187" spans="1:36" ht="15.75">
      <c r="A187" s="889" t="s">
        <v>19070</v>
      </c>
      <c r="B187" s="890" t="s">
        <v>21946</v>
      </c>
      <c r="C187" s="891" t="s">
        <v>29296</v>
      </c>
      <c r="D187" s="885" t="str">
        <f t="shared" si="10"/>
        <v>gp</v>
      </c>
      <c r="E187" s="885" t="str">
        <f t="shared" si="11"/>
        <v>3</v>
      </c>
      <c r="F187" s="885">
        <f t="shared" si="12"/>
        <v>1</v>
      </c>
      <c r="G187" s="885">
        <f t="shared" si="13"/>
        <v>3</v>
      </c>
      <c r="H187" s="885" t="s">
        <v>18800</v>
      </c>
      <c r="J187" t="str">
        <f>INDEX(L:L,MATCH(Таблиця91[[#This Row],[Item]],M:M,0),1)</f>
        <v>Bards' Emporium</v>
      </c>
      <c r="L187" t="s">
        <v>18800</v>
      </c>
      <c r="M187" s="1" t="s">
        <v>19057</v>
      </c>
      <c r="N187" s="1"/>
      <c r="O187" s="1">
        <v>0.1</v>
      </c>
      <c r="P187" s="1"/>
      <c r="Q187" s="26"/>
      <c r="R187" s="276">
        <f t="shared" si="14"/>
        <v>0</v>
      </c>
      <c r="AC187" s="407" t="s">
        <v>20822</v>
      </c>
      <c r="AD187" s="408" t="s">
        <v>18266</v>
      </c>
      <c r="AE187" s="409"/>
      <c r="AF187" s="1186" t="s">
        <v>20637</v>
      </c>
      <c r="AG187" s="407" t="s">
        <v>19779</v>
      </c>
      <c r="AH187" s="408" t="s">
        <v>18496</v>
      </c>
      <c r="AI187" s="409" t="s">
        <v>19728</v>
      </c>
      <c r="AJ187" s="548" t="s">
        <v>31603</v>
      </c>
    </row>
    <row r="188" spans="1:36" ht="15.75">
      <c r="A188" s="889" t="s">
        <v>19072</v>
      </c>
      <c r="B188" s="890" t="s">
        <v>21846</v>
      </c>
      <c r="C188" s="891" t="s">
        <v>29296</v>
      </c>
      <c r="D188" s="885" t="str">
        <f t="shared" si="10"/>
        <v>gp</v>
      </c>
      <c r="E188" s="885" t="str">
        <f t="shared" si="11"/>
        <v>4</v>
      </c>
      <c r="F188" s="885">
        <f t="shared" si="12"/>
        <v>1</v>
      </c>
      <c r="G188" s="885">
        <f t="shared" si="13"/>
        <v>4</v>
      </c>
      <c r="H188" s="885" t="s">
        <v>18800</v>
      </c>
      <c r="J188" t="str">
        <f>INDEX(L:L,MATCH(Таблиця91[[#This Row],[Item]],M:M,0),1)</f>
        <v>Bards' Emporium</v>
      </c>
      <c r="L188" t="s">
        <v>18800</v>
      </c>
      <c r="M188" s="1" t="s">
        <v>19059</v>
      </c>
      <c r="N188" s="1"/>
      <c r="O188" s="1">
        <v>4</v>
      </c>
      <c r="P188" s="1"/>
      <c r="Q188" s="26"/>
      <c r="R188" s="276">
        <f t="shared" si="14"/>
        <v>0</v>
      </c>
      <c r="AC188" s="404" t="s">
        <v>20823</v>
      </c>
      <c r="AD188" s="405" t="s">
        <v>22004</v>
      </c>
      <c r="AE188" s="406"/>
      <c r="AF188" s="1186" t="s">
        <v>20637</v>
      </c>
      <c r="AG188" s="404" t="s">
        <v>19780</v>
      </c>
      <c r="AH188" s="405" t="s">
        <v>21836</v>
      </c>
      <c r="AI188" s="406" t="s">
        <v>19347</v>
      </c>
      <c r="AJ188" s="548" t="s">
        <v>31603</v>
      </c>
    </row>
    <row r="189" spans="1:36">
      <c r="A189" s="889" t="s">
        <v>19073</v>
      </c>
      <c r="B189" s="890" t="s">
        <v>21843</v>
      </c>
      <c r="C189" s="891" t="s">
        <v>29296</v>
      </c>
      <c r="D189" s="885" t="str">
        <f t="shared" si="10"/>
        <v>gp</v>
      </c>
      <c r="E189" s="885" t="str">
        <f t="shared" si="11"/>
        <v>7</v>
      </c>
      <c r="F189" s="885">
        <f t="shared" si="12"/>
        <v>1</v>
      </c>
      <c r="G189" s="885">
        <f t="shared" si="13"/>
        <v>7</v>
      </c>
      <c r="H189" s="885" t="s">
        <v>18800</v>
      </c>
      <c r="J189" t="str">
        <f>INDEX(L:L,MATCH(Таблиця91[[#This Row],[Item]],M:M,0),1)</f>
        <v>Bards' Emporium</v>
      </c>
      <c r="L189" t="s">
        <v>18800</v>
      </c>
      <c r="M189" s="1" t="s">
        <v>19062</v>
      </c>
      <c r="N189" s="1"/>
      <c r="O189" s="1">
        <v>4</v>
      </c>
      <c r="P189" s="1"/>
      <c r="Q189" s="26"/>
      <c r="R189" s="276">
        <f t="shared" si="14"/>
        <v>0</v>
      </c>
      <c r="AC189" s="1587" t="s">
        <v>18796</v>
      </c>
      <c r="AD189" s="1588"/>
      <c r="AE189" s="1589"/>
      <c r="AG189" s="407" t="s">
        <v>19781</v>
      </c>
      <c r="AH189" s="408" t="s">
        <v>18321</v>
      </c>
      <c r="AI189" s="409" t="s">
        <v>19782</v>
      </c>
      <c r="AJ189" s="548" t="s">
        <v>31603</v>
      </c>
    </row>
    <row r="190" spans="1:36">
      <c r="A190" s="889" t="s">
        <v>19075</v>
      </c>
      <c r="B190" s="890" t="s">
        <v>21843</v>
      </c>
      <c r="C190" s="891" t="s">
        <v>29296</v>
      </c>
      <c r="D190" s="885" t="str">
        <f t="shared" si="10"/>
        <v>gp</v>
      </c>
      <c r="E190" s="885" t="str">
        <f t="shared" si="11"/>
        <v>7</v>
      </c>
      <c r="F190" s="885">
        <f t="shared" si="12"/>
        <v>1</v>
      </c>
      <c r="G190" s="885">
        <f t="shared" si="13"/>
        <v>7</v>
      </c>
      <c r="H190" s="885" t="s">
        <v>18800</v>
      </c>
      <c r="J190" t="str">
        <f>INDEX(L:L,MATCH(Таблиця91[[#This Row],[Item]],M:M,0),1)</f>
        <v>Bards' Emporium</v>
      </c>
      <c r="L190" t="s">
        <v>18800</v>
      </c>
      <c r="M190" s="1" t="s">
        <v>19064</v>
      </c>
      <c r="N190" s="1"/>
      <c r="O190" s="1">
        <v>3</v>
      </c>
      <c r="P190" s="1"/>
      <c r="Q190" s="26"/>
      <c r="R190" s="276">
        <f t="shared" si="14"/>
        <v>0</v>
      </c>
      <c r="AG190" s="404" t="s">
        <v>19783</v>
      </c>
      <c r="AH190" s="405" t="s">
        <v>21836</v>
      </c>
      <c r="AI190" s="406" t="s">
        <v>19347</v>
      </c>
      <c r="AJ190" s="548" t="s">
        <v>31603</v>
      </c>
    </row>
    <row r="191" spans="1:36">
      <c r="A191" s="889" t="s">
        <v>19078</v>
      </c>
      <c r="B191" s="890" t="s">
        <v>21843</v>
      </c>
      <c r="C191" s="891" t="s">
        <v>29296</v>
      </c>
      <c r="D191" s="885" t="str">
        <f t="shared" si="10"/>
        <v>gp</v>
      </c>
      <c r="E191" s="885" t="str">
        <f t="shared" si="11"/>
        <v>7</v>
      </c>
      <c r="F191" s="885">
        <f t="shared" si="12"/>
        <v>1</v>
      </c>
      <c r="G191" s="885">
        <f t="shared" si="13"/>
        <v>7</v>
      </c>
      <c r="H191" s="885" t="s">
        <v>18800</v>
      </c>
      <c r="J191" t="str">
        <f>INDEX(L:L,MATCH(Таблиця91[[#This Row],[Item]],M:M,0),1)</f>
        <v>Bards' Emporium</v>
      </c>
      <c r="L191" t="s">
        <v>18800</v>
      </c>
      <c r="M191" s="1" t="s">
        <v>19066</v>
      </c>
      <c r="N191" s="1"/>
      <c r="O191" s="1">
        <v>3</v>
      </c>
      <c r="P191" s="1"/>
      <c r="Q191" s="26"/>
      <c r="R191" s="276">
        <f t="shared" si="14"/>
        <v>0</v>
      </c>
      <c r="AG191" s="407" t="s">
        <v>19784</v>
      </c>
      <c r="AH191" s="408" t="s">
        <v>18451</v>
      </c>
      <c r="AI191" s="409" t="s">
        <v>19427</v>
      </c>
      <c r="AJ191" s="548" t="s">
        <v>31603</v>
      </c>
    </row>
    <row r="192" spans="1:36">
      <c r="A192" s="889" t="s">
        <v>19080</v>
      </c>
      <c r="B192" s="890" t="s">
        <v>21843</v>
      </c>
      <c r="C192" s="891" t="s">
        <v>29296</v>
      </c>
      <c r="D192" s="885" t="str">
        <f t="shared" si="10"/>
        <v>gp</v>
      </c>
      <c r="E192" s="885" t="str">
        <f t="shared" si="11"/>
        <v>7</v>
      </c>
      <c r="F192" s="885">
        <f t="shared" si="12"/>
        <v>1</v>
      </c>
      <c r="G192" s="885">
        <f t="shared" si="13"/>
        <v>7</v>
      </c>
      <c r="H192" s="885" t="s">
        <v>18800</v>
      </c>
      <c r="J192" t="str">
        <f>INDEX(L:L,MATCH(Таблиця91[[#This Row],[Item]],M:M,0),1)</f>
        <v>Bards' Emporium</v>
      </c>
      <c r="L192" t="s">
        <v>18800</v>
      </c>
      <c r="M192" s="1" t="s">
        <v>19068</v>
      </c>
      <c r="N192" s="1"/>
      <c r="O192" s="1">
        <v>1</v>
      </c>
      <c r="P192" s="1"/>
      <c r="Q192" s="26"/>
      <c r="R192" s="276">
        <f t="shared" si="14"/>
        <v>0</v>
      </c>
      <c r="AG192" s="404" t="s">
        <v>19785</v>
      </c>
      <c r="AH192" s="405" t="s">
        <v>18503</v>
      </c>
      <c r="AI192" s="406" t="s">
        <v>19427</v>
      </c>
      <c r="AJ192" s="548" t="s">
        <v>31603</v>
      </c>
    </row>
    <row r="193" spans="1:36">
      <c r="A193" s="889" t="s">
        <v>19082</v>
      </c>
      <c r="B193" s="890" t="s">
        <v>21843</v>
      </c>
      <c r="C193" s="891" t="s">
        <v>29296</v>
      </c>
      <c r="D193" s="885" t="str">
        <f t="shared" si="10"/>
        <v>gp</v>
      </c>
      <c r="E193" s="885" t="str">
        <f t="shared" si="11"/>
        <v>7</v>
      </c>
      <c r="F193" s="885">
        <f t="shared" si="12"/>
        <v>1</v>
      </c>
      <c r="G193" s="885">
        <f t="shared" si="13"/>
        <v>7</v>
      </c>
      <c r="H193" s="885" t="s">
        <v>18800</v>
      </c>
      <c r="J193" t="str">
        <f>INDEX(L:L,MATCH(Таблиця91[[#This Row],[Item]],M:M,0),1)</f>
        <v>Bards' Emporium</v>
      </c>
      <c r="L193" t="s">
        <v>18800</v>
      </c>
      <c r="M193" s="1" t="s">
        <v>19070</v>
      </c>
      <c r="N193" s="1"/>
      <c r="O193" s="1">
        <v>3</v>
      </c>
      <c r="P193" s="1"/>
      <c r="Q193" s="26"/>
      <c r="R193" s="276">
        <f t="shared" si="14"/>
        <v>0</v>
      </c>
      <c r="AG193" s="407" t="s">
        <v>19786</v>
      </c>
      <c r="AH193" s="408" t="s">
        <v>21843</v>
      </c>
      <c r="AI193" s="409" t="s">
        <v>19787</v>
      </c>
      <c r="AJ193" s="548" t="s">
        <v>31603</v>
      </c>
    </row>
    <row r="194" spans="1:36">
      <c r="A194" s="889" t="s">
        <v>19084</v>
      </c>
      <c r="B194" s="890" t="s">
        <v>21843</v>
      </c>
      <c r="C194" s="891" t="s">
        <v>29296</v>
      </c>
      <c r="D194" s="885" t="str">
        <f t="shared" ref="D194:D257" si="15">IF((IFERROR(FIND("gp",B194,1),0)&gt;0),"gp",IF(IFERROR(FIND("sp",B194,1),0)&gt;1,"sp","cp"))</f>
        <v>gp</v>
      </c>
      <c r="E194" s="885" t="str">
        <f t="shared" si="11"/>
        <v>7</v>
      </c>
      <c r="F194" s="885">
        <f t="shared" si="12"/>
        <v>1</v>
      </c>
      <c r="G194" s="885">
        <f t="shared" si="13"/>
        <v>7</v>
      </c>
      <c r="H194" s="885" t="s">
        <v>18800</v>
      </c>
      <c r="J194" t="str">
        <f>INDEX(L:L,MATCH(Таблиця91[[#This Row],[Item]],M:M,0),1)</f>
        <v>Bards' Emporium</v>
      </c>
      <c r="L194" t="s">
        <v>18800</v>
      </c>
      <c r="M194" s="1" t="s">
        <v>19072</v>
      </c>
      <c r="N194" s="1"/>
      <c r="O194" s="1">
        <v>4</v>
      </c>
      <c r="P194" s="1"/>
      <c r="Q194" s="26"/>
      <c r="R194" s="276">
        <f t="shared" si="14"/>
        <v>0</v>
      </c>
      <c r="AG194" s="404" t="s">
        <v>19788</v>
      </c>
      <c r="AH194" s="405" t="s">
        <v>14380</v>
      </c>
      <c r="AI194" s="406" t="s">
        <v>19789</v>
      </c>
      <c r="AJ194" s="548" t="s">
        <v>31603</v>
      </c>
    </row>
    <row r="195" spans="1:36">
      <c r="A195" s="889" t="s">
        <v>19086</v>
      </c>
      <c r="B195" s="890" t="s">
        <v>21843</v>
      </c>
      <c r="C195" s="891" t="s">
        <v>29296</v>
      </c>
      <c r="D195" s="885" t="str">
        <f t="shared" si="15"/>
        <v>gp</v>
      </c>
      <c r="E195" s="885" t="str">
        <f t="shared" ref="E195:E258" si="16">SUBSTITUTE(B195," "&amp;D195,"",1)</f>
        <v>7</v>
      </c>
      <c r="F195" s="885">
        <f t="shared" ref="F195:F258" si="17">IF(D195="gp",1,IF(D195="sp",0.1,0.01))</f>
        <v>1</v>
      </c>
      <c r="G195" s="885">
        <f t="shared" ref="G195:G258" si="18">F195*E195</f>
        <v>7</v>
      </c>
      <c r="H195" s="885" t="s">
        <v>18800</v>
      </c>
      <c r="J195" t="str">
        <f>INDEX(L:L,MATCH(Таблиця91[[#This Row],[Item]],M:M,0),1)</f>
        <v>Bards' Emporium</v>
      </c>
      <c r="L195" t="s">
        <v>18800</v>
      </c>
      <c r="M195" s="1" t="s">
        <v>19073</v>
      </c>
      <c r="N195" s="1"/>
      <c r="O195" s="1">
        <v>7</v>
      </c>
      <c r="P195" s="1"/>
      <c r="Q195" s="26"/>
      <c r="R195" s="276">
        <f t="shared" si="14"/>
        <v>0</v>
      </c>
      <c r="AG195" s="407" t="s">
        <v>19790</v>
      </c>
      <c r="AH195" s="408" t="s">
        <v>18503</v>
      </c>
      <c r="AI195" s="409" t="s">
        <v>19347</v>
      </c>
      <c r="AJ195" s="548" t="s">
        <v>31603</v>
      </c>
    </row>
    <row r="196" spans="1:36">
      <c r="A196" s="889" t="s">
        <v>19088</v>
      </c>
      <c r="B196" s="890" t="s">
        <v>21843</v>
      </c>
      <c r="C196" s="891" t="s">
        <v>29296</v>
      </c>
      <c r="D196" s="885" t="str">
        <f t="shared" si="15"/>
        <v>gp</v>
      </c>
      <c r="E196" s="885" t="str">
        <f t="shared" si="16"/>
        <v>7</v>
      </c>
      <c r="F196" s="885">
        <f t="shared" si="17"/>
        <v>1</v>
      </c>
      <c r="G196" s="885">
        <f t="shared" si="18"/>
        <v>7</v>
      </c>
      <c r="H196" s="885" t="s">
        <v>18800</v>
      </c>
      <c r="J196" t="str">
        <f>INDEX(L:L,MATCH(Таблиця91[[#This Row],[Item]],M:M,0),1)</f>
        <v>Bards' Emporium</v>
      </c>
      <c r="L196" t="s">
        <v>18800</v>
      </c>
      <c r="M196" s="1" t="s">
        <v>19075</v>
      </c>
      <c r="N196" s="1"/>
      <c r="O196" s="1">
        <v>7</v>
      </c>
      <c r="P196" s="1"/>
      <c r="Q196" s="26"/>
      <c r="R196" s="276">
        <f t="shared" ref="R196:R259" si="19">Q196*O196</f>
        <v>0</v>
      </c>
      <c r="AG196" s="404" t="s">
        <v>19791</v>
      </c>
      <c r="AH196" s="405" t="s">
        <v>18503</v>
      </c>
      <c r="AI196" s="406" t="s">
        <v>19353</v>
      </c>
      <c r="AJ196" s="548" t="s">
        <v>31603</v>
      </c>
    </row>
    <row r="197" spans="1:36">
      <c r="A197" s="889" t="s">
        <v>19090</v>
      </c>
      <c r="B197" s="890" t="s">
        <v>21843</v>
      </c>
      <c r="C197" s="891" t="s">
        <v>29296</v>
      </c>
      <c r="D197" s="885" t="str">
        <f t="shared" si="15"/>
        <v>gp</v>
      </c>
      <c r="E197" s="885" t="str">
        <f t="shared" si="16"/>
        <v>7</v>
      </c>
      <c r="F197" s="885">
        <f t="shared" si="17"/>
        <v>1</v>
      </c>
      <c r="G197" s="885">
        <f t="shared" si="18"/>
        <v>7</v>
      </c>
      <c r="H197" s="885" t="s">
        <v>18800</v>
      </c>
      <c r="J197" t="str">
        <f>INDEX(L:L,MATCH(Таблиця91[[#This Row],[Item]],M:M,0),1)</f>
        <v>Bards' Emporium</v>
      </c>
      <c r="L197" t="s">
        <v>18800</v>
      </c>
      <c r="M197" s="1" t="s">
        <v>19078</v>
      </c>
      <c r="N197" s="1"/>
      <c r="O197" s="1">
        <v>7</v>
      </c>
      <c r="P197" s="1"/>
      <c r="Q197" s="26"/>
      <c r="R197" s="276">
        <f t="shared" si="19"/>
        <v>0</v>
      </c>
      <c r="AG197" s="407" t="s">
        <v>19792</v>
      </c>
      <c r="AH197" s="408" t="s">
        <v>21836</v>
      </c>
      <c r="AI197" s="409" t="s">
        <v>19353</v>
      </c>
      <c r="AJ197" s="548" t="s">
        <v>31603</v>
      </c>
    </row>
    <row r="198" spans="1:36">
      <c r="A198" s="889" t="s">
        <v>19092</v>
      </c>
      <c r="B198" s="890" t="s">
        <v>21843</v>
      </c>
      <c r="C198" s="891" t="s">
        <v>29296</v>
      </c>
      <c r="D198" s="885" t="str">
        <f t="shared" si="15"/>
        <v>gp</v>
      </c>
      <c r="E198" s="885" t="str">
        <f t="shared" si="16"/>
        <v>7</v>
      </c>
      <c r="F198" s="885">
        <f t="shared" si="17"/>
        <v>1</v>
      </c>
      <c r="G198" s="885">
        <f t="shared" si="18"/>
        <v>7</v>
      </c>
      <c r="H198" s="885" t="s">
        <v>18800</v>
      </c>
      <c r="J198" t="str">
        <f>INDEX(L:L,MATCH(Таблиця91[[#This Row],[Item]],M:M,0),1)</f>
        <v>Bards' Emporium</v>
      </c>
      <c r="L198" t="s">
        <v>18800</v>
      </c>
      <c r="M198" s="1" t="s">
        <v>19080</v>
      </c>
      <c r="N198" s="1"/>
      <c r="O198" s="1">
        <v>7</v>
      </c>
      <c r="P198" s="1"/>
      <c r="Q198" s="26"/>
      <c r="R198" s="276">
        <f t="shared" si="19"/>
        <v>0</v>
      </c>
      <c r="AG198" s="404" t="s">
        <v>19793</v>
      </c>
      <c r="AH198" s="405" t="s">
        <v>21885</v>
      </c>
      <c r="AI198" s="406" t="s">
        <v>19794</v>
      </c>
      <c r="AJ198" s="548" t="s">
        <v>31603</v>
      </c>
    </row>
    <row r="199" spans="1:36">
      <c r="A199" s="889" t="s">
        <v>19094</v>
      </c>
      <c r="B199" s="890" t="s">
        <v>21843</v>
      </c>
      <c r="C199" s="891" t="s">
        <v>29296</v>
      </c>
      <c r="D199" s="885" t="str">
        <f t="shared" si="15"/>
        <v>gp</v>
      </c>
      <c r="E199" s="885" t="str">
        <f t="shared" si="16"/>
        <v>7</v>
      </c>
      <c r="F199" s="885">
        <f t="shared" si="17"/>
        <v>1</v>
      </c>
      <c r="G199" s="885">
        <f t="shared" si="18"/>
        <v>7</v>
      </c>
      <c r="H199" s="885" t="s">
        <v>18800</v>
      </c>
      <c r="J199" t="str">
        <f>INDEX(L:L,MATCH(Таблиця91[[#This Row],[Item]],M:M,0),1)</f>
        <v>Bards' Emporium</v>
      </c>
      <c r="L199" t="s">
        <v>18800</v>
      </c>
      <c r="M199" s="1" t="s">
        <v>19082</v>
      </c>
      <c r="N199" s="1"/>
      <c r="O199" s="1">
        <v>7</v>
      </c>
      <c r="P199" s="1"/>
      <c r="Q199" s="26"/>
      <c r="R199" s="276">
        <f t="shared" si="19"/>
        <v>0</v>
      </c>
      <c r="AG199" s="407" t="s">
        <v>19795</v>
      </c>
      <c r="AH199" s="408" t="s">
        <v>18321</v>
      </c>
      <c r="AI199" s="409" t="s">
        <v>19451</v>
      </c>
      <c r="AJ199" s="548" t="s">
        <v>31603</v>
      </c>
    </row>
    <row r="200" spans="1:36">
      <c r="A200" s="889" t="s">
        <v>19097</v>
      </c>
      <c r="B200" s="890" t="s">
        <v>21843</v>
      </c>
      <c r="C200" s="891" t="s">
        <v>29296</v>
      </c>
      <c r="D200" s="885" t="str">
        <f t="shared" si="15"/>
        <v>gp</v>
      </c>
      <c r="E200" s="885" t="str">
        <f t="shared" si="16"/>
        <v>7</v>
      </c>
      <c r="F200" s="885">
        <f t="shared" si="17"/>
        <v>1</v>
      </c>
      <c r="G200" s="885">
        <f t="shared" si="18"/>
        <v>7</v>
      </c>
      <c r="H200" s="885" t="s">
        <v>18800</v>
      </c>
      <c r="J200" t="str">
        <f>INDEX(L:L,MATCH(Таблиця91[[#This Row],[Item]],M:M,0),1)</f>
        <v>Bards' Emporium</v>
      </c>
      <c r="L200" t="s">
        <v>18800</v>
      </c>
      <c r="M200" s="1" t="s">
        <v>19084</v>
      </c>
      <c r="N200" s="1"/>
      <c r="O200" s="1">
        <v>7</v>
      </c>
      <c r="P200" s="1"/>
      <c r="Q200" s="26"/>
      <c r="R200" s="276">
        <f t="shared" si="19"/>
        <v>0</v>
      </c>
      <c r="AG200" s="404" t="s">
        <v>19796</v>
      </c>
      <c r="AH200" s="405" t="s">
        <v>21885</v>
      </c>
      <c r="AI200" s="406" t="s">
        <v>19451</v>
      </c>
      <c r="AJ200" s="548" t="s">
        <v>31603</v>
      </c>
    </row>
    <row r="201" spans="1:36">
      <c r="A201" s="889" t="s">
        <v>19099</v>
      </c>
      <c r="B201" s="890" t="s">
        <v>21843</v>
      </c>
      <c r="C201" s="891" t="s">
        <v>29296</v>
      </c>
      <c r="D201" s="885" t="str">
        <f t="shared" si="15"/>
        <v>gp</v>
      </c>
      <c r="E201" s="885" t="str">
        <f t="shared" si="16"/>
        <v>7</v>
      </c>
      <c r="F201" s="885">
        <f t="shared" si="17"/>
        <v>1</v>
      </c>
      <c r="G201" s="885">
        <f t="shared" si="18"/>
        <v>7</v>
      </c>
      <c r="H201" s="885" t="s">
        <v>18800</v>
      </c>
      <c r="J201" t="str">
        <f>INDEX(L:L,MATCH(Таблиця91[[#This Row],[Item]],M:M,0),1)</f>
        <v>Bards' Emporium</v>
      </c>
      <c r="L201" t="s">
        <v>18800</v>
      </c>
      <c r="M201" s="1" t="s">
        <v>19086</v>
      </c>
      <c r="N201" s="1"/>
      <c r="O201" s="1">
        <v>7</v>
      </c>
      <c r="P201" s="1"/>
      <c r="Q201" s="26"/>
      <c r="R201" s="276">
        <f t="shared" si="19"/>
        <v>0</v>
      </c>
      <c r="AG201" s="407" t="s">
        <v>19455</v>
      </c>
      <c r="AH201" s="408" t="s">
        <v>18321</v>
      </c>
      <c r="AI201" s="409" t="s">
        <v>19432</v>
      </c>
      <c r="AJ201" s="548" t="s">
        <v>31603</v>
      </c>
    </row>
    <row r="202" spans="1:36">
      <c r="A202" s="889" t="s">
        <v>19101</v>
      </c>
      <c r="B202" s="890" t="s">
        <v>21843</v>
      </c>
      <c r="C202" s="891" t="s">
        <v>29296</v>
      </c>
      <c r="D202" s="885" t="str">
        <f t="shared" si="15"/>
        <v>gp</v>
      </c>
      <c r="E202" s="885" t="str">
        <f t="shared" si="16"/>
        <v>7</v>
      </c>
      <c r="F202" s="885">
        <f t="shared" si="17"/>
        <v>1</v>
      </c>
      <c r="G202" s="885">
        <f t="shared" si="18"/>
        <v>7</v>
      </c>
      <c r="H202" s="885" t="s">
        <v>18800</v>
      </c>
      <c r="J202" t="str">
        <f>INDEX(L:L,MATCH(Таблиця91[[#This Row],[Item]],M:M,0),1)</f>
        <v>Bards' Emporium</v>
      </c>
      <c r="L202" t="s">
        <v>18800</v>
      </c>
      <c r="M202" s="1" t="s">
        <v>19088</v>
      </c>
      <c r="N202" s="1"/>
      <c r="O202" s="1">
        <v>7</v>
      </c>
      <c r="P202" s="1"/>
      <c r="Q202" s="26"/>
      <c r="R202" s="276">
        <f t="shared" si="19"/>
        <v>0</v>
      </c>
      <c r="AG202" s="404" t="s">
        <v>19456</v>
      </c>
      <c r="AH202" s="405" t="s">
        <v>18283</v>
      </c>
      <c r="AI202" s="406" t="s">
        <v>18513</v>
      </c>
      <c r="AJ202" s="548" t="s">
        <v>31603</v>
      </c>
    </row>
    <row r="203" spans="1:36">
      <c r="A203" s="889" t="s">
        <v>19103</v>
      </c>
      <c r="B203" s="890" t="s">
        <v>21843</v>
      </c>
      <c r="C203" s="891" t="s">
        <v>29296</v>
      </c>
      <c r="D203" s="885" t="str">
        <f t="shared" si="15"/>
        <v>gp</v>
      </c>
      <c r="E203" s="885" t="str">
        <f t="shared" si="16"/>
        <v>7</v>
      </c>
      <c r="F203" s="885">
        <f t="shared" si="17"/>
        <v>1</v>
      </c>
      <c r="G203" s="885">
        <f t="shared" si="18"/>
        <v>7</v>
      </c>
      <c r="H203" s="885" t="s">
        <v>18800</v>
      </c>
      <c r="J203" t="str">
        <f>INDEX(L:L,MATCH(Таблиця91[[#This Row],[Item]],M:M,0),1)</f>
        <v>Bards' Emporium</v>
      </c>
      <c r="L203" t="s">
        <v>18800</v>
      </c>
      <c r="M203" s="1" t="s">
        <v>19090</v>
      </c>
      <c r="N203" s="1"/>
      <c r="O203" s="1">
        <v>7</v>
      </c>
      <c r="P203" s="1"/>
      <c r="Q203" s="26"/>
      <c r="R203" s="276">
        <f t="shared" si="19"/>
        <v>0</v>
      </c>
      <c r="AG203" s="407" t="s">
        <v>19797</v>
      </c>
      <c r="AH203" s="408" t="s">
        <v>18321</v>
      </c>
      <c r="AI203" s="409" t="s">
        <v>19798</v>
      </c>
      <c r="AJ203" s="548" t="s">
        <v>31603</v>
      </c>
    </row>
    <row r="204" spans="1:36">
      <c r="A204" s="889" t="s">
        <v>19105</v>
      </c>
      <c r="B204" s="890" t="s">
        <v>21843</v>
      </c>
      <c r="C204" s="891" t="s">
        <v>29296</v>
      </c>
      <c r="D204" s="885" t="str">
        <f t="shared" si="15"/>
        <v>gp</v>
      </c>
      <c r="E204" s="885" t="str">
        <f t="shared" si="16"/>
        <v>7</v>
      </c>
      <c r="F204" s="885">
        <f t="shared" si="17"/>
        <v>1</v>
      </c>
      <c r="G204" s="885">
        <f t="shared" si="18"/>
        <v>7</v>
      </c>
      <c r="H204" s="885" t="s">
        <v>18800</v>
      </c>
      <c r="J204" t="str">
        <f>INDEX(L:L,MATCH(Таблиця91[[#This Row],[Item]],M:M,0),1)</f>
        <v>Bards' Emporium</v>
      </c>
      <c r="L204" t="s">
        <v>18800</v>
      </c>
      <c r="M204" s="1" t="s">
        <v>19092</v>
      </c>
      <c r="N204" s="1"/>
      <c r="O204" s="1">
        <v>7</v>
      </c>
      <c r="P204" s="1"/>
      <c r="Q204" s="26"/>
      <c r="R204" s="276">
        <f t="shared" si="19"/>
        <v>0</v>
      </c>
      <c r="AG204" s="404" t="s">
        <v>19799</v>
      </c>
      <c r="AH204" s="405" t="s">
        <v>22018</v>
      </c>
      <c r="AI204" s="406" t="s">
        <v>19539</v>
      </c>
      <c r="AJ204" s="548" t="s">
        <v>31603</v>
      </c>
    </row>
    <row r="205" spans="1:36">
      <c r="A205" s="889" t="s">
        <v>19107</v>
      </c>
      <c r="B205" s="890" t="s">
        <v>21843</v>
      </c>
      <c r="C205" s="891" t="s">
        <v>29296</v>
      </c>
      <c r="D205" s="885" t="str">
        <f t="shared" si="15"/>
        <v>gp</v>
      </c>
      <c r="E205" s="885" t="str">
        <f t="shared" si="16"/>
        <v>7</v>
      </c>
      <c r="F205" s="885">
        <f t="shared" si="17"/>
        <v>1</v>
      </c>
      <c r="G205" s="885">
        <f t="shared" si="18"/>
        <v>7</v>
      </c>
      <c r="H205" s="885" t="s">
        <v>18800</v>
      </c>
      <c r="J205" t="str">
        <f>INDEX(L:L,MATCH(Таблиця91[[#This Row],[Item]],M:M,0),1)</f>
        <v>Bards' Emporium</v>
      </c>
      <c r="L205" t="s">
        <v>18800</v>
      </c>
      <c r="M205" s="1" t="s">
        <v>19094</v>
      </c>
      <c r="N205" s="1"/>
      <c r="O205" s="1">
        <v>7</v>
      </c>
      <c r="P205" s="1"/>
      <c r="Q205" s="26"/>
      <c r="R205" s="276">
        <f t="shared" si="19"/>
        <v>0</v>
      </c>
      <c r="AG205" s="407" t="s">
        <v>19462</v>
      </c>
      <c r="AH205" s="408" t="s">
        <v>21836</v>
      </c>
      <c r="AI205" s="409" t="s">
        <v>19432</v>
      </c>
      <c r="AJ205" s="548" t="s">
        <v>31603</v>
      </c>
    </row>
    <row r="206" spans="1:36">
      <c r="A206" s="889" t="s">
        <v>19109</v>
      </c>
      <c r="B206" s="890" t="s">
        <v>21843</v>
      </c>
      <c r="C206" s="891" t="s">
        <v>29296</v>
      </c>
      <c r="D206" s="885" t="str">
        <f t="shared" si="15"/>
        <v>gp</v>
      </c>
      <c r="E206" s="885" t="str">
        <f t="shared" si="16"/>
        <v>7</v>
      </c>
      <c r="F206" s="885">
        <f t="shared" si="17"/>
        <v>1</v>
      </c>
      <c r="G206" s="885">
        <f t="shared" si="18"/>
        <v>7</v>
      </c>
      <c r="H206" s="885" t="s">
        <v>18800</v>
      </c>
      <c r="J206" t="str">
        <f>INDEX(L:L,MATCH(Таблиця91[[#This Row],[Item]],M:M,0),1)</f>
        <v>Bards' Emporium</v>
      </c>
      <c r="L206" t="s">
        <v>18800</v>
      </c>
      <c r="M206" s="1" t="s">
        <v>19097</v>
      </c>
      <c r="N206" s="1"/>
      <c r="O206" s="1">
        <v>7</v>
      </c>
      <c r="P206" s="1"/>
      <c r="Q206" s="26"/>
      <c r="R206" s="276">
        <f t="shared" si="19"/>
        <v>0</v>
      </c>
      <c r="AG206" s="404" t="s">
        <v>19800</v>
      </c>
      <c r="AH206" s="405" t="s">
        <v>21907</v>
      </c>
      <c r="AI206" s="406" t="s">
        <v>19432</v>
      </c>
      <c r="AJ206" s="548" t="s">
        <v>31603</v>
      </c>
    </row>
    <row r="207" spans="1:36">
      <c r="A207" s="889" t="s">
        <v>19111</v>
      </c>
      <c r="B207" s="890" t="s">
        <v>21843</v>
      </c>
      <c r="C207" s="891" t="s">
        <v>29296</v>
      </c>
      <c r="D207" s="885" t="str">
        <f t="shared" si="15"/>
        <v>gp</v>
      </c>
      <c r="E207" s="885" t="str">
        <f t="shared" si="16"/>
        <v>7</v>
      </c>
      <c r="F207" s="885">
        <f t="shared" si="17"/>
        <v>1</v>
      </c>
      <c r="G207" s="885">
        <f t="shared" si="18"/>
        <v>7</v>
      </c>
      <c r="H207" s="885" t="s">
        <v>18800</v>
      </c>
      <c r="J207" t="str">
        <f>INDEX(L:L,MATCH(Таблиця91[[#This Row],[Item]],M:M,0),1)</f>
        <v>Bards' Emporium</v>
      </c>
      <c r="L207" t="s">
        <v>18800</v>
      </c>
      <c r="M207" s="1" t="s">
        <v>19099</v>
      </c>
      <c r="N207" s="1"/>
      <c r="O207" s="1">
        <v>7</v>
      </c>
      <c r="P207" s="1"/>
      <c r="Q207" s="26"/>
      <c r="R207" s="276">
        <f t="shared" si="19"/>
        <v>0</v>
      </c>
      <c r="AG207" s="407" t="s">
        <v>19801</v>
      </c>
      <c r="AH207" s="408" t="s">
        <v>14081</v>
      </c>
      <c r="AI207" s="409" t="s">
        <v>19361</v>
      </c>
      <c r="AJ207" s="548" t="s">
        <v>31603</v>
      </c>
    </row>
    <row r="208" spans="1:36">
      <c r="A208" s="889" t="s">
        <v>19113</v>
      </c>
      <c r="B208" s="890" t="s">
        <v>21843</v>
      </c>
      <c r="C208" s="891" t="s">
        <v>29296</v>
      </c>
      <c r="D208" s="885" t="str">
        <f t="shared" si="15"/>
        <v>gp</v>
      </c>
      <c r="E208" s="885" t="str">
        <f t="shared" si="16"/>
        <v>7</v>
      </c>
      <c r="F208" s="885">
        <f t="shared" si="17"/>
        <v>1</v>
      </c>
      <c r="G208" s="885">
        <f t="shared" si="18"/>
        <v>7</v>
      </c>
      <c r="H208" s="885" t="s">
        <v>18800</v>
      </c>
      <c r="J208" t="str">
        <f>INDEX(L:L,MATCH(Таблиця91[[#This Row],[Item]],M:M,0),1)</f>
        <v>Bards' Emporium</v>
      </c>
      <c r="L208" t="s">
        <v>18800</v>
      </c>
      <c r="M208" s="1" t="s">
        <v>19101</v>
      </c>
      <c r="N208" s="1"/>
      <c r="O208" s="1">
        <v>7</v>
      </c>
      <c r="P208" s="1"/>
      <c r="Q208" s="26"/>
      <c r="R208" s="276">
        <f t="shared" si="19"/>
        <v>0</v>
      </c>
      <c r="AG208" s="404" t="s">
        <v>19802</v>
      </c>
      <c r="AH208" s="405" t="s">
        <v>21836</v>
      </c>
      <c r="AI208" s="406" t="s">
        <v>19361</v>
      </c>
      <c r="AJ208" s="548" t="s">
        <v>31603</v>
      </c>
    </row>
    <row r="209" spans="1:36" ht="15.75">
      <c r="A209" s="889" t="s">
        <v>19114</v>
      </c>
      <c r="B209" s="890" t="s">
        <v>14263</v>
      </c>
      <c r="C209" s="891" t="s">
        <v>29296</v>
      </c>
      <c r="D209" s="885" t="str">
        <f t="shared" si="15"/>
        <v>gp</v>
      </c>
      <c r="E209" s="885" t="str">
        <f t="shared" si="16"/>
        <v>15</v>
      </c>
      <c r="F209" s="885">
        <f t="shared" si="17"/>
        <v>1</v>
      </c>
      <c r="G209" s="885">
        <f t="shared" si="18"/>
        <v>15</v>
      </c>
      <c r="H209" s="885" t="s">
        <v>18800</v>
      </c>
      <c r="J209" t="str">
        <f>INDEX(L:L,MATCH(Таблиця91[[#This Row],[Item]],M:M,0),1)</f>
        <v>Bards' Emporium</v>
      </c>
      <c r="L209" t="s">
        <v>18800</v>
      </c>
      <c r="M209" s="1" t="s">
        <v>19103</v>
      </c>
      <c r="N209" s="1"/>
      <c r="O209" s="1">
        <v>7</v>
      </c>
      <c r="P209" s="1"/>
      <c r="Q209" s="26"/>
      <c r="R209" s="276">
        <f t="shared" si="19"/>
        <v>0</v>
      </c>
      <c r="AG209" s="1581" t="s">
        <v>19464</v>
      </c>
      <c r="AH209" s="1582"/>
      <c r="AI209" s="1583"/>
      <c r="AJ209" s="548" t="s">
        <v>19464</v>
      </c>
    </row>
    <row r="210" spans="1:36">
      <c r="A210" s="889" t="s">
        <v>19117</v>
      </c>
      <c r="B210" s="890" t="s">
        <v>21946</v>
      </c>
      <c r="C210" s="891" t="s">
        <v>29296</v>
      </c>
      <c r="D210" s="885" t="str">
        <f t="shared" si="15"/>
        <v>gp</v>
      </c>
      <c r="E210" s="885" t="str">
        <f t="shared" si="16"/>
        <v>3</v>
      </c>
      <c r="F210" s="885">
        <f t="shared" si="17"/>
        <v>1</v>
      </c>
      <c r="G210" s="885">
        <f t="shared" si="18"/>
        <v>3</v>
      </c>
      <c r="H210" s="885" t="s">
        <v>18800</v>
      </c>
      <c r="J210" t="str">
        <f>INDEX(L:L,MATCH(Таблиця91[[#This Row],[Item]],M:M,0),1)</f>
        <v>Bards' Emporium</v>
      </c>
      <c r="L210" t="s">
        <v>18800</v>
      </c>
      <c r="M210" s="1" t="s">
        <v>19105</v>
      </c>
      <c r="N210" s="1"/>
      <c r="O210" s="1">
        <v>7</v>
      </c>
      <c r="P210" s="1"/>
      <c r="Q210" s="26"/>
      <c r="R210" s="276">
        <f t="shared" si="19"/>
        <v>0</v>
      </c>
      <c r="AG210" s="404" t="s">
        <v>19803</v>
      </c>
      <c r="AH210" s="405" t="s">
        <v>13973</v>
      </c>
      <c r="AI210" s="406">
        <v>5</v>
      </c>
      <c r="AJ210" s="548" t="s">
        <v>19464</v>
      </c>
    </row>
    <row r="211" spans="1:36">
      <c r="A211" s="889" t="s">
        <v>19120</v>
      </c>
      <c r="B211" s="890" t="s">
        <v>14081</v>
      </c>
      <c r="C211" s="891" t="s">
        <v>29296</v>
      </c>
      <c r="D211" s="885" t="str">
        <f t="shared" si="15"/>
        <v>gp</v>
      </c>
      <c r="E211" s="885" t="str">
        <f t="shared" si="16"/>
        <v>5</v>
      </c>
      <c r="F211" s="885">
        <f t="shared" si="17"/>
        <v>1</v>
      </c>
      <c r="G211" s="885">
        <f t="shared" si="18"/>
        <v>5</v>
      </c>
      <c r="H211" s="885" t="s">
        <v>18800</v>
      </c>
      <c r="J211" t="str">
        <f>INDEX(L:L,MATCH(Таблиця91[[#This Row],[Item]],M:M,0),1)</f>
        <v>Bards' Emporium</v>
      </c>
      <c r="L211" t="s">
        <v>18800</v>
      </c>
      <c r="M211" s="1" t="s">
        <v>19107</v>
      </c>
      <c r="N211" s="1"/>
      <c r="O211" s="1">
        <v>7</v>
      </c>
      <c r="P211" s="1"/>
      <c r="Q211" s="26"/>
      <c r="R211" s="276">
        <f t="shared" si="19"/>
        <v>0</v>
      </c>
      <c r="AG211" s="407" t="s">
        <v>19804</v>
      </c>
      <c r="AH211" s="408" t="s">
        <v>18496</v>
      </c>
      <c r="AI211" s="409" t="s">
        <v>19432</v>
      </c>
      <c r="AJ211" s="548" t="s">
        <v>19464</v>
      </c>
    </row>
    <row r="212" spans="1:36">
      <c r="A212" s="889" t="s">
        <v>19121</v>
      </c>
      <c r="B212" s="890" t="s">
        <v>21946</v>
      </c>
      <c r="C212" s="891" t="s">
        <v>29296</v>
      </c>
      <c r="D212" s="885" t="str">
        <f t="shared" si="15"/>
        <v>gp</v>
      </c>
      <c r="E212" s="885" t="str">
        <f t="shared" si="16"/>
        <v>3</v>
      </c>
      <c r="F212" s="885">
        <f t="shared" si="17"/>
        <v>1</v>
      </c>
      <c r="G212" s="885">
        <f t="shared" si="18"/>
        <v>3</v>
      </c>
      <c r="H212" s="885" t="s">
        <v>18800</v>
      </c>
      <c r="J212" t="str">
        <f>INDEX(L:L,MATCH(Таблиця91[[#This Row],[Item]],M:M,0),1)</f>
        <v>Bards' Emporium</v>
      </c>
      <c r="L212" t="s">
        <v>18800</v>
      </c>
      <c r="M212" s="1" t="s">
        <v>19109</v>
      </c>
      <c r="N212" s="1"/>
      <c r="O212" s="1">
        <v>7</v>
      </c>
      <c r="P212" s="1"/>
      <c r="Q212" s="26"/>
      <c r="R212" s="276">
        <f t="shared" si="19"/>
        <v>0</v>
      </c>
      <c r="AG212" s="404" t="s">
        <v>19805</v>
      </c>
      <c r="AH212" s="405" t="s">
        <v>18321</v>
      </c>
      <c r="AI212" s="406" t="s">
        <v>19432</v>
      </c>
      <c r="AJ212" s="548" t="s">
        <v>19464</v>
      </c>
    </row>
    <row r="213" spans="1:36">
      <c r="A213" s="889" t="s">
        <v>19124</v>
      </c>
      <c r="B213" s="890" t="s">
        <v>18496</v>
      </c>
      <c r="C213" s="891" t="s">
        <v>29296</v>
      </c>
      <c r="D213" s="885" t="str">
        <f t="shared" si="15"/>
        <v>gp</v>
      </c>
      <c r="E213" s="885" t="str">
        <f t="shared" si="16"/>
        <v>2</v>
      </c>
      <c r="F213" s="885">
        <f t="shared" si="17"/>
        <v>1</v>
      </c>
      <c r="G213" s="885">
        <f t="shared" si="18"/>
        <v>2</v>
      </c>
      <c r="H213" s="885" t="s">
        <v>18800</v>
      </c>
      <c r="J213" t="str">
        <f>INDEX(L:L,MATCH(Таблиця91[[#This Row],[Item]],M:M,0),1)</f>
        <v>Bards' Emporium</v>
      </c>
      <c r="L213" t="s">
        <v>18800</v>
      </c>
      <c r="M213" s="1" t="s">
        <v>19111</v>
      </c>
      <c r="N213" s="1"/>
      <c r="O213" s="1">
        <v>7</v>
      </c>
      <c r="P213" s="1"/>
      <c r="Q213" s="26"/>
      <c r="R213" s="276">
        <f t="shared" si="19"/>
        <v>0</v>
      </c>
      <c r="AG213" s="407" t="s">
        <v>19806</v>
      </c>
      <c r="AH213" s="408" t="s">
        <v>18321</v>
      </c>
      <c r="AI213" s="409" t="s">
        <v>19794</v>
      </c>
      <c r="AJ213" s="548" t="s">
        <v>19464</v>
      </c>
    </row>
    <row r="214" spans="1:36">
      <c r="A214" s="889" t="s">
        <v>19127</v>
      </c>
      <c r="B214" s="890" t="s">
        <v>21879</v>
      </c>
      <c r="C214" s="891" t="s">
        <v>29296</v>
      </c>
      <c r="D214" s="885" t="str">
        <f t="shared" si="15"/>
        <v>gp</v>
      </c>
      <c r="E214" s="885" t="str">
        <f t="shared" si="16"/>
        <v>8</v>
      </c>
      <c r="F214" s="885">
        <f t="shared" si="17"/>
        <v>1</v>
      </c>
      <c r="G214" s="885">
        <f t="shared" si="18"/>
        <v>8</v>
      </c>
      <c r="H214" s="885" t="s">
        <v>18800</v>
      </c>
      <c r="J214" t="str">
        <f>INDEX(L:L,MATCH(Таблиця91[[#This Row],[Item]],M:M,0),1)</f>
        <v>Bards' Emporium</v>
      </c>
      <c r="L214" t="s">
        <v>18800</v>
      </c>
      <c r="M214" s="1" t="s">
        <v>19113</v>
      </c>
      <c r="N214" s="1"/>
      <c r="O214" s="1">
        <v>7</v>
      </c>
      <c r="P214" s="1"/>
      <c r="Q214" s="26"/>
      <c r="R214" s="276">
        <f t="shared" si="19"/>
        <v>0</v>
      </c>
      <c r="AG214" s="404" t="s">
        <v>19807</v>
      </c>
      <c r="AH214" s="405" t="s">
        <v>21830</v>
      </c>
      <c r="AI214" s="406" t="s">
        <v>19432</v>
      </c>
      <c r="AJ214" s="548" t="s">
        <v>19464</v>
      </c>
    </row>
    <row r="215" spans="1:36">
      <c r="A215" s="889" t="s">
        <v>19129</v>
      </c>
      <c r="B215" s="890" t="s">
        <v>21946</v>
      </c>
      <c r="C215" s="891" t="s">
        <v>29296</v>
      </c>
      <c r="D215" s="885" t="str">
        <f t="shared" si="15"/>
        <v>gp</v>
      </c>
      <c r="E215" s="885" t="str">
        <f t="shared" si="16"/>
        <v>3</v>
      </c>
      <c r="F215" s="885">
        <f t="shared" si="17"/>
        <v>1</v>
      </c>
      <c r="G215" s="885">
        <f t="shared" si="18"/>
        <v>3</v>
      </c>
      <c r="H215" s="885" t="s">
        <v>18800</v>
      </c>
      <c r="J215" t="str">
        <f>INDEX(L:L,MATCH(Таблиця91[[#This Row],[Item]],M:M,0),1)</f>
        <v>Bards' Emporium</v>
      </c>
      <c r="L215" t="s">
        <v>18800</v>
      </c>
      <c r="M215" s="1" t="s">
        <v>19114</v>
      </c>
      <c r="N215" s="1"/>
      <c r="O215" s="1">
        <v>15</v>
      </c>
      <c r="P215" s="1"/>
      <c r="Q215" s="26"/>
      <c r="R215" s="276">
        <f t="shared" si="19"/>
        <v>0</v>
      </c>
      <c r="AG215" s="407" t="s">
        <v>19808</v>
      </c>
      <c r="AH215" s="408" t="s">
        <v>18321</v>
      </c>
      <c r="AI215" s="409" t="s">
        <v>19782</v>
      </c>
      <c r="AJ215" s="548" t="s">
        <v>19464</v>
      </c>
    </row>
    <row r="216" spans="1:36">
      <c r="A216" s="889" t="s">
        <v>19131</v>
      </c>
      <c r="B216" s="890" t="s">
        <v>21973</v>
      </c>
      <c r="C216" s="891" t="s">
        <v>29296</v>
      </c>
      <c r="D216" s="885" t="str">
        <f t="shared" si="15"/>
        <v>gp</v>
      </c>
      <c r="E216" s="885" t="str">
        <f t="shared" si="16"/>
        <v>12</v>
      </c>
      <c r="F216" s="885">
        <f t="shared" si="17"/>
        <v>1</v>
      </c>
      <c r="G216" s="885">
        <f t="shared" si="18"/>
        <v>12</v>
      </c>
      <c r="H216" s="885" t="s">
        <v>18800</v>
      </c>
      <c r="J216" t="str">
        <f>INDEX(L:L,MATCH(Таблиця91[[#This Row],[Item]],M:M,0),1)</f>
        <v>Bards' Emporium</v>
      </c>
      <c r="L216" t="s">
        <v>18800</v>
      </c>
      <c r="M216" s="1" t="s">
        <v>19117</v>
      </c>
      <c r="N216" s="1"/>
      <c r="O216" s="1">
        <v>3</v>
      </c>
      <c r="P216" s="1"/>
      <c r="Q216" s="26"/>
      <c r="R216" s="276">
        <f t="shared" si="19"/>
        <v>0</v>
      </c>
      <c r="AG216" s="404" t="s">
        <v>19809</v>
      </c>
      <c r="AH216" s="405" t="s">
        <v>18283</v>
      </c>
      <c r="AI216" s="406">
        <v>10</v>
      </c>
      <c r="AJ216" s="548" t="s">
        <v>19464</v>
      </c>
    </row>
    <row r="217" spans="1:36">
      <c r="A217" s="889" t="s">
        <v>19134</v>
      </c>
      <c r="B217" s="890" t="s">
        <v>21846</v>
      </c>
      <c r="C217" s="891" t="s">
        <v>29296</v>
      </c>
      <c r="D217" s="885" t="str">
        <f t="shared" si="15"/>
        <v>gp</v>
      </c>
      <c r="E217" s="885" t="str">
        <f t="shared" si="16"/>
        <v>4</v>
      </c>
      <c r="F217" s="885">
        <f t="shared" si="17"/>
        <v>1</v>
      </c>
      <c r="G217" s="885">
        <f t="shared" si="18"/>
        <v>4</v>
      </c>
      <c r="H217" s="885" t="s">
        <v>18800</v>
      </c>
      <c r="J217" t="str">
        <f>INDEX(L:L,MATCH(Таблиця91[[#This Row],[Item]],M:M,0),1)</f>
        <v>Bards' Emporium</v>
      </c>
      <c r="L217" t="s">
        <v>18800</v>
      </c>
      <c r="M217" s="1" t="s">
        <v>19120</v>
      </c>
      <c r="N217" s="1"/>
      <c r="O217" s="1">
        <v>5</v>
      </c>
      <c r="P217" s="1"/>
      <c r="Q217" s="26"/>
      <c r="R217" s="276">
        <f t="shared" si="19"/>
        <v>0</v>
      </c>
      <c r="AG217" s="407" t="s">
        <v>19810</v>
      </c>
      <c r="AH217" s="408" t="s">
        <v>22007</v>
      </c>
      <c r="AI217" s="409">
        <v>10</v>
      </c>
      <c r="AJ217" s="548" t="s">
        <v>19464</v>
      </c>
    </row>
    <row r="218" spans="1:36">
      <c r="A218" s="889" t="s">
        <v>19136</v>
      </c>
      <c r="B218" s="890" t="s">
        <v>21850</v>
      </c>
      <c r="C218" s="891" t="s">
        <v>29296</v>
      </c>
      <c r="D218" s="885" t="str">
        <f t="shared" si="15"/>
        <v>gp</v>
      </c>
      <c r="E218" s="885" t="str">
        <f t="shared" si="16"/>
        <v>6</v>
      </c>
      <c r="F218" s="885">
        <f t="shared" si="17"/>
        <v>1</v>
      </c>
      <c r="G218" s="885">
        <f t="shared" si="18"/>
        <v>6</v>
      </c>
      <c r="H218" s="885" t="s">
        <v>18800</v>
      </c>
      <c r="J218" t="str">
        <f>INDEX(L:L,MATCH(Таблиця91[[#This Row],[Item]],M:M,0),1)</f>
        <v>Bards' Emporium</v>
      </c>
      <c r="L218" t="s">
        <v>18800</v>
      </c>
      <c r="M218" s="1" t="s">
        <v>19121</v>
      </c>
      <c r="N218" s="1"/>
      <c r="O218" s="1">
        <v>3</v>
      </c>
      <c r="P218" s="1"/>
      <c r="Q218" s="26"/>
      <c r="R218" s="276">
        <f t="shared" si="19"/>
        <v>0</v>
      </c>
      <c r="AG218" s="404" t="s">
        <v>19811</v>
      </c>
      <c r="AH218" s="405" t="s">
        <v>21965</v>
      </c>
      <c r="AI218" s="406">
        <v>10</v>
      </c>
      <c r="AJ218" s="548" t="s">
        <v>19464</v>
      </c>
    </row>
    <row r="219" spans="1:36">
      <c r="A219" s="889" t="s">
        <v>19138</v>
      </c>
      <c r="B219" s="890" t="s">
        <v>18496</v>
      </c>
      <c r="C219" s="891" t="s">
        <v>29296</v>
      </c>
      <c r="D219" s="885" t="str">
        <f t="shared" si="15"/>
        <v>gp</v>
      </c>
      <c r="E219" s="885" t="str">
        <f t="shared" si="16"/>
        <v>2</v>
      </c>
      <c r="F219" s="885">
        <f t="shared" si="17"/>
        <v>1</v>
      </c>
      <c r="G219" s="885">
        <f t="shared" si="18"/>
        <v>2</v>
      </c>
      <c r="H219" s="885" t="s">
        <v>18800</v>
      </c>
      <c r="J219" t="str">
        <f>INDEX(L:L,MATCH(Таблиця91[[#This Row],[Item]],M:M,0),1)</f>
        <v>Bards' Emporium</v>
      </c>
      <c r="L219" t="s">
        <v>18800</v>
      </c>
      <c r="M219" s="1" t="s">
        <v>19124</v>
      </c>
      <c r="N219" s="1"/>
      <c r="O219" s="1">
        <v>2</v>
      </c>
      <c r="P219" s="1"/>
      <c r="Q219" s="26"/>
      <c r="R219" s="276">
        <f t="shared" si="19"/>
        <v>0</v>
      </c>
      <c r="AG219" s="407" t="s">
        <v>19812</v>
      </c>
      <c r="AH219" s="408" t="s">
        <v>18321</v>
      </c>
      <c r="AI219" s="409" t="s">
        <v>19782</v>
      </c>
      <c r="AJ219" s="548" t="s">
        <v>19464</v>
      </c>
    </row>
    <row r="220" spans="1:36">
      <c r="A220" s="889" t="s">
        <v>19140</v>
      </c>
      <c r="B220" s="890" t="s">
        <v>21879</v>
      </c>
      <c r="C220" s="891" t="s">
        <v>29296</v>
      </c>
      <c r="D220" s="885" t="str">
        <f t="shared" si="15"/>
        <v>gp</v>
      </c>
      <c r="E220" s="885" t="str">
        <f t="shared" si="16"/>
        <v>8</v>
      </c>
      <c r="F220" s="885">
        <f t="shared" si="17"/>
        <v>1</v>
      </c>
      <c r="G220" s="885">
        <f t="shared" si="18"/>
        <v>8</v>
      </c>
      <c r="H220" s="885" t="s">
        <v>18800</v>
      </c>
      <c r="J220" t="str">
        <f>INDEX(L:L,MATCH(Таблиця91[[#This Row],[Item]],M:M,0),1)</f>
        <v>Bards' Emporium</v>
      </c>
      <c r="L220" t="s">
        <v>18800</v>
      </c>
      <c r="M220" s="1" t="s">
        <v>19127</v>
      </c>
      <c r="N220" s="1"/>
      <c r="O220" s="1">
        <v>8</v>
      </c>
      <c r="P220" s="1"/>
      <c r="Q220" s="26"/>
      <c r="R220" s="276">
        <f t="shared" si="19"/>
        <v>0</v>
      </c>
      <c r="AG220" s="404" t="s">
        <v>19813</v>
      </c>
      <c r="AH220" s="405" t="s">
        <v>14380</v>
      </c>
      <c r="AI220" s="406">
        <v>10</v>
      </c>
      <c r="AJ220" s="548" t="s">
        <v>19464</v>
      </c>
    </row>
    <row r="221" spans="1:36">
      <c r="A221" s="889" t="s">
        <v>19141</v>
      </c>
      <c r="B221" s="890" t="s">
        <v>21946</v>
      </c>
      <c r="C221" s="891" t="s">
        <v>29296</v>
      </c>
      <c r="D221" s="885" t="str">
        <f t="shared" si="15"/>
        <v>gp</v>
      </c>
      <c r="E221" s="885" t="str">
        <f t="shared" si="16"/>
        <v>3</v>
      </c>
      <c r="F221" s="885">
        <f t="shared" si="17"/>
        <v>1</v>
      </c>
      <c r="G221" s="885">
        <f t="shared" si="18"/>
        <v>3</v>
      </c>
      <c r="H221" s="885" t="s">
        <v>18800</v>
      </c>
      <c r="J221" t="str">
        <f>INDEX(L:L,MATCH(Таблиця91[[#This Row],[Item]],M:M,0),1)</f>
        <v>Bards' Emporium</v>
      </c>
      <c r="L221" t="s">
        <v>18800</v>
      </c>
      <c r="M221" s="1" t="s">
        <v>19129</v>
      </c>
      <c r="N221" s="1"/>
      <c r="O221" s="1">
        <v>3</v>
      </c>
      <c r="P221" s="1"/>
      <c r="Q221" s="26"/>
      <c r="R221" s="276">
        <f t="shared" si="19"/>
        <v>0</v>
      </c>
      <c r="AG221" s="407" t="s">
        <v>19814</v>
      </c>
      <c r="AH221" s="408" t="s">
        <v>14380</v>
      </c>
      <c r="AI221" s="409">
        <v>10</v>
      </c>
      <c r="AJ221" s="548" t="s">
        <v>19464</v>
      </c>
    </row>
    <row r="222" spans="1:36">
      <c r="A222" s="889" t="s">
        <v>19142</v>
      </c>
      <c r="B222" s="890" t="s">
        <v>21973</v>
      </c>
      <c r="C222" s="891" t="s">
        <v>29296</v>
      </c>
      <c r="D222" s="885" t="str">
        <f t="shared" si="15"/>
        <v>gp</v>
      </c>
      <c r="E222" s="885" t="str">
        <f t="shared" si="16"/>
        <v>12</v>
      </c>
      <c r="F222" s="885">
        <f t="shared" si="17"/>
        <v>1</v>
      </c>
      <c r="G222" s="885">
        <f t="shared" si="18"/>
        <v>12</v>
      </c>
      <c r="H222" s="885" t="s">
        <v>18800</v>
      </c>
      <c r="J222" t="str">
        <f>INDEX(L:L,MATCH(Таблиця91[[#This Row],[Item]],M:M,0),1)</f>
        <v>Bards' Emporium</v>
      </c>
      <c r="L222" t="s">
        <v>18800</v>
      </c>
      <c r="M222" s="1" t="s">
        <v>19131</v>
      </c>
      <c r="N222" s="1"/>
      <c r="O222" s="1">
        <v>12</v>
      </c>
      <c r="P222" s="1"/>
      <c r="Q222" s="26"/>
      <c r="R222" s="276">
        <f t="shared" si="19"/>
        <v>0</v>
      </c>
      <c r="AG222" s="404" t="s">
        <v>19815</v>
      </c>
      <c r="AH222" s="405" t="s">
        <v>18321</v>
      </c>
      <c r="AI222" s="406" t="s">
        <v>19539</v>
      </c>
      <c r="AJ222" s="548" t="s">
        <v>19464</v>
      </c>
    </row>
    <row r="223" spans="1:36">
      <c r="A223" s="889" t="s">
        <v>19143</v>
      </c>
      <c r="B223" s="890" t="s">
        <v>21846</v>
      </c>
      <c r="C223" s="891" t="s">
        <v>29296</v>
      </c>
      <c r="D223" s="885" t="str">
        <f t="shared" si="15"/>
        <v>gp</v>
      </c>
      <c r="E223" s="885" t="str">
        <f t="shared" si="16"/>
        <v>4</v>
      </c>
      <c r="F223" s="885">
        <f t="shared" si="17"/>
        <v>1</v>
      </c>
      <c r="G223" s="885">
        <f t="shared" si="18"/>
        <v>4</v>
      </c>
      <c r="H223" s="885" t="s">
        <v>18800</v>
      </c>
      <c r="J223" t="str">
        <f>INDEX(L:L,MATCH(Таблиця91[[#This Row],[Item]],M:M,0),1)</f>
        <v>Bards' Emporium</v>
      </c>
      <c r="L223" t="s">
        <v>18800</v>
      </c>
      <c r="M223" s="1" t="s">
        <v>19134</v>
      </c>
      <c r="N223" s="1"/>
      <c r="O223" s="1">
        <v>4</v>
      </c>
      <c r="P223" s="1"/>
      <c r="Q223" s="26"/>
      <c r="R223" s="276">
        <f t="shared" si="19"/>
        <v>0</v>
      </c>
      <c r="AG223" s="407" t="s">
        <v>19816</v>
      </c>
      <c r="AH223" s="408" t="s">
        <v>18283</v>
      </c>
      <c r="AI223" s="409">
        <v>10</v>
      </c>
      <c r="AJ223" s="548" t="s">
        <v>19464</v>
      </c>
    </row>
    <row r="224" spans="1:36">
      <c r="A224" s="889" t="s">
        <v>19144</v>
      </c>
      <c r="B224" s="890" t="s">
        <v>21850</v>
      </c>
      <c r="C224" s="891" t="s">
        <v>29296</v>
      </c>
      <c r="D224" s="885" t="str">
        <f t="shared" si="15"/>
        <v>gp</v>
      </c>
      <c r="E224" s="885" t="str">
        <f t="shared" si="16"/>
        <v>6</v>
      </c>
      <c r="F224" s="885">
        <f t="shared" si="17"/>
        <v>1</v>
      </c>
      <c r="G224" s="885">
        <f t="shared" si="18"/>
        <v>6</v>
      </c>
      <c r="H224" s="885" t="s">
        <v>18800</v>
      </c>
      <c r="J224" t="str">
        <f>INDEX(L:L,MATCH(Таблиця91[[#This Row],[Item]],M:M,0),1)</f>
        <v>Bards' Emporium</v>
      </c>
      <c r="L224" t="s">
        <v>18800</v>
      </c>
      <c r="M224" s="1" t="s">
        <v>19136</v>
      </c>
      <c r="N224" s="1"/>
      <c r="O224" s="1">
        <v>6</v>
      </c>
      <c r="P224" s="1"/>
      <c r="Q224" s="26"/>
      <c r="R224" s="276">
        <f t="shared" si="19"/>
        <v>0</v>
      </c>
      <c r="AG224" s="404" t="s">
        <v>19817</v>
      </c>
      <c r="AH224" s="405" t="s">
        <v>18321</v>
      </c>
      <c r="AI224" s="406">
        <v>10</v>
      </c>
      <c r="AJ224" s="548" t="s">
        <v>19464</v>
      </c>
    </row>
    <row r="225" spans="1:36">
      <c r="A225" s="889" t="s">
        <v>19145</v>
      </c>
      <c r="B225" s="890" t="s">
        <v>21850</v>
      </c>
      <c r="C225" s="891" t="s">
        <v>29296</v>
      </c>
      <c r="D225" s="885" t="str">
        <f t="shared" si="15"/>
        <v>gp</v>
      </c>
      <c r="E225" s="885" t="str">
        <f t="shared" si="16"/>
        <v>6</v>
      </c>
      <c r="F225" s="885">
        <f t="shared" si="17"/>
        <v>1</v>
      </c>
      <c r="G225" s="885">
        <f t="shared" si="18"/>
        <v>6</v>
      </c>
      <c r="H225" s="885" t="s">
        <v>18800</v>
      </c>
      <c r="J225" t="str">
        <f>INDEX(L:L,MATCH(Таблиця91[[#This Row],[Item]],M:M,0),1)</f>
        <v>Bards' Emporium</v>
      </c>
      <c r="L225" t="s">
        <v>18800</v>
      </c>
      <c r="M225" s="1" t="s">
        <v>19138</v>
      </c>
      <c r="N225" s="1"/>
      <c r="O225" s="1">
        <v>2</v>
      </c>
      <c r="P225" s="1"/>
      <c r="Q225" s="26"/>
      <c r="R225" s="276">
        <f t="shared" si="19"/>
        <v>0</v>
      </c>
      <c r="AG225" s="407" t="s">
        <v>19482</v>
      </c>
      <c r="AH225" s="408" t="s">
        <v>21885</v>
      </c>
      <c r="AI225" s="409" t="s">
        <v>19818</v>
      </c>
      <c r="AJ225" s="548" t="s">
        <v>19464</v>
      </c>
    </row>
    <row r="226" spans="1:36">
      <c r="A226" s="889" t="s">
        <v>19146</v>
      </c>
      <c r="B226" s="890" t="s">
        <v>21843</v>
      </c>
      <c r="C226" s="891" t="s">
        <v>29296</v>
      </c>
      <c r="D226" s="885" t="str">
        <f t="shared" si="15"/>
        <v>gp</v>
      </c>
      <c r="E226" s="885" t="str">
        <f t="shared" si="16"/>
        <v>7</v>
      </c>
      <c r="F226" s="885">
        <f t="shared" si="17"/>
        <v>1</v>
      </c>
      <c r="G226" s="885">
        <f t="shared" si="18"/>
        <v>7</v>
      </c>
      <c r="H226" s="885" t="s">
        <v>18800</v>
      </c>
      <c r="J226" t="str">
        <f>INDEX(L:L,MATCH(Таблиця91[[#This Row],[Item]],M:M,0),1)</f>
        <v>Bards' Emporium</v>
      </c>
      <c r="L226" t="s">
        <v>18800</v>
      </c>
      <c r="M226" s="1" t="s">
        <v>19140</v>
      </c>
      <c r="N226" s="1"/>
      <c r="O226" s="1">
        <v>8</v>
      </c>
      <c r="P226" s="1"/>
      <c r="Q226" s="26"/>
      <c r="R226" s="276">
        <f t="shared" si="19"/>
        <v>0</v>
      </c>
      <c r="AG226" s="404" t="s">
        <v>19819</v>
      </c>
      <c r="AH226" s="405" t="s">
        <v>18321</v>
      </c>
      <c r="AI226" s="406">
        <v>5</v>
      </c>
      <c r="AJ226" s="548" t="s">
        <v>19464</v>
      </c>
    </row>
    <row r="227" spans="1:36">
      <c r="A227" s="889" t="s">
        <v>19147</v>
      </c>
      <c r="B227" s="890" t="s">
        <v>14451</v>
      </c>
      <c r="C227" s="891" t="s">
        <v>29296</v>
      </c>
      <c r="D227" s="885" t="str">
        <f t="shared" si="15"/>
        <v>gp</v>
      </c>
      <c r="E227" s="885" t="str">
        <f t="shared" si="16"/>
        <v>20</v>
      </c>
      <c r="F227" s="885">
        <f t="shared" si="17"/>
        <v>1</v>
      </c>
      <c r="G227" s="885">
        <f t="shared" si="18"/>
        <v>20</v>
      </c>
      <c r="H227" s="885" t="s">
        <v>18800</v>
      </c>
      <c r="J227" t="str">
        <f>INDEX(L:L,MATCH(Таблиця91[[#This Row],[Item]],M:M,0),1)</f>
        <v>Bards' Emporium</v>
      </c>
      <c r="L227" t="s">
        <v>18800</v>
      </c>
      <c r="M227" s="1" t="s">
        <v>19141</v>
      </c>
      <c r="N227" s="1"/>
      <c r="O227" s="1">
        <v>3</v>
      </c>
      <c r="P227" s="1"/>
      <c r="Q227" s="26"/>
      <c r="R227" s="276">
        <f t="shared" si="19"/>
        <v>0</v>
      </c>
      <c r="AG227" s="407" t="s">
        <v>19820</v>
      </c>
      <c r="AH227" s="408" t="s">
        <v>18321</v>
      </c>
      <c r="AI227" s="409">
        <v>5</v>
      </c>
      <c r="AJ227" s="548" t="s">
        <v>19464</v>
      </c>
    </row>
    <row r="228" spans="1:36">
      <c r="A228" s="889" t="s">
        <v>19148</v>
      </c>
      <c r="B228" s="890" t="s">
        <v>14394</v>
      </c>
      <c r="C228" s="891" t="s">
        <v>29296</v>
      </c>
      <c r="D228" s="885" t="str">
        <f t="shared" si="15"/>
        <v>gp</v>
      </c>
      <c r="E228" s="885" t="str">
        <f t="shared" si="16"/>
        <v>35</v>
      </c>
      <c r="F228" s="885">
        <f t="shared" si="17"/>
        <v>1</v>
      </c>
      <c r="G228" s="885">
        <f t="shared" si="18"/>
        <v>35</v>
      </c>
      <c r="H228" s="885" t="s">
        <v>18800</v>
      </c>
      <c r="J228" t="str">
        <f>INDEX(L:L,MATCH(Таблиця91[[#This Row],[Item]],M:M,0),1)</f>
        <v>Bards' Emporium</v>
      </c>
      <c r="L228" t="s">
        <v>18800</v>
      </c>
      <c r="M228" s="1" t="s">
        <v>19142</v>
      </c>
      <c r="N228" s="1"/>
      <c r="O228" s="1">
        <v>12</v>
      </c>
      <c r="P228" s="1"/>
      <c r="Q228" s="26"/>
      <c r="R228" s="276">
        <f t="shared" si="19"/>
        <v>0</v>
      </c>
      <c r="AG228" s="404" t="s">
        <v>19821</v>
      </c>
      <c r="AH228" s="405" t="s">
        <v>21946</v>
      </c>
      <c r="AI228" s="406" t="s">
        <v>19822</v>
      </c>
      <c r="AJ228" s="548" t="s">
        <v>19464</v>
      </c>
    </row>
    <row r="229" spans="1:36">
      <c r="A229" s="889" t="s">
        <v>19150</v>
      </c>
      <c r="B229" s="890" t="s">
        <v>18782</v>
      </c>
      <c r="C229" s="891" t="s">
        <v>29296</v>
      </c>
      <c r="D229" s="885" t="str">
        <f t="shared" si="15"/>
        <v>gp</v>
      </c>
      <c r="E229" s="885" t="str">
        <f t="shared" si="16"/>
        <v>75</v>
      </c>
      <c r="F229" s="885">
        <f t="shared" si="17"/>
        <v>1</v>
      </c>
      <c r="G229" s="885">
        <f t="shared" si="18"/>
        <v>75</v>
      </c>
      <c r="H229" s="885" t="s">
        <v>18800</v>
      </c>
      <c r="J229" t="str">
        <f>INDEX(L:L,MATCH(Таблиця91[[#This Row],[Item]],M:M,0),1)</f>
        <v>Bards' Emporium</v>
      </c>
      <c r="L229" t="s">
        <v>18800</v>
      </c>
      <c r="M229" s="1" t="s">
        <v>19143</v>
      </c>
      <c r="N229" s="1"/>
      <c r="O229" s="1">
        <v>4</v>
      </c>
      <c r="P229" s="1"/>
      <c r="Q229" s="26"/>
      <c r="R229" s="276">
        <f t="shared" si="19"/>
        <v>0</v>
      </c>
      <c r="AG229" s="407" t="s">
        <v>19823</v>
      </c>
      <c r="AH229" s="408" t="s">
        <v>21836</v>
      </c>
      <c r="AI229" s="409" t="s">
        <v>19822</v>
      </c>
      <c r="AJ229" s="548" t="s">
        <v>19464</v>
      </c>
    </row>
    <row r="230" spans="1:36">
      <c r="A230" s="889" t="s">
        <v>19153</v>
      </c>
      <c r="B230" s="890" t="s">
        <v>18402</v>
      </c>
      <c r="C230" s="891" t="s">
        <v>29296</v>
      </c>
      <c r="D230" s="885" t="str">
        <f t="shared" si="15"/>
        <v>gp</v>
      </c>
      <c r="E230" s="885" t="str">
        <f t="shared" si="16"/>
        <v>250</v>
      </c>
      <c r="F230" s="885">
        <f t="shared" si="17"/>
        <v>1</v>
      </c>
      <c r="G230" s="885">
        <f t="shared" si="18"/>
        <v>250</v>
      </c>
      <c r="H230" s="885" t="s">
        <v>18800</v>
      </c>
      <c r="J230" t="str">
        <f>INDEX(L:L,MATCH(Таблиця91[[#This Row],[Item]],M:M,0),1)</f>
        <v>Bards' Emporium</v>
      </c>
      <c r="L230" t="s">
        <v>18800</v>
      </c>
      <c r="M230" s="1" t="s">
        <v>19144</v>
      </c>
      <c r="N230" s="1"/>
      <c r="O230" s="1">
        <v>6</v>
      </c>
      <c r="P230" s="1"/>
      <c r="Q230" s="26"/>
      <c r="R230" s="276">
        <f t="shared" si="19"/>
        <v>0</v>
      </c>
      <c r="AG230" s="404" t="s">
        <v>19824</v>
      </c>
      <c r="AH230" s="405" t="s">
        <v>14081</v>
      </c>
      <c r="AI230" s="406" t="s">
        <v>19406</v>
      </c>
      <c r="AJ230" s="548" t="s">
        <v>19464</v>
      </c>
    </row>
    <row r="231" spans="1:36">
      <c r="A231" s="889" t="s">
        <v>19156</v>
      </c>
      <c r="B231" s="890" t="s">
        <v>18373</v>
      </c>
      <c r="C231" s="891" t="s">
        <v>29296</v>
      </c>
      <c r="D231" s="885" t="str">
        <f t="shared" si="15"/>
        <v>gp</v>
      </c>
      <c r="E231" s="885" t="str">
        <f t="shared" si="16"/>
        <v>120</v>
      </c>
      <c r="F231" s="885">
        <f t="shared" si="17"/>
        <v>1</v>
      </c>
      <c r="G231" s="885">
        <f t="shared" si="18"/>
        <v>120</v>
      </c>
      <c r="H231" s="885" t="s">
        <v>18800</v>
      </c>
      <c r="J231" t="str">
        <f>INDEX(L:L,MATCH(Таблиця91[[#This Row],[Item]],M:M,0),1)</f>
        <v>Bards' Emporium</v>
      </c>
      <c r="L231" t="s">
        <v>18800</v>
      </c>
      <c r="M231" s="1" t="s">
        <v>19145</v>
      </c>
      <c r="N231" s="1"/>
      <c r="O231" s="1">
        <v>6</v>
      </c>
      <c r="P231" s="1"/>
      <c r="Q231" s="26"/>
      <c r="R231" s="276">
        <f t="shared" si="19"/>
        <v>0</v>
      </c>
      <c r="AG231" s="407" t="s">
        <v>19825</v>
      </c>
      <c r="AH231" s="408" t="s">
        <v>21946</v>
      </c>
      <c r="AI231" s="409" t="s">
        <v>19406</v>
      </c>
      <c r="AJ231" s="548" t="s">
        <v>19464</v>
      </c>
    </row>
    <row r="232" spans="1:36">
      <c r="A232" s="889" t="s">
        <v>19158</v>
      </c>
      <c r="B232" s="890" t="s">
        <v>21862</v>
      </c>
      <c r="C232" s="891" t="s">
        <v>29296</v>
      </c>
      <c r="D232" s="885" t="str">
        <f t="shared" si="15"/>
        <v>gp</v>
      </c>
      <c r="E232" s="885" t="str">
        <f t="shared" si="16"/>
        <v>22</v>
      </c>
      <c r="F232" s="885">
        <f t="shared" si="17"/>
        <v>1</v>
      </c>
      <c r="G232" s="885">
        <f t="shared" si="18"/>
        <v>22</v>
      </c>
      <c r="H232" s="885" t="s">
        <v>18800</v>
      </c>
      <c r="J232" t="str">
        <f>INDEX(L:L,MATCH(Таблиця91[[#This Row],[Item]],M:M,0),1)</f>
        <v>Bards' Emporium</v>
      </c>
      <c r="L232" t="s">
        <v>18800</v>
      </c>
      <c r="M232" s="1" t="s">
        <v>19146</v>
      </c>
      <c r="N232" s="1"/>
      <c r="O232" s="1">
        <v>7</v>
      </c>
      <c r="P232" s="1"/>
      <c r="Q232" s="26"/>
      <c r="R232" s="276">
        <f t="shared" si="19"/>
        <v>0</v>
      </c>
      <c r="AG232" s="404" t="s">
        <v>19826</v>
      </c>
      <c r="AH232" s="405" t="s">
        <v>18321</v>
      </c>
      <c r="AI232" s="406" t="s">
        <v>19406</v>
      </c>
      <c r="AJ232" s="548" t="s">
        <v>19464</v>
      </c>
    </row>
    <row r="233" spans="1:36">
      <c r="A233" s="889" t="s">
        <v>19161</v>
      </c>
      <c r="B233" s="890" t="s">
        <v>14263</v>
      </c>
      <c r="C233" s="891" t="s">
        <v>29296</v>
      </c>
      <c r="D233" s="885" t="str">
        <f t="shared" si="15"/>
        <v>gp</v>
      </c>
      <c r="E233" s="885" t="str">
        <f t="shared" si="16"/>
        <v>15</v>
      </c>
      <c r="F233" s="885">
        <f t="shared" si="17"/>
        <v>1</v>
      </c>
      <c r="G233" s="885">
        <f t="shared" si="18"/>
        <v>15</v>
      </c>
      <c r="H233" s="885" t="s">
        <v>18800</v>
      </c>
      <c r="J233" t="str">
        <f>INDEX(L:L,MATCH(Таблиця91[[#This Row],[Item]],M:M,0),1)</f>
        <v>Bards' Emporium</v>
      </c>
      <c r="L233" t="s">
        <v>18800</v>
      </c>
      <c r="M233" s="1" t="s">
        <v>19147</v>
      </c>
      <c r="N233" s="1"/>
      <c r="O233" s="1">
        <v>20</v>
      </c>
      <c r="P233" s="1"/>
      <c r="Q233" s="26"/>
      <c r="R233" s="276">
        <f t="shared" si="19"/>
        <v>0</v>
      </c>
      <c r="AG233" s="407" t="s">
        <v>19827</v>
      </c>
      <c r="AH233" s="408" t="s">
        <v>21836</v>
      </c>
      <c r="AI233" s="409" t="s">
        <v>19406</v>
      </c>
      <c r="AJ233" s="548" t="s">
        <v>19464</v>
      </c>
    </row>
    <row r="234" spans="1:36">
      <c r="A234" s="889" t="s">
        <v>19164</v>
      </c>
      <c r="B234" s="890" t="s">
        <v>14263</v>
      </c>
      <c r="C234" s="891" t="s">
        <v>29296</v>
      </c>
      <c r="D234" s="885" t="str">
        <f t="shared" si="15"/>
        <v>gp</v>
      </c>
      <c r="E234" s="885" t="str">
        <f t="shared" si="16"/>
        <v>15</v>
      </c>
      <c r="F234" s="885">
        <f t="shared" si="17"/>
        <v>1</v>
      </c>
      <c r="G234" s="885">
        <f t="shared" si="18"/>
        <v>15</v>
      </c>
      <c r="H234" s="885" t="s">
        <v>18800</v>
      </c>
      <c r="J234" t="str">
        <f>INDEX(L:L,MATCH(Таблиця91[[#This Row],[Item]],M:M,0),1)</f>
        <v>Bards' Emporium</v>
      </c>
      <c r="L234" t="s">
        <v>18800</v>
      </c>
      <c r="M234" s="1" t="s">
        <v>19148</v>
      </c>
      <c r="N234" s="1"/>
      <c r="O234" s="1">
        <v>35</v>
      </c>
      <c r="P234" s="1"/>
      <c r="Q234" s="26"/>
      <c r="R234" s="276">
        <f t="shared" si="19"/>
        <v>0</v>
      </c>
      <c r="AG234" s="404" t="s">
        <v>19828</v>
      </c>
      <c r="AH234" s="405" t="s">
        <v>21836</v>
      </c>
      <c r="AI234" s="406" t="s">
        <v>19818</v>
      </c>
      <c r="AJ234" s="548" t="s">
        <v>19464</v>
      </c>
    </row>
    <row r="235" spans="1:36">
      <c r="A235" s="889" t="s">
        <v>19166</v>
      </c>
      <c r="B235" s="890" t="s">
        <v>21850</v>
      </c>
      <c r="C235" s="891" t="s">
        <v>29296</v>
      </c>
      <c r="D235" s="885" t="str">
        <f t="shared" si="15"/>
        <v>gp</v>
      </c>
      <c r="E235" s="885" t="str">
        <f t="shared" si="16"/>
        <v>6</v>
      </c>
      <c r="F235" s="885">
        <f t="shared" si="17"/>
        <v>1</v>
      </c>
      <c r="G235" s="885">
        <f t="shared" si="18"/>
        <v>6</v>
      </c>
      <c r="H235" s="885" t="s">
        <v>18800</v>
      </c>
      <c r="J235" t="str">
        <f>INDEX(L:L,MATCH(Таблиця91[[#This Row],[Item]],M:M,0),1)</f>
        <v>Bards' Emporium</v>
      </c>
      <c r="L235" t="s">
        <v>18800</v>
      </c>
      <c r="M235" s="1" t="s">
        <v>19150</v>
      </c>
      <c r="N235" s="1"/>
      <c r="O235" s="1">
        <v>75</v>
      </c>
      <c r="P235" s="1"/>
      <c r="Q235" s="26"/>
      <c r="R235" s="276">
        <f t="shared" si="19"/>
        <v>0</v>
      </c>
      <c r="AG235" s="407" t="s">
        <v>19829</v>
      </c>
      <c r="AH235" s="408" t="s">
        <v>21885</v>
      </c>
      <c r="AI235" s="409">
        <v>42</v>
      </c>
      <c r="AJ235" s="548" t="s">
        <v>19464</v>
      </c>
    </row>
    <row r="236" spans="1:36">
      <c r="A236" s="889" t="s">
        <v>19169</v>
      </c>
      <c r="B236" s="890" t="s">
        <v>14117</v>
      </c>
      <c r="C236" s="891" t="s">
        <v>29296</v>
      </c>
      <c r="D236" s="885" t="str">
        <f t="shared" si="15"/>
        <v>gp</v>
      </c>
      <c r="E236" s="885" t="str">
        <f t="shared" si="16"/>
        <v>25</v>
      </c>
      <c r="F236" s="885">
        <f t="shared" si="17"/>
        <v>1</v>
      </c>
      <c r="G236" s="885">
        <f t="shared" si="18"/>
        <v>25</v>
      </c>
      <c r="H236" s="885" t="s">
        <v>18800</v>
      </c>
      <c r="J236" t="str">
        <f>INDEX(L:L,MATCH(Таблиця91[[#This Row],[Item]],M:M,0),1)</f>
        <v>Bards' Emporium</v>
      </c>
      <c r="L236" t="s">
        <v>18800</v>
      </c>
      <c r="M236" s="1" t="s">
        <v>19153</v>
      </c>
      <c r="N236" s="1"/>
      <c r="O236" s="1">
        <v>250</v>
      </c>
      <c r="P236" s="1"/>
      <c r="Q236" s="26"/>
      <c r="R236" s="276">
        <f t="shared" si="19"/>
        <v>0</v>
      </c>
      <c r="AG236" s="404" t="s">
        <v>19830</v>
      </c>
      <c r="AH236" s="405" t="s">
        <v>18321</v>
      </c>
      <c r="AI236" s="406">
        <v>10</v>
      </c>
      <c r="AJ236" s="548" t="s">
        <v>19464</v>
      </c>
    </row>
    <row r="237" spans="1:36">
      <c r="A237" s="889" t="s">
        <v>19171</v>
      </c>
      <c r="B237" s="890" t="s">
        <v>14220</v>
      </c>
      <c r="C237" s="891" t="s">
        <v>29296</v>
      </c>
      <c r="D237" s="885" t="str">
        <f t="shared" si="15"/>
        <v>gp</v>
      </c>
      <c r="E237" s="885" t="str">
        <f t="shared" si="16"/>
        <v>40</v>
      </c>
      <c r="F237" s="885">
        <f t="shared" si="17"/>
        <v>1</v>
      </c>
      <c r="G237" s="885">
        <f t="shared" si="18"/>
        <v>40</v>
      </c>
      <c r="H237" s="885" t="s">
        <v>18800</v>
      </c>
      <c r="J237" t="str">
        <f>INDEX(L:L,MATCH(Таблиця91[[#This Row],[Item]],M:M,0),1)</f>
        <v>Bards' Emporium</v>
      </c>
      <c r="L237" t="s">
        <v>18800</v>
      </c>
      <c r="M237" s="1" t="s">
        <v>19156</v>
      </c>
      <c r="N237" s="1"/>
      <c r="O237" s="1">
        <v>120</v>
      </c>
      <c r="P237" s="1"/>
      <c r="Q237" s="26"/>
      <c r="R237" s="276">
        <f t="shared" si="19"/>
        <v>0</v>
      </c>
      <c r="AG237" s="407" t="s">
        <v>19831</v>
      </c>
      <c r="AH237" s="408" t="s">
        <v>21885</v>
      </c>
      <c r="AI237" s="409">
        <v>52</v>
      </c>
      <c r="AJ237" s="548" t="s">
        <v>19464</v>
      </c>
    </row>
    <row r="238" spans="1:36">
      <c r="A238" s="892" t="s">
        <v>19173</v>
      </c>
      <c r="B238" s="893" t="s">
        <v>22049</v>
      </c>
      <c r="C238" s="894" t="s">
        <v>29296</v>
      </c>
      <c r="D238" s="885" t="str">
        <f t="shared" si="15"/>
        <v>gp</v>
      </c>
      <c r="E238" s="885" t="str">
        <f t="shared" si="16"/>
        <v>95</v>
      </c>
      <c r="F238" s="885">
        <f t="shared" si="17"/>
        <v>1</v>
      </c>
      <c r="G238" s="885">
        <f t="shared" si="18"/>
        <v>95</v>
      </c>
      <c r="H238" s="885" t="s">
        <v>18800</v>
      </c>
      <c r="J238" t="str">
        <f>INDEX(L:L,MATCH(Таблиця91[[#This Row],[Item]],M:M,0),1)</f>
        <v>Bards' Emporium</v>
      </c>
      <c r="L238" t="s">
        <v>18800</v>
      </c>
      <c r="M238" s="1" t="s">
        <v>19158</v>
      </c>
      <c r="N238" s="1"/>
      <c r="O238" s="1">
        <v>22</v>
      </c>
      <c r="P238" s="1"/>
      <c r="Q238" s="26"/>
      <c r="R238" s="276">
        <f t="shared" si="19"/>
        <v>0</v>
      </c>
      <c r="AG238" s="404" t="s">
        <v>19832</v>
      </c>
      <c r="AH238" s="405" t="s">
        <v>22018</v>
      </c>
      <c r="AI238" s="406">
        <v>16</v>
      </c>
      <c r="AJ238" s="548" t="s">
        <v>19464</v>
      </c>
    </row>
    <row r="239" spans="1:36">
      <c r="A239" s="886" t="s">
        <v>19178</v>
      </c>
      <c r="B239" s="887" t="s">
        <v>21846</v>
      </c>
      <c r="C239" s="888" t="s">
        <v>29296</v>
      </c>
      <c r="D239" s="885" t="str">
        <f t="shared" si="15"/>
        <v>gp</v>
      </c>
      <c r="E239" s="885" t="str">
        <f t="shared" si="16"/>
        <v>4</v>
      </c>
      <c r="F239" s="885">
        <f t="shared" si="17"/>
        <v>1</v>
      </c>
      <c r="G239" s="885">
        <f t="shared" si="18"/>
        <v>4</v>
      </c>
      <c r="H239" s="885" t="s">
        <v>18208</v>
      </c>
      <c r="J239" t="str">
        <f>INDEX(L:L,MATCH(Таблиця91[[#This Row],[Item]],M:M,0),1)</f>
        <v>ITEMS</v>
      </c>
      <c r="L239" t="s">
        <v>18800</v>
      </c>
      <c r="M239" s="1" t="s">
        <v>19161</v>
      </c>
      <c r="N239" s="1"/>
      <c r="O239" s="1">
        <v>15</v>
      </c>
      <c r="P239" s="1"/>
      <c r="Q239" s="26"/>
      <c r="R239" s="276">
        <f t="shared" si="19"/>
        <v>0</v>
      </c>
      <c r="AG239" s="407" t="s">
        <v>19833</v>
      </c>
      <c r="AH239" s="408" t="s">
        <v>22022</v>
      </c>
      <c r="AI239" s="409" t="s">
        <v>19818</v>
      </c>
      <c r="AJ239" s="548" t="s">
        <v>19464</v>
      </c>
    </row>
    <row r="240" spans="1:36">
      <c r="A240" s="889" t="s">
        <v>19183</v>
      </c>
      <c r="B240" s="890" t="s">
        <v>18319</v>
      </c>
      <c r="C240" s="891" t="s">
        <v>29296</v>
      </c>
      <c r="D240" s="885" t="str">
        <f t="shared" si="15"/>
        <v>sp</v>
      </c>
      <c r="E240" s="885" t="str">
        <f t="shared" si="16"/>
        <v>4</v>
      </c>
      <c r="F240" s="885">
        <f t="shared" si="17"/>
        <v>0.1</v>
      </c>
      <c r="G240" s="885">
        <f t="shared" si="18"/>
        <v>0.4</v>
      </c>
      <c r="H240" s="885" t="s">
        <v>18208</v>
      </c>
      <c r="J240" t="str">
        <f>INDEX(L:L,MATCH(Таблиця91[[#This Row],[Item]],M:M,0),1)</f>
        <v>ITEMS</v>
      </c>
      <c r="L240" t="s">
        <v>18800</v>
      </c>
      <c r="M240" s="1" t="s">
        <v>19164</v>
      </c>
      <c r="N240" s="1"/>
      <c r="O240" s="1">
        <v>15</v>
      </c>
      <c r="P240" s="1"/>
      <c r="Q240" s="26"/>
      <c r="R240" s="276">
        <f t="shared" si="19"/>
        <v>0</v>
      </c>
      <c r="AG240" s="404" t="s">
        <v>19834</v>
      </c>
      <c r="AH240" s="405" t="s">
        <v>18321</v>
      </c>
      <c r="AI240" s="406" t="s">
        <v>19432</v>
      </c>
      <c r="AJ240" s="548" t="s">
        <v>19464</v>
      </c>
    </row>
    <row r="241" spans="1:36">
      <c r="A241" s="889" t="s">
        <v>19186</v>
      </c>
      <c r="B241" s="890" t="s">
        <v>22023</v>
      </c>
      <c r="C241" s="891" t="s">
        <v>29296</v>
      </c>
      <c r="D241" s="885" t="str">
        <f t="shared" si="15"/>
        <v>sp</v>
      </c>
      <c r="E241" s="885" t="str">
        <f t="shared" si="16"/>
        <v>14</v>
      </c>
      <c r="F241" s="885">
        <f t="shared" si="17"/>
        <v>0.1</v>
      </c>
      <c r="G241" s="885">
        <f t="shared" si="18"/>
        <v>1.4000000000000001</v>
      </c>
      <c r="H241" s="885" t="s">
        <v>18208</v>
      </c>
      <c r="J241" t="str">
        <f>INDEX(L:L,MATCH(Таблиця91[[#This Row],[Item]],M:M,0),1)</f>
        <v>ITEMS</v>
      </c>
      <c r="L241" t="s">
        <v>18800</v>
      </c>
      <c r="M241" s="1" t="s">
        <v>19166</v>
      </c>
      <c r="N241" s="1"/>
      <c r="O241" s="1">
        <v>6</v>
      </c>
      <c r="P241" s="1"/>
      <c r="Q241" s="26"/>
      <c r="R241" s="276">
        <f t="shared" si="19"/>
        <v>0</v>
      </c>
      <c r="AG241" s="407" t="s">
        <v>19579</v>
      </c>
      <c r="AH241" s="408" t="s">
        <v>18319</v>
      </c>
      <c r="AI241" s="409" t="s">
        <v>19361</v>
      </c>
      <c r="AJ241" s="548" t="s">
        <v>19464</v>
      </c>
    </row>
    <row r="242" spans="1:36">
      <c r="A242" s="889" t="s">
        <v>19189</v>
      </c>
      <c r="B242" s="890" t="s">
        <v>21879</v>
      </c>
      <c r="C242" s="891" t="s">
        <v>29296</v>
      </c>
      <c r="D242" s="885" t="str">
        <f t="shared" si="15"/>
        <v>gp</v>
      </c>
      <c r="E242" s="885" t="str">
        <f t="shared" si="16"/>
        <v>8</v>
      </c>
      <c r="F242" s="885">
        <f t="shared" si="17"/>
        <v>1</v>
      </c>
      <c r="G242" s="885">
        <f t="shared" si="18"/>
        <v>8</v>
      </c>
      <c r="H242" s="885" t="s">
        <v>18208</v>
      </c>
      <c r="J242" t="str">
        <f>INDEX(L:L,MATCH(Таблиця91[[#This Row],[Item]],M:M,0),1)</f>
        <v>ITEMS</v>
      </c>
      <c r="L242" t="s">
        <v>18800</v>
      </c>
      <c r="M242" s="1" t="s">
        <v>19169</v>
      </c>
      <c r="N242" s="1"/>
      <c r="O242" s="1">
        <v>25</v>
      </c>
      <c r="P242" s="1"/>
      <c r="Q242" s="26"/>
      <c r="R242" s="276">
        <f t="shared" si="19"/>
        <v>0</v>
      </c>
      <c r="AG242" s="404" t="s">
        <v>19835</v>
      </c>
      <c r="AH242" s="405" t="s">
        <v>18283</v>
      </c>
      <c r="AI242" s="406" t="s">
        <v>19347</v>
      </c>
      <c r="AJ242" s="548" t="s">
        <v>19464</v>
      </c>
    </row>
    <row r="243" spans="1:36">
      <c r="A243" s="889" t="s">
        <v>19192</v>
      </c>
      <c r="B243" s="890" t="s">
        <v>21973</v>
      </c>
      <c r="C243" s="891" t="s">
        <v>29296</v>
      </c>
      <c r="D243" s="885" t="str">
        <f t="shared" si="15"/>
        <v>gp</v>
      </c>
      <c r="E243" s="885" t="str">
        <f t="shared" si="16"/>
        <v>12</v>
      </c>
      <c r="F243" s="885">
        <f t="shared" si="17"/>
        <v>1</v>
      </c>
      <c r="G243" s="885">
        <f t="shared" si="18"/>
        <v>12</v>
      </c>
      <c r="H243" s="885" t="s">
        <v>18208</v>
      </c>
      <c r="J243" t="str">
        <f>INDEX(L:L,MATCH(Таблиця91[[#This Row],[Item]],M:M,0),1)</f>
        <v>ITEMS</v>
      </c>
      <c r="L243" t="s">
        <v>18800</v>
      </c>
      <c r="M243" s="1" t="s">
        <v>19171</v>
      </c>
      <c r="N243" s="1"/>
      <c r="O243" s="1">
        <v>40</v>
      </c>
      <c r="P243" s="1"/>
      <c r="Q243" s="26"/>
      <c r="R243" s="276">
        <f t="shared" si="19"/>
        <v>0</v>
      </c>
      <c r="AG243" s="407" t="s">
        <v>19836</v>
      </c>
      <c r="AH243" s="408" t="s">
        <v>22007</v>
      </c>
      <c r="AI243" s="409" t="s">
        <v>19818</v>
      </c>
      <c r="AJ243" s="548" t="s">
        <v>19464</v>
      </c>
    </row>
    <row r="244" spans="1:36">
      <c r="A244" s="889" t="s">
        <v>19194</v>
      </c>
      <c r="B244" s="890" t="s">
        <v>21894</v>
      </c>
      <c r="C244" s="891" t="s">
        <v>29296</v>
      </c>
      <c r="D244" s="885" t="str">
        <f t="shared" si="15"/>
        <v>gp</v>
      </c>
      <c r="E244" s="885" t="str">
        <f t="shared" si="16"/>
        <v>16</v>
      </c>
      <c r="F244" s="885">
        <f t="shared" si="17"/>
        <v>1</v>
      </c>
      <c r="G244" s="885">
        <f t="shared" si="18"/>
        <v>16</v>
      </c>
      <c r="H244" s="885" t="s">
        <v>18208</v>
      </c>
      <c r="J244" t="str">
        <f>INDEX(L:L,MATCH(Таблиця91[[#This Row],[Item]],M:M,0),1)</f>
        <v>ITEMS</v>
      </c>
      <c r="L244" t="s">
        <v>18800</v>
      </c>
      <c r="M244" s="1" t="s">
        <v>19173</v>
      </c>
      <c r="N244" s="1"/>
      <c r="O244" s="1">
        <v>95</v>
      </c>
      <c r="P244" s="1"/>
      <c r="Q244" s="26"/>
      <c r="R244" s="276">
        <f t="shared" si="19"/>
        <v>0</v>
      </c>
      <c r="AG244" s="404" t="s">
        <v>19837</v>
      </c>
      <c r="AH244" s="405" t="s">
        <v>21946</v>
      </c>
      <c r="AI244" s="406" t="s">
        <v>19347</v>
      </c>
      <c r="AJ244" s="548" t="s">
        <v>19464</v>
      </c>
    </row>
    <row r="245" spans="1:36">
      <c r="A245" s="889" t="s">
        <v>19199</v>
      </c>
      <c r="B245" s="890" t="s">
        <v>14451</v>
      </c>
      <c r="C245" s="891" t="s">
        <v>29296</v>
      </c>
      <c r="D245" s="885" t="str">
        <f t="shared" si="15"/>
        <v>gp</v>
      </c>
      <c r="E245" s="885" t="str">
        <f t="shared" si="16"/>
        <v>20</v>
      </c>
      <c r="F245" s="885">
        <f t="shared" si="17"/>
        <v>1</v>
      </c>
      <c r="G245" s="885">
        <f t="shared" si="18"/>
        <v>20</v>
      </c>
      <c r="H245" s="885" t="s">
        <v>18208</v>
      </c>
      <c r="J245" t="str">
        <f>INDEX(L:L,MATCH(Таблиця91[[#This Row],[Item]],M:M,0),1)</f>
        <v>ITEMS</v>
      </c>
      <c r="L245" t="s">
        <v>18800</v>
      </c>
      <c r="M245" s="1" t="s">
        <v>18796</v>
      </c>
      <c r="N245" s="1"/>
      <c r="O245" s="1"/>
      <c r="P245" s="1"/>
      <c r="Q245" s="26"/>
      <c r="R245" s="276">
        <f t="shared" si="19"/>
        <v>0</v>
      </c>
      <c r="AG245" s="407" t="s">
        <v>19838</v>
      </c>
      <c r="AH245" s="408" t="s">
        <v>14081</v>
      </c>
      <c r="AI245" s="409" t="s">
        <v>19358</v>
      </c>
      <c r="AJ245" s="548" t="s">
        <v>19464</v>
      </c>
    </row>
    <row r="246" spans="1:36">
      <c r="A246" s="889" t="s">
        <v>19202</v>
      </c>
      <c r="B246" s="890" t="s">
        <v>21974</v>
      </c>
      <c r="C246" s="891" t="s">
        <v>29296</v>
      </c>
      <c r="D246" s="885" t="str">
        <f t="shared" si="15"/>
        <v>gp</v>
      </c>
      <c r="E246" s="885" t="str">
        <f t="shared" si="16"/>
        <v>24</v>
      </c>
      <c r="F246" s="885">
        <f t="shared" si="17"/>
        <v>1</v>
      </c>
      <c r="G246" s="885">
        <f t="shared" si="18"/>
        <v>24</v>
      </c>
      <c r="H246" s="885" t="s">
        <v>18208</v>
      </c>
      <c r="J246" t="str">
        <f>INDEX(L:L,MATCH(Таблиця91[[#This Row],[Item]],M:M,0),1)</f>
        <v>ITEMS</v>
      </c>
      <c r="L246" t="s">
        <v>18208</v>
      </c>
      <c r="M246" s="1" t="s">
        <v>18208</v>
      </c>
      <c r="N246" s="1"/>
      <c r="O246" s="1"/>
      <c r="P246" s="1"/>
      <c r="Q246" s="26"/>
      <c r="R246" s="276">
        <f t="shared" si="19"/>
        <v>0</v>
      </c>
      <c r="AG246" s="404" t="s">
        <v>19839</v>
      </c>
      <c r="AH246" s="405" t="s">
        <v>18451</v>
      </c>
      <c r="AI246" s="406" t="s">
        <v>19406</v>
      </c>
      <c r="AJ246" s="548" t="s">
        <v>19464</v>
      </c>
    </row>
    <row r="247" spans="1:36">
      <c r="A247" s="889" t="s">
        <v>19204</v>
      </c>
      <c r="B247" s="890" t="s">
        <v>14380</v>
      </c>
      <c r="C247" s="891" t="s">
        <v>29296</v>
      </c>
      <c r="D247" s="885" t="str">
        <f t="shared" si="15"/>
        <v>gp</v>
      </c>
      <c r="E247" s="885" t="str">
        <f t="shared" si="16"/>
        <v>10</v>
      </c>
      <c r="F247" s="885">
        <f t="shared" si="17"/>
        <v>1</v>
      </c>
      <c r="G247" s="885">
        <f t="shared" si="18"/>
        <v>10</v>
      </c>
      <c r="H247" s="885" t="s">
        <v>18208</v>
      </c>
      <c r="J247" t="str">
        <f>INDEX(L:L,MATCH(Таблиця91[[#This Row],[Item]],M:M,0),1)</f>
        <v>ITEMS</v>
      </c>
      <c r="L247" t="s">
        <v>18208</v>
      </c>
      <c r="M247" s="1" t="s">
        <v>19178</v>
      </c>
      <c r="N247" s="1"/>
      <c r="O247" s="1">
        <v>4</v>
      </c>
      <c r="P247" s="1"/>
      <c r="Q247" s="26"/>
      <c r="R247" s="276">
        <f t="shared" si="19"/>
        <v>0</v>
      </c>
      <c r="AG247" s="407" t="s">
        <v>19840</v>
      </c>
      <c r="AH247" s="408" t="s">
        <v>18321</v>
      </c>
      <c r="AI247" s="409" t="s">
        <v>19347</v>
      </c>
      <c r="AJ247" s="548" t="s">
        <v>19464</v>
      </c>
    </row>
    <row r="248" spans="1:36">
      <c r="A248" s="889" t="s">
        <v>19207</v>
      </c>
      <c r="B248" s="890" t="s">
        <v>14220</v>
      </c>
      <c r="C248" s="891" t="s">
        <v>19208</v>
      </c>
      <c r="D248" s="885" t="str">
        <f t="shared" si="15"/>
        <v>gp</v>
      </c>
      <c r="E248" s="885" t="str">
        <f t="shared" si="16"/>
        <v>40</v>
      </c>
      <c r="F248" s="885">
        <f t="shared" si="17"/>
        <v>1</v>
      </c>
      <c r="G248" s="885">
        <f t="shared" si="18"/>
        <v>40</v>
      </c>
      <c r="H248" s="885" t="s">
        <v>18208</v>
      </c>
      <c r="J248" t="str">
        <f>INDEX(L:L,MATCH(Таблиця91[[#This Row],[Item]],M:M,0),1)</f>
        <v>ITEMS</v>
      </c>
      <c r="L248" t="s">
        <v>18208</v>
      </c>
      <c r="M248" s="1" t="s">
        <v>19183</v>
      </c>
      <c r="N248" s="1"/>
      <c r="O248" s="1">
        <v>0.4</v>
      </c>
      <c r="P248" s="1"/>
      <c r="Q248" s="26"/>
      <c r="R248" s="276">
        <f t="shared" si="19"/>
        <v>0</v>
      </c>
      <c r="AG248" s="404" t="s">
        <v>19841</v>
      </c>
      <c r="AH248" s="405" t="s">
        <v>18503</v>
      </c>
      <c r="AI248" s="406" t="s">
        <v>19432</v>
      </c>
      <c r="AJ248" s="548" t="s">
        <v>19464</v>
      </c>
    </row>
    <row r="249" spans="1:36">
      <c r="A249" s="889" t="s">
        <v>19210</v>
      </c>
      <c r="B249" s="890" t="s">
        <v>14263</v>
      </c>
      <c r="C249" s="891" t="s">
        <v>18513</v>
      </c>
      <c r="D249" s="885" t="str">
        <f t="shared" si="15"/>
        <v>gp</v>
      </c>
      <c r="E249" s="885" t="str">
        <f t="shared" si="16"/>
        <v>15</v>
      </c>
      <c r="F249" s="885">
        <f t="shared" si="17"/>
        <v>1</v>
      </c>
      <c r="G249" s="885">
        <f t="shared" si="18"/>
        <v>15</v>
      </c>
      <c r="H249" s="885" t="s">
        <v>18208</v>
      </c>
      <c r="J249" t="str">
        <f>INDEX(L:L,MATCH(Таблиця91[[#This Row],[Item]],M:M,0),1)</f>
        <v>ITEMS</v>
      </c>
      <c r="L249" t="s">
        <v>18208</v>
      </c>
      <c r="M249" s="1" t="s">
        <v>19186</v>
      </c>
      <c r="N249" s="1"/>
      <c r="O249" s="1">
        <v>1.4</v>
      </c>
      <c r="P249" s="1"/>
      <c r="Q249" s="26"/>
      <c r="R249" s="276">
        <f t="shared" si="19"/>
        <v>0</v>
      </c>
      <c r="AG249" s="407" t="s">
        <v>19842</v>
      </c>
      <c r="AH249" s="408" t="s">
        <v>21907</v>
      </c>
      <c r="AI249" s="409" t="s">
        <v>19843</v>
      </c>
      <c r="AJ249" s="548" t="s">
        <v>19464</v>
      </c>
    </row>
    <row r="250" spans="1:36">
      <c r="A250" s="889" t="s">
        <v>19213</v>
      </c>
      <c r="B250" s="890" t="s">
        <v>14081</v>
      </c>
      <c r="C250" s="891" t="s">
        <v>29296</v>
      </c>
      <c r="D250" s="885" t="str">
        <f t="shared" si="15"/>
        <v>gp</v>
      </c>
      <c r="E250" s="885" t="str">
        <f t="shared" si="16"/>
        <v>5</v>
      </c>
      <c r="F250" s="885">
        <f t="shared" si="17"/>
        <v>1</v>
      </c>
      <c r="G250" s="885">
        <f t="shared" si="18"/>
        <v>5</v>
      </c>
      <c r="H250" s="885" t="s">
        <v>18208</v>
      </c>
      <c r="J250" t="str">
        <f>INDEX(L:L,MATCH(Таблиця91[[#This Row],[Item]],M:M,0),1)</f>
        <v>ITEMS</v>
      </c>
      <c r="L250" t="s">
        <v>18208</v>
      </c>
      <c r="M250" s="1" t="s">
        <v>19189</v>
      </c>
      <c r="N250" s="1"/>
      <c r="O250" s="1">
        <v>8</v>
      </c>
      <c r="P250" s="1"/>
      <c r="Q250" s="26"/>
      <c r="R250" s="276">
        <f t="shared" si="19"/>
        <v>0</v>
      </c>
      <c r="AG250" s="404" t="s">
        <v>19844</v>
      </c>
      <c r="AH250" s="405" t="s">
        <v>18451</v>
      </c>
      <c r="AI250" s="406" t="s">
        <v>19539</v>
      </c>
      <c r="AJ250" s="548" t="s">
        <v>19464</v>
      </c>
    </row>
    <row r="251" spans="1:36">
      <c r="A251" s="889" t="s">
        <v>19215</v>
      </c>
      <c r="B251" s="890" t="s">
        <v>14220</v>
      </c>
      <c r="C251" s="891" t="s">
        <v>29296</v>
      </c>
      <c r="D251" s="885" t="str">
        <f t="shared" si="15"/>
        <v>gp</v>
      </c>
      <c r="E251" s="885" t="str">
        <f t="shared" si="16"/>
        <v>40</v>
      </c>
      <c r="F251" s="885">
        <f t="shared" si="17"/>
        <v>1</v>
      </c>
      <c r="G251" s="885">
        <f t="shared" si="18"/>
        <v>40</v>
      </c>
      <c r="H251" s="885" t="s">
        <v>18208</v>
      </c>
      <c r="J251" t="str">
        <f>INDEX(L:L,MATCH(Таблиця91[[#This Row],[Item]],M:M,0),1)</f>
        <v>ITEMS</v>
      </c>
      <c r="L251" t="s">
        <v>18208</v>
      </c>
      <c r="M251" s="1" t="s">
        <v>19192</v>
      </c>
      <c r="N251" s="1"/>
      <c r="O251" s="1">
        <v>12</v>
      </c>
      <c r="P251" s="1"/>
      <c r="Q251" s="26"/>
      <c r="R251" s="276">
        <f t="shared" si="19"/>
        <v>0</v>
      </c>
      <c r="AG251" s="407" t="s">
        <v>18560</v>
      </c>
      <c r="AH251" s="408" t="s">
        <v>18283</v>
      </c>
      <c r="AI251" s="409" t="s">
        <v>19845</v>
      </c>
      <c r="AJ251" s="548" t="s">
        <v>19464</v>
      </c>
    </row>
    <row r="252" spans="1:36" ht="15.75">
      <c r="A252" s="889" t="s">
        <v>19217</v>
      </c>
      <c r="B252" s="890" t="s">
        <v>14263</v>
      </c>
      <c r="C252" s="891" t="s">
        <v>29296</v>
      </c>
      <c r="D252" s="885" t="str">
        <f t="shared" si="15"/>
        <v>gp</v>
      </c>
      <c r="E252" s="885" t="str">
        <f t="shared" si="16"/>
        <v>15</v>
      </c>
      <c r="F252" s="885">
        <f t="shared" si="17"/>
        <v>1</v>
      </c>
      <c r="G252" s="885">
        <f t="shared" si="18"/>
        <v>15</v>
      </c>
      <c r="H252" s="885" t="s">
        <v>18208</v>
      </c>
      <c r="J252" t="str">
        <f>INDEX(L:L,MATCH(Таблиця91[[#This Row],[Item]],M:M,0),1)</f>
        <v>ITEMS</v>
      </c>
      <c r="L252" t="s">
        <v>18208</v>
      </c>
      <c r="M252" s="1" t="s">
        <v>19194</v>
      </c>
      <c r="N252" s="1"/>
      <c r="O252" s="1">
        <v>16</v>
      </c>
      <c r="P252" s="1"/>
      <c r="Q252" s="26"/>
      <c r="R252" s="276">
        <f t="shared" si="19"/>
        <v>0</v>
      </c>
      <c r="AG252" s="1584" t="s">
        <v>19846</v>
      </c>
      <c r="AH252" s="1585"/>
      <c r="AI252" s="1586"/>
      <c r="AJ252" s="548" t="s">
        <v>19846</v>
      </c>
    </row>
    <row r="253" spans="1:36">
      <c r="A253" s="889" t="s">
        <v>19219</v>
      </c>
      <c r="B253" s="890" t="s">
        <v>14394</v>
      </c>
      <c r="C253" s="891" t="s">
        <v>29296</v>
      </c>
      <c r="D253" s="885" t="str">
        <f t="shared" si="15"/>
        <v>gp</v>
      </c>
      <c r="E253" s="885" t="str">
        <f t="shared" si="16"/>
        <v>35</v>
      </c>
      <c r="F253" s="885">
        <f t="shared" si="17"/>
        <v>1</v>
      </c>
      <c r="G253" s="885">
        <f t="shared" si="18"/>
        <v>35</v>
      </c>
      <c r="H253" s="885" t="s">
        <v>18208</v>
      </c>
      <c r="J253" t="str">
        <f>INDEX(L:L,MATCH(Таблиця91[[#This Row],[Item]],M:M,0),1)</f>
        <v>ITEMS</v>
      </c>
      <c r="L253" t="s">
        <v>18208</v>
      </c>
      <c r="M253" s="1" t="s">
        <v>19199</v>
      </c>
      <c r="N253" s="1"/>
      <c r="O253" s="1">
        <v>20</v>
      </c>
      <c r="P253" s="1"/>
      <c r="Q253" s="26"/>
      <c r="R253" s="276">
        <f t="shared" si="19"/>
        <v>0</v>
      </c>
      <c r="AG253" s="407" t="s">
        <v>18537</v>
      </c>
      <c r="AH253" s="408" t="s">
        <v>18503</v>
      </c>
      <c r="AI253" s="409" t="s">
        <v>19782</v>
      </c>
      <c r="AJ253" s="548" t="s">
        <v>19846</v>
      </c>
    </row>
    <row r="254" spans="1:36">
      <c r="A254" s="889" t="s">
        <v>19221</v>
      </c>
      <c r="B254" s="890" t="s">
        <v>21946</v>
      </c>
      <c r="C254" s="891" t="s">
        <v>29296</v>
      </c>
      <c r="D254" s="885" t="str">
        <f t="shared" si="15"/>
        <v>gp</v>
      </c>
      <c r="E254" s="885" t="str">
        <f t="shared" si="16"/>
        <v>3</v>
      </c>
      <c r="F254" s="885">
        <f t="shared" si="17"/>
        <v>1</v>
      </c>
      <c r="G254" s="885">
        <f t="shared" si="18"/>
        <v>3</v>
      </c>
      <c r="H254" s="885" t="s">
        <v>18208</v>
      </c>
      <c r="J254" t="str">
        <f>INDEX(L:L,MATCH(Таблиця91[[#This Row],[Item]],M:M,0),1)</f>
        <v>ITEMS</v>
      </c>
      <c r="L254" t="s">
        <v>18208</v>
      </c>
      <c r="M254" s="1" t="s">
        <v>19202</v>
      </c>
      <c r="N254" s="1"/>
      <c r="O254" s="1">
        <v>24</v>
      </c>
      <c r="P254" s="1"/>
      <c r="Q254" s="26"/>
      <c r="R254" s="276">
        <f t="shared" si="19"/>
        <v>0</v>
      </c>
      <c r="AG254" s="404" t="s">
        <v>19847</v>
      </c>
      <c r="AH254" s="405" t="s">
        <v>18319</v>
      </c>
      <c r="AI254" s="406" t="s">
        <v>19353</v>
      </c>
      <c r="AJ254" s="548" t="s">
        <v>19846</v>
      </c>
    </row>
    <row r="255" spans="1:36">
      <c r="A255" s="889" t="s">
        <v>19223</v>
      </c>
      <c r="B255" s="890" t="s">
        <v>13973</v>
      </c>
      <c r="C255" s="891" t="s">
        <v>29296</v>
      </c>
      <c r="D255" s="885" t="str">
        <f t="shared" si="15"/>
        <v>gp</v>
      </c>
      <c r="E255" s="885" t="str">
        <f t="shared" si="16"/>
        <v>30</v>
      </c>
      <c r="F255" s="885">
        <f t="shared" si="17"/>
        <v>1</v>
      </c>
      <c r="G255" s="885">
        <f t="shared" si="18"/>
        <v>30</v>
      </c>
      <c r="H255" s="885" t="s">
        <v>18208</v>
      </c>
      <c r="J255" t="str">
        <f>INDEX(L:L,MATCH(Таблиця91[[#This Row],[Item]],M:M,0),1)</f>
        <v>ITEMS</v>
      </c>
      <c r="L255" t="s">
        <v>18208</v>
      </c>
      <c r="M255" s="1" t="s">
        <v>19204</v>
      </c>
      <c r="N255" s="1"/>
      <c r="O255" s="1">
        <v>10</v>
      </c>
      <c r="P255" s="1"/>
      <c r="Q255" s="26"/>
      <c r="R255" s="276">
        <f t="shared" si="19"/>
        <v>0</v>
      </c>
      <c r="AG255" s="407" t="s">
        <v>19848</v>
      </c>
      <c r="AH255" s="408" t="s">
        <v>22009</v>
      </c>
      <c r="AI255" s="409" t="s">
        <v>19347</v>
      </c>
      <c r="AJ255" s="548" t="s">
        <v>19846</v>
      </c>
    </row>
    <row r="256" spans="1:36">
      <c r="A256" s="889" t="s">
        <v>19225</v>
      </c>
      <c r="B256" s="890" t="s">
        <v>22004</v>
      </c>
      <c r="C256" s="891" t="s">
        <v>29296</v>
      </c>
      <c r="D256" s="885" t="str">
        <f t="shared" si="15"/>
        <v>gp</v>
      </c>
      <c r="E256" s="885" t="str">
        <f t="shared" si="16"/>
        <v>45</v>
      </c>
      <c r="F256" s="885">
        <f t="shared" si="17"/>
        <v>1</v>
      </c>
      <c r="G256" s="885">
        <f t="shared" si="18"/>
        <v>45</v>
      </c>
      <c r="H256" s="885" t="s">
        <v>18208</v>
      </c>
      <c r="J256" t="str">
        <f>INDEX(L:L,MATCH(Таблиця91[[#This Row],[Item]],M:M,0),1)</f>
        <v>ITEMS</v>
      </c>
      <c r="L256" t="s">
        <v>18208</v>
      </c>
      <c r="M256" s="1" t="s">
        <v>19207</v>
      </c>
      <c r="N256" s="1"/>
      <c r="O256" s="1">
        <v>40</v>
      </c>
      <c r="P256" s="1" t="s">
        <v>19208</v>
      </c>
      <c r="Q256" s="26"/>
      <c r="R256" s="276">
        <f t="shared" si="19"/>
        <v>0</v>
      </c>
      <c r="AG256" s="404" t="s">
        <v>19849</v>
      </c>
      <c r="AH256" s="405" t="s">
        <v>22022</v>
      </c>
      <c r="AI256" s="406" t="s">
        <v>19347</v>
      </c>
      <c r="AJ256" s="548" t="s">
        <v>19846</v>
      </c>
    </row>
    <row r="257" spans="1:36">
      <c r="A257" s="889" t="s">
        <v>19227</v>
      </c>
      <c r="B257" s="890" t="s">
        <v>14451</v>
      </c>
      <c r="C257" s="891" t="s">
        <v>29296</v>
      </c>
      <c r="D257" s="885" t="str">
        <f t="shared" si="15"/>
        <v>gp</v>
      </c>
      <c r="E257" s="885" t="str">
        <f t="shared" si="16"/>
        <v>20</v>
      </c>
      <c r="F257" s="885">
        <f t="shared" si="17"/>
        <v>1</v>
      </c>
      <c r="G257" s="885">
        <f t="shared" si="18"/>
        <v>20</v>
      </c>
      <c r="H257" s="885" t="s">
        <v>18208</v>
      </c>
      <c r="J257" t="str">
        <f>INDEX(L:L,MATCH(Таблиця91[[#This Row],[Item]],M:M,0),1)</f>
        <v>ITEMS</v>
      </c>
      <c r="L257" t="s">
        <v>18208</v>
      </c>
      <c r="M257" s="1" t="s">
        <v>19210</v>
      </c>
      <c r="N257" s="1"/>
      <c r="O257" s="1">
        <v>15</v>
      </c>
      <c r="P257" s="1" t="s">
        <v>18513</v>
      </c>
      <c r="Q257" s="26"/>
      <c r="R257" s="276">
        <f t="shared" si="19"/>
        <v>0</v>
      </c>
      <c r="AG257" s="407" t="s">
        <v>19850</v>
      </c>
      <c r="AH257" s="408" t="s">
        <v>22009</v>
      </c>
      <c r="AI257" s="409" t="s">
        <v>19347</v>
      </c>
      <c r="AJ257" s="548" t="s">
        <v>19846</v>
      </c>
    </row>
    <row r="258" spans="1:36">
      <c r="A258" s="889" t="s">
        <v>19229</v>
      </c>
      <c r="B258" s="890" t="s">
        <v>21846</v>
      </c>
      <c r="C258" s="891" t="s">
        <v>29296</v>
      </c>
      <c r="D258" s="885" t="str">
        <f t="shared" ref="D258:D321" si="20">IF((IFERROR(FIND("gp",B258,1),0)&gt;0),"gp",IF(IFERROR(FIND("sp",B258,1),0)&gt;1,"sp","cp"))</f>
        <v>gp</v>
      </c>
      <c r="E258" s="885" t="str">
        <f t="shared" si="16"/>
        <v>4</v>
      </c>
      <c r="F258" s="885">
        <f t="shared" si="17"/>
        <v>1</v>
      </c>
      <c r="G258" s="885">
        <f t="shared" si="18"/>
        <v>4</v>
      </c>
      <c r="H258" s="885" t="s">
        <v>18208</v>
      </c>
      <c r="J258" t="str">
        <f>INDEX(L:L,MATCH(Таблиця91[[#This Row],[Item]],M:M,0),1)</f>
        <v>ITEMS</v>
      </c>
      <c r="L258" t="s">
        <v>18208</v>
      </c>
      <c r="M258" s="1" t="s">
        <v>19213</v>
      </c>
      <c r="N258" s="1"/>
      <c r="O258" s="1">
        <v>5</v>
      </c>
      <c r="P258" s="1"/>
      <c r="Q258" s="26"/>
      <c r="R258" s="276">
        <f t="shared" si="19"/>
        <v>0</v>
      </c>
      <c r="AG258" s="404" t="s">
        <v>19851</v>
      </c>
      <c r="AH258" s="405" t="s">
        <v>22022</v>
      </c>
      <c r="AI258" s="406" t="s">
        <v>19347</v>
      </c>
      <c r="AJ258" s="548" t="s">
        <v>19846</v>
      </c>
    </row>
    <row r="259" spans="1:36">
      <c r="A259" s="889" t="s">
        <v>19232</v>
      </c>
      <c r="B259" s="890" t="s">
        <v>14263</v>
      </c>
      <c r="C259" s="891" t="s">
        <v>29296</v>
      </c>
      <c r="D259" s="885" t="str">
        <f t="shared" si="20"/>
        <v>gp</v>
      </c>
      <c r="E259" s="885" t="str">
        <f t="shared" ref="E259:E322" si="21">SUBSTITUTE(B259," "&amp;D259,"",1)</f>
        <v>15</v>
      </c>
      <c r="F259" s="885">
        <f t="shared" ref="F259:F322" si="22">IF(D259="gp",1,IF(D259="sp",0.1,0.01))</f>
        <v>1</v>
      </c>
      <c r="G259" s="885">
        <f t="shared" ref="G259:G322" si="23">F259*E259</f>
        <v>15</v>
      </c>
      <c r="H259" s="885" t="s">
        <v>18208</v>
      </c>
      <c r="J259" t="str">
        <f>INDEX(L:L,MATCH(Таблиця91[[#This Row],[Item]],M:M,0),1)</f>
        <v>ITEMS</v>
      </c>
      <c r="L259" t="s">
        <v>18208</v>
      </c>
      <c r="M259" s="1" t="s">
        <v>19215</v>
      </c>
      <c r="N259" s="1"/>
      <c r="O259" s="1">
        <v>40</v>
      </c>
      <c r="P259" s="1"/>
      <c r="Q259" s="26"/>
      <c r="R259" s="276">
        <f t="shared" si="19"/>
        <v>0</v>
      </c>
      <c r="AG259" s="407" t="s">
        <v>19852</v>
      </c>
      <c r="AH259" s="408" t="s">
        <v>21965</v>
      </c>
      <c r="AI259" s="409" t="s">
        <v>19347</v>
      </c>
      <c r="AJ259" s="548" t="s">
        <v>19846</v>
      </c>
    </row>
    <row r="260" spans="1:36">
      <c r="A260" s="889" t="s">
        <v>19234</v>
      </c>
      <c r="B260" s="890" t="s">
        <v>13973</v>
      </c>
      <c r="C260" s="891" t="s">
        <v>29296</v>
      </c>
      <c r="D260" s="885" t="str">
        <f t="shared" si="20"/>
        <v>gp</v>
      </c>
      <c r="E260" s="885" t="str">
        <f t="shared" si="21"/>
        <v>30</v>
      </c>
      <c r="F260" s="885">
        <f t="shared" si="22"/>
        <v>1</v>
      </c>
      <c r="G260" s="885">
        <f t="shared" si="23"/>
        <v>30</v>
      </c>
      <c r="H260" s="885" t="s">
        <v>18208</v>
      </c>
      <c r="J260" t="str">
        <f>INDEX(L:L,MATCH(Таблиця91[[#This Row],[Item]],M:M,0),1)</f>
        <v>ITEMS</v>
      </c>
      <c r="L260" t="s">
        <v>18208</v>
      </c>
      <c r="M260" s="1" t="s">
        <v>19217</v>
      </c>
      <c r="N260" s="1"/>
      <c r="O260" s="1">
        <v>15</v>
      </c>
      <c r="P260" s="1"/>
      <c r="Q260" s="26"/>
      <c r="R260" s="276">
        <f t="shared" ref="R260:R323" si="24">Q260*O260</f>
        <v>0</v>
      </c>
      <c r="AG260" s="404" t="s">
        <v>19853</v>
      </c>
      <c r="AH260" s="405" t="s">
        <v>22007</v>
      </c>
      <c r="AI260" s="406" t="s">
        <v>19347</v>
      </c>
      <c r="AJ260" s="548" t="s">
        <v>19846</v>
      </c>
    </row>
    <row r="261" spans="1:36">
      <c r="A261" s="889" t="s">
        <v>19237</v>
      </c>
      <c r="B261" s="890" t="s">
        <v>18585</v>
      </c>
      <c r="C261" s="891" t="s">
        <v>29296</v>
      </c>
      <c r="D261" s="885" t="str">
        <f t="shared" si="20"/>
        <v>gp</v>
      </c>
      <c r="E261" s="885" t="str">
        <f t="shared" si="21"/>
        <v>110</v>
      </c>
      <c r="F261" s="885">
        <f t="shared" si="22"/>
        <v>1</v>
      </c>
      <c r="G261" s="885">
        <f t="shared" si="23"/>
        <v>110</v>
      </c>
      <c r="H261" s="885" t="s">
        <v>18208</v>
      </c>
      <c r="J261" t="str">
        <f>INDEX(L:L,MATCH(Таблиця91[[#This Row],[Item]],M:M,0),1)</f>
        <v>ITEMS</v>
      </c>
      <c r="L261" t="s">
        <v>18208</v>
      </c>
      <c r="M261" s="1" t="s">
        <v>19219</v>
      </c>
      <c r="N261" s="1"/>
      <c r="O261" s="1">
        <v>35</v>
      </c>
      <c r="P261" s="1"/>
      <c r="Q261" s="26"/>
      <c r="R261" s="276">
        <f t="shared" si="24"/>
        <v>0</v>
      </c>
      <c r="AG261" s="407" t="s">
        <v>19854</v>
      </c>
      <c r="AH261" s="408" t="s">
        <v>21965</v>
      </c>
      <c r="AI261" s="409" t="s">
        <v>19347</v>
      </c>
      <c r="AJ261" s="548" t="s">
        <v>19846</v>
      </c>
    </row>
    <row r="262" spans="1:36">
      <c r="A262" s="889" t="s">
        <v>19239</v>
      </c>
      <c r="B262" s="890" t="s">
        <v>21977</v>
      </c>
      <c r="C262" s="891" t="s">
        <v>29296</v>
      </c>
      <c r="D262" s="885" t="str">
        <f t="shared" si="20"/>
        <v>gp</v>
      </c>
      <c r="E262" s="885" t="str">
        <f t="shared" si="21"/>
        <v>70</v>
      </c>
      <c r="F262" s="885">
        <f t="shared" si="22"/>
        <v>1</v>
      </c>
      <c r="G262" s="885">
        <f t="shared" si="23"/>
        <v>70</v>
      </c>
      <c r="H262" s="885" t="s">
        <v>18208</v>
      </c>
      <c r="J262" t="str">
        <f>INDEX(L:L,MATCH(Таблиця91[[#This Row],[Item]],M:M,0),1)</f>
        <v>ITEMS</v>
      </c>
      <c r="L262" t="s">
        <v>18208</v>
      </c>
      <c r="M262" s="1" t="s">
        <v>19221</v>
      </c>
      <c r="N262" s="1"/>
      <c r="O262" s="1">
        <v>3</v>
      </c>
      <c r="P262" s="1"/>
      <c r="Q262" s="26"/>
      <c r="R262" s="276">
        <f t="shared" si="24"/>
        <v>0</v>
      </c>
      <c r="AG262" s="404" t="s">
        <v>19855</v>
      </c>
      <c r="AH262" s="405" t="s">
        <v>22007</v>
      </c>
      <c r="AI262" s="406" t="s">
        <v>19347</v>
      </c>
      <c r="AJ262" s="548" t="s">
        <v>19846</v>
      </c>
    </row>
    <row r="263" spans="1:36">
      <c r="A263" s="889" t="s">
        <v>19241</v>
      </c>
      <c r="B263" s="890" t="s">
        <v>21987</v>
      </c>
      <c r="C263" s="891" t="s">
        <v>29296</v>
      </c>
      <c r="D263" s="885" t="str">
        <f t="shared" si="20"/>
        <v>gp</v>
      </c>
      <c r="E263" s="885" t="str">
        <f t="shared" si="21"/>
        <v>17</v>
      </c>
      <c r="F263" s="885">
        <f t="shared" si="22"/>
        <v>1</v>
      </c>
      <c r="G263" s="885">
        <f t="shared" si="23"/>
        <v>17</v>
      </c>
      <c r="H263" s="885" t="s">
        <v>18208</v>
      </c>
      <c r="J263" t="str">
        <f>INDEX(L:L,MATCH(Таблиця91[[#This Row],[Item]],M:M,0),1)</f>
        <v>ITEMS</v>
      </c>
      <c r="L263" t="s">
        <v>18208</v>
      </c>
      <c r="M263" s="1" t="s">
        <v>19223</v>
      </c>
      <c r="N263" s="1"/>
      <c r="O263" s="1">
        <v>30</v>
      </c>
      <c r="P263" s="1"/>
      <c r="Q263" s="26"/>
      <c r="R263" s="276">
        <f t="shared" si="24"/>
        <v>0</v>
      </c>
      <c r="AG263" s="407" t="s">
        <v>19856</v>
      </c>
      <c r="AH263" s="408" t="s">
        <v>21885</v>
      </c>
      <c r="AI263" s="409" t="s">
        <v>19347</v>
      </c>
      <c r="AJ263" s="548" t="s">
        <v>19846</v>
      </c>
    </row>
    <row r="264" spans="1:36">
      <c r="A264" s="889" t="s">
        <v>19243</v>
      </c>
      <c r="B264" s="890" t="s">
        <v>21977</v>
      </c>
      <c r="C264" s="891" t="s">
        <v>29296</v>
      </c>
      <c r="D264" s="885" t="str">
        <f t="shared" si="20"/>
        <v>gp</v>
      </c>
      <c r="E264" s="885" t="str">
        <f t="shared" si="21"/>
        <v>70</v>
      </c>
      <c r="F264" s="885">
        <f t="shared" si="22"/>
        <v>1</v>
      </c>
      <c r="G264" s="885">
        <f t="shared" si="23"/>
        <v>70</v>
      </c>
      <c r="H264" s="885" t="s">
        <v>18208</v>
      </c>
      <c r="J264" t="str">
        <f>INDEX(L:L,MATCH(Таблиця91[[#This Row],[Item]],M:M,0),1)</f>
        <v>ITEMS</v>
      </c>
      <c r="L264" t="s">
        <v>18208</v>
      </c>
      <c r="M264" s="1" t="s">
        <v>19225</v>
      </c>
      <c r="N264" s="1"/>
      <c r="O264" s="1">
        <v>45</v>
      </c>
      <c r="P264" s="1"/>
      <c r="Q264" s="26"/>
      <c r="R264" s="276">
        <f t="shared" si="24"/>
        <v>0</v>
      </c>
      <c r="AG264" s="404" t="s">
        <v>19857</v>
      </c>
      <c r="AH264" s="405" t="s">
        <v>22007</v>
      </c>
      <c r="AI264" s="406" t="s">
        <v>19858</v>
      </c>
      <c r="AJ264" s="548" t="s">
        <v>19846</v>
      </c>
    </row>
    <row r="265" spans="1:36">
      <c r="A265" s="889" t="s">
        <v>19246</v>
      </c>
      <c r="B265" s="890" t="s">
        <v>13973</v>
      </c>
      <c r="C265" s="891" t="s">
        <v>29296</v>
      </c>
      <c r="D265" s="885" t="str">
        <f t="shared" si="20"/>
        <v>gp</v>
      </c>
      <c r="E265" s="885" t="str">
        <f t="shared" si="21"/>
        <v>30</v>
      </c>
      <c r="F265" s="885">
        <f t="shared" si="22"/>
        <v>1</v>
      </c>
      <c r="G265" s="885">
        <f t="shared" si="23"/>
        <v>30</v>
      </c>
      <c r="H265" s="885" t="s">
        <v>18208</v>
      </c>
      <c r="J265" t="str">
        <f>INDEX(L:L,MATCH(Таблиця91[[#This Row],[Item]],M:M,0),1)</f>
        <v>ITEMS</v>
      </c>
      <c r="L265" t="s">
        <v>18208</v>
      </c>
      <c r="M265" s="1" t="s">
        <v>19227</v>
      </c>
      <c r="N265" s="1"/>
      <c r="O265" s="1">
        <v>20</v>
      </c>
      <c r="P265" s="1"/>
      <c r="Q265" s="26"/>
      <c r="R265" s="276">
        <f t="shared" si="24"/>
        <v>0</v>
      </c>
      <c r="AG265" s="407" t="s">
        <v>19859</v>
      </c>
      <c r="AH265" s="408" t="s">
        <v>21919</v>
      </c>
      <c r="AI265" s="409" t="s">
        <v>19347</v>
      </c>
      <c r="AJ265" s="548" t="s">
        <v>19846</v>
      </c>
    </row>
    <row r="266" spans="1:36">
      <c r="A266" s="889" t="s">
        <v>19248</v>
      </c>
      <c r="B266" s="890" t="s">
        <v>14117</v>
      </c>
      <c r="C266" s="891" t="s">
        <v>29296</v>
      </c>
      <c r="D266" s="885" t="str">
        <f t="shared" si="20"/>
        <v>gp</v>
      </c>
      <c r="E266" s="885" t="str">
        <f t="shared" si="21"/>
        <v>25</v>
      </c>
      <c r="F266" s="885">
        <f t="shared" si="22"/>
        <v>1</v>
      </c>
      <c r="G266" s="885">
        <f t="shared" si="23"/>
        <v>25</v>
      </c>
      <c r="H266" s="885" t="s">
        <v>18208</v>
      </c>
      <c r="J266" t="str">
        <f>INDEX(L:L,MATCH(Таблиця91[[#This Row],[Item]],M:M,0),1)</f>
        <v>ITEMS</v>
      </c>
      <c r="L266" t="s">
        <v>18208</v>
      </c>
      <c r="M266" s="1" t="s">
        <v>19229</v>
      </c>
      <c r="N266" s="1"/>
      <c r="O266" s="1">
        <v>4</v>
      </c>
      <c r="P266" s="1"/>
      <c r="Q266" s="26"/>
      <c r="R266" s="276">
        <f t="shared" si="24"/>
        <v>0</v>
      </c>
      <c r="AG266" s="404" t="s">
        <v>19860</v>
      </c>
      <c r="AH266" s="405" t="s">
        <v>22018</v>
      </c>
      <c r="AI266" s="406" t="s">
        <v>19350</v>
      </c>
      <c r="AJ266" s="548" t="s">
        <v>19846</v>
      </c>
    </row>
    <row r="267" spans="1:36">
      <c r="A267" s="889" t="s">
        <v>19250</v>
      </c>
      <c r="B267" s="890" t="s">
        <v>14394</v>
      </c>
      <c r="C267" s="891" t="s">
        <v>29296</v>
      </c>
      <c r="D267" s="885" t="str">
        <f t="shared" si="20"/>
        <v>gp</v>
      </c>
      <c r="E267" s="885" t="str">
        <f t="shared" si="21"/>
        <v>35</v>
      </c>
      <c r="F267" s="885">
        <f t="shared" si="22"/>
        <v>1</v>
      </c>
      <c r="G267" s="885">
        <f t="shared" si="23"/>
        <v>35</v>
      </c>
      <c r="H267" s="885" t="s">
        <v>18208</v>
      </c>
      <c r="J267" t="str">
        <f>INDEX(L:L,MATCH(Таблиця91[[#This Row],[Item]],M:M,0),1)</f>
        <v>ITEMS</v>
      </c>
      <c r="L267" t="s">
        <v>18208</v>
      </c>
      <c r="M267" s="1" t="s">
        <v>19232</v>
      </c>
      <c r="N267" s="1"/>
      <c r="O267" s="1">
        <v>15</v>
      </c>
      <c r="P267" s="1"/>
      <c r="Q267" s="26"/>
      <c r="R267" s="276">
        <f t="shared" si="24"/>
        <v>0</v>
      </c>
      <c r="AG267" s="407" t="s">
        <v>19861</v>
      </c>
      <c r="AH267" s="408" t="s">
        <v>21836</v>
      </c>
      <c r="AI267" s="409" t="s">
        <v>19361</v>
      </c>
      <c r="AJ267" s="548" t="s">
        <v>19846</v>
      </c>
    </row>
    <row r="268" spans="1:36">
      <c r="A268" s="889" t="s">
        <v>19253</v>
      </c>
      <c r="B268" s="890" t="s">
        <v>14451</v>
      </c>
      <c r="C268" s="891" t="s">
        <v>29296</v>
      </c>
      <c r="D268" s="885" t="str">
        <f t="shared" si="20"/>
        <v>gp</v>
      </c>
      <c r="E268" s="885" t="str">
        <f t="shared" si="21"/>
        <v>20</v>
      </c>
      <c r="F268" s="885">
        <f t="shared" si="22"/>
        <v>1</v>
      </c>
      <c r="G268" s="885">
        <f t="shared" si="23"/>
        <v>20</v>
      </c>
      <c r="H268" s="885" t="s">
        <v>18208</v>
      </c>
      <c r="J268" t="str">
        <f>INDEX(L:L,MATCH(Таблиця91[[#This Row],[Item]],M:M,0),1)</f>
        <v>ITEMS</v>
      </c>
      <c r="L268" t="s">
        <v>18208</v>
      </c>
      <c r="M268" s="1" t="s">
        <v>19234</v>
      </c>
      <c r="N268" s="1"/>
      <c r="O268" s="1">
        <v>30</v>
      </c>
      <c r="P268" s="1"/>
      <c r="Q268" s="26"/>
      <c r="R268" s="276">
        <f t="shared" si="24"/>
        <v>0</v>
      </c>
      <c r="AG268" s="404" t="s">
        <v>19862</v>
      </c>
      <c r="AH268" s="405" t="s">
        <v>22018</v>
      </c>
      <c r="AI268" s="406" t="s">
        <v>19843</v>
      </c>
      <c r="AJ268" s="548" t="s">
        <v>19846</v>
      </c>
    </row>
    <row r="269" spans="1:36">
      <c r="A269" s="889" t="s">
        <v>19255</v>
      </c>
      <c r="B269" s="890" t="s">
        <v>22004</v>
      </c>
      <c r="C269" s="891" t="s">
        <v>29296</v>
      </c>
      <c r="D269" s="885" t="str">
        <f t="shared" si="20"/>
        <v>gp</v>
      </c>
      <c r="E269" s="885" t="str">
        <f t="shared" si="21"/>
        <v>45</v>
      </c>
      <c r="F269" s="885">
        <f t="shared" si="22"/>
        <v>1</v>
      </c>
      <c r="G269" s="885">
        <f t="shared" si="23"/>
        <v>45</v>
      </c>
      <c r="H269" s="885" t="s">
        <v>18208</v>
      </c>
      <c r="J269" t="str">
        <f>INDEX(L:L,MATCH(Таблиця91[[#This Row],[Item]],M:M,0),1)</f>
        <v>ITEMS</v>
      </c>
      <c r="L269" t="s">
        <v>18208</v>
      </c>
      <c r="M269" s="1" t="s">
        <v>19237</v>
      </c>
      <c r="N269" s="1"/>
      <c r="O269" s="1">
        <v>110</v>
      </c>
      <c r="P269" s="1"/>
      <c r="Q269" s="26"/>
      <c r="R269" s="276">
        <f t="shared" si="24"/>
        <v>0</v>
      </c>
      <c r="AG269" s="407" t="s">
        <v>19863</v>
      </c>
      <c r="AH269" s="408" t="s">
        <v>18388</v>
      </c>
      <c r="AI269" s="409" t="s">
        <v>19347</v>
      </c>
      <c r="AJ269" s="548" t="s">
        <v>19846</v>
      </c>
    </row>
    <row r="270" spans="1:36">
      <c r="A270" s="889" t="s">
        <v>19257</v>
      </c>
      <c r="B270" s="890" t="s">
        <v>14451</v>
      </c>
      <c r="C270" s="891" t="s">
        <v>29296</v>
      </c>
      <c r="D270" s="885" t="str">
        <f t="shared" si="20"/>
        <v>gp</v>
      </c>
      <c r="E270" s="885" t="str">
        <f t="shared" si="21"/>
        <v>20</v>
      </c>
      <c r="F270" s="885">
        <f t="shared" si="22"/>
        <v>1</v>
      </c>
      <c r="G270" s="885">
        <f t="shared" si="23"/>
        <v>20</v>
      </c>
      <c r="H270" s="885" t="s">
        <v>18208</v>
      </c>
      <c r="J270" t="str">
        <f>INDEX(L:L,MATCH(Таблиця91[[#This Row],[Item]],M:M,0),1)</f>
        <v>ITEMS</v>
      </c>
      <c r="L270" t="s">
        <v>18208</v>
      </c>
      <c r="M270" s="1" t="s">
        <v>19239</v>
      </c>
      <c r="N270" s="1"/>
      <c r="O270" s="1">
        <v>70</v>
      </c>
      <c r="P270" s="1"/>
      <c r="Q270" s="26"/>
      <c r="R270" s="276">
        <f t="shared" si="24"/>
        <v>0</v>
      </c>
      <c r="AG270" s="404" t="s">
        <v>19864</v>
      </c>
      <c r="AH270" s="405" t="s">
        <v>18451</v>
      </c>
      <c r="AI270" s="406" t="s">
        <v>19865</v>
      </c>
      <c r="AJ270" s="548" t="s">
        <v>19846</v>
      </c>
    </row>
    <row r="271" spans="1:36">
      <c r="A271" s="889" t="s">
        <v>19259</v>
      </c>
      <c r="B271" s="890" t="s">
        <v>21843</v>
      </c>
      <c r="C271" s="891" t="s">
        <v>29296</v>
      </c>
      <c r="D271" s="885" t="str">
        <f t="shared" si="20"/>
        <v>gp</v>
      </c>
      <c r="E271" s="885" t="str">
        <f t="shared" si="21"/>
        <v>7</v>
      </c>
      <c r="F271" s="885">
        <f t="shared" si="22"/>
        <v>1</v>
      </c>
      <c r="G271" s="885">
        <f t="shared" si="23"/>
        <v>7</v>
      </c>
      <c r="H271" s="885" t="s">
        <v>18208</v>
      </c>
      <c r="J271" t="str">
        <f>INDEX(L:L,MATCH(Таблиця91[[#This Row],[Item]],M:M,0),1)</f>
        <v>ITEMS</v>
      </c>
      <c r="L271" t="s">
        <v>18208</v>
      </c>
      <c r="M271" s="1" t="s">
        <v>19241</v>
      </c>
      <c r="N271" s="1"/>
      <c r="O271" s="1">
        <v>17</v>
      </c>
      <c r="P271" s="1"/>
      <c r="Q271" s="26"/>
      <c r="R271" s="276">
        <f t="shared" si="24"/>
        <v>0</v>
      </c>
      <c r="AG271" s="407" t="s">
        <v>19866</v>
      </c>
      <c r="AH271" s="408" t="s">
        <v>21919</v>
      </c>
      <c r="AI271" s="409" t="s">
        <v>19782</v>
      </c>
      <c r="AJ271" s="548" t="s">
        <v>19846</v>
      </c>
    </row>
    <row r="272" spans="1:36">
      <c r="A272" s="889" t="s">
        <v>19261</v>
      </c>
      <c r="B272" s="890" t="s">
        <v>21836</v>
      </c>
      <c r="C272" s="891" t="s">
        <v>29296</v>
      </c>
      <c r="D272" s="885" t="str">
        <f t="shared" si="20"/>
        <v>sp</v>
      </c>
      <c r="E272" s="885" t="str">
        <f t="shared" si="21"/>
        <v>10</v>
      </c>
      <c r="F272" s="885">
        <f t="shared" si="22"/>
        <v>0.1</v>
      </c>
      <c r="G272" s="885">
        <f t="shared" si="23"/>
        <v>1</v>
      </c>
      <c r="H272" s="885" t="s">
        <v>18208</v>
      </c>
      <c r="J272" t="str">
        <f>INDEX(L:L,MATCH(Таблиця91[[#This Row],[Item]],M:M,0),1)</f>
        <v>ITEMS</v>
      </c>
      <c r="L272" t="s">
        <v>18208</v>
      </c>
      <c r="M272" s="1" t="s">
        <v>19243</v>
      </c>
      <c r="N272" s="1"/>
      <c r="O272" s="1">
        <v>70</v>
      </c>
      <c r="P272" s="1"/>
      <c r="Q272" s="26"/>
      <c r="R272" s="276">
        <f t="shared" si="24"/>
        <v>0</v>
      </c>
      <c r="AG272" s="404" t="s">
        <v>19867</v>
      </c>
      <c r="AH272" s="405" t="s">
        <v>21919</v>
      </c>
      <c r="AI272" s="406" t="s">
        <v>19347</v>
      </c>
      <c r="AJ272" s="548" t="s">
        <v>19846</v>
      </c>
    </row>
    <row r="273" spans="1:36">
      <c r="A273" s="889" t="s">
        <v>19263</v>
      </c>
      <c r="B273" s="890" t="s">
        <v>21946</v>
      </c>
      <c r="C273" s="891" t="s">
        <v>29296</v>
      </c>
      <c r="D273" s="885" t="str">
        <f t="shared" si="20"/>
        <v>gp</v>
      </c>
      <c r="E273" s="885" t="str">
        <f t="shared" si="21"/>
        <v>3</v>
      </c>
      <c r="F273" s="885">
        <f t="shared" si="22"/>
        <v>1</v>
      </c>
      <c r="G273" s="885">
        <f t="shared" si="23"/>
        <v>3</v>
      </c>
      <c r="H273" s="885" t="s">
        <v>18208</v>
      </c>
      <c r="J273" t="str">
        <f>INDEX(L:L,MATCH(Таблиця91[[#This Row],[Item]],M:M,0),1)</f>
        <v>ITEMS</v>
      </c>
      <c r="L273" t="s">
        <v>18208</v>
      </c>
      <c r="M273" s="1" t="s">
        <v>19246</v>
      </c>
      <c r="N273" s="1"/>
      <c r="O273" s="1">
        <v>30</v>
      </c>
      <c r="P273" s="1"/>
      <c r="Q273" s="26"/>
      <c r="R273" s="276">
        <f t="shared" si="24"/>
        <v>0</v>
      </c>
      <c r="AG273" s="407" t="s">
        <v>19868</v>
      </c>
      <c r="AH273" s="408" t="s">
        <v>18451</v>
      </c>
      <c r="AI273" s="409" t="s">
        <v>19432</v>
      </c>
      <c r="AJ273" s="548" t="s">
        <v>19846</v>
      </c>
    </row>
    <row r="274" spans="1:36">
      <c r="A274" s="889" t="s">
        <v>19264</v>
      </c>
      <c r="B274" s="890" t="s">
        <v>21946</v>
      </c>
      <c r="C274" s="891" t="s">
        <v>29296</v>
      </c>
      <c r="D274" s="885" t="str">
        <f t="shared" si="20"/>
        <v>gp</v>
      </c>
      <c r="E274" s="885" t="str">
        <f t="shared" si="21"/>
        <v>3</v>
      </c>
      <c r="F274" s="885">
        <f t="shared" si="22"/>
        <v>1</v>
      </c>
      <c r="G274" s="885">
        <f t="shared" si="23"/>
        <v>3</v>
      </c>
      <c r="H274" s="885" t="s">
        <v>18208</v>
      </c>
      <c r="J274" t="str">
        <f>INDEX(L:L,MATCH(Таблиця91[[#This Row],[Item]],M:M,0),1)</f>
        <v>ITEMS</v>
      </c>
      <c r="L274" t="s">
        <v>18208</v>
      </c>
      <c r="M274" s="1" t="s">
        <v>19248</v>
      </c>
      <c r="N274" s="1"/>
      <c r="O274" s="1">
        <v>25</v>
      </c>
      <c r="P274" s="1"/>
      <c r="Q274" s="26"/>
      <c r="R274" s="276">
        <f t="shared" si="24"/>
        <v>0</v>
      </c>
      <c r="AG274" s="404" t="s">
        <v>19869</v>
      </c>
      <c r="AH274" s="405" t="s">
        <v>22018</v>
      </c>
      <c r="AI274" s="406" t="s">
        <v>19843</v>
      </c>
      <c r="AJ274" s="548" t="s">
        <v>19846</v>
      </c>
    </row>
    <row r="275" spans="1:36">
      <c r="A275" s="889" t="s">
        <v>19267</v>
      </c>
      <c r="B275" s="890" t="s">
        <v>21836</v>
      </c>
      <c r="C275" s="891" t="s">
        <v>29296</v>
      </c>
      <c r="D275" s="885" t="str">
        <f t="shared" si="20"/>
        <v>sp</v>
      </c>
      <c r="E275" s="885" t="str">
        <f t="shared" si="21"/>
        <v>10</v>
      </c>
      <c r="F275" s="885">
        <f t="shared" si="22"/>
        <v>0.1</v>
      </c>
      <c r="G275" s="885">
        <f t="shared" si="23"/>
        <v>1</v>
      </c>
      <c r="H275" s="885" t="s">
        <v>18208</v>
      </c>
      <c r="J275" t="str">
        <f>INDEX(L:L,MATCH(Таблиця91[[#This Row],[Item]],M:M,0),1)</f>
        <v>ITEMS</v>
      </c>
      <c r="L275" t="s">
        <v>18208</v>
      </c>
      <c r="M275" s="1" t="s">
        <v>19250</v>
      </c>
      <c r="N275" s="1"/>
      <c r="O275" s="1">
        <v>35</v>
      </c>
      <c r="P275" s="1"/>
      <c r="Q275" s="26"/>
      <c r="R275" s="276">
        <f t="shared" si="24"/>
        <v>0</v>
      </c>
      <c r="AG275" s="407" t="s">
        <v>19870</v>
      </c>
      <c r="AH275" s="408" t="s">
        <v>18321</v>
      </c>
      <c r="AI275" s="409" t="s">
        <v>19432</v>
      </c>
      <c r="AJ275" s="548" t="s">
        <v>19846</v>
      </c>
    </row>
    <row r="276" spans="1:36">
      <c r="A276" s="889" t="s">
        <v>19269</v>
      </c>
      <c r="B276" s="890" t="s">
        <v>14081</v>
      </c>
      <c r="C276" s="891" t="s">
        <v>29296</v>
      </c>
      <c r="D276" s="885" t="str">
        <f t="shared" si="20"/>
        <v>gp</v>
      </c>
      <c r="E276" s="885" t="str">
        <f t="shared" si="21"/>
        <v>5</v>
      </c>
      <c r="F276" s="885">
        <f t="shared" si="22"/>
        <v>1</v>
      </c>
      <c r="G276" s="885">
        <f t="shared" si="23"/>
        <v>5</v>
      </c>
      <c r="H276" s="885" t="s">
        <v>18208</v>
      </c>
      <c r="J276" t="str">
        <f>INDEX(L:L,MATCH(Таблиця91[[#This Row],[Item]],M:M,0),1)</f>
        <v>ITEMS</v>
      </c>
      <c r="L276" t="s">
        <v>18208</v>
      </c>
      <c r="M276" s="1" t="s">
        <v>19253</v>
      </c>
      <c r="N276" s="1"/>
      <c r="O276" s="1">
        <v>20</v>
      </c>
      <c r="P276" s="1"/>
      <c r="Q276" s="26"/>
      <c r="R276" s="276">
        <f t="shared" si="24"/>
        <v>0</v>
      </c>
      <c r="AG276" s="404" t="s">
        <v>19573</v>
      </c>
      <c r="AH276" s="405" t="s">
        <v>18283</v>
      </c>
      <c r="AI276" s="406" t="s">
        <v>19361</v>
      </c>
      <c r="AJ276" s="548" t="s">
        <v>19846</v>
      </c>
    </row>
    <row r="277" spans="1:36">
      <c r="A277" s="889" t="s">
        <v>19272</v>
      </c>
      <c r="B277" s="890" t="s">
        <v>21946</v>
      </c>
      <c r="C277" s="891" t="s">
        <v>29296</v>
      </c>
      <c r="D277" s="885" t="str">
        <f t="shared" si="20"/>
        <v>gp</v>
      </c>
      <c r="E277" s="885" t="str">
        <f t="shared" si="21"/>
        <v>3</v>
      </c>
      <c r="F277" s="885">
        <f t="shared" si="22"/>
        <v>1</v>
      </c>
      <c r="G277" s="885">
        <f t="shared" si="23"/>
        <v>3</v>
      </c>
      <c r="H277" s="885" t="s">
        <v>18208</v>
      </c>
      <c r="J277" t="str">
        <f>INDEX(L:L,MATCH(Таблиця91[[#This Row],[Item]],M:M,0),1)</f>
        <v>ITEMS</v>
      </c>
      <c r="L277" t="s">
        <v>18208</v>
      </c>
      <c r="M277" s="1" t="s">
        <v>19255</v>
      </c>
      <c r="N277" s="1"/>
      <c r="O277" s="1">
        <v>45</v>
      </c>
      <c r="P277" s="1"/>
      <c r="Q277" s="26"/>
      <c r="R277" s="276">
        <f t="shared" si="24"/>
        <v>0</v>
      </c>
      <c r="AG277" s="407" t="s">
        <v>19871</v>
      </c>
      <c r="AH277" s="408" t="s">
        <v>22007</v>
      </c>
      <c r="AI277" s="409" t="s">
        <v>19843</v>
      </c>
      <c r="AJ277" s="548" t="s">
        <v>19846</v>
      </c>
    </row>
    <row r="278" spans="1:36">
      <c r="A278" s="889" t="s">
        <v>19274</v>
      </c>
      <c r="B278" s="890" t="s">
        <v>21836</v>
      </c>
      <c r="C278" s="891" t="s">
        <v>29296</v>
      </c>
      <c r="D278" s="885" t="str">
        <f t="shared" si="20"/>
        <v>sp</v>
      </c>
      <c r="E278" s="885" t="str">
        <f t="shared" si="21"/>
        <v>10</v>
      </c>
      <c r="F278" s="885">
        <f t="shared" si="22"/>
        <v>0.1</v>
      </c>
      <c r="G278" s="885">
        <f t="shared" si="23"/>
        <v>1</v>
      </c>
      <c r="H278" s="885" t="s">
        <v>18208</v>
      </c>
      <c r="J278" t="str">
        <f>INDEX(L:L,MATCH(Таблиця91[[#This Row],[Item]],M:M,0),1)</f>
        <v>ITEMS</v>
      </c>
      <c r="L278" t="s">
        <v>18208</v>
      </c>
      <c r="M278" s="1" t="s">
        <v>19257</v>
      </c>
      <c r="N278" s="1"/>
      <c r="O278" s="1">
        <v>20</v>
      </c>
      <c r="P278" s="1"/>
      <c r="Q278" s="26"/>
      <c r="R278" s="276">
        <f t="shared" si="24"/>
        <v>0</v>
      </c>
      <c r="AG278" s="404" t="s">
        <v>19872</v>
      </c>
      <c r="AH278" s="405" t="s">
        <v>18321</v>
      </c>
      <c r="AI278" s="406" t="s">
        <v>19350</v>
      </c>
      <c r="AJ278" s="548" t="s">
        <v>19846</v>
      </c>
    </row>
    <row r="279" spans="1:36">
      <c r="A279" s="889" t="s">
        <v>19276</v>
      </c>
      <c r="B279" s="890" t="s">
        <v>14380</v>
      </c>
      <c r="C279" s="891" t="s">
        <v>29296</v>
      </c>
      <c r="D279" s="885" t="str">
        <f t="shared" si="20"/>
        <v>gp</v>
      </c>
      <c r="E279" s="885" t="str">
        <f t="shared" si="21"/>
        <v>10</v>
      </c>
      <c r="F279" s="885">
        <f t="shared" si="22"/>
        <v>1</v>
      </c>
      <c r="G279" s="885">
        <f t="shared" si="23"/>
        <v>10</v>
      </c>
      <c r="H279" s="885" t="s">
        <v>18208</v>
      </c>
      <c r="J279" t="str">
        <f>INDEX(L:L,MATCH(Таблиця91[[#This Row],[Item]],M:M,0),1)</f>
        <v>ITEMS</v>
      </c>
      <c r="L279" t="s">
        <v>18208</v>
      </c>
      <c r="M279" s="1" t="s">
        <v>19259</v>
      </c>
      <c r="N279" s="1"/>
      <c r="O279" s="1">
        <v>7</v>
      </c>
      <c r="P279" s="1"/>
      <c r="Q279" s="26"/>
      <c r="R279" s="276">
        <f t="shared" si="24"/>
        <v>0</v>
      </c>
      <c r="AG279" s="407" t="s">
        <v>19873</v>
      </c>
      <c r="AH279" s="408" t="s">
        <v>18503</v>
      </c>
      <c r="AI279" s="409" t="s">
        <v>19350</v>
      </c>
      <c r="AJ279" s="548" t="s">
        <v>19846</v>
      </c>
    </row>
    <row r="280" spans="1:36">
      <c r="A280" s="889" t="s">
        <v>19278</v>
      </c>
      <c r="B280" s="890" t="s">
        <v>21846</v>
      </c>
      <c r="C280" s="891" t="s">
        <v>29296</v>
      </c>
      <c r="D280" s="885" t="str">
        <f t="shared" si="20"/>
        <v>gp</v>
      </c>
      <c r="E280" s="885" t="str">
        <f t="shared" si="21"/>
        <v>4</v>
      </c>
      <c r="F280" s="885">
        <f t="shared" si="22"/>
        <v>1</v>
      </c>
      <c r="G280" s="885">
        <f t="shared" si="23"/>
        <v>4</v>
      </c>
      <c r="H280" s="885" t="s">
        <v>18208</v>
      </c>
      <c r="J280" t="str">
        <f>INDEX(L:L,MATCH(Таблиця91[[#This Row],[Item]],M:M,0),1)</f>
        <v>ITEMS</v>
      </c>
      <c r="L280" t="s">
        <v>18208</v>
      </c>
      <c r="M280" s="1" t="s">
        <v>19261</v>
      </c>
      <c r="N280" s="1"/>
      <c r="O280" s="1">
        <v>1</v>
      </c>
      <c r="P280" s="1"/>
      <c r="Q280" s="26"/>
      <c r="R280" s="276">
        <f t="shared" si="24"/>
        <v>0</v>
      </c>
      <c r="AG280" s="404" t="s">
        <v>19874</v>
      </c>
      <c r="AH280" s="405" t="s">
        <v>18283</v>
      </c>
      <c r="AI280" s="406" t="s">
        <v>19347</v>
      </c>
      <c r="AJ280" s="548" t="s">
        <v>19846</v>
      </c>
    </row>
    <row r="281" spans="1:36">
      <c r="A281" s="889" t="s">
        <v>19280</v>
      </c>
      <c r="B281" s="890" t="s">
        <v>14081</v>
      </c>
      <c r="C281" s="891" t="s">
        <v>29296</v>
      </c>
      <c r="D281" s="885" t="str">
        <f t="shared" si="20"/>
        <v>gp</v>
      </c>
      <c r="E281" s="885" t="str">
        <f t="shared" si="21"/>
        <v>5</v>
      </c>
      <c r="F281" s="885">
        <f t="shared" si="22"/>
        <v>1</v>
      </c>
      <c r="G281" s="885">
        <f t="shared" si="23"/>
        <v>5</v>
      </c>
      <c r="H281" s="885" t="s">
        <v>18208</v>
      </c>
      <c r="J281" t="str">
        <f>INDEX(L:L,MATCH(Таблиця91[[#This Row],[Item]],M:M,0),1)</f>
        <v>ITEMS</v>
      </c>
      <c r="L281" t="s">
        <v>18208</v>
      </c>
      <c r="M281" s="1" t="s">
        <v>19263</v>
      </c>
      <c r="N281" s="1"/>
      <c r="O281" s="1">
        <v>3</v>
      </c>
      <c r="P281" s="1"/>
      <c r="Q281" s="26"/>
      <c r="R281" s="276">
        <f t="shared" si="24"/>
        <v>0</v>
      </c>
      <c r="AG281" s="407" t="s">
        <v>19875</v>
      </c>
      <c r="AH281" s="408" t="s">
        <v>18283</v>
      </c>
      <c r="AI281" s="409" t="s">
        <v>19843</v>
      </c>
      <c r="AJ281" s="548" t="s">
        <v>19846</v>
      </c>
    </row>
    <row r="282" spans="1:36">
      <c r="A282" s="889" t="s">
        <v>19282</v>
      </c>
      <c r="B282" s="890" t="s">
        <v>21967</v>
      </c>
      <c r="C282" s="891" t="s">
        <v>29296</v>
      </c>
      <c r="D282" s="885" t="str">
        <f t="shared" si="20"/>
        <v>gp</v>
      </c>
      <c r="E282" s="885" t="str">
        <f t="shared" si="21"/>
        <v>9</v>
      </c>
      <c r="F282" s="885">
        <f t="shared" si="22"/>
        <v>1</v>
      </c>
      <c r="G282" s="885">
        <f t="shared" si="23"/>
        <v>9</v>
      </c>
      <c r="H282" s="885" t="s">
        <v>18208</v>
      </c>
      <c r="J282" t="str">
        <f>INDEX(L:L,MATCH(Таблиця91[[#This Row],[Item]],M:M,0),1)</f>
        <v>ITEMS</v>
      </c>
      <c r="L282" t="s">
        <v>18208</v>
      </c>
      <c r="M282" s="1" t="s">
        <v>19264</v>
      </c>
      <c r="N282" s="1"/>
      <c r="O282" s="1">
        <v>3</v>
      </c>
      <c r="P282" s="1"/>
      <c r="Q282" s="26"/>
      <c r="R282" s="276">
        <f t="shared" si="24"/>
        <v>0</v>
      </c>
      <c r="AG282" s="404" t="s">
        <v>19876</v>
      </c>
      <c r="AH282" s="405" t="s">
        <v>22018</v>
      </c>
      <c r="AI282" s="406" t="s">
        <v>19549</v>
      </c>
      <c r="AJ282" s="548" t="s">
        <v>19846</v>
      </c>
    </row>
    <row r="283" spans="1:36">
      <c r="A283" s="889" t="s">
        <v>19284</v>
      </c>
      <c r="B283" s="890" t="s">
        <v>14380</v>
      </c>
      <c r="C283" s="891" t="s">
        <v>29296</v>
      </c>
      <c r="D283" s="885" t="str">
        <f t="shared" si="20"/>
        <v>gp</v>
      </c>
      <c r="E283" s="885" t="str">
        <f t="shared" si="21"/>
        <v>10</v>
      </c>
      <c r="F283" s="885">
        <f t="shared" si="22"/>
        <v>1</v>
      </c>
      <c r="G283" s="885">
        <f t="shared" si="23"/>
        <v>10</v>
      </c>
      <c r="H283" s="885" t="s">
        <v>18208</v>
      </c>
      <c r="J283" t="str">
        <f>INDEX(L:L,MATCH(Таблиця91[[#This Row],[Item]],M:M,0),1)</f>
        <v>ITEMS</v>
      </c>
      <c r="L283" t="s">
        <v>18208</v>
      </c>
      <c r="M283" s="1" t="s">
        <v>19267</v>
      </c>
      <c r="N283" s="1"/>
      <c r="O283" s="1">
        <v>1</v>
      </c>
      <c r="P283" s="1"/>
      <c r="Q283" s="26"/>
      <c r="R283" s="276">
        <f t="shared" si="24"/>
        <v>0</v>
      </c>
      <c r="AG283" s="407" t="s">
        <v>19877</v>
      </c>
      <c r="AH283" s="408" t="s">
        <v>22007</v>
      </c>
      <c r="AI283" s="409" t="s">
        <v>19878</v>
      </c>
      <c r="AJ283" s="548" t="s">
        <v>19846</v>
      </c>
    </row>
    <row r="284" spans="1:36">
      <c r="A284" s="889" t="s">
        <v>19286</v>
      </c>
      <c r="B284" s="890" t="s">
        <v>14380</v>
      </c>
      <c r="C284" s="891" t="s">
        <v>29296</v>
      </c>
      <c r="D284" s="885" t="str">
        <f t="shared" si="20"/>
        <v>gp</v>
      </c>
      <c r="E284" s="885" t="str">
        <f t="shared" si="21"/>
        <v>10</v>
      </c>
      <c r="F284" s="885">
        <f t="shared" si="22"/>
        <v>1</v>
      </c>
      <c r="G284" s="885">
        <f t="shared" si="23"/>
        <v>10</v>
      </c>
      <c r="H284" s="885" t="s">
        <v>18208</v>
      </c>
      <c r="J284" t="str">
        <f>INDEX(L:L,MATCH(Таблиця91[[#This Row],[Item]],M:M,0),1)</f>
        <v>ITEMS</v>
      </c>
      <c r="L284" t="s">
        <v>18208</v>
      </c>
      <c r="M284" s="1" t="s">
        <v>19269</v>
      </c>
      <c r="N284" s="1"/>
      <c r="O284" s="1">
        <v>5</v>
      </c>
      <c r="P284" s="1"/>
      <c r="Q284" s="26"/>
      <c r="R284" s="276">
        <f t="shared" si="24"/>
        <v>0</v>
      </c>
      <c r="AG284" s="404" t="s">
        <v>19879</v>
      </c>
      <c r="AH284" s="405" t="s">
        <v>22007</v>
      </c>
      <c r="AI284" s="406" t="s">
        <v>19878</v>
      </c>
      <c r="AJ284" s="548" t="s">
        <v>19846</v>
      </c>
    </row>
    <row r="285" spans="1:36">
      <c r="A285" s="889" t="s">
        <v>19288</v>
      </c>
      <c r="B285" s="890" t="s">
        <v>14380</v>
      </c>
      <c r="C285" s="891" t="s">
        <v>29296</v>
      </c>
      <c r="D285" s="885" t="str">
        <f t="shared" si="20"/>
        <v>gp</v>
      </c>
      <c r="E285" s="885" t="str">
        <f t="shared" si="21"/>
        <v>10</v>
      </c>
      <c r="F285" s="885">
        <f t="shared" si="22"/>
        <v>1</v>
      </c>
      <c r="G285" s="885">
        <f t="shared" si="23"/>
        <v>10</v>
      </c>
      <c r="H285" s="885" t="s">
        <v>18208</v>
      </c>
      <c r="J285" t="str">
        <f>INDEX(L:L,MATCH(Таблиця91[[#This Row],[Item]],M:M,0),1)</f>
        <v>ITEMS</v>
      </c>
      <c r="L285" t="s">
        <v>18208</v>
      </c>
      <c r="M285" s="1" t="s">
        <v>19272</v>
      </c>
      <c r="N285" s="1"/>
      <c r="O285" s="1">
        <v>3</v>
      </c>
      <c r="P285" s="1"/>
      <c r="Q285" s="26"/>
      <c r="R285" s="276">
        <f t="shared" si="24"/>
        <v>0</v>
      </c>
      <c r="AG285" s="407" t="s">
        <v>19880</v>
      </c>
      <c r="AH285" s="408" t="s">
        <v>22007</v>
      </c>
      <c r="AI285" s="409" t="s">
        <v>19496</v>
      </c>
      <c r="AJ285" s="548" t="s">
        <v>19846</v>
      </c>
    </row>
    <row r="286" spans="1:36">
      <c r="A286" s="889" t="s">
        <v>19290</v>
      </c>
      <c r="B286" s="890" t="s">
        <v>14081</v>
      </c>
      <c r="C286" s="891" t="s">
        <v>29296</v>
      </c>
      <c r="D286" s="885" t="str">
        <f t="shared" si="20"/>
        <v>gp</v>
      </c>
      <c r="E286" s="885" t="str">
        <f t="shared" si="21"/>
        <v>5</v>
      </c>
      <c r="F286" s="885">
        <f t="shared" si="22"/>
        <v>1</v>
      </c>
      <c r="G286" s="885">
        <f t="shared" si="23"/>
        <v>5</v>
      </c>
      <c r="H286" s="885" t="s">
        <v>18208</v>
      </c>
      <c r="J286" t="str">
        <f>INDEX(L:L,MATCH(Таблиця91[[#This Row],[Item]],M:M,0),1)</f>
        <v>ITEMS</v>
      </c>
      <c r="L286" t="s">
        <v>18208</v>
      </c>
      <c r="M286" s="1" t="s">
        <v>19274</v>
      </c>
      <c r="N286" s="1"/>
      <c r="O286" s="1">
        <v>1</v>
      </c>
      <c r="P286" s="1"/>
      <c r="Q286" s="26"/>
      <c r="R286" s="276">
        <f t="shared" si="24"/>
        <v>0</v>
      </c>
      <c r="AG286" s="404" t="s">
        <v>19881</v>
      </c>
      <c r="AH286" s="405" t="s">
        <v>21965</v>
      </c>
      <c r="AI286" s="406" t="s">
        <v>19882</v>
      </c>
      <c r="AJ286" s="548" t="s">
        <v>19846</v>
      </c>
    </row>
    <row r="287" spans="1:36">
      <c r="A287" s="889" t="s">
        <v>19292</v>
      </c>
      <c r="B287" s="890" t="s">
        <v>21973</v>
      </c>
      <c r="C287" s="891" t="s">
        <v>29296</v>
      </c>
      <c r="D287" s="885" t="str">
        <f t="shared" si="20"/>
        <v>gp</v>
      </c>
      <c r="E287" s="885" t="str">
        <f t="shared" si="21"/>
        <v>12</v>
      </c>
      <c r="F287" s="885">
        <f t="shared" si="22"/>
        <v>1</v>
      </c>
      <c r="G287" s="885">
        <f t="shared" si="23"/>
        <v>12</v>
      </c>
      <c r="H287" s="885" t="s">
        <v>18208</v>
      </c>
      <c r="J287" t="str">
        <f>INDEX(L:L,MATCH(Таблиця91[[#This Row],[Item]],M:M,0),1)</f>
        <v>ITEMS</v>
      </c>
      <c r="L287" t="s">
        <v>18208</v>
      </c>
      <c r="M287" s="1" t="s">
        <v>19276</v>
      </c>
      <c r="N287" s="1"/>
      <c r="O287" s="1">
        <v>10</v>
      </c>
      <c r="P287" s="1"/>
      <c r="Q287" s="26"/>
      <c r="R287" s="276">
        <f t="shared" si="24"/>
        <v>0</v>
      </c>
      <c r="AG287" s="407" t="s">
        <v>19883</v>
      </c>
      <c r="AH287" s="408" t="s">
        <v>22007</v>
      </c>
      <c r="AI287" s="409" t="s">
        <v>19884</v>
      </c>
      <c r="AJ287" s="548" t="s">
        <v>19846</v>
      </c>
    </row>
    <row r="288" spans="1:36">
      <c r="A288" s="889" t="s">
        <v>19295</v>
      </c>
      <c r="B288" s="890" t="s">
        <v>21973</v>
      </c>
      <c r="C288" s="891" t="s">
        <v>29296</v>
      </c>
      <c r="D288" s="885" t="str">
        <f t="shared" si="20"/>
        <v>gp</v>
      </c>
      <c r="E288" s="885" t="str">
        <f t="shared" si="21"/>
        <v>12</v>
      </c>
      <c r="F288" s="885">
        <f t="shared" si="22"/>
        <v>1</v>
      </c>
      <c r="G288" s="885">
        <f t="shared" si="23"/>
        <v>12</v>
      </c>
      <c r="H288" s="885" t="s">
        <v>18208</v>
      </c>
      <c r="J288" t="str">
        <f>INDEX(L:L,MATCH(Таблиця91[[#This Row],[Item]],M:M,0),1)</f>
        <v>ITEMS</v>
      </c>
      <c r="L288" t="s">
        <v>18208</v>
      </c>
      <c r="M288" s="1" t="s">
        <v>19278</v>
      </c>
      <c r="N288" s="1"/>
      <c r="O288" s="1">
        <v>4</v>
      </c>
      <c r="P288" s="1"/>
      <c r="Q288" s="26"/>
      <c r="R288" s="276">
        <f t="shared" si="24"/>
        <v>0</v>
      </c>
      <c r="AG288" s="404" t="s">
        <v>19885</v>
      </c>
      <c r="AH288" s="405" t="s">
        <v>18451</v>
      </c>
      <c r="AI288" s="406" t="s">
        <v>19347</v>
      </c>
      <c r="AJ288" s="548" t="s">
        <v>19846</v>
      </c>
    </row>
    <row r="289" spans="1:36">
      <c r="A289" s="889" t="s">
        <v>19298</v>
      </c>
      <c r="B289" s="890" t="s">
        <v>21973</v>
      </c>
      <c r="C289" s="891" t="s">
        <v>29296</v>
      </c>
      <c r="D289" s="885" t="str">
        <f t="shared" si="20"/>
        <v>gp</v>
      </c>
      <c r="E289" s="885" t="str">
        <f t="shared" si="21"/>
        <v>12</v>
      </c>
      <c r="F289" s="885">
        <f t="shared" si="22"/>
        <v>1</v>
      </c>
      <c r="G289" s="885">
        <f t="shared" si="23"/>
        <v>12</v>
      </c>
      <c r="H289" s="885" t="s">
        <v>18208</v>
      </c>
      <c r="J289" t="str">
        <f>INDEX(L:L,MATCH(Таблиця91[[#This Row],[Item]],M:M,0),1)</f>
        <v>ITEMS</v>
      </c>
      <c r="L289" t="s">
        <v>18208</v>
      </c>
      <c r="M289" s="1" t="s">
        <v>19280</v>
      </c>
      <c r="N289" s="1"/>
      <c r="O289" s="1">
        <v>5</v>
      </c>
      <c r="P289" s="1"/>
      <c r="Q289" s="26"/>
      <c r="R289" s="276">
        <f t="shared" si="24"/>
        <v>0</v>
      </c>
      <c r="AG289" s="407" t="s">
        <v>19886</v>
      </c>
      <c r="AH289" s="408" t="s">
        <v>22009</v>
      </c>
      <c r="AI289" s="409" t="s">
        <v>19347</v>
      </c>
      <c r="AJ289" s="548" t="s">
        <v>19846</v>
      </c>
    </row>
    <row r="290" spans="1:36">
      <c r="A290" s="889" t="s">
        <v>19300</v>
      </c>
      <c r="B290" s="890" t="s">
        <v>14081</v>
      </c>
      <c r="C290" s="891" t="s">
        <v>29296</v>
      </c>
      <c r="D290" s="885" t="str">
        <f t="shared" si="20"/>
        <v>gp</v>
      </c>
      <c r="E290" s="885" t="str">
        <f t="shared" si="21"/>
        <v>5</v>
      </c>
      <c r="F290" s="885">
        <f t="shared" si="22"/>
        <v>1</v>
      </c>
      <c r="G290" s="885">
        <f t="shared" si="23"/>
        <v>5</v>
      </c>
      <c r="H290" s="885" t="s">
        <v>18208</v>
      </c>
      <c r="J290" t="str">
        <f>INDEX(L:L,MATCH(Таблиця91[[#This Row],[Item]],M:M,0),1)</f>
        <v>ITEMS</v>
      </c>
      <c r="L290" t="s">
        <v>18208</v>
      </c>
      <c r="M290" s="1" t="s">
        <v>19282</v>
      </c>
      <c r="N290" s="1"/>
      <c r="O290" s="1">
        <v>9</v>
      </c>
      <c r="P290" s="1"/>
      <c r="Q290" s="26"/>
      <c r="R290" s="276">
        <f t="shared" si="24"/>
        <v>0</v>
      </c>
      <c r="AG290" s="404" t="s">
        <v>19887</v>
      </c>
      <c r="AH290" s="405" t="s">
        <v>18283</v>
      </c>
      <c r="AI290" s="406" t="s">
        <v>19509</v>
      </c>
      <c r="AJ290" s="548" t="s">
        <v>19846</v>
      </c>
    </row>
    <row r="291" spans="1:36">
      <c r="A291" s="889" t="s">
        <v>19302</v>
      </c>
      <c r="B291" s="890" t="s">
        <v>21879</v>
      </c>
      <c r="C291" s="891" t="s">
        <v>29296</v>
      </c>
      <c r="D291" s="885" t="str">
        <f t="shared" si="20"/>
        <v>gp</v>
      </c>
      <c r="E291" s="885" t="str">
        <f t="shared" si="21"/>
        <v>8</v>
      </c>
      <c r="F291" s="885">
        <f t="shared" si="22"/>
        <v>1</v>
      </c>
      <c r="G291" s="885">
        <f t="shared" si="23"/>
        <v>8</v>
      </c>
      <c r="H291" s="885" t="s">
        <v>18208</v>
      </c>
      <c r="J291" t="str">
        <f>INDEX(L:L,MATCH(Таблиця91[[#This Row],[Item]],M:M,0),1)</f>
        <v>ITEMS</v>
      </c>
      <c r="L291" t="s">
        <v>18208</v>
      </c>
      <c r="M291" s="1" t="s">
        <v>19284</v>
      </c>
      <c r="N291" s="1"/>
      <c r="O291" s="1">
        <v>10</v>
      </c>
      <c r="P291" s="1"/>
      <c r="Q291" s="26"/>
      <c r="R291" s="276">
        <f t="shared" si="24"/>
        <v>0</v>
      </c>
      <c r="AG291" s="407" t="s">
        <v>19888</v>
      </c>
      <c r="AH291" s="408" t="s">
        <v>21965</v>
      </c>
      <c r="AI291" s="409" t="s">
        <v>19496</v>
      </c>
      <c r="AJ291" s="548" t="s">
        <v>19846</v>
      </c>
    </row>
    <row r="292" spans="1:36">
      <c r="A292" s="889" t="s">
        <v>19305</v>
      </c>
      <c r="B292" s="890" t="s">
        <v>18496</v>
      </c>
      <c r="C292" s="891" t="s">
        <v>29296</v>
      </c>
      <c r="D292" s="885" t="str">
        <f t="shared" si="20"/>
        <v>gp</v>
      </c>
      <c r="E292" s="885" t="str">
        <f t="shared" si="21"/>
        <v>2</v>
      </c>
      <c r="F292" s="885">
        <f t="shared" si="22"/>
        <v>1</v>
      </c>
      <c r="G292" s="885">
        <f t="shared" si="23"/>
        <v>2</v>
      </c>
      <c r="H292" s="885" t="s">
        <v>18208</v>
      </c>
      <c r="J292" t="str">
        <f>INDEX(L:L,MATCH(Таблиця91[[#This Row],[Item]],M:M,0),1)</f>
        <v>ITEMS</v>
      </c>
      <c r="L292" t="s">
        <v>18208</v>
      </c>
      <c r="M292" s="1" t="s">
        <v>19286</v>
      </c>
      <c r="N292" s="1"/>
      <c r="O292" s="1">
        <v>10</v>
      </c>
      <c r="P292" s="1"/>
      <c r="Q292" s="26"/>
      <c r="R292" s="276">
        <f t="shared" si="24"/>
        <v>0</v>
      </c>
      <c r="AG292" s="404" t="s">
        <v>19889</v>
      </c>
      <c r="AH292" s="405" t="s">
        <v>18503</v>
      </c>
      <c r="AI292" s="406" t="s">
        <v>19694</v>
      </c>
      <c r="AJ292" s="548" t="s">
        <v>19846</v>
      </c>
    </row>
    <row r="293" spans="1:36">
      <c r="A293" s="889" t="s">
        <v>19308</v>
      </c>
      <c r="B293" s="890" t="s">
        <v>14081</v>
      </c>
      <c r="C293" s="891" t="s">
        <v>29296</v>
      </c>
      <c r="D293" s="885" t="str">
        <f t="shared" si="20"/>
        <v>gp</v>
      </c>
      <c r="E293" s="885" t="str">
        <f t="shared" si="21"/>
        <v>5</v>
      </c>
      <c r="F293" s="885">
        <f t="shared" si="22"/>
        <v>1</v>
      </c>
      <c r="G293" s="885">
        <f t="shared" si="23"/>
        <v>5</v>
      </c>
      <c r="H293" s="885" t="s">
        <v>18208</v>
      </c>
      <c r="J293" t="str">
        <f>INDEX(L:L,MATCH(Таблиця91[[#This Row],[Item]],M:M,0),1)</f>
        <v>ITEMS</v>
      </c>
      <c r="L293" t="s">
        <v>18208</v>
      </c>
      <c r="M293" s="1" t="s">
        <v>19288</v>
      </c>
      <c r="N293" s="1"/>
      <c r="O293" s="1">
        <v>10</v>
      </c>
      <c r="P293" s="1"/>
      <c r="Q293" s="26"/>
      <c r="R293" s="276">
        <f t="shared" si="24"/>
        <v>0</v>
      </c>
      <c r="AG293" s="407" t="s">
        <v>19890</v>
      </c>
      <c r="AH293" s="408" t="s">
        <v>22018</v>
      </c>
      <c r="AI293" s="409" t="s">
        <v>19347</v>
      </c>
      <c r="AJ293" s="548" t="s">
        <v>19846</v>
      </c>
    </row>
    <row r="294" spans="1:36">
      <c r="A294" s="889" t="s">
        <v>19311</v>
      </c>
      <c r="B294" s="890" t="s">
        <v>14081</v>
      </c>
      <c r="C294" s="891" t="s">
        <v>29296</v>
      </c>
      <c r="D294" s="885" t="str">
        <f t="shared" si="20"/>
        <v>gp</v>
      </c>
      <c r="E294" s="885" t="str">
        <f t="shared" si="21"/>
        <v>5</v>
      </c>
      <c r="F294" s="885">
        <f t="shared" si="22"/>
        <v>1</v>
      </c>
      <c r="G294" s="885">
        <f t="shared" si="23"/>
        <v>5</v>
      </c>
      <c r="H294" s="885" t="s">
        <v>18208</v>
      </c>
      <c r="J294" t="str">
        <f>INDEX(L:L,MATCH(Таблиця91[[#This Row],[Item]],M:M,0),1)</f>
        <v>ITEMS</v>
      </c>
      <c r="L294" t="s">
        <v>18208</v>
      </c>
      <c r="M294" s="1" t="s">
        <v>19290</v>
      </c>
      <c r="N294" s="1"/>
      <c r="O294" s="1">
        <v>5</v>
      </c>
      <c r="P294" s="1"/>
      <c r="Q294" s="26"/>
      <c r="R294" s="276">
        <f t="shared" si="24"/>
        <v>0</v>
      </c>
      <c r="AG294" s="404" t="s">
        <v>19891</v>
      </c>
      <c r="AH294" s="405" t="s">
        <v>18283</v>
      </c>
      <c r="AI294" s="406" t="s">
        <v>19347</v>
      </c>
      <c r="AJ294" s="548" t="s">
        <v>19846</v>
      </c>
    </row>
    <row r="295" spans="1:36">
      <c r="A295" s="889" t="s">
        <v>19314</v>
      </c>
      <c r="B295" s="890" t="s">
        <v>21879</v>
      </c>
      <c r="C295" s="891" t="s">
        <v>29296</v>
      </c>
      <c r="D295" s="885" t="str">
        <f t="shared" si="20"/>
        <v>gp</v>
      </c>
      <c r="E295" s="885" t="str">
        <f t="shared" si="21"/>
        <v>8</v>
      </c>
      <c r="F295" s="885">
        <f t="shared" si="22"/>
        <v>1</v>
      </c>
      <c r="G295" s="885">
        <f t="shared" si="23"/>
        <v>8</v>
      </c>
      <c r="H295" s="885" t="s">
        <v>18208</v>
      </c>
      <c r="J295" t="str">
        <f>INDEX(L:L,MATCH(Таблиця91[[#This Row],[Item]],M:M,0),1)</f>
        <v>ITEMS</v>
      </c>
      <c r="L295" t="s">
        <v>18208</v>
      </c>
      <c r="M295" s="1" t="s">
        <v>19292</v>
      </c>
      <c r="N295" s="1"/>
      <c r="O295" s="1">
        <v>12</v>
      </c>
      <c r="P295" s="1"/>
      <c r="Q295" s="26"/>
      <c r="R295" s="276">
        <f t="shared" si="24"/>
        <v>0</v>
      </c>
      <c r="AG295" s="407" t="s">
        <v>19892</v>
      </c>
      <c r="AH295" s="408" t="s">
        <v>21836</v>
      </c>
      <c r="AI295" s="409" t="s">
        <v>19350</v>
      </c>
      <c r="AJ295" s="548" t="s">
        <v>19846</v>
      </c>
    </row>
    <row r="296" spans="1:36">
      <c r="A296" s="889" t="s">
        <v>19316</v>
      </c>
      <c r="B296" s="890" t="s">
        <v>14263</v>
      </c>
      <c r="C296" s="891" t="s">
        <v>29296</v>
      </c>
      <c r="D296" s="885" t="str">
        <f t="shared" si="20"/>
        <v>gp</v>
      </c>
      <c r="E296" s="885" t="str">
        <f t="shared" si="21"/>
        <v>15</v>
      </c>
      <c r="F296" s="885">
        <f t="shared" si="22"/>
        <v>1</v>
      </c>
      <c r="G296" s="885">
        <f t="shared" si="23"/>
        <v>15</v>
      </c>
      <c r="H296" s="885" t="s">
        <v>18208</v>
      </c>
      <c r="J296" t="str">
        <f>INDEX(L:L,MATCH(Таблиця91[[#This Row],[Item]],M:M,0),1)</f>
        <v>ITEMS</v>
      </c>
      <c r="L296" t="s">
        <v>18208</v>
      </c>
      <c r="M296" s="1" t="s">
        <v>19295</v>
      </c>
      <c r="N296" s="1"/>
      <c r="O296" s="1">
        <v>12</v>
      </c>
      <c r="P296" s="1"/>
      <c r="Q296" s="26"/>
      <c r="R296" s="276">
        <f t="shared" si="24"/>
        <v>0</v>
      </c>
      <c r="AG296" s="404" t="s">
        <v>19893</v>
      </c>
      <c r="AH296" s="405" t="s">
        <v>18503</v>
      </c>
      <c r="AI296" s="406" t="s">
        <v>19350</v>
      </c>
      <c r="AJ296" s="548" t="s">
        <v>19846</v>
      </c>
    </row>
    <row r="297" spans="1:36">
      <c r="A297" s="889" t="s">
        <v>19318</v>
      </c>
      <c r="B297" s="890" t="s">
        <v>14380</v>
      </c>
      <c r="C297" s="891" t="s">
        <v>29296</v>
      </c>
      <c r="D297" s="885" t="str">
        <f t="shared" si="20"/>
        <v>gp</v>
      </c>
      <c r="E297" s="885" t="str">
        <f t="shared" si="21"/>
        <v>10</v>
      </c>
      <c r="F297" s="885">
        <f t="shared" si="22"/>
        <v>1</v>
      </c>
      <c r="G297" s="885">
        <f t="shared" si="23"/>
        <v>10</v>
      </c>
      <c r="H297" s="885" t="s">
        <v>18208</v>
      </c>
      <c r="J297" t="str">
        <f>INDEX(L:L,MATCH(Таблиця91[[#This Row],[Item]],M:M,0),1)</f>
        <v>ITEMS</v>
      </c>
      <c r="L297" t="s">
        <v>18208</v>
      </c>
      <c r="M297" s="1" t="s">
        <v>19298</v>
      </c>
      <c r="N297" s="1"/>
      <c r="O297" s="1">
        <v>12</v>
      </c>
      <c r="P297" s="1"/>
      <c r="Q297" s="26"/>
      <c r="R297" s="276">
        <f t="shared" si="24"/>
        <v>0</v>
      </c>
      <c r="AG297" s="407" t="s">
        <v>19894</v>
      </c>
      <c r="AH297" s="408" t="s">
        <v>22007</v>
      </c>
      <c r="AI297" s="409" t="s">
        <v>19895</v>
      </c>
      <c r="AJ297" s="548" t="s">
        <v>19846</v>
      </c>
    </row>
    <row r="298" spans="1:36">
      <c r="A298" s="889" t="s">
        <v>19320</v>
      </c>
      <c r="B298" s="890" t="s">
        <v>14380</v>
      </c>
      <c r="C298" s="891" t="s">
        <v>29296</v>
      </c>
      <c r="D298" s="885" t="str">
        <f t="shared" si="20"/>
        <v>gp</v>
      </c>
      <c r="E298" s="885" t="str">
        <f t="shared" si="21"/>
        <v>10</v>
      </c>
      <c r="F298" s="885">
        <f t="shared" si="22"/>
        <v>1</v>
      </c>
      <c r="G298" s="885">
        <f t="shared" si="23"/>
        <v>10</v>
      </c>
      <c r="H298" s="885" t="s">
        <v>18208</v>
      </c>
      <c r="J298" t="str">
        <f>INDEX(L:L,MATCH(Таблиця91[[#This Row],[Item]],M:M,0),1)</f>
        <v>ITEMS</v>
      </c>
      <c r="L298" t="s">
        <v>18208</v>
      </c>
      <c r="M298" s="1" t="s">
        <v>19300</v>
      </c>
      <c r="N298" s="1"/>
      <c r="O298" s="1">
        <v>5</v>
      </c>
      <c r="P298" s="1"/>
      <c r="Q298" s="26"/>
      <c r="R298" s="276">
        <f t="shared" si="24"/>
        <v>0</v>
      </c>
      <c r="AG298" s="404" t="s">
        <v>19896</v>
      </c>
      <c r="AH298" s="405" t="s">
        <v>22009</v>
      </c>
      <c r="AI298" s="406" t="s">
        <v>19347</v>
      </c>
      <c r="AJ298" s="548" t="s">
        <v>19846</v>
      </c>
    </row>
    <row r="299" spans="1:36">
      <c r="A299" s="889" t="s">
        <v>19322</v>
      </c>
      <c r="B299" s="890" t="s">
        <v>14380</v>
      </c>
      <c r="C299" s="891" t="s">
        <v>29296</v>
      </c>
      <c r="D299" s="885" t="str">
        <f t="shared" si="20"/>
        <v>gp</v>
      </c>
      <c r="E299" s="885" t="str">
        <f t="shared" si="21"/>
        <v>10</v>
      </c>
      <c r="F299" s="885">
        <f t="shared" si="22"/>
        <v>1</v>
      </c>
      <c r="G299" s="885">
        <f t="shared" si="23"/>
        <v>10</v>
      </c>
      <c r="H299" s="885" t="s">
        <v>18208</v>
      </c>
      <c r="J299" t="str">
        <f>INDEX(L:L,MATCH(Таблиця91[[#This Row],[Item]],M:M,0),1)</f>
        <v>ITEMS</v>
      </c>
      <c r="L299" t="s">
        <v>18208</v>
      </c>
      <c r="M299" s="1" t="s">
        <v>19302</v>
      </c>
      <c r="N299" s="1"/>
      <c r="O299" s="1">
        <v>8</v>
      </c>
      <c r="P299" s="1"/>
      <c r="Q299" s="26"/>
      <c r="R299" s="276">
        <f t="shared" si="24"/>
        <v>0</v>
      </c>
      <c r="AG299" s="407" t="s">
        <v>19897</v>
      </c>
      <c r="AH299" s="408" t="s">
        <v>22022</v>
      </c>
      <c r="AI299" s="409" t="s">
        <v>19347</v>
      </c>
      <c r="AJ299" s="548" t="s">
        <v>19846</v>
      </c>
    </row>
    <row r="300" spans="1:36">
      <c r="A300" s="889" t="s">
        <v>19324</v>
      </c>
      <c r="B300" s="890" t="s">
        <v>14380</v>
      </c>
      <c r="C300" s="891" t="s">
        <v>29296</v>
      </c>
      <c r="D300" s="885" t="str">
        <f t="shared" si="20"/>
        <v>gp</v>
      </c>
      <c r="E300" s="885" t="str">
        <f t="shared" si="21"/>
        <v>10</v>
      </c>
      <c r="F300" s="885">
        <f t="shared" si="22"/>
        <v>1</v>
      </c>
      <c r="G300" s="885">
        <f t="shared" si="23"/>
        <v>10</v>
      </c>
      <c r="H300" s="885" t="s">
        <v>18208</v>
      </c>
      <c r="J300" t="str">
        <f>INDEX(L:L,MATCH(Таблиця91[[#This Row],[Item]],M:M,0),1)</f>
        <v>ITEMS</v>
      </c>
      <c r="L300" t="s">
        <v>18208</v>
      </c>
      <c r="M300" s="1" t="s">
        <v>19305</v>
      </c>
      <c r="N300" s="1"/>
      <c r="O300" s="1">
        <v>2</v>
      </c>
      <c r="P300" s="1"/>
      <c r="Q300" s="26"/>
      <c r="R300" s="276">
        <f t="shared" si="24"/>
        <v>0</v>
      </c>
      <c r="AG300" s="404" t="s">
        <v>19898</v>
      </c>
      <c r="AH300" s="405" t="s">
        <v>18321</v>
      </c>
      <c r="AI300" s="406" t="s">
        <v>19432</v>
      </c>
      <c r="AJ300" s="548" t="s">
        <v>19846</v>
      </c>
    </row>
    <row r="301" spans="1:36">
      <c r="A301" s="889" t="s">
        <v>19326</v>
      </c>
      <c r="B301" s="890" t="s">
        <v>21973</v>
      </c>
      <c r="C301" s="891" t="s">
        <v>29296</v>
      </c>
      <c r="D301" s="885" t="str">
        <f t="shared" si="20"/>
        <v>gp</v>
      </c>
      <c r="E301" s="885" t="str">
        <f t="shared" si="21"/>
        <v>12</v>
      </c>
      <c r="F301" s="885">
        <f t="shared" si="22"/>
        <v>1</v>
      </c>
      <c r="G301" s="885">
        <f t="shared" si="23"/>
        <v>12</v>
      </c>
      <c r="H301" s="885" t="s">
        <v>18208</v>
      </c>
      <c r="J301" t="str">
        <f>INDEX(L:L,MATCH(Таблиця91[[#This Row],[Item]],M:M,0),1)</f>
        <v>ITEMS</v>
      </c>
      <c r="L301" t="s">
        <v>18208</v>
      </c>
      <c r="M301" s="1" t="s">
        <v>19308</v>
      </c>
      <c r="N301" s="1"/>
      <c r="O301" s="1">
        <v>5</v>
      </c>
      <c r="P301" s="1"/>
      <c r="Q301" s="26"/>
      <c r="R301" s="276">
        <f t="shared" si="24"/>
        <v>0</v>
      </c>
      <c r="AG301" s="407" t="s">
        <v>19899</v>
      </c>
      <c r="AH301" s="408" t="s">
        <v>18451</v>
      </c>
      <c r="AI301" s="409" t="s">
        <v>19347</v>
      </c>
      <c r="AJ301" s="548" t="s">
        <v>19846</v>
      </c>
    </row>
    <row r="302" spans="1:36">
      <c r="A302" s="889" t="s">
        <v>19328</v>
      </c>
      <c r="B302" s="890" t="s">
        <v>14081</v>
      </c>
      <c r="C302" s="891" t="s">
        <v>29296</v>
      </c>
      <c r="D302" s="885" t="str">
        <f t="shared" si="20"/>
        <v>gp</v>
      </c>
      <c r="E302" s="885" t="str">
        <f t="shared" si="21"/>
        <v>5</v>
      </c>
      <c r="F302" s="885">
        <f t="shared" si="22"/>
        <v>1</v>
      </c>
      <c r="G302" s="885">
        <f t="shared" si="23"/>
        <v>5</v>
      </c>
      <c r="H302" s="885" t="s">
        <v>18208</v>
      </c>
      <c r="J302" t="str">
        <f>INDEX(L:L,MATCH(Таблиця91[[#This Row],[Item]],M:M,0),1)</f>
        <v>ITEMS</v>
      </c>
      <c r="L302" t="s">
        <v>18208</v>
      </c>
      <c r="M302" s="1" t="s">
        <v>19311</v>
      </c>
      <c r="N302" s="1"/>
      <c r="O302" s="1">
        <v>5</v>
      </c>
      <c r="P302" s="1"/>
      <c r="Q302" s="26"/>
      <c r="R302" s="276">
        <f t="shared" si="24"/>
        <v>0</v>
      </c>
      <c r="AG302" s="404" t="s">
        <v>19900</v>
      </c>
      <c r="AH302" s="405" t="s">
        <v>21885</v>
      </c>
      <c r="AI302" s="406">
        <v>20</v>
      </c>
      <c r="AJ302" s="548" t="s">
        <v>19846</v>
      </c>
    </row>
    <row r="303" spans="1:36">
      <c r="A303" s="889" t="s">
        <v>19330</v>
      </c>
      <c r="B303" s="890" t="s">
        <v>14380</v>
      </c>
      <c r="C303" s="891" t="s">
        <v>29296</v>
      </c>
      <c r="D303" s="885" t="str">
        <f t="shared" si="20"/>
        <v>gp</v>
      </c>
      <c r="E303" s="885" t="str">
        <f t="shared" si="21"/>
        <v>10</v>
      </c>
      <c r="F303" s="885">
        <f t="shared" si="22"/>
        <v>1</v>
      </c>
      <c r="G303" s="885">
        <f t="shared" si="23"/>
        <v>10</v>
      </c>
      <c r="H303" s="885" t="s">
        <v>18208</v>
      </c>
      <c r="J303" t="str">
        <f>INDEX(L:L,MATCH(Таблиця91[[#This Row],[Item]],M:M,0),1)</f>
        <v>ITEMS</v>
      </c>
      <c r="L303" t="s">
        <v>18208</v>
      </c>
      <c r="M303" s="1" t="s">
        <v>19314</v>
      </c>
      <c r="N303" s="1"/>
      <c r="O303" s="1">
        <v>8</v>
      </c>
      <c r="P303" s="1"/>
      <c r="Q303" s="26"/>
      <c r="R303" s="276">
        <f t="shared" si="24"/>
        <v>0</v>
      </c>
      <c r="AG303" s="407" t="s">
        <v>19901</v>
      </c>
      <c r="AH303" s="408" t="s">
        <v>21965</v>
      </c>
      <c r="AI303" s="409" t="s">
        <v>19347</v>
      </c>
      <c r="AJ303" s="548" t="s">
        <v>19846</v>
      </c>
    </row>
    <row r="304" spans="1:36">
      <c r="A304" s="889" t="s">
        <v>19333</v>
      </c>
      <c r="B304" s="890" t="s">
        <v>14081</v>
      </c>
      <c r="C304" s="891" t="s">
        <v>29296</v>
      </c>
      <c r="D304" s="885" t="str">
        <f t="shared" si="20"/>
        <v>gp</v>
      </c>
      <c r="E304" s="885" t="str">
        <f t="shared" si="21"/>
        <v>5</v>
      </c>
      <c r="F304" s="885">
        <f t="shared" si="22"/>
        <v>1</v>
      </c>
      <c r="G304" s="885">
        <f t="shared" si="23"/>
        <v>5</v>
      </c>
      <c r="H304" s="885" t="s">
        <v>18208</v>
      </c>
      <c r="J304" t="str">
        <f>INDEX(L:L,MATCH(Таблиця91[[#This Row],[Item]],M:M,0),1)</f>
        <v>ITEMS</v>
      </c>
      <c r="L304" t="s">
        <v>18208</v>
      </c>
      <c r="M304" s="1" t="s">
        <v>19316</v>
      </c>
      <c r="N304" s="1"/>
      <c r="O304" s="1">
        <v>15</v>
      </c>
      <c r="P304" s="1"/>
      <c r="Q304" s="26"/>
      <c r="R304" s="276">
        <f t="shared" si="24"/>
        <v>0</v>
      </c>
      <c r="AG304" s="404" t="s">
        <v>19902</v>
      </c>
      <c r="AH304" s="405" t="s">
        <v>21919</v>
      </c>
      <c r="AI304" s="406" t="s">
        <v>19694</v>
      </c>
      <c r="AJ304" s="548" t="s">
        <v>19846</v>
      </c>
    </row>
    <row r="305" spans="1:36">
      <c r="A305" s="889" t="s">
        <v>19336</v>
      </c>
      <c r="B305" s="890" t="s">
        <v>14081</v>
      </c>
      <c r="C305" s="891" t="s">
        <v>29296</v>
      </c>
      <c r="D305" s="885" t="str">
        <f t="shared" si="20"/>
        <v>gp</v>
      </c>
      <c r="E305" s="885" t="str">
        <f t="shared" si="21"/>
        <v>5</v>
      </c>
      <c r="F305" s="885">
        <f t="shared" si="22"/>
        <v>1</v>
      </c>
      <c r="G305" s="885">
        <f t="shared" si="23"/>
        <v>5</v>
      </c>
      <c r="H305" s="885" t="s">
        <v>18208</v>
      </c>
      <c r="J305" t="str">
        <f>INDEX(L:L,MATCH(Таблиця91[[#This Row],[Item]],M:M,0),1)</f>
        <v>ITEMS</v>
      </c>
      <c r="L305" t="s">
        <v>18208</v>
      </c>
      <c r="M305" s="1" t="s">
        <v>19318</v>
      </c>
      <c r="N305" s="1"/>
      <c r="O305" s="1">
        <v>10</v>
      </c>
      <c r="P305" s="1"/>
      <c r="Q305" s="26"/>
      <c r="R305" s="276">
        <f t="shared" si="24"/>
        <v>0</v>
      </c>
      <c r="AG305" s="407" t="s">
        <v>19903</v>
      </c>
      <c r="AH305" s="408" t="s">
        <v>21885</v>
      </c>
      <c r="AI305" s="409">
        <v>20</v>
      </c>
      <c r="AJ305" s="548" t="s">
        <v>19846</v>
      </c>
    </row>
    <row r="306" spans="1:36">
      <c r="A306" s="889" t="s">
        <v>19339</v>
      </c>
      <c r="B306" s="890" t="s">
        <v>21846</v>
      </c>
      <c r="C306" s="891" t="s">
        <v>29296</v>
      </c>
      <c r="D306" s="885" t="str">
        <f t="shared" si="20"/>
        <v>gp</v>
      </c>
      <c r="E306" s="885" t="str">
        <f t="shared" si="21"/>
        <v>4</v>
      </c>
      <c r="F306" s="885">
        <f t="shared" si="22"/>
        <v>1</v>
      </c>
      <c r="G306" s="885">
        <f t="shared" si="23"/>
        <v>4</v>
      </c>
      <c r="H306" s="885" t="s">
        <v>18208</v>
      </c>
      <c r="J306" t="str">
        <f>INDEX(L:L,MATCH(Таблиця91[[#This Row],[Item]],M:M,0),1)</f>
        <v>ITEMS</v>
      </c>
      <c r="L306" t="s">
        <v>18208</v>
      </c>
      <c r="M306" s="1" t="s">
        <v>19320</v>
      </c>
      <c r="N306" s="1"/>
      <c r="O306" s="1">
        <v>10</v>
      </c>
      <c r="P306" s="1"/>
      <c r="Q306" s="26"/>
      <c r="R306" s="276">
        <f t="shared" si="24"/>
        <v>0</v>
      </c>
      <c r="AG306" s="404" t="s">
        <v>19904</v>
      </c>
      <c r="AH306" s="405" t="s">
        <v>21846</v>
      </c>
      <c r="AI306" s="406" t="s">
        <v>19350</v>
      </c>
      <c r="AJ306" s="548" t="s">
        <v>19846</v>
      </c>
    </row>
    <row r="307" spans="1:36" ht="15.75">
      <c r="A307" s="885"/>
      <c r="B307" s="885"/>
      <c r="C307" s="885"/>
      <c r="D307" s="885" t="str">
        <f>IF((IFERROR(FIND("gp",I307,1),0)&gt;0),"gp",IF(IFERROR(FIND("sp",I307,1),0)&gt;1,"sp","cp"))</f>
        <v>cp</v>
      </c>
      <c r="E307" s="885" t="str">
        <f>SUBSTITUTE(I307," "&amp;D307,"",1)</f>
        <v/>
      </c>
      <c r="F307" s="885">
        <f t="shared" si="22"/>
        <v>0.01</v>
      </c>
      <c r="G307" s="885" t="e">
        <f t="shared" si="23"/>
        <v>#VALUE!</v>
      </c>
      <c r="H307" s="895" t="s">
        <v>19341</v>
      </c>
      <c r="I307" s="774"/>
      <c r="J307" t="e">
        <f>INDEX(L:L,MATCH(Таблиця91[[#This Row],[Item]],M:M,0),1)</f>
        <v>#N/A</v>
      </c>
      <c r="K307" s="775"/>
      <c r="L307" t="s">
        <v>18208</v>
      </c>
      <c r="M307" s="1" t="s">
        <v>19322</v>
      </c>
      <c r="N307" s="1"/>
      <c r="O307" s="1">
        <v>10</v>
      </c>
      <c r="P307" s="1"/>
      <c r="Q307" s="26"/>
      <c r="R307" s="276">
        <f t="shared" si="24"/>
        <v>0</v>
      </c>
      <c r="AG307" s="407" t="s">
        <v>19905</v>
      </c>
      <c r="AH307" s="408" t="s">
        <v>18451</v>
      </c>
      <c r="AI307" s="409" t="s">
        <v>19906</v>
      </c>
      <c r="AJ307" s="548" t="s">
        <v>19846</v>
      </c>
    </row>
    <row r="308" spans="1:36">
      <c r="A308" s="885"/>
      <c r="B308" s="885"/>
      <c r="C308" s="885"/>
      <c r="D308" s="885" t="str">
        <f>IF((IFERROR(FIND("gp",I309,1),0)&gt;0),"gp",IF(IFERROR(FIND("sp",I309,1),0)&gt;1,"sp","cp"))</f>
        <v>cp</v>
      </c>
      <c r="E308" s="885" t="str">
        <f>SUBSTITUTE(I309," "&amp;D308,"",1)</f>
        <v/>
      </c>
      <c r="F308" s="885">
        <f t="shared" si="22"/>
        <v>0.01</v>
      </c>
      <c r="G308" s="885" t="e">
        <f t="shared" si="23"/>
        <v>#VALUE!</v>
      </c>
      <c r="H308" s="885"/>
      <c r="J308" t="e">
        <f>INDEX(L:L,MATCH(Таблиця91[[#This Row],[Item]],M:M,0),1)</f>
        <v>#N/A</v>
      </c>
      <c r="L308" t="s">
        <v>18208</v>
      </c>
      <c r="M308" s="1" t="s">
        <v>19324</v>
      </c>
      <c r="N308" s="1"/>
      <c r="O308" s="1">
        <v>10</v>
      </c>
      <c r="P308" s="1"/>
      <c r="Q308" s="26"/>
      <c r="R308" s="276">
        <f t="shared" si="24"/>
        <v>0</v>
      </c>
      <c r="AG308" s="404" t="s">
        <v>19907</v>
      </c>
      <c r="AH308" s="405" t="s">
        <v>18503</v>
      </c>
      <c r="AI308" s="406" t="s">
        <v>19432</v>
      </c>
      <c r="AJ308" s="548" t="s">
        <v>19846</v>
      </c>
    </row>
    <row r="309" spans="1:36" ht="15.75">
      <c r="A309" s="889" t="s">
        <v>19346</v>
      </c>
      <c r="B309" s="890" t="s">
        <v>18283</v>
      </c>
      <c r="C309" s="891" t="s">
        <v>19347</v>
      </c>
      <c r="D309" s="885" t="str">
        <f t="shared" si="20"/>
        <v>sp</v>
      </c>
      <c r="E309" s="885" t="str">
        <f t="shared" si="21"/>
        <v>5</v>
      </c>
      <c r="F309" s="885">
        <f t="shared" si="22"/>
        <v>0.1</v>
      </c>
      <c r="G309" s="885">
        <f t="shared" si="23"/>
        <v>0.5</v>
      </c>
      <c r="H309" s="896" t="s">
        <v>19344</v>
      </c>
      <c r="I309" s="741"/>
      <c r="J309" t="str">
        <f>INDEX(L:L,MATCH(Таблиця91[[#This Row],[Item]],M:M,0),1)</f>
        <v>METALS</v>
      </c>
      <c r="K309" s="742"/>
      <c r="L309" t="s">
        <v>18208</v>
      </c>
      <c r="M309" s="1" t="s">
        <v>19326</v>
      </c>
      <c r="N309" s="1"/>
      <c r="O309" s="1">
        <v>12</v>
      </c>
      <c r="P309" s="1"/>
      <c r="Q309" s="26"/>
      <c r="R309" s="276">
        <f t="shared" si="24"/>
        <v>0</v>
      </c>
      <c r="AG309" s="407" t="s">
        <v>19908</v>
      </c>
      <c r="AH309" s="408" t="s">
        <v>21885</v>
      </c>
      <c r="AI309" s="409" t="s">
        <v>19878</v>
      </c>
      <c r="AJ309" s="548" t="s">
        <v>19846</v>
      </c>
    </row>
    <row r="310" spans="1:36" ht="15.75">
      <c r="A310" s="889" t="s">
        <v>19349</v>
      </c>
      <c r="B310" s="890" t="s">
        <v>18503</v>
      </c>
      <c r="C310" s="891" t="s">
        <v>19350</v>
      </c>
      <c r="D310" s="885" t="str">
        <f t="shared" si="20"/>
        <v>sp</v>
      </c>
      <c r="E310" s="885" t="str">
        <f t="shared" si="21"/>
        <v>3</v>
      </c>
      <c r="F310" s="885">
        <f t="shared" si="22"/>
        <v>0.1</v>
      </c>
      <c r="G310" s="885">
        <f t="shared" si="23"/>
        <v>0.30000000000000004</v>
      </c>
      <c r="H310" s="896" t="s">
        <v>19344</v>
      </c>
      <c r="I310" s="741"/>
      <c r="J310" t="str">
        <f>INDEX(L:L,MATCH(Таблиця91[[#This Row],[Item]],M:M,0),1)</f>
        <v>METALS</v>
      </c>
      <c r="K310" s="742"/>
      <c r="L310" t="s">
        <v>18208</v>
      </c>
      <c r="M310" s="1" t="s">
        <v>19328</v>
      </c>
      <c r="N310" s="1"/>
      <c r="O310" s="1">
        <v>5</v>
      </c>
      <c r="P310" s="1"/>
      <c r="Q310" s="26"/>
      <c r="R310" s="276">
        <f t="shared" si="24"/>
        <v>0</v>
      </c>
      <c r="AG310" s="404" t="s">
        <v>19909</v>
      </c>
      <c r="AH310" s="405" t="s">
        <v>18503</v>
      </c>
      <c r="AI310" s="406" t="s">
        <v>19539</v>
      </c>
      <c r="AJ310" s="548" t="s">
        <v>19846</v>
      </c>
    </row>
    <row r="311" spans="1:36" ht="15.75">
      <c r="A311" s="889" t="s">
        <v>19352</v>
      </c>
      <c r="B311" s="890" t="s">
        <v>18388</v>
      </c>
      <c r="C311" s="891" t="s">
        <v>19353</v>
      </c>
      <c r="D311" s="885" t="str">
        <f t="shared" si="20"/>
        <v>sp</v>
      </c>
      <c r="E311" s="885" t="str">
        <f t="shared" si="21"/>
        <v>6</v>
      </c>
      <c r="F311" s="885">
        <f t="shared" si="22"/>
        <v>0.1</v>
      </c>
      <c r="G311" s="885">
        <f t="shared" si="23"/>
        <v>0.60000000000000009</v>
      </c>
      <c r="H311" s="896" t="s">
        <v>19344</v>
      </c>
      <c r="I311" s="741"/>
      <c r="J311" t="str">
        <f>INDEX(L:L,MATCH(Таблиця91[[#This Row],[Item]],M:M,0),1)</f>
        <v>METALS</v>
      </c>
      <c r="K311" s="742"/>
      <c r="L311" t="s">
        <v>18208</v>
      </c>
      <c r="M311" s="1" t="s">
        <v>19330</v>
      </c>
      <c r="N311" s="1"/>
      <c r="O311" s="1">
        <v>10</v>
      </c>
      <c r="P311" s="1"/>
      <c r="Q311" s="26"/>
      <c r="R311" s="276">
        <f t="shared" si="24"/>
        <v>0</v>
      </c>
      <c r="AG311" s="407" t="s">
        <v>19910</v>
      </c>
      <c r="AH311" s="408" t="s">
        <v>21885</v>
      </c>
      <c r="AI311" s="409" t="s">
        <v>19782</v>
      </c>
      <c r="AJ311" s="548" t="s">
        <v>19846</v>
      </c>
    </row>
    <row r="312" spans="1:36" ht="15.75">
      <c r="A312" s="889" t="s">
        <v>19355</v>
      </c>
      <c r="B312" s="890" t="s">
        <v>14081</v>
      </c>
      <c r="C312" s="891" t="s">
        <v>19353</v>
      </c>
      <c r="D312" s="885" t="str">
        <f t="shared" si="20"/>
        <v>gp</v>
      </c>
      <c r="E312" s="885" t="str">
        <f t="shared" si="21"/>
        <v>5</v>
      </c>
      <c r="F312" s="885">
        <f t="shared" si="22"/>
        <v>1</v>
      </c>
      <c r="G312" s="885">
        <f t="shared" si="23"/>
        <v>5</v>
      </c>
      <c r="H312" s="896" t="s">
        <v>19344</v>
      </c>
      <c r="I312" s="741"/>
      <c r="J312" t="str">
        <f>INDEX(L:L,MATCH(Таблиця91[[#This Row],[Item]],M:M,0),1)</f>
        <v>METALS</v>
      </c>
      <c r="K312" s="742"/>
      <c r="L312" t="s">
        <v>18208</v>
      </c>
      <c r="M312" s="1" t="s">
        <v>19333</v>
      </c>
      <c r="N312" s="1"/>
      <c r="O312" s="1">
        <v>5</v>
      </c>
      <c r="P312" s="1"/>
      <c r="Q312" s="26"/>
      <c r="R312" s="276">
        <f t="shared" si="24"/>
        <v>0</v>
      </c>
      <c r="AG312" s="404" t="s">
        <v>19911</v>
      </c>
      <c r="AH312" s="405" t="s">
        <v>22007</v>
      </c>
      <c r="AI312" s="406" t="s">
        <v>19432</v>
      </c>
      <c r="AJ312" s="548" t="s">
        <v>19846</v>
      </c>
    </row>
    <row r="313" spans="1:36" ht="15.75">
      <c r="A313" s="889" t="s">
        <v>19357</v>
      </c>
      <c r="B313" s="890" t="s">
        <v>21946</v>
      </c>
      <c r="C313" s="891" t="s">
        <v>19358</v>
      </c>
      <c r="D313" s="885" t="str">
        <f t="shared" si="20"/>
        <v>gp</v>
      </c>
      <c r="E313" s="885" t="str">
        <f t="shared" si="21"/>
        <v>3</v>
      </c>
      <c r="F313" s="885">
        <f t="shared" si="22"/>
        <v>1</v>
      </c>
      <c r="G313" s="885">
        <f t="shared" si="23"/>
        <v>3</v>
      </c>
      <c r="H313" s="896" t="s">
        <v>19344</v>
      </c>
      <c r="I313" s="741"/>
      <c r="J313" t="str">
        <f>INDEX(L:L,MATCH(Таблиця91[[#This Row],[Item]],M:M,0),1)</f>
        <v>METALS</v>
      </c>
      <c r="K313" s="742"/>
      <c r="L313" t="s">
        <v>18208</v>
      </c>
      <c r="M313" s="1" t="s">
        <v>19336</v>
      </c>
      <c r="N313" s="1"/>
      <c r="O313" s="1">
        <v>5</v>
      </c>
      <c r="P313" s="1"/>
      <c r="Q313" s="26"/>
      <c r="R313" s="276">
        <f t="shared" si="24"/>
        <v>0</v>
      </c>
      <c r="AG313" s="407" t="s">
        <v>19912</v>
      </c>
      <c r="AH313" s="408" t="s">
        <v>18321</v>
      </c>
      <c r="AI313" s="409" t="s">
        <v>19361</v>
      </c>
      <c r="AJ313" s="548" t="s">
        <v>19846</v>
      </c>
    </row>
    <row r="314" spans="1:36" ht="15.75">
      <c r="A314" s="889" t="s">
        <v>19360</v>
      </c>
      <c r="B314" s="890" t="s">
        <v>14081</v>
      </c>
      <c r="C314" s="891" t="s">
        <v>19361</v>
      </c>
      <c r="D314" s="885" t="str">
        <f t="shared" si="20"/>
        <v>gp</v>
      </c>
      <c r="E314" s="885" t="str">
        <f t="shared" si="21"/>
        <v>5</v>
      </c>
      <c r="F314" s="885">
        <f t="shared" si="22"/>
        <v>1</v>
      </c>
      <c r="G314" s="885">
        <f t="shared" si="23"/>
        <v>5</v>
      </c>
      <c r="H314" s="896" t="s">
        <v>19344</v>
      </c>
      <c r="I314" s="741"/>
      <c r="J314" t="str">
        <f>INDEX(L:L,MATCH(Таблиця91[[#This Row],[Item]],M:M,0),1)</f>
        <v>METALS</v>
      </c>
      <c r="K314" s="742"/>
      <c r="L314" t="s">
        <v>18208</v>
      </c>
      <c r="M314" s="1" t="s">
        <v>19339</v>
      </c>
      <c r="N314" s="1"/>
      <c r="O314" s="1">
        <v>4</v>
      </c>
      <c r="P314" s="1"/>
      <c r="Q314" s="26"/>
      <c r="R314" s="276">
        <f t="shared" si="24"/>
        <v>0</v>
      </c>
      <c r="AG314" s="404" t="s">
        <v>19913</v>
      </c>
      <c r="AH314" s="405" t="s">
        <v>18321</v>
      </c>
      <c r="AI314" s="406" t="s">
        <v>19361</v>
      </c>
      <c r="AJ314" s="548" t="s">
        <v>19846</v>
      </c>
    </row>
    <row r="315" spans="1:36" ht="15.75">
      <c r="A315" s="889" t="s">
        <v>19364</v>
      </c>
      <c r="B315" s="890" t="s">
        <v>18451</v>
      </c>
      <c r="C315" s="891" t="s">
        <v>19358</v>
      </c>
      <c r="D315" s="885" t="str">
        <f t="shared" si="20"/>
        <v>sp</v>
      </c>
      <c r="E315" s="885" t="str">
        <f t="shared" si="21"/>
        <v>2</v>
      </c>
      <c r="F315" s="885">
        <f t="shared" si="22"/>
        <v>0.1</v>
      </c>
      <c r="G315" s="885">
        <f t="shared" si="23"/>
        <v>0.2</v>
      </c>
      <c r="H315" s="896" t="s">
        <v>19344</v>
      </c>
      <c r="I315" s="741"/>
      <c r="J315" t="str">
        <f>INDEX(L:L,MATCH(Таблиця91[[#This Row],[Item]],M:M,0),1)</f>
        <v>METALS</v>
      </c>
      <c r="K315" s="742"/>
      <c r="L315" s="1" t="s">
        <v>19341</v>
      </c>
      <c r="M315" s="1" t="s">
        <v>19341</v>
      </c>
      <c r="N315" s="1"/>
      <c r="O315" s="1"/>
      <c r="P315" s="1"/>
      <c r="Q315" s="26"/>
      <c r="R315" s="276">
        <f t="shared" si="24"/>
        <v>0</v>
      </c>
      <c r="AG315" s="407" t="s">
        <v>19914</v>
      </c>
      <c r="AH315" s="408" t="s">
        <v>18321</v>
      </c>
      <c r="AI315" s="409" t="s">
        <v>19350</v>
      </c>
      <c r="AJ315" s="548" t="s">
        <v>19846</v>
      </c>
    </row>
    <row r="316" spans="1:36" ht="15.75">
      <c r="A316" s="889" t="s">
        <v>19367</v>
      </c>
      <c r="B316" s="890" t="s">
        <v>14380</v>
      </c>
      <c r="C316" s="891" t="s">
        <v>19368</v>
      </c>
      <c r="D316" s="885" t="str">
        <f t="shared" si="20"/>
        <v>gp</v>
      </c>
      <c r="E316" s="885" t="str">
        <f t="shared" si="21"/>
        <v>10</v>
      </c>
      <c r="F316" s="885">
        <f t="shared" si="22"/>
        <v>1</v>
      </c>
      <c r="G316" s="885">
        <f t="shared" si="23"/>
        <v>10</v>
      </c>
      <c r="H316" s="896" t="s">
        <v>19344</v>
      </c>
      <c r="I316" s="741"/>
      <c r="J316" t="str">
        <f>INDEX(L:L,MATCH(Таблиця91[[#This Row],[Item]],M:M,0),1)</f>
        <v>METALS</v>
      </c>
      <c r="K316" s="742"/>
      <c r="L316" t="s">
        <v>19344</v>
      </c>
      <c r="M316" s="1" t="s">
        <v>19344</v>
      </c>
      <c r="N316" s="1"/>
      <c r="O316" s="1"/>
      <c r="P316" s="1"/>
      <c r="Q316" s="26"/>
      <c r="R316" s="276">
        <f t="shared" si="24"/>
        <v>0</v>
      </c>
      <c r="AG316" s="404" t="s">
        <v>19915</v>
      </c>
      <c r="AH316" s="405" t="s">
        <v>18503</v>
      </c>
      <c r="AI316" s="406" t="s">
        <v>19347</v>
      </c>
      <c r="AJ316" s="548" t="s">
        <v>19846</v>
      </c>
    </row>
    <row r="317" spans="1:36" ht="15.75">
      <c r="A317" s="889" t="s">
        <v>19370</v>
      </c>
      <c r="B317" s="890" t="s">
        <v>21946</v>
      </c>
      <c r="C317" s="891" t="s">
        <v>19371</v>
      </c>
      <c r="D317" s="885" t="str">
        <f t="shared" si="20"/>
        <v>gp</v>
      </c>
      <c r="E317" s="885" t="str">
        <f t="shared" si="21"/>
        <v>3</v>
      </c>
      <c r="F317" s="885">
        <f t="shared" si="22"/>
        <v>1</v>
      </c>
      <c r="G317" s="885">
        <f t="shared" si="23"/>
        <v>3</v>
      </c>
      <c r="H317" s="896" t="s">
        <v>19344</v>
      </c>
      <c r="I317" s="741"/>
      <c r="J317" t="str">
        <f>INDEX(L:L,MATCH(Таблиця91[[#This Row],[Item]],M:M,0),1)</f>
        <v>METALS</v>
      </c>
      <c r="K317" s="742"/>
      <c r="L317" t="s">
        <v>19344</v>
      </c>
      <c r="M317" s="1" t="s">
        <v>19346</v>
      </c>
      <c r="N317" s="1"/>
      <c r="O317" s="1">
        <v>0.5</v>
      </c>
      <c r="P317" s="1" t="s">
        <v>19347</v>
      </c>
      <c r="Q317" s="26"/>
      <c r="R317" s="276">
        <f t="shared" si="24"/>
        <v>0</v>
      </c>
      <c r="AG317" s="407" t="s">
        <v>19916</v>
      </c>
      <c r="AH317" s="408" t="s">
        <v>18321</v>
      </c>
      <c r="AI317" s="409" t="s">
        <v>19432</v>
      </c>
      <c r="AJ317" s="548" t="s">
        <v>19846</v>
      </c>
    </row>
    <row r="318" spans="1:36" ht="15.75">
      <c r="A318" s="889" t="s">
        <v>19373</v>
      </c>
      <c r="B318" s="890" t="s">
        <v>22007</v>
      </c>
      <c r="C318" s="891" t="s">
        <v>19353</v>
      </c>
      <c r="D318" s="885" t="str">
        <f t="shared" si="20"/>
        <v>cp</v>
      </c>
      <c r="E318" s="885" t="str">
        <f t="shared" si="21"/>
        <v>4</v>
      </c>
      <c r="F318" s="885">
        <f t="shared" si="22"/>
        <v>0.01</v>
      </c>
      <c r="G318" s="885">
        <f t="shared" si="23"/>
        <v>0.04</v>
      </c>
      <c r="H318" s="896" t="s">
        <v>19344</v>
      </c>
      <c r="I318" s="741"/>
      <c r="J318" t="str">
        <f>INDEX(L:L,MATCH(Таблиця91[[#This Row],[Item]],M:M,0),1)</f>
        <v>METALS</v>
      </c>
      <c r="K318" s="742"/>
      <c r="L318" t="s">
        <v>19344</v>
      </c>
      <c r="M318" s="1" t="s">
        <v>19349</v>
      </c>
      <c r="N318" s="1"/>
      <c r="O318" s="1">
        <v>0.3</v>
      </c>
      <c r="P318" s="1" t="s">
        <v>19350</v>
      </c>
      <c r="Q318" s="26"/>
      <c r="R318" s="276">
        <f t="shared" si="24"/>
        <v>0</v>
      </c>
      <c r="AG318" s="404" t="s">
        <v>19917</v>
      </c>
      <c r="AH318" s="405" t="s">
        <v>21919</v>
      </c>
      <c r="AI318" s="406" t="s">
        <v>19590</v>
      </c>
      <c r="AJ318" s="548" t="s">
        <v>19846</v>
      </c>
    </row>
    <row r="319" spans="1:36" ht="15.75">
      <c r="A319" s="889" t="s">
        <v>19375</v>
      </c>
      <c r="B319" s="890" t="s">
        <v>22018</v>
      </c>
      <c r="C319" s="891" t="s">
        <v>19353</v>
      </c>
      <c r="D319" s="885" t="str">
        <f t="shared" si="20"/>
        <v>cp</v>
      </c>
      <c r="E319" s="885" t="str">
        <f t="shared" si="21"/>
        <v>3</v>
      </c>
      <c r="F319" s="885">
        <f t="shared" si="22"/>
        <v>0.01</v>
      </c>
      <c r="G319" s="885">
        <f t="shared" si="23"/>
        <v>0.03</v>
      </c>
      <c r="H319" s="896" t="s">
        <v>19344</v>
      </c>
      <c r="I319" s="741"/>
      <c r="J319" t="str">
        <f>INDEX(L:L,MATCH(Таблиця91[[#This Row],[Item]],M:M,0),1)</f>
        <v>METALS</v>
      </c>
      <c r="K319" s="742"/>
      <c r="L319" t="s">
        <v>19344</v>
      </c>
      <c r="M319" s="1" t="s">
        <v>19352</v>
      </c>
      <c r="N319" s="1"/>
      <c r="O319" s="1">
        <v>0.6</v>
      </c>
      <c r="P319" s="1" t="s">
        <v>19353</v>
      </c>
      <c r="Q319" s="26"/>
      <c r="R319" s="276">
        <f t="shared" si="24"/>
        <v>0</v>
      </c>
      <c r="AG319" s="407" t="s">
        <v>19918</v>
      </c>
      <c r="AH319" s="408" t="s">
        <v>18503</v>
      </c>
      <c r="AI319" s="409" t="s">
        <v>19361</v>
      </c>
      <c r="AJ319" s="548" t="s">
        <v>19846</v>
      </c>
    </row>
    <row r="320" spans="1:36" ht="15.75">
      <c r="A320" s="889" t="s">
        <v>19377</v>
      </c>
      <c r="B320" s="890" t="s">
        <v>21885</v>
      </c>
      <c r="C320" s="891" t="s">
        <v>19378</v>
      </c>
      <c r="D320" s="885" t="str">
        <f t="shared" si="20"/>
        <v>cp</v>
      </c>
      <c r="E320" s="885" t="str">
        <f t="shared" si="21"/>
        <v>6</v>
      </c>
      <c r="F320" s="885">
        <f t="shared" si="22"/>
        <v>0.01</v>
      </c>
      <c r="G320" s="885">
        <f t="shared" si="23"/>
        <v>0.06</v>
      </c>
      <c r="H320" s="896" t="s">
        <v>19344</v>
      </c>
      <c r="I320" s="741"/>
      <c r="J320" t="str">
        <f>INDEX(L:L,MATCH(Таблиця91[[#This Row],[Item]],M:M,0),1)</f>
        <v>METALS</v>
      </c>
      <c r="K320" s="742"/>
      <c r="L320" t="s">
        <v>19344</v>
      </c>
      <c r="M320" s="1" t="s">
        <v>19355</v>
      </c>
      <c r="N320" s="1"/>
      <c r="O320" s="1">
        <v>5</v>
      </c>
      <c r="P320" s="1" t="s">
        <v>19353</v>
      </c>
      <c r="Q320" s="26"/>
      <c r="R320" s="276">
        <f t="shared" si="24"/>
        <v>0</v>
      </c>
      <c r="AG320" s="404" t="s">
        <v>19919</v>
      </c>
      <c r="AH320" s="405" t="s">
        <v>21885</v>
      </c>
      <c r="AI320" s="406" t="s">
        <v>19920</v>
      </c>
      <c r="AJ320" s="548" t="s">
        <v>19846</v>
      </c>
    </row>
    <row r="321" spans="1:36" ht="15.75">
      <c r="A321" s="889" t="s">
        <v>19380</v>
      </c>
      <c r="B321" s="890" t="s">
        <v>21885</v>
      </c>
      <c r="C321" s="891">
        <v>1</v>
      </c>
      <c r="D321" s="885" t="str">
        <f t="shared" si="20"/>
        <v>cp</v>
      </c>
      <c r="E321" s="885" t="str">
        <f t="shared" si="21"/>
        <v>6</v>
      </c>
      <c r="F321" s="885">
        <f t="shared" si="22"/>
        <v>0.01</v>
      </c>
      <c r="G321" s="885">
        <f t="shared" si="23"/>
        <v>0.06</v>
      </c>
      <c r="H321" s="896" t="s">
        <v>19344</v>
      </c>
      <c r="I321" s="741"/>
      <c r="J321" t="str">
        <f>INDEX(L:L,MATCH(Таблиця91[[#This Row],[Item]],M:M,0),1)</f>
        <v>METALS</v>
      </c>
      <c r="K321" s="742"/>
      <c r="L321" t="s">
        <v>19344</v>
      </c>
      <c r="M321" s="1" t="s">
        <v>19357</v>
      </c>
      <c r="N321" s="1"/>
      <c r="O321" s="1">
        <v>3</v>
      </c>
      <c r="P321" s="1" t="s">
        <v>19358</v>
      </c>
      <c r="Q321" s="26"/>
      <c r="R321" s="276">
        <f t="shared" si="24"/>
        <v>0</v>
      </c>
      <c r="AG321" s="1587" t="s">
        <v>18796</v>
      </c>
      <c r="AH321" s="1588"/>
      <c r="AI321" s="1589"/>
      <c r="AJ321" s="548" t="s">
        <v>19846</v>
      </c>
    </row>
    <row r="322" spans="1:36" ht="15.75">
      <c r="A322" s="889" t="s">
        <v>19382</v>
      </c>
      <c r="B322" s="890" t="s">
        <v>21885</v>
      </c>
      <c r="C322" s="891" t="s">
        <v>19383</v>
      </c>
      <c r="D322" s="885" t="str">
        <f t="shared" ref="D322:D385" si="25">IF((IFERROR(FIND("gp",B322,1),0)&gt;0),"gp",IF(IFERROR(FIND("sp",B322,1),0)&gt;1,"sp","cp"))</f>
        <v>cp</v>
      </c>
      <c r="E322" s="885" t="str">
        <f t="shared" si="21"/>
        <v>6</v>
      </c>
      <c r="F322" s="885">
        <f t="shared" si="22"/>
        <v>0.01</v>
      </c>
      <c r="G322" s="885">
        <f t="shared" si="23"/>
        <v>0.06</v>
      </c>
      <c r="H322" s="896" t="s">
        <v>19344</v>
      </c>
      <c r="I322" s="741"/>
      <c r="J322" t="str">
        <f>INDEX(L:L,MATCH(Таблиця91[[#This Row],[Item]],M:M,0),1)</f>
        <v>METALS</v>
      </c>
      <c r="K322" s="742"/>
      <c r="L322" t="s">
        <v>19344</v>
      </c>
      <c r="M322" s="1" t="s">
        <v>19360</v>
      </c>
      <c r="N322" s="1"/>
      <c r="O322" s="1">
        <v>5</v>
      </c>
      <c r="P322" s="1" t="s">
        <v>19361</v>
      </c>
      <c r="Q322" s="26"/>
      <c r="R322" s="276">
        <f t="shared" si="24"/>
        <v>0</v>
      </c>
    </row>
    <row r="323" spans="1:36" ht="15.75">
      <c r="A323" s="889" t="s">
        <v>19385</v>
      </c>
      <c r="B323" s="890" t="s">
        <v>22007</v>
      </c>
      <c r="C323" s="891" t="s">
        <v>19386</v>
      </c>
      <c r="D323" s="885" t="str">
        <f t="shared" si="25"/>
        <v>cp</v>
      </c>
      <c r="E323" s="885" t="str">
        <f t="shared" ref="E323:E386" si="26">SUBSTITUTE(B323," "&amp;D323,"",1)</f>
        <v>4</v>
      </c>
      <c r="F323" s="885">
        <f t="shared" ref="F323:F386" si="27">IF(D323="gp",1,IF(D323="sp",0.1,0.01))</f>
        <v>0.01</v>
      </c>
      <c r="G323" s="885">
        <f t="shared" ref="G323:G386" si="28">F323*E323</f>
        <v>0.04</v>
      </c>
      <c r="H323" s="896" t="s">
        <v>19344</v>
      </c>
      <c r="I323" s="741"/>
      <c r="J323" t="str">
        <f>INDEX(L:L,MATCH(Таблиця91[[#This Row],[Item]],M:M,0),1)</f>
        <v>METALS</v>
      </c>
      <c r="K323" s="742"/>
      <c r="L323" t="s">
        <v>19344</v>
      </c>
      <c r="M323" s="1" t="s">
        <v>19364</v>
      </c>
      <c r="N323" s="1"/>
      <c r="O323" s="1">
        <v>0.2</v>
      </c>
      <c r="P323" s="1" t="s">
        <v>19358</v>
      </c>
      <c r="Q323" s="26"/>
      <c r="R323" s="276">
        <f t="shared" si="24"/>
        <v>0</v>
      </c>
    </row>
    <row r="324" spans="1:36" ht="15.75">
      <c r="A324" s="889" t="s">
        <v>19388</v>
      </c>
      <c r="B324" s="890" t="s">
        <v>22009</v>
      </c>
      <c r="C324" s="891" t="s">
        <v>19383</v>
      </c>
      <c r="D324" s="885" t="str">
        <f t="shared" si="25"/>
        <v>cp</v>
      </c>
      <c r="E324" s="885" t="str">
        <f t="shared" si="26"/>
        <v>7</v>
      </c>
      <c r="F324" s="885">
        <f t="shared" si="27"/>
        <v>0.01</v>
      </c>
      <c r="G324" s="885">
        <f t="shared" si="28"/>
        <v>7.0000000000000007E-2</v>
      </c>
      <c r="H324" s="896" t="s">
        <v>19344</v>
      </c>
      <c r="I324" s="741"/>
      <c r="J324" t="str">
        <f>INDEX(L:L,MATCH(Таблиця91[[#This Row],[Item]],M:M,0),1)</f>
        <v>METALS</v>
      </c>
      <c r="K324" s="742"/>
      <c r="L324" t="s">
        <v>19344</v>
      </c>
      <c r="M324" s="1" t="s">
        <v>19367</v>
      </c>
      <c r="N324" s="1"/>
      <c r="O324" s="1">
        <v>10</v>
      </c>
      <c r="P324" s="1" t="s">
        <v>19368</v>
      </c>
      <c r="Q324" s="26"/>
      <c r="R324" s="276">
        <f t="shared" ref="R324:R387" si="29">Q324*O324</f>
        <v>0</v>
      </c>
    </row>
    <row r="325" spans="1:36" ht="15.75">
      <c r="A325" s="889" t="s">
        <v>19390</v>
      </c>
      <c r="B325" s="890" t="s">
        <v>21919</v>
      </c>
      <c r="C325" s="891" t="s">
        <v>19378</v>
      </c>
      <c r="D325" s="885" t="str">
        <f t="shared" si="25"/>
        <v>cp</v>
      </c>
      <c r="E325" s="885" t="str">
        <f t="shared" si="26"/>
        <v>9</v>
      </c>
      <c r="F325" s="885">
        <f t="shared" si="27"/>
        <v>0.01</v>
      </c>
      <c r="G325" s="885">
        <f t="shared" si="28"/>
        <v>0.09</v>
      </c>
      <c r="H325" s="896" t="s">
        <v>19344</v>
      </c>
      <c r="I325" s="741"/>
      <c r="J325" t="str">
        <f>INDEX(L:L,MATCH(Таблиця91[[#This Row],[Item]],M:M,0),1)</f>
        <v>METALS</v>
      </c>
      <c r="K325" s="742"/>
      <c r="L325" t="s">
        <v>19344</v>
      </c>
      <c r="M325" s="1" t="s">
        <v>19370</v>
      </c>
      <c r="N325" s="1"/>
      <c r="O325" s="1">
        <v>3</v>
      </c>
      <c r="P325" s="1" t="s">
        <v>19371</v>
      </c>
      <c r="Q325" s="26"/>
      <c r="R325" s="276">
        <f t="shared" si="29"/>
        <v>0</v>
      </c>
    </row>
    <row r="326" spans="1:36" ht="15.75">
      <c r="A326" s="889" t="s">
        <v>19392</v>
      </c>
      <c r="B326" s="890" t="s">
        <v>18321</v>
      </c>
      <c r="C326" s="891" t="s">
        <v>19361</v>
      </c>
      <c r="D326" s="885" t="str">
        <f t="shared" si="25"/>
        <v>sp</v>
      </c>
      <c r="E326" s="885" t="str">
        <f t="shared" si="26"/>
        <v>1</v>
      </c>
      <c r="F326" s="885">
        <f t="shared" si="27"/>
        <v>0.1</v>
      </c>
      <c r="G326" s="885">
        <f t="shared" si="28"/>
        <v>0.1</v>
      </c>
      <c r="H326" s="896" t="s">
        <v>19344</v>
      </c>
      <c r="I326" s="741"/>
      <c r="J326" t="str">
        <f>INDEX(L:L,MATCH(Таблиця91[[#This Row],[Item]],M:M,0),1)</f>
        <v>METALS</v>
      </c>
      <c r="K326" s="742"/>
      <c r="L326" t="s">
        <v>19344</v>
      </c>
      <c r="M326" s="1" t="s">
        <v>19373</v>
      </c>
      <c r="N326" s="1"/>
      <c r="O326" s="1">
        <v>0.04</v>
      </c>
      <c r="P326" s="1" t="s">
        <v>19353</v>
      </c>
      <c r="Q326" s="26"/>
      <c r="R326" s="276">
        <f t="shared" si="29"/>
        <v>0</v>
      </c>
    </row>
    <row r="327" spans="1:36" ht="15.75">
      <c r="A327" s="889" t="s">
        <v>19395</v>
      </c>
      <c r="B327" s="890" t="s">
        <v>14263</v>
      </c>
      <c r="C327" s="891" t="s">
        <v>19361</v>
      </c>
      <c r="D327" s="885" t="str">
        <f t="shared" si="25"/>
        <v>gp</v>
      </c>
      <c r="E327" s="885" t="str">
        <f t="shared" si="26"/>
        <v>15</v>
      </c>
      <c r="F327" s="885">
        <f t="shared" si="27"/>
        <v>1</v>
      </c>
      <c r="G327" s="885">
        <f t="shared" si="28"/>
        <v>15</v>
      </c>
      <c r="H327" s="896" t="s">
        <v>19344</v>
      </c>
      <c r="I327" s="741"/>
      <c r="J327" t="str">
        <f>INDEX(L:L,MATCH(Таблиця91[[#This Row],[Item]],M:M,0),1)</f>
        <v>METALS</v>
      </c>
      <c r="K327" s="742"/>
      <c r="L327" t="s">
        <v>19344</v>
      </c>
      <c r="M327" s="1" t="s">
        <v>19375</v>
      </c>
      <c r="N327" s="1"/>
      <c r="O327" s="1">
        <v>0.03</v>
      </c>
      <c r="P327" s="1" t="s">
        <v>19353</v>
      </c>
      <c r="Q327" s="26"/>
      <c r="R327" s="276">
        <f t="shared" si="29"/>
        <v>0</v>
      </c>
    </row>
    <row r="328" spans="1:36" ht="15.75">
      <c r="A328" s="889" t="s">
        <v>19397</v>
      </c>
      <c r="B328" s="890" t="s">
        <v>14081</v>
      </c>
      <c r="C328" s="891">
        <v>1</v>
      </c>
      <c r="D328" s="885" t="str">
        <f t="shared" si="25"/>
        <v>gp</v>
      </c>
      <c r="E328" s="885" t="str">
        <f t="shared" si="26"/>
        <v>5</v>
      </c>
      <c r="F328" s="885">
        <f t="shared" si="27"/>
        <v>1</v>
      </c>
      <c r="G328" s="885">
        <f t="shared" si="28"/>
        <v>5</v>
      </c>
      <c r="H328" s="896" t="s">
        <v>19344</v>
      </c>
      <c r="I328" s="741"/>
      <c r="J328" t="str">
        <f>INDEX(L:L,MATCH(Таблиця91[[#This Row],[Item]],M:M,0),1)</f>
        <v>METALS</v>
      </c>
      <c r="K328" s="742"/>
      <c r="L328" t="s">
        <v>19344</v>
      </c>
      <c r="M328" s="1" t="s">
        <v>19377</v>
      </c>
      <c r="N328" s="1"/>
      <c r="O328" s="1">
        <v>0.06</v>
      </c>
      <c r="P328" s="1" t="s">
        <v>19378</v>
      </c>
      <c r="Q328" s="26"/>
      <c r="R328" s="276">
        <f t="shared" si="29"/>
        <v>0</v>
      </c>
    </row>
    <row r="329" spans="1:36" ht="15.75">
      <c r="A329" s="889" t="s">
        <v>19399</v>
      </c>
      <c r="B329" s="890" t="s">
        <v>14394</v>
      </c>
      <c r="C329" s="891" t="s">
        <v>19400</v>
      </c>
      <c r="D329" s="885" t="str">
        <f t="shared" si="25"/>
        <v>gp</v>
      </c>
      <c r="E329" s="885" t="str">
        <f t="shared" si="26"/>
        <v>35</v>
      </c>
      <c r="F329" s="885">
        <f t="shared" si="27"/>
        <v>1</v>
      </c>
      <c r="G329" s="885">
        <f t="shared" si="28"/>
        <v>35</v>
      </c>
      <c r="H329" s="896" t="s">
        <v>19344</v>
      </c>
      <c r="I329" s="741"/>
      <c r="J329" t="str">
        <f>INDEX(L:L,MATCH(Таблиця91[[#This Row],[Item]],M:M,0),1)</f>
        <v>METALS</v>
      </c>
      <c r="K329" s="742"/>
      <c r="L329" t="s">
        <v>19344</v>
      </c>
      <c r="M329" s="1" t="s">
        <v>19380</v>
      </c>
      <c r="N329" s="1"/>
      <c r="O329" s="1">
        <v>0.06</v>
      </c>
      <c r="P329" s="1">
        <v>1</v>
      </c>
      <c r="Q329" s="26"/>
      <c r="R329" s="276">
        <f t="shared" si="29"/>
        <v>0</v>
      </c>
    </row>
    <row r="330" spans="1:36" ht="15.75">
      <c r="A330" s="889" t="s">
        <v>19402</v>
      </c>
      <c r="B330" s="890" t="s">
        <v>14220</v>
      </c>
      <c r="C330" s="891" t="s">
        <v>19403</v>
      </c>
      <c r="D330" s="885" t="str">
        <f t="shared" si="25"/>
        <v>gp</v>
      </c>
      <c r="E330" s="885" t="str">
        <f t="shared" si="26"/>
        <v>40</v>
      </c>
      <c r="F330" s="885">
        <f t="shared" si="27"/>
        <v>1</v>
      </c>
      <c r="G330" s="885">
        <f t="shared" si="28"/>
        <v>40</v>
      </c>
      <c r="H330" s="896" t="s">
        <v>19344</v>
      </c>
      <c r="I330" s="741"/>
      <c r="J330" t="str">
        <f>INDEX(L:L,MATCH(Таблиця91[[#This Row],[Item]],M:M,0),1)</f>
        <v>METALS</v>
      </c>
      <c r="K330" s="742"/>
      <c r="L330" t="s">
        <v>19344</v>
      </c>
      <c r="M330" s="1" t="s">
        <v>19382</v>
      </c>
      <c r="N330" s="1"/>
      <c r="O330" s="1">
        <v>0.06</v>
      </c>
      <c r="P330" s="1" t="s">
        <v>19383</v>
      </c>
      <c r="Q330" s="26"/>
      <c r="R330" s="276">
        <f t="shared" si="29"/>
        <v>0</v>
      </c>
    </row>
    <row r="331" spans="1:36" ht="15.75">
      <c r="A331" s="889" t="s">
        <v>19405</v>
      </c>
      <c r="B331" s="890" t="s">
        <v>14380</v>
      </c>
      <c r="C331" s="891" t="s">
        <v>19406</v>
      </c>
      <c r="D331" s="885" t="str">
        <f t="shared" si="25"/>
        <v>gp</v>
      </c>
      <c r="E331" s="885" t="str">
        <f t="shared" si="26"/>
        <v>10</v>
      </c>
      <c r="F331" s="885">
        <f t="shared" si="27"/>
        <v>1</v>
      </c>
      <c r="G331" s="885">
        <f t="shared" si="28"/>
        <v>10</v>
      </c>
      <c r="H331" s="896" t="s">
        <v>19344</v>
      </c>
      <c r="I331" s="741"/>
      <c r="J331" t="str">
        <f>INDEX(L:L,MATCH(Таблиця91[[#This Row],[Item]],M:M,0),1)</f>
        <v>METALS</v>
      </c>
      <c r="K331" s="742"/>
      <c r="L331" t="s">
        <v>19344</v>
      </c>
      <c r="M331" s="1" t="s">
        <v>19385</v>
      </c>
      <c r="N331" s="1"/>
      <c r="O331" s="1">
        <v>0.04</v>
      </c>
      <c r="P331" s="1" t="s">
        <v>19386</v>
      </c>
      <c r="Q331" s="26"/>
      <c r="R331" s="276">
        <f t="shared" si="29"/>
        <v>0</v>
      </c>
    </row>
    <row r="332" spans="1:36" ht="15.75">
      <c r="A332" s="889" t="s">
        <v>19408</v>
      </c>
      <c r="B332" s="890" t="s">
        <v>21879</v>
      </c>
      <c r="C332" s="891" t="s">
        <v>19409</v>
      </c>
      <c r="D332" s="885" t="str">
        <f t="shared" si="25"/>
        <v>gp</v>
      </c>
      <c r="E332" s="885" t="str">
        <f t="shared" si="26"/>
        <v>8</v>
      </c>
      <c r="F332" s="885">
        <f t="shared" si="27"/>
        <v>1</v>
      </c>
      <c r="G332" s="885">
        <f t="shared" si="28"/>
        <v>8</v>
      </c>
      <c r="H332" s="896" t="s">
        <v>19344</v>
      </c>
      <c r="I332" s="741"/>
      <c r="J332" t="str">
        <f>INDEX(L:L,MATCH(Таблиця91[[#This Row],[Item]],M:M,0),1)</f>
        <v>METALS</v>
      </c>
      <c r="K332" s="742"/>
      <c r="L332" t="s">
        <v>19344</v>
      </c>
      <c r="M332" s="1" t="s">
        <v>19388</v>
      </c>
      <c r="N332" s="1"/>
      <c r="O332" s="1">
        <v>7.0000000000000007E-2</v>
      </c>
      <c r="P332" s="1" t="s">
        <v>19383</v>
      </c>
      <c r="Q332" s="26"/>
      <c r="R332" s="276">
        <f t="shared" si="29"/>
        <v>0</v>
      </c>
    </row>
    <row r="333" spans="1:36" ht="15.75">
      <c r="A333" s="889" t="s">
        <v>19411</v>
      </c>
      <c r="B333" s="890" t="s">
        <v>18503</v>
      </c>
      <c r="C333" s="891" t="s">
        <v>19361</v>
      </c>
      <c r="D333" s="885" t="str">
        <f t="shared" si="25"/>
        <v>sp</v>
      </c>
      <c r="E333" s="885" t="str">
        <f t="shared" si="26"/>
        <v>3</v>
      </c>
      <c r="F333" s="885">
        <f t="shared" si="27"/>
        <v>0.1</v>
      </c>
      <c r="G333" s="885">
        <f t="shared" si="28"/>
        <v>0.30000000000000004</v>
      </c>
      <c r="H333" s="896" t="s">
        <v>19344</v>
      </c>
      <c r="I333" s="741"/>
      <c r="J333" t="str">
        <f>INDEX(L:L,MATCH(Таблиця91[[#This Row],[Item]],M:M,0),1)</f>
        <v>METALS</v>
      </c>
      <c r="K333" s="742"/>
      <c r="L333" t="s">
        <v>19344</v>
      </c>
      <c r="M333" s="1" t="s">
        <v>19390</v>
      </c>
      <c r="N333" s="1"/>
      <c r="O333" s="1">
        <v>0.09</v>
      </c>
      <c r="P333" s="1" t="s">
        <v>19378</v>
      </c>
      <c r="Q333" s="26"/>
      <c r="R333" s="276">
        <f t="shared" si="29"/>
        <v>0</v>
      </c>
    </row>
    <row r="334" spans="1:36" ht="15.75">
      <c r="A334" s="889" t="s">
        <v>19413</v>
      </c>
      <c r="B334" s="890" t="s">
        <v>18388</v>
      </c>
      <c r="C334" s="891" t="s">
        <v>19400</v>
      </c>
      <c r="D334" s="885" t="str">
        <f t="shared" si="25"/>
        <v>sp</v>
      </c>
      <c r="E334" s="885" t="str">
        <f t="shared" si="26"/>
        <v>6</v>
      </c>
      <c r="F334" s="885">
        <f t="shared" si="27"/>
        <v>0.1</v>
      </c>
      <c r="G334" s="885">
        <f t="shared" si="28"/>
        <v>0.60000000000000009</v>
      </c>
      <c r="H334" s="896" t="s">
        <v>19344</v>
      </c>
      <c r="I334" s="741"/>
      <c r="J334" t="str">
        <f>INDEX(L:L,MATCH(Таблиця91[[#This Row],[Item]],M:M,0),1)</f>
        <v>METALS</v>
      </c>
      <c r="K334" s="742"/>
      <c r="L334" t="s">
        <v>19344</v>
      </c>
      <c r="M334" s="1" t="s">
        <v>19392</v>
      </c>
      <c r="N334" s="1"/>
      <c r="O334" s="1">
        <v>0.1</v>
      </c>
      <c r="P334" s="1" t="s">
        <v>19361</v>
      </c>
      <c r="Q334" s="26"/>
      <c r="R334" s="276">
        <f t="shared" si="29"/>
        <v>0</v>
      </c>
    </row>
    <row r="335" spans="1:36" ht="15.75">
      <c r="A335" s="889" t="s">
        <v>19415</v>
      </c>
      <c r="B335" s="890" t="s">
        <v>21946</v>
      </c>
      <c r="C335" s="891" t="s">
        <v>19416</v>
      </c>
      <c r="D335" s="885" t="str">
        <f t="shared" si="25"/>
        <v>gp</v>
      </c>
      <c r="E335" s="885" t="str">
        <f t="shared" si="26"/>
        <v>3</v>
      </c>
      <c r="F335" s="885">
        <f t="shared" si="27"/>
        <v>1</v>
      </c>
      <c r="G335" s="885">
        <f t="shared" si="28"/>
        <v>3</v>
      </c>
      <c r="H335" s="896" t="s">
        <v>19344</v>
      </c>
      <c r="I335" s="741"/>
      <c r="J335" t="str">
        <f>INDEX(L:L,MATCH(Таблиця91[[#This Row],[Item]],M:M,0),1)</f>
        <v>METALS</v>
      </c>
      <c r="K335" s="742"/>
      <c r="L335" t="s">
        <v>19344</v>
      </c>
      <c r="M335" s="1" t="s">
        <v>19395</v>
      </c>
      <c r="N335" s="1"/>
      <c r="O335" s="1">
        <v>15</v>
      </c>
      <c r="P335" s="1" t="s">
        <v>19361</v>
      </c>
      <c r="Q335" s="26"/>
      <c r="R335" s="276">
        <f t="shared" si="29"/>
        <v>0</v>
      </c>
    </row>
    <row r="336" spans="1:36" ht="15.75">
      <c r="A336" s="889" t="s">
        <v>19417</v>
      </c>
      <c r="B336" s="890" t="s">
        <v>18319</v>
      </c>
      <c r="C336" s="891" t="s">
        <v>19409</v>
      </c>
      <c r="D336" s="885" t="str">
        <f t="shared" si="25"/>
        <v>sp</v>
      </c>
      <c r="E336" s="885" t="str">
        <f t="shared" si="26"/>
        <v>4</v>
      </c>
      <c r="F336" s="885">
        <f t="shared" si="27"/>
        <v>0.1</v>
      </c>
      <c r="G336" s="885">
        <f t="shared" si="28"/>
        <v>0.4</v>
      </c>
      <c r="H336" s="896" t="s">
        <v>19344</v>
      </c>
      <c r="I336" s="741"/>
      <c r="J336" t="str">
        <f>INDEX(L:L,MATCH(Таблиця91[[#This Row],[Item]],M:M,0),1)</f>
        <v>METALS</v>
      </c>
      <c r="K336" s="742"/>
      <c r="L336" t="s">
        <v>19344</v>
      </c>
      <c r="M336" s="1" t="s">
        <v>19397</v>
      </c>
      <c r="N336" s="1"/>
      <c r="O336" s="1">
        <v>5</v>
      </c>
      <c r="P336" s="1">
        <v>1</v>
      </c>
      <c r="Q336" s="26"/>
      <c r="R336" s="276">
        <f t="shared" si="29"/>
        <v>0</v>
      </c>
    </row>
    <row r="337" spans="1:18" ht="15.75">
      <c r="A337" s="889" t="s">
        <v>19418</v>
      </c>
      <c r="B337" s="890" t="s">
        <v>18321</v>
      </c>
      <c r="C337" s="891" t="s">
        <v>19361</v>
      </c>
      <c r="D337" s="885" t="str">
        <f t="shared" si="25"/>
        <v>sp</v>
      </c>
      <c r="E337" s="885" t="str">
        <f t="shared" si="26"/>
        <v>1</v>
      </c>
      <c r="F337" s="885">
        <f t="shared" si="27"/>
        <v>0.1</v>
      </c>
      <c r="G337" s="885">
        <f t="shared" si="28"/>
        <v>0.1</v>
      </c>
      <c r="H337" s="896" t="s">
        <v>19344</v>
      </c>
      <c r="I337" s="741"/>
      <c r="J337" t="str">
        <f>INDEX(L:L,MATCH(Таблиця91[[#This Row],[Item]],M:M,0),1)</f>
        <v>METALS</v>
      </c>
      <c r="K337" s="742"/>
      <c r="L337" t="s">
        <v>19344</v>
      </c>
      <c r="M337" s="1" t="s">
        <v>19399</v>
      </c>
      <c r="N337" s="1"/>
      <c r="O337" s="1">
        <v>35</v>
      </c>
      <c r="P337" s="1" t="s">
        <v>19400</v>
      </c>
      <c r="Q337" s="26"/>
      <c r="R337" s="276">
        <f t="shared" si="29"/>
        <v>0</v>
      </c>
    </row>
    <row r="338" spans="1:18" ht="15.75">
      <c r="A338" s="889" t="s">
        <v>19419</v>
      </c>
      <c r="B338" s="890" t="s">
        <v>18503</v>
      </c>
      <c r="C338" s="891" t="s">
        <v>19383</v>
      </c>
      <c r="D338" s="885" t="str">
        <f t="shared" si="25"/>
        <v>sp</v>
      </c>
      <c r="E338" s="885" t="str">
        <f t="shared" si="26"/>
        <v>3</v>
      </c>
      <c r="F338" s="885">
        <f t="shared" si="27"/>
        <v>0.1</v>
      </c>
      <c r="G338" s="885">
        <f t="shared" si="28"/>
        <v>0.30000000000000004</v>
      </c>
      <c r="H338" s="896" t="s">
        <v>19344</v>
      </c>
      <c r="I338" s="741"/>
      <c r="J338" t="str">
        <f>INDEX(L:L,MATCH(Таблиця91[[#This Row],[Item]],M:M,0),1)</f>
        <v>METALS</v>
      </c>
      <c r="K338" s="742"/>
      <c r="L338" t="s">
        <v>19344</v>
      </c>
      <c r="M338" s="1" t="s">
        <v>19402</v>
      </c>
      <c r="N338" s="1"/>
      <c r="O338" s="1">
        <v>40</v>
      </c>
      <c r="P338" s="1" t="s">
        <v>19403</v>
      </c>
      <c r="Q338" s="26"/>
      <c r="R338" s="276">
        <f t="shared" si="29"/>
        <v>0</v>
      </c>
    </row>
    <row r="339" spans="1:18" ht="15.75">
      <c r="A339" s="889" t="s">
        <v>19420</v>
      </c>
      <c r="B339" s="890" t="s">
        <v>21836</v>
      </c>
      <c r="C339" s="891" t="s">
        <v>19421</v>
      </c>
      <c r="D339" s="885" t="str">
        <f t="shared" si="25"/>
        <v>sp</v>
      </c>
      <c r="E339" s="885" t="str">
        <f t="shared" si="26"/>
        <v>10</v>
      </c>
      <c r="F339" s="885">
        <f t="shared" si="27"/>
        <v>0.1</v>
      </c>
      <c r="G339" s="885">
        <f t="shared" si="28"/>
        <v>1</v>
      </c>
      <c r="H339" s="896" t="s">
        <v>19344</v>
      </c>
      <c r="I339" s="741"/>
      <c r="J339" t="str">
        <f>INDEX(L:L,MATCH(Таблиця91[[#This Row],[Item]],M:M,0),1)</f>
        <v>METALS</v>
      </c>
      <c r="K339" s="742"/>
      <c r="L339" t="s">
        <v>19344</v>
      </c>
      <c r="M339" s="1" t="s">
        <v>19405</v>
      </c>
      <c r="N339" s="1"/>
      <c r="O339" s="1">
        <v>10</v>
      </c>
      <c r="P339" s="1" t="s">
        <v>19406</v>
      </c>
      <c r="Q339" s="26"/>
      <c r="R339" s="276">
        <f t="shared" si="29"/>
        <v>0</v>
      </c>
    </row>
    <row r="340" spans="1:18" ht="15.75">
      <c r="A340" s="885"/>
      <c r="B340" s="885"/>
      <c r="C340" s="885"/>
      <c r="D340" s="885" t="str">
        <f>IF((IFERROR(FIND("gp",I340,1),0)&gt;0),"gp",IF(IFERROR(FIND("sp",I340,1),0)&gt;1,"sp","cp"))</f>
        <v>cp</v>
      </c>
      <c r="E340" s="885" t="str">
        <f>SUBSTITUTE(I340," "&amp;D340,"",1)</f>
        <v/>
      </c>
      <c r="F340" s="885">
        <f t="shared" si="27"/>
        <v>0.01</v>
      </c>
      <c r="G340" s="885" t="e">
        <f t="shared" si="28"/>
        <v>#VALUE!</v>
      </c>
      <c r="H340" s="896" t="s">
        <v>19422</v>
      </c>
      <c r="I340" s="741"/>
      <c r="J340" t="e">
        <f>INDEX(L:L,MATCH(Таблиця91[[#This Row],[Item]],M:M,0),1)</f>
        <v>#N/A</v>
      </c>
      <c r="K340" s="742"/>
      <c r="L340" t="s">
        <v>19344</v>
      </c>
      <c r="M340" s="1" t="s">
        <v>19408</v>
      </c>
      <c r="N340" s="1"/>
      <c r="O340" s="1">
        <v>8</v>
      </c>
      <c r="P340" s="1" t="s">
        <v>19409</v>
      </c>
      <c r="Q340" s="26"/>
      <c r="R340" s="276">
        <f t="shared" si="29"/>
        <v>0</v>
      </c>
    </row>
    <row r="341" spans="1:18" ht="15.75">
      <c r="A341" s="889" t="s">
        <v>9515</v>
      </c>
      <c r="B341" s="890" t="s">
        <v>21836</v>
      </c>
      <c r="C341" s="891" t="s">
        <v>19347</v>
      </c>
      <c r="D341" s="885" t="str">
        <f t="shared" si="25"/>
        <v>sp</v>
      </c>
      <c r="E341" s="885" t="str">
        <f t="shared" si="26"/>
        <v>10</v>
      </c>
      <c r="F341" s="885">
        <f t="shared" si="27"/>
        <v>0.1</v>
      </c>
      <c r="G341" s="885">
        <f t="shared" si="28"/>
        <v>1</v>
      </c>
      <c r="H341" s="896" t="s">
        <v>19422</v>
      </c>
      <c r="I341" s="741"/>
      <c r="J341" t="str">
        <f>INDEX(L:L,MATCH(Таблиця91[[#This Row],[Item]],M:M,0),1)</f>
        <v>METALS</v>
      </c>
      <c r="K341" s="742"/>
      <c r="L341" t="s">
        <v>19344</v>
      </c>
      <c r="M341" s="1" t="s">
        <v>19411</v>
      </c>
      <c r="N341" s="1"/>
      <c r="O341" s="1">
        <v>0.3</v>
      </c>
      <c r="P341" s="1" t="s">
        <v>19361</v>
      </c>
      <c r="Q341" s="26"/>
      <c r="R341" s="276">
        <f t="shared" si="29"/>
        <v>0</v>
      </c>
    </row>
    <row r="342" spans="1:18" ht="15.75">
      <c r="A342" s="889" t="s">
        <v>19423</v>
      </c>
      <c r="B342" s="890" t="s">
        <v>21836</v>
      </c>
      <c r="C342" s="891" t="s">
        <v>19424</v>
      </c>
      <c r="D342" s="885" t="str">
        <f t="shared" si="25"/>
        <v>sp</v>
      </c>
      <c r="E342" s="885" t="str">
        <f t="shared" si="26"/>
        <v>10</v>
      </c>
      <c r="F342" s="885">
        <f t="shared" si="27"/>
        <v>0.1</v>
      </c>
      <c r="G342" s="885">
        <f t="shared" si="28"/>
        <v>1</v>
      </c>
      <c r="H342" s="896" t="s">
        <v>19422</v>
      </c>
      <c r="I342" s="741"/>
      <c r="J342" t="str">
        <f>INDEX(L:L,MATCH(Таблиця91[[#This Row],[Item]],M:M,0),1)</f>
        <v>METALS</v>
      </c>
      <c r="K342" s="742"/>
      <c r="L342" t="s">
        <v>19344</v>
      </c>
      <c r="M342" s="1" t="s">
        <v>19413</v>
      </c>
      <c r="N342" s="1"/>
      <c r="O342" s="1">
        <v>0.6</v>
      </c>
      <c r="P342" s="1" t="s">
        <v>19400</v>
      </c>
      <c r="Q342" s="26"/>
      <c r="R342" s="276">
        <f t="shared" si="29"/>
        <v>0</v>
      </c>
    </row>
    <row r="343" spans="1:18" ht="15.75">
      <c r="A343" s="889" t="s">
        <v>19425</v>
      </c>
      <c r="B343" s="890" t="s">
        <v>18283</v>
      </c>
      <c r="C343" s="891" t="s">
        <v>19350</v>
      </c>
      <c r="D343" s="885" t="str">
        <f t="shared" si="25"/>
        <v>sp</v>
      </c>
      <c r="E343" s="885" t="str">
        <f t="shared" si="26"/>
        <v>5</v>
      </c>
      <c r="F343" s="885">
        <f t="shared" si="27"/>
        <v>0.1</v>
      </c>
      <c r="G343" s="885">
        <f t="shared" si="28"/>
        <v>0.5</v>
      </c>
      <c r="H343" s="896" t="s">
        <v>19422</v>
      </c>
      <c r="I343" s="741"/>
      <c r="J343" t="str">
        <f>INDEX(L:L,MATCH(Таблиця91[[#This Row],[Item]],M:M,0),1)</f>
        <v>METALS</v>
      </c>
      <c r="K343" s="742"/>
      <c r="L343" t="s">
        <v>19344</v>
      </c>
      <c r="M343" s="1" t="s">
        <v>19415</v>
      </c>
      <c r="N343" s="1"/>
      <c r="O343" s="1">
        <v>3</v>
      </c>
      <c r="P343" s="1" t="s">
        <v>19416</v>
      </c>
      <c r="Q343" s="26"/>
      <c r="R343" s="276">
        <f t="shared" si="29"/>
        <v>0</v>
      </c>
    </row>
    <row r="344" spans="1:18" ht="15.75">
      <c r="A344" s="889" t="s">
        <v>19426</v>
      </c>
      <c r="B344" s="890" t="s">
        <v>18321</v>
      </c>
      <c r="C344" s="891" t="s">
        <v>19427</v>
      </c>
      <c r="D344" s="885" t="str">
        <f t="shared" si="25"/>
        <v>sp</v>
      </c>
      <c r="E344" s="885" t="str">
        <f t="shared" si="26"/>
        <v>1</v>
      </c>
      <c r="F344" s="885">
        <f t="shared" si="27"/>
        <v>0.1</v>
      </c>
      <c r="G344" s="885">
        <f t="shared" si="28"/>
        <v>0.1</v>
      </c>
      <c r="H344" s="896" t="s">
        <v>19422</v>
      </c>
      <c r="I344" s="741"/>
      <c r="J344" t="str">
        <f>INDEX(L:L,MATCH(Таблиця91[[#This Row],[Item]],M:M,0),1)</f>
        <v>METALS</v>
      </c>
      <c r="K344" s="742"/>
      <c r="L344" t="s">
        <v>19344</v>
      </c>
      <c r="M344" s="1" t="s">
        <v>19417</v>
      </c>
      <c r="N344" s="1"/>
      <c r="O344" s="1">
        <v>0.4</v>
      </c>
      <c r="P344" s="1" t="s">
        <v>19409</v>
      </c>
      <c r="Q344" s="26"/>
      <c r="R344" s="276">
        <f t="shared" si="29"/>
        <v>0</v>
      </c>
    </row>
    <row r="345" spans="1:18" ht="15.75">
      <c r="A345" s="889" t="s">
        <v>19428</v>
      </c>
      <c r="B345" s="890" t="s">
        <v>22007</v>
      </c>
      <c r="C345" s="891" t="s">
        <v>19427</v>
      </c>
      <c r="D345" s="885" t="str">
        <f t="shared" si="25"/>
        <v>cp</v>
      </c>
      <c r="E345" s="885" t="str">
        <f t="shared" si="26"/>
        <v>4</v>
      </c>
      <c r="F345" s="885">
        <f t="shared" si="27"/>
        <v>0.01</v>
      </c>
      <c r="G345" s="885">
        <f t="shared" si="28"/>
        <v>0.04</v>
      </c>
      <c r="H345" s="896" t="s">
        <v>19422</v>
      </c>
      <c r="I345" s="741"/>
      <c r="J345" t="str">
        <f>INDEX(L:L,MATCH(Таблиця91[[#This Row],[Item]],M:M,0),1)</f>
        <v>METALS</v>
      </c>
      <c r="K345" s="742"/>
      <c r="L345" t="s">
        <v>19344</v>
      </c>
      <c r="M345" s="1" t="s">
        <v>19418</v>
      </c>
      <c r="N345" s="1"/>
      <c r="O345" s="1">
        <v>0.1</v>
      </c>
      <c r="P345" s="1" t="s">
        <v>19361</v>
      </c>
      <c r="Q345" s="26"/>
      <c r="R345" s="276">
        <f t="shared" si="29"/>
        <v>0</v>
      </c>
    </row>
    <row r="346" spans="1:18" ht="15.75">
      <c r="A346" s="889" t="s">
        <v>19429</v>
      </c>
      <c r="B346" s="890" t="s">
        <v>21836</v>
      </c>
      <c r="C346" s="891" t="s">
        <v>19424</v>
      </c>
      <c r="D346" s="885" t="str">
        <f t="shared" si="25"/>
        <v>sp</v>
      </c>
      <c r="E346" s="885" t="str">
        <f t="shared" si="26"/>
        <v>10</v>
      </c>
      <c r="F346" s="885">
        <f t="shared" si="27"/>
        <v>0.1</v>
      </c>
      <c r="G346" s="885">
        <f t="shared" si="28"/>
        <v>1</v>
      </c>
      <c r="H346" s="896" t="s">
        <v>19422</v>
      </c>
      <c r="I346" s="741"/>
      <c r="J346" t="str">
        <f>INDEX(L:L,MATCH(Таблиця91[[#This Row],[Item]],M:M,0),1)</f>
        <v>METALS</v>
      </c>
      <c r="K346" s="742"/>
      <c r="L346" t="s">
        <v>19344</v>
      </c>
      <c r="M346" s="1" t="s">
        <v>19419</v>
      </c>
      <c r="N346" s="1"/>
      <c r="O346" s="1">
        <v>0.3</v>
      </c>
      <c r="P346" s="1" t="s">
        <v>19383</v>
      </c>
      <c r="Q346" s="26"/>
      <c r="R346" s="276">
        <f t="shared" si="29"/>
        <v>0</v>
      </c>
    </row>
    <row r="347" spans="1:18" ht="15.75">
      <c r="A347" s="885"/>
      <c r="B347" s="885"/>
      <c r="C347" s="885"/>
      <c r="D347" s="885" t="str">
        <f>IF((IFERROR(FIND("gp",I347,1),0)&gt;0),"gp",IF(IFERROR(FIND("sp",I347,1),0)&gt;1,"sp","cp"))</f>
        <v>cp</v>
      </c>
      <c r="E347" s="885" t="str">
        <f>SUBSTITUTE(I347," "&amp;D347,"",1)</f>
        <v/>
      </c>
      <c r="F347" s="885">
        <f t="shared" si="27"/>
        <v>0.01</v>
      </c>
      <c r="G347" s="885" t="e">
        <f t="shared" si="28"/>
        <v>#VALUE!</v>
      </c>
      <c r="H347" s="896" t="s">
        <v>19430</v>
      </c>
      <c r="I347" s="739"/>
      <c r="J347" t="e">
        <f>INDEX(L:L,MATCH(Таблиця91[[#This Row],[Item]],M:M,0),1)</f>
        <v>#N/A</v>
      </c>
      <c r="K347" s="740"/>
      <c r="L347" t="s">
        <v>19344</v>
      </c>
      <c r="M347" s="1" t="s">
        <v>19420</v>
      </c>
      <c r="N347" s="1"/>
      <c r="O347" s="1">
        <v>1</v>
      </c>
      <c r="P347" s="1" t="s">
        <v>19421</v>
      </c>
      <c r="Q347" s="26"/>
      <c r="R347" s="276">
        <f t="shared" si="29"/>
        <v>0</v>
      </c>
    </row>
    <row r="348" spans="1:18" ht="15.75">
      <c r="A348" s="889" t="s">
        <v>19431</v>
      </c>
      <c r="B348" s="890" t="s">
        <v>21836</v>
      </c>
      <c r="C348" s="891" t="s">
        <v>19432</v>
      </c>
      <c r="D348" s="885" t="str">
        <f t="shared" si="25"/>
        <v>sp</v>
      </c>
      <c r="E348" s="885" t="str">
        <f t="shared" si="26"/>
        <v>10</v>
      </c>
      <c r="F348" s="885">
        <f t="shared" si="27"/>
        <v>0.1</v>
      </c>
      <c r="G348" s="885">
        <f t="shared" si="28"/>
        <v>1</v>
      </c>
      <c r="H348" s="896" t="s">
        <v>19430</v>
      </c>
      <c r="I348" s="739"/>
      <c r="J348" t="str">
        <f>INDEX(L:L,MATCH(Таблиця91[[#This Row],[Item]],M:M,0),1)</f>
        <v>METALS</v>
      </c>
      <c r="K348" s="740"/>
      <c r="L348" t="s">
        <v>19344</v>
      </c>
      <c r="M348" s="1" t="s">
        <v>19422</v>
      </c>
      <c r="N348" s="1"/>
      <c r="O348" s="1"/>
      <c r="P348" s="1"/>
      <c r="Q348" s="26"/>
      <c r="R348" s="276">
        <f t="shared" si="29"/>
        <v>0</v>
      </c>
    </row>
    <row r="349" spans="1:18" ht="15.75">
      <c r="A349" s="889" t="s">
        <v>19433</v>
      </c>
      <c r="B349" s="890" t="s">
        <v>18321</v>
      </c>
      <c r="C349" s="891" t="s">
        <v>19432</v>
      </c>
      <c r="D349" s="885" t="str">
        <f t="shared" si="25"/>
        <v>sp</v>
      </c>
      <c r="E349" s="885" t="str">
        <f t="shared" si="26"/>
        <v>1</v>
      </c>
      <c r="F349" s="885">
        <f t="shared" si="27"/>
        <v>0.1</v>
      </c>
      <c r="G349" s="885">
        <f t="shared" si="28"/>
        <v>0.1</v>
      </c>
      <c r="H349" s="896" t="s">
        <v>19430</v>
      </c>
      <c r="I349" s="739"/>
      <c r="J349" t="str">
        <f>INDEX(L:L,MATCH(Таблиця91[[#This Row],[Item]],M:M,0),1)</f>
        <v>METALS</v>
      </c>
      <c r="K349" s="740"/>
      <c r="L349" t="s">
        <v>19344</v>
      </c>
      <c r="M349" s="1" t="s">
        <v>9515</v>
      </c>
      <c r="N349" s="1"/>
      <c r="O349" s="1">
        <v>1</v>
      </c>
      <c r="P349" s="1" t="s">
        <v>19347</v>
      </c>
      <c r="Q349" s="26"/>
      <c r="R349" s="276">
        <f t="shared" si="29"/>
        <v>0</v>
      </c>
    </row>
    <row r="350" spans="1:18" ht="15.75">
      <c r="A350" s="889" t="s">
        <v>19434</v>
      </c>
      <c r="B350" s="890" t="s">
        <v>18284</v>
      </c>
      <c r="C350" s="891" t="s">
        <v>19435</v>
      </c>
      <c r="D350" s="885" t="str">
        <f t="shared" si="25"/>
        <v>gp</v>
      </c>
      <c r="E350" s="885" t="str">
        <f t="shared" si="26"/>
        <v>150</v>
      </c>
      <c r="F350" s="885">
        <f t="shared" si="27"/>
        <v>1</v>
      </c>
      <c r="G350" s="885">
        <f t="shared" si="28"/>
        <v>150</v>
      </c>
      <c r="H350" s="896" t="s">
        <v>19430</v>
      </c>
      <c r="I350" s="739"/>
      <c r="J350" t="str">
        <f>INDEX(L:L,MATCH(Таблиця91[[#This Row],[Item]],M:M,0),1)</f>
        <v>METALS</v>
      </c>
      <c r="K350" s="740"/>
      <c r="L350" t="s">
        <v>19344</v>
      </c>
      <c r="M350" s="1" t="s">
        <v>19423</v>
      </c>
      <c r="N350" s="1"/>
      <c r="O350" s="1">
        <v>1</v>
      </c>
      <c r="P350" s="1" t="s">
        <v>19424</v>
      </c>
      <c r="Q350" s="26"/>
      <c r="R350" s="276">
        <f t="shared" si="29"/>
        <v>0</v>
      </c>
    </row>
    <row r="351" spans="1:18" ht="15.75">
      <c r="A351" s="889" t="s">
        <v>19436</v>
      </c>
      <c r="B351" s="890" t="s">
        <v>29297</v>
      </c>
      <c r="C351" s="891" t="s">
        <v>19435</v>
      </c>
      <c r="D351" s="885" t="str">
        <f t="shared" si="25"/>
        <v>gp</v>
      </c>
      <c r="E351" s="885" t="str">
        <f t="shared" si="26"/>
        <v>140</v>
      </c>
      <c r="F351" s="885">
        <f t="shared" si="27"/>
        <v>1</v>
      </c>
      <c r="G351" s="885">
        <f t="shared" si="28"/>
        <v>140</v>
      </c>
      <c r="H351" s="896" t="s">
        <v>19430</v>
      </c>
      <c r="I351" s="739"/>
      <c r="J351" t="str">
        <f>INDEX(L:L,MATCH(Таблиця91[[#This Row],[Item]],M:M,0),1)</f>
        <v>METALS</v>
      </c>
      <c r="K351" s="740"/>
      <c r="L351" t="s">
        <v>19344</v>
      </c>
      <c r="M351" s="1" t="s">
        <v>19425</v>
      </c>
      <c r="N351" s="1"/>
      <c r="O351" s="1">
        <v>0.5</v>
      </c>
      <c r="P351" s="1" t="s">
        <v>19350</v>
      </c>
      <c r="Q351" s="26"/>
      <c r="R351" s="276">
        <f t="shared" si="29"/>
        <v>0</v>
      </c>
    </row>
    <row r="352" spans="1:18" ht="15.75">
      <c r="A352" s="889" t="s">
        <v>19437</v>
      </c>
      <c r="B352" s="890" t="s">
        <v>21836</v>
      </c>
      <c r="C352" s="891" t="s">
        <v>19361</v>
      </c>
      <c r="D352" s="885" t="str">
        <f t="shared" si="25"/>
        <v>sp</v>
      </c>
      <c r="E352" s="885" t="str">
        <f t="shared" si="26"/>
        <v>10</v>
      </c>
      <c r="F352" s="885">
        <f t="shared" si="27"/>
        <v>0.1</v>
      </c>
      <c r="G352" s="885">
        <f t="shared" si="28"/>
        <v>1</v>
      </c>
      <c r="H352" s="896" t="s">
        <v>19430</v>
      </c>
      <c r="I352" s="739"/>
      <c r="J352" t="str">
        <f>INDEX(L:L,MATCH(Таблиця91[[#This Row],[Item]],M:M,0),1)</f>
        <v>METALS</v>
      </c>
      <c r="K352" s="740"/>
      <c r="L352" t="s">
        <v>19344</v>
      </c>
      <c r="M352" s="1" t="s">
        <v>19426</v>
      </c>
      <c r="N352" s="1"/>
      <c r="O352" s="1">
        <v>0.1</v>
      </c>
      <c r="P352" s="1" t="s">
        <v>19427</v>
      </c>
      <c r="Q352" s="26"/>
      <c r="R352" s="276">
        <f t="shared" si="29"/>
        <v>0</v>
      </c>
    </row>
    <row r="353" spans="1:18" ht="15.75">
      <c r="A353" s="889" t="s">
        <v>19438</v>
      </c>
      <c r="B353" s="890" t="s">
        <v>18451</v>
      </c>
      <c r="C353" s="891" t="s">
        <v>19361</v>
      </c>
      <c r="D353" s="885" t="str">
        <f t="shared" si="25"/>
        <v>sp</v>
      </c>
      <c r="E353" s="885" t="str">
        <f t="shared" si="26"/>
        <v>2</v>
      </c>
      <c r="F353" s="885">
        <f t="shared" si="27"/>
        <v>0.1</v>
      </c>
      <c r="G353" s="885">
        <f t="shared" si="28"/>
        <v>0.2</v>
      </c>
      <c r="H353" s="896" t="s">
        <v>19430</v>
      </c>
      <c r="I353" s="739"/>
      <c r="J353" t="str">
        <f>INDEX(L:L,MATCH(Таблиця91[[#This Row],[Item]],M:M,0),1)</f>
        <v>METALS</v>
      </c>
      <c r="K353" s="740"/>
      <c r="L353" t="s">
        <v>19344</v>
      </c>
      <c r="M353" s="1" t="s">
        <v>19428</v>
      </c>
      <c r="N353" s="1"/>
      <c r="O353" s="1">
        <v>0.04</v>
      </c>
      <c r="P353" s="1" t="s">
        <v>19427</v>
      </c>
      <c r="Q353" s="26"/>
      <c r="R353" s="276">
        <f t="shared" si="29"/>
        <v>0</v>
      </c>
    </row>
    <row r="354" spans="1:18" ht="15.75">
      <c r="A354" s="889" t="s">
        <v>19439</v>
      </c>
      <c r="B354" s="890" t="s">
        <v>22018</v>
      </c>
      <c r="C354" s="891" t="s">
        <v>19361</v>
      </c>
      <c r="D354" s="885" t="str">
        <f t="shared" si="25"/>
        <v>cp</v>
      </c>
      <c r="E354" s="885" t="str">
        <f t="shared" si="26"/>
        <v>3</v>
      </c>
      <c r="F354" s="885">
        <f t="shared" si="27"/>
        <v>0.01</v>
      </c>
      <c r="G354" s="885">
        <f t="shared" si="28"/>
        <v>0.03</v>
      </c>
      <c r="H354" s="896" t="s">
        <v>19430</v>
      </c>
      <c r="I354" s="739"/>
      <c r="J354" t="str">
        <f>INDEX(L:L,MATCH(Таблиця91[[#This Row],[Item]],M:M,0),1)</f>
        <v>METALS</v>
      </c>
      <c r="K354" s="740"/>
      <c r="L354" t="s">
        <v>19344</v>
      </c>
      <c r="M354" s="1" t="s">
        <v>19429</v>
      </c>
      <c r="N354" s="1"/>
      <c r="O354" s="1">
        <v>1</v>
      </c>
      <c r="P354" s="1" t="s">
        <v>19424</v>
      </c>
      <c r="Q354" s="26"/>
      <c r="R354" s="276">
        <f t="shared" si="29"/>
        <v>0</v>
      </c>
    </row>
    <row r="355" spans="1:18" ht="15.75">
      <c r="A355" s="889" t="s">
        <v>19440</v>
      </c>
      <c r="B355" s="890" t="s">
        <v>22018</v>
      </c>
      <c r="C355" s="891" t="s">
        <v>19400</v>
      </c>
      <c r="D355" s="885" t="str">
        <f t="shared" si="25"/>
        <v>cp</v>
      </c>
      <c r="E355" s="885" t="str">
        <f t="shared" si="26"/>
        <v>3</v>
      </c>
      <c r="F355" s="885">
        <f t="shared" si="27"/>
        <v>0.01</v>
      </c>
      <c r="G355" s="885">
        <f t="shared" si="28"/>
        <v>0.03</v>
      </c>
      <c r="H355" s="896" t="s">
        <v>19430</v>
      </c>
      <c r="I355" s="739"/>
      <c r="J355" t="str">
        <f>INDEX(L:L,MATCH(Таблиця91[[#This Row],[Item]],M:M,0),1)</f>
        <v>METALS</v>
      </c>
      <c r="K355" s="740"/>
      <c r="L355" t="s">
        <v>19344</v>
      </c>
      <c r="M355" s="1" t="s">
        <v>19430</v>
      </c>
      <c r="N355" s="1"/>
      <c r="O355" s="1"/>
      <c r="P355" s="1"/>
      <c r="Q355" s="26"/>
      <c r="R355" s="276">
        <f t="shared" si="29"/>
        <v>0</v>
      </c>
    </row>
    <row r="356" spans="1:18" ht="15.75">
      <c r="A356" s="889" t="s">
        <v>19441</v>
      </c>
      <c r="B356" s="890" t="s">
        <v>18283</v>
      </c>
      <c r="C356" s="891" t="s">
        <v>19361</v>
      </c>
      <c r="D356" s="885" t="str">
        <f t="shared" si="25"/>
        <v>sp</v>
      </c>
      <c r="E356" s="885" t="str">
        <f t="shared" si="26"/>
        <v>5</v>
      </c>
      <c r="F356" s="885">
        <f t="shared" si="27"/>
        <v>0.1</v>
      </c>
      <c r="G356" s="885">
        <f t="shared" si="28"/>
        <v>0.5</v>
      </c>
      <c r="H356" s="896" t="s">
        <v>19430</v>
      </c>
      <c r="I356" s="739"/>
      <c r="J356" t="str">
        <f>INDEX(L:L,MATCH(Таблиця91[[#This Row],[Item]],M:M,0),1)</f>
        <v>METALS</v>
      </c>
      <c r="K356" s="740"/>
      <c r="L356" t="s">
        <v>19344</v>
      </c>
      <c r="M356" s="1" t="s">
        <v>19431</v>
      </c>
      <c r="N356" s="1"/>
      <c r="O356" s="1">
        <v>1</v>
      </c>
      <c r="P356" s="1" t="s">
        <v>19432</v>
      </c>
      <c r="Q356" s="26"/>
      <c r="R356" s="276">
        <f t="shared" si="29"/>
        <v>0</v>
      </c>
    </row>
    <row r="357" spans="1:18" ht="15.75">
      <c r="A357" s="889" t="s">
        <v>19442</v>
      </c>
      <c r="B357" s="890" t="s">
        <v>18283</v>
      </c>
      <c r="C357" s="891" t="s">
        <v>19361</v>
      </c>
      <c r="D357" s="885" t="str">
        <f t="shared" si="25"/>
        <v>sp</v>
      </c>
      <c r="E357" s="885" t="str">
        <f t="shared" si="26"/>
        <v>5</v>
      </c>
      <c r="F357" s="885">
        <f t="shared" si="27"/>
        <v>0.1</v>
      </c>
      <c r="G357" s="885">
        <f t="shared" si="28"/>
        <v>0.5</v>
      </c>
      <c r="H357" s="896" t="s">
        <v>19430</v>
      </c>
      <c r="I357" s="739"/>
      <c r="J357" t="str">
        <f>INDEX(L:L,MATCH(Таблиця91[[#This Row],[Item]],M:M,0),1)</f>
        <v>METALS</v>
      </c>
      <c r="K357" s="740"/>
      <c r="L357" t="s">
        <v>19344</v>
      </c>
      <c r="M357" s="1" t="s">
        <v>19433</v>
      </c>
      <c r="N357" s="1"/>
      <c r="O357" s="1">
        <v>0.1</v>
      </c>
      <c r="P357" s="1" t="s">
        <v>19432</v>
      </c>
      <c r="Q357" s="26"/>
      <c r="R357" s="276">
        <f t="shared" si="29"/>
        <v>0</v>
      </c>
    </row>
    <row r="358" spans="1:18" ht="15.75">
      <c r="A358" s="889" t="s">
        <v>19443</v>
      </c>
      <c r="B358" s="890" t="s">
        <v>21872</v>
      </c>
      <c r="C358" s="891" t="s">
        <v>19361</v>
      </c>
      <c r="D358" s="885" t="str">
        <f t="shared" si="25"/>
        <v>sp</v>
      </c>
      <c r="E358" s="885" t="str">
        <f t="shared" si="26"/>
        <v>8</v>
      </c>
      <c r="F358" s="885">
        <f t="shared" si="27"/>
        <v>0.1</v>
      </c>
      <c r="G358" s="885">
        <f t="shared" si="28"/>
        <v>0.8</v>
      </c>
      <c r="H358" s="896" t="s">
        <v>19430</v>
      </c>
      <c r="I358" s="739"/>
      <c r="J358" t="str">
        <f>INDEX(L:L,MATCH(Таблиця91[[#This Row],[Item]],M:M,0),1)</f>
        <v>METALS</v>
      </c>
      <c r="K358" s="740"/>
      <c r="L358" t="s">
        <v>19344</v>
      </c>
      <c r="M358" s="1" t="s">
        <v>19434</v>
      </c>
      <c r="N358" s="1"/>
      <c r="O358" s="1">
        <v>150</v>
      </c>
      <c r="P358" s="1" t="s">
        <v>19435</v>
      </c>
      <c r="Q358" s="26"/>
      <c r="R358" s="276">
        <f t="shared" si="29"/>
        <v>0</v>
      </c>
    </row>
    <row r="359" spans="1:18" ht="15.75">
      <c r="A359" s="889" t="s">
        <v>19444</v>
      </c>
      <c r="B359" s="890" t="s">
        <v>18283</v>
      </c>
      <c r="C359" s="891" t="s">
        <v>19432</v>
      </c>
      <c r="D359" s="885" t="str">
        <f t="shared" si="25"/>
        <v>sp</v>
      </c>
      <c r="E359" s="885" t="str">
        <f t="shared" si="26"/>
        <v>5</v>
      </c>
      <c r="F359" s="885">
        <f t="shared" si="27"/>
        <v>0.1</v>
      </c>
      <c r="G359" s="885">
        <f t="shared" si="28"/>
        <v>0.5</v>
      </c>
      <c r="H359" s="896" t="s">
        <v>19430</v>
      </c>
      <c r="I359" s="739"/>
      <c r="J359" t="str">
        <f>INDEX(L:L,MATCH(Таблиця91[[#This Row],[Item]],M:M,0),1)</f>
        <v>METALS</v>
      </c>
      <c r="K359" s="740"/>
      <c r="L359" t="s">
        <v>19344</v>
      </c>
      <c r="M359" s="1" t="s">
        <v>19436</v>
      </c>
      <c r="N359" s="1"/>
      <c r="O359" s="1">
        <v>140</v>
      </c>
      <c r="P359" s="1" t="s">
        <v>19435</v>
      </c>
      <c r="Q359" s="26"/>
      <c r="R359" s="276">
        <f t="shared" si="29"/>
        <v>0</v>
      </c>
    </row>
    <row r="360" spans="1:18" ht="15.75">
      <c r="A360" s="889" t="s">
        <v>19445</v>
      </c>
      <c r="B360" s="890" t="s">
        <v>18503</v>
      </c>
      <c r="C360" s="891" t="s">
        <v>19361</v>
      </c>
      <c r="D360" s="885" t="str">
        <f t="shared" si="25"/>
        <v>sp</v>
      </c>
      <c r="E360" s="885" t="str">
        <f t="shared" si="26"/>
        <v>3</v>
      </c>
      <c r="F360" s="885">
        <f t="shared" si="27"/>
        <v>0.1</v>
      </c>
      <c r="G360" s="885">
        <f t="shared" si="28"/>
        <v>0.30000000000000004</v>
      </c>
      <c r="H360" s="896" t="s">
        <v>19430</v>
      </c>
      <c r="I360" s="739"/>
      <c r="J360" t="str">
        <f>INDEX(L:L,MATCH(Таблиця91[[#This Row],[Item]],M:M,0),1)</f>
        <v>METALS</v>
      </c>
      <c r="K360" s="740"/>
      <c r="L360" t="s">
        <v>19344</v>
      </c>
      <c r="M360" s="1" t="s">
        <v>19437</v>
      </c>
      <c r="N360" s="1"/>
      <c r="O360" s="1">
        <v>1</v>
      </c>
      <c r="P360" s="1" t="s">
        <v>19361</v>
      </c>
      <c r="Q360" s="26"/>
      <c r="R360" s="276">
        <f t="shared" si="29"/>
        <v>0</v>
      </c>
    </row>
    <row r="361" spans="1:18" ht="15.75">
      <c r="A361" s="889" t="s">
        <v>19446</v>
      </c>
      <c r="B361" s="890" t="s">
        <v>18283</v>
      </c>
      <c r="C361" s="891" t="s">
        <v>19447</v>
      </c>
      <c r="D361" s="885" t="str">
        <f t="shared" si="25"/>
        <v>sp</v>
      </c>
      <c r="E361" s="885" t="str">
        <f t="shared" si="26"/>
        <v>5</v>
      </c>
      <c r="F361" s="885">
        <f t="shared" si="27"/>
        <v>0.1</v>
      </c>
      <c r="G361" s="885">
        <f t="shared" si="28"/>
        <v>0.5</v>
      </c>
      <c r="H361" s="896" t="s">
        <v>19430</v>
      </c>
      <c r="I361" s="739"/>
      <c r="J361" t="str">
        <f>INDEX(L:L,MATCH(Таблиця91[[#This Row],[Item]],M:M,0),1)</f>
        <v>METALS</v>
      </c>
      <c r="K361" s="740"/>
      <c r="L361" t="s">
        <v>19344</v>
      </c>
      <c r="M361" s="1" t="s">
        <v>19438</v>
      </c>
      <c r="N361" s="1"/>
      <c r="O361" s="1">
        <v>0.2</v>
      </c>
      <c r="P361" s="1" t="s">
        <v>19361</v>
      </c>
      <c r="Q361" s="26"/>
      <c r="R361" s="276">
        <f t="shared" si="29"/>
        <v>0</v>
      </c>
    </row>
    <row r="362" spans="1:18" ht="15.75">
      <c r="A362" s="889" t="s">
        <v>19448</v>
      </c>
      <c r="B362" s="890" t="s">
        <v>18283</v>
      </c>
      <c r="C362" s="891" t="s">
        <v>19383</v>
      </c>
      <c r="D362" s="885" t="str">
        <f t="shared" si="25"/>
        <v>sp</v>
      </c>
      <c r="E362" s="885" t="str">
        <f t="shared" si="26"/>
        <v>5</v>
      </c>
      <c r="F362" s="885">
        <f t="shared" si="27"/>
        <v>0.1</v>
      </c>
      <c r="G362" s="885">
        <f t="shared" si="28"/>
        <v>0.5</v>
      </c>
      <c r="H362" s="896" t="s">
        <v>19430</v>
      </c>
      <c r="I362" s="739"/>
      <c r="J362" t="str">
        <f>INDEX(L:L,MATCH(Таблиця91[[#This Row],[Item]],M:M,0),1)</f>
        <v>METALS</v>
      </c>
      <c r="K362" s="740"/>
      <c r="L362" t="s">
        <v>19344</v>
      </c>
      <c r="M362" s="1" t="s">
        <v>19439</v>
      </c>
      <c r="N362" s="1"/>
      <c r="O362" s="1">
        <v>0.03</v>
      </c>
      <c r="P362" s="1" t="s">
        <v>19361</v>
      </c>
      <c r="Q362" s="26"/>
      <c r="R362" s="276">
        <f t="shared" si="29"/>
        <v>0</v>
      </c>
    </row>
    <row r="363" spans="1:18" ht="15.75">
      <c r="A363" s="889" t="s">
        <v>19449</v>
      </c>
      <c r="B363" s="890" t="s">
        <v>21836</v>
      </c>
      <c r="C363" s="891" t="s">
        <v>19353</v>
      </c>
      <c r="D363" s="885" t="str">
        <f t="shared" si="25"/>
        <v>sp</v>
      </c>
      <c r="E363" s="885" t="str">
        <f t="shared" si="26"/>
        <v>10</v>
      </c>
      <c r="F363" s="885">
        <f t="shared" si="27"/>
        <v>0.1</v>
      </c>
      <c r="G363" s="885">
        <f t="shared" si="28"/>
        <v>1</v>
      </c>
      <c r="H363" s="896" t="s">
        <v>19430</v>
      </c>
      <c r="I363" s="739"/>
      <c r="J363" t="str">
        <f>INDEX(L:L,MATCH(Таблиця91[[#This Row],[Item]],M:M,0),1)</f>
        <v>METALS</v>
      </c>
      <c r="K363" s="740"/>
      <c r="L363" t="s">
        <v>19344</v>
      </c>
      <c r="M363" s="1" t="s">
        <v>19440</v>
      </c>
      <c r="N363" s="1"/>
      <c r="O363" s="1">
        <v>0.03</v>
      </c>
      <c r="P363" s="1" t="s">
        <v>19400</v>
      </c>
      <c r="Q363" s="26"/>
      <c r="R363" s="276">
        <f t="shared" si="29"/>
        <v>0</v>
      </c>
    </row>
    <row r="364" spans="1:18" ht="15.75">
      <c r="A364" s="889" t="s">
        <v>19450</v>
      </c>
      <c r="B364" s="890" t="s">
        <v>18321</v>
      </c>
      <c r="C364" s="891" t="s">
        <v>19451</v>
      </c>
      <c r="D364" s="885" t="str">
        <f t="shared" si="25"/>
        <v>sp</v>
      </c>
      <c r="E364" s="885" t="str">
        <f t="shared" si="26"/>
        <v>1</v>
      </c>
      <c r="F364" s="885">
        <f t="shared" si="27"/>
        <v>0.1</v>
      </c>
      <c r="G364" s="885">
        <f t="shared" si="28"/>
        <v>0.1</v>
      </c>
      <c r="H364" s="896" t="s">
        <v>19430</v>
      </c>
      <c r="I364" s="739"/>
      <c r="J364" t="str">
        <f>INDEX(L:L,MATCH(Таблиця91[[#This Row],[Item]],M:M,0),1)</f>
        <v>METALS</v>
      </c>
      <c r="K364" s="740"/>
      <c r="L364" t="s">
        <v>19344</v>
      </c>
      <c r="M364" s="1" t="s">
        <v>19441</v>
      </c>
      <c r="N364" s="1"/>
      <c r="O364" s="1">
        <v>0.5</v>
      </c>
      <c r="P364" s="1" t="s">
        <v>19361</v>
      </c>
      <c r="Q364" s="26"/>
      <c r="R364" s="276">
        <f t="shared" si="29"/>
        <v>0</v>
      </c>
    </row>
    <row r="365" spans="1:18" ht="15.75">
      <c r="A365" s="889" t="s">
        <v>19452</v>
      </c>
      <c r="B365" s="890" t="s">
        <v>21885</v>
      </c>
      <c r="C365" s="891" t="s">
        <v>19451</v>
      </c>
      <c r="D365" s="885" t="str">
        <f t="shared" si="25"/>
        <v>cp</v>
      </c>
      <c r="E365" s="885" t="str">
        <f t="shared" si="26"/>
        <v>6</v>
      </c>
      <c r="F365" s="885">
        <f t="shared" si="27"/>
        <v>0.01</v>
      </c>
      <c r="G365" s="885">
        <f t="shared" si="28"/>
        <v>0.06</v>
      </c>
      <c r="H365" s="896" t="s">
        <v>19430</v>
      </c>
      <c r="I365" s="739"/>
      <c r="J365" t="str">
        <f>INDEX(L:L,MATCH(Таблиця91[[#This Row],[Item]],M:M,0),1)</f>
        <v>METALS</v>
      </c>
      <c r="K365" s="740"/>
      <c r="L365" t="s">
        <v>19344</v>
      </c>
      <c r="M365" s="1" t="s">
        <v>19442</v>
      </c>
      <c r="N365" s="1"/>
      <c r="O365" s="1">
        <v>0.5</v>
      </c>
      <c r="P365" s="1" t="s">
        <v>19361</v>
      </c>
      <c r="Q365" s="26"/>
      <c r="R365" s="276">
        <f t="shared" si="29"/>
        <v>0</v>
      </c>
    </row>
    <row r="366" spans="1:18" ht="15.75">
      <c r="A366" s="889" t="s">
        <v>19453</v>
      </c>
      <c r="B366" s="890" t="s">
        <v>22007</v>
      </c>
      <c r="C366" s="891" t="s">
        <v>19361</v>
      </c>
      <c r="D366" s="885" t="str">
        <f t="shared" si="25"/>
        <v>cp</v>
      </c>
      <c r="E366" s="885" t="str">
        <f t="shared" si="26"/>
        <v>4</v>
      </c>
      <c r="F366" s="885">
        <f t="shared" si="27"/>
        <v>0.01</v>
      </c>
      <c r="G366" s="885">
        <f t="shared" si="28"/>
        <v>0.04</v>
      </c>
      <c r="H366" s="896" t="s">
        <v>19430</v>
      </c>
      <c r="I366" s="739"/>
      <c r="J366" t="str">
        <f>INDEX(L:L,MATCH(Таблиця91[[#This Row],[Item]],M:M,0),1)</f>
        <v>METALS</v>
      </c>
      <c r="K366" s="740"/>
      <c r="L366" t="s">
        <v>19344</v>
      </c>
      <c r="M366" s="1" t="s">
        <v>19443</v>
      </c>
      <c r="N366" s="1"/>
      <c r="O366" s="1">
        <v>0.8</v>
      </c>
      <c r="P366" s="1" t="s">
        <v>19361</v>
      </c>
      <c r="Q366" s="26"/>
      <c r="R366" s="276">
        <f t="shared" si="29"/>
        <v>0</v>
      </c>
    </row>
    <row r="367" spans="1:18" ht="15.75">
      <c r="A367" s="889" t="s">
        <v>19454</v>
      </c>
      <c r="B367" s="890" t="s">
        <v>18284</v>
      </c>
      <c r="C367" s="891" t="s">
        <v>19435</v>
      </c>
      <c r="D367" s="885" t="str">
        <f t="shared" si="25"/>
        <v>gp</v>
      </c>
      <c r="E367" s="885" t="str">
        <f t="shared" si="26"/>
        <v>150</v>
      </c>
      <c r="F367" s="885">
        <f t="shared" si="27"/>
        <v>1</v>
      </c>
      <c r="G367" s="885">
        <f t="shared" si="28"/>
        <v>150</v>
      </c>
      <c r="H367" s="896" t="s">
        <v>19430</v>
      </c>
      <c r="I367" s="739"/>
      <c r="J367" t="str">
        <f>INDEX(L:L,MATCH(Таблиця91[[#This Row],[Item]],M:M,0),1)</f>
        <v>METALS</v>
      </c>
      <c r="K367" s="740"/>
      <c r="L367" t="s">
        <v>19344</v>
      </c>
      <c r="M367" s="1" t="s">
        <v>19444</v>
      </c>
      <c r="N367" s="1"/>
      <c r="O367" s="1">
        <v>0.5</v>
      </c>
      <c r="P367" s="1" t="s">
        <v>19432</v>
      </c>
      <c r="Q367" s="26"/>
      <c r="R367" s="276">
        <f t="shared" si="29"/>
        <v>0</v>
      </c>
    </row>
    <row r="368" spans="1:18" ht="15.75">
      <c r="A368" s="889" t="s">
        <v>19455</v>
      </c>
      <c r="B368" s="890" t="s">
        <v>18321</v>
      </c>
      <c r="C368" s="891" t="s">
        <v>19432</v>
      </c>
      <c r="D368" s="885" t="str">
        <f t="shared" si="25"/>
        <v>sp</v>
      </c>
      <c r="E368" s="885" t="str">
        <f t="shared" si="26"/>
        <v>1</v>
      </c>
      <c r="F368" s="885">
        <f t="shared" si="27"/>
        <v>0.1</v>
      </c>
      <c r="G368" s="885">
        <f t="shared" si="28"/>
        <v>0.1</v>
      </c>
      <c r="H368" s="896" t="s">
        <v>19430</v>
      </c>
      <c r="I368" s="739"/>
      <c r="J368" t="str">
        <f>INDEX(L:L,MATCH(Таблиця91[[#This Row],[Item]],M:M,0),1)</f>
        <v>METALS</v>
      </c>
      <c r="K368" s="740"/>
      <c r="L368" t="s">
        <v>19344</v>
      </c>
      <c r="M368" s="1" t="s">
        <v>19445</v>
      </c>
      <c r="N368" s="1"/>
      <c r="O368" s="1">
        <v>0.3</v>
      </c>
      <c r="P368" s="1" t="s">
        <v>19361</v>
      </c>
      <c r="Q368" s="26"/>
      <c r="R368" s="276">
        <f t="shared" si="29"/>
        <v>0</v>
      </c>
    </row>
    <row r="369" spans="1:18" ht="15.75">
      <c r="A369" s="889" t="s">
        <v>19456</v>
      </c>
      <c r="B369" s="890" t="s">
        <v>18283</v>
      </c>
      <c r="C369" s="891" t="s">
        <v>19457</v>
      </c>
      <c r="D369" s="885" t="str">
        <f t="shared" si="25"/>
        <v>sp</v>
      </c>
      <c r="E369" s="885" t="str">
        <f t="shared" si="26"/>
        <v>5</v>
      </c>
      <c r="F369" s="885">
        <f t="shared" si="27"/>
        <v>0.1</v>
      </c>
      <c r="G369" s="885">
        <f t="shared" si="28"/>
        <v>0.5</v>
      </c>
      <c r="H369" s="896" t="s">
        <v>19430</v>
      </c>
      <c r="I369" s="739"/>
      <c r="J369" t="str">
        <f>INDEX(L:L,MATCH(Таблиця91[[#This Row],[Item]],M:M,0),1)</f>
        <v>METALS</v>
      </c>
      <c r="K369" s="740"/>
      <c r="L369" t="s">
        <v>19344</v>
      </c>
      <c r="M369" s="1" t="s">
        <v>19446</v>
      </c>
      <c r="N369" s="1"/>
      <c r="O369" s="1">
        <v>0.5</v>
      </c>
      <c r="P369" s="1" t="s">
        <v>19447</v>
      </c>
      <c r="Q369" s="26"/>
      <c r="R369" s="276">
        <f t="shared" si="29"/>
        <v>0</v>
      </c>
    </row>
    <row r="370" spans="1:18" ht="15.75">
      <c r="A370" s="889" t="s">
        <v>19458</v>
      </c>
      <c r="B370" s="890" t="s">
        <v>29297</v>
      </c>
      <c r="C370" s="891" t="s">
        <v>19435</v>
      </c>
      <c r="D370" s="885" t="str">
        <f t="shared" si="25"/>
        <v>gp</v>
      </c>
      <c r="E370" s="885" t="str">
        <f t="shared" si="26"/>
        <v>140</v>
      </c>
      <c r="F370" s="885">
        <f t="shared" si="27"/>
        <v>1</v>
      </c>
      <c r="G370" s="885">
        <f t="shared" si="28"/>
        <v>140</v>
      </c>
      <c r="H370" s="896" t="s">
        <v>19430</v>
      </c>
      <c r="I370" s="739"/>
      <c r="J370" t="str">
        <f>INDEX(L:L,MATCH(Таблиця91[[#This Row],[Item]],M:M,0),1)</f>
        <v>METALS</v>
      </c>
      <c r="K370" s="740"/>
      <c r="L370" t="s">
        <v>19344</v>
      </c>
      <c r="M370" s="1" t="s">
        <v>19448</v>
      </c>
      <c r="N370" s="1"/>
      <c r="O370" s="1">
        <v>0.5</v>
      </c>
      <c r="P370" s="1" t="s">
        <v>19383</v>
      </c>
      <c r="Q370" s="26"/>
      <c r="R370" s="276">
        <f t="shared" si="29"/>
        <v>0</v>
      </c>
    </row>
    <row r="371" spans="1:18" ht="15.75">
      <c r="A371" s="889" t="s">
        <v>19459</v>
      </c>
      <c r="B371" s="890" t="s">
        <v>21965</v>
      </c>
      <c r="C371" s="891" t="s">
        <v>19432</v>
      </c>
      <c r="D371" s="885" t="str">
        <f t="shared" si="25"/>
        <v>cp</v>
      </c>
      <c r="E371" s="885" t="str">
        <f t="shared" si="26"/>
        <v>5</v>
      </c>
      <c r="F371" s="885">
        <f t="shared" si="27"/>
        <v>0.01</v>
      </c>
      <c r="G371" s="885">
        <f t="shared" si="28"/>
        <v>0.05</v>
      </c>
      <c r="H371" s="896" t="s">
        <v>19430</v>
      </c>
      <c r="I371" s="739"/>
      <c r="J371" t="str">
        <f>INDEX(L:L,MATCH(Таблиця91[[#This Row],[Item]],M:M,0),1)</f>
        <v>METALS</v>
      </c>
      <c r="K371" s="740"/>
      <c r="L371" t="s">
        <v>19344</v>
      </c>
      <c r="M371" s="1" t="s">
        <v>19449</v>
      </c>
      <c r="N371" s="1"/>
      <c r="O371" s="1">
        <v>1</v>
      </c>
      <c r="P371" s="1" t="s">
        <v>19353</v>
      </c>
      <c r="Q371" s="26"/>
      <c r="R371" s="276">
        <f t="shared" si="29"/>
        <v>0</v>
      </c>
    </row>
    <row r="372" spans="1:18" ht="15.75">
      <c r="A372" s="889" t="s">
        <v>19460</v>
      </c>
      <c r="B372" s="890" t="s">
        <v>18321</v>
      </c>
      <c r="C372" s="891" t="s">
        <v>19461</v>
      </c>
      <c r="D372" s="885" t="str">
        <f t="shared" si="25"/>
        <v>sp</v>
      </c>
      <c r="E372" s="885" t="str">
        <f t="shared" si="26"/>
        <v>1</v>
      </c>
      <c r="F372" s="885">
        <f t="shared" si="27"/>
        <v>0.1</v>
      </c>
      <c r="G372" s="885">
        <f t="shared" si="28"/>
        <v>0.1</v>
      </c>
      <c r="H372" s="896" t="s">
        <v>19430</v>
      </c>
      <c r="I372" s="739"/>
      <c r="J372" t="str">
        <f>INDEX(L:L,MATCH(Таблиця91[[#This Row],[Item]],M:M,0),1)</f>
        <v>METALS</v>
      </c>
      <c r="K372" s="740"/>
      <c r="L372" t="s">
        <v>19344</v>
      </c>
      <c r="M372" s="1" t="s">
        <v>19450</v>
      </c>
      <c r="N372" s="1"/>
      <c r="O372" s="1">
        <v>0.1</v>
      </c>
      <c r="P372" s="1" t="s">
        <v>19451</v>
      </c>
      <c r="Q372" s="26"/>
      <c r="R372" s="276">
        <f t="shared" si="29"/>
        <v>0</v>
      </c>
    </row>
    <row r="373" spans="1:18" ht="15.75">
      <c r="A373" s="889" t="s">
        <v>19462</v>
      </c>
      <c r="B373" s="890" t="s">
        <v>21919</v>
      </c>
      <c r="C373" s="891" t="s">
        <v>19347</v>
      </c>
      <c r="D373" s="885" t="str">
        <f t="shared" si="25"/>
        <v>cp</v>
      </c>
      <c r="E373" s="885" t="str">
        <f t="shared" si="26"/>
        <v>9</v>
      </c>
      <c r="F373" s="885">
        <f t="shared" si="27"/>
        <v>0.01</v>
      </c>
      <c r="G373" s="885">
        <f t="shared" si="28"/>
        <v>0.09</v>
      </c>
      <c r="H373" s="896" t="s">
        <v>19430</v>
      </c>
      <c r="I373" s="739"/>
      <c r="J373" t="str">
        <f>INDEX(L:L,MATCH(Таблиця91[[#This Row],[Item]],M:M,0),1)</f>
        <v>METALS</v>
      </c>
      <c r="K373" s="740"/>
      <c r="L373" t="s">
        <v>19344</v>
      </c>
      <c r="M373" s="1" t="s">
        <v>19452</v>
      </c>
      <c r="N373" s="1"/>
      <c r="O373" s="1">
        <v>0.06</v>
      </c>
      <c r="P373" s="1" t="s">
        <v>19451</v>
      </c>
      <c r="Q373" s="26"/>
      <c r="R373" s="276">
        <f t="shared" si="29"/>
        <v>0</v>
      </c>
    </row>
    <row r="374" spans="1:18" ht="15.75">
      <c r="A374" s="889" t="s">
        <v>19463</v>
      </c>
      <c r="B374" s="890" t="s">
        <v>18283</v>
      </c>
      <c r="C374" s="891" t="s">
        <v>19347</v>
      </c>
      <c r="D374" s="885" t="str">
        <f t="shared" si="25"/>
        <v>sp</v>
      </c>
      <c r="E374" s="885" t="str">
        <f t="shared" si="26"/>
        <v>5</v>
      </c>
      <c r="F374" s="885">
        <f t="shared" si="27"/>
        <v>0.1</v>
      </c>
      <c r="G374" s="885">
        <f t="shared" si="28"/>
        <v>0.5</v>
      </c>
      <c r="H374" s="896" t="s">
        <v>19430</v>
      </c>
      <c r="I374" s="739"/>
      <c r="J374" t="str">
        <f>INDEX(L:L,MATCH(Таблиця91[[#This Row],[Item]],M:M,0),1)</f>
        <v>METALS</v>
      </c>
      <c r="K374" s="740"/>
      <c r="L374" t="s">
        <v>19344</v>
      </c>
      <c r="M374" s="1" t="s">
        <v>19453</v>
      </c>
      <c r="N374" s="1"/>
      <c r="O374" s="1">
        <v>0.04</v>
      </c>
      <c r="P374" s="1" t="s">
        <v>19361</v>
      </c>
      <c r="Q374" s="26"/>
      <c r="R374" s="276">
        <f t="shared" si="29"/>
        <v>0</v>
      </c>
    </row>
    <row r="375" spans="1:18" ht="15.75">
      <c r="A375" s="885"/>
      <c r="B375" s="885"/>
      <c r="C375" s="885"/>
      <c r="D375" s="885" t="str">
        <f>IF((IFERROR(FIND("gp",I375,1),0)&gt;0),"gp",IF(IFERROR(FIND("sp",I375,1),0)&gt;1,"sp","cp"))</f>
        <v>cp</v>
      </c>
      <c r="E375" s="885" t="str">
        <f>SUBSTITUTE(I375," "&amp;D375,"",1)</f>
        <v/>
      </c>
      <c r="F375" s="885">
        <f t="shared" si="27"/>
        <v>0.01</v>
      </c>
      <c r="G375" s="885" t="e">
        <f t="shared" si="28"/>
        <v>#VALUE!</v>
      </c>
      <c r="H375" s="896" t="s">
        <v>19464</v>
      </c>
      <c r="I375" s="739"/>
      <c r="J375" t="e">
        <f>INDEX(L:L,MATCH(Таблиця91[[#This Row],[Item]],M:M,0),1)</f>
        <v>#N/A</v>
      </c>
      <c r="K375" s="740"/>
      <c r="L375" t="s">
        <v>19344</v>
      </c>
      <c r="M375" s="1" t="s">
        <v>19454</v>
      </c>
      <c r="N375" s="1"/>
      <c r="O375" s="1">
        <v>150</v>
      </c>
      <c r="P375" s="1" t="s">
        <v>19435</v>
      </c>
      <c r="Q375" s="26"/>
      <c r="R375" s="276">
        <f t="shared" si="29"/>
        <v>0</v>
      </c>
    </row>
    <row r="376" spans="1:18" ht="15.75">
      <c r="A376" s="889" t="s">
        <v>19465</v>
      </c>
      <c r="B376" s="890" t="s">
        <v>22007</v>
      </c>
      <c r="C376" s="891" t="s">
        <v>19466</v>
      </c>
      <c r="D376" s="885" t="str">
        <f t="shared" si="25"/>
        <v>cp</v>
      </c>
      <c r="E376" s="885" t="str">
        <f t="shared" si="26"/>
        <v>4</v>
      </c>
      <c r="F376" s="885">
        <f t="shared" si="27"/>
        <v>0.01</v>
      </c>
      <c r="G376" s="885">
        <f t="shared" si="28"/>
        <v>0.04</v>
      </c>
      <c r="H376" s="896" t="s">
        <v>19464</v>
      </c>
      <c r="I376" s="739"/>
      <c r="J376" t="str">
        <f>INDEX(L:L,MATCH(Таблиця91[[#This Row],[Item]],M:M,0),1)</f>
        <v>ANIMAL PRODUCTS</v>
      </c>
      <c r="K376" s="740"/>
      <c r="L376" t="s">
        <v>19344</v>
      </c>
      <c r="M376" s="1" t="s">
        <v>19455</v>
      </c>
      <c r="N376" s="1"/>
      <c r="O376" s="1">
        <v>0.1</v>
      </c>
      <c r="P376" s="1" t="s">
        <v>19432</v>
      </c>
      <c r="Q376" s="26"/>
      <c r="R376" s="276">
        <f t="shared" si="29"/>
        <v>0</v>
      </c>
    </row>
    <row r="377" spans="1:18" ht="15.75">
      <c r="A377" s="889" t="s">
        <v>19467</v>
      </c>
      <c r="B377" s="890" t="s">
        <v>21885</v>
      </c>
      <c r="C377" s="891">
        <v>1</v>
      </c>
      <c r="D377" s="885" t="str">
        <f t="shared" si="25"/>
        <v>cp</v>
      </c>
      <c r="E377" s="885" t="str">
        <f t="shared" si="26"/>
        <v>6</v>
      </c>
      <c r="F377" s="885">
        <f t="shared" si="27"/>
        <v>0.01</v>
      </c>
      <c r="G377" s="885">
        <f t="shared" si="28"/>
        <v>0.06</v>
      </c>
      <c r="H377" s="896" t="s">
        <v>19464</v>
      </c>
      <c r="I377" s="739"/>
      <c r="J377" t="str">
        <f>INDEX(L:L,MATCH(Таблиця91[[#This Row],[Item]],M:M,0),1)</f>
        <v>ANIMAL PRODUCTS</v>
      </c>
      <c r="K377" s="740"/>
      <c r="L377" t="s">
        <v>19344</v>
      </c>
      <c r="M377" s="1" t="s">
        <v>19456</v>
      </c>
      <c r="N377" s="1"/>
      <c r="O377" s="1">
        <v>0.5</v>
      </c>
      <c r="P377" s="1" t="s">
        <v>19457</v>
      </c>
      <c r="Q377" s="26"/>
      <c r="R377" s="276">
        <f t="shared" si="29"/>
        <v>0</v>
      </c>
    </row>
    <row r="378" spans="1:18" ht="15.75">
      <c r="A378" s="889" t="s">
        <v>19469</v>
      </c>
      <c r="B378" s="890" t="s">
        <v>21885</v>
      </c>
      <c r="C378" s="891" t="s">
        <v>19470</v>
      </c>
      <c r="D378" s="885" t="str">
        <f t="shared" si="25"/>
        <v>cp</v>
      </c>
      <c r="E378" s="885" t="str">
        <f t="shared" si="26"/>
        <v>6</v>
      </c>
      <c r="F378" s="885">
        <f t="shared" si="27"/>
        <v>0.01</v>
      </c>
      <c r="G378" s="885">
        <f t="shared" si="28"/>
        <v>0.06</v>
      </c>
      <c r="H378" s="896" t="s">
        <v>19464</v>
      </c>
      <c r="I378" s="739"/>
      <c r="J378" t="str">
        <f>INDEX(L:L,MATCH(Таблиця91[[#This Row],[Item]],M:M,0),1)</f>
        <v>ANIMAL PRODUCTS</v>
      </c>
      <c r="K378" s="740"/>
      <c r="L378" t="s">
        <v>19344</v>
      </c>
      <c r="M378" s="1" t="s">
        <v>19458</v>
      </c>
      <c r="N378" s="1"/>
      <c r="O378" s="1">
        <v>140</v>
      </c>
      <c r="P378" s="1" t="s">
        <v>19435</v>
      </c>
      <c r="Q378" s="26"/>
      <c r="R378" s="276">
        <f t="shared" si="29"/>
        <v>0</v>
      </c>
    </row>
    <row r="379" spans="1:18" ht="15.75">
      <c r="A379" s="889" t="s">
        <v>19471</v>
      </c>
      <c r="B379" s="890" t="s">
        <v>18451</v>
      </c>
      <c r="C379" s="891" t="s">
        <v>19472</v>
      </c>
      <c r="D379" s="885" t="str">
        <f t="shared" si="25"/>
        <v>sp</v>
      </c>
      <c r="E379" s="885" t="str">
        <f t="shared" si="26"/>
        <v>2</v>
      </c>
      <c r="F379" s="885">
        <f t="shared" si="27"/>
        <v>0.1</v>
      </c>
      <c r="G379" s="885">
        <f t="shared" si="28"/>
        <v>0.2</v>
      </c>
      <c r="H379" s="896" t="s">
        <v>19464</v>
      </c>
      <c r="I379" s="739"/>
      <c r="J379" t="str">
        <f>INDEX(L:L,MATCH(Таблиця91[[#This Row],[Item]],M:M,0),1)</f>
        <v>ANIMAL PRODUCTS</v>
      </c>
      <c r="K379" s="740"/>
      <c r="L379" t="s">
        <v>19344</v>
      </c>
      <c r="M379" s="1" t="s">
        <v>19459</v>
      </c>
      <c r="N379" s="1"/>
      <c r="O379" s="1">
        <v>0.05</v>
      </c>
      <c r="P379" s="1" t="s">
        <v>19432</v>
      </c>
      <c r="Q379" s="26"/>
      <c r="R379" s="276">
        <f t="shared" si="29"/>
        <v>0</v>
      </c>
    </row>
    <row r="380" spans="1:18" ht="15.75">
      <c r="A380" s="889" t="s">
        <v>19474</v>
      </c>
      <c r="B380" s="890" t="s">
        <v>22007</v>
      </c>
      <c r="C380" s="891" t="s">
        <v>19361</v>
      </c>
      <c r="D380" s="885" t="str">
        <f t="shared" si="25"/>
        <v>cp</v>
      </c>
      <c r="E380" s="885" t="str">
        <f t="shared" si="26"/>
        <v>4</v>
      </c>
      <c r="F380" s="885">
        <f t="shared" si="27"/>
        <v>0.01</v>
      </c>
      <c r="G380" s="885">
        <f t="shared" si="28"/>
        <v>0.04</v>
      </c>
      <c r="H380" s="896" t="s">
        <v>19464</v>
      </c>
      <c r="I380" s="739"/>
      <c r="J380" t="str">
        <f>INDEX(L:L,MATCH(Таблиця91[[#This Row],[Item]],M:M,0),1)</f>
        <v>ANIMAL PRODUCTS</v>
      </c>
      <c r="K380" s="740"/>
      <c r="L380" t="s">
        <v>19344</v>
      </c>
      <c r="M380" s="1" t="s">
        <v>19460</v>
      </c>
      <c r="N380" s="1"/>
      <c r="O380" s="1">
        <v>0.1</v>
      </c>
      <c r="P380" s="1" t="s">
        <v>19461</v>
      </c>
      <c r="Q380" s="26"/>
      <c r="R380" s="276">
        <f t="shared" si="29"/>
        <v>0</v>
      </c>
    </row>
    <row r="381" spans="1:18" ht="15.75">
      <c r="A381" s="889" t="s">
        <v>19475</v>
      </c>
      <c r="B381" s="890" t="s">
        <v>22007</v>
      </c>
      <c r="C381" s="891">
        <v>1</v>
      </c>
      <c r="D381" s="885" t="str">
        <f t="shared" si="25"/>
        <v>cp</v>
      </c>
      <c r="E381" s="885" t="str">
        <f t="shared" si="26"/>
        <v>4</v>
      </c>
      <c r="F381" s="885">
        <f t="shared" si="27"/>
        <v>0.01</v>
      </c>
      <c r="G381" s="885">
        <f t="shared" si="28"/>
        <v>0.04</v>
      </c>
      <c r="H381" s="896" t="s">
        <v>19464</v>
      </c>
      <c r="I381" s="739"/>
      <c r="J381" t="str">
        <f>INDEX(L:L,MATCH(Таблиця91[[#This Row],[Item]],M:M,0),1)</f>
        <v>ANIMAL PRODUCTS</v>
      </c>
      <c r="K381" s="740"/>
      <c r="L381" t="s">
        <v>19344</v>
      </c>
      <c r="M381" s="1" t="s">
        <v>19462</v>
      </c>
      <c r="N381" s="1"/>
      <c r="O381" s="1">
        <v>0.09</v>
      </c>
      <c r="P381" s="1" t="s">
        <v>19347</v>
      </c>
      <c r="Q381" s="26"/>
      <c r="R381" s="276">
        <f t="shared" si="29"/>
        <v>0</v>
      </c>
    </row>
    <row r="382" spans="1:18" ht="15.75">
      <c r="A382" s="889" t="s">
        <v>19476</v>
      </c>
      <c r="B382" s="890" t="s">
        <v>18319</v>
      </c>
      <c r="C382" s="891" t="s">
        <v>19432</v>
      </c>
      <c r="D382" s="885" t="str">
        <f t="shared" si="25"/>
        <v>sp</v>
      </c>
      <c r="E382" s="885" t="str">
        <f t="shared" si="26"/>
        <v>4</v>
      </c>
      <c r="F382" s="885">
        <f t="shared" si="27"/>
        <v>0.1</v>
      </c>
      <c r="G382" s="885">
        <f t="shared" si="28"/>
        <v>0.4</v>
      </c>
      <c r="H382" s="896" t="s">
        <v>19464</v>
      </c>
      <c r="I382" s="739"/>
      <c r="J382" t="str">
        <f>INDEX(L:L,MATCH(Таблиця91[[#This Row],[Item]],M:M,0),1)</f>
        <v>ANIMAL PRODUCTS</v>
      </c>
      <c r="K382" s="740"/>
      <c r="L382" t="s">
        <v>19344</v>
      </c>
      <c r="M382" s="1" t="s">
        <v>19463</v>
      </c>
      <c r="N382" s="1"/>
      <c r="O382" s="1">
        <v>0.5</v>
      </c>
      <c r="P382" s="1" t="s">
        <v>19347</v>
      </c>
      <c r="Q382" s="26"/>
      <c r="R382" s="276">
        <f t="shared" si="29"/>
        <v>0</v>
      </c>
    </row>
    <row r="383" spans="1:18" ht="15.75">
      <c r="A383" s="889" t="s">
        <v>19477</v>
      </c>
      <c r="B383" s="890" t="s">
        <v>22007</v>
      </c>
      <c r="C383" s="891">
        <v>6</v>
      </c>
      <c r="D383" s="885" t="str">
        <f t="shared" si="25"/>
        <v>cp</v>
      </c>
      <c r="E383" s="885" t="str">
        <f t="shared" si="26"/>
        <v>4</v>
      </c>
      <c r="F383" s="885">
        <f t="shared" si="27"/>
        <v>0.01</v>
      </c>
      <c r="G383" s="885">
        <f t="shared" si="28"/>
        <v>0.04</v>
      </c>
      <c r="H383" s="896" t="s">
        <v>19464</v>
      </c>
      <c r="I383" s="739"/>
      <c r="J383" t="str">
        <f>INDEX(L:L,MATCH(Таблиця91[[#This Row],[Item]],M:M,0),1)</f>
        <v>ANIMAL PRODUCTS</v>
      </c>
      <c r="K383" s="740"/>
      <c r="L383" t="s">
        <v>19464</v>
      </c>
      <c r="M383" s="1" t="s">
        <v>19464</v>
      </c>
      <c r="N383" s="1"/>
      <c r="O383" s="1"/>
      <c r="P383" s="1"/>
      <c r="Q383" s="26"/>
      <c r="R383" s="276">
        <f t="shared" si="29"/>
        <v>0</v>
      </c>
    </row>
    <row r="384" spans="1:18" ht="15.75">
      <c r="A384" s="889" t="s">
        <v>19478</v>
      </c>
      <c r="B384" s="890" t="s">
        <v>21836</v>
      </c>
      <c r="C384" s="891">
        <v>2</v>
      </c>
      <c r="D384" s="885" t="str">
        <f t="shared" si="25"/>
        <v>sp</v>
      </c>
      <c r="E384" s="885" t="str">
        <f t="shared" si="26"/>
        <v>10</v>
      </c>
      <c r="F384" s="885">
        <f t="shared" si="27"/>
        <v>0.1</v>
      </c>
      <c r="G384" s="885">
        <f t="shared" si="28"/>
        <v>1</v>
      </c>
      <c r="H384" s="896" t="s">
        <v>19464</v>
      </c>
      <c r="I384" s="739"/>
      <c r="J384" t="str">
        <f>INDEX(L:L,MATCH(Таблиця91[[#This Row],[Item]],M:M,0),1)</f>
        <v>ANIMAL PRODUCTS</v>
      </c>
      <c r="K384" s="740"/>
      <c r="L384" t="s">
        <v>19464</v>
      </c>
      <c r="M384" s="1" t="s">
        <v>19465</v>
      </c>
      <c r="N384" s="1"/>
      <c r="O384" s="1">
        <v>0.04</v>
      </c>
      <c r="P384" s="1" t="s">
        <v>19466</v>
      </c>
      <c r="Q384" s="26"/>
      <c r="R384" s="276">
        <f t="shared" si="29"/>
        <v>0</v>
      </c>
    </row>
    <row r="385" spans="1:18" ht="15.75">
      <c r="A385" s="889" t="s">
        <v>19479</v>
      </c>
      <c r="B385" s="890" t="s">
        <v>21836</v>
      </c>
      <c r="C385" s="891">
        <v>4</v>
      </c>
      <c r="D385" s="885" t="str">
        <f t="shared" si="25"/>
        <v>sp</v>
      </c>
      <c r="E385" s="885" t="str">
        <f t="shared" si="26"/>
        <v>10</v>
      </c>
      <c r="F385" s="885">
        <f t="shared" si="27"/>
        <v>0.1</v>
      </c>
      <c r="G385" s="885">
        <f t="shared" si="28"/>
        <v>1</v>
      </c>
      <c r="H385" s="896" t="s">
        <v>19464</v>
      </c>
      <c r="I385" s="739"/>
      <c r="J385" t="str">
        <f>INDEX(L:L,MATCH(Таблиця91[[#This Row],[Item]],M:M,0),1)</f>
        <v>ANIMAL PRODUCTS</v>
      </c>
      <c r="K385" s="740"/>
      <c r="L385" t="s">
        <v>19464</v>
      </c>
      <c r="M385" s="1" t="s">
        <v>19467</v>
      </c>
      <c r="N385" s="1"/>
      <c r="O385" s="1">
        <v>0.06</v>
      </c>
      <c r="P385" s="1">
        <v>1</v>
      </c>
      <c r="Q385" s="26"/>
      <c r="R385" s="276">
        <f t="shared" si="29"/>
        <v>0</v>
      </c>
    </row>
    <row r="386" spans="1:18" ht="15.75">
      <c r="A386" s="889" t="s">
        <v>19480</v>
      </c>
      <c r="B386" s="890" t="s">
        <v>18283</v>
      </c>
      <c r="C386" s="891">
        <v>3</v>
      </c>
      <c r="D386" s="885" t="str">
        <f t="shared" ref="D386:D449" si="30">IF((IFERROR(FIND("gp",B386,1),0)&gt;0),"gp",IF(IFERROR(FIND("sp",B386,1),0)&gt;1,"sp","cp"))</f>
        <v>sp</v>
      </c>
      <c r="E386" s="885" t="str">
        <f t="shared" si="26"/>
        <v>5</v>
      </c>
      <c r="F386" s="885">
        <f t="shared" si="27"/>
        <v>0.1</v>
      </c>
      <c r="G386" s="885">
        <f t="shared" si="28"/>
        <v>0.5</v>
      </c>
      <c r="H386" s="896" t="s">
        <v>19464</v>
      </c>
      <c r="I386" s="739"/>
      <c r="J386" t="str">
        <f>INDEX(L:L,MATCH(Таблиця91[[#This Row],[Item]],M:M,0),1)</f>
        <v>ANIMAL PRODUCTS</v>
      </c>
      <c r="K386" s="740"/>
      <c r="L386" t="s">
        <v>19464</v>
      </c>
      <c r="M386" s="1" t="s">
        <v>19469</v>
      </c>
      <c r="N386" s="1"/>
      <c r="O386" s="1">
        <v>0.06</v>
      </c>
      <c r="P386" s="1" t="s">
        <v>19470</v>
      </c>
      <c r="Q386" s="26"/>
      <c r="R386" s="276">
        <f t="shared" si="29"/>
        <v>0</v>
      </c>
    </row>
    <row r="387" spans="1:18" ht="15.75">
      <c r="A387" s="889" t="s">
        <v>19481</v>
      </c>
      <c r="B387" s="890" t="s">
        <v>22018</v>
      </c>
      <c r="C387" s="891" t="s">
        <v>19406</v>
      </c>
      <c r="D387" s="885" t="str">
        <f t="shared" si="30"/>
        <v>cp</v>
      </c>
      <c r="E387" s="885" t="str">
        <f t="shared" ref="E387:E450" si="31">SUBSTITUTE(B387," "&amp;D387,"",1)</f>
        <v>3</v>
      </c>
      <c r="F387" s="885">
        <f t="shared" ref="F387:F450" si="32">IF(D387="gp",1,IF(D387="sp",0.1,0.01))</f>
        <v>0.01</v>
      </c>
      <c r="G387" s="885">
        <f t="shared" ref="G387:G450" si="33">F387*E387</f>
        <v>0.03</v>
      </c>
      <c r="H387" s="896" t="s">
        <v>19464</v>
      </c>
      <c r="I387" s="739"/>
      <c r="J387" t="str">
        <f>INDEX(L:L,MATCH(Таблиця91[[#This Row],[Item]],M:M,0),1)</f>
        <v>ANIMAL PRODUCTS</v>
      </c>
      <c r="K387" s="740"/>
      <c r="L387" t="s">
        <v>19464</v>
      </c>
      <c r="M387" s="1" t="s">
        <v>19471</v>
      </c>
      <c r="N387" s="1"/>
      <c r="O387" s="1">
        <v>0.2</v>
      </c>
      <c r="P387" s="1" t="s">
        <v>19472</v>
      </c>
      <c r="Q387" s="26"/>
      <c r="R387" s="276">
        <f t="shared" si="29"/>
        <v>0</v>
      </c>
    </row>
    <row r="388" spans="1:18" ht="15.75">
      <c r="A388" s="889" t="s">
        <v>19482</v>
      </c>
      <c r="B388" s="890" t="s">
        <v>22007</v>
      </c>
      <c r="C388" s="891" t="s">
        <v>19472</v>
      </c>
      <c r="D388" s="885" t="str">
        <f t="shared" si="30"/>
        <v>cp</v>
      </c>
      <c r="E388" s="885" t="str">
        <f t="shared" si="31"/>
        <v>4</v>
      </c>
      <c r="F388" s="885">
        <f t="shared" si="32"/>
        <v>0.01</v>
      </c>
      <c r="G388" s="885">
        <f t="shared" si="33"/>
        <v>0.04</v>
      </c>
      <c r="H388" s="896" t="s">
        <v>19464</v>
      </c>
      <c r="I388" s="739"/>
      <c r="J388" t="str">
        <f>INDEX(L:L,MATCH(Таблиця91[[#This Row],[Item]],M:M,0),1)</f>
        <v>ANIMAL PRODUCTS</v>
      </c>
      <c r="K388" s="740"/>
      <c r="L388" t="s">
        <v>19464</v>
      </c>
      <c r="M388" s="1" t="s">
        <v>19474</v>
      </c>
      <c r="N388" s="1"/>
      <c r="O388" s="1">
        <v>0.04</v>
      </c>
      <c r="P388" s="1" t="s">
        <v>19361</v>
      </c>
      <c r="Q388" s="26"/>
      <c r="R388" s="276">
        <f t="shared" ref="R388:R451" si="34">Q388*O388</f>
        <v>0</v>
      </c>
    </row>
    <row r="389" spans="1:18" ht="15.75">
      <c r="A389" s="889" t="s">
        <v>19483</v>
      </c>
      <c r="B389" s="890" t="s">
        <v>21965</v>
      </c>
      <c r="C389" s="891">
        <v>1</v>
      </c>
      <c r="D389" s="885" t="str">
        <f t="shared" si="30"/>
        <v>cp</v>
      </c>
      <c r="E389" s="885" t="str">
        <f t="shared" si="31"/>
        <v>5</v>
      </c>
      <c r="F389" s="885">
        <f t="shared" si="32"/>
        <v>0.01</v>
      </c>
      <c r="G389" s="885">
        <f t="shared" si="33"/>
        <v>0.05</v>
      </c>
      <c r="H389" s="896" t="s">
        <v>19464</v>
      </c>
      <c r="I389" s="739"/>
      <c r="J389" t="str">
        <f>INDEX(L:L,MATCH(Таблиця91[[#This Row],[Item]],M:M,0),1)</f>
        <v>ANIMAL PRODUCTS</v>
      </c>
      <c r="K389" s="740"/>
      <c r="L389" t="s">
        <v>19464</v>
      </c>
      <c r="M389" s="1" t="s">
        <v>19475</v>
      </c>
      <c r="N389" s="1"/>
      <c r="O389" s="1">
        <v>0.04</v>
      </c>
      <c r="P389" s="1">
        <v>1</v>
      </c>
      <c r="Q389" s="26"/>
      <c r="R389" s="276">
        <f t="shared" si="34"/>
        <v>0</v>
      </c>
    </row>
    <row r="390" spans="1:18" ht="15.75">
      <c r="A390" s="889" t="s">
        <v>19484</v>
      </c>
      <c r="B390" s="890" t="s">
        <v>21885</v>
      </c>
      <c r="C390" s="891" t="s">
        <v>19485</v>
      </c>
      <c r="D390" s="885" t="str">
        <f t="shared" si="30"/>
        <v>cp</v>
      </c>
      <c r="E390" s="885" t="str">
        <f t="shared" si="31"/>
        <v>6</v>
      </c>
      <c r="F390" s="885">
        <f t="shared" si="32"/>
        <v>0.01</v>
      </c>
      <c r="G390" s="885">
        <f t="shared" si="33"/>
        <v>0.06</v>
      </c>
      <c r="H390" s="896" t="s">
        <v>19464</v>
      </c>
      <c r="I390" s="739"/>
      <c r="J390" t="str">
        <f>INDEX(L:L,MATCH(Таблиця91[[#This Row],[Item]],M:M,0),1)</f>
        <v>ANIMAL PRODUCTS</v>
      </c>
      <c r="K390" s="740"/>
      <c r="L390" t="s">
        <v>19464</v>
      </c>
      <c r="M390" s="1" t="s">
        <v>19476</v>
      </c>
      <c r="N390" s="1"/>
      <c r="O390" s="1">
        <v>0.4</v>
      </c>
      <c r="P390" s="1" t="s">
        <v>19432</v>
      </c>
      <c r="Q390" s="26"/>
      <c r="R390" s="276">
        <f t="shared" si="34"/>
        <v>0</v>
      </c>
    </row>
    <row r="391" spans="1:18" ht="15.75">
      <c r="A391" s="889" t="s">
        <v>19486</v>
      </c>
      <c r="B391" s="890" t="s">
        <v>18321</v>
      </c>
      <c r="C391" s="891" t="s">
        <v>19427</v>
      </c>
      <c r="D391" s="885" t="str">
        <f t="shared" si="30"/>
        <v>sp</v>
      </c>
      <c r="E391" s="885" t="str">
        <f t="shared" si="31"/>
        <v>1</v>
      </c>
      <c r="F391" s="885">
        <f t="shared" si="32"/>
        <v>0.1</v>
      </c>
      <c r="G391" s="885">
        <f t="shared" si="33"/>
        <v>0.1</v>
      </c>
      <c r="H391" s="896" t="s">
        <v>19464</v>
      </c>
      <c r="I391" s="739"/>
      <c r="J391" t="str">
        <f>INDEX(L:L,MATCH(Таблиця91[[#This Row],[Item]],M:M,0),1)</f>
        <v>ANIMAL PRODUCTS</v>
      </c>
      <c r="K391" s="740"/>
      <c r="L391" t="s">
        <v>19464</v>
      </c>
      <c r="M391" s="1" t="s">
        <v>19477</v>
      </c>
      <c r="N391" s="1"/>
      <c r="O391" s="1">
        <v>0.04</v>
      </c>
      <c r="P391" s="1">
        <v>6</v>
      </c>
      <c r="Q391" s="26"/>
      <c r="R391" s="276">
        <f t="shared" si="34"/>
        <v>0</v>
      </c>
    </row>
    <row r="392" spans="1:18" ht="15.75">
      <c r="A392" s="889" t="s">
        <v>19487</v>
      </c>
      <c r="B392" s="890" t="s">
        <v>22007</v>
      </c>
      <c r="C392" s="891" t="s">
        <v>19488</v>
      </c>
      <c r="D392" s="885" t="str">
        <f t="shared" si="30"/>
        <v>cp</v>
      </c>
      <c r="E392" s="885" t="str">
        <f t="shared" si="31"/>
        <v>4</v>
      </c>
      <c r="F392" s="885">
        <f t="shared" si="32"/>
        <v>0.01</v>
      </c>
      <c r="G392" s="885">
        <f t="shared" si="33"/>
        <v>0.04</v>
      </c>
      <c r="H392" s="896" t="s">
        <v>19464</v>
      </c>
      <c r="I392" s="739"/>
      <c r="J392" t="str">
        <f>INDEX(L:L,MATCH(Таблиця91[[#This Row],[Item]],M:M,0),1)</f>
        <v>ANIMAL PRODUCTS</v>
      </c>
      <c r="K392" s="740"/>
      <c r="L392" t="s">
        <v>19464</v>
      </c>
      <c r="M392" s="1" t="s">
        <v>19478</v>
      </c>
      <c r="N392" s="1"/>
      <c r="O392" s="1">
        <v>1</v>
      </c>
      <c r="P392" s="1">
        <v>2</v>
      </c>
      <c r="Q392" s="26"/>
      <c r="R392" s="276">
        <f t="shared" si="34"/>
        <v>0</v>
      </c>
    </row>
    <row r="393" spans="1:18" ht="15.75">
      <c r="A393" s="889" t="s">
        <v>19489</v>
      </c>
      <c r="B393" s="890" t="s">
        <v>21846</v>
      </c>
      <c r="C393" s="891" t="s">
        <v>19490</v>
      </c>
      <c r="D393" s="885" t="str">
        <f t="shared" si="30"/>
        <v>gp</v>
      </c>
      <c r="E393" s="885" t="str">
        <f t="shared" si="31"/>
        <v>4</v>
      </c>
      <c r="F393" s="885">
        <f t="shared" si="32"/>
        <v>1</v>
      </c>
      <c r="G393" s="885">
        <f t="shared" si="33"/>
        <v>4</v>
      </c>
      <c r="H393" s="896" t="s">
        <v>19464</v>
      </c>
      <c r="I393" s="739"/>
      <c r="J393" t="str">
        <f>INDEX(L:L,MATCH(Таблиця91[[#This Row],[Item]],M:M,0),1)</f>
        <v>ANIMAL PRODUCTS</v>
      </c>
      <c r="K393" s="740"/>
      <c r="L393" t="s">
        <v>19464</v>
      </c>
      <c r="M393" s="1" t="s">
        <v>19479</v>
      </c>
      <c r="N393" s="1"/>
      <c r="O393" s="1">
        <v>1</v>
      </c>
      <c r="P393" s="1">
        <v>4</v>
      </c>
      <c r="Q393" s="26"/>
      <c r="R393" s="276">
        <f t="shared" si="34"/>
        <v>0</v>
      </c>
    </row>
    <row r="394" spans="1:18" ht="15.75">
      <c r="A394" s="889" t="s">
        <v>19491</v>
      </c>
      <c r="B394" s="890" t="s">
        <v>18451</v>
      </c>
      <c r="C394" s="891" t="s">
        <v>19347</v>
      </c>
      <c r="D394" s="885" t="str">
        <f t="shared" si="30"/>
        <v>sp</v>
      </c>
      <c r="E394" s="885" t="str">
        <f t="shared" si="31"/>
        <v>2</v>
      </c>
      <c r="F394" s="885">
        <f t="shared" si="32"/>
        <v>0.1</v>
      </c>
      <c r="G394" s="885">
        <f t="shared" si="33"/>
        <v>0.2</v>
      </c>
      <c r="H394" s="896" t="s">
        <v>19464</v>
      </c>
      <c r="I394" s="739"/>
      <c r="J394" t="str">
        <f>INDEX(L:L,MATCH(Таблиця91[[#This Row],[Item]],M:M,0),1)</f>
        <v>ANIMAL PRODUCTS</v>
      </c>
      <c r="K394" s="740"/>
      <c r="L394" t="s">
        <v>19464</v>
      </c>
      <c r="M394" s="1" t="s">
        <v>19480</v>
      </c>
      <c r="N394" s="1"/>
      <c r="O394" s="1">
        <v>0.5</v>
      </c>
      <c r="P394" s="1">
        <v>3</v>
      </c>
      <c r="Q394" s="26"/>
      <c r="R394" s="276">
        <f t="shared" si="34"/>
        <v>0</v>
      </c>
    </row>
    <row r="395" spans="1:18" ht="15.75">
      <c r="A395" s="889" t="s">
        <v>19492</v>
      </c>
      <c r="B395" s="890" t="s">
        <v>21885</v>
      </c>
      <c r="C395" s="891" t="s">
        <v>19493</v>
      </c>
      <c r="D395" s="885" t="str">
        <f t="shared" si="30"/>
        <v>cp</v>
      </c>
      <c r="E395" s="885" t="str">
        <f t="shared" si="31"/>
        <v>6</v>
      </c>
      <c r="F395" s="885">
        <f t="shared" si="32"/>
        <v>0.01</v>
      </c>
      <c r="G395" s="885">
        <f t="shared" si="33"/>
        <v>0.06</v>
      </c>
      <c r="H395" s="896" t="s">
        <v>19464</v>
      </c>
      <c r="I395" s="739"/>
      <c r="J395" t="str">
        <f>INDEX(L:L,MATCH(Таблиця91[[#This Row],[Item]],M:M,0),1)</f>
        <v>ANIMAL PRODUCTS</v>
      </c>
      <c r="K395" s="740"/>
      <c r="L395" t="s">
        <v>19464</v>
      </c>
      <c r="M395" s="1" t="s">
        <v>19481</v>
      </c>
      <c r="N395" s="1"/>
      <c r="O395" s="1">
        <v>0.03</v>
      </c>
      <c r="P395" s="1" t="s">
        <v>19406</v>
      </c>
      <c r="Q395" s="26"/>
      <c r="R395" s="276">
        <f t="shared" si="34"/>
        <v>0</v>
      </c>
    </row>
    <row r="396" spans="1:18" ht="15.75">
      <c r="A396" s="889" t="s">
        <v>19494</v>
      </c>
      <c r="B396" s="890" t="s">
        <v>21885</v>
      </c>
      <c r="C396" s="891" t="s">
        <v>19347</v>
      </c>
      <c r="D396" s="885" t="str">
        <f t="shared" si="30"/>
        <v>cp</v>
      </c>
      <c r="E396" s="885" t="str">
        <f t="shared" si="31"/>
        <v>6</v>
      </c>
      <c r="F396" s="885">
        <f t="shared" si="32"/>
        <v>0.01</v>
      </c>
      <c r="G396" s="885">
        <f t="shared" si="33"/>
        <v>0.06</v>
      </c>
      <c r="H396" s="896" t="s">
        <v>19464</v>
      </c>
      <c r="I396" s="739"/>
      <c r="J396" t="str">
        <f>INDEX(L:L,MATCH(Таблиця91[[#This Row],[Item]],M:M,0),1)</f>
        <v>ANIMAL PRODUCTS</v>
      </c>
      <c r="K396" s="740"/>
      <c r="L396" t="s">
        <v>19464</v>
      </c>
      <c r="M396" s="1" t="s">
        <v>19482</v>
      </c>
      <c r="N396" s="1"/>
      <c r="O396" s="1">
        <v>0.04</v>
      </c>
      <c r="P396" s="1" t="s">
        <v>19472</v>
      </c>
      <c r="Q396" s="26"/>
      <c r="R396" s="276">
        <f t="shared" si="34"/>
        <v>0</v>
      </c>
    </row>
    <row r="397" spans="1:18" ht="15.75">
      <c r="A397" s="889" t="s">
        <v>19495</v>
      </c>
      <c r="B397" s="890" t="s">
        <v>22018</v>
      </c>
      <c r="C397" s="891" t="s">
        <v>19496</v>
      </c>
      <c r="D397" s="885" t="str">
        <f t="shared" si="30"/>
        <v>cp</v>
      </c>
      <c r="E397" s="885" t="str">
        <f t="shared" si="31"/>
        <v>3</v>
      </c>
      <c r="F397" s="885">
        <f t="shared" si="32"/>
        <v>0.01</v>
      </c>
      <c r="G397" s="885">
        <f t="shared" si="33"/>
        <v>0.03</v>
      </c>
      <c r="H397" s="896" t="s">
        <v>19464</v>
      </c>
      <c r="I397" s="739"/>
      <c r="J397" t="str">
        <f>INDEX(L:L,MATCH(Таблиця91[[#This Row],[Item]],M:M,0),1)</f>
        <v>ANIMAL PRODUCTS</v>
      </c>
      <c r="K397" s="740"/>
      <c r="L397" t="s">
        <v>19464</v>
      </c>
      <c r="M397" s="1" t="s">
        <v>19483</v>
      </c>
      <c r="N397" s="1"/>
      <c r="O397" s="1">
        <v>0.05</v>
      </c>
      <c r="P397" s="1">
        <v>1</v>
      </c>
      <c r="Q397" s="26"/>
      <c r="R397" s="276">
        <f t="shared" si="34"/>
        <v>0</v>
      </c>
    </row>
    <row r="398" spans="1:18" ht="15.75">
      <c r="A398" s="889" t="s">
        <v>19497</v>
      </c>
      <c r="B398" s="890" t="s">
        <v>21885</v>
      </c>
      <c r="C398" s="891" t="s">
        <v>19361</v>
      </c>
      <c r="D398" s="885" t="str">
        <f t="shared" si="30"/>
        <v>cp</v>
      </c>
      <c r="E398" s="885" t="str">
        <f t="shared" si="31"/>
        <v>6</v>
      </c>
      <c r="F398" s="885">
        <f t="shared" si="32"/>
        <v>0.01</v>
      </c>
      <c r="G398" s="885">
        <f t="shared" si="33"/>
        <v>0.06</v>
      </c>
      <c r="H398" s="896" t="s">
        <v>19464</v>
      </c>
      <c r="I398" s="739"/>
      <c r="J398" t="str">
        <f>INDEX(L:L,MATCH(Таблиця91[[#This Row],[Item]],M:M,0),1)</f>
        <v>ANIMAL PRODUCTS</v>
      </c>
      <c r="K398" s="740"/>
      <c r="L398" t="s">
        <v>19464</v>
      </c>
      <c r="M398" s="1" t="s">
        <v>19484</v>
      </c>
      <c r="N398" s="1"/>
      <c r="O398" s="1">
        <v>0.06</v>
      </c>
      <c r="P398" s="1" t="s">
        <v>19485</v>
      </c>
      <c r="Q398" s="26"/>
      <c r="R398" s="276">
        <f t="shared" si="34"/>
        <v>0</v>
      </c>
    </row>
    <row r="399" spans="1:18" ht="15.75">
      <c r="A399" s="889" t="s">
        <v>19498</v>
      </c>
      <c r="B399" s="890" t="s">
        <v>18496</v>
      </c>
      <c r="C399" s="891">
        <v>1</v>
      </c>
      <c r="D399" s="885" t="str">
        <f t="shared" si="30"/>
        <v>gp</v>
      </c>
      <c r="E399" s="885" t="str">
        <f t="shared" si="31"/>
        <v>2</v>
      </c>
      <c r="F399" s="885">
        <f t="shared" si="32"/>
        <v>1</v>
      </c>
      <c r="G399" s="885">
        <f t="shared" si="33"/>
        <v>2</v>
      </c>
      <c r="H399" s="896" t="s">
        <v>19464</v>
      </c>
      <c r="I399" s="739"/>
      <c r="J399" t="str">
        <f>INDEX(L:L,MATCH(Таблиця91[[#This Row],[Item]],M:M,0),1)</f>
        <v>ANIMAL PRODUCTS</v>
      </c>
      <c r="K399" s="740"/>
      <c r="L399" t="s">
        <v>19464</v>
      </c>
      <c r="M399" s="1" t="s">
        <v>19486</v>
      </c>
      <c r="N399" s="1"/>
      <c r="O399" s="1">
        <v>0.1</v>
      </c>
      <c r="P399" s="1" t="s">
        <v>19427</v>
      </c>
      <c r="Q399" s="26"/>
      <c r="R399" s="276">
        <f t="shared" si="34"/>
        <v>0</v>
      </c>
    </row>
    <row r="400" spans="1:18" ht="15.75">
      <c r="A400" s="889" t="s">
        <v>19499</v>
      </c>
      <c r="B400" s="890" t="s">
        <v>22009</v>
      </c>
      <c r="C400" s="891" t="s">
        <v>19361</v>
      </c>
      <c r="D400" s="885" t="str">
        <f t="shared" si="30"/>
        <v>cp</v>
      </c>
      <c r="E400" s="885" t="str">
        <f t="shared" si="31"/>
        <v>7</v>
      </c>
      <c r="F400" s="885">
        <f t="shared" si="32"/>
        <v>0.01</v>
      </c>
      <c r="G400" s="885">
        <f t="shared" si="33"/>
        <v>7.0000000000000007E-2</v>
      </c>
      <c r="H400" s="896" t="s">
        <v>19464</v>
      </c>
      <c r="I400" s="739"/>
      <c r="J400" t="str">
        <f>INDEX(L:L,MATCH(Таблиця91[[#This Row],[Item]],M:M,0),1)</f>
        <v>ANIMAL PRODUCTS</v>
      </c>
      <c r="K400" s="740"/>
      <c r="L400" t="s">
        <v>19464</v>
      </c>
      <c r="M400" s="1" t="s">
        <v>19487</v>
      </c>
      <c r="N400" s="1"/>
      <c r="O400" s="1">
        <v>0.04</v>
      </c>
      <c r="P400" s="1" t="s">
        <v>19488</v>
      </c>
      <c r="Q400" s="26"/>
      <c r="R400" s="276">
        <f t="shared" si="34"/>
        <v>0</v>
      </c>
    </row>
    <row r="401" spans="1:18" ht="15.75">
      <c r="A401" s="889" t="s">
        <v>19500</v>
      </c>
      <c r="B401" s="890" t="s">
        <v>21965</v>
      </c>
      <c r="C401" s="891" t="s">
        <v>19406</v>
      </c>
      <c r="D401" s="885" t="str">
        <f t="shared" si="30"/>
        <v>cp</v>
      </c>
      <c r="E401" s="885" t="str">
        <f t="shared" si="31"/>
        <v>5</v>
      </c>
      <c r="F401" s="885">
        <f t="shared" si="32"/>
        <v>0.01</v>
      </c>
      <c r="G401" s="885">
        <f t="shared" si="33"/>
        <v>0.05</v>
      </c>
      <c r="H401" s="896" t="s">
        <v>19464</v>
      </c>
      <c r="I401" s="739"/>
      <c r="J401" t="str">
        <f>INDEX(L:L,MATCH(Таблиця91[[#This Row],[Item]],M:M,0),1)</f>
        <v>ANIMAL PRODUCTS</v>
      </c>
      <c r="K401" s="740"/>
      <c r="L401" t="s">
        <v>19464</v>
      </c>
      <c r="M401" s="1" t="s">
        <v>19489</v>
      </c>
      <c r="N401" s="1"/>
      <c r="O401" s="1">
        <v>4</v>
      </c>
      <c r="P401" s="1" t="s">
        <v>19490</v>
      </c>
      <c r="Q401" s="26"/>
      <c r="R401" s="276">
        <f t="shared" si="34"/>
        <v>0</v>
      </c>
    </row>
    <row r="402" spans="1:18" ht="15.75">
      <c r="A402" s="889" t="s">
        <v>19501</v>
      </c>
      <c r="B402" s="890" t="s">
        <v>14081</v>
      </c>
      <c r="C402" s="891" t="s">
        <v>19368</v>
      </c>
      <c r="D402" s="885" t="str">
        <f t="shared" si="30"/>
        <v>gp</v>
      </c>
      <c r="E402" s="885" t="str">
        <f t="shared" si="31"/>
        <v>5</v>
      </c>
      <c r="F402" s="885">
        <f t="shared" si="32"/>
        <v>1</v>
      </c>
      <c r="G402" s="885">
        <f t="shared" si="33"/>
        <v>5</v>
      </c>
      <c r="H402" s="896" t="s">
        <v>19464</v>
      </c>
      <c r="I402" s="739"/>
      <c r="J402" t="str">
        <f>INDEX(L:L,MATCH(Таблиця91[[#This Row],[Item]],M:M,0),1)</f>
        <v>ANIMAL PRODUCTS</v>
      </c>
      <c r="K402" s="740"/>
      <c r="L402" t="s">
        <v>19464</v>
      </c>
      <c r="M402" s="1" t="s">
        <v>19491</v>
      </c>
      <c r="N402" s="1"/>
      <c r="O402" s="1">
        <v>0.2</v>
      </c>
      <c r="P402" s="1" t="s">
        <v>19347</v>
      </c>
      <c r="Q402" s="26"/>
      <c r="R402" s="276">
        <f t="shared" si="34"/>
        <v>0</v>
      </c>
    </row>
    <row r="403" spans="1:18" ht="15.75">
      <c r="A403" s="889" t="s">
        <v>19502</v>
      </c>
      <c r="B403" s="890" t="s">
        <v>21846</v>
      </c>
      <c r="C403" s="891" t="s">
        <v>19461</v>
      </c>
      <c r="D403" s="885" t="str">
        <f t="shared" si="30"/>
        <v>gp</v>
      </c>
      <c r="E403" s="885" t="str">
        <f t="shared" si="31"/>
        <v>4</v>
      </c>
      <c r="F403" s="885">
        <f t="shared" si="32"/>
        <v>1</v>
      </c>
      <c r="G403" s="885">
        <f t="shared" si="33"/>
        <v>4</v>
      </c>
      <c r="H403" s="896" t="s">
        <v>19464</v>
      </c>
      <c r="I403" s="739"/>
      <c r="J403" t="str">
        <f>INDEX(L:L,MATCH(Таблиця91[[#This Row],[Item]],M:M,0),1)</f>
        <v>ANIMAL PRODUCTS</v>
      </c>
      <c r="K403" s="740"/>
      <c r="L403" t="s">
        <v>19464</v>
      </c>
      <c r="M403" s="1" t="s">
        <v>19492</v>
      </c>
      <c r="N403" s="1"/>
      <c r="O403" s="1">
        <v>0.06</v>
      </c>
      <c r="P403" s="1" t="s">
        <v>19493</v>
      </c>
      <c r="Q403" s="26"/>
      <c r="R403" s="276">
        <f t="shared" si="34"/>
        <v>0</v>
      </c>
    </row>
    <row r="404" spans="1:18" ht="15.75">
      <c r="A404" s="889" t="s">
        <v>19503</v>
      </c>
      <c r="B404" s="890" t="s">
        <v>21946</v>
      </c>
      <c r="C404" s="891" t="s">
        <v>19432</v>
      </c>
      <c r="D404" s="885" t="str">
        <f t="shared" si="30"/>
        <v>gp</v>
      </c>
      <c r="E404" s="885" t="str">
        <f t="shared" si="31"/>
        <v>3</v>
      </c>
      <c r="F404" s="885">
        <f t="shared" si="32"/>
        <v>1</v>
      </c>
      <c r="G404" s="885">
        <f t="shared" si="33"/>
        <v>3</v>
      </c>
      <c r="H404" s="896" t="s">
        <v>19464</v>
      </c>
      <c r="I404" s="739"/>
      <c r="J404" t="str">
        <f>INDEX(L:L,MATCH(Таблиця91[[#This Row],[Item]],M:M,0),1)</f>
        <v>ANIMAL PRODUCTS</v>
      </c>
      <c r="K404" s="740"/>
      <c r="L404" t="s">
        <v>19464</v>
      </c>
      <c r="M404" s="1" t="s">
        <v>19494</v>
      </c>
      <c r="N404" s="1"/>
      <c r="O404" s="1">
        <v>0.06</v>
      </c>
      <c r="P404" s="1" t="s">
        <v>19347</v>
      </c>
      <c r="Q404" s="26"/>
      <c r="R404" s="276">
        <f t="shared" si="34"/>
        <v>0</v>
      </c>
    </row>
    <row r="405" spans="1:18" ht="15.75">
      <c r="A405" s="885"/>
      <c r="B405" s="885"/>
      <c r="C405" s="885"/>
      <c r="D405" s="885" t="str">
        <f>IF((IFERROR(FIND("gp",I405,1),0)&gt;0),"gp",IF(IFERROR(FIND("sp",I405,1),0)&gt;1,"sp","cp"))</f>
        <v>cp</v>
      </c>
      <c r="E405" s="885" t="str">
        <f>SUBSTITUTE(I405," "&amp;D405,"",1)</f>
        <v/>
      </c>
      <c r="F405" s="885">
        <f t="shared" si="32"/>
        <v>0.01</v>
      </c>
      <c r="G405" s="885" t="e">
        <f t="shared" si="33"/>
        <v>#VALUE!</v>
      </c>
      <c r="H405" s="896" t="s">
        <v>19504</v>
      </c>
      <c r="I405" s="739"/>
      <c r="J405" t="e">
        <f>INDEX(L:L,MATCH(Таблиця91[[#This Row],[Item]],M:M,0),1)</f>
        <v>#N/A</v>
      </c>
      <c r="K405" s="740"/>
      <c r="L405" t="s">
        <v>19464</v>
      </c>
      <c r="M405" s="1" t="s">
        <v>19495</v>
      </c>
      <c r="N405" s="1"/>
      <c r="O405" s="1">
        <v>0.03</v>
      </c>
      <c r="P405" s="1" t="s">
        <v>19496</v>
      </c>
      <c r="Q405" s="26"/>
      <c r="R405" s="276">
        <f t="shared" si="34"/>
        <v>0</v>
      </c>
    </row>
    <row r="406" spans="1:18" ht="15.75">
      <c r="A406" s="889" t="s">
        <v>19505</v>
      </c>
      <c r="B406" s="890" t="s">
        <v>22007</v>
      </c>
      <c r="C406" s="891" t="s">
        <v>19506</v>
      </c>
      <c r="D406" s="885" t="str">
        <f t="shared" si="30"/>
        <v>cp</v>
      </c>
      <c r="E406" s="885" t="str">
        <f t="shared" si="31"/>
        <v>4</v>
      </c>
      <c r="F406" s="885">
        <f t="shared" si="32"/>
        <v>0.01</v>
      </c>
      <c r="G406" s="885">
        <f t="shared" si="33"/>
        <v>0.04</v>
      </c>
      <c r="H406" s="896" t="s">
        <v>19504</v>
      </c>
      <c r="I406" s="739"/>
      <c r="J406" t="str">
        <f>INDEX(L:L,MATCH(Таблиця91[[#This Row],[Item]],M:M,0),1)</f>
        <v>PLANT PRODUCTS</v>
      </c>
      <c r="K406" s="740"/>
      <c r="L406" t="s">
        <v>19464</v>
      </c>
      <c r="M406" s="1" t="s">
        <v>19497</v>
      </c>
      <c r="N406" s="1"/>
      <c r="O406" s="1">
        <v>0.06</v>
      </c>
      <c r="P406" s="1" t="s">
        <v>19361</v>
      </c>
      <c r="Q406" s="26"/>
      <c r="R406" s="276">
        <f t="shared" si="34"/>
        <v>0</v>
      </c>
    </row>
    <row r="407" spans="1:18" ht="15.75">
      <c r="A407" s="889" t="s">
        <v>19507</v>
      </c>
      <c r="B407" s="890" t="s">
        <v>18321</v>
      </c>
      <c r="C407" s="891" t="s">
        <v>19496</v>
      </c>
      <c r="D407" s="885" t="str">
        <f t="shared" si="30"/>
        <v>sp</v>
      </c>
      <c r="E407" s="885" t="str">
        <f t="shared" si="31"/>
        <v>1</v>
      </c>
      <c r="F407" s="885">
        <f t="shared" si="32"/>
        <v>0.1</v>
      </c>
      <c r="G407" s="885">
        <f t="shared" si="33"/>
        <v>0.1</v>
      </c>
      <c r="H407" s="896" t="s">
        <v>19504</v>
      </c>
      <c r="I407" s="739"/>
      <c r="J407" t="str">
        <f>INDEX(L:L,MATCH(Таблиця91[[#This Row],[Item]],M:M,0),1)</f>
        <v>PLANT PRODUCTS</v>
      </c>
      <c r="K407" s="740"/>
      <c r="L407" t="s">
        <v>19464</v>
      </c>
      <c r="M407" s="1" t="s">
        <v>19498</v>
      </c>
      <c r="N407" s="1"/>
      <c r="O407" s="1">
        <v>2</v>
      </c>
      <c r="P407" s="1">
        <v>1</v>
      </c>
      <c r="Q407" s="26"/>
      <c r="R407" s="276">
        <f t="shared" si="34"/>
        <v>0</v>
      </c>
    </row>
    <row r="408" spans="1:18" ht="15.75">
      <c r="A408" s="889" t="s">
        <v>19508</v>
      </c>
      <c r="B408" s="890" t="s">
        <v>21885</v>
      </c>
      <c r="C408" s="891" t="s">
        <v>19509</v>
      </c>
      <c r="D408" s="885" t="str">
        <f t="shared" si="30"/>
        <v>cp</v>
      </c>
      <c r="E408" s="885" t="str">
        <f t="shared" si="31"/>
        <v>6</v>
      </c>
      <c r="F408" s="885">
        <f t="shared" si="32"/>
        <v>0.01</v>
      </c>
      <c r="G408" s="885">
        <f t="shared" si="33"/>
        <v>0.06</v>
      </c>
      <c r="H408" s="896" t="s">
        <v>19504</v>
      </c>
      <c r="I408" s="739"/>
      <c r="J408" t="str">
        <f>INDEX(L:L,MATCH(Таблиця91[[#This Row],[Item]],M:M,0),1)</f>
        <v>PLANT PRODUCTS</v>
      </c>
      <c r="K408" s="740"/>
      <c r="L408" t="s">
        <v>19464</v>
      </c>
      <c r="M408" s="1" t="s">
        <v>19499</v>
      </c>
      <c r="N408" s="1"/>
      <c r="O408" s="1">
        <v>7.0000000000000007E-2</v>
      </c>
      <c r="P408" s="1" t="s">
        <v>19361</v>
      </c>
      <c r="Q408" s="26"/>
      <c r="R408" s="276">
        <f t="shared" si="34"/>
        <v>0</v>
      </c>
    </row>
    <row r="409" spans="1:18" ht="15.75">
      <c r="A409" s="889" t="s">
        <v>19510</v>
      </c>
      <c r="B409" s="890" t="s">
        <v>18503</v>
      </c>
      <c r="C409" s="891" t="s">
        <v>19509</v>
      </c>
      <c r="D409" s="885" t="str">
        <f t="shared" si="30"/>
        <v>sp</v>
      </c>
      <c r="E409" s="885" t="str">
        <f t="shared" si="31"/>
        <v>3</v>
      </c>
      <c r="F409" s="885">
        <f t="shared" si="32"/>
        <v>0.1</v>
      </c>
      <c r="G409" s="885">
        <f t="shared" si="33"/>
        <v>0.30000000000000004</v>
      </c>
      <c r="H409" s="896" t="s">
        <v>19504</v>
      </c>
      <c r="I409" s="739"/>
      <c r="J409" t="str">
        <f>INDEX(L:L,MATCH(Таблиця91[[#This Row],[Item]],M:M,0),1)</f>
        <v>PLANT PRODUCTS</v>
      </c>
      <c r="K409" s="740"/>
      <c r="L409" t="s">
        <v>19464</v>
      </c>
      <c r="M409" s="1" t="s">
        <v>19500</v>
      </c>
      <c r="N409" s="1"/>
      <c r="O409" s="1">
        <v>0.05</v>
      </c>
      <c r="P409" s="1" t="s">
        <v>19406</v>
      </c>
      <c r="Q409" s="26"/>
      <c r="R409" s="276">
        <f t="shared" si="34"/>
        <v>0</v>
      </c>
    </row>
    <row r="410" spans="1:18" ht="15.75">
      <c r="A410" s="889" t="s">
        <v>19511</v>
      </c>
      <c r="B410" s="890" t="s">
        <v>18503</v>
      </c>
      <c r="C410" s="891">
        <v>12</v>
      </c>
      <c r="D410" s="885" t="str">
        <f t="shared" si="30"/>
        <v>sp</v>
      </c>
      <c r="E410" s="885" t="str">
        <f t="shared" si="31"/>
        <v>3</v>
      </c>
      <c r="F410" s="885">
        <f t="shared" si="32"/>
        <v>0.1</v>
      </c>
      <c r="G410" s="885">
        <f t="shared" si="33"/>
        <v>0.30000000000000004</v>
      </c>
      <c r="H410" s="896" t="s">
        <v>19504</v>
      </c>
      <c r="I410" s="739"/>
      <c r="J410" t="str">
        <f>INDEX(L:L,MATCH(Таблиця91[[#This Row],[Item]],M:M,0),1)</f>
        <v>PLANT PRODUCTS</v>
      </c>
      <c r="K410" s="740"/>
      <c r="L410" t="s">
        <v>19464</v>
      </c>
      <c r="M410" s="1" t="s">
        <v>19501</v>
      </c>
      <c r="N410" s="1"/>
      <c r="O410" s="1">
        <v>5</v>
      </c>
      <c r="P410" s="1" t="s">
        <v>19368</v>
      </c>
      <c r="Q410" s="26"/>
      <c r="R410" s="276">
        <f t="shared" si="34"/>
        <v>0</v>
      </c>
    </row>
    <row r="411" spans="1:18" ht="15.75">
      <c r="A411" s="889" t="s">
        <v>19512</v>
      </c>
      <c r="B411" s="890" t="s">
        <v>22007</v>
      </c>
      <c r="C411" s="891">
        <v>12</v>
      </c>
      <c r="D411" s="885" t="str">
        <f t="shared" si="30"/>
        <v>cp</v>
      </c>
      <c r="E411" s="885" t="str">
        <f t="shared" si="31"/>
        <v>4</v>
      </c>
      <c r="F411" s="885">
        <f t="shared" si="32"/>
        <v>0.01</v>
      </c>
      <c r="G411" s="885">
        <f t="shared" si="33"/>
        <v>0.04</v>
      </c>
      <c r="H411" s="896" t="s">
        <v>19504</v>
      </c>
      <c r="I411" s="739"/>
      <c r="J411" t="str">
        <f>INDEX(L:L,MATCH(Таблиця91[[#This Row],[Item]],M:M,0),1)</f>
        <v>PLANT PRODUCTS</v>
      </c>
      <c r="K411" s="740"/>
      <c r="L411" t="s">
        <v>19464</v>
      </c>
      <c r="M411" s="1" t="s">
        <v>19502</v>
      </c>
      <c r="N411" s="1"/>
      <c r="O411" s="1">
        <v>4</v>
      </c>
      <c r="P411" s="1" t="s">
        <v>19461</v>
      </c>
      <c r="Q411" s="26"/>
      <c r="R411" s="276">
        <f t="shared" si="34"/>
        <v>0</v>
      </c>
    </row>
    <row r="412" spans="1:18" ht="15.75">
      <c r="A412" s="889" t="s">
        <v>19513</v>
      </c>
      <c r="B412" s="890" t="s">
        <v>21885</v>
      </c>
      <c r="C412" s="891" t="s">
        <v>19361</v>
      </c>
      <c r="D412" s="885" t="str">
        <f t="shared" si="30"/>
        <v>cp</v>
      </c>
      <c r="E412" s="885" t="str">
        <f t="shared" si="31"/>
        <v>6</v>
      </c>
      <c r="F412" s="885">
        <f t="shared" si="32"/>
        <v>0.01</v>
      </c>
      <c r="G412" s="885">
        <f t="shared" si="33"/>
        <v>0.06</v>
      </c>
      <c r="H412" s="896" t="s">
        <v>19504</v>
      </c>
      <c r="I412" s="739"/>
      <c r="J412" t="str">
        <f>INDEX(L:L,MATCH(Таблиця91[[#This Row],[Item]],M:M,0),1)</f>
        <v>PLANT PRODUCTS</v>
      </c>
      <c r="K412" s="740"/>
      <c r="L412" t="s">
        <v>19464</v>
      </c>
      <c r="M412" s="1" t="s">
        <v>19503</v>
      </c>
      <c r="N412" s="1"/>
      <c r="O412" s="1">
        <v>3</v>
      </c>
      <c r="P412" s="1" t="s">
        <v>19432</v>
      </c>
      <c r="Q412" s="26"/>
      <c r="R412" s="276">
        <f t="shared" si="34"/>
        <v>0</v>
      </c>
    </row>
    <row r="413" spans="1:18" ht="15.75">
      <c r="A413" s="889" t="s">
        <v>19514</v>
      </c>
      <c r="B413" s="890" t="s">
        <v>18321</v>
      </c>
      <c r="C413" s="891" t="s">
        <v>19347</v>
      </c>
      <c r="D413" s="885" t="str">
        <f t="shared" si="30"/>
        <v>sp</v>
      </c>
      <c r="E413" s="885" t="str">
        <f t="shared" si="31"/>
        <v>1</v>
      </c>
      <c r="F413" s="885">
        <f t="shared" si="32"/>
        <v>0.1</v>
      </c>
      <c r="G413" s="885">
        <f t="shared" si="33"/>
        <v>0.1</v>
      </c>
      <c r="H413" s="896" t="s">
        <v>19504</v>
      </c>
      <c r="I413" s="739"/>
      <c r="J413" t="str">
        <f>INDEX(L:L,MATCH(Таблиця91[[#This Row],[Item]],M:M,0),1)</f>
        <v>PLANT PRODUCTS</v>
      </c>
      <c r="K413" s="740"/>
      <c r="L413" t="s">
        <v>19504</v>
      </c>
      <c r="M413" s="1" t="s">
        <v>19504</v>
      </c>
      <c r="N413" s="1"/>
      <c r="O413" s="1"/>
      <c r="P413" s="1"/>
      <c r="Q413" s="26"/>
      <c r="R413" s="276">
        <f t="shared" si="34"/>
        <v>0</v>
      </c>
    </row>
    <row r="414" spans="1:18" ht="15.75">
      <c r="A414" s="889" t="s">
        <v>19515</v>
      </c>
      <c r="B414" s="890" t="s">
        <v>14081</v>
      </c>
      <c r="C414" s="891" t="s">
        <v>19432</v>
      </c>
      <c r="D414" s="885" t="str">
        <f t="shared" si="30"/>
        <v>gp</v>
      </c>
      <c r="E414" s="885" t="str">
        <f t="shared" si="31"/>
        <v>5</v>
      </c>
      <c r="F414" s="885">
        <f t="shared" si="32"/>
        <v>1</v>
      </c>
      <c r="G414" s="885">
        <f t="shared" si="33"/>
        <v>5</v>
      </c>
      <c r="H414" s="896" t="s">
        <v>19504</v>
      </c>
      <c r="I414" s="739"/>
      <c r="J414" t="str">
        <f>INDEX(L:L,MATCH(Таблиця91[[#This Row],[Item]],M:M,0),1)</f>
        <v>PLANT PRODUCTS</v>
      </c>
      <c r="K414" s="740"/>
      <c r="L414" t="s">
        <v>19504</v>
      </c>
      <c r="M414" s="1" t="s">
        <v>19505</v>
      </c>
      <c r="N414" s="1"/>
      <c r="O414" s="1">
        <v>0.04</v>
      </c>
      <c r="P414" s="1" t="s">
        <v>19506</v>
      </c>
      <c r="Q414" s="26"/>
      <c r="R414" s="276">
        <f t="shared" si="34"/>
        <v>0</v>
      </c>
    </row>
    <row r="415" spans="1:18" ht="15.75">
      <c r="A415" s="889" t="s">
        <v>19516</v>
      </c>
      <c r="B415" s="890" t="s">
        <v>18321</v>
      </c>
      <c r="C415" s="891" t="s">
        <v>19517</v>
      </c>
      <c r="D415" s="885" t="str">
        <f t="shared" si="30"/>
        <v>sp</v>
      </c>
      <c r="E415" s="885" t="str">
        <f t="shared" si="31"/>
        <v>1</v>
      </c>
      <c r="F415" s="885">
        <f t="shared" si="32"/>
        <v>0.1</v>
      </c>
      <c r="G415" s="885">
        <f t="shared" si="33"/>
        <v>0.1</v>
      </c>
      <c r="H415" s="896" t="s">
        <v>19504</v>
      </c>
      <c r="I415" s="739"/>
      <c r="J415" t="str">
        <f>INDEX(L:L,MATCH(Таблиця91[[#This Row],[Item]],M:M,0),1)</f>
        <v>PLANT PRODUCTS</v>
      </c>
      <c r="K415" s="740"/>
      <c r="L415" t="s">
        <v>19504</v>
      </c>
      <c r="M415" s="1" t="s">
        <v>19507</v>
      </c>
      <c r="N415" s="1"/>
      <c r="O415" s="1">
        <v>0.1</v>
      </c>
      <c r="P415" s="1" t="s">
        <v>19496</v>
      </c>
      <c r="Q415" s="26"/>
      <c r="R415" s="276">
        <f t="shared" si="34"/>
        <v>0</v>
      </c>
    </row>
    <row r="416" spans="1:18" ht="15.75">
      <c r="A416" s="889" t="s">
        <v>19518</v>
      </c>
      <c r="B416" s="890" t="s">
        <v>18321</v>
      </c>
      <c r="C416" s="891" t="s">
        <v>19432</v>
      </c>
      <c r="D416" s="885" t="str">
        <f t="shared" si="30"/>
        <v>sp</v>
      </c>
      <c r="E416" s="885" t="str">
        <f t="shared" si="31"/>
        <v>1</v>
      </c>
      <c r="F416" s="885">
        <f t="shared" si="32"/>
        <v>0.1</v>
      </c>
      <c r="G416" s="885">
        <f t="shared" si="33"/>
        <v>0.1</v>
      </c>
      <c r="H416" s="896" t="s">
        <v>19504</v>
      </c>
      <c r="I416" s="739"/>
      <c r="J416" t="str">
        <f>INDEX(L:L,MATCH(Таблиця91[[#This Row],[Item]],M:M,0),1)</f>
        <v>PLANT PRODUCTS</v>
      </c>
      <c r="K416" s="740"/>
      <c r="L416" t="s">
        <v>19504</v>
      </c>
      <c r="M416" s="1" t="s">
        <v>19508</v>
      </c>
      <c r="N416" s="1"/>
      <c r="O416" s="1">
        <v>0.06</v>
      </c>
      <c r="P416" s="1" t="s">
        <v>19509</v>
      </c>
      <c r="Q416" s="26"/>
      <c r="R416" s="276">
        <f t="shared" si="34"/>
        <v>0</v>
      </c>
    </row>
    <row r="417" spans="1:18" ht="15.75">
      <c r="A417" s="889" t="s">
        <v>19519</v>
      </c>
      <c r="B417" s="890" t="s">
        <v>18451</v>
      </c>
      <c r="C417" s="891" t="s">
        <v>19368</v>
      </c>
      <c r="D417" s="885" t="str">
        <f t="shared" si="30"/>
        <v>sp</v>
      </c>
      <c r="E417" s="885" t="str">
        <f t="shared" si="31"/>
        <v>2</v>
      </c>
      <c r="F417" s="885">
        <f t="shared" si="32"/>
        <v>0.1</v>
      </c>
      <c r="G417" s="885">
        <f t="shared" si="33"/>
        <v>0.2</v>
      </c>
      <c r="H417" s="896" t="s">
        <v>19504</v>
      </c>
      <c r="I417" s="739"/>
      <c r="J417" t="str">
        <f>INDEX(L:L,MATCH(Таблиця91[[#This Row],[Item]],M:M,0),1)</f>
        <v>PLANT PRODUCTS</v>
      </c>
      <c r="K417" s="740"/>
      <c r="L417" t="s">
        <v>19504</v>
      </c>
      <c r="M417" s="1" t="s">
        <v>19510</v>
      </c>
      <c r="N417" s="1"/>
      <c r="O417" s="1">
        <v>0.3</v>
      </c>
      <c r="P417" s="1" t="s">
        <v>19509</v>
      </c>
      <c r="Q417" s="26"/>
      <c r="R417" s="276">
        <f t="shared" si="34"/>
        <v>0</v>
      </c>
    </row>
    <row r="418" spans="1:18" ht="15.75">
      <c r="A418" s="889" t="s">
        <v>19520</v>
      </c>
      <c r="B418" s="890" t="s">
        <v>18319</v>
      </c>
      <c r="C418" s="891" t="s">
        <v>19368</v>
      </c>
      <c r="D418" s="885" t="str">
        <f t="shared" si="30"/>
        <v>sp</v>
      </c>
      <c r="E418" s="885" t="str">
        <f t="shared" si="31"/>
        <v>4</v>
      </c>
      <c r="F418" s="885">
        <f t="shared" si="32"/>
        <v>0.1</v>
      </c>
      <c r="G418" s="885">
        <f t="shared" si="33"/>
        <v>0.4</v>
      </c>
      <c r="H418" s="896" t="s">
        <v>19504</v>
      </c>
      <c r="I418" s="739"/>
      <c r="J418" t="str">
        <f>INDEX(L:L,MATCH(Таблиця91[[#This Row],[Item]],M:M,0),1)</f>
        <v>PLANT PRODUCTS</v>
      </c>
      <c r="K418" s="740"/>
      <c r="L418" t="s">
        <v>19504</v>
      </c>
      <c r="M418" s="1" t="s">
        <v>19511</v>
      </c>
      <c r="N418" s="1"/>
      <c r="O418" s="1">
        <v>0.3</v>
      </c>
      <c r="P418" s="1">
        <v>12</v>
      </c>
      <c r="Q418" s="26"/>
      <c r="R418" s="276">
        <f t="shared" si="34"/>
        <v>0</v>
      </c>
    </row>
    <row r="419" spans="1:18" ht="15.75">
      <c r="A419" s="889" t="s">
        <v>19521</v>
      </c>
      <c r="B419" s="890" t="s">
        <v>18321</v>
      </c>
      <c r="C419" s="891" t="s">
        <v>19368</v>
      </c>
      <c r="D419" s="885" t="str">
        <f t="shared" si="30"/>
        <v>sp</v>
      </c>
      <c r="E419" s="885" t="str">
        <f t="shared" si="31"/>
        <v>1</v>
      </c>
      <c r="F419" s="885">
        <f t="shared" si="32"/>
        <v>0.1</v>
      </c>
      <c r="G419" s="885">
        <f t="shared" si="33"/>
        <v>0.1</v>
      </c>
      <c r="H419" s="896" t="s">
        <v>19504</v>
      </c>
      <c r="I419" s="739"/>
      <c r="J419" t="str">
        <f>INDEX(L:L,MATCH(Таблиця91[[#This Row],[Item]],M:M,0),1)</f>
        <v>PLANT PRODUCTS</v>
      </c>
      <c r="K419" s="740"/>
      <c r="L419" t="s">
        <v>19504</v>
      </c>
      <c r="M419" s="1" t="s">
        <v>19512</v>
      </c>
      <c r="N419" s="1"/>
      <c r="O419" s="1">
        <v>0.04</v>
      </c>
      <c r="P419" s="1">
        <v>12</v>
      </c>
      <c r="Q419" s="26"/>
      <c r="R419" s="276">
        <f t="shared" si="34"/>
        <v>0</v>
      </c>
    </row>
    <row r="420" spans="1:18" ht="15.75">
      <c r="A420" s="889" t="s">
        <v>19522</v>
      </c>
      <c r="B420" s="890" t="s">
        <v>18451</v>
      </c>
      <c r="C420" s="891" t="s">
        <v>19353</v>
      </c>
      <c r="D420" s="885" t="str">
        <f t="shared" si="30"/>
        <v>sp</v>
      </c>
      <c r="E420" s="885" t="str">
        <f t="shared" si="31"/>
        <v>2</v>
      </c>
      <c r="F420" s="885">
        <f t="shared" si="32"/>
        <v>0.1</v>
      </c>
      <c r="G420" s="885">
        <f t="shared" si="33"/>
        <v>0.2</v>
      </c>
      <c r="H420" s="896" t="s">
        <v>19504</v>
      </c>
      <c r="I420" s="739"/>
      <c r="J420" t="str">
        <f>INDEX(L:L,MATCH(Таблиця91[[#This Row],[Item]],M:M,0),1)</f>
        <v>PLANT PRODUCTS</v>
      </c>
      <c r="K420" s="740"/>
      <c r="L420" t="s">
        <v>19504</v>
      </c>
      <c r="M420" s="1" t="s">
        <v>19513</v>
      </c>
      <c r="N420" s="1"/>
      <c r="O420" s="1">
        <v>0.06</v>
      </c>
      <c r="P420" s="1" t="s">
        <v>19361</v>
      </c>
      <c r="Q420" s="26"/>
      <c r="R420" s="276">
        <f t="shared" si="34"/>
        <v>0</v>
      </c>
    </row>
    <row r="421" spans="1:18" ht="15.75">
      <c r="A421" s="889" t="s">
        <v>19523</v>
      </c>
      <c r="B421" s="890" t="s">
        <v>18283</v>
      </c>
      <c r="C421" s="891" t="s">
        <v>19509</v>
      </c>
      <c r="D421" s="885" t="str">
        <f t="shared" si="30"/>
        <v>sp</v>
      </c>
      <c r="E421" s="885" t="str">
        <f t="shared" si="31"/>
        <v>5</v>
      </c>
      <c r="F421" s="885">
        <f t="shared" si="32"/>
        <v>0.1</v>
      </c>
      <c r="G421" s="885">
        <f t="shared" si="33"/>
        <v>0.5</v>
      </c>
      <c r="H421" s="896" t="s">
        <v>19504</v>
      </c>
      <c r="I421" s="739"/>
      <c r="J421" t="str">
        <f>INDEX(L:L,MATCH(Таблиця91[[#This Row],[Item]],M:M,0),1)</f>
        <v>PLANT PRODUCTS</v>
      </c>
      <c r="K421" s="740"/>
      <c r="L421" t="s">
        <v>19504</v>
      </c>
      <c r="M421" s="1" t="s">
        <v>19514</v>
      </c>
      <c r="N421" s="1"/>
      <c r="O421" s="1">
        <v>0.1</v>
      </c>
      <c r="P421" s="1" t="s">
        <v>19347</v>
      </c>
      <c r="Q421" s="26"/>
      <c r="R421" s="276">
        <f t="shared" si="34"/>
        <v>0</v>
      </c>
    </row>
    <row r="422" spans="1:18" ht="15.75">
      <c r="A422" s="889" t="s">
        <v>19524</v>
      </c>
      <c r="B422" s="890" t="s">
        <v>18321</v>
      </c>
      <c r="C422" s="891">
        <v>25</v>
      </c>
      <c r="D422" s="885" t="str">
        <f t="shared" si="30"/>
        <v>sp</v>
      </c>
      <c r="E422" s="885" t="str">
        <f t="shared" si="31"/>
        <v>1</v>
      </c>
      <c r="F422" s="885">
        <f t="shared" si="32"/>
        <v>0.1</v>
      </c>
      <c r="G422" s="885">
        <f t="shared" si="33"/>
        <v>0.1</v>
      </c>
      <c r="H422" s="896" t="s">
        <v>19504</v>
      </c>
      <c r="I422" s="739"/>
      <c r="J422" t="str">
        <f>INDEX(L:L,MATCH(Таблиця91[[#This Row],[Item]],M:M,0),1)</f>
        <v>PLANT PRODUCTS</v>
      </c>
      <c r="K422" s="740"/>
      <c r="L422" t="s">
        <v>19504</v>
      </c>
      <c r="M422" s="1" t="s">
        <v>19515</v>
      </c>
      <c r="N422" s="1"/>
      <c r="O422" s="1">
        <v>5</v>
      </c>
      <c r="P422" s="1" t="s">
        <v>19432</v>
      </c>
      <c r="Q422" s="26"/>
      <c r="R422" s="276">
        <f t="shared" si="34"/>
        <v>0</v>
      </c>
    </row>
    <row r="423" spans="1:18" ht="15.75">
      <c r="A423" s="889" t="s">
        <v>19525</v>
      </c>
      <c r="B423" s="890" t="s">
        <v>18503</v>
      </c>
      <c r="C423" s="891" t="s">
        <v>19496</v>
      </c>
      <c r="D423" s="885" t="str">
        <f t="shared" si="30"/>
        <v>sp</v>
      </c>
      <c r="E423" s="885" t="str">
        <f t="shared" si="31"/>
        <v>3</v>
      </c>
      <c r="F423" s="885">
        <f t="shared" si="32"/>
        <v>0.1</v>
      </c>
      <c r="G423" s="885">
        <f t="shared" si="33"/>
        <v>0.30000000000000004</v>
      </c>
      <c r="H423" s="896" t="s">
        <v>19504</v>
      </c>
      <c r="I423" s="739"/>
      <c r="J423" t="str">
        <f>INDEX(L:L,MATCH(Таблиця91[[#This Row],[Item]],M:M,0),1)</f>
        <v>PLANT PRODUCTS</v>
      </c>
      <c r="K423" s="740"/>
      <c r="L423" t="s">
        <v>19504</v>
      </c>
      <c r="M423" s="1" t="s">
        <v>19516</v>
      </c>
      <c r="N423" s="1"/>
      <c r="O423" s="1">
        <v>0.1</v>
      </c>
      <c r="P423" s="1" t="s">
        <v>19517</v>
      </c>
      <c r="Q423" s="26"/>
      <c r="R423" s="276">
        <f t="shared" si="34"/>
        <v>0</v>
      </c>
    </row>
    <row r="424" spans="1:18" ht="15.75">
      <c r="A424" s="889" t="s">
        <v>19526</v>
      </c>
      <c r="B424" s="890" t="s">
        <v>18451</v>
      </c>
      <c r="C424" s="891">
        <v>25</v>
      </c>
      <c r="D424" s="885" t="str">
        <f t="shared" si="30"/>
        <v>sp</v>
      </c>
      <c r="E424" s="885" t="str">
        <f t="shared" si="31"/>
        <v>2</v>
      </c>
      <c r="F424" s="885">
        <f t="shared" si="32"/>
        <v>0.1</v>
      </c>
      <c r="G424" s="885">
        <f t="shared" si="33"/>
        <v>0.2</v>
      </c>
      <c r="H424" s="896" t="s">
        <v>19504</v>
      </c>
      <c r="I424" s="739"/>
      <c r="J424" t="str">
        <f>INDEX(L:L,MATCH(Таблиця91[[#This Row],[Item]],M:M,0),1)</f>
        <v>PLANT PRODUCTS</v>
      </c>
      <c r="K424" s="740"/>
      <c r="L424" t="s">
        <v>19504</v>
      </c>
      <c r="M424" s="1" t="s">
        <v>19518</v>
      </c>
      <c r="N424" s="1"/>
      <c r="O424" s="1">
        <v>0.1</v>
      </c>
      <c r="P424" s="1" t="s">
        <v>19432</v>
      </c>
      <c r="Q424" s="26"/>
      <c r="R424" s="276">
        <f t="shared" si="34"/>
        <v>0</v>
      </c>
    </row>
    <row r="425" spans="1:18" ht="15.75">
      <c r="A425" s="889" t="s">
        <v>19527</v>
      </c>
      <c r="B425" s="890" t="s">
        <v>21907</v>
      </c>
      <c r="C425" s="891">
        <v>25</v>
      </c>
      <c r="D425" s="885" t="str">
        <f t="shared" si="30"/>
        <v>sp</v>
      </c>
      <c r="E425" s="885" t="str">
        <f t="shared" si="31"/>
        <v>7</v>
      </c>
      <c r="F425" s="885">
        <f t="shared" si="32"/>
        <v>0.1</v>
      </c>
      <c r="G425" s="885">
        <f t="shared" si="33"/>
        <v>0.70000000000000007</v>
      </c>
      <c r="H425" s="896" t="s">
        <v>19504</v>
      </c>
      <c r="I425" s="739"/>
      <c r="J425" t="str">
        <f>INDEX(L:L,MATCH(Таблиця91[[#This Row],[Item]],M:M,0),1)</f>
        <v>PLANT PRODUCTS</v>
      </c>
      <c r="K425" s="740"/>
      <c r="L425" t="s">
        <v>19504</v>
      </c>
      <c r="M425" s="1" t="s">
        <v>19519</v>
      </c>
      <c r="N425" s="1"/>
      <c r="O425" s="1">
        <v>0.2</v>
      </c>
      <c r="P425" s="1" t="s">
        <v>19368</v>
      </c>
      <c r="Q425" s="26"/>
      <c r="R425" s="276">
        <f t="shared" si="34"/>
        <v>0</v>
      </c>
    </row>
    <row r="426" spans="1:18" ht="15.75">
      <c r="A426" s="889" t="s">
        <v>19528</v>
      </c>
      <c r="B426" s="890" t="s">
        <v>18503</v>
      </c>
      <c r="C426" s="891">
        <v>25</v>
      </c>
      <c r="D426" s="885" t="str">
        <f t="shared" si="30"/>
        <v>sp</v>
      </c>
      <c r="E426" s="885" t="str">
        <f t="shared" si="31"/>
        <v>3</v>
      </c>
      <c r="F426" s="885">
        <f t="shared" si="32"/>
        <v>0.1</v>
      </c>
      <c r="G426" s="885">
        <f t="shared" si="33"/>
        <v>0.30000000000000004</v>
      </c>
      <c r="H426" s="896" t="s">
        <v>19504</v>
      </c>
      <c r="I426" s="739"/>
      <c r="J426" t="str">
        <f>INDEX(L:L,MATCH(Таблиця91[[#This Row],[Item]],M:M,0),1)</f>
        <v>PLANT PRODUCTS</v>
      </c>
      <c r="K426" s="740"/>
      <c r="L426" t="s">
        <v>19504</v>
      </c>
      <c r="M426" s="1" t="s">
        <v>19520</v>
      </c>
      <c r="N426" s="1"/>
      <c r="O426" s="1">
        <v>0.4</v>
      </c>
      <c r="P426" s="1" t="s">
        <v>19368</v>
      </c>
      <c r="Q426" s="26"/>
      <c r="R426" s="276">
        <f t="shared" si="34"/>
        <v>0</v>
      </c>
    </row>
    <row r="427" spans="1:18" ht="15.75">
      <c r="A427" s="889" t="s">
        <v>19529</v>
      </c>
      <c r="B427" s="890" t="s">
        <v>18451</v>
      </c>
      <c r="C427" s="891">
        <v>30</v>
      </c>
      <c r="D427" s="885" t="str">
        <f t="shared" si="30"/>
        <v>sp</v>
      </c>
      <c r="E427" s="885" t="str">
        <f t="shared" si="31"/>
        <v>2</v>
      </c>
      <c r="F427" s="885">
        <f t="shared" si="32"/>
        <v>0.1</v>
      </c>
      <c r="G427" s="885">
        <f t="shared" si="33"/>
        <v>0.2</v>
      </c>
      <c r="H427" s="896" t="s">
        <v>19504</v>
      </c>
      <c r="I427" s="739"/>
      <c r="J427" t="str">
        <f>INDEX(L:L,MATCH(Таблиця91[[#This Row],[Item]],M:M,0),1)</f>
        <v>PLANT PRODUCTS</v>
      </c>
      <c r="K427" s="740"/>
      <c r="L427" t="s">
        <v>19504</v>
      </c>
      <c r="M427" s="1" t="s">
        <v>19521</v>
      </c>
      <c r="N427" s="1"/>
      <c r="O427" s="1">
        <v>0.1</v>
      </c>
      <c r="P427" s="1" t="s">
        <v>19368</v>
      </c>
      <c r="Q427" s="26"/>
      <c r="R427" s="276">
        <f t="shared" si="34"/>
        <v>0</v>
      </c>
    </row>
    <row r="428" spans="1:18" ht="15.75">
      <c r="A428" s="889" t="s">
        <v>19530</v>
      </c>
      <c r="B428" s="890" t="s">
        <v>18503</v>
      </c>
      <c r="C428" s="891">
        <v>12</v>
      </c>
      <c r="D428" s="885" t="str">
        <f t="shared" si="30"/>
        <v>sp</v>
      </c>
      <c r="E428" s="885" t="str">
        <f t="shared" si="31"/>
        <v>3</v>
      </c>
      <c r="F428" s="885">
        <f t="shared" si="32"/>
        <v>0.1</v>
      </c>
      <c r="G428" s="885">
        <f t="shared" si="33"/>
        <v>0.30000000000000004</v>
      </c>
      <c r="H428" s="896" t="s">
        <v>19504</v>
      </c>
      <c r="I428" s="739"/>
      <c r="J428" t="str">
        <f>INDEX(L:L,MATCH(Таблиця91[[#This Row],[Item]],M:M,0),1)</f>
        <v>PLANT PRODUCTS</v>
      </c>
      <c r="K428" s="740"/>
      <c r="L428" t="s">
        <v>19504</v>
      </c>
      <c r="M428" s="1" t="s">
        <v>19522</v>
      </c>
      <c r="N428" s="1"/>
      <c r="O428" s="1">
        <v>0.2</v>
      </c>
      <c r="P428" s="1" t="s">
        <v>19353</v>
      </c>
      <c r="Q428" s="26"/>
      <c r="R428" s="276">
        <f t="shared" si="34"/>
        <v>0</v>
      </c>
    </row>
    <row r="429" spans="1:18" ht="15.75">
      <c r="A429" s="889" t="s">
        <v>19531</v>
      </c>
      <c r="B429" s="890" t="s">
        <v>18503</v>
      </c>
      <c r="C429" s="891">
        <v>25</v>
      </c>
      <c r="D429" s="885" t="str">
        <f t="shared" si="30"/>
        <v>sp</v>
      </c>
      <c r="E429" s="885" t="str">
        <f t="shared" si="31"/>
        <v>3</v>
      </c>
      <c r="F429" s="885">
        <f t="shared" si="32"/>
        <v>0.1</v>
      </c>
      <c r="G429" s="885">
        <f t="shared" si="33"/>
        <v>0.30000000000000004</v>
      </c>
      <c r="H429" s="896" t="s">
        <v>19504</v>
      </c>
      <c r="I429" s="739"/>
      <c r="J429" t="str">
        <f>INDEX(L:L,MATCH(Таблиця91[[#This Row],[Item]],M:M,0),1)</f>
        <v>PLANT PRODUCTS</v>
      </c>
      <c r="K429" s="740"/>
      <c r="L429" t="s">
        <v>19504</v>
      </c>
      <c r="M429" s="1" t="s">
        <v>19523</v>
      </c>
      <c r="N429" s="1"/>
      <c r="O429" s="1">
        <v>0.5</v>
      </c>
      <c r="P429" s="1" t="s">
        <v>19509</v>
      </c>
      <c r="Q429" s="26"/>
      <c r="R429" s="276">
        <f t="shared" si="34"/>
        <v>0</v>
      </c>
    </row>
    <row r="430" spans="1:18" ht="15.75">
      <c r="A430" s="889" t="s">
        <v>19532</v>
      </c>
      <c r="B430" s="890" t="s">
        <v>18319</v>
      </c>
      <c r="C430" s="891">
        <v>25</v>
      </c>
      <c r="D430" s="885" t="str">
        <f t="shared" si="30"/>
        <v>sp</v>
      </c>
      <c r="E430" s="885" t="str">
        <f t="shared" si="31"/>
        <v>4</v>
      </c>
      <c r="F430" s="885">
        <f t="shared" si="32"/>
        <v>0.1</v>
      </c>
      <c r="G430" s="885">
        <f t="shared" si="33"/>
        <v>0.4</v>
      </c>
      <c r="H430" s="896" t="s">
        <v>19504</v>
      </c>
      <c r="I430" s="739"/>
      <c r="J430" t="str">
        <f>INDEX(L:L,MATCH(Таблиця91[[#This Row],[Item]],M:M,0),1)</f>
        <v>PLANT PRODUCTS</v>
      </c>
      <c r="K430" s="740"/>
      <c r="L430" t="s">
        <v>19504</v>
      </c>
      <c r="M430" s="1" t="s">
        <v>19524</v>
      </c>
      <c r="N430" s="1"/>
      <c r="O430" s="1">
        <v>0.1</v>
      </c>
      <c r="P430" s="1">
        <v>25</v>
      </c>
      <c r="Q430" s="26"/>
      <c r="R430" s="276">
        <f t="shared" si="34"/>
        <v>0</v>
      </c>
    </row>
    <row r="431" spans="1:18" ht="15.75">
      <c r="A431" s="889" t="s">
        <v>19533</v>
      </c>
      <c r="B431" s="890" t="s">
        <v>21907</v>
      </c>
      <c r="C431" s="891" t="s">
        <v>19350</v>
      </c>
      <c r="D431" s="885" t="str">
        <f t="shared" si="30"/>
        <v>sp</v>
      </c>
      <c r="E431" s="885" t="str">
        <f t="shared" si="31"/>
        <v>7</v>
      </c>
      <c r="F431" s="885">
        <f t="shared" si="32"/>
        <v>0.1</v>
      </c>
      <c r="G431" s="885">
        <f t="shared" si="33"/>
        <v>0.70000000000000007</v>
      </c>
      <c r="H431" s="896" t="s">
        <v>19504</v>
      </c>
      <c r="I431" s="739"/>
      <c r="J431" t="str">
        <f>INDEX(L:L,MATCH(Таблиця91[[#This Row],[Item]],M:M,0),1)</f>
        <v>PLANT PRODUCTS</v>
      </c>
      <c r="K431" s="740"/>
      <c r="L431" t="s">
        <v>19504</v>
      </c>
      <c r="M431" s="1" t="s">
        <v>19525</v>
      </c>
      <c r="N431" s="1"/>
      <c r="O431" s="1">
        <v>0.3</v>
      </c>
      <c r="P431" s="1" t="s">
        <v>19496</v>
      </c>
      <c r="Q431" s="26"/>
      <c r="R431" s="276">
        <f t="shared" si="34"/>
        <v>0</v>
      </c>
    </row>
    <row r="432" spans="1:18" ht="15.75">
      <c r="A432" s="889" t="s">
        <v>19534</v>
      </c>
      <c r="B432" s="890" t="s">
        <v>22011</v>
      </c>
      <c r="C432" s="891" t="s">
        <v>19368</v>
      </c>
      <c r="D432" s="885" t="str">
        <f t="shared" si="30"/>
        <v>cp</v>
      </c>
      <c r="E432" s="885" t="str">
        <f t="shared" si="31"/>
        <v>2</v>
      </c>
      <c r="F432" s="885">
        <f t="shared" si="32"/>
        <v>0.01</v>
      </c>
      <c r="G432" s="885">
        <f t="shared" si="33"/>
        <v>0.02</v>
      </c>
      <c r="H432" s="896" t="s">
        <v>19504</v>
      </c>
      <c r="I432" s="739"/>
      <c r="J432" t="str">
        <f>INDEX(L:L,MATCH(Таблиця91[[#This Row],[Item]],M:M,0),1)</f>
        <v>PLANT PRODUCTS</v>
      </c>
      <c r="K432" s="740"/>
      <c r="L432" t="s">
        <v>19504</v>
      </c>
      <c r="M432" s="1" t="s">
        <v>19526</v>
      </c>
      <c r="N432" s="1"/>
      <c r="O432" s="1">
        <v>0.2</v>
      </c>
      <c r="P432" s="1">
        <v>25</v>
      </c>
      <c r="Q432" s="26"/>
      <c r="R432" s="276">
        <f t="shared" si="34"/>
        <v>0</v>
      </c>
    </row>
    <row r="433" spans="1:18" ht="15.75">
      <c r="A433" s="889" t="s">
        <v>19535</v>
      </c>
      <c r="B433" s="890" t="s">
        <v>14380</v>
      </c>
      <c r="C433" s="891" t="s">
        <v>19368</v>
      </c>
      <c r="D433" s="885" t="str">
        <f t="shared" si="30"/>
        <v>gp</v>
      </c>
      <c r="E433" s="885" t="str">
        <f t="shared" si="31"/>
        <v>10</v>
      </c>
      <c r="F433" s="885">
        <f t="shared" si="32"/>
        <v>1</v>
      </c>
      <c r="G433" s="885">
        <f t="shared" si="33"/>
        <v>10</v>
      </c>
      <c r="H433" s="896" t="s">
        <v>19504</v>
      </c>
      <c r="I433" s="739"/>
      <c r="J433" t="str">
        <f>INDEX(L:L,MATCH(Таблиця91[[#This Row],[Item]],M:M,0),1)</f>
        <v>PLANT PRODUCTS</v>
      </c>
      <c r="K433" s="740"/>
      <c r="L433" t="s">
        <v>19504</v>
      </c>
      <c r="M433" s="1" t="s">
        <v>19527</v>
      </c>
      <c r="N433" s="1"/>
      <c r="O433" s="1">
        <v>0.7</v>
      </c>
      <c r="P433" s="1">
        <v>25</v>
      </c>
      <c r="Q433" s="26"/>
      <c r="R433" s="276">
        <f t="shared" si="34"/>
        <v>0</v>
      </c>
    </row>
    <row r="434" spans="1:18" ht="15.75">
      <c r="A434" s="889" t="s">
        <v>19536</v>
      </c>
      <c r="B434" s="890" t="s">
        <v>18319</v>
      </c>
      <c r="C434" s="891" t="s">
        <v>19509</v>
      </c>
      <c r="D434" s="885" t="str">
        <f t="shared" si="30"/>
        <v>sp</v>
      </c>
      <c r="E434" s="885" t="str">
        <f t="shared" si="31"/>
        <v>4</v>
      </c>
      <c r="F434" s="885">
        <f t="shared" si="32"/>
        <v>0.1</v>
      </c>
      <c r="G434" s="885">
        <f t="shared" si="33"/>
        <v>0.4</v>
      </c>
      <c r="H434" s="896" t="s">
        <v>19504</v>
      </c>
      <c r="I434" s="739"/>
      <c r="J434" t="str">
        <f>INDEX(L:L,MATCH(Таблиця91[[#This Row],[Item]],M:M,0),1)</f>
        <v>PLANT PRODUCTS</v>
      </c>
      <c r="K434" s="740"/>
      <c r="L434" t="s">
        <v>19504</v>
      </c>
      <c r="M434" s="1" t="s">
        <v>19528</v>
      </c>
      <c r="N434" s="1"/>
      <c r="O434" s="1">
        <v>0.3</v>
      </c>
      <c r="P434" s="1">
        <v>25</v>
      </c>
      <c r="Q434" s="26"/>
      <c r="R434" s="276">
        <f t="shared" si="34"/>
        <v>0</v>
      </c>
    </row>
    <row r="435" spans="1:18" ht="15.75">
      <c r="A435" s="889" t="s">
        <v>19537</v>
      </c>
      <c r="B435" s="890" t="s">
        <v>22022</v>
      </c>
      <c r="C435" s="891" t="s">
        <v>19358</v>
      </c>
      <c r="D435" s="885" t="str">
        <f t="shared" si="30"/>
        <v>cp</v>
      </c>
      <c r="E435" s="885" t="str">
        <f t="shared" si="31"/>
        <v>8</v>
      </c>
      <c r="F435" s="885">
        <f t="shared" si="32"/>
        <v>0.01</v>
      </c>
      <c r="G435" s="885">
        <f t="shared" si="33"/>
        <v>0.08</v>
      </c>
      <c r="H435" s="896" t="s">
        <v>19504</v>
      </c>
      <c r="I435" s="739"/>
      <c r="J435" t="str">
        <f>INDEX(L:L,MATCH(Таблиця91[[#This Row],[Item]],M:M,0),1)</f>
        <v>PLANT PRODUCTS</v>
      </c>
      <c r="K435" s="740"/>
      <c r="L435" t="s">
        <v>19504</v>
      </c>
      <c r="M435" s="1" t="s">
        <v>19529</v>
      </c>
      <c r="N435" s="1"/>
      <c r="O435" s="1">
        <v>0.2</v>
      </c>
      <c r="P435" s="1">
        <v>30</v>
      </c>
      <c r="Q435" s="26"/>
      <c r="R435" s="276">
        <f t="shared" si="34"/>
        <v>0</v>
      </c>
    </row>
    <row r="436" spans="1:18" ht="15.75">
      <c r="A436" s="889" t="s">
        <v>19538</v>
      </c>
      <c r="B436" s="890" t="s">
        <v>18496</v>
      </c>
      <c r="C436" s="891" t="s">
        <v>19539</v>
      </c>
      <c r="D436" s="885" t="str">
        <f t="shared" si="30"/>
        <v>gp</v>
      </c>
      <c r="E436" s="885" t="str">
        <f t="shared" si="31"/>
        <v>2</v>
      </c>
      <c r="F436" s="885">
        <f t="shared" si="32"/>
        <v>1</v>
      </c>
      <c r="G436" s="885">
        <f t="shared" si="33"/>
        <v>2</v>
      </c>
      <c r="H436" s="896" t="s">
        <v>19504</v>
      </c>
      <c r="I436" s="739"/>
      <c r="J436" t="str">
        <f>INDEX(L:L,MATCH(Таблиця91[[#This Row],[Item]],M:M,0),1)</f>
        <v>PLANT PRODUCTS</v>
      </c>
      <c r="K436" s="740"/>
      <c r="L436" t="s">
        <v>19504</v>
      </c>
      <c r="M436" s="1" t="s">
        <v>19530</v>
      </c>
      <c r="N436" s="1"/>
      <c r="O436" s="1">
        <v>0.3</v>
      </c>
      <c r="P436" s="1">
        <v>12</v>
      </c>
      <c r="Q436" s="26"/>
      <c r="R436" s="276">
        <f t="shared" si="34"/>
        <v>0</v>
      </c>
    </row>
    <row r="437" spans="1:18" ht="15.75">
      <c r="A437" s="889" t="s">
        <v>19540</v>
      </c>
      <c r="B437" s="890" t="s">
        <v>21836</v>
      </c>
      <c r="C437" s="891" t="s">
        <v>19358</v>
      </c>
      <c r="D437" s="885" t="str">
        <f t="shared" si="30"/>
        <v>sp</v>
      </c>
      <c r="E437" s="885" t="str">
        <f t="shared" si="31"/>
        <v>10</v>
      </c>
      <c r="F437" s="885">
        <f t="shared" si="32"/>
        <v>0.1</v>
      </c>
      <c r="G437" s="885">
        <f t="shared" si="33"/>
        <v>1</v>
      </c>
      <c r="H437" s="896" t="s">
        <v>19504</v>
      </c>
      <c r="I437" s="739"/>
      <c r="J437" t="str">
        <f>INDEX(L:L,MATCH(Таблиця91[[#This Row],[Item]],M:M,0),1)</f>
        <v>PLANT PRODUCTS</v>
      </c>
      <c r="K437" s="740"/>
      <c r="L437" t="s">
        <v>19504</v>
      </c>
      <c r="M437" s="1" t="s">
        <v>19531</v>
      </c>
      <c r="N437" s="1"/>
      <c r="O437" s="1">
        <v>0.3</v>
      </c>
      <c r="P437" s="1">
        <v>25</v>
      </c>
      <c r="Q437" s="26"/>
      <c r="R437" s="276">
        <f t="shared" si="34"/>
        <v>0</v>
      </c>
    </row>
    <row r="438" spans="1:18" ht="15.75">
      <c r="A438" s="889" t="s">
        <v>19541</v>
      </c>
      <c r="B438" s="890" t="s">
        <v>22018</v>
      </c>
      <c r="C438" s="891" t="s">
        <v>19461</v>
      </c>
      <c r="D438" s="885" t="str">
        <f t="shared" si="30"/>
        <v>cp</v>
      </c>
      <c r="E438" s="885" t="str">
        <f t="shared" si="31"/>
        <v>3</v>
      </c>
      <c r="F438" s="885">
        <f t="shared" si="32"/>
        <v>0.01</v>
      </c>
      <c r="G438" s="885">
        <f t="shared" si="33"/>
        <v>0.03</v>
      </c>
      <c r="H438" s="896" t="s">
        <v>19504</v>
      </c>
      <c r="I438" s="739"/>
      <c r="J438" t="str">
        <f>INDEX(L:L,MATCH(Таблиця91[[#This Row],[Item]],M:M,0),1)</f>
        <v>PLANT PRODUCTS</v>
      </c>
      <c r="K438" s="740"/>
      <c r="L438" t="s">
        <v>19504</v>
      </c>
      <c r="M438" s="1" t="s">
        <v>19532</v>
      </c>
      <c r="N438" s="1"/>
      <c r="O438" s="1">
        <v>0.4</v>
      </c>
      <c r="P438" s="1">
        <v>25</v>
      </c>
      <c r="Q438" s="26"/>
      <c r="R438" s="276">
        <f t="shared" si="34"/>
        <v>0</v>
      </c>
    </row>
    <row r="439" spans="1:18" ht="15.75">
      <c r="A439" s="889" t="s">
        <v>19542</v>
      </c>
      <c r="B439" s="890" t="s">
        <v>22007</v>
      </c>
      <c r="C439" s="891" t="s">
        <v>19427</v>
      </c>
      <c r="D439" s="885" t="str">
        <f t="shared" si="30"/>
        <v>cp</v>
      </c>
      <c r="E439" s="885" t="str">
        <f t="shared" si="31"/>
        <v>4</v>
      </c>
      <c r="F439" s="885">
        <f t="shared" si="32"/>
        <v>0.01</v>
      </c>
      <c r="G439" s="885">
        <f t="shared" si="33"/>
        <v>0.04</v>
      </c>
      <c r="H439" s="896" t="s">
        <v>19504</v>
      </c>
      <c r="I439" s="739"/>
      <c r="J439" t="str">
        <f>INDEX(L:L,MATCH(Таблиця91[[#This Row],[Item]],M:M,0),1)</f>
        <v>PLANT PRODUCTS</v>
      </c>
      <c r="K439" s="740"/>
      <c r="L439" t="s">
        <v>19504</v>
      </c>
      <c r="M439" s="1" t="s">
        <v>19533</v>
      </c>
      <c r="N439" s="1"/>
      <c r="O439" s="1">
        <v>0.7</v>
      </c>
      <c r="P439" s="1" t="s">
        <v>19350</v>
      </c>
      <c r="Q439" s="26"/>
      <c r="R439" s="276">
        <f t="shared" si="34"/>
        <v>0</v>
      </c>
    </row>
    <row r="440" spans="1:18" ht="15.75">
      <c r="A440" s="889" t="s">
        <v>19543</v>
      </c>
      <c r="B440" s="890" t="s">
        <v>22022</v>
      </c>
      <c r="C440" s="891" t="s">
        <v>19432</v>
      </c>
      <c r="D440" s="885" t="str">
        <f t="shared" si="30"/>
        <v>cp</v>
      </c>
      <c r="E440" s="885" t="str">
        <f t="shared" si="31"/>
        <v>8</v>
      </c>
      <c r="F440" s="885">
        <f t="shared" si="32"/>
        <v>0.01</v>
      </c>
      <c r="G440" s="885">
        <f t="shared" si="33"/>
        <v>0.08</v>
      </c>
      <c r="H440" s="896" t="s">
        <v>19504</v>
      </c>
      <c r="I440" s="739"/>
      <c r="J440" t="str">
        <f>INDEX(L:L,MATCH(Таблиця91[[#This Row],[Item]],M:M,0),1)</f>
        <v>PLANT PRODUCTS</v>
      </c>
      <c r="K440" s="740"/>
      <c r="L440" t="s">
        <v>19504</v>
      </c>
      <c r="M440" s="1" t="s">
        <v>19534</v>
      </c>
      <c r="N440" s="1"/>
      <c r="O440" s="1">
        <v>0.02</v>
      </c>
      <c r="P440" s="1" t="s">
        <v>19368</v>
      </c>
      <c r="Q440" s="26"/>
      <c r="R440" s="276">
        <f t="shared" si="34"/>
        <v>0</v>
      </c>
    </row>
    <row r="441" spans="1:18" ht="15.75">
      <c r="A441" s="889" t="s">
        <v>19544</v>
      </c>
      <c r="B441" s="890" t="s">
        <v>18451</v>
      </c>
      <c r="C441" s="891" t="s">
        <v>19545</v>
      </c>
      <c r="D441" s="885" t="str">
        <f t="shared" si="30"/>
        <v>sp</v>
      </c>
      <c r="E441" s="885" t="str">
        <f t="shared" si="31"/>
        <v>2</v>
      </c>
      <c r="F441" s="885">
        <f t="shared" si="32"/>
        <v>0.1</v>
      </c>
      <c r="G441" s="885">
        <f t="shared" si="33"/>
        <v>0.2</v>
      </c>
      <c r="H441" s="896" t="s">
        <v>19504</v>
      </c>
      <c r="I441" s="739"/>
      <c r="J441" t="str">
        <f>INDEX(L:L,MATCH(Таблиця91[[#This Row],[Item]],M:M,0),1)</f>
        <v>PLANT PRODUCTS</v>
      </c>
      <c r="K441" s="740"/>
      <c r="L441" t="s">
        <v>19504</v>
      </c>
      <c r="M441" s="1" t="s">
        <v>19535</v>
      </c>
      <c r="N441" s="1"/>
      <c r="O441" s="1">
        <v>10</v>
      </c>
      <c r="P441" s="1" t="s">
        <v>19368</v>
      </c>
      <c r="Q441" s="26"/>
      <c r="R441" s="276">
        <f t="shared" si="34"/>
        <v>0</v>
      </c>
    </row>
    <row r="442" spans="1:18" ht="15.75">
      <c r="A442" s="889" t="s">
        <v>19546</v>
      </c>
      <c r="B442" s="890" t="s">
        <v>18321</v>
      </c>
      <c r="C442" s="891" t="s">
        <v>19347</v>
      </c>
      <c r="D442" s="885" t="str">
        <f t="shared" si="30"/>
        <v>sp</v>
      </c>
      <c r="E442" s="885" t="str">
        <f t="shared" si="31"/>
        <v>1</v>
      </c>
      <c r="F442" s="885">
        <f t="shared" si="32"/>
        <v>0.1</v>
      </c>
      <c r="G442" s="885">
        <f t="shared" si="33"/>
        <v>0.1</v>
      </c>
      <c r="H442" s="896" t="s">
        <v>19504</v>
      </c>
      <c r="I442" s="739"/>
      <c r="J442" t="str">
        <f>INDEX(L:L,MATCH(Таблиця91[[#This Row],[Item]],M:M,0),1)</f>
        <v>PLANT PRODUCTS</v>
      </c>
      <c r="K442" s="740"/>
      <c r="L442" t="s">
        <v>19504</v>
      </c>
      <c r="M442" s="1" t="s">
        <v>19536</v>
      </c>
      <c r="N442" s="1"/>
      <c r="O442" s="1">
        <v>0.4</v>
      </c>
      <c r="P442" s="1" t="s">
        <v>19509</v>
      </c>
      <c r="Q442" s="26"/>
      <c r="R442" s="276">
        <f t="shared" si="34"/>
        <v>0</v>
      </c>
    </row>
    <row r="443" spans="1:18" ht="15.75">
      <c r="A443" s="889" t="s">
        <v>19547</v>
      </c>
      <c r="B443" s="890" t="s">
        <v>22007</v>
      </c>
      <c r="C443" s="891" t="s">
        <v>19427</v>
      </c>
      <c r="D443" s="885" t="str">
        <f t="shared" si="30"/>
        <v>cp</v>
      </c>
      <c r="E443" s="885" t="str">
        <f t="shared" si="31"/>
        <v>4</v>
      </c>
      <c r="F443" s="885">
        <f t="shared" si="32"/>
        <v>0.01</v>
      </c>
      <c r="G443" s="885">
        <f t="shared" si="33"/>
        <v>0.04</v>
      </c>
      <c r="H443" s="896" t="s">
        <v>19504</v>
      </c>
      <c r="I443" s="739"/>
      <c r="J443" t="str">
        <f>INDEX(L:L,MATCH(Таблиця91[[#This Row],[Item]],M:M,0),1)</f>
        <v>PLANT PRODUCTS</v>
      </c>
      <c r="K443" s="740"/>
      <c r="L443" t="s">
        <v>19504</v>
      </c>
      <c r="M443" s="1" t="s">
        <v>19537</v>
      </c>
      <c r="N443" s="1"/>
      <c r="O443" s="1">
        <v>0.08</v>
      </c>
      <c r="P443" s="1" t="s">
        <v>19358</v>
      </c>
      <c r="Q443" s="26"/>
      <c r="R443" s="276">
        <f t="shared" si="34"/>
        <v>0</v>
      </c>
    </row>
    <row r="444" spans="1:18" ht="15.75">
      <c r="A444" s="889" t="s">
        <v>19548</v>
      </c>
      <c r="B444" s="890" t="s">
        <v>21885</v>
      </c>
      <c r="C444" s="891" t="s">
        <v>19549</v>
      </c>
      <c r="D444" s="885" t="str">
        <f t="shared" si="30"/>
        <v>cp</v>
      </c>
      <c r="E444" s="885" t="str">
        <f t="shared" si="31"/>
        <v>6</v>
      </c>
      <c r="F444" s="885">
        <f t="shared" si="32"/>
        <v>0.01</v>
      </c>
      <c r="G444" s="885">
        <f t="shared" si="33"/>
        <v>0.06</v>
      </c>
      <c r="H444" s="896" t="s">
        <v>19504</v>
      </c>
      <c r="I444" s="739"/>
      <c r="J444" t="str">
        <f>INDEX(L:L,MATCH(Таблиця91[[#This Row],[Item]],M:M,0),1)</f>
        <v>PLANT PRODUCTS</v>
      </c>
      <c r="K444" s="740"/>
      <c r="L444" t="s">
        <v>19504</v>
      </c>
      <c r="M444" s="1" t="s">
        <v>19538</v>
      </c>
      <c r="N444" s="1"/>
      <c r="O444" s="1">
        <v>2</v>
      </c>
      <c r="P444" s="1" t="s">
        <v>19539</v>
      </c>
      <c r="Q444" s="26"/>
      <c r="R444" s="276">
        <f t="shared" si="34"/>
        <v>0</v>
      </c>
    </row>
    <row r="445" spans="1:18" ht="15.75">
      <c r="A445" s="889" t="s">
        <v>19550</v>
      </c>
      <c r="B445" s="890" t="s">
        <v>21965</v>
      </c>
      <c r="C445" s="891" t="s">
        <v>19461</v>
      </c>
      <c r="D445" s="885" t="str">
        <f t="shared" si="30"/>
        <v>cp</v>
      </c>
      <c r="E445" s="885" t="str">
        <f t="shared" si="31"/>
        <v>5</v>
      </c>
      <c r="F445" s="885">
        <f t="shared" si="32"/>
        <v>0.01</v>
      </c>
      <c r="G445" s="885">
        <f t="shared" si="33"/>
        <v>0.05</v>
      </c>
      <c r="H445" s="896" t="s">
        <v>19504</v>
      </c>
      <c r="I445" s="739"/>
      <c r="J445" t="str">
        <f>INDEX(L:L,MATCH(Таблиця91[[#This Row],[Item]],M:M,0),1)</f>
        <v>PLANT PRODUCTS</v>
      </c>
      <c r="K445" s="740"/>
      <c r="L445" t="s">
        <v>19504</v>
      </c>
      <c r="M445" s="1" t="s">
        <v>19540</v>
      </c>
      <c r="N445" s="1"/>
      <c r="O445" s="1">
        <v>1</v>
      </c>
      <c r="P445" s="1" t="s">
        <v>19358</v>
      </c>
      <c r="Q445" s="26"/>
      <c r="R445" s="276">
        <f t="shared" si="34"/>
        <v>0</v>
      </c>
    </row>
    <row r="446" spans="1:18" ht="15.75">
      <c r="A446" s="889" t="s">
        <v>19551</v>
      </c>
      <c r="B446" s="890" t="s">
        <v>22018</v>
      </c>
      <c r="C446" s="891">
        <v>12</v>
      </c>
      <c r="D446" s="885" t="str">
        <f t="shared" si="30"/>
        <v>cp</v>
      </c>
      <c r="E446" s="885" t="str">
        <f t="shared" si="31"/>
        <v>3</v>
      </c>
      <c r="F446" s="885">
        <f t="shared" si="32"/>
        <v>0.01</v>
      </c>
      <c r="G446" s="885">
        <f t="shared" si="33"/>
        <v>0.03</v>
      </c>
      <c r="H446" s="896" t="s">
        <v>19504</v>
      </c>
      <c r="I446" s="739"/>
      <c r="J446" t="str">
        <f>INDEX(L:L,MATCH(Таблиця91[[#This Row],[Item]],M:M,0),1)</f>
        <v>PLANT PRODUCTS</v>
      </c>
      <c r="K446" s="740"/>
      <c r="L446" t="s">
        <v>19504</v>
      </c>
      <c r="M446" s="1" t="s">
        <v>19541</v>
      </c>
      <c r="N446" s="1"/>
      <c r="O446" s="1">
        <v>0.03</v>
      </c>
      <c r="P446" s="1" t="s">
        <v>19461</v>
      </c>
      <c r="Q446" s="26"/>
      <c r="R446" s="276">
        <f t="shared" si="34"/>
        <v>0</v>
      </c>
    </row>
    <row r="447" spans="1:18" ht="15.75">
      <c r="A447" s="889" t="s">
        <v>19552</v>
      </c>
      <c r="B447" s="890" t="s">
        <v>22007</v>
      </c>
      <c r="C447" s="891">
        <v>12</v>
      </c>
      <c r="D447" s="885" t="str">
        <f t="shared" si="30"/>
        <v>cp</v>
      </c>
      <c r="E447" s="885" t="str">
        <f t="shared" si="31"/>
        <v>4</v>
      </c>
      <c r="F447" s="885">
        <f t="shared" si="32"/>
        <v>0.01</v>
      </c>
      <c r="G447" s="885">
        <f t="shared" si="33"/>
        <v>0.04</v>
      </c>
      <c r="H447" s="896" t="s">
        <v>19504</v>
      </c>
      <c r="I447" s="739"/>
      <c r="J447" t="str">
        <f>INDEX(L:L,MATCH(Таблиця91[[#This Row],[Item]],M:M,0),1)</f>
        <v>PLANT PRODUCTS</v>
      </c>
      <c r="K447" s="740"/>
      <c r="L447" t="s">
        <v>19504</v>
      </c>
      <c r="M447" s="1" t="s">
        <v>19542</v>
      </c>
      <c r="N447" s="1"/>
      <c r="O447" s="1">
        <v>0.04</v>
      </c>
      <c r="P447" s="1" t="s">
        <v>19427</v>
      </c>
      <c r="Q447" s="26"/>
      <c r="R447" s="276">
        <f t="shared" si="34"/>
        <v>0</v>
      </c>
    </row>
    <row r="448" spans="1:18" ht="15.75">
      <c r="A448" s="889" t="s">
        <v>19553</v>
      </c>
      <c r="B448" s="890" t="s">
        <v>18321</v>
      </c>
      <c r="C448" s="891">
        <v>24</v>
      </c>
      <c r="D448" s="885" t="str">
        <f t="shared" si="30"/>
        <v>sp</v>
      </c>
      <c r="E448" s="885" t="str">
        <f t="shared" si="31"/>
        <v>1</v>
      </c>
      <c r="F448" s="885">
        <f t="shared" si="32"/>
        <v>0.1</v>
      </c>
      <c r="G448" s="885">
        <f t="shared" si="33"/>
        <v>0.1</v>
      </c>
      <c r="H448" s="896" t="s">
        <v>19504</v>
      </c>
      <c r="I448" s="739"/>
      <c r="J448" t="str">
        <f>INDEX(L:L,MATCH(Таблиця91[[#This Row],[Item]],M:M,0),1)</f>
        <v>PLANT PRODUCTS</v>
      </c>
      <c r="K448" s="740"/>
      <c r="L448" t="s">
        <v>19504</v>
      </c>
      <c r="M448" s="1" t="s">
        <v>19543</v>
      </c>
      <c r="N448" s="1"/>
      <c r="O448" s="1">
        <v>0.08</v>
      </c>
      <c r="P448" s="1" t="s">
        <v>19432</v>
      </c>
      <c r="Q448" s="26"/>
      <c r="R448" s="276">
        <f t="shared" si="34"/>
        <v>0</v>
      </c>
    </row>
    <row r="449" spans="1:18" ht="15.75">
      <c r="A449" s="889" t="s">
        <v>19554</v>
      </c>
      <c r="B449" s="890" t="s">
        <v>18496</v>
      </c>
      <c r="C449" s="891">
        <v>25</v>
      </c>
      <c r="D449" s="885" t="str">
        <f t="shared" si="30"/>
        <v>gp</v>
      </c>
      <c r="E449" s="885" t="str">
        <f t="shared" si="31"/>
        <v>2</v>
      </c>
      <c r="F449" s="885">
        <f t="shared" si="32"/>
        <v>1</v>
      </c>
      <c r="G449" s="885">
        <f t="shared" si="33"/>
        <v>2</v>
      </c>
      <c r="H449" s="896" t="s">
        <v>19504</v>
      </c>
      <c r="I449" s="739"/>
      <c r="J449" t="str">
        <f>INDEX(L:L,MATCH(Таблиця91[[#This Row],[Item]],M:M,0),1)</f>
        <v>PLANT PRODUCTS</v>
      </c>
      <c r="K449" s="740"/>
      <c r="L449" t="s">
        <v>19504</v>
      </c>
      <c r="M449" s="1" t="s">
        <v>19544</v>
      </c>
      <c r="N449" s="1"/>
      <c r="O449" s="1">
        <v>0.2</v>
      </c>
      <c r="P449" s="1" t="s">
        <v>19545</v>
      </c>
      <c r="Q449" s="26"/>
      <c r="R449" s="276">
        <f t="shared" si="34"/>
        <v>0</v>
      </c>
    </row>
    <row r="450" spans="1:18" ht="15.75">
      <c r="A450" s="889" t="s">
        <v>19555</v>
      </c>
      <c r="B450" s="890" t="s">
        <v>21850</v>
      </c>
      <c r="C450" s="891" t="s">
        <v>19461</v>
      </c>
      <c r="D450" s="885" t="str">
        <f t="shared" ref="D450:D513" si="35">IF((IFERROR(FIND("gp",B450,1),0)&gt;0),"gp",IF(IFERROR(FIND("sp",B450,1),0)&gt;1,"sp","cp"))</f>
        <v>gp</v>
      </c>
      <c r="E450" s="885" t="str">
        <f t="shared" si="31"/>
        <v>6</v>
      </c>
      <c r="F450" s="885">
        <f t="shared" si="32"/>
        <v>1</v>
      </c>
      <c r="G450" s="885">
        <f t="shared" si="33"/>
        <v>6</v>
      </c>
      <c r="H450" s="896" t="s">
        <v>19504</v>
      </c>
      <c r="I450" s="739"/>
      <c r="J450" t="str">
        <f>INDEX(L:L,MATCH(Таблиця91[[#This Row],[Item]],M:M,0),1)</f>
        <v>PLANT PRODUCTS</v>
      </c>
      <c r="K450" s="740"/>
      <c r="L450" t="s">
        <v>19504</v>
      </c>
      <c r="M450" s="1" t="s">
        <v>19546</v>
      </c>
      <c r="N450" s="1"/>
      <c r="O450" s="1">
        <v>0.1</v>
      </c>
      <c r="P450" s="1" t="s">
        <v>19347</v>
      </c>
      <c r="Q450" s="26"/>
      <c r="R450" s="276">
        <f t="shared" si="34"/>
        <v>0</v>
      </c>
    </row>
    <row r="451" spans="1:18" ht="15.75">
      <c r="A451" s="889" t="s">
        <v>19556</v>
      </c>
      <c r="B451" s="890" t="s">
        <v>22011</v>
      </c>
      <c r="C451" s="891" t="s">
        <v>19358</v>
      </c>
      <c r="D451" s="885" t="str">
        <f t="shared" si="35"/>
        <v>cp</v>
      </c>
      <c r="E451" s="885" t="str">
        <f t="shared" ref="E451:E514" si="36">SUBSTITUTE(B451," "&amp;D451,"",1)</f>
        <v>2</v>
      </c>
      <c r="F451" s="885">
        <f t="shared" ref="F451:F514" si="37">IF(D451="gp",1,IF(D451="sp",0.1,0.01))</f>
        <v>0.01</v>
      </c>
      <c r="G451" s="885">
        <f t="shared" ref="G451:G514" si="38">F451*E451</f>
        <v>0.02</v>
      </c>
      <c r="H451" s="896" t="s">
        <v>19504</v>
      </c>
      <c r="I451" s="739"/>
      <c r="J451" t="str">
        <f>INDEX(L:L,MATCH(Таблиця91[[#This Row],[Item]],M:M,0),1)</f>
        <v>PLANT PRODUCTS</v>
      </c>
      <c r="K451" s="740"/>
      <c r="L451" t="s">
        <v>19504</v>
      </c>
      <c r="M451" s="1" t="s">
        <v>19547</v>
      </c>
      <c r="N451" s="1"/>
      <c r="O451" s="1">
        <v>0.04</v>
      </c>
      <c r="P451" s="1" t="s">
        <v>19427</v>
      </c>
      <c r="Q451" s="26"/>
      <c r="R451" s="276">
        <f t="shared" si="34"/>
        <v>0</v>
      </c>
    </row>
    <row r="452" spans="1:18" ht="15.75">
      <c r="A452" s="889" t="s">
        <v>19557</v>
      </c>
      <c r="B452" s="890" t="s">
        <v>22018</v>
      </c>
      <c r="C452" s="891" t="s">
        <v>19558</v>
      </c>
      <c r="D452" s="885" t="str">
        <f t="shared" si="35"/>
        <v>cp</v>
      </c>
      <c r="E452" s="885" t="str">
        <f t="shared" si="36"/>
        <v>3</v>
      </c>
      <c r="F452" s="885">
        <f t="shared" si="37"/>
        <v>0.01</v>
      </c>
      <c r="G452" s="885">
        <f t="shared" si="38"/>
        <v>0.03</v>
      </c>
      <c r="H452" s="896" t="s">
        <v>19504</v>
      </c>
      <c r="I452" s="739"/>
      <c r="J452" t="str">
        <f>INDEX(L:L,MATCH(Таблиця91[[#This Row],[Item]],M:M,0),1)</f>
        <v>PLANT PRODUCTS</v>
      </c>
      <c r="K452" s="740"/>
      <c r="L452" t="s">
        <v>19504</v>
      </c>
      <c r="M452" s="1" t="s">
        <v>19548</v>
      </c>
      <c r="N452" s="1"/>
      <c r="O452" s="1">
        <v>0.06</v>
      </c>
      <c r="P452" s="1" t="s">
        <v>19549</v>
      </c>
      <c r="Q452" s="26"/>
      <c r="R452" s="276">
        <f t="shared" ref="R452:R515" si="39">Q452*O452</f>
        <v>0</v>
      </c>
    </row>
    <row r="453" spans="1:18" ht="15.75">
      <c r="A453" s="889" t="s">
        <v>19559</v>
      </c>
      <c r="B453" s="890" t="s">
        <v>21836</v>
      </c>
      <c r="C453" s="891" t="s">
        <v>19347</v>
      </c>
      <c r="D453" s="885" t="str">
        <f t="shared" si="35"/>
        <v>sp</v>
      </c>
      <c r="E453" s="885" t="str">
        <f t="shared" si="36"/>
        <v>10</v>
      </c>
      <c r="F453" s="885">
        <f t="shared" si="37"/>
        <v>0.1</v>
      </c>
      <c r="G453" s="885">
        <f t="shared" si="38"/>
        <v>1</v>
      </c>
      <c r="H453" s="896" t="s">
        <v>19504</v>
      </c>
      <c r="I453" s="739"/>
      <c r="J453" t="str">
        <f>INDEX(L:L,MATCH(Таблиця91[[#This Row],[Item]],M:M,0),1)</f>
        <v>PLANT PRODUCTS</v>
      </c>
      <c r="K453" s="740"/>
      <c r="L453" t="s">
        <v>19504</v>
      </c>
      <c r="M453" s="1" t="s">
        <v>19550</v>
      </c>
      <c r="N453" s="1"/>
      <c r="O453" s="1">
        <v>0.05</v>
      </c>
      <c r="P453" s="1" t="s">
        <v>19461</v>
      </c>
      <c r="Q453" s="26"/>
      <c r="R453" s="276">
        <f t="shared" si="39"/>
        <v>0</v>
      </c>
    </row>
    <row r="454" spans="1:18" ht="15.75">
      <c r="A454" s="889" t="s">
        <v>19560</v>
      </c>
      <c r="B454" s="890" t="s">
        <v>22007</v>
      </c>
      <c r="C454" s="891" t="s">
        <v>19427</v>
      </c>
      <c r="D454" s="885" t="str">
        <f t="shared" si="35"/>
        <v>cp</v>
      </c>
      <c r="E454" s="885" t="str">
        <f t="shared" si="36"/>
        <v>4</v>
      </c>
      <c r="F454" s="885">
        <f t="shared" si="37"/>
        <v>0.01</v>
      </c>
      <c r="G454" s="885">
        <f t="shared" si="38"/>
        <v>0.04</v>
      </c>
      <c r="H454" s="896" t="s">
        <v>19504</v>
      </c>
      <c r="I454" s="739"/>
      <c r="J454" t="str">
        <f>INDEX(L:L,MATCH(Таблиця91[[#This Row],[Item]],M:M,0),1)</f>
        <v>PLANT PRODUCTS</v>
      </c>
      <c r="K454" s="740"/>
      <c r="L454" t="s">
        <v>19504</v>
      </c>
      <c r="M454" s="1" t="s">
        <v>19551</v>
      </c>
      <c r="N454" s="1"/>
      <c r="O454" s="1">
        <v>0.03</v>
      </c>
      <c r="P454" s="1">
        <v>12</v>
      </c>
      <c r="Q454" s="26"/>
      <c r="R454" s="276">
        <f t="shared" si="39"/>
        <v>0</v>
      </c>
    </row>
    <row r="455" spans="1:18" ht="15.75">
      <c r="A455" s="885"/>
      <c r="B455" s="885"/>
      <c r="C455" s="885"/>
      <c r="D455" s="885" t="str">
        <f>IF((IFERROR(FIND("gp",I455,1),0)&gt;0),"gp",IF(IFERROR(FIND("sp",I455,1),0)&gt;1,"sp","cp"))</f>
        <v>cp</v>
      </c>
      <c r="E455" s="885" t="str">
        <f>SUBSTITUTE(I455," "&amp;D455,"",1)</f>
        <v/>
      </c>
      <c r="F455" s="885">
        <f t="shared" si="37"/>
        <v>0.01</v>
      </c>
      <c r="G455" s="885" t="e">
        <f t="shared" si="38"/>
        <v>#VALUE!</v>
      </c>
      <c r="H455" s="896" t="s">
        <v>19561</v>
      </c>
      <c r="I455" s="739"/>
      <c r="J455" t="e">
        <f>INDEX(L:L,MATCH(Таблиця91[[#This Row],[Item]],M:M,0),1)</f>
        <v>#N/A</v>
      </c>
      <c r="K455" s="740"/>
      <c r="L455" t="s">
        <v>19504</v>
      </c>
      <c r="M455" s="1" t="s">
        <v>19552</v>
      </c>
      <c r="N455" s="1"/>
      <c r="O455" s="1">
        <v>0.04</v>
      </c>
      <c r="P455" s="1">
        <v>12</v>
      </c>
      <c r="Q455" s="26"/>
      <c r="R455" s="276">
        <f t="shared" si="39"/>
        <v>0</v>
      </c>
    </row>
    <row r="456" spans="1:18" ht="15.75">
      <c r="A456" s="889" t="s">
        <v>19562</v>
      </c>
      <c r="B456" s="890" t="s">
        <v>14380</v>
      </c>
      <c r="C456" s="891" t="s">
        <v>19563</v>
      </c>
      <c r="D456" s="885" t="str">
        <f t="shared" si="35"/>
        <v>gp</v>
      </c>
      <c r="E456" s="885" t="str">
        <f t="shared" si="36"/>
        <v>10</v>
      </c>
      <c r="F456" s="885">
        <f t="shared" si="37"/>
        <v>1</v>
      </c>
      <c r="G456" s="885">
        <f t="shared" si="38"/>
        <v>10</v>
      </c>
      <c r="H456" s="896" t="s">
        <v>19561</v>
      </c>
      <c r="I456" s="739"/>
      <c r="J456" t="str">
        <f>INDEX(L:L,MATCH(Таблиця91[[#This Row],[Item]],M:M,0),1)</f>
        <v>AROMATICS AND SPICES</v>
      </c>
      <c r="K456" s="740"/>
      <c r="L456" t="s">
        <v>19504</v>
      </c>
      <c r="M456" s="1" t="s">
        <v>19553</v>
      </c>
      <c r="N456" s="1"/>
      <c r="O456" s="1">
        <v>0.1</v>
      </c>
      <c r="P456" s="1">
        <v>24</v>
      </c>
      <c r="Q456" s="26"/>
      <c r="R456" s="276">
        <f t="shared" si="39"/>
        <v>0</v>
      </c>
    </row>
    <row r="457" spans="1:18" ht="15.75">
      <c r="A457" s="889" t="s">
        <v>16057</v>
      </c>
      <c r="B457" s="890" t="s">
        <v>18321</v>
      </c>
      <c r="C457" s="891" t="s">
        <v>19347</v>
      </c>
      <c r="D457" s="885" t="str">
        <f t="shared" si="35"/>
        <v>sp</v>
      </c>
      <c r="E457" s="885" t="str">
        <f t="shared" si="36"/>
        <v>1</v>
      </c>
      <c r="F457" s="885">
        <f t="shared" si="37"/>
        <v>0.1</v>
      </c>
      <c r="G457" s="885">
        <f t="shared" si="38"/>
        <v>0.1</v>
      </c>
      <c r="H457" s="896" t="s">
        <v>19561</v>
      </c>
      <c r="I457" s="739"/>
      <c r="J457" t="str">
        <f>INDEX(L:L,MATCH(Таблиця91[[#This Row],[Item]],M:M,0),1)</f>
        <v>AROMATICS AND SPICES</v>
      </c>
      <c r="K457" s="740"/>
      <c r="L457" t="s">
        <v>19504</v>
      </c>
      <c r="M457" s="1" t="s">
        <v>19554</v>
      </c>
      <c r="N457" s="1"/>
      <c r="O457" s="1">
        <v>2</v>
      </c>
      <c r="P457" s="1">
        <v>25</v>
      </c>
      <c r="Q457" s="26"/>
      <c r="R457" s="276">
        <f t="shared" si="39"/>
        <v>0</v>
      </c>
    </row>
    <row r="458" spans="1:18" ht="15.75">
      <c r="A458" s="889" t="s">
        <v>19564</v>
      </c>
      <c r="B458" s="890" t="s">
        <v>21843</v>
      </c>
      <c r="C458" s="891" t="s">
        <v>19545</v>
      </c>
      <c r="D458" s="885" t="str">
        <f t="shared" si="35"/>
        <v>gp</v>
      </c>
      <c r="E458" s="885" t="str">
        <f t="shared" si="36"/>
        <v>7</v>
      </c>
      <c r="F458" s="885">
        <f t="shared" si="37"/>
        <v>1</v>
      </c>
      <c r="G458" s="885">
        <f t="shared" si="38"/>
        <v>7</v>
      </c>
      <c r="H458" s="896" t="s">
        <v>19561</v>
      </c>
      <c r="I458" s="739"/>
      <c r="J458" t="str">
        <f>INDEX(L:L,MATCH(Таблиця91[[#This Row],[Item]],M:M,0),1)</f>
        <v>AROMATICS AND SPICES</v>
      </c>
      <c r="K458" s="740"/>
      <c r="L458" t="s">
        <v>19504</v>
      </c>
      <c r="M458" s="1" t="s">
        <v>19555</v>
      </c>
      <c r="N458" s="1"/>
      <c r="O458" s="1">
        <v>6</v>
      </c>
      <c r="P458" s="1" t="s">
        <v>19461</v>
      </c>
      <c r="Q458" s="26"/>
      <c r="R458" s="276">
        <f t="shared" si="39"/>
        <v>0</v>
      </c>
    </row>
    <row r="459" spans="1:18" ht="15.75">
      <c r="A459" s="889" t="s">
        <v>19565</v>
      </c>
      <c r="B459" s="890" t="s">
        <v>21836</v>
      </c>
      <c r="C459" s="891" t="s">
        <v>19350</v>
      </c>
      <c r="D459" s="885" t="str">
        <f t="shared" si="35"/>
        <v>sp</v>
      </c>
      <c r="E459" s="885" t="str">
        <f t="shared" si="36"/>
        <v>10</v>
      </c>
      <c r="F459" s="885">
        <f t="shared" si="37"/>
        <v>0.1</v>
      </c>
      <c r="G459" s="885">
        <f t="shared" si="38"/>
        <v>1</v>
      </c>
      <c r="H459" s="896" t="s">
        <v>19561</v>
      </c>
      <c r="I459" s="739"/>
      <c r="J459" t="str">
        <f>INDEX(L:L,MATCH(Таблиця91[[#This Row],[Item]],M:M,0),1)</f>
        <v>AROMATICS AND SPICES</v>
      </c>
      <c r="K459" s="740"/>
      <c r="L459" t="s">
        <v>19504</v>
      </c>
      <c r="M459" s="1" t="s">
        <v>19556</v>
      </c>
      <c r="N459" s="1"/>
      <c r="O459" s="1">
        <v>0.02</v>
      </c>
      <c r="P459" s="1" t="s">
        <v>19358</v>
      </c>
      <c r="Q459" s="26"/>
      <c r="R459" s="276">
        <f t="shared" si="39"/>
        <v>0</v>
      </c>
    </row>
    <row r="460" spans="1:18" ht="15.75">
      <c r="A460" s="889" t="s">
        <v>19566</v>
      </c>
      <c r="B460" s="890" t="s">
        <v>21946</v>
      </c>
      <c r="C460" s="891" t="s">
        <v>19350</v>
      </c>
      <c r="D460" s="885" t="str">
        <f t="shared" si="35"/>
        <v>gp</v>
      </c>
      <c r="E460" s="885" t="str">
        <f t="shared" si="36"/>
        <v>3</v>
      </c>
      <c r="F460" s="885">
        <f t="shared" si="37"/>
        <v>1</v>
      </c>
      <c r="G460" s="885">
        <f t="shared" si="38"/>
        <v>3</v>
      </c>
      <c r="H460" s="896" t="s">
        <v>19561</v>
      </c>
      <c r="I460" s="739"/>
      <c r="J460" t="str">
        <f>INDEX(L:L,MATCH(Таблиця91[[#This Row],[Item]],M:M,0),1)</f>
        <v>AROMATICS AND SPICES</v>
      </c>
      <c r="K460" s="740"/>
      <c r="L460" t="s">
        <v>19504</v>
      </c>
      <c r="M460" s="1" t="s">
        <v>19557</v>
      </c>
      <c r="N460" s="1"/>
      <c r="O460" s="1">
        <v>0.03</v>
      </c>
      <c r="P460" s="1" t="s">
        <v>19558</v>
      </c>
      <c r="Q460" s="26"/>
      <c r="R460" s="276">
        <f t="shared" si="39"/>
        <v>0</v>
      </c>
    </row>
    <row r="461" spans="1:18" ht="15.75">
      <c r="A461" s="889" t="s">
        <v>19567</v>
      </c>
      <c r="B461" s="890" t="s">
        <v>21836</v>
      </c>
      <c r="C461" s="891" t="s">
        <v>19358</v>
      </c>
      <c r="D461" s="885" t="str">
        <f t="shared" si="35"/>
        <v>sp</v>
      </c>
      <c r="E461" s="885" t="str">
        <f t="shared" si="36"/>
        <v>10</v>
      </c>
      <c r="F461" s="885">
        <f t="shared" si="37"/>
        <v>0.1</v>
      </c>
      <c r="G461" s="885">
        <f t="shared" si="38"/>
        <v>1</v>
      </c>
      <c r="H461" s="896" t="s">
        <v>19561</v>
      </c>
      <c r="I461" s="739"/>
      <c r="J461" t="str">
        <f>INDEX(L:L,MATCH(Таблиця91[[#This Row],[Item]],M:M,0),1)</f>
        <v>AROMATICS AND SPICES</v>
      </c>
      <c r="K461" s="740"/>
      <c r="L461" t="s">
        <v>19504</v>
      </c>
      <c r="M461" s="1" t="s">
        <v>19559</v>
      </c>
      <c r="N461" s="1"/>
      <c r="O461" s="1">
        <v>1</v>
      </c>
      <c r="P461" s="1" t="s">
        <v>19347</v>
      </c>
      <c r="Q461" s="26"/>
      <c r="R461" s="276">
        <f t="shared" si="39"/>
        <v>0</v>
      </c>
    </row>
    <row r="462" spans="1:18" ht="15.75">
      <c r="A462" s="889" t="s">
        <v>19568</v>
      </c>
      <c r="B462" s="890" t="s">
        <v>21872</v>
      </c>
      <c r="C462" s="891" t="s">
        <v>19350</v>
      </c>
      <c r="D462" s="885" t="str">
        <f t="shared" si="35"/>
        <v>sp</v>
      </c>
      <c r="E462" s="885" t="str">
        <f t="shared" si="36"/>
        <v>8</v>
      </c>
      <c r="F462" s="885">
        <f t="shared" si="37"/>
        <v>0.1</v>
      </c>
      <c r="G462" s="885">
        <f t="shared" si="38"/>
        <v>0.8</v>
      </c>
      <c r="H462" s="896" t="s">
        <v>19561</v>
      </c>
      <c r="I462" s="739"/>
      <c r="J462" t="str">
        <f>INDEX(L:L,MATCH(Таблиця91[[#This Row],[Item]],M:M,0),1)</f>
        <v>AROMATICS AND SPICES</v>
      </c>
      <c r="K462" s="740"/>
      <c r="L462" t="s">
        <v>19504</v>
      </c>
      <c r="M462" s="1" t="s">
        <v>19560</v>
      </c>
      <c r="N462" s="1"/>
      <c r="O462" s="1">
        <v>0.04</v>
      </c>
      <c r="P462" s="1" t="s">
        <v>19427</v>
      </c>
      <c r="Q462" s="26"/>
      <c r="R462" s="276">
        <f t="shared" si="39"/>
        <v>0</v>
      </c>
    </row>
    <row r="463" spans="1:18" ht="15.75">
      <c r="A463" s="889" t="s">
        <v>19569</v>
      </c>
      <c r="B463" s="890" t="s">
        <v>21836</v>
      </c>
      <c r="C463" s="891" t="s">
        <v>19350</v>
      </c>
      <c r="D463" s="885" t="str">
        <f t="shared" si="35"/>
        <v>sp</v>
      </c>
      <c r="E463" s="885" t="str">
        <f t="shared" si="36"/>
        <v>10</v>
      </c>
      <c r="F463" s="885">
        <f t="shared" si="37"/>
        <v>0.1</v>
      </c>
      <c r="G463" s="885">
        <f t="shared" si="38"/>
        <v>1</v>
      </c>
      <c r="H463" s="896" t="s">
        <v>19561</v>
      </c>
      <c r="I463" s="739"/>
      <c r="J463" t="str">
        <f>INDEX(L:L,MATCH(Таблиця91[[#This Row],[Item]],M:M,0),1)</f>
        <v>AROMATICS AND SPICES</v>
      </c>
      <c r="K463" s="740"/>
      <c r="L463" t="s">
        <v>19561</v>
      </c>
      <c r="M463" s="1" t="s">
        <v>19561</v>
      </c>
      <c r="N463" s="1"/>
      <c r="O463" s="1"/>
      <c r="P463" s="1"/>
      <c r="Q463" s="26"/>
      <c r="R463" s="276">
        <f t="shared" si="39"/>
        <v>0</v>
      </c>
    </row>
    <row r="464" spans="1:18" ht="15.75">
      <c r="A464" s="889" t="s">
        <v>3111</v>
      </c>
      <c r="B464" s="890" t="s">
        <v>21907</v>
      </c>
      <c r="C464" s="891" t="s">
        <v>19432</v>
      </c>
      <c r="D464" s="885" t="str">
        <f t="shared" si="35"/>
        <v>sp</v>
      </c>
      <c r="E464" s="885" t="str">
        <f t="shared" si="36"/>
        <v>7</v>
      </c>
      <c r="F464" s="885">
        <f t="shared" si="37"/>
        <v>0.1</v>
      </c>
      <c r="G464" s="885">
        <f t="shared" si="38"/>
        <v>0.70000000000000007</v>
      </c>
      <c r="H464" s="896" t="s">
        <v>19561</v>
      </c>
      <c r="I464" s="739"/>
      <c r="J464" t="str">
        <f>INDEX(L:L,MATCH(Таблиця91[[#This Row],[Item]],M:M,0),1)</f>
        <v>AROMATICS AND SPICES</v>
      </c>
      <c r="K464" s="740"/>
      <c r="L464" t="s">
        <v>19561</v>
      </c>
      <c r="M464" s="1" t="s">
        <v>19562</v>
      </c>
      <c r="N464" s="1"/>
      <c r="O464" s="1">
        <v>10</v>
      </c>
      <c r="P464" s="1" t="s">
        <v>19563</v>
      </c>
      <c r="Q464" s="26"/>
      <c r="R464" s="276">
        <f t="shared" si="39"/>
        <v>0</v>
      </c>
    </row>
    <row r="465" spans="1:18" ht="15.75">
      <c r="A465" s="889" t="s">
        <v>3112</v>
      </c>
      <c r="B465" s="890" t="s">
        <v>14380</v>
      </c>
      <c r="C465" s="891" t="s">
        <v>19361</v>
      </c>
      <c r="D465" s="885" t="str">
        <f t="shared" si="35"/>
        <v>gp</v>
      </c>
      <c r="E465" s="885" t="str">
        <f t="shared" si="36"/>
        <v>10</v>
      </c>
      <c r="F465" s="885">
        <f t="shared" si="37"/>
        <v>1</v>
      </c>
      <c r="G465" s="885">
        <f t="shared" si="38"/>
        <v>10</v>
      </c>
      <c r="H465" s="896" t="s">
        <v>19561</v>
      </c>
      <c r="I465" s="739"/>
      <c r="J465" t="str">
        <f>INDEX(L:L,MATCH(Таблиця91[[#This Row],[Item]],M:M,0),1)</f>
        <v>AROMATICS AND SPICES</v>
      </c>
      <c r="K465" s="740"/>
      <c r="L465" t="s">
        <v>19561</v>
      </c>
      <c r="M465" s="1" t="s">
        <v>16057</v>
      </c>
      <c r="N465" s="1"/>
      <c r="O465" s="1">
        <v>0.1</v>
      </c>
      <c r="P465" s="1" t="s">
        <v>19347</v>
      </c>
      <c r="Q465" s="26"/>
      <c r="R465" s="276">
        <f t="shared" si="39"/>
        <v>0</v>
      </c>
    </row>
    <row r="466" spans="1:18" ht="15.75">
      <c r="A466" s="889" t="s">
        <v>19570</v>
      </c>
      <c r="B466" s="890" t="s">
        <v>18321</v>
      </c>
      <c r="C466" s="891" t="s">
        <v>19350</v>
      </c>
      <c r="D466" s="885" t="str">
        <f t="shared" si="35"/>
        <v>sp</v>
      </c>
      <c r="E466" s="885" t="str">
        <f t="shared" si="36"/>
        <v>1</v>
      </c>
      <c r="F466" s="885">
        <f t="shared" si="37"/>
        <v>0.1</v>
      </c>
      <c r="G466" s="885">
        <f t="shared" si="38"/>
        <v>0.1</v>
      </c>
      <c r="H466" s="896" t="s">
        <v>19561</v>
      </c>
      <c r="I466" s="739"/>
      <c r="J466" t="str">
        <f>INDEX(L:L,MATCH(Таблиця91[[#This Row],[Item]],M:M,0),1)</f>
        <v>AROMATICS AND SPICES</v>
      </c>
      <c r="K466" s="740"/>
      <c r="L466" t="s">
        <v>19561</v>
      </c>
      <c r="M466" s="1" t="s">
        <v>19564</v>
      </c>
      <c r="N466" s="1"/>
      <c r="O466" s="1">
        <v>7</v>
      </c>
      <c r="P466" s="1" t="s">
        <v>19545</v>
      </c>
      <c r="Q466" s="26"/>
      <c r="R466" s="276">
        <f t="shared" si="39"/>
        <v>0</v>
      </c>
    </row>
    <row r="467" spans="1:18" ht="15.75">
      <c r="A467" s="889" t="s">
        <v>19571</v>
      </c>
      <c r="B467" s="890" t="s">
        <v>18496</v>
      </c>
      <c r="C467" s="891" t="s">
        <v>19347</v>
      </c>
      <c r="D467" s="885" t="str">
        <f t="shared" si="35"/>
        <v>gp</v>
      </c>
      <c r="E467" s="885" t="str">
        <f t="shared" si="36"/>
        <v>2</v>
      </c>
      <c r="F467" s="885">
        <f t="shared" si="37"/>
        <v>1</v>
      </c>
      <c r="G467" s="885">
        <f t="shared" si="38"/>
        <v>2</v>
      </c>
      <c r="H467" s="896" t="s">
        <v>19561</v>
      </c>
      <c r="I467" s="739"/>
      <c r="J467" t="str">
        <f>INDEX(L:L,MATCH(Таблиця91[[#This Row],[Item]],M:M,0),1)</f>
        <v>AROMATICS AND SPICES</v>
      </c>
      <c r="K467" s="740"/>
      <c r="L467" t="s">
        <v>19561</v>
      </c>
      <c r="M467" s="1" t="s">
        <v>19565</v>
      </c>
      <c r="N467" s="1"/>
      <c r="O467" s="1">
        <v>1</v>
      </c>
      <c r="P467" s="1" t="s">
        <v>19350</v>
      </c>
      <c r="Q467" s="26"/>
      <c r="R467" s="276">
        <f t="shared" si="39"/>
        <v>0</v>
      </c>
    </row>
    <row r="468" spans="1:18" ht="15.75">
      <c r="A468" s="889" t="s">
        <v>19572</v>
      </c>
      <c r="B468" s="890" t="s">
        <v>14380</v>
      </c>
      <c r="C468" s="891" t="s">
        <v>19361</v>
      </c>
      <c r="D468" s="885" t="str">
        <f t="shared" si="35"/>
        <v>gp</v>
      </c>
      <c r="E468" s="885" t="str">
        <f t="shared" si="36"/>
        <v>10</v>
      </c>
      <c r="F468" s="885">
        <f t="shared" si="37"/>
        <v>1</v>
      </c>
      <c r="G468" s="885">
        <f t="shared" si="38"/>
        <v>10</v>
      </c>
      <c r="H468" s="896" t="s">
        <v>19561</v>
      </c>
      <c r="I468" s="739"/>
      <c r="J468" t="str">
        <f>INDEX(L:L,MATCH(Таблиця91[[#This Row],[Item]],M:M,0),1)</f>
        <v>AROMATICS AND SPICES</v>
      </c>
      <c r="K468" s="740"/>
      <c r="L468" t="s">
        <v>19561</v>
      </c>
      <c r="M468" s="1" t="s">
        <v>19566</v>
      </c>
      <c r="N468" s="1"/>
      <c r="O468" s="1">
        <v>3</v>
      </c>
      <c r="P468" s="1" t="s">
        <v>19350</v>
      </c>
      <c r="Q468" s="26"/>
      <c r="R468" s="276">
        <f t="shared" si="39"/>
        <v>0</v>
      </c>
    </row>
    <row r="469" spans="1:18" ht="15.75">
      <c r="A469" s="889" t="s">
        <v>19573</v>
      </c>
      <c r="B469" s="890" t="s">
        <v>21946</v>
      </c>
      <c r="C469" s="891" t="s">
        <v>19358</v>
      </c>
      <c r="D469" s="885" t="str">
        <f t="shared" si="35"/>
        <v>gp</v>
      </c>
      <c r="E469" s="885" t="str">
        <f t="shared" si="36"/>
        <v>3</v>
      </c>
      <c r="F469" s="885">
        <f t="shared" si="37"/>
        <v>1</v>
      </c>
      <c r="G469" s="885">
        <f t="shared" si="38"/>
        <v>3</v>
      </c>
      <c r="H469" s="896" t="s">
        <v>19561</v>
      </c>
      <c r="I469" s="739"/>
      <c r="J469" t="str">
        <f>INDEX(L:L,MATCH(Таблиця91[[#This Row],[Item]],M:M,0),1)</f>
        <v>AROMATICS AND SPICES</v>
      </c>
      <c r="K469" s="740"/>
      <c r="L469" t="s">
        <v>19561</v>
      </c>
      <c r="M469" s="1" t="s">
        <v>19567</v>
      </c>
      <c r="N469" s="1"/>
      <c r="O469" s="1">
        <v>1</v>
      </c>
      <c r="P469" s="1" t="s">
        <v>19358</v>
      </c>
      <c r="Q469" s="26"/>
      <c r="R469" s="276">
        <f t="shared" si="39"/>
        <v>0</v>
      </c>
    </row>
    <row r="470" spans="1:18" ht="15.75">
      <c r="A470" s="889" t="s">
        <v>19574</v>
      </c>
      <c r="B470" s="890" t="s">
        <v>21946</v>
      </c>
      <c r="C470" s="891" t="s">
        <v>19358</v>
      </c>
      <c r="D470" s="885" t="str">
        <f t="shared" si="35"/>
        <v>gp</v>
      </c>
      <c r="E470" s="885" t="str">
        <f t="shared" si="36"/>
        <v>3</v>
      </c>
      <c r="F470" s="885">
        <f t="shared" si="37"/>
        <v>1</v>
      </c>
      <c r="G470" s="885">
        <f t="shared" si="38"/>
        <v>3</v>
      </c>
      <c r="H470" s="896" t="s">
        <v>19561</v>
      </c>
      <c r="I470" s="739"/>
      <c r="J470" t="str">
        <f>INDEX(L:L,MATCH(Таблиця91[[#This Row],[Item]],M:M,0),1)</f>
        <v>AROMATICS AND SPICES</v>
      </c>
      <c r="K470" s="740"/>
      <c r="L470" t="s">
        <v>19561</v>
      </c>
      <c r="M470" s="1" t="s">
        <v>19568</v>
      </c>
      <c r="N470" s="1"/>
      <c r="O470" s="1">
        <v>0.8</v>
      </c>
      <c r="P470" s="1" t="s">
        <v>19350</v>
      </c>
      <c r="Q470" s="26"/>
      <c r="R470" s="276">
        <f t="shared" si="39"/>
        <v>0</v>
      </c>
    </row>
    <row r="471" spans="1:18" ht="15.75">
      <c r="A471" s="889" t="s">
        <v>19575</v>
      </c>
      <c r="B471" s="890" t="s">
        <v>21836</v>
      </c>
      <c r="C471" s="891" t="s">
        <v>19576</v>
      </c>
      <c r="D471" s="885" t="str">
        <f t="shared" si="35"/>
        <v>sp</v>
      </c>
      <c r="E471" s="885" t="str">
        <f t="shared" si="36"/>
        <v>10</v>
      </c>
      <c r="F471" s="885">
        <f t="shared" si="37"/>
        <v>0.1</v>
      </c>
      <c r="G471" s="885">
        <f t="shared" si="38"/>
        <v>1</v>
      </c>
      <c r="H471" s="896" t="s">
        <v>19561</v>
      </c>
      <c r="I471" s="739"/>
      <c r="J471" t="str">
        <f>INDEX(L:L,MATCH(Таблиця91[[#This Row],[Item]],M:M,0),1)</f>
        <v>AROMATICS AND SPICES</v>
      </c>
      <c r="K471" s="740"/>
      <c r="L471" t="s">
        <v>19561</v>
      </c>
      <c r="M471" s="1" t="s">
        <v>19569</v>
      </c>
      <c r="N471" s="1"/>
      <c r="O471" s="1">
        <v>1</v>
      </c>
      <c r="P471" s="1" t="s">
        <v>19350</v>
      </c>
      <c r="Q471" s="26"/>
      <c r="R471" s="276">
        <f t="shared" si="39"/>
        <v>0</v>
      </c>
    </row>
    <row r="472" spans="1:18" ht="15.75">
      <c r="A472" s="889" t="s">
        <v>19577</v>
      </c>
      <c r="B472" s="890" t="s">
        <v>21836</v>
      </c>
      <c r="C472" s="891" t="s">
        <v>19578</v>
      </c>
      <c r="D472" s="885" t="str">
        <f t="shared" si="35"/>
        <v>sp</v>
      </c>
      <c r="E472" s="885" t="str">
        <f t="shared" si="36"/>
        <v>10</v>
      </c>
      <c r="F472" s="885">
        <f t="shared" si="37"/>
        <v>0.1</v>
      </c>
      <c r="G472" s="885">
        <f t="shared" si="38"/>
        <v>1</v>
      </c>
      <c r="H472" s="896" t="s">
        <v>19561</v>
      </c>
      <c r="I472" s="739"/>
      <c r="J472" t="str">
        <f>INDEX(L:L,MATCH(Таблиця91[[#This Row],[Item]],M:M,0),1)</f>
        <v>AROMATICS AND SPICES</v>
      </c>
      <c r="K472" s="740"/>
      <c r="L472" t="s">
        <v>19561</v>
      </c>
      <c r="M472" s="1" t="s">
        <v>3111</v>
      </c>
      <c r="N472" s="1"/>
      <c r="O472" s="1">
        <v>0.7</v>
      </c>
      <c r="P472" s="1" t="s">
        <v>19432</v>
      </c>
      <c r="Q472" s="26"/>
      <c r="R472" s="276">
        <f t="shared" si="39"/>
        <v>0</v>
      </c>
    </row>
    <row r="473" spans="1:18" ht="15.75">
      <c r="A473" s="889" t="s">
        <v>19579</v>
      </c>
      <c r="B473" s="890" t="s">
        <v>21846</v>
      </c>
      <c r="C473" s="891" t="s">
        <v>19358</v>
      </c>
      <c r="D473" s="885" t="str">
        <f t="shared" si="35"/>
        <v>gp</v>
      </c>
      <c r="E473" s="885" t="str">
        <f t="shared" si="36"/>
        <v>4</v>
      </c>
      <c r="F473" s="885">
        <f t="shared" si="37"/>
        <v>1</v>
      </c>
      <c r="G473" s="885">
        <f t="shared" si="38"/>
        <v>4</v>
      </c>
      <c r="H473" s="896" t="s">
        <v>19561</v>
      </c>
      <c r="I473" s="739"/>
      <c r="J473" t="str">
        <f>INDEX(L:L,MATCH(Таблиця91[[#This Row],[Item]],M:M,0),1)</f>
        <v>AROMATICS AND SPICES</v>
      </c>
      <c r="K473" s="740"/>
      <c r="L473" t="s">
        <v>19561</v>
      </c>
      <c r="M473" s="1" t="s">
        <v>3112</v>
      </c>
      <c r="N473" s="1"/>
      <c r="O473" s="1">
        <v>10</v>
      </c>
      <c r="P473" s="1" t="s">
        <v>19361</v>
      </c>
      <c r="Q473" s="26"/>
      <c r="R473" s="276">
        <f t="shared" si="39"/>
        <v>0</v>
      </c>
    </row>
    <row r="474" spans="1:18" ht="15.75">
      <c r="A474" s="889" t="s">
        <v>19580</v>
      </c>
      <c r="B474" s="890" t="s">
        <v>14380</v>
      </c>
      <c r="C474" s="891" t="s">
        <v>19361</v>
      </c>
      <c r="D474" s="885" t="str">
        <f t="shared" si="35"/>
        <v>gp</v>
      </c>
      <c r="E474" s="885" t="str">
        <f t="shared" si="36"/>
        <v>10</v>
      </c>
      <c r="F474" s="885">
        <f t="shared" si="37"/>
        <v>1</v>
      </c>
      <c r="G474" s="885">
        <f t="shared" si="38"/>
        <v>10</v>
      </c>
      <c r="H474" s="896" t="s">
        <v>19561</v>
      </c>
      <c r="I474" s="739"/>
      <c r="J474" t="str">
        <f>INDEX(L:L,MATCH(Таблиця91[[#This Row],[Item]],M:M,0),1)</f>
        <v>AROMATICS AND SPICES</v>
      </c>
      <c r="K474" s="740"/>
      <c r="L474" t="s">
        <v>19561</v>
      </c>
      <c r="M474" s="1" t="s">
        <v>19570</v>
      </c>
      <c r="N474" s="1"/>
      <c r="O474" s="1">
        <v>0.1</v>
      </c>
      <c r="P474" s="1" t="s">
        <v>19350</v>
      </c>
      <c r="Q474" s="26"/>
      <c r="R474" s="276">
        <f t="shared" si="39"/>
        <v>0</v>
      </c>
    </row>
    <row r="475" spans="1:18" ht="15.75">
      <c r="A475" s="889" t="s">
        <v>19581</v>
      </c>
      <c r="B475" s="890" t="s">
        <v>21946</v>
      </c>
      <c r="C475" s="891" t="s">
        <v>19361</v>
      </c>
      <c r="D475" s="885" t="str">
        <f t="shared" si="35"/>
        <v>gp</v>
      </c>
      <c r="E475" s="885" t="str">
        <f t="shared" si="36"/>
        <v>3</v>
      </c>
      <c r="F475" s="885">
        <f t="shared" si="37"/>
        <v>1</v>
      </c>
      <c r="G475" s="885">
        <f t="shared" si="38"/>
        <v>3</v>
      </c>
      <c r="H475" s="896" t="s">
        <v>19561</v>
      </c>
      <c r="I475" s="739"/>
      <c r="J475" t="str">
        <f>INDEX(L:L,MATCH(Таблиця91[[#This Row],[Item]],M:M,0),1)</f>
        <v>AROMATICS AND SPICES</v>
      </c>
      <c r="K475" s="740"/>
      <c r="L475" t="s">
        <v>19561</v>
      </c>
      <c r="M475" s="1" t="s">
        <v>19571</v>
      </c>
      <c r="N475" s="1"/>
      <c r="O475" s="1">
        <v>2</v>
      </c>
      <c r="P475" s="1" t="s">
        <v>19347</v>
      </c>
      <c r="Q475" s="26"/>
      <c r="R475" s="276">
        <f t="shared" si="39"/>
        <v>0</v>
      </c>
    </row>
    <row r="476" spans="1:18" ht="15.75">
      <c r="A476" s="889" t="s">
        <v>19582</v>
      </c>
      <c r="B476" s="890" t="s">
        <v>21946</v>
      </c>
      <c r="C476" s="891" t="s">
        <v>19578</v>
      </c>
      <c r="D476" s="885" t="str">
        <f t="shared" si="35"/>
        <v>gp</v>
      </c>
      <c r="E476" s="885" t="str">
        <f t="shared" si="36"/>
        <v>3</v>
      </c>
      <c r="F476" s="885">
        <f t="shared" si="37"/>
        <v>1</v>
      </c>
      <c r="G476" s="885">
        <f t="shared" si="38"/>
        <v>3</v>
      </c>
      <c r="H476" s="896" t="s">
        <v>19561</v>
      </c>
      <c r="I476" s="739"/>
      <c r="J476" t="str">
        <f>INDEX(L:L,MATCH(Таблиця91[[#This Row],[Item]],M:M,0),1)</f>
        <v>AROMATICS AND SPICES</v>
      </c>
      <c r="K476" s="740"/>
      <c r="L476" t="s">
        <v>19561</v>
      </c>
      <c r="M476" s="1" t="s">
        <v>19572</v>
      </c>
      <c r="N476" s="1"/>
      <c r="O476" s="1">
        <v>10</v>
      </c>
      <c r="P476" s="1" t="s">
        <v>19361</v>
      </c>
      <c r="Q476" s="26"/>
      <c r="R476" s="276">
        <f t="shared" si="39"/>
        <v>0</v>
      </c>
    </row>
    <row r="477" spans="1:18" ht="15.75">
      <c r="A477" s="889" t="s">
        <v>19583</v>
      </c>
      <c r="B477" s="890" t="s">
        <v>18321</v>
      </c>
      <c r="C477" s="891" t="s">
        <v>19358</v>
      </c>
      <c r="D477" s="885" t="str">
        <f t="shared" si="35"/>
        <v>sp</v>
      </c>
      <c r="E477" s="885" t="str">
        <f t="shared" si="36"/>
        <v>1</v>
      </c>
      <c r="F477" s="885">
        <f t="shared" si="37"/>
        <v>0.1</v>
      </c>
      <c r="G477" s="885">
        <f t="shared" si="38"/>
        <v>0.1</v>
      </c>
      <c r="H477" s="896" t="s">
        <v>19561</v>
      </c>
      <c r="I477" s="739"/>
      <c r="J477" t="str">
        <f>INDEX(L:L,MATCH(Таблиця91[[#This Row],[Item]],M:M,0),1)</f>
        <v>AROMATICS AND SPICES</v>
      </c>
      <c r="K477" s="740"/>
      <c r="L477" t="s">
        <v>19561</v>
      </c>
      <c r="M477" s="1" t="s">
        <v>19573</v>
      </c>
      <c r="N477" s="1"/>
      <c r="O477" s="1">
        <v>3</v>
      </c>
      <c r="P477" s="1" t="s">
        <v>19358</v>
      </c>
      <c r="Q477" s="26"/>
      <c r="R477" s="276">
        <f t="shared" si="39"/>
        <v>0</v>
      </c>
    </row>
    <row r="478" spans="1:18" ht="15.75">
      <c r="A478" s="889" t="s">
        <v>19584</v>
      </c>
      <c r="B478" s="890" t="s">
        <v>21836</v>
      </c>
      <c r="C478" s="891" t="s">
        <v>19361</v>
      </c>
      <c r="D478" s="885" t="str">
        <f t="shared" si="35"/>
        <v>sp</v>
      </c>
      <c r="E478" s="885" t="str">
        <f t="shared" si="36"/>
        <v>10</v>
      </c>
      <c r="F478" s="885">
        <f t="shared" si="37"/>
        <v>0.1</v>
      </c>
      <c r="G478" s="885">
        <f t="shared" si="38"/>
        <v>1</v>
      </c>
      <c r="H478" s="896" t="s">
        <v>19561</v>
      </c>
      <c r="I478" s="739"/>
      <c r="J478" t="str">
        <f>INDEX(L:L,MATCH(Таблиця91[[#This Row],[Item]],M:M,0),1)</f>
        <v>AROMATICS AND SPICES</v>
      </c>
      <c r="K478" s="740"/>
      <c r="L478" t="s">
        <v>19561</v>
      </c>
      <c r="M478" s="1" t="s">
        <v>19574</v>
      </c>
      <c r="N478" s="1"/>
      <c r="O478" s="1">
        <v>3</v>
      </c>
      <c r="P478" s="1" t="s">
        <v>19358</v>
      </c>
      <c r="Q478" s="26"/>
      <c r="R478" s="276">
        <f t="shared" si="39"/>
        <v>0</v>
      </c>
    </row>
    <row r="479" spans="1:18" ht="15.75">
      <c r="A479" s="889" t="s">
        <v>19585</v>
      </c>
      <c r="B479" s="890" t="s">
        <v>21836</v>
      </c>
      <c r="C479" s="891" t="s">
        <v>19347</v>
      </c>
      <c r="D479" s="885" t="str">
        <f t="shared" si="35"/>
        <v>sp</v>
      </c>
      <c r="E479" s="885" t="str">
        <f t="shared" si="36"/>
        <v>10</v>
      </c>
      <c r="F479" s="885">
        <f t="shared" si="37"/>
        <v>0.1</v>
      </c>
      <c r="G479" s="885">
        <f t="shared" si="38"/>
        <v>1</v>
      </c>
      <c r="H479" s="896" t="s">
        <v>19561</v>
      </c>
      <c r="I479" s="739"/>
      <c r="J479" t="str">
        <f>INDEX(L:L,MATCH(Таблиця91[[#This Row],[Item]],M:M,0),1)</f>
        <v>AROMATICS AND SPICES</v>
      </c>
      <c r="K479" s="740"/>
      <c r="L479" t="s">
        <v>19561</v>
      </c>
      <c r="M479" s="1" t="s">
        <v>19575</v>
      </c>
      <c r="N479" s="1"/>
      <c r="O479" s="1">
        <v>1</v>
      </c>
      <c r="P479" s="1" t="s">
        <v>19576</v>
      </c>
      <c r="Q479" s="26"/>
      <c r="R479" s="276">
        <f t="shared" si="39"/>
        <v>0</v>
      </c>
    </row>
    <row r="480" spans="1:18" ht="15.75">
      <c r="A480" s="889" t="s">
        <v>19586</v>
      </c>
      <c r="B480" s="890" t="s">
        <v>14081</v>
      </c>
      <c r="C480" s="891" t="s">
        <v>19587</v>
      </c>
      <c r="D480" s="885" t="str">
        <f t="shared" si="35"/>
        <v>gp</v>
      </c>
      <c r="E480" s="885" t="str">
        <f t="shared" si="36"/>
        <v>5</v>
      </c>
      <c r="F480" s="885">
        <f t="shared" si="37"/>
        <v>1</v>
      </c>
      <c r="G480" s="885">
        <f t="shared" si="38"/>
        <v>5</v>
      </c>
      <c r="H480" s="896" t="s">
        <v>19561</v>
      </c>
      <c r="I480" s="739"/>
      <c r="J480" t="str">
        <f>INDEX(L:L,MATCH(Таблиця91[[#This Row],[Item]],M:M,0),1)</f>
        <v>AROMATICS AND SPICES</v>
      </c>
      <c r="K480" s="740"/>
      <c r="L480" t="s">
        <v>19561</v>
      </c>
      <c r="M480" s="1" t="s">
        <v>19577</v>
      </c>
      <c r="N480" s="1"/>
      <c r="O480" s="1">
        <v>1</v>
      </c>
      <c r="P480" s="1" t="s">
        <v>19578</v>
      </c>
      <c r="Q480" s="26"/>
      <c r="R480" s="276">
        <f t="shared" si="39"/>
        <v>0</v>
      </c>
    </row>
    <row r="481" spans="1:18" ht="15.75">
      <c r="A481" s="889" t="s">
        <v>19588</v>
      </c>
      <c r="B481" s="890" t="s">
        <v>21946</v>
      </c>
      <c r="C481" s="891" t="s">
        <v>19358</v>
      </c>
      <c r="D481" s="885" t="str">
        <f t="shared" si="35"/>
        <v>gp</v>
      </c>
      <c r="E481" s="885" t="str">
        <f t="shared" si="36"/>
        <v>3</v>
      </c>
      <c r="F481" s="885">
        <f t="shared" si="37"/>
        <v>1</v>
      </c>
      <c r="G481" s="885">
        <f t="shared" si="38"/>
        <v>3</v>
      </c>
      <c r="H481" s="896" t="s">
        <v>19561</v>
      </c>
      <c r="I481" s="739"/>
      <c r="J481" t="str">
        <f>INDEX(L:L,MATCH(Таблиця91[[#This Row],[Item]],M:M,0),1)</f>
        <v>AROMATICS AND SPICES</v>
      </c>
      <c r="K481" s="740"/>
      <c r="L481" t="s">
        <v>19561</v>
      </c>
      <c r="M481" s="1" t="s">
        <v>19579</v>
      </c>
      <c r="N481" s="1"/>
      <c r="O481" s="1">
        <v>4</v>
      </c>
      <c r="P481" s="1" t="s">
        <v>19358</v>
      </c>
      <c r="Q481" s="26"/>
      <c r="R481" s="276">
        <f t="shared" si="39"/>
        <v>0</v>
      </c>
    </row>
    <row r="482" spans="1:18" ht="15.75">
      <c r="A482" s="889" t="s">
        <v>19589</v>
      </c>
      <c r="B482" s="890" t="s">
        <v>21850</v>
      </c>
      <c r="C482" s="891" t="s">
        <v>19590</v>
      </c>
      <c r="D482" s="885" t="str">
        <f t="shared" si="35"/>
        <v>gp</v>
      </c>
      <c r="E482" s="885" t="str">
        <f t="shared" si="36"/>
        <v>6</v>
      </c>
      <c r="F482" s="885">
        <f t="shared" si="37"/>
        <v>1</v>
      </c>
      <c r="G482" s="885">
        <f t="shared" si="38"/>
        <v>6</v>
      </c>
      <c r="H482" s="896" t="s">
        <v>19561</v>
      </c>
      <c r="I482" s="739"/>
      <c r="J482" t="str">
        <f>INDEX(L:L,MATCH(Таблиця91[[#This Row],[Item]],M:M,0),1)</f>
        <v>AROMATICS AND SPICES</v>
      </c>
      <c r="K482" s="740"/>
      <c r="L482" t="s">
        <v>19561</v>
      </c>
      <c r="M482" s="1" t="s">
        <v>19580</v>
      </c>
      <c r="N482" s="1"/>
      <c r="O482" s="1">
        <v>10</v>
      </c>
      <c r="P482" s="1" t="s">
        <v>19361</v>
      </c>
      <c r="Q482" s="26"/>
      <c r="R482" s="276">
        <f t="shared" si="39"/>
        <v>0</v>
      </c>
    </row>
    <row r="483" spans="1:18" ht="15.75">
      <c r="A483" s="892" t="s">
        <v>19591</v>
      </c>
      <c r="B483" s="893" t="s">
        <v>21836</v>
      </c>
      <c r="C483" s="894" t="s">
        <v>19350</v>
      </c>
      <c r="D483" s="885" t="str">
        <f t="shared" si="35"/>
        <v>sp</v>
      </c>
      <c r="E483" s="885" t="str">
        <f t="shared" si="36"/>
        <v>10</v>
      </c>
      <c r="F483" s="885">
        <f t="shared" si="37"/>
        <v>0.1</v>
      </c>
      <c r="G483" s="885">
        <f t="shared" si="38"/>
        <v>1</v>
      </c>
      <c r="H483" s="896" t="s">
        <v>19561</v>
      </c>
      <c r="I483" s="739"/>
      <c r="J483" t="str">
        <f>INDEX(L:L,MATCH(Таблиця91[[#This Row],[Item]],M:M,0),1)</f>
        <v>AROMATICS AND SPICES</v>
      </c>
      <c r="K483" s="740"/>
      <c r="L483" t="s">
        <v>19561</v>
      </c>
      <c r="M483" s="1" t="s">
        <v>19581</v>
      </c>
      <c r="N483" s="1"/>
      <c r="O483" s="1">
        <v>3</v>
      </c>
      <c r="P483" s="1" t="s">
        <v>19361</v>
      </c>
      <c r="Q483" s="26"/>
      <c r="R483" s="276">
        <f t="shared" si="39"/>
        <v>0</v>
      </c>
    </row>
    <row r="484" spans="1:18" ht="15.75">
      <c r="A484" s="886" t="s">
        <v>19595</v>
      </c>
      <c r="B484" s="887" t="s">
        <v>14380</v>
      </c>
      <c r="C484" s="888" t="s">
        <v>29296</v>
      </c>
      <c r="D484" s="885" t="str">
        <f t="shared" si="35"/>
        <v>gp</v>
      </c>
      <c r="E484" s="885" t="str">
        <f t="shared" si="36"/>
        <v>10</v>
      </c>
      <c r="F484" s="885">
        <f t="shared" si="37"/>
        <v>1</v>
      </c>
      <c r="G484" s="885">
        <f t="shared" si="38"/>
        <v>10</v>
      </c>
      <c r="H484" s="896" t="s">
        <v>19561</v>
      </c>
      <c r="I484" s="739"/>
      <c r="J484" t="str">
        <f>INDEX(L:L,MATCH(Таблиця91[[#This Row],[Item]],M:M,0),1)</f>
        <v>Wizards' Laboratory</v>
      </c>
      <c r="K484" s="740"/>
      <c r="L484" t="s">
        <v>19561</v>
      </c>
      <c r="M484" s="1" t="s">
        <v>19582</v>
      </c>
      <c r="N484" s="1"/>
      <c r="O484" s="1">
        <v>3</v>
      </c>
      <c r="P484" s="1" t="s">
        <v>19578</v>
      </c>
      <c r="Q484" s="26"/>
      <c r="R484" s="276">
        <f t="shared" si="39"/>
        <v>0</v>
      </c>
    </row>
    <row r="485" spans="1:18" ht="15.75">
      <c r="A485" s="889" t="s">
        <v>19596</v>
      </c>
      <c r="B485" s="890" t="s">
        <v>21846</v>
      </c>
      <c r="C485" s="891" t="s">
        <v>29296</v>
      </c>
      <c r="D485" s="885" t="str">
        <f t="shared" si="35"/>
        <v>gp</v>
      </c>
      <c r="E485" s="885" t="str">
        <f t="shared" si="36"/>
        <v>4</v>
      </c>
      <c r="F485" s="885">
        <f t="shared" si="37"/>
        <v>1</v>
      </c>
      <c r="G485" s="885">
        <f t="shared" si="38"/>
        <v>4</v>
      </c>
      <c r="H485" s="896" t="s">
        <v>19561</v>
      </c>
      <c r="I485" s="739"/>
      <c r="J485" t="str">
        <f>INDEX(L:L,MATCH(Таблиця91[[#This Row],[Item]],M:M,0),1)</f>
        <v>Wizards' Laboratory</v>
      </c>
      <c r="K485" s="740"/>
      <c r="L485" t="s">
        <v>19561</v>
      </c>
      <c r="M485" s="1" t="s">
        <v>19583</v>
      </c>
      <c r="N485" s="1"/>
      <c r="O485" s="1">
        <v>0.1</v>
      </c>
      <c r="P485" s="1" t="s">
        <v>19358</v>
      </c>
      <c r="Q485" s="26"/>
      <c r="R485" s="276">
        <f t="shared" si="39"/>
        <v>0</v>
      </c>
    </row>
    <row r="486" spans="1:18" ht="15.75">
      <c r="A486" s="889" t="s">
        <v>19597</v>
      </c>
      <c r="B486" s="890" t="s">
        <v>14380</v>
      </c>
      <c r="C486" s="891" t="s">
        <v>29296</v>
      </c>
      <c r="D486" s="885" t="str">
        <f t="shared" si="35"/>
        <v>gp</v>
      </c>
      <c r="E486" s="885" t="str">
        <f t="shared" si="36"/>
        <v>10</v>
      </c>
      <c r="F486" s="885">
        <f t="shared" si="37"/>
        <v>1</v>
      </c>
      <c r="G486" s="885">
        <f t="shared" si="38"/>
        <v>10</v>
      </c>
      <c r="H486" s="896" t="s">
        <v>19561</v>
      </c>
      <c r="I486" s="739"/>
      <c r="J486" t="str">
        <f>INDEX(L:L,MATCH(Таблиця91[[#This Row],[Item]],M:M,0),1)</f>
        <v>Wizards' Laboratory</v>
      </c>
      <c r="K486" s="740"/>
      <c r="L486" t="s">
        <v>19561</v>
      </c>
      <c r="M486" s="1" t="s">
        <v>19584</v>
      </c>
      <c r="N486" s="1"/>
      <c r="O486" s="1">
        <v>1</v>
      </c>
      <c r="P486" s="1" t="s">
        <v>19361</v>
      </c>
      <c r="Q486" s="26"/>
      <c r="R486" s="276">
        <f t="shared" si="39"/>
        <v>0</v>
      </c>
    </row>
    <row r="487" spans="1:18" ht="15.75">
      <c r="A487" s="889" t="s">
        <v>19598</v>
      </c>
      <c r="B487" s="890" t="s">
        <v>21972</v>
      </c>
      <c r="C487" s="891" t="s">
        <v>29296</v>
      </c>
      <c r="D487" s="885" t="str">
        <f t="shared" si="35"/>
        <v>gp</v>
      </c>
      <c r="E487" s="885" t="str">
        <f t="shared" si="36"/>
        <v>60</v>
      </c>
      <c r="F487" s="885">
        <f t="shared" si="37"/>
        <v>1</v>
      </c>
      <c r="G487" s="885">
        <f t="shared" si="38"/>
        <v>60</v>
      </c>
      <c r="H487" s="896" t="s">
        <v>19561</v>
      </c>
      <c r="I487" s="739"/>
      <c r="J487" t="str">
        <f>INDEX(L:L,MATCH(Таблиця91[[#This Row],[Item]],M:M,0),1)</f>
        <v>Wizards' Laboratory</v>
      </c>
      <c r="K487" s="740"/>
      <c r="L487" t="s">
        <v>19561</v>
      </c>
      <c r="M487" s="1" t="s">
        <v>19585</v>
      </c>
      <c r="N487" s="1"/>
      <c r="O487" s="1">
        <v>1</v>
      </c>
      <c r="P487" s="1" t="s">
        <v>19347</v>
      </c>
      <c r="Q487" s="26"/>
      <c r="R487" s="276">
        <f t="shared" si="39"/>
        <v>0</v>
      </c>
    </row>
    <row r="488" spans="1:18" ht="15.75">
      <c r="A488" s="889" t="s">
        <v>19599</v>
      </c>
      <c r="B488" s="890" t="s">
        <v>21879</v>
      </c>
      <c r="C488" s="891" t="s">
        <v>29296</v>
      </c>
      <c r="D488" s="885" t="str">
        <f t="shared" si="35"/>
        <v>gp</v>
      </c>
      <c r="E488" s="885" t="str">
        <f t="shared" si="36"/>
        <v>8</v>
      </c>
      <c r="F488" s="885">
        <f t="shared" si="37"/>
        <v>1</v>
      </c>
      <c r="G488" s="885">
        <f t="shared" si="38"/>
        <v>8</v>
      </c>
      <c r="H488" s="896" t="s">
        <v>19561</v>
      </c>
      <c r="I488" s="739"/>
      <c r="J488" t="str">
        <f>INDEX(L:L,MATCH(Таблиця91[[#This Row],[Item]],M:M,0),1)</f>
        <v>Wizards' Laboratory</v>
      </c>
      <c r="K488" s="740"/>
      <c r="L488" t="s">
        <v>19561</v>
      </c>
      <c r="M488" s="1" t="s">
        <v>19586</v>
      </c>
      <c r="N488" s="1"/>
      <c r="O488" s="1">
        <v>5</v>
      </c>
      <c r="P488" s="1" t="s">
        <v>19587</v>
      </c>
      <c r="Q488" s="26"/>
      <c r="R488" s="276">
        <f t="shared" si="39"/>
        <v>0</v>
      </c>
    </row>
    <row r="489" spans="1:18" ht="15.75">
      <c r="A489" s="889" t="s">
        <v>19600</v>
      </c>
      <c r="B489" s="890" t="s">
        <v>21919</v>
      </c>
      <c r="C489" s="891" t="s">
        <v>29296</v>
      </c>
      <c r="D489" s="885" t="str">
        <f t="shared" si="35"/>
        <v>cp</v>
      </c>
      <c r="E489" s="885" t="str">
        <f t="shared" si="36"/>
        <v>9</v>
      </c>
      <c r="F489" s="885">
        <f t="shared" si="37"/>
        <v>0.01</v>
      </c>
      <c r="G489" s="885">
        <f t="shared" si="38"/>
        <v>0.09</v>
      </c>
      <c r="H489" s="896" t="s">
        <v>19561</v>
      </c>
      <c r="I489" s="739"/>
      <c r="J489" t="str">
        <f>INDEX(L:L,MATCH(Таблиця91[[#This Row],[Item]],M:M,0),1)</f>
        <v>Wizards' Laboratory</v>
      </c>
      <c r="K489" s="740"/>
      <c r="L489" t="s">
        <v>19561</v>
      </c>
      <c r="M489" s="1" t="s">
        <v>19588</v>
      </c>
      <c r="N489" s="1"/>
      <c r="O489" s="1">
        <v>3</v>
      </c>
      <c r="P489" s="1" t="s">
        <v>19358</v>
      </c>
      <c r="Q489" s="26"/>
      <c r="R489" s="276">
        <f t="shared" si="39"/>
        <v>0</v>
      </c>
    </row>
    <row r="490" spans="1:18" ht="15.75">
      <c r="A490" s="889" t="s">
        <v>19601</v>
      </c>
      <c r="B490" s="890" t="s">
        <v>18321</v>
      </c>
      <c r="C490" s="891" t="s">
        <v>29296</v>
      </c>
      <c r="D490" s="885" t="str">
        <f t="shared" si="35"/>
        <v>sp</v>
      </c>
      <c r="E490" s="885" t="str">
        <f t="shared" si="36"/>
        <v>1</v>
      </c>
      <c r="F490" s="885">
        <f t="shared" si="37"/>
        <v>0.1</v>
      </c>
      <c r="G490" s="885">
        <f t="shared" si="38"/>
        <v>0.1</v>
      </c>
      <c r="H490" s="896" t="s">
        <v>19561</v>
      </c>
      <c r="I490" s="739"/>
      <c r="J490" t="str">
        <f>INDEX(L:L,MATCH(Таблиця91[[#This Row],[Item]],M:M,0),1)</f>
        <v>Wizards' Laboratory</v>
      </c>
      <c r="K490" s="740"/>
      <c r="L490" t="s">
        <v>19561</v>
      </c>
      <c r="M490" s="1" t="s">
        <v>19589</v>
      </c>
      <c r="N490" s="1"/>
      <c r="O490" s="1">
        <v>6</v>
      </c>
      <c r="P490" s="1" t="s">
        <v>19590</v>
      </c>
      <c r="Q490" s="26"/>
      <c r="R490" s="276">
        <f t="shared" si="39"/>
        <v>0</v>
      </c>
    </row>
    <row r="491" spans="1:18" ht="15.75">
      <c r="A491" s="889" t="s">
        <v>19602</v>
      </c>
      <c r="B491" s="890" t="s">
        <v>22007</v>
      </c>
      <c r="C491" s="891" t="s">
        <v>29296</v>
      </c>
      <c r="D491" s="885" t="str">
        <f t="shared" si="35"/>
        <v>cp</v>
      </c>
      <c r="E491" s="885" t="str">
        <f t="shared" si="36"/>
        <v>4</v>
      </c>
      <c r="F491" s="885">
        <f t="shared" si="37"/>
        <v>0.01</v>
      </c>
      <c r="G491" s="885">
        <f t="shared" si="38"/>
        <v>0.04</v>
      </c>
      <c r="H491" s="896" t="s">
        <v>19561</v>
      </c>
      <c r="I491" s="739"/>
      <c r="J491" t="str">
        <f>INDEX(L:L,MATCH(Таблиця91[[#This Row],[Item]],M:M,0),1)</f>
        <v>Wizards' Laboratory</v>
      </c>
      <c r="K491" s="740"/>
      <c r="L491" t="s">
        <v>19561</v>
      </c>
      <c r="M491" s="1" t="s">
        <v>19591</v>
      </c>
      <c r="N491" s="1"/>
      <c r="O491" s="1">
        <v>1</v>
      </c>
      <c r="P491" s="1" t="s">
        <v>19350</v>
      </c>
      <c r="Q491" s="26"/>
      <c r="R491" s="276">
        <f t="shared" si="39"/>
        <v>0</v>
      </c>
    </row>
    <row r="492" spans="1:18" ht="15.75">
      <c r="A492" s="889" t="s">
        <v>19603</v>
      </c>
      <c r="B492" s="890" t="s">
        <v>22009</v>
      </c>
      <c r="C492" s="891" t="s">
        <v>29296</v>
      </c>
      <c r="D492" s="885" t="str">
        <f t="shared" si="35"/>
        <v>cp</v>
      </c>
      <c r="E492" s="885" t="str">
        <f t="shared" si="36"/>
        <v>7</v>
      </c>
      <c r="F492" s="885">
        <f t="shared" si="37"/>
        <v>0.01</v>
      </c>
      <c r="G492" s="885">
        <f t="shared" si="38"/>
        <v>7.0000000000000007E-2</v>
      </c>
      <c r="H492" s="896" t="s">
        <v>19561</v>
      </c>
      <c r="I492" s="739"/>
      <c r="J492" t="str">
        <f>INDEX(L:L,MATCH(Таблиця91[[#This Row],[Item]],M:M,0),1)</f>
        <v>Wizards' Laboratory</v>
      </c>
      <c r="K492" s="740"/>
      <c r="L492" t="s">
        <v>19561</v>
      </c>
      <c r="M492" s="1" t="s">
        <v>19592</v>
      </c>
      <c r="N492" s="1"/>
      <c r="O492" s="1"/>
      <c r="P492" s="1"/>
      <c r="Q492" s="26"/>
      <c r="R492" s="276">
        <f t="shared" si="39"/>
        <v>0</v>
      </c>
    </row>
    <row r="493" spans="1:18" ht="15.75">
      <c r="A493" s="889" t="s">
        <v>19604</v>
      </c>
      <c r="B493" s="890" t="s">
        <v>22011</v>
      </c>
      <c r="C493" s="891" t="s">
        <v>29296</v>
      </c>
      <c r="D493" s="885" t="str">
        <f t="shared" si="35"/>
        <v>cp</v>
      </c>
      <c r="E493" s="885" t="str">
        <f t="shared" si="36"/>
        <v>2</v>
      </c>
      <c r="F493" s="885">
        <f t="shared" si="37"/>
        <v>0.01</v>
      </c>
      <c r="G493" s="885">
        <f t="shared" si="38"/>
        <v>0.02</v>
      </c>
      <c r="H493" s="896" t="s">
        <v>19561</v>
      </c>
      <c r="I493" s="739"/>
      <c r="J493" t="str">
        <f>INDEX(L:L,MATCH(Таблиця91[[#This Row],[Item]],M:M,0),1)</f>
        <v>Wizards' Laboratory</v>
      </c>
      <c r="K493" s="740"/>
      <c r="L493" t="s">
        <v>19561</v>
      </c>
      <c r="M493" s="1" t="s">
        <v>18796</v>
      </c>
      <c r="N493" s="1"/>
      <c r="O493" s="1"/>
      <c r="P493" s="1"/>
      <c r="Q493" s="26"/>
      <c r="R493" s="276">
        <f t="shared" si="39"/>
        <v>0</v>
      </c>
    </row>
    <row r="494" spans="1:18" ht="15.75">
      <c r="A494" s="889" t="s">
        <v>19605</v>
      </c>
      <c r="B494" s="890" t="s">
        <v>22013</v>
      </c>
      <c r="C494" s="891" t="s">
        <v>29296</v>
      </c>
      <c r="D494" s="885" t="str">
        <f t="shared" si="35"/>
        <v>sp</v>
      </c>
      <c r="E494" s="885" t="str">
        <f t="shared" si="36"/>
        <v>1.6</v>
      </c>
      <c r="F494" s="885">
        <f t="shared" si="37"/>
        <v>0.1</v>
      </c>
      <c r="G494" s="885">
        <f t="shared" si="38"/>
        <v>4361.7</v>
      </c>
      <c r="H494" s="896" t="s">
        <v>19561</v>
      </c>
      <c r="I494" s="739"/>
      <c r="J494" t="str">
        <f>INDEX(L:L,MATCH(Таблиця91[[#This Row],[Item]],M:M,0),1)</f>
        <v>Wizards' Laboratory</v>
      </c>
      <c r="K494" s="740"/>
      <c r="L494" t="s">
        <v>19561</v>
      </c>
      <c r="M494" s="1" t="s">
        <v>19593</v>
      </c>
      <c r="N494" s="1"/>
      <c r="O494" s="1"/>
      <c r="P494" s="1"/>
      <c r="Q494" s="26"/>
      <c r="R494" s="276">
        <f t="shared" si="39"/>
        <v>0</v>
      </c>
    </row>
    <row r="495" spans="1:18" ht="15.75">
      <c r="A495" s="889" t="s">
        <v>19606</v>
      </c>
      <c r="B495" s="890" t="s">
        <v>18451</v>
      </c>
      <c r="C495" s="891" t="s">
        <v>29296</v>
      </c>
      <c r="D495" s="885" t="str">
        <f t="shared" si="35"/>
        <v>sp</v>
      </c>
      <c r="E495" s="885" t="str">
        <f t="shared" si="36"/>
        <v>2</v>
      </c>
      <c r="F495" s="885">
        <f t="shared" si="37"/>
        <v>0.1</v>
      </c>
      <c r="G495" s="885">
        <f t="shared" si="38"/>
        <v>0.2</v>
      </c>
      <c r="H495" s="896" t="s">
        <v>19561</v>
      </c>
      <c r="I495" s="739"/>
      <c r="J495" t="str">
        <f>INDEX(L:L,MATCH(Таблиця91[[#This Row],[Item]],M:M,0),1)</f>
        <v>Wizards' Laboratory</v>
      </c>
      <c r="K495" s="740"/>
      <c r="L495" t="s">
        <v>18208</v>
      </c>
      <c r="M495" s="1" t="s">
        <v>18208</v>
      </c>
      <c r="N495" s="1"/>
      <c r="O495" s="1"/>
      <c r="P495" s="1"/>
      <c r="Q495" s="26"/>
      <c r="R495" s="276">
        <f t="shared" si="39"/>
        <v>0</v>
      </c>
    </row>
    <row r="496" spans="1:18" ht="15.75">
      <c r="A496" s="889" t="s">
        <v>19607</v>
      </c>
      <c r="B496" s="890" t="s">
        <v>22009</v>
      </c>
      <c r="C496" s="891" t="s">
        <v>29296</v>
      </c>
      <c r="D496" s="885" t="str">
        <f t="shared" si="35"/>
        <v>cp</v>
      </c>
      <c r="E496" s="885" t="str">
        <f t="shared" si="36"/>
        <v>7</v>
      </c>
      <c r="F496" s="885">
        <f t="shared" si="37"/>
        <v>0.01</v>
      </c>
      <c r="G496" s="885">
        <f t="shared" si="38"/>
        <v>7.0000000000000007E-2</v>
      </c>
      <c r="H496" s="896" t="s">
        <v>19561</v>
      </c>
      <c r="I496" s="739"/>
      <c r="J496" t="str">
        <f>INDEX(L:L,MATCH(Таблиця91[[#This Row],[Item]],M:M,0),1)</f>
        <v>Wizards' Laboratory</v>
      </c>
      <c r="K496" s="740"/>
      <c r="L496" t="s">
        <v>18208</v>
      </c>
      <c r="M496" s="1" t="s">
        <v>19178</v>
      </c>
      <c r="N496" s="1"/>
      <c r="O496" s="1">
        <v>4</v>
      </c>
      <c r="P496" s="1"/>
      <c r="Q496" s="26"/>
      <c r="R496" s="276">
        <f t="shared" si="39"/>
        <v>0</v>
      </c>
    </row>
    <row r="497" spans="1:18" ht="15.75">
      <c r="A497" s="889" t="s">
        <v>19608</v>
      </c>
      <c r="B497" s="890" t="s">
        <v>21856</v>
      </c>
      <c r="C497" s="891" t="s">
        <v>29296</v>
      </c>
      <c r="D497" s="885" t="str">
        <f t="shared" si="35"/>
        <v>sp</v>
      </c>
      <c r="E497" s="885" t="str">
        <f t="shared" si="36"/>
        <v>1.2</v>
      </c>
      <c r="F497" s="885">
        <f t="shared" si="37"/>
        <v>0.1</v>
      </c>
      <c r="G497" s="885">
        <f t="shared" si="38"/>
        <v>4349.7</v>
      </c>
      <c r="H497" s="896" t="s">
        <v>19561</v>
      </c>
      <c r="I497" s="739"/>
      <c r="J497" t="str">
        <f>INDEX(L:L,MATCH(Таблиця91[[#This Row],[Item]],M:M,0),1)</f>
        <v>Wizards' Laboratory</v>
      </c>
      <c r="K497" s="740"/>
      <c r="L497" t="s">
        <v>18208</v>
      </c>
      <c r="M497" s="1" t="s">
        <v>19183</v>
      </c>
      <c r="N497" s="1"/>
      <c r="O497" s="1">
        <v>0.4</v>
      </c>
      <c r="P497" s="1"/>
      <c r="Q497" s="26"/>
      <c r="R497" s="276">
        <f t="shared" si="39"/>
        <v>0</v>
      </c>
    </row>
    <row r="498" spans="1:18" ht="15.75">
      <c r="A498" s="889" t="s">
        <v>19609</v>
      </c>
      <c r="B498" s="890" t="s">
        <v>22018</v>
      </c>
      <c r="C498" s="891" t="s">
        <v>29296</v>
      </c>
      <c r="D498" s="885" t="str">
        <f t="shared" si="35"/>
        <v>cp</v>
      </c>
      <c r="E498" s="885" t="str">
        <f t="shared" si="36"/>
        <v>3</v>
      </c>
      <c r="F498" s="885">
        <f t="shared" si="37"/>
        <v>0.01</v>
      </c>
      <c r="G498" s="885">
        <f t="shared" si="38"/>
        <v>0.03</v>
      </c>
      <c r="H498" s="896" t="s">
        <v>19561</v>
      </c>
      <c r="I498" s="739"/>
      <c r="J498" t="str">
        <f>INDEX(L:L,MATCH(Таблиця91[[#This Row],[Item]],M:M,0),1)</f>
        <v>Wizards' Laboratory</v>
      </c>
      <c r="K498" s="740"/>
      <c r="L498" t="s">
        <v>18208</v>
      </c>
      <c r="M498" s="1" t="s">
        <v>19186</v>
      </c>
      <c r="N498" s="1"/>
      <c r="O498" s="1">
        <v>1.4</v>
      </c>
      <c r="P498" s="1"/>
      <c r="Q498" s="26"/>
      <c r="R498" s="276">
        <f t="shared" si="39"/>
        <v>0</v>
      </c>
    </row>
    <row r="499" spans="1:18" ht="15.75">
      <c r="A499" s="889" t="s">
        <v>19610</v>
      </c>
      <c r="B499" s="890" t="s">
        <v>13973</v>
      </c>
      <c r="C499" s="891" t="s">
        <v>29296</v>
      </c>
      <c r="D499" s="885" t="str">
        <f t="shared" si="35"/>
        <v>gp</v>
      </c>
      <c r="E499" s="885" t="str">
        <f t="shared" si="36"/>
        <v>30</v>
      </c>
      <c r="F499" s="885">
        <f t="shared" si="37"/>
        <v>1</v>
      </c>
      <c r="G499" s="885">
        <f t="shared" si="38"/>
        <v>30</v>
      </c>
      <c r="H499" s="896" t="s">
        <v>19561</v>
      </c>
      <c r="I499" s="739"/>
      <c r="J499" t="str">
        <f>INDEX(L:L,MATCH(Таблиця91[[#This Row],[Item]],M:M,0),1)</f>
        <v>Wizards' Laboratory</v>
      </c>
      <c r="K499" s="740"/>
      <c r="L499" t="s">
        <v>18208</v>
      </c>
      <c r="M499" s="1" t="s">
        <v>19189</v>
      </c>
      <c r="N499" s="1"/>
      <c r="O499" s="1">
        <v>8</v>
      </c>
      <c r="P499" s="1"/>
      <c r="Q499" s="26"/>
      <c r="R499" s="276">
        <f t="shared" si="39"/>
        <v>0</v>
      </c>
    </row>
    <row r="500" spans="1:18" ht="15.75">
      <c r="A500" s="889" t="s">
        <v>19611</v>
      </c>
      <c r="B500" s="890" t="s">
        <v>14380</v>
      </c>
      <c r="C500" s="891" t="s">
        <v>29296</v>
      </c>
      <c r="D500" s="885" t="str">
        <f t="shared" si="35"/>
        <v>gp</v>
      </c>
      <c r="E500" s="885" t="str">
        <f t="shared" si="36"/>
        <v>10</v>
      </c>
      <c r="F500" s="885">
        <f t="shared" si="37"/>
        <v>1</v>
      </c>
      <c r="G500" s="885">
        <f t="shared" si="38"/>
        <v>10</v>
      </c>
      <c r="H500" s="896" t="s">
        <v>19561</v>
      </c>
      <c r="I500" s="739"/>
      <c r="J500" t="str">
        <f>INDEX(L:L,MATCH(Таблиця91[[#This Row],[Item]],M:M,0),1)</f>
        <v>Wizards' Laboratory</v>
      </c>
      <c r="K500" s="740"/>
      <c r="L500" t="s">
        <v>18208</v>
      </c>
      <c r="M500" s="1" t="s">
        <v>19192</v>
      </c>
      <c r="N500" s="1"/>
      <c r="O500" s="1">
        <v>12</v>
      </c>
      <c r="P500" s="1"/>
      <c r="Q500" s="26"/>
      <c r="R500" s="276">
        <f t="shared" si="39"/>
        <v>0</v>
      </c>
    </row>
    <row r="501" spans="1:18" ht="15.75">
      <c r="A501" s="889" t="s">
        <v>19612</v>
      </c>
      <c r="B501" s="890" t="s">
        <v>14081</v>
      </c>
      <c r="C501" s="891" t="s">
        <v>29296</v>
      </c>
      <c r="D501" s="885" t="str">
        <f t="shared" si="35"/>
        <v>gp</v>
      </c>
      <c r="E501" s="885" t="str">
        <f t="shared" si="36"/>
        <v>5</v>
      </c>
      <c r="F501" s="885">
        <f t="shared" si="37"/>
        <v>1</v>
      </c>
      <c r="G501" s="885">
        <f t="shared" si="38"/>
        <v>5</v>
      </c>
      <c r="H501" s="896" t="s">
        <v>19561</v>
      </c>
      <c r="I501" s="739"/>
      <c r="J501" t="str">
        <f>INDEX(L:L,MATCH(Таблиця91[[#This Row],[Item]],M:M,0),1)</f>
        <v>Wizards' Laboratory</v>
      </c>
      <c r="K501" s="740"/>
      <c r="L501" t="s">
        <v>18208</v>
      </c>
      <c r="M501" s="1" t="s">
        <v>19194</v>
      </c>
      <c r="N501" s="1"/>
      <c r="O501" s="1">
        <v>16</v>
      </c>
      <c r="P501" s="1"/>
      <c r="Q501" s="26"/>
      <c r="R501" s="276">
        <f t="shared" si="39"/>
        <v>0</v>
      </c>
    </row>
    <row r="502" spans="1:18" ht="15.75">
      <c r="A502" s="889" t="s">
        <v>19613</v>
      </c>
      <c r="B502" s="890" t="s">
        <v>14081</v>
      </c>
      <c r="C502" s="891" t="s">
        <v>29296</v>
      </c>
      <c r="D502" s="885" t="str">
        <f t="shared" si="35"/>
        <v>gp</v>
      </c>
      <c r="E502" s="885" t="str">
        <f t="shared" si="36"/>
        <v>5</v>
      </c>
      <c r="F502" s="885">
        <f t="shared" si="37"/>
        <v>1</v>
      </c>
      <c r="G502" s="885">
        <f t="shared" si="38"/>
        <v>5</v>
      </c>
      <c r="H502" s="896" t="s">
        <v>19561</v>
      </c>
      <c r="I502" s="739"/>
      <c r="J502" t="str">
        <f>INDEX(L:L,MATCH(Таблиця91[[#This Row],[Item]],M:M,0),1)</f>
        <v>Wizards' Laboratory</v>
      </c>
      <c r="K502" s="740"/>
      <c r="L502" t="s">
        <v>18208</v>
      </c>
      <c r="M502" s="1" t="s">
        <v>19199</v>
      </c>
      <c r="N502" s="1"/>
      <c r="O502" s="1">
        <v>20</v>
      </c>
      <c r="P502" s="1"/>
      <c r="Q502" s="26"/>
      <c r="R502" s="276">
        <f t="shared" si="39"/>
        <v>0</v>
      </c>
    </row>
    <row r="503" spans="1:18" ht="15.75">
      <c r="A503" s="889" t="s">
        <v>19614</v>
      </c>
      <c r="B503" s="890" t="s">
        <v>14263</v>
      </c>
      <c r="C503" s="891" t="s">
        <v>29296</v>
      </c>
      <c r="D503" s="885" t="str">
        <f t="shared" si="35"/>
        <v>gp</v>
      </c>
      <c r="E503" s="885" t="str">
        <f t="shared" si="36"/>
        <v>15</v>
      </c>
      <c r="F503" s="885">
        <f t="shared" si="37"/>
        <v>1</v>
      </c>
      <c r="G503" s="885">
        <f t="shared" si="38"/>
        <v>15</v>
      </c>
      <c r="H503" s="896" t="s">
        <v>19561</v>
      </c>
      <c r="I503" s="739"/>
      <c r="J503" t="str">
        <f>INDEX(L:L,MATCH(Таблиця91[[#This Row],[Item]],M:M,0),1)</f>
        <v>Wizards' Laboratory</v>
      </c>
      <c r="K503" s="740"/>
      <c r="L503" t="s">
        <v>18208</v>
      </c>
      <c r="M503" s="1" t="s">
        <v>19202</v>
      </c>
      <c r="N503" s="1"/>
      <c r="O503" s="1">
        <v>24</v>
      </c>
      <c r="P503" s="1"/>
      <c r="Q503" s="26"/>
      <c r="R503" s="276">
        <f t="shared" si="39"/>
        <v>0</v>
      </c>
    </row>
    <row r="504" spans="1:18" ht="15.75">
      <c r="A504" s="889" t="s">
        <v>19615</v>
      </c>
      <c r="B504" s="890" t="s">
        <v>18283</v>
      </c>
      <c r="C504" s="891" t="s">
        <v>29296</v>
      </c>
      <c r="D504" s="885" t="str">
        <f t="shared" si="35"/>
        <v>sp</v>
      </c>
      <c r="E504" s="885" t="str">
        <f t="shared" si="36"/>
        <v>5</v>
      </c>
      <c r="F504" s="885">
        <f t="shared" si="37"/>
        <v>0.1</v>
      </c>
      <c r="G504" s="885">
        <f t="shared" si="38"/>
        <v>0.5</v>
      </c>
      <c r="H504" s="896" t="s">
        <v>19561</v>
      </c>
      <c r="I504" s="739"/>
      <c r="J504" t="str">
        <f>INDEX(L:L,MATCH(Таблиця91[[#This Row],[Item]],M:M,0),1)</f>
        <v>Wizards' Laboratory</v>
      </c>
      <c r="K504" s="740"/>
      <c r="L504" t="s">
        <v>18208</v>
      </c>
      <c r="M504" s="1" t="s">
        <v>19204</v>
      </c>
      <c r="N504" s="1"/>
      <c r="O504" s="1">
        <v>10</v>
      </c>
      <c r="P504" s="1"/>
      <c r="Q504" s="26"/>
      <c r="R504" s="276">
        <f t="shared" si="39"/>
        <v>0</v>
      </c>
    </row>
    <row r="505" spans="1:18" ht="15.75">
      <c r="A505" s="889" t="s">
        <v>19616</v>
      </c>
      <c r="B505" s="890" t="s">
        <v>18321</v>
      </c>
      <c r="C505" s="891" t="s">
        <v>29296</v>
      </c>
      <c r="D505" s="885" t="str">
        <f t="shared" si="35"/>
        <v>sp</v>
      </c>
      <c r="E505" s="885" t="str">
        <f t="shared" si="36"/>
        <v>1</v>
      </c>
      <c r="F505" s="885">
        <f t="shared" si="37"/>
        <v>0.1</v>
      </c>
      <c r="G505" s="885">
        <f t="shared" si="38"/>
        <v>0.1</v>
      </c>
      <c r="H505" s="896" t="s">
        <v>19561</v>
      </c>
      <c r="I505" s="739"/>
      <c r="J505" t="str">
        <f>INDEX(L:L,MATCH(Таблиця91[[#This Row],[Item]],M:M,0),1)</f>
        <v>Wizards' Laboratory</v>
      </c>
      <c r="K505" s="740"/>
      <c r="L505" t="s">
        <v>18208</v>
      </c>
      <c r="M505" s="1" t="s">
        <v>19207</v>
      </c>
      <c r="N505" s="1"/>
      <c r="O505" s="1">
        <v>40</v>
      </c>
      <c r="P505" s="1" t="s">
        <v>19208</v>
      </c>
      <c r="Q505" s="26"/>
      <c r="R505" s="276">
        <f t="shared" si="39"/>
        <v>0</v>
      </c>
    </row>
    <row r="506" spans="1:18" ht="15.75">
      <c r="A506" s="889" t="s">
        <v>19617</v>
      </c>
      <c r="B506" s="890" t="s">
        <v>18321</v>
      </c>
      <c r="C506" s="891" t="s">
        <v>29296</v>
      </c>
      <c r="D506" s="885" t="str">
        <f t="shared" si="35"/>
        <v>sp</v>
      </c>
      <c r="E506" s="885" t="str">
        <f t="shared" si="36"/>
        <v>1</v>
      </c>
      <c r="F506" s="885">
        <f t="shared" si="37"/>
        <v>0.1</v>
      </c>
      <c r="G506" s="885">
        <f t="shared" si="38"/>
        <v>0.1</v>
      </c>
      <c r="H506" s="896" t="s">
        <v>19561</v>
      </c>
      <c r="I506" s="739"/>
      <c r="J506" t="str">
        <f>INDEX(L:L,MATCH(Таблиця91[[#This Row],[Item]],M:M,0),1)</f>
        <v>Wizards' Laboratory</v>
      </c>
      <c r="K506" s="740"/>
      <c r="L506" t="s">
        <v>18208</v>
      </c>
      <c r="M506" s="1" t="s">
        <v>19210</v>
      </c>
      <c r="N506" s="1"/>
      <c r="O506" s="1">
        <v>15</v>
      </c>
      <c r="P506" s="1" t="s">
        <v>18513</v>
      </c>
      <c r="Q506" s="26"/>
      <c r="R506" s="276">
        <f t="shared" si="39"/>
        <v>0</v>
      </c>
    </row>
    <row r="507" spans="1:18" ht="15.75">
      <c r="A507" s="889" t="s">
        <v>19618</v>
      </c>
      <c r="B507" s="890" t="s">
        <v>18321</v>
      </c>
      <c r="C507" s="891" t="s">
        <v>29296</v>
      </c>
      <c r="D507" s="885" t="str">
        <f t="shared" si="35"/>
        <v>sp</v>
      </c>
      <c r="E507" s="885" t="str">
        <f t="shared" si="36"/>
        <v>1</v>
      </c>
      <c r="F507" s="885">
        <f t="shared" si="37"/>
        <v>0.1</v>
      </c>
      <c r="G507" s="885">
        <f t="shared" si="38"/>
        <v>0.1</v>
      </c>
      <c r="H507" s="896" t="s">
        <v>19561</v>
      </c>
      <c r="I507" s="739"/>
      <c r="J507" t="str">
        <f>INDEX(L:L,MATCH(Таблиця91[[#This Row],[Item]],M:M,0),1)</f>
        <v>Wizards' Laboratory</v>
      </c>
      <c r="K507" s="740"/>
      <c r="L507" t="s">
        <v>18208</v>
      </c>
      <c r="M507" s="1" t="s">
        <v>19213</v>
      </c>
      <c r="N507" s="1"/>
      <c r="O507" s="1">
        <v>5</v>
      </c>
      <c r="P507" s="1"/>
      <c r="Q507" s="26"/>
      <c r="R507" s="276">
        <f t="shared" si="39"/>
        <v>0</v>
      </c>
    </row>
    <row r="508" spans="1:18" ht="15.75">
      <c r="A508" s="889" t="s">
        <v>19619</v>
      </c>
      <c r="B508" s="890" t="s">
        <v>18321</v>
      </c>
      <c r="C508" s="891" t="s">
        <v>29296</v>
      </c>
      <c r="D508" s="885" t="str">
        <f t="shared" si="35"/>
        <v>sp</v>
      </c>
      <c r="E508" s="885" t="str">
        <f t="shared" si="36"/>
        <v>1</v>
      </c>
      <c r="F508" s="885">
        <f t="shared" si="37"/>
        <v>0.1</v>
      </c>
      <c r="G508" s="885">
        <f t="shared" si="38"/>
        <v>0.1</v>
      </c>
      <c r="H508" s="896" t="s">
        <v>19561</v>
      </c>
      <c r="I508" s="739"/>
      <c r="J508" t="str">
        <f>INDEX(L:L,MATCH(Таблиця91[[#This Row],[Item]],M:M,0),1)</f>
        <v>Wizards' Laboratory</v>
      </c>
      <c r="K508" s="740"/>
      <c r="L508" t="s">
        <v>18208</v>
      </c>
      <c r="M508" s="1" t="s">
        <v>19215</v>
      </c>
      <c r="N508" s="1"/>
      <c r="O508" s="1">
        <v>40</v>
      </c>
      <c r="P508" s="1"/>
      <c r="Q508" s="26"/>
      <c r="R508" s="276">
        <f t="shared" si="39"/>
        <v>0</v>
      </c>
    </row>
    <row r="509" spans="1:18" ht="15.75">
      <c r="A509" s="889" t="s">
        <v>19620</v>
      </c>
      <c r="B509" s="890" t="s">
        <v>21836</v>
      </c>
      <c r="C509" s="891" t="s">
        <v>29296</v>
      </c>
      <c r="D509" s="885" t="str">
        <f t="shared" si="35"/>
        <v>sp</v>
      </c>
      <c r="E509" s="885" t="str">
        <f t="shared" si="36"/>
        <v>10</v>
      </c>
      <c r="F509" s="885">
        <f t="shared" si="37"/>
        <v>0.1</v>
      </c>
      <c r="G509" s="885">
        <f t="shared" si="38"/>
        <v>1</v>
      </c>
      <c r="H509" s="896" t="s">
        <v>19561</v>
      </c>
      <c r="I509" s="739"/>
      <c r="J509" t="str">
        <f>INDEX(L:L,MATCH(Таблиця91[[#This Row],[Item]],M:M,0),1)</f>
        <v>Wizards' Laboratory</v>
      </c>
      <c r="K509" s="740"/>
      <c r="L509" t="s">
        <v>18208</v>
      </c>
      <c r="M509" s="1" t="s">
        <v>19217</v>
      </c>
      <c r="N509" s="1"/>
      <c r="O509" s="1">
        <v>15</v>
      </c>
      <c r="P509" s="1"/>
      <c r="Q509" s="26"/>
      <c r="R509" s="276">
        <f t="shared" si="39"/>
        <v>0</v>
      </c>
    </row>
    <row r="510" spans="1:18" ht="15.75">
      <c r="A510" s="889" t="s">
        <v>19621</v>
      </c>
      <c r="B510" s="890" t="s">
        <v>21836</v>
      </c>
      <c r="C510" s="891" t="s">
        <v>29296</v>
      </c>
      <c r="D510" s="885" t="str">
        <f t="shared" si="35"/>
        <v>sp</v>
      </c>
      <c r="E510" s="885" t="str">
        <f t="shared" si="36"/>
        <v>10</v>
      </c>
      <c r="F510" s="885">
        <f t="shared" si="37"/>
        <v>0.1</v>
      </c>
      <c r="G510" s="885">
        <f t="shared" si="38"/>
        <v>1</v>
      </c>
      <c r="H510" s="896" t="s">
        <v>19561</v>
      </c>
      <c r="I510" s="739"/>
      <c r="J510" t="str">
        <f>INDEX(L:L,MATCH(Таблиця91[[#This Row],[Item]],M:M,0),1)</f>
        <v>Wizards' Laboratory</v>
      </c>
      <c r="K510" s="740"/>
      <c r="L510" t="s">
        <v>18208</v>
      </c>
      <c r="M510" s="1" t="s">
        <v>19219</v>
      </c>
      <c r="N510" s="1"/>
      <c r="O510" s="1">
        <v>35</v>
      </c>
      <c r="P510" s="1"/>
      <c r="Q510" s="26"/>
      <c r="R510" s="276">
        <f t="shared" si="39"/>
        <v>0</v>
      </c>
    </row>
    <row r="511" spans="1:18" ht="15.75">
      <c r="A511" s="889" t="s">
        <v>19622</v>
      </c>
      <c r="B511" s="890" t="s">
        <v>21836</v>
      </c>
      <c r="C511" s="891" t="s">
        <v>29296</v>
      </c>
      <c r="D511" s="885" t="str">
        <f t="shared" si="35"/>
        <v>sp</v>
      </c>
      <c r="E511" s="885" t="str">
        <f t="shared" si="36"/>
        <v>10</v>
      </c>
      <c r="F511" s="885">
        <f t="shared" si="37"/>
        <v>0.1</v>
      </c>
      <c r="G511" s="885">
        <f t="shared" si="38"/>
        <v>1</v>
      </c>
      <c r="H511" s="896" t="s">
        <v>19561</v>
      </c>
      <c r="I511" s="739"/>
      <c r="J511" t="str">
        <f>INDEX(L:L,MATCH(Таблиця91[[#This Row],[Item]],M:M,0),1)</f>
        <v>Wizards' Laboratory</v>
      </c>
      <c r="K511" s="740"/>
      <c r="L511" t="s">
        <v>18208</v>
      </c>
      <c r="M511" s="1" t="s">
        <v>19221</v>
      </c>
      <c r="N511" s="1"/>
      <c r="O511" s="1">
        <v>3</v>
      </c>
      <c r="P511" s="1"/>
      <c r="Q511" s="26"/>
      <c r="R511" s="276">
        <f t="shared" si="39"/>
        <v>0</v>
      </c>
    </row>
    <row r="512" spans="1:18" ht="15.75">
      <c r="A512" s="889" t="s">
        <v>19623</v>
      </c>
      <c r="B512" s="890" t="s">
        <v>21836</v>
      </c>
      <c r="C512" s="891" t="s">
        <v>29296</v>
      </c>
      <c r="D512" s="885" t="str">
        <f t="shared" si="35"/>
        <v>sp</v>
      </c>
      <c r="E512" s="885" t="str">
        <f t="shared" si="36"/>
        <v>10</v>
      </c>
      <c r="F512" s="885">
        <f t="shared" si="37"/>
        <v>0.1</v>
      </c>
      <c r="G512" s="885">
        <f t="shared" si="38"/>
        <v>1</v>
      </c>
      <c r="H512" s="896" t="s">
        <v>19561</v>
      </c>
      <c r="I512" s="739"/>
      <c r="J512" t="str">
        <f>INDEX(L:L,MATCH(Таблиця91[[#This Row],[Item]],M:M,0),1)</f>
        <v>Wizards' Laboratory</v>
      </c>
      <c r="K512" s="740"/>
      <c r="L512" t="s">
        <v>18208</v>
      </c>
      <c r="M512" s="1" t="s">
        <v>19223</v>
      </c>
      <c r="N512" s="1"/>
      <c r="O512" s="1">
        <v>30</v>
      </c>
      <c r="P512" s="1"/>
      <c r="Q512" s="26"/>
      <c r="R512" s="276">
        <f t="shared" si="39"/>
        <v>0</v>
      </c>
    </row>
    <row r="513" spans="1:18" ht="15.75">
      <c r="A513" s="889" t="s">
        <v>19624</v>
      </c>
      <c r="B513" s="890" t="s">
        <v>21836</v>
      </c>
      <c r="C513" s="891" t="s">
        <v>29296</v>
      </c>
      <c r="D513" s="885" t="str">
        <f t="shared" si="35"/>
        <v>sp</v>
      </c>
      <c r="E513" s="885" t="str">
        <f t="shared" si="36"/>
        <v>10</v>
      </c>
      <c r="F513" s="885">
        <f t="shared" si="37"/>
        <v>0.1</v>
      </c>
      <c r="G513" s="885">
        <f t="shared" si="38"/>
        <v>1</v>
      </c>
      <c r="H513" s="896" t="s">
        <v>19561</v>
      </c>
      <c r="I513" s="739"/>
      <c r="J513" t="str">
        <f>INDEX(L:L,MATCH(Таблиця91[[#This Row],[Item]],M:M,0),1)</f>
        <v>Wizards' Laboratory</v>
      </c>
      <c r="K513" s="740"/>
      <c r="L513" t="s">
        <v>18208</v>
      </c>
      <c r="M513" s="1" t="s">
        <v>19225</v>
      </c>
      <c r="N513" s="1"/>
      <c r="O513" s="1">
        <v>45</v>
      </c>
      <c r="P513" s="1"/>
      <c r="Q513" s="26"/>
      <c r="R513" s="276">
        <f t="shared" si="39"/>
        <v>0</v>
      </c>
    </row>
    <row r="514" spans="1:18" ht="15.75">
      <c r="A514" s="889" t="s">
        <v>19625</v>
      </c>
      <c r="B514" s="890" t="s">
        <v>21836</v>
      </c>
      <c r="C514" s="891" t="s">
        <v>29296</v>
      </c>
      <c r="D514" s="885" t="str">
        <f t="shared" ref="D514:D577" si="40">IF((IFERROR(FIND("gp",B514,1),0)&gt;0),"gp",IF(IFERROR(FIND("sp",B514,1),0)&gt;1,"sp","cp"))</f>
        <v>sp</v>
      </c>
      <c r="E514" s="885" t="str">
        <f t="shared" si="36"/>
        <v>10</v>
      </c>
      <c r="F514" s="885">
        <f t="shared" si="37"/>
        <v>0.1</v>
      </c>
      <c r="G514" s="885">
        <f t="shared" si="38"/>
        <v>1</v>
      </c>
      <c r="H514" s="896" t="s">
        <v>19561</v>
      </c>
      <c r="I514" s="739"/>
      <c r="J514" t="str">
        <f>INDEX(L:L,MATCH(Таблиця91[[#This Row],[Item]],M:M,0),1)</f>
        <v>Wizards' Laboratory</v>
      </c>
      <c r="K514" s="740"/>
      <c r="L514" t="s">
        <v>18208</v>
      </c>
      <c r="M514" s="1" t="s">
        <v>19227</v>
      </c>
      <c r="N514" s="1"/>
      <c r="O514" s="1">
        <v>20</v>
      </c>
      <c r="P514" s="1"/>
      <c r="Q514" s="26"/>
      <c r="R514" s="276">
        <f t="shared" si="39"/>
        <v>0</v>
      </c>
    </row>
    <row r="515" spans="1:18" ht="15.75">
      <c r="A515" s="889" t="s">
        <v>19626</v>
      </c>
      <c r="B515" s="890" t="s">
        <v>21836</v>
      </c>
      <c r="C515" s="891" t="s">
        <v>29296</v>
      </c>
      <c r="D515" s="885" t="str">
        <f t="shared" si="40"/>
        <v>sp</v>
      </c>
      <c r="E515" s="885" t="str">
        <f t="shared" ref="E515:E578" si="41">SUBSTITUTE(B515," "&amp;D515,"",1)</f>
        <v>10</v>
      </c>
      <c r="F515" s="885">
        <f t="shared" ref="F515:F578" si="42">IF(D515="gp",1,IF(D515="sp",0.1,0.01))</f>
        <v>0.1</v>
      </c>
      <c r="G515" s="885">
        <f t="shared" ref="G515:G578" si="43">F515*E515</f>
        <v>1</v>
      </c>
      <c r="H515" s="896" t="s">
        <v>19561</v>
      </c>
      <c r="I515" s="739"/>
      <c r="J515" t="str">
        <f>INDEX(L:L,MATCH(Таблиця91[[#This Row],[Item]],M:M,0),1)</f>
        <v>Wizards' Laboratory</v>
      </c>
      <c r="K515" s="740"/>
      <c r="L515" t="s">
        <v>18208</v>
      </c>
      <c r="M515" s="1" t="s">
        <v>19229</v>
      </c>
      <c r="N515" s="1"/>
      <c r="O515" s="1">
        <v>4</v>
      </c>
      <c r="P515" s="1"/>
      <c r="Q515" s="26"/>
      <c r="R515" s="276">
        <f t="shared" si="39"/>
        <v>0</v>
      </c>
    </row>
    <row r="516" spans="1:18" ht="15.75">
      <c r="A516" s="889" t="s">
        <v>19627</v>
      </c>
      <c r="B516" s="890" t="s">
        <v>21836</v>
      </c>
      <c r="C516" s="891" t="s">
        <v>29296</v>
      </c>
      <c r="D516" s="885" t="str">
        <f t="shared" si="40"/>
        <v>sp</v>
      </c>
      <c r="E516" s="885" t="str">
        <f t="shared" si="41"/>
        <v>10</v>
      </c>
      <c r="F516" s="885">
        <f t="shared" si="42"/>
        <v>0.1</v>
      </c>
      <c r="G516" s="885">
        <f t="shared" si="43"/>
        <v>1</v>
      </c>
      <c r="H516" s="896" t="s">
        <v>19561</v>
      </c>
      <c r="I516" s="739"/>
      <c r="J516" t="str">
        <f>INDEX(L:L,MATCH(Таблиця91[[#This Row],[Item]],M:M,0),1)</f>
        <v>Wizards' Laboratory</v>
      </c>
      <c r="K516" s="740"/>
      <c r="L516" t="s">
        <v>18208</v>
      </c>
      <c r="M516" s="1" t="s">
        <v>19232</v>
      </c>
      <c r="N516" s="1"/>
      <c r="O516" s="1">
        <v>15</v>
      </c>
      <c r="P516" s="1"/>
      <c r="Q516" s="26"/>
      <c r="R516" s="276">
        <f t="shared" ref="R516:R579" si="44">Q516*O516</f>
        <v>0</v>
      </c>
    </row>
    <row r="517" spans="1:18" ht="15.75">
      <c r="A517" s="889" t="s">
        <v>19628</v>
      </c>
      <c r="B517" s="890" t="s">
        <v>18321</v>
      </c>
      <c r="C517" s="891" t="s">
        <v>29296</v>
      </c>
      <c r="D517" s="885" t="str">
        <f t="shared" si="40"/>
        <v>sp</v>
      </c>
      <c r="E517" s="885" t="str">
        <f t="shared" si="41"/>
        <v>1</v>
      </c>
      <c r="F517" s="885">
        <f t="shared" si="42"/>
        <v>0.1</v>
      </c>
      <c r="G517" s="885">
        <f t="shared" si="43"/>
        <v>0.1</v>
      </c>
      <c r="H517" s="896" t="s">
        <v>19561</v>
      </c>
      <c r="I517" s="739"/>
      <c r="J517" t="str">
        <f>INDEX(L:L,MATCH(Таблиця91[[#This Row],[Item]],M:M,0),1)</f>
        <v>Wizards' Laboratory</v>
      </c>
      <c r="K517" s="740"/>
      <c r="L517" t="s">
        <v>18208</v>
      </c>
      <c r="M517" s="1" t="s">
        <v>19234</v>
      </c>
      <c r="N517" s="1"/>
      <c r="O517" s="1">
        <v>30</v>
      </c>
      <c r="P517" s="1"/>
      <c r="Q517" s="26"/>
      <c r="R517" s="276">
        <f t="shared" si="44"/>
        <v>0</v>
      </c>
    </row>
    <row r="518" spans="1:18" ht="15.75">
      <c r="A518" s="889" t="s">
        <v>19629</v>
      </c>
      <c r="B518" s="890" t="s">
        <v>18321</v>
      </c>
      <c r="C518" s="891" t="s">
        <v>29296</v>
      </c>
      <c r="D518" s="885" t="str">
        <f t="shared" si="40"/>
        <v>sp</v>
      </c>
      <c r="E518" s="885" t="str">
        <f t="shared" si="41"/>
        <v>1</v>
      </c>
      <c r="F518" s="885">
        <f t="shared" si="42"/>
        <v>0.1</v>
      </c>
      <c r="G518" s="885">
        <f t="shared" si="43"/>
        <v>0.1</v>
      </c>
      <c r="H518" s="896" t="s">
        <v>19561</v>
      </c>
      <c r="I518" s="739"/>
      <c r="J518" t="str">
        <f>INDEX(L:L,MATCH(Таблиця91[[#This Row],[Item]],M:M,0),1)</f>
        <v>Wizards' Laboratory</v>
      </c>
      <c r="K518" s="740"/>
      <c r="L518" t="s">
        <v>18208</v>
      </c>
      <c r="M518" s="1" t="s">
        <v>19237</v>
      </c>
      <c r="N518" s="1"/>
      <c r="O518" s="1">
        <v>110</v>
      </c>
      <c r="P518" s="1"/>
      <c r="Q518" s="26"/>
      <c r="R518" s="276">
        <f t="shared" si="44"/>
        <v>0</v>
      </c>
    </row>
    <row r="519" spans="1:18" ht="15.75">
      <c r="A519" s="889" t="s">
        <v>19630</v>
      </c>
      <c r="B519" s="890" t="s">
        <v>18321</v>
      </c>
      <c r="C519" s="891" t="s">
        <v>29296</v>
      </c>
      <c r="D519" s="885" t="str">
        <f t="shared" si="40"/>
        <v>sp</v>
      </c>
      <c r="E519" s="885" t="str">
        <f t="shared" si="41"/>
        <v>1</v>
      </c>
      <c r="F519" s="885">
        <f t="shared" si="42"/>
        <v>0.1</v>
      </c>
      <c r="G519" s="885">
        <f t="shared" si="43"/>
        <v>0.1</v>
      </c>
      <c r="H519" s="896" t="s">
        <v>19561</v>
      </c>
      <c r="I519" s="739"/>
      <c r="J519" t="str">
        <f>INDEX(L:L,MATCH(Таблиця91[[#This Row],[Item]],M:M,0),1)</f>
        <v>Wizards' Laboratory</v>
      </c>
      <c r="K519" s="740"/>
      <c r="L519" t="s">
        <v>18208</v>
      </c>
      <c r="M519" s="1" t="s">
        <v>19239</v>
      </c>
      <c r="N519" s="1"/>
      <c r="O519" s="1">
        <v>70</v>
      </c>
      <c r="P519" s="1"/>
      <c r="Q519" s="26"/>
      <c r="R519" s="276">
        <f t="shared" si="44"/>
        <v>0</v>
      </c>
    </row>
    <row r="520" spans="1:18" ht="15.75">
      <c r="A520" s="889" t="s">
        <v>19631</v>
      </c>
      <c r="B520" s="890" t="s">
        <v>18321</v>
      </c>
      <c r="C520" s="891" t="s">
        <v>29296</v>
      </c>
      <c r="D520" s="885" t="str">
        <f t="shared" si="40"/>
        <v>sp</v>
      </c>
      <c r="E520" s="885" t="str">
        <f t="shared" si="41"/>
        <v>1</v>
      </c>
      <c r="F520" s="885">
        <f t="shared" si="42"/>
        <v>0.1</v>
      </c>
      <c r="G520" s="885">
        <f t="shared" si="43"/>
        <v>0.1</v>
      </c>
      <c r="H520" s="896" t="s">
        <v>19561</v>
      </c>
      <c r="I520" s="739"/>
      <c r="J520" t="str">
        <f>INDEX(L:L,MATCH(Таблиця91[[#This Row],[Item]],M:M,0),1)</f>
        <v>Wizards' Laboratory</v>
      </c>
      <c r="K520" s="740"/>
      <c r="L520" t="s">
        <v>18208</v>
      </c>
      <c r="M520" s="1" t="s">
        <v>19241</v>
      </c>
      <c r="N520" s="1"/>
      <c r="O520" s="1">
        <v>17</v>
      </c>
      <c r="P520" s="1"/>
      <c r="Q520" s="26"/>
      <c r="R520" s="276">
        <f t="shared" si="44"/>
        <v>0</v>
      </c>
    </row>
    <row r="521" spans="1:18" ht="15.75">
      <c r="A521" s="889" t="s">
        <v>19632</v>
      </c>
      <c r="B521" s="890" t="s">
        <v>14117</v>
      </c>
      <c r="C521" s="891" t="s">
        <v>29296</v>
      </c>
      <c r="D521" s="885" t="str">
        <f t="shared" si="40"/>
        <v>gp</v>
      </c>
      <c r="E521" s="885" t="str">
        <f t="shared" si="41"/>
        <v>25</v>
      </c>
      <c r="F521" s="885">
        <f t="shared" si="42"/>
        <v>1</v>
      </c>
      <c r="G521" s="885">
        <f t="shared" si="43"/>
        <v>25</v>
      </c>
      <c r="H521" s="896" t="s">
        <v>19561</v>
      </c>
      <c r="I521" s="739"/>
      <c r="J521" t="str">
        <f>INDEX(L:L,MATCH(Таблиця91[[#This Row],[Item]],M:M,0),1)</f>
        <v>Wizards' Laboratory</v>
      </c>
      <c r="K521" s="740"/>
      <c r="L521" t="s">
        <v>18208</v>
      </c>
      <c r="M521" s="1" t="s">
        <v>19243</v>
      </c>
      <c r="N521" s="1"/>
      <c r="O521" s="1">
        <v>70</v>
      </c>
      <c r="P521" s="1"/>
      <c r="Q521" s="26"/>
      <c r="R521" s="276">
        <f t="shared" si="44"/>
        <v>0</v>
      </c>
    </row>
    <row r="522" spans="1:18" ht="15.75">
      <c r="A522" s="889" t="s">
        <v>19633</v>
      </c>
      <c r="B522" s="890" t="s">
        <v>18321</v>
      </c>
      <c r="C522" s="891" t="s">
        <v>29296</v>
      </c>
      <c r="D522" s="885" t="str">
        <f t="shared" si="40"/>
        <v>sp</v>
      </c>
      <c r="E522" s="885" t="str">
        <f t="shared" si="41"/>
        <v>1</v>
      </c>
      <c r="F522" s="885">
        <f t="shared" si="42"/>
        <v>0.1</v>
      </c>
      <c r="G522" s="885">
        <f t="shared" si="43"/>
        <v>0.1</v>
      </c>
      <c r="H522" s="896" t="s">
        <v>19561</v>
      </c>
      <c r="I522" s="739"/>
      <c r="J522" t="str">
        <f>INDEX(L:L,MATCH(Таблиця91[[#This Row],[Item]],M:M,0),1)</f>
        <v>Wizards' Laboratory</v>
      </c>
      <c r="K522" s="740"/>
      <c r="L522" t="s">
        <v>18208</v>
      </c>
      <c r="M522" s="1" t="s">
        <v>19246</v>
      </c>
      <c r="N522" s="1"/>
      <c r="O522" s="1">
        <v>30</v>
      </c>
      <c r="P522" s="1"/>
      <c r="Q522" s="26"/>
      <c r="R522" s="276">
        <f t="shared" si="44"/>
        <v>0</v>
      </c>
    </row>
    <row r="523" spans="1:18" ht="15.75">
      <c r="A523" s="889" t="s">
        <v>19634</v>
      </c>
      <c r="B523" s="890" t="s">
        <v>22007</v>
      </c>
      <c r="C523" s="891" t="s">
        <v>29296</v>
      </c>
      <c r="D523" s="885" t="str">
        <f t="shared" si="40"/>
        <v>cp</v>
      </c>
      <c r="E523" s="885" t="str">
        <f t="shared" si="41"/>
        <v>4</v>
      </c>
      <c r="F523" s="885">
        <f t="shared" si="42"/>
        <v>0.01</v>
      </c>
      <c r="G523" s="885">
        <f t="shared" si="43"/>
        <v>0.04</v>
      </c>
      <c r="H523" s="896" t="s">
        <v>19561</v>
      </c>
      <c r="I523" s="739"/>
      <c r="J523" t="str">
        <f>INDEX(L:L,MATCH(Таблиця91[[#This Row],[Item]],M:M,0),1)</f>
        <v>Wizards' Laboratory</v>
      </c>
      <c r="K523" s="740"/>
      <c r="L523" t="s">
        <v>18208</v>
      </c>
      <c r="M523" s="1" t="s">
        <v>19248</v>
      </c>
      <c r="N523" s="1"/>
      <c r="O523" s="1">
        <v>25</v>
      </c>
      <c r="P523" s="1"/>
      <c r="Q523" s="26"/>
      <c r="R523" s="276">
        <f t="shared" si="44"/>
        <v>0</v>
      </c>
    </row>
    <row r="524" spans="1:18" ht="15.75">
      <c r="A524" s="889" t="s">
        <v>19635</v>
      </c>
      <c r="B524" s="890" t="s">
        <v>18451</v>
      </c>
      <c r="C524" s="891" t="s">
        <v>29296</v>
      </c>
      <c r="D524" s="885" t="str">
        <f t="shared" si="40"/>
        <v>sp</v>
      </c>
      <c r="E524" s="885" t="str">
        <f t="shared" si="41"/>
        <v>2</v>
      </c>
      <c r="F524" s="885">
        <f t="shared" si="42"/>
        <v>0.1</v>
      </c>
      <c r="G524" s="885">
        <f t="shared" si="43"/>
        <v>0.2</v>
      </c>
      <c r="H524" s="896" t="s">
        <v>19561</v>
      </c>
      <c r="I524" s="739"/>
      <c r="J524" t="str">
        <f>INDEX(L:L,MATCH(Таблиця91[[#This Row],[Item]],M:M,0),1)</f>
        <v>Wizards' Laboratory</v>
      </c>
      <c r="K524" s="740"/>
      <c r="L524" t="s">
        <v>18208</v>
      </c>
      <c r="M524" s="1" t="s">
        <v>19250</v>
      </c>
      <c r="N524" s="1"/>
      <c r="O524" s="1">
        <v>35</v>
      </c>
      <c r="P524" s="1"/>
      <c r="Q524" s="26"/>
      <c r="R524" s="276">
        <f t="shared" si="44"/>
        <v>0</v>
      </c>
    </row>
    <row r="525" spans="1:18" ht="15.75">
      <c r="A525" s="889" t="s">
        <v>19636</v>
      </c>
      <c r="B525" s="890" t="s">
        <v>22011</v>
      </c>
      <c r="C525" s="891" t="s">
        <v>29296</v>
      </c>
      <c r="D525" s="885" t="str">
        <f t="shared" si="40"/>
        <v>cp</v>
      </c>
      <c r="E525" s="885" t="str">
        <f t="shared" si="41"/>
        <v>2</v>
      </c>
      <c r="F525" s="885">
        <f t="shared" si="42"/>
        <v>0.01</v>
      </c>
      <c r="G525" s="885">
        <f t="shared" si="43"/>
        <v>0.02</v>
      </c>
      <c r="H525" s="896" t="s">
        <v>19561</v>
      </c>
      <c r="I525" s="739"/>
      <c r="J525" t="str">
        <f>INDEX(L:L,MATCH(Таблиця91[[#This Row],[Item]],M:M,0),1)</f>
        <v>Wizards' Laboratory</v>
      </c>
      <c r="K525" s="740"/>
      <c r="L525" t="s">
        <v>18208</v>
      </c>
      <c r="M525" s="1" t="s">
        <v>19253</v>
      </c>
      <c r="N525" s="1"/>
      <c r="O525" s="1">
        <v>20</v>
      </c>
      <c r="P525" s="1"/>
      <c r="Q525" s="26"/>
      <c r="R525" s="276">
        <f t="shared" si="44"/>
        <v>0</v>
      </c>
    </row>
    <row r="526" spans="1:18" ht="15.75">
      <c r="A526" s="889" t="s">
        <v>19637</v>
      </c>
      <c r="B526" s="890" t="s">
        <v>22007</v>
      </c>
      <c r="C526" s="891" t="s">
        <v>29296</v>
      </c>
      <c r="D526" s="885" t="str">
        <f t="shared" si="40"/>
        <v>cp</v>
      </c>
      <c r="E526" s="885" t="str">
        <f t="shared" si="41"/>
        <v>4</v>
      </c>
      <c r="F526" s="885">
        <f t="shared" si="42"/>
        <v>0.01</v>
      </c>
      <c r="G526" s="885">
        <f t="shared" si="43"/>
        <v>0.04</v>
      </c>
      <c r="H526" s="896" t="s">
        <v>19561</v>
      </c>
      <c r="I526" s="739"/>
      <c r="J526" t="str">
        <f>INDEX(L:L,MATCH(Таблиця91[[#This Row],[Item]],M:M,0),1)</f>
        <v>Wizards' Laboratory</v>
      </c>
      <c r="K526" s="740"/>
      <c r="L526" t="s">
        <v>18208</v>
      </c>
      <c r="M526" s="1" t="s">
        <v>19255</v>
      </c>
      <c r="N526" s="1"/>
      <c r="O526" s="1">
        <v>45</v>
      </c>
      <c r="P526" s="1"/>
      <c r="Q526" s="26"/>
      <c r="R526" s="276">
        <f t="shared" si="44"/>
        <v>0</v>
      </c>
    </row>
    <row r="527" spans="1:18" ht="15.75">
      <c r="A527" s="889" t="s">
        <v>19638</v>
      </c>
      <c r="B527" s="890" t="s">
        <v>18451</v>
      </c>
      <c r="C527" s="891" t="s">
        <v>29296</v>
      </c>
      <c r="D527" s="885" t="str">
        <f t="shared" si="40"/>
        <v>sp</v>
      </c>
      <c r="E527" s="885" t="str">
        <f t="shared" si="41"/>
        <v>2</v>
      </c>
      <c r="F527" s="885">
        <f t="shared" si="42"/>
        <v>0.1</v>
      </c>
      <c r="G527" s="885">
        <f t="shared" si="43"/>
        <v>0.2</v>
      </c>
      <c r="H527" s="896" t="s">
        <v>19561</v>
      </c>
      <c r="I527" s="739"/>
      <c r="J527" t="str">
        <f>INDEX(L:L,MATCH(Таблиця91[[#This Row],[Item]],M:M,0),1)</f>
        <v>Wizards' Laboratory</v>
      </c>
      <c r="K527" s="740"/>
      <c r="L527" t="s">
        <v>18208</v>
      </c>
      <c r="M527" s="1" t="s">
        <v>19257</v>
      </c>
      <c r="N527" s="1"/>
      <c r="O527" s="1">
        <v>20</v>
      </c>
      <c r="P527" s="1"/>
      <c r="Q527" s="26"/>
      <c r="R527" s="276">
        <f t="shared" si="44"/>
        <v>0</v>
      </c>
    </row>
    <row r="528" spans="1:18" ht="15.75">
      <c r="A528" s="889" t="s">
        <v>19433</v>
      </c>
      <c r="B528" s="890" t="s">
        <v>21836</v>
      </c>
      <c r="C528" s="891" t="s">
        <v>19639</v>
      </c>
      <c r="D528" s="885" t="str">
        <f t="shared" si="40"/>
        <v>sp</v>
      </c>
      <c r="E528" s="885" t="str">
        <f t="shared" si="41"/>
        <v>10</v>
      </c>
      <c r="F528" s="885">
        <f t="shared" si="42"/>
        <v>0.1</v>
      </c>
      <c r="G528" s="885">
        <f t="shared" si="43"/>
        <v>1</v>
      </c>
      <c r="H528" s="896" t="s">
        <v>19561</v>
      </c>
      <c r="I528" s="739"/>
      <c r="J528" t="str">
        <f>INDEX(L:L,MATCH(Таблиця91[[#This Row],[Item]],M:M,0),1)</f>
        <v>METALS</v>
      </c>
      <c r="K528" s="740"/>
      <c r="L528" t="s">
        <v>18208</v>
      </c>
      <c r="M528" s="1" t="s">
        <v>19259</v>
      </c>
      <c r="N528" s="1"/>
      <c r="O528" s="1">
        <v>7</v>
      </c>
      <c r="P528" s="1"/>
      <c r="Q528" s="26"/>
      <c r="R528" s="276">
        <f t="shared" si="44"/>
        <v>0</v>
      </c>
    </row>
    <row r="529" spans="1:18" ht="15.75">
      <c r="A529" s="889" t="s">
        <v>19640</v>
      </c>
      <c r="B529" s="890" t="s">
        <v>21836</v>
      </c>
      <c r="C529" s="891" t="s">
        <v>19639</v>
      </c>
      <c r="D529" s="885" t="str">
        <f t="shared" si="40"/>
        <v>sp</v>
      </c>
      <c r="E529" s="885" t="str">
        <f t="shared" si="41"/>
        <v>10</v>
      </c>
      <c r="F529" s="885">
        <f t="shared" si="42"/>
        <v>0.1</v>
      </c>
      <c r="G529" s="885">
        <f t="shared" si="43"/>
        <v>1</v>
      </c>
      <c r="H529" s="896" t="s">
        <v>19561</v>
      </c>
      <c r="I529" s="739"/>
      <c r="J529" t="str">
        <f>INDEX(L:L,MATCH(Таблиця91[[#This Row],[Item]],M:M,0),1)</f>
        <v>Wizards' Laboratory</v>
      </c>
      <c r="K529" s="740"/>
      <c r="L529" t="s">
        <v>18208</v>
      </c>
      <c r="M529" s="1" t="s">
        <v>19261</v>
      </c>
      <c r="N529" s="1"/>
      <c r="O529" s="1">
        <v>1</v>
      </c>
      <c r="P529" s="1"/>
      <c r="Q529" s="26"/>
      <c r="R529" s="276">
        <f t="shared" si="44"/>
        <v>0</v>
      </c>
    </row>
    <row r="530" spans="1:18" ht="15.75">
      <c r="A530" s="889" t="s">
        <v>19641</v>
      </c>
      <c r="B530" s="890" t="s">
        <v>21836</v>
      </c>
      <c r="C530" s="891" t="s">
        <v>19642</v>
      </c>
      <c r="D530" s="885" t="str">
        <f t="shared" si="40"/>
        <v>sp</v>
      </c>
      <c r="E530" s="885" t="str">
        <f t="shared" si="41"/>
        <v>10</v>
      </c>
      <c r="F530" s="885">
        <f t="shared" si="42"/>
        <v>0.1</v>
      </c>
      <c r="G530" s="885">
        <f t="shared" si="43"/>
        <v>1</v>
      </c>
      <c r="H530" s="896" t="s">
        <v>19561</v>
      </c>
      <c r="I530" s="739"/>
      <c r="J530" t="str">
        <f>INDEX(L:L,MATCH(Таблиця91[[#This Row],[Item]],M:M,0),1)</f>
        <v>Wizards' Laboratory</v>
      </c>
      <c r="K530" s="740"/>
      <c r="L530" t="s">
        <v>18208</v>
      </c>
      <c r="M530" s="1" t="s">
        <v>19263</v>
      </c>
      <c r="N530" s="1"/>
      <c r="O530" s="1">
        <v>3</v>
      </c>
      <c r="P530" s="1"/>
      <c r="Q530" s="26"/>
      <c r="R530" s="276">
        <f t="shared" si="44"/>
        <v>0</v>
      </c>
    </row>
    <row r="531" spans="1:18" ht="15.75">
      <c r="A531" s="889" t="s">
        <v>19643</v>
      </c>
      <c r="B531" s="890" t="s">
        <v>18321</v>
      </c>
      <c r="C531" s="891" t="s">
        <v>29296</v>
      </c>
      <c r="D531" s="885" t="str">
        <f t="shared" si="40"/>
        <v>sp</v>
      </c>
      <c r="E531" s="885" t="str">
        <f t="shared" si="41"/>
        <v>1</v>
      </c>
      <c r="F531" s="885">
        <f t="shared" si="42"/>
        <v>0.1</v>
      </c>
      <c r="G531" s="885">
        <f t="shared" si="43"/>
        <v>0.1</v>
      </c>
      <c r="H531" s="896" t="s">
        <v>19561</v>
      </c>
      <c r="I531" s="739"/>
      <c r="J531" t="str">
        <f>INDEX(L:L,MATCH(Таблиця91[[#This Row],[Item]],M:M,0),1)</f>
        <v>Wizards' Laboratory</v>
      </c>
      <c r="K531" s="740"/>
      <c r="L531" t="s">
        <v>18208</v>
      </c>
      <c r="M531" s="1" t="s">
        <v>19264</v>
      </c>
      <c r="N531" s="1"/>
      <c r="O531" s="1">
        <v>3</v>
      </c>
      <c r="P531" s="1"/>
      <c r="Q531" s="26"/>
      <c r="R531" s="276">
        <f t="shared" si="44"/>
        <v>0</v>
      </c>
    </row>
    <row r="532" spans="1:18" ht="15.75">
      <c r="A532" s="889" t="s">
        <v>19644</v>
      </c>
      <c r="B532" s="890" t="s">
        <v>21919</v>
      </c>
      <c r="C532" s="891" t="s">
        <v>29296</v>
      </c>
      <c r="D532" s="885" t="str">
        <f t="shared" si="40"/>
        <v>cp</v>
      </c>
      <c r="E532" s="885" t="str">
        <f t="shared" si="41"/>
        <v>9</v>
      </c>
      <c r="F532" s="885">
        <f t="shared" si="42"/>
        <v>0.01</v>
      </c>
      <c r="G532" s="885">
        <f t="shared" si="43"/>
        <v>0.09</v>
      </c>
      <c r="H532" s="896" t="s">
        <v>19561</v>
      </c>
      <c r="I532" s="739"/>
      <c r="J532" t="str">
        <f>INDEX(L:L,MATCH(Таблиця91[[#This Row],[Item]],M:M,0),1)</f>
        <v>Wizards' Laboratory</v>
      </c>
      <c r="K532" s="740"/>
      <c r="L532" t="s">
        <v>18208</v>
      </c>
      <c r="M532" s="1" t="s">
        <v>19267</v>
      </c>
      <c r="N532" s="1"/>
      <c r="O532" s="1">
        <v>1</v>
      </c>
      <c r="P532" s="1"/>
      <c r="Q532" s="26"/>
      <c r="R532" s="276">
        <f t="shared" si="44"/>
        <v>0</v>
      </c>
    </row>
    <row r="533" spans="1:18" ht="15.75">
      <c r="A533" s="889" t="s">
        <v>19645</v>
      </c>
      <c r="B533" s="890" t="s">
        <v>21885</v>
      </c>
      <c r="C533" s="891" t="s">
        <v>29296</v>
      </c>
      <c r="D533" s="885" t="str">
        <f t="shared" si="40"/>
        <v>cp</v>
      </c>
      <c r="E533" s="885" t="str">
        <f t="shared" si="41"/>
        <v>6</v>
      </c>
      <c r="F533" s="885">
        <f t="shared" si="42"/>
        <v>0.01</v>
      </c>
      <c r="G533" s="885">
        <f t="shared" si="43"/>
        <v>0.06</v>
      </c>
      <c r="H533" s="896" t="s">
        <v>19561</v>
      </c>
      <c r="I533" s="739"/>
      <c r="J533" t="str">
        <f>INDEX(L:L,MATCH(Таблиця91[[#This Row],[Item]],M:M,0),1)</f>
        <v>Wizards' Laboratory</v>
      </c>
      <c r="K533" s="740"/>
      <c r="L533" t="s">
        <v>18208</v>
      </c>
      <c r="M533" s="1" t="s">
        <v>19269</v>
      </c>
      <c r="N533" s="1"/>
      <c r="O533" s="1">
        <v>5</v>
      </c>
      <c r="P533" s="1"/>
      <c r="Q533" s="26"/>
      <c r="R533" s="276">
        <f t="shared" si="44"/>
        <v>0</v>
      </c>
    </row>
    <row r="534" spans="1:18" ht="15.75">
      <c r="A534" s="889" t="s">
        <v>19646</v>
      </c>
      <c r="B534" s="890" t="s">
        <v>14380</v>
      </c>
      <c r="C534" s="891" t="s">
        <v>19647</v>
      </c>
      <c r="D534" s="885" t="str">
        <f t="shared" si="40"/>
        <v>gp</v>
      </c>
      <c r="E534" s="885" t="str">
        <f t="shared" si="41"/>
        <v>10</v>
      </c>
      <c r="F534" s="885">
        <f t="shared" si="42"/>
        <v>1</v>
      </c>
      <c r="G534" s="885">
        <f t="shared" si="43"/>
        <v>10</v>
      </c>
      <c r="H534" s="896" t="s">
        <v>19561</v>
      </c>
      <c r="I534" s="739"/>
      <c r="J534" t="str">
        <f>INDEX(L:L,MATCH(Таблиця91[[#This Row],[Item]],M:M,0),1)</f>
        <v>Wizards' Laboratory</v>
      </c>
      <c r="K534" s="740"/>
      <c r="L534" t="s">
        <v>18208</v>
      </c>
      <c r="M534" s="1" t="s">
        <v>19272</v>
      </c>
      <c r="N534" s="1"/>
      <c r="O534" s="1">
        <v>3</v>
      </c>
      <c r="P534" s="1"/>
      <c r="Q534" s="26"/>
      <c r="R534" s="276">
        <f t="shared" si="44"/>
        <v>0</v>
      </c>
    </row>
    <row r="535" spans="1:18" ht="15.75">
      <c r="A535" s="889" t="s">
        <v>19648</v>
      </c>
      <c r="B535" s="890" t="s">
        <v>14081</v>
      </c>
      <c r="C535" s="891" t="s">
        <v>29296</v>
      </c>
      <c r="D535" s="885" t="str">
        <f t="shared" si="40"/>
        <v>gp</v>
      </c>
      <c r="E535" s="885" t="str">
        <f t="shared" si="41"/>
        <v>5</v>
      </c>
      <c r="F535" s="885">
        <f t="shared" si="42"/>
        <v>1</v>
      </c>
      <c r="G535" s="885">
        <f t="shared" si="43"/>
        <v>5</v>
      </c>
      <c r="H535" s="896" t="s">
        <v>19561</v>
      </c>
      <c r="I535" s="739"/>
      <c r="J535" t="str">
        <f>INDEX(L:L,MATCH(Таблиця91[[#This Row],[Item]],M:M,0),1)</f>
        <v>Wizards' Laboratory</v>
      </c>
      <c r="K535" s="740"/>
      <c r="L535" t="s">
        <v>18208</v>
      </c>
      <c r="M535" s="1" t="s">
        <v>19274</v>
      </c>
      <c r="N535" s="1"/>
      <c r="O535" s="1">
        <v>1</v>
      </c>
      <c r="P535" s="1"/>
      <c r="Q535" s="26"/>
      <c r="R535" s="276">
        <f t="shared" si="44"/>
        <v>0</v>
      </c>
    </row>
    <row r="536" spans="1:18" ht="15.75">
      <c r="A536" s="889" t="s">
        <v>19649</v>
      </c>
      <c r="B536" s="890" t="s">
        <v>14220</v>
      </c>
      <c r="C536" s="891" t="s">
        <v>29296</v>
      </c>
      <c r="D536" s="885" t="str">
        <f t="shared" si="40"/>
        <v>gp</v>
      </c>
      <c r="E536" s="885" t="str">
        <f t="shared" si="41"/>
        <v>40</v>
      </c>
      <c r="F536" s="885">
        <f t="shared" si="42"/>
        <v>1</v>
      </c>
      <c r="G536" s="885">
        <f t="shared" si="43"/>
        <v>40</v>
      </c>
      <c r="H536" s="896" t="s">
        <v>19561</v>
      </c>
      <c r="I536" s="739"/>
      <c r="J536" t="str">
        <f>INDEX(L:L,MATCH(Таблиця91[[#This Row],[Item]],M:M,0),1)</f>
        <v>Wizards' Laboratory</v>
      </c>
      <c r="K536" s="740"/>
      <c r="L536" t="s">
        <v>18208</v>
      </c>
      <c r="M536" s="1" t="s">
        <v>19276</v>
      </c>
      <c r="N536" s="1"/>
      <c r="O536" s="1">
        <v>10</v>
      </c>
      <c r="P536" s="1"/>
      <c r="Q536" s="26"/>
      <c r="R536" s="276">
        <f t="shared" si="44"/>
        <v>0</v>
      </c>
    </row>
    <row r="537" spans="1:18" ht="15.75">
      <c r="A537" s="889" t="s">
        <v>19650</v>
      </c>
      <c r="B537" s="890" t="s">
        <v>14380</v>
      </c>
      <c r="C537" s="891" t="s">
        <v>19647</v>
      </c>
      <c r="D537" s="885" t="str">
        <f t="shared" si="40"/>
        <v>gp</v>
      </c>
      <c r="E537" s="885" t="str">
        <f t="shared" si="41"/>
        <v>10</v>
      </c>
      <c r="F537" s="885">
        <f t="shared" si="42"/>
        <v>1</v>
      </c>
      <c r="G537" s="885">
        <f t="shared" si="43"/>
        <v>10</v>
      </c>
      <c r="H537" s="896" t="s">
        <v>19561</v>
      </c>
      <c r="I537" s="739"/>
      <c r="J537" t="str">
        <f>INDEX(L:L,MATCH(Таблиця91[[#This Row],[Item]],M:M,0),1)</f>
        <v>Wizards' Laboratory</v>
      </c>
      <c r="K537" s="740"/>
      <c r="L537" t="s">
        <v>18208</v>
      </c>
      <c r="M537" s="1" t="s">
        <v>19278</v>
      </c>
      <c r="N537" s="1"/>
      <c r="O537" s="1">
        <v>4</v>
      </c>
      <c r="P537" s="1"/>
      <c r="Q537" s="26"/>
      <c r="R537" s="276">
        <f t="shared" si="44"/>
        <v>0</v>
      </c>
    </row>
    <row r="538" spans="1:18" ht="15.75">
      <c r="A538" s="889" t="s">
        <v>19651</v>
      </c>
      <c r="B538" s="890" t="s">
        <v>18321</v>
      </c>
      <c r="C538" s="891" t="s">
        <v>19652</v>
      </c>
      <c r="D538" s="885" t="str">
        <f t="shared" si="40"/>
        <v>sp</v>
      </c>
      <c r="E538" s="885" t="str">
        <f t="shared" si="41"/>
        <v>1</v>
      </c>
      <c r="F538" s="885">
        <f t="shared" si="42"/>
        <v>0.1</v>
      </c>
      <c r="G538" s="885">
        <f t="shared" si="43"/>
        <v>0.1</v>
      </c>
      <c r="H538" s="896" t="s">
        <v>19561</v>
      </c>
      <c r="I538" s="739"/>
      <c r="J538" t="str">
        <f>INDEX(L:L,MATCH(Таблиця91[[#This Row],[Item]],M:M,0),1)</f>
        <v>Wizards' Laboratory</v>
      </c>
      <c r="K538" s="740"/>
      <c r="L538" t="s">
        <v>18208</v>
      </c>
      <c r="M538" s="1" t="s">
        <v>19280</v>
      </c>
      <c r="N538" s="1"/>
      <c r="O538" s="1">
        <v>5</v>
      </c>
      <c r="P538" s="1"/>
      <c r="Q538" s="26"/>
      <c r="R538" s="276">
        <f t="shared" si="44"/>
        <v>0</v>
      </c>
    </row>
    <row r="539" spans="1:18" ht="15.75">
      <c r="A539" s="889" t="s">
        <v>19653</v>
      </c>
      <c r="B539" s="890" t="s">
        <v>18321</v>
      </c>
      <c r="C539" s="891" t="s">
        <v>19652</v>
      </c>
      <c r="D539" s="885" t="str">
        <f t="shared" si="40"/>
        <v>sp</v>
      </c>
      <c r="E539" s="885" t="str">
        <f t="shared" si="41"/>
        <v>1</v>
      </c>
      <c r="F539" s="885">
        <f t="shared" si="42"/>
        <v>0.1</v>
      </c>
      <c r="G539" s="885">
        <f t="shared" si="43"/>
        <v>0.1</v>
      </c>
      <c r="H539" s="896" t="s">
        <v>19561</v>
      </c>
      <c r="I539" s="739"/>
      <c r="J539" t="str">
        <f>INDEX(L:L,MATCH(Таблиця91[[#This Row],[Item]],M:M,0),1)</f>
        <v>Wizards' Laboratory</v>
      </c>
      <c r="K539" s="740"/>
      <c r="L539" t="s">
        <v>18208</v>
      </c>
      <c r="M539" s="1" t="s">
        <v>19282</v>
      </c>
      <c r="N539" s="1"/>
      <c r="O539" s="1">
        <v>9</v>
      </c>
      <c r="P539" s="1"/>
      <c r="Q539" s="26"/>
      <c r="R539" s="276">
        <f t="shared" si="44"/>
        <v>0</v>
      </c>
    </row>
    <row r="540" spans="1:18" ht="15.75">
      <c r="A540" s="889" t="s">
        <v>19654</v>
      </c>
      <c r="B540" s="890" t="s">
        <v>18321</v>
      </c>
      <c r="C540" s="891" t="s">
        <v>19652</v>
      </c>
      <c r="D540" s="885" t="str">
        <f t="shared" si="40"/>
        <v>sp</v>
      </c>
      <c r="E540" s="885" t="str">
        <f t="shared" si="41"/>
        <v>1</v>
      </c>
      <c r="F540" s="885">
        <f t="shared" si="42"/>
        <v>0.1</v>
      </c>
      <c r="G540" s="885">
        <f t="shared" si="43"/>
        <v>0.1</v>
      </c>
      <c r="H540" s="896" t="s">
        <v>19561</v>
      </c>
      <c r="I540" s="739"/>
      <c r="J540" t="str">
        <f>INDEX(L:L,MATCH(Таблиця91[[#This Row],[Item]],M:M,0),1)</f>
        <v>Wizards' Laboratory</v>
      </c>
      <c r="K540" s="740"/>
      <c r="L540" t="s">
        <v>18208</v>
      </c>
      <c r="M540" s="1" t="s">
        <v>19284</v>
      </c>
      <c r="N540" s="1"/>
      <c r="O540" s="1">
        <v>10</v>
      </c>
      <c r="P540" s="1"/>
      <c r="Q540" s="26"/>
      <c r="R540" s="276">
        <f t="shared" si="44"/>
        <v>0</v>
      </c>
    </row>
    <row r="541" spans="1:18" ht="15.75">
      <c r="A541" s="889" t="s">
        <v>19655</v>
      </c>
      <c r="B541" s="890" t="s">
        <v>21946</v>
      </c>
      <c r="C541" s="891" t="s">
        <v>29296</v>
      </c>
      <c r="D541" s="885" t="str">
        <f t="shared" si="40"/>
        <v>gp</v>
      </c>
      <c r="E541" s="885" t="str">
        <f t="shared" si="41"/>
        <v>3</v>
      </c>
      <c r="F541" s="885">
        <f t="shared" si="42"/>
        <v>1</v>
      </c>
      <c r="G541" s="885">
        <f t="shared" si="43"/>
        <v>3</v>
      </c>
      <c r="H541" s="896" t="s">
        <v>19561</v>
      </c>
      <c r="I541" s="739"/>
      <c r="J541" t="str">
        <f>INDEX(L:L,MATCH(Таблиця91[[#This Row],[Item]],M:M,0),1)</f>
        <v>Wizards' Laboratory</v>
      </c>
      <c r="K541" s="740"/>
      <c r="L541" t="s">
        <v>18208</v>
      </c>
      <c r="M541" s="1" t="s">
        <v>19286</v>
      </c>
      <c r="N541" s="1"/>
      <c r="O541" s="1">
        <v>10</v>
      </c>
      <c r="P541" s="1"/>
      <c r="Q541" s="26"/>
      <c r="R541" s="276">
        <f t="shared" si="44"/>
        <v>0</v>
      </c>
    </row>
    <row r="542" spans="1:18" ht="15.75">
      <c r="A542" s="889" t="s">
        <v>19656</v>
      </c>
      <c r="B542" s="890" t="s">
        <v>21836</v>
      </c>
      <c r="C542" s="891" t="s">
        <v>29296</v>
      </c>
      <c r="D542" s="885" t="str">
        <f t="shared" si="40"/>
        <v>sp</v>
      </c>
      <c r="E542" s="885" t="str">
        <f t="shared" si="41"/>
        <v>10</v>
      </c>
      <c r="F542" s="885">
        <f t="shared" si="42"/>
        <v>0.1</v>
      </c>
      <c r="G542" s="885">
        <f t="shared" si="43"/>
        <v>1</v>
      </c>
      <c r="H542" s="896" t="s">
        <v>19561</v>
      </c>
      <c r="I542" s="739"/>
      <c r="J542" t="str">
        <f>INDEX(L:L,MATCH(Таблиця91[[#This Row],[Item]],M:M,0),1)</f>
        <v>Wizards' Laboratory</v>
      </c>
      <c r="K542" s="740"/>
      <c r="L542" t="s">
        <v>18208</v>
      </c>
      <c r="M542" s="1" t="s">
        <v>19288</v>
      </c>
      <c r="N542" s="1"/>
      <c r="O542" s="1">
        <v>10</v>
      </c>
      <c r="P542" s="1"/>
      <c r="Q542" s="26"/>
      <c r="R542" s="276">
        <f t="shared" si="44"/>
        <v>0</v>
      </c>
    </row>
    <row r="543" spans="1:18" ht="15.75">
      <c r="A543" s="889" t="s">
        <v>19657</v>
      </c>
      <c r="B543" s="890" t="s">
        <v>18283</v>
      </c>
      <c r="C543" s="891" t="s">
        <v>29296</v>
      </c>
      <c r="D543" s="885" t="str">
        <f t="shared" si="40"/>
        <v>sp</v>
      </c>
      <c r="E543" s="885" t="str">
        <f t="shared" si="41"/>
        <v>5</v>
      </c>
      <c r="F543" s="885">
        <f t="shared" si="42"/>
        <v>0.1</v>
      </c>
      <c r="G543" s="885">
        <f t="shared" si="43"/>
        <v>0.5</v>
      </c>
      <c r="H543" s="896" t="s">
        <v>19561</v>
      </c>
      <c r="I543" s="739"/>
      <c r="J543" t="str">
        <f>INDEX(L:L,MATCH(Таблиця91[[#This Row],[Item]],M:M,0),1)</f>
        <v>Wizards' Laboratory</v>
      </c>
      <c r="K543" s="740"/>
      <c r="L543" t="s">
        <v>18208</v>
      </c>
      <c r="M543" s="1" t="s">
        <v>19290</v>
      </c>
      <c r="N543" s="1"/>
      <c r="O543" s="1">
        <v>5</v>
      </c>
      <c r="P543" s="1"/>
      <c r="Q543" s="26"/>
      <c r="R543" s="276">
        <f t="shared" si="44"/>
        <v>0</v>
      </c>
    </row>
    <row r="544" spans="1:18" ht="15.75">
      <c r="A544" s="889" t="s">
        <v>19658</v>
      </c>
      <c r="B544" s="890" t="s">
        <v>21872</v>
      </c>
      <c r="C544" s="891" t="s">
        <v>29296</v>
      </c>
      <c r="D544" s="885" t="str">
        <f t="shared" si="40"/>
        <v>sp</v>
      </c>
      <c r="E544" s="885" t="str">
        <f t="shared" si="41"/>
        <v>8</v>
      </c>
      <c r="F544" s="885">
        <f t="shared" si="42"/>
        <v>0.1</v>
      </c>
      <c r="G544" s="885">
        <f t="shared" si="43"/>
        <v>0.8</v>
      </c>
      <c r="H544" s="896" t="s">
        <v>19561</v>
      </c>
      <c r="I544" s="739"/>
      <c r="J544" t="str">
        <f>INDEX(L:L,MATCH(Таблиця91[[#This Row],[Item]],M:M,0),1)</f>
        <v>Wizards' Laboratory</v>
      </c>
      <c r="K544" s="740"/>
      <c r="L544" t="s">
        <v>18208</v>
      </c>
      <c r="M544" s="1" t="s">
        <v>19292</v>
      </c>
      <c r="N544" s="1"/>
      <c r="O544" s="1">
        <v>12</v>
      </c>
      <c r="P544" s="1"/>
      <c r="Q544" s="26"/>
      <c r="R544" s="276">
        <f t="shared" si="44"/>
        <v>0</v>
      </c>
    </row>
    <row r="545" spans="1:18" ht="15.75">
      <c r="A545" s="889" t="s">
        <v>19659</v>
      </c>
      <c r="B545" s="890" t="s">
        <v>18319</v>
      </c>
      <c r="C545" s="891" t="s">
        <v>29296</v>
      </c>
      <c r="D545" s="885" t="str">
        <f t="shared" si="40"/>
        <v>sp</v>
      </c>
      <c r="E545" s="885" t="str">
        <f t="shared" si="41"/>
        <v>4</v>
      </c>
      <c r="F545" s="885">
        <f t="shared" si="42"/>
        <v>0.1</v>
      </c>
      <c r="G545" s="885">
        <f t="shared" si="43"/>
        <v>0.4</v>
      </c>
      <c r="H545" s="896" t="s">
        <v>19561</v>
      </c>
      <c r="I545" s="739"/>
      <c r="J545" t="str">
        <f>INDEX(L:L,MATCH(Таблиця91[[#This Row],[Item]],M:M,0),1)</f>
        <v>Wizards' Laboratory</v>
      </c>
      <c r="K545" s="740"/>
      <c r="L545" t="s">
        <v>18208</v>
      </c>
      <c r="M545" s="1" t="s">
        <v>19295</v>
      </c>
      <c r="N545" s="1"/>
      <c r="O545" s="1">
        <v>12</v>
      </c>
      <c r="P545" s="1"/>
      <c r="Q545" s="26"/>
      <c r="R545" s="276">
        <f t="shared" si="44"/>
        <v>0</v>
      </c>
    </row>
    <row r="546" spans="1:18" ht="15.75">
      <c r="A546" s="889" t="s">
        <v>19660</v>
      </c>
      <c r="B546" s="890" t="s">
        <v>18503</v>
      </c>
      <c r="C546" s="891" t="s">
        <v>29296</v>
      </c>
      <c r="D546" s="885" t="str">
        <f t="shared" si="40"/>
        <v>sp</v>
      </c>
      <c r="E546" s="885" t="str">
        <f t="shared" si="41"/>
        <v>3</v>
      </c>
      <c r="F546" s="885">
        <f t="shared" si="42"/>
        <v>0.1</v>
      </c>
      <c r="G546" s="885">
        <f t="shared" si="43"/>
        <v>0.30000000000000004</v>
      </c>
      <c r="H546" s="896" t="s">
        <v>19561</v>
      </c>
      <c r="I546" s="739"/>
      <c r="J546" t="str">
        <f>INDEX(L:L,MATCH(Таблиця91[[#This Row],[Item]],M:M,0),1)</f>
        <v>Wizards' Laboratory</v>
      </c>
      <c r="K546" s="740"/>
      <c r="L546" t="s">
        <v>18208</v>
      </c>
      <c r="M546" s="1" t="s">
        <v>19298</v>
      </c>
      <c r="N546" s="1"/>
      <c r="O546" s="1">
        <v>12</v>
      </c>
      <c r="P546" s="1"/>
      <c r="Q546" s="26"/>
      <c r="R546" s="276">
        <f t="shared" si="44"/>
        <v>0</v>
      </c>
    </row>
    <row r="547" spans="1:18" ht="15.75">
      <c r="A547" s="889" t="s">
        <v>19661</v>
      </c>
      <c r="B547" s="890" t="s">
        <v>18451</v>
      </c>
      <c r="C547" s="891" t="s">
        <v>29296</v>
      </c>
      <c r="D547" s="885" t="str">
        <f t="shared" si="40"/>
        <v>sp</v>
      </c>
      <c r="E547" s="885" t="str">
        <f t="shared" si="41"/>
        <v>2</v>
      </c>
      <c r="F547" s="885">
        <f t="shared" si="42"/>
        <v>0.1</v>
      </c>
      <c r="G547" s="885">
        <f t="shared" si="43"/>
        <v>0.2</v>
      </c>
      <c r="H547" s="896" t="s">
        <v>19561</v>
      </c>
      <c r="I547" s="739"/>
      <c r="J547" t="str">
        <f>INDEX(L:L,MATCH(Таблиця91[[#This Row],[Item]],M:M,0),1)</f>
        <v>Wizards' Laboratory</v>
      </c>
      <c r="K547" s="740"/>
      <c r="L547" t="s">
        <v>18208</v>
      </c>
      <c r="M547" s="1" t="s">
        <v>19300</v>
      </c>
      <c r="N547" s="1"/>
      <c r="O547" s="1">
        <v>5</v>
      </c>
      <c r="P547" s="1"/>
      <c r="Q547" s="26"/>
      <c r="R547" s="276">
        <f t="shared" si="44"/>
        <v>0</v>
      </c>
    </row>
    <row r="548" spans="1:18" ht="15.75">
      <c r="A548" s="889" t="s">
        <v>19662</v>
      </c>
      <c r="B548" s="890" t="s">
        <v>18496</v>
      </c>
      <c r="C548" s="891" t="s">
        <v>29296</v>
      </c>
      <c r="D548" s="885" t="str">
        <f t="shared" si="40"/>
        <v>gp</v>
      </c>
      <c r="E548" s="885" t="str">
        <f t="shared" si="41"/>
        <v>2</v>
      </c>
      <c r="F548" s="885">
        <f t="shared" si="42"/>
        <v>1</v>
      </c>
      <c r="G548" s="885">
        <f t="shared" si="43"/>
        <v>2</v>
      </c>
      <c r="H548" s="896" t="s">
        <v>19561</v>
      </c>
      <c r="I548" s="739"/>
      <c r="J548" t="str">
        <f>INDEX(L:L,MATCH(Таблиця91[[#This Row],[Item]],M:M,0),1)</f>
        <v>Wizards' Laboratory</v>
      </c>
      <c r="K548" s="740"/>
      <c r="L548" t="s">
        <v>18208</v>
      </c>
      <c r="M548" s="1" t="s">
        <v>19302</v>
      </c>
      <c r="N548" s="1"/>
      <c r="O548" s="1">
        <v>8</v>
      </c>
      <c r="P548" s="1"/>
      <c r="Q548" s="26"/>
      <c r="R548" s="276">
        <f t="shared" si="44"/>
        <v>0</v>
      </c>
    </row>
    <row r="549" spans="1:18" ht="15.75">
      <c r="A549" s="889" t="s">
        <v>19663</v>
      </c>
      <c r="B549" s="890" t="s">
        <v>14081</v>
      </c>
      <c r="C549" s="891" t="s">
        <v>29296</v>
      </c>
      <c r="D549" s="885" t="str">
        <f t="shared" si="40"/>
        <v>gp</v>
      </c>
      <c r="E549" s="885" t="str">
        <f t="shared" si="41"/>
        <v>5</v>
      </c>
      <c r="F549" s="885">
        <f t="shared" si="42"/>
        <v>1</v>
      </c>
      <c r="G549" s="885">
        <f t="shared" si="43"/>
        <v>5</v>
      </c>
      <c r="H549" s="896" t="s">
        <v>19561</v>
      </c>
      <c r="I549" s="739"/>
      <c r="J549" t="str">
        <f>INDEX(L:L,MATCH(Таблиця91[[#This Row],[Item]],M:M,0),1)</f>
        <v>Wizards' Laboratory</v>
      </c>
      <c r="K549" s="740"/>
      <c r="L549" t="s">
        <v>18208</v>
      </c>
      <c r="M549" s="1" t="s">
        <v>19305</v>
      </c>
      <c r="N549" s="1"/>
      <c r="O549" s="1">
        <v>2</v>
      </c>
      <c r="P549" s="1"/>
      <c r="Q549" s="26"/>
      <c r="R549" s="276">
        <f t="shared" si="44"/>
        <v>0</v>
      </c>
    </row>
    <row r="550" spans="1:18" ht="15.75">
      <c r="A550" s="889" t="s">
        <v>19664</v>
      </c>
      <c r="B550" s="890" t="s">
        <v>21885</v>
      </c>
      <c r="C550" s="891" t="s">
        <v>29296</v>
      </c>
      <c r="D550" s="885" t="str">
        <f t="shared" si="40"/>
        <v>cp</v>
      </c>
      <c r="E550" s="885" t="str">
        <f t="shared" si="41"/>
        <v>6</v>
      </c>
      <c r="F550" s="885">
        <f t="shared" si="42"/>
        <v>0.01</v>
      </c>
      <c r="G550" s="885">
        <f t="shared" si="43"/>
        <v>0.06</v>
      </c>
      <c r="H550" s="896" t="s">
        <v>19561</v>
      </c>
      <c r="I550" s="739"/>
      <c r="J550" t="str">
        <f>INDEX(L:L,MATCH(Таблиця91[[#This Row],[Item]],M:M,0),1)</f>
        <v>Wizards' Laboratory</v>
      </c>
      <c r="K550" s="740"/>
      <c r="L550" t="s">
        <v>18208</v>
      </c>
      <c r="M550" s="1" t="s">
        <v>19308</v>
      </c>
      <c r="N550" s="1"/>
      <c r="O550" s="1">
        <v>5</v>
      </c>
      <c r="P550" s="1"/>
      <c r="Q550" s="26"/>
      <c r="R550" s="276">
        <f t="shared" si="44"/>
        <v>0</v>
      </c>
    </row>
    <row r="551" spans="1:18" ht="15.75">
      <c r="A551" s="889" t="s">
        <v>19665</v>
      </c>
      <c r="B551" s="890" t="s">
        <v>14081</v>
      </c>
      <c r="C551" s="891" t="s">
        <v>29296</v>
      </c>
      <c r="D551" s="885" t="str">
        <f t="shared" si="40"/>
        <v>gp</v>
      </c>
      <c r="E551" s="885" t="str">
        <f t="shared" si="41"/>
        <v>5</v>
      </c>
      <c r="F551" s="885">
        <f t="shared" si="42"/>
        <v>1</v>
      </c>
      <c r="G551" s="885">
        <f t="shared" si="43"/>
        <v>5</v>
      </c>
      <c r="H551" s="896" t="s">
        <v>19561</v>
      </c>
      <c r="I551" s="739"/>
      <c r="J551" t="str">
        <f>INDEX(L:L,MATCH(Таблиця91[[#This Row],[Item]],M:M,0),1)</f>
        <v>Wizards' Laboratory</v>
      </c>
      <c r="K551" s="740"/>
      <c r="L551" t="s">
        <v>18208</v>
      </c>
      <c r="M551" s="1" t="s">
        <v>19311</v>
      </c>
      <c r="N551" s="1"/>
      <c r="O551" s="1">
        <v>5</v>
      </c>
      <c r="P551" s="1"/>
      <c r="Q551" s="26"/>
      <c r="R551" s="276">
        <f t="shared" si="44"/>
        <v>0</v>
      </c>
    </row>
    <row r="552" spans="1:18" ht="15.75">
      <c r="A552" s="889" t="s">
        <v>19666</v>
      </c>
      <c r="B552" s="890" t="s">
        <v>21836</v>
      </c>
      <c r="C552" s="891" t="s">
        <v>19639</v>
      </c>
      <c r="D552" s="885" t="str">
        <f t="shared" si="40"/>
        <v>sp</v>
      </c>
      <c r="E552" s="885" t="str">
        <f t="shared" si="41"/>
        <v>10</v>
      </c>
      <c r="F552" s="885">
        <f t="shared" si="42"/>
        <v>0.1</v>
      </c>
      <c r="G552" s="885">
        <f t="shared" si="43"/>
        <v>1</v>
      </c>
      <c r="H552" s="896" t="s">
        <v>19561</v>
      </c>
      <c r="I552" s="739"/>
      <c r="J552" t="str">
        <f>INDEX(L:L,MATCH(Таблиця91[[#This Row],[Item]],M:M,0),1)</f>
        <v>Wizards' Laboratory</v>
      </c>
      <c r="K552" s="740"/>
      <c r="L552" t="s">
        <v>18208</v>
      </c>
      <c r="M552" s="1" t="s">
        <v>19314</v>
      </c>
      <c r="N552" s="1"/>
      <c r="O552" s="1">
        <v>8</v>
      </c>
      <c r="P552" s="1"/>
      <c r="Q552" s="26"/>
      <c r="R552" s="276">
        <f t="shared" si="44"/>
        <v>0</v>
      </c>
    </row>
    <row r="553" spans="1:18" ht="15.75">
      <c r="A553" s="889" t="s">
        <v>19667</v>
      </c>
      <c r="B553" s="890" t="s">
        <v>14394</v>
      </c>
      <c r="C553" s="891" t="s">
        <v>29296</v>
      </c>
      <c r="D553" s="885" t="str">
        <f t="shared" si="40"/>
        <v>gp</v>
      </c>
      <c r="E553" s="885" t="str">
        <f t="shared" si="41"/>
        <v>35</v>
      </c>
      <c r="F553" s="885">
        <f t="shared" si="42"/>
        <v>1</v>
      </c>
      <c r="G553" s="885">
        <f t="shared" si="43"/>
        <v>35</v>
      </c>
      <c r="H553" s="896" t="s">
        <v>19561</v>
      </c>
      <c r="I553" s="739"/>
      <c r="J553" t="str">
        <f>INDEX(L:L,MATCH(Таблиця91[[#This Row],[Item]],M:M,0),1)</f>
        <v>Wizards' Laboratory</v>
      </c>
      <c r="K553" s="740"/>
      <c r="L553" t="s">
        <v>18208</v>
      </c>
      <c r="M553" s="1" t="s">
        <v>19316</v>
      </c>
      <c r="N553" s="1"/>
      <c r="O553" s="1">
        <v>15</v>
      </c>
      <c r="P553" s="1"/>
      <c r="Q553" s="26"/>
      <c r="R553" s="276">
        <f t="shared" si="44"/>
        <v>0</v>
      </c>
    </row>
    <row r="554" spans="1:18" ht="15.75">
      <c r="A554" s="889" t="s">
        <v>19668</v>
      </c>
      <c r="B554" s="890" t="s">
        <v>18321</v>
      </c>
      <c r="C554" s="891" t="s">
        <v>29296</v>
      </c>
      <c r="D554" s="885" t="str">
        <f t="shared" si="40"/>
        <v>sp</v>
      </c>
      <c r="E554" s="885" t="str">
        <f t="shared" si="41"/>
        <v>1</v>
      </c>
      <c r="F554" s="885">
        <f t="shared" si="42"/>
        <v>0.1</v>
      </c>
      <c r="G554" s="885">
        <f t="shared" si="43"/>
        <v>0.1</v>
      </c>
      <c r="H554" s="896" t="s">
        <v>19561</v>
      </c>
      <c r="I554" s="739"/>
      <c r="J554" t="str">
        <f>INDEX(L:L,MATCH(Таблиця91[[#This Row],[Item]],M:M,0),1)</f>
        <v>Wizards' Laboratory</v>
      </c>
      <c r="K554" s="740"/>
      <c r="L554" t="s">
        <v>18208</v>
      </c>
      <c r="M554" s="1" t="s">
        <v>19318</v>
      </c>
      <c r="N554" s="1"/>
      <c r="O554" s="1">
        <v>10</v>
      </c>
      <c r="P554" s="1"/>
      <c r="Q554" s="26"/>
      <c r="R554" s="276">
        <f t="shared" si="44"/>
        <v>0</v>
      </c>
    </row>
    <row r="555" spans="1:18" ht="15.75">
      <c r="A555" s="889" t="s">
        <v>19669</v>
      </c>
      <c r="B555" s="890" t="s">
        <v>21919</v>
      </c>
      <c r="C555" s="891" t="s">
        <v>29296</v>
      </c>
      <c r="D555" s="885" t="str">
        <f t="shared" si="40"/>
        <v>cp</v>
      </c>
      <c r="E555" s="885" t="str">
        <f t="shared" si="41"/>
        <v>9</v>
      </c>
      <c r="F555" s="885">
        <f t="shared" si="42"/>
        <v>0.01</v>
      </c>
      <c r="G555" s="885">
        <f t="shared" si="43"/>
        <v>0.09</v>
      </c>
      <c r="H555" s="896" t="s">
        <v>19561</v>
      </c>
      <c r="I555" s="739"/>
      <c r="J555" t="str">
        <f>INDEX(L:L,MATCH(Таблиця91[[#This Row],[Item]],M:M,0),1)</f>
        <v>Wizards' Laboratory</v>
      </c>
      <c r="K555" s="740"/>
      <c r="L555" t="s">
        <v>18208</v>
      </c>
      <c r="M555" s="1" t="s">
        <v>19320</v>
      </c>
      <c r="N555" s="1"/>
      <c r="O555" s="1">
        <v>10</v>
      </c>
      <c r="P555" s="1"/>
      <c r="Q555" s="26"/>
      <c r="R555" s="276">
        <f t="shared" si="44"/>
        <v>0</v>
      </c>
    </row>
    <row r="556" spans="1:18" ht="15.75">
      <c r="A556" s="889" t="s">
        <v>19670</v>
      </c>
      <c r="B556" s="890" t="s">
        <v>18496</v>
      </c>
      <c r="C556" s="891" t="s">
        <v>29296</v>
      </c>
      <c r="D556" s="885" t="str">
        <f t="shared" si="40"/>
        <v>gp</v>
      </c>
      <c r="E556" s="885" t="str">
        <f t="shared" si="41"/>
        <v>2</v>
      </c>
      <c r="F556" s="885">
        <f t="shared" si="42"/>
        <v>1</v>
      </c>
      <c r="G556" s="885">
        <f t="shared" si="43"/>
        <v>2</v>
      </c>
      <c r="H556" s="896" t="s">
        <v>19561</v>
      </c>
      <c r="I556" s="739"/>
      <c r="J556" t="str">
        <f>INDEX(L:L,MATCH(Таблиця91[[#This Row],[Item]],M:M,0),1)</f>
        <v>Wizards' Laboratory</v>
      </c>
      <c r="K556" s="740"/>
      <c r="L556" t="s">
        <v>18208</v>
      </c>
      <c r="M556" s="1" t="s">
        <v>19322</v>
      </c>
      <c r="N556" s="1"/>
      <c r="O556" s="1">
        <v>10</v>
      </c>
      <c r="P556" s="1"/>
      <c r="Q556" s="26"/>
      <c r="R556" s="276">
        <f t="shared" si="44"/>
        <v>0</v>
      </c>
    </row>
    <row r="557" spans="1:18" ht="15.75">
      <c r="A557" s="889" t="s">
        <v>19671</v>
      </c>
      <c r="B557" s="890" t="s">
        <v>18283</v>
      </c>
      <c r="C557" s="891" t="s">
        <v>29296</v>
      </c>
      <c r="D557" s="885" t="str">
        <f t="shared" si="40"/>
        <v>sp</v>
      </c>
      <c r="E557" s="885" t="str">
        <f t="shared" si="41"/>
        <v>5</v>
      </c>
      <c r="F557" s="885">
        <f t="shared" si="42"/>
        <v>0.1</v>
      </c>
      <c r="G557" s="885">
        <f t="shared" si="43"/>
        <v>0.5</v>
      </c>
      <c r="H557" s="896" t="s">
        <v>19561</v>
      </c>
      <c r="I557" s="739"/>
      <c r="J557" t="str">
        <f>INDEX(L:L,MATCH(Таблиця91[[#This Row],[Item]],M:M,0),1)</f>
        <v>Wizards' Laboratory</v>
      </c>
      <c r="K557" s="740"/>
      <c r="L557" t="s">
        <v>18208</v>
      </c>
      <c r="M557" s="1" t="s">
        <v>19324</v>
      </c>
      <c r="N557" s="1"/>
      <c r="O557" s="1">
        <v>10</v>
      </c>
      <c r="P557" s="1"/>
      <c r="Q557" s="26"/>
      <c r="R557" s="276">
        <f t="shared" si="44"/>
        <v>0</v>
      </c>
    </row>
    <row r="558" spans="1:18" ht="15.75">
      <c r="A558" s="889" t="s">
        <v>19672</v>
      </c>
      <c r="B558" s="890" t="s">
        <v>18503</v>
      </c>
      <c r="C558" s="891" t="s">
        <v>29296</v>
      </c>
      <c r="D558" s="885" t="str">
        <f t="shared" si="40"/>
        <v>sp</v>
      </c>
      <c r="E558" s="885" t="str">
        <f t="shared" si="41"/>
        <v>3</v>
      </c>
      <c r="F558" s="885">
        <f t="shared" si="42"/>
        <v>0.1</v>
      </c>
      <c r="G558" s="885">
        <f t="shared" si="43"/>
        <v>0.30000000000000004</v>
      </c>
      <c r="H558" s="896" t="s">
        <v>19561</v>
      </c>
      <c r="I558" s="739"/>
      <c r="J558" t="str">
        <f>INDEX(L:L,MATCH(Таблиця91[[#This Row],[Item]],M:M,0),1)</f>
        <v>Wizards' Laboratory</v>
      </c>
      <c r="K558" s="740"/>
      <c r="L558" t="s">
        <v>18208</v>
      </c>
      <c r="M558" s="1" t="s">
        <v>19326</v>
      </c>
      <c r="N558" s="1"/>
      <c r="O558" s="1">
        <v>12</v>
      </c>
      <c r="P558" s="1"/>
      <c r="Q558" s="26"/>
      <c r="R558" s="276">
        <f t="shared" si="44"/>
        <v>0</v>
      </c>
    </row>
    <row r="559" spans="1:18" ht="15.75">
      <c r="A559" s="889" t="s">
        <v>19673</v>
      </c>
      <c r="B559" s="890" t="s">
        <v>18451</v>
      </c>
      <c r="C559" s="891" t="s">
        <v>29296</v>
      </c>
      <c r="D559" s="885" t="str">
        <f t="shared" si="40"/>
        <v>sp</v>
      </c>
      <c r="E559" s="885" t="str">
        <f t="shared" si="41"/>
        <v>2</v>
      </c>
      <c r="F559" s="885">
        <f t="shared" si="42"/>
        <v>0.1</v>
      </c>
      <c r="G559" s="885">
        <f t="shared" si="43"/>
        <v>0.2</v>
      </c>
      <c r="H559" s="896" t="s">
        <v>19561</v>
      </c>
      <c r="I559" s="739"/>
      <c r="J559" t="str">
        <f>INDEX(L:L,MATCH(Таблиця91[[#This Row],[Item]],M:M,0),1)</f>
        <v>Wizards' Laboratory</v>
      </c>
      <c r="K559" s="740"/>
      <c r="L559" t="s">
        <v>18208</v>
      </c>
      <c r="M559" s="1" t="s">
        <v>19328</v>
      </c>
      <c r="N559" s="1"/>
      <c r="O559" s="1">
        <v>5</v>
      </c>
      <c r="P559" s="1"/>
      <c r="Q559" s="26"/>
      <c r="R559" s="276">
        <f t="shared" si="44"/>
        <v>0</v>
      </c>
    </row>
    <row r="560" spans="1:18" ht="15.75">
      <c r="A560" s="889" t="s">
        <v>19674</v>
      </c>
      <c r="B560" s="890" t="s">
        <v>21946</v>
      </c>
      <c r="C560" s="891" t="s">
        <v>29296</v>
      </c>
      <c r="D560" s="885" t="str">
        <f t="shared" si="40"/>
        <v>gp</v>
      </c>
      <c r="E560" s="885" t="str">
        <f t="shared" si="41"/>
        <v>3</v>
      </c>
      <c r="F560" s="885">
        <f t="shared" si="42"/>
        <v>1</v>
      </c>
      <c r="G560" s="885">
        <f t="shared" si="43"/>
        <v>3</v>
      </c>
      <c r="H560" s="896" t="s">
        <v>19561</v>
      </c>
      <c r="I560" s="739"/>
      <c r="J560" t="str">
        <f>INDEX(L:L,MATCH(Таблиця91[[#This Row],[Item]],M:M,0),1)</f>
        <v>Wizards' Laboratory</v>
      </c>
      <c r="K560" s="740"/>
      <c r="L560" t="s">
        <v>18208</v>
      </c>
      <c r="M560" s="1" t="s">
        <v>19330</v>
      </c>
      <c r="N560" s="1"/>
      <c r="O560" s="1">
        <v>10</v>
      </c>
      <c r="P560" s="1"/>
      <c r="Q560" s="26"/>
      <c r="R560" s="276">
        <f t="shared" si="44"/>
        <v>0</v>
      </c>
    </row>
    <row r="561" spans="1:18" ht="15.75">
      <c r="A561" s="889" t="s">
        <v>19675</v>
      </c>
      <c r="B561" s="890" t="s">
        <v>18373</v>
      </c>
      <c r="C561" s="891" t="s">
        <v>29296</v>
      </c>
      <c r="D561" s="885" t="str">
        <f t="shared" si="40"/>
        <v>gp</v>
      </c>
      <c r="E561" s="885" t="str">
        <f t="shared" si="41"/>
        <v>120</v>
      </c>
      <c r="F561" s="885">
        <f t="shared" si="42"/>
        <v>1</v>
      </c>
      <c r="G561" s="885">
        <f t="shared" si="43"/>
        <v>120</v>
      </c>
      <c r="H561" s="896" t="s">
        <v>19561</v>
      </c>
      <c r="I561" s="739"/>
      <c r="J561" t="str">
        <f>INDEX(L:L,MATCH(Таблиця91[[#This Row],[Item]],M:M,0),1)</f>
        <v>Wizards' Laboratory</v>
      </c>
      <c r="K561" s="740"/>
      <c r="L561" t="s">
        <v>18208</v>
      </c>
      <c r="M561" s="1" t="s">
        <v>19333</v>
      </c>
      <c r="N561" s="1"/>
      <c r="O561" s="1">
        <v>5</v>
      </c>
      <c r="P561" s="1"/>
      <c r="Q561" s="26"/>
      <c r="R561" s="276">
        <f t="shared" si="44"/>
        <v>0</v>
      </c>
    </row>
    <row r="562" spans="1:18" ht="15.75">
      <c r="A562" s="889" t="s">
        <v>19676</v>
      </c>
      <c r="B562" s="890" t="s">
        <v>18283</v>
      </c>
      <c r="C562" s="891" t="s">
        <v>29296</v>
      </c>
      <c r="D562" s="885" t="str">
        <f t="shared" si="40"/>
        <v>sp</v>
      </c>
      <c r="E562" s="885" t="str">
        <f t="shared" si="41"/>
        <v>5</v>
      </c>
      <c r="F562" s="885">
        <f t="shared" si="42"/>
        <v>0.1</v>
      </c>
      <c r="G562" s="885">
        <f t="shared" si="43"/>
        <v>0.5</v>
      </c>
      <c r="H562" s="896" t="s">
        <v>19561</v>
      </c>
      <c r="I562" s="739"/>
      <c r="J562" t="str">
        <f>INDEX(L:L,MATCH(Таблиця91[[#This Row],[Item]],M:M,0),1)</f>
        <v>Wizards' Laboratory</v>
      </c>
      <c r="K562" s="740"/>
      <c r="L562" t="s">
        <v>18208</v>
      </c>
      <c r="M562" s="1" t="s">
        <v>19336</v>
      </c>
      <c r="N562" s="1"/>
      <c r="O562" s="1">
        <v>5</v>
      </c>
      <c r="P562" s="1"/>
      <c r="Q562" s="26"/>
      <c r="R562" s="276">
        <f t="shared" si="44"/>
        <v>0</v>
      </c>
    </row>
    <row r="563" spans="1:18" ht="15.75">
      <c r="A563" s="889" t="s">
        <v>19677</v>
      </c>
      <c r="B563" s="890" t="s">
        <v>21836</v>
      </c>
      <c r="C563" s="891" t="s">
        <v>29296</v>
      </c>
      <c r="D563" s="885" t="str">
        <f t="shared" si="40"/>
        <v>sp</v>
      </c>
      <c r="E563" s="885" t="str">
        <f t="shared" si="41"/>
        <v>10</v>
      </c>
      <c r="F563" s="885">
        <f t="shared" si="42"/>
        <v>0.1</v>
      </c>
      <c r="G563" s="885">
        <f t="shared" si="43"/>
        <v>1</v>
      </c>
      <c r="H563" s="896" t="s">
        <v>19561</v>
      </c>
      <c r="I563" s="739"/>
      <c r="J563" t="str">
        <f>INDEX(L:L,MATCH(Таблиця91[[#This Row],[Item]],M:M,0),1)</f>
        <v>Wizards' Laboratory</v>
      </c>
      <c r="K563" s="740"/>
      <c r="L563" t="s">
        <v>18208</v>
      </c>
      <c r="M563" s="1" t="s">
        <v>19339</v>
      </c>
      <c r="N563" s="1"/>
      <c r="O563" s="1">
        <v>4</v>
      </c>
      <c r="P563" s="1"/>
      <c r="Q563" s="26"/>
      <c r="R563" s="276">
        <f t="shared" si="44"/>
        <v>0</v>
      </c>
    </row>
    <row r="564" spans="1:18" ht="15.75">
      <c r="A564" s="889" t="s">
        <v>19678</v>
      </c>
      <c r="B564" s="890" t="s">
        <v>21946</v>
      </c>
      <c r="C564" s="891" t="s">
        <v>29296</v>
      </c>
      <c r="D564" s="885" t="str">
        <f t="shared" si="40"/>
        <v>gp</v>
      </c>
      <c r="E564" s="885" t="str">
        <f t="shared" si="41"/>
        <v>3</v>
      </c>
      <c r="F564" s="885">
        <f t="shared" si="42"/>
        <v>1</v>
      </c>
      <c r="G564" s="885">
        <f t="shared" si="43"/>
        <v>3</v>
      </c>
      <c r="H564" s="896" t="s">
        <v>19561</v>
      </c>
      <c r="I564" s="739"/>
      <c r="J564" t="str">
        <f>INDEX(L:L,MATCH(Таблиця91[[#This Row],[Item]],M:M,0),1)</f>
        <v>Wizards' Laboratory</v>
      </c>
      <c r="K564" s="740"/>
      <c r="L564" t="s">
        <v>19341</v>
      </c>
      <c r="M564" s="1" t="s">
        <v>19341</v>
      </c>
      <c r="N564" s="1"/>
      <c r="O564" s="1"/>
      <c r="P564" s="1"/>
      <c r="Q564" s="26"/>
      <c r="R564" s="276">
        <f t="shared" si="44"/>
        <v>0</v>
      </c>
    </row>
    <row r="565" spans="1:18" ht="15.75">
      <c r="A565" s="889" t="s">
        <v>19679</v>
      </c>
      <c r="B565" s="890" t="s">
        <v>18496</v>
      </c>
      <c r="C565" s="891" t="s">
        <v>29296</v>
      </c>
      <c r="D565" s="885" t="str">
        <f t="shared" si="40"/>
        <v>gp</v>
      </c>
      <c r="E565" s="885" t="str">
        <f t="shared" si="41"/>
        <v>2</v>
      </c>
      <c r="F565" s="885">
        <f t="shared" si="42"/>
        <v>1</v>
      </c>
      <c r="G565" s="885">
        <f t="shared" si="43"/>
        <v>2</v>
      </c>
      <c r="H565" s="896" t="s">
        <v>19561</v>
      </c>
      <c r="I565" s="739"/>
      <c r="J565" t="str">
        <f>INDEX(L:L,MATCH(Таблиця91[[#This Row],[Item]],M:M,0),1)</f>
        <v>Wizards' Laboratory</v>
      </c>
      <c r="K565" s="740"/>
      <c r="L565" t="s">
        <v>19344</v>
      </c>
      <c r="M565" s="1" t="s">
        <v>19344</v>
      </c>
      <c r="N565" s="1"/>
      <c r="O565" s="1"/>
      <c r="P565" s="1"/>
      <c r="Q565" s="26"/>
      <c r="R565" s="276">
        <f t="shared" si="44"/>
        <v>0</v>
      </c>
    </row>
    <row r="566" spans="1:18" ht="15.75">
      <c r="A566" s="889" t="s">
        <v>19680</v>
      </c>
      <c r="B566" s="890" t="s">
        <v>21846</v>
      </c>
      <c r="C566" s="891" t="s">
        <v>29296</v>
      </c>
      <c r="D566" s="885" t="str">
        <f t="shared" si="40"/>
        <v>gp</v>
      </c>
      <c r="E566" s="885" t="str">
        <f t="shared" si="41"/>
        <v>4</v>
      </c>
      <c r="F566" s="885">
        <f t="shared" si="42"/>
        <v>1</v>
      </c>
      <c r="G566" s="885">
        <f t="shared" si="43"/>
        <v>4</v>
      </c>
      <c r="H566" s="896" t="s">
        <v>19561</v>
      </c>
      <c r="I566" s="739"/>
      <c r="J566" t="str">
        <f>INDEX(L:L,MATCH(Таблиця91[[#This Row],[Item]],M:M,0),1)</f>
        <v>Wizards' Laboratory</v>
      </c>
      <c r="K566" s="740"/>
      <c r="L566" t="s">
        <v>19344</v>
      </c>
      <c r="M566" s="1" t="s">
        <v>19346</v>
      </c>
      <c r="N566" s="1"/>
      <c r="O566" s="1">
        <v>0.5</v>
      </c>
      <c r="P566" s="1" t="s">
        <v>19347</v>
      </c>
      <c r="Q566" s="26"/>
      <c r="R566" s="276">
        <f t="shared" si="44"/>
        <v>0</v>
      </c>
    </row>
    <row r="567" spans="1:18" ht="15.75">
      <c r="A567" s="889" t="s">
        <v>19681</v>
      </c>
      <c r="B567" s="890" t="s">
        <v>21946</v>
      </c>
      <c r="C567" s="891" t="s">
        <v>29296</v>
      </c>
      <c r="D567" s="885" t="str">
        <f t="shared" si="40"/>
        <v>gp</v>
      </c>
      <c r="E567" s="885" t="str">
        <f t="shared" si="41"/>
        <v>3</v>
      </c>
      <c r="F567" s="885">
        <f t="shared" si="42"/>
        <v>1</v>
      </c>
      <c r="G567" s="885">
        <f t="shared" si="43"/>
        <v>3</v>
      </c>
      <c r="H567" s="896" t="s">
        <v>19561</v>
      </c>
      <c r="I567" s="739"/>
      <c r="J567" t="str">
        <f>INDEX(L:L,MATCH(Таблиця91[[#This Row],[Item]],M:M,0),1)</f>
        <v>Wizards' Laboratory</v>
      </c>
      <c r="K567" s="740"/>
      <c r="L567" t="s">
        <v>19344</v>
      </c>
      <c r="M567" s="1" t="s">
        <v>19349</v>
      </c>
      <c r="N567" s="1"/>
      <c r="O567" s="1">
        <v>0.3</v>
      </c>
      <c r="P567" s="1" t="s">
        <v>19350</v>
      </c>
      <c r="Q567" s="26"/>
      <c r="R567" s="276">
        <f t="shared" si="44"/>
        <v>0</v>
      </c>
    </row>
    <row r="568" spans="1:18" ht="15.75">
      <c r="A568" s="889" t="s">
        <v>19682</v>
      </c>
      <c r="B568" s="890" t="s">
        <v>21850</v>
      </c>
      <c r="C568" s="891" t="s">
        <v>29296</v>
      </c>
      <c r="D568" s="885" t="str">
        <f t="shared" si="40"/>
        <v>gp</v>
      </c>
      <c r="E568" s="885" t="str">
        <f t="shared" si="41"/>
        <v>6</v>
      </c>
      <c r="F568" s="885">
        <f t="shared" si="42"/>
        <v>1</v>
      </c>
      <c r="G568" s="885">
        <f t="shared" si="43"/>
        <v>6</v>
      </c>
      <c r="H568" s="896" t="s">
        <v>19561</v>
      </c>
      <c r="I568" s="739"/>
      <c r="J568" t="str">
        <f>INDEX(L:L,MATCH(Таблиця91[[#This Row],[Item]],M:M,0),1)</f>
        <v>Wizards' Laboratory</v>
      </c>
      <c r="K568" s="740"/>
      <c r="L568" t="s">
        <v>19344</v>
      </c>
      <c r="M568" s="1" t="s">
        <v>19352</v>
      </c>
      <c r="N568" s="1"/>
      <c r="O568" s="1">
        <v>0.6</v>
      </c>
      <c r="P568" s="1" t="s">
        <v>19353</v>
      </c>
      <c r="Q568" s="26"/>
      <c r="R568" s="276">
        <f t="shared" si="44"/>
        <v>0</v>
      </c>
    </row>
    <row r="569" spans="1:18" ht="15.75">
      <c r="A569" s="889" t="s">
        <v>19683</v>
      </c>
      <c r="B569" s="890" t="s">
        <v>21972</v>
      </c>
      <c r="C569" s="891" t="s">
        <v>29296</v>
      </c>
      <c r="D569" s="885" t="str">
        <f t="shared" si="40"/>
        <v>gp</v>
      </c>
      <c r="E569" s="885" t="str">
        <f t="shared" si="41"/>
        <v>60</v>
      </c>
      <c r="F569" s="885">
        <f t="shared" si="42"/>
        <v>1</v>
      </c>
      <c r="G569" s="885">
        <f t="shared" si="43"/>
        <v>60</v>
      </c>
      <c r="H569" s="896" t="s">
        <v>19561</v>
      </c>
      <c r="I569" s="739"/>
      <c r="J569" t="str">
        <f>INDEX(L:L,MATCH(Таблиця91[[#This Row],[Item]],M:M,0),1)</f>
        <v>Wizards' Laboratory</v>
      </c>
      <c r="K569" s="740"/>
      <c r="L569" t="s">
        <v>19344</v>
      </c>
      <c r="M569" s="1" t="s">
        <v>19355</v>
      </c>
      <c r="N569" s="1"/>
      <c r="O569" s="1">
        <v>5</v>
      </c>
      <c r="P569" s="1" t="s">
        <v>19353</v>
      </c>
      <c r="Q569" s="26"/>
      <c r="R569" s="276">
        <f t="shared" si="44"/>
        <v>0</v>
      </c>
    </row>
    <row r="570" spans="1:18" ht="15.75">
      <c r="A570" s="889" t="s">
        <v>19684</v>
      </c>
      <c r="B570" s="890" t="s">
        <v>14263</v>
      </c>
      <c r="C570" s="891" t="s">
        <v>29296</v>
      </c>
      <c r="D570" s="885" t="str">
        <f t="shared" si="40"/>
        <v>gp</v>
      </c>
      <c r="E570" s="885" t="str">
        <f t="shared" si="41"/>
        <v>15</v>
      </c>
      <c r="F570" s="885">
        <f t="shared" si="42"/>
        <v>1</v>
      </c>
      <c r="G570" s="885">
        <f t="shared" si="43"/>
        <v>15</v>
      </c>
      <c r="H570" s="896" t="s">
        <v>19561</v>
      </c>
      <c r="I570" s="739"/>
      <c r="J570" t="str">
        <f>INDEX(L:L,MATCH(Таблиця91[[#This Row],[Item]],M:M,0),1)</f>
        <v>Wizards' Laboratory</v>
      </c>
      <c r="K570" s="740"/>
      <c r="L570" t="s">
        <v>19344</v>
      </c>
      <c r="M570" s="1" t="s">
        <v>19357</v>
      </c>
      <c r="N570" s="1"/>
      <c r="O570" s="1">
        <v>3</v>
      </c>
      <c r="P570" s="1" t="s">
        <v>19358</v>
      </c>
      <c r="Q570" s="26"/>
      <c r="R570" s="276">
        <f t="shared" si="44"/>
        <v>0</v>
      </c>
    </row>
    <row r="571" spans="1:18" ht="15.75">
      <c r="A571" s="889" t="s">
        <v>19685</v>
      </c>
      <c r="B571" s="890" t="s">
        <v>14451</v>
      </c>
      <c r="C571" s="891" t="s">
        <v>29296</v>
      </c>
      <c r="D571" s="885" t="str">
        <f t="shared" si="40"/>
        <v>gp</v>
      </c>
      <c r="E571" s="885" t="str">
        <f t="shared" si="41"/>
        <v>20</v>
      </c>
      <c r="F571" s="885">
        <f t="shared" si="42"/>
        <v>1</v>
      </c>
      <c r="G571" s="885">
        <f t="shared" si="43"/>
        <v>20</v>
      </c>
      <c r="H571" s="896" t="s">
        <v>19561</v>
      </c>
      <c r="I571" s="739"/>
      <c r="J571" t="str">
        <f>INDEX(L:L,MATCH(Таблиця91[[#This Row],[Item]],M:M,0),1)</f>
        <v>Wizards' Laboratory</v>
      </c>
      <c r="K571" s="740"/>
      <c r="L571" t="s">
        <v>19344</v>
      </c>
      <c r="M571" s="1" t="s">
        <v>19360</v>
      </c>
      <c r="N571" s="1"/>
      <c r="O571" s="1">
        <v>5</v>
      </c>
      <c r="P571" s="1" t="s">
        <v>19361</v>
      </c>
      <c r="Q571" s="26"/>
      <c r="R571" s="276">
        <f t="shared" si="44"/>
        <v>0</v>
      </c>
    </row>
    <row r="572" spans="1:18" ht="15.75">
      <c r="A572" s="889" t="s">
        <v>19686</v>
      </c>
      <c r="B572" s="890" t="s">
        <v>21946</v>
      </c>
      <c r="C572" s="891" t="s">
        <v>29296</v>
      </c>
      <c r="D572" s="885" t="str">
        <f t="shared" si="40"/>
        <v>gp</v>
      </c>
      <c r="E572" s="885" t="str">
        <f t="shared" si="41"/>
        <v>3</v>
      </c>
      <c r="F572" s="885">
        <f t="shared" si="42"/>
        <v>1</v>
      </c>
      <c r="G572" s="885">
        <f t="shared" si="43"/>
        <v>3</v>
      </c>
      <c r="H572" s="896" t="s">
        <v>19561</v>
      </c>
      <c r="I572" s="739"/>
      <c r="J572" t="str">
        <f>INDEX(L:L,MATCH(Таблиця91[[#This Row],[Item]],M:M,0),1)</f>
        <v>Wizards' Laboratory</v>
      </c>
      <c r="K572" s="740"/>
      <c r="L572" t="s">
        <v>19344</v>
      </c>
      <c r="M572" s="1" t="s">
        <v>19364</v>
      </c>
      <c r="N572" s="1"/>
      <c r="O572" s="1">
        <v>0.2</v>
      </c>
      <c r="P572" s="1" t="s">
        <v>19358</v>
      </c>
      <c r="Q572" s="26"/>
      <c r="R572" s="276">
        <f t="shared" si="44"/>
        <v>0</v>
      </c>
    </row>
    <row r="573" spans="1:18" ht="15.75">
      <c r="A573" s="889" t="s">
        <v>19687</v>
      </c>
      <c r="B573" s="890" t="s">
        <v>21946</v>
      </c>
      <c r="C573" s="891" t="s">
        <v>29296</v>
      </c>
      <c r="D573" s="885" t="str">
        <f t="shared" si="40"/>
        <v>gp</v>
      </c>
      <c r="E573" s="885" t="str">
        <f t="shared" si="41"/>
        <v>3</v>
      </c>
      <c r="F573" s="885">
        <f t="shared" si="42"/>
        <v>1</v>
      </c>
      <c r="G573" s="885">
        <f t="shared" si="43"/>
        <v>3</v>
      </c>
      <c r="H573" s="896" t="s">
        <v>19561</v>
      </c>
      <c r="I573" s="739"/>
      <c r="J573" t="str">
        <f>INDEX(L:L,MATCH(Таблиця91[[#This Row],[Item]],M:M,0),1)</f>
        <v>Wizards' Laboratory</v>
      </c>
      <c r="K573" s="740"/>
      <c r="L573" t="s">
        <v>19344</v>
      </c>
      <c r="M573" s="1" t="s">
        <v>19367</v>
      </c>
      <c r="N573" s="1"/>
      <c r="O573" s="1">
        <v>10</v>
      </c>
      <c r="P573" s="1" t="s">
        <v>19368</v>
      </c>
      <c r="Q573" s="26"/>
      <c r="R573" s="276">
        <f t="shared" si="44"/>
        <v>0</v>
      </c>
    </row>
    <row r="574" spans="1:18" ht="15.75">
      <c r="A574" s="889" t="s">
        <v>19688</v>
      </c>
      <c r="B574" s="890" t="s">
        <v>21836</v>
      </c>
      <c r="C574" s="891" t="s">
        <v>29296</v>
      </c>
      <c r="D574" s="885" t="str">
        <f t="shared" si="40"/>
        <v>sp</v>
      </c>
      <c r="E574" s="885" t="str">
        <f t="shared" si="41"/>
        <v>10</v>
      </c>
      <c r="F574" s="885">
        <f t="shared" si="42"/>
        <v>0.1</v>
      </c>
      <c r="G574" s="885">
        <f t="shared" si="43"/>
        <v>1</v>
      </c>
      <c r="H574" s="896" t="s">
        <v>19561</v>
      </c>
      <c r="I574" s="739"/>
      <c r="J574" t="str">
        <f>INDEX(L:L,MATCH(Таблиця91[[#This Row],[Item]],M:M,0),1)</f>
        <v>Wizards' Laboratory</v>
      </c>
      <c r="K574" s="740"/>
      <c r="L574" t="s">
        <v>19344</v>
      </c>
      <c r="M574" s="1" t="s">
        <v>19370</v>
      </c>
      <c r="N574" s="1"/>
      <c r="O574" s="1">
        <v>3</v>
      </c>
      <c r="P574" s="1" t="s">
        <v>19371</v>
      </c>
      <c r="Q574" s="26"/>
      <c r="R574" s="276">
        <f t="shared" si="44"/>
        <v>0</v>
      </c>
    </row>
    <row r="575" spans="1:18" ht="15.75">
      <c r="A575" s="889" t="s">
        <v>19689</v>
      </c>
      <c r="B575" s="890" t="s">
        <v>21836</v>
      </c>
      <c r="C575" s="891" t="s">
        <v>29296</v>
      </c>
      <c r="D575" s="885" t="str">
        <f t="shared" si="40"/>
        <v>sp</v>
      </c>
      <c r="E575" s="885" t="str">
        <f t="shared" si="41"/>
        <v>10</v>
      </c>
      <c r="F575" s="885">
        <f t="shared" si="42"/>
        <v>0.1</v>
      </c>
      <c r="G575" s="885">
        <f t="shared" si="43"/>
        <v>1</v>
      </c>
      <c r="H575" s="896" t="s">
        <v>19561</v>
      </c>
      <c r="I575" s="739"/>
      <c r="J575" t="str">
        <f>INDEX(L:L,MATCH(Таблиця91[[#This Row],[Item]],M:M,0),1)</f>
        <v>Wizards' Laboratory</v>
      </c>
      <c r="K575" s="740"/>
      <c r="L575" t="s">
        <v>19344</v>
      </c>
      <c r="M575" s="1" t="s">
        <v>19373</v>
      </c>
      <c r="N575" s="1"/>
      <c r="O575" s="1">
        <v>0.04</v>
      </c>
      <c r="P575" s="1" t="s">
        <v>19353</v>
      </c>
      <c r="Q575" s="26"/>
      <c r="R575" s="276">
        <f t="shared" si="44"/>
        <v>0</v>
      </c>
    </row>
    <row r="576" spans="1:18" ht="15.75">
      <c r="A576" s="889" t="s">
        <v>19690</v>
      </c>
      <c r="B576" s="890" t="s">
        <v>18321</v>
      </c>
      <c r="C576" s="891" t="s">
        <v>29296</v>
      </c>
      <c r="D576" s="885" t="str">
        <f t="shared" si="40"/>
        <v>sp</v>
      </c>
      <c r="E576" s="885" t="str">
        <f t="shared" si="41"/>
        <v>1</v>
      </c>
      <c r="F576" s="885">
        <f t="shared" si="42"/>
        <v>0.1</v>
      </c>
      <c r="G576" s="885">
        <f t="shared" si="43"/>
        <v>0.1</v>
      </c>
      <c r="H576" s="896" t="s">
        <v>19561</v>
      </c>
      <c r="I576" s="739"/>
      <c r="J576" t="str">
        <f>INDEX(L:L,MATCH(Таблиця91[[#This Row],[Item]],M:M,0),1)</f>
        <v>Wizards' Laboratory</v>
      </c>
      <c r="K576" s="740"/>
      <c r="L576" t="s">
        <v>19344</v>
      </c>
      <c r="M576" s="1" t="s">
        <v>19375</v>
      </c>
      <c r="N576" s="1"/>
      <c r="O576" s="1">
        <v>0.03</v>
      </c>
      <c r="P576" s="1" t="s">
        <v>19353</v>
      </c>
      <c r="Q576" s="26"/>
      <c r="R576" s="276">
        <f t="shared" si="44"/>
        <v>0</v>
      </c>
    </row>
    <row r="577" spans="1:18" ht="15.75">
      <c r="A577" s="889" t="s">
        <v>19691</v>
      </c>
      <c r="B577" s="890" t="s">
        <v>18283</v>
      </c>
      <c r="C577" s="891" t="s">
        <v>29296</v>
      </c>
      <c r="D577" s="885" t="str">
        <f t="shared" si="40"/>
        <v>sp</v>
      </c>
      <c r="E577" s="885" t="str">
        <f t="shared" si="41"/>
        <v>5</v>
      </c>
      <c r="F577" s="885">
        <f t="shared" si="42"/>
        <v>0.1</v>
      </c>
      <c r="G577" s="885">
        <f t="shared" si="43"/>
        <v>0.5</v>
      </c>
      <c r="H577" s="896" t="s">
        <v>19561</v>
      </c>
      <c r="I577" s="739"/>
      <c r="J577" t="str">
        <f>INDEX(L:L,MATCH(Таблиця91[[#This Row],[Item]],M:M,0),1)</f>
        <v>Wizards' Laboratory</v>
      </c>
      <c r="K577" s="740"/>
      <c r="L577" t="s">
        <v>19344</v>
      </c>
      <c r="M577" s="1" t="s">
        <v>19377</v>
      </c>
      <c r="N577" s="1"/>
      <c r="O577" s="1">
        <v>0.06</v>
      </c>
      <c r="P577" s="1" t="s">
        <v>19378</v>
      </c>
      <c r="Q577" s="26"/>
      <c r="R577" s="276">
        <f t="shared" si="44"/>
        <v>0</v>
      </c>
    </row>
    <row r="578" spans="1:18" ht="15.75">
      <c r="A578" s="889" t="s">
        <v>19692</v>
      </c>
      <c r="B578" s="890" t="s">
        <v>14081</v>
      </c>
      <c r="C578" s="891" t="s">
        <v>29296</v>
      </c>
      <c r="D578" s="885" t="str">
        <f t="shared" ref="D578:D638" si="45">IF((IFERROR(FIND("gp",B578,1),0)&gt;0),"gp",IF(IFERROR(FIND("sp",B578,1),0)&gt;1,"sp","cp"))</f>
        <v>gp</v>
      </c>
      <c r="E578" s="885" t="str">
        <f t="shared" si="41"/>
        <v>5</v>
      </c>
      <c r="F578" s="885">
        <f t="shared" si="42"/>
        <v>1</v>
      </c>
      <c r="G578" s="885">
        <f t="shared" si="43"/>
        <v>5</v>
      </c>
      <c r="H578" s="896" t="s">
        <v>19561</v>
      </c>
      <c r="I578" s="739"/>
      <c r="J578" t="str">
        <f>INDEX(L:L,MATCH(Таблиця91[[#This Row],[Item]],M:M,0),1)</f>
        <v>Wizards' Laboratory</v>
      </c>
      <c r="K578" s="740"/>
      <c r="L578" t="s">
        <v>19344</v>
      </c>
      <c r="M578" s="1" t="s">
        <v>19380</v>
      </c>
      <c r="N578" s="1"/>
      <c r="O578" s="1">
        <v>0.06</v>
      </c>
      <c r="P578" s="1">
        <v>1</v>
      </c>
      <c r="Q578" s="26"/>
      <c r="R578" s="276">
        <f t="shared" si="44"/>
        <v>0</v>
      </c>
    </row>
    <row r="579" spans="1:18" ht="15.75">
      <c r="A579" s="889" t="s">
        <v>19693</v>
      </c>
      <c r="B579" s="890" t="s">
        <v>22018</v>
      </c>
      <c r="C579" s="891" t="s">
        <v>19694</v>
      </c>
      <c r="D579" s="885" t="str">
        <f t="shared" si="45"/>
        <v>cp</v>
      </c>
      <c r="E579" s="885" t="str">
        <f t="shared" ref="E579:E639" si="46">SUBSTITUTE(B579," "&amp;D579,"",1)</f>
        <v>3</v>
      </c>
      <c r="F579" s="885">
        <f t="shared" ref="F579:F639" si="47">IF(D579="gp",1,IF(D579="sp",0.1,0.01))</f>
        <v>0.01</v>
      </c>
      <c r="G579" s="885">
        <f t="shared" ref="G579:G639" si="48">F579*E579</f>
        <v>0.03</v>
      </c>
      <c r="H579" s="896" t="s">
        <v>19561</v>
      </c>
      <c r="I579" s="739"/>
      <c r="J579" t="str">
        <f>INDEX(L:L,MATCH(Таблиця91[[#This Row],[Item]],M:M,0),1)</f>
        <v>Wizards' Laboratory</v>
      </c>
      <c r="K579" s="740"/>
      <c r="L579" t="s">
        <v>19344</v>
      </c>
      <c r="M579" s="1" t="s">
        <v>19382</v>
      </c>
      <c r="N579" s="1"/>
      <c r="O579" s="1">
        <v>0.06</v>
      </c>
      <c r="P579" s="1" t="s">
        <v>19383</v>
      </c>
      <c r="Q579" s="26"/>
      <c r="R579" s="276">
        <f t="shared" si="44"/>
        <v>0</v>
      </c>
    </row>
    <row r="580" spans="1:18" ht="15.75">
      <c r="A580" s="889" t="s">
        <v>19695</v>
      </c>
      <c r="B580" s="890" t="s">
        <v>14081</v>
      </c>
      <c r="C580" s="891" t="s">
        <v>29296</v>
      </c>
      <c r="D580" s="885" t="str">
        <f t="shared" si="45"/>
        <v>gp</v>
      </c>
      <c r="E580" s="885" t="str">
        <f t="shared" si="46"/>
        <v>5</v>
      </c>
      <c r="F580" s="885">
        <f t="shared" si="47"/>
        <v>1</v>
      </c>
      <c r="G580" s="885">
        <f t="shared" si="48"/>
        <v>5</v>
      </c>
      <c r="H580" s="896" t="s">
        <v>19561</v>
      </c>
      <c r="I580" s="739"/>
      <c r="J580" t="str">
        <f>INDEX(L:L,MATCH(Таблиця91[[#This Row],[Item]],M:M,0),1)</f>
        <v>Wizards' Laboratory</v>
      </c>
      <c r="K580" s="740"/>
      <c r="L580" t="s">
        <v>19344</v>
      </c>
      <c r="M580" s="1" t="s">
        <v>19385</v>
      </c>
      <c r="N580" s="1"/>
      <c r="O580" s="1">
        <v>0.04</v>
      </c>
      <c r="P580" s="1" t="s">
        <v>19386</v>
      </c>
      <c r="Q580" s="26"/>
      <c r="R580" s="276">
        <f t="shared" ref="R580:R643" si="49">Q580*O580</f>
        <v>0</v>
      </c>
    </row>
    <row r="581" spans="1:18" ht="15.75">
      <c r="A581" s="889" t="s">
        <v>19696</v>
      </c>
      <c r="B581" s="890" t="s">
        <v>14380</v>
      </c>
      <c r="C581" s="891" t="s">
        <v>29296</v>
      </c>
      <c r="D581" s="885" t="str">
        <f t="shared" si="45"/>
        <v>gp</v>
      </c>
      <c r="E581" s="885" t="str">
        <f t="shared" si="46"/>
        <v>10</v>
      </c>
      <c r="F581" s="885">
        <f t="shared" si="47"/>
        <v>1</v>
      </c>
      <c r="G581" s="885">
        <f t="shared" si="48"/>
        <v>10</v>
      </c>
      <c r="H581" s="896" t="s">
        <v>19561</v>
      </c>
      <c r="I581" s="739"/>
      <c r="J581" t="str">
        <f>INDEX(L:L,MATCH(Таблиця91[[#This Row],[Item]],M:M,0),1)</f>
        <v>Wizards' Laboratory</v>
      </c>
      <c r="K581" s="740"/>
      <c r="L581" t="s">
        <v>19344</v>
      </c>
      <c r="M581" s="1" t="s">
        <v>19388</v>
      </c>
      <c r="N581" s="1"/>
      <c r="O581" s="1">
        <v>7.0000000000000007E-2</v>
      </c>
      <c r="P581" s="1" t="s">
        <v>19383</v>
      </c>
      <c r="Q581" s="26"/>
      <c r="R581" s="276">
        <f t="shared" si="49"/>
        <v>0</v>
      </c>
    </row>
    <row r="582" spans="1:18" ht="15.75">
      <c r="A582" s="889" t="s">
        <v>19697</v>
      </c>
      <c r="B582" s="890" t="s">
        <v>13973</v>
      </c>
      <c r="C582" s="891" t="s">
        <v>29296</v>
      </c>
      <c r="D582" s="885" t="str">
        <f t="shared" si="45"/>
        <v>gp</v>
      </c>
      <c r="E582" s="885" t="str">
        <f t="shared" si="46"/>
        <v>30</v>
      </c>
      <c r="F582" s="885">
        <f t="shared" si="47"/>
        <v>1</v>
      </c>
      <c r="G582" s="885">
        <f t="shared" si="48"/>
        <v>30</v>
      </c>
      <c r="H582" s="896" t="s">
        <v>19561</v>
      </c>
      <c r="I582" s="739"/>
      <c r="J582" t="str">
        <f>INDEX(L:L,MATCH(Таблиця91[[#This Row],[Item]],M:M,0),1)</f>
        <v>Wizards' Laboratory</v>
      </c>
      <c r="K582" s="740"/>
      <c r="L582" t="s">
        <v>19344</v>
      </c>
      <c r="M582" s="1" t="s">
        <v>19390</v>
      </c>
      <c r="N582" s="1"/>
      <c r="O582" s="1">
        <v>0.09</v>
      </c>
      <c r="P582" s="1" t="s">
        <v>19378</v>
      </c>
      <c r="Q582" s="26"/>
      <c r="R582" s="276">
        <f t="shared" si="49"/>
        <v>0</v>
      </c>
    </row>
    <row r="583" spans="1:18" ht="15.75">
      <c r="A583" s="889" t="s">
        <v>19698</v>
      </c>
      <c r="B583" s="890" t="s">
        <v>18283</v>
      </c>
      <c r="C583" s="891" t="s">
        <v>29296</v>
      </c>
      <c r="D583" s="885" t="str">
        <f t="shared" si="45"/>
        <v>sp</v>
      </c>
      <c r="E583" s="885" t="str">
        <f t="shared" si="46"/>
        <v>5</v>
      </c>
      <c r="F583" s="885">
        <f t="shared" si="47"/>
        <v>0.1</v>
      </c>
      <c r="G583" s="885">
        <f t="shared" si="48"/>
        <v>0.5</v>
      </c>
      <c r="H583" s="896" t="s">
        <v>19561</v>
      </c>
      <c r="I583" s="739"/>
      <c r="J583" t="str">
        <f>INDEX(L:L,MATCH(Таблиця91[[#This Row],[Item]],M:M,0),1)</f>
        <v>Wizards' Laboratory</v>
      </c>
      <c r="K583" s="740"/>
      <c r="L583" t="s">
        <v>19344</v>
      </c>
      <c r="M583" s="1" t="s">
        <v>19392</v>
      </c>
      <c r="N583" s="1"/>
      <c r="O583" s="1">
        <v>0.1</v>
      </c>
      <c r="P583" s="1" t="s">
        <v>19361</v>
      </c>
      <c r="Q583" s="26"/>
      <c r="R583" s="276">
        <f t="shared" si="49"/>
        <v>0</v>
      </c>
    </row>
    <row r="584" spans="1:18" ht="15.75">
      <c r="A584" s="889" t="s">
        <v>18801</v>
      </c>
      <c r="B584" s="890" t="s">
        <v>21879</v>
      </c>
      <c r="C584" s="891" t="s">
        <v>29296</v>
      </c>
      <c r="D584" s="885" t="str">
        <f t="shared" si="45"/>
        <v>gp</v>
      </c>
      <c r="E584" s="885" t="str">
        <f t="shared" si="46"/>
        <v>8</v>
      </c>
      <c r="F584" s="885">
        <f t="shared" si="47"/>
        <v>1</v>
      </c>
      <c r="G584" s="885">
        <f t="shared" si="48"/>
        <v>8</v>
      </c>
      <c r="H584" s="896" t="s">
        <v>19561</v>
      </c>
      <c r="I584" s="739"/>
      <c r="J584" t="str">
        <f>INDEX(L:L,MATCH(Таблиця91[[#This Row],[Item]],M:M,0),1)</f>
        <v>Wizards' Laboratory</v>
      </c>
      <c r="K584" s="740"/>
      <c r="L584" t="s">
        <v>19344</v>
      </c>
      <c r="M584" s="1" t="s">
        <v>19395</v>
      </c>
      <c r="N584" s="1"/>
      <c r="O584" s="1">
        <v>15</v>
      </c>
      <c r="P584" s="1" t="s">
        <v>19361</v>
      </c>
      <c r="Q584" s="26"/>
      <c r="R584" s="276">
        <f t="shared" si="49"/>
        <v>0</v>
      </c>
    </row>
    <row r="585" spans="1:18" ht="15.75">
      <c r="A585" s="889" t="s">
        <v>19699</v>
      </c>
      <c r="B585" s="890" t="s">
        <v>21836</v>
      </c>
      <c r="C585" s="891" t="s">
        <v>29296</v>
      </c>
      <c r="D585" s="885" t="str">
        <f t="shared" si="45"/>
        <v>sp</v>
      </c>
      <c r="E585" s="885" t="str">
        <f t="shared" si="46"/>
        <v>10</v>
      </c>
      <c r="F585" s="885">
        <f t="shared" si="47"/>
        <v>0.1</v>
      </c>
      <c r="G585" s="885">
        <f t="shared" si="48"/>
        <v>1</v>
      </c>
      <c r="H585" s="896" t="s">
        <v>19561</v>
      </c>
      <c r="I585" s="739"/>
      <c r="J585" t="str">
        <f>INDEX(L:L,MATCH(Таблиця91[[#This Row],[Item]],M:M,0),1)</f>
        <v>Wizards' Laboratory</v>
      </c>
      <c r="K585" s="740"/>
      <c r="L585" t="s">
        <v>19344</v>
      </c>
      <c r="M585" s="1" t="s">
        <v>19397</v>
      </c>
      <c r="N585" s="1"/>
      <c r="O585" s="1">
        <v>5</v>
      </c>
      <c r="P585" s="1">
        <v>1</v>
      </c>
      <c r="Q585" s="26"/>
      <c r="R585" s="276">
        <f t="shared" si="49"/>
        <v>0</v>
      </c>
    </row>
    <row r="586" spans="1:18" ht="15.75">
      <c r="A586" s="889" t="s">
        <v>19700</v>
      </c>
      <c r="B586" s="890" t="s">
        <v>18388</v>
      </c>
      <c r="C586" s="891" t="s">
        <v>29296</v>
      </c>
      <c r="D586" s="885" t="str">
        <f t="shared" si="45"/>
        <v>sp</v>
      </c>
      <c r="E586" s="885" t="str">
        <f t="shared" si="46"/>
        <v>6</v>
      </c>
      <c r="F586" s="885">
        <f t="shared" si="47"/>
        <v>0.1</v>
      </c>
      <c r="G586" s="885">
        <f t="shared" si="48"/>
        <v>0.60000000000000009</v>
      </c>
      <c r="H586" s="896" t="s">
        <v>19561</v>
      </c>
      <c r="I586" s="739"/>
      <c r="J586" t="str">
        <f>INDEX(L:L,MATCH(Таблиця91[[#This Row],[Item]],M:M,0),1)</f>
        <v>Wizards' Laboratory</v>
      </c>
      <c r="K586" s="740"/>
      <c r="L586" t="s">
        <v>19344</v>
      </c>
      <c r="M586" s="1" t="s">
        <v>19399</v>
      </c>
      <c r="N586" s="1"/>
      <c r="O586" s="1">
        <v>35</v>
      </c>
      <c r="P586" s="1" t="s">
        <v>19400</v>
      </c>
      <c r="Q586" s="26"/>
      <c r="R586" s="276">
        <f t="shared" si="49"/>
        <v>0</v>
      </c>
    </row>
    <row r="587" spans="1:18" ht="15.75">
      <c r="A587" s="889" t="s">
        <v>19701</v>
      </c>
      <c r="B587" s="890" t="s">
        <v>18503</v>
      </c>
      <c r="C587" s="891" t="s">
        <v>29296</v>
      </c>
      <c r="D587" s="885" t="str">
        <f t="shared" si="45"/>
        <v>sp</v>
      </c>
      <c r="E587" s="885" t="str">
        <f t="shared" si="46"/>
        <v>3</v>
      </c>
      <c r="F587" s="885">
        <f t="shared" si="47"/>
        <v>0.1</v>
      </c>
      <c r="G587" s="885">
        <f t="shared" si="48"/>
        <v>0.30000000000000004</v>
      </c>
      <c r="H587" s="896" t="s">
        <v>19561</v>
      </c>
      <c r="I587" s="739"/>
      <c r="J587" t="str">
        <f>INDEX(L:L,MATCH(Таблиця91[[#This Row],[Item]],M:M,0),1)</f>
        <v>Wizards' Laboratory</v>
      </c>
      <c r="K587" s="740"/>
      <c r="L587" t="s">
        <v>19344</v>
      </c>
      <c r="M587" s="1" t="s">
        <v>19402</v>
      </c>
      <c r="N587" s="1"/>
      <c r="O587" s="1">
        <v>40</v>
      </c>
      <c r="P587" s="1" t="s">
        <v>19403</v>
      </c>
      <c r="Q587" s="26"/>
      <c r="R587" s="276">
        <f t="shared" si="49"/>
        <v>0</v>
      </c>
    </row>
    <row r="588" spans="1:18" ht="15.75">
      <c r="A588" s="889" t="s">
        <v>19702</v>
      </c>
      <c r="B588" s="890" t="s">
        <v>18891</v>
      </c>
      <c r="C588" s="891" t="s">
        <v>29296</v>
      </c>
      <c r="D588" s="885" t="str">
        <f t="shared" si="45"/>
        <v>gp</v>
      </c>
      <c r="E588" s="885" t="str">
        <f t="shared" si="46"/>
        <v>50</v>
      </c>
      <c r="F588" s="885">
        <f t="shared" si="47"/>
        <v>1</v>
      </c>
      <c r="G588" s="885">
        <f t="shared" si="48"/>
        <v>50</v>
      </c>
      <c r="H588" s="896" t="s">
        <v>19561</v>
      </c>
      <c r="I588" s="739"/>
      <c r="J588" t="str">
        <f>INDEX(L:L,MATCH(Таблиця91[[#This Row],[Item]],M:M,0),1)</f>
        <v>Wizards' Laboratory</v>
      </c>
      <c r="K588" s="740"/>
      <c r="L588" t="s">
        <v>19344</v>
      </c>
      <c r="M588" s="1" t="s">
        <v>19405</v>
      </c>
      <c r="N588" s="1"/>
      <c r="O588" s="1">
        <v>10</v>
      </c>
      <c r="P588" s="1" t="s">
        <v>19406</v>
      </c>
      <c r="Q588" s="26"/>
      <c r="R588" s="276">
        <f t="shared" si="49"/>
        <v>0</v>
      </c>
    </row>
    <row r="589" spans="1:18" ht="15.75">
      <c r="A589" s="889" t="s">
        <v>19703</v>
      </c>
      <c r="B589" s="890" t="s">
        <v>22007</v>
      </c>
      <c r="C589" s="891" t="s">
        <v>19704</v>
      </c>
      <c r="D589" s="885" t="str">
        <f t="shared" si="45"/>
        <v>cp</v>
      </c>
      <c r="E589" s="885" t="str">
        <f t="shared" si="46"/>
        <v>4</v>
      </c>
      <c r="F589" s="885">
        <f t="shared" si="47"/>
        <v>0.01</v>
      </c>
      <c r="G589" s="885">
        <f t="shared" si="48"/>
        <v>0.04</v>
      </c>
      <c r="H589" s="896" t="s">
        <v>19561</v>
      </c>
      <c r="I589" s="739"/>
      <c r="J589" t="str">
        <f>INDEX(L:L,MATCH(Таблиця91[[#This Row],[Item]],M:M,0),1)</f>
        <v>Wizards' Laboratory</v>
      </c>
      <c r="K589" s="740"/>
      <c r="L589" t="s">
        <v>19344</v>
      </c>
      <c r="M589" s="1" t="s">
        <v>19408</v>
      </c>
      <c r="N589" s="1"/>
      <c r="O589" s="1">
        <v>8</v>
      </c>
      <c r="P589" s="1" t="s">
        <v>19409</v>
      </c>
      <c r="Q589" s="26"/>
      <c r="R589" s="276">
        <f t="shared" si="49"/>
        <v>0</v>
      </c>
    </row>
    <row r="590" spans="1:18" ht="15.75">
      <c r="A590" s="889" t="s">
        <v>19705</v>
      </c>
      <c r="B590" s="890" t="s">
        <v>18451</v>
      </c>
      <c r="C590" s="891" t="s">
        <v>19706</v>
      </c>
      <c r="D590" s="885" t="str">
        <f t="shared" si="45"/>
        <v>sp</v>
      </c>
      <c r="E590" s="885" t="str">
        <f t="shared" si="46"/>
        <v>2</v>
      </c>
      <c r="F590" s="885">
        <f t="shared" si="47"/>
        <v>0.1</v>
      </c>
      <c r="G590" s="885">
        <f t="shared" si="48"/>
        <v>0.2</v>
      </c>
      <c r="H590" s="896" t="s">
        <v>19561</v>
      </c>
      <c r="I590" s="739"/>
      <c r="J590" t="str">
        <f>INDEX(L:L,MATCH(Таблиця91[[#This Row],[Item]],M:M,0),1)</f>
        <v>Wizards' Laboratory</v>
      </c>
      <c r="K590" s="740"/>
      <c r="L590" t="s">
        <v>19344</v>
      </c>
      <c r="M590" s="1" t="s">
        <v>19411</v>
      </c>
      <c r="N590" s="1"/>
      <c r="O590" s="1">
        <v>0.3</v>
      </c>
      <c r="P590" s="1" t="s">
        <v>19361</v>
      </c>
      <c r="Q590" s="26"/>
      <c r="R590" s="276">
        <f t="shared" si="49"/>
        <v>0</v>
      </c>
    </row>
    <row r="591" spans="1:18" ht="15.75">
      <c r="A591" s="889" t="s">
        <v>19707</v>
      </c>
      <c r="B591" s="890" t="s">
        <v>18503</v>
      </c>
      <c r="C591" s="891" t="s">
        <v>19706</v>
      </c>
      <c r="D591" s="885" t="str">
        <f t="shared" si="45"/>
        <v>sp</v>
      </c>
      <c r="E591" s="885" t="str">
        <f t="shared" si="46"/>
        <v>3</v>
      </c>
      <c r="F591" s="885">
        <f t="shared" si="47"/>
        <v>0.1</v>
      </c>
      <c r="G591" s="885">
        <f t="shared" si="48"/>
        <v>0.30000000000000004</v>
      </c>
      <c r="H591" s="896" t="s">
        <v>19561</v>
      </c>
      <c r="I591" s="739"/>
      <c r="J591" t="str">
        <f>INDEX(L:L,MATCH(Таблиця91[[#This Row],[Item]],M:M,0),1)</f>
        <v>Wizards' Laboratory</v>
      </c>
      <c r="K591" s="740"/>
      <c r="L591" t="s">
        <v>19344</v>
      </c>
      <c r="M591" s="1" t="s">
        <v>19413</v>
      </c>
      <c r="N591" s="1"/>
      <c r="O591" s="1">
        <v>0.6</v>
      </c>
      <c r="P591" s="1" t="s">
        <v>19400</v>
      </c>
      <c r="Q591" s="26"/>
      <c r="R591" s="276">
        <f t="shared" si="49"/>
        <v>0</v>
      </c>
    </row>
    <row r="592" spans="1:18" ht="15.75">
      <c r="A592" s="889" t="s">
        <v>19708</v>
      </c>
      <c r="B592" s="890" t="s">
        <v>18891</v>
      </c>
      <c r="C592" s="891" t="s">
        <v>29296</v>
      </c>
      <c r="D592" s="885" t="str">
        <f t="shared" si="45"/>
        <v>gp</v>
      </c>
      <c r="E592" s="885" t="str">
        <f t="shared" si="46"/>
        <v>50</v>
      </c>
      <c r="F592" s="885">
        <f t="shared" si="47"/>
        <v>1</v>
      </c>
      <c r="G592" s="885">
        <f t="shared" si="48"/>
        <v>50</v>
      </c>
      <c r="H592" s="896" t="s">
        <v>19561</v>
      </c>
      <c r="I592" s="739"/>
      <c r="J592" t="str">
        <f>INDEX(L:L,MATCH(Таблиця91[[#This Row],[Item]],M:M,0),1)</f>
        <v>Wizards' Laboratory</v>
      </c>
      <c r="K592" s="740"/>
      <c r="L592" t="s">
        <v>19344</v>
      </c>
      <c r="M592" s="1" t="s">
        <v>19415</v>
      </c>
      <c r="N592" s="1"/>
      <c r="O592" s="1">
        <v>3</v>
      </c>
      <c r="P592" s="1" t="s">
        <v>19416</v>
      </c>
      <c r="Q592" s="26"/>
      <c r="R592" s="276">
        <f t="shared" si="49"/>
        <v>0</v>
      </c>
    </row>
    <row r="593" spans="1:18" ht="15.75">
      <c r="A593" s="889" t="s">
        <v>19709</v>
      </c>
      <c r="B593" s="890" t="s">
        <v>21843</v>
      </c>
      <c r="C593" s="891" t="s">
        <v>29296</v>
      </c>
      <c r="D593" s="885" t="str">
        <f t="shared" si="45"/>
        <v>gp</v>
      </c>
      <c r="E593" s="885" t="str">
        <f t="shared" si="46"/>
        <v>7</v>
      </c>
      <c r="F593" s="885">
        <f t="shared" si="47"/>
        <v>1</v>
      </c>
      <c r="G593" s="885">
        <f t="shared" si="48"/>
        <v>7</v>
      </c>
      <c r="H593" s="896" t="s">
        <v>19561</v>
      </c>
      <c r="I593" s="739"/>
      <c r="J593" t="str">
        <f>INDEX(L:L,MATCH(Таблиця91[[#This Row],[Item]],M:M,0),1)</f>
        <v>Wizards' Laboratory</v>
      </c>
      <c r="K593" s="740"/>
      <c r="L593" t="s">
        <v>19344</v>
      </c>
      <c r="M593" s="1" t="s">
        <v>19417</v>
      </c>
      <c r="N593" s="1"/>
      <c r="O593" s="1">
        <v>0.4</v>
      </c>
      <c r="P593" s="1" t="s">
        <v>19409</v>
      </c>
      <c r="Q593" s="26"/>
      <c r="R593" s="276">
        <f t="shared" si="49"/>
        <v>0</v>
      </c>
    </row>
    <row r="594" spans="1:18" ht="15.75">
      <c r="A594" s="889" t="s">
        <v>19710</v>
      </c>
      <c r="B594" s="890" t="s">
        <v>14081</v>
      </c>
      <c r="C594" s="891" t="s">
        <v>29296</v>
      </c>
      <c r="D594" s="885" t="str">
        <f t="shared" si="45"/>
        <v>gp</v>
      </c>
      <c r="E594" s="885" t="str">
        <f t="shared" si="46"/>
        <v>5</v>
      </c>
      <c r="F594" s="885">
        <f t="shared" si="47"/>
        <v>1</v>
      </c>
      <c r="G594" s="885">
        <f t="shared" si="48"/>
        <v>5</v>
      </c>
      <c r="H594" s="896" t="s">
        <v>19561</v>
      </c>
      <c r="I594" s="739"/>
      <c r="J594" t="str">
        <f>INDEX(L:L,MATCH(Таблиця91[[#This Row],[Item]],M:M,0),1)</f>
        <v>Wizards' Laboratory</v>
      </c>
      <c r="K594" s="740"/>
      <c r="L594" t="s">
        <v>19344</v>
      </c>
      <c r="M594" s="1" t="s">
        <v>19418</v>
      </c>
      <c r="N594" s="1"/>
      <c r="O594" s="1">
        <v>0.1</v>
      </c>
      <c r="P594" s="1" t="s">
        <v>19361</v>
      </c>
      <c r="Q594" s="26"/>
      <c r="R594" s="276">
        <f t="shared" si="49"/>
        <v>0</v>
      </c>
    </row>
    <row r="595" spans="1:18" ht="15.75">
      <c r="A595" s="889" t="s">
        <v>19711</v>
      </c>
      <c r="B595" s="890" t="s">
        <v>21843</v>
      </c>
      <c r="C595" s="891" t="s">
        <v>29296</v>
      </c>
      <c r="D595" s="885" t="str">
        <f t="shared" si="45"/>
        <v>gp</v>
      </c>
      <c r="E595" s="885" t="str">
        <f t="shared" si="46"/>
        <v>7</v>
      </c>
      <c r="F595" s="885">
        <f t="shared" si="47"/>
        <v>1</v>
      </c>
      <c r="G595" s="885">
        <f t="shared" si="48"/>
        <v>7</v>
      </c>
      <c r="H595" s="896" t="s">
        <v>19561</v>
      </c>
      <c r="I595" s="739"/>
      <c r="J595" t="str">
        <f>INDEX(L:L,MATCH(Таблиця91[[#This Row],[Item]],M:M,0),1)</f>
        <v>Wizards' Laboratory</v>
      </c>
      <c r="K595" s="740"/>
      <c r="L595" t="s">
        <v>19344</v>
      </c>
      <c r="M595" s="1" t="s">
        <v>19419</v>
      </c>
      <c r="N595" s="1"/>
      <c r="O595" s="1">
        <v>0.3</v>
      </c>
      <c r="P595" s="1" t="s">
        <v>19383</v>
      </c>
      <c r="Q595" s="26"/>
      <c r="R595" s="276">
        <f t="shared" si="49"/>
        <v>0</v>
      </c>
    </row>
    <row r="596" spans="1:18" ht="15.75">
      <c r="A596" s="889" t="s">
        <v>19712</v>
      </c>
      <c r="B596" s="890" t="s">
        <v>21946</v>
      </c>
      <c r="C596" s="891" t="s">
        <v>29296</v>
      </c>
      <c r="D596" s="885" t="str">
        <f t="shared" si="45"/>
        <v>gp</v>
      </c>
      <c r="E596" s="885" t="str">
        <f t="shared" si="46"/>
        <v>3</v>
      </c>
      <c r="F596" s="885">
        <f t="shared" si="47"/>
        <v>1</v>
      </c>
      <c r="G596" s="885">
        <f t="shared" si="48"/>
        <v>3</v>
      </c>
      <c r="H596" s="896" t="s">
        <v>19561</v>
      </c>
      <c r="I596" s="739"/>
      <c r="J596" t="str">
        <f>INDEX(L:L,MATCH(Таблиця91[[#This Row],[Item]],M:M,0),1)</f>
        <v>Wizards' Laboratory</v>
      </c>
      <c r="K596" s="740"/>
      <c r="L596" t="s">
        <v>19344</v>
      </c>
      <c r="M596" s="1" t="s">
        <v>19420</v>
      </c>
      <c r="N596" s="1"/>
      <c r="O596" s="1">
        <v>1</v>
      </c>
      <c r="P596" s="1" t="s">
        <v>19421</v>
      </c>
      <c r="Q596" s="26"/>
      <c r="R596" s="276">
        <f t="shared" si="49"/>
        <v>0</v>
      </c>
    </row>
    <row r="597" spans="1:18" ht="15.75">
      <c r="A597" s="889" t="s">
        <v>19713</v>
      </c>
      <c r="B597" s="890" t="s">
        <v>14380</v>
      </c>
      <c r="C597" s="891" t="s">
        <v>29296</v>
      </c>
      <c r="D597" s="885" t="str">
        <f t="shared" si="45"/>
        <v>gp</v>
      </c>
      <c r="E597" s="885" t="str">
        <f t="shared" si="46"/>
        <v>10</v>
      </c>
      <c r="F597" s="885">
        <f t="shared" si="47"/>
        <v>1</v>
      </c>
      <c r="G597" s="885">
        <f t="shared" si="48"/>
        <v>10</v>
      </c>
      <c r="H597" s="896" t="s">
        <v>19561</v>
      </c>
      <c r="I597" s="739"/>
      <c r="J597" t="str">
        <f>INDEX(L:L,MATCH(Таблиця91[[#This Row],[Item]],M:M,0),1)</f>
        <v>Wizards' Laboratory</v>
      </c>
      <c r="K597" s="740"/>
      <c r="L597" t="s">
        <v>19422</v>
      </c>
      <c r="M597" s="1" t="s">
        <v>19422</v>
      </c>
      <c r="N597" s="1"/>
      <c r="O597" s="1"/>
      <c r="P597" s="1"/>
      <c r="Q597" s="26"/>
      <c r="R597" s="276">
        <f t="shared" si="49"/>
        <v>0</v>
      </c>
    </row>
    <row r="598" spans="1:18" ht="15.75">
      <c r="A598" s="889" t="s">
        <v>19714</v>
      </c>
      <c r="B598" s="890" t="s">
        <v>14263</v>
      </c>
      <c r="C598" s="891" t="s">
        <v>29296</v>
      </c>
      <c r="D598" s="885" t="str">
        <f t="shared" si="45"/>
        <v>gp</v>
      </c>
      <c r="E598" s="885" t="str">
        <f t="shared" si="46"/>
        <v>15</v>
      </c>
      <c r="F598" s="885">
        <f t="shared" si="47"/>
        <v>1</v>
      </c>
      <c r="G598" s="885">
        <f t="shared" si="48"/>
        <v>15</v>
      </c>
      <c r="H598" s="896" t="s">
        <v>19561</v>
      </c>
      <c r="I598" s="739"/>
      <c r="J598" t="str">
        <f>INDEX(L:L,MATCH(Таблиця91[[#This Row],[Item]],M:M,0),1)</f>
        <v>Wizards' Laboratory</v>
      </c>
      <c r="K598" s="740"/>
      <c r="L598" t="s">
        <v>19422</v>
      </c>
      <c r="M598" s="1" t="s">
        <v>9515</v>
      </c>
      <c r="N598" s="1"/>
      <c r="O598" s="1">
        <v>1</v>
      </c>
      <c r="P598" s="1" t="s">
        <v>19347</v>
      </c>
      <c r="Q598" s="26"/>
      <c r="R598" s="276">
        <f t="shared" si="49"/>
        <v>0</v>
      </c>
    </row>
    <row r="599" spans="1:18" ht="15.75">
      <c r="A599" s="889" t="s">
        <v>19715</v>
      </c>
      <c r="B599" s="890" t="s">
        <v>21946</v>
      </c>
      <c r="C599" s="891" t="s">
        <v>29296</v>
      </c>
      <c r="D599" s="885" t="str">
        <f t="shared" si="45"/>
        <v>gp</v>
      </c>
      <c r="E599" s="885" t="str">
        <f t="shared" si="46"/>
        <v>3</v>
      </c>
      <c r="F599" s="885">
        <f t="shared" si="47"/>
        <v>1</v>
      </c>
      <c r="G599" s="885">
        <f t="shared" si="48"/>
        <v>3</v>
      </c>
      <c r="H599" s="896" t="s">
        <v>19561</v>
      </c>
      <c r="I599" s="739"/>
      <c r="J599" t="str">
        <f>INDEX(L:L,MATCH(Таблиця91[[#This Row],[Item]],M:M,0),1)</f>
        <v>Wizards' Laboratory</v>
      </c>
      <c r="K599" s="740"/>
      <c r="L599" t="s">
        <v>19422</v>
      </c>
      <c r="M599" s="1" t="s">
        <v>19423</v>
      </c>
      <c r="N599" s="1"/>
      <c r="O599" s="1">
        <v>1</v>
      </c>
      <c r="P599" s="1" t="s">
        <v>19424</v>
      </c>
      <c r="Q599" s="26"/>
      <c r="R599" s="276">
        <f t="shared" si="49"/>
        <v>0</v>
      </c>
    </row>
    <row r="600" spans="1:18" ht="15.75">
      <c r="A600" s="889" t="s">
        <v>19716</v>
      </c>
      <c r="B600" s="890" t="s">
        <v>21836</v>
      </c>
      <c r="C600" s="891" t="s">
        <v>29296</v>
      </c>
      <c r="D600" s="885" t="str">
        <f t="shared" si="45"/>
        <v>sp</v>
      </c>
      <c r="E600" s="885" t="str">
        <f t="shared" si="46"/>
        <v>10</v>
      </c>
      <c r="F600" s="885">
        <f t="shared" si="47"/>
        <v>0.1</v>
      </c>
      <c r="G600" s="885">
        <f t="shared" si="48"/>
        <v>1</v>
      </c>
      <c r="H600" s="896" t="s">
        <v>19561</v>
      </c>
      <c r="I600" s="739"/>
      <c r="J600" t="str">
        <f>INDEX(L:L,MATCH(Таблиця91[[#This Row],[Item]],M:M,0),1)</f>
        <v>Wizards' Laboratory</v>
      </c>
      <c r="K600" s="740"/>
      <c r="L600" t="s">
        <v>19422</v>
      </c>
      <c r="M600" s="1" t="s">
        <v>19425</v>
      </c>
      <c r="N600" s="1"/>
      <c r="O600" s="1">
        <v>0.5</v>
      </c>
      <c r="P600" s="1" t="s">
        <v>19350</v>
      </c>
      <c r="Q600" s="26"/>
      <c r="R600" s="276">
        <f t="shared" si="49"/>
        <v>0</v>
      </c>
    </row>
    <row r="601" spans="1:18" ht="15.75">
      <c r="A601" s="889" t="s">
        <v>19717</v>
      </c>
      <c r="B601" s="890" t="s">
        <v>13973</v>
      </c>
      <c r="C601" s="891" t="s">
        <v>29296</v>
      </c>
      <c r="D601" s="885" t="str">
        <f t="shared" si="45"/>
        <v>gp</v>
      </c>
      <c r="E601" s="885" t="str">
        <f t="shared" si="46"/>
        <v>30</v>
      </c>
      <c r="F601" s="885">
        <f t="shared" si="47"/>
        <v>1</v>
      </c>
      <c r="G601" s="885">
        <f t="shared" si="48"/>
        <v>30</v>
      </c>
      <c r="H601" s="896" t="s">
        <v>19561</v>
      </c>
      <c r="I601" s="739"/>
      <c r="J601" t="str">
        <f>INDEX(L:L,MATCH(Таблиця91[[#This Row],[Item]],M:M,0),1)</f>
        <v>Wizards' Laboratory</v>
      </c>
      <c r="K601" s="740"/>
      <c r="L601" t="s">
        <v>19422</v>
      </c>
      <c r="M601" s="1" t="s">
        <v>19426</v>
      </c>
      <c r="N601" s="1"/>
      <c r="O601" s="1">
        <v>0.1</v>
      </c>
      <c r="P601" s="1" t="s">
        <v>19427</v>
      </c>
      <c r="Q601" s="26"/>
      <c r="R601" s="276">
        <f t="shared" si="49"/>
        <v>0</v>
      </c>
    </row>
    <row r="602" spans="1:18" ht="15.75">
      <c r="A602" s="889" t="s">
        <v>19063</v>
      </c>
      <c r="B602" s="890" t="s">
        <v>18321</v>
      </c>
      <c r="C602" s="891" t="s">
        <v>29296</v>
      </c>
      <c r="D602" s="885" t="str">
        <f t="shared" si="45"/>
        <v>sp</v>
      </c>
      <c r="E602" s="885" t="str">
        <f t="shared" si="46"/>
        <v>1</v>
      </c>
      <c r="F602" s="885">
        <f t="shared" si="47"/>
        <v>0.1</v>
      </c>
      <c r="G602" s="885">
        <f t="shared" si="48"/>
        <v>0.1</v>
      </c>
      <c r="H602" s="896" t="s">
        <v>19561</v>
      </c>
      <c r="I602" s="739"/>
      <c r="J602" t="str">
        <f>INDEX(L:L,MATCH(Таблиця91[[#This Row],[Item]],M:M,0),1)</f>
        <v>Wizards' Laboratory</v>
      </c>
      <c r="K602" s="740"/>
      <c r="L602" t="s">
        <v>19422</v>
      </c>
      <c r="M602" s="1" t="s">
        <v>19428</v>
      </c>
      <c r="N602" s="1"/>
      <c r="O602" s="1">
        <v>0.04</v>
      </c>
      <c r="P602" s="1" t="s">
        <v>19427</v>
      </c>
      <c r="Q602" s="26"/>
      <c r="R602" s="276">
        <f t="shared" si="49"/>
        <v>0</v>
      </c>
    </row>
    <row r="603" spans="1:18" ht="15.75">
      <c r="A603" s="889" t="s">
        <v>19718</v>
      </c>
      <c r="B603" s="890" t="s">
        <v>22034</v>
      </c>
      <c r="C603" s="891" t="s">
        <v>29296</v>
      </c>
      <c r="D603" s="885" t="str">
        <f t="shared" si="45"/>
        <v>gp</v>
      </c>
      <c r="E603" s="885" t="str">
        <f t="shared" si="46"/>
        <v>27</v>
      </c>
      <c r="F603" s="885">
        <f t="shared" si="47"/>
        <v>1</v>
      </c>
      <c r="G603" s="885">
        <f t="shared" si="48"/>
        <v>27</v>
      </c>
      <c r="H603" s="896" t="s">
        <v>19561</v>
      </c>
      <c r="I603" s="739"/>
      <c r="J603" t="str">
        <f>INDEX(L:L,MATCH(Таблиця91[[#This Row],[Item]],M:M,0),1)</f>
        <v>Wizards' Laboratory</v>
      </c>
      <c r="K603" s="740"/>
      <c r="L603" t="s">
        <v>19422</v>
      </c>
      <c r="M603" s="1" t="s">
        <v>19429</v>
      </c>
      <c r="N603" s="1"/>
      <c r="O603" s="1">
        <v>1</v>
      </c>
      <c r="P603" s="1" t="s">
        <v>19424</v>
      </c>
      <c r="Q603" s="26"/>
      <c r="R603" s="276">
        <f t="shared" si="49"/>
        <v>0</v>
      </c>
    </row>
    <row r="604" spans="1:18" ht="15.75">
      <c r="A604" s="889" t="s">
        <v>19719</v>
      </c>
      <c r="B604" s="890" t="s">
        <v>22035</v>
      </c>
      <c r="C604" s="891" t="s">
        <v>29296</v>
      </c>
      <c r="D604" s="885" t="str">
        <f t="shared" si="45"/>
        <v>gp</v>
      </c>
      <c r="E604" s="885" t="str">
        <f t="shared" si="46"/>
        <v>37</v>
      </c>
      <c r="F604" s="885">
        <f t="shared" si="47"/>
        <v>1</v>
      </c>
      <c r="G604" s="885">
        <f t="shared" si="48"/>
        <v>37</v>
      </c>
      <c r="H604" s="896" t="s">
        <v>19561</v>
      </c>
      <c r="I604" s="739"/>
      <c r="J604" t="str">
        <f>INDEX(L:L,MATCH(Таблиця91[[#This Row],[Item]],M:M,0),1)</f>
        <v>Wizards' Laboratory</v>
      </c>
      <c r="K604" s="740"/>
      <c r="L604" t="s">
        <v>19430</v>
      </c>
      <c r="M604" s="1" t="s">
        <v>19430</v>
      </c>
      <c r="N604" s="1"/>
      <c r="O604" s="1"/>
      <c r="P604" s="1"/>
      <c r="Q604" s="26"/>
      <c r="R604" s="276">
        <f t="shared" si="49"/>
        <v>0</v>
      </c>
    </row>
    <row r="605" spans="1:18" ht="15.75">
      <c r="A605" s="889" t="s">
        <v>19720</v>
      </c>
      <c r="B605" s="890" t="s">
        <v>14451</v>
      </c>
      <c r="C605" s="891" t="s">
        <v>29296</v>
      </c>
      <c r="D605" s="885" t="str">
        <f t="shared" si="45"/>
        <v>gp</v>
      </c>
      <c r="E605" s="885" t="str">
        <f t="shared" si="46"/>
        <v>20</v>
      </c>
      <c r="F605" s="885">
        <f t="shared" si="47"/>
        <v>1</v>
      </c>
      <c r="G605" s="885">
        <f t="shared" si="48"/>
        <v>20</v>
      </c>
      <c r="H605" s="896" t="s">
        <v>19561</v>
      </c>
      <c r="I605" s="739"/>
      <c r="J605" t="str">
        <f>INDEX(L:L,MATCH(Таблиця91[[#This Row],[Item]],M:M,0),1)</f>
        <v>Wizards' Laboratory</v>
      </c>
      <c r="K605" s="740"/>
      <c r="L605" t="s">
        <v>19430</v>
      </c>
      <c r="M605" s="1" t="s">
        <v>19431</v>
      </c>
      <c r="N605" s="1"/>
      <c r="O605" s="1">
        <v>1</v>
      </c>
      <c r="P605" s="1" t="s">
        <v>19432</v>
      </c>
      <c r="Q605" s="26"/>
      <c r="R605" s="276">
        <f t="shared" si="49"/>
        <v>0</v>
      </c>
    </row>
    <row r="606" spans="1:18" ht="15.75">
      <c r="A606" s="889" t="s">
        <v>19721</v>
      </c>
      <c r="B606" s="890" t="s">
        <v>21836</v>
      </c>
      <c r="C606" s="891" t="s">
        <v>19652</v>
      </c>
      <c r="D606" s="885" t="str">
        <f t="shared" si="45"/>
        <v>sp</v>
      </c>
      <c r="E606" s="885" t="str">
        <f t="shared" si="46"/>
        <v>10</v>
      </c>
      <c r="F606" s="885">
        <f t="shared" si="47"/>
        <v>0.1</v>
      </c>
      <c r="G606" s="885">
        <f t="shared" si="48"/>
        <v>1</v>
      </c>
      <c r="H606" s="896" t="s">
        <v>19561</v>
      </c>
      <c r="I606" s="739"/>
      <c r="J606" t="str">
        <f>INDEX(L:L,MATCH(Таблиця91[[#This Row],[Item]],M:M,0),1)</f>
        <v>Wizards' Laboratory</v>
      </c>
      <c r="K606" s="740"/>
      <c r="L606" t="s">
        <v>19430</v>
      </c>
      <c r="M606" s="1" t="s">
        <v>19433</v>
      </c>
      <c r="N606" s="1"/>
      <c r="O606" s="1">
        <v>0.1</v>
      </c>
      <c r="P606" s="1" t="s">
        <v>19432</v>
      </c>
      <c r="Q606" s="26"/>
      <c r="R606" s="276">
        <f t="shared" si="49"/>
        <v>0</v>
      </c>
    </row>
    <row r="607" spans="1:18">
      <c r="A607" s="885"/>
      <c r="B607" s="885"/>
      <c r="C607" s="885"/>
      <c r="D607" s="885" t="str">
        <f>IF((IFERROR(FIND("gp",I608,1),0)&gt;0),"gp",IF(IFERROR(FIND("sp",I608,1),0)&gt;1,"sp","cp"))</f>
        <v>cp</v>
      </c>
      <c r="E607" s="885" t="str">
        <f>SUBSTITUTE(I608," "&amp;D607,"",1)</f>
        <v/>
      </c>
      <c r="F607" s="885">
        <f t="shared" si="47"/>
        <v>0.01</v>
      </c>
      <c r="G607" s="885" t="e">
        <f t="shared" si="48"/>
        <v>#VALUE!</v>
      </c>
      <c r="H607" s="885"/>
      <c r="J607" t="e">
        <f>INDEX(L:L,MATCH(Таблиця91[[#This Row],[Item]],M:M,0),1)</f>
        <v>#N/A</v>
      </c>
      <c r="L607" t="s">
        <v>19430</v>
      </c>
      <c r="M607" s="1" t="s">
        <v>19434</v>
      </c>
      <c r="N607" s="1"/>
      <c r="O607" s="1">
        <v>150</v>
      </c>
      <c r="P607" s="1" t="s">
        <v>19435</v>
      </c>
      <c r="Q607" s="26"/>
      <c r="R607" s="276">
        <f t="shared" si="49"/>
        <v>0</v>
      </c>
    </row>
    <row r="608" spans="1:18" ht="15.75">
      <c r="A608" s="889" t="s">
        <v>19722</v>
      </c>
      <c r="B608" s="890" t="s">
        <v>18283</v>
      </c>
      <c r="C608" s="891" t="s">
        <v>19358</v>
      </c>
      <c r="D608" s="885" t="str">
        <f t="shared" si="45"/>
        <v>sp</v>
      </c>
      <c r="E608" s="885" t="str">
        <f t="shared" si="46"/>
        <v>5</v>
      </c>
      <c r="F608" s="885">
        <f t="shared" si="47"/>
        <v>0.1</v>
      </c>
      <c r="G608" s="885">
        <f t="shared" si="48"/>
        <v>0.5</v>
      </c>
      <c r="H608" s="896" t="s">
        <v>19344</v>
      </c>
      <c r="I608" s="739"/>
      <c r="J608" t="str">
        <f>INDEX(L:L,MATCH(Таблиця91[[#This Row],[Item]],M:M,0),1)</f>
        <v>METALS</v>
      </c>
      <c r="K608" s="740"/>
      <c r="L608" t="s">
        <v>19430</v>
      </c>
      <c r="M608" s="1" t="s">
        <v>19436</v>
      </c>
      <c r="N608" s="1"/>
      <c r="O608" s="1">
        <v>140</v>
      </c>
      <c r="P608" s="1" t="s">
        <v>19435</v>
      </c>
      <c r="Q608" s="26"/>
      <c r="R608" s="276">
        <f t="shared" si="49"/>
        <v>0</v>
      </c>
    </row>
    <row r="609" spans="1:18">
      <c r="A609" s="889" t="s">
        <v>19723</v>
      </c>
      <c r="B609" s="890" t="s">
        <v>22018</v>
      </c>
      <c r="C609" s="891" t="s">
        <v>19724</v>
      </c>
      <c r="D609" s="885" t="str">
        <f t="shared" si="45"/>
        <v>cp</v>
      </c>
      <c r="E609" s="885" t="str">
        <f t="shared" si="46"/>
        <v>3</v>
      </c>
      <c r="F609" s="885">
        <f t="shared" si="47"/>
        <v>0.01</v>
      </c>
      <c r="G609" s="885">
        <f t="shared" si="48"/>
        <v>0.03</v>
      </c>
      <c r="H609" s="885" t="s">
        <v>19344</v>
      </c>
      <c r="J609" t="str">
        <f>INDEX(L:L,MATCH(Таблиця91[[#This Row],[Item]],M:M,0),1)</f>
        <v>METALS</v>
      </c>
      <c r="L609" t="s">
        <v>19430</v>
      </c>
      <c r="M609" s="1" t="s">
        <v>19437</v>
      </c>
      <c r="N609" s="1"/>
      <c r="O609" s="1">
        <v>1</v>
      </c>
      <c r="P609" s="1" t="s">
        <v>19361</v>
      </c>
      <c r="Q609" s="26"/>
      <c r="R609" s="276">
        <f t="shared" si="49"/>
        <v>0</v>
      </c>
    </row>
    <row r="610" spans="1:18">
      <c r="A610" s="889" t="s">
        <v>19725</v>
      </c>
      <c r="B610" s="890" t="s">
        <v>18321</v>
      </c>
      <c r="C610" s="891" t="s">
        <v>19371</v>
      </c>
      <c r="D610" s="885" t="str">
        <f t="shared" si="45"/>
        <v>sp</v>
      </c>
      <c r="E610" s="885" t="str">
        <f t="shared" si="46"/>
        <v>1</v>
      </c>
      <c r="F610" s="885">
        <f t="shared" si="47"/>
        <v>0.1</v>
      </c>
      <c r="G610" s="885">
        <f t="shared" si="48"/>
        <v>0.1</v>
      </c>
      <c r="H610" s="885" t="s">
        <v>19344</v>
      </c>
      <c r="J610" t="str">
        <f>INDEX(L:L,MATCH(Таблиця91[[#This Row],[Item]],M:M,0),1)</f>
        <v>METALS</v>
      </c>
      <c r="L610" t="s">
        <v>19430</v>
      </c>
      <c r="M610" s="1" t="s">
        <v>19438</v>
      </c>
      <c r="N610" s="1"/>
      <c r="O610" s="1">
        <v>0.2</v>
      </c>
      <c r="P610" s="1" t="s">
        <v>19361</v>
      </c>
      <c r="Q610" s="26"/>
      <c r="R610" s="276">
        <f t="shared" si="49"/>
        <v>0</v>
      </c>
    </row>
    <row r="611" spans="1:18">
      <c r="A611" s="889" t="s">
        <v>19726</v>
      </c>
      <c r="B611" s="890" t="s">
        <v>14263</v>
      </c>
      <c r="C611" s="891">
        <v>5</v>
      </c>
      <c r="D611" s="885" t="str">
        <f t="shared" si="45"/>
        <v>gp</v>
      </c>
      <c r="E611" s="885" t="str">
        <f t="shared" si="46"/>
        <v>15</v>
      </c>
      <c r="F611" s="885">
        <f t="shared" si="47"/>
        <v>1</v>
      </c>
      <c r="G611" s="885">
        <f t="shared" si="48"/>
        <v>15</v>
      </c>
      <c r="H611" s="885" t="s">
        <v>19344</v>
      </c>
      <c r="J611" t="str">
        <f>INDEX(L:L,MATCH(Таблиця91[[#This Row],[Item]],M:M,0),1)</f>
        <v>METALS</v>
      </c>
      <c r="L611" t="s">
        <v>19430</v>
      </c>
      <c r="M611" s="1" t="s">
        <v>19439</v>
      </c>
      <c r="N611" s="1"/>
      <c r="O611" s="1">
        <v>0.03</v>
      </c>
      <c r="P611" s="1" t="s">
        <v>19361</v>
      </c>
      <c r="Q611" s="26"/>
      <c r="R611" s="276">
        <f t="shared" si="49"/>
        <v>0</v>
      </c>
    </row>
    <row r="612" spans="1:18">
      <c r="A612" s="889" t="s">
        <v>19727</v>
      </c>
      <c r="B612" s="890" t="s">
        <v>21836</v>
      </c>
      <c r="C612" s="891" t="s">
        <v>19361</v>
      </c>
      <c r="D612" s="885" t="str">
        <f t="shared" si="45"/>
        <v>sp</v>
      </c>
      <c r="E612" s="885" t="str">
        <f t="shared" si="46"/>
        <v>10</v>
      </c>
      <c r="F612" s="885">
        <f t="shared" si="47"/>
        <v>0.1</v>
      </c>
      <c r="G612" s="885">
        <f t="shared" si="48"/>
        <v>1</v>
      </c>
      <c r="H612" s="885" t="s">
        <v>19344</v>
      </c>
      <c r="J612" t="str">
        <f>INDEX(L:L,MATCH(Таблиця91[[#This Row],[Item]],M:M,0),1)</f>
        <v>METALS</v>
      </c>
      <c r="L612" t="s">
        <v>19430</v>
      </c>
      <c r="M612" s="1" t="s">
        <v>19440</v>
      </c>
      <c r="N612" s="1"/>
      <c r="O612" s="1">
        <v>0.03</v>
      </c>
      <c r="P612" s="1" t="s">
        <v>19400</v>
      </c>
      <c r="Q612" s="26"/>
      <c r="R612" s="276">
        <f t="shared" si="49"/>
        <v>0</v>
      </c>
    </row>
    <row r="613" spans="1:18">
      <c r="A613" s="889" t="s">
        <v>19377</v>
      </c>
      <c r="B613" s="890" t="s">
        <v>21885</v>
      </c>
      <c r="C613" s="891" t="s">
        <v>19728</v>
      </c>
      <c r="D613" s="885" t="str">
        <f t="shared" si="45"/>
        <v>cp</v>
      </c>
      <c r="E613" s="885" t="str">
        <f t="shared" si="46"/>
        <v>6</v>
      </c>
      <c r="F613" s="885">
        <f t="shared" si="47"/>
        <v>0.01</v>
      </c>
      <c r="G613" s="885">
        <f t="shared" si="48"/>
        <v>0.06</v>
      </c>
      <c r="H613" s="885" t="s">
        <v>19344</v>
      </c>
      <c r="J613" t="str">
        <f>INDEX(L:L,MATCH(Таблиця91[[#This Row],[Item]],M:M,0),1)</f>
        <v>METALS</v>
      </c>
      <c r="L613" t="s">
        <v>19430</v>
      </c>
      <c r="M613" s="1" t="s">
        <v>19441</v>
      </c>
      <c r="N613" s="1"/>
      <c r="O613" s="1">
        <v>0.5</v>
      </c>
      <c r="P613" s="1" t="s">
        <v>19361</v>
      </c>
      <c r="Q613" s="26"/>
      <c r="R613" s="276">
        <f t="shared" si="49"/>
        <v>0</v>
      </c>
    </row>
    <row r="614" spans="1:18">
      <c r="A614" s="889" t="s">
        <v>19729</v>
      </c>
      <c r="B614" s="890" t="s">
        <v>18451</v>
      </c>
      <c r="C614" s="891" t="s">
        <v>19347</v>
      </c>
      <c r="D614" s="885" t="str">
        <f t="shared" si="45"/>
        <v>sp</v>
      </c>
      <c r="E614" s="885" t="str">
        <f t="shared" si="46"/>
        <v>2</v>
      </c>
      <c r="F614" s="885">
        <f t="shared" si="47"/>
        <v>0.1</v>
      </c>
      <c r="G614" s="885">
        <f t="shared" si="48"/>
        <v>0.2</v>
      </c>
      <c r="H614" s="885" t="s">
        <v>19344</v>
      </c>
      <c r="J614" t="str">
        <f>INDEX(L:L,MATCH(Таблиця91[[#This Row],[Item]],M:M,0),1)</f>
        <v>METALS</v>
      </c>
      <c r="L614" t="s">
        <v>19430</v>
      </c>
      <c r="M614" s="1" t="s">
        <v>19442</v>
      </c>
      <c r="N614" s="1"/>
      <c r="O614" s="1">
        <v>0.5</v>
      </c>
      <c r="P614" s="1" t="s">
        <v>19361</v>
      </c>
      <c r="Q614" s="26"/>
      <c r="R614" s="276">
        <f t="shared" si="49"/>
        <v>0</v>
      </c>
    </row>
    <row r="615" spans="1:18">
      <c r="A615" s="889" t="s">
        <v>19730</v>
      </c>
      <c r="B615" s="890" t="s">
        <v>18503</v>
      </c>
      <c r="C615" s="891" t="s">
        <v>19371</v>
      </c>
      <c r="D615" s="885" t="str">
        <f t="shared" si="45"/>
        <v>sp</v>
      </c>
      <c r="E615" s="885" t="str">
        <f t="shared" si="46"/>
        <v>3</v>
      </c>
      <c r="F615" s="885">
        <f t="shared" si="47"/>
        <v>0.1</v>
      </c>
      <c r="G615" s="885">
        <f t="shared" si="48"/>
        <v>0.30000000000000004</v>
      </c>
      <c r="H615" s="885" t="s">
        <v>19344</v>
      </c>
      <c r="J615" t="str">
        <f>INDEX(L:L,MATCH(Таблиця91[[#This Row],[Item]],M:M,0),1)</f>
        <v>METALS</v>
      </c>
      <c r="L615" t="s">
        <v>19430</v>
      </c>
      <c r="M615" s="1" t="s">
        <v>19443</v>
      </c>
      <c r="N615" s="1"/>
      <c r="O615" s="1">
        <v>0.8</v>
      </c>
      <c r="P615" s="1" t="s">
        <v>19361</v>
      </c>
      <c r="Q615" s="26"/>
      <c r="R615" s="276">
        <f t="shared" si="49"/>
        <v>0</v>
      </c>
    </row>
    <row r="616" spans="1:18">
      <c r="A616" s="889" t="s">
        <v>19731</v>
      </c>
      <c r="B616" s="890" t="s">
        <v>22009</v>
      </c>
      <c r="C616" s="891" t="s">
        <v>19732</v>
      </c>
      <c r="D616" s="885" t="str">
        <f t="shared" si="45"/>
        <v>cp</v>
      </c>
      <c r="E616" s="885" t="str">
        <f t="shared" si="46"/>
        <v>7</v>
      </c>
      <c r="F616" s="885">
        <f t="shared" si="47"/>
        <v>0.01</v>
      </c>
      <c r="G616" s="885">
        <f t="shared" si="48"/>
        <v>7.0000000000000007E-2</v>
      </c>
      <c r="H616" s="885" t="s">
        <v>19344</v>
      </c>
      <c r="J616" t="str">
        <f>INDEX(L:L,MATCH(Таблиця91[[#This Row],[Item]],M:M,0),1)</f>
        <v>METALS</v>
      </c>
      <c r="L616" t="s">
        <v>19430</v>
      </c>
      <c r="M616" s="1" t="s">
        <v>19444</v>
      </c>
      <c r="N616" s="1"/>
      <c r="O616" s="1">
        <v>0.5</v>
      </c>
      <c r="P616" s="1" t="s">
        <v>19432</v>
      </c>
      <c r="Q616" s="26"/>
      <c r="R616" s="276">
        <f t="shared" si="49"/>
        <v>0</v>
      </c>
    </row>
    <row r="617" spans="1:18">
      <c r="A617" s="889" t="s">
        <v>19392</v>
      </c>
      <c r="B617" s="890" t="s">
        <v>18321</v>
      </c>
      <c r="C617" s="891" t="s">
        <v>19361</v>
      </c>
      <c r="D617" s="885" t="str">
        <f t="shared" si="45"/>
        <v>sp</v>
      </c>
      <c r="E617" s="885" t="str">
        <f t="shared" si="46"/>
        <v>1</v>
      </c>
      <c r="F617" s="885">
        <f t="shared" si="47"/>
        <v>0.1</v>
      </c>
      <c r="G617" s="885">
        <f t="shared" si="48"/>
        <v>0.1</v>
      </c>
      <c r="H617" s="885" t="s">
        <v>19344</v>
      </c>
      <c r="J617" t="str">
        <f>INDEX(L:L,MATCH(Таблиця91[[#This Row],[Item]],M:M,0),1)</f>
        <v>METALS</v>
      </c>
      <c r="L617" t="s">
        <v>19430</v>
      </c>
      <c r="M617" s="1" t="s">
        <v>19445</v>
      </c>
      <c r="N617" s="1"/>
      <c r="O617" s="1">
        <v>0.3</v>
      </c>
      <c r="P617" s="1" t="s">
        <v>19361</v>
      </c>
      <c r="Q617" s="26"/>
      <c r="R617" s="276">
        <f t="shared" si="49"/>
        <v>0</v>
      </c>
    </row>
    <row r="618" spans="1:18">
      <c r="A618" s="889" t="s">
        <v>19733</v>
      </c>
      <c r="B618" s="890" t="s">
        <v>18321</v>
      </c>
      <c r="C618" s="891" t="s">
        <v>19361</v>
      </c>
      <c r="D618" s="885" t="str">
        <f t="shared" si="45"/>
        <v>sp</v>
      </c>
      <c r="E618" s="885" t="str">
        <f t="shared" si="46"/>
        <v>1</v>
      </c>
      <c r="F618" s="885">
        <f t="shared" si="47"/>
        <v>0.1</v>
      </c>
      <c r="G618" s="885">
        <f t="shared" si="48"/>
        <v>0.1</v>
      </c>
      <c r="H618" s="885" t="s">
        <v>19344</v>
      </c>
      <c r="J618" t="str">
        <f>INDEX(L:L,MATCH(Таблиця91[[#This Row],[Item]],M:M,0),1)</f>
        <v>METALS</v>
      </c>
      <c r="L618" t="s">
        <v>19430</v>
      </c>
      <c r="M618" s="1" t="s">
        <v>19446</v>
      </c>
      <c r="N618" s="1"/>
      <c r="O618" s="1">
        <v>0.5</v>
      </c>
      <c r="P618" s="1" t="s">
        <v>19447</v>
      </c>
      <c r="Q618" s="26"/>
      <c r="R618" s="276">
        <f t="shared" si="49"/>
        <v>0</v>
      </c>
    </row>
    <row r="619" spans="1:18">
      <c r="A619" s="889" t="s">
        <v>19734</v>
      </c>
      <c r="B619" s="890" t="s">
        <v>21919</v>
      </c>
      <c r="C619" s="891" t="s">
        <v>19361</v>
      </c>
      <c r="D619" s="885" t="str">
        <f t="shared" si="45"/>
        <v>cp</v>
      </c>
      <c r="E619" s="885" t="str">
        <f t="shared" si="46"/>
        <v>9</v>
      </c>
      <c r="F619" s="885">
        <f t="shared" si="47"/>
        <v>0.01</v>
      </c>
      <c r="G619" s="885">
        <f t="shared" si="48"/>
        <v>0.09</v>
      </c>
      <c r="H619" s="885" t="s">
        <v>19344</v>
      </c>
      <c r="J619" t="str">
        <f>INDEX(L:L,MATCH(Таблиця91[[#This Row],[Item]],M:M,0),1)</f>
        <v>METALS</v>
      </c>
      <c r="L619" t="s">
        <v>19430</v>
      </c>
      <c r="M619" s="1" t="s">
        <v>19448</v>
      </c>
      <c r="N619" s="1"/>
      <c r="O619" s="1">
        <v>0.5</v>
      </c>
      <c r="P619" s="1" t="s">
        <v>19383</v>
      </c>
      <c r="Q619" s="26"/>
      <c r="R619" s="276">
        <f t="shared" si="49"/>
        <v>0</v>
      </c>
    </row>
    <row r="620" spans="1:18">
      <c r="A620" s="889" t="s">
        <v>19735</v>
      </c>
      <c r="B620" s="890" t="s">
        <v>18283</v>
      </c>
      <c r="C620" s="891">
        <v>5</v>
      </c>
      <c r="D620" s="885" t="str">
        <f t="shared" si="45"/>
        <v>sp</v>
      </c>
      <c r="E620" s="885" t="str">
        <f t="shared" si="46"/>
        <v>5</v>
      </c>
      <c r="F620" s="885">
        <f t="shared" si="47"/>
        <v>0.1</v>
      </c>
      <c r="G620" s="885">
        <f t="shared" si="48"/>
        <v>0.5</v>
      </c>
      <c r="H620" s="885" t="s">
        <v>19344</v>
      </c>
      <c r="J620" t="str">
        <f>INDEX(L:L,MATCH(Таблиця91[[#This Row],[Item]],M:M,0),1)</f>
        <v>METALS</v>
      </c>
      <c r="L620" t="s">
        <v>19430</v>
      </c>
      <c r="M620" s="1" t="s">
        <v>19449</v>
      </c>
      <c r="N620" s="1"/>
      <c r="O620" s="1">
        <v>1</v>
      </c>
      <c r="P620" s="1" t="s">
        <v>19353</v>
      </c>
      <c r="Q620" s="26"/>
      <c r="R620" s="276">
        <f t="shared" si="49"/>
        <v>0</v>
      </c>
    </row>
    <row r="621" spans="1:18">
      <c r="A621" s="889" t="s">
        <v>19736</v>
      </c>
      <c r="B621" s="890" t="s">
        <v>18321</v>
      </c>
      <c r="C621" s="891" t="s">
        <v>19361</v>
      </c>
      <c r="D621" s="885" t="str">
        <f t="shared" si="45"/>
        <v>sp</v>
      </c>
      <c r="E621" s="885" t="str">
        <f t="shared" si="46"/>
        <v>1</v>
      </c>
      <c r="F621" s="885">
        <f t="shared" si="47"/>
        <v>0.1</v>
      </c>
      <c r="G621" s="885">
        <f t="shared" si="48"/>
        <v>0.1</v>
      </c>
      <c r="H621" s="885" t="s">
        <v>19344</v>
      </c>
      <c r="J621" t="str">
        <f>INDEX(L:L,MATCH(Таблиця91[[#This Row],[Item]],M:M,0),1)</f>
        <v>METALS</v>
      </c>
      <c r="L621" t="s">
        <v>19430</v>
      </c>
      <c r="M621" s="1" t="s">
        <v>19450</v>
      </c>
      <c r="N621" s="1"/>
      <c r="O621" s="1">
        <v>0.1</v>
      </c>
      <c r="P621" s="1" t="s">
        <v>19451</v>
      </c>
      <c r="Q621" s="26"/>
      <c r="R621" s="276">
        <f t="shared" si="49"/>
        <v>0</v>
      </c>
    </row>
    <row r="622" spans="1:18">
      <c r="A622" s="889" t="s">
        <v>19417</v>
      </c>
      <c r="B622" s="890" t="s">
        <v>18319</v>
      </c>
      <c r="C622" s="891" t="s">
        <v>19371</v>
      </c>
      <c r="D622" s="885" t="str">
        <f t="shared" si="45"/>
        <v>sp</v>
      </c>
      <c r="E622" s="885" t="str">
        <f t="shared" si="46"/>
        <v>4</v>
      </c>
      <c r="F622" s="885">
        <f t="shared" si="47"/>
        <v>0.1</v>
      </c>
      <c r="G622" s="885">
        <f t="shared" si="48"/>
        <v>0.4</v>
      </c>
      <c r="H622" s="885" t="s">
        <v>19344</v>
      </c>
      <c r="J622" t="str">
        <f>INDEX(L:L,MATCH(Таблиця91[[#This Row],[Item]],M:M,0),1)</f>
        <v>METALS</v>
      </c>
      <c r="L622" t="s">
        <v>19430</v>
      </c>
      <c r="M622" s="1" t="s">
        <v>19452</v>
      </c>
      <c r="N622" s="1"/>
      <c r="O622" s="1">
        <v>0.06</v>
      </c>
      <c r="P622" s="1" t="s">
        <v>19451</v>
      </c>
      <c r="Q622" s="26"/>
      <c r="R622" s="276">
        <f t="shared" si="49"/>
        <v>0</v>
      </c>
    </row>
    <row r="623" spans="1:18">
      <c r="A623" s="889" t="s">
        <v>19737</v>
      </c>
      <c r="B623" s="890" t="s">
        <v>21836</v>
      </c>
      <c r="C623" s="891" t="s">
        <v>19421</v>
      </c>
      <c r="D623" s="885" t="str">
        <f t="shared" si="45"/>
        <v>sp</v>
      </c>
      <c r="E623" s="885" t="str">
        <f t="shared" si="46"/>
        <v>10</v>
      </c>
      <c r="F623" s="885">
        <f t="shared" si="47"/>
        <v>0.1</v>
      </c>
      <c r="G623" s="885">
        <f t="shared" si="48"/>
        <v>1</v>
      </c>
      <c r="H623" s="885" t="s">
        <v>19344</v>
      </c>
      <c r="J623" t="str">
        <f>INDEX(L:L,MATCH(Таблиця91[[#This Row],[Item]],M:M,0),1)</f>
        <v>METALS</v>
      </c>
      <c r="L623" t="s">
        <v>19430</v>
      </c>
      <c r="M623" s="1" t="s">
        <v>19453</v>
      </c>
      <c r="N623" s="1"/>
      <c r="O623" s="1">
        <v>0.04</v>
      </c>
      <c r="P623" s="1" t="s">
        <v>19361</v>
      </c>
      <c r="Q623" s="26"/>
      <c r="R623" s="276">
        <f t="shared" si="49"/>
        <v>0</v>
      </c>
    </row>
    <row r="624" spans="1:18">
      <c r="A624" s="889" t="s">
        <v>19738</v>
      </c>
      <c r="B624" s="890" t="s">
        <v>21885</v>
      </c>
      <c r="C624" s="891" t="s">
        <v>19383</v>
      </c>
      <c r="D624" s="885" t="str">
        <f t="shared" si="45"/>
        <v>cp</v>
      </c>
      <c r="E624" s="885" t="str">
        <f t="shared" si="46"/>
        <v>6</v>
      </c>
      <c r="F624" s="885">
        <f t="shared" si="47"/>
        <v>0.01</v>
      </c>
      <c r="G624" s="885">
        <f t="shared" si="48"/>
        <v>0.06</v>
      </c>
      <c r="H624" s="885" t="s">
        <v>19344</v>
      </c>
      <c r="J624" t="str">
        <f>INDEX(L:L,MATCH(Таблиця91[[#This Row],[Item]],M:M,0),1)</f>
        <v>METALS</v>
      </c>
      <c r="L624" t="s">
        <v>19430</v>
      </c>
      <c r="M624" s="1" t="s">
        <v>19454</v>
      </c>
      <c r="N624" s="1"/>
      <c r="O624" s="1">
        <v>150</v>
      </c>
      <c r="P624" s="1" t="s">
        <v>19435</v>
      </c>
      <c r="Q624" s="26"/>
      <c r="R624" s="276">
        <f t="shared" si="49"/>
        <v>0</v>
      </c>
    </row>
    <row r="625" spans="1:18">
      <c r="A625" s="889" t="s">
        <v>19739</v>
      </c>
      <c r="B625" s="890" t="s">
        <v>18321</v>
      </c>
      <c r="C625" s="891" t="s">
        <v>19383</v>
      </c>
      <c r="D625" s="885" t="str">
        <f t="shared" si="45"/>
        <v>sp</v>
      </c>
      <c r="E625" s="885" t="str">
        <f t="shared" si="46"/>
        <v>1</v>
      </c>
      <c r="F625" s="885">
        <f t="shared" si="47"/>
        <v>0.1</v>
      </c>
      <c r="G625" s="885">
        <f t="shared" si="48"/>
        <v>0.1</v>
      </c>
      <c r="H625" s="885" t="s">
        <v>19344</v>
      </c>
      <c r="J625" t="str">
        <f>INDEX(L:L,MATCH(Таблиця91[[#This Row],[Item]],M:M,0),1)</f>
        <v>METALS</v>
      </c>
      <c r="L625" t="s">
        <v>19430</v>
      </c>
      <c r="M625" s="1" t="s">
        <v>19455</v>
      </c>
      <c r="N625" s="1"/>
      <c r="O625" s="1">
        <v>0.1</v>
      </c>
      <c r="P625" s="1" t="s">
        <v>19432</v>
      </c>
      <c r="Q625" s="26"/>
      <c r="R625" s="276">
        <f t="shared" si="49"/>
        <v>0</v>
      </c>
    </row>
    <row r="626" spans="1:18">
      <c r="A626" s="889" t="s">
        <v>19740</v>
      </c>
      <c r="B626" s="890" t="s">
        <v>21836</v>
      </c>
      <c r="C626" s="891" t="s">
        <v>19347</v>
      </c>
      <c r="D626" s="885" t="str">
        <f t="shared" si="45"/>
        <v>sp</v>
      </c>
      <c r="E626" s="885" t="str">
        <f t="shared" si="46"/>
        <v>10</v>
      </c>
      <c r="F626" s="885">
        <f t="shared" si="47"/>
        <v>0.1</v>
      </c>
      <c r="G626" s="885">
        <f t="shared" si="48"/>
        <v>1</v>
      </c>
      <c r="H626" s="885" t="s">
        <v>19344</v>
      </c>
      <c r="J626" t="str">
        <f>INDEX(L:L,MATCH(Таблиця91[[#This Row],[Item]],M:M,0),1)</f>
        <v>METALS</v>
      </c>
      <c r="L626" t="s">
        <v>19430</v>
      </c>
      <c r="M626" s="1" t="s">
        <v>19456</v>
      </c>
      <c r="N626" s="1"/>
      <c r="O626" s="1">
        <v>0.5</v>
      </c>
      <c r="P626" s="1" t="s">
        <v>19457</v>
      </c>
      <c r="Q626" s="26"/>
      <c r="R626" s="276">
        <f t="shared" si="49"/>
        <v>0</v>
      </c>
    </row>
    <row r="627" spans="1:18">
      <c r="A627" s="889" t="s">
        <v>9515</v>
      </c>
      <c r="B627" s="890" t="s">
        <v>18321</v>
      </c>
      <c r="C627" s="891" t="s">
        <v>19427</v>
      </c>
      <c r="D627" s="885" t="str">
        <f t="shared" si="45"/>
        <v>sp</v>
      </c>
      <c r="E627" s="885" t="str">
        <f t="shared" si="46"/>
        <v>1</v>
      </c>
      <c r="F627" s="885">
        <f t="shared" si="47"/>
        <v>0.1</v>
      </c>
      <c r="G627" s="885">
        <f t="shared" si="48"/>
        <v>0.1</v>
      </c>
      <c r="H627" s="885" t="s">
        <v>19344</v>
      </c>
      <c r="J627" t="str">
        <f>INDEX(L:L,MATCH(Таблиця91[[#This Row],[Item]],M:M,0),1)</f>
        <v>METALS</v>
      </c>
      <c r="L627" t="s">
        <v>19430</v>
      </c>
      <c r="M627" s="1" t="s">
        <v>19458</v>
      </c>
      <c r="N627" s="1"/>
      <c r="O627" s="1">
        <v>140</v>
      </c>
      <c r="P627" s="1" t="s">
        <v>19435</v>
      </c>
      <c r="Q627" s="26"/>
      <c r="R627" s="276">
        <f t="shared" si="49"/>
        <v>0</v>
      </c>
    </row>
    <row r="628" spans="1:18">
      <c r="A628" s="889" t="s">
        <v>19741</v>
      </c>
      <c r="B628" s="890" t="s">
        <v>18339</v>
      </c>
      <c r="C628" s="891" t="s">
        <v>19358</v>
      </c>
      <c r="D628" s="885" t="str">
        <f t="shared" si="45"/>
        <v>gp</v>
      </c>
      <c r="E628" s="885" t="str">
        <f t="shared" si="46"/>
        <v>200</v>
      </c>
      <c r="F628" s="885">
        <f t="shared" si="47"/>
        <v>1</v>
      </c>
      <c r="G628" s="885">
        <f t="shared" si="48"/>
        <v>200</v>
      </c>
      <c r="H628" s="885" t="s">
        <v>19344</v>
      </c>
      <c r="J628" t="str">
        <f>INDEX(L:L,MATCH(Таблиця91[[#This Row],[Item]],M:M,0),1)</f>
        <v>METALS</v>
      </c>
      <c r="L628" t="s">
        <v>19430</v>
      </c>
      <c r="M628" s="1" t="s">
        <v>19459</v>
      </c>
      <c r="N628" s="1"/>
      <c r="O628" s="1">
        <v>0.05</v>
      </c>
      <c r="P628" s="1" t="s">
        <v>19432</v>
      </c>
      <c r="Q628" s="26"/>
      <c r="R628" s="276">
        <f t="shared" si="49"/>
        <v>0</v>
      </c>
    </row>
    <row r="629" spans="1:18">
      <c r="A629" s="889" t="s">
        <v>19426</v>
      </c>
      <c r="B629" s="890" t="s">
        <v>18321</v>
      </c>
      <c r="C629" s="891" t="s">
        <v>19427</v>
      </c>
      <c r="D629" s="885" t="str">
        <f t="shared" si="45"/>
        <v>sp</v>
      </c>
      <c r="E629" s="885" t="str">
        <f t="shared" si="46"/>
        <v>1</v>
      </c>
      <c r="F629" s="885">
        <f t="shared" si="47"/>
        <v>0.1</v>
      </c>
      <c r="G629" s="885">
        <f t="shared" si="48"/>
        <v>0.1</v>
      </c>
      <c r="H629" s="885" t="s">
        <v>19344</v>
      </c>
      <c r="J629" t="str">
        <f>INDEX(L:L,MATCH(Таблиця91[[#This Row],[Item]],M:M,0),1)</f>
        <v>METALS</v>
      </c>
      <c r="L629" t="s">
        <v>19430</v>
      </c>
      <c r="M629" s="1" t="s">
        <v>19460</v>
      </c>
      <c r="N629" s="1"/>
      <c r="O629" s="1">
        <v>0.1</v>
      </c>
      <c r="P629" s="1" t="s">
        <v>19461</v>
      </c>
      <c r="Q629" s="26"/>
      <c r="R629" s="276">
        <f t="shared" si="49"/>
        <v>0</v>
      </c>
    </row>
    <row r="630" spans="1:18">
      <c r="A630" s="889" t="s">
        <v>19742</v>
      </c>
      <c r="B630" s="890" t="s">
        <v>18388</v>
      </c>
      <c r="C630" s="891" t="s">
        <v>19424</v>
      </c>
      <c r="D630" s="885" t="str">
        <f t="shared" si="45"/>
        <v>sp</v>
      </c>
      <c r="E630" s="885" t="str">
        <f t="shared" si="46"/>
        <v>6</v>
      </c>
      <c r="F630" s="885">
        <f t="shared" si="47"/>
        <v>0.1</v>
      </c>
      <c r="G630" s="885">
        <f t="shared" si="48"/>
        <v>0.60000000000000009</v>
      </c>
      <c r="H630" s="885" t="s">
        <v>19344</v>
      </c>
      <c r="J630" t="str">
        <f>INDEX(L:L,MATCH(Таблиця91[[#This Row],[Item]],M:M,0),1)</f>
        <v>METALS</v>
      </c>
      <c r="L630" t="s">
        <v>19430</v>
      </c>
      <c r="M630" s="1" t="s">
        <v>19462</v>
      </c>
      <c r="N630" s="1"/>
      <c r="O630" s="1">
        <v>0.09</v>
      </c>
      <c r="P630" s="1" t="s">
        <v>19347</v>
      </c>
      <c r="Q630" s="26"/>
      <c r="R630" s="276">
        <f t="shared" si="49"/>
        <v>0</v>
      </c>
    </row>
    <row r="631" spans="1:18">
      <c r="A631" s="889" t="s">
        <v>19743</v>
      </c>
      <c r="B631" s="890" t="s">
        <v>18388</v>
      </c>
      <c r="C631" s="891" t="s">
        <v>19424</v>
      </c>
      <c r="D631" s="885" t="str">
        <f t="shared" si="45"/>
        <v>sp</v>
      </c>
      <c r="E631" s="885" t="str">
        <f t="shared" si="46"/>
        <v>6</v>
      </c>
      <c r="F631" s="885">
        <f t="shared" si="47"/>
        <v>0.1</v>
      </c>
      <c r="G631" s="885">
        <f t="shared" si="48"/>
        <v>0.60000000000000009</v>
      </c>
      <c r="H631" s="885" t="s">
        <v>19344</v>
      </c>
      <c r="J631" t="str">
        <f>INDEX(L:L,MATCH(Таблиця91[[#This Row],[Item]],M:M,0),1)</f>
        <v>METALS</v>
      </c>
      <c r="L631" t="s">
        <v>19430</v>
      </c>
      <c r="M631" s="1" t="s">
        <v>19463</v>
      </c>
      <c r="N631" s="1"/>
      <c r="O631" s="1">
        <v>0.5</v>
      </c>
      <c r="P631" s="1" t="s">
        <v>19347</v>
      </c>
      <c r="Q631" s="26"/>
      <c r="R631" s="276">
        <f t="shared" si="49"/>
        <v>0</v>
      </c>
    </row>
    <row r="632" spans="1:18">
      <c r="A632" s="889" t="s">
        <v>19744</v>
      </c>
      <c r="B632" s="890" t="s">
        <v>21836</v>
      </c>
      <c r="C632" s="891" t="s">
        <v>19424</v>
      </c>
      <c r="D632" s="885" t="str">
        <f t="shared" si="45"/>
        <v>sp</v>
      </c>
      <c r="E632" s="885" t="str">
        <f t="shared" si="46"/>
        <v>10</v>
      </c>
      <c r="F632" s="885">
        <f t="shared" si="47"/>
        <v>0.1</v>
      </c>
      <c r="G632" s="885">
        <f t="shared" si="48"/>
        <v>1</v>
      </c>
      <c r="H632" s="885" t="s">
        <v>19344</v>
      </c>
      <c r="J632" t="str">
        <f>INDEX(L:L,MATCH(Таблиця91[[#This Row],[Item]],M:M,0),1)</f>
        <v>METALS</v>
      </c>
      <c r="L632" t="s">
        <v>19464</v>
      </c>
      <c r="M632" s="1" t="s">
        <v>19464</v>
      </c>
      <c r="N632" s="1"/>
      <c r="O632" s="1"/>
      <c r="P632" s="1"/>
      <c r="Q632" s="26"/>
      <c r="R632" s="276">
        <f t="shared" si="49"/>
        <v>0</v>
      </c>
    </row>
    <row r="633" spans="1:18">
      <c r="A633" s="889" t="s">
        <v>19745</v>
      </c>
      <c r="B633" s="890" t="s">
        <v>21907</v>
      </c>
      <c r="C633" s="891" t="s">
        <v>19424</v>
      </c>
      <c r="D633" s="885" t="str">
        <f t="shared" si="45"/>
        <v>sp</v>
      </c>
      <c r="E633" s="885" t="str">
        <f t="shared" si="46"/>
        <v>7</v>
      </c>
      <c r="F633" s="885">
        <f t="shared" si="47"/>
        <v>0.1</v>
      </c>
      <c r="G633" s="885">
        <f t="shared" si="48"/>
        <v>0.70000000000000007</v>
      </c>
      <c r="H633" s="885" t="s">
        <v>19344</v>
      </c>
      <c r="J633" t="str">
        <f>INDEX(L:L,MATCH(Таблиця91[[#This Row],[Item]],M:M,0),1)</f>
        <v>METALS</v>
      </c>
      <c r="L633" t="s">
        <v>19464</v>
      </c>
      <c r="M633" s="1" t="s">
        <v>19465</v>
      </c>
      <c r="N633" s="1"/>
      <c r="O633" s="1">
        <v>0.04</v>
      </c>
      <c r="P633" s="1" t="s">
        <v>19466</v>
      </c>
      <c r="Q633" s="26"/>
      <c r="R633" s="276">
        <f t="shared" si="49"/>
        <v>0</v>
      </c>
    </row>
    <row r="634" spans="1:18">
      <c r="A634" s="889" t="s">
        <v>19746</v>
      </c>
      <c r="B634" s="890" t="s">
        <v>18283</v>
      </c>
      <c r="C634" s="891" t="s">
        <v>19427</v>
      </c>
      <c r="D634" s="885" t="str">
        <f t="shared" si="45"/>
        <v>sp</v>
      </c>
      <c r="E634" s="885" t="str">
        <f t="shared" si="46"/>
        <v>5</v>
      </c>
      <c r="F634" s="885">
        <f t="shared" si="47"/>
        <v>0.1</v>
      </c>
      <c r="G634" s="885">
        <f t="shared" si="48"/>
        <v>0.5</v>
      </c>
      <c r="H634" s="885" t="s">
        <v>19344</v>
      </c>
      <c r="J634" t="str">
        <f>INDEX(L:L,MATCH(Таблиця91[[#This Row],[Item]],M:M,0),1)</f>
        <v>METALS</v>
      </c>
      <c r="L634" t="s">
        <v>19464</v>
      </c>
      <c r="M634" s="1" t="s">
        <v>19467</v>
      </c>
      <c r="N634" s="1"/>
      <c r="O634" s="1">
        <v>0.06</v>
      </c>
      <c r="P634" s="1">
        <v>1</v>
      </c>
      <c r="Q634" s="26"/>
      <c r="R634" s="276">
        <f t="shared" si="49"/>
        <v>0</v>
      </c>
    </row>
    <row r="635" spans="1:18">
      <c r="A635" s="889" t="s">
        <v>19747</v>
      </c>
      <c r="B635" s="890" t="s">
        <v>18283</v>
      </c>
      <c r="C635" s="891" t="s">
        <v>19424</v>
      </c>
      <c r="D635" s="885" t="str">
        <f t="shared" si="45"/>
        <v>sp</v>
      </c>
      <c r="E635" s="885" t="str">
        <f t="shared" si="46"/>
        <v>5</v>
      </c>
      <c r="F635" s="885">
        <f t="shared" si="47"/>
        <v>0.1</v>
      </c>
      <c r="G635" s="885">
        <f t="shared" si="48"/>
        <v>0.5</v>
      </c>
      <c r="H635" s="885" t="s">
        <v>19344</v>
      </c>
      <c r="J635" t="str">
        <f>INDEX(L:L,MATCH(Таблиця91[[#This Row],[Item]],M:M,0),1)</f>
        <v>METALS</v>
      </c>
      <c r="L635" t="s">
        <v>19464</v>
      </c>
      <c r="M635" s="1" t="s">
        <v>19469</v>
      </c>
      <c r="N635" s="1"/>
      <c r="O635" s="1">
        <v>0.06</v>
      </c>
      <c r="P635" s="1" t="s">
        <v>19470</v>
      </c>
      <c r="Q635" s="26"/>
      <c r="R635" s="276">
        <f t="shared" si="49"/>
        <v>0</v>
      </c>
    </row>
    <row r="636" spans="1:18" ht="15.75">
      <c r="A636" s="889" t="s">
        <v>19748</v>
      </c>
      <c r="B636" s="890" t="s">
        <v>21836</v>
      </c>
      <c r="C636" s="891" t="s">
        <v>19451</v>
      </c>
      <c r="D636" s="885" t="str">
        <f t="shared" si="45"/>
        <v>sp</v>
      </c>
      <c r="E636" s="885" t="str">
        <f t="shared" si="46"/>
        <v>10</v>
      </c>
      <c r="F636" s="885">
        <f t="shared" si="47"/>
        <v>0.1</v>
      </c>
      <c r="G636" s="885">
        <f t="shared" si="48"/>
        <v>1</v>
      </c>
      <c r="H636" s="896" t="s">
        <v>19430</v>
      </c>
      <c r="J636" t="str">
        <f>INDEX(L:L,MATCH(Таблиця91[[#This Row],[Item]],M:M,0),1)</f>
        <v>MINERALS</v>
      </c>
      <c r="K636" s="773" t="s">
        <v>19592</v>
      </c>
      <c r="L636" t="s">
        <v>19464</v>
      </c>
      <c r="M636" s="1" t="s">
        <v>19471</v>
      </c>
      <c r="N636" s="1"/>
      <c r="O636" s="1">
        <v>0.2</v>
      </c>
      <c r="P636" s="1" t="s">
        <v>19472</v>
      </c>
      <c r="Q636" s="26"/>
      <c r="R636" s="276">
        <f t="shared" si="49"/>
        <v>0</v>
      </c>
    </row>
    <row r="637" spans="1:18">
      <c r="A637" s="889" t="s">
        <v>19749</v>
      </c>
      <c r="B637" s="890" t="s">
        <v>18321</v>
      </c>
      <c r="C637" s="891" t="s">
        <v>19427</v>
      </c>
      <c r="D637" s="885" t="str">
        <f t="shared" si="45"/>
        <v>sp</v>
      </c>
      <c r="E637" s="885" t="str">
        <f t="shared" si="46"/>
        <v>1</v>
      </c>
      <c r="F637" s="885">
        <f t="shared" si="47"/>
        <v>0.1</v>
      </c>
      <c r="G637" s="885">
        <f t="shared" si="48"/>
        <v>0.1</v>
      </c>
      <c r="H637" s="896" t="s">
        <v>19430</v>
      </c>
      <c r="J637" t="str">
        <f>INDEX(L:L,MATCH(Таблиця91[[#This Row],[Item]],M:M,0),1)</f>
        <v>MINERALS</v>
      </c>
      <c r="L637" t="s">
        <v>19464</v>
      </c>
      <c r="M637" s="1" t="s">
        <v>19474</v>
      </c>
      <c r="N637" s="1"/>
      <c r="O637" s="1">
        <v>0.04</v>
      </c>
      <c r="P637" s="1" t="s">
        <v>19361</v>
      </c>
      <c r="Q637" s="26"/>
      <c r="R637" s="276">
        <f t="shared" si="49"/>
        <v>0</v>
      </c>
    </row>
    <row r="638" spans="1:18">
      <c r="A638" s="889" t="s">
        <v>19750</v>
      </c>
      <c r="B638" s="890" t="s">
        <v>21885</v>
      </c>
      <c r="C638" s="891" t="s">
        <v>19347</v>
      </c>
      <c r="D638" s="885" t="str">
        <f t="shared" si="45"/>
        <v>cp</v>
      </c>
      <c r="E638" s="885" t="str">
        <f t="shared" si="46"/>
        <v>6</v>
      </c>
      <c r="F638" s="885">
        <f t="shared" si="47"/>
        <v>0.01</v>
      </c>
      <c r="G638" s="885">
        <f t="shared" si="48"/>
        <v>0.06</v>
      </c>
      <c r="H638" s="896" t="s">
        <v>19430</v>
      </c>
      <c r="J638" t="str">
        <f>INDEX(L:L,MATCH(Таблиця91[[#This Row],[Item]],M:M,0),1)</f>
        <v>MINERALS</v>
      </c>
      <c r="L638" t="s">
        <v>19464</v>
      </c>
      <c r="M638" s="1" t="s">
        <v>19475</v>
      </c>
      <c r="N638" s="1"/>
      <c r="O638" s="1">
        <v>0.04</v>
      </c>
      <c r="P638" s="1">
        <v>1</v>
      </c>
      <c r="Q638" s="26"/>
      <c r="R638" s="276">
        <f t="shared" si="49"/>
        <v>0</v>
      </c>
    </row>
    <row r="639" spans="1:18">
      <c r="A639" s="889" t="s">
        <v>19751</v>
      </c>
      <c r="B639" s="890" t="s">
        <v>21872</v>
      </c>
      <c r="C639" s="891" t="s">
        <v>19728</v>
      </c>
      <c r="D639" s="885" t="str">
        <f t="shared" ref="D639:D701" si="50">IF((IFERROR(FIND("gp",B639,1),0)&gt;0),"gp",IF(IFERROR(FIND("sp",B639,1),0)&gt;1,"sp","cp"))</f>
        <v>sp</v>
      </c>
      <c r="E639" s="885" t="str">
        <f t="shared" si="46"/>
        <v>8</v>
      </c>
      <c r="F639" s="885">
        <f t="shared" si="47"/>
        <v>0.1</v>
      </c>
      <c r="G639" s="885">
        <f t="shared" si="48"/>
        <v>0.8</v>
      </c>
      <c r="H639" s="896" t="s">
        <v>19430</v>
      </c>
      <c r="J639" t="str">
        <f>INDEX(L:L,MATCH(Таблиця91[[#This Row],[Item]],M:M,0),1)</f>
        <v>MINERALS</v>
      </c>
      <c r="L639" t="s">
        <v>19464</v>
      </c>
      <c r="M639" s="1" t="s">
        <v>19476</v>
      </c>
      <c r="N639" s="1"/>
      <c r="O639" s="1">
        <v>0.4</v>
      </c>
      <c r="P639" s="1" t="s">
        <v>19432</v>
      </c>
      <c r="Q639" s="26"/>
      <c r="R639" s="276">
        <f t="shared" si="49"/>
        <v>0</v>
      </c>
    </row>
    <row r="640" spans="1:18">
      <c r="A640" s="889" t="s">
        <v>19752</v>
      </c>
      <c r="B640" s="890" t="s">
        <v>21836</v>
      </c>
      <c r="C640" s="891" t="s">
        <v>19427</v>
      </c>
      <c r="D640" s="885" t="str">
        <f t="shared" si="50"/>
        <v>sp</v>
      </c>
      <c r="E640" s="885" t="str">
        <f t="shared" ref="E640:E702" si="51">SUBSTITUTE(B640," "&amp;D640,"",1)</f>
        <v>10</v>
      </c>
      <c r="F640" s="885">
        <f t="shared" ref="F640:F702" si="52">IF(D640="gp",1,IF(D640="sp",0.1,0.01))</f>
        <v>0.1</v>
      </c>
      <c r="G640" s="885">
        <f t="shared" ref="G640:G702" si="53">F640*E640</f>
        <v>1</v>
      </c>
      <c r="H640" s="896" t="s">
        <v>19430</v>
      </c>
      <c r="J640" t="str">
        <f>INDEX(L:L,MATCH(Таблиця91[[#This Row],[Item]],M:M,0),1)</f>
        <v>MINERALS</v>
      </c>
      <c r="L640" t="s">
        <v>19464</v>
      </c>
      <c r="M640" s="1" t="s">
        <v>19477</v>
      </c>
      <c r="N640" s="1"/>
      <c r="O640" s="1">
        <v>0.04</v>
      </c>
      <c r="P640" s="1">
        <v>6</v>
      </c>
      <c r="Q640" s="26"/>
      <c r="R640" s="276">
        <f t="shared" si="49"/>
        <v>0</v>
      </c>
    </row>
    <row r="641" spans="1:18">
      <c r="A641" s="889" t="s">
        <v>19753</v>
      </c>
      <c r="B641" s="890" t="s">
        <v>14380</v>
      </c>
      <c r="C641" s="891" t="s">
        <v>19754</v>
      </c>
      <c r="D641" s="885" t="str">
        <f t="shared" si="50"/>
        <v>gp</v>
      </c>
      <c r="E641" s="885" t="str">
        <f t="shared" si="51"/>
        <v>10</v>
      </c>
      <c r="F641" s="885">
        <f t="shared" si="52"/>
        <v>1</v>
      </c>
      <c r="G641" s="885">
        <f t="shared" si="53"/>
        <v>10</v>
      </c>
      <c r="H641" s="896" t="s">
        <v>19430</v>
      </c>
      <c r="J641" t="str">
        <f>INDEX(L:L,MATCH(Таблиця91[[#This Row],[Item]],M:M,0),1)</f>
        <v>MINERALS</v>
      </c>
      <c r="L641" t="s">
        <v>19464</v>
      </c>
      <c r="M641" s="1" t="s">
        <v>19478</v>
      </c>
      <c r="N641" s="1"/>
      <c r="O641" s="1">
        <v>1</v>
      </c>
      <c r="P641" s="1">
        <v>2</v>
      </c>
      <c r="Q641" s="26"/>
      <c r="R641" s="276">
        <f t="shared" si="49"/>
        <v>0</v>
      </c>
    </row>
    <row r="642" spans="1:18">
      <c r="A642" s="889" t="s">
        <v>19755</v>
      </c>
      <c r="B642" s="890" t="s">
        <v>18321</v>
      </c>
      <c r="C642" s="891" t="s">
        <v>19756</v>
      </c>
      <c r="D642" s="885" t="str">
        <f t="shared" si="50"/>
        <v>sp</v>
      </c>
      <c r="E642" s="885" t="str">
        <f t="shared" si="51"/>
        <v>1</v>
      </c>
      <c r="F642" s="885">
        <f t="shared" si="52"/>
        <v>0.1</v>
      </c>
      <c r="G642" s="885">
        <f t="shared" si="53"/>
        <v>0.1</v>
      </c>
      <c r="H642" s="896" t="s">
        <v>19430</v>
      </c>
      <c r="J642" t="str">
        <f>INDEX(L:L,MATCH(Таблиця91[[#This Row],[Item]],M:M,0),1)</f>
        <v>MINERALS</v>
      </c>
      <c r="L642" t="s">
        <v>19464</v>
      </c>
      <c r="M642" s="1" t="s">
        <v>19479</v>
      </c>
      <c r="N642" s="1"/>
      <c r="O642" s="1">
        <v>1</v>
      </c>
      <c r="P642" s="1">
        <v>4</v>
      </c>
      <c r="Q642" s="26"/>
      <c r="R642" s="276">
        <f t="shared" si="49"/>
        <v>0</v>
      </c>
    </row>
    <row r="643" spans="1:18">
      <c r="A643" s="889" t="s">
        <v>19757</v>
      </c>
      <c r="B643" s="890" t="s">
        <v>18451</v>
      </c>
      <c r="C643" s="891" t="s">
        <v>19347</v>
      </c>
      <c r="D643" s="885" t="str">
        <f t="shared" si="50"/>
        <v>sp</v>
      </c>
      <c r="E643" s="885" t="str">
        <f t="shared" si="51"/>
        <v>2</v>
      </c>
      <c r="F643" s="885">
        <f t="shared" si="52"/>
        <v>0.1</v>
      </c>
      <c r="G643" s="885">
        <f t="shared" si="53"/>
        <v>0.2</v>
      </c>
      <c r="H643" s="896" t="s">
        <v>19430</v>
      </c>
      <c r="J643" t="str">
        <f>INDEX(L:L,MATCH(Таблиця91[[#This Row],[Item]],M:M,0),1)</f>
        <v>MINERALS</v>
      </c>
      <c r="L643" t="s">
        <v>19464</v>
      </c>
      <c r="M643" s="1" t="s">
        <v>19480</v>
      </c>
      <c r="N643" s="1"/>
      <c r="O643" s="1">
        <v>0.5</v>
      </c>
      <c r="P643" s="1">
        <v>3</v>
      </c>
      <c r="Q643" s="26"/>
      <c r="R643" s="276">
        <f t="shared" si="49"/>
        <v>0</v>
      </c>
    </row>
    <row r="644" spans="1:18">
      <c r="A644" s="889" t="s">
        <v>19758</v>
      </c>
      <c r="B644" s="890" t="s">
        <v>18321</v>
      </c>
      <c r="C644" s="891" t="s">
        <v>19347</v>
      </c>
      <c r="D644" s="885" t="str">
        <f t="shared" si="50"/>
        <v>sp</v>
      </c>
      <c r="E644" s="885" t="str">
        <f t="shared" si="51"/>
        <v>1</v>
      </c>
      <c r="F644" s="885">
        <f t="shared" si="52"/>
        <v>0.1</v>
      </c>
      <c r="G644" s="885">
        <f t="shared" si="53"/>
        <v>0.1</v>
      </c>
      <c r="H644" s="896" t="s">
        <v>19430</v>
      </c>
      <c r="J644" t="str">
        <f>INDEX(L:L,MATCH(Таблиця91[[#This Row],[Item]],M:M,0),1)</f>
        <v>MINERALS</v>
      </c>
      <c r="L644" t="s">
        <v>19464</v>
      </c>
      <c r="M644" s="1" t="s">
        <v>19481</v>
      </c>
      <c r="N644" s="1"/>
      <c r="O644" s="1">
        <v>0.03</v>
      </c>
      <c r="P644" s="1" t="s">
        <v>19406</v>
      </c>
      <c r="Q644" s="26"/>
      <c r="R644" s="276">
        <f t="shared" ref="R644:R707" si="54">Q644*O644</f>
        <v>0</v>
      </c>
    </row>
    <row r="645" spans="1:18">
      <c r="A645" s="889" t="s">
        <v>19759</v>
      </c>
      <c r="B645" s="890" t="s">
        <v>18321</v>
      </c>
      <c r="C645" s="891" t="s">
        <v>19347</v>
      </c>
      <c r="D645" s="885" t="str">
        <f t="shared" si="50"/>
        <v>sp</v>
      </c>
      <c r="E645" s="885" t="str">
        <f t="shared" si="51"/>
        <v>1</v>
      </c>
      <c r="F645" s="885">
        <f t="shared" si="52"/>
        <v>0.1</v>
      </c>
      <c r="G645" s="885">
        <f t="shared" si="53"/>
        <v>0.1</v>
      </c>
      <c r="H645" s="896" t="s">
        <v>19430</v>
      </c>
      <c r="J645" t="str">
        <f>INDEX(L:L,MATCH(Таблиця91[[#This Row],[Item]],M:M,0),1)</f>
        <v>MINERALS</v>
      </c>
      <c r="L645" t="s">
        <v>19464</v>
      </c>
      <c r="M645" s="1" t="s">
        <v>19482</v>
      </c>
      <c r="N645" s="1"/>
      <c r="O645" s="1">
        <v>0.04</v>
      </c>
      <c r="P645" s="1" t="s">
        <v>19472</v>
      </c>
      <c r="Q645" s="26"/>
      <c r="R645" s="276">
        <f t="shared" si="54"/>
        <v>0</v>
      </c>
    </row>
    <row r="646" spans="1:18">
      <c r="A646" s="889" t="s">
        <v>19760</v>
      </c>
      <c r="B646" s="890" t="s">
        <v>21836</v>
      </c>
      <c r="C646" s="891" t="s">
        <v>19427</v>
      </c>
      <c r="D646" s="885" t="str">
        <f t="shared" si="50"/>
        <v>sp</v>
      </c>
      <c r="E646" s="885" t="str">
        <f t="shared" si="51"/>
        <v>10</v>
      </c>
      <c r="F646" s="885">
        <f t="shared" si="52"/>
        <v>0.1</v>
      </c>
      <c r="G646" s="885">
        <f t="shared" si="53"/>
        <v>1</v>
      </c>
      <c r="H646" s="896" t="s">
        <v>19430</v>
      </c>
      <c r="J646" t="str">
        <f>INDEX(L:L,MATCH(Таблиця91[[#This Row],[Item]],M:M,0),1)</f>
        <v>MINERALS</v>
      </c>
      <c r="L646" t="s">
        <v>19464</v>
      </c>
      <c r="M646" s="1" t="s">
        <v>19483</v>
      </c>
      <c r="N646" s="1"/>
      <c r="O646" s="1">
        <v>0.05</v>
      </c>
      <c r="P646" s="1">
        <v>1</v>
      </c>
      <c r="Q646" s="26"/>
      <c r="R646" s="276">
        <f t="shared" si="54"/>
        <v>0</v>
      </c>
    </row>
    <row r="647" spans="1:18">
      <c r="A647" s="889" t="s">
        <v>19761</v>
      </c>
      <c r="B647" s="890" t="s">
        <v>21836</v>
      </c>
      <c r="C647" s="891" t="s">
        <v>19347</v>
      </c>
      <c r="D647" s="885" t="str">
        <f t="shared" si="50"/>
        <v>sp</v>
      </c>
      <c r="E647" s="885" t="str">
        <f t="shared" si="51"/>
        <v>10</v>
      </c>
      <c r="F647" s="885">
        <f t="shared" si="52"/>
        <v>0.1</v>
      </c>
      <c r="G647" s="885">
        <f t="shared" si="53"/>
        <v>1</v>
      </c>
      <c r="H647" s="896" t="s">
        <v>19430</v>
      </c>
      <c r="J647" t="str">
        <f>INDEX(L:L,MATCH(Таблиця91[[#This Row],[Item]],M:M,0),1)</f>
        <v>MINERALS</v>
      </c>
      <c r="L647" t="s">
        <v>19464</v>
      </c>
      <c r="M647" s="1" t="s">
        <v>19484</v>
      </c>
      <c r="N647" s="1"/>
      <c r="O647" s="1">
        <v>0.06</v>
      </c>
      <c r="P647" s="1" t="s">
        <v>19485</v>
      </c>
      <c r="Q647" s="26"/>
      <c r="R647" s="276">
        <f t="shared" si="54"/>
        <v>0</v>
      </c>
    </row>
    <row r="648" spans="1:18">
      <c r="A648" s="889" t="s">
        <v>19762</v>
      </c>
      <c r="B648" s="890" t="s">
        <v>21946</v>
      </c>
      <c r="C648" s="891" t="s">
        <v>19347</v>
      </c>
      <c r="D648" s="885" t="str">
        <f t="shared" si="50"/>
        <v>gp</v>
      </c>
      <c r="E648" s="885" t="str">
        <f t="shared" si="51"/>
        <v>3</v>
      </c>
      <c r="F648" s="885">
        <f t="shared" si="52"/>
        <v>1</v>
      </c>
      <c r="G648" s="885">
        <f t="shared" si="53"/>
        <v>3</v>
      </c>
      <c r="H648" s="896" t="s">
        <v>19430</v>
      </c>
      <c r="J648" t="str">
        <f>INDEX(L:L,MATCH(Таблиця91[[#This Row],[Item]],M:M,0),1)</f>
        <v>MINERALS</v>
      </c>
      <c r="L648" t="s">
        <v>19464</v>
      </c>
      <c r="M648" s="1" t="s">
        <v>19486</v>
      </c>
      <c r="N648" s="1"/>
      <c r="O648" s="1">
        <v>0.1</v>
      </c>
      <c r="P648" s="1" t="s">
        <v>19427</v>
      </c>
      <c r="Q648" s="26"/>
      <c r="R648" s="276">
        <f t="shared" si="54"/>
        <v>0</v>
      </c>
    </row>
    <row r="649" spans="1:18">
      <c r="A649" s="889" t="s">
        <v>18546</v>
      </c>
      <c r="B649" s="890" t="s">
        <v>22011</v>
      </c>
      <c r="C649" s="891" t="s">
        <v>19361</v>
      </c>
      <c r="D649" s="885" t="str">
        <f t="shared" si="50"/>
        <v>cp</v>
      </c>
      <c r="E649" s="885" t="str">
        <f t="shared" si="51"/>
        <v>2</v>
      </c>
      <c r="F649" s="885">
        <f t="shared" si="52"/>
        <v>0.01</v>
      </c>
      <c r="G649" s="885">
        <f t="shared" si="53"/>
        <v>0.02</v>
      </c>
      <c r="H649" s="896" t="s">
        <v>19430</v>
      </c>
      <c r="J649" t="str">
        <f>INDEX(L:L,MATCH(Таблиця91[[#This Row],[Item]],M:M,0),1)</f>
        <v>MINERALS</v>
      </c>
      <c r="L649" t="s">
        <v>19464</v>
      </c>
      <c r="M649" s="1" t="s">
        <v>19487</v>
      </c>
      <c r="N649" s="1"/>
      <c r="O649" s="1">
        <v>0.04</v>
      </c>
      <c r="P649" s="1" t="s">
        <v>19488</v>
      </c>
      <c r="Q649" s="26"/>
      <c r="R649" s="276">
        <f t="shared" si="54"/>
        <v>0</v>
      </c>
    </row>
    <row r="650" spans="1:18">
      <c r="A650" s="889" t="s">
        <v>19763</v>
      </c>
      <c r="B650" s="890" t="s">
        <v>22011</v>
      </c>
      <c r="C650" s="891" t="s">
        <v>19383</v>
      </c>
      <c r="D650" s="885" t="str">
        <f t="shared" si="50"/>
        <v>cp</v>
      </c>
      <c r="E650" s="885" t="str">
        <f t="shared" si="51"/>
        <v>2</v>
      </c>
      <c r="F650" s="885">
        <f t="shared" si="52"/>
        <v>0.01</v>
      </c>
      <c r="G650" s="885">
        <f t="shared" si="53"/>
        <v>0.02</v>
      </c>
      <c r="H650" s="896" t="s">
        <v>19430</v>
      </c>
      <c r="J650" t="str">
        <f>INDEX(L:L,MATCH(Таблиця91[[#This Row],[Item]],M:M,0),1)</f>
        <v>MINERALS</v>
      </c>
      <c r="L650" t="s">
        <v>19464</v>
      </c>
      <c r="M650" s="1" t="s">
        <v>19489</v>
      </c>
      <c r="N650" s="1"/>
      <c r="O650" s="1">
        <v>4</v>
      </c>
      <c r="P650" s="1" t="s">
        <v>19490</v>
      </c>
      <c r="Q650" s="26"/>
      <c r="R650" s="276">
        <f t="shared" si="54"/>
        <v>0</v>
      </c>
    </row>
    <row r="651" spans="1:18">
      <c r="A651" s="889" t="s">
        <v>19764</v>
      </c>
      <c r="B651" s="890" t="s">
        <v>18321</v>
      </c>
      <c r="C651" s="891" t="s">
        <v>19539</v>
      </c>
      <c r="D651" s="885" t="str">
        <f t="shared" si="50"/>
        <v>sp</v>
      </c>
      <c r="E651" s="885" t="str">
        <f t="shared" si="51"/>
        <v>1</v>
      </c>
      <c r="F651" s="885">
        <f t="shared" si="52"/>
        <v>0.1</v>
      </c>
      <c r="G651" s="885">
        <f t="shared" si="53"/>
        <v>0.1</v>
      </c>
      <c r="H651" s="896" t="s">
        <v>19430</v>
      </c>
      <c r="J651" t="str">
        <f>INDEX(L:L,MATCH(Таблиця91[[#This Row],[Item]],M:M,0),1)</f>
        <v>MINERALS</v>
      </c>
      <c r="L651" t="s">
        <v>19464</v>
      </c>
      <c r="M651" s="1" t="s">
        <v>19491</v>
      </c>
      <c r="N651" s="1"/>
      <c r="O651" s="1">
        <v>0.2</v>
      </c>
      <c r="P651" s="1" t="s">
        <v>19347</v>
      </c>
      <c r="Q651" s="26"/>
      <c r="R651" s="276">
        <f t="shared" si="54"/>
        <v>0</v>
      </c>
    </row>
    <row r="652" spans="1:18">
      <c r="A652" s="889" t="s">
        <v>19765</v>
      </c>
      <c r="B652" s="890" t="s">
        <v>21836</v>
      </c>
      <c r="C652" s="891" t="s">
        <v>19432</v>
      </c>
      <c r="D652" s="885" t="str">
        <f t="shared" si="50"/>
        <v>sp</v>
      </c>
      <c r="E652" s="885" t="str">
        <f t="shared" si="51"/>
        <v>10</v>
      </c>
      <c r="F652" s="885">
        <f t="shared" si="52"/>
        <v>0.1</v>
      </c>
      <c r="G652" s="885">
        <f t="shared" si="53"/>
        <v>1</v>
      </c>
      <c r="H652" s="896" t="s">
        <v>19430</v>
      </c>
      <c r="J652" t="str">
        <f>INDEX(L:L,MATCH(Таблиця91[[#This Row],[Item]],M:M,0),1)</f>
        <v>MINERALS</v>
      </c>
      <c r="L652" t="s">
        <v>19464</v>
      </c>
      <c r="M652" s="1" t="s">
        <v>19492</v>
      </c>
      <c r="N652" s="1"/>
      <c r="O652" s="1">
        <v>0.06</v>
      </c>
      <c r="P652" s="1" t="s">
        <v>19493</v>
      </c>
      <c r="Q652" s="26"/>
      <c r="R652" s="276">
        <f t="shared" si="54"/>
        <v>0</v>
      </c>
    </row>
    <row r="653" spans="1:18">
      <c r="A653" s="889" t="s">
        <v>19766</v>
      </c>
      <c r="B653" s="890" t="s">
        <v>21872</v>
      </c>
      <c r="C653" s="891" t="s">
        <v>19432</v>
      </c>
      <c r="D653" s="885" t="str">
        <f t="shared" si="50"/>
        <v>sp</v>
      </c>
      <c r="E653" s="885" t="str">
        <f t="shared" si="51"/>
        <v>8</v>
      </c>
      <c r="F653" s="885">
        <f t="shared" si="52"/>
        <v>0.1</v>
      </c>
      <c r="G653" s="885">
        <f t="shared" si="53"/>
        <v>0.8</v>
      </c>
      <c r="H653" s="896" t="s">
        <v>19430</v>
      </c>
      <c r="J653" t="str">
        <f>INDEX(L:L,MATCH(Таблиця91[[#This Row],[Item]],M:M,0),1)</f>
        <v>MINERALS</v>
      </c>
      <c r="L653" t="s">
        <v>19464</v>
      </c>
      <c r="M653" s="1" t="s">
        <v>19494</v>
      </c>
      <c r="N653" s="1"/>
      <c r="O653" s="1">
        <v>0.06</v>
      </c>
      <c r="P653" s="1" t="s">
        <v>19347</v>
      </c>
      <c r="Q653" s="26"/>
      <c r="R653" s="276">
        <f t="shared" si="54"/>
        <v>0</v>
      </c>
    </row>
    <row r="654" spans="1:18">
      <c r="A654" s="889" t="s">
        <v>19767</v>
      </c>
      <c r="B654" s="890" t="s">
        <v>21843</v>
      </c>
      <c r="C654" s="891">
        <v>10</v>
      </c>
      <c r="D654" s="885" t="str">
        <f t="shared" si="50"/>
        <v>gp</v>
      </c>
      <c r="E654" s="885" t="str">
        <f t="shared" si="51"/>
        <v>7</v>
      </c>
      <c r="F654" s="885">
        <f t="shared" si="52"/>
        <v>1</v>
      </c>
      <c r="G654" s="885">
        <f t="shared" si="53"/>
        <v>7</v>
      </c>
      <c r="H654" s="896" t="s">
        <v>19430</v>
      </c>
      <c r="J654" t="str">
        <f>INDEX(L:L,MATCH(Таблиця91[[#This Row],[Item]],M:M,0),1)</f>
        <v>MINERALS</v>
      </c>
      <c r="L654" t="s">
        <v>19464</v>
      </c>
      <c r="M654" s="1" t="s">
        <v>19495</v>
      </c>
      <c r="N654" s="1"/>
      <c r="O654" s="1">
        <v>0.03</v>
      </c>
      <c r="P654" s="1" t="s">
        <v>19496</v>
      </c>
      <c r="Q654" s="26"/>
      <c r="R654" s="276">
        <f t="shared" si="54"/>
        <v>0</v>
      </c>
    </row>
    <row r="655" spans="1:18">
      <c r="A655" s="889" t="s">
        <v>19768</v>
      </c>
      <c r="B655" s="890" t="s">
        <v>14263</v>
      </c>
      <c r="C655" s="891" t="s">
        <v>19769</v>
      </c>
      <c r="D655" s="885" t="str">
        <f t="shared" si="50"/>
        <v>gp</v>
      </c>
      <c r="E655" s="885" t="str">
        <f t="shared" si="51"/>
        <v>15</v>
      </c>
      <c r="F655" s="885">
        <f t="shared" si="52"/>
        <v>1</v>
      </c>
      <c r="G655" s="885">
        <f t="shared" si="53"/>
        <v>15</v>
      </c>
      <c r="H655" s="896" t="s">
        <v>19430</v>
      </c>
      <c r="J655" t="str">
        <f>INDEX(L:L,MATCH(Таблиця91[[#This Row],[Item]],M:M,0),1)</f>
        <v>MINERALS</v>
      </c>
      <c r="L655" t="s">
        <v>19464</v>
      </c>
      <c r="M655" s="1" t="s">
        <v>19497</v>
      </c>
      <c r="N655" s="1"/>
      <c r="O655" s="1">
        <v>0.06</v>
      </c>
      <c r="P655" s="1" t="s">
        <v>19361</v>
      </c>
      <c r="Q655" s="26"/>
      <c r="R655" s="276">
        <f t="shared" si="54"/>
        <v>0</v>
      </c>
    </row>
    <row r="656" spans="1:18">
      <c r="A656" s="889" t="s">
        <v>19770</v>
      </c>
      <c r="B656" s="890" t="s">
        <v>14451</v>
      </c>
      <c r="C656" s="891" t="s">
        <v>19754</v>
      </c>
      <c r="D656" s="885" t="str">
        <f t="shared" si="50"/>
        <v>gp</v>
      </c>
      <c r="E656" s="885" t="str">
        <f t="shared" si="51"/>
        <v>20</v>
      </c>
      <c r="F656" s="885">
        <f t="shared" si="52"/>
        <v>1</v>
      </c>
      <c r="G656" s="885">
        <f t="shared" si="53"/>
        <v>20</v>
      </c>
      <c r="H656" s="896" t="s">
        <v>19430</v>
      </c>
      <c r="J656" t="str">
        <f>INDEX(L:L,MATCH(Таблиця91[[#This Row],[Item]],M:M,0),1)</f>
        <v>MINERALS</v>
      </c>
      <c r="L656" t="s">
        <v>19464</v>
      </c>
      <c r="M656" s="1" t="s">
        <v>19498</v>
      </c>
      <c r="N656" s="1"/>
      <c r="O656" s="1">
        <v>2</v>
      </c>
      <c r="P656" s="1">
        <v>1</v>
      </c>
      <c r="Q656" s="26"/>
      <c r="R656" s="276">
        <f t="shared" si="54"/>
        <v>0</v>
      </c>
    </row>
    <row r="657" spans="1:18">
      <c r="A657" s="889" t="s">
        <v>19771</v>
      </c>
      <c r="B657" s="890" t="s">
        <v>21946</v>
      </c>
      <c r="C657" s="891" t="s">
        <v>19383</v>
      </c>
      <c r="D657" s="885" t="str">
        <f t="shared" si="50"/>
        <v>gp</v>
      </c>
      <c r="E657" s="885" t="str">
        <f t="shared" si="51"/>
        <v>3</v>
      </c>
      <c r="F657" s="885">
        <f t="shared" si="52"/>
        <v>1</v>
      </c>
      <c r="G657" s="885">
        <f t="shared" si="53"/>
        <v>3</v>
      </c>
      <c r="H657" s="896" t="s">
        <v>19430</v>
      </c>
      <c r="J657" t="str">
        <f>INDEX(L:L,MATCH(Таблиця91[[#This Row],[Item]],M:M,0),1)</f>
        <v>MINERALS</v>
      </c>
      <c r="L657" t="s">
        <v>19464</v>
      </c>
      <c r="M657" s="1" t="s">
        <v>19499</v>
      </c>
      <c r="N657" s="1"/>
      <c r="O657" s="1">
        <v>7.0000000000000007E-2</v>
      </c>
      <c r="P657" s="1" t="s">
        <v>19361</v>
      </c>
      <c r="Q657" s="26"/>
      <c r="R657" s="276">
        <f t="shared" si="54"/>
        <v>0</v>
      </c>
    </row>
    <row r="658" spans="1:18">
      <c r="A658" s="889" t="s">
        <v>19434</v>
      </c>
      <c r="B658" s="890" t="s">
        <v>18284</v>
      </c>
      <c r="C658" s="891" t="s">
        <v>19435</v>
      </c>
      <c r="D658" s="885" t="str">
        <f t="shared" si="50"/>
        <v>gp</v>
      </c>
      <c r="E658" s="885" t="str">
        <f t="shared" si="51"/>
        <v>150</v>
      </c>
      <c r="F658" s="885">
        <f t="shared" si="52"/>
        <v>1</v>
      </c>
      <c r="G658" s="885">
        <f t="shared" si="53"/>
        <v>150</v>
      </c>
      <c r="H658" s="896" t="s">
        <v>19430</v>
      </c>
      <c r="J658" t="str">
        <f>INDEX(L:L,MATCH(Таблиця91[[#This Row],[Item]],M:M,0),1)</f>
        <v>METALS</v>
      </c>
      <c r="L658" t="s">
        <v>19464</v>
      </c>
      <c r="M658" s="1" t="s">
        <v>19500</v>
      </c>
      <c r="N658" s="1"/>
      <c r="O658" s="1">
        <v>0.05</v>
      </c>
      <c r="P658" s="1" t="s">
        <v>19406</v>
      </c>
      <c r="Q658" s="26"/>
      <c r="R658" s="276">
        <f t="shared" si="54"/>
        <v>0</v>
      </c>
    </row>
    <row r="659" spans="1:18">
      <c r="A659" s="889" t="s">
        <v>19772</v>
      </c>
      <c r="B659" s="890" t="s">
        <v>18321</v>
      </c>
      <c r="C659" s="891" t="s">
        <v>19427</v>
      </c>
      <c r="D659" s="885" t="str">
        <f t="shared" si="50"/>
        <v>sp</v>
      </c>
      <c r="E659" s="885" t="str">
        <f t="shared" si="51"/>
        <v>1</v>
      </c>
      <c r="F659" s="885">
        <f t="shared" si="52"/>
        <v>0.1</v>
      </c>
      <c r="G659" s="885">
        <f t="shared" si="53"/>
        <v>0.1</v>
      </c>
      <c r="H659" s="896" t="s">
        <v>19430</v>
      </c>
      <c r="J659" t="str">
        <f>INDEX(L:L,MATCH(Таблиця91[[#This Row],[Item]],M:M,0),1)</f>
        <v>MINERALS</v>
      </c>
      <c r="L659" t="s">
        <v>19464</v>
      </c>
      <c r="M659" s="1" t="s">
        <v>19501</v>
      </c>
      <c r="N659" s="1"/>
      <c r="O659" s="1">
        <v>5</v>
      </c>
      <c r="P659" s="1" t="s">
        <v>19368</v>
      </c>
      <c r="Q659" s="26"/>
      <c r="R659" s="276">
        <f t="shared" si="54"/>
        <v>0</v>
      </c>
    </row>
    <row r="660" spans="1:18">
      <c r="A660" s="889" t="s">
        <v>19773</v>
      </c>
      <c r="B660" s="890" t="s">
        <v>21843</v>
      </c>
      <c r="C660" s="891">
        <v>10</v>
      </c>
      <c r="D660" s="885" t="str">
        <f t="shared" si="50"/>
        <v>gp</v>
      </c>
      <c r="E660" s="885" t="str">
        <f t="shared" si="51"/>
        <v>7</v>
      </c>
      <c r="F660" s="885">
        <f t="shared" si="52"/>
        <v>1</v>
      </c>
      <c r="G660" s="885">
        <f t="shared" si="53"/>
        <v>7</v>
      </c>
      <c r="H660" s="896" t="s">
        <v>19430</v>
      </c>
      <c r="J660" t="str">
        <f>INDEX(L:L,MATCH(Таблиця91[[#This Row],[Item]],M:M,0),1)</f>
        <v>MINERALS</v>
      </c>
      <c r="L660" t="s">
        <v>19464</v>
      </c>
      <c r="M660" s="1" t="s">
        <v>19502</v>
      </c>
      <c r="N660" s="1"/>
      <c r="O660" s="1">
        <v>4</v>
      </c>
      <c r="P660" s="1" t="s">
        <v>19461</v>
      </c>
      <c r="Q660" s="26"/>
      <c r="R660" s="276">
        <f t="shared" si="54"/>
        <v>0</v>
      </c>
    </row>
    <row r="661" spans="1:18">
      <c r="A661" s="889" t="s">
        <v>19774</v>
      </c>
      <c r="B661" s="890" t="s">
        <v>14081</v>
      </c>
      <c r="C661" s="891">
        <v>10</v>
      </c>
      <c r="D661" s="885" t="str">
        <f t="shared" si="50"/>
        <v>gp</v>
      </c>
      <c r="E661" s="885" t="str">
        <f t="shared" si="51"/>
        <v>5</v>
      </c>
      <c r="F661" s="885">
        <f t="shared" si="52"/>
        <v>1</v>
      </c>
      <c r="G661" s="885">
        <f t="shared" si="53"/>
        <v>5</v>
      </c>
      <c r="H661" s="896" t="s">
        <v>19430</v>
      </c>
      <c r="J661" t="str">
        <f>INDEX(L:L,MATCH(Таблиця91[[#This Row],[Item]],M:M,0),1)</f>
        <v>MINERALS</v>
      </c>
      <c r="L661" t="s">
        <v>19464</v>
      </c>
      <c r="M661" s="1" t="s">
        <v>19503</v>
      </c>
      <c r="N661" s="1"/>
      <c r="O661" s="1">
        <v>3</v>
      </c>
      <c r="P661" s="1" t="s">
        <v>19432</v>
      </c>
      <c r="Q661" s="26"/>
      <c r="R661" s="276">
        <f t="shared" si="54"/>
        <v>0</v>
      </c>
    </row>
    <row r="662" spans="1:18">
      <c r="A662" s="889" t="s">
        <v>19775</v>
      </c>
      <c r="B662" s="890" t="s">
        <v>14081</v>
      </c>
      <c r="C662" s="891" t="s">
        <v>19769</v>
      </c>
      <c r="D662" s="885" t="str">
        <f t="shared" si="50"/>
        <v>gp</v>
      </c>
      <c r="E662" s="885" t="str">
        <f t="shared" si="51"/>
        <v>5</v>
      </c>
      <c r="F662" s="885">
        <f t="shared" si="52"/>
        <v>1</v>
      </c>
      <c r="G662" s="885">
        <f t="shared" si="53"/>
        <v>5</v>
      </c>
      <c r="H662" s="896" t="s">
        <v>19430</v>
      </c>
      <c r="J662" t="str">
        <f>INDEX(L:L,MATCH(Таблиця91[[#This Row],[Item]],M:M,0),1)</f>
        <v>MINERALS</v>
      </c>
      <c r="L662" t="s">
        <v>19504</v>
      </c>
      <c r="M662" s="1" t="s">
        <v>19504</v>
      </c>
      <c r="N662" s="1"/>
      <c r="O662" s="1"/>
      <c r="P662" s="1"/>
      <c r="Q662" s="26"/>
      <c r="R662" s="276">
        <f t="shared" si="54"/>
        <v>0</v>
      </c>
    </row>
    <row r="663" spans="1:18">
      <c r="A663" s="889" t="s">
        <v>19776</v>
      </c>
      <c r="B663" s="890" t="s">
        <v>18496</v>
      </c>
      <c r="C663" s="891" t="s">
        <v>19777</v>
      </c>
      <c r="D663" s="885" t="str">
        <f t="shared" si="50"/>
        <v>gp</v>
      </c>
      <c r="E663" s="885" t="str">
        <f t="shared" si="51"/>
        <v>2</v>
      </c>
      <c r="F663" s="885">
        <f t="shared" si="52"/>
        <v>1</v>
      </c>
      <c r="G663" s="885">
        <f t="shared" si="53"/>
        <v>2</v>
      </c>
      <c r="H663" s="896" t="s">
        <v>19430</v>
      </c>
      <c r="J663" t="str">
        <f>INDEX(L:L,MATCH(Таблиця91[[#This Row],[Item]],M:M,0),1)</f>
        <v>MINERALS</v>
      </c>
      <c r="L663" t="s">
        <v>19504</v>
      </c>
      <c r="M663" s="1" t="s">
        <v>19505</v>
      </c>
      <c r="N663" s="1"/>
      <c r="O663" s="1">
        <v>0.04</v>
      </c>
      <c r="P663" s="1" t="s">
        <v>19506</v>
      </c>
      <c r="Q663" s="26"/>
      <c r="R663" s="276">
        <f t="shared" si="54"/>
        <v>0</v>
      </c>
    </row>
    <row r="664" spans="1:18">
      <c r="A664" s="889" t="s">
        <v>19778</v>
      </c>
      <c r="B664" s="890" t="s">
        <v>14081</v>
      </c>
      <c r="C664" s="891" t="s">
        <v>19754</v>
      </c>
      <c r="D664" s="885" t="str">
        <f t="shared" si="50"/>
        <v>gp</v>
      </c>
      <c r="E664" s="885" t="str">
        <f t="shared" si="51"/>
        <v>5</v>
      </c>
      <c r="F664" s="885">
        <f t="shared" si="52"/>
        <v>1</v>
      </c>
      <c r="G664" s="885">
        <f t="shared" si="53"/>
        <v>5</v>
      </c>
      <c r="H664" s="896" t="s">
        <v>19430</v>
      </c>
      <c r="J664" t="str">
        <f>INDEX(L:L,MATCH(Таблиця91[[#This Row],[Item]],M:M,0),1)</f>
        <v>MINERALS</v>
      </c>
      <c r="L664" t="s">
        <v>19504</v>
      </c>
      <c r="M664" s="1" t="s">
        <v>19507</v>
      </c>
      <c r="N664" s="1"/>
      <c r="O664" s="1">
        <v>0.1</v>
      </c>
      <c r="P664" s="1" t="s">
        <v>19496</v>
      </c>
      <c r="Q664" s="26"/>
      <c r="R664" s="276">
        <f t="shared" si="54"/>
        <v>0</v>
      </c>
    </row>
    <row r="665" spans="1:18">
      <c r="A665" s="889" t="s">
        <v>19779</v>
      </c>
      <c r="B665" s="890" t="s">
        <v>18496</v>
      </c>
      <c r="C665" s="891" t="s">
        <v>19728</v>
      </c>
      <c r="D665" s="885" t="str">
        <f t="shared" si="50"/>
        <v>gp</v>
      </c>
      <c r="E665" s="885" t="str">
        <f t="shared" si="51"/>
        <v>2</v>
      </c>
      <c r="F665" s="885">
        <f t="shared" si="52"/>
        <v>1</v>
      </c>
      <c r="G665" s="885">
        <f t="shared" si="53"/>
        <v>2</v>
      </c>
      <c r="H665" s="896" t="s">
        <v>19430</v>
      </c>
      <c r="J665" t="str">
        <f>INDEX(L:L,MATCH(Таблиця91[[#This Row],[Item]],M:M,0),1)</f>
        <v>MINERALS</v>
      </c>
      <c r="L665" t="s">
        <v>19504</v>
      </c>
      <c r="M665" s="1" t="s">
        <v>19508</v>
      </c>
      <c r="N665" s="1"/>
      <c r="O665" s="1">
        <v>0.06</v>
      </c>
      <c r="P665" s="1" t="s">
        <v>19509</v>
      </c>
      <c r="Q665" s="26"/>
      <c r="R665" s="276">
        <f t="shared" si="54"/>
        <v>0</v>
      </c>
    </row>
    <row r="666" spans="1:18">
      <c r="A666" s="889" t="s">
        <v>19780</v>
      </c>
      <c r="B666" s="890" t="s">
        <v>21836</v>
      </c>
      <c r="C666" s="891" t="s">
        <v>19347</v>
      </c>
      <c r="D666" s="885" t="str">
        <f t="shared" si="50"/>
        <v>sp</v>
      </c>
      <c r="E666" s="885" t="str">
        <f t="shared" si="51"/>
        <v>10</v>
      </c>
      <c r="F666" s="885">
        <f t="shared" si="52"/>
        <v>0.1</v>
      </c>
      <c r="G666" s="885">
        <f t="shared" si="53"/>
        <v>1</v>
      </c>
      <c r="H666" s="896" t="s">
        <v>19430</v>
      </c>
      <c r="J666" t="str">
        <f>INDEX(L:L,MATCH(Таблиця91[[#This Row],[Item]],M:M,0),1)</f>
        <v>MINERALS</v>
      </c>
      <c r="L666" t="s">
        <v>19504</v>
      </c>
      <c r="M666" s="1" t="s">
        <v>19510</v>
      </c>
      <c r="N666" s="1"/>
      <c r="O666" s="1">
        <v>0.3</v>
      </c>
      <c r="P666" s="1" t="s">
        <v>19509</v>
      </c>
      <c r="Q666" s="26"/>
      <c r="R666" s="276">
        <f t="shared" si="54"/>
        <v>0</v>
      </c>
    </row>
    <row r="667" spans="1:18">
      <c r="A667" s="889" t="s">
        <v>19781</v>
      </c>
      <c r="B667" s="890" t="s">
        <v>18321</v>
      </c>
      <c r="C667" s="891" t="s">
        <v>19782</v>
      </c>
      <c r="D667" s="885" t="str">
        <f t="shared" si="50"/>
        <v>sp</v>
      </c>
      <c r="E667" s="885" t="str">
        <f t="shared" si="51"/>
        <v>1</v>
      </c>
      <c r="F667" s="885">
        <f t="shared" si="52"/>
        <v>0.1</v>
      </c>
      <c r="G667" s="885">
        <f t="shared" si="53"/>
        <v>0.1</v>
      </c>
      <c r="H667" s="896" t="s">
        <v>19430</v>
      </c>
      <c r="J667" t="str">
        <f>INDEX(L:L,MATCH(Таблиця91[[#This Row],[Item]],M:M,0),1)</f>
        <v>MINERALS</v>
      </c>
      <c r="L667" t="s">
        <v>19504</v>
      </c>
      <c r="M667" s="1" t="s">
        <v>19511</v>
      </c>
      <c r="N667" s="1"/>
      <c r="O667" s="1">
        <v>0.3</v>
      </c>
      <c r="P667" s="1">
        <v>12</v>
      </c>
      <c r="Q667" s="26"/>
      <c r="R667" s="276">
        <f t="shared" si="54"/>
        <v>0</v>
      </c>
    </row>
    <row r="668" spans="1:18">
      <c r="A668" s="889" t="s">
        <v>19783</v>
      </c>
      <c r="B668" s="890" t="s">
        <v>21836</v>
      </c>
      <c r="C668" s="891" t="s">
        <v>19347</v>
      </c>
      <c r="D668" s="885" t="str">
        <f t="shared" si="50"/>
        <v>sp</v>
      </c>
      <c r="E668" s="885" t="str">
        <f t="shared" si="51"/>
        <v>10</v>
      </c>
      <c r="F668" s="885">
        <f t="shared" si="52"/>
        <v>0.1</v>
      </c>
      <c r="G668" s="885">
        <f t="shared" si="53"/>
        <v>1</v>
      </c>
      <c r="H668" s="896" t="s">
        <v>19430</v>
      </c>
      <c r="J668" t="str">
        <f>INDEX(L:L,MATCH(Таблиця91[[#This Row],[Item]],M:M,0),1)</f>
        <v>MINERALS</v>
      </c>
      <c r="L668" t="s">
        <v>19504</v>
      </c>
      <c r="M668" s="1" t="s">
        <v>19512</v>
      </c>
      <c r="N668" s="1"/>
      <c r="O668" s="1">
        <v>0.04</v>
      </c>
      <c r="P668" s="1">
        <v>12</v>
      </c>
      <c r="Q668" s="26"/>
      <c r="R668" s="276">
        <f t="shared" si="54"/>
        <v>0</v>
      </c>
    </row>
    <row r="669" spans="1:18">
      <c r="A669" s="889" t="s">
        <v>19784</v>
      </c>
      <c r="B669" s="890" t="s">
        <v>18451</v>
      </c>
      <c r="C669" s="891" t="s">
        <v>19427</v>
      </c>
      <c r="D669" s="885" t="str">
        <f t="shared" si="50"/>
        <v>sp</v>
      </c>
      <c r="E669" s="885" t="str">
        <f t="shared" si="51"/>
        <v>2</v>
      </c>
      <c r="F669" s="885">
        <f t="shared" si="52"/>
        <v>0.1</v>
      </c>
      <c r="G669" s="885">
        <f t="shared" si="53"/>
        <v>0.2</v>
      </c>
      <c r="H669" s="896" t="s">
        <v>19430</v>
      </c>
      <c r="J669" t="str">
        <f>INDEX(L:L,MATCH(Таблиця91[[#This Row],[Item]],M:M,0),1)</f>
        <v>MINERALS</v>
      </c>
      <c r="L669" t="s">
        <v>19504</v>
      </c>
      <c r="M669" s="1" t="s">
        <v>19513</v>
      </c>
      <c r="N669" s="1"/>
      <c r="O669" s="1">
        <v>0.06</v>
      </c>
      <c r="P669" s="1" t="s">
        <v>19361</v>
      </c>
      <c r="Q669" s="26"/>
      <c r="R669" s="276">
        <f t="shared" si="54"/>
        <v>0</v>
      </c>
    </row>
    <row r="670" spans="1:18">
      <c r="A670" s="889" t="s">
        <v>19785</v>
      </c>
      <c r="B670" s="890" t="s">
        <v>18503</v>
      </c>
      <c r="C670" s="891" t="s">
        <v>19427</v>
      </c>
      <c r="D670" s="885" t="str">
        <f t="shared" si="50"/>
        <v>sp</v>
      </c>
      <c r="E670" s="885" t="str">
        <f t="shared" si="51"/>
        <v>3</v>
      </c>
      <c r="F670" s="885">
        <f t="shared" si="52"/>
        <v>0.1</v>
      </c>
      <c r="G670" s="885">
        <f t="shared" si="53"/>
        <v>0.30000000000000004</v>
      </c>
      <c r="H670" s="896" t="s">
        <v>19430</v>
      </c>
      <c r="J670" t="str">
        <f>INDEX(L:L,MATCH(Таблиця91[[#This Row],[Item]],M:M,0),1)</f>
        <v>MINERALS</v>
      </c>
      <c r="L670" t="s">
        <v>19504</v>
      </c>
      <c r="M670" s="1" t="s">
        <v>19514</v>
      </c>
      <c r="N670" s="1"/>
      <c r="O670" s="1">
        <v>0.1</v>
      </c>
      <c r="P670" s="1" t="s">
        <v>19347</v>
      </c>
      <c r="Q670" s="26"/>
      <c r="R670" s="276">
        <f t="shared" si="54"/>
        <v>0</v>
      </c>
    </row>
    <row r="671" spans="1:18">
      <c r="A671" s="889" t="s">
        <v>19786</v>
      </c>
      <c r="B671" s="890" t="s">
        <v>21843</v>
      </c>
      <c r="C671" s="891" t="s">
        <v>19787</v>
      </c>
      <c r="D671" s="885" t="str">
        <f t="shared" si="50"/>
        <v>gp</v>
      </c>
      <c r="E671" s="885" t="str">
        <f t="shared" si="51"/>
        <v>7</v>
      </c>
      <c r="F671" s="885">
        <f t="shared" si="52"/>
        <v>1</v>
      </c>
      <c r="G671" s="885">
        <f t="shared" si="53"/>
        <v>7</v>
      </c>
      <c r="H671" s="896" t="s">
        <v>19430</v>
      </c>
      <c r="J671" t="str">
        <f>INDEX(L:L,MATCH(Таблиця91[[#This Row],[Item]],M:M,0),1)</f>
        <v>MINERALS</v>
      </c>
      <c r="L671" t="s">
        <v>19504</v>
      </c>
      <c r="M671" s="1" t="s">
        <v>19515</v>
      </c>
      <c r="N671" s="1"/>
      <c r="O671" s="1">
        <v>5</v>
      </c>
      <c r="P671" s="1" t="s">
        <v>19432</v>
      </c>
      <c r="Q671" s="26"/>
      <c r="R671" s="276">
        <f t="shared" si="54"/>
        <v>0</v>
      </c>
    </row>
    <row r="672" spans="1:18">
      <c r="A672" s="889" t="s">
        <v>19788</v>
      </c>
      <c r="B672" s="890" t="s">
        <v>14380</v>
      </c>
      <c r="C672" s="891" t="s">
        <v>19789</v>
      </c>
      <c r="D672" s="885" t="str">
        <f t="shared" si="50"/>
        <v>gp</v>
      </c>
      <c r="E672" s="885" t="str">
        <f t="shared" si="51"/>
        <v>10</v>
      </c>
      <c r="F672" s="885">
        <f t="shared" si="52"/>
        <v>1</v>
      </c>
      <c r="G672" s="885">
        <f t="shared" si="53"/>
        <v>10</v>
      </c>
      <c r="H672" s="896" t="s">
        <v>19430</v>
      </c>
      <c r="J672" t="str">
        <f>INDEX(L:L,MATCH(Таблиця91[[#This Row],[Item]],M:M,0),1)</f>
        <v>MINERALS</v>
      </c>
      <c r="L672" t="s">
        <v>19504</v>
      </c>
      <c r="M672" s="1" t="s">
        <v>19516</v>
      </c>
      <c r="N672" s="1"/>
      <c r="O672" s="1">
        <v>0.1</v>
      </c>
      <c r="P672" s="1" t="s">
        <v>19517</v>
      </c>
      <c r="Q672" s="26"/>
      <c r="R672" s="276">
        <f t="shared" si="54"/>
        <v>0</v>
      </c>
    </row>
    <row r="673" spans="1:18">
      <c r="A673" s="889" t="s">
        <v>19790</v>
      </c>
      <c r="B673" s="890" t="s">
        <v>18503</v>
      </c>
      <c r="C673" s="891" t="s">
        <v>19347</v>
      </c>
      <c r="D673" s="885" t="str">
        <f t="shared" si="50"/>
        <v>sp</v>
      </c>
      <c r="E673" s="885" t="str">
        <f t="shared" si="51"/>
        <v>3</v>
      </c>
      <c r="F673" s="885">
        <f t="shared" si="52"/>
        <v>0.1</v>
      </c>
      <c r="G673" s="885">
        <f t="shared" si="53"/>
        <v>0.30000000000000004</v>
      </c>
      <c r="H673" s="896" t="s">
        <v>19430</v>
      </c>
      <c r="J673" t="str">
        <f>INDEX(L:L,MATCH(Таблиця91[[#This Row],[Item]],M:M,0),1)</f>
        <v>MINERALS</v>
      </c>
      <c r="L673" t="s">
        <v>19504</v>
      </c>
      <c r="M673" s="1" t="s">
        <v>19518</v>
      </c>
      <c r="N673" s="1"/>
      <c r="O673" s="1">
        <v>0.1</v>
      </c>
      <c r="P673" s="1" t="s">
        <v>19432</v>
      </c>
      <c r="Q673" s="26"/>
      <c r="R673" s="276">
        <f t="shared" si="54"/>
        <v>0</v>
      </c>
    </row>
    <row r="674" spans="1:18">
      <c r="A674" s="889" t="s">
        <v>19791</v>
      </c>
      <c r="B674" s="890" t="s">
        <v>18503</v>
      </c>
      <c r="C674" s="891" t="s">
        <v>19353</v>
      </c>
      <c r="D674" s="885" t="str">
        <f t="shared" si="50"/>
        <v>sp</v>
      </c>
      <c r="E674" s="885" t="str">
        <f t="shared" si="51"/>
        <v>3</v>
      </c>
      <c r="F674" s="885">
        <f t="shared" si="52"/>
        <v>0.1</v>
      </c>
      <c r="G674" s="885">
        <f t="shared" si="53"/>
        <v>0.30000000000000004</v>
      </c>
      <c r="H674" s="896" t="s">
        <v>19430</v>
      </c>
      <c r="J674" t="str">
        <f>INDEX(L:L,MATCH(Таблиця91[[#This Row],[Item]],M:M,0),1)</f>
        <v>MINERALS</v>
      </c>
      <c r="L674" t="s">
        <v>19504</v>
      </c>
      <c r="M674" s="1" t="s">
        <v>19519</v>
      </c>
      <c r="N674" s="1"/>
      <c r="O674" s="1">
        <v>0.2</v>
      </c>
      <c r="P674" s="1" t="s">
        <v>19368</v>
      </c>
      <c r="Q674" s="26"/>
      <c r="R674" s="276">
        <f t="shared" si="54"/>
        <v>0</v>
      </c>
    </row>
    <row r="675" spans="1:18">
      <c r="A675" s="889" t="s">
        <v>19792</v>
      </c>
      <c r="B675" s="890" t="s">
        <v>21836</v>
      </c>
      <c r="C675" s="891" t="s">
        <v>19353</v>
      </c>
      <c r="D675" s="885" t="str">
        <f t="shared" si="50"/>
        <v>sp</v>
      </c>
      <c r="E675" s="885" t="str">
        <f t="shared" si="51"/>
        <v>10</v>
      </c>
      <c r="F675" s="885">
        <f t="shared" si="52"/>
        <v>0.1</v>
      </c>
      <c r="G675" s="885">
        <f t="shared" si="53"/>
        <v>1</v>
      </c>
      <c r="H675" s="896" t="s">
        <v>19430</v>
      </c>
      <c r="J675" t="str">
        <f>INDEX(L:L,MATCH(Таблиця91[[#This Row],[Item]],M:M,0),1)</f>
        <v>MINERALS</v>
      </c>
      <c r="L675" t="s">
        <v>19504</v>
      </c>
      <c r="M675" s="1" t="s">
        <v>19520</v>
      </c>
      <c r="N675" s="1"/>
      <c r="O675" s="1">
        <v>0.4</v>
      </c>
      <c r="P675" s="1" t="s">
        <v>19368</v>
      </c>
      <c r="Q675" s="26"/>
      <c r="R675" s="276">
        <f t="shared" si="54"/>
        <v>0</v>
      </c>
    </row>
    <row r="676" spans="1:18">
      <c r="A676" s="889" t="s">
        <v>19793</v>
      </c>
      <c r="B676" s="890" t="s">
        <v>21885</v>
      </c>
      <c r="C676" s="891" t="s">
        <v>19794</v>
      </c>
      <c r="D676" s="885" t="str">
        <f t="shared" si="50"/>
        <v>cp</v>
      </c>
      <c r="E676" s="885" t="str">
        <f t="shared" si="51"/>
        <v>6</v>
      </c>
      <c r="F676" s="885">
        <f t="shared" si="52"/>
        <v>0.01</v>
      </c>
      <c r="G676" s="885">
        <f t="shared" si="53"/>
        <v>0.06</v>
      </c>
      <c r="H676" s="896" t="s">
        <v>19430</v>
      </c>
      <c r="J676" t="str">
        <f>INDEX(L:L,MATCH(Таблиця91[[#This Row],[Item]],M:M,0),1)</f>
        <v>MINERALS</v>
      </c>
      <c r="L676" t="s">
        <v>19504</v>
      </c>
      <c r="M676" s="1" t="s">
        <v>19521</v>
      </c>
      <c r="N676" s="1"/>
      <c r="O676" s="1">
        <v>0.1</v>
      </c>
      <c r="P676" s="1" t="s">
        <v>19368</v>
      </c>
      <c r="Q676" s="26"/>
      <c r="R676" s="276">
        <f t="shared" si="54"/>
        <v>0</v>
      </c>
    </row>
    <row r="677" spans="1:18">
      <c r="A677" s="889" t="s">
        <v>19795</v>
      </c>
      <c r="B677" s="890" t="s">
        <v>18321</v>
      </c>
      <c r="C677" s="891" t="s">
        <v>19451</v>
      </c>
      <c r="D677" s="885" t="str">
        <f t="shared" si="50"/>
        <v>sp</v>
      </c>
      <c r="E677" s="885" t="str">
        <f t="shared" si="51"/>
        <v>1</v>
      </c>
      <c r="F677" s="885">
        <f t="shared" si="52"/>
        <v>0.1</v>
      </c>
      <c r="G677" s="885">
        <f t="shared" si="53"/>
        <v>0.1</v>
      </c>
      <c r="H677" s="896" t="s">
        <v>19430</v>
      </c>
      <c r="J677" t="str">
        <f>INDEX(L:L,MATCH(Таблиця91[[#This Row],[Item]],M:M,0),1)</f>
        <v>MINERALS</v>
      </c>
      <c r="L677" t="s">
        <v>19504</v>
      </c>
      <c r="M677" s="1" t="s">
        <v>19522</v>
      </c>
      <c r="N677" s="1"/>
      <c r="O677" s="1">
        <v>0.2</v>
      </c>
      <c r="P677" s="1" t="s">
        <v>19353</v>
      </c>
      <c r="Q677" s="26"/>
      <c r="R677" s="276">
        <f t="shared" si="54"/>
        <v>0</v>
      </c>
    </row>
    <row r="678" spans="1:18">
      <c r="A678" s="889" t="s">
        <v>19796</v>
      </c>
      <c r="B678" s="890" t="s">
        <v>21885</v>
      </c>
      <c r="C678" s="891" t="s">
        <v>19451</v>
      </c>
      <c r="D678" s="885" t="str">
        <f t="shared" si="50"/>
        <v>cp</v>
      </c>
      <c r="E678" s="885" t="str">
        <f t="shared" si="51"/>
        <v>6</v>
      </c>
      <c r="F678" s="885">
        <f t="shared" si="52"/>
        <v>0.01</v>
      </c>
      <c r="G678" s="885">
        <f t="shared" si="53"/>
        <v>0.06</v>
      </c>
      <c r="H678" s="896" t="s">
        <v>19430</v>
      </c>
      <c r="J678" t="str">
        <f>INDEX(L:L,MATCH(Таблиця91[[#This Row],[Item]],M:M,0),1)</f>
        <v>MINERALS</v>
      </c>
      <c r="L678" t="s">
        <v>19504</v>
      </c>
      <c r="M678" s="1" t="s">
        <v>19523</v>
      </c>
      <c r="N678" s="1"/>
      <c r="O678" s="1">
        <v>0.5</v>
      </c>
      <c r="P678" s="1" t="s">
        <v>19509</v>
      </c>
      <c r="Q678" s="26"/>
      <c r="R678" s="276">
        <f t="shared" si="54"/>
        <v>0</v>
      </c>
    </row>
    <row r="679" spans="1:18">
      <c r="A679" s="889" t="s">
        <v>19455</v>
      </c>
      <c r="B679" s="890" t="s">
        <v>18321</v>
      </c>
      <c r="C679" s="891" t="s">
        <v>19432</v>
      </c>
      <c r="D679" s="885" t="str">
        <f t="shared" si="50"/>
        <v>sp</v>
      </c>
      <c r="E679" s="885" t="str">
        <f t="shared" si="51"/>
        <v>1</v>
      </c>
      <c r="F679" s="885">
        <f t="shared" si="52"/>
        <v>0.1</v>
      </c>
      <c r="G679" s="885">
        <f t="shared" si="53"/>
        <v>0.1</v>
      </c>
      <c r="H679" s="896" t="s">
        <v>19430</v>
      </c>
      <c r="J679" t="str">
        <f>INDEX(L:L,MATCH(Таблиця91[[#This Row],[Item]],M:M,0),1)</f>
        <v>METALS</v>
      </c>
      <c r="L679" t="s">
        <v>19504</v>
      </c>
      <c r="M679" s="1" t="s">
        <v>19524</v>
      </c>
      <c r="N679" s="1"/>
      <c r="O679" s="1">
        <v>0.1</v>
      </c>
      <c r="P679" s="1">
        <v>25</v>
      </c>
      <c r="Q679" s="26"/>
      <c r="R679" s="276">
        <f t="shared" si="54"/>
        <v>0</v>
      </c>
    </row>
    <row r="680" spans="1:18">
      <c r="A680" s="889" t="s">
        <v>19456</v>
      </c>
      <c r="B680" s="890" t="s">
        <v>18283</v>
      </c>
      <c r="C680" s="891" t="s">
        <v>18513</v>
      </c>
      <c r="D680" s="885" t="str">
        <f t="shared" si="50"/>
        <v>sp</v>
      </c>
      <c r="E680" s="885" t="str">
        <f t="shared" si="51"/>
        <v>5</v>
      </c>
      <c r="F680" s="885">
        <f t="shared" si="52"/>
        <v>0.1</v>
      </c>
      <c r="G680" s="885">
        <f t="shared" si="53"/>
        <v>0.5</v>
      </c>
      <c r="H680" s="896" t="s">
        <v>19430</v>
      </c>
      <c r="J680" t="str">
        <f>INDEX(L:L,MATCH(Таблиця91[[#This Row],[Item]],M:M,0),1)</f>
        <v>METALS</v>
      </c>
      <c r="L680" t="s">
        <v>19504</v>
      </c>
      <c r="M680" s="1" t="s">
        <v>19525</v>
      </c>
      <c r="N680" s="1"/>
      <c r="O680" s="1">
        <v>0.3</v>
      </c>
      <c r="P680" s="1" t="s">
        <v>19496</v>
      </c>
      <c r="Q680" s="26"/>
      <c r="R680" s="276">
        <f t="shared" si="54"/>
        <v>0</v>
      </c>
    </row>
    <row r="681" spans="1:18">
      <c r="A681" s="889" t="s">
        <v>19797</v>
      </c>
      <c r="B681" s="890" t="s">
        <v>18321</v>
      </c>
      <c r="C681" s="891" t="s">
        <v>19798</v>
      </c>
      <c r="D681" s="885" t="str">
        <f t="shared" si="50"/>
        <v>sp</v>
      </c>
      <c r="E681" s="885" t="str">
        <f t="shared" si="51"/>
        <v>1</v>
      </c>
      <c r="F681" s="885">
        <f t="shared" si="52"/>
        <v>0.1</v>
      </c>
      <c r="G681" s="885">
        <f t="shared" si="53"/>
        <v>0.1</v>
      </c>
      <c r="H681" s="896" t="s">
        <v>19430</v>
      </c>
      <c r="J681" t="str">
        <f>INDEX(L:L,MATCH(Таблиця91[[#This Row],[Item]],M:M,0),1)</f>
        <v>MINERALS</v>
      </c>
      <c r="L681" t="s">
        <v>19504</v>
      </c>
      <c r="M681" s="1" t="s">
        <v>19526</v>
      </c>
      <c r="N681" s="1"/>
      <c r="O681" s="1">
        <v>0.2</v>
      </c>
      <c r="P681" s="1">
        <v>25</v>
      </c>
      <c r="Q681" s="26"/>
      <c r="R681" s="276">
        <f t="shared" si="54"/>
        <v>0</v>
      </c>
    </row>
    <row r="682" spans="1:18">
      <c r="A682" s="889" t="s">
        <v>19799</v>
      </c>
      <c r="B682" s="890" t="s">
        <v>22018</v>
      </c>
      <c r="C682" s="891" t="s">
        <v>19539</v>
      </c>
      <c r="D682" s="885" t="str">
        <f t="shared" si="50"/>
        <v>cp</v>
      </c>
      <c r="E682" s="885" t="str">
        <f t="shared" si="51"/>
        <v>3</v>
      </c>
      <c r="F682" s="885">
        <f t="shared" si="52"/>
        <v>0.01</v>
      </c>
      <c r="G682" s="885">
        <f t="shared" si="53"/>
        <v>0.03</v>
      </c>
      <c r="H682" s="896" t="s">
        <v>19430</v>
      </c>
      <c r="J682" t="str">
        <f>INDEX(L:L,MATCH(Таблиця91[[#This Row],[Item]],M:M,0),1)</f>
        <v>MINERALS</v>
      </c>
      <c r="L682" t="s">
        <v>19504</v>
      </c>
      <c r="M682" s="1" t="s">
        <v>19527</v>
      </c>
      <c r="N682" s="1"/>
      <c r="O682" s="1">
        <v>0.7</v>
      </c>
      <c r="P682" s="1">
        <v>25</v>
      </c>
      <c r="Q682" s="26"/>
      <c r="R682" s="276">
        <f t="shared" si="54"/>
        <v>0</v>
      </c>
    </row>
    <row r="683" spans="1:18">
      <c r="A683" s="889" t="s">
        <v>19462</v>
      </c>
      <c r="B683" s="890" t="s">
        <v>21836</v>
      </c>
      <c r="C683" s="891" t="s">
        <v>19432</v>
      </c>
      <c r="D683" s="885" t="str">
        <f t="shared" si="50"/>
        <v>sp</v>
      </c>
      <c r="E683" s="885" t="str">
        <f t="shared" si="51"/>
        <v>10</v>
      </c>
      <c r="F683" s="885">
        <f t="shared" si="52"/>
        <v>0.1</v>
      </c>
      <c r="G683" s="885">
        <f t="shared" si="53"/>
        <v>1</v>
      </c>
      <c r="H683" s="896" t="s">
        <v>19430</v>
      </c>
      <c r="J683" t="str">
        <f>INDEX(L:L,MATCH(Таблиця91[[#This Row],[Item]],M:M,0),1)</f>
        <v>METALS</v>
      </c>
      <c r="L683" t="s">
        <v>19504</v>
      </c>
      <c r="M683" s="1" t="s">
        <v>19528</v>
      </c>
      <c r="N683" s="1"/>
      <c r="O683" s="1">
        <v>0.3</v>
      </c>
      <c r="P683" s="1">
        <v>25</v>
      </c>
      <c r="Q683" s="26"/>
      <c r="R683" s="276">
        <f t="shared" si="54"/>
        <v>0</v>
      </c>
    </row>
    <row r="684" spans="1:18">
      <c r="A684" s="889" t="s">
        <v>19800</v>
      </c>
      <c r="B684" s="890" t="s">
        <v>21907</v>
      </c>
      <c r="C684" s="891" t="s">
        <v>19432</v>
      </c>
      <c r="D684" s="885" t="str">
        <f t="shared" si="50"/>
        <v>sp</v>
      </c>
      <c r="E684" s="885" t="str">
        <f t="shared" si="51"/>
        <v>7</v>
      </c>
      <c r="F684" s="885">
        <f t="shared" si="52"/>
        <v>0.1</v>
      </c>
      <c r="G684" s="885">
        <f t="shared" si="53"/>
        <v>0.70000000000000007</v>
      </c>
      <c r="H684" s="896" t="s">
        <v>19430</v>
      </c>
      <c r="J684" t="str">
        <f>INDEX(L:L,MATCH(Таблиця91[[#This Row],[Item]],M:M,0),1)</f>
        <v>MINERALS</v>
      </c>
      <c r="L684" t="s">
        <v>19504</v>
      </c>
      <c r="M684" s="1" t="s">
        <v>19529</v>
      </c>
      <c r="N684" s="1"/>
      <c r="O684" s="1">
        <v>0.2</v>
      </c>
      <c r="P684" s="1">
        <v>30</v>
      </c>
      <c r="Q684" s="26"/>
      <c r="R684" s="276">
        <f t="shared" si="54"/>
        <v>0</v>
      </c>
    </row>
    <row r="685" spans="1:18">
      <c r="A685" s="889" t="s">
        <v>19801</v>
      </c>
      <c r="B685" s="890" t="s">
        <v>14081</v>
      </c>
      <c r="C685" s="891" t="s">
        <v>19361</v>
      </c>
      <c r="D685" s="885" t="str">
        <f t="shared" si="50"/>
        <v>gp</v>
      </c>
      <c r="E685" s="885" t="str">
        <f t="shared" si="51"/>
        <v>5</v>
      </c>
      <c r="F685" s="885">
        <f t="shared" si="52"/>
        <v>1</v>
      </c>
      <c r="G685" s="885">
        <f t="shared" si="53"/>
        <v>5</v>
      </c>
      <c r="H685" s="896" t="s">
        <v>19430</v>
      </c>
      <c r="J685" t="str">
        <f>INDEX(L:L,MATCH(Таблиця91[[#This Row],[Item]],M:M,0),1)</f>
        <v>MINERALS</v>
      </c>
      <c r="L685" t="s">
        <v>19504</v>
      </c>
      <c r="M685" s="1" t="s">
        <v>19530</v>
      </c>
      <c r="N685" s="1"/>
      <c r="O685" s="1">
        <v>0.3</v>
      </c>
      <c r="P685" s="1">
        <v>12</v>
      </c>
      <c r="Q685" s="26"/>
      <c r="R685" s="276">
        <f t="shared" si="54"/>
        <v>0</v>
      </c>
    </row>
    <row r="686" spans="1:18">
      <c r="A686" s="889" t="s">
        <v>19802</v>
      </c>
      <c r="B686" s="890" t="s">
        <v>21836</v>
      </c>
      <c r="C686" s="891" t="s">
        <v>19361</v>
      </c>
      <c r="D686" s="885" t="str">
        <f t="shared" si="50"/>
        <v>sp</v>
      </c>
      <c r="E686" s="885" t="str">
        <f t="shared" si="51"/>
        <v>10</v>
      </c>
      <c r="F686" s="885">
        <f t="shared" si="52"/>
        <v>0.1</v>
      </c>
      <c r="G686" s="885">
        <f t="shared" si="53"/>
        <v>1</v>
      </c>
      <c r="H686" s="896" t="s">
        <v>19430</v>
      </c>
      <c r="J686" t="str">
        <f>INDEX(L:L,MATCH(Таблиця91[[#This Row],[Item]],M:M,0),1)</f>
        <v>MINERALS</v>
      </c>
      <c r="L686" t="s">
        <v>19504</v>
      </c>
      <c r="M686" s="1" t="s">
        <v>19531</v>
      </c>
      <c r="N686" s="1"/>
      <c r="O686" s="1">
        <v>0.3</v>
      </c>
      <c r="P686" s="1">
        <v>25</v>
      </c>
      <c r="Q686" s="26"/>
      <c r="R686" s="276">
        <f t="shared" si="54"/>
        <v>0</v>
      </c>
    </row>
    <row r="687" spans="1:18">
      <c r="A687" s="889" t="s">
        <v>19803</v>
      </c>
      <c r="B687" s="890" t="s">
        <v>13973</v>
      </c>
      <c r="C687" s="891">
        <v>5</v>
      </c>
      <c r="D687" s="885" t="str">
        <f t="shared" si="50"/>
        <v>gp</v>
      </c>
      <c r="E687" s="885" t="str">
        <f t="shared" si="51"/>
        <v>30</v>
      </c>
      <c r="F687" s="885">
        <f t="shared" si="52"/>
        <v>1</v>
      </c>
      <c r="G687" s="885">
        <f t="shared" si="53"/>
        <v>30</v>
      </c>
      <c r="H687" s="897" t="s">
        <v>19464</v>
      </c>
      <c r="J687" t="str">
        <f>INDEX(L:L,MATCH(Таблиця91[[#This Row],[Item]],M:M,0),1)</f>
        <v>ANIMAL PRODUCTS</v>
      </c>
      <c r="L687" t="s">
        <v>19504</v>
      </c>
      <c r="M687" s="1" t="s">
        <v>19532</v>
      </c>
      <c r="N687" s="1"/>
      <c r="O687" s="1">
        <v>0.4</v>
      </c>
      <c r="P687" s="1">
        <v>25</v>
      </c>
      <c r="Q687" s="26"/>
      <c r="R687" s="276">
        <f t="shared" si="54"/>
        <v>0</v>
      </c>
    </row>
    <row r="688" spans="1:18">
      <c r="A688" s="889" t="s">
        <v>19804</v>
      </c>
      <c r="B688" s="890" t="s">
        <v>18496</v>
      </c>
      <c r="C688" s="891" t="s">
        <v>19432</v>
      </c>
      <c r="D688" s="885" t="str">
        <f t="shared" si="50"/>
        <v>gp</v>
      </c>
      <c r="E688" s="885" t="str">
        <f t="shared" si="51"/>
        <v>2</v>
      </c>
      <c r="F688" s="885">
        <f t="shared" si="52"/>
        <v>1</v>
      </c>
      <c r="G688" s="885">
        <f t="shared" si="53"/>
        <v>2</v>
      </c>
      <c r="H688" s="897" t="s">
        <v>19464</v>
      </c>
      <c r="J688" t="str">
        <f>INDEX(L:L,MATCH(Таблиця91[[#This Row],[Item]],M:M,0),1)</f>
        <v>ANIMAL PRODUCTS</v>
      </c>
      <c r="L688" t="s">
        <v>19504</v>
      </c>
      <c r="M688" s="1" t="s">
        <v>19533</v>
      </c>
      <c r="N688" s="1"/>
      <c r="O688" s="1">
        <v>0.7</v>
      </c>
      <c r="P688" s="1" t="s">
        <v>19350</v>
      </c>
      <c r="Q688" s="26"/>
      <c r="R688" s="276">
        <f t="shared" si="54"/>
        <v>0</v>
      </c>
    </row>
    <row r="689" spans="1:18">
      <c r="A689" s="889" t="s">
        <v>19805</v>
      </c>
      <c r="B689" s="890" t="s">
        <v>18321</v>
      </c>
      <c r="C689" s="891" t="s">
        <v>19432</v>
      </c>
      <c r="D689" s="885" t="str">
        <f t="shared" si="50"/>
        <v>sp</v>
      </c>
      <c r="E689" s="885" t="str">
        <f t="shared" si="51"/>
        <v>1</v>
      </c>
      <c r="F689" s="885">
        <f t="shared" si="52"/>
        <v>0.1</v>
      </c>
      <c r="G689" s="885">
        <f t="shared" si="53"/>
        <v>0.1</v>
      </c>
      <c r="H689" s="897" t="s">
        <v>19464</v>
      </c>
      <c r="J689" t="str">
        <f>INDEX(L:L,MATCH(Таблиця91[[#This Row],[Item]],M:M,0),1)</f>
        <v>ANIMAL PRODUCTS</v>
      </c>
      <c r="L689" t="s">
        <v>19504</v>
      </c>
      <c r="M689" s="1" t="s">
        <v>19534</v>
      </c>
      <c r="N689" s="1"/>
      <c r="O689" s="1">
        <v>0.02</v>
      </c>
      <c r="P689" s="1" t="s">
        <v>19368</v>
      </c>
      <c r="Q689" s="26"/>
      <c r="R689" s="276">
        <f t="shared" si="54"/>
        <v>0</v>
      </c>
    </row>
    <row r="690" spans="1:18">
      <c r="A690" s="889" t="s">
        <v>19806</v>
      </c>
      <c r="B690" s="890" t="s">
        <v>18321</v>
      </c>
      <c r="C690" s="891" t="s">
        <v>19794</v>
      </c>
      <c r="D690" s="885" t="str">
        <f t="shared" si="50"/>
        <v>sp</v>
      </c>
      <c r="E690" s="885" t="str">
        <f t="shared" si="51"/>
        <v>1</v>
      </c>
      <c r="F690" s="885">
        <f t="shared" si="52"/>
        <v>0.1</v>
      </c>
      <c r="G690" s="885">
        <f t="shared" si="53"/>
        <v>0.1</v>
      </c>
      <c r="H690" s="897" t="s">
        <v>19464</v>
      </c>
      <c r="J690" t="str">
        <f>INDEX(L:L,MATCH(Таблиця91[[#This Row],[Item]],M:M,0),1)</f>
        <v>ANIMAL PRODUCTS</v>
      </c>
      <c r="L690" t="s">
        <v>19504</v>
      </c>
      <c r="M690" s="1" t="s">
        <v>19535</v>
      </c>
      <c r="N690" s="1"/>
      <c r="O690" s="1">
        <v>10</v>
      </c>
      <c r="P690" s="1" t="s">
        <v>19368</v>
      </c>
      <c r="Q690" s="26"/>
      <c r="R690" s="276">
        <f t="shared" si="54"/>
        <v>0</v>
      </c>
    </row>
    <row r="691" spans="1:18">
      <c r="A691" s="889" t="s">
        <v>19807</v>
      </c>
      <c r="B691" s="890" t="s">
        <v>21830</v>
      </c>
      <c r="C691" s="891" t="s">
        <v>19432</v>
      </c>
      <c r="D691" s="885" t="str">
        <f t="shared" si="50"/>
        <v>sp</v>
      </c>
      <c r="E691" s="885" t="str">
        <f t="shared" si="51"/>
        <v>15</v>
      </c>
      <c r="F691" s="885">
        <f t="shared" si="52"/>
        <v>0.1</v>
      </c>
      <c r="G691" s="885">
        <f t="shared" si="53"/>
        <v>1.5</v>
      </c>
      <c r="H691" s="897" t="s">
        <v>19464</v>
      </c>
      <c r="J691" t="str">
        <f>INDEX(L:L,MATCH(Таблиця91[[#This Row],[Item]],M:M,0),1)</f>
        <v>ANIMAL PRODUCTS</v>
      </c>
      <c r="L691" t="s">
        <v>19504</v>
      </c>
      <c r="M691" s="1" t="s">
        <v>19536</v>
      </c>
      <c r="N691" s="1"/>
      <c r="O691" s="1">
        <v>0.4</v>
      </c>
      <c r="P691" s="1" t="s">
        <v>19509</v>
      </c>
      <c r="Q691" s="26"/>
      <c r="R691" s="276">
        <f t="shared" si="54"/>
        <v>0</v>
      </c>
    </row>
    <row r="692" spans="1:18">
      <c r="A692" s="889" t="s">
        <v>19808</v>
      </c>
      <c r="B692" s="890" t="s">
        <v>18321</v>
      </c>
      <c r="C692" s="891" t="s">
        <v>19782</v>
      </c>
      <c r="D692" s="885" t="str">
        <f t="shared" si="50"/>
        <v>sp</v>
      </c>
      <c r="E692" s="885" t="str">
        <f t="shared" si="51"/>
        <v>1</v>
      </c>
      <c r="F692" s="885">
        <f t="shared" si="52"/>
        <v>0.1</v>
      </c>
      <c r="G692" s="885">
        <f t="shared" si="53"/>
        <v>0.1</v>
      </c>
      <c r="H692" s="897" t="s">
        <v>19464</v>
      </c>
      <c r="J692" t="str">
        <f>INDEX(L:L,MATCH(Таблиця91[[#This Row],[Item]],M:M,0),1)</f>
        <v>ANIMAL PRODUCTS</v>
      </c>
      <c r="L692" t="s">
        <v>19504</v>
      </c>
      <c r="M692" s="1" t="s">
        <v>19537</v>
      </c>
      <c r="N692" s="1"/>
      <c r="O692" s="1">
        <v>0.08</v>
      </c>
      <c r="P692" s="1" t="s">
        <v>19358</v>
      </c>
      <c r="Q692" s="26"/>
      <c r="R692" s="276">
        <f t="shared" si="54"/>
        <v>0</v>
      </c>
    </row>
    <row r="693" spans="1:18">
      <c r="A693" s="889" t="s">
        <v>19809</v>
      </c>
      <c r="B693" s="890" t="s">
        <v>18283</v>
      </c>
      <c r="C693" s="891">
        <v>10</v>
      </c>
      <c r="D693" s="885" t="str">
        <f t="shared" si="50"/>
        <v>sp</v>
      </c>
      <c r="E693" s="885" t="str">
        <f t="shared" si="51"/>
        <v>5</v>
      </c>
      <c r="F693" s="885">
        <f t="shared" si="52"/>
        <v>0.1</v>
      </c>
      <c r="G693" s="885">
        <f t="shared" si="53"/>
        <v>0.5</v>
      </c>
      <c r="H693" s="897" t="s">
        <v>19464</v>
      </c>
      <c r="J693" t="str">
        <f>INDEX(L:L,MATCH(Таблиця91[[#This Row],[Item]],M:M,0),1)</f>
        <v>ANIMAL PRODUCTS</v>
      </c>
      <c r="L693" t="s">
        <v>19504</v>
      </c>
      <c r="M693" s="1" t="s">
        <v>19538</v>
      </c>
      <c r="N693" s="1"/>
      <c r="O693" s="1">
        <v>2</v>
      </c>
      <c r="P693" s="1" t="s">
        <v>19539</v>
      </c>
      <c r="Q693" s="26"/>
      <c r="R693" s="276">
        <f t="shared" si="54"/>
        <v>0</v>
      </c>
    </row>
    <row r="694" spans="1:18">
      <c r="A694" s="889" t="s">
        <v>19810</v>
      </c>
      <c r="B694" s="890" t="s">
        <v>22007</v>
      </c>
      <c r="C694" s="891">
        <v>10</v>
      </c>
      <c r="D694" s="885" t="str">
        <f t="shared" si="50"/>
        <v>cp</v>
      </c>
      <c r="E694" s="885" t="str">
        <f t="shared" si="51"/>
        <v>4</v>
      </c>
      <c r="F694" s="885">
        <f t="shared" si="52"/>
        <v>0.01</v>
      </c>
      <c r="G694" s="885">
        <f t="shared" si="53"/>
        <v>0.04</v>
      </c>
      <c r="H694" s="897" t="s">
        <v>19464</v>
      </c>
      <c r="J694" t="str">
        <f>INDEX(L:L,MATCH(Таблиця91[[#This Row],[Item]],M:M,0),1)</f>
        <v>ANIMAL PRODUCTS</v>
      </c>
      <c r="L694" t="s">
        <v>19504</v>
      </c>
      <c r="M694" s="1" t="s">
        <v>19540</v>
      </c>
      <c r="N694" s="1"/>
      <c r="O694" s="1">
        <v>1</v>
      </c>
      <c r="P694" s="1" t="s">
        <v>19358</v>
      </c>
      <c r="Q694" s="26"/>
      <c r="R694" s="276">
        <f t="shared" si="54"/>
        <v>0</v>
      </c>
    </row>
    <row r="695" spans="1:18">
      <c r="A695" s="889" t="s">
        <v>19811</v>
      </c>
      <c r="B695" s="890" t="s">
        <v>21965</v>
      </c>
      <c r="C695" s="891">
        <v>10</v>
      </c>
      <c r="D695" s="885" t="str">
        <f t="shared" si="50"/>
        <v>cp</v>
      </c>
      <c r="E695" s="885" t="str">
        <f t="shared" si="51"/>
        <v>5</v>
      </c>
      <c r="F695" s="885">
        <f t="shared" si="52"/>
        <v>0.01</v>
      </c>
      <c r="G695" s="885">
        <f t="shared" si="53"/>
        <v>0.05</v>
      </c>
      <c r="H695" s="897" t="s">
        <v>19464</v>
      </c>
      <c r="J695" t="str">
        <f>INDEX(L:L,MATCH(Таблиця91[[#This Row],[Item]],M:M,0),1)</f>
        <v>ANIMAL PRODUCTS</v>
      </c>
      <c r="L695" t="s">
        <v>19504</v>
      </c>
      <c r="M695" s="1" t="s">
        <v>19541</v>
      </c>
      <c r="N695" s="1"/>
      <c r="O695" s="1">
        <v>0.03</v>
      </c>
      <c r="P695" s="1" t="s">
        <v>19461</v>
      </c>
      <c r="Q695" s="26"/>
      <c r="R695" s="276">
        <f t="shared" si="54"/>
        <v>0</v>
      </c>
    </row>
    <row r="696" spans="1:18">
      <c r="A696" s="889" t="s">
        <v>19812</v>
      </c>
      <c r="B696" s="890" t="s">
        <v>18321</v>
      </c>
      <c r="C696" s="891" t="s">
        <v>19782</v>
      </c>
      <c r="D696" s="885" t="str">
        <f t="shared" si="50"/>
        <v>sp</v>
      </c>
      <c r="E696" s="885" t="str">
        <f t="shared" si="51"/>
        <v>1</v>
      </c>
      <c r="F696" s="885">
        <f t="shared" si="52"/>
        <v>0.1</v>
      </c>
      <c r="G696" s="885">
        <f t="shared" si="53"/>
        <v>0.1</v>
      </c>
      <c r="H696" s="897" t="s">
        <v>19464</v>
      </c>
      <c r="J696" t="str">
        <f>INDEX(L:L,MATCH(Таблиця91[[#This Row],[Item]],M:M,0),1)</f>
        <v>ANIMAL PRODUCTS</v>
      </c>
      <c r="L696" t="s">
        <v>19504</v>
      </c>
      <c r="M696" s="1" t="s">
        <v>19542</v>
      </c>
      <c r="N696" s="1"/>
      <c r="O696" s="1">
        <v>0.04</v>
      </c>
      <c r="P696" s="1" t="s">
        <v>19427</v>
      </c>
      <c r="Q696" s="26"/>
      <c r="R696" s="276">
        <f t="shared" si="54"/>
        <v>0</v>
      </c>
    </row>
    <row r="697" spans="1:18">
      <c r="A697" s="889" t="s">
        <v>19813</v>
      </c>
      <c r="B697" s="890" t="s">
        <v>14380</v>
      </c>
      <c r="C697" s="891">
        <v>10</v>
      </c>
      <c r="D697" s="885" t="str">
        <f t="shared" si="50"/>
        <v>gp</v>
      </c>
      <c r="E697" s="885" t="str">
        <f t="shared" si="51"/>
        <v>10</v>
      </c>
      <c r="F697" s="885">
        <f t="shared" si="52"/>
        <v>1</v>
      </c>
      <c r="G697" s="885">
        <f t="shared" si="53"/>
        <v>10</v>
      </c>
      <c r="H697" s="897" t="s">
        <v>19464</v>
      </c>
      <c r="J697" t="str">
        <f>INDEX(L:L,MATCH(Таблиця91[[#This Row],[Item]],M:M,0),1)</f>
        <v>ANIMAL PRODUCTS</v>
      </c>
      <c r="L697" t="s">
        <v>19504</v>
      </c>
      <c r="M697" s="1" t="s">
        <v>19543</v>
      </c>
      <c r="N697" s="1"/>
      <c r="O697" s="1">
        <v>0.08</v>
      </c>
      <c r="P697" s="1" t="s">
        <v>19432</v>
      </c>
      <c r="Q697" s="26"/>
      <c r="R697" s="276">
        <f t="shared" si="54"/>
        <v>0</v>
      </c>
    </row>
    <row r="698" spans="1:18">
      <c r="A698" s="889" t="s">
        <v>19814</v>
      </c>
      <c r="B698" s="890" t="s">
        <v>14380</v>
      </c>
      <c r="C698" s="891">
        <v>10</v>
      </c>
      <c r="D698" s="885" t="str">
        <f t="shared" si="50"/>
        <v>gp</v>
      </c>
      <c r="E698" s="885" t="str">
        <f t="shared" si="51"/>
        <v>10</v>
      </c>
      <c r="F698" s="885">
        <f t="shared" si="52"/>
        <v>1</v>
      </c>
      <c r="G698" s="885">
        <f t="shared" si="53"/>
        <v>10</v>
      </c>
      <c r="H698" s="897" t="s">
        <v>19464</v>
      </c>
      <c r="J698" t="str">
        <f>INDEX(L:L,MATCH(Таблиця91[[#This Row],[Item]],M:M,0),1)</f>
        <v>ANIMAL PRODUCTS</v>
      </c>
      <c r="L698" t="s">
        <v>19504</v>
      </c>
      <c r="M698" s="1" t="s">
        <v>19544</v>
      </c>
      <c r="N698" s="1"/>
      <c r="O698" s="1">
        <v>0.2</v>
      </c>
      <c r="P698" s="1" t="s">
        <v>19545</v>
      </c>
      <c r="Q698" s="26"/>
      <c r="R698" s="276">
        <f t="shared" si="54"/>
        <v>0</v>
      </c>
    </row>
    <row r="699" spans="1:18">
      <c r="A699" s="889" t="s">
        <v>19815</v>
      </c>
      <c r="B699" s="890" t="s">
        <v>18321</v>
      </c>
      <c r="C699" s="891" t="s">
        <v>19539</v>
      </c>
      <c r="D699" s="885" t="str">
        <f t="shared" si="50"/>
        <v>sp</v>
      </c>
      <c r="E699" s="885" t="str">
        <f t="shared" si="51"/>
        <v>1</v>
      </c>
      <c r="F699" s="885">
        <f t="shared" si="52"/>
        <v>0.1</v>
      </c>
      <c r="G699" s="885">
        <f t="shared" si="53"/>
        <v>0.1</v>
      </c>
      <c r="H699" s="897" t="s">
        <v>19464</v>
      </c>
      <c r="J699" t="str">
        <f>INDEX(L:L,MATCH(Таблиця91[[#This Row],[Item]],M:M,0),1)</f>
        <v>ANIMAL PRODUCTS</v>
      </c>
      <c r="L699" t="s">
        <v>19504</v>
      </c>
      <c r="M699" s="1" t="s">
        <v>19546</v>
      </c>
      <c r="N699" s="1"/>
      <c r="O699" s="1">
        <v>0.1</v>
      </c>
      <c r="P699" s="1" t="s">
        <v>19347</v>
      </c>
      <c r="Q699" s="26"/>
      <c r="R699" s="276">
        <f t="shared" si="54"/>
        <v>0</v>
      </c>
    </row>
    <row r="700" spans="1:18">
      <c r="A700" s="889" t="s">
        <v>19816</v>
      </c>
      <c r="B700" s="890" t="s">
        <v>18283</v>
      </c>
      <c r="C700" s="891">
        <v>10</v>
      </c>
      <c r="D700" s="885" t="str">
        <f t="shared" si="50"/>
        <v>sp</v>
      </c>
      <c r="E700" s="885" t="str">
        <f t="shared" si="51"/>
        <v>5</v>
      </c>
      <c r="F700" s="885">
        <f t="shared" si="52"/>
        <v>0.1</v>
      </c>
      <c r="G700" s="885">
        <f t="shared" si="53"/>
        <v>0.5</v>
      </c>
      <c r="H700" s="897" t="s">
        <v>19464</v>
      </c>
      <c r="J700" t="str">
        <f>INDEX(L:L,MATCH(Таблиця91[[#This Row],[Item]],M:M,0),1)</f>
        <v>ANIMAL PRODUCTS</v>
      </c>
      <c r="L700" t="s">
        <v>19504</v>
      </c>
      <c r="M700" s="1" t="s">
        <v>19547</v>
      </c>
      <c r="N700" s="1"/>
      <c r="O700" s="1">
        <v>0.04</v>
      </c>
      <c r="P700" s="1" t="s">
        <v>19427</v>
      </c>
      <c r="Q700" s="26"/>
      <c r="R700" s="276">
        <f t="shared" si="54"/>
        <v>0</v>
      </c>
    </row>
    <row r="701" spans="1:18">
      <c r="A701" s="889" t="s">
        <v>19817</v>
      </c>
      <c r="B701" s="890" t="s">
        <v>18321</v>
      </c>
      <c r="C701" s="891">
        <v>10</v>
      </c>
      <c r="D701" s="885" t="str">
        <f t="shared" si="50"/>
        <v>sp</v>
      </c>
      <c r="E701" s="885" t="str">
        <f t="shared" si="51"/>
        <v>1</v>
      </c>
      <c r="F701" s="885">
        <f t="shared" si="52"/>
        <v>0.1</v>
      </c>
      <c r="G701" s="885">
        <f t="shared" si="53"/>
        <v>0.1</v>
      </c>
      <c r="H701" s="897" t="s">
        <v>19464</v>
      </c>
      <c r="J701" t="str">
        <f>INDEX(L:L,MATCH(Таблиця91[[#This Row],[Item]],M:M,0),1)</f>
        <v>ANIMAL PRODUCTS</v>
      </c>
      <c r="L701" t="s">
        <v>19504</v>
      </c>
      <c r="M701" s="1" t="s">
        <v>19548</v>
      </c>
      <c r="N701" s="1"/>
      <c r="O701" s="1">
        <v>0.06</v>
      </c>
      <c r="P701" s="1" t="s">
        <v>19549</v>
      </c>
      <c r="Q701" s="26"/>
      <c r="R701" s="276">
        <f t="shared" si="54"/>
        <v>0</v>
      </c>
    </row>
    <row r="702" spans="1:18">
      <c r="A702" s="889" t="s">
        <v>19482</v>
      </c>
      <c r="B702" s="890" t="s">
        <v>21885</v>
      </c>
      <c r="C702" s="891" t="s">
        <v>19818</v>
      </c>
      <c r="D702" s="885" t="str">
        <f t="shared" ref="D702:D764" si="55">IF((IFERROR(FIND("gp",B702,1),0)&gt;0),"gp",IF(IFERROR(FIND("sp",B702,1),0)&gt;1,"sp","cp"))</f>
        <v>cp</v>
      </c>
      <c r="E702" s="885" t="str">
        <f t="shared" si="51"/>
        <v>6</v>
      </c>
      <c r="F702" s="885">
        <f t="shared" si="52"/>
        <v>0.01</v>
      </c>
      <c r="G702" s="885">
        <f t="shared" si="53"/>
        <v>0.06</v>
      </c>
      <c r="H702" s="897" t="s">
        <v>19464</v>
      </c>
      <c r="J702" t="str">
        <f>INDEX(L:L,MATCH(Таблиця91[[#This Row],[Item]],M:M,0),1)</f>
        <v>ANIMAL PRODUCTS</v>
      </c>
      <c r="L702" t="s">
        <v>19504</v>
      </c>
      <c r="M702" s="1" t="s">
        <v>19550</v>
      </c>
      <c r="N702" s="1"/>
      <c r="O702" s="1">
        <v>0.05</v>
      </c>
      <c r="P702" s="1" t="s">
        <v>19461</v>
      </c>
      <c r="Q702" s="26"/>
      <c r="R702" s="276">
        <f t="shared" si="54"/>
        <v>0</v>
      </c>
    </row>
    <row r="703" spans="1:18">
      <c r="A703" s="889" t="s">
        <v>19819</v>
      </c>
      <c r="B703" s="890" t="s">
        <v>18321</v>
      </c>
      <c r="C703" s="891">
        <v>5</v>
      </c>
      <c r="D703" s="885" t="str">
        <f t="shared" si="55"/>
        <v>sp</v>
      </c>
      <c r="E703" s="885" t="str">
        <f t="shared" ref="E703:E765" si="56">SUBSTITUTE(B703," "&amp;D703,"",1)</f>
        <v>1</v>
      </c>
      <c r="F703" s="885">
        <f t="shared" ref="F703:F765" si="57">IF(D703="gp",1,IF(D703="sp",0.1,0.01))</f>
        <v>0.1</v>
      </c>
      <c r="G703" s="885">
        <f t="shared" ref="G703:G765" si="58">F703*E703</f>
        <v>0.1</v>
      </c>
      <c r="H703" s="897" t="s">
        <v>19464</v>
      </c>
      <c r="J703" t="str">
        <f>INDEX(L:L,MATCH(Таблиця91[[#This Row],[Item]],M:M,0),1)</f>
        <v>ANIMAL PRODUCTS</v>
      </c>
      <c r="L703" t="s">
        <v>19504</v>
      </c>
      <c r="M703" s="1" t="s">
        <v>19551</v>
      </c>
      <c r="N703" s="1"/>
      <c r="O703" s="1">
        <v>0.03</v>
      </c>
      <c r="P703" s="1">
        <v>12</v>
      </c>
      <c r="Q703" s="26"/>
      <c r="R703" s="276">
        <f t="shared" si="54"/>
        <v>0</v>
      </c>
    </row>
    <row r="704" spans="1:18">
      <c r="A704" s="889" t="s">
        <v>19820</v>
      </c>
      <c r="B704" s="890" t="s">
        <v>18321</v>
      </c>
      <c r="C704" s="891">
        <v>5</v>
      </c>
      <c r="D704" s="885" t="str">
        <f t="shared" si="55"/>
        <v>sp</v>
      </c>
      <c r="E704" s="885" t="str">
        <f t="shared" si="56"/>
        <v>1</v>
      </c>
      <c r="F704" s="885">
        <f t="shared" si="57"/>
        <v>0.1</v>
      </c>
      <c r="G704" s="885">
        <f t="shared" si="58"/>
        <v>0.1</v>
      </c>
      <c r="H704" s="897" t="s">
        <v>19464</v>
      </c>
      <c r="J704" t="str">
        <f>INDEX(L:L,MATCH(Таблиця91[[#This Row],[Item]],M:M,0),1)</f>
        <v>ANIMAL PRODUCTS</v>
      </c>
      <c r="L704" t="s">
        <v>19504</v>
      </c>
      <c r="M704" s="1" t="s">
        <v>19552</v>
      </c>
      <c r="N704" s="1"/>
      <c r="O704" s="1">
        <v>0.04</v>
      </c>
      <c r="P704" s="1">
        <v>12</v>
      </c>
      <c r="Q704" s="26"/>
      <c r="R704" s="276">
        <f t="shared" si="54"/>
        <v>0</v>
      </c>
    </row>
    <row r="705" spans="1:18">
      <c r="A705" s="889" t="s">
        <v>19821</v>
      </c>
      <c r="B705" s="890" t="s">
        <v>21946</v>
      </c>
      <c r="C705" s="891" t="s">
        <v>19822</v>
      </c>
      <c r="D705" s="885" t="str">
        <f t="shared" si="55"/>
        <v>gp</v>
      </c>
      <c r="E705" s="885" t="str">
        <f t="shared" si="56"/>
        <v>3</v>
      </c>
      <c r="F705" s="885">
        <f t="shared" si="57"/>
        <v>1</v>
      </c>
      <c r="G705" s="885">
        <f t="shared" si="58"/>
        <v>3</v>
      </c>
      <c r="H705" s="897" t="s">
        <v>19464</v>
      </c>
      <c r="J705" t="str">
        <f>INDEX(L:L,MATCH(Таблиця91[[#This Row],[Item]],M:M,0),1)</f>
        <v>ANIMAL PRODUCTS</v>
      </c>
      <c r="L705" t="s">
        <v>19504</v>
      </c>
      <c r="M705" s="1" t="s">
        <v>19553</v>
      </c>
      <c r="N705" s="1"/>
      <c r="O705" s="1">
        <v>0.1</v>
      </c>
      <c r="P705" s="1">
        <v>24</v>
      </c>
      <c r="Q705" s="26"/>
      <c r="R705" s="276">
        <f t="shared" si="54"/>
        <v>0</v>
      </c>
    </row>
    <row r="706" spans="1:18">
      <c r="A706" s="889" t="s">
        <v>19823</v>
      </c>
      <c r="B706" s="890" t="s">
        <v>21836</v>
      </c>
      <c r="C706" s="891" t="s">
        <v>19822</v>
      </c>
      <c r="D706" s="885" t="str">
        <f t="shared" si="55"/>
        <v>sp</v>
      </c>
      <c r="E706" s="885" t="str">
        <f t="shared" si="56"/>
        <v>10</v>
      </c>
      <c r="F706" s="885">
        <f t="shared" si="57"/>
        <v>0.1</v>
      </c>
      <c r="G706" s="885">
        <f t="shared" si="58"/>
        <v>1</v>
      </c>
      <c r="H706" s="897" t="s">
        <v>19464</v>
      </c>
      <c r="J706" t="str">
        <f>INDEX(L:L,MATCH(Таблиця91[[#This Row],[Item]],M:M,0),1)</f>
        <v>ANIMAL PRODUCTS</v>
      </c>
      <c r="L706" t="s">
        <v>19504</v>
      </c>
      <c r="M706" s="1" t="s">
        <v>19554</v>
      </c>
      <c r="N706" s="1"/>
      <c r="O706" s="1">
        <v>2</v>
      </c>
      <c r="P706" s="1">
        <v>25</v>
      </c>
      <c r="Q706" s="26"/>
      <c r="R706" s="276">
        <f t="shared" si="54"/>
        <v>0</v>
      </c>
    </row>
    <row r="707" spans="1:18">
      <c r="A707" s="889" t="s">
        <v>19824</v>
      </c>
      <c r="B707" s="890" t="s">
        <v>14081</v>
      </c>
      <c r="C707" s="891" t="s">
        <v>19406</v>
      </c>
      <c r="D707" s="885" t="str">
        <f t="shared" si="55"/>
        <v>gp</v>
      </c>
      <c r="E707" s="885" t="str">
        <f t="shared" si="56"/>
        <v>5</v>
      </c>
      <c r="F707" s="885">
        <f t="shared" si="57"/>
        <v>1</v>
      </c>
      <c r="G707" s="885">
        <f t="shared" si="58"/>
        <v>5</v>
      </c>
      <c r="H707" s="897" t="s">
        <v>19464</v>
      </c>
      <c r="J707" t="str">
        <f>INDEX(L:L,MATCH(Таблиця91[[#This Row],[Item]],M:M,0),1)</f>
        <v>ANIMAL PRODUCTS</v>
      </c>
      <c r="L707" t="s">
        <v>19504</v>
      </c>
      <c r="M707" s="1" t="s">
        <v>19555</v>
      </c>
      <c r="N707" s="1"/>
      <c r="O707" s="1">
        <v>6</v>
      </c>
      <c r="P707" s="1" t="s">
        <v>19461</v>
      </c>
      <c r="Q707" s="26"/>
      <c r="R707" s="276">
        <f t="shared" si="54"/>
        <v>0</v>
      </c>
    </row>
    <row r="708" spans="1:18">
      <c r="A708" s="889" t="s">
        <v>19825</v>
      </c>
      <c r="B708" s="890" t="s">
        <v>21946</v>
      </c>
      <c r="C708" s="891" t="s">
        <v>19406</v>
      </c>
      <c r="D708" s="885" t="str">
        <f t="shared" si="55"/>
        <v>gp</v>
      </c>
      <c r="E708" s="885" t="str">
        <f t="shared" si="56"/>
        <v>3</v>
      </c>
      <c r="F708" s="885">
        <f t="shared" si="57"/>
        <v>1</v>
      </c>
      <c r="G708" s="885">
        <f t="shared" si="58"/>
        <v>3</v>
      </c>
      <c r="H708" s="897" t="s">
        <v>19464</v>
      </c>
      <c r="J708" t="str">
        <f>INDEX(L:L,MATCH(Таблиця91[[#This Row],[Item]],M:M,0),1)</f>
        <v>ANIMAL PRODUCTS</v>
      </c>
      <c r="L708" t="s">
        <v>19504</v>
      </c>
      <c r="M708" s="1" t="s">
        <v>19556</v>
      </c>
      <c r="N708" s="1"/>
      <c r="O708" s="1">
        <v>0.02</v>
      </c>
      <c r="P708" s="1" t="s">
        <v>19358</v>
      </c>
      <c r="Q708" s="26"/>
      <c r="R708" s="276">
        <f t="shared" ref="R708:R771" si="59">Q708*O708</f>
        <v>0</v>
      </c>
    </row>
    <row r="709" spans="1:18">
      <c r="A709" s="889" t="s">
        <v>19826</v>
      </c>
      <c r="B709" s="890" t="s">
        <v>18321</v>
      </c>
      <c r="C709" s="891" t="s">
        <v>19406</v>
      </c>
      <c r="D709" s="885" t="str">
        <f t="shared" si="55"/>
        <v>sp</v>
      </c>
      <c r="E709" s="885" t="str">
        <f t="shared" si="56"/>
        <v>1</v>
      </c>
      <c r="F709" s="885">
        <f t="shared" si="57"/>
        <v>0.1</v>
      </c>
      <c r="G709" s="885">
        <f t="shared" si="58"/>
        <v>0.1</v>
      </c>
      <c r="H709" s="897" t="s">
        <v>19464</v>
      </c>
      <c r="J709" t="str">
        <f>INDEX(L:L,MATCH(Таблиця91[[#This Row],[Item]],M:M,0),1)</f>
        <v>ANIMAL PRODUCTS</v>
      </c>
      <c r="L709" t="s">
        <v>19504</v>
      </c>
      <c r="M709" s="1" t="s">
        <v>19557</v>
      </c>
      <c r="N709" s="1"/>
      <c r="O709" s="1">
        <v>0.03</v>
      </c>
      <c r="P709" s="1" t="s">
        <v>19558</v>
      </c>
      <c r="Q709" s="26"/>
      <c r="R709" s="276">
        <f t="shared" si="59"/>
        <v>0</v>
      </c>
    </row>
    <row r="710" spans="1:18">
      <c r="A710" s="889" t="s">
        <v>19827</v>
      </c>
      <c r="B710" s="890" t="s">
        <v>21836</v>
      </c>
      <c r="C710" s="891" t="s">
        <v>19406</v>
      </c>
      <c r="D710" s="885" t="str">
        <f t="shared" si="55"/>
        <v>sp</v>
      </c>
      <c r="E710" s="885" t="str">
        <f t="shared" si="56"/>
        <v>10</v>
      </c>
      <c r="F710" s="885">
        <f t="shared" si="57"/>
        <v>0.1</v>
      </c>
      <c r="G710" s="885">
        <f t="shared" si="58"/>
        <v>1</v>
      </c>
      <c r="H710" s="897" t="s">
        <v>19464</v>
      </c>
      <c r="J710" t="str">
        <f>INDEX(L:L,MATCH(Таблиця91[[#This Row],[Item]],M:M,0),1)</f>
        <v>ANIMAL PRODUCTS</v>
      </c>
      <c r="L710" t="s">
        <v>19504</v>
      </c>
      <c r="M710" s="1" t="s">
        <v>19559</v>
      </c>
      <c r="N710" s="1"/>
      <c r="O710" s="1">
        <v>1</v>
      </c>
      <c r="P710" s="1" t="s">
        <v>19347</v>
      </c>
      <c r="Q710" s="26"/>
      <c r="R710" s="276">
        <f t="shared" si="59"/>
        <v>0</v>
      </c>
    </row>
    <row r="711" spans="1:18">
      <c r="A711" s="889" t="s">
        <v>19828</v>
      </c>
      <c r="B711" s="890" t="s">
        <v>21836</v>
      </c>
      <c r="C711" s="891" t="s">
        <v>19818</v>
      </c>
      <c r="D711" s="885" t="str">
        <f t="shared" si="55"/>
        <v>sp</v>
      </c>
      <c r="E711" s="885" t="str">
        <f t="shared" si="56"/>
        <v>10</v>
      </c>
      <c r="F711" s="885">
        <f t="shared" si="57"/>
        <v>0.1</v>
      </c>
      <c r="G711" s="885">
        <f t="shared" si="58"/>
        <v>1</v>
      </c>
      <c r="H711" s="897" t="s">
        <v>19464</v>
      </c>
      <c r="J711" t="str">
        <f>INDEX(L:L,MATCH(Таблиця91[[#This Row],[Item]],M:M,0),1)</f>
        <v>ANIMAL PRODUCTS</v>
      </c>
      <c r="L711" t="s">
        <v>19504</v>
      </c>
      <c r="M711" s="1" t="s">
        <v>19560</v>
      </c>
      <c r="N711" s="1"/>
      <c r="O711" s="1">
        <v>0.04</v>
      </c>
      <c r="P711" s="1" t="s">
        <v>19427</v>
      </c>
      <c r="Q711" s="26"/>
      <c r="R711" s="276">
        <f t="shared" si="59"/>
        <v>0</v>
      </c>
    </row>
    <row r="712" spans="1:18">
      <c r="A712" s="889" t="s">
        <v>19829</v>
      </c>
      <c r="B712" s="890" t="s">
        <v>21885</v>
      </c>
      <c r="C712" s="891">
        <v>42</v>
      </c>
      <c r="D712" s="885" t="str">
        <f t="shared" si="55"/>
        <v>cp</v>
      </c>
      <c r="E712" s="885" t="str">
        <f t="shared" si="56"/>
        <v>6</v>
      </c>
      <c r="F712" s="885">
        <f t="shared" si="57"/>
        <v>0.01</v>
      </c>
      <c r="G712" s="885">
        <f t="shared" si="58"/>
        <v>0.06</v>
      </c>
      <c r="H712" s="897" t="s">
        <v>19464</v>
      </c>
      <c r="J712" t="str">
        <f>INDEX(L:L,MATCH(Таблиця91[[#This Row],[Item]],M:M,0),1)</f>
        <v>ANIMAL PRODUCTS</v>
      </c>
      <c r="L712" t="s">
        <v>19561</v>
      </c>
      <c r="M712" s="1" t="s">
        <v>19561</v>
      </c>
      <c r="N712" s="1"/>
      <c r="O712" s="1"/>
      <c r="P712" s="1"/>
      <c r="Q712" s="26"/>
      <c r="R712" s="276">
        <f t="shared" si="59"/>
        <v>0</v>
      </c>
    </row>
    <row r="713" spans="1:18">
      <c r="A713" s="889" t="s">
        <v>19830</v>
      </c>
      <c r="B713" s="890" t="s">
        <v>18321</v>
      </c>
      <c r="C713" s="891">
        <v>10</v>
      </c>
      <c r="D713" s="885" t="str">
        <f t="shared" si="55"/>
        <v>sp</v>
      </c>
      <c r="E713" s="885" t="str">
        <f t="shared" si="56"/>
        <v>1</v>
      </c>
      <c r="F713" s="885">
        <f t="shared" si="57"/>
        <v>0.1</v>
      </c>
      <c r="G713" s="885">
        <f t="shared" si="58"/>
        <v>0.1</v>
      </c>
      <c r="H713" s="897" t="s">
        <v>19464</v>
      </c>
      <c r="J713" t="str">
        <f>INDEX(L:L,MATCH(Таблиця91[[#This Row],[Item]],M:M,0),1)</f>
        <v>ANIMAL PRODUCTS</v>
      </c>
      <c r="L713" t="s">
        <v>19561</v>
      </c>
      <c r="M713" s="1" t="s">
        <v>19562</v>
      </c>
      <c r="N713" s="1"/>
      <c r="O713" s="1">
        <v>10</v>
      </c>
      <c r="P713" s="1" t="s">
        <v>19563</v>
      </c>
      <c r="Q713" s="26"/>
      <c r="R713" s="276">
        <f t="shared" si="59"/>
        <v>0</v>
      </c>
    </row>
    <row r="714" spans="1:18">
      <c r="A714" s="889" t="s">
        <v>19831</v>
      </c>
      <c r="B714" s="890" t="s">
        <v>21885</v>
      </c>
      <c r="C714" s="891">
        <v>52</v>
      </c>
      <c r="D714" s="885" t="str">
        <f t="shared" si="55"/>
        <v>cp</v>
      </c>
      <c r="E714" s="885" t="str">
        <f t="shared" si="56"/>
        <v>6</v>
      </c>
      <c r="F714" s="885">
        <f t="shared" si="57"/>
        <v>0.01</v>
      </c>
      <c r="G714" s="885">
        <f t="shared" si="58"/>
        <v>0.06</v>
      </c>
      <c r="H714" s="897" t="s">
        <v>19464</v>
      </c>
      <c r="J714" t="str">
        <f>INDEX(L:L,MATCH(Таблиця91[[#This Row],[Item]],M:M,0),1)</f>
        <v>ANIMAL PRODUCTS</v>
      </c>
      <c r="L714" t="s">
        <v>19561</v>
      </c>
      <c r="M714" s="1" t="s">
        <v>16057</v>
      </c>
      <c r="N714" s="1"/>
      <c r="O714" s="1">
        <v>0.1</v>
      </c>
      <c r="P714" s="1" t="s">
        <v>19347</v>
      </c>
      <c r="Q714" s="26"/>
      <c r="R714" s="276">
        <f t="shared" si="59"/>
        <v>0</v>
      </c>
    </row>
    <row r="715" spans="1:18">
      <c r="A715" s="889" t="s">
        <v>19832</v>
      </c>
      <c r="B715" s="890" t="s">
        <v>22018</v>
      </c>
      <c r="C715" s="891">
        <v>16</v>
      </c>
      <c r="D715" s="885" t="str">
        <f t="shared" si="55"/>
        <v>cp</v>
      </c>
      <c r="E715" s="885" t="str">
        <f t="shared" si="56"/>
        <v>3</v>
      </c>
      <c r="F715" s="885">
        <f t="shared" si="57"/>
        <v>0.01</v>
      </c>
      <c r="G715" s="885">
        <f t="shared" si="58"/>
        <v>0.03</v>
      </c>
      <c r="H715" s="897" t="s">
        <v>19464</v>
      </c>
      <c r="J715" t="str">
        <f>INDEX(L:L,MATCH(Таблиця91[[#This Row],[Item]],M:M,0),1)</f>
        <v>ANIMAL PRODUCTS</v>
      </c>
      <c r="L715" t="s">
        <v>19561</v>
      </c>
      <c r="M715" s="1" t="s">
        <v>19564</v>
      </c>
      <c r="N715" s="1"/>
      <c r="O715" s="1">
        <v>7</v>
      </c>
      <c r="P715" s="1" t="s">
        <v>19545</v>
      </c>
      <c r="Q715" s="26"/>
      <c r="R715" s="276">
        <f t="shared" si="59"/>
        <v>0</v>
      </c>
    </row>
    <row r="716" spans="1:18">
      <c r="A716" s="889" t="s">
        <v>19833</v>
      </c>
      <c r="B716" s="890" t="s">
        <v>22022</v>
      </c>
      <c r="C716" s="891" t="s">
        <v>19818</v>
      </c>
      <c r="D716" s="885" t="str">
        <f t="shared" si="55"/>
        <v>cp</v>
      </c>
      <c r="E716" s="885" t="str">
        <f t="shared" si="56"/>
        <v>8</v>
      </c>
      <c r="F716" s="885">
        <f t="shared" si="57"/>
        <v>0.01</v>
      </c>
      <c r="G716" s="885">
        <f t="shared" si="58"/>
        <v>0.08</v>
      </c>
      <c r="H716" s="897" t="s">
        <v>19464</v>
      </c>
      <c r="J716" t="str">
        <f>INDEX(L:L,MATCH(Таблиця91[[#This Row],[Item]],M:M,0),1)</f>
        <v>ANIMAL PRODUCTS</v>
      </c>
      <c r="L716" t="s">
        <v>19561</v>
      </c>
      <c r="M716" s="1" t="s">
        <v>19565</v>
      </c>
      <c r="N716" s="1"/>
      <c r="O716" s="1">
        <v>1</v>
      </c>
      <c r="P716" s="1" t="s">
        <v>19350</v>
      </c>
      <c r="Q716" s="26"/>
      <c r="R716" s="276">
        <f t="shared" si="59"/>
        <v>0</v>
      </c>
    </row>
    <row r="717" spans="1:18">
      <c r="A717" s="889" t="s">
        <v>19834</v>
      </c>
      <c r="B717" s="890" t="s">
        <v>18321</v>
      </c>
      <c r="C717" s="891" t="s">
        <v>19432</v>
      </c>
      <c r="D717" s="885" t="str">
        <f t="shared" si="55"/>
        <v>sp</v>
      </c>
      <c r="E717" s="885" t="str">
        <f t="shared" si="56"/>
        <v>1</v>
      </c>
      <c r="F717" s="885">
        <f t="shared" si="57"/>
        <v>0.1</v>
      </c>
      <c r="G717" s="885">
        <f t="shared" si="58"/>
        <v>0.1</v>
      </c>
      <c r="H717" s="897" t="s">
        <v>19464</v>
      </c>
      <c r="J717" t="str">
        <f>INDEX(L:L,MATCH(Таблиця91[[#This Row],[Item]],M:M,0),1)</f>
        <v>ANIMAL PRODUCTS</v>
      </c>
      <c r="L717" t="s">
        <v>19561</v>
      </c>
      <c r="M717" s="1" t="s">
        <v>19566</v>
      </c>
      <c r="N717" s="1"/>
      <c r="O717" s="1">
        <v>3</v>
      </c>
      <c r="P717" s="1" t="s">
        <v>19350</v>
      </c>
      <c r="Q717" s="26"/>
      <c r="R717" s="276">
        <f t="shared" si="59"/>
        <v>0</v>
      </c>
    </row>
    <row r="718" spans="1:18">
      <c r="A718" s="889" t="s">
        <v>19579</v>
      </c>
      <c r="B718" s="890" t="s">
        <v>18319</v>
      </c>
      <c r="C718" s="891" t="s">
        <v>19361</v>
      </c>
      <c r="D718" s="885" t="str">
        <f t="shared" si="55"/>
        <v>sp</v>
      </c>
      <c r="E718" s="885" t="str">
        <f t="shared" si="56"/>
        <v>4</v>
      </c>
      <c r="F718" s="885">
        <f t="shared" si="57"/>
        <v>0.1</v>
      </c>
      <c r="G718" s="885">
        <f t="shared" si="58"/>
        <v>0.4</v>
      </c>
      <c r="H718" s="897" t="s">
        <v>19464</v>
      </c>
      <c r="J718" t="str">
        <f>INDEX(L:L,MATCH(Таблиця91[[#This Row],[Item]],M:M,0),1)</f>
        <v>AROMATICS AND SPICES</v>
      </c>
      <c r="L718" t="s">
        <v>19561</v>
      </c>
      <c r="M718" s="1" t="s">
        <v>19567</v>
      </c>
      <c r="N718" s="1"/>
      <c r="O718" s="1">
        <v>1</v>
      </c>
      <c r="P718" s="1" t="s">
        <v>19358</v>
      </c>
      <c r="Q718" s="26"/>
      <c r="R718" s="276">
        <f t="shared" si="59"/>
        <v>0</v>
      </c>
    </row>
    <row r="719" spans="1:18">
      <c r="A719" s="889" t="s">
        <v>19835</v>
      </c>
      <c r="B719" s="890" t="s">
        <v>18283</v>
      </c>
      <c r="C719" s="891" t="s">
        <v>19347</v>
      </c>
      <c r="D719" s="885" t="str">
        <f t="shared" si="55"/>
        <v>sp</v>
      </c>
      <c r="E719" s="885" t="str">
        <f t="shared" si="56"/>
        <v>5</v>
      </c>
      <c r="F719" s="885">
        <f t="shared" si="57"/>
        <v>0.1</v>
      </c>
      <c r="G719" s="885">
        <f t="shared" si="58"/>
        <v>0.5</v>
      </c>
      <c r="H719" s="897" t="s">
        <v>19464</v>
      </c>
      <c r="J719" t="str">
        <f>INDEX(L:L,MATCH(Таблиця91[[#This Row],[Item]],M:M,0),1)</f>
        <v>ANIMAL PRODUCTS</v>
      </c>
      <c r="L719" t="s">
        <v>19561</v>
      </c>
      <c r="M719" s="1" t="s">
        <v>19568</v>
      </c>
      <c r="N719" s="1"/>
      <c r="O719" s="1">
        <v>0.8</v>
      </c>
      <c r="P719" s="1" t="s">
        <v>19350</v>
      </c>
      <c r="Q719" s="26"/>
      <c r="R719" s="276">
        <f t="shared" si="59"/>
        <v>0</v>
      </c>
    </row>
    <row r="720" spans="1:18">
      <c r="A720" s="889" t="s">
        <v>19836</v>
      </c>
      <c r="B720" s="890" t="s">
        <v>22007</v>
      </c>
      <c r="C720" s="891" t="s">
        <v>19818</v>
      </c>
      <c r="D720" s="885" t="str">
        <f t="shared" si="55"/>
        <v>cp</v>
      </c>
      <c r="E720" s="885" t="str">
        <f t="shared" si="56"/>
        <v>4</v>
      </c>
      <c r="F720" s="885">
        <f t="shared" si="57"/>
        <v>0.01</v>
      </c>
      <c r="G720" s="885">
        <f t="shared" si="58"/>
        <v>0.04</v>
      </c>
      <c r="H720" s="897" t="s">
        <v>19464</v>
      </c>
      <c r="J720" t="str">
        <f>INDEX(L:L,MATCH(Таблиця91[[#This Row],[Item]],M:M,0),1)</f>
        <v>ANIMAL PRODUCTS</v>
      </c>
      <c r="L720" t="s">
        <v>19561</v>
      </c>
      <c r="M720" s="1" t="s">
        <v>19569</v>
      </c>
      <c r="N720" s="1"/>
      <c r="O720" s="1">
        <v>1</v>
      </c>
      <c r="P720" s="1" t="s">
        <v>19350</v>
      </c>
      <c r="Q720" s="26"/>
      <c r="R720" s="276">
        <f t="shared" si="59"/>
        <v>0</v>
      </c>
    </row>
    <row r="721" spans="1:18">
      <c r="A721" s="889" t="s">
        <v>19837</v>
      </c>
      <c r="B721" s="890" t="s">
        <v>21946</v>
      </c>
      <c r="C721" s="891" t="s">
        <v>19347</v>
      </c>
      <c r="D721" s="885" t="str">
        <f t="shared" si="55"/>
        <v>gp</v>
      </c>
      <c r="E721" s="885" t="str">
        <f t="shared" si="56"/>
        <v>3</v>
      </c>
      <c r="F721" s="885">
        <f t="shared" si="57"/>
        <v>1</v>
      </c>
      <c r="G721" s="885">
        <f t="shared" si="58"/>
        <v>3</v>
      </c>
      <c r="H721" s="897" t="s">
        <v>19464</v>
      </c>
      <c r="J721" t="str">
        <f>INDEX(L:L,MATCH(Таблиця91[[#This Row],[Item]],M:M,0),1)</f>
        <v>ANIMAL PRODUCTS</v>
      </c>
      <c r="L721" t="s">
        <v>19561</v>
      </c>
      <c r="M721" s="1" t="s">
        <v>3111</v>
      </c>
      <c r="N721" s="1"/>
      <c r="O721" s="1">
        <v>0.7</v>
      </c>
      <c r="P721" s="1" t="s">
        <v>19432</v>
      </c>
      <c r="Q721" s="26"/>
      <c r="R721" s="276">
        <f t="shared" si="59"/>
        <v>0</v>
      </c>
    </row>
    <row r="722" spans="1:18">
      <c r="A722" s="889" t="s">
        <v>19838</v>
      </c>
      <c r="B722" s="890" t="s">
        <v>14081</v>
      </c>
      <c r="C722" s="891" t="s">
        <v>19358</v>
      </c>
      <c r="D722" s="885" t="str">
        <f t="shared" si="55"/>
        <v>gp</v>
      </c>
      <c r="E722" s="885" t="str">
        <f t="shared" si="56"/>
        <v>5</v>
      </c>
      <c r="F722" s="885">
        <f t="shared" si="57"/>
        <v>1</v>
      </c>
      <c r="G722" s="885">
        <f t="shared" si="58"/>
        <v>5</v>
      </c>
      <c r="H722" s="897" t="s">
        <v>19464</v>
      </c>
      <c r="J722" t="str">
        <f>INDEX(L:L,MATCH(Таблиця91[[#This Row],[Item]],M:M,0),1)</f>
        <v>ANIMAL PRODUCTS</v>
      </c>
      <c r="L722" t="s">
        <v>19561</v>
      </c>
      <c r="M722" s="1" t="s">
        <v>3112</v>
      </c>
      <c r="N722" s="1"/>
      <c r="O722" s="1">
        <v>10</v>
      </c>
      <c r="P722" s="1" t="s">
        <v>19361</v>
      </c>
      <c r="Q722" s="26"/>
      <c r="R722" s="276">
        <f t="shared" si="59"/>
        <v>0</v>
      </c>
    </row>
    <row r="723" spans="1:18">
      <c r="A723" s="889" t="s">
        <v>19839</v>
      </c>
      <c r="B723" s="890" t="s">
        <v>18451</v>
      </c>
      <c r="C723" s="891" t="s">
        <v>19406</v>
      </c>
      <c r="D723" s="885" t="str">
        <f t="shared" si="55"/>
        <v>sp</v>
      </c>
      <c r="E723" s="885" t="str">
        <f t="shared" si="56"/>
        <v>2</v>
      </c>
      <c r="F723" s="885">
        <f t="shared" si="57"/>
        <v>0.1</v>
      </c>
      <c r="G723" s="885">
        <f t="shared" si="58"/>
        <v>0.2</v>
      </c>
      <c r="H723" s="897" t="s">
        <v>19464</v>
      </c>
      <c r="J723" t="str">
        <f>INDEX(L:L,MATCH(Таблиця91[[#This Row],[Item]],M:M,0),1)</f>
        <v>ANIMAL PRODUCTS</v>
      </c>
      <c r="L723" t="s">
        <v>19561</v>
      </c>
      <c r="M723" s="1" t="s">
        <v>19570</v>
      </c>
      <c r="N723" s="1"/>
      <c r="O723" s="1">
        <v>0.1</v>
      </c>
      <c r="P723" s="1" t="s">
        <v>19350</v>
      </c>
      <c r="Q723" s="26"/>
      <c r="R723" s="276">
        <f t="shared" si="59"/>
        <v>0</v>
      </c>
    </row>
    <row r="724" spans="1:18">
      <c r="A724" s="889" t="s">
        <v>19840</v>
      </c>
      <c r="B724" s="890" t="s">
        <v>18321</v>
      </c>
      <c r="C724" s="891" t="s">
        <v>19347</v>
      </c>
      <c r="D724" s="885" t="str">
        <f t="shared" si="55"/>
        <v>sp</v>
      </c>
      <c r="E724" s="885" t="str">
        <f t="shared" si="56"/>
        <v>1</v>
      </c>
      <c r="F724" s="885">
        <f t="shared" si="57"/>
        <v>0.1</v>
      </c>
      <c r="G724" s="885">
        <f t="shared" si="58"/>
        <v>0.1</v>
      </c>
      <c r="H724" s="897" t="s">
        <v>19464</v>
      </c>
      <c r="J724" t="str">
        <f>INDEX(L:L,MATCH(Таблиця91[[#This Row],[Item]],M:M,0),1)</f>
        <v>ANIMAL PRODUCTS</v>
      </c>
      <c r="L724" t="s">
        <v>19561</v>
      </c>
      <c r="M724" s="1" t="s">
        <v>19571</v>
      </c>
      <c r="N724" s="1"/>
      <c r="O724" s="1">
        <v>2</v>
      </c>
      <c r="P724" s="1" t="s">
        <v>19347</v>
      </c>
      <c r="Q724" s="26"/>
      <c r="R724" s="276">
        <f t="shared" si="59"/>
        <v>0</v>
      </c>
    </row>
    <row r="725" spans="1:18">
      <c r="A725" s="889" t="s">
        <v>19841</v>
      </c>
      <c r="B725" s="890" t="s">
        <v>18503</v>
      </c>
      <c r="C725" s="891" t="s">
        <v>19432</v>
      </c>
      <c r="D725" s="885" t="str">
        <f t="shared" si="55"/>
        <v>sp</v>
      </c>
      <c r="E725" s="885" t="str">
        <f t="shared" si="56"/>
        <v>3</v>
      </c>
      <c r="F725" s="885">
        <f t="shared" si="57"/>
        <v>0.1</v>
      </c>
      <c r="G725" s="885">
        <f t="shared" si="58"/>
        <v>0.30000000000000004</v>
      </c>
      <c r="H725" s="897" t="s">
        <v>19464</v>
      </c>
      <c r="J725" t="str">
        <f>INDEX(L:L,MATCH(Таблиця91[[#This Row],[Item]],M:M,0),1)</f>
        <v>ANIMAL PRODUCTS</v>
      </c>
      <c r="L725" t="s">
        <v>19561</v>
      </c>
      <c r="M725" s="1" t="s">
        <v>19572</v>
      </c>
      <c r="N725" s="1"/>
      <c r="O725" s="1">
        <v>10</v>
      </c>
      <c r="P725" s="1" t="s">
        <v>19361</v>
      </c>
      <c r="Q725" s="26"/>
      <c r="R725" s="276">
        <f t="shared" si="59"/>
        <v>0</v>
      </c>
    </row>
    <row r="726" spans="1:18">
      <c r="A726" s="889" t="s">
        <v>19842</v>
      </c>
      <c r="B726" s="890" t="s">
        <v>21907</v>
      </c>
      <c r="C726" s="891" t="s">
        <v>19843</v>
      </c>
      <c r="D726" s="885" t="str">
        <f t="shared" si="55"/>
        <v>sp</v>
      </c>
      <c r="E726" s="885" t="str">
        <f t="shared" si="56"/>
        <v>7</v>
      </c>
      <c r="F726" s="885">
        <f t="shared" si="57"/>
        <v>0.1</v>
      </c>
      <c r="G726" s="885">
        <f t="shared" si="58"/>
        <v>0.70000000000000007</v>
      </c>
      <c r="H726" s="897" t="s">
        <v>19464</v>
      </c>
      <c r="J726" t="str">
        <f>INDEX(L:L,MATCH(Таблиця91[[#This Row],[Item]],M:M,0),1)</f>
        <v>ANIMAL PRODUCTS</v>
      </c>
      <c r="L726" t="s">
        <v>19561</v>
      </c>
      <c r="M726" s="1" t="s">
        <v>19573</v>
      </c>
      <c r="N726" s="1"/>
      <c r="O726" s="1">
        <v>3</v>
      </c>
      <c r="P726" s="1" t="s">
        <v>19358</v>
      </c>
      <c r="Q726" s="26"/>
      <c r="R726" s="276">
        <f t="shared" si="59"/>
        <v>0</v>
      </c>
    </row>
    <row r="727" spans="1:18">
      <c r="A727" s="889" t="s">
        <v>19844</v>
      </c>
      <c r="B727" s="890" t="s">
        <v>18451</v>
      </c>
      <c r="C727" s="891" t="s">
        <v>19539</v>
      </c>
      <c r="D727" s="885" t="str">
        <f t="shared" si="55"/>
        <v>sp</v>
      </c>
      <c r="E727" s="885" t="str">
        <f t="shared" si="56"/>
        <v>2</v>
      </c>
      <c r="F727" s="885">
        <f t="shared" si="57"/>
        <v>0.1</v>
      </c>
      <c r="G727" s="885">
        <f t="shared" si="58"/>
        <v>0.2</v>
      </c>
      <c r="H727" s="897" t="s">
        <v>19464</v>
      </c>
      <c r="J727" t="str">
        <f>INDEX(L:L,MATCH(Таблиця91[[#This Row],[Item]],M:M,0),1)</f>
        <v>ANIMAL PRODUCTS</v>
      </c>
      <c r="L727" t="s">
        <v>19561</v>
      </c>
      <c r="M727" s="1" t="s">
        <v>19574</v>
      </c>
      <c r="N727" s="1"/>
      <c r="O727" s="1">
        <v>3</v>
      </c>
      <c r="P727" s="1" t="s">
        <v>19358</v>
      </c>
      <c r="Q727" s="26"/>
      <c r="R727" s="276">
        <f t="shared" si="59"/>
        <v>0</v>
      </c>
    </row>
    <row r="728" spans="1:18">
      <c r="A728" s="889" t="s">
        <v>18560</v>
      </c>
      <c r="B728" s="890" t="s">
        <v>18283</v>
      </c>
      <c r="C728" s="891" t="s">
        <v>19845</v>
      </c>
      <c r="D728" s="885" t="str">
        <f t="shared" si="55"/>
        <v>sp</v>
      </c>
      <c r="E728" s="885" t="str">
        <f t="shared" si="56"/>
        <v>5</v>
      </c>
      <c r="F728" s="885">
        <f t="shared" si="57"/>
        <v>0.1</v>
      </c>
      <c r="G728" s="885">
        <f t="shared" si="58"/>
        <v>0.5</v>
      </c>
      <c r="H728" s="897" t="s">
        <v>19464</v>
      </c>
      <c r="J728" t="str">
        <f>INDEX(L:L,MATCH(Таблиця91[[#This Row],[Item]],M:M,0),1)</f>
        <v>ANIMAL PRODUCTS</v>
      </c>
      <c r="L728" t="s">
        <v>19561</v>
      </c>
      <c r="M728" s="1" t="s">
        <v>19575</v>
      </c>
      <c r="N728" s="1"/>
      <c r="O728" s="1">
        <v>1</v>
      </c>
      <c r="P728" s="1" t="s">
        <v>19576</v>
      </c>
      <c r="Q728" s="26"/>
      <c r="R728" s="276">
        <f t="shared" si="59"/>
        <v>0</v>
      </c>
    </row>
    <row r="729" spans="1:18">
      <c r="A729" s="889" t="s">
        <v>18537</v>
      </c>
      <c r="B729" s="890" t="s">
        <v>18503</v>
      </c>
      <c r="C729" s="891" t="s">
        <v>19782</v>
      </c>
      <c r="D729" s="885" t="str">
        <f t="shared" si="55"/>
        <v>sp</v>
      </c>
      <c r="E729" s="885" t="str">
        <f t="shared" si="56"/>
        <v>3</v>
      </c>
      <c r="F729" s="885">
        <f t="shared" si="57"/>
        <v>0.1</v>
      </c>
      <c r="G729" s="885">
        <f t="shared" si="58"/>
        <v>0.30000000000000004</v>
      </c>
      <c r="H729" s="895" t="s">
        <v>19846</v>
      </c>
      <c r="J729" t="str">
        <f>INDEX(L:L,MATCH(Таблиця91[[#This Row],[Item]],M:M,0),1)</f>
        <v>VEGETABLE PRODUCTS</v>
      </c>
      <c r="L729" t="s">
        <v>19561</v>
      </c>
      <c r="M729" s="1" t="s">
        <v>19577</v>
      </c>
      <c r="N729" s="1"/>
      <c r="O729" s="1">
        <v>1</v>
      </c>
      <c r="P729" s="1" t="s">
        <v>19578</v>
      </c>
      <c r="Q729" s="26"/>
      <c r="R729" s="276">
        <f t="shared" si="59"/>
        <v>0</v>
      </c>
    </row>
    <row r="730" spans="1:18">
      <c r="A730" s="889" t="s">
        <v>19847</v>
      </c>
      <c r="B730" s="890" t="s">
        <v>18319</v>
      </c>
      <c r="C730" s="891" t="s">
        <v>19353</v>
      </c>
      <c r="D730" s="885" t="str">
        <f t="shared" si="55"/>
        <v>sp</v>
      </c>
      <c r="E730" s="885" t="str">
        <f t="shared" si="56"/>
        <v>4</v>
      </c>
      <c r="F730" s="885">
        <f t="shared" si="57"/>
        <v>0.1</v>
      </c>
      <c r="G730" s="885">
        <f t="shared" si="58"/>
        <v>0.4</v>
      </c>
      <c r="H730" s="885" t="s">
        <v>19846</v>
      </c>
      <c r="J730" t="str">
        <f>INDEX(L:L,MATCH(Таблиця91[[#This Row],[Item]],M:M,0),1)</f>
        <v>VEGETABLE PRODUCTS</v>
      </c>
      <c r="L730" t="s">
        <v>19561</v>
      </c>
      <c r="M730" s="1" t="s">
        <v>19579</v>
      </c>
      <c r="N730" s="1"/>
      <c r="O730" s="1">
        <v>4</v>
      </c>
      <c r="P730" s="1" t="s">
        <v>19358</v>
      </c>
      <c r="Q730" s="26"/>
      <c r="R730" s="276">
        <f t="shared" si="59"/>
        <v>0</v>
      </c>
    </row>
    <row r="731" spans="1:18">
      <c r="A731" s="889" t="s">
        <v>19848</v>
      </c>
      <c r="B731" s="890" t="s">
        <v>22009</v>
      </c>
      <c r="C731" s="891" t="s">
        <v>19347</v>
      </c>
      <c r="D731" s="885" t="str">
        <f t="shared" si="55"/>
        <v>cp</v>
      </c>
      <c r="E731" s="885" t="str">
        <f t="shared" si="56"/>
        <v>7</v>
      </c>
      <c r="F731" s="885">
        <f t="shared" si="57"/>
        <v>0.01</v>
      </c>
      <c r="G731" s="885">
        <f t="shared" si="58"/>
        <v>7.0000000000000007E-2</v>
      </c>
      <c r="H731" s="885" t="s">
        <v>19846</v>
      </c>
      <c r="J731" t="str">
        <f>INDEX(L:L,MATCH(Таблиця91[[#This Row],[Item]],M:M,0),1)</f>
        <v>VEGETABLE PRODUCTS</v>
      </c>
      <c r="L731" t="s">
        <v>19561</v>
      </c>
      <c r="M731" s="1" t="s">
        <v>19580</v>
      </c>
      <c r="N731" s="1"/>
      <c r="O731" s="1">
        <v>10</v>
      </c>
      <c r="P731" s="1" t="s">
        <v>19361</v>
      </c>
      <c r="Q731" s="26"/>
      <c r="R731" s="276">
        <f t="shared" si="59"/>
        <v>0</v>
      </c>
    </row>
    <row r="732" spans="1:18">
      <c r="A732" s="889" t="s">
        <v>19849</v>
      </c>
      <c r="B732" s="890" t="s">
        <v>22022</v>
      </c>
      <c r="C732" s="891" t="s">
        <v>19347</v>
      </c>
      <c r="D732" s="885" t="str">
        <f t="shared" si="55"/>
        <v>cp</v>
      </c>
      <c r="E732" s="885" t="str">
        <f t="shared" si="56"/>
        <v>8</v>
      </c>
      <c r="F732" s="885">
        <f t="shared" si="57"/>
        <v>0.01</v>
      </c>
      <c r="G732" s="885">
        <f t="shared" si="58"/>
        <v>0.08</v>
      </c>
      <c r="H732" s="885" t="s">
        <v>19846</v>
      </c>
      <c r="J732" t="str">
        <f>INDEX(L:L,MATCH(Таблиця91[[#This Row],[Item]],M:M,0),1)</f>
        <v>VEGETABLE PRODUCTS</v>
      </c>
      <c r="L732" t="s">
        <v>19561</v>
      </c>
      <c r="M732" s="1" t="s">
        <v>19581</v>
      </c>
      <c r="N732" s="1"/>
      <c r="O732" s="1">
        <v>3</v>
      </c>
      <c r="P732" s="1" t="s">
        <v>19361</v>
      </c>
      <c r="Q732" s="26"/>
      <c r="R732" s="276">
        <f t="shared" si="59"/>
        <v>0</v>
      </c>
    </row>
    <row r="733" spans="1:18">
      <c r="A733" s="889" t="s">
        <v>19850</v>
      </c>
      <c r="B733" s="890" t="s">
        <v>22009</v>
      </c>
      <c r="C733" s="891" t="s">
        <v>19347</v>
      </c>
      <c r="D733" s="885" t="str">
        <f t="shared" si="55"/>
        <v>cp</v>
      </c>
      <c r="E733" s="885" t="str">
        <f t="shared" si="56"/>
        <v>7</v>
      </c>
      <c r="F733" s="885">
        <f t="shared" si="57"/>
        <v>0.01</v>
      </c>
      <c r="G733" s="885">
        <f t="shared" si="58"/>
        <v>7.0000000000000007E-2</v>
      </c>
      <c r="H733" s="885" t="s">
        <v>19846</v>
      </c>
      <c r="L733" t="s">
        <v>19561</v>
      </c>
      <c r="M733" s="1" t="s">
        <v>19582</v>
      </c>
      <c r="N733" s="1"/>
      <c r="O733" s="1">
        <v>3</v>
      </c>
      <c r="P733" s="1" t="s">
        <v>19578</v>
      </c>
      <c r="Q733" s="26"/>
      <c r="R733" s="276">
        <f t="shared" si="59"/>
        <v>0</v>
      </c>
    </row>
    <row r="734" spans="1:18" ht="15.75">
      <c r="A734" s="889" t="s">
        <v>19851</v>
      </c>
      <c r="B734" s="890" t="s">
        <v>22022</v>
      </c>
      <c r="C734" s="891" t="s">
        <v>19347</v>
      </c>
      <c r="D734" s="885" t="str">
        <f t="shared" si="55"/>
        <v>cp</v>
      </c>
      <c r="E734" s="885" t="str">
        <f t="shared" si="56"/>
        <v>8</v>
      </c>
      <c r="F734" s="885">
        <f t="shared" si="57"/>
        <v>0.01</v>
      </c>
      <c r="G734" s="885">
        <f t="shared" si="58"/>
        <v>0.08</v>
      </c>
      <c r="H734" s="885" t="s">
        <v>19846</v>
      </c>
      <c r="I734" s="774"/>
      <c r="J734" t="str">
        <f>INDEX(L:L,MATCH(Таблиця91[[#This Row],[Item]],M:M,0),1)</f>
        <v>VEGETABLE PRODUCTS</v>
      </c>
      <c r="K734" s="775"/>
      <c r="L734" t="s">
        <v>19561</v>
      </c>
      <c r="M734" s="1" t="s">
        <v>19583</v>
      </c>
      <c r="N734" s="1"/>
      <c r="O734" s="1">
        <v>0.1</v>
      </c>
      <c r="P734" s="1" t="s">
        <v>19358</v>
      </c>
      <c r="Q734" s="26"/>
      <c r="R734" s="276">
        <f t="shared" si="59"/>
        <v>0</v>
      </c>
    </row>
    <row r="735" spans="1:18">
      <c r="A735" s="889" t="s">
        <v>19852</v>
      </c>
      <c r="B735" s="890" t="s">
        <v>21965</v>
      </c>
      <c r="C735" s="891" t="s">
        <v>19347</v>
      </c>
      <c r="D735" s="885" t="str">
        <f t="shared" si="55"/>
        <v>cp</v>
      </c>
      <c r="E735" s="885" t="str">
        <f t="shared" si="56"/>
        <v>5</v>
      </c>
      <c r="F735" s="885">
        <f t="shared" si="57"/>
        <v>0.01</v>
      </c>
      <c r="G735" s="885">
        <f t="shared" si="58"/>
        <v>0.05</v>
      </c>
      <c r="H735" s="885" t="s">
        <v>19846</v>
      </c>
      <c r="J735" t="str">
        <f>INDEX(L:L,MATCH(Таблиця91[[#This Row],[Item]],M:M,0),1)</f>
        <v>VEGETABLE PRODUCTS</v>
      </c>
      <c r="L735" t="s">
        <v>19561</v>
      </c>
      <c r="M735" s="1" t="s">
        <v>19584</v>
      </c>
      <c r="N735" s="1"/>
      <c r="O735" s="1">
        <v>1</v>
      </c>
      <c r="P735" s="1" t="s">
        <v>19361</v>
      </c>
      <c r="Q735" s="26"/>
      <c r="R735" s="276">
        <f t="shared" si="59"/>
        <v>0</v>
      </c>
    </row>
    <row r="736" spans="1:18">
      <c r="A736" s="889" t="s">
        <v>19853</v>
      </c>
      <c r="B736" s="890" t="s">
        <v>22007</v>
      </c>
      <c r="C736" s="891" t="s">
        <v>19347</v>
      </c>
      <c r="D736" s="885" t="str">
        <f t="shared" si="55"/>
        <v>cp</v>
      </c>
      <c r="E736" s="885" t="str">
        <f t="shared" si="56"/>
        <v>4</v>
      </c>
      <c r="F736" s="885">
        <f t="shared" si="57"/>
        <v>0.01</v>
      </c>
      <c r="G736" s="885">
        <f t="shared" si="58"/>
        <v>0.04</v>
      </c>
      <c r="H736" s="885" t="s">
        <v>19846</v>
      </c>
      <c r="J736" t="str">
        <f>INDEX(L:L,MATCH(Таблиця91[[#This Row],[Item]],M:M,0),1)</f>
        <v>VEGETABLE PRODUCTS</v>
      </c>
      <c r="L736" t="s">
        <v>19561</v>
      </c>
      <c r="M736" s="1" t="s">
        <v>19585</v>
      </c>
      <c r="N736" s="1"/>
      <c r="O736" s="1">
        <v>1</v>
      </c>
      <c r="P736" s="1" t="s">
        <v>19347</v>
      </c>
      <c r="Q736" s="26"/>
      <c r="R736" s="276">
        <f t="shared" si="59"/>
        <v>0</v>
      </c>
    </row>
    <row r="737" spans="1:18">
      <c r="A737" s="889" t="s">
        <v>19854</v>
      </c>
      <c r="B737" s="890" t="s">
        <v>21965</v>
      </c>
      <c r="C737" s="891" t="s">
        <v>19347</v>
      </c>
      <c r="D737" s="885" t="str">
        <f t="shared" si="55"/>
        <v>cp</v>
      </c>
      <c r="E737" s="885" t="str">
        <f t="shared" si="56"/>
        <v>5</v>
      </c>
      <c r="F737" s="885">
        <f t="shared" si="57"/>
        <v>0.01</v>
      </c>
      <c r="G737" s="885">
        <f t="shared" si="58"/>
        <v>0.05</v>
      </c>
      <c r="H737" s="885" t="s">
        <v>19846</v>
      </c>
      <c r="J737" t="str">
        <f>INDEX(L:L,MATCH(Таблиця91[[#This Row],[Item]],M:M,0),1)</f>
        <v>VEGETABLE PRODUCTS</v>
      </c>
      <c r="L737" t="s">
        <v>19561</v>
      </c>
      <c r="M737" s="1" t="s">
        <v>19586</v>
      </c>
      <c r="N737" s="1"/>
      <c r="O737" s="1">
        <v>5</v>
      </c>
      <c r="P737" s="1" t="s">
        <v>19587</v>
      </c>
      <c r="Q737" s="26"/>
      <c r="R737" s="276">
        <f t="shared" si="59"/>
        <v>0</v>
      </c>
    </row>
    <row r="738" spans="1:18">
      <c r="A738" s="889" t="s">
        <v>19855</v>
      </c>
      <c r="B738" s="890" t="s">
        <v>22007</v>
      </c>
      <c r="C738" s="891" t="s">
        <v>19347</v>
      </c>
      <c r="D738" s="885" t="str">
        <f t="shared" si="55"/>
        <v>cp</v>
      </c>
      <c r="E738" s="885" t="str">
        <f t="shared" si="56"/>
        <v>4</v>
      </c>
      <c r="F738" s="885">
        <f t="shared" si="57"/>
        <v>0.01</v>
      </c>
      <c r="G738" s="885">
        <f t="shared" si="58"/>
        <v>0.04</v>
      </c>
      <c r="H738" s="885" t="s">
        <v>19846</v>
      </c>
      <c r="J738" t="str">
        <f>INDEX(L:L,MATCH(Таблиця91[[#This Row],[Item]],M:M,0),1)</f>
        <v>VEGETABLE PRODUCTS</v>
      </c>
      <c r="L738" t="s">
        <v>19561</v>
      </c>
      <c r="M738" s="1" t="s">
        <v>19588</v>
      </c>
      <c r="N738" s="1"/>
      <c r="O738" s="1">
        <v>3</v>
      </c>
      <c r="P738" s="1" t="s">
        <v>19358</v>
      </c>
      <c r="Q738" s="26"/>
      <c r="R738" s="276">
        <f t="shared" si="59"/>
        <v>0</v>
      </c>
    </row>
    <row r="739" spans="1:18">
      <c r="A739" s="889" t="s">
        <v>19856</v>
      </c>
      <c r="B739" s="890" t="s">
        <v>21885</v>
      </c>
      <c r="C739" s="891" t="s">
        <v>19347</v>
      </c>
      <c r="D739" s="885" t="str">
        <f t="shared" si="55"/>
        <v>cp</v>
      </c>
      <c r="E739" s="885" t="str">
        <f t="shared" si="56"/>
        <v>6</v>
      </c>
      <c r="F739" s="885">
        <f t="shared" si="57"/>
        <v>0.01</v>
      </c>
      <c r="G739" s="885">
        <f t="shared" si="58"/>
        <v>0.06</v>
      </c>
      <c r="H739" s="885" t="s">
        <v>19846</v>
      </c>
      <c r="J739" t="str">
        <f>INDEX(L:L,MATCH(Таблиця91[[#This Row],[Item]],M:M,0),1)</f>
        <v>VEGETABLE PRODUCTS</v>
      </c>
      <c r="L739" t="s">
        <v>19561</v>
      </c>
      <c r="M739" s="1" t="s">
        <v>19589</v>
      </c>
      <c r="N739" s="1"/>
      <c r="O739" s="1">
        <v>6</v>
      </c>
      <c r="P739" s="1" t="s">
        <v>19590</v>
      </c>
      <c r="Q739" s="26"/>
      <c r="R739" s="276">
        <f t="shared" si="59"/>
        <v>0</v>
      </c>
    </row>
    <row r="740" spans="1:18">
      <c r="A740" s="889" t="s">
        <v>19857</v>
      </c>
      <c r="B740" s="890" t="s">
        <v>22007</v>
      </c>
      <c r="C740" s="891" t="s">
        <v>19858</v>
      </c>
      <c r="D740" s="885" t="str">
        <f t="shared" si="55"/>
        <v>cp</v>
      </c>
      <c r="E740" s="885" t="str">
        <f t="shared" si="56"/>
        <v>4</v>
      </c>
      <c r="F740" s="885">
        <f t="shared" si="57"/>
        <v>0.01</v>
      </c>
      <c r="G740" s="885">
        <f t="shared" si="58"/>
        <v>0.04</v>
      </c>
      <c r="H740" s="885" t="s">
        <v>19846</v>
      </c>
      <c r="J740" t="str">
        <f>INDEX(L:L,MATCH(Таблиця91[[#This Row],[Item]],M:M,0),1)</f>
        <v>VEGETABLE PRODUCTS</v>
      </c>
      <c r="L740" t="s">
        <v>19561</v>
      </c>
      <c r="M740" s="1" t="s">
        <v>19591</v>
      </c>
      <c r="N740" s="1"/>
      <c r="O740" s="1">
        <v>1</v>
      </c>
      <c r="P740" s="1" t="s">
        <v>19350</v>
      </c>
      <c r="Q740" s="26"/>
      <c r="R740" s="276">
        <f t="shared" si="59"/>
        <v>0</v>
      </c>
    </row>
    <row r="741" spans="1:18">
      <c r="A741" s="889" t="s">
        <v>19859</v>
      </c>
      <c r="B741" s="890" t="s">
        <v>21919</v>
      </c>
      <c r="C741" s="891" t="s">
        <v>19347</v>
      </c>
      <c r="D741" s="885" t="str">
        <f t="shared" si="55"/>
        <v>cp</v>
      </c>
      <c r="E741" s="885" t="str">
        <f t="shared" si="56"/>
        <v>9</v>
      </c>
      <c r="F741" s="885">
        <f t="shared" si="57"/>
        <v>0.01</v>
      </c>
      <c r="G741" s="885">
        <f t="shared" si="58"/>
        <v>0.09</v>
      </c>
      <c r="H741" s="885" t="s">
        <v>19846</v>
      </c>
      <c r="J741" t="str">
        <f>INDEX(L:L,MATCH(Таблиця91[[#This Row],[Item]],M:M,0),1)</f>
        <v>VEGETABLE PRODUCTS</v>
      </c>
      <c r="L741" t="s">
        <v>19561</v>
      </c>
      <c r="M741" s="1" t="s">
        <v>19592</v>
      </c>
      <c r="N741" s="1"/>
      <c r="O741" s="1"/>
      <c r="P741" s="1"/>
      <c r="Q741" s="26"/>
      <c r="R741" s="276">
        <f t="shared" si="59"/>
        <v>0</v>
      </c>
    </row>
    <row r="742" spans="1:18">
      <c r="A742" s="889" t="s">
        <v>19860</v>
      </c>
      <c r="B742" s="890" t="s">
        <v>22018</v>
      </c>
      <c r="C742" s="891" t="s">
        <v>19350</v>
      </c>
      <c r="D742" s="885" t="str">
        <f t="shared" si="55"/>
        <v>cp</v>
      </c>
      <c r="E742" s="885" t="str">
        <f t="shared" si="56"/>
        <v>3</v>
      </c>
      <c r="F742" s="885">
        <f t="shared" si="57"/>
        <v>0.01</v>
      </c>
      <c r="G742" s="885">
        <f t="shared" si="58"/>
        <v>0.03</v>
      </c>
      <c r="H742" s="885" t="s">
        <v>19846</v>
      </c>
      <c r="J742" t="str">
        <f>INDEX(L:L,MATCH(Таблиця91[[#This Row],[Item]],M:M,0),1)</f>
        <v>VEGETABLE PRODUCTS</v>
      </c>
      <c r="L742" t="s">
        <v>19561</v>
      </c>
      <c r="M742" s="1" t="s">
        <v>18796</v>
      </c>
      <c r="N742" s="1"/>
      <c r="O742" s="1"/>
      <c r="P742" s="1"/>
      <c r="Q742" s="26"/>
      <c r="R742" s="276">
        <f t="shared" si="59"/>
        <v>0</v>
      </c>
    </row>
    <row r="743" spans="1:18">
      <c r="A743" s="889" t="s">
        <v>19861</v>
      </c>
      <c r="B743" s="890" t="s">
        <v>21836</v>
      </c>
      <c r="C743" s="891" t="s">
        <v>19361</v>
      </c>
      <c r="D743" s="885" t="str">
        <f t="shared" si="55"/>
        <v>sp</v>
      </c>
      <c r="E743" s="885" t="str">
        <f t="shared" si="56"/>
        <v>10</v>
      </c>
      <c r="F743" s="885">
        <f t="shared" si="57"/>
        <v>0.1</v>
      </c>
      <c r="G743" s="885">
        <f t="shared" si="58"/>
        <v>1</v>
      </c>
      <c r="H743" s="885" t="s">
        <v>19846</v>
      </c>
      <c r="J743" t="str">
        <f>INDEX(L:L,MATCH(Таблиця91[[#This Row],[Item]],M:M,0),1)</f>
        <v>VEGETABLE PRODUCTS</v>
      </c>
      <c r="L743" t="s">
        <v>19594</v>
      </c>
      <c r="M743" s="1" t="s">
        <v>19594</v>
      </c>
      <c r="N743" s="1"/>
      <c r="O743" s="1"/>
      <c r="P743" s="1"/>
      <c r="Q743" s="26"/>
      <c r="R743" s="276">
        <f t="shared" si="59"/>
        <v>0</v>
      </c>
    </row>
    <row r="744" spans="1:18">
      <c r="A744" s="889" t="s">
        <v>19862</v>
      </c>
      <c r="B744" s="890" t="s">
        <v>22018</v>
      </c>
      <c r="C744" s="891" t="s">
        <v>19843</v>
      </c>
      <c r="D744" s="885" t="str">
        <f t="shared" si="55"/>
        <v>cp</v>
      </c>
      <c r="E744" s="885" t="str">
        <f t="shared" si="56"/>
        <v>3</v>
      </c>
      <c r="F744" s="885">
        <f t="shared" si="57"/>
        <v>0.01</v>
      </c>
      <c r="G744" s="885">
        <f t="shared" si="58"/>
        <v>0.03</v>
      </c>
      <c r="H744" s="885" t="s">
        <v>19846</v>
      </c>
      <c r="J744" t="str">
        <f>INDEX(L:L,MATCH(Таблиця91[[#This Row],[Item]],M:M,0),1)</f>
        <v>VEGETABLE PRODUCTS</v>
      </c>
      <c r="L744" t="s">
        <v>19594</v>
      </c>
      <c r="M744" s="1" t="s">
        <v>19595</v>
      </c>
      <c r="N744" s="1"/>
      <c r="O744" s="1">
        <v>10</v>
      </c>
      <c r="P744" s="1"/>
      <c r="Q744" s="26"/>
      <c r="R744" s="276">
        <f t="shared" si="59"/>
        <v>0</v>
      </c>
    </row>
    <row r="745" spans="1:18">
      <c r="A745" s="889" t="s">
        <v>19863</v>
      </c>
      <c r="B745" s="890" t="s">
        <v>18388</v>
      </c>
      <c r="C745" s="891" t="s">
        <v>19347</v>
      </c>
      <c r="D745" s="885" t="str">
        <f t="shared" si="55"/>
        <v>sp</v>
      </c>
      <c r="E745" s="885" t="str">
        <f t="shared" si="56"/>
        <v>6</v>
      </c>
      <c r="F745" s="885">
        <f t="shared" si="57"/>
        <v>0.1</v>
      </c>
      <c r="G745" s="885">
        <f t="shared" si="58"/>
        <v>0.60000000000000009</v>
      </c>
      <c r="H745" s="885" t="s">
        <v>19846</v>
      </c>
      <c r="J745" t="str">
        <f>INDEX(L:L,MATCH(Таблиця91[[#This Row],[Item]],M:M,0),1)</f>
        <v>VEGETABLE PRODUCTS</v>
      </c>
      <c r="L745" t="s">
        <v>19594</v>
      </c>
      <c r="M745" s="1" t="s">
        <v>19596</v>
      </c>
      <c r="N745" s="1"/>
      <c r="O745" s="1">
        <v>4</v>
      </c>
      <c r="P745" s="1"/>
      <c r="Q745" s="26"/>
      <c r="R745" s="276">
        <f t="shared" si="59"/>
        <v>0</v>
      </c>
    </row>
    <row r="746" spans="1:18">
      <c r="A746" s="889" t="s">
        <v>19864</v>
      </c>
      <c r="B746" s="890" t="s">
        <v>18451</v>
      </c>
      <c r="C746" s="891" t="s">
        <v>19865</v>
      </c>
      <c r="D746" s="885" t="str">
        <f t="shared" si="55"/>
        <v>sp</v>
      </c>
      <c r="E746" s="885" t="str">
        <f t="shared" si="56"/>
        <v>2</v>
      </c>
      <c r="F746" s="885">
        <f t="shared" si="57"/>
        <v>0.1</v>
      </c>
      <c r="G746" s="885">
        <f t="shared" si="58"/>
        <v>0.2</v>
      </c>
      <c r="H746" s="885" t="s">
        <v>19846</v>
      </c>
      <c r="J746" t="str">
        <f>INDEX(L:L,MATCH(Таблиця91[[#This Row],[Item]],M:M,0),1)</f>
        <v>VEGETABLE PRODUCTS</v>
      </c>
      <c r="L746" t="s">
        <v>19594</v>
      </c>
      <c r="M746" s="1" t="s">
        <v>19597</v>
      </c>
      <c r="N746" s="1"/>
      <c r="O746" s="1">
        <v>10</v>
      </c>
      <c r="P746" s="1"/>
      <c r="Q746" s="26"/>
      <c r="R746" s="276">
        <f t="shared" si="59"/>
        <v>0</v>
      </c>
    </row>
    <row r="747" spans="1:18">
      <c r="A747" s="889" t="s">
        <v>19866</v>
      </c>
      <c r="B747" s="890" t="s">
        <v>21919</v>
      </c>
      <c r="C747" s="891" t="s">
        <v>19782</v>
      </c>
      <c r="D747" s="885" t="str">
        <f t="shared" si="55"/>
        <v>cp</v>
      </c>
      <c r="E747" s="885" t="str">
        <f t="shared" si="56"/>
        <v>9</v>
      </c>
      <c r="F747" s="885">
        <f t="shared" si="57"/>
        <v>0.01</v>
      </c>
      <c r="G747" s="885">
        <f t="shared" si="58"/>
        <v>0.09</v>
      </c>
      <c r="H747" s="885" t="s">
        <v>19846</v>
      </c>
      <c r="J747" t="str">
        <f>INDEX(L:L,MATCH(Таблиця91[[#This Row],[Item]],M:M,0),1)</f>
        <v>VEGETABLE PRODUCTS</v>
      </c>
      <c r="L747" t="s">
        <v>19594</v>
      </c>
      <c r="M747" s="1" t="s">
        <v>19598</v>
      </c>
      <c r="N747" s="1"/>
      <c r="O747" s="1">
        <v>60</v>
      </c>
      <c r="P747" s="1"/>
      <c r="Q747" s="26"/>
      <c r="R747" s="276">
        <f t="shared" si="59"/>
        <v>0</v>
      </c>
    </row>
    <row r="748" spans="1:18">
      <c r="A748" s="889" t="s">
        <v>19867</v>
      </c>
      <c r="B748" s="890" t="s">
        <v>21919</v>
      </c>
      <c r="C748" s="891" t="s">
        <v>19347</v>
      </c>
      <c r="D748" s="885" t="str">
        <f t="shared" si="55"/>
        <v>cp</v>
      </c>
      <c r="E748" s="885" t="str">
        <f t="shared" si="56"/>
        <v>9</v>
      </c>
      <c r="F748" s="885">
        <f t="shared" si="57"/>
        <v>0.01</v>
      </c>
      <c r="G748" s="885">
        <f t="shared" si="58"/>
        <v>0.09</v>
      </c>
      <c r="H748" s="885" t="s">
        <v>19846</v>
      </c>
      <c r="J748" t="str">
        <f>INDEX(L:L,MATCH(Таблиця91[[#This Row],[Item]],M:M,0),1)</f>
        <v>VEGETABLE PRODUCTS</v>
      </c>
      <c r="L748" t="s">
        <v>19594</v>
      </c>
      <c r="M748" s="1" t="s">
        <v>19599</v>
      </c>
      <c r="N748" s="1"/>
      <c r="O748" s="1">
        <v>8</v>
      </c>
      <c r="P748" s="1"/>
      <c r="Q748" s="26"/>
      <c r="R748" s="276">
        <f t="shared" si="59"/>
        <v>0</v>
      </c>
    </row>
    <row r="749" spans="1:18">
      <c r="A749" s="889" t="s">
        <v>19868</v>
      </c>
      <c r="B749" s="890" t="s">
        <v>18451</v>
      </c>
      <c r="C749" s="891" t="s">
        <v>19432</v>
      </c>
      <c r="D749" s="885" t="str">
        <f t="shared" si="55"/>
        <v>sp</v>
      </c>
      <c r="E749" s="885" t="str">
        <f t="shared" si="56"/>
        <v>2</v>
      </c>
      <c r="F749" s="885">
        <f t="shared" si="57"/>
        <v>0.1</v>
      </c>
      <c r="G749" s="885">
        <f t="shared" si="58"/>
        <v>0.2</v>
      </c>
      <c r="H749" s="885" t="s">
        <v>19846</v>
      </c>
      <c r="J749" t="str">
        <f>INDEX(L:L,MATCH(Таблиця91[[#This Row],[Item]],M:M,0),1)</f>
        <v>VEGETABLE PRODUCTS</v>
      </c>
      <c r="L749" t="s">
        <v>19594</v>
      </c>
      <c r="M749" s="1" t="s">
        <v>19600</v>
      </c>
      <c r="N749" s="1"/>
      <c r="O749" s="1">
        <v>0.09</v>
      </c>
      <c r="P749" s="1"/>
      <c r="Q749" s="26"/>
      <c r="R749" s="276">
        <f t="shared" si="59"/>
        <v>0</v>
      </c>
    </row>
    <row r="750" spans="1:18">
      <c r="A750" s="889" t="s">
        <v>19869</v>
      </c>
      <c r="B750" s="890" t="s">
        <v>22018</v>
      </c>
      <c r="C750" s="891" t="s">
        <v>19843</v>
      </c>
      <c r="D750" s="885" t="str">
        <f t="shared" si="55"/>
        <v>cp</v>
      </c>
      <c r="E750" s="885" t="str">
        <f t="shared" si="56"/>
        <v>3</v>
      </c>
      <c r="F750" s="885">
        <f t="shared" si="57"/>
        <v>0.01</v>
      </c>
      <c r="G750" s="885">
        <f t="shared" si="58"/>
        <v>0.03</v>
      </c>
      <c r="H750" s="885" t="s">
        <v>19846</v>
      </c>
      <c r="J750" t="str">
        <f>INDEX(L:L,MATCH(Таблиця91[[#This Row],[Item]],M:M,0),1)</f>
        <v>VEGETABLE PRODUCTS</v>
      </c>
      <c r="L750" t="s">
        <v>19594</v>
      </c>
      <c r="M750" s="1" t="s">
        <v>19601</v>
      </c>
      <c r="N750" s="1"/>
      <c r="O750" s="1">
        <v>0.1</v>
      </c>
      <c r="P750" s="1"/>
      <c r="Q750" s="26"/>
      <c r="R750" s="276">
        <f t="shared" si="59"/>
        <v>0</v>
      </c>
    </row>
    <row r="751" spans="1:18">
      <c r="A751" s="889" t="s">
        <v>19870</v>
      </c>
      <c r="B751" s="890" t="s">
        <v>18321</v>
      </c>
      <c r="C751" s="891" t="s">
        <v>19432</v>
      </c>
      <c r="D751" s="885" t="str">
        <f t="shared" si="55"/>
        <v>sp</v>
      </c>
      <c r="E751" s="885" t="str">
        <f t="shared" si="56"/>
        <v>1</v>
      </c>
      <c r="F751" s="885">
        <f t="shared" si="57"/>
        <v>0.1</v>
      </c>
      <c r="G751" s="885">
        <f t="shared" si="58"/>
        <v>0.1</v>
      </c>
      <c r="H751" s="885" t="s">
        <v>19846</v>
      </c>
      <c r="J751" t="str">
        <f>INDEX(L:L,MATCH(Таблиця91[[#This Row],[Item]],M:M,0),1)</f>
        <v>VEGETABLE PRODUCTS</v>
      </c>
      <c r="L751" t="s">
        <v>19594</v>
      </c>
      <c r="M751" s="1" t="s">
        <v>19602</v>
      </c>
      <c r="N751" s="1"/>
      <c r="O751" s="1">
        <v>0.04</v>
      </c>
      <c r="P751" s="1"/>
      <c r="Q751" s="26"/>
      <c r="R751" s="276">
        <f t="shared" si="59"/>
        <v>0</v>
      </c>
    </row>
    <row r="752" spans="1:18">
      <c r="A752" s="889" t="s">
        <v>19573</v>
      </c>
      <c r="B752" s="890" t="s">
        <v>18283</v>
      </c>
      <c r="C752" s="891" t="s">
        <v>19361</v>
      </c>
      <c r="D752" s="885" t="str">
        <f t="shared" si="55"/>
        <v>sp</v>
      </c>
      <c r="E752" s="885" t="str">
        <f t="shared" si="56"/>
        <v>5</v>
      </c>
      <c r="F752" s="885">
        <f t="shared" si="57"/>
        <v>0.1</v>
      </c>
      <c r="G752" s="885">
        <f t="shared" si="58"/>
        <v>0.5</v>
      </c>
      <c r="H752" s="885" t="s">
        <v>19846</v>
      </c>
      <c r="J752" t="str">
        <f>INDEX(L:L,MATCH(Таблиця91[[#This Row],[Item]],M:M,0),1)</f>
        <v>AROMATICS AND SPICES</v>
      </c>
      <c r="L752" t="s">
        <v>19594</v>
      </c>
      <c r="M752" s="1" t="s">
        <v>19603</v>
      </c>
      <c r="N752" s="1"/>
      <c r="O752" s="1">
        <v>7.0000000000000007E-2</v>
      </c>
      <c r="P752" s="1"/>
      <c r="Q752" s="26"/>
      <c r="R752" s="276">
        <f t="shared" si="59"/>
        <v>0</v>
      </c>
    </row>
    <row r="753" spans="1:18">
      <c r="A753" s="889" t="s">
        <v>19871</v>
      </c>
      <c r="B753" s="890" t="s">
        <v>22007</v>
      </c>
      <c r="C753" s="891" t="s">
        <v>19843</v>
      </c>
      <c r="D753" s="885" t="str">
        <f t="shared" si="55"/>
        <v>cp</v>
      </c>
      <c r="E753" s="885" t="str">
        <f t="shared" si="56"/>
        <v>4</v>
      </c>
      <c r="F753" s="885">
        <f t="shared" si="57"/>
        <v>0.01</v>
      </c>
      <c r="G753" s="885">
        <f t="shared" si="58"/>
        <v>0.04</v>
      </c>
      <c r="H753" s="885" t="s">
        <v>19846</v>
      </c>
      <c r="J753" t="str">
        <f>INDEX(L:L,MATCH(Таблиця91[[#This Row],[Item]],M:M,0),1)</f>
        <v>VEGETABLE PRODUCTS</v>
      </c>
      <c r="L753" t="s">
        <v>19594</v>
      </c>
      <c r="M753" s="1" t="s">
        <v>19604</v>
      </c>
      <c r="N753" s="1"/>
      <c r="O753" s="1">
        <v>0.02</v>
      </c>
      <c r="P753" s="1"/>
      <c r="Q753" s="26"/>
      <c r="R753" s="276">
        <f t="shared" si="59"/>
        <v>0</v>
      </c>
    </row>
    <row r="754" spans="1:18">
      <c r="A754" s="889" t="s">
        <v>19872</v>
      </c>
      <c r="B754" s="890" t="s">
        <v>18321</v>
      </c>
      <c r="C754" s="891" t="s">
        <v>19350</v>
      </c>
      <c r="D754" s="885" t="str">
        <f t="shared" si="55"/>
        <v>sp</v>
      </c>
      <c r="E754" s="885" t="str">
        <f t="shared" si="56"/>
        <v>1</v>
      </c>
      <c r="F754" s="885">
        <f t="shared" si="57"/>
        <v>0.1</v>
      </c>
      <c r="G754" s="885">
        <f t="shared" si="58"/>
        <v>0.1</v>
      </c>
      <c r="H754" s="885" t="s">
        <v>19846</v>
      </c>
      <c r="J754" t="str">
        <f>INDEX(L:L,MATCH(Таблиця91[[#This Row],[Item]],M:M,0),1)</f>
        <v>VEGETABLE PRODUCTS</v>
      </c>
      <c r="L754" t="s">
        <v>19594</v>
      </c>
      <c r="M754" s="1" t="s">
        <v>19605</v>
      </c>
      <c r="N754" s="1"/>
      <c r="O754" s="1">
        <v>0.16</v>
      </c>
      <c r="P754" s="1"/>
      <c r="Q754" s="26"/>
      <c r="R754" s="276">
        <f t="shared" si="59"/>
        <v>0</v>
      </c>
    </row>
    <row r="755" spans="1:18">
      <c r="A755" s="889" t="s">
        <v>19873</v>
      </c>
      <c r="B755" s="890" t="s">
        <v>18503</v>
      </c>
      <c r="C755" s="891" t="s">
        <v>19350</v>
      </c>
      <c r="D755" s="885" t="str">
        <f t="shared" si="55"/>
        <v>sp</v>
      </c>
      <c r="E755" s="885" t="str">
        <f t="shared" si="56"/>
        <v>3</v>
      </c>
      <c r="F755" s="885">
        <f t="shared" si="57"/>
        <v>0.1</v>
      </c>
      <c r="G755" s="885">
        <f t="shared" si="58"/>
        <v>0.30000000000000004</v>
      </c>
      <c r="H755" s="885" t="s">
        <v>19846</v>
      </c>
      <c r="J755" t="str">
        <f>INDEX(L:L,MATCH(Таблиця91[[#This Row],[Item]],M:M,0),1)</f>
        <v>VEGETABLE PRODUCTS</v>
      </c>
      <c r="L755" t="s">
        <v>19594</v>
      </c>
      <c r="M755" s="1" t="s">
        <v>19606</v>
      </c>
      <c r="N755" s="1"/>
      <c r="O755" s="1">
        <v>0.2</v>
      </c>
      <c r="P755" s="1"/>
      <c r="Q755" s="26"/>
      <c r="R755" s="276">
        <f t="shared" si="59"/>
        <v>0</v>
      </c>
    </row>
    <row r="756" spans="1:18">
      <c r="A756" s="889" t="s">
        <v>19874</v>
      </c>
      <c r="B756" s="890" t="s">
        <v>18283</v>
      </c>
      <c r="C756" s="891" t="s">
        <v>19347</v>
      </c>
      <c r="D756" s="885" t="str">
        <f t="shared" si="55"/>
        <v>sp</v>
      </c>
      <c r="E756" s="885" t="str">
        <f t="shared" si="56"/>
        <v>5</v>
      </c>
      <c r="F756" s="885">
        <f t="shared" si="57"/>
        <v>0.1</v>
      </c>
      <c r="G756" s="885">
        <f t="shared" si="58"/>
        <v>0.5</v>
      </c>
      <c r="H756" s="885" t="s">
        <v>19846</v>
      </c>
      <c r="J756" t="str">
        <f>INDEX(L:L,MATCH(Таблиця91[[#This Row],[Item]],M:M,0),1)</f>
        <v>VEGETABLE PRODUCTS</v>
      </c>
      <c r="L756" t="s">
        <v>19594</v>
      </c>
      <c r="M756" s="1" t="s">
        <v>19607</v>
      </c>
      <c r="N756" s="1"/>
      <c r="O756" s="1">
        <v>7.0000000000000007E-2</v>
      </c>
      <c r="P756" s="1"/>
      <c r="Q756" s="26"/>
      <c r="R756" s="276">
        <f t="shared" si="59"/>
        <v>0</v>
      </c>
    </row>
    <row r="757" spans="1:18">
      <c r="A757" s="889" t="s">
        <v>19875</v>
      </c>
      <c r="B757" s="890" t="s">
        <v>18283</v>
      </c>
      <c r="C757" s="891" t="s">
        <v>19843</v>
      </c>
      <c r="D757" s="885" t="str">
        <f t="shared" si="55"/>
        <v>sp</v>
      </c>
      <c r="E757" s="885" t="str">
        <f t="shared" si="56"/>
        <v>5</v>
      </c>
      <c r="F757" s="885">
        <f t="shared" si="57"/>
        <v>0.1</v>
      </c>
      <c r="G757" s="885">
        <f t="shared" si="58"/>
        <v>0.5</v>
      </c>
      <c r="H757" s="885" t="s">
        <v>19846</v>
      </c>
      <c r="J757" t="str">
        <f>INDEX(L:L,MATCH(Таблиця91[[#This Row],[Item]],M:M,0),1)</f>
        <v>VEGETABLE PRODUCTS</v>
      </c>
      <c r="L757" t="s">
        <v>19594</v>
      </c>
      <c r="M757" s="1" t="s">
        <v>19608</v>
      </c>
      <c r="N757" s="1"/>
      <c r="O757" s="1">
        <v>0.12</v>
      </c>
      <c r="P757" s="1"/>
      <c r="Q757" s="26"/>
      <c r="R757" s="276">
        <f t="shared" si="59"/>
        <v>0</v>
      </c>
    </row>
    <row r="758" spans="1:18">
      <c r="A758" s="889" t="s">
        <v>19876</v>
      </c>
      <c r="B758" s="890" t="s">
        <v>22018</v>
      </c>
      <c r="C758" s="891" t="s">
        <v>19549</v>
      </c>
      <c r="D758" s="885" t="str">
        <f t="shared" si="55"/>
        <v>cp</v>
      </c>
      <c r="E758" s="885" t="str">
        <f t="shared" si="56"/>
        <v>3</v>
      </c>
      <c r="F758" s="885">
        <f t="shared" si="57"/>
        <v>0.01</v>
      </c>
      <c r="G758" s="885">
        <f t="shared" si="58"/>
        <v>0.03</v>
      </c>
      <c r="H758" s="885" t="s">
        <v>19846</v>
      </c>
      <c r="J758" t="str">
        <f>INDEX(L:L,MATCH(Таблиця91[[#This Row],[Item]],M:M,0),1)</f>
        <v>VEGETABLE PRODUCTS</v>
      </c>
      <c r="L758" t="s">
        <v>19594</v>
      </c>
      <c r="M758" s="1" t="s">
        <v>19609</v>
      </c>
      <c r="N758" s="1"/>
      <c r="O758" s="1">
        <v>0.03</v>
      </c>
      <c r="P758" s="1"/>
      <c r="Q758" s="26"/>
      <c r="R758" s="276">
        <f t="shared" si="59"/>
        <v>0</v>
      </c>
    </row>
    <row r="759" spans="1:18">
      <c r="A759" s="889" t="s">
        <v>19877</v>
      </c>
      <c r="B759" s="890" t="s">
        <v>22007</v>
      </c>
      <c r="C759" s="891" t="s">
        <v>19878</v>
      </c>
      <c r="D759" s="885" t="str">
        <f t="shared" si="55"/>
        <v>cp</v>
      </c>
      <c r="E759" s="885" t="str">
        <f t="shared" si="56"/>
        <v>4</v>
      </c>
      <c r="F759" s="885">
        <f t="shared" si="57"/>
        <v>0.01</v>
      </c>
      <c r="G759" s="885">
        <f t="shared" si="58"/>
        <v>0.04</v>
      </c>
      <c r="H759" s="885" t="s">
        <v>19846</v>
      </c>
      <c r="J759" t="str">
        <f>INDEX(L:L,MATCH(Таблиця91[[#This Row],[Item]],M:M,0),1)</f>
        <v>VEGETABLE PRODUCTS</v>
      </c>
      <c r="L759" t="s">
        <v>19594</v>
      </c>
      <c r="M759" s="1" t="s">
        <v>19610</v>
      </c>
      <c r="N759" s="1"/>
      <c r="O759" s="1">
        <v>30</v>
      </c>
      <c r="P759" s="1"/>
      <c r="Q759" s="26"/>
      <c r="R759" s="276">
        <f t="shared" si="59"/>
        <v>0</v>
      </c>
    </row>
    <row r="760" spans="1:18">
      <c r="A760" s="889" t="s">
        <v>19879</v>
      </c>
      <c r="B760" s="890" t="s">
        <v>22007</v>
      </c>
      <c r="C760" s="891" t="s">
        <v>19878</v>
      </c>
      <c r="D760" s="885" t="str">
        <f t="shared" si="55"/>
        <v>cp</v>
      </c>
      <c r="E760" s="885" t="str">
        <f t="shared" si="56"/>
        <v>4</v>
      </c>
      <c r="F760" s="885">
        <f t="shared" si="57"/>
        <v>0.01</v>
      </c>
      <c r="G760" s="885">
        <f t="shared" si="58"/>
        <v>0.04</v>
      </c>
      <c r="H760" s="885" t="s">
        <v>19846</v>
      </c>
      <c r="J760" t="str">
        <f>INDEX(L:L,MATCH(Таблиця91[[#This Row],[Item]],M:M,0),1)</f>
        <v>VEGETABLE PRODUCTS</v>
      </c>
      <c r="L760" t="s">
        <v>19594</v>
      </c>
      <c r="M760" s="1" t="s">
        <v>19611</v>
      </c>
      <c r="N760" s="1"/>
      <c r="O760" s="1">
        <v>10</v>
      </c>
      <c r="P760" s="1"/>
      <c r="Q760" s="26"/>
      <c r="R760" s="276">
        <f t="shared" si="59"/>
        <v>0</v>
      </c>
    </row>
    <row r="761" spans="1:18">
      <c r="A761" s="889" t="s">
        <v>19880</v>
      </c>
      <c r="B761" s="890" t="s">
        <v>22007</v>
      </c>
      <c r="C761" s="891" t="s">
        <v>19496</v>
      </c>
      <c r="D761" s="885" t="str">
        <f t="shared" si="55"/>
        <v>cp</v>
      </c>
      <c r="E761" s="885" t="str">
        <f t="shared" si="56"/>
        <v>4</v>
      </c>
      <c r="F761" s="885">
        <f t="shared" si="57"/>
        <v>0.01</v>
      </c>
      <c r="G761" s="885">
        <f t="shared" si="58"/>
        <v>0.04</v>
      </c>
      <c r="H761" s="885" t="s">
        <v>19846</v>
      </c>
      <c r="J761" t="str">
        <f>INDEX(L:L,MATCH(Таблиця91[[#This Row],[Item]],M:M,0),1)</f>
        <v>VEGETABLE PRODUCTS</v>
      </c>
      <c r="L761" t="s">
        <v>19594</v>
      </c>
      <c r="M761" s="1" t="s">
        <v>19612</v>
      </c>
      <c r="N761" s="1"/>
      <c r="O761" s="1">
        <v>5</v>
      </c>
      <c r="P761" s="1"/>
      <c r="Q761" s="26"/>
      <c r="R761" s="276">
        <f t="shared" si="59"/>
        <v>0</v>
      </c>
    </row>
    <row r="762" spans="1:18">
      <c r="A762" s="889" t="s">
        <v>19881</v>
      </c>
      <c r="B762" s="890" t="s">
        <v>21965</v>
      </c>
      <c r="C762" s="891" t="s">
        <v>19882</v>
      </c>
      <c r="D762" s="885" t="str">
        <f t="shared" si="55"/>
        <v>cp</v>
      </c>
      <c r="E762" s="885" t="str">
        <f t="shared" si="56"/>
        <v>5</v>
      </c>
      <c r="F762" s="885">
        <f t="shared" si="57"/>
        <v>0.01</v>
      </c>
      <c r="G762" s="885">
        <f t="shared" si="58"/>
        <v>0.05</v>
      </c>
      <c r="H762" s="885" t="s">
        <v>19846</v>
      </c>
      <c r="J762" t="str">
        <f>INDEX(L:L,MATCH(Таблиця91[[#This Row],[Item]],M:M,0),1)</f>
        <v>VEGETABLE PRODUCTS</v>
      </c>
      <c r="L762" t="s">
        <v>19594</v>
      </c>
      <c r="M762" s="1" t="s">
        <v>19613</v>
      </c>
      <c r="N762" s="1"/>
      <c r="O762" s="1">
        <v>5</v>
      </c>
      <c r="P762" s="1"/>
      <c r="Q762" s="26"/>
      <c r="R762" s="276">
        <f t="shared" si="59"/>
        <v>0</v>
      </c>
    </row>
    <row r="763" spans="1:18">
      <c r="A763" s="889" t="s">
        <v>19883</v>
      </c>
      <c r="B763" s="890" t="s">
        <v>22007</v>
      </c>
      <c r="C763" s="891" t="s">
        <v>19884</v>
      </c>
      <c r="D763" s="885" t="str">
        <f t="shared" si="55"/>
        <v>cp</v>
      </c>
      <c r="E763" s="885" t="str">
        <f t="shared" si="56"/>
        <v>4</v>
      </c>
      <c r="F763" s="885">
        <f t="shared" si="57"/>
        <v>0.01</v>
      </c>
      <c r="G763" s="885">
        <f t="shared" si="58"/>
        <v>0.04</v>
      </c>
      <c r="H763" s="885" t="s">
        <v>19846</v>
      </c>
      <c r="J763" t="str">
        <f>INDEX(L:L,MATCH(Таблиця91[[#This Row],[Item]],M:M,0),1)</f>
        <v>VEGETABLE PRODUCTS</v>
      </c>
      <c r="L763" t="s">
        <v>19594</v>
      </c>
      <c r="M763" s="1" t="s">
        <v>19614</v>
      </c>
      <c r="N763" s="1"/>
      <c r="O763" s="1">
        <v>15</v>
      </c>
      <c r="P763" s="1"/>
      <c r="Q763" s="26"/>
      <c r="R763" s="276">
        <f t="shared" si="59"/>
        <v>0</v>
      </c>
    </row>
    <row r="764" spans="1:18">
      <c r="A764" s="889" t="s">
        <v>19885</v>
      </c>
      <c r="B764" s="890" t="s">
        <v>18451</v>
      </c>
      <c r="C764" s="891" t="s">
        <v>19347</v>
      </c>
      <c r="D764" s="885" t="str">
        <f t="shared" si="55"/>
        <v>sp</v>
      </c>
      <c r="E764" s="885" t="str">
        <f t="shared" si="56"/>
        <v>2</v>
      </c>
      <c r="F764" s="885">
        <f t="shared" si="57"/>
        <v>0.1</v>
      </c>
      <c r="G764" s="885">
        <f t="shared" si="58"/>
        <v>0.2</v>
      </c>
      <c r="H764" s="885" t="s">
        <v>19846</v>
      </c>
      <c r="J764" t="str">
        <f>INDEX(L:L,MATCH(Таблиця91[[#This Row],[Item]],M:M,0),1)</f>
        <v>VEGETABLE PRODUCTS</v>
      </c>
      <c r="L764" t="s">
        <v>19594</v>
      </c>
      <c r="M764" s="1" t="s">
        <v>19615</v>
      </c>
      <c r="N764" s="1"/>
      <c r="O764" s="1">
        <v>0.5</v>
      </c>
      <c r="P764" s="1"/>
      <c r="Q764" s="26"/>
      <c r="R764" s="276">
        <f t="shared" si="59"/>
        <v>0</v>
      </c>
    </row>
    <row r="765" spans="1:18">
      <c r="A765" s="889" t="s">
        <v>19886</v>
      </c>
      <c r="B765" s="890" t="s">
        <v>22009</v>
      </c>
      <c r="C765" s="891" t="s">
        <v>19347</v>
      </c>
      <c r="D765" s="885" t="str">
        <f t="shared" ref="D765:D827" si="60">IF((IFERROR(FIND("gp",B765,1),0)&gt;0),"gp",IF(IFERROR(FIND("sp",B765,1),0)&gt;1,"sp","cp"))</f>
        <v>cp</v>
      </c>
      <c r="E765" s="885" t="str">
        <f t="shared" si="56"/>
        <v>7</v>
      </c>
      <c r="F765" s="885">
        <f t="shared" si="57"/>
        <v>0.01</v>
      </c>
      <c r="G765" s="885">
        <f t="shared" si="58"/>
        <v>7.0000000000000007E-2</v>
      </c>
      <c r="H765" s="885" t="s">
        <v>19846</v>
      </c>
      <c r="J765" t="str">
        <f>INDEX(L:L,MATCH(Таблиця91[[#This Row],[Item]],M:M,0),1)</f>
        <v>VEGETABLE PRODUCTS</v>
      </c>
      <c r="L765" t="s">
        <v>19594</v>
      </c>
      <c r="M765" s="1" t="s">
        <v>19616</v>
      </c>
      <c r="N765" s="1"/>
      <c r="O765" s="1">
        <v>0.1</v>
      </c>
      <c r="P765" s="1"/>
      <c r="Q765" s="26"/>
      <c r="R765" s="276">
        <f t="shared" si="59"/>
        <v>0</v>
      </c>
    </row>
    <row r="766" spans="1:18">
      <c r="A766" s="889" t="s">
        <v>19887</v>
      </c>
      <c r="B766" s="890" t="s">
        <v>18283</v>
      </c>
      <c r="C766" s="891" t="s">
        <v>19509</v>
      </c>
      <c r="D766" s="885" t="str">
        <f t="shared" si="60"/>
        <v>sp</v>
      </c>
      <c r="E766" s="885" t="str">
        <f t="shared" ref="E766:E828" si="61">SUBSTITUTE(B766," "&amp;D766,"",1)</f>
        <v>5</v>
      </c>
      <c r="F766" s="885">
        <f t="shared" ref="F766:F828" si="62">IF(D766="gp",1,IF(D766="sp",0.1,0.01))</f>
        <v>0.1</v>
      </c>
      <c r="G766" s="885">
        <f t="shared" ref="G766:G828" si="63">F766*E766</f>
        <v>0.5</v>
      </c>
      <c r="H766" s="885" t="s">
        <v>19846</v>
      </c>
      <c r="J766" t="str">
        <f>INDEX(L:L,MATCH(Таблиця91[[#This Row],[Item]],M:M,0),1)</f>
        <v>VEGETABLE PRODUCTS</v>
      </c>
      <c r="L766" t="s">
        <v>19594</v>
      </c>
      <c r="M766" s="1" t="s">
        <v>19617</v>
      </c>
      <c r="N766" s="1"/>
      <c r="O766" s="1">
        <v>0.1</v>
      </c>
      <c r="P766" s="1"/>
      <c r="Q766" s="26"/>
      <c r="R766" s="276">
        <f t="shared" si="59"/>
        <v>0</v>
      </c>
    </row>
    <row r="767" spans="1:18">
      <c r="A767" s="889" t="s">
        <v>19888</v>
      </c>
      <c r="B767" s="890" t="s">
        <v>21965</v>
      </c>
      <c r="C767" s="891" t="s">
        <v>19496</v>
      </c>
      <c r="D767" s="885" t="str">
        <f t="shared" si="60"/>
        <v>cp</v>
      </c>
      <c r="E767" s="885" t="str">
        <f t="shared" si="61"/>
        <v>5</v>
      </c>
      <c r="F767" s="885">
        <f t="shared" si="62"/>
        <v>0.01</v>
      </c>
      <c r="G767" s="885">
        <f t="shared" si="63"/>
        <v>0.05</v>
      </c>
      <c r="H767" s="885" t="s">
        <v>19846</v>
      </c>
      <c r="J767" t="str">
        <f>INDEX(L:L,MATCH(Таблиця91[[#This Row],[Item]],M:M,0),1)</f>
        <v>VEGETABLE PRODUCTS</v>
      </c>
      <c r="L767" t="s">
        <v>19594</v>
      </c>
      <c r="M767" s="1" t="s">
        <v>19618</v>
      </c>
      <c r="N767" s="1"/>
      <c r="O767" s="1">
        <v>0.1</v>
      </c>
      <c r="P767" s="1"/>
      <c r="Q767" s="26"/>
      <c r="R767" s="276">
        <f t="shared" si="59"/>
        <v>0</v>
      </c>
    </row>
    <row r="768" spans="1:18">
      <c r="A768" s="889" t="s">
        <v>19889</v>
      </c>
      <c r="B768" s="890" t="s">
        <v>18503</v>
      </c>
      <c r="C768" s="891" t="s">
        <v>19694</v>
      </c>
      <c r="D768" s="885" t="str">
        <f t="shared" si="60"/>
        <v>sp</v>
      </c>
      <c r="E768" s="885" t="str">
        <f t="shared" si="61"/>
        <v>3</v>
      </c>
      <c r="F768" s="885">
        <f t="shared" si="62"/>
        <v>0.1</v>
      </c>
      <c r="G768" s="885">
        <f t="shared" si="63"/>
        <v>0.30000000000000004</v>
      </c>
      <c r="H768" s="885" t="s">
        <v>19846</v>
      </c>
      <c r="J768" t="str">
        <f>INDEX(L:L,MATCH(Таблиця91[[#This Row],[Item]],M:M,0),1)</f>
        <v>VEGETABLE PRODUCTS</v>
      </c>
      <c r="L768" t="s">
        <v>19594</v>
      </c>
      <c r="M768" s="1" t="s">
        <v>19619</v>
      </c>
      <c r="N768" s="1"/>
      <c r="O768" s="1">
        <v>0.1</v>
      </c>
      <c r="P768" s="1"/>
      <c r="Q768" s="26"/>
      <c r="R768" s="276">
        <f t="shared" si="59"/>
        <v>0</v>
      </c>
    </row>
    <row r="769" spans="1:18">
      <c r="A769" s="889" t="s">
        <v>19890</v>
      </c>
      <c r="B769" s="890" t="s">
        <v>22018</v>
      </c>
      <c r="C769" s="891" t="s">
        <v>19347</v>
      </c>
      <c r="D769" s="885" t="str">
        <f t="shared" si="60"/>
        <v>cp</v>
      </c>
      <c r="E769" s="885" t="str">
        <f t="shared" si="61"/>
        <v>3</v>
      </c>
      <c r="F769" s="885">
        <f t="shared" si="62"/>
        <v>0.01</v>
      </c>
      <c r="G769" s="885">
        <f t="shared" si="63"/>
        <v>0.03</v>
      </c>
      <c r="H769" s="885" t="s">
        <v>19846</v>
      </c>
      <c r="J769" t="str">
        <f>INDEX(L:L,MATCH(Таблиця91[[#This Row],[Item]],M:M,0),1)</f>
        <v>VEGETABLE PRODUCTS</v>
      </c>
      <c r="L769" t="s">
        <v>19594</v>
      </c>
      <c r="M769" s="1" t="s">
        <v>19620</v>
      </c>
      <c r="N769" s="1"/>
      <c r="O769" s="1">
        <v>1</v>
      </c>
      <c r="P769" s="1"/>
      <c r="Q769" s="26"/>
      <c r="R769" s="276">
        <f t="shared" si="59"/>
        <v>0</v>
      </c>
    </row>
    <row r="770" spans="1:18">
      <c r="A770" s="889" t="s">
        <v>19891</v>
      </c>
      <c r="B770" s="890" t="s">
        <v>18283</v>
      </c>
      <c r="C770" s="891" t="s">
        <v>19347</v>
      </c>
      <c r="D770" s="885" t="str">
        <f t="shared" si="60"/>
        <v>sp</v>
      </c>
      <c r="E770" s="885" t="str">
        <f t="shared" si="61"/>
        <v>5</v>
      </c>
      <c r="F770" s="885">
        <f t="shared" si="62"/>
        <v>0.1</v>
      </c>
      <c r="G770" s="885">
        <f t="shared" si="63"/>
        <v>0.5</v>
      </c>
      <c r="H770" s="885" t="s">
        <v>19846</v>
      </c>
      <c r="J770" t="str">
        <f>INDEX(L:L,MATCH(Таблиця91[[#This Row],[Item]],M:M,0),1)</f>
        <v>VEGETABLE PRODUCTS</v>
      </c>
      <c r="L770" t="s">
        <v>19594</v>
      </c>
      <c r="M770" s="1" t="s">
        <v>19621</v>
      </c>
      <c r="N770" s="1"/>
      <c r="O770" s="1">
        <v>1</v>
      </c>
      <c r="P770" s="1"/>
      <c r="Q770" s="26"/>
      <c r="R770" s="276">
        <f t="shared" si="59"/>
        <v>0</v>
      </c>
    </row>
    <row r="771" spans="1:18">
      <c r="A771" s="889" t="s">
        <v>19892</v>
      </c>
      <c r="B771" s="890" t="s">
        <v>21836</v>
      </c>
      <c r="C771" s="891" t="s">
        <v>19350</v>
      </c>
      <c r="D771" s="885" t="str">
        <f t="shared" si="60"/>
        <v>sp</v>
      </c>
      <c r="E771" s="885" t="str">
        <f t="shared" si="61"/>
        <v>10</v>
      </c>
      <c r="F771" s="885">
        <f t="shared" si="62"/>
        <v>0.1</v>
      </c>
      <c r="G771" s="885">
        <f t="shared" si="63"/>
        <v>1</v>
      </c>
      <c r="H771" s="885" t="s">
        <v>19846</v>
      </c>
      <c r="J771" t="str">
        <f>INDEX(L:L,MATCH(Таблиця91[[#This Row],[Item]],M:M,0),1)</f>
        <v>VEGETABLE PRODUCTS</v>
      </c>
      <c r="L771" t="s">
        <v>19594</v>
      </c>
      <c r="M771" s="1" t="s">
        <v>19622</v>
      </c>
      <c r="N771" s="1"/>
      <c r="O771" s="1">
        <v>1</v>
      </c>
      <c r="P771" s="1"/>
      <c r="Q771" s="26"/>
      <c r="R771" s="276">
        <f t="shared" si="59"/>
        <v>0</v>
      </c>
    </row>
    <row r="772" spans="1:18">
      <c r="A772" s="889" t="s">
        <v>19893</v>
      </c>
      <c r="B772" s="890" t="s">
        <v>18503</v>
      </c>
      <c r="C772" s="891" t="s">
        <v>19350</v>
      </c>
      <c r="D772" s="885" t="str">
        <f t="shared" si="60"/>
        <v>sp</v>
      </c>
      <c r="E772" s="885" t="str">
        <f t="shared" si="61"/>
        <v>3</v>
      </c>
      <c r="F772" s="885">
        <f t="shared" si="62"/>
        <v>0.1</v>
      </c>
      <c r="G772" s="885">
        <f t="shared" si="63"/>
        <v>0.30000000000000004</v>
      </c>
      <c r="H772" s="885" t="s">
        <v>19846</v>
      </c>
      <c r="J772" t="str">
        <f>INDEX(L:L,MATCH(Таблиця91[[#This Row],[Item]],M:M,0),1)</f>
        <v>VEGETABLE PRODUCTS</v>
      </c>
      <c r="L772" t="s">
        <v>19594</v>
      </c>
      <c r="M772" s="1" t="s">
        <v>19623</v>
      </c>
      <c r="N772" s="1"/>
      <c r="O772" s="1">
        <v>1</v>
      </c>
      <c r="P772" s="1"/>
      <c r="Q772" s="26"/>
      <c r="R772" s="276">
        <f t="shared" ref="R772:R835" si="64">Q772*O772</f>
        <v>0</v>
      </c>
    </row>
    <row r="773" spans="1:18">
      <c r="A773" s="889" t="s">
        <v>19894</v>
      </c>
      <c r="B773" s="890" t="s">
        <v>22007</v>
      </c>
      <c r="C773" s="891" t="s">
        <v>19895</v>
      </c>
      <c r="D773" s="885" t="str">
        <f t="shared" si="60"/>
        <v>cp</v>
      </c>
      <c r="E773" s="885" t="str">
        <f t="shared" si="61"/>
        <v>4</v>
      </c>
      <c r="F773" s="885">
        <f t="shared" si="62"/>
        <v>0.01</v>
      </c>
      <c r="G773" s="885">
        <f t="shared" si="63"/>
        <v>0.04</v>
      </c>
      <c r="H773" s="885" t="s">
        <v>19846</v>
      </c>
      <c r="J773" t="str">
        <f>INDEX(L:L,MATCH(Таблиця91[[#This Row],[Item]],M:M,0),1)</f>
        <v>VEGETABLE PRODUCTS</v>
      </c>
      <c r="L773" t="s">
        <v>19594</v>
      </c>
      <c r="M773" s="1" t="s">
        <v>19624</v>
      </c>
      <c r="N773" s="1"/>
      <c r="O773" s="1">
        <v>1</v>
      </c>
      <c r="P773" s="1"/>
      <c r="Q773" s="26"/>
      <c r="R773" s="276">
        <f t="shared" si="64"/>
        <v>0</v>
      </c>
    </row>
    <row r="774" spans="1:18">
      <c r="A774" s="889" t="s">
        <v>19896</v>
      </c>
      <c r="B774" s="890" t="s">
        <v>22009</v>
      </c>
      <c r="C774" s="891" t="s">
        <v>19347</v>
      </c>
      <c r="D774" s="885" t="str">
        <f t="shared" si="60"/>
        <v>cp</v>
      </c>
      <c r="E774" s="885" t="str">
        <f t="shared" si="61"/>
        <v>7</v>
      </c>
      <c r="F774" s="885">
        <f t="shared" si="62"/>
        <v>0.01</v>
      </c>
      <c r="G774" s="885">
        <f t="shared" si="63"/>
        <v>7.0000000000000007E-2</v>
      </c>
      <c r="H774" s="885" t="s">
        <v>19846</v>
      </c>
      <c r="J774" t="str">
        <f>INDEX(L:L,MATCH(Таблиця91[[#This Row],[Item]],M:M,0),1)</f>
        <v>VEGETABLE PRODUCTS</v>
      </c>
      <c r="L774" t="s">
        <v>19594</v>
      </c>
      <c r="M774" s="1" t="s">
        <v>19625</v>
      </c>
      <c r="N774" s="1"/>
      <c r="O774" s="1">
        <v>1</v>
      </c>
      <c r="P774" s="1"/>
      <c r="Q774" s="26"/>
      <c r="R774" s="276">
        <f t="shared" si="64"/>
        <v>0</v>
      </c>
    </row>
    <row r="775" spans="1:18">
      <c r="A775" s="889" t="s">
        <v>19897</v>
      </c>
      <c r="B775" s="890" t="s">
        <v>22022</v>
      </c>
      <c r="C775" s="891" t="s">
        <v>19347</v>
      </c>
      <c r="D775" s="885" t="str">
        <f t="shared" si="60"/>
        <v>cp</v>
      </c>
      <c r="E775" s="885" t="str">
        <f t="shared" si="61"/>
        <v>8</v>
      </c>
      <c r="F775" s="885">
        <f t="shared" si="62"/>
        <v>0.01</v>
      </c>
      <c r="G775" s="885">
        <f t="shared" si="63"/>
        <v>0.08</v>
      </c>
      <c r="H775" s="885" t="s">
        <v>19846</v>
      </c>
      <c r="J775" t="str">
        <f>INDEX(L:L,MATCH(Таблиця91[[#This Row],[Item]],M:M,0),1)</f>
        <v>VEGETABLE PRODUCTS</v>
      </c>
      <c r="L775" t="s">
        <v>19594</v>
      </c>
      <c r="M775" s="1" t="s">
        <v>19626</v>
      </c>
      <c r="N775" s="1"/>
      <c r="O775" s="1">
        <v>1</v>
      </c>
      <c r="P775" s="1"/>
      <c r="Q775" s="26"/>
      <c r="R775" s="276">
        <f t="shared" si="64"/>
        <v>0</v>
      </c>
    </row>
    <row r="776" spans="1:18">
      <c r="A776" s="889" t="s">
        <v>19898</v>
      </c>
      <c r="B776" s="890" t="s">
        <v>18321</v>
      </c>
      <c r="C776" s="891" t="s">
        <v>19432</v>
      </c>
      <c r="D776" s="885" t="str">
        <f t="shared" si="60"/>
        <v>sp</v>
      </c>
      <c r="E776" s="885" t="str">
        <f t="shared" si="61"/>
        <v>1</v>
      </c>
      <c r="F776" s="885">
        <f t="shared" si="62"/>
        <v>0.1</v>
      </c>
      <c r="G776" s="885">
        <f t="shared" si="63"/>
        <v>0.1</v>
      </c>
      <c r="H776" s="885" t="s">
        <v>19846</v>
      </c>
      <c r="J776" t="str">
        <f>INDEX(L:L,MATCH(Таблиця91[[#This Row],[Item]],M:M,0),1)</f>
        <v>VEGETABLE PRODUCTS</v>
      </c>
      <c r="L776" t="s">
        <v>19594</v>
      </c>
      <c r="M776" s="1" t="s">
        <v>19627</v>
      </c>
      <c r="N776" s="1"/>
      <c r="O776" s="1">
        <v>1</v>
      </c>
      <c r="P776" s="1"/>
      <c r="Q776" s="26"/>
      <c r="R776" s="276">
        <f t="shared" si="64"/>
        <v>0</v>
      </c>
    </row>
    <row r="777" spans="1:18">
      <c r="A777" s="889" t="s">
        <v>19899</v>
      </c>
      <c r="B777" s="890" t="s">
        <v>18451</v>
      </c>
      <c r="C777" s="891" t="s">
        <v>19347</v>
      </c>
      <c r="D777" s="885" t="str">
        <f t="shared" si="60"/>
        <v>sp</v>
      </c>
      <c r="E777" s="885" t="str">
        <f t="shared" si="61"/>
        <v>2</v>
      </c>
      <c r="F777" s="885">
        <f t="shared" si="62"/>
        <v>0.1</v>
      </c>
      <c r="G777" s="885">
        <f t="shared" si="63"/>
        <v>0.2</v>
      </c>
      <c r="H777" s="885" t="s">
        <v>19846</v>
      </c>
      <c r="J777" t="str">
        <f>INDEX(L:L,MATCH(Таблиця91[[#This Row],[Item]],M:M,0),1)</f>
        <v>VEGETABLE PRODUCTS</v>
      </c>
      <c r="L777" t="s">
        <v>19594</v>
      </c>
      <c r="M777" s="1" t="s">
        <v>19628</v>
      </c>
      <c r="N777" s="1"/>
      <c r="O777" s="1">
        <v>0.1</v>
      </c>
      <c r="P777" s="1"/>
      <c r="Q777" s="26"/>
      <c r="R777" s="276">
        <f t="shared" si="64"/>
        <v>0</v>
      </c>
    </row>
    <row r="778" spans="1:18">
      <c r="A778" s="889" t="s">
        <v>19900</v>
      </c>
      <c r="B778" s="890" t="s">
        <v>21885</v>
      </c>
      <c r="C778" s="891">
        <v>20</v>
      </c>
      <c r="D778" s="885" t="str">
        <f t="shared" si="60"/>
        <v>cp</v>
      </c>
      <c r="E778" s="885" t="str">
        <f t="shared" si="61"/>
        <v>6</v>
      </c>
      <c r="F778" s="885">
        <f t="shared" si="62"/>
        <v>0.01</v>
      </c>
      <c r="G778" s="885">
        <f t="shared" si="63"/>
        <v>0.06</v>
      </c>
      <c r="H778" s="885" t="s">
        <v>19846</v>
      </c>
      <c r="J778" t="str">
        <f>INDEX(L:L,MATCH(Таблиця91[[#This Row],[Item]],M:M,0),1)</f>
        <v>VEGETABLE PRODUCTS</v>
      </c>
      <c r="L778" t="s">
        <v>19594</v>
      </c>
      <c r="M778" s="1" t="s">
        <v>19629</v>
      </c>
      <c r="N778" s="1"/>
      <c r="O778" s="1">
        <v>0.1</v>
      </c>
      <c r="P778" s="1"/>
      <c r="Q778" s="26"/>
      <c r="R778" s="276">
        <f t="shared" si="64"/>
        <v>0</v>
      </c>
    </row>
    <row r="779" spans="1:18">
      <c r="A779" s="889" t="s">
        <v>19901</v>
      </c>
      <c r="B779" s="890" t="s">
        <v>21965</v>
      </c>
      <c r="C779" s="891" t="s">
        <v>19347</v>
      </c>
      <c r="D779" s="885" t="str">
        <f t="shared" si="60"/>
        <v>cp</v>
      </c>
      <c r="E779" s="885" t="str">
        <f t="shared" si="61"/>
        <v>5</v>
      </c>
      <c r="F779" s="885">
        <f t="shared" si="62"/>
        <v>0.01</v>
      </c>
      <c r="G779" s="885">
        <f t="shared" si="63"/>
        <v>0.05</v>
      </c>
      <c r="H779" s="885" t="s">
        <v>19846</v>
      </c>
      <c r="J779" t="str">
        <f>INDEX(L:L,MATCH(Таблиця91[[#This Row],[Item]],M:M,0),1)</f>
        <v>VEGETABLE PRODUCTS</v>
      </c>
      <c r="L779" t="s">
        <v>19594</v>
      </c>
      <c r="M779" s="1" t="s">
        <v>19630</v>
      </c>
      <c r="N779" s="1"/>
      <c r="O779" s="1">
        <v>0.1</v>
      </c>
      <c r="P779" s="1"/>
      <c r="Q779" s="26"/>
      <c r="R779" s="276">
        <f t="shared" si="64"/>
        <v>0</v>
      </c>
    </row>
    <row r="780" spans="1:18">
      <c r="A780" s="889" t="s">
        <v>19902</v>
      </c>
      <c r="B780" s="890" t="s">
        <v>21919</v>
      </c>
      <c r="C780" s="891" t="s">
        <v>19694</v>
      </c>
      <c r="D780" s="885" t="str">
        <f t="shared" si="60"/>
        <v>cp</v>
      </c>
      <c r="E780" s="885" t="str">
        <f t="shared" si="61"/>
        <v>9</v>
      </c>
      <c r="F780" s="885">
        <f t="shared" si="62"/>
        <v>0.01</v>
      </c>
      <c r="G780" s="885">
        <f t="shared" si="63"/>
        <v>0.09</v>
      </c>
      <c r="H780" s="885" t="s">
        <v>19846</v>
      </c>
      <c r="J780" t="str">
        <f>INDEX(L:L,MATCH(Таблиця91[[#This Row],[Item]],M:M,0),1)</f>
        <v>VEGETABLE PRODUCTS</v>
      </c>
      <c r="L780" t="s">
        <v>19594</v>
      </c>
      <c r="M780" s="1" t="s">
        <v>19631</v>
      </c>
      <c r="N780" s="1"/>
      <c r="O780" s="1">
        <v>0.1</v>
      </c>
      <c r="P780" s="1"/>
      <c r="Q780" s="26"/>
      <c r="R780" s="276">
        <f t="shared" si="64"/>
        <v>0</v>
      </c>
    </row>
    <row r="781" spans="1:18">
      <c r="A781" s="889" t="s">
        <v>19903</v>
      </c>
      <c r="B781" s="890" t="s">
        <v>21885</v>
      </c>
      <c r="C781" s="891">
        <v>20</v>
      </c>
      <c r="D781" s="885" t="str">
        <f t="shared" si="60"/>
        <v>cp</v>
      </c>
      <c r="E781" s="885" t="str">
        <f t="shared" si="61"/>
        <v>6</v>
      </c>
      <c r="F781" s="885">
        <f t="shared" si="62"/>
        <v>0.01</v>
      </c>
      <c r="G781" s="885">
        <f t="shared" si="63"/>
        <v>0.06</v>
      </c>
      <c r="H781" s="885" t="s">
        <v>19846</v>
      </c>
      <c r="J781" t="str">
        <f>INDEX(L:L,MATCH(Таблиця91[[#This Row],[Item]],M:M,0),1)</f>
        <v>VEGETABLE PRODUCTS</v>
      </c>
      <c r="L781" t="s">
        <v>19594</v>
      </c>
      <c r="M781" s="1" t="s">
        <v>19632</v>
      </c>
      <c r="N781" s="1"/>
      <c r="O781" s="1">
        <v>25</v>
      </c>
      <c r="P781" s="1"/>
      <c r="Q781" s="26"/>
      <c r="R781" s="276">
        <f t="shared" si="64"/>
        <v>0</v>
      </c>
    </row>
    <row r="782" spans="1:18">
      <c r="A782" s="889" t="s">
        <v>19904</v>
      </c>
      <c r="B782" s="890" t="s">
        <v>21846</v>
      </c>
      <c r="C782" s="891" t="s">
        <v>19350</v>
      </c>
      <c r="D782" s="885" t="str">
        <f t="shared" si="60"/>
        <v>gp</v>
      </c>
      <c r="E782" s="885" t="str">
        <f t="shared" si="61"/>
        <v>4</v>
      </c>
      <c r="F782" s="885">
        <f t="shared" si="62"/>
        <v>1</v>
      </c>
      <c r="G782" s="885">
        <f t="shared" si="63"/>
        <v>4</v>
      </c>
      <c r="H782" s="885" t="s">
        <v>19846</v>
      </c>
      <c r="J782" t="str">
        <f>INDEX(L:L,MATCH(Таблиця91[[#This Row],[Item]],M:M,0),1)</f>
        <v>VEGETABLE PRODUCTS</v>
      </c>
      <c r="L782" t="s">
        <v>19594</v>
      </c>
      <c r="M782" s="1" t="s">
        <v>19633</v>
      </c>
      <c r="N782" s="1"/>
      <c r="O782" s="1">
        <v>0.1</v>
      </c>
      <c r="P782" s="1"/>
      <c r="Q782" s="26"/>
      <c r="R782" s="276">
        <f t="shared" si="64"/>
        <v>0</v>
      </c>
    </row>
    <row r="783" spans="1:18">
      <c r="A783" s="889" t="s">
        <v>19905</v>
      </c>
      <c r="B783" s="890" t="s">
        <v>18451</v>
      </c>
      <c r="C783" s="891" t="s">
        <v>19906</v>
      </c>
      <c r="D783" s="885" t="str">
        <f t="shared" si="60"/>
        <v>sp</v>
      </c>
      <c r="E783" s="885" t="str">
        <f t="shared" si="61"/>
        <v>2</v>
      </c>
      <c r="F783" s="885">
        <f t="shared" si="62"/>
        <v>0.1</v>
      </c>
      <c r="G783" s="885">
        <f t="shared" si="63"/>
        <v>0.2</v>
      </c>
      <c r="H783" s="885" t="s">
        <v>19846</v>
      </c>
      <c r="J783" t="str">
        <f>INDEX(L:L,MATCH(Таблиця91[[#This Row],[Item]],M:M,0),1)</f>
        <v>VEGETABLE PRODUCTS</v>
      </c>
      <c r="L783" t="s">
        <v>19594</v>
      </c>
      <c r="M783" s="1" t="s">
        <v>19634</v>
      </c>
      <c r="N783" s="1"/>
      <c r="O783" s="1">
        <v>0.04</v>
      </c>
      <c r="P783" s="1"/>
      <c r="Q783" s="26"/>
      <c r="R783" s="276">
        <f t="shared" si="64"/>
        <v>0</v>
      </c>
    </row>
    <row r="784" spans="1:18">
      <c r="A784" s="889" t="s">
        <v>19907</v>
      </c>
      <c r="B784" s="890" t="s">
        <v>18503</v>
      </c>
      <c r="C784" s="891" t="s">
        <v>19432</v>
      </c>
      <c r="D784" s="885" t="str">
        <f t="shared" si="60"/>
        <v>sp</v>
      </c>
      <c r="E784" s="885" t="str">
        <f t="shared" si="61"/>
        <v>3</v>
      </c>
      <c r="F784" s="885">
        <f t="shared" si="62"/>
        <v>0.1</v>
      </c>
      <c r="G784" s="885">
        <f t="shared" si="63"/>
        <v>0.30000000000000004</v>
      </c>
      <c r="H784" s="885" t="s">
        <v>19846</v>
      </c>
      <c r="J784" t="str">
        <f>INDEX(L:L,MATCH(Таблиця91[[#This Row],[Item]],M:M,0),1)</f>
        <v>VEGETABLE PRODUCTS</v>
      </c>
      <c r="L784" t="s">
        <v>19594</v>
      </c>
      <c r="M784" s="1" t="s">
        <v>19635</v>
      </c>
      <c r="N784" s="1"/>
      <c r="O784" s="1">
        <v>0.2</v>
      </c>
      <c r="P784" s="1"/>
      <c r="Q784" s="26"/>
      <c r="R784" s="276">
        <f t="shared" si="64"/>
        <v>0</v>
      </c>
    </row>
    <row r="785" spans="1:18">
      <c r="A785" s="889" t="s">
        <v>19908</v>
      </c>
      <c r="B785" s="890" t="s">
        <v>21885</v>
      </c>
      <c r="C785" s="891" t="s">
        <v>19878</v>
      </c>
      <c r="D785" s="885" t="str">
        <f t="shared" si="60"/>
        <v>cp</v>
      </c>
      <c r="E785" s="885" t="str">
        <f t="shared" si="61"/>
        <v>6</v>
      </c>
      <c r="F785" s="885">
        <f t="shared" si="62"/>
        <v>0.01</v>
      </c>
      <c r="G785" s="885">
        <f t="shared" si="63"/>
        <v>0.06</v>
      </c>
      <c r="H785" s="885" t="s">
        <v>19846</v>
      </c>
      <c r="J785" t="str">
        <f>INDEX(L:L,MATCH(Таблиця91[[#This Row],[Item]],M:M,0),1)</f>
        <v>VEGETABLE PRODUCTS</v>
      </c>
      <c r="L785" t="s">
        <v>19594</v>
      </c>
      <c r="M785" s="1" t="s">
        <v>19636</v>
      </c>
      <c r="N785" s="1"/>
      <c r="O785" s="1">
        <v>0.02</v>
      </c>
      <c r="P785" s="1"/>
      <c r="Q785" s="26"/>
      <c r="R785" s="276">
        <f t="shared" si="64"/>
        <v>0</v>
      </c>
    </row>
    <row r="786" spans="1:18">
      <c r="A786" s="889" t="s">
        <v>19909</v>
      </c>
      <c r="B786" s="890" t="s">
        <v>18503</v>
      </c>
      <c r="C786" s="891" t="s">
        <v>19539</v>
      </c>
      <c r="D786" s="885" t="str">
        <f t="shared" si="60"/>
        <v>sp</v>
      </c>
      <c r="E786" s="885" t="str">
        <f t="shared" si="61"/>
        <v>3</v>
      </c>
      <c r="F786" s="885">
        <f t="shared" si="62"/>
        <v>0.1</v>
      </c>
      <c r="G786" s="885">
        <f t="shared" si="63"/>
        <v>0.30000000000000004</v>
      </c>
      <c r="H786" s="885" t="s">
        <v>19846</v>
      </c>
      <c r="J786" t="str">
        <f>INDEX(L:L,MATCH(Таблиця91[[#This Row],[Item]],M:M,0),1)</f>
        <v>VEGETABLE PRODUCTS</v>
      </c>
      <c r="L786" t="s">
        <v>19594</v>
      </c>
      <c r="M786" s="1" t="s">
        <v>19637</v>
      </c>
      <c r="N786" s="1"/>
      <c r="O786" s="1">
        <v>0.04</v>
      </c>
      <c r="P786" s="1"/>
      <c r="Q786" s="26"/>
      <c r="R786" s="276">
        <f t="shared" si="64"/>
        <v>0</v>
      </c>
    </row>
    <row r="787" spans="1:18">
      <c r="A787" s="889" t="s">
        <v>19910</v>
      </c>
      <c r="B787" s="890" t="s">
        <v>21885</v>
      </c>
      <c r="C787" s="891" t="s">
        <v>19782</v>
      </c>
      <c r="D787" s="885" t="str">
        <f t="shared" si="60"/>
        <v>cp</v>
      </c>
      <c r="E787" s="885" t="str">
        <f t="shared" si="61"/>
        <v>6</v>
      </c>
      <c r="F787" s="885">
        <f t="shared" si="62"/>
        <v>0.01</v>
      </c>
      <c r="G787" s="885">
        <f t="shared" si="63"/>
        <v>0.06</v>
      </c>
      <c r="H787" s="885" t="s">
        <v>19846</v>
      </c>
      <c r="J787" t="str">
        <f>INDEX(L:L,MATCH(Таблиця91[[#This Row],[Item]],M:M,0),1)</f>
        <v>VEGETABLE PRODUCTS</v>
      </c>
      <c r="L787" t="s">
        <v>19594</v>
      </c>
      <c r="M787" s="1" t="s">
        <v>19638</v>
      </c>
      <c r="N787" s="1"/>
      <c r="O787" s="1">
        <v>0.2</v>
      </c>
      <c r="P787" s="1"/>
      <c r="Q787" s="26"/>
      <c r="R787" s="276">
        <f t="shared" si="64"/>
        <v>0</v>
      </c>
    </row>
    <row r="788" spans="1:18">
      <c r="A788" s="889" t="s">
        <v>19911</v>
      </c>
      <c r="B788" s="890" t="s">
        <v>22007</v>
      </c>
      <c r="C788" s="891" t="s">
        <v>19432</v>
      </c>
      <c r="D788" s="885" t="str">
        <f t="shared" si="60"/>
        <v>cp</v>
      </c>
      <c r="E788" s="885" t="str">
        <f t="shared" si="61"/>
        <v>4</v>
      </c>
      <c r="F788" s="885">
        <f t="shared" si="62"/>
        <v>0.01</v>
      </c>
      <c r="G788" s="885">
        <f t="shared" si="63"/>
        <v>0.04</v>
      </c>
      <c r="H788" s="885" t="s">
        <v>19846</v>
      </c>
      <c r="J788" t="str">
        <f>INDEX(L:L,MATCH(Таблиця91[[#This Row],[Item]],M:M,0),1)</f>
        <v>VEGETABLE PRODUCTS</v>
      </c>
      <c r="L788" t="s">
        <v>19594</v>
      </c>
      <c r="M788" s="1" t="s">
        <v>19433</v>
      </c>
      <c r="N788" s="1"/>
      <c r="O788" s="1">
        <v>1</v>
      </c>
      <c r="P788" s="1" t="s">
        <v>19639</v>
      </c>
      <c r="Q788" s="26"/>
      <c r="R788" s="276">
        <f t="shared" si="64"/>
        <v>0</v>
      </c>
    </row>
    <row r="789" spans="1:18">
      <c r="A789" s="889" t="s">
        <v>19912</v>
      </c>
      <c r="B789" s="890" t="s">
        <v>18321</v>
      </c>
      <c r="C789" s="891" t="s">
        <v>19361</v>
      </c>
      <c r="D789" s="885" t="str">
        <f t="shared" si="60"/>
        <v>sp</v>
      </c>
      <c r="E789" s="885" t="str">
        <f t="shared" si="61"/>
        <v>1</v>
      </c>
      <c r="F789" s="885">
        <f t="shared" si="62"/>
        <v>0.1</v>
      </c>
      <c r="G789" s="885">
        <f t="shared" si="63"/>
        <v>0.1</v>
      </c>
      <c r="H789" s="885" t="s">
        <v>19846</v>
      </c>
      <c r="J789" t="str">
        <f>INDEX(L:L,MATCH(Таблиця91[[#This Row],[Item]],M:M,0),1)</f>
        <v>VEGETABLE PRODUCTS</v>
      </c>
      <c r="L789" t="s">
        <v>19594</v>
      </c>
      <c r="M789" s="1" t="s">
        <v>19640</v>
      </c>
      <c r="N789" s="1"/>
      <c r="O789" s="1">
        <v>1</v>
      </c>
      <c r="P789" s="1" t="s">
        <v>19639</v>
      </c>
      <c r="Q789" s="26"/>
      <c r="R789" s="276">
        <f t="shared" si="64"/>
        <v>0</v>
      </c>
    </row>
    <row r="790" spans="1:18">
      <c r="A790" s="889" t="s">
        <v>19913</v>
      </c>
      <c r="B790" s="890" t="s">
        <v>18321</v>
      </c>
      <c r="C790" s="891" t="s">
        <v>19361</v>
      </c>
      <c r="D790" s="885" t="str">
        <f t="shared" si="60"/>
        <v>sp</v>
      </c>
      <c r="E790" s="885" t="str">
        <f t="shared" si="61"/>
        <v>1</v>
      </c>
      <c r="F790" s="885">
        <f t="shared" si="62"/>
        <v>0.1</v>
      </c>
      <c r="G790" s="885">
        <f t="shared" si="63"/>
        <v>0.1</v>
      </c>
      <c r="H790" s="885" t="s">
        <v>19846</v>
      </c>
      <c r="J790" t="str">
        <f>INDEX(L:L,MATCH(Таблиця91[[#This Row],[Item]],M:M,0),1)</f>
        <v>VEGETABLE PRODUCTS</v>
      </c>
      <c r="L790" t="s">
        <v>19594</v>
      </c>
      <c r="M790" s="1" t="s">
        <v>19641</v>
      </c>
      <c r="N790" s="1"/>
      <c r="O790" s="1">
        <v>1</v>
      </c>
      <c r="P790" s="1" t="s">
        <v>19642</v>
      </c>
      <c r="Q790" s="26"/>
      <c r="R790" s="276">
        <f t="shared" si="64"/>
        <v>0</v>
      </c>
    </row>
    <row r="791" spans="1:18">
      <c r="A791" s="889" t="s">
        <v>19914</v>
      </c>
      <c r="B791" s="890" t="s">
        <v>18321</v>
      </c>
      <c r="C791" s="891" t="s">
        <v>19350</v>
      </c>
      <c r="D791" s="885" t="str">
        <f t="shared" si="60"/>
        <v>sp</v>
      </c>
      <c r="E791" s="885" t="str">
        <f t="shared" si="61"/>
        <v>1</v>
      </c>
      <c r="F791" s="885">
        <f t="shared" si="62"/>
        <v>0.1</v>
      </c>
      <c r="G791" s="885">
        <f t="shared" si="63"/>
        <v>0.1</v>
      </c>
      <c r="H791" s="885" t="s">
        <v>19846</v>
      </c>
      <c r="J791" t="str">
        <f>INDEX(L:L,MATCH(Таблиця91[[#This Row],[Item]],M:M,0),1)</f>
        <v>VEGETABLE PRODUCTS</v>
      </c>
      <c r="L791" t="s">
        <v>19594</v>
      </c>
      <c r="M791" s="1" t="s">
        <v>19643</v>
      </c>
      <c r="N791" s="1"/>
      <c r="O791" s="1">
        <v>0.1</v>
      </c>
      <c r="P791" s="1"/>
      <c r="Q791" s="26"/>
      <c r="R791" s="276">
        <f t="shared" si="64"/>
        <v>0</v>
      </c>
    </row>
    <row r="792" spans="1:18">
      <c r="A792" s="889" t="s">
        <v>19915</v>
      </c>
      <c r="B792" s="890" t="s">
        <v>18503</v>
      </c>
      <c r="C792" s="891" t="s">
        <v>19347</v>
      </c>
      <c r="D792" s="885" t="str">
        <f t="shared" si="60"/>
        <v>sp</v>
      </c>
      <c r="E792" s="885" t="str">
        <f t="shared" si="61"/>
        <v>3</v>
      </c>
      <c r="F792" s="885">
        <f t="shared" si="62"/>
        <v>0.1</v>
      </c>
      <c r="G792" s="885">
        <f t="shared" si="63"/>
        <v>0.30000000000000004</v>
      </c>
      <c r="H792" s="885" t="s">
        <v>19846</v>
      </c>
      <c r="J792" t="str">
        <f>INDEX(L:L,MATCH(Таблиця91[[#This Row],[Item]],M:M,0),1)</f>
        <v>VEGETABLE PRODUCTS</v>
      </c>
      <c r="L792" t="s">
        <v>19594</v>
      </c>
      <c r="M792" s="1" t="s">
        <v>19644</v>
      </c>
      <c r="N792" s="1"/>
      <c r="O792" s="1">
        <v>0.09</v>
      </c>
      <c r="P792" s="1"/>
      <c r="Q792" s="26"/>
      <c r="R792" s="276">
        <f t="shared" si="64"/>
        <v>0</v>
      </c>
    </row>
    <row r="793" spans="1:18">
      <c r="A793" s="889" t="s">
        <v>19916</v>
      </c>
      <c r="B793" s="890" t="s">
        <v>18321</v>
      </c>
      <c r="C793" s="891" t="s">
        <v>19432</v>
      </c>
      <c r="D793" s="885" t="str">
        <f t="shared" si="60"/>
        <v>sp</v>
      </c>
      <c r="E793" s="885" t="str">
        <f t="shared" si="61"/>
        <v>1</v>
      </c>
      <c r="F793" s="885">
        <f t="shared" si="62"/>
        <v>0.1</v>
      </c>
      <c r="G793" s="885">
        <f t="shared" si="63"/>
        <v>0.1</v>
      </c>
      <c r="H793" s="885" t="s">
        <v>19846</v>
      </c>
      <c r="J793" t="str">
        <f>INDEX(L:L,MATCH(Таблиця91[[#This Row],[Item]],M:M,0),1)</f>
        <v>VEGETABLE PRODUCTS</v>
      </c>
      <c r="L793" t="s">
        <v>19594</v>
      </c>
      <c r="M793" s="1" t="s">
        <v>19645</v>
      </c>
      <c r="N793" s="1"/>
      <c r="O793" s="1">
        <v>0.06</v>
      </c>
      <c r="P793" s="1"/>
      <c r="Q793" s="26"/>
      <c r="R793" s="276">
        <f t="shared" si="64"/>
        <v>0</v>
      </c>
    </row>
    <row r="794" spans="1:18">
      <c r="A794" s="889" t="s">
        <v>19917</v>
      </c>
      <c r="B794" s="890" t="s">
        <v>21919</v>
      </c>
      <c r="C794" s="891" t="s">
        <v>19590</v>
      </c>
      <c r="D794" s="885" t="str">
        <f t="shared" si="60"/>
        <v>cp</v>
      </c>
      <c r="E794" s="885" t="str">
        <f t="shared" si="61"/>
        <v>9</v>
      </c>
      <c r="F794" s="885">
        <f t="shared" si="62"/>
        <v>0.01</v>
      </c>
      <c r="G794" s="885">
        <f t="shared" si="63"/>
        <v>0.09</v>
      </c>
      <c r="H794" s="885" t="s">
        <v>19846</v>
      </c>
      <c r="J794" t="str">
        <f>INDEX(L:L,MATCH(Таблиця91[[#This Row],[Item]],M:M,0),1)</f>
        <v>VEGETABLE PRODUCTS</v>
      </c>
      <c r="L794" t="s">
        <v>19594</v>
      </c>
      <c r="M794" s="1" t="s">
        <v>19646</v>
      </c>
      <c r="N794" s="1"/>
      <c r="O794" s="1">
        <v>10</v>
      </c>
      <c r="P794" s="1" t="s">
        <v>19647</v>
      </c>
      <c r="Q794" s="26"/>
      <c r="R794" s="276">
        <f t="shared" si="64"/>
        <v>0</v>
      </c>
    </row>
    <row r="795" spans="1:18">
      <c r="A795" s="889" t="s">
        <v>19918</v>
      </c>
      <c r="B795" s="890" t="s">
        <v>18503</v>
      </c>
      <c r="C795" s="891" t="s">
        <v>19361</v>
      </c>
      <c r="D795" s="885" t="str">
        <f t="shared" si="60"/>
        <v>sp</v>
      </c>
      <c r="E795" s="885" t="str">
        <f t="shared" si="61"/>
        <v>3</v>
      </c>
      <c r="F795" s="885">
        <f t="shared" si="62"/>
        <v>0.1</v>
      </c>
      <c r="G795" s="885">
        <f t="shared" si="63"/>
        <v>0.30000000000000004</v>
      </c>
      <c r="H795" s="885" t="s">
        <v>19846</v>
      </c>
      <c r="J795" t="str">
        <f>INDEX(L:L,MATCH(Таблиця91[[#This Row],[Item]],M:M,0),1)</f>
        <v>VEGETABLE PRODUCTS</v>
      </c>
      <c r="L795" t="s">
        <v>19594</v>
      </c>
      <c r="M795" s="1" t="s">
        <v>19648</v>
      </c>
      <c r="N795" s="1"/>
      <c r="O795" s="1">
        <v>5</v>
      </c>
      <c r="P795" s="1"/>
      <c r="Q795" s="26"/>
      <c r="R795" s="276">
        <f t="shared" si="64"/>
        <v>0</v>
      </c>
    </row>
    <row r="796" spans="1:18">
      <c r="A796" s="892" t="s">
        <v>19919</v>
      </c>
      <c r="B796" s="893" t="s">
        <v>21885</v>
      </c>
      <c r="C796" s="894" t="s">
        <v>19920</v>
      </c>
      <c r="D796" s="885" t="str">
        <f t="shared" si="60"/>
        <v>cp</v>
      </c>
      <c r="E796" s="885" t="str">
        <f t="shared" si="61"/>
        <v>6</v>
      </c>
      <c r="F796" s="885">
        <f t="shared" si="62"/>
        <v>0.01</v>
      </c>
      <c r="G796" s="885">
        <f t="shared" si="63"/>
        <v>0.06</v>
      </c>
      <c r="H796" s="885" t="s">
        <v>19846</v>
      </c>
      <c r="J796" t="str">
        <f>INDEX(L:L,MATCH(Таблиця91[[#This Row],[Item]],M:M,0),1)</f>
        <v>VEGETABLE PRODUCTS</v>
      </c>
      <c r="L796" t="s">
        <v>19594</v>
      </c>
      <c r="M796" s="1" t="s">
        <v>19649</v>
      </c>
      <c r="N796" s="1"/>
      <c r="O796" s="1">
        <v>40</v>
      </c>
      <c r="P796" s="1"/>
      <c r="Q796" s="26"/>
      <c r="R796" s="276">
        <f t="shared" si="64"/>
        <v>0</v>
      </c>
    </row>
    <row r="797" spans="1:18">
      <c r="A797" s="889" t="s">
        <v>19923</v>
      </c>
      <c r="B797" s="890" t="s">
        <v>14081</v>
      </c>
      <c r="C797" s="891" t="s">
        <v>19798</v>
      </c>
      <c r="D797" s="885" t="str">
        <f t="shared" si="60"/>
        <v>gp</v>
      </c>
      <c r="E797" s="885" t="str">
        <f t="shared" si="61"/>
        <v>5</v>
      </c>
      <c r="F797" s="885">
        <f t="shared" si="62"/>
        <v>1</v>
      </c>
      <c r="G797" s="885">
        <f t="shared" si="63"/>
        <v>5</v>
      </c>
      <c r="H797" s="898" t="s">
        <v>19922</v>
      </c>
      <c r="J797" t="str">
        <f>INDEX(L:L,MATCH(Таблиця91[[#This Row],[Item]],M:M,0),1)</f>
        <v>Farmer:</v>
      </c>
      <c r="L797" t="s">
        <v>19594</v>
      </c>
      <c r="M797" s="1" t="s">
        <v>19650</v>
      </c>
      <c r="N797" s="1"/>
      <c r="O797" s="1">
        <v>10</v>
      </c>
      <c r="P797" s="1" t="s">
        <v>19647</v>
      </c>
      <c r="Q797" s="26"/>
      <c r="R797" s="276">
        <f t="shared" si="64"/>
        <v>0</v>
      </c>
    </row>
    <row r="798" spans="1:18">
      <c r="A798" s="889" t="s">
        <v>19924</v>
      </c>
      <c r="B798" s="890" t="s">
        <v>14081</v>
      </c>
      <c r="C798" s="891" t="s">
        <v>29296</v>
      </c>
      <c r="D798" s="885" t="str">
        <f t="shared" si="60"/>
        <v>gp</v>
      </c>
      <c r="E798" s="885" t="str">
        <f t="shared" si="61"/>
        <v>5</v>
      </c>
      <c r="F798" s="885">
        <f t="shared" si="62"/>
        <v>1</v>
      </c>
      <c r="G798" s="885">
        <f t="shared" si="63"/>
        <v>5</v>
      </c>
      <c r="H798" s="898" t="s">
        <v>19922</v>
      </c>
      <c r="J798" t="str">
        <f>INDEX(L:L,MATCH(Таблиця91[[#This Row],[Item]],M:M,0),1)</f>
        <v>Farmer:</v>
      </c>
      <c r="L798" t="s">
        <v>19594</v>
      </c>
      <c r="M798" s="1" t="s">
        <v>19651</v>
      </c>
      <c r="N798" s="1"/>
      <c r="O798" s="1">
        <v>0.1</v>
      </c>
      <c r="P798" s="1" t="s">
        <v>19652</v>
      </c>
      <c r="Q798" s="26"/>
      <c r="R798" s="276">
        <f t="shared" si="64"/>
        <v>0</v>
      </c>
    </row>
    <row r="799" spans="1:18">
      <c r="A799" s="889" t="s">
        <v>19925</v>
      </c>
      <c r="B799" s="890" t="s">
        <v>18496</v>
      </c>
      <c r="C799" s="891" t="s">
        <v>29296</v>
      </c>
      <c r="D799" s="885" t="str">
        <f t="shared" si="60"/>
        <v>gp</v>
      </c>
      <c r="E799" s="885" t="str">
        <f t="shared" si="61"/>
        <v>2</v>
      </c>
      <c r="F799" s="885">
        <f t="shared" si="62"/>
        <v>1</v>
      </c>
      <c r="G799" s="885">
        <f t="shared" si="63"/>
        <v>2</v>
      </c>
      <c r="H799" s="898" t="s">
        <v>19922</v>
      </c>
      <c r="J799" t="str">
        <f>INDEX(L:L,MATCH(Таблиця91[[#This Row],[Item]],M:M,0),1)</f>
        <v>Farmer:</v>
      </c>
      <c r="L799" t="s">
        <v>19594</v>
      </c>
      <c r="M799" s="1" t="s">
        <v>19653</v>
      </c>
      <c r="N799" s="1"/>
      <c r="O799" s="1">
        <v>0.1</v>
      </c>
      <c r="P799" s="1" t="s">
        <v>19652</v>
      </c>
      <c r="Q799" s="26"/>
      <c r="R799" s="276">
        <f t="shared" si="64"/>
        <v>0</v>
      </c>
    </row>
    <row r="800" spans="1:18">
      <c r="A800" s="889" t="s">
        <v>19926</v>
      </c>
      <c r="B800" s="890" t="s">
        <v>21946</v>
      </c>
      <c r="C800" s="891" t="s">
        <v>29296</v>
      </c>
      <c r="D800" s="885" t="str">
        <f t="shared" si="60"/>
        <v>gp</v>
      </c>
      <c r="E800" s="885" t="str">
        <f t="shared" si="61"/>
        <v>3</v>
      </c>
      <c r="F800" s="885">
        <f t="shared" si="62"/>
        <v>1</v>
      </c>
      <c r="G800" s="885">
        <f t="shared" si="63"/>
        <v>3</v>
      </c>
      <c r="H800" s="898" t="s">
        <v>19922</v>
      </c>
      <c r="J800" t="str">
        <f>INDEX(L:L,MATCH(Таблиця91[[#This Row],[Item]],M:M,0),1)</f>
        <v>Farmer:</v>
      </c>
      <c r="L800" t="s">
        <v>19594</v>
      </c>
      <c r="M800" s="1" t="s">
        <v>19654</v>
      </c>
      <c r="N800" s="1"/>
      <c r="O800" s="1">
        <v>0.1</v>
      </c>
      <c r="P800" s="1" t="s">
        <v>19652</v>
      </c>
      <c r="Q800" s="26"/>
      <c r="R800" s="276">
        <f t="shared" si="64"/>
        <v>0</v>
      </c>
    </row>
    <row r="801" spans="1:18">
      <c r="A801" s="889" t="s">
        <v>19927</v>
      </c>
      <c r="B801" s="890" t="s">
        <v>18388</v>
      </c>
      <c r="C801" s="891" t="s">
        <v>18333</v>
      </c>
      <c r="D801" s="885" t="str">
        <f t="shared" si="60"/>
        <v>sp</v>
      </c>
      <c r="E801" s="885" t="str">
        <f t="shared" si="61"/>
        <v>6</v>
      </c>
      <c r="F801" s="885">
        <f t="shared" si="62"/>
        <v>0.1</v>
      </c>
      <c r="G801" s="885">
        <f t="shared" si="63"/>
        <v>0.60000000000000009</v>
      </c>
      <c r="H801" s="898" t="s">
        <v>19922</v>
      </c>
      <c r="J801" t="str">
        <f>INDEX(L:L,MATCH(Таблиця91[[#This Row],[Item]],M:M,0),1)</f>
        <v>Farmer:</v>
      </c>
      <c r="L801" t="s">
        <v>19594</v>
      </c>
      <c r="M801" s="1" t="s">
        <v>19655</v>
      </c>
      <c r="N801" s="1"/>
      <c r="O801" s="1">
        <v>3</v>
      </c>
      <c r="P801" s="1"/>
      <c r="Q801" s="26"/>
      <c r="R801" s="276">
        <f t="shared" si="64"/>
        <v>0</v>
      </c>
    </row>
    <row r="802" spans="1:18">
      <c r="A802" s="889" t="s">
        <v>19928</v>
      </c>
      <c r="B802" s="890" t="s">
        <v>18451</v>
      </c>
      <c r="C802" s="891" t="s">
        <v>19539</v>
      </c>
      <c r="D802" s="885" t="str">
        <f t="shared" si="60"/>
        <v>sp</v>
      </c>
      <c r="E802" s="885" t="str">
        <f t="shared" si="61"/>
        <v>2</v>
      </c>
      <c r="F802" s="885">
        <f t="shared" si="62"/>
        <v>0.1</v>
      </c>
      <c r="G802" s="885">
        <f t="shared" si="63"/>
        <v>0.2</v>
      </c>
      <c r="H802" s="898" t="s">
        <v>19922</v>
      </c>
      <c r="J802" t="str">
        <f>INDEX(L:L,MATCH(Таблиця91[[#This Row],[Item]],M:M,0),1)</f>
        <v>Farmer:</v>
      </c>
      <c r="L802" t="s">
        <v>19594</v>
      </c>
      <c r="M802" s="1" t="s">
        <v>19656</v>
      </c>
      <c r="N802" s="1"/>
      <c r="O802" s="1">
        <v>1</v>
      </c>
      <c r="P802" s="1"/>
      <c r="Q802" s="26"/>
      <c r="R802" s="276">
        <f t="shared" si="64"/>
        <v>0</v>
      </c>
    </row>
    <row r="803" spans="1:18">
      <c r="A803" s="889" t="s">
        <v>19929</v>
      </c>
      <c r="B803" s="890" t="s">
        <v>21946</v>
      </c>
      <c r="C803" s="891" t="s">
        <v>18513</v>
      </c>
      <c r="D803" s="885" t="str">
        <f t="shared" si="60"/>
        <v>gp</v>
      </c>
      <c r="E803" s="885" t="str">
        <f t="shared" si="61"/>
        <v>3</v>
      </c>
      <c r="F803" s="885">
        <f t="shared" si="62"/>
        <v>1</v>
      </c>
      <c r="G803" s="885">
        <f t="shared" si="63"/>
        <v>3</v>
      </c>
      <c r="H803" s="898" t="s">
        <v>19922</v>
      </c>
      <c r="J803" t="str">
        <f>INDEX(L:L,MATCH(Таблиця91[[#This Row],[Item]],M:M,0),1)</f>
        <v>Farmer:</v>
      </c>
      <c r="L803" t="s">
        <v>19594</v>
      </c>
      <c r="M803" s="1" t="s">
        <v>19657</v>
      </c>
      <c r="N803" s="1"/>
      <c r="O803" s="1">
        <v>0.5</v>
      </c>
      <c r="P803" s="1"/>
      <c r="Q803" s="26"/>
      <c r="R803" s="276">
        <f t="shared" si="64"/>
        <v>0</v>
      </c>
    </row>
    <row r="804" spans="1:18">
      <c r="A804" s="889" t="s">
        <v>19930</v>
      </c>
      <c r="B804" s="890" t="s">
        <v>14081</v>
      </c>
      <c r="C804" s="891" t="s">
        <v>18513</v>
      </c>
      <c r="D804" s="885" t="str">
        <f t="shared" si="60"/>
        <v>gp</v>
      </c>
      <c r="E804" s="885" t="str">
        <f t="shared" si="61"/>
        <v>5</v>
      </c>
      <c r="F804" s="885">
        <f t="shared" si="62"/>
        <v>1</v>
      </c>
      <c r="G804" s="885">
        <f t="shared" si="63"/>
        <v>5</v>
      </c>
      <c r="H804" s="898" t="s">
        <v>19922</v>
      </c>
      <c r="J804" t="str">
        <f>INDEX(L:L,MATCH(Таблиця91[[#This Row],[Item]],M:M,0),1)</f>
        <v>Farmer:</v>
      </c>
      <c r="L804" t="s">
        <v>19594</v>
      </c>
      <c r="M804" s="1" t="s">
        <v>19658</v>
      </c>
      <c r="N804" s="1"/>
      <c r="O804" s="1">
        <v>0.8</v>
      </c>
      <c r="P804" s="1"/>
      <c r="Q804" s="26"/>
      <c r="R804" s="276">
        <f t="shared" si="64"/>
        <v>0</v>
      </c>
    </row>
    <row r="805" spans="1:18">
      <c r="A805" s="889" t="s">
        <v>19931</v>
      </c>
      <c r="B805" s="890" t="s">
        <v>14081</v>
      </c>
      <c r="C805" s="891" t="s">
        <v>19932</v>
      </c>
      <c r="D805" s="885" t="str">
        <f t="shared" si="60"/>
        <v>gp</v>
      </c>
      <c r="E805" s="885" t="str">
        <f t="shared" si="61"/>
        <v>5</v>
      </c>
      <c r="F805" s="885">
        <f t="shared" si="62"/>
        <v>1</v>
      </c>
      <c r="G805" s="885">
        <f t="shared" si="63"/>
        <v>5</v>
      </c>
      <c r="H805" s="898" t="s">
        <v>19922</v>
      </c>
      <c r="J805" t="str">
        <f>INDEX(L:L,MATCH(Таблиця91[[#This Row],[Item]],M:M,0),1)</f>
        <v>Farmer:</v>
      </c>
      <c r="L805" t="s">
        <v>19594</v>
      </c>
      <c r="M805" s="1" t="s">
        <v>19659</v>
      </c>
      <c r="N805" s="1"/>
      <c r="O805" s="1">
        <v>0.4</v>
      </c>
      <c r="P805" s="1"/>
      <c r="Q805" s="26"/>
      <c r="R805" s="276">
        <f t="shared" si="64"/>
        <v>0</v>
      </c>
    </row>
    <row r="806" spans="1:18">
      <c r="A806" s="889" t="s">
        <v>19933</v>
      </c>
      <c r="B806" s="890" t="s">
        <v>21967</v>
      </c>
      <c r="C806" s="891" t="s">
        <v>19934</v>
      </c>
      <c r="D806" s="885" t="str">
        <f t="shared" si="60"/>
        <v>gp</v>
      </c>
      <c r="E806" s="885" t="str">
        <f t="shared" si="61"/>
        <v>9</v>
      </c>
      <c r="F806" s="885">
        <f t="shared" si="62"/>
        <v>1</v>
      </c>
      <c r="G806" s="885">
        <f t="shared" si="63"/>
        <v>9</v>
      </c>
      <c r="H806" s="898" t="s">
        <v>19922</v>
      </c>
      <c r="J806" t="str">
        <f>INDEX(L:L,MATCH(Таблиця91[[#This Row],[Item]],M:M,0),1)</f>
        <v>Farmer:</v>
      </c>
      <c r="L806" t="s">
        <v>19594</v>
      </c>
      <c r="M806" s="1" t="s">
        <v>19660</v>
      </c>
      <c r="N806" s="1"/>
      <c r="O806" s="1">
        <v>0.3</v>
      </c>
      <c r="P806" s="1"/>
      <c r="Q806" s="26"/>
      <c r="R806" s="276">
        <f t="shared" si="64"/>
        <v>0</v>
      </c>
    </row>
    <row r="807" spans="1:18">
      <c r="A807" s="889" t="s">
        <v>19935</v>
      </c>
      <c r="B807" s="890" t="s">
        <v>14263</v>
      </c>
      <c r="C807" s="891" t="s">
        <v>29296</v>
      </c>
      <c r="D807" s="885" t="str">
        <f t="shared" si="60"/>
        <v>gp</v>
      </c>
      <c r="E807" s="885" t="str">
        <f t="shared" si="61"/>
        <v>15</v>
      </c>
      <c r="F807" s="885">
        <f t="shared" si="62"/>
        <v>1</v>
      </c>
      <c r="G807" s="885">
        <f t="shared" si="63"/>
        <v>15</v>
      </c>
      <c r="H807" s="898" t="s">
        <v>19922</v>
      </c>
      <c r="J807" t="str">
        <f>INDEX(L:L,MATCH(Таблиця91[[#This Row],[Item]],M:M,0),1)</f>
        <v>Farmer:</v>
      </c>
      <c r="L807" t="s">
        <v>19594</v>
      </c>
      <c r="M807" s="1" t="s">
        <v>19661</v>
      </c>
      <c r="N807" s="1"/>
      <c r="O807" s="1">
        <v>0.2</v>
      </c>
      <c r="P807" s="1"/>
      <c r="Q807" s="26"/>
      <c r="R807" s="276">
        <f t="shared" si="64"/>
        <v>0</v>
      </c>
    </row>
    <row r="808" spans="1:18">
      <c r="A808" s="889" t="s">
        <v>19936</v>
      </c>
      <c r="B808" s="890" t="s">
        <v>14451</v>
      </c>
      <c r="C808" s="891" t="s">
        <v>29296</v>
      </c>
      <c r="D808" s="885" t="str">
        <f t="shared" si="60"/>
        <v>gp</v>
      </c>
      <c r="E808" s="885" t="str">
        <f t="shared" si="61"/>
        <v>20</v>
      </c>
      <c r="F808" s="885">
        <f t="shared" si="62"/>
        <v>1</v>
      </c>
      <c r="G808" s="885">
        <f t="shared" si="63"/>
        <v>20</v>
      </c>
      <c r="H808" s="898" t="s">
        <v>19922</v>
      </c>
      <c r="J808" t="str">
        <f>INDEX(L:L,MATCH(Таблиця91[[#This Row],[Item]],M:M,0),1)</f>
        <v>Farmer:</v>
      </c>
      <c r="L808" t="s">
        <v>19594</v>
      </c>
      <c r="M808" s="1" t="s">
        <v>19662</v>
      </c>
      <c r="N808" s="1"/>
      <c r="O808" s="1">
        <v>2</v>
      </c>
      <c r="P808" s="1"/>
      <c r="Q808" s="26"/>
      <c r="R808" s="276">
        <f t="shared" si="64"/>
        <v>0</v>
      </c>
    </row>
    <row r="809" spans="1:18">
      <c r="A809" s="889" t="s">
        <v>19937</v>
      </c>
      <c r="B809" s="890" t="s">
        <v>21879</v>
      </c>
      <c r="C809" s="891" t="s">
        <v>29296</v>
      </c>
      <c r="D809" s="885" t="str">
        <f t="shared" si="60"/>
        <v>gp</v>
      </c>
      <c r="E809" s="885" t="str">
        <f t="shared" si="61"/>
        <v>8</v>
      </c>
      <c r="F809" s="885">
        <f t="shared" si="62"/>
        <v>1</v>
      </c>
      <c r="G809" s="885">
        <f t="shared" si="63"/>
        <v>8</v>
      </c>
      <c r="H809" s="898" t="s">
        <v>19922</v>
      </c>
      <c r="J809" t="str">
        <f>INDEX(L:L,MATCH(Таблиця91[[#This Row],[Item]],M:M,0),1)</f>
        <v>Farmer:</v>
      </c>
      <c r="L809" t="s">
        <v>19594</v>
      </c>
      <c r="M809" s="1" t="s">
        <v>19663</v>
      </c>
      <c r="N809" s="1"/>
      <c r="O809" s="1">
        <v>5</v>
      </c>
      <c r="P809" s="1"/>
      <c r="Q809" s="26"/>
      <c r="R809" s="276">
        <f t="shared" si="64"/>
        <v>0</v>
      </c>
    </row>
    <row r="810" spans="1:18">
      <c r="A810" s="889" t="s">
        <v>19938</v>
      </c>
      <c r="B810" s="890" t="s">
        <v>29298</v>
      </c>
      <c r="C810" s="891" t="s">
        <v>29296</v>
      </c>
      <c r="D810" s="885" t="str">
        <f t="shared" si="60"/>
        <v>gp</v>
      </c>
      <c r="E810" s="885" t="str">
        <f t="shared" si="61"/>
        <v>11</v>
      </c>
      <c r="F810" s="885">
        <f t="shared" si="62"/>
        <v>1</v>
      </c>
      <c r="G810" s="885">
        <f t="shared" si="63"/>
        <v>11</v>
      </c>
      <c r="H810" s="898" t="s">
        <v>19922</v>
      </c>
      <c r="J810" t="str">
        <f>INDEX(L:L,MATCH(Таблиця91[[#This Row],[Item]],M:M,0),1)</f>
        <v>Farmer:</v>
      </c>
      <c r="L810" t="s">
        <v>19594</v>
      </c>
      <c r="M810" s="1" t="s">
        <v>19664</v>
      </c>
      <c r="N810" s="1"/>
      <c r="O810" s="1">
        <v>0.06</v>
      </c>
      <c r="P810" s="1"/>
      <c r="Q810" s="26"/>
      <c r="R810" s="276">
        <f t="shared" si="64"/>
        <v>0</v>
      </c>
    </row>
    <row r="811" spans="1:18">
      <c r="A811" s="889" t="s">
        <v>19939</v>
      </c>
      <c r="B811" s="890" t="s">
        <v>21967</v>
      </c>
      <c r="C811" s="891" t="s">
        <v>18572</v>
      </c>
      <c r="D811" s="885" t="str">
        <f t="shared" si="60"/>
        <v>gp</v>
      </c>
      <c r="E811" s="885" t="str">
        <f t="shared" si="61"/>
        <v>9</v>
      </c>
      <c r="F811" s="885">
        <f t="shared" si="62"/>
        <v>1</v>
      </c>
      <c r="G811" s="885">
        <f t="shared" si="63"/>
        <v>9</v>
      </c>
      <c r="H811" s="898" t="s">
        <v>19922</v>
      </c>
      <c r="J811" t="str">
        <f>INDEX(L:L,MATCH(Таблиця91[[#This Row],[Item]],M:M,0),1)</f>
        <v>Farmer:</v>
      </c>
      <c r="L811" t="s">
        <v>19594</v>
      </c>
      <c r="M811" s="1" t="s">
        <v>19665</v>
      </c>
      <c r="N811" s="1"/>
      <c r="O811" s="1">
        <v>5</v>
      </c>
      <c r="P811" s="1"/>
      <c r="Q811" s="26"/>
      <c r="R811" s="276">
        <f t="shared" si="64"/>
        <v>0</v>
      </c>
    </row>
    <row r="812" spans="1:18">
      <c r="A812" s="889" t="s">
        <v>19940</v>
      </c>
      <c r="B812" s="890" t="s">
        <v>21967</v>
      </c>
      <c r="C812" s="891" t="s">
        <v>18412</v>
      </c>
      <c r="D812" s="885" t="str">
        <f t="shared" si="60"/>
        <v>gp</v>
      </c>
      <c r="E812" s="885" t="str">
        <f t="shared" si="61"/>
        <v>9</v>
      </c>
      <c r="F812" s="885">
        <f t="shared" si="62"/>
        <v>1</v>
      </c>
      <c r="G812" s="885">
        <f t="shared" si="63"/>
        <v>9</v>
      </c>
      <c r="H812" s="898" t="s">
        <v>19922</v>
      </c>
      <c r="J812" t="str">
        <f>INDEX(L:L,MATCH(Таблиця91[[#This Row],[Item]],M:M,0),1)</f>
        <v>Farmer:</v>
      </c>
      <c r="L812" t="s">
        <v>19594</v>
      </c>
      <c r="M812" s="1" t="s">
        <v>19666</v>
      </c>
      <c r="N812" s="1"/>
      <c r="O812" s="1">
        <v>1</v>
      </c>
      <c r="P812" s="1" t="s">
        <v>19639</v>
      </c>
      <c r="Q812" s="26"/>
      <c r="R812" s="276">
        <f t="shared" si="64"/>
        <v>0</v>
      </c>
    </row>
    <row r="813" spans="1:18">
      <c r="A813" s="889" t="s">
        <v>19941</v>
      </c>
      <c r="B813" s="890" t="s">
        <v>18496</v>
      </c>
      <c r="C813" s="891" t="s">
        <v>19590</v>
      </c>
      <c r="D813" s="885" t="str">
        <f t="shared" si="60"/>
        <v>gp</v>
      </c>
      <c r="E813" s="885" t="str">
        <f t="shared" si="61"/>
        <v>2</v>
      </c>
      <c r="F813" s="885">
        <f t="shared" si="62"/>
        <v>1</v>
      </c>
      <c r="G813" s="885">
        <f t="shared" si="63"/>
        <v>2</v>
      </c>
      <c r="H813" s="898" t="s">
        <v>19922</v>
      </c>
      <c r="J813" t="str">
        <f>INDEX(L:L,MATCH(Таблиця91[[#This Row],[Item]],M:M,0),1)</f>
        <v>Farmer:</v>
      </c>
      <c r="L813" t="s">
        <v>19594</v>
      </c>
      <c r="M813" s="1" t="s">
        <v>19667</v>
      </c>
      <c r="N813" s="1"/>
      <c r="O813" s="1">
        <v>35</v>
      </c>
      <c r="P813" s="1"/>
      <c r="Q813" s="26"/>
      <c r="R813" s="276">
        <f t="shared" si="64"/>
        <v>0</v>
      </c>
    </row>
    <row r="814" spans="1:18">
      <c r="A814" s="889" t="s">
        <v>19942</v>
      </c>
      <c r="B814" s="890" t="s">
        <v>14081</v>
      </c>
      <c r="C814" s="891" t="s">
        <v>29296</v>
      </c>
      <c r="D814" s="885" t="str">
        <f t="shared" si="60"/>
        <v>gp</v>
      </c>
      <c r="E814" s="885" t="str">
        <f t="shared" si="61"/>
        <v>5</v>
      </c>
      <c r="F814" s="885">
        <f t="shared" si="62"/>
        <v>1</v>
      </c>
      <c r="G814" s="885">
        <f t="shared" si="63"/>
        <v>5</v>
      </c>
      <c r="H814" s="898" t="s">
        <v>19922</v>
      </c>
      <c r="J814" t="str">
        <f>INDEX(L:L,MATCH(Таблиця91[[#This Row],[Item]],M:M,0),1)</f>
        <v>Farmer:</v>
      </c>
      <c r="L814" t="s">
        <v>19594</v>
      </c>
      <c r="M814" s="1" t="s">
        <v>19668</v>
      </c>
      <c r="N814" s="1"/>
      <c r="O814" s="1">
        <v>0.1</v>
      </c>
      <c r="P814" s="1"/>
      <c r="Q814" s="26"/>
      <c r="R814" s="276">
        <f t="shared" si="64"/>
        <v>0</v>
      </c>
    </row>
    <row r="815" spans="1:18">
      <c r="A815" s="889" t="s">
        <v>19943</v>
      </c>
      <c r="B815" s="890" t="s">
        <v>21843</v>
      </c>
      <c r="C815" s="891" t="s">
        <v>29296</v>
      </c>
      <c r="D815" s="885" t="str">
        <f t="shared" si="60"/>
        <v>gp</v>
      </c>
      <c r="E815" s="885" t="str">
        <f t="shared" si="61"/>
        <v>7</v>
      </c>
      <c r="F815" s="885">
        <f t="shared" si="62"/>
        <v>1</v>
      </c>
      <c r="G815" s="885">
        <f t="shared" si="63"/>
        <v>7</v>
      </c>
      <c r="H815" s="898" t="s">
        <v>19922</v>
      </c>
      <c r="J815" t="str">
        <f>INDEX(L:L,MATCH(Таблиця91[[#This Row],[Item]],M:M,0),1)</f>
        <v>Farmer:</v>
      </c>
      <c r="L815" t="s">
        <v>19594</v>
      </c>
      <c r="M815" s="1" t="s">
        <v>19669</v>
      </c>
      <c r="N815" s="1"/>
      <c r="O815" s="1">
        <v>0.09</v>
      </c>
      <c r="P815" s="1"/>
      <c r="Q815" s="26"/>
      <c r="R815" s="276">
        <f t="shared" si="64"/>
        <v>0</v>
      </c>
    </row>
    <row r="816" spans="1:18">
      <c r="A816" s="889" t="s">
        <v>19944</v>
      </c>
      <c r="B816" s="890" t="s">
        <v>14263</v>
      </c>
      <c r="C816" s="891" t="s">
        <v>29296</v>
      </c>
      <c r="D816" s="885" t="str">
        <f t="shared" si="60"/>
        <v>gp</v>
      </c>
      <c r="E816" s="885" t="str">
        <f t="shared" si="61"/>
        <v>15</v>
      </c>
      <c r="F816" s="885">
        <f t="shared" si="62"/>
        <v>1</v>
      </c>
      <c r="G816" s="885">
        <f t="shared" si="63"/>
        <v>15</v>
      </c>
      <c r="H816" s="898" t="s">
        <v>19922</v>
      </c>
      <c r="J816" t="str">
        <f>INDEX(L:L,MATCH(Таблиця91[[#This Row],[Item]],M:M,0),1)</f>
        <v>Farmer:</v>
      </c>
      <c r="L816" t="s">
        <v>19594</v>
      </c>
      <c r="M816" s="1" t="s">
        <v>19670</v>
      </c>
      <c r="N816" s="1"/>
      <c r="O816" s="1">
        <v>2</v>
      </c>
      <c r="P816" s="1"/>
      <c r="Q816" s="26"/>
      <c r="R816" s="276">
        <f t="shared" si="64"/>
        <v>0</v>
      </c>
    </row>
    <row r="817" spans="1:18">
      <c r="A817" s="889" t="s">
        <v>19945</v>
      </c>
      <c r="B817" s="890" t="s">
        <v>21879</v>
      </c>
      <c r="C817" s="891" t="s">
        <v>29296</v>
      </c>
      <c r="D817" s="885" t="str">
        <f t="shared" si="60"/>
        <v>gp</v>
      </c>
      <c r="E817" s="885" t="str">
        <f t="shared" si="61"/>
        <v>8</v>
      </c>
      <c r="F817" s="885">
        <f t="shared" si="62"/>
        <v>1</v>
      </c>
      <c r="G817" s="885">
        <f t="shared" si="63"/>
        <v>8</v>
      </c>
      <c r="H817" s="898" t="s">
        <v>19922</v>
      </c>
      <c r="J817" t="str">
        <f>INDEX(L:L,MATCH(Таблиця91[[#This Row],[Item]],M:M,0),1)</f>
        <v>Farmer:</v>
      </c>
      <c r="L817" t="s">
        <v>19594</v>
      </c>
      <c r="M817" s="1" t="s">
        <v>19671</v>
      </c>
      <c r="N817" s="1"/>
      <c r="O817" s="1">
        <v>0.5</v>
      </c>
      <c r="P817" s="1"/>
      <c r="Q817" s="26"/>
      <c r="R817" s="276">
        <f t="shared" si="64"/>
        <v>0</v>
      </c>
    </row>
    <row r="818" spans="1:18">
      <c r="A818" s="889" t="s">
        <v>19946</v>
      </c>
      <c r="B818" s="890" t="s">
        <v>21946</v>
      </c>
      <c r="C818" s="891" t="s">
        <v>29296</v>
      </c>
      <c r="D818" s="885" t="str">
        <f t="shared" si="60"/>
        <v>gp</v>
      </c>
      <c r="E818" s="885" t="str">
        <f t="shared" si="61"/>
        <v>3</v>
      </c>
      <c r="F818" s="885">
        <f t="shared" si="62"/>
        <v>1</v>
      </c>
      <c r="G818" s="885">
        <f t="shared" si="63"/>
        <v>3</v>
      </c>
      <c r="H818" s="898" t="s">
        <v>19922</v>
      </c>
      <c r="J818" t="str">
        <f>INDEX(L:L,MATCH(Таблиця91[[#This Row],[Item]],M:M,0),1)</f>
        <v>Farmer:</v>
      </c>
      <c r="L818" t="s">
        <v>19594</v>
      </c>
      <c r="M818" s="1" t="s">
        <v>19672</v>
      </c>
      <c r="N818" s="1"/>
      <c r="O818" s="1">
        <v>0.3</v>
      </c>
      <c r="P818" s="1"/>
      <c r="Q818" s="26"/>
      <c r="R818" s="276">
        <f t="shared" si="64"/>
        <v>0</v>
      </c>
    </row>
    <row r="819" spans="1:18">
      <c r="A819" s="889" t="s">
        <v>19947</v>
      </c>
      <c r="B819" s="890" t="s">
        <v>18451</v>
      </c>
      <c r="C819" s="891" t="s">
        <v>29296</v>
      </c>
      <c r="D819" s="885" t="str">
        <f t="shared" si="60"/>
        <v>sp</v>
      </c>
      <c r="E819" s="885" t="str">
        <f t="shared" si="61"/>
        <v>2</v>
      </c>
      <c r="F819" s="885">
        <f t="shared" si="62"/>
        <v>0.1</v>
      </c>
      <c r="G819" s="885">
        <f t="shared" si="63"/>
        <v>0.2</v>
      </c>
      <c r="H819" s="898" t="s">
        <v>19922</v>
      </c>
      <c r="J819" t="str">
        <f>INDEX(L:L,MATCH(Таблиця91[[#This Row],[Item]],M:M,0),1)</f>
        <v>Farmer:</v>
      </c>
      <c r="L819" t="s">
        <v>19594</v>
      </c>
      <c r="M819" s="1" t="s">
        <v>19673</v>
      </c>
      <c r="N819" s="1"/>
      <c r="O819" s="1">
        <v>0.2</v>
      </c>
      <c r="P819" s="1"/>
      <c r="Q819" s="26"/>
      <c r="R819" s="276">
        <f t="shared" si="64"/>
        <v>0</v>
      </c>
    </row>
    <row r="820" spans="1:18">
      <c r="A820" s="889" t="s">
        <v>19948</v>
      </c>
      <c r="B820" s="890" t="s">
        <v>14081</v>
      </c>
      <c r="C820" s="891" t="s">
        <v>19590</v>
      </c>
      <c r="D820" s="885" t="str">
        <f t="shared" si="60"/>
        <v>gp</v>
      </c>
      <c r="E820" s="885" t="str">
        <f t="shared" si="61"/>
        <v>5</v>
      </c>
      <c r="F820" s="885">
        <f t="shared" si="62"/>
        <v>1</v>
      </c>
      <c r="G820" s="885">
        <f t="shared" si="63"/>
        <v>5</v>
      </c>
      <c r="H820" s="898" t="s">
        <v>19922</v>
      </c>
      <c r="J820" t="str">
        <f>INDEX(L:L,MATCH(Таблиця91[[#This Row],[Item]],M:M,0),1)</f>
        <v>Farmer:</v>
      </c>
      <c r="L820" t="s">
        <v>19594</v>
      </c>
      <c r="M820" s="1" t="s">
        <v>19674</v>
      </c>
      <c r="N820" s="1"/>
      <c r="O820" s="1">
        <v>3</v>
      </c>
      <c r="P820" s="1"/>
      <c r="Q820" s="26"/>
      <c r="R820" s="276">
        <f t="shared" si="64"/>
        <v>0</v>
      </c>
    </row>
    <row r="821" spans="1:18">
      <c r="A821" s="889" t="s">
        <v>19949</v>
      </c>
      <c r="B821" s="890" t="s">
        <v>18283</v>
      </c>
      <c r="C821" s="891" t="s">
        <v>29296</v>
      </c>
      <c r="D821" s="885" t="str">
        <f t="shared" si="60"/>
        <v>sp</v>
      </c>
      <c r="E821" s="885" t="str">
        <f t="shared" si="61"/>
        <v>5</v>
      </c>
      <c r="F821" s="885">
        <f t="shared" si="62"/>
        <v>0.1</v>
      </c>
      <c r="G821" s="885">
        <f t="shared" si="63"/>
        <v>0.5</v>
      </c>
      <c r="H821" s="898" t="s">
        <v>19922</v>
      </c>
      <c r="J821" t="str">
        <f>INDEX(L:L,MATCH(Таблиця91[[#This Row],[Item]],M:M,0),1)</f>
        <v>Farmer:</v>
      </c>
      <c r="L821" t="s">
        <v>19594</v>
      </c>
      <c r="M821" s="1" t="s">
        <v>19675</v>
      </c>
      <c r="N821" s="1"/>
      <c r="O821" s="1">
        <v>120</v>
      </c>
      <c r="P821" s="1"/>
      <c r="Q821" s="26"/>
      <c r="R821" s="276">
        <f t="shared" si="64"/>
        <v>0</v>
      </c>
    </row>
    <row r="822" spans="1:18">
      <c r="A822" s="889" t="s">
        <v>19950</v>
      </c>
      <c r="B822" s="890" t="s">
        <v>14081</v>
      </c>
      <c r="C822" s="891" t="s">
        <v>29296</v>
      </c>
      <c r="D822" s="885" t="str">
        <f t="shared" si="60"/>
        <v>gp</v>
      </c>
      <c r="E822" s="885" t="str">
        <f t="shared" si="61"/>
        <v>5</v>
      </c>
      <c r="F822" s="885">
        <f t="shared" si="62"/>
        <v>1</v>
      </c>
      <c r="G822" s="885">
        <f t="shared" si="63"/>
        <v>5</v>
      </c>
      <c r="H822" s="898" t="s">
        <v>19922</v>
      </c>
      <c r="J822" t="str">
        <f>INDEX(L:L,MATCH(Таблиця91[[#This Row],[Item]],M:M,0),1)</f>
        <v>Farmer:</v>
      </c>
      <c r="L822" t="s">
        <v>19594</v>
      </c>
      <c r="M822" s="1" t="s">
        <v>19676</v>
      </c>
      <c r="N822" s="1"/>
      <c r="O822" s="1">
        <v>0.5</v>
      </c>
      <c r="P822" s="1"/>
      <c r="Q822" s="26"/>
      <c r="R822" s="276">
        <f t="shared" si="64"/>
        <v>0</v>
      </c>
    </row>
    <row r="823" spans="1:18">
      <c r="A823" s="889" t="s">
        <v>19951</v>
      </c>
      <c r="B823" s="890" t="s">
        <v>21879</v>
      </c>
      <c r="C823" s="891" t="s">
        <v>18505</v>
      </c>
      <c r="D823" s="885" t="str">
        <f t="shared" si="60"/>
        <v>gp</v>
      </c>
      <c r="E823" s="885" t="str">
        <f t="shared" si="61"/>
        <v>8</v>
      </c>
      <c r="F823" s="885">
        <f t="shared" si="62"/>
        <v>1</v>
      </c>
      <c r="G823" s="885">
        <f t="shared" si="63"/>
        <v>8</v>
      </c>
      <c r="H823" s="898" t="s">
        <v>19922</v>
      </c>
      <c r="J823" t="str">
        <f>INDEX(L:L,MATCH(Таблиця91[[#This Row],[Item]],M:M,0),1)</f>
        <v>Farmer:</v>
      </c>
      <c r="L823" t="s">
        <v>19594</v>
      </c>
      <c r="M823" s="1" t="s">
        <v>19677</v>
      </c>
      <c r="N823" s="1"/>
      <c r="O823" s="1">
        <v>1</v>
      </c>
      <c r="P823" s="1"/>
      <c r="Q823" s="26"/>
      <c r="R823" s="276">
        <f t="shared" si="64"/>
        <v>0</v>
      </c>
    </row>
    <row r="824" spans="1:18">
      <c r="A824" s="889" t="s">
        <v>19952</v>
      </c>
      <c r="B824" s="890" t="s">
        <v>21846</v>
      </c>
      <c r="C824" s="891" t="s">
        <v>29296</v>
      </c>
      <c r="D824" s="885" t="str">
        <f t="shared" si="60"/>
        <v>gp</v>
      </c>
      <c r="E824" s="885" t="str">
        <f t="shared" si="61"/>
        <v>4</v>
      </c>
      <c r="F824" s="885">
        <f t="shared" si="62"/>
        <v>1</v>
      </c>
      <c r="G824" s="885">
        <f t="shared" si="63"/>
        <v>4</v>
      </c>
      <c r="H824" s="898" t="s">
        <v>19922</v>
      </c>
      <c r="J824" t="str">
        <f>INDEX(L:L,MATCH(Таблиця91[[#This Row],[Item]],M:M,0),1)</f>
        <v>Farmer:</v>
      </c>
      <c r="L824" t="s">
        <v>19594</v>
      </c>
      <c r="M824" s="1" t="s">
        <v>19678</v>
      </c>
      <c r="N824" s="1"/>
      <c r="O824" s="1">
        <v>3</v>
      </c>
      <c r="P824" s="1"/>
      <c r="Q824" s="26"/>
      <c r="R824" s="276">
        <f t="shared" si="64"/>
        <v>0</v>
      </c>
    </row>
    <row r="825" spans="1:18">
      <c r="A825" s="889" t="s">
        <v>19953</v>
      </c>
      <c r="B825" s="890" t="s">
        <v>18496</v>
      </c>
      <c r="C825" s="891" t="s">
        <v>29296</v>
      </c>
      <c r="D825" s="885" t="str">
        <f t="shared" si="60"/>
        <v>gp</v>
      </c>
      <c r="E825" s="885" t="str">
        <f t="shared" si="61"/>
        <v>2</v>
      </c>
      <c r="F825" s="885">
        <f t="shared" si="62"/>
        <v>1</v>
      </c>
      <c r="G825" s="885">
        <f t="shared" si="63"/>
        <v>2</v>
      </c>
      <c r="H825" s="898" t="s">
        <v>19922</v>
      </c>
      <c r="J825" t="str">
        <f>INDEX(L:L,MATCH(Таблиця91[[#This Row],[Item]],M:M,0),1)</f>
        <v>Farmer:</v>
      </c>
      <c r="L825" t="s">
        <v>19594</v>
      </c>
      <c r="M825" s="1" t="s">
        <v>19679</v>
      </c>
      <c r="N825" s="1"/>
      <c r="O825" s="1">
        <v>2</v>
      </c>
      <c r="P825" s="1"/>
      <c r="Q825" s="26"/>
      <c r="R825" s="276">
        <f t="shared" si="64"/>
        <v>0</v>
      </c>
    </row>
    <row r="826" spans="1:18">
      <c r="A826" s="889" t="s">
        <v>19954</v>
      </c>
      <c r="B826" s="890" t="s">
        <v>14081</v>
      </c>
      <c r="C826" s="891" t="s">
        <v>29296</v>
      </c>
      <c r="D826" s="885" t="str">
        <f t="shared" si="60"/>
        <v>gp</v>
      </c>
      <c r="E826" s="885" t="str">
        <f t="shared" si="61"/>
        <v>5</v>
      </c>
      <c r="F826" s="885">
        <f t="shared" si="62"/>
        <v>1</v>
      </c>
      <c r="G826" s="885">
        <f t="shared" si="63"/>
        <v>5</v>
      </c>
      <c r="H826" s="898" t="s">
        <v>19922</v>
      </c>
      <c r="J826" t="str">
        <f>INDEX(L:L,MATCH(Таблиця91[[#This Row],[Item]],M:M,0),1)</f>
        <v>Farmer:</v>
      </c>
      <c r="L826" t="s">
        <v>19594</v>
      </c>
      <c r="M826" s="1" t="s">
        <v>19680</v>
      </c>
      <c r="N826" s="1"/>
      <c r="O826" s="1">
        <v>4</v>
      </c>
      <c r="P826" s="1"/>
      <c r="Q826" s="26"/>
      <c r="R826" s="276">
        <f t="shared" si="64"/>
        <v>0</v>
      </c>
    </row>
    <row r="827" spans="1:18">
      <c r="A827" s="889" t="s">
        <v>19955</v>
      </c>
      <c r="B827" s="890" t="s">
        <v>18496</v>
      </c>
      <c r="C827" s="891" t="s">
        <v>18505</v>
      </c>
      <c r="D827" s="885" t="str">
        <f t="shared" si="60"/>
        <v>gp</v>
      </c>
      <c r="E827" s="885" t="str">
        <f t="shared" si="61"/>
        <v>2</v>
      </c>
      <c r="F827" s="885">
        <f t="shared" si="62"/>
        <v>1</v>
      </c>
      <c r="G827" s="885">
        <f t="shared" si="63"/>
        <v>2</v>
      </c>
      <c r="H827" s="898" t="s">
        <v>19922</v>
      </c>
      <c r="J827" t="str">
        <f>INDEX(L:L,MATCH(Таблиця91[[#This Row],[Item]],M:M,0),1)</f>
        <v>Farmer:</v>
      </c>
      <c r="L827" t="s">
        <v>19594</v>
      </c>
      <c r="M827" s="1" t="s">
        <v>19681</v>
      </c>
      <c r="N827" s="1"/>
      <c r="O827" s="1">
        <v>3</v>
      </c>
      <c r="P827" s="1"/>
      <c r="Q827" s="26"/>
      <c r="R827" s="276">
        <f t="shared" si="64"/>
        <v>0</v>
      </c>
    </row>
    <row r="828" spans="1:18">
      <c r="A828" s="889" t="s">
        <v>19956</v>
      </c>
      <c r="B828" s="890" t="s">
        <v>21946</v>
      </c>
      <c r="C828" s="891" t="s">
        <v>18505</v>
      </c>
      <c r="D828" s="885" t="str">
        <f t="shared" ref="D828:D891" si="65">IF((IFERROR(FIND("gp",B828,1),0)&gt;0),"gp",IF(IFERROR(FIND("sp",B828,1),0)&gt;1,"sp","cp"))</f>
        <v>gp</v>
      </c>
      <c r="E828" s="885" t="str">
        <f t="shared" si="61"/>
        <v>3</v>
      </c>
      <c r="F828" s="885">
        <f t="shared" si="62"/>
        <v>1</v>
      </c>
      <c r="G828" s="885">
        <f t="shared" si="63"/>
        <v>3</v>
      </c>
      <c r="H828" s="898" t="s">
        <v>19922</v>
      </c>
      <c r="J828" t="str">
        <f>INDEX(L:L,MATCH(Таблиця91[[#This Row],[Item]],M:M,0),1)</f>
        <v>Farmer:</v>
      </c>
      <c r="L828" t="s">
        <v>19594</v>
      </c>
      <c r="M828" s="1" t="s">
        <v>19682</v>
      </c>
      <c r="N828" s="1"/>
      <c r="O828" s="1">
        <v>6</v>
      </c>
      <c r="P828" s="1"/>
      <c r="Q828" s="26"/>
      <c r="R828" s="276">
        <f t="shared" si="64"/>
        <v>0</v>
      </c>
    </row>
    <row r="829" spans="1:18">
      <c r="A829" s="889" t="s">
        <v>19957</v>
      </c>
      <c r="B829" s="890" t="s">
        <v>21846</v>
      </c>
      <c r="C829" s="891" t="s">
        <v>18505</v>
      </c>
      <c r="D829" s="885" t="str">
        <f t="shared" si="65"/>
        <v>gp</v>
      </c>
      <c r="E829" s="885" t="str">
        <f t="shared" ref="E829:E892" si="66">SUBSTITUTE(B829," "&amp;D829,"",1)</f>
        <v>4</v>
      </c>
      <c r="F829" s="885">
        <f t="shared" ref="F829:F892" si="67">IF(D829="gp",1,IF(D829="sp",0.1,0.01))</f>
        <v>1</v>
      </c>
      <c r="G829" s="885">
        <f t="shared" ref="G829:G892" si="68">F829*E829</f>
        <v>4</v>
      </c>
      <c r="H829" s="898" t="s">
        <v>19922</v>
      </c>
      <c r="J829" t="str">
        <f>INDEX(L:L,MATCH(Таблиця91[[#This Row],[Item]],M:M,0),1)</f>
        <v>Farmer:</v>
      </c>
      <c r="L829" t="s">
        <v>19594</v>
      </c>
      <c r="M829" s="1" t="s">
        <v>19683</v>
      </c>
      <c r="N829" s="1"/>
      <c r="O829" s="1">
        <v>60</v>
      </c>
      <c r="P829" s="1"/>
      <c r="Q829" s="26"/>
      <c r="R829" s="276">
        <f t="shared" si="64"/>
        <v>0</v>
      </c>
    </row>
    <row r="830" spans="1:18">
      <c r="A830" s="889" t="s">
        <v>19958</v>
      </c>
      <c r="B830" s="890" t="s">
        <v>21946</v>
      </c>
      <c r="C830" s="891" t="s">
        <v>18505</v>
      </c>
      <c r="D830" s="885" t="str">
        <f t="shared" si="65"/>
        <v>gp</v>
      </c>
      <c r="E830" s="885" t="str">
        <f t="shared" si="66"/>
        <v>3</v>
      </c>
      <c r="F830" s="885">
        <f t="shared" si="67"/>
        <v>1</v>
      </c>
      <c r="G830" s="885">
        <f t="shared" si="68"/>
        <v>3</v>
      </c>
      <c r="H830" s="898" t="s">
        <v>19922</v>
      </c>
      <c r="J830" t="str">
        <f>INDEX(L:L,MATCH(Таблиця91[[#This Row],[Item]],M:M,0),1)</f>
        <v>Farmer:</v>
      </c>
      <c r="L830" t="s">
        <v>19594</v>
      </c>
      <c r="M830" s="1" t="s">
        <v>19684</v>
      </c>
      <c r="N830" s="1"/>
      <c r="O830" s="1">
        <v>15</v>
      </c>
      <c r="P830" s="1"/>
      <c r="Q830" s="26"/>
      <c r="R830" s="276">
        <f t="shared" si="64"/>
        <v>0</v>
      </c>
    </row>
    <row r="831" spans="1:18">
      <c r="A831" s="889" t="s">
        <v>19959</v>
      </c>
      <c r="B831" s="890" t="s">
        <v>18388</v>
      </c>
      <c r="C831" s="891" t="s">
        <v>18333</v>
      </c>
      <c r="D831" s="885" t="str">
        <f t="shared" si="65"/>
        <v>sp</v>
      </c>
      <c r="E831" s="885" t="str">
        <f t="shared" si="66"/>
        <v>6</v>
      </c>
      <c r="F831" s="885">
        <f t="shared" si="67"/>
        <v>0.1</v>
      </c>
      <c r="G831" s="885">
        <f t="shared" si="68"/>
        <v>0.60000000000000009</v>
      </c>
      <c r="H831" s="898" t="s">
        <v>19922</v>
      </c>
      <c r="J831" t="str">
        <f>INDEX(L:L,MATCH(Таблиця91[[#This Row],[Item]],M:M,0),1)</f>
        <v>Farmer:</v>
      </c>
      <c r="L831" t="s">
        <v>19594</v>
      </c>
      <c r="M831" s="1" t="s">
        <v>19685</v>
      </c>
      <c r="N831" s="1"/>
      <c r="O831" s="1">
        <v>20</v>
      </c>
      <c r="P831" s="1"/>
      <c r="Q831" s="26"/>
      <c r="R831" s="276">
        <f t="shared" si="64"/>
        <v>0</v>
      </c>
    </row>
    <row r="832" spans="1:18">
      <c r="A832" s="889" t="s">
        <v>19960</v>
      </c>
      <c r="B832" s="890" t="s">
        <v>14081</v>
      </c>
      <c r="C832" s="891" t="s">
        <v>29296</v>
      </c>
      <c r="D832" s="885" t="str">
        <f t="shared" si="65"/>
        <v>gp</v>
      </c>
      <c r="E832" s="885" t="str">
        <f t="shared" si="66"/>
        <v>5</v>
      </c>
      <c r="F832" s="885">
        <f t="shared" si="67"/>
        <v>1</v>
      </c>
      <c r="G832" s="885">
        <f t="shared" si="68"/>
        <v>5</v>
      </c>
      <c r="H832" s="898" t="s">
        <v>19922</v>
      </c>
      <c r="J832" t="str">
        <f>INDEX(L:L,MATCH(Таблиця91[[#This Row],[Item]],M:M,0),1)</f>
        <v>Farmer:</v>
      </c>
      <c r="L832" t="s">
        <v>19594</v>
      </c>
      <c r="M832" s="1" t="s">
        <v>19686</v>
      </c>
      <c r="N832" s="1"/>
      <c r="O832" s="1">
        <v>3</v>
      </c>
      <c r="P832" s="1"/>
      <c r="Q832" s="26"/>
      <c r="R832" s="276">
        <f t="shared" si="64"/>
        <v>0</v>
      </c>
    </row>
    <row r="833" spans="1:18">
      <c r="A833" s="889" t="s">
        <v>19961</v>
      </c>
      <c r="B833" s="890" t="s">
        <v>18496</v>
      </c>
      <c r="C833" s="891" t="s">
        <v>29296</v>
      </c>
      <c r="D833" s="885" t="str">
        <f t="shared" si="65"/>
        <v>gp</v>
      </c>
      <c r="E833" s="885" t="str">
        <f t="shared" si="66"/>
        <v>2</v>
      </c>
      <c r="F833" s="885">
        <f t="shared" si="67"/>
        <v>1</v>
      </c>
      <c r="G833" s="885">
        <f t="shared" si="68"/>
        <v>2</v>
      </c>
      <c r="H833" s="898" t="s">
        <v>19922</v>
      </c>
      <c r="J833" t="str">
        <f>INDEX(L:L,MATCH(Таблиця91[[#This Row],[Item]],M:M,0),1)</f>
        <v>Farmer:</v>
      </c>
      <c r="L833" t="s">
        <v>19594</v>
      </c>
      <c r="M833" s="1" t="s">
        <v>19687</v>
      </c>
      <c r="N833" s="1"/>
      <c r="O833" s="1">
        <v>3</v>
      </c>
      <c r="P833" s="1"/>
      <c r="Q833" s="26"/>
      <c r="R833" s="276">
        <f t="shared" si="64"/>
        <v>0</v>
      </c>
    </row>
    <row r="834" spans="1:18">
      <c r="A834" s="889" t="s">
        <v>19962</v>
      </c>
      <c r="B834" s="890" t="s">
        <v>18496</v>
      </c>
      <c r="C834" s="891" t="s">
        <v>29296</v>
      </c>
      <c r="D834" s="885" t="str">
        <f t="shared" si="65"/>
        <v>gp</v>
      </c>
      <c r="E834" s="885" t="str">
        <f t="shared" si="66"/>
        <v>2</v>
      </c>
      <c r="F834" s="885">
        <f t="shared" si="67"/>
        <v>1</v>
      </c>
      <c r="G834" s="885">
        <f t="shared" si="68"/>
        <v>2</v>
      </c>
      <c r="H834" s="898" t="s">
        <v>19922</v>
      </c>
      <c r="J834" t="str">
        <f>INDEX(L:L,MATCH(Таблиця91[[#This Row],[Item]],M:M,0),1)</f>
        <v>Farmer:</v>
      </c>
      <c r="L834" t="s">
        <v>19594</v>
      </c>
      <c r="M834" s="1" t="s">
        <v>19688</v>
      </c>
      <c r="N834" s="1"/>
      <c r="O834" s="1">
        <v>1</v>
      </c>
      <c r="P834" s="1"/>
      <c r="Q834" s="26"/>
      <c r="R834" s="276">
        <f t="shared" si="64"/>
        <v>0</v>
      </c>
    </row>
    <row r="835" spans="1:18">
      <c r="A835" s="889" t="s">
        <v>19963</v>
      </c>
      <c r="B835" s="890" t="s">
        <v>18496</v>
      </c>
      <c r="C835" s="891" t="s">
        <v>29296</v>
      </c>
      <c r="D835" s="885" t="str">
        <f t="shared" si="65"/>
        <v>gp</v>
      </c>
      <c r="E835" s="885" t="str">
        <f t="shared" si="66"/>
        <v>2</v>
      </c>
      <c r="F835" s="885">
        <f t="shared" si="67"/>
        <v>1</v>
      </c>
      <c r="G835" s="885">
        <f t="shared" si="68"/>
        <v>2</v>
      </c>
      <c r="H835" s="898" t="s">
        <v>19922</v>
      </c>
      <c r="J835" t="str">
        <f>INDEX(L:L,MATCH(Таблиця91[[#This Row],[Item]],M:M,0),1)</f>
        <v>Farmer:</v>
      </c>
      <c r="L835" t="s">
        <v>19594</v>
      </c>
      <c r="M835" s="1" t="s">
        <v>19689</v>
      </c>
      <c r="N835" s="1"/>
      <c r="O835" s="1">
        <v>1</v>
      </c>
      <c r="P835" s="1"/>
      <c r="Q835" s="26"/>
      <c r="R835" s="276">
        <f t="shared" si="64"/>
        <v>0</v>
      </c>
    </row>
    <row r="836" spans="1:18">
      <c r="A836" s="889" t="s">
        <v>19964</v>
      </c>
      <c r="B836" s="890" t="s">
        <v>21907</v>
      </c>
      <c r="C836" s="891" t="s">
        <v>19432</v>
      </c>
      <c r="D836" s="885" t="str">
        <f t="shared" si="65"/>
        <v>sp</v>
      </c>
      <c r="E836" s="885" t="str">
        <f t="shared" si="66"/>
        <v>7</v>
      </c>
      <c r="F836" s="885">
        <f t="shared" si="67"/>
        <v>0.1</v>
      </c>
      <c r="G836" s="885">
        <f t="shared" si="68"/>
        <v>0.70000000000000007</v>
      </c>
      <c r="H836" s="898" t="s">
        <v>19922</v>
      </c>
      <c r="J836" t="str">
        <f>INDEX(L:L,MATCH(Таблиця91[[#This Row],[Item]],M:M,0),1)</f>
        <v>Farmer:</v>
      </c>
      <c r="L836" t="s">
        <v>19594</v>
      </c>
      <c r="M836" s="1" t="s">
        <v>19690</v>
      </c>
      <c r="N836" s="1"/>
      <c r="O836" s="1">
        <v>0.1</v>
      </c>
      <c r="P836" s="1"/>
      <c r="Q836" s="26"/>
      <c r="R836" s="276">
        <f t="shared" ref="R836:R899" si="69">Q836*O836</f>
        <v>0</v>
      </c>
    </row>
    <row r="837" spans="1:18">
      <c r="A837" s="889" t="s">
        <v>19965</v>
      </c>
      <c r="B837" s="890" t="s">
        <v>14263</v>
      </c>
      <c r="C837" s="891" t="s">
        <v>29296</v>
      </c>
      <c r="D837" s="885" t="str">
        <f t="shared" si="65"/>
        <v>gp</v>
      </c>
      <c r="E837" s="885" t="str">
        <f t="shared" si="66"/>
        <v>15</v>
      </c>
      <c r="F837" s="885">
        <f t="shared" si="67"/>
        <v>1</v>
      </c>
      <c r="G837" s="885">
        <f t="shared" si="68"/>
        <v>15</v>
      </c>
      <c r="H837" s="898" t="s">
        <v>19922</v>
      </c>
      <c r="J837" t="str">
        <f>INDEX(L:L,MATCH(Таблиця91[[#This Row],[Item]],M:M,0),1)</f>
        <v>Farmer:</v>
      </c>
      <c r="L837" t="s">
        <v>19594</v>
      </c>
      <c r="M837" s="1" t="s">
        <v>19691</v>
      </c>
      <c r="N837" s="1"/>
      <c r="O837" s="1">
        <v>0.5</v>
      </c>
      <c r="P837" s="1"/>
      <c r="Q837" s="26"/>
      <c r="R837" s="276">
        <f t="shared" si="69"/>
        <v>0</v>
      </c>
    </row>
    <row r="838" spans="1:18">
      <c r="A838" s="889" t="s">
        <v>19966</v>
      </c>
      <c r="B838" s="890" t="s">
        <v>21850</v>
      </c>
      <c r="C838" s="891" t="s">
        <v>29296</v>
      </c>
      <c r="D838" s="885" t="str">
        <f t="shared" si="65"/>
        <v>gp</v>
      </c>
      <c r="E838" s="885" t="str">
        <f t="shared" si="66"/>
        <v>6</v>
      </c>
      <c r="F838" s="885">
        <f t="shared" si="67"/>
        <v>1</v>
      </c>
      <c r="G838" s="885">
        <f t="shared" si="68"/>
        <v>6</v>
      </c>
      <c r="H838" s="898" t="s">
        <v>19922</v>
      </c>
      <c r="J838" t="str">
        <f>INDEX(L:L,MATCH(Таблиця91[[#This Row],[Item]],M:M,0),1)</f>
        <v>Farmer:</v>
      </c>
      <c r="L838" t="s">
        <v>19594</v>
      </c>
      <c r="M838" s="1" t="s">
        <v>19692</v>
      </c>
      <c r="N838" s="1"/>
      <c r="O838" s="1">
        <v>5</v>
      </c>
      <c r="P838" s="1"/>
      <c r="Q838" s="26"/>
      <c r="R838" s="276">
        <f t="shared" si="69"/>
        <v>0</v>
      </c>
    </row>
    <row r="839" spans="1:18">
      <c r="A839" s="899"/>
      <c r="B839" s="900"/>
      <c r="C839" s="901"/>
      <c r="D839" s="885" t="str">
        <f t="shared" si="65"/>
        <v>cp</v>
      </c>
      <c r="E839" s="885" t="str">
        <f t="shared" si="66"/>
        <v/>
      </c>
      <c r="F839" s="885">
        <f t="shared" si="67"/>
        <v>0.01</v>
      </c>
      <c r="G839" s="885" t="e">
        <f t="shared" si="68"/>
        <v>#VALUE!</v>
      </c>
      <c r="H839" s="896" t="s">
        <v>19967</v>
      </c>
      <c r="J839" t="e">
        <f>INDEX(L:L,MATCH(Таблиця91[[#This Row],[Item]],M:M,0),1)</f>
        <v>#N/A</v>
      </c>
      <c r="L839" t="s">
        <v>19594</v>
      </c>
      <c r="M839" s="1" t="s">
        <v>19693</v>
      </c>
      <c r="N839" s="1"/>
      <c r="O839" s="1">
        <v>0.03</v>
      </c>
      <c r="P839" s="1" t="s">
        <v>19694</v>
      </c>
      <c r="Q839" s="26"/>
      <c r="R839" s="276">
        <f t="shared" si="69"/>
        <v>0</v>
      </c>
    </row>
    <row r="840" spans="1:18">
      <c r="A840" s="889" t="s">
        <v>19968</v>
      </c>
      <c r="B840" s="890" t="s">
        <v>18283</v>
      </c>
      <c r="C840" s="891" t="s">
        <v>18737</v>
      </c>
      <c r="D840" s="885" t="str">
        <f t="shared" si="65"/>
        <v>sp</v>
      </c>
      <c r="E840" s="885" t="str">
        <f t="shared" si="66"/>
        <v>5</v>
      </c>
      <c r="F840" s="885">
        <f t="shared" si="67"/>
        <v>0.1</v>
      </c>
      <c r="G840" s="885">
        <f t="shared" si="68"/>
        <v>0.5</v>
      </c>
      <c r="H840" s="885" t="s">
        <v>19846</v>
      </c>
      <c r="J840" t="str">
        <f>INDEX(L:L,MATCH(Таблиця91[[#This Row],[Item]],M:M,0),1)</f>
        <v>Joiners/Stonemasons</v>
      </c>
      <c r="L840" t="s">
        <v>19594</v>
      </c>
      <c r="M840" s="1" t="s">
        <v>19695</v>
      </c>
      <c r="N840" s="1"/>
      <c r="O840" s="1">
        <v>5</v>
      </c>
      <c r="P840" s="1"/>
      <c r="Q840" s="26"/>
      <c r="R840" s="276">
        <f t="shared" si="69"/>
        <v>0</v>
      </c>
    </row>
    <row r="841" spans="1:18">
      <c r="A841" s="889" t="s">
        <v>19969</v>
      </c>
      <c r="B841" s="890" t="s">
        <v>18451</v>
      </c>
      <c r="C841" s="891" t="s">
        <v>19539</v>
      </c>
      <c r="D841" s="885" t="str">
        <f t="shared" si="65"/>
        <v>sp</v>
      </c>
      <c r="E841" s="885" t="str">
        <f t="shared" si="66"/>
        <v>2</v>
      </c>
      <c r="F841" s="885">
        <f t="shared" si="67"/>
        <v>0.1</v>
      </c>
      <c r="G841" s="885">
        <f t="shared" si="68"/>
        <v>0.2</v>
      </c>
      <c r="H841" s="885" t="s">
        <v>19846</v>
      </c>
      <c r="J841" t="str">
        <f>INDEX(L:L,MATCH(Таблиця91[[#This Row],[Item]],M:M,0),1)</f>
        <v>Joiners/Stonemasons</v>
      </c>
      <c r="L841" t="s">
        <v>19594</v>
      </c>
      <c r="M841" s="1" t="s">
        <v>19696</v>
      </c>
      <c r="N841" s="1"/>
      <c r="O841" s="1">
        <v>10</v>
      </c>
      <c r="P841" s="1"/>
      <c r="Q841" s="26"/>
      <c r="R841" s="276">
        <f t="shared" si="69"/>
        <v>0</v>
      </c>
    </row>
    <row r="842" spans="1:18">
      <c r="A842" s="889" t="s">
        <v>19970</v>
      </c>
      <c r="B842" s="890" t="s">
        <v>21946</v>
      </c>
      <c r="C842" s="891" t="s">
        <v>19639</v>
      </c>
      <c r="D842" s="885" t="str">
        <f t="shared" si="65"/>
        <v>gp</v>
      </c>
      <c r="E842" s="885" t="str">
        <f t="shared" si="66"/>
        <v>3</v>
      </c>
      <c r="F842" s="885">
        <f t="shared" si="67"/>
        <v>1</v>
      </c>
      <c r="G842" s="885">
        <f t="shared" si="68"/>
        <v>3</v>
      </c>
      <c r="H842" s="885" t="s">
        <v>19846</v>
      </c>
      <c r="J842" t="str">
        <f>INDEX(L:L,MATCH(Таблиця91[[#This Row],[Item]],M:M,0),1)</f>
        <v>Joiners/Stonemasons</v>
      </c>
      <c r="L842" t="s">
        <v>19594</v>
      </c>
      <c r="M842" s="1" t="s">
        <v>19697</v>
      </c>
      <c r="N842" s="1"/>
      <c r="O842" s="1">
        <v>30</v>
      </c>
      <c r="P842" s="1"/>
      <c r="Q842" s="26"/>
      <c r="R842" s="276">
        <f t="shared" si="69"/>
        <v>0</v>
      </c>
    </row>
    <row r="843" spans="1:18">
      <c r="A843" s="889" t="s">
        <v>19971</v>
      </c>
      <c r="B843" s="890" t="s">
        <v>21846</v>
      </c>
      <c r="C843" s="891" t="s">
        <v>29296</v>
      </c>
      <c r="D843" s="885" t="str">
        <f t="shared" si="65"/>
        <v>gp</v>
      </c>
      <c r="E843" s="885" t="str">
        <f t="shared" si="66"/>
        <v>4</v>
      </c>
      <c r="F843" s="885">
        <f t="shared" si="67"/>
        <v>1</v>
      </c>
      <c r="G843" s="885">
        <f t="shared" si="68"/>
        <v>4</v>
      </c>
      <c r="H843" s="885" t="s">
        <v>19846</v>
      </c>
      <c r="J843" t="str">
        <f>INDEX(L:L,MATCH(Таблиця91[[#This Row],[Item]],M:M,0),1)</f>
        <v>Joiners/Stonemasons</v>
      </c>
      <c r="L843" t="s">
        <v>19594</v>
      </c>
      <c r="M843" s="1" t="s">
        <v>19698</v>
      </c>
      <c r="N843" s="1"/>
      <c r="O843" s="1">
        <v>0.5</v>
      </c>
      <c r="P843" s="1"/>
      <c r="Q843" s="26"/>
      <c r="R843" s="276">
        <f t="shared" si="69"/>
        <v>0</v>
      </c>
    </row>
    <row r="844" spans="1:18">
      <c r="A844" s="889" t="s">
        <v>19972</v>
      </c>
      <c r="B844" s="890" t="s">
        <v>18373</v>
      </c>
      <c r="C844" s="891" t="s">
        <v>29296</v>
      </c>
      <c r="D844" s="885" t="str">
        <f t="shared" si="65"/>
        <v>gp</v>
      </c>
      <c r="E844" s="885" t="str">
        <f t="shared" si="66"/>
        <v>120</v>
      </c>
      <c r="F844" s="885">
        <f t="shared" si="67"/>
        <v>1</v>
      </c>
      <c r="G844" s="885">
        <f t="shared" si="68"/>
        <v>120</v>
      </c>
      <c r="H844" s="885" t="s">
        <v>19846</v>
      </c>
      <c r="J844" t="str">
        <f>INDEX(L:L,MATCH(Таблиця91[[#This Row],[Item]],M:M,0),1)</f>
        <v>Joiners/Stonemasons</v>
      </c>
      <c r="L844" t="s">
        <v>19594</v>
      </c>
      <c r="M844" s="1" t="s">
        <v>18801</v>
      </c>
      <c r="N844" s="1"/>
      <c r="O844" s="1">
        <v>8</v>
      </c>
      <c r="P844" s="1"/>
      <c r="Q844" s="26"/>
      <c r="R844" s="276">
        <f t="shared" si="69"/>
        <v>0</v>
      </c>
    </row>
    <row r="845" spans="1:18">
      <c r="A845" s="889" t="s">
        <v>19973</v>
      </c>
      <c r="B845" s="890" t="s">
        <v>21973</v>
      </c>
      <c r="C845" s="891" t="s">
        <v>29296</v>
      </c>
      <c r="D845" s="885" t="str">
        <f t="shared" si="65"/>
        <v>gp</v>
      </c>
      <c r="E845" s="885" t="str">
        <f t="shared" si="66"/>
        <v>12</v>
      </c>
      <c r="F845" s="885">
        <f t="shared" si="67"/>
        <v>1</v>
      </c>
      <c r="G845" s="885">
        <f t="shared" si="68"/>
        <v>12</v>
      </c>
      <c r="H845" s="885" t="s">
        <v>19846</v>
      </c>
      <c r="J845" t="str">
        <f>INDEX(L:L,MATCH(Таблиця91[[#This Row],[Item]],M:M,0),1)</f>
        <v>Joiners/Stonemasons</v>
      </c>
      <c r="L845" t="s">
        <v>19594</v>
      </c>
      <c r="M845" s="1" t="s">
        <v>19699</v>
      </c>
      <c r="N845" s="1"/>
      <c r="O845" s="1">
        <v>1</v>
      </c>
      <c r="P845" s="1"/>
      <c r="Q845" s="26"/>
      <c r="R845" s="276">
        <f t="shared" si="69"/>
        <v>0</v>
      </c>
    </row>
    <row r="846" spans="1:18">
      <c r="A846" s="889" t="s">
        <v>19974</v>
      </c>
      <c r="B846" s="890" t="s">
        <v>14380</v>
      </c>
      <c r="C846" s="891" t="s">
        <v>29296</v>
      </c>
      <c r="D846" s="885" t="str">
        <f t="shared" si="65"/>
        <v>gp</v>
      </c>
      <c r="E846" s="885" t="str">
        <f t="shared" si="66"/>
        <v>10</v>
      </c>
      <c r="F846" s="885">
        <f t="shared" si="67"/>
        <v>1</v>
      </c>
      <c r="G846" s="885">
        <f t="shared" si="68"/>
        <v>10</v>
      </c>
      <c r="H846" s="885" t="s">
        <v>19846</v>
      </c>
      <c r="J846" t="str">
        <f>INDEX(L:L,MATCH(Таблиця91[[#This Row],[Item]],M:M,0),1)</f>
        <v>Joiners/Stonemasons</v>
      </c>
      <c r="L846" t="s">
        <v>19594</v>
      </c>
      <c r="M846" s="1" t="s">
        <v>19700</v>
      </c>
      <c r="N846" s="1"/>
      <c r="O846" s="1">
        <v>0.6</v>
      </c>
      <c r="P846" s="1"/>
      <c r="Q846" s="26"/>
      <c r="R846" s="276">
        <f t="shared" si="69"/>
        <v>0</v>
      </c>
    </row>
    <row r="847" spans="1:18">
      <c r="A847" s="889" t="s">
        <v>19975</v>
      </c>
      <c r="B847" s="890" t="s">
        <v>18496</v>
      </c>
      <c r="C847" s="891" t="s">
        <v>29296</v>
      </c>
      <c r="D847" s="885" t="str">
        <f t="shared" si="65"/>
        <v>gp</v>
      </c>
      <c r="E847" s="885" t="str">
        <f t="shared" si="66"/>
        <v>2</v>
      </c>
      <c r="F847" s="885">
        <f t="shared" si="67"/>
        <v>1</v>
      </c>
      <c r="G847" s="885">
        <f t="shared" si="68"/>
        <v>2</v>
      </c>
      <c r="H847" s="885" t="s">
        <v>19846</v>
      </c>
      <c r="J847" t="str">
        <f>INDEX(L:L,MATCH(Таблиця91[[#This Row],[Item]],M:M,0),1)</f>
        <v>Joiners/Stonemasons</v>
      </c>
      <c r="L847" t="s">
        <v>19594</v>
      </c>
      <c r="M847" s="1" t="s">
        <v>19701</v>
      </c>
      <c r="N847" s="1"/>
      <c r="O847" s="1">
        <v>0.3</v>
      </c>
      <c r="P847" s="1"/>
      <c r="Q847" s="26"/>
      <c r="R847" s="276">
        <f t="shared" si="69"/>
        <v>0</v>
      </c>
    </row>
    <row r="848" spans="1:18">
      <c r="A848" s="889" t="s">
        <v>19976</v>
      </c>
      <c r="B848" s="890" t="s">
        <v>14081</v>
      </c>
      <c r="C848" s="891" t="s">
        <v>29296</v>
      </c>
      <c r="D848" s="885" t="str">
        <f t="shared" si="65"/>
        <v>gp</v>
      </c>
      <c r="E848" s="885" t="str">
        <f t="shared" si="66"/>
        <v>5</v>
      </c>
      <c r="F848" s="885">
        <f t="shared" si="67"/>
        <v>1</v>
      </c>
      <c r="G848" s="885">
        <f t="shared" si="68"/>
        <v>5</v>
      </c>
      <c r="H848" s="885" t="s">
        <v>19846</v>
      </c>
      <c r="J848" t="str">
        <f>INDEX(L:L,MATCH(Таблиця91[[#This Row],[Item]],M:M,0),1)</f>
        <v>Joiners/Stonemasons</v>
      </c>
      <c r="L848" t="s">
        <v>19594</v>
      </c>
      <c r="M848" s="1" t="s">
        <v>19702</v>
      </c>
      <c r="N848" s="1"/>
      <c r="O848" s="1">
        <v>50</v>
      </c>
      <c r="P848" s="1"/>
      <c r="Q848" s="26"/>
      <c r="R848" s="276">
        <f t="shared" si="69"/>
        <v>0</v>
      </c>
    </row>
    <row r="849" spans="1:18">
      <c r="A849" s="889" t="s">
        <v>19977</v>
      </c>
      <c r="B849" s="890" t="s">
        <v>22022</v>
      </c>
      <c r="C849" s="891" t="s">
        <v>29296</v>
      </c>
      <c r="D849" s="885" t="str">
        <f t="shared" si="65"/>
        <v>cp</v>
      </c>
      <c r="E849" s="885" t="str">
        <f t="shared" si="66"/>
        <v>8</v>
      </c>
      <c r="F849" s="885">
        <f t="shared" si="67"/>
        <v>0.01</v>
      </c>
      <c r="G849" s="885">
        <f t="shared" si="68"/>
        <v>0.08</v>
      </c>
      <c r="H849" s="885" t="s">
        <v>19846</v>
      </c>
      <c r="J849" t="str">
        <f>INDEX(L:L,MATCH(Таблиця91[[#This Row],[Item]],M:M,0),1)</f>
        <v>Joiners/Stonemasons</v>
      </c>
      <c r="L849" t="s">
        <v>19594</v>
      </c>
      <c r="M849" s="1" t="s">
        <v>19703</v>
      </c>
      <c r="N849" s="1"/>
      <c r="O849" s="1">
        <v>0.04</v>
      </c>
      <c r="P849" s="1" t="s">
        <v>19704</v>
      </c>
      <c r="Q849" s="26"/>
      <c r="R849" s="276">
        <f t="shared" si="69"/>
        <v>0</v>
      </c>
    </row>
    <row r="850" spans="1:18">
      <c r="A850" s="889" t="s">
        <v>19978</v>
      </c>
      <c r="B850" s="890" t="s">
        <v>21907</v>
      </c>
      <c r="C850" s="891" t="s">
        <v>29296</v>
      </c>
      <c r="D850" s="885" t="str">
        <f t="shared" si="65"/>
        <v>sp</v>
      </c>
      <c r="E850" s="885" t="str">
        <f t="shared" si="66"/>
        <v>7</v>
      </c>
      <c r="F850" s="885">
        <f t="shared" si="67"/>
        <v>0.1</v>
      </c>
      <c r="G850" s="885">
        <f t="shared" si="68"/>
        <v>0.70000000000000007</v>
      </c>
      <c r="H850" s="885" t="s">
        <v>19846</v>
      </c>
      <c r="J850" t="str">
        <f>INDEX(L:L,MATCH(Таблиця91[[#This Row],[Item]],M:M,0),1)</f>
        <v>Joiners/Stonemasons</v>
      </c>
      <c r="L850" t="s">
        <v>19594</v>
      </c>
      <c r="M850" s="1" t="s">
        <v>19705</v>
      </c>
      <c r="N850" s="1"/>
      <c r="O850" s="1">
        <v>0.2</v>
      </c>
      <c r="P850" s="1" t="s">
        <v>19706</v>
      </c>
      <c r="Q850" s="26"/>
      <c r="R850" s="276">
        <f t="shared" si="69"/>
        <v>0</v>
      </c>
    </row>
    <row r="851" spans="1:18">
      <c r="A851" s="889" t="s">
        <v>19979</v>
      </c>
      <c r="B851" s="890" t="s">
        <v>18321</v>
      </c>
      <c r="C851" s="891" t="s">
        <v>29296</v>
      </c>
      <c r="D851" s="885" t="str">
        <f t="shared" si="65"/>
        <v>sp</v>
      </c>
      <c r="E851" s="885" t="str">
        <f t="shared" si="66"/>
        <v>1</v>
      </c>
      <c r="F851" s="885">
        <f t="shared" si="67"/>
        <v>0.1</v>
      </c>
      <c r="G851" s="885">
        <f t="shared" si="68"/>
        <v>0.1</v>
      </c>
      <c r="H851" s="885" t="s">
        <v>19846</v>
      </c>
      <c r="J851" t="str">
        <f>INDEX(L:L,MATCH(Таблиця91[[#This Row],[Item]],M:M,0),1)</f>
        <v>Joiners/Stonemasons</v>
      </c>
      <c r="L851" t="s">
        <v>19594</v>
      </c>
      <c r="M851" s="1" t="s">
        <v>19707</v>
      </c>
      <c r="N851" s="1"/>
      <c r="O851" s="1">
        <v>0.3</v>
      </c>
      <c r="P851" s="1" t="s">
        <v>19706</v>
      </c>
      <c r="Q851" s="26"/>
      <c r="R851" s="276">
        <f t="shared" si="69"/>
        <v>0</v>
      </c>
    </row>
    <row r="852" spans="1:18">
      <c r="A852" s="889" t="s">
        <v>19980</v>
      </c>
      <c r="B852" s="890" t="s">
        <v>21836</v>
      </c>
      <c r="C852" s="891" t="s">
        <v>29296</v>
      </c>
      <c r="D852" s="885" t="str">
        <f t="shared" si="65"/>
        <v>sp</v>
      </c>
      <c r="E852" s="885" t="str">
        <f t="shared" si="66"/>
        <v>10</v>
      </c>
      <c r="F852" s="885">
        <f t="shared" si="67"/>
        <v>0.1</v>
      </c>
      <c r="G852" s="885">
        <f t="shared" si="68"/>
        <v>1</v>
      </c>
      <c r="H852" s="885" t="s">
        <v>19846</v>
      </c>
      <c r="J852" t="str">
        <f>INDEX(L:L,MATCH(Таблиця91[[#This Row],[Item]],M:M,0),1)</f>
        <v>Joiners/Stonemasons</v>
      </c>
      <c r="L852" t="s">
        <v>19594</v>
      </c>
      <c r="M852" s="1" t="s">
        <v>19708</v>
      </c>
      <c r="N852" s="1"/>
      <c r="O852" s="1">
        <v>50</v>
      </c>
      <c r="P852" s="1"/>
      <c r="Q852" s="26"/>
      <c r="R852" s="276">
        <f t="shared" si="69"/>
        <v>0</v>
      </c>
    </row>
    <row r="853" spans="1:18">
      <c r="A853" s="889" t="s">
        <v>19981</v>
      </c>
      <c r="B853" s="890" t="s">
        <v>18283</v>
      </c>
      <c r="C853" s="891" t="s">
        <v>29296</v>
      </c>
      <c r="D853" s="885" t="str">
        <f t="shared" si="65"/>
        <v>sp</v>
      </c>
      <c r="E853" s="885" t="str">
        <f t="shared" si="66"/>
        <v>5</v>
      </c>
      <c r="F853" s="885">
        <f t="shared" si="67"/>
        <v>0.1</v>
      </c>
      <c r="G853" s="885">
        <f t="shared" si="68"/>
        <v>0.5</v>
      </c>
      <c r="H853" s="885" t="s">
        <v>19846</v>
      </c>
      <c r="J853" t="str">
        <f>INDEX(L:L,MATCH(Таблиця91[[#This Row],[Item]],M:M,0),1)</f>
        <v>Joiners/Stonemasons</v>
      </c>
      <c r="L853" t="s">
        <v>19594</v>
      </c>
      <c r="M853" s="1" t="s">
        <v>19709</v>
      </c>
      <c r="N853" s="1"/>
      <c r="O853" s="1">
        <v>7</v>
      </c>
      <c r="P853" s="1"/>
      <c r="Q853" s="26"/>
      <c r="R853" s="276">
        <f t="shared" si="69"/>
        <v>0</v>
      </c>
    </row>
    <row r="854" spans="1:18">
      <c r="A854" s="889" t="s">
        <v>19982</v>
      </c>
      <c r="B854" s="890" t="s">
        <v>14081</v>
      </c>
      <c r="C854" s="891" t="s">
        <v>29296</v>
      </c>
      <c r="D854" s="885" t="str">
        <f t="shared" si="65"/>
        <v>gp</v>
      </c>
      <c r="E854" s="885" t="str">
        <f t="shared" si="66"/>
        <v>5</v>
      </c>
      <c r="F854" s="885">
        <f t="shared" si="67"/>
        <v>1</v>
      </c>
      <c r="G854" s="885">
        <f t="shared" si="68"/>
        <v>5</v>
      </c>
      <c r="H854" s="885" t="s">
        <v>19846</v>
      </c>
      <c r="J854" t="str">
        <f>INDEX(L:L,MATCH(Таблиця91[[#This Row],[Item]],M:M,0),1)</f>
        <v>Joiners/Stonemasons</v>
      </c>
      <c r="L854" t="s">
        <v>19594</v>
      </c>
      <c r="M854" s="1" t="s">
        <v>19710</v>
      </c>
      <c r="N854" s="1"/>
      <c r="O854" s="1">
        <v>5</v>
      </c>
      <c r="P854" s="1"/>
      <c r="Q854" s="26"/>
      <c r="R854" s="276">
        <f t="shared" si="69"/>
        <v>0</v>
      </c>
    </row>
    <row r="855" spans="1:18">
      <c r="A855" s="889" t="s">
        <v>19983</v>
      </c>
      <c r="B855" s="890" t="s">
        <v>18503</v>
      </c>
      <c r="C855" s="891" t="s">
        <v>29296</v>
      </c>
      <c r="D855" s="885" t="str">
        <f t="shared" si="65"/>
        <v>sp</v>
      </c>
      <c r="E855" s="885" t="str">
        <f t="shared" si="66"/>
        <v>3</v>
      </c>
      <c r="F855" s="885">
        <f t="shared" si="67"/>
        <v>0.1</v>
      </c>
      <c r="G855" s="885">
        <f t="shared" si="68"/>
        <v>0.30000000000000004</v>
      </c>
      <c r="H855" s="885" t="s">
        <v>19846</v>
      </c>
      <c r="J855" t="str">
        <f>INDEX(L:L,MATCH(Таблиця91[[#This Row],[Item]],M:M,0),1)</f>
        <v>Joiners/Stonemasons</v>
      </c>
      <c r="L855" t="s">
        <v>19594</v>
      </c>
      <c r="M855" s="1" t="s">
        <v>19711</v>
      </c>
      <c r="N855" s="1"/>
      <c r="O855" s="1">
        <v>7</v>
      </c>
      <c r="P855" s="1"/>
      <c r="Q855" s="26"/>
      <c r="R855" s="276">
        <f t="shared" si="69"/>
        <v>0</v>
      </c>
    </row>
    <row r="856" spans="1:18">
      <c r="A856" s="889" t="s">
        <v>19984</v>
      </c>
      <c r="B856" s="890" t="s">
        <v>21946</v>
      </c>
      <c r="C856" s="891" t="s">
        <v>29296</v>
      </c>
      <c r="D856" s="885" t="str">
        <f t="shared" si="65"/>
        <v>gp</v>
      </c>
      <c r="E856" s="885" t="str">
        <f t="shared" si="66"/>
        <v>3</v>
      </c>
      <c r="F856" s="885">
        <f t="shared" si="67"/>
        <v>1</v>
      </c>
      <c r="G856" s="885">
        <f t="shared" si="68"/>
        <v>3</v>
      </c>
      <c r="H856" s="885" t="s">
        <v>19846</v>
      </c>
      <c r="J856" t="str">
        <f>INDEX(L:L,MATCH(Таблиця91[[#This Row],[Item]],M:M,0),1)</f>
        <v>Joiners/Stonemasons</v>
      </c>
      <c r="L856" t="s">
        <v>19594</v>
      </c>
      <c r="M856" s="1" t="s">
        <v>19712</v>
      </c>
      <c r="N856" s="1"/>
      <c r="O856" s="1">
        <v>3</v>
      </c>
      <c r="P856" s="1"/>
      <c r="Q856" s="26"/>
      <c r="R856" s="276">
        <f t="shared" si="69"/>
        <v>0</v>
      </c>
    </row>
    <row r="857" spans="1:18">
      <c r="A857" s="889" t="s">
        <v>19985</v>
      </c>
      <c r="B857" s="890" t="s">
        <v>21846</v>
      </c>
      <c r="C857" s="891" t="s">
        <v>19590</v>
      </c>
      <c r="D857" s="885" t="str">
        <f t="shared" si="65"/>
        <v>gp</v>
      </c>
      <c r="E857" s="885" t="str">
        <f t="shared" si="66"/>
        <v>4</v>
      </c>
      <c r="F857" s="885">
        <f t="shared" si="67"/>
        <v>1</v>
      </c>
      <c r="G857" s="885">
        <f t="shared" si="68"/>
        <v>4</v>
      </c>
      <c r="H857" s="885" t="s">
        <v>19846</v>
      </c>
      <c r="J857" t="str">
        <f>INDEX(L:L,MATCH(Таблиця91[[#This Row],[Item]],M:M,0),1)</f>
        <v>Joiners/Stonemasons</v>
      </c>
      <c r="L857" t="s">
        <v>19594</v>
      </c>
      <c r="M857" s="1" t="s">
        <v>19713</v>
      </c>
      <c r="N857" s="1"/>
      <c r="O857" s="1">
        <v>10</v>
      </c>
      <c r="P857" s="1"/>
      <c r="Q857" s="26"/>
      <c r="R857" s="276">
        <f t="shared" si="69"/>
        <v>0</v>
      </c>
    </row>
    <row r="858" spans="1:18">
      <c r="A858" s="889" t="s">
        <v>19986</v>
      </c>
      <c r="B858" s="890" t="s">
        <v>21946</v>
      </c>
      <c r="C858" s="891" t="s">
        <v>19590</v>
      </c>
      <c r="D858" s="885" t="str">
        <f t="shared" si="65"/>
        <v>gp</v>
      </c>
      <c r="E858" s="885" t="str">
        <f t="shared" si="66"/>
        <v>3</v>
      </c>
      <c r="F858" s="885">
        <f t="shared" si="67"/>
        <v>1</v>
      </c>
      <c r="G858" s="885">
        <f t="shared" si="68"/>
        <v>3</v>
      </c>
      <c r="H858" s="885" t="s">
        <v>19846</v>
      </c>
      <c r="J858" t="str">
        <f>INDEX(L:L,MATCH(Таблиця91[[#This Row],[Item]],M:M,0),1)</f>
        <v>Joiners/Stonemasons</v>
      </c>
      <c r="L858" t="s">
        <v>19594</v>
      </c>
      <c r="M858" s="1" t="s">
        <v>19714</v>
      </c>
      <c r="N858" s="1"/>
      <c r="O858" s="1">
        <v>15</v>
      </c>
      <c r="P858" s="1"/>
      <c r="Q858" s="26"/>
      <c r="R858" s="276">
        <f t="shared" si="69"/>
        <v>0</v>
      </c>
    </row>
    <row r="859" spans="1:18">
      <c r="A859" s="889" t="s">
        <v>19987</v>
      </c>
      <c r="B859" s="890" t="s">
        <v>14081</v>
      </c>
      <c r="C859" s="891" t="s">
        <v>19590</v>
      </c>
      <c r="D859" s="885" t="str">
        <f t="shared" si="65"/>
        <v>gp</v>
      </c>
      <c r="E859" s="885" t="str">
        <f t="shared" si="66"/>
        <v>5</v>
      </c>
      <c r="F859" s="885">
        <f t="shared" si="67"/>
        <v>1</v>
      </c>
      <c r="G859" s="885">
        <f t="shared" si="68"/>
        <v>5</v>
      </c>
      <c r="H859" s="885" t="s">
        <v>19846</v>
      </c>
      <c r="J859" t="str">
        <f>INDEX(L:L,MATCH(Таблиця91[[#This Row],[Item]],M:M,0),1)</f>
        <v>Joiners/Stonemasons</v>
      </c>
      <c r="L859" t="s">
        <v>19594</v>
      </c>
      <c r="M859" s="1" t="s">
        <v>19715</v>
      </c>
      <c r="N859" s="1"/>
      <c r="O859" s="1">
        <v>3</v>
      </c>
      <c r="P859" s="1"/>
      <c r="Q859" s="26"/>
      <c r="R859" s="276">
        <f t="shared" si="69"/>
        <v>0</v>
      </c>
    </row>
    <row r="860" spans="1:18">
      <c r="A860" s="889" t="s">
        <v>19988</v>
      </c>
      <c r="B860" s="890" t="s">
        <v>21843</v>
      </c>
      <c r="C860" s="891" t="s">
        <v>29296</v>
      </c>
      <c r="D860" s="885" t="str">
        <f t="shared" si="65"/>
        <v>gp</v>
      </c>
      <c r="E860" s="885" t="str">
        <f t="shared" si="66"/>
        <v>7</v>
      </c>
      <c r="F860" s="885">
        <f t="shared" si="67"/>
        <v>1</v>
      </c>
      <c r="G860" s="885">
        <f t="shared" si="68"/>
        <v>7</v>
      </c>
      <c r="H860" s="885" t="s">
        <v>19846</v>
      </c>
      <c r="J860" t="str">
        <f>INDEX(L:L,MATCH(Таблиця91[[#This Row],[Item]],M:M,0),1)</f>
        <v>Joiners/Stonemasons</v>
      </c>
      <c r="L860" t="s">
        <v>19594</v>
      </c>
      <c r="M860" s="1" t="s">
        <v>19716</v>
      </c>
      <c r="N860" s="1"/>
      <c r="O860" s="1">
        <v>1</v>
      </c>
      <c r="P860" s="1"/>
      <c r="Q860" s="26"/>
      <c r="R860" s="276">
        <f t="shared" si="69"/>
        <v>0</v>
      </c>
    </row>
    <row r="861" spans="1:18">
      <c r="A861" s="889" t="s">
        <v>19989</v>
      </c>
      <c r="B861" s="890" t="s">
        <v>14081</v>
      </c>
      <c r="C861" s="891" t="s">
        <v>29296</v>
      </c>
      <c r="D861" s="885" t="str">
        <f t="shared" si="65"/>
        <v>gp</v>
      </c>
      <c r="E861" s="885" t="str">
        <f t="shared" si="66"/>
        <v>5</v>
      </c>
      <c r="F861" s="885">
        <f t="shared" si="67"/>
        <v>1</v>
      </c>
      <c r="G861" s="885">
        <f t="shared" si="68"/>
        <v>5</v>
      </c>
      <c r="H861" s="885" t="s">
        <v>19846</v>
      </c>
      <c r="J861" t="str">
        <f>INDEX(L:L,MATCH(Таблиця91[[#This Row],[Item]],M:M,0),1)</f>
        <v>Joiners/Stonemasons</v>
      </c>
      <c r="L861" t="s">
        <v>19594</v>
      </c>
      <c r="M861" s="1" t="s">
        <v>19717</v>
      </c>
      <c r="N861" s="1"/>
      <c r="O861" s="1">
        <v>30</v>
      </c>
      <c r="P861" s="1"/>
      <c r="Q861" s="26"/>
      <c r="R861" s="276">
        <f t="shared" si="69"/>
        <v>0</v>
      </c>
    </row>
    <row r="862" spans="1:18">
      <c r="A862" s="889" t="s">
        <v>19990</v>
      </c>
      <c r="B862" s="890" t="s">
        <v>18503</v>
      </c>
      <c r="C862" s="891" t="s">
        <v>29296</v>
      </c>
      <c r="D862" s="885" t="str">
        <f t="shared" si="65"/>
        <v>sp</v>
      </c>
      <c r="E862" s="885" t="str">
        <f t="shared" si="66"/>
        <v>3</v>
      </c>
      <c r="F862" s="885">
        <f t="shared" si="67"/>
        <v>0.1</v>
      </c>
      <c r="G862" s="885">
        <f t="shared" si="68"/>
        <v>0.30000000000000004</v>
      </c>
      <c r="H862" s="885" t="s">
        <v>19846</v>
      </c>
      <c r="J862" t="str">
        <f>INDEX(L:L,MATCH(Таблиця91[[#This Row],[Item]],M:M,0),1)</f>
        <v>Joiners/Stonemasons</v>
      </c>
      <c r="L862" t="s">
        <v>19594</v>
      </c>
      <c r="M862" s="1" t="s">
        <v>19063</v>
      </c>
      <c r="N862" s="1"/>
      <c r="O862" s="1">
        <v>0.1</v>
      </c>
      <c r="P862" s="1"/>
      <c r="Q862" s="26"/>
      <c r="R862" s="276">
        <f t="shared" si="69"/>
        <v>0</v>
      </c>
    </row>
    <row r="863" spans="1:18">
      <c r="A863" s="889" t="s">
        <v>19991</v>
      </c>
      <c r="B863" s="890" t="s">
        <v>22022</v>
      </c>
      <c r="C863" s="891" t="s">
        <v>29296</v>
      </c>
      <c r="D863" s="885" t="str">
        <f t="shared" si="65"/>
        <v>cp</v>
      </c>
      <c r="E863" s="885" t="str">
        <f t="shared" si="66"/>
        <v>8</v>
      </c>
      <c r="F863" s="885">
        <f t="shared" si="67"/>
        <v>0.01</v>
      </c>
      <c r="G863" s="885">
        <f t="shared" si="68"/>
        <v>0.08</v>
      </c>
      <c r="H863" s="885" t="s">
        <v>19846</v>
      </c>
      <c r="J863" t="str">
        <f>INDEX(L:L,MATCH(Таблиця91[[#This Row],[Item]],M:M,0),1)</f>
        <v>Joiners/Stonemasons</v>
      </c>
      <c r="L863" t="s">
        <v>19594</v>
      </c>
      <c r="M863" s="1" t="s">
        <v>19718</v>
      </c>
      <c r="N863" s="1"/>
      <c r="O863" s="1">
        <v>27</v>
      </c>
      <c r="P863" s="1"/>
      <c r="Q863" s="26"/>
      <c r="R863" s="276">
        <f t="shared" si="69"/>
        <v>0</v>
      </c>
    </row>
    <row r="864" spans="1:18">
      <c r="A864" s="889" t="s">
        <v>19992</v>
      </c>
      <c r="B864" s="890" t="s">
        <v>18451</v>
      </c>
      <c r="C864" s="891" t="s">
        <v>29296</v>
      </c>
      <c r="D864" s="885" t="str">
        <f t="shared" si="65"/>
        <v>sp</v>
      </c>
      <c r="E864" s="885" t="str">
        <f t="shared" si="66"/>
        <v>2</v>
      </c>
      <c r="F864" s="885">
        <f t="shared" si="67"/>
        <v>0.1</v>
      </c>
      <c r="G864" s="885">
        <f t="shared" si="68"/>
        <v>0.2</v>
      </c>
      <c r="H864" s="885" t="s">
        <v>19846</v>
      </c>
      <c r="J864" t="str">
        <f>INDEX(L:L,MATCH(Таблиця91[[#This Row],[Item]],M:M,0),1)</f>
        <v>Joiners/Stonemasons</v>
      </c>
      <c r="L864" t="s">
        <v>19594</v>
      </c>
      <c r="M864" s="1" t="s">
        <v>19719</v>
      </c>
      <c r="N864" s="1"/>
      <c r="O864" s="1">
        <v>37</v>
      </c>
      <c r="P864" s="1"/>
      <c r="Q864" s="26"/>
      <c r="R864" s="276">
        <f t="shared" si="69"/>
        <v>0</v>
      </c>
    </row>
    <row r="865" spans="1:18">
      <c r="A865" s="889" t="s">
        <v>19993</v>
      </c>
      <c r="B865" s="890" t="s">
        <v>18319</v>
      </c>
      <c r="C865" s="891" t="s">
        <v>29296</v>
      </c>
      <c r="D865" s="885" t="str">
        <f t="shared" si="65"/>
        <v>sp</v>
      </c>
      <c r="E865" s="885" t="str">
        <f t="shared" si="66"/>
        <v>4</v>
      </c>
      <c r="F865" s="885">
        <f t="shared" si="67"/>
        <v>0.1</v>
      </c>
      <c r="G865" s="885">
        <f t="shared" si="68"/>
        <v>0.4</v>
      </c>
      <c r="H865" s="885" t="s">
        <v>19846</v>
      </c>
      <c r="J865" t="str">
        <f>INDEX(L:L,MATCH(Таблиця91[[#This Row],[Item]],M:M,0),1)</f>
        <v>Joiners/Stonemasons</v>
      </c>
      <c r="L865" t="s">
        <v>19594</v>
      </c>
      <c r="M865" s="1" t="s">
        <v>19720</v>
      </c>
      <c r="N865" s="1"/>
      <c r="O865" s="1">
        <v>20</v>
      </c>
      <c r="P865" s="1"/>
      <c r="Q865" s="26"/>
      <c r="R865" s="276">
        <f t="shared" si="69"/>
        <v>0</v>
      </c>
    </row>
    <row r="866" spans="1:18">
      <c r="A866" s="889" t="s">
        <v>19994</v>
      </c>
      <c r="B866" s="890" t="s">
        <v>21885</v>
      </c>
      <c r="C866" s="891" t="s">
        <v>29296</v>
      </c>
      <c r="D866" s="885" t="str">
        <f t="shared" si="65"/>
        <v>cp</v>
      </c>
      <c r="E866" s="885" t="str">
        <f t="shared" si="66"/>
        <v>6</v>
      </c>
      <c r="F866" s="885">
        <f t="shared" si="67"/>
        <v>0.01</v>
      </c>
      <c r="G866" s="885">
        <f t="shared" si="68"/>
        <v>0.06</v>
      </c>
      <c r="H866" s="885" t="s">
        <v>19846</v>
      </c>
      <c r="J866" t="str">
        <f>INDEX(L:L,MATCH(Таблиця91[[#This Row],[Item]],M:M,0),1)</f>
        <v>Joiners/Stonemasons</v>
      </c>
      <c r="L866" t="s">
        <v>19594</v>
      </c>
      <c r="M866" s="1" t="s">
        <v>19721</v>
      </c>
      <c r="N866" s="1"/>
      <c r="O866" s="1">
        <v>1</v>
      </c>
      <c r="P866" s="1" t="s">
        <v>19652</v>
      </c>
      <c r="Q866" s="26"/>
      <c r="R866" s="276">
        <f t="shared" si="69"/>
        <v>0</v>
      </c>
    </row>
    <row r="867" spans="1:18">
      <c r="A867" s="889" t="s">
        <v>19995</v>
      </c>
      <c r="B867" s="890" t="s">
        <v>14081</v>
      </c>
      <c r="C867" s="891" t="s">
        <v>29296</v>
      </c>
      <c r="D867" s="885" t="str">
        <f t="shared" si="65"/>
        <v>gp</v>
      </c>
      <c r="E867" s="885" t="str">
        <f t="shared" si="66"/>
        <v>5</v>
      </c>
      <c r="F867" s="885">
        <f t="shared" si="67"/>
        <v>1</v>
      </c>
      <c r="G867" s="885">
        <f t="shared" si="68"/>
        <v>5</v>
      </c>
      <c r="H867" s="885" t="s">
        <v>19846</v>
      </c>
      <c r="J867" t="str">
        <f>INDEX(L:L,MATCH(Таблиця91[[#This Row],[Item]],M:M,0),1)</f>
        <v>Joiners/Stonemasons</v>
      </c>
      <c r="L867" t="s">
        <v>19344</v>
      </c>
      <c r="M867" s="1" t="s">
        <v>19344</v>
      </c>
      <c r="N867" s="1"/>
      <c r="O867" s="1"/>
      <c r="P867" s="1"/>
      <c r="Q867" s="26"/>
      <c r="R867" s="276">
        <f t="shared" si="69"/>
        <v>0</v>
      </c>
    </row>
    <row r="868" spans="1:18">
      <c r="A868" s="889" t="s">
        <v>19996</v>
      </c>
      <c r="B868" s="890" t="s">
        <v>21907</v>
      </c>
      <c r="C868" s="891" t="s">
        <v>29296</v>
      </c>
      <c r="D868" s="885" t="str">
        <f t="shared" si="65"/>
        <v>sp</v>
      </c>
      <c r="E868" s="885" t="str">
        <f t="shared" si="66"/>
        <v>7</v>
      </c>
      <c r="F868" s="885">
        <f t="shared" si="67"/>
        <v>0.1</v>
      </c>
      <c r="G868" s="885">
        <f t="shared" si="68"/>
        <v>0.70000000000000007</v>
      </c>
      <c r="H868" s="885" t="s">
        <v>19846</v>
      </c>
      <c r="J868" t="str">
        <f>INDEX(L:L,MATCH(Таблиця91[[#This Row],[Item]],M:M,0),1)</f>
        <v>Joiners/Stonemasons</v>
      </c>
      <c r="L868" t="s">
        <v>19344</v>
      </c>
      <c r="M868" s="1" t="s">
        <v>19722</v>
      </c>
      <c r="N868" s="1"/>
      <c r="O868" s="1">
        <v>0.5</v>
      </c>
      <c r="P868" s="1" t="s">
        <v>19358</v>
      </c>
      <c r="Q868" s="26"/>
      <c r="R868" s="276">
        <f t="shared" si="69"/>
        <v>0</v>
      </c>
    </row>
    <row r="869" spans="1:18">
      <c r="A869" s="889" t="s">
        <v>19997</v>
      </c>
      <c r="B869" s="890" t="s">
        <v>18283</v>
      </c>
      <c r="C869" s="891" t="s">
        <v>29296</v>
      </c>
      <c r="D869" s="885" t="str">
        <f t="shared" si="65"/>
        <v>sp</v>
      </c>
      <c r="E869" s="885" t="str">
        <f t="shared" si="66"/>
        <v>5</v>
      </c>
      <c r="F869" s="885">
        <f t="shared" si="67"/>
        <v>0.1</v>
      </c>
      <c r="G869" s="885">
        <f t="shared" si="68"/>
        <v>0.5</v>
      </c>
      <c r="H869" s="885" t="s">
        <v>19846</v>
      </c>
      <c r="J869" t="str">
        <f>INDEX(L:L,MATCH(Таблиця91[[#This Row],[Item]],M:M,0),1)</f>
        <v>Joiners/Stonemasons</v>
      </c>
      <c r="L869" t="s">
        <v>19344</v>
      </c>
      <c r="M869" s="1" t="s">
        <v>19723</v>
      </c>
      <c r="N869" s="1"/>
      <c r="O869" s="1">
        <v>0.03</v>
      </c>
      <c r="P869" s="1" t="s">
        <v>19724</v>
      </c>
      <c r="Q869" s="26"/>
      <c r="R869" s="276">
        <f t="shared" si="69"/>
        <v>0</v>
      </c>
    </row>
    <row r="870" spans="1:18">
      <c r="A870" s="889" t="s">
        <v>19998</v>
      </c>
      <c r="B870" s="890" t="s">
        <v>18388</v>
      </c>
      <c r="C870" s="891" t="s">
        <v>29296</v>
      </c>
      <c r="D870" s="885" t="str">
        <f t="shared" si="65"/>
        <v>sp</v>
      </c>
      <c r="E870" s="885" t="str">
        <f t="shared" si="66"/>
        <v>6</v>
      </c>
      <c r="F870" s="885">
        <f t="shared" si="67"/>
        <v>0.1</v>
      </c>
      <c r="G870" s="885">
        <f t="shared" si="68"/>
        <v>0.60000000000000009</v>
      </c>
      <c r="H870" s="885" t="s">
        <v>19846</v>
      </c>
      <c r="J870" t="str">
        <f>INDEX(L:L,MATCH(Таблиця91[[#This Row],[Item]],M:M,0),1)</f>
        <v>Joiners/Stonemasons</v>
      </c>
      <c r="L870" t="s">
        <v>19344</v>
      </c>
      <c r="M870" s="1" t="s">
        <v>19725</v>
      </c>
      <c r="N870" s="1"/>
      <c r="O870" s="1">
        <v>0.1</v>
      </c>
      <c r="P870" s="1" t="s">
        <v>19371</v>
      </c>
      <c r="Q870" s="26"/>
      <c r="R870" s="276">
        <f t="shared" si="69"/>
        <v>0</v>
      </c>
    </row>
    <row r="871" spans="1:18">
      <c r="A871" s="889" t="s">
        <v>19998</v>
      </c>
      <c r="B871" s="890" t="s">
        <v>21872</v>
      </c>
      <c r="C871" s="891" t="s">
        <v>29296</v>
      </c>
      <c r="D871" s="885" t="str">
        <f t="shared" si="65"/>
        <v>sp</v>
      </c>
      <c r="E871" s="885" t="str">
        <f t="shared" si="66"/>
        <v>8</v>
      </c>
      <c r="F871" s="885">
        <f t="shared" si="67"/>
        <v>0.1</v>
      </c>
      <c r="G871" s="885">
        <f t="shared" si="68"/>
        <v>0.8</v>
      </c>
      <c r="H871" s="885" t="s">
        <v>19846</v>
      </c>
      <c r="J871" t="str">
        <f>INDEX(L:L,MATCH(Таблиця91[[#This Row],[Item]],M:M,0),1)</f>
        <v>Joiners/Stonemasons</v>
      </c>
      <c r="L871" t="s">
        <v>19344</v>
      </c>
      <c r="M871" s="1" t="s">
        <v>19726</v>
      </c>
      <c r="N871" s="1"/>
      <c r="O871" s="1">
        <v>15</v>
      </c>
      <c r="P871" s="1">
        <v>5</v>
      </c>
      <c r="Q871" s="26"/>
      <c r="R871" s="276">
        <f t="shared" si="69"/>
        <v>0</v>
      </c>
    </row>
    <row r="872" spans="1:18">
      <c r="A872" s="889" t="s">
        <v>19999</v>
      </c>
      <c r="B872" s="890" t="s">
        <v>21876</v>
      </c>
      <c r="C872" s="891" t="s">
        <v>29296</v>
      </c>
      <c r="D872" s="885" t="str">
        <f t="shared" si="65"/>
        <v>sp</v>
      </c>
      <c r="E872" s="885" t="str">
        <f t="shared" si="66"/>
        <v>1.4</v>
      </c>
      <c r="F872" s="885">
        <f t="shared" si="67"/>
        <v>0.1</v>
      </c>
      <c r="G872" s="885">
        <f t="shared" si="68"/>
        <v>4355.6000000000004</v>
      </c>
      <c r="H872" s="885" t="s">
        <v>19846</v>
      </c>
      <c r="J872" t="str">
        <f>INDEX(L:L,MATCH(Таблиця91[[#This Row],[Item]],M:M,0),1)</f>
        <v>Joiners/Stonemasons</v>
      </c>
      <c r="L872" t="s">
        <v>19344</v>
      </c>
      <c r="M872" s="1" t="s">
        <v>19727</v>
      </c>
      <c r="N872" s="1"/>
      <c r="O872" s="1">
        <v>1</v>
      </c>
      <c r="P872" s="1" t="s">
        <v>19361</v>
      </c>
      <c r="Q872" s="26"/>
      <c r="R872" s="276">
        <f t="shared" si="69"/>
        <v>0</v>
      </c>
    </row>
    <row r="873" spans="1:18">
      <c r="A873" s="889" t="s">
        <v>20000</v>
      </c>
      <c r="B873" s="890" t="s">
        <v>18319</v>
      </c>
      <c r="C873" s="891" t="s">
        <v>29296</v>
      </c>
      <c r="D873" s="885" t="str">
        <f t="shared" si="65"/>
        <v>sp</v>
      </c>
      <c r="E873" s="885" t="str">
        <f t="shared" si="66"/>
        <v>4</v>
      </c>
      <c r="F873" s="885">
        <f t="shared" si="67"/>
        <v>0.1</v>
      </c>
      <c r="G873" s="885">
        <f t="shared" si="68"/>
        <v>0.4</v>
      </c>
      <c r="H873" s="885" t="s">
        <v>19846</v>
      </c>
      <c r="J873" t="str">
        <f>INDEX(L:L,MATCH(Таблиця91[[#This Row],[Item]],M:M,0),1)</f>
        <v>Joiners/Stonemasons</v>
      </c>
      <c r="L873" t="s">
        <v>19344</v>
      </c>
      <c r="M873" s="1" t="s">
        <v>19377</v>
      </c>
      <c r="N873" s="1"/>
      <c r="O873" s="1">
        <v>0.06</v>
      </c>
      <c r="P873" s="1" t="s">
        <v>19728</v>
      </c>
      <c r="Q873" s="26"/>
      <c r="R873" s="276">
        <f t="shared" si="69"/>
        <v>0</v>
      </c>
    </row>
    <row r="874" spans="1:18">
      <c r="A874" s="889" t="s">
        <v>20001</v>
      </c>
      <c r="B874" s="890" t="s">
        <v>14380</v>
      </c>
      <c r="C874" s="891" t="s">
        <v>29296</v>
      </c>
      <c r="D874" s="885" t="str">
        <f t="shared" si="65"/>
        <v>gp</v>
      </c>
      <c r="E874" s="885" t="str">
        <f t="shared" si="66"/>
        <v>10</v>
      </c>
      <c r="F874" s="885">
        <f t="shared" si="67"/>
        <v>1</v>
      </c>
      <c r="G874" s="885">
        <f t="shared" si="68"/>
        <v>10</v>
      </c>
      <c r="H874" s="885" t="s">
        <v>19846</v>
      </c>
      <c r="J874" t="str">
        <f>INDEX(L:L,MATCH(Таблиця91[[#This Row],[Item]],M:M,0),1)</f>
        <v>Joiners/Stonemasons</v>
      </c>
      <c r="L874" t="s">
        <v>19344</v>
      </c>
      <c r="M874" s="1" t="s">
        <v>19729</v>
      </c>
      <c r="N874" s="1"/>
      <c r="O874" s="1">
        <v>0.2</v>
      </c>
      <c r="P874" s="1" t="s">
        <v>19347</v>
      </c>
      <c r="Q874" s="26"/>
      <c r="R874" s="276">
        <f t="shared" si="69"/>
        <v>0</v>
      </c>
    </row>
    <row r="875" spans="1:18">
      <c r="A875" s="889" t="s">
        <v>20002</v>
      </c>
      <c r="B875" s="890" t="s">
        <v>18321</v>
      </c>
      <c r="C875" s="891" t="s">
        <v>29296</v>
      </c>
      <c r="D875" s="885" t="str">
        <f t="shared" si="65"/>
        <v>sp</v>
      </c>
      <c r="E875" s="885" t="str">
        <f t="shared" si="66"/>
        <v>1</v>
      </c>
      <c r="F875" s="885">
        <f t="shared" si="67"/>
        <v>0.1</v>
      </c>
      <c r="G875" s="885">
        <f t="shared" si="68"/>
        <v>0.1</v>
      </c>
      <c r="H875" s="885" t="s">
        <v>19846</v>
      </c>
      <c r="J875" t="str">
        <f>INDEX(L:L,MATCH(Таблиця91[[#This Row],[Item]],M:M,0),1)</f>
        <v>Joiners/Stonemasons</v>
      </c>
      <c r="L875" t="s">
        <v>19344</v>
      </c>
      <c r="M875" s="1" t="s">
        <v>19730</v>
      </c>
      <c r="N875" s="1"/>
      <c r="O875" s="1">
        <v>0.3</v>
      </c>
      <c r="P875" s="1" t="s">
        <v>19371</v>
      </c>
      <c r="Q875" s="26"/>
      <c r="R875" s="276">
        <f t="shared" si="69"/>
        <v>0</v>
      </c>
    </row>
    <row r="876" spans="1:18">
      <c r="A876" s="889" t="s">
        <v>20003</v>
      </c>
      <c r="B876" s="890" t="s">
        <v>21836</v>
      </c>
      <c r="C876" s="891" t="s">
        <v>29296</v>
      </c>
      <c r="D876" s="885" t="str">
        <f t="shared" si="65"/>
        <v>sp</v>
      </c>
      <c r="E876" s="885" t="str">
        <f t="shared" si="66"/>
        <v>10</v>
      </c>
      <c r="F876" s="885">
        <f t="shared" si="67"/>
        <v>0.1</v>
      </c>
      <c r="G876" s="885">
        <f t="shared" si="68"/>
        <v>1</v>
      </c>
      <c r="H876" s="885" t="s">
        <v>19846</v>
      </c>
      <c r="J876" t="str">
        <f>INDEX(L:L,MATCH(Таблиця91[[#This Row],[Item]],M:M,0),1)</f>
        <v>Joiners/Stonemasons</v>
      </c>
      <c r="L876" t="s">
        <v>19344</v>
      </c>
      <c r="M876" s="1" t="s">
        <v>19731</v>
      </c>
      <c r="N876" s="1"/>
      <c r="O876" s="1">
        <v>7.0000000000000007E-2</v>
      </c>
      <c r="P876" s="1" t="s">
        <v>19732</v>
      </c>
      <c r="Q876" s="26"/>
      <c r="R876" s="276">
        <f t="shared" si="69"/>
        <v>0</v>
      </c>
    </row>
    <row r="877" spans="1:18">
      <c r="A877" s="889" t="s">
        <v>20004</v>
      </c>
      <c r="B877" s="890" t="s">
        <v>14081</v>
      </c>
      <c r="C877" s="891" t="s">
        <v>29296</v>
      </c>
      <c r="D877" s="885" t="str">
        <f t="shared" si="65"/>
        <v>gp</v>
      </c>
      <c r="E877" s="885" t="str">
        <f t="shared" si="66"/>
        <v>5</v>
      </c>
      <c r="F877" s="885">
        <f t="shared" si="67"/>
        <v>1</v>
      </c>
      <c r="G877" s="885">
        <f t="shared" si="68"/>
        <v>5</v>
      </c>
      <c r="H877" s="885" t="s">
        <v>19846</v>
      </c>
      <c r="J877" t="str">
        <f>INDEX(L:L,MATCH(Таблиця91[[#This Row],[Item]],M:M,0),1)</f>
        <v>Joiners/Stonemasons</v>
      </c>
      <c r="L877" t="s">
        <v>19344</v>
      </c>
      <c r="M877" s="1" t="s">
        <v>19392</v>
      </c>
      <c r="N877" s="1"/>
      <c r="O877" s="1">
        <v>0.1</v>
      </c>
      <c r="P877" s="1" t="s">
        <v>19361</v>
      </c>
      <c r="Q877" s="26"/>
      <c r="R877" s="276">
        <f t="shared" si="69"/>
        <v>0</v>
      </c>
    </row>
    <row r="878" spans="1:18">
      <c r="A878" s="889" t="s">
        <v>20005</v>
      </c>
      <c r="B878" s="890" t="s">
        <v>21907</v>
      </c>
      <c r="C878" s="891" t="s">
        <v>29296</v>
      </c>
      <c r="D878" s="885" t="str">
        <f t="shared" si="65"/>
        <v>sp</v>
      </c>
      <c r="E878" s="885" t="str">
        <f t="shared" si="66"/>
        <v>7</v>
      </c>
      <c r="F878" s="885">
        <f t="shared" si="67"/>
        <v>0.1</v>
      </c>
      <c r="G878" s="885">
        <f t="shared" si="68"/>
        <v>0.70000000000000007</v>
      </c>
      <c r="H878" s="885" t="s">
        <v>19846</v>
      </c>
      <c r="J878" t="str">
        <f>INDEX(L:L,MATCH(Таблиця91[[#This Row],[Item]],M:M,0),1)</f>
        <v>Joiners/Stonemasons</v>
      </c>
      <c r="L878" t="s">
        <v>19344</v>
      </c>
      <c r="M878" s="1" t="s">
        <v>19733</v>
      </c>
      <c r="N878" s="1"/>
      <c r="O878" s="1">
        <v>0.1</v>
      </c>
      <c r="P878" s="1" t="s">
        <v>19361</v>
      </c>
      <c r="Q878" s="26"/>
      <c r="R878" s="276">
        <f t="shared" si="69"/>
        <v>0</v>
      </c>
    </row>
    <row r="879" spans="1:18">
      <c r="A879" s="889" t="s">
        <v>20006</v>
      </c>
      <c r="B879" s="890" t="s">
        <v>14380</v>
      </c>
      <c r="C879" s="891" t="s">
        <v>29296</v>
      </c>
      <c r="D879" s="885" t="str">
        <f t="shared" si="65"/>
        <v>gp</v>
      </c>
      <c r="E879" s="885" t="str">
        <f t="shared" si="66"/>
        <v>10</v>
      </c>
      <c r="F879" s="885">
        <f t="shared" si="67"/>
        <v>1</v>
      </c>
      <c r="G879" s="885">
        <f t="shared" si="68"/>
        <v>10</v>
      </c>
      <c r="H879" s="885" t="s">
        <v>19846</v>
      </c>
      <c r="J879" t="str">
        <f>INDEX(L:L,MATCH(Таблиця91[[#This Row],[Item]],M:M,0),1)</f>
        <v>Joiners/Stonemasons</v>
      </c>
      <c r="L879" t="s">
        <v>19344</v>
      </c>
      <c r="M879" s="1" t="s">
        <v>19734</v>
      </c>
      <c r="N879" s="1"/>
      <c r="O879" s="1">
        <v>0.09</v>
      </c>
      <c r="P879" s="1" t="s">
        <v>19361</v>
      </c>
      <c r="Q879" s="26"/>
      <c r="R879" s="276">
        <f t="shared" si="69"/>
        <v>0</v>
      </c>
    </row>
    <row r="880" spans="1:18">
      <c r="A880" s="889" t="s">
        <v>20007</v>
      </c>
      <c r="B880" s="890" t="s">
        <v>21946</v>
      </c>
      <c r="C880" s="891" t="s">
        <v>29296</v>
      </c>
      <c r="D880" s="885" t="str">
        <f t="shared" si="65"/>
        <v>gp</v>
      </c>
      <c r="E880" s="885" t="str">
        <f t="shared" si="66"/>
        <v>3</v>
      </c>
      <c r="F880" s="885">
        <f t="shared" si="67"/>
        <v>1</v>
      </c>
      <c r="G880" s="885">
        <f t="shared" si="68"/>
        <v>3</v>
      </c>
      <c r="H880" s="885" t="s">
        <v>19846</v>
      </c>
      <c r="J880" t="str">
        <f>INDEX(L:L,MATCH(Таблиця91[[#This Row],[Item]],M:M,0),1)</f>
        <v>Joiners/Stonemasons</v>
      </c>
      <c r="L880" t="s">
        <v>19344</v>
      </c>
      <c r="M880" s="1" t="s">
        <v>19735</v>
      </c>
      <c r="N880" s="1"/>
      <c r="O880" s="1">
        <v>0.5</v>
      </c>
      <c r="P880" s="1">
        <v>5</v>
      </c>
      <c r="Q880" s="26"/>
      <c r="R880" s="276">
        <f t="shared" si="69"/>
        <v>0</v>
      </c>
    </row>
    <row r="881" spans="1:18">
      <c r="A881" s="889" t="s">
        <v>20008</v>
      </c>
      <c r="B881" s="890" t="s">
        <v>14451</v>
      </c>
      <c r="C881" s="891" t="s">
        <v>29296</v>
      </c>
      <c r="D881" s="885" t="str">
        <f t="shared" si="65"/>
        <v>gp</v>
      </c>
      <c r="E881" s="885" t="str">
        <f t="shared" si="66"/>
        <v>20</v>
      </c>
      <c r="F881" s="885">
        <f t="shared" si="67"/>
        <v>1</v>
      </c>
      <c r="G881" s="885">
        <f t="shared" si="68"/>
        <v>20</v>
      </c>
      <c r="H881" s="885" t="s">
        <v>19846</v>
      </c>
      <c r="J881" t="str">
        <f>INDEX(L:L,MATCH(Таблиця91[[#This Row],[Item]],M:M,0),1)</f>
        <v>Joiners/Stonemasons</v>
      </c>
      <c r="L881" t="s">
        <v>19344</v>
      </c>
      <c r="M881" s="1" t="s">
        <v>19736</v>
      </c>
      <c r="N881" s="1"/>
      <c r="O881" s="1">
        <v>0.1</v>
      </c>
      <c r="P881" s="1" t="s">
        <v>19361</v>
      </c>
      <c r="Q881" s="26"/>
      <c r="R881" s="276">
        <f t="shared" si="69"/>
        <v>0</v>
      </c>
    </row>
    <row r="882" spans="1:18">
      <c r="A882" s="889" t="s">
        <v>20009</v>
      </c>
      <c r="B882" s="890" t="s">
        <v>21879</v>
      </c>
      <c r="C882" s="891" t="s">
        <v>18572</v>
      </c>
      <c r="D882" s="885" t="str">
        <f t="shared" si="65"/>
        <v>gp</v>
      </c>
      <c r="E882" s="885" t="str">
        <f t="shared" si="66"/>
        <v>8</v>
      </c>
      <c r="F882" s="885">
        <f t="shared" si="67"/>
        <v>1</v>
      </c>
      <c r="G882" s="885">
        <f t="shared" si="68"/>
        <v>8</v>
      </c>
      <c r="H882" s="885" t="s">
        <v>19846</v>
      </c>
      <c r="J882" t="str">
        <f>INDEX(L:L,MATCH(Таблиця91[[#This Row],[Item]],M:M,0),1)</f>
        <v>Joiners/Stonemasons</v>
      </c>
      <c r="L882" t="s">
        <v>19344</v>
      </c>
      <c r="M882" s="1" t="s">
        <v>19417</v>
      </c>
      <c r="N882" s="1"/>
      <c r="O882" s="1">
        <v>0.4</v>
      </c>
      <c r="P882" s="1" t="s">
        <v>19371</v>
      </c>
      <c r="Q882" s="26"/>
      <c r="R882" s="276">
        <f t="shared" si="69"/>
        <v>0</v>
      </c>
    </row>
    <row r="883" spans="1:18">
      <c r="A883" s="889" t="s">
        <v>20010</v>
      </c>
      <c r="B883" s="890" t="s">
        <v>14380</v>
      </c>
      <c r="C883" s="891" t="s">
        <v>18572</v>
      </c>
      <c r="D883" s="885" t="str">
        <f t="shared" si="65"/>
        <v>gp</v>
      </c>
      <c r="E883" s="885" t="str">
        <f t="shared" si="66"/>
        <v>10</v>
      </c>
      <c r="F883" s="885">
        <f t="shared" si="67"/>
        <v>1</v>
      </c>
      <c r="G883" s="885">
        <f t="shared" si="68"/>
        <v>10</v>
      </c>
      <c r="H883" s="885" t="s">
        <v>19846</v>
      </c>
      <c r="J883" t="str">
        <f>INDEX(L:L,MATCH(Таблиця91[[#This Row],[Item]],M:M,0),1)</f>
        <v>Joiners/Stonemasons</v>
      </c>
      <c r="L883" t="s">
        <v>19344</v>
      </c>
      <c r="M883" s="1" t="s">
        <v>19737</v>
      </c>
      <c r="N883" s="1"/>
      <c r="O883" s="1">
        <v>1</v>
      </c>
      <c r="P883" s="1" t="s">
        <v>19421</v>
      </c>
      <c r="Q883" s="26"/>
      <c r="R883" s="276">
        <f t="shared" si="69"/>
        <v>0</v>
      </c>
    </row>
    <row r="884" spans="1:18">
      <c r="A884" s="889" t="s">
        <v>20011</v>
      </c>
      <c r="B884" s="890" t="s">
        <v>21885</v>
      </c>
      <c r="C884" s="891" t="s">
        <v>19639</v>
      </c>
      <c r="D884" s="885" t="str">
        <f t="shared" si="65"/>
        <v>cp</v>
      </c>
      <c r="E884" s="885" t="str">
        <f t="shared" si="66"/>
        <v>6</v>
      </c>
      <c r="F884" s="885">
        <f t="shared" si="67"/>
        <v>0.01</v>
      </c>
      <c r="G884" s="885">
        <f t="shared" si="68"/>
        <v>0.06</v>
      </c>
      <c r="H884" s="885" t="s">
        <v>19846</v>
      </c>
      <c r="J884" t="str">
        <f>INDEX(L:L,MATCH(Таблиця91[[#This Row],[Item]],M:M,0),1)</f>
        <v>Joiners/Stonemasons</v>
      </c>
      <c r="L884" t="s">
        <v>19344</v>
      </c>
      <c r="M884" s="1" t="s">
        <v>19738</v>
      </c>
      <c r="N884" s="1"/>
      <c r="O884" s="1">
        <v>0.06</v>
      </c>
      <c r="P884" s="1" t="s">
        <v>19383</v>
      </c>
      <c r="Q884" s="26"/>
      <c r="R884" s="276">
        <f t="shared" si="69"/>
        <v>0</v>
      </c>
    </row>
    <row r="885" spans="1:18">
      <c r="A885" s="889" t="s">
        <v>20012</v>
      </c>
      <c r="B885" s="890" t="s">
        <v>18451</v>
      </c>
      <c r="C885" s="891" t="s">
        <v>19639</v>
      </c>
      <c r="D885" s="885" t="str">
        <f t="shared" si="65"/>
        <v>sp</v>
      </c>
      <c r="E885" s="885" t="str">
        <f t="shared" si="66"/>
        <v>2</v>
      </c>
      <c r="F885" s="885">
        <f t="shared" si="67"/>
        <v>0.1</v>
      </c>
      <c r="G885" s="885">
        <f t="shared" si="68"/>
        <v>0.2</v>
      </c>
      <c r="H885" s="885" t="s">
        <v>19846</v>
      </c>
      <c r="J885" t="str">
        <f>INDEX(L:L,MATCH(Таблиця91[[#This Row],[Item]],M:M,0),1)</f>
        <v>Joiners/Stonemasons</v>
      </c>
      <c r="L885" t="s">
        <v>19344</v>
      </c>
      <c r="M885" s="1" t="s">
        <v>19739</v>
      </c>
      <c r="N885" s="1"/>
      <c r="O885" s="1">
        <v>0.1</v>
      </c>
      <c r="P885" s="1" t="s">
        <v>19383</v>
      </c>
      <c r="Q885" s="26"/>
      <c r="R885" s="276">
        <f t="shared" si="69"/>
        <v>0</v>
      </c>
    </row>
    <row r="886" spans="1:18">
      <c r="A886" s="889" t="s">
        <v>20013</v>
      </c>
      <c r="B886" s="890" t="s">
        <v>18321</v>
      </c>
      <c r="C886" s="891" t="s">
        <v>19639</v>
      </c>
      <c r="D886" s="885" t="str">
        <f t="shared" si="65"/>
        <v>sp</v>
      </c>
      <c r="E886" s="885" t="str">
        <f t="shared" si="66"/>
        <v>1</v>
      </c>
      <c r="F886" s="885">
        <f t="shared" si="67"/>
        <v>0.1</v>
      </c>
      <c r="G886" s="885">
        <f t="shared" si="68"/>
        <v>0.1</v>
      </c>
      <c r="H886" s="885" t="s">
        <v>19846</v>
      </c>
      <c r="J886" t="str">
        <f>INDEX(L:L,MATCH(Таблиця91[[#This Row],[Item]],M:M,0),1)</f>
        <v>Joiners/Stonemasons</v>
      </c>
      <c r="L886" t="s">
        <v>19344</v>
      </c>
      <c r="M886" s="1" t="s">
        <v>19422</v>
      </c>
      <c r="N886" s="1"/>
      <c r="O886" s="1"/>
      <c r="P886" s="1"/>
      <c r="Q886" s="26"/>
      <c r="R886" s="276">
        <f t="shared" si="69"/>
        <v>0</v>
      </c>
    </row>
    <row r="887" spans="1:18">
      <c r="A887" s="889" t="s">
        <v>20014</v>
      </c>
      <c r="B887" s="890" t="s">
        <v>18321</v>
      </c>
      <c r="C887" s="891" t="s">
        <v>19639</v>
      </c>
      <c r="D887" s="885" t="str">
        <f t="shared" si="65"/>
        <v>sp</v>
      </c>
      <c r="E887" s="885" t="str">
        <f t="shared" si="66"/>
        <v>1</v>
      </c>
      <c r="F887" s="885">
        <f t="shared" si="67"/>
        <v>0.1</v>
      </c>
      <c r="G887" s="885">
        <f t="shared" si="68"/>
        <v>0.1</v>
      </c>
      <c r="H887" s="885" t="s">
        <v>19846</v>
      </c>
      <c r="J887" t="str">
        <f>INDEX(L:L,MATCH(Таблиця91[[#This Row],[Item]],M:M,0),1)</f>
        <v>Joiners/Stonemasons</v>
      </c>
      <c r="L887" t="s">
        <v>19344</v>
      </c>
      <c r="M887" s="1" t="s">
        <v>19740</v>
      </c>
      <c r="N887" s="1"/>
      <c r="O887" s="1">
        <v>1</v>
      </c>
      <c r="P887" s="1" t="s">
        <v>19347</v>
      </c>
      <c r="Q887" s="26"/>
      <c r="R887" s="276">
        <f t="shared" si="69"/>
        <v>0</v>
      </c>
    </row>
    <row r="888" spans="1:18">
      <c r="A888" s="889" t="s">
        <v>20015</v>
      </c>
      <c r="B888" s="890" t="s">
        <v>18496</v>
      </c>
      <c r="C888" s="891" t="s">
        <v>19639</v>
      </c>
      <c r="D888" s="885" t="str">
        <f t="shared" si="65"/>
        <v>gp</v>
      </c>
      <c r="E888" s="885" t="str">
        <f t="shared" si="66"/>
        <v>2</v>
      </c>
      <c r="F888" s="885">
        <f t="shared" si="67"/>
        <v>1</v>
      </c>
      <c r="G888" s="885">
        <f t="shared" si="68"/>
        <v>2</v>
      </c>
      <c r="H888" s="885" t="s">
        <v>19846</v>
      </c>
      <c r="J888" t="str">
        <f>INDEX(L:L,MATCH(Таблиця91[[#This Row],[Item]],M:M,0),1)</f>
        <v>Joiners/Stonemasons</v>
      </c>
      <c r="L888" t="s">
        <v>19344</v>
      </c>
      <c r="M888" s="1" t="s">
        <v>9515</v>
      </c>
      <c r="N888" s="1"/>
      <c r="O888" s="1">
        <v>0.1</v>
      </c>
      <c r="P888" s="1" t="s">
        <v>19427</v>
      </c>
      <c r="Q888" s="26"/>
      <c r="R888" s="276">
        <f t="shared" si="69"/>
        <v>0</v>
      </c>
    </row>
    <row r="889" spans="1:18">
      <c r="A889" s="889" t="s">
        <v>19793</v>
      </c>
      <c r="B889" s="890" t="s">
        <v>18321</v>
      </c>
      <c r="C889" s="891" t="s">
        <v>19639</v>
      </c>
      <c r="D889" s="885" t="str">
        <f t="shared" si="65"/>
        <v>sp</v>
      </c>
      <c r="E889" s="885" t="str">
        <f t="shared" si="66"/>
        <v>1</v>
      </c>
      <c r="F889" s="885">
        <f t="shared" si="67"/>
        <v>0.1</v>
      </c>
      <c r="G889" s="885">
        <f t="shared" si="68"/>
        <v>0.1</v>
      </c>
      <c r="H889" s="885" t="s">
        <v>19846</v>
      </c>
      <c r="J889" t="str">
        <f>INDEX(L:L,MATCH(Таблиця91[[#This Row],[Item]],M:M,0),1)</f>
        <v>MINERALS</v>
      </c>
      <c r="L889" t="s">
        <v>19344</v>
      </c>
      <c r="M889" s="1" t="s">
        <v>19741</v>
      </c>
      <c r="N889" s="1"/>
      <c r="O889" s="1">
        <v>200</v>
      </c>
      <c r="P889" s="1" t="s">
        <v>19358</v>
      </c>
      <c r="Q889" s="26"/>
      <c r="R889" s="276">
        <f t="shared" si="69"/>
        <v>0</v>
      </c>
    </row>
    <row r="890" spans="1:18">
      <c r="A890" s="889" t="s">
        <v>20016</v>
      </c>
      <c r="B890" s="890" t="s">
        <v>21946</v>
      </c>
      <c r="C890" s="891" t="s">
        <v>29296</v>
      </c>
      <c r="D890" s="885" t="str">
        <f t="shared" si="65"/>
        <v>gp</v>
      </c>
      <c r="E890" s="885" t="str">
        <f t="shared" si="66"/>
        <v>3</v>
      </c>
      <c r="F890" s="885">
        <f t="shared" si="67"/>
        <v>1</v>
      </c>
      <c r="G890" s="885">
        <f t="shared" si="68"/>
        <v>3</v>
      </c>
      <c r="H890" s="885" t="s">
        <v>19846</v>
      </c>
      <c r="J890" t="str">
        <f>INDEX(L:L,MATCH(Таблиця91[[#This Row],[Item]],M:M,0),1)</f>
        <v>Joiners/Stonemasons</v>
      </c>
      <c r="L890" t="s">
        <v>19344</v>
      </c>
      <c r="M890" s="1" t="s">
        <v>19426</v>
      </c>
      <c r="N890" s="1"/>
      <c r="O890" s="1">
        <v>0.1</v>
      </c>
      <c r="P890" s="1" t="s">
        <v>19427</v>
      </c>
      <c r="Q890" s="26"/>
      <c r="R890" s="276">
        <f t="shared" si="69"/>
        <v>0</v>
      </c>
    </row>
    <row r="891" spans="1:18">
      <c r="A891" s="889" t="s">
        <v>20017</v>
      </c>
      <c r="B891" s="890" t="s">
        <v>14263</v>
      </c>
      <c r="C891" s="891" t="s">
        <v>29296</v>
      </c>
      <c r="D891" s="885" t="str">
        <f t="shared" si="65"/>
        <v>gp</v>
      </c>
      <c r="E891" s="885" t="str">
        <f t="shared" si="66"/>
        <v>15</v>
      </c>
      <c r="F891" s="885">
        <f t="shared" si="67"/>
        <v>1</v>
      </c>
      <c r="G891" s="885">
        <f t="shared" si="68"/>
        <v>15</v>
      </c>
      <c r="H891" s="885" t="s">
        <v>19846</v>
      </c>
      <c r="J891" t="str">
        <f>INDEX(L:L,MATCH(Таблиця91[[#This Row],[Item]],M:M,0),1)</f>
        <v>Joiners/Stonemasons</v>
      </c>
      <c r="L891" t="s">
        <v>19344</v>
      </c>
      <c r="M891" s="1" t="s">
        <v>19742</v>
      </c>
      <c r="N891" s="1"/>
      <c r="O891" s="1">
        <v>0.6</v>
      </c>
      <c r="P891" s="1" t="s">
        <v>19424</v>
      </c>
      <c r="Q891" s="26"/>
      <c r="R891" s="276">
        <f t="shared" si="69"/>
        <v>0</v>
      </c>
    </row>
    <row r="892" spans="1:18">
      <c r="A892" s="889" t="s">
        <v>20018</v>
      </c>
      <c r="B892" s="890" t="s">
        <v>21987</v>
      </c>
      <c r="C892" s="891" t="s">
        <v>29296</v>
      </c>
      <c r="D892" s="885" t="str">
        <f t="shared" ref="D892:D954" si="70">IF((IFERROR(FIND("gp",B892,1),0)&gt;0),"gp",IF(IFERROR(FIND("sp",B892,1),0)&gt;1,"sp","cp"))</f>
        <v>gp</v>
      </c>
      <c r="E892" s="885" t="str">
        <f t="shared" si="66"/>
        <v>17</v>
      </c>
      <c r="F892" s="885">
        <f t="shared" si="67"/>
        <v>1</v>
      </c>
      <c r="G892" s="885">
        <f t="shared" si="68"/>
        <v>17</v>
      </c>
      <c r="H892" s="885" t="s">
        <v>19846</v>
      </c>
      <c r="J892" t="str">
        <f>INDEX(L:L,MATCH(Таблиця91[[#This Row],[Item]],M:M,0),1)</f>
        <v>Joiners/Stonemasons</v>
      </c>
      <c r="L892" t="s">
        <v>19344</v>
      </c>
      <c r="M892" s="1" t="s">
        <v>19743</v>
      </c>
      <c r="N892" s="1"/>
      <c r="O892" s="1">
        <v>0.6</v>
      </c>
      <c r="P892" s="1" t="s">
        <v>19424</v>
      </c>
      <c r="Q892" s="26"/>
      <c r="R892" s="276">
        <f t="shared" si="69"/>
        <v>0</v>
      </c>
    </row>
    <row r="893" spans="1:18">
      <c r="A893" s="889" t="s">
        <v>20019</v>
      </c>
      <c r="B893" s="890" t="s">
        <v>21879</v>
      </c>
      <c r="C893" s="891" t="s">
        <v>29296</v>
      </c>
      <c r="D893" s="885" t="str">
        <f t="shared" si="70"/>
        <v>gp</v>
      </c>
      <c r="E893" s="885" t="str">
        <f t="shared" ref="E893:E955" si="71">SUBSTITUTE(B893," "&amp;D893,"",1)</f>
        <v>8</v>
      </c>
      <c r="F893" s="885">
        <f t="shared" ref="F893:F955" si="72">IF(D893="gp",1,IF(D893="sp",0.1,0.01))</f>
        <v>1</v>
      </c>
      <c r="G893" s="885">
        <f t="shared" ref="G893:G955" si="73">F893*E893</f>
        <v>8</v>
      </c>
      <c r="H893" s="885" t="s">
        <v>19846</v>
      </c>
      <c r="J893" t="str">
        <f>INDEX(L:L,MATCH(Таблиця91[[#This Row],[Item]],M:M,0),1)</f>
        <v>Joiners/Stonemasons</v>
      </c>
      <c r="L893" t="s">
        <v>19344</v>
      </c>
      <c r="M893" s="1" t="s">
        <v>19744</v>
      </c>
      <c r="N893" s="1"/>
      <c r="O893" s="1">
        <v>1</v>
      </c>
      <c r="P893" s="1" t="s">
        <v>19424</v>
      </c>
      <c r="Q893" s="26"/>
      <c r="R893" s="276">
        <f t="shared" si="69"/>
        <v>0</v>
      </c>
    </row>
    <row r="894" spans="1:18">
      <c r="A894" s="889" t="s">
        <v>20020</v>
      </c>
      <c r="B894" s="890" t="s">
        <v>14263</v>
      </c>
      <c r="C894" s="891" t="s">
        <v>29296</v>
      </c>
      <c r="D894" s="885" t="str">
        <f t="shared" si="70"/>
        <v>gp</v>
      </c>
      <c r="E894" s="885" t="str">
        <f t="shared" si="71"/>
        <v>15</v>
      </c>
      <c r="F894" s="885">
        <f t="shared" si="72"/>
        <v>1</v>
      </c>
      <c r="G894" s="885">
        <f t="shared" si="73"/>
        <v>15</v>
      </c>
      <c r="H894" s="885" t="s">
        <v>19846</v>
      </c>
      <c r="J894" t="str">
        <f>INDEX(L:L,MATCH(Таблиця91[[#This Row],[Item]],M:M,0),1)</f>
        <v>Joiners/Stonemasons</v>
      </c>
      <c r="L894" t="s">
        <v>19344</v>
      </c>
      <c r="M894" s="1" t="s">
        <v>19745</v>
      </c>
      <c r="N894" s="1"/>
      <c r="O894" s="1">
        <v>0.7</v>
      </c>
      <c r="P894" s="1" t="s">
        <v>19424</v>
      </c>
      <c r="Q894" s="26"/>
      <c r="R894" s="276">
        <f t="shared" si="69"/>
        <v>0</v>
      </c>
    </row>
    <row r="895" spans="1:18">
      <c r="A895" s="889" t="s">
        <v>20021</v>
      </c>
      <c r="B895" s="890" t="s">
        <v>21843</v>
      </c>
      <c r="C895" s="891" t="s">
        <v>29296</v>
      </c>
      <c r="D895" s="885" t="str">
        <f t="shared" si="70"/>
        <v>gp</v>
      </c>
      <c r="E895" s="885" t="str">
        <f t="shared" si="71"/>
        <v>7</v>
      </c>
      <c r="F895" s="885">
        <f t="shared" si="72"/>
        <v>1</v>
      </c>
      <c r="G895" s="885">
        <f t="shared" si="73"/>
        <v>7</v>
      </c>
      <c r="H895" s="885" t="s">
        <v>19846</v>
      </c>
      <c r="J895" t="str">
        <f>INDEX(L:L,MATCH(Таблиця91[[#This Row],[Item]],M:M,0),1)</f>
        <v>Joiners/Stonemasons</v>
      </c>
      <c r="L895" t="s">
        <v>19344</v>
      </c>
      <c r="M895" s="1" t="s">
        <v>19746</v>
      </c>
      <c r="N895" s="1"/>
      <c r="O895" s="1">
        <v>0.5</v>
      </c>
      <c r="P895" s="1" t="s">
        <v>19427</v>
      </c>
      <c r="Q895" s="26"/>
      <c r="R895" s="276">
        <f t="shared" si="69"/>
        <v>0</v>
      </c>
    </row>
    <row r="896" spans="1:18">
      <c r="A896" s="889" t="s">
        <v>20022</v>
      </c>
      <c r="B896" s="890" t="s">
        <v>14081</v>
      </c>
      <c r="C896" s="891" t="s">
        <v>20023</v>
      </c>
      <c r="D896" s="885" t="str">
        <f t="shared" si="70"/>
        <v>gp</v>
      </c>
      <c r="E896" s="885" t="str">
        <f t="shared" si="71"/>
        <v>5</v>
      </c>
      <c r="F896" s="885">
        <f t="shared" si="72"/>
        <v>1</v>
      </c>
      <c r="G896" s="885">
        <f t="shared" si="73"/>
        <v>5</v>
      </c>
      <c r="H896" s="885" t="s">
        <v>19846</v>
      </c>
      <c r="J896" t="str">
        <f>INDEX(L:L,MATCH(Таблиця91[[#This Row],[Item]],M:M,0),1)</f>
        <v>Joiners/Stonemasons</v>
      </c>
      <c r="L896" t="s">
        <v>19344</v>
      </c>
      <c r="M896" s="1" t="s">
        <v>19747</v>
      </c>
      <c r="N896" s="1"/>
      <c r="O896" s="1">
        <v>0.5</v>
      </c>
      <c r="P896" s="1" t="s">
        <v>19424</v>
      </c>
      <c r="Q896" s="26"/>
      <c r="R896" s="276">
        <f t="shared" si="69"/>
        <v>0</v>
      </c>
    </row>
    <row r="897" spans="1:18">
      <c r="A897" s="889" t="s">
        <v>20024</v>
      </c>
      <c r="B897" s="890" t="s">
        <v>21946</v>
      </c>
      <c r="C897" s="891" t="s">
        <v>20023</v>
      </c>
      <c r="D897" s="885" t="str">
        <f t="shared" si="70"/>
        <v>gp</v>
      </c>
      <c r="E897" s="885" t="str">
        <f t="shared" si="71"/>
        <v>3</v>
      </c>
      <c r="F897" s="885">
        <f t="shared" si="72"/>
        <v>1</v>
      </c>
      <c r="G897" s="885">
        <f t="shared" si="73"/>
        <v>3</v>
      </c>
      <c r="H897" s="885" t="s">
        <v>19846</v>
      </c>
      <c r="J897" t="str">
        <f>INDEX(L:L,MATCH(Таблиця91[[#This Row],[Item]],M:M,0),1)</f>
        <v>Joiners/Stonemasons</v>
      </c>
      <c r="L897" t="s">
        <v>19344</v>
      </c>
      <c r="M897" s="1" t="s">
        <v>19592</v>
      </c>
      <c r="N897" s="1"/>
      <c r="O897" s="1"/>
      <c r="P897" s="1"/>
      <c r="Q897" s="26"/>
      <c r="R897" s="276">
        <f t="shared" si="69"/>
        <v>0</v>
      </c>
    </row>
    <row r="898" spans="1:18">
      <c r="A898" s="889" t="s">
        <v>20025</v>
      </c>
      <c r="B898" s="890" t="s">
        <v>14081</v>
      </c>
      <c r="C898" s="891" t="s">
        <v>19539</v>
      </c>
      <c r="D898" s="885" t="str">
        <f t="shared" si="70"/>
        <v>gp</v>
      </c>
      <c r="E898" s="885" t="str">
        <f t="shared" si="71"/>
        <v>5</v>
      </c>
      <c r="F898" s="885">
        <f t="shared" si="72"/>
        <v>1</v>
      </c>
      <c r="G898" s="885">
        <f t="shared" si="73"/>
        <v>5</v>
      </c>
      <c r="H898" s="885" t="s">
        <v>19846</v>
      </c>
      <c r="J898" t="str">
        <f>INDEX(L:L,MATCH(Таблиця91[[#This Row],[Item]],M:M,0),1)</f>
        <v>Joiners/Stonemasons</v>
      </c>
      <c r="L898" t="s">
        <v>19430</v>
      </c>
      <c r="M898" s="1" t="s">
        <v>19430</v>
      </c>
      <c r="N898" s="1"/>
      <c r="O898" s="1"/>
      <c r="P898" s="1"/>
      <c r="Q898" s="26"/>
      <c r="R898" s="276">
        <f t="shared" si="69"/>
        <v>0</v>
      </c>
    </row>
    <row r="899" spans="1:18">
      <c r="A899" s="889" t="s">
        <v>20026</v>
      </c>
      <c r="B899" s="890" t="s">
        <v>18496</v>
      </c>
      <c r="C899" s="891" t="s">
        <v>19539</v>
      </c>
      <c r="D899" s="885" t="str">
        <f t="shared" si="70"/>
        <v>gp</v>
      </c>
      <c r="E899" s="885" t="str">
        <f t="shared" si="71"/>
        <v>2</v>
      </c>
      <c r="F899" s="885">
        <f t="shared" si="72"/>
        <v>1</v>
      </c>
      <c r="G899" s="885">
        <f t="shared" si="73"/>
        <v>2</v>
      </c>
      <c r="H899" s="885" t="s">
        <v>19846</v>
      </c>
      <c r="J899" t="str">
        <f>INDEX(L:L,MATCH(Таблиця91[[#This Row],[Item]],M:M,0),1)</f>
        <v>Joiners/Stonemasons</v>
      </c>
      <c r="L899" t="s">
        <v>19430</v>
      </c>
      <c r="M899" s="1" t="s">
        <v>19748</v>
      </c>
      <c r="N899" s="1"/>
      <c r="O899" s="1">
        <v>1</v>
      </c>
      <c r="P899" s="1" t="s">
        <v>19451</v>
      </c>
      <c r="Q899" s="26"/>
      <c r="R899" s="276">
        <f t="shared" si="69"/>
        <v>0</v>
      </c>
    </row>
    <row r="900" spans="1:18">
      <c r="A900" s="889" t="s">
        <v>20027</v>
      </c>
      <c r="B900" s="890" t="s">
        <v>21846</v>
      </c>
      <c r="C900" s="891" t="s">
        <v>19539</v>
      </c>
      <c r="D900" s="885" t="str">
        <f t="shared" si="70"/>
        <v>gp</v>
      </c>
      <c r="E900" s="885" t="str">
        <f t="shared" si="71"/>
        <v>4</v>
      </c>
      <c r="F900" s="885">
        <f t="shared" si="72"/>
        <v>1</v>
      </c>
      <c r="G900" s="885">
        <f t="shared" si="73"/>
        <v>4</v>
      </c>
      <c r="H900" s="885" t="s">
        <v>19846</v>
      </c>
      <c r="J900" t="str">
        <f>INDEX(L:L,MATCH(Таблиця91[[#This Row],[Item]],M:M,0),1)</f>
        <v>Joiners/Stonemasons</v>
      </c>
      <c r="L900" t="s">
        <v>19430</v>
      </c>
      <c r="M900" s="1" t="s">
        <v>19749</v>
      </c>
      <c r="N900" s="1"/>
      <c r="O900" s="1">
        <v>0.1</v>
      </c>
      <c r="P900" s="1" t="s">
        <v>19427</v>
      </c>
      <c r="Q900" s="26"/>
      <c r="R900" s="276">
        <f t="shared" ref="R900:R963" si="74">Q900*O900</f>
        <v>0</v>
      </c>
    </row>
    <row r="901" spans="1:18">
      <c r="A901" s="889" t="s">
        <v>20028</v>
      </c>
      <c r="B901" s="890" t="s">
        <v>14451</v>
      </c>
      <c r="C901" s="891" t="s">
        <v>29296</v>
      </c>
      <c r="D901" s="885" t="str">
        <f t="shared" si="70"/>
        <v>gp</v>
      </c>
      <c r="E901" s="885" t="str">
        <f t="shared" si="71"/>
        <v>20</v>
      </c>
      <c r="F901" s="885">
        <f t="shared" si="72"/>
        <v>1</v>
      </c>
      <c r="G901" s="885">
        <f t="shared" si="73"/>
        <v>20</v>
      </c>
      <c r="H901" s="885" t="s">
        <v>19846</v>
      </c>
      <c r="J901" t="str">
        <f>INDEX(L:L,MATCH(Таблиця91[[#This Row],[Item]],M:M,0),1)</f>
        <v>Joiners/Stonemasons</v>
      </c>
      <c r="L901" t="s">
        <v>19430</v>
      </c>
      <c r="M901" s="1" t="s">
        <v>19750</v>
      </c>
      <c r="N901" s="1"/>
      <c r="O901" s="1">
        <v>0.06</v>
      </c>
      <c r="P901" s="1" t="s">
        <v>19347</v>
      </c>
      <c r="Q901" s="26"/>
      <c r="R901" s="276">
        <f t="shared" si="74"/>
        <v>0</v>
      </c>
    </row>
    <row r="902" spans="1:18">
      <c r="A902" s="889" t="s">
        <v>20029</v>
      </c>
      <c r="B902" s="890" t="s">
        <v>21946</v>
      </c>
      <c r="C902" s="891" t="s">
        <v>19639</v>
      </c>
      <c r="D902" s="885" t="str">
        <f t="shared" si="70"/>
        <v>gp</v>
      </c>
      <c r="E902" s="885" t="str">
        <f t="shared" si="71"/>
        <v>3</v>
      </c>
      <c r="F902" s="885">
        <f t="shared" si="72"/>
        <v>1</v>
      </c>
      <c r="G902" s="885">
        <f t="shared" si="73"/>
        <v>3</v>
      </c>
      <c r="H902" s="885" t="s">
        <v>19846</v>
      </c>
      <c r="J902" t="str">
        <f>INDEX(L:L,MATCH(Таблиця91[[#This Row],[Item]],M:M,0),1)</f>
        <v>Joiners/Stonemasons</v>
      </c>
      <c r="L902" t="s">
        <v>19430</v>
      </c>
      <c r="M902" s="1" t="s">
        <v>19751</v>
      </c>
      <c r="N902" s="1"/>
      <c r="O902" s="1">
        <v>0.8</v>
      </c>
      <c r="P902" s="1" t="s">
        <v>19728</v>
      </c>
      <c r="Q902" s="26"/>
      <c r="R902" s="276">
        <f t="shared" si="74"/>
        <v>0</v>
      </c>
    </row>
    <row r="903" spans="1:18">
      <c r="A903" s="889" t="s">
        <v>20030</v>
      </c>
      <c r="B903" s="890" t="s">
        <v>14081</v>
      </c>
      <c r="C903" s="891" t="s">
        <v>29296</v>
      </c>
      <c r="D903" s="885" t="str">
        <f t="shared" si="70"/>
        <v>gp</v>
      </c>
      <c r="E903" s="885" t="str">
        <f t="shared" si="71"/>
        <v>5</v>
      </c>
      <c r="F903" s="885">
        <f t="shared" si="72"/>
        <v>1</v>
      </c>
      <c r="G903" s="885">
        <f t="shared" si="73"/>
        <v>5</v>
      </c>
      <c r="H903" s="885" t="s">
        <v>19846</v>
      </c>
      <c r="J903" t="str">
        <f>INDEX(L:L,MATCH(Таблиця91[[#This Row],[Item]],M:M,0),1)</f>
        <v>Joiners/Stonemasons</v>
      </c>
      <c r="L903" t="s">
        <v>19430</v>
      </c>
      <c r="M903" s="1" t="s">
        <v>19752</v>
      </c>
      <c r="N903" s="1"/>
      <c r="O903" s="1">
        <v>1</v>
      </c>
      <c r="P903" s="1" t="s">
        <v>19427</v>
      </c>
      <c r="Q903" s="26"/>
      <c r="R903" s="276">
        <f t="shared" si="74"/>
        <v>0</v>
      </c>
    </row>
    <row r="904" spans="1:18">
      <c r="A904" s="889" t="s">
        <v>20031</v>
      </c>
      <c r="B904" s="890" t="s">
        <v>18321</v>
      </c>
      <c r="C904" s="891" t="s">
        <v>20032</v>
      </c>
      <c r="D904" s="885" t="str">
        <f t="shared" si="70"/>
        <v>sp</v>
      </c>
      <c r="E904" s="885" t="str">
        <f t="shared" si="71"/>
        <v>1</v>
      </c>
      <c r="F904" s="885">
        <f t="shared" si="72"/>
        <v>0.1</v>
      </c>
      <c r="G904" s="885">
        <f t="shared" si="73"/>
        <v>0.1</v>
      </c>
      <c r="H904" s="885" t="s">
        <v>19846</v>
      </c>
      <c r="J904" t="str">
        <f>INDEX(L:L,MATCH(Таблиця91[[#This Row],[Item]],M:M,0),1)</f>
        <v>Joiners/Stonemasons</v>
      </c>
      <c r="L904" t="s">
        <v>19430</v>
      </c>
      <c r="M904" s="1" t="s">
        <v>19753</v>
      </c>
      <c r="N904" s="1"/>
      <c r="O904" s="1">
        <v>10</v>
      </c>
      <c r="P904" s="1" t="s">
        <v>19754</v>
      </c>
      <c r="Q904" s="26"/>
      <c r="R904" s="276">
        <f t="shared" si="74"/>
        <v>0</v>
      </c>
    </row>
    <row r="905" spans="1:18">
      <c r="A905" s="889" t="s">
        <v>20033</v>
      </c>
      <c r="B905" s="890" t="s">
        <v>21885</v>
      </c>
      <c r="C905" s="891" t="s">
        <v>20032</v>
      </c>
      <c r="D905" s="885" t="str">
        <f t="shared" si="70"/>
        <v>cp</v>
      </c>
      <c r="E905" s="885" t="str">
        <f t="shared" si="71"/>
        <v>6</v>
      </c>
      <c r="F905" s="885">
        <f t="shared" si="72"/>
        <v>0.01</v>
      </c>
      <c r="G905" s="885">
        <f t="shared" si="73"/>
        <v>0.06</v>
      </c>
      <c r="H905" s="885" t="s">
        <v>19846</v>
      </c>
      <c r="J905" t="str">
        <f>INDEX(L:L,MATCH(Таблиця91[[#This Row],[Item]],M:M,0),1)</f>
        <v>Joiners/Stonemasons</v>
      </c>
      <c r="L905" t="s">
        <v>19430</v>
      </c>
      <c r="M905" s="1" t="s">
        <v>19755</v>
      </c>
      <c r="N905" s="1"/>
      <c r="O905" s="1">
        <v>0.1</v>
      </c>
      <c r="P905" s="1" t="s">
        <v>19756</v>
      </c>
      <c r="Q905" s="26"/>
      <c r="R905" s="276">
        <f t="shared" si="74"/>
        <v>0</v>
      </c>
    </row>
    <row r="906" spans="1:18">
      <c r="A906" s="889" t="s">
        <v>20034</v>
      </c>
      <c r="B906" s="890" t="s">
        <v>18503</v>
      </c>
      <c r="C906" s="891" t="s">
        <v>20032</v>
      </c>
      <c r="D906" s="885" t="str">
        <f t="shared" si="70"/>
        <v>sp</v>
      </c>
      <c r="E906" s="885" t="str">
        <f t="shared" si="71"/>
        <v>3</v>
      </c>
      <c r="F906" s="885">
        <f t="shared" si="72"/>
        <v>0.1</v>
      </c>
      <c r="G906" s="885">
        <f t="shared" si="73"/>
        <v>0.30000000000000004</v>
      </c>
      <c r="H906" s="885" t="s">
        <v>19846</v>
      </c>
      <c r="J906" t="str">
        <f>INDEX(L:L,MATCH(Таблиця91[[#This Row],[Item]],M:M,0),1)</f>
        <v>Joiners/Stonemasons</v>
      </c>
      <c r="L906" t="s">
        <v>19430</v>
      </c>
      <c r="M906" s="1" t="s">
        <v>19757</v>
      </c>
      <c r="N906" s="1"/>
      <c r="O906" s="1">
        <v>0.2</v>
      </c>
      <c r="P906" s="1" t="s">
        <v>19347</v>
      </c>
      <c r="Q906" s="26"/>
      <c r="R906" s="276">
        <f t="shared" si="74"/>
        <v>0</v>
      </c>
    </row>
    <row r="907" spans="1:18">
      <c r="A907" s="899"/>
      <c r="B907" s="900"/>
      <c r="C907" s="901"/>
      <c r="D907" s="885" t="str">
        <f t="shared" si="70"/>
        <v>cp</v>
      </c>
      <c r="E907" s="885" t="str">
        <f t="shared" si="71"/>
        <v/>
      </c>
      <c r="F907" s="885">
        <f t="shared" si="72"/>
        <v>0.01</v>
      </c>
      <c r="G907" s="885" t="e">
        <f t="shared" si="73"/>
        <v>#VALUE!</v>
      </c>
      <c r="H907" s="896" t="s">
        <v>18510</v>
      </c>
      <c r="J907" t="e">
        <f>INDEX(L:L,MATCH(Таблиця91[[#This Row],[Item]],M:M,0),1)</f>
        <v>#N/A</v>
      </c>
      <c r="L907" t="s">
        <v>19430</v>
      </c>
      <c r="M907" s="1" t="s">
        <v>19758</v>
      </c>
      <c r="N907" s="1"/>
      <c r="O907" s="1">
        <v>0.1</v>
      </c>
      <c r="P907" s="1" t="s">
        <v>19347</v>
      </c>
      <c r="Q907" s="26"/>
      <c r="R907" s="276">
        <f t="shared" si="74"/>
        <v>0</v>
      </c>
    </row>
    <row r="908" spans="1:18">
      <c r="A908" s="889" t="s">
        <v>20035</v>
      </c>
      <c r="B908" s="890" t="s">
        <v>22049</v>
      </c>
      <c r="C908" s="891" t="s">
        <v>29296</v>
      </c>
      <c r="D908" s="885" t="str">
        <f t="shared" si="70"/>
        <v>gp</v>
      </c>
      <c r="E908" s="885" t="str">
        <f t="shared" si="71"/>
        <v>95</v>
      </c>
      <c r="F908" s="885">
        <f t="shared" si="72"/>
        <v>1</v>
      </c>
      <c r="G908" s="885">
        <f t="shared" si="73"/>
        <v>95</v>
      </c>
      <c r="H908" s="885" t="s">
        <v>19846</v>
      </c>
      <c r="J908" t="str">
        <f>INDEX(L:L,MATCH(Таблиця91[[#This Row],[Item]],M:M,0),1)</f>
        <v>Joiners/Stonemasons</v>
      </c>
      <c r="L908" t="s">
        <v>19430</v>
      </c>
      <c r="M908" s="1" t="s">
        <v>19759</v>
      </c>
      <c r="N908" s="1"/>
      <c r="O908" s="1">
        <v>0.1</v>
      </c>
      <c r="P908" s="1" t="s">
        <v>19347</v>
      </c>
      <c r="Q908" s="26"/>
      <c r="R908" s="276">
        <f t="shared" si="74"/>
        <v>0</v>
      </c>
    </row>
    <row r="909" spans="1:18">
      <c r="A909" s="889" t="s">
        <v>20036</v>
      </c>
      <c r="B909" s="890" t="s">
        <v>22004</v>
      </c>
      <c r="C909" s="891" t="s">
        <v>29296</v>
      </c>
      <c r="D909" s="885" t="str">
        <f t="shared" si="70"/>
        <v>gp</v>
      </c>
      <c r="E909" s="885" t="str">
        <f t="shared" si="71"/>
        <v>45</v>
      </c>
      <c r="F909" s="885">
        <f t="shared" si="72"/>
        <v>1</v>
      </c>
      <c r="G909" s="885">
        <f t="shared" si="73"/>
        <v>45</v>
      </c>
      <c r="H909" s="885" t="s">
        <v>19846</v>
      </c>
      <c r="J909" t="str">
        <f>INDEX(L:L,MATCH(Таблиця91[[#This Row],[Item]],M:M,0),1)</f>
        <v>Joiners/Stonemasons</v>
      </c>
      <c r="L909" t="s">
        <v>19430</v>
      </c>
      <c r="M909" s="1" t="s">
        <v>19760</v>
      </c>
      <c r="N909" s="1"/>
      <c r="O909" s="1">
        <v>1</v>
      </c>
      <c r="P909" s="1" t="s">
        <v>19427</v>
      </c>
      <c r="Q909" s="26"/>
      <c r="R909" s="276">
        <f t="shared" si="74"/>
        <v>0</v>
      </c>
    </row>
    <row r="910" spans="1:18">
      <c r="A910" s="889" t="s">
        <v>20037</v>
      </c>
      <c r="B910" s="890" t="s">
        <v>21843</v>
      </c>
      <c r="C910" s="891" t="s">
        <v>29296</v>
      </c>
      <c r="D910" s="885" t="str">
        <f t="shared" si="70"/>
        <v>gp</v>
      </c>
      <c r="E910" s="885" t="str">
        <f t="shared" si="71"/>
        <v>7</v>
      </c>
      <c r="F910" s="885">
        <f t="shared" si="72"/>
        <v>1</v>
      </c>
      <c r="G910" s="885">
        <f t="shared" si="73"/>
        <v>7</v>
      </c>
      <c r="H910" s="885" t="s">
        <v>19846</v>
      </c>
      <c r="J910" t="str">
        <f>INDEX(L:L,MATCH(Таблиця91[[#This Row],[Item]],M:M,0),1)</f>
        <v>Joiners/Stonemasons</v>
      </c>
      <c r="L910" t="s">
        <v>19430</v>
      </c>
      <c r="M910" s="1" t="s">
        <v>19761</v>
      </c>
      <c r="N910" s="1"/>
      <c r="O910" s="1">
        <v>1</v>
      </c>
      <c r="P910" s="1" t="s">
        <v>19347</v>
      </c>
      <c r="Q910" s="26"/>
      <c r="R910" s="276">
        <f t="shared" si="74"/>
        <v>0</v>
      </c>
    </row>
    <row r="911" spans="1:18">
      <c r="A911" s="889" t="s">
        <v>20038</v>
      </c>
      <c r="B911" s="890" t="s">
        <v>14380</v>
      </c>
      <c r="C911" s="891" t="s">
        <v>29296</v>
      </c>
      <c r="D911" s="885" t="str">
        <f t="shared" si="70"/>
        <v>gp</v>
      </c>
      <c r="E911" s="885" t="str">
        <f t="shared" si="71"/>
        <v>10</v>
      </c>
      <c r="F911" s="885">
        <f t="shared" si="72"/>
        <v>1</v>
      </c>
      <c r="G911" s="885">
        <f t="shared" si="73"/>
        <v>10</v>
      </c>
      <c r="H911" s="885" t="s">
        <v>19846</v>
      </c>
      <c r="J911" t="str">
        <f>INDEX(L:L,MATCH(Таблиця91[[#This Row],[Item]],M:M,0),1)</f>
        <v>Wizards' Laboratory</v>
      </c>
      <c r="L911" t="s">
        <v>19430</v>
      </c>
      <c r="M911" s="1" t="s">
        <v>19762</v>
      </c>
      <c r="N911" s="1"/>
      <c r="O911" s="1">
        <v>3</v>
      </c>
      <c r="P911" s="1" t="s">
        <v>19347</v>
      </c>
      <c r="Q911" s="26"/>
      <c r="R911" s="276">
        <f t="shared" si="74"/>
        <v>0</v>
      </c>
    </row>
    <row r="912" spans="1:18">
      <c r="A912" s="889" t="s">
        <v>19612</v>
      </c>
      <c r="B912" s="890" t="s">
        <v>14081</v>
      </c>
      <c r="C912" s="891" t="s">
        <v>29296</v>
      </c>
      <c r="D912" s="885" t="str">
        <f t="shared" si="70"/>
        <v>gp</v>
      </c>
      <c r="E912" s="885" t="str">
        <f t="shared" si="71"/>
        <v>5</v>
      </c>
      <c r="F912" s="885">
        <f t="shared" si="72"/>
        <v>1</v>
      </c>
      <c r="G912" s="885">
        <f t="shared" si="73"/>
        <v>5</v>
      </c>
      <c r="H912" s="885" t="s">
        <v>19846</v>
      </c>
      <c r="J912" t="str">
        <f>INDEX(L:L,MATCH(Таблиця91[[#This Row],[Item]],M:M,0),1)</f>
        <v>Wizards' Laboratory</v>
      </c>
      <c r="L912" t="s">
        <v>19430</v>
      </c>
      <c r="M912" s="1" t="s">
        <v>18546</v>
      </c>
      <c r="N912" s="1"/>
      <c r="O912" s="1">
        <v>0.02</v>
      </c>
      <c r="P912" s="1" t="s">
        <v>19361</v>
      </c>
      <c r="Q912" s="26"/>
      <c r="R912" s="276">
        <f t="shared" si="74"/>
        <v>0</v>
      </c>
    </row>
    <row r="913" spans="1:18">
      <c r="A913" s="889" t="s">
        <v>20039</v>
      </c>
      <c r="B913" s="890" t="s">
        <v>21885</v>
      </c>
      <c r="C913" s="891" t="s">
        <v>19639</v>
      </c>
      <c r="D913" s="885" t="str">
        <f t="shared" si="70"/>
        <v>cp</v>
      </c>
      <c r="E913" s="885" t="str">
        <f t="shared" si="71"/>
        <v>6</v>
      </c>
      <c r="F913" s="885">
        <f t="shared" si="72"/>
        <v>0.01</v>
      </c>
      <c r="G913" s="885">
        <f t="shared" si="73"/>
        <v>0.06</v>
      </c>
      <c r="H913" s="885" t="s">
        <v>19846</v>
      </c>
      <c r="J913" t="str">
        <f>INDEX(L:L,MATCH(Таблиця91[[#This Row],[Item]],M:M,0),1)</f>
        <v>Joiners/Stonemasons</v>
      </c>
      <c r="L913" t="s">
        <v>19430</v>
      </c>
      <c r="M913" s="1" t="s">
        <v>19763</v>
      </c>
      <c r="N913" s="1"/>
      <c r="O913" s="1">
        <v>0.02</v>
      </c>
      <c r="P913" s="1" t="s">
        <v>19383</v>
      </c>
      <c r="Q913" s="26"/>
      <c r="R913" s="276">
        <f t="shared" si="74"/>
        <v>0</v>
      </c>
    </row>
    <row r="914" spans="1:18">
      <c r="A914" s="889" t="s">
        <v>20040</v>
      </c>
      <c r="B914" s="890" t="s">
        <v>18373</v>
      </c>
      <c r="C914" s="891" t="s">
        <v>20041</v>
      </c>
      <c r="D914" s="885" t="str">
        <f t="shared" si="70"/>
        <v>gp</v>
      </c>
      <c r="E914" s="885" t="str">
        <f t="shared" si="71"/>
        <v>120</v>
      </c>
      <c r="F914" s="885">
        <f t="shared" si="72"/>
        <v>1</v>
      </c>
      <c r="G914" s="885">
        <f t="shared" si="73"/>
        <v>120</v>
      </c>
      <c r="H914" s="885" t="s">
        <v>19846</v>
      </c>
      <c r="J914" t="str">
        <f>INDEX(L:L,MATCH(Таблиця91[[#This Row],[Item]],M:M,0),1)</f>
        <v>Joiners/Stonemasons</v>
      </c>
      <c r="L914" t="s">
        <v>19430</v>
      </c>
      <c r="M914" s="1" t="s">
        <v>19764</v>
      </c>
      <c r="N914" s="1"/>
      <c r="O914" s="1">
        <v>0.1</v>
      </c>
      <c r="P914" s="1" t="s">
        <v>19539</v>
      </c>
      <c r="Q914" s="26"/>
      <c r="R914" s="276">
        <f t="shared" si="74"/>
        <v>0</v>
      </c>
    </row>
    <row r="915" spans="1:18">
      <c r="A915" s="889" t="s">
        <v>20042</v>
      </c>
      <c r="B915" s="890" t="s">
        <v>18891</v>
      </c>
      <c r="C915" s="891" t="s">
        <v>19208</v>
      </c>
      <c r="D915" s="885" t="str">
        <f t="shared" si="70"/>
        <v>gp</v>
      </c>
      <c r="E915" s="885" t="str">
        <f t="shared" si="71"/>
        <v>50</v>
      </c>
      <c r="F915" s="885">
        <f t="shared" si="72"/>
        <v>1</v>
      </c>
      <c r="G915" s="885">
        <f t="shared" si="73"/>
        <v>50</v>
      </c>
      <c r="H915" s="885" t="s">
        <v>19846</v>
      </c>
      <c r="J915" t="str">
        <f>INDEX(L:L,MATCH(Таблиця91[[#This Row],[Item]],M:M,0),1)</f>
        <v>Joiners/Stonemasons</v>
      </c>
      <c r="L915" t="s">
        <v>19430</v>
      </c>
      <c r="M915" s="1" t="s">
        <v>19765</v>
      </c>
      <c r="N915" s="1"/>
      <c r="O915" s="1">
        <v>1</v>
      </c>
      <c r="P915" s="1" t="s">
        <v>19432</v>
      </c>
      <c r="Q915" s="26"/>
      <c r="R915" s="276">
        <f t="shared" si="74"/>
        <v>0</v>
      </c>
    </row>
    <row r="916" spans="1:18">
      <c r="A916" s="889" t="s">
        <v>20043</v>
      </c>
      <c r="B916" s="890" t="s">
        <v>14451</v>
      </c>
      <c r="C916" s="891" t="s">
        <v>29296</v>
      </c>
      <c r="D916" s="885" t="str">
        <f t="shared" si="70"/>
        <v>gp</v>
      </c>
      <c r="E916" s="885" t="str">
        <f t="shared" si="71"/>
        <v>20</v>
      </c>
      <c r="F916" s="885">
        <f t="shared" si="72"/>
        <v>1</v>
      </c>
      <c r="G916" s="885">
        <f t="shared" si="73"/>
        <v>20</v>
      </c>
      <c r="H916" s="885" t="s">
        <v>19846</v>
      </c>
      <c r="J916" t="str">
        <f>INDEX(L:L,MATCH(Таблиця91[[#This Row],[Item]],M:M,0),1)</f>
        <v>Joiners/Stonemasons</v>
      </c>
      <c r="L916" t="s">
        <v>19430</v>
      </c>
      <c r="M916" s="1" t="s">
        <v>19766</v>
      </c>
      <c r="N916" s="1"/>
      <c r="O916" s="1">
        <v>0.8</v>
      </c>
      <c r="P916" s="1" t="s">
        <v>19432</v>
      </c>
      <c r="Q916" s="26"/>
      <c r="R916" s="276">
        <f t="shared" si="74"/>
        <v>0</v>
      </c>
    </row>
    <row r="917" spans="1:18">
      <c r="A917" s="889" t="s">
        <v>20044</v>
      </c>
      <c r="B917" s="890" t="s">
        <v>21843</v>
      </c>
      <c r="C917" s="891" t="s">
        <v>19590</v>
      </c>
      <c r="D917" s="885" t="str">
        <f t="shared" si="70"/>
        <v>gp</v>
      </c>
      <c r="E917" s="885" t="str">
        <f t="shared" si="71"/>
        <v>7</v>
      </c>
      <c r="F917" s="885">
        <f t="shared" si="72"/>
        <v>1</v>
      </c>
      <c r="G917" s="885">
        <f t="shared" si="73"/>
        <v>7</v>
      </c>
      <c r="H917" s="885" t="s">
        <v>19846</v>
      </c>
      <c r="J917" t="str">
        <f>INDEX(L:L,MATCH(Таблиця91[[#This Row],[Item]],M:M,0),1)</f>
        <v>Joiners/Stonemasons</v>
      </c>
      <c r="L917" t="s">
        <v>19430</v>
      </c>
      <c r="M917" s="1" t="s">
        <v>19767</v>
      </c>
      <c r="N917" s="1"/>
      <c r="O917" s="1">
        <v>7</v>
      </c>
      <c r="P917" s="1">
        <v>10</v>
      </c>
      <c r="Q917" s="26"/>
      <c r="R917" s="276">
        <f t="shared" si="74"/>
        <v>0</v>
      </c>
    </row>
    <row r="918" spans="1:18">
      <c r="A918" s="889" t="s">
        <v>20045</v>
      </c>
      <c r="B918" s="890" t="s">
        <v>22018</v>
      </c>
      <c r="C918" s="891" t="s">
        <v>29296</v>
      </c>
      <c r="D918" s="885" t="str">
        <f t="shared" si="70"/>
        <v>cp</v>
      </c>
      <c r="E918" s="885" t="str">
        <f t="shared" si="71"/>
        <v>3</v>
      </c>
      <c r="F918" s="885">
        <f t="shared" si="72"/>
        <v>0.01</v>
      </c>
      <c r="G918" s="885">
        <f t="shared" si="73"/>
        <v>0.03</v>
      </c>
      <c r="H918" s="885" t="s">
        <v>19846</v>
      </c>
      <c r="J918" t="str">
        <f>INDEX(L:L,MATCH(Таблиця91[[#This Row],[Item]],M:M,0),1)</f>
        <v>Joiners/Stonemasons</v>
      </c>
      <c r="L918" t="s">
        <v>19430</v>
      </c>
      <c r="M918" s="1" t="s">
        <v>19768</v>
      </c>
      <c r="N918" s="1"/>
      <c r="O918" s="1">
        <v>15</v>
      </c>
      <c r="P918" s="1" t="s">
        <v>19769</v>
      </c>
      <c r="Q918" s="26"/>
      <c r="R918" s="276">
        <f t="shared" si="74"/>
        <v>0</v>
      </c>
    </row>
    <row r="919" spans="1:18">
      <c r="A919" s="889" t="s">
        <v>20046</v>
      </c>
      <c r="B919" s="890" t="s">
        <v>18496</v>
      </c>
      <c r="C919" s="891" t="s">
        <v>29296</v>
      </c>
      <c r="D919" s="885" t="str">
        <f t="shared" si="70"/>
        <v>gp</v>
      </c>
      <c r="E919" s="885" t="str">
        <f t="shared" si="71"/>
        <v>2</v>
      </c>
      <c r="F919" s="885">
        <f t="shared" si="72"/>
        <v>1</v>
      </c>
      <c r="G919" s="885">
        <f t="shared" si="73"/>
        <v>2</v>
      </c>
      <c r="H919" s="885" t="s">
        <v>19846</v>
      </c>
      <c r="J919" t="str">
        <f>INDEX(L:L,MATCH(Таблиця91[[#This Row],[Item]],M:M,0),1)</f>
        <v>Joiners/Stonemasons</v>
      </c>
      <c r="L919" t="s">
        <v>19430</v>
      </c>
      <c r="M919" s="1" t="s">
        <v>19770</v>
      </c>
      <c r="N919" s="1"/>
      <c r="O919" s="1">
        <v>20</v>
      </c>
      <c r="P919" s="1" t="s">
        <v>19754</v>
      </c>
      <c r="Q919" s="26"/>
      <c r="R919" s="276">
        <f t="shared" si="74"/>
        <v>0</v>
      </c>
    </row>
    <row r="920" spans="1:18">
      <c r="A920" s="889" t="s">
        <v>20047</v>
      </c>
      <c r="B920" s="890" t="s">
        <v>21846</v>
      </c>
      <c r="C920" s="891" t="s">
        <v>29296</v>
      </c>
      <c r="D920" s="885" t="str">
        <f t="shared" si="70"/>
        <v>gp</v>
      </c>
      <c r="E920" s="885" t="str">
        <f t="shared" si="71"/>
        <v>4</v>
      </c>
      <c r="F920" s="885">
        <f t="shared" si="72"/>
        <v>1</v>
      </c>
      <c r="G920" s="885">
        <f t="shared" si="73"/>
        <v>4</v>
      </c>
      <c r="H920" s="885" t="s">
        <v>19846</v>
      </c>
      <c r="J920" t="str">
        <f>INDEX(L:L,MATCH(Таблиця91[[#This Row],[Item]],M:M,0),1)</f>
        <v>Joiners/Stonemasons</v>
      </c>
      <c r="L920" t="s">
        <v>19430</v>
      </c>
      <c r="M920" s="1" t="s">
        <v>19771</v>
      </c>
      <c r="N920" s="1"/>
      <c r="O920" s="1">
        <v>3</v>
      </c>
      <c r="P920" s="1" t="s">
        <v>19383</v>
      </c>
      <c r="Q920" s="26"/>
      <c r="R920" s="276">
        <f t="shared" si="74"/>
        <v>0</v>
      </c>
    </row>
    <row r="921" spans="1:18">
      <c r="A921" s="889" t="s">
        <v>20048</v>
      </c>
      <c r="B921" s="890" t="s">
        <v>18891</v>
      </c>
      <c r="C921" s="891" t="s">
        <v>29296</v>
      </c>
      <c r="D921" s="885" t="str">
        <f t="shared" si="70"/>
        <v>gp</v>
      </c>
      <c r="E921" s="885" t="str">
        <f t="shared" si="71"/>
        <v>50</v>
      </c>
      <c r="F921" s="885">
        <f t="shared" si="72"/>
        <v>1</v>
      </c>
      <c r="G921" s="885">
        <f t="shared" si="73"/>
        <v>50</v>
      </c>
      <c r="H921" s="885" t="s">
        <v>19846</v>
      </c>
      <c r="J921" t="str">
        <f>INDEX(L:L,MATCH(Таблиця91[[#This Row],[Item]],M:M,0),1)</f>
        <v>Joiners/Stonemasons</v>
      </c>
      <c r="L921" t="s">
        <v>19430</v>
      </c>
      <c r="M921" s="1" t="s">
        <v>19434</v>
      </c>
      <c r="N921" s="1"/>
      <c r="O921" s="1">
        <v>150</v>
      </c>
      <c r="P921" s="1" t="s">
        <v>19435</v>
      </c>
      <c r="Q921" s="26"/>
      <c r="R921" s="276">
        <f t="shared" si="74"/>
        <v>0</v>
      </c>
    </row>
    <row r="922" spans="1:18">
      <c r="A922" s="889" t="s">
        <v>20049</v>
      </c>
      <c r="B922" s="890" t="s">
        <v>14263</v>
      </c>
      <c r="C922" s="891" t="s">
        <v>29296</v>
      </c>
      <c r="D922" s="885" t="str">
        <f t="shared" si="70"/>
        <v>gp</v>
      </c>
      <c r="E922" s="885" t="str">
        <f t="shared" si="71"/>
        <v>15</v>
      </c>
      <c r="F922" s="885">
        <f t="shared" si="72"/>
        <v>1</v>
      </c>
      <c r="G922" s="885">
        <f t="shared" si="73"/>
        <v>15</v>
      </c>
      <c r="H922" s="885" t="s">
        <v>19846</v>
      </c>
      <c r="J922" t="str">
        <f>INDEX(L:L,MATCH(Таблиця91[[#This Row],[Item]],M:M,0),1)</f>
        <v>Joiners/Stonemasons</v>
      </c>
      <c r="L922" t="s">
        <v>19430</v>
      </c>
      <c r="M922" s="1" t="s">
        <v>19772</v>
      </c>
      <c r="N922" s="1"/>
      <c r="O922" s="1">
        <v>0.1</v>
      </c>
      <c r="P922" s="1" t="s">
        <v>19427</v>
      </c>
      <c r="Q922" s="26"/>
      <c r="R922" s="276">
        <f t="shared" si="74"/>
        <v>0</v>
      </c>
    </row>
    <row r="923" spans="1:18">
      <c r="A923" s="889" t="s">
        <v>20050</v>
      </c>
      <c r="B923" s="890" t="s">
        <v>21850</v>
      </c>
      <c r="C923" s="891" t="s">
        <v>29296</v>
      </c>
      <c r="D923" s="885" t="str">
        <f t="shared" si="70"/>
        <v>gp</v>
      </c>
      <c r="E923" s="885" t="str">
        <f t="shared" si="71"/>
        <v>6</v>
      </c>
      <c r="F923" s="885">
        <f t="shared" si="72"/>
        <v>1</v>
      </c>
      <c r="G923" s="885">
        <f t="shared" si="73"/>
        <v>6</v>
      </c>
      <c r="H923" s="885" t="s">
        <v>19846</v>
      </c>
      <c r="J923" t="str">
        <f>INDEX(L:L,MATCH(Таблиця91[[#This Row],[Item]],M:M,0),1)</f>
        <v>Joiners/Stonemasons</v>
      </c>
      <c r="L923" t="s">
        <v>19430</v>
      </c>
      <c r="M923" s="1" t="s">
        <v>19773</v>
      </c>
      <c r="N923" s="1"/>
      <c r="O923" s="1">
        <v>7</v>
      </c>
      <c r="P923" s="1">
        <v>10</v>
      </c>
      <c r="Q923" s="26"/>
      <c r="R923" s="276">
        <f t="shared" si="74"/>
        <v>0</v>
      </c>
    </row>
    <row r="924" spans="1:18">
      <c r="A924" s="889" t="s">
        <v>20051</v>
      </c>
      <c r="B924" s="890" t="s">
        <v>14081</v>
      </c>
      <c r="C924" s="891" t="s">
        <v>29296</v>
      </c>
      <c r="D924" s="885" t="str">
        <f t="shared" si="70"/>
        <v>gp</v>
      </c>
      <c r="E924" s="885" t="str">
        <f t="shared" si="71"/>
        <v>5</v>
      </c>
      <c r="F924" s="885">
        <f t="shared" si="72"/>
        <v>1</v>
      </c>
      <c r="G924" s="885">
        <f t="shared" si="73"/>
        <v>5</v>
      </c>
      <c r="H924" s="885" t="s">
        <v>19846</v>
      </c>
      <c r="J924" t="str">
        <f>INDEX(L:L,MATCH(Таблиця91[[#This Row],[Item]],M:M,0),1)</f>
        <v>Joiners/Stonemasons</v>
      </c>
      <c r="L924" t="s">
        <v>19430</v>
      </c>
      <c r="M924" s="1" t="s">
        <v>19774</v>
      </c>
      <c r="N924" s="1"/>
      <c r="O924" s="1">
        <v>5</v>
      </c>
      <c r="P924" s="1">
        <v>10</v>
      </c>
      <c r="Q924" s="26"/>
      <c r="R924" s="276">
        <f t="shared" si="74"/>
        <v>0</v>
      </c>
    </row>
    <row r="925" spans="1:18">
      <c r="A925" s="889" t="s">
        <v>20052</v>
      </c>
      <c r="B925" s="890" t="s">
        <v>21946</v>
      </c>
      <c r="C925" s="891" t="s">
        <v>29296</v>
      </c>
      <c r="D925" s="885" t="str">
        <f t="shared" si="70"/>
        <v>gp</v>
      </c>
      <c r="E925" s="885" t="str">
        <f t="shared" si="71"/>
        <v>3</v>
      </c>
      <c r="F925" s="885">
        <f t="shared" si="72"/>
        <v>1</v>
      </c>
      <c r="G925" s="885">
        <f t="shared" si="73"/>
        <v>3</v>
      </c>
      <c r="H925" s="885" t="s">
        <v>19846</v>
      </c>
      <c r="J925" t="str">
        <f>INDEX(L:L,MATCH(Таблиця91[[#This Row],[Item]],M:M,0),1)</f>
        <v>Joiners/Stonemasons</v>
      </c>
      <c r="L925" t="s">
        <v>19430</v>
      </c>
      <c r="M925" s="1" t="s">
        <v>19775</v>
      </c>
      <c r="N925" s="1"/>
      <c r="O925" s="1">
        <v>5</v>
      </c>
      <c r="P925" s="1" t="s">
        <v>19769</v>
      </c>
      <c r="Q925" s="26"/>
      <c r="R925" s="276">
        <f t="shared" si="74"/>
        <v>0</v>
      </c>
    </row>
    <row r="926" spans="1:18">
      <c r="A926" s="889" t="s">
        <v>19844</v>
      </c>
      <c r="B926" s="890" t="s">
        <v>18283</v>
      </c>
      <c r="C926" s="891" t="s">
        <v>19639</v>
      </c>
      <c r="D926" s="885" t="str">
        <f t="shared" si="70"/>
        <v>sp</v>
      </c>
      <c r="E926" s="885" t="str">
        <f t="shared" si="71"/>
        <v>5</v>
      </c>
      <c r="F926" s="885">
        <f t="shared" si="72"/>
        <v>0.1</v>
      </c>
      <c r="G926" s="885">
        <f t="shared" si="73"/>
        <v>0.5</v>
      </c>
      <c r="H926" s="885" t="s">
        <v>19846</v>
      </c>
      <c r="J926" t="str">
        <f>INDEX(L:L,MATCH(Таблиця91[[#This Row],[Item]],M:M,0),1)</f>
        <v>ANIMAL PRODUCTS</v>
      </c>
      <c r="L926" t="s">
        <v>19430</v>
      </c>
      <c r="M926" s="1" t="s">
        <v>19776</v>
      </c>
      <c r="N926" s="1"/>
      <c r="O926" s="1">
        <v>2</v>
      </c>
      <c r="P926" s="1" t="s">
        <v>19777</v>
      </c>
      <c r="Q926" s="26"/>
      <c r="R926" s="276">
        <f t="shared" si="74"/>
        <v>0</v>
      </c>
    </row>
    <row r="927" spans="1:18">
      <c r="A927" s="889" t="s">
        <v>19067</v>
      </c>
      <c r="B927" s="890" t="s">
        <v>22018</v>
      </c>
      <c r="C927" s="891" t="s">
        <v>29296</v>
      </c>
      <c r="D927" s="885" t="str">
        <f t="shared" si="70"/>
        <v>cp</v>
      </c>
      <c r="E927" s="885" t="str">
        <f t="shared" si="71"/>
        <v>3</v>
      </c>
      <c r="F927" s="885">
        <f t="shared" si="72"/>
        <v>0.01</v>
      </c>
      <c r="G927" s="885">
        <f t="shared" si="73"/>
        <v>0.03</v>
      </c>
      <c r="H927" s="885" t="s">
        <v>19846</v>
      </c>
      <c r="J927" t="str">
        <f>INDEX(L:L,MATCH(Таблиця91[[#This Row],[Item]],M:M,0),1)</f>
        <v>Joiners/Stonemasons</v>
      </c>
      <c r="L927" t="s">
        <v>19430</v>
      </c>
      <c r="M927" s="1" t="s">
        <v>19778</v>
      </c>
      <c r="N927" s="1"/>
      <c r="O927" s="1">
        <v>5</v>
      </c>
      <c r="P927" s="1" t="s">
        <v>19754</v>
      </c>
      <c r="Q927" s="26"/>
      <c r="R927" s="276">
        <f t="shared" si="74"/>
        <v>0</v>
      </c>
    </row>
    <row r="928" spans="1:18">
      <c r="A928" s="889" t="s">
        <v>20054</v>
      </c>
      <c r="B928" s="890" t="s">
        <v>18321</v>
      </c>
      <c r="C928" s="891" t="s">
        <v>19432</v>
      </c>
      <c r="D928" s="885" t="str">
        <f t="shared" si="70"/>
        <v>sp</v>
      </c>
      <c r="E928" s="885" t="str">
        <f t="shared" si="71"/>
        <v>1</v>
      </c>
      <c r="F928" s="885">
        <f t="shared" si="72"/>
        <v>0.1</v>
      </c>
      <c r="G928" s="885">
        <f t="shared" si="73"/>
        <v>0.1</v>
      </c>
      <c r="H928" s="895" t="s">
        <v>20053</v>
      </c>
      <c r="J928" t="str">
        <f>INDEX(L:L,MATCH(Таблиця91[[#This Row],[Item]],M:M,0),1)</f>
        <v>Joiners/Stonemasons</v>
      </c>
      <c r="L928" t="s">
        <v>19430</v>
      </c>
      <c r="M928" s="1" t="s">
        <v>19779</v>
      </c>
      <c r="N928" s="1"/>
      <c r="O928" s="1">
        <v>2</v>
      </c>
      <c r="P928" s="1" t="s">
        <v>19728</v>
      </c>
      <c r="Q928" s="26"/>
      <c r="R928" s="276">
        <f t="shared" si="74"/>
        <v>0</v>
      </c>
    </row>
    <row r="929" spans="1:18">
      <c r="A929" s="889" t="s">
        <v>20055</v>
      </c>
      <c r="B929" s="890" t="s">
        <v>18503</v>
      </c>
      <c r="C929" s="891" t="s">
        <v>19457</v>
      </c>
      <c r="D929" s="885" t="str">
        <f t="shared" si="70"/>
        <v>sp</v>
      </c>
      <c r="E929" s="885" t="str">
        <f t="shared" si="71"/>
        <v>3</v>
      </c>
      <c r="F929" s="885">
        <f t="shared" si="72"/>
        <v>0.1</v>
      </c>
      <c r="G929" s="885">
        <f t="shared" si="73"/>
        <v>0.30000000000000004</v>
      </c>
      <c r="H929" s="885" t="s">
        <v>20053</v>
      </c>
      <c r="J929" t="str">
        <f>INDEX(L:L,MATCH(Таблиця91[[#This Row],[Item]],M:M,0),1)</f>
        <v>Joiners/Stonemasons</v>
      </c>
      <c r="L929" t="s">
        <v>19430</v>
      </c>
      <c r="M929" s="1" t="s">
        <v>19780</v>
      </c>
      <c r="N929" s="1"/>
      <c r="O929" s="1">
        <v>1</v>
      </c>
      <c r="P929" s="1" t="s">
        <v>19347</v>
      </c>
      <c r="Q929" s="26"/>
      <c r="R929" s="276">
        <f t="shared" si="74"/>
        <v>0</v>
      </c>
    </row>
    <row r="930" spans="1:18">
      <c r="A930" s="889" t="s">
        <v>20056</v>
      </c>
      <c r="B930" s="890" t="s">
        <v>18321</v>
      </c>
      <c r="C930" s="891" t="s">
        <v>19421</v>
      </c>
      <c r="D930" s="885" t="str">
        <f t="shared" si="70"/>
        <v>sp</v>
      </c>
      <c r="E930" s="885" t="str">
        <f t="shared" si="71"/>
        <v>1</v>
      </c>
      <c r="F930" s="885">
        <f t="shared" si="72"/>
        <v>0.1</v>
      </c>
      <c r="G930" s="885">
        <f t="shared" si="73"/>
        <v>0.1</v>
      </c>
      <c r="H930" s="885" t="s">
        <v>20053</v>
      </c>
      <c r="J930" t="str">
        <f>INDEX(L:L,MATCH(Таблиця91[[#This Row],[Item]],M:M,0),1)</f>
        <v>Joiners/Stonemasons</v>
      </c>
      <c r="L930" t="s">
        <v>19430</v>
      </c>
      <c r="M930" s="1" t="s">
        <v>19781</v>
      </c>
      <c r="N930" s="1"/>
      <c r="O930" s="1">
        <v>0.1</v>
      </c>
      <c r="P930" s="1" t="s">
        <v>19782</v>
      </c>
      <c r="Q930" s="26"/>
      <c r="R930" s="276">
        <f t="shared" si="74"/>
        <v>0</v>
      </c>
    </row>
    <row r="931" spans="1:18">
      <c r="A931" s="889" t="s">
        <v>20057</v>
      </c>
      <c r="B931" s="890" t="s">
        <v>22007</v>
      </c>
      <c r="C931" s="891" t="s">
        <v>20058</v>
      </c>
      <c r="D931" s="885" t="str">
        <f t="shared" si="70"/>
        <v>cp</v>
      </c>
      <c r="E931" s="885" t="str">
        <f t="shared" si="71"/>
        <v>4</v>
      </c>
      <c r="F931" s="885">
        <f t="shared" si="72"/>
        <v>0.01</v>
      </c>
      <c r="G931" s="885">
        <f t="shared" si="73"/>
        <v>0.04</v>
      </c>
      <c r="H931" s="885" t="s">
        <v>20053</v>
      </c>
      <c r="J931" t="str">
        <f>INDEX(L:L,MATCH(Таблиця91[[#This Row],[Item]],M:M,0),1)</f>
        <v>Joiners/Stonemasons</v>
      </c>
      <c r="L931" t="s">
        <v>19430</v>
      </c>
      <c r="M931" s="1" t="s">
        <v>19783</v>
      </c>
      <c r="N931" s="1"/>
      <c r="O931" s="1">
        <v>1</v>
      </c>
      <c r="P931" s="1" t="s">
        <v>19347</v>
      </c>
      <c r="Q931" s="26"/>
      <c r="R931" s="276">
        <f t="shared" si="74"/>
        <v>0</v>
      </c>
    </row>
    <row r="932" spans="1:18">
      <c r="A932" s="889" t="s">
        <v>20059</v>
      </c>
      <c r="B932" s="890" t="s">
        <v>21965</v>
      </c>
      <c r="C932" s="891" t="s">
        <v>19371</v>
      </c>
      <c r="D932" s="885" t="str">
        <f t="shared" si="70"/>
        <v>cp</v>
      </c>
      <c r="E932" s="885" t="str">
        <f t="shared" si="71"/>
        <v>5</v>
      </c>
      <c r="F932" s="885">
        <f t="shared" si="72"/>
        <v>0.01</v>
      </c>
      <c r="G932" s="885">
        <f t="shared" si="73"/>
        <v>0.05</v>
      </c>
      <c r="H932" s="885" t="s">
        <v>20053</v>
      </c>
      <c r="J932" t="str">
        <f>INDEX(L:L,MATCH(Таблиця91[[#This Row],[Item]],M:M,0),1)</f>
        <v>Joiners/Stonemasons</v>
      </c>
      <c r="L932" t="s">
        <v>19430</v>
      </c>
      <c r="M932" s="1" t="s">
        <v>19784</v>
      </c>
      <c r="N932" s="1"/>
      <c r="O932" s="1">
        <v>0.2</v>
      </c>
      <c r="P932" s="1" t="s">
        <v>19427</v>
      </c>
      <c r="Q932" s="26"/>
      <c r="R932" s="276">
        <f t="shared" si="74"/>
        <v>0</v>
      </c>
    </row>
    <row r="933" spans="1:18">
      <c r="A933" s="889" t="s">
        <v>20060</v>
      </c>
      <c r="B933" s="890" t="s">
        <v>22022</v>
      </c>
      <c r="C933" s="891" t="s">
        <v>19432</v>
      </c>
      <c r="D933" s="885" t="str">
        <f t="shared" si="70"/>
        <v>cp</v>
      </c>
      <c r="E933" s="885" t="str">
        <f t="shared" si="71"/>
        <v>8</v>
      </c>
      <c r="F933" s="885">
        <f t="shared" si="72"/>
        <v>0.01</v>
      </c>
      <c r="G933" s="885">
        <f t="shared" si="73"/>
        <v>0.08</v>
      </c>
      <c r="H933" s="885" t="s">
        <v>20053</v>
      </c>
      <c r="J933" t="str">
        <f>INDEX(L:L,MATCH(Таблиця91[[#This Row],[Item]],M:M,0),1)</f>
        <v>Joiners/Stonemasons</v>
      </c>
      <c r="L933" t="s">
        <v>19430</v>
      </c>
      <c r="M933" s="1" t="s">
        <v>19785</v>
      </c>
      <c r="N933" s="1"/>
      <c r="O933" s="1">
        <v>0.3</v>
      </c>
      <c r="P933" s="1" t="s">
        <v>19427</v>
      </c>
      <c r="Q933" s="26"/>
      <c r="R933" s="276">
        <f t="shared" si="74"/>
        <v>0</v>
      </c>
    </row>
    <row r="934" spans="1:18">
      <c r="A934" s="889" t="s">
        <v>20061</v>
      </c>
      <c r="B934" s="890" t="s">
        <v>18451</v>
      </c>
      <c r="C934" s="891" t="s">
        <v>19457</v>
      </c>
      <c r="D934" s="885" t="str">
        <f t="shared" si="70"/>
        <v>sp</v>
      </c>
      <c r="E934" s="885" t="str">
        <f t="shared" si="71"/>
        <v>2</v>
      </c>
      <c r="F934" s="885">
        <f t="shared" si="72"/>
        <v>0.1</v>
      </c>
      <c r="G934" s="885">
        <f t="shared" si="73"/>
        <v>0.2</v>
      </c>
      <c r="H934" s="885" t="s">
        <v>20053</v>
      </c>
      <c r="J934" t="str">
        <f>INDEX(L:L,MATCH(Таблиця91[[#This Row],[Item]],M:M,0),1)</f>
        <v>Joiners/Stonemasons</v>
      </c>
      <c r="L934" t="s">
        <v>19430</v>
      </c>
      <c r="M934" s="1" t="s">
        <v>19786</v>
      </c>
      <c r="N934" s="1"/>
      <c r="O934" s="1">
        <v>7</v>
      </c>
      <c r="P934" s="1" t="s">
        <v>19787</v>
      </c>
      <c r="Q934" s="26"/>
      <c r="R934" s="276">
        <f t="shared" si="74"/>
        <v>0</v>
      </c>
    </row>
    <row r="935" spans="1:18" ht="15.75">
      <c r="A935" s="889" t="s">
        <v>20062</v>
      </c>
      <c r="B935" s="890" t="s">
        <v>18321</v>
      </c>
      <c r="C935" s="891" t="s">
        <v>20063</v>
      </c>
      <c r="D935" s="885" t="str">
        <f t="shared" si="70"/>
        <v>sp</v>
      </c>
      <c r="E935" s="885" t="str">
        <f t="shared" si="71"/>
        <v>1</v>
      </c>
      <c r="F935" s="885">
        <f t="shared" si="72"/>
        <v>0.1</v>
      </c>
      <c r="G935" s="885">
        <f t="shared" si="73"/>
        <v>0.1</v>
      </c>
      <c r="H935" s="885" t="s">
        <v>20053</v>
      </c>
      <c r="I935" s="776"/>
      <c r="J935" t="str">
        <f>INDEX(L:L,MATCH(Таблиця91[[#This Row],[Item]],M:M,0),1)</f>
        <v>Joiners/Stonemasons</v>
      </c>
      <c r="K935" s="777"/>
      <c r="L935" t="s">
        <v>19430</v>
      </c>
      <c r="M935" s="1" t="s">
        <v>19788</v>
      </c>
      <c r="N935" s="1"/>
      <c r="O935" s="1">
        <v>10</v>
      </c>
      <c r="P935" s="1" t="s">
        <v>19789</v>
      </c>
      <c r="Q935" s="26"/>
      <c r="R935" s="276">
        <f t="shared" si="74"/>
        <v>0</v>
      </c>
    </row>
    <row r="936" spans="1:18">
      <c r="A936" s="889" t="s">
        <v>20064</v>
      </c>
      <c r="B936" s="890" t="s">
        <v>22018</v>
      </c>
      <c r="C936" s="891" t="s">
        <v>20065</v>
      </c>
      <c r="D936" s="885" t="str">
        <f t="shared" si="70"/>
        <v>cp</v>
      </c>
      <c r="E936" s="885" t="str">
        <f t="shared" si="71"/>
        <v>3</v>
      </c>
      <c r="F936" s="885">
        <f t="shared" si="72"/>
        <v>0.01</v>
      </c>
      <c r="G936" s="885">
        <f t="shared" si="73"/>
        <v>0.03</v>
      </c>
      <c r="H936" s="885" t="s">
        <v>20053</v>
      </c>
      <c r="J936" t="str">
        <f>INDEX(L:L,MATCH(Таблиця91[[#This Row],[Item]],M:M,0),1)</f>
        <v>Joiners/Stonemasons</v>
      </c>
      <c r="L936" t="s">
        <v>19430</v>
      </c>
      <c r="M936" s="1" t="s">
        <v>19790</v>
      </c>
      <c r="N936" s="1"/>
      <c r="O936" s="1">
        <v>0.3</v>
      </c>
      <c r="P936" s="1" t="s">
        <v>19347</v>
      </c>
      <c r="Q936" s="26"/>
      <c r="R936" s="276">
        <f t="shared" si="74"/>
        <v>0</v>
      </c>
    </row>
    <row r="937" spans="1:18">
      <c r="A937" s="889" t="s">
        <v>20066</v>
      </c>
      <c r="B937" s="890" t="s">
        <v>22007</v>
      </c>
      <c r="C937" s="891" t="s">
        <v>19769</v>
      </c>
      <c r="D937" s="885" t="str">
        <f t="shared" si="70"/>
        <v>cp</v>
      </c>
      <c r="E937" s="885" t="str">
        <f t="shared" si="71"/>
        <v>4</v>
      </c>
      <c r="F937" s="885">
        <f t="shared" si="72"/>
        <v>0.01</v>
      </c>
      <c r="G937" s="885">
        <f t="shared" si="73"/>
        <v>0.04</v>
      </c>
      <c r="H937" s="885" t="s">
        <v>20053</v>
      </c>
      <c r="J937" t="str">
        <f>INDEX(L:L,MATCH(Таблиця91[[#This Row],[Item]],M:M,0),1)</f>
        <v>Joiners/Stonemasons</v>
      </c>
      <c r="L937" t="s">
        <v>19430</v>
      </c>
      <c r="M937" s="1" t="s">
        <v>19791</v>
      </c>
      <c r="N937" s="1"/>
      <c r="O937" s="1">
        <v>0.3</v>
      </c>
      <c r="P937" s="1" t="s">
        <v>19353</v>
      </c>
      <c r="Q937" s="26"/>
      <c r="R937" s="276">
        <f t="shared" si="74"/>
        <v>0</v>
      </c>
    </row>
    <row r="938" spans="1:18">
      <c r="A938" s="889" t="s">
        <v>20067</v>
      </c>
      <c r="B938" s="890" t="s">
        <v>22009</v>
      </c>
      <c r="C938" s="891" t="s">
        <v>19539</v>
      </c>
      <c r="D938" s="885" t="str">
        <f t="shared" si="70"/>
        <v>cp</v>
      </c>
      <c r="E938" s="885" t="str">
        <f t="shared" si="71"/>
        <v>7</v>
      </c>
      <c r="F938" s="885">
        <f t="shared" si="72"/>
        <v>0.01</v>
      </c>
      <c r="G938" s="885">
        <f t="shared" si="73"/>
        <v>7.0000000000000007E-2</v>
      </c>
      <c r="H938" s="885" t="s">
        <v>20053</v>
      </c>
      <c r="J938" t="str">
        <f>INDEX(L:L,MATCH(Таблиця91[[#This Row],[Item]],M:M,0),1)</f>
        <v>Joiners/Stonemasons</v>
      </c>
      <c r="L938" t="s">
        <v>19430</v>
      </c>
      <c r="M938" s="1" t="s">
        <v>19792</v>
      </c>
      <c r="N938" s="1"/>
      <c r="O938" s="1">
        <v>1</v>
      </c>
      <c r="P938" s="1" t="s">
        <v>19353</v>
      </c>
      <c r="Q938" s="26"/>
      <c r="R938" s="276">
        <f t="shared" si="74"/>
        <v>0</v>
      </c>
    </row>
    <row r="939" spans="1:18">
      <c r="A939" s="889" t="s">
        <v>20068</v>
      </c>
      <c r="B939" s="890" t="s">
        <v>22024</v>
      </c>
      <c r="C939" s="891" t="s">
        <v>20069</v>
      </c>
      <c r="D939" s="885" t="str">
        <f t="shared" si="70"/>
        <v>sp</v>
      </c>
      <c r="E939" s="885" t="str">
        <f t="shared" si="71"/>
        <v>2.5</v>
      </c>
      <c r="F939" s="885">
        <f t="shared" si="72"/>
        <v>0.1</v>
      </c>
      <c r="G939" s="885">
        <f t="shared" si="73"/>
        <v>4358.7</v>
      </c>
      <c r="H939" s="885" t="s">
        <v>20053</v>
      </c>
      <c r="J939" t="str">
        <f>INDEX(L:L,MATCH(Таблиця91[[#This Row],[Item]],M:M,0),1)</f>
        <v>Joiners/Stonemasons</v>
      </c>
      <c r="L939" t="s">
        <v>19430</v>
      </c>
      <c r="M939" s="1" t="s">
        <v>19793</v>
      </c>
      <c r="N939" s="1"/>
      <c r="O939" s="1">
        <v>0.06</v>
      </c>
      <c r="P939" s="1" t="s">
        <v>19794</v>
      </c>
      <c r="Q939" s="26"/>
      <c r="R939" s="276">
        <f t="shared" si="74"/>
        <v>0</v>
      </c>
    </row>
    <row r="940" spans="1:18">
      <c r="A940" s="889" t="s">
        <v>20070</v>
      </c>
      <c r="B940" s="890" t="s">
        <v>18321</v>
      </c>
      <c r="C940" s="891" t="s">
        <v>20063</v>
      </c>
      <c r="D940" s="885" t="str">
        <f t="shared" si="70"/>
        <v>sp</v>
      </c>
      <c r="E940" s="885" t="str">
        <f t="shared" si="71"/>
        <v>1</v>
      </c>
      <c r="F940" s="885">
        <f t="shared" si="72"/>
        <v>0.1</v>
      </c>
      <c r="G940" s="885">
        <f t="shared" si="73"/>
        <v>0.1</v>
      </c>
      <c r="H940" s="885" t="s">
        <v>20053</v>
      </c>
      <c r="J940" t="str">
        <f>INDEX(L:L,MATCH(Таблиця91[[#This Row],[Item]],M:M,0),1)</f>
        <v>Joiners/Stonemasons</v>
      </c>
      <c r="L940" t="s">
        <v>19430</v>
      </c>
      <c r="M940" s="1" t="s">
        <v>19795</v>
      </c>
      <c r="N940" s="1"/>
      <c r="O940" s="1">
        <v>0.1</v>
      </c>
      <c r="P940" s="1" t="s">
        <v>19451</v>
      </c>
      <c r="Q940" s="26"/>
      <c r="R940" s="276">
        <f t="shared" si="74"/>
        <v>0</v>
      </c>
    </row>
    <row r="941" spans="1:18">
      <c r="A941" s="889" t="s">
        <v>20071</v>
      </c>
      <c r="B941" s="890" t="s">
        <v>22007</v>
      </c>
      <c r="C941" s="891" t="s">
        <v>20072</v>
      </c>
      <c r="D941" s="885" t="str">
        <f t="shared" si="70"/>
        <v>cp</v>
      </c>
      <c r="E941" s="885" t="str">
        <f t="shared" si="71"/>
        <v>4</v>
      </c>
      <c r="F941" s="885">
        <f t="shared" si="72"/>
        <v>0.01</v>
      </c>
      <c r="G941" s="885">
        <f t="shared" si="73"/>
        <v>0.04</v>
      </c>
      <c r="H941" s="885" t="s">
        <v>20053</v>
      </c>
      <c r="J941" t="str">
        <f>INDEX(L:L,MATCH(Таблиця91[[#This Row],[Item]],M:M,0),1)</f>
        <v>Joiners/Stonemasons</v>
      </c>
      <c r="L941" t="s">
        <v>19430</v>
      </c>
      <c r="M941" s="1" t="s">
        <v>19796</v>
      </c>
      <c r="N941" s="1"/>
      <c r="O941" s="1">
        <v>0.06</v>
      </c>
      <c r="P941" s="1" t="s">
        <v>19451</v>
      </c>
      <c r="Q941" s="26"/>
      <c r="R941" s="276">
        <f t="shared" si="74"/>
        <v>0</v>
      </c>
    </row>
    <row r="942" spans="1:18">
      <c r="A942" s="889" t="s">
        <v>19725</v>
      </c>
      <c r="B942" s="890" t="s">
        <v>22007</v>
      </c>
      <c r="C942" s="891" t="s">
        <v>19371</v>
      </c>
      <c r="D942" s="885" t="str">
        <f t="shared" si="70"/>
        <v>cp</v>
      </c>
      <c r="E942" s="885" t="str">
        <f t="shared" si="71"/>
        <v>4</v>
      </c>
      <c r="F942" s="885">
        <f t="shared" si="72"/>
        <v>0.01</v>
      </c>
      <c r="G942" s="885">
        <f t="shared" si="73"/>
        <v>0.04</v>
      </c>
      <c r="H942" s="885" t="s">
        <v>20053</v>
      </c>
      <c r="J942" t="str">
        <f>INDEX(L:L,MATCH(Таблиця91[[#This Row],[Item]],M:M,0),1)</f>
        <v>METALS</v>
      </c>
      <c r="L942" t="s">
        <v>19430</v>
      </c>
      <c r="M942" s="1" t="s">
        <v>19455</v>
      </c>
      <c r="N942" s="1"/>
      <c r="O942" s="1">
        <v>0.1</v>
      </c>
      <c r="P942" s="1" t="s">
        <v>19432</v>
      </c>
      <c r="Q942" s="26"/>
      <c r="R942" s="276">
        <f t="shared" si="74"/>
        <v>0</v>
      </c>
    </row>
    <row r="943" spans="1:18">
      <c r="A943" s="889" t="s">
        <v>20073</v>
      </c>
      <c r="B943" s="890" t="s">
        <v>29298</v>
      </c>
      <c r="C943" s="891" t="s">
        <v>19539</v>
      </c>
      <c r="D943" s="885" t="str">
        <f t="shared" si="70"/>
        <v>gp</v>
      </c>
      <c r="E943" s="885" t="str">
        <f t="shared" si="71"/>
        <v>11</v>
      </c>
      <c r="F943" s="885">
        <f t="shared" si="72"/>
        <v>1</v>
      </c>
      <c r="G943" s="885">
        <f t="shared" si="73"/>
        <v>11</v>
      </c>
      <c r="H943" s="885" t="s">
        <v>20053</v>
      </c>
      <c r="J943" t="str">
        <f>INDEX(L:L,MATCH(Таблиця91[[#This Row],[Item]],M:M,0),1)</f>
        <v>Joiners/Stonemasons</v>
      </c>
      <c r="L943" t="s">
        <v>19430</v>
      </c>
      <c r="M943" s="1" t="s">
        <v>19456</v>
      </c>
      <c r="N943" s="1"/>
      <c r="O943" s="1">
        <v>0.5</v>
      </c>
      <c r="P943" s="1" t="s">
        <v>18513</v>
      </c>
      <c r="Q943" s="26"/>
      <c r="R943" s="276">
        <f t="shared" si="74"/>
        <v>0</v>
      </c>
    </row>
    <row r="944" spans="1:18">
      <c r="A944" s="889" t="s">
        <v>20074</v>
      </c>
      <c r="B944" s="890" t="s">
        <v>29299</v>
      </c>
      <c r="C944" s="891" t="s">
        <v>20075</v>
      </c>
      <c r="D944" s="885" t="str">
        <f t="shared" si="70"/>
        <v>gp</v>
      </c>
      <c r="E944" s="885" t="str">
        <f t="shared" si="71"/>
        <v>29</v>
      </c>
      <c r="F944" s="885">
        <f t="shared" si="72"/>
        <v>1</v>
      </c>
      <c r="G944" s="885">
        <f t="shared" si="73"/>
        <v>29</v>
      </c>
      <c r="H944" s="885" t="s">
        <v>20053</v>
      </c>
      <c r="J944" t="str">
        <f>INDEX(L:L,MATCH(Таблиця91[[#This Row],[Item]],M:M,0),1)</f>
        <v>Joiners/Stonemasons</v>
      </c>
      <c r="L944" t="s">
        <v>19430</v>
      </c>
      <c r="M944" s="1" t="s">
        <v>19797</v>
      </c>
      <c r="N944" s="1"/>
      <c r="O944" s="1">
        <v>0.1</v>
      </c>
      <c r="P944" s="1" t="s">
        <v>19798</v>
      </c>
      <c r="Q944" s="26"/>
      <c r="R944" s="276">
        <f t="shared" si="74"/>
        <v>0</v>
      </c>
    </row>
    <row r="945" spans="1:18">
      <c r="A945" s="889" t="s">
        <v>20076</v>
      </c>
      <c r="B945" s="890" t="s">
        <v>21967</v>
      </c>
      <c r="C945" s="891" t="s">
        <v>20077</v>
      </c>
      <c r="D945" s="885" t="str">
        <f t="shared" si="70"/>
        <v>gp</v>
      </c>
      <c r="E945" s="885" t="str">
        <f t="shared" si="71"/>
        <v>9</v>
      </c>
      <c r="F945" s="885">
        <f t="shared" si="72"/>
        <v>1</v>
      </c>
      <c r="G945" s="885">
        <f t="shared" si="73"/>
        <v>9</v>
      </c>
      <c r="H945" s="885" t="s">
        <v>20053</v>
      </c>
      <c r="J945" t="str">
        <f>INDEX(L:L,MATCH(Таблиця91[[#This Row],[Item]],M:M,0),1)</f>
        <v>Joiners/Stonemasons</v>
      </c>
      <c r="L945" t="s">
        <v>19430</v>
      </c>
      <c r="M945" s="1" t="s">
        <v>19799</v>
      </c>
      <c r="N945" s="1"/>
      <c r="O945" s="1">
        <v>0.03</v>
      </c>
      <c r="P945" s="1" t="s">
        <v>19539</v>
      </c>
      <c r="Q945" s="26"/>
      <c r="R945" s="276">
        <f t="shared" si="74"/>
        <v>0</v>
      </c>
    </row>
    <row r="946" spans="1:18">
      <c r="A946" s="889" t="s">
        <v>20078</v>
      </c>
      <c r="B946" s="890" t="s">
        <v>21846</v>
      </c>
      <c r="C946" s="891" t="s">
        <v>20079</v>
      </c>
      <c r="D946" s="885" t="str">
        <f t="shared" si="70"/>
        <v>gp</v>
      </c>
      <c r="E946" s="885" t="str">
        <f t="shared" si="71"/>
        <v>4</v>
      </c>
      <c r="F946" s="885">
        <f t="shared" si="72"/>
        <v>1</v>
      </c>
      <c r="G946" s="885">
        <f t="shared" si="73"/>
        <v>4</v>
      </c>
      <c r="H946" s="885" t="s">
        <v>20053</v>
      </c>
      <c r="J946" t="str">
        <f>INDEX(L:L,MATCH(Таблиця91[[#This Row],[Item]],M:M,0),1)</f>
        <v>Joiners/Stonemasons</v>
      </c>
      <c r="L946" t="s">
        <v>19430</v>
      </c>
      <c r="M946" s="1" t="s">
        <v>19462</v>
      </c>
      <c r="N946" s="1"/>
      <c r="O946" s="1">
        <v>1</v>
      </c>
      <c r="P946" s="1" t="s">
        <v>19432</v>
      </c>
      <c r="Q946" s="26"/>
      <c r="R946" s="276">
        <f t="shared" si="74"/>
        <v>0</v>
      </c>
    </row>
    <row r="947" spans="1:18">
      <c r="A947" s="889" t="s">
        <v>20080</v>
      </c>
      <c r="B947" s="890" t="s">
        <v>21836</v>
      </c>
      <c r="C947" s="891" t="s">
        <v>19769</v>
      </c>
      <c r="D947" s="885" t="str">
        <f t="shared" si="70"/>
        <v>sp</v>
      </c>
      <c r="E947" s="885" t="str">
        <f t="shared" si="71"/>
        <v>10</v>
      </c>
      <c r="F947" s="885">
        <f t="shared" si="72"/>
        <v>0.1</v>
      </c>
      <c r="G947" s="885">
        <f t="shared" si="73"/>
        <v>1</v>
      </c>
      <c r="H947" s="885" t="s">
        <v>20053</v>
      </c>
      <c r="J947" t="str">
        <f>INDEX(L:L,MATCH(Таблиця91[[#This Row],[Item]],M:M,0),1)</f>
        <v>Joiners/Stonemasons</v>
      </c>
      <c r="L947" t="s">
        <v>19430</v>
      </c>
      <c r="M947" s="1" t="s">
        <v>19800</v>
      </c>
      <c r="N947" s="1"/>
      <c r="O947" s="1">
        <v>0.7</v>
      </c>
      <c r="P947" s="1" t="s">
        <v>19432</v>
      </c>
      <c r="Q947" s="26"/>
      <c r="R947" s="276">
        <f t="shared" si="74"/>
        <v>0</v>
      </c>
    </row>
    <row r="948" spans="1:18">
      <c r="A948" s="889" t="s">
        <v>20081</v>
      </c>
      <c r="B948" s="890" t="s">
        <v>21885</v>
      </c>
      <c r="C948" s="891" t="s">
        <v>19432</v>
      </c>
      <c r="D948" s="885" t="str">
        <f t="shared" si="70"/>
        <v>cp</v>
      </c>
      <c r="E948" s="885" t="str">
        <f t="shared" si="71"/>
        <v>6</v>
      </c>
      <c r="F948" s="885">
        <f t="shared" si="72"/>
        <v>0.01</v>
      </c>
      <c r="G948" s="885">
        <f t="shared" si="73"/>
        <v>0.06</v>
      </c>
      <c r="H948" s="885" t="s">
        <v>20053</v>
      </c>
      <c r="J948" t="str">
        <f>INDEX(L:L,MATCH(Таблиця91[[#This Row],[Item]],M:M,0),1)</f>
        <v>Joiners/Stonemasons</v>
      </c>
      <c r="L948" t="s">
        <v>19430</v>
      </c>
      <c r="M948" s="1" t="s">
        <v>19801</v>
      </c>
      <c r="N948" s="1"/>
      <c r="O948" s="1">
        <v>5</v>
      </c>
      <c r="P948" s="1" t="s">
        <v>19361</v>
      </c>
      <c r="Q948" s="26"/>
      <c r="R948" s="276">
        <f t="shared" si="74"/>
        <v>0</v>
      </c>
    </row>
    <row r="949" spans="1:18">
      <c r="A949" s="889" t="s">
        <v>20082</v>
      </c>
      <c r="B949" s="890" t="s">
        <v>18319</v>
      </c>
      <c r="C949" s="891" t="s">
        <v>20083</v>
      </c>
      <c r="D949" s="885" t="str">
        <f t="shared" si="70"/>
        <v>sp</v>
      </c>
      <c r="E949" s="885" t="str">
        <f t="shared" si="71"/>
        <v>4</v>
      </c>
      <c r="F949" s="885">
        <f t="shared" si="72"/>
        <v>0.1</v>
      </c>
      <c r="G949" s="885">
        <f t="shared" si="73"/>
        <v>0.4</v>
      </c>
      <c r="H949" s="885" t="s">
        <v>20053</v>
      </c>
      <c r="J949" t="str">
        <f>INDEX(L:L,MATCH(Таблиця91[[#This Row],[Item]],M:M,0),1)</f>
        <v>Joiners/Stonemasons</v>
      </c>
      <c r="L949" t="s">
        <v>19430</v>
      </c>
      <c r="M949" s="1" t="s">
        <v>19802</v>
      </c>
      <c r="N949" s="1"/>
      <c r="O949" s="1">
        <v>1</v>
      </c>
      <c r="P949" s="1" t="s">
        <v>19361</v>
      </c>
      <c r="Q949" s="26"/>
      <c r="R949" s="276">
        <f t="shared" si="74"/>
        <v>0</v>
      </c>
    </row>
    <row r="950" spans="1:18">
      <c r="A950" s="889" t="s">
        <v>20084</v>
      </c>
      <c r="B950" s="890" t="s">
        <v>21885</v>
      </c>
      <c r="C950" s="891" t="s">
        <v>19421</v>
      </c>
      <c r="D950" s="885" t="str">
        <f t="shared" si="70"/>
        <v>cp</v>
      </c>
      <c r="E950" s="885" t="str">
        <f t="shared" si="71"/>
        <v>6</v>
      </c>
      <c r="F950" s="885">
        <f t="shared" si="72"/>
        <v>0.01</v>
      </c>
      <c r="G950" s="885">
        <f t="shared" si="73"/>
        <v>0.06</v>
      </c>
      <c r="H950" s="885" t="s">
        <v>20053</v>
      </c>
      <c r="J950" t="str">
        <f>INDEX(L:L,MATCH(Таблиця91[[#This Row],[Item]],M:M,0),1)</f>
        <v>Joiners/Stonemasons</v>
      </c>
      <c r="L950" t="s">
        <v>19464</v>
      </c>
      <c r="M950" s="1" t="s">
        <v>19464</v>
      </c>
      <c r="N950" s="1"/>
      <c r="O950" s="1"/>
      <c r="P950" s="1"/>
      <c r="Q950" s="26"/>
      <c r="R950" s="276">
        <f t="shared" si="74"/>
        <v>0</v>
      </c>
    </row>
    <row r="951" spans="1:18">
      <c r="A951" s="889" t="s">
        <v>19385</v>
      </c>
      <c r="B951" s="890" t="s">
        <v>21965</v>
      </c>
      <c r="C951" s="891" t="s">
        <v>20085</v>
      </c>
      <c r="D951" s="885" t="str">
        <f t="shared" si="70"/>
        <v>cp</v>
      </c>
      <c r="E951" s="885" t="str">
        <f t="shared" si="71"/>
        <v>5</v>
      </c>
      <c r="F951" s="885">
        <f t="shared" si="72"/>
        <v>0.01</v>
      </c>
      <c r="G951" s="885">
        <f t="shared" si="73"/>
        <v>0.05</v>
      </c>
      <c r="H951" s="885" t="s">
        <v>20053</v>
      </c>
      <c r="J951" t="str">
        <f>INDEX(L:L,MATCH(Таблиця91[[#This Row],[Item]],M:M,0),1)</f>
        <v>METALS</v>
      </c>
      <c r="L951" t="s">
        <v>19464</v>
      </c>
      <c r="M951" s="1" t="s">
        <v>19803</v>
      </c>
      <c r="N951" s="1"/>
      <c r="O951" s="1">
        <v>30</v>
      </c>
      <c r="P951" s="1">
        <v>5</v>
      </c>
      <c r="Q951" s="26"/>
      <c r="R951" s="276">
        <f t="shared" si="74"/>
        <v>0</v>
      </c>
    </row>
    <row r="952" spans="1:18">
      <c r="A952" s="889" t="s">
        <v>20086</v>
      </c>
      <c r="B952" s="890" t="s">
        <v>21885</v>
      </c>
      <c r="C952" s="891" t="s">
        <v>19371</v>
      </c>
      <c r="D952" s="885" t="str">
        <f t="shared" si="70"/>
        <v>cp</v>
      </c>
      <c r="E952" s="885" t="str">
        <f t="shared" si="71"/>
        <v>6</v>
      </c>
      <c r="F952" s="885">
        <f t="shared" si="72"/>
        <v>0.01</v>
      </c>
      <c r="G952" s="885">
        <f t="shared" si="73"/>
        <v>0.06</v>
      </c>
      <c r="H952" s="885" t="s">
        <v>20053</v>
      </c>
      <c r="J952" t="str">
        <f>INDEX(L:L,MATCH(Таблиця91[[#This Row],[Item]],M:M,0),1)</f>
        <v>Joiners/Stonemasons</v>
      </c>
      <c r="L952" t="s">
        <v>19464</v>
      </c>
      <c r="M952" s="1" t="s">
        <v>19804</v>
      </c>
      <c r="N952" s="1"/>
      <c r="O952" s="1">
        <v>2</v>
      </c>
      <c r="P952" s="1" t="s">
        <v>19432</v>
      </c>
      <c r="Q952" s="26"/>
      <c r="R952" s="276">
        <f t="shared" si="74"/>
        <v>0</v>
      </c>
    </row>
    <row r="953" spans="1:18">
      <c r="A953" s="889" t="s">
        <v>20087</v>
      </c>
      <c r="B953" s="890" t="s">
        <v>22022</v>
      </c>
      <c r="C953" s="891" t="s">
        <v>20088</v>
      </c>
      <c r="D953" s="885" t="str">
        <f t="shared" si="70"/>
        <v>cp</v>
      </c>
      <c r="E953" s="885" t="str">
        <f t="shared" si="71"/>
        <v>8</v>
      </c>
      <c r="F953" s="885">
        <f t="shared" si="72"/>
        <v>0.01</v>
      </c>
      <c r="G953" s="885">
        <f t="shared" si="73"/>
        <v>0.08</v>
      </c>
      <c r="H953" s="885" t="s">
        <v>20053</v>
      </c>
      <c r="J953" t="str">
        <f>INDEX(L:L,MATCH(Таблиця91[[#This Row],[Item]],M:M,0),1)</f>
        <v>Joiners/Stonemasons</v>
      </c>
      <c r="L953" t="s">
        <v>19464</v>
      </c>
      <c r="M953" s="1" t="s">
        <v>19805</v>
      </c>
      <c r="N953" s="1"/>
      <c r="O953" s="1">
        <v>0.1</v>
      </c>
      <c r="P953" s="1" t="s">
        <v>19432</v>
      </c>
      <c r="Q953" s="26"/>
      <c r="R953" s="276">
        <f t="shared" si="74"/>
        <v>0</v>
      </c>
    </row>
    <row r="954" spans="1:18">
      <c r="A954" s="889" t="s">
        <v>20089</v>
      </c>
      <c r="B954" s="890" t="s">
        <v>18283</v>
      </c>
      <c r="C954" s="891" t="s">
        <v>20083</v>
      </c>
      <c r="D954" s="885" t="str">
        <f t="shared" si="70"/>
        <v>sp</v>
      </c>
      <c r="E954" s="885" t="str">
        <f t="shared" si="71"/>
        <v>5</v>
      </c>
      <c r="F954" s="885">
        <f t="shared" si="72"/>
        <v>0.1</v>
      </c>
      <c r="G954" s="885">
        <f t="shared" si="73"/>
        <v>0.5</v>
      </c>
      <c r="H954" s="885" t="s">
        <v>20053</v>
      </c>
      <c r="J954" t="str">
        <f>INDEX(L:L,MATCH(Таблиця91[[#This Row],[Item]],M:M,0),1)</f>
        <v>Joiners/Stonemasons</v>
      </c>
      <c r="L954" t="s">
        <v>19464</v>
      </c>
      <c r="M954" s="1" t="s">
        <v>19806</v>
      </c>
      <c r="N954" s="1"/>
      <c r="O954" s="1">
        <v>0.1</v>
      </c>
      <c r="P954" s="1" t="s">
        <v>19794</v>
      </c>
      <c r="Q954" s="26"/>
      <c r="R954" s="276">
        <f t="shared" si="74"/>
        <v>0</v>
      </c>
    </row>
    <row r="955" spans="1:18">
      <c r="A955" s="889" t="s">
        <v>20090</v>
      </c>
      <c r="B955" s="890" t="s">
        <v>21965</v>
      </c>
      <c r="C955" s="891" t="s">
        <v>20091</v>
      </c>
      <c r="D955" s="885" t="str">
        <f t="shared" ref="D955:D1016" si="75">IF((IFERROR(FIND("gp",B955,1),0)&gt;0),"gp",IF(IFERROR(FIND("sp",B955,1),0)&gt;1,"sp","cp"))</f>
        <v>cp</v>
      </c>
      <c r="E955" s="885" t="str">
        <f t="shared" si="71"/>
        <v>5</v>
      </c>
      <c r="F955" s="885">
        <f t="shared" si="72"/>
        <v>0.01</v>
      </c>
      <c r="G955" s="885">
        <f t="shared" si="73"/>
        <v>0.05</v>
      </c>
      <c r="H955" s="885" t="s">
        <v>20053</v>
      </c>
      <c r="J955" t="str">
        <f>INDEX(L:L,MATCH(Таблиця91[[#This Row],[Item]],M:M,0),1)</f>
        <v>Joiners/Stonemasons</v>
      </c>
      <c r="L955" t="s">
        <v>19464</v>
      </c>
      <c r="M955" s="1" t="s">
        <v>19807</v>
      </c>
      <c r="N955" s="1"/>
      <c r="O955" s="1">
        <v>1.5</v>
      </c>
      <c r="P955" s="1" t="s">
        <v>19432</v>
      </c>
      <c r="Q955" s="26"/>
      <c r="R955" s="276">
        <f t="shared" si="74"/>
        <v>0</v>
      </c>
    </row>
    <row r="956" spans="1:18">
      <c r="A956" s="889" t="s">
        <v>20092</v>
      </c>
      <c r="B956" s="890" t="s">
        <v>22007</v>
      </c>
      <c r="C956" s="891" t="s">
        <v>20079</v>
      </c>
      <c r="D956" s="885" t="str">
        <f t="shared" si="75"/>
        <v>cp</v>
      </c>
      <c r="E956" s="885" t="str">
        <f t="shared" ref="E956:E1017" si="76">SUBSTITUTE(B956," "&amp;D956,"",1)</f>
        <v>4</v>
      </c>
      <c r="F956" s="885">
        <f t="shared" ref="F956:F1017" si="77">IF(D956="gp",1,IF(D956="sp",0.1,0.01))</f>
        <v>0.01</v>
      </c>
      <c r="G956" s="885">
        <f t="shared" ref="G956:G1017" si="78">F956*E956</f>
        <v>0.04</v>
      </c>
      <c r="H956" s="885" t="s">
        <v>20053</v>
      </c>
      <c r="J956" t="str">
        <f>INDEX(L:L,MATCH(Таблиця91[[#This Row],[Item]],M:M,0),1)</f>
        <v>Joiners/Stonemasons</v>
      </c>
      <c r="L956" t="s">
        <v>19464</v>
      </c>
      <c r="M956" s="1" t="s">
        <v>19808</v>
      </c>
      <c r="N956" s="1"/>
      <c r="O956" s="1">
        <v>0.1</v>
      </c>
      <c r="P956" s="1" t="s">
        <v>19782</v>
      </c>
      <c r="Q956" s="26"/>
      <c r="R956" s="276">
        <f t="shared" si="74"/>
        <v>0</v>
      </c>
    </row>
    <row r="957" spans="1:18">
      <c r="A957" s="889" t="s">
        <v>20093</v>
      </c>
      <c r="B957" s="890" t="s">
        <v>21965</v>
      </c>
      <c r="C957" s="891" t="s">
        <v>19371</v>
      </c>
      <c r="D957" s="885" t="str">
        <f t="shared" si="75"/>
        <v>cp</v>
      </c>
      <c r="E957" s="885" t="str">
        <f t="shared" si="76"/>
        <v>5</v>
      </c>
      <c r="F957" s="885">
        <f t="shared" si="77"/>
        <v>0.01</v>
      </c>
      <c r="G957" s="885">
        <f t="shared" si="78"/>
        <v>0.05</v>
      </c>
      <c r="H957" s="885" t="s">
        <v>20053</v>
      </c>
      <c r="J957" t="str">
        <f>INDEX(L:L,MATCH(Таблиця91[[#This Row],[Item]],M:M,0),1)</f>
        <v>Joiners/Stonemasons</v>
      </c>
      <c r="L957" t="s">
        <v>19464</v>
      </c>
      <c r="M957" s="1" t="s">
        <v>19809</v>
      </c>
      <c r="N957" s="1"/>
      <c r="O957" s="1">
        <v>0.5</v>
      </c>
      <c r="P957" s="1">
        <v>10</v>
      </c>
      <c r="Q957" s="26"/>
      <c r="R957" s="276">
        <f t="shared" si="74"/>
        <v>0</v>
      </c>
    </row>
    <row r="958" spans="1:18">
      <c r="A958" s="889" t="s">
        <v>20094</v>
      </c>
      <c r="B958" s="890" t="s">
        <v>14380</v>
      </c>
      <c r="C958" s="891" t="s">
        <v>20095</v>
      </c>
      <c r="D958" s="885" t="str">
        <f t="shared" si="75"/>
        <v>gp</v>
      </c>
      <c r="E958" s="885" t="str">
        <f t="shared" si="76"/>
        <v>10</v>
      </c>
      <c r="F958" s="885">
        <f t="shared" si="77"/>
        <v>1</v>
      </c>
      <c r="G958" s="885">
        <f t="shared" si="78"/>
        <v>10</v>
      </c>
      <c r="H958" s="885" t="s">
        <v>20053</v>
      </c>
      <c r="J958" t="str">
        <f>INDEX(L:L,MATCH(Таблиця91[[#This Row],[Item]],M:M,0),1)</f>
        <v>Joiners/Stonemasons</v>
      </c>
      <c r="L958" t="s">
        <v>19464</v>
      </c>
      <c r="M958" s="1" t="s">
        <v>19810</v>
      </c>
      <c r="N958" s="1"/>
      <c r="O958" s="1">
        <v>0.04</v>
      </c>
      <c r="P958" s="1">
        <v>10</v>
      </c>
      <c r="Q958" s="26"/>
      <c r="R958" s="276">
        <f t="shared" si="74"/>
        <v>0</v>
      </c>
    </row>
    <row r="959" spans="1:18">
      <c r="A959" s="889" t="s">
        <v>20096</v>
      </c>
      <c r="B959" s="890" t="s">
        <v>14394</v>
      </c>
      <c r="C959" s="891" t="s">
        <v>20097</v>
      </c>
      <c r="D959" s="885" t="str">
        <f t="shared" si="75"/>
        <v>gp</v>
      </c>
      <c r="E959" s="885" t="str">
        <f t="shared" si="76"/>
        <v>35</v>
      </c>
      <c r="F959" s="885">
        <f t="shared" si="77"/>
        <v>1</v>
      </c>
      <c r="G959" s="885">
        <f t="shared" si="78"/>
        <v>35</v>
      </c>
      <c r="H959" s="885" t="s">
        <v>20053</v>
      </c>
      <c r="J959" t="str">
        <f>INDEX(L:L,MATCH(Таблиця91[[#This Row],[Item]],M:M,0),1)</f>
        <v>Joiners/Stonemasons</v>
      </c>
      <c r="L959" t="s">
        <v>19464</v>
      </c>
      <c r="M959" s="1" t="s">
        <v>19811</v>
      </c>
      <c r="N959" s="1"/>
      <c r="O959" s="1">
        <v>0.05</v>
      </c>
      <c r="P959" s="1">
        <v>10</v>
      </c>
      <c r="Q959" s="26"/>
      <c r="R959" s="276">
        <f t="shared" si="74"/>
        <v>0</v>
      </c>
    </row>
    <row r="960" spans="1:18">
      <c r="A960" s="889" t="s">
        <v>20098</v>
      </c>
      <c r="B960" s="890" t="s">
        <v>21850</v>
      </c>
      <c r="C960" s="891" t="s">
        <v>19403</v>
      </c>
      <c r="D960" s="885" t="str">
        <f t="shared" si="75"/>
        <v>gp</v>
      </c>
      <c r="E960" s="885" t="str">
        <f t="shared" si="76"/>
        <v>6</v>
      </c>
      <c r="F960" s="885">
        <f t="shared" si="77"/>
        <v>1</v>
      </c>
      <c r="G960" s="885">
        <f t="shared" si="78"/>
        <v>6</v>
      </c>
      <c r="H960" s="885" t="s">
        <v>20053</v>
      </c>
      <c r="J960" t="str">
        <f>INDEX(L:L,MATCH(Таблиця91[[#This Row],[Item]],M:M,0),1)</f>
        <v>Joiners/Stonemasons</v>
      </c>
      <c r="L960" t="s">
        <v>19464</v>
      </c>
      <c r="M960" s="1" t="s">
        <v>19812</v>
      </c>
      <c r="N960" s="1"/>
      <c r="O960" s="1">
        <v>0.1</v>
      </c>
      <c r="P960" s="1" t="s">
        <v>19782</v>
      </c>
      <c r="Q960" s="26"/>
      <c r="R960" s="276">
        <f t="shared" si="74"/>
        <v>0</v>
      </c>
    </row>
    <row r="961" spans="1:18">
      <c r="A961" s="889" t="s">
        <v>20099</v>
      </c>
      <c r="B961" s="890" t="s">
        <v>21846</v>
      </c>
      <c r="C961" s="891" t="s">
        <v>20100</v>
      </c>
      <c r="D961" s="885" t="str">
        <f t="shared" si="75"/>
        <v>gp</v>
      </c>
      <c r="E961" s="885" t="str">
        <f t="shared" si="76"/>
        <v>4</v>
      </c>
      <c r="F961" s="885">
        <f t="shared" si="77"/>
        <v>1</v>
      </c>
      <c r="G961" s="885">
        <f t="shared" si="78"/>
        <v>4</v>
      </c>
      <c r="H961" s="885" t="s">
        <v>20053</v>
      </c>
      <c r="J961" t="str">
        <f>INDEX(L:L,MATCH(Таблиця91[[#This Row],[Item]],M:M,0),1)</f>
        <v>Joiners/Stonemasons</v>
      </c>
      <c r="L961" t="s">
        <v>19464</v>
      </c>
      <c r="M961" s="1" t="s">
        <v>19813</v>
      </c>
      <c r="N961" s="1"/>
      <c r="O961" s="1">
        <v>10</v>
      </c>
      <c r="P961" s="1">
        <v>10</v>
      </c>
      <c r="Q961" s="26"/>
      <c r="R961" s="276">
        <f t="shared" si="74"/>
        <v>0</v>
      </c>
    </row>
    <row r="962" spans="1:18">
      <c r="A962" s="889" t="s">
        <v>20101</v>
      </c>
      <c r="B962" s="890" t="s">
        <v>21843</v>
      </c>
      <c r="C962" s="891" t="s">
        <v>19371</v>
      </c>
      <c r="D962" s="885" t="str">
        <f t="shared" si="75"/>
        <v>gp</v>
      </c>
      <c r="E962" s="885" t="str">
        <f t="shared" si="76"/>
        <v>7</v>
      </c>
      <c r="F962" s="885">
        <f t="shared" si="77"/>
        <v>1</v>
      </c>
      <c r="G962" s="885">
        <f t="shared" si="78"/>
        <v>7</v>
      </c>
      <c r="H962" s="885" t="s">
        <v>20053</v>
      </c>
      <c r="J962" t="str">
        <f>INDEX(L:L,MATCH(Таблиця91[[#This Row],[Item]],M:M,0),1)</f>
        <v>Joiners/Stonemasons</v>
      </c>
      <c r="L962" t="s">
        <v>19464</v>
      </c>
      <c r="M962" s="1" t="s">
        <v>19814</v>
      </c>
      <c r="N962" s="1"/>
      <c r="O962" s="1">
        <v>10</v>
      </c>
      <c r="P962" s="1">
        <v>10</v>
      </c>
      <c r="Q962" s="26"/>
      <c r="R962" s="276">
        <f t="shared" si="74"/>
        <v>0</v>
      </c>
    </row>
    <row r="963" spans="1:18">
      <c r="A963" s="889" t="s">
        <v>20102</v>
      </c>
      <c r="B963" s="890" t="s">
        <v>14380</v>
      </c>
      <c r="C963" s="891" t="s">
        <v>20103</v>
      </c>
      <c r="D963" s="885" t="str">
        <f t="shared" si="75"/>
        <v>gp</v>
      </c>
      <c r="E963" s="885" t="str">
        <f t="shared" si="76"/>
        <v>10</v>
      </c>
      <c r="F963" s="885">
        <f t="shared" si="77"/>
        <v>1</v>
      </c>
      <c r="G963" s="885">
        <f t="shared" si="78"/>
        <v>10</v>
      </c>
      <c r="H963" s="885" t="s">
        <v>20053</v>
      </c>
      <c r="J963" t="str">
        <f>INDEX(L:L,MATCH(Таблиця91[[#This Row],[Item]],M:M,0),1)</f>
        <v>Joiners/Stonemasons</v>
      </c>
      <c r="L963" t="s">
        <v>19464</v>
      </c>
      <c r="M963" s="1" t="s">
        <v>19815</v>
      </c>
      <c r="N963" s="1"/>
      <c r="O963" s="1">
        <v>0.1</v>
      </c>
      <c r="P963" s="1" t="s">
        <v>19539</v>
      </c>
      <c r="Q963" s="26"/>
      <c r="R963" s="276">
        <f t="shared" si="74"/>
        <v>0</v>
      </c>
    </row>
    <row r="964" spans="1:18">
      <c r="A964" s="889" t="s">
        <v>20104</v>
      </c>
      <c r="B964" s="890" t="s">
        <v>18891</v>
      </c>
      <c r="C964" s="891" t="s">
        <v>20088</v>
      </c>
      <c r="D964" s="885" t="str">
        <f t="shared" si="75"/>
        <v>gp</v>
      </c>
      <c r="E964" s="885" t="str">
        <f t="shared" si="76"/>
        <v>50</v>
      </c>
      <c r="F964" s="885">
        <f t="shared" si="77"/>
        <v>1</v>
      </c>
      <c r="G964" s="885">
        <f t="shared" si="78"/>
        <v>50</v>
      </c>
      <c r="H964" s="885" t="s">
        <v>20053</v>
      </c>
      <c r="J964" t="str">
        <f>INDEX(L:L,MATCH(Таблиця91[[#This Row],[Item]],M:M,0),1)</f>
        <v>Joiners/Stonemasons</v>
      </c>
      <c r="L964" t="s">
        <v>19464</v>
      </c>
      <c r="M964" s="1" t="s">
        <v>19816</v>
      </c>
      <c r="N964" s="1"/>
      <c r="O964" s="1">
        <v>0.5</v>
      </c>
      <c r="P964" s="1">
        <v>10</v>
      </c>
      <c r="Q964" s="26"/>
      <c r="R964" s="276">
        <f t="shared" ref="R964:R1027" si="79">Q964*O964</f>
        <v>0</v>
      </c>
    </row>
    <row r="965" spans="1:18">
      <c r="A965" s="889" t="s">
        <v>20105</v>
      </c>
      <c r="B965" s="890" t="s">
        <v>14263</v>
      </c>
      <c r="C965" s="891" t="s">
        <v>19416</v>
      </c>
      <c r="D965" s="885" t="str">
        <f t="shared" si="75"/>
        <v>gp</v>
      </c>
      <c r="E965" s="885" t="str">
        <f t="shared" si="76"/>
        <v>15</v>
      </c>
      <c r="F965" s="885">
        <f t="shared" si="77"/>
        <v>1</v>
      </c>
      <c r="G965" s="885">
        <f t="shared" si="78"/>
        <v>15</v>
      </c>
      <c r="H965" s="885" t="s">
        <v>20053</v>
      </c>
      <c r="J965" t="str">
        <f>INDEX(L:L,MATCH(Таблиця91[[#This Row],[Item]],M:M,0),1)</f>
        <v>Joiners/Stonemasons</v>
      </c>
      <c r="L965" t="s">
        <v>19464</v>
      </c>
      <c r="M965" s="1" t="s">
        <v>19817</v>
      </c>
      <c r="N965" s="1"/>
      <c r="O965" s="1">
        <v>0.1</v>
      </c>
      <c r="P965" s="1">
        <v>10</v>
      </c>
      <c r="Q965" s="26"/>
      <c r="R965" s="276">
        <f t="shared" si="79"/>
        <v>0</v>
      </c>
    </row>
    <row r="966" spans="1:18">
      <c r="A966" s="889" t="s">
        <v>20106</v>
      </c>
      <c r="B966" s="890" t="s">
        <v>14380</v>
      </c>
      <c r="C966" s="891" t="s">
        <v>20100</v>
      </c>
      <c r="D966" s="885" t="str">
        <f t="shared" si="75"/>
        <v>gp</v>
      </c>
      <c r="E966" s="885" t="str">
        <f t="shared" si="76"/>
        <v>10</v>
      </c>
      <c r="F966" s="885">
        <f t="shared" si="77"/>
        <v>1</v>
      </c>
      <c r="G966" s="885">
        <f t="shared" si="78"/>
        <v>10</v>
      </c>
      <c r="H966" s="885" t="s">
        <v>20053</v>
      </c>
      <c r="J966" t="str">
        <f>INDEX(L:L,MATCH(Таблиця91[[#This Row],[Item]],M:M,0),1)</f>
        <v>Joiners/Stonemasons</v>
      </c>
      <c r="L966" t="s">
        <v>19464</v>
      </c>
      <c r="M966" s="1" t="s">
        <v>19482</v>
      </c>
      <c r="N966" s="1"/>
      <c r="O966" s="1">
        <v>0.06</v>
      </c>
      <c r="P966" s="1" t="s">
        <v>19818</v>
      </c>
      <c r="Q966" s="26"/>
      <c r="R966" s="276">
        <f t="shared" si="79"/>
        <v>0</v>
      </c>
    </row>
    <row r="967" spans="1:18">
      <c r="A967" s="889" t="s">
        <v>19408</v>
      </c>
      <c r="B967" s="890" t="s">
        <v>14081</v>
      </c>
      <c r="C967" s="891" t="s">
        <v>19371</v>
      </c>
      <c r="D967" s="885" t="str">
        <f t="shared" si="75"/>
        <v>gp</v>
      </c>
      <c r="E967" s="885" t="str">
        <f t="shared" si="76"/>
        <v>5</v>
      </c>
      <c r="F967" s="885">
        <f t="shared" si="77"/>
        <v>1</v>
      </c>
      <c r="G967" s="885">
        <f t="shared" si="78"/>
        <v>5</v>
      </c>
      <c r="H967" s="885" t="s">
        <v>20053</v>
      </c>
      <c r="J967" t="str">
        <f>INDEX(L:L,MATCH(Таблиця91[[#This Row],[Item]],M:M,0),1)</f>
        <v>METALS</v>
      </c>
      <c r="L967" t="s">
        <v>19464</v>
      </c>
      <c r="M967" s="1" t="s">
        <v>19819</v>
      </c>
      <c r="N967" s="1"/>
      <c r="O967" s="1">
        <v>0.1</v>
      </c>
      <c r="P967" s="1">
        <v>5</v>
      </c>
      <c r="Q967" s="26"/>
      <c r="R967" s="276">
        <f t="shared" si="79"/>
        <v>0</v>
      </c>
    </row>
    <row r="968" spans="1:18">
      <c r="A968" s="889" t="s">
        <v>20107</v>
      </c>
      <c r="B968" s="890" t="s">
        <v>21946</v>
      </c>
      <c r="C968" s="891" t="s">
        <v>20108</v>
      </c>
      <c r="D968" s="885" t="str">
        <f t="shared" si="75"/>
        <v>gp</v>
      </c>
      <c r="E968" s="885" t="str">
        <f t="shared" si="76"/>
        <v>3</v>
      </c>
      <c r="F968" s="885">
        <f t="shared" si="77"/>
        <v>1</v>
      </c>
      <c r="G968" s="885">
        <f t="shared" si="78"/>
        <v>3</v>
      </c>
      <c r="H968" s="885" t="s">
        <v>20053</v>
      </c>
      <c r="J968" t="str">
        <f>INDEX(L:L,MATCH(Таблиця91[[#This Row],[Item]],M:M,0),1)</f>
        <v>Joiners/Stonemasons</v>
      </c>
      <c r="L968" t="s">
        <v>19464</v>
      </c>
      <c r="M968" s="1" t="s">
        <v>19820</v>
      </c>
      <c r="N968" s="1"/>
      <c r="O968" s="1">
        <v>0.1</v>
      </c>
      <c r="P968" s="1">
        <v>5</v>
      </c>
      <c r="Q968" s="26"/>
      <c r="R968" s="276">
        <f t="shared" si="79"/>
        <v>0</v>
      </c>
    </row>
    <row r="969" spans="1:18">
      <c r="A969" s="889" t="s">
        <v>20109</v>
      </c>
      <c r="B969" s="890" t="s">
        <v>29298</v>
      </c>
      <c r="C969" s="891" t="s">
        <v>18737</v>
      </c>
      <c r="D969" s="885" t="str">
        <f t="shared" si="75"/>
        <v>gp</v>
      </c>
      <c r="E969" s="885" t="str">
        <f t="shared" si="76"/>
        <v>11</v>
      </c>
      <c r="F969" s="885">
        <f t="shared" si="77"/>
        <v>1</v>
      </c>
      <c r="G969" s="885">
        <f t="shared" si="78"/>
        <v>11</v>
      </c>
      <c r="H969" s="885" t="s">
        <v>20053</v>
      </c>
      <c r="J969" t="str">
        <f>INDEX(L:L,MATCH(Таблиця91[[#This Row],[Item]],M:M,0),1)</f>
        <v>Joiners/Stonemasons</v>
      </c>
      <c r="L969" t="s">
        <v>19464</v>
      </c>
      <c r="M969" s="1" t="s">
        <v>19821</v>
      </c>
      <c r="N969" s="1"/>
      <c r="O969" s="1">
        <v>3</v>
      </c>
      <c r="P969" s="1" t="s">
        <v>19822</v>
      </c>
      <c r="Q969" s="26"/>
      <c r="R969" s="276">
        <f t="shared" si="79"/>
        <v>0</v>
      </c>
    </row>
    <row r="970" spans="1:18">
      <c r="A970" s="889" t="s">
        <v>20110</v>
      </c>
      <c r="B970" s="890" t="s">
        <v>21967</v>
      </c>
      <c r="C970" s="891" t="s">
        <v>20091</v>
      </c>
      <c r="D970" s="885" t="str">
        <f t="shared" si="75"/>
        <v>gp</v>
      </c>
      <c r="E970" s="885" t="str">
        <f t="shared" si="76"/>
        <v>9</v>
      </c>
      <c r="F970" s="885">
        <f t="shared" si="77"/>
        <v>1</v>
      </c>
      <c r="G970" s="885">
        <f t="shared" si="78"/>
        <v>9</v>
      </c>
      <c r="H970" s="885" t="s">
        <v>20053</v>
      </c>
      <c r="J970" t="str">
        <f>INDEX(L:L,MATCH(Таблиця91[[#This Row],[Item]],M:M,0),1)</f>
        <v>Joiners/Stonemasons</v>
      </c>
      <c r="L970" t="s">
        <v>19464</v>
      </c>
      <c r="M970" s="1" t="s">
        <v>19823</v>
      </c>
      <c r="N970" s="1"/>
      <c r="O970" s="1">
        <v>1</v>
      </c>
      <c r="P970" s="1" t="s">
        <v>19822</v>
      </c>
      <c r="Q970" s="26"/>
      <c r="R970" s="276">
        <f t="shared" si="79"/>
        <v>0</v>
      </c>
    </row>
    <row r="971" spans="1:18">
      <c r="A971" s="889" t="s">
        <v>20111</v>
      </c>
      <c r="B971" s="890" t="s">
        <v>21946</v>
      </c>
      <c r="C971" s="891" t="s">
        <v>20112</v>
      </c>
      <c r="D971" s="885" t="str">
        <f t="shared" si="75"/>
        <v>gp</v>
      </c>
      <c r="E971" s="885" t="str">
        <f t="shared" si="76"/>
        <v>3</v>
      </c>
      <c r="F971" s="885">
        <f t="shared" si="77"/>
        <v>1</v>
      </c>
      <c r="G971" s="885">
        <f t="shared" si="78"/>
        <v>3</v>
      </c>
      <c r="H971" s="885" t="s">
        <v>20053</v>
      </c>
      <c r="J971" t="str">
        <f>INDEX(L:L,MATCH(Таблиця91[[#This Row],[Item]],M:M,0),1)</f>
        <v>Joiners/Stonemasons</v>
      </c>
      <c r="L971" t="s">
        <v>19464</v>
      </c>
      <c r="M971" s="1" t="s">
        <v>19824</v>
      </c>
      <c r="N971" s="1"/>
      <c r="O971" s="1">
        <v>5</v>
      </c>
      <c r="P971" s="1" t="s">
        <v>19406</v>
      </c>
      <c r="Q971" s="26"/>
      <c r="R971" s="276">
        <f t="shared" si="79"/>
        <v>0</v>
      </c>
    </row>
    <row r="972" spans="1:18">
      <c r="A972" s="889" t="s">
        <v>19417</v>
      </c>
      <c r="B972" s="890" t="s">
        <v>18496</v>
      </c>
      <c r="C972" s="891" t="s">
        <v>19769</v>
      </c>
      <c r="D972" s="885" t="str">
        <f t="shared" si="75"/>
        <v>gp</v>
      </c>
      <c r="E972" s="885" t="str">
        <f t="shared" si="76"/>
        <v>2</v>
      </c>
      <c r="F972" s="885">
        <f t="shared" si="77"/>
        <v>1</v>
      </c>
      <c r="G972" s="885">
        <f t="shared" si="78"/>
        <v>2</v>
      </c>
      <c r="H972" s="885" t="s">
        <v>20053</v>
      </c>
      <c r="J972" t="str">
        <f>INDEX(L:L,MATCH(Таблиця91[[#This Row],[Item]],M:M,0),1)</f>
        <v>METALS</v>
      </c>
      <c r="L972" t="s">
        <v>19464</v>
      </c>
      <c r="M972" s="1" t="s">
        <v>19825</v>
      </c>
      <c r="N972" s="1"/>
      <c r="O972" s="1">
        <v>3</v>
      </c>
      <c r="P972" s="1" t="s">
        <v>19406</v>
      </c>
      <c r="Q972" s="26"/>
      <c r="R972" s="276">
        <f t="shared" si="79"/>
        <v>0</v>
      </c>
    </row>
    <row r="973" spans="1:18">
      <c r="A973" s="889" t="s">
        <v>20113</v>
      </c>
      <c r="B973" s="890" t="s">
        <v>18503</v>
      </c>
      <c r="C973" s="891" t="s">
        <v>19539</v>
      </c>
      <c r="D973" s="885" t="str">
        <f t="shared" si="75"/>
        <v>sp</v>
      </c>
      <c r="E973" s="885" t="str">
        <f t="shared" si="76"/>
        <v>3</v>
      </c>
      <c r="F973" s="885">
        <f t="shared" si="77"/>
        <v>0.1</v>
      </c>
      <c r="G973" s="885">
        <f t="shared" si="78"/>
        <v>0.30000000000000004</v>
      </c>
      <c r="H973" s="885" t="s">
        <v>20053</v>
      </c>
      <c r="J973" t="str">
        <f>INDEX(L:L,MATCH(Таблиця91[[#This Row],[Item]],M:M,0),1)</f>
        <v>Joiners/Stonemasons</v>
      </c>
      <c r="L973" t="s">
        <v>19464</v>
      </c>
      <c r="M973" s="1" t="s">
        <v>19826</v>
      </c>
      <c r="N973" s="1"/>
      <c r="O973" s="1">
        <v>0.1</v>
      </c>
      <c r="P973" s="1" t="s">
        <v>19406</v>
      </c>
      <c r="Q973" s="26"/>
      <c r="R973" s="276">
        <f t="shared" si="79"/>
        <v>0</v>
      </c>
    </row>
    <row r="974" spans="1:18">
      <c r="A974" s="889" t="s">
        <v>20114</v>
      </c>
      <c r="B974" s="890" t="s">
        <v>21872</v>
      </c>
      <c r="C974" s="891" t="s">
        <v>19457</v>
      </c>
      <c r="D974" s="885" t="str">
        <f t="shared" si="75"/>
        <v>sp</v>
      </c>
      <c r="E974" s="885" t="str">
        <f t="shared" si="76"/>
        <v>8</v>
      </c>
      <c r="F974" s="885">
        <f t="shared" si="77"/>
        <v>0.1</v>
      </c>
      <c r="G974" s="885">
        <f t="shared" si="78"/>
        <v>0.8</v>
      </c>
      <c r="H974" s="885" t="s">
        <v>20053</v>
      </c>
      <c r="J974" t="str">
        <f>INDEX(L:L,MATCH(Таблиця91[[#This Row],[Item]],M:M,0),1)</f>
        <v>Joiners/Stonemasons</v>
      </c>
      <c r="L974" t="s">
        <v>19464</v>
      </c>
      <c r="M974" s="1" t="s">
        <v>19827</v>
      </c>
      <c r="N974" s="1"/>
      <c r="O974" s="1">
        <v>1</v>
      </c>
      <c r="P974" s="1" t="s">
        <v>19406</v>
      </c>
      <c r="Q974" s="26"/>
      <c r="R974" s="276">
        <f t="shared" si="79"/>
        <v>0</v>
      </c>
    </row>
    <row r="975" spans="1:18">
      <c r="A975" s="889" t="s">
        <v>19420</v>
      </c>
      <c r="B975" s="890" t="s">
        <v>18503</v>
      </c>
      <c r="C975" s="891" t="s">
        <v>19777</v>
      </c>
      <c r="D975" s="885" t="str">
        <f t="shared" si="75"/>
        <v>sp</v>
      </c>
      <c r="E975" s="885" t="str">
        <f t="shared" si="76"/>
        <v>3</v>
      </c>
      <c r="F975" s="885">
        <f t="shared" si="77"/>
        <v>0.1</v>
      </c>
      <c r="G975" s="885">
        <f t="shared" si="78"/>
        <v>0.30000000000000004</v>
      </c>
      <c r="H975" s="885" t="s">
        <v>20053</v>
      </c>
      <c r="J975" t="str">
        <f>INDEX(L:L,MATCH(Таблиця91[[#This Row],[Item]],M:M,0),1)</f>
        <v>METALS</v>
      </c>
      <c r="L975" t="s">
        <v>19464</v>
      </c>
      <c r="M975" s="1" t="s">
        <v>19828</v>
      </c>
      <c r="N975" s="1"/>
      <c r="O975" s="1">
        <v>1</v>
      </c>
      <c r="P975" s="1" t="s">
        <v>19818</v>
      </c>
      <c r="Q975" s="26"/>
      <c r="R975" s="276">
        <f t="shared" si="79"/>
        <v>0</v>
      </c>
    </row>
    <row r="976" spans="1:18">
      <c r="A976" s="889" t="s">
        <v>20115</v>
      </c>
      <c r="B976" s="890" t="s">
        <v>21885</v>
      </c>
      <c r="C976" s="891" t="s">
        <v>20112</v>
      </c>
      <c r="D976" s="885" t="str">
        <f t="shared" si="75"/>
        <v>cp</v>
      </c>
      <c r="E976" s="885" t="str">
        <f t="shared" si="76"/>
        <v>6</v>
      </c>
      <c r="F976" s="885">
        <f t="shared" si="77"/>
        <v>0.01</v>
      </c>
      <c r="G976" s="885">
        <f t="shared" si="78"/>
        <v>0.06</v>
      </c>
      <c r="H976" s="885" t="s">
        <v>20053</v>
      </c>
      <c r="J976" t="str">
        <f>INDEX(L:L,MATCH(Таблиця91[[#This Row],[Item]],M:M,0),1)</f>
        <v>Joiners/Stonemasons</v>
      </c>
      <c r="L976" t="s">
        <v>19464</v>
      </c>
      <c r="M976" s="1" t="s">
        <v>19829</v>
      </c>
      <c r="N976" s="1"/>
      <c r="O976" s="1">
        <v>0.06</v>
      </c>
      <c r="P976" s="1">
        <v>42</v>
      </c>
      <c r="Q976" s="26"/>
      <c r="R976" s="276">
        <f t="shared" si="79"/>
        <v>0</v>
      </c>
    </row>
    <row r="977" spans="1:18">
      <c r="A977" s="889" t="s">
        <v>20116</v>
      </c>
      <c r="B977" s="890" t="s">
        <v>22007</v>
      </c>
      <c r="C977" s="891" t="s">
        <v>19371</v>
      </c>
      <c r="D977" s="885" t="str">
        <f t="shared" si="75"/>
        <v>cp</v>
      </c>
      <c r="E977" s="885" t="str">
        <f t="shared" si="76"/>
        <v>4</v>
      </c>
      <c r="F977" s="885">
        <f t="shared" si="77"/>
        <v>0.01</v>
      </c>
      <c r="G977" s="885">
        <f t="shared" si="78"/>
        <v>0.04</v>
      </c>
      <c r="H977" s="885" t="s">
        <v>20053</v>
      </c>
      <c r="J977" t="str">
        <f>INDEX(L:L,MATCH(Таблиця91[[#This Row],[Item]],M:M,0),1)</f>
        <v>Joiners/Stonemasons</v>
      </c>
      <c r="L977" t="s">
        <v>19464</v>
      </c>
      <c r="M977" s="1" t="s">
        <v>19830</v>
      </c>
      <c r="N977" s="1"/>
      <c r="O977" s="1">
        <v>0.1</v>
      </c>
      <c r="P977" s="1">
        <v>10</v>
      </c>
      <c r="Q977" s="26"/>
      <c r="R977" s="276">
        <f t="shared" si="79"/>
        <v>0</v>
      </c>
    </row>
    <row r="978" spans="1:18">
      <c r="A978" s="889" t="s">
        <v>20117</v>
      </c>
      <c r="B978" s="890" t="s">
        <v>18451</v>
      </c>
      <c r="C978" s="891" t="s">
        <v>19539</v>
      </c>
      <c r="D978" s="885" t="str">
        <f t="shared" si="75"/>
        <v>sp</v>
      </c>
      <c r="E978" s="885" t="str">
        <f t="shared" si="76"/>
        <v>2</v>
      </c>
      <c r="F978" s="885">
        <f t="shared" si="77"/>
        <v>0.1</v>
      </c>
      <c r="G978" s="885">
        <f t="shared" si="78"/>
        <v>0.2</v>
      </c>
      <c r="H978" s="885" t="s">
        <v>20053</v>
      </c>
      <c r="J978" t="str">
        <f>INDEX(L:L,MATCH(Таблиця91[[#This Row],[Item]],M:M,0),1)</f>
        <v>Joiners/Stonemasons</v>
      </c>
      <c r="L978" t="s">
        <v>19464</v>
      </c>
      <c r="M978" s="1" t="s">
        <v>19831</v>
      </c>
      <c r="N978" s="1"/>
      <c r="O978" s="1">
        <v>0.06</v>
      </c>
      <c r="P978" s="1">
        <v>52</v>
      </c>
      <c r="Q978" s="26"/>
      <c r="R978" s="276">
        <f t="shared" si="79"/>
        <v>0</v>
      </c>
    </row>
    <row r="979" spans="1:18">
      <c r="A979" s="889" t="s">
        <v>20118</v>
      </c>
      <c r="B979" s="890" t="s">
        <v>18283</v>
      </c>
      <c r="C979" s="891" t="s">
        <v>19457</v>
      </c>
      <c r="D979" s="885" t="str">
        <f t="shared" si="75"/>
        <v>sp</v>
      </c>
      <c r="E979" s="885" t="str">
        <f t="shared" si="76"/>
        <v>5</v>
      </c>
      <c r="F979" s="885">
        <f t="shared" si="77"/>
        <v>0.1</v>
      </c>
      <c r="G979" s="885">
        <f t="shared" si="78"/>
        <v>0.5</v>
      </c>
      <c r="H979" s="885" t="s">
        <v>20053</v>
      </c>
      <c r="J979" t="str">
        <f>INDEX(L:L,MATCH(Таблиця91[[#This Row],[Item]],M:M,0),1)</f>
        <v>Joiners/Stonemasons</v>
      </c>
      <c r="L979" t="s">
        <v>19464</v>
      </c>
      <c r="M979" s="1" t="s">
        <v>19832</v>
      </c>
      <c r="N979" s="1"/>
      <c r="O979" s="1">
        <v>0.03</v>
      </c>
      <c r="P979" s="1">
        <v>16</v>
      </c>
      <c r="Q979" s="26"/>
      <c r="R979" s="276">
        <f t="shared" si="79"/>
        <v>0</v>
      </c>
    </row>
    <row r="980" spans="1:18">
      <c r="A980" s="889" t="s">
        <v>20119</v>
      </c>
      <c r="B980" s="890" t="s">
        <v>18451</v>
      </c>
      <c r="C980" s="891" t="s">
        <v>19421</v>
      </c>
      <c r="D980" s="885" t="str">
        <f t="shared" si="75"/>
        <v>sp</v>
      </c>
      <c r="E980" s="885" t="str">
        <f t="shared" si="76"/>
        <v>2</v>
      </c>
      <c r="F980" s="885">
        <f t="shared" si="77"/>
        <v>0.1</v>
      </c>
      <c r="G980" s="885">
        <f t="shared" si="78"/>
        <v>0.2</v>
      </c>
      <c r="H980" s="885" t="s">
        <v>20053</v>
      </c>
      <c r="J980" t="str">
        <f>INDEX(L:L,MATCH(Таблиця91[[#This Row],[Item]],M:M,0),1)</f>
        <v>Joiners/Stonemasons</v>
      </c>
      <c r="L980" t="s">
        <v>19464</v>
      </c>
      <c r="M980" s="1" t="s">
        <v>19833</v>
      </c>
      <c r="N980" s="1"/>
      <c r="O980" s="1">
        <v>0.08</v>
      </c>
      <c r="P980" s="1" t="s">
        <v>19818</v>
      </c>
      <c r="Q980" s="26"/>
      <c r="R980" s="276">
        <f t="shared" si="79"/>
        <v>0</v>
      </c>
    </row>
    <row r="981" spans="1:18">
      <c r="A981" s="889" t="s">
        <v>20120</v>
      </c>
      <c r="B981" s="890" t="s">
        <v>22007</v>
      </c>
      <c r="C981" s="891" t="s">
        <v>20112</v>
      </c>
      <c r="D981" s="885" t="str">
        <f t="shared" si="75"/>
        <v>cp</v>
      </c>
      <c r="E981" s="885" t="str">
        <f t="shared" si="76"/>
        <v>4</v>
      </c>
      <c r="F981" s="885">
        <f t="shared" si="77"/>
        <v>0.01</v>
      </c>
      <c r="G981" s="885">
        <f t="shared" si="78"/>
        <v>0.04</v>
      </c>
      <c r="H981" s="885" t="s">
        <v>20053</v>
      </c>
      <c r="J981" t="str">
        <f>INDEX(L:L,MATCH(Таблиця91[[#This Row],[Item]],M:M,0),1)</f>
        <v>Joiners/Stonemasons</v>
      </c>
      <c r="L981" t="s">
        <v>19464</v>
      </c>
      <c r="M981" s="1" t="s">
        <v>19834</v>
      </c>
      <c r="N981" s="1"/>
      <c r="O981" s="1">
        <v>0.1</v>
      </c>
      <c r="P981" s="1" t="s">
        <v>19432</v>
      </c>
      <c r="Q981" s="26"/>
      <c r="R981" s="276">
        <f t="shared" si="79"/>
        <v>0</v>
      </c>
    </row>
    <row r="982" spans="1:18">
      <c r="A982" s="889" t="s">
        <v>20121</v>
      </c>
      <c r="B982" s="890" t="s">
        <v>22011</v>
      </c>
      <c r="C982" s="891" t="s">
        <v>19371</v>
      </c>
      <c r="D982" s="885" t="str">
        <f t="shared" si="75"/>
        <v>cp</v>
      </c>
      <c r="E982" s="885" t="str">
        <f t="shared" si="76"/>
        <v>2</v>
      </c>
      <c r="F982" s="885">
        <f t="shared" si="77"/>
        <v>0.01</v>
      </c>
      <c r="G982" s="885">
        <f t="shared" si="78"/>
        <v>0.02</v>
      </c>
      <c r="H982" s="885" t="s">
        <v>20053</v>
      </c>
      <c r="J982" t="str">
        <f>INDEX(L:L,MATCH(Таблиця91[[#This Row],[Item]],M:M,0),1)</f>
        <v>Joiners/Stonemasons</v>
      </c>
      <c r="L982" t="s">
        <v>19464</v>
      </c>
      <c r="M982" s="1" t="s">
        <v>19579</v>
      </c>
      <c r="N982" s="1"/>
      <c r="O982" s="1">
        <v>0.4</v>
      </c>
      <c r="P982" s="1" t="s">
        <v>19361</v>
      </c>
      <c r="Q982" s="26"/>
      <c r="R982" s="276">
        <f t="shared" si="79"/>
        <v>0</v>
      </c>
    </row>
    <row r="983" spans="1:18">
      <c r="A983" s="889" t="s">
        <v>20124</v>
      </c>
      <c r="B983" s="890" t="s">
        <v>18321</v>
      </c>
      <c r="C983" s="891" t="s">
        <v>29296</v>
      </c>
      <c r="D983" s="885" t="str">
        <f t="shared" si="75"/>
        <v>sp</v>
      </c>
      <c r="E983" s="885" t="str">
        <f t="shared" si="76"/>
        <v>1</v>
      </c>
      <c r="F983" s="885">
        <f t="shared" si="77"/>
        <v>0.1</v>
      </c>
      <c r="G983" s="885">
        <f t="shared" si="78"/>
        <v>0.1</v>
      </c>
      <c r="H983" s="885" t="s">
        <v>20122</v>
      </c>
      <c r="J983" t="str">
        <f>INDEX(L:L,MATCH(Таблиця91[[#This Row],[Item]],M:M,0),1)</f>
        <v>Molds:</v>
      </c>
      <c r="L983" t="s">
        <v>19464</v>
      </c>
      <c r="M983" s="1" t="s">
        <v>19835</v>
      </c>
      <c r="N983" s="1"/>
      <c r="O983" s="1">
        <v>0.5</v>
      </c>
      <c r="P983" s="1" t="s">
        <v>19347</v>
      </c>
      <c r="Q983" s="26"/>
      <c r="R983" s="276">
        <f t="shared" si="79"/>
        <v>0</v>
      </c>
    </row>
    <row r="984" spans="1:18">
      <c r="A984" s="889" t="s">
        <v>20125</v>
      </c>
      <c r="B984" s="890" t="s">
        <v>21846</v>
      </c>
      <c r="C984" s="891" t="s">
        <v>29296</v>
      </c>
      <c r="D984" s="885" t="str">
        <f t="shared" si="75"/>
        <v>gp</v>
      </c>
      <c r="E984" s="885" t="str">
        <f t="shared" si="76"/>
        <v>4</v>
      </c>
      <c r="F984" s="885">
        <f t="shared" si="77"/>
        <v>1</v>
      </c>
      <c r="G984" s="885">
        <f t="shared" si="78"/>
        <v>4</v>
      </c>
      <c r="H984" s="885" t="s">
        <v>20122</v>
      </c>
      <c r="J984" t="str">
        <f>INDEX(L:L,MATCH(Таблиця91[[#This Row],[Item]],M:M,0),1)</f>
        <v>Molds:</v>
      </c>
      <c r="L984" t="s">
        <v>19464</v>
      </c>
      <c r="M984" s="1" t="s">
        <v>19836</v>
      </c>
      <c r="N984" s="1"/>
      <c r="O984" s="1">
        <v>0.04</v>
      </c>
      <c r="P984" s="1" t="s">
        <v>19818</v>
      </c>
      <c r="Q984" s="26"/>
      <c r="R984" s="276">
        <f t="shared" si="79"/>
        <v>0</v>
      </c>
    </row>
    <row r="985" spans="1:18" ht="15.75">
      <c r="A985" s="889" t="s">
        <v>20126</v>
      </c>
      <c r="B985" s="890" t="s">
        <v>18319</v>
      </c>
      <c r="C985" s="891" t="s">
        <v>29296</v>
      </c>
      <c r="D985" s="885" t="str">
        <f t="shared" si="75"/>
        <v>sp</v>
      </c>
      <c r="E985" s="885" t="str">
        <f t="shared" si="76"/>
        <v>4</v>
      </c>
      <c r="F985" s="885">
        <f t="shared" si="77"/>
        <v>0.1</v>
      </c>
      <c r="G985" s="885">
        <f t="shared" si="78"/>
        <v>0.4</v>
      </c>
      <c r="H985" s="885" t="s">
        <v>20122</v>
      </c>
      <c r="J985" t="str">
        <f>INDEX(L:L,MATCH(Таблиця91[[#This Row],[Item]],M:M,0),1)</f>
        <v>Molds:</v>
      </c>
      <c r="K985" s="782" t="s">
        <v>20123</v>
      </c>
      <c r="L985" t="s">
        <v>19464</v>
      </c>
      <c r="M985" s="1" t="s">
        <v>19837</v>
      </c>
      <c r="N985" s="1"/>
      <c r="O985" s="1">
        <v>3</v>
      </c>
      <c r="P985" s="1" t="s">
        <v>19347</v>
      </c>
      <c r="Q985" s="26"/>
      <c r="R985" s="276">
        <f t="shared" si="79"/>
        <v>0</v>
      </c>
    </row>
    <row r="986" spans="1:18">
      <c r="A986" s="889" t="s">
        <v>20127</v>
      </c>
      <c r="B986" s="890" t="s">
        <v>18503</v>
      </c>
      <c r="C986" s="891" t="s">
        <v>29296</v>
      </c>
      <c r="D986" s="885" t="str">
        <f t="shared" si="75"/>
        <v>sp</v>
      </c>
      <c r="E986" s="885" t="str">
        <f t="shared" si="76"/>
        <v>3</v>
      </c>
      <c r="F986" s="885">
        <f t="shared" si="77"/>
        <v>0.1</v>
      </c>
      <c r="G986" s="885">
        <f t="shared" si="78"/>
        <v>0.30000000000000004</v>
      </c>
      <c r="H986" s="885" t="s">
        <v>20122</v>
      </c>
      <c r="J986" t="str">
        <f>INDEX(L:L,MATCH(Таблиця91[[#This Row],[Item]],M:M,0),1)</f>
        <v>Molds:</v>
      </c>
      <c r="L986" t="s">
        <v>19464</v>
      </c>
      <c r="M986" s="1" t="s">
        <v>19838</v>
      </c>
      <c r="N986" s="1"/>
      <c r="O986" s="1">
        <v>5</v>
      </c>
      <c r="P986" s="1" t="s">
        <v>19358</v>
      </c>
      <c r="Q986" s="26"/>
      <c r="R986" s="276">
        <f t="shared" si="79"/>
        <v>0</v>
      </c>
    </row>
    <row r="987" spans="1:18">
      <c r="A987" s="889" t="s">
        <v>20128</v>
      </c>
      <c r="B987" s="890" t="s">
        <v>18451</v>
      </c>
      <c r="C987" s="891" t="s">
        <v>29296</v>
      </c>
      <c r="D987" s="885" t="str">
        <f t="shared" si="75"/>
        <v>sp</v>
      </c>
      <c r="E987" s="885" t="str">
        <f t="shared" si="76"/>
        <v>2</v>
      </c>
      <c r="F987" s="885">
        <f t="shared" si="77"/>
        <v>0.1</v>
      </c>
      <c r="G987" s="885">
        <f t="shared" si="78"/>
        <v>0.2</v>
      </c>
      <c r="H987" s="885" t="s">
        <v>20122</v>
      </c>
      <c r="J987" t="str">
        <f>INDEX(L:L,MATCH(Таблиця91[[#This Row],[Item]],M:M,0),1)</f>
        <v>Molds:</v>
      </c>
      <c r="L987" t="s">
        <v>19464</v>
      </c>
      <c r="M987" s="1" t="s">
        <v>19839</v>
      </c>
      <c r="N987" s="1"/>
      <c r="O987" s="1">
        <v>0.2</v>
      </c>
      <c r="P987" s="1" t="s">
        <v>19406</v>
      </c>
      <c r="Q987" s="26"/>
      <c r="R987" s="276">
        <f t="shared" si="79"/>
        <v>0</v>
      </c>
    </row>
    <row r="988" spans="1:18">
      <c r="A988" s="889" t="s">
        <v>20129</v>
      </c>
      <c r="B988" s="890" t="s">
        <v>18388</v>
      </c>
      <c r="C988" s="891" t="s">
        <v>29296</v>
      </c>
      <c r="D988" s="885" t="str">
        <f t="shared" si="75"/>
        <v>sp</v>
      </c>
      <c r="E988" s="885" t="str">
        <f t="shared" si="76"/>
        <v>6</v>
      </c>
      <c r="F988" s="885">
        <f t="shared" si="77"/>
        <v>0.1</v>
      </c>
      <c r="G988" s="885">
        <f t="shared" si="78"/>
        <v>0.60000000000000009</v>
      </c>
      <c r="H988" s="885" t="s">
        <v>20122</v>
      </c>
      <c r="J988" t="str">
        <f>INDEX(L:L,MATCH(Таблиця91[[#This Row],[Item]],M:M,0),1)</f>
        <v>Molds:</v>
      </c>
      <c r="L988" t="s">
        <v>19464</v>
      </c>
      <c r="M988" s="1" t="s">
        <v>19840</v>
      </c>
      <c r="N988" s="1"/>
      <c r="O988" s="1">
        <v>0.1</v>
      </c>
      <c r="P988" s="1" t="s">
        <v>19347</v>
      </c>
      <c r="Q988" s="26"/>
      <c r="R988" s="276">
        <f t="shared" si="79"/>
        <v>0</v>
      </c>
    </row>
    <row r="989" spans="1:18">
      <c r="A989" s="889" t="s">
        <v>20130</v>
      </c>
      <c r="B989" s="890" t="s">
        <v>18283</v>
      </c>
      <c r="C989" s="891" t="s">
        <v>29296</v>
      </c>
      <c r="D989" s="885" t="str">
        <f t="shared" si="75"/>
        <v>sp</v>
      </c>
      <c r="E989" s="885" t="str">
        <f t="shared" si="76"/>
        <v>5</v>
      </c>
      <c r="F989" s="885">
        <f t="shared" si="77"/>
        <v>0.1</v>
      </c>
      <c r="G989" s="885">
        <f t="shared" si="78"/>
        <v>0.5</v>
      </c>
      <c r="H989" s="885" t="s">
        <v>20122</v>
      </c>
      <c r="J989" t="str">
        <f>INDEX(L:L,MATCH(Таблиця91[[#This Row],[Item]],M:M,0),1)</f>
        <v>Molds:</v>
      </c>
      <c r="L989" t="s">
        <v>19464</v>
      </c>
      <c r="M989" s="1" t="s">
        <v>19841</v>
      </c>
      <c r="N989" s="1"/>
      <c r="O989" s="1">
        <v>0.3</v>
      </c>
      <c r="P989" s="1" t="s">
        <v>19432</v>
      </c>
      <c r="Q989" s="26"/>
      <c r="R989" s="276">
        <f t="shared" si="79"/>
        <v>0</v>
      </c>
    </row>
    <row r="990" spans="1:18" ht="15.75">
      <c r="A990" s="889" t="s">
        <v>20131</v>
      </c>
      <c r="B990" s="890" t="s">
        <v>18283</v>
      </c>
      <c r="C990" s="891" t="s">
        <v>29296</v>
      </c>
      <c r="D990" s="885" t="str">
        <f t="shared" si="75"/>
        <v>sp</v>
      </c>
      <c r="E990" s="885" t="str">
        <f t="shared" si="76"/>
        <v>5</v>
      </c>
      <c r="F990" s="885">
        <f t="shared" si="77"/>
        <v>0.1</v>
      </c>
      <c r="G990" s="885">
        <f t="shared" si="78"/>
        <v>0.5</v>
      </c>
      <c r="H990" s="885" t="s">
        <v>20122</v>
      </c>
      <c r="I990" s="776"/>
      <c r="J990" t="str">
        <f>INDEX(L:L,MATCH(Таблиця91[[#This Row],[Item]],M:M,0),1)</f>
        <v>Molds:</v>
      </c>
      <c r="K990" s="777"/>
      <c r="L990" t="s">
        <v>19464</v>
      </c>
      <c r="M990" s="1" t="s">
        <v>19842</v>
      </c>
      <c r="N990" s="1"/>
      <c r="O990" s="1">
        <v>0.7</v>
      </c>
      <c r="P990" s="1" t="s">
        <v>19843</v>
      </c>
      <c r="Q990" s="26"/>
      <c r="R990" s="276">
        <f t="shared" si="79"/>
        <v>0</v>
      </c>
    </row>
    <row r="991" spans="1:18" ht="15.75">
      <c r="A991" s="889" t="s">
        <v>20132</v>
      </c>
      <c r="B991" s="890" t="s">
        <v>21872</v>
      </c>
      <c r="C991" s="891" t="s">
        <v>29296</v>
      </c>
      <c r="D991" s="885" t="str">
        <f t="shared" si="75"/>
        <v>sp</v>
      </c>
      <c r="E991" s="885" t="str">
        <f t="shared" si="76"/>
        <v>8</v>
      </c>
      <c r="F991" s="885">
        <f t="shared" si="77"/>
        <v>0.1</v>
      </c>
      <c r="G991" s="885">
        <f t="shared" si="78"/>
        <v>0.8</v>
      </c>
      <c r="H991" s="885" t="s">
        <v>20122</v>
      </c>
      <c r="I991" s="774"/>
      <c r="J991" t="str">
        <f>INDEX(L:L,MATCH(Таблиця91[[#This Row],[Item]],M:M,0),1)</f>
        <v>Molds:</v>
      </c>
      <c r="K991" s="775"/>
      <c r="L991" t="s">
        <v>19464</v>
      </c>
      <c r="M991" s="1" t="s">
        <v>19844</v>
      </c>
      <c r="N991" s="1"/>
      <c r="O991" s="1">
        <v>0.2</v>
      </c>
      <c r="P991" s="1" t="s">
        <v>19539</v>
      </c>
      <c r="Q991" s="26"/>
      <c r="R991" s="276">
        <f t="shared" si="79"/>
        <v>0</v>
      </c>
    </row>
    <row r="992" spans="1:18">
      <c r="A992" s="889" t="s">
        <v>20133</v>
      </c>
      <c r="B992" s="890" t="s">
        <v>21907</v>
      </c>
      <c r="C992" s="891" t="s">
        <v>29296</v>
      </c>
      <c r="D992" s="885" t="str">
        <f t="shared" si="75"/>
        <v>sp</v>
      </c>
      <c r="E992" s="885" t="str">
        <f t="shared" si="76"/>
        <v>7</v>
      </c>
      <c r="F992" s="885">
        <f t="shared" si="77"/>
        <v>0.1</v>
      </c>
      <c r="G992" s="885">
        <f t="shared" si="78"/>
        <v>0.70000000000000007</v>
      </c>
      <c r="H992" s="885" t="s">
        <v>20122</v>
      </c>
      <c r="J992" t="str">
        <f>INDEX(L:L,MATCH(Таблиця91[[#This Row],[Item]],M:M,0),1)</f>
        <v>Molds:</v>
      </c>
      <c r="L992" t="s">
        <v>19464</v>
      </c>
      <c r="M992" s="1" t="s">
        <v>18560</v>
      </c>
      <c r="N992" s="1"/>
      <c r="O992" s="1">
        <v>0.5</v>
      </c>
      <c r="P992" s="1" t="s">
        <v>19845</v>
      </c>
      <c r="Q992" s="26"/>
      <c r="R992" s="276">
        <f t="shared" si="79"/>
        <v>0</v>
      </c>
    </row>
    <row r="993" spans="1:18">
      <c r="A993" s="889" t="s">
        <v>20134</v>
      </c>
      <c r="B993" s="890" t="s">
        <v>21907</v>
      </c>
      <c r="C993" s="891" t="s">
        <v>29296</v>
      </c>
      <c r="D993" s="885" t="str">
        <f t="shared" si="75"/>
        <v>sp</v>
      </c>
      <c r="E993" s="885" t="str">
        <f t="shared" si="76"/>
        <v>7</v>
      </c>
      <c r="F993" s="885">
        <f t="shared" si="77"/>
        <v>0.1</v>
      </c>
      <c r="G993" s="885">
        <f t="shared" si="78"/>
        <v>0.70000000000000007</v>
      </c>
      <c r="H993" s="885" t="s">
        <v>20122</v>
      </c>
      <c r="J993" t="str">
        <f>INDEX(L:L,MATCH(Таблиця91[[#This Row],[Item]],M:M,0),1)</f>
        <v>Molds:</v>
      </c>
      <c r="L993" t="s">
        <v>19846</v>
      </c>
      <c r="M993" s="1" t="s">
        <v>19846</v>
      </c>
      <c r="N993" s="1"/>
      <c r="O993" s="1"/>
      <c r="P993" s="1"/>
      <c r="Q993" s="26"/>
      <c r="R993" s="276">
        <f t="shared" si="79"/>
        <v>0</v>
      </c>
    </row>
    <row r="994" spans="1:18">
      <c r="A994" s="889" t="s">
        <v>20135</v>
      </c>
      <c r="B994" s="890" t="s">
        <v>21967</v>
      </c>
      <c r="C994" s="891" t="s">
        <v>29296</v>
      </c>
      <c r="D994" s="885" t="str">
        <f t="shared" si="75"/>
        <v>gp</v>
      </c>
      <c r="E994" s="885" t="str">
        <f t="shared" si="76"/>
        <v>9</v>
      </c>
      <c r="F994" s="885">
        <f t="shared" si="77"/>
        <v>1</v>
      </c>
      <c r="G994" s="885">
        <f t="shared" si="78"/>
        <v>9</v>
      </c>
      <c r="H994" s="885" t="s">
        <v>20122</v>
      </c>
      <c r="J994" t="str">
        <f>INDEX(L:L,MATCH(Таблиця91[[#This Row],[Item]],M:M,0),1)</f>
        <v>Molds:</v>
      </c>
      <c r="L994" t="s">
        <v>19846</v>
      </c>
      <c r="M994" s="1" t="s">
        <v>18537</v>
      </c>
      <c r="N994" s="1"/>
      <c r="O994" s="1">
        <v>0.3</v>
      </c>
      <c r="P994" s="1" t="s">
        <v>19782</v>
      </c>
      <c r="Q994" s="26"/>
      <c r="R994" s="276">
        <f t="shared" si="79"/>
        <v>0</v>
      </c>
    </row>
    <row r="995" spans="1:18">
      <c r="A995" s="889" t="s">
        <v>20136</v>
      </c>
      <c r="B995" s="890" t="s">
        <v>18319</v>
      </c>
      <c r="C995" s="891" t="s">
        <v>29296</v>
      </c>
      <c r="D995" s="885" t="str">
        <f t="shared" si="75"/>
        <v>sp</v>
      </c>
      <c r="E995" s="885" t="str">
        <f t="shared" si="76"/>
        <v>4</v>
      </c>
      <c r="F995" s="885">
        <f t="shared" si="77"/>
        <v>0.1</v>
      </c>
      <c r="G995" s="885">
        <f t="shared" si="78"/>
        <v>0.4</v>
      </c>
      <c r="H995" s="885" t="s">
        <v>20122</v>
      </c>
      <c r="J995" t="str">
        <f>INDEX(L:L,MATCH(Таблиця91[[#This Row],[Item]],M:M,0),1)</f>
        <v>Molds:</v>
      </c>
      <c r="L995" t="s">
        <v>19846</v>
      </c>
      <c r="M995" s="1" t="s">
        <v>19847</v>
      </c>
      <c r="N995" s="1"/>
      <c r="O995" s="1">
        <v>0.4</v>
      </c>
      <c r="P995" s="1" t="s">
        <v>19353</v>
      </c>
      <c r="Q995" s="26"/>
      <c r="R995" s="276">
        <f t="shared" si="79"/>
        <v>0</v>
      </c>
    </row>
    <row r="996" spans="1:18">
      <c r="A996" s="889" t="s">
        <v>20137</v>
      </c>
      <c r="B996" s="890" t="s">
        <v>18451</v>
      </c>
      <c r="C996" s="891" t="s">
        <v>29296</v>
      </c>
      <c r="D996" s="885" t="str">
        <f t="shared" si="75"/>
        <v>sp</v>
      </c>
      <c r="E996" s="885" t="str">
        <f t="shared" si="76"/>
        <v>2</v>
      </c>
      <c r="F996" s="885">
        <f t="shared" si="77"/>
        <v>0.1</v>
      </c>
      <c r="G996" s="885">
        <f t="shared" si="78"/>
        <v>0.2</v>
      </c>
      <c r="H996" s="885" t="s">
        <v>20122</v>
      </c>
      <c r="J996" t="str">
        <f>INDEX(L:L,MATCH(Таблиця91[[#This Row],[Item]],M:M,0),1)</f>
        <v>Molds:</v>
      </c>
      <c r="L996" t="s">
        <v>19846</v>
      </c>
      <c r="M996" s="1" t="s">
        <v>19848</v>
      </c>
      <c r="N996" s="1"/>
      <c r="O996" s="1">
        <v>7.0000000000000007E-2</v>
      </c>
      <c r="P996" s="1" t="s">
        <v>19347</v>
      </c>
      <c r="Q996" s="26"/>
      <c r="R996" s="276">
        <f t="shared" si="79"/>
        <v>0</v>
      </c>
    </row>
    <row r="997" spans="1:18">
      <c r="A997" s="889" t="s">
        <v>20138</v>
      </c>
      <c r="B997" s="890" t="s">
        <v>21843</v>
      </c>
      <c r="C997" s="891" t="s">
        <v>29296</v>
      </c>
      <c r="D997" s="885" t="str">
        <f t="shared" si="75"/>
        <v>gp</v>
      </c>
      <c r="E997" s="885" t="str">
        <f t="shared" si="76"/>
        <v>7</v>
      </c>
      <c r="F997" s="885">
        <f t="shared" si="77"/>
        <v>1</v>
      </c>
      <c r="G997" s="885">
        <f t="shared" si="78"/>
        <v>7</v>
      </c>
      <c r="H997" s="885" t="s">
        <v>20122</v>
      </c>
      <c r="J997" t="str">
        <f>INDEX(L:L,MATCH(Таблиця91[[#This Row],[Item]],M:M,0),1)</f>
        <v>Molds:</v>
      </c>
      <c r="L997" t="s">
        <v>19846</v>
      </c>
      <c r="M997" s="1" t="s">
        <v>19849</v>
      </c>
      <c r="N997" s="1"/>
      <c r="O997" s="1">
        <v>0.08</v>
      </c>
      <c r="P997" s="1" t="s">
        <v>19347</v>
      </c>
      <c r="Q997" s="26"/>
      <c r="R997" s="276">
        <f t="shared" si="79"/>
        <v>0</v>
      </c>
    </row>
    <row r="998" spans="1:18">
      <c r="A998" s="889" t="s">
        <v>20139</v>
      </c>
      <c r="B998" s="890" t="s">
        <v>21879</v>
      </c>
      <c r="C998" s="891" t="s">
        <v>29296</v>
      </c>
      <c r="D998" s="885" t="str">
        <f t="shared" si="75"/>
        <v>gp</v>
      </c>
      <c r="E998" s="885" t="str">
        <f t="shared" si="76"/>
        <v>8</v>
      </c>
      <c r="F998" s="885">
        <f t="shared" si="77"/>
        <v>1</v>
      </c>
      <c r="G998" s="885">
        <f t="shared" si="78"/>
        <v>8</v>
      </c>
      <c r="H998" s="885" t="s">
        <v>20122</v>
      </c>
      <c r="J998" t="str">
        <f>INDEX(L:L,MATCH(Таблиця91[[#This Row],[Item]],M:M,0),1)</f>
        <v>Molds:</v>
      </c>
      <c r="L998" t="s">
        <v>19846</v>
      </c>
      <c r="M998" s="1" t="s">
        <v>19850</v>
      </c>
      <c r="N998" s="1"/>
      <c r="O998" s="1">
        <v>7.0000000000000007E-2</v>
      </c>
      <c r="P998" s="1" t="s">
        <v>19347</v>
      </c>
      <c r="Q998" s="26"/>
      <c r="R998" s="276">
        <f t="shared" si="79"/>
        <v>0</v>
      </c>
    </row>
    <row r="999" spans="1:18">
      <c r="A999" s="889" t="s">
        <v>20140</v>
      </c>
      <c r="B999" s="890" t="s">
        <v>18496</v>
      </c>
      <c r="C999" s="891" t="s">
        <v>29296</v>
      </c>
      <c r="D999" s="885" t="str">
        <f t="shared" si="75"/>
        <v>gp</v>
      </c>
      <c r="E999" s="885" t="str">
        <f t="shared" si="76"/>
        <v>2</v>
      </c>
      <c r="F999" s="885">
        <f t="shared" si="77"/>
        <v>1</v>
      </c>
      <c r="G999" s="885">
        <f t="shared" si="78"/>
        <v>2</v>
      </c>
      <c r="H999" s="885" t="s">
        <v>20122</v>
      </c>
      <c r="J999" t="str">
        <f>INDEX(L:L,MATCH(Таблиця91[[#This Row],[Item]],M:M,0),1)</f>
        <v>Molds:</v>
      </c>
      <c r="L999" t="s">
        <v>19846</v>
      </c>
      <c r="M999" s="1" t="s">
        <v>19851</v>
      </c>
      <c r="N999" s="1"/>
      <c r="O999" s="1">
        <v>0.08</v>
      </c>
      <c r="P999" s="1" t="s">
        <v>19347</v>
      </c>
      <c r="Q999" s="26"/>
      <c r="R999" s="276">
        <f t="shared" si="79"/>
        <v>0</v>
      </c>
    </row>
    <row r="1000" spans="1:18">
      <c r="A1000" s="889" t="s">
        <v>20141</v>
      </c>
      <c r="B1000" s="890" t="s">
        <v>18451</v>
      </c>
      <c r="C1000" s="891" t="s">
        <v>29296</v>
      </c>
      <c r="D1000" s="885" t="str">
        <f t="shared" si="75"/>
        <v>sp</v>
      </c>
      <c r="E1000" s="885" t="str">
        <f t="shared" si="76"/>
        <v>2</v>
      </c>
      <c r="F1000" s="885">
        <f t="shared" si="77"/>
        <v>0.1</v>
      </c>
      <c r="G1000" s="885">
        <f t="shared" si="78"/>
        <v>0.2</v>
      </c>
      <c r="H1000" s="885" t="s">
        <v>20122</v>
      </c>
      <c r="J1000" t="str">
        <f>INDEX(L:L,MATCH(Таблиця91[[#This Row],[Item]],M:M,0),1)</f>
        <v>Molds:</v>
      </c>
      <c r="L1000" t="s">
        <v>19846</v>
      </c>
      <c r="M1000" s="1" t="s">
        <v>19852</v>
      </c>
      <c r="N1000" s="1"/>
      <c r="O1000" s="1">
        <v>0.05</v>
      </c>
      <c r="P1000" s="1" t="s">
        <v>19347</v>
      </c>
      <c r="Q1000" s="26"/>
      <c r="R1000" s="276">
        <f t="shared" si="79"/>
        <v>0</v>
      </c>
    </row>
    <row r="1001" spans="1:18">
      <c r="A1001" s="889" t="s">
        <v>20142</v>
      </c>
      <c r="B1001" s="890" t="s">
        <v>21907</v>
      </c>
      <c r="C1001" s="891" t="s">
        <v>29296</v>
      </c>
      <c r="D1001" s="885" t="str">
        <f t="shared" si="75"/>
        <v>sp</v>
      </c>
      <c r="E1001" s="885" t="str">
        <f t="shared" si="76"/>
        <v>7</v>
      </c>
      <c r="F1001" s="885">
        <f t="shared" si="77"/>
        <v>0.1</v>
      </c>
      <c r="G1001" s="885">
        <f t="shared" si="78"/>
        <v>0.70000000000000007</v>
      </c>
      <c r="H1001" s="885" t="s">
        <v>20122</v>
      </c>
      <c r="J1001" t="str">
        <f>INDEX(L:L,MATCH(Таблиця91[[#This Row],[Item]],M:M,0),1)</f>
        <v>Molds:</v>
      </c>
      <c r="L1001" t="s">
        <v>19846</v>
      </c>
      <c r="M1001" s="1" t="s">
        <v>19853</v>
      </c>
      <c r="N1001" s="1"/>
      <c r="O1001" s="1">
        <v>0.04</v>
      </c>
      <c r="P1001" s="1" t="s">
        <v>19347</v>
      </c>
      <c r="Q1001" s="26"/>
      <c r="R1001" s="276">
        <f t="shared" si="79"/>
        <v>0</v>
      </c>
    </row>
    <row r="1002" spans="1:18">
      <c r="A1002" s="889" t="s">
        <v>20143</v>
      </c>
      <c r="B1002" s="890" t="s">
        <v>21922</v>
      </c>
      <c r="C1002" s="891" t="s">
        <v>29296</v>
      </c>
      <c r="D1002" s="885" t="str">
        <f t="shared" si="75"/>
        <v>sp</v>
      </c>
      <c r="E1002" s="885" t="str">
        <f t="shared" si="76"/>
        <v>12</v>
      </c>
      <c r="F1002" s="885">
        <f t="shared" si="77"/>
        <v>0.1</v>
      </c>
      <c r="G1002" s="885">
        <f t="shared" si="78"/>
        <v>1.2000000000000002</v>
      </c>
      <c r="H1002" s="885" t="s">
        <v>20122</v>
      </c>
      <c r="J1002" t="str">
        <f>INDEX(L:L,MATCH(Таблиця91[[#This Row],[Item]],M:M,0),1)</f>
        <v>Molds:</v>
      </c>
      <c r="L1002" t="s">
        <v>19846</v>
      </c>
      <c r="M1002" s="1" t="s">
        <v>19854</v>
      </c>
      <c r="N1002" s="1"/>
      <c r="O1002" s="1">
        <v>0.05</v>
      </c>
      <c r="P1002" s="1" t="s">
        <v>19347</v>
      </c>
      <c r="Q1002" s="26"/>
      <c r="R1002" s="276">
        <f t="shared" si="79"/>
        <v>0</v>
      </c>
    </row>
    <row r="1003" spans="1:18">
      <c r="A1003" s="889" t="s">
        <v>20144</v>
      </c>
      <c r="B1003" s="890" t="s">
        <v>18283</v>
      </c>
      <c r="C1003" s="891" t="s">
        <v>29296</v>
      </c>
      <c r="D1003" s="885" t="str">
        <f t="shared" si="75"/>
        <v>sp</v>
      </c>
      <c r="E1003" s="885" t="str">
        <f t="shared" si="76"/>
        <v>5</v>
      </c>
      <c r="F1003" s="885">
        <f t="shared" si="77"/>
        <v>0.1</v>
      </c>
      <c r="G1003" s="885">
        <f t="shared" si="78"/>
        <v>0.5</v>
      </c>
      <c r="H1003" s="885" t="s">
        <v>20122</v>
      </c>
      <c r="J1003" t="str">
        <f>INDEX(L:L,MATCH(Таблиця91[[#This Row],[Item]],M:M,0),1)</f>
        <v>Molds:</v>
      </c>
      <c r="L1003" t="s">
        <v>19846</v>
      </c>
      <c r="M1003" s="1" t="s">
        <v>19855</v>
      </c>
      <c r="N1003" s="1"/>
      <c r="O1003" s="1">
        <v>0.04</v>
      </c>
      <c r="P1003" s="1" t="s">
        <v>19347</v>
      </c>
      <c r="Q1003" s="26"/>
      <c r="R1003" s="276">
        <f t="shared" si="79"/>
        <v>0</v>
      </c>
    </row>
    <row r="1004" spans="1:18">
      <c r="A1004" s="889" t="s">
        <v>20145</v>
      </c>
      <c r="B1004" s="890" t="s">
        <v>21907</v>
      </c>
      <c r="C1004" s="891" t="s">
        <v>29296</v>
      </c>
      <c r="D1004" s="885" t="str">
        <f t="shared" si="75"/>
        <v>sp</v>
      </c>
      <c r="E1004" s="885" t="str">
        <f t="shared" si="76"/>
        <v>7</v>
      </c>
      <c r="F1004" s="885">
        <f t="shared" si="77"/>
        <v>0.1</v>
      </c>
      <c r="G1004" s="885">
        <f t="shared" si="78"/>
        <v>0.70000000000000007</v>
      </c>
      <c r="H1004" s="885" t="s">
        <v>20122</v>
      </c>
      <c r="J1004" t="str">
        <f>INDEX(L:L,MATCH(Таблиця91[[#This Row],[Item]],M:M,0),1)</f>
        <v>Molds:</v>
      </c>
      <c r="L1004" t="s">
        <v>19846</v>
      </c>
      <c r="M1004" s="1" t="s">
        <v>19856</v>
      </c>
      <c r="N1004" s="1"/>
      <c r="O1004" s="1">
        <v>0.06</v>
      </c>
      <c r="P1004" s="1" t="s">
        <v>19347</v>
      </c>
      <c r="Q1004" s="26"/>
      <c r="R1004" s="276">
        <f t="shared" si="79"/>
        <v>0</v>
      </c>
    </row>
    <row r="1005" spans="1:18">
      <c r="A1005" s="889" t="s">
        <v>20146</v>
      </c>
      <c r="B1005" s="890" t="s">
        <v>18319</v>
      </c>
      <c r="C1005" s="891" t="s">
        <v>29296</v>
      </c>
      <c r="D1005" s="885" t="str">
        <f t="shared" si="75"/>
        <v>sp</v>
      </c>
      <c r="E1005" s="885" t="str">
        <f t="shared" si="76"/>
        <v>4</v>
      </c>
      <c r="F1005" s="885">
        <f t="shared" si="77"/>
        <v>0.1</v>
      </c>
      <c r="G1005" s="885">
        <f t="shared" si="78"/>
        <v>0.4</v>
      </c>
      <c r="H1005" s="885" t="s">
        <v>20122</v>
      </c>
      <c r="J1005" t="str">
        <f>INDEX(L:L,MATCH(Таблиця91[[#This Row],[Item]],M:M,0),1)</f>
        <v>Molds:</v>
      </c>
      <c r="L1005" t="s">
        <v>19846</v>
      </c>
      <c r="M1005" s="1" t="s">
        <v>19857</v>
      </c>
      <c r="N1005" s="1"/>
      <c r="O1005" s="1">
        <v>0.04</v>
      </c>
      <c r="P1005" s="1" t="s">
        <v>19858</v>
      </c>
      <c r="Q1005" s="26"/>
      <c r="R1005" s="276">
        <f t="shared" si="79"/>
        <v>0</v>
      </c>
    </row>
    <row r="1006" spans="1:18">
      <c r="A1006" s="889" t="s">
        <v>20147</v>
      </c>
      <c r="B1006" s="890" t="s">
        <v>18451</v>
      </c>
      <c r="C1006" s="891" t="s">
        <v>29296</v>
      </c>
      <c r="D1006" s="885" t="str">
        <f t="shared" si="75"/>
        <v>sp</v>
      </c>
      <c r="E1006" s="885" t="str">
        <f t="shared" si="76"/>
        <v>2</v>
      </c>
      <c r="F1006" s="885">
        <f t="shared" si="77"/>
        <v>0.1</v>
      </c>
      <c r="G1006" s="885">
        <f t="shared" si="78"/>
        <v>0.2</v>
      </c>
      <c r="H1006" s="885" t="s">
        <v>20122</v>
      </c>
      <c r="J1006" t="str">
        <f>INDEX(L:L,MATCH(Таблиця91[[#This Row],[Item]],M:M,0),1)</f>
        <v>Molds:</v>
      </c>
      <c r="L1006" t="s">
        <v>19846</v>
      </c>
      <c r="M1006" s="1" t="s">
        <v>19859</v>
      </c>
      <c r="N1006" s="1"/>
      <c r="O1006" s="1">
        <v>0.09</v>
      </c>
      <c r="P1006" s="1" t="s">
        <v>19347</v>
      </c>
      <c r="Q1006" s="26"/>
      <c r="R1006" s="276">
        <f t="shared" si="79"/>
        <v>0</v>
      </c>
    </row>
    <row r="1007" spans="1:18">
      <c r="A1007" s="889" t="s">
        <v>20148</v>
      </c>
      <c r="B1007" s="890" t="s">
        <v>18319</v>
      </c>
      <c r="C1007" s="891" t="s">
        <v>29296</v>
      </c>
      <c r="D1007" s="885" t="str">
        <f t="shared" si="75"/>
        <v>sp</v>
      </c>
      <c r="E1007" s="885" t="str">
        <f t="shared" si="76"/>
        <v>4</v>
      </c>
      <c r="F1007" s="885">
        <f t="shared" si="77"/>
        <v>0.1</v>
      </c>
      <c r="G1007" s="885">
        <f t="shared" si="78"/>
        <v>0.4</v>
      </c>
      <c r="H1007" s="885" t="s">
        <v>20122</v>
      </c>
      <c r="J1007" t="str">
        <f>INDEX(L:L,MATCH(Таблиця91[[#This Row],[Item]],M:M,0),1)</f>
        <v>Molds:</v>
      </c>
      <c r="L1007" t="s">
        <v>19846</v>
      </c>
      <c r="M1007" s="1" t="s">
        <v>19860</v>
      </c>
      <c r="N1007" s="1"/>
      <c r="O1007" s="1">
        <v>0.03</v>
      </c>
      <c r="P1007" s="1" t="s">
        <v>19350</v>
      </c>
      <c r="Q1007" s="26"/>
      <c r="R1007" s="276">
        <f t="shared" si="79"/>
        <v>0</v>
      </c>
    </row>
    <row r="1008" spans="1:18">
      <c r="A1008" s="889" t="s">
        <v>20149</v>
      </c>
      <c r="B1008" s="890" t="s">
        <v>18503</v>
      </c>
      <c r="C1008" s="891" t="s">
        <v>29296</v>
      </c>
      <c r="D1008" s="885" t="str">
        <f t="shared" si="75"/>
        <v>sp</v>
      </c>
      <c r="E1008" s="885" t="str">
        <f t="shared" si="76"/>
        <v>3</v>
      </c>
      <c r="F1008" s="885">
        <f t="shared" si="77"/>
        <v>0.1</v>
      </c>
      <c r="G1008" s="885">
        <f t="shared" si="78"/>
        <v>0.30000000000000004</v>
      </c>
      <c r="H1008" s="885" t="s">
        <v>20122</v>
      </c>
      <c r="J1008" t="str">
        <f>INDEX(L:L,MATCH(Таблиця91[[#This Row],[Item]],M:M,0),1)</f>
        <v>Molds:</v>
      </c>
      <c r="L1008" t="s">
        <v>19846</v>
      </c>
      <c r="M1008" s="1" t="s">
        <v>19861</v>
      </c>
      <c r="N1008" s="1"/>
      <c r="O1008" s="1">
        <v>1</v>
      </c>
      <c r="P1008" s="1" t="s">
        <v>19361</v>
      </c>
      <c r="Q1008" s="26"/>
      <c r="R1008" s="276">
        <f t="shared" si="79"/>
        <v>0</v>
      </c>
    </row>
    <row r="1009" spans="1:18">
      <c r="A1009" s="889" t="s">
        <v>20150</v>
      </c>
      <c r="B1009" s="890" t="s">
        <v>18283</v>
      </c>
      <c r="C1009" s="891" t="s">
        <v>29296</v>
      </c>
      <c r="D1009" s="885" t="str">
        <f t="shared" si="75"/>
        <v>sp</v>
      </c>
      <c r="E1009" s="885" t="str">
        <f t="shared" si="76"/>
        <v>5</v>
      </c>
      <c r="F1009" s="885">
        <f t="shared" si="77"/>
        <v>0.1</v>
      </c>
      <c r="G1009" s="885">
        <f t="shared" si="78"/>
        <v>0.5</v>
      </c>
      <c r="H1009" s="885" t="s">
        <v>20122</v>
      </c>
      <c r="J1009" t="str">
        <f>INDEX(L:L,MATCH(Таблиця91[[#This Row],[Item]],M:M,0),1)</f>
        <v>Molds:</v>
      </c>
      <c r="L1009" t="s">
        <v>19846</v>
      </c>
      <c r="M1009" s="1" t="s">
        <v>19862</v>
      </c>
      <c r="N1009" s="1"/>
      <c r="O1009" s="1">
        <v>0.03</v>
      </c>
      <c r="P1009" s="1" t="s">
        <v>19843</v>
      </c>
      <c r="Q1009" s="26"/>
      <c r="R1009" s="276">
        <f t="shared" si="79"/>
        <v>0</v>
      </c>
    </row>
    <row r="1010" spans="1:18">
      <c r="A1010" s="889" t="s">
        <v>20151</v>
      </c>
      <c r="B1010" s="890" t="s">
        <v>18388</v>
      </c>
      <c r="C1010" s="891" t="s">
        <v>29296</v>
      </c>
      <c r="D1010" s="885" t="str">
        <f t="shared" si="75"/>
        <v>sp</v>
      </c>
      <c r="E1010" s="885" t="str">
        <f t="shared" si="76"/>
        <v>6</v>
      </c>
      <c r="F1010" s="885">
        <f t="shared" si="77"/>
        <v>0.1</v>
      </c>
      <c r="G1010" s="885">
        <f t="shared" si="78"/>
        <v>0.60000000000000009</v>
      </c>
      <c r="H1010" s="885" t="s">
        <v>20122</v>
      </c>
      <c r="J1010" t="str">
        <f>INDEX(L:L,MATCH(Таблиця91[[#This Row],[Item]],M:M,0),1)</f>
        <v>Molds:</v>
      </c>
      <c r="L1010" t="s">
        <v>19846</v>
      </c>
      <c r="M1010" s="1" t="s">
        <v>19863</v>
      </c>
      <c r="N1010" s="1"/>
      <c r="O1010" s="1">
        <v>0.6</v>
      </c>
      <c r="P1010" s="1" t="s">
        <v>19347</v>
      </c>
      <c r="Q1010" s="26"/>
      <c r="R1010" s="276">
        <f t="shared" si="79"/>
        <v>0</v>
      </c>
    </row>
    <row r="1011" spans="1:18">
      <c r="A1011" s="889" t="s">
        <v>20152</v>
      </c>
      <c r="B1011" s="890" t="s">
        <v>18319</v>
      </c>
      <c r="C1011" s="891" t="s">
        <v>29296</v>
      </c>
      <c r="D1011" s="885" t="str">
        <f t="shared" si="75"/>
        <v>sp</v>
      </c>
      <c r="E1011" s="885" t="str">
        <f t="shared" si="76"/>
        <v>4</v>
      </c>
      <c r="F1011" s="885">
        <f t="shared" si="77"/>
        <v>0.1</v>
      </c>
      <c r="G1011" s="885">
        <f t="shared" si="78"/>
        <v>0.4</v>
      </c>
      <c r="H1011" s="885" t="s">
        <v>20122</v>
      </c>
      <c r="J1011" t="str">
        <f>INDEX(L:L,MATCH(Таблиця91[[#This Row],[Item]],M:M,0),1)</f>
        <v>Molds:</v>
      </c>
      <c r="L1011" t="s">
        <v>19846</v>
      </c>
      <c r="M1011" s="1" t="s">
        <v>19864</v>
      </c>
      <c r="N1011" s="1"/>
      <c r="O1011" s="1">
        <v>0.2</v>
      </c>
      <c r="P1011" s="1" t="s">
        <v>19865</v>
      </c>
      <c r="Q1011" s="26"/>
      <c r="R1011" s="276">
        <f t="shared" si="79"/>
        <v>0</v>
      </c>
    </row>
    <row r="1012" spans="1:18">
      <c r="A1012" s="889" t="s">
        <v>20153</v>
      </c>
      <c r="B1012" s="890" t="s">
        <v>21907</v>
      </c>
      <c r="C1012" s="891" t="s">
        <v>29296</v>
      </c>
      <c r="D1012" s="885" t="str">
        <f t="shared" si="75"/>
        <v>sp</v>
      </c>
      <c r="E1012" s="885" t="str">
        <f t="shared" si="76"/>
        <v>7</v>
      </c>
      <c r="F1012" s="885">
        <f t="shared" si="77"/>
        <v>0.1</v>
      </c>
      <c r="G1012" s="885">
        <f t="shared" si="78"/>
        <v>0.70000000000000007</v>
      </c>
      <c r="H1012" s="885" t="s">
        <v>20122</v>
      </c>
      <c r="J1012" t="str">
        <f>INDEX(L:L,MATCH(Таблиця91[[#This Row],[Item]],M:M,0),1)</f>
        <v>Molds:</v>
      </c>
      <c r="L1012" t="s">
        <v>19846</v>
      </c>
      <c r="M1012" s="1" t="s">
        <v>19866</v>
      </c>
      <c r="N1012" s="1"/>
      <c r="O1012" s="1">
        <v>0.09</v>
      </c>
      <c r="P1012" s="1" t="s">
        <v>19782</v>
      </c>
      <c r="Q1012" s="26"/>
      <c r="R1012" s="276">
        <f t="shared" si="79"/>
        <v>0</v>
      </c>
    </row>
    <row r="1013" spans="1:18">
      <c r="A1013" s="889" t="s">
        <v>20154</v>
      </c>
      <c r="B1013" s="890" t="s">
        <v>18283</v>
      </c>
      <c r="C1013" s="891" t="s">
        <v>29296</v>
      </c>
      <c r="D1013" s="885" t="str">
        <f t="shared" si="75"/>
        <v>sp</v>
      </c>
      <c r="E1013" s="885" t="str">
        <f t="shared" si="76"/>
        <v>5</v>
      </c>
      <c r="F1013" s="885">
        <f t="shared" si="77"/>
        <v>0.1</v>
      </c>
      <c r="G1013" s="885">
        <f t="shared" si="78"/>
        <v>0.5</v>
      </c>
      <c r="H1013" s="885" t="s">
        <v>20122</v>
      </c>
      <c r="J1013" t="str">
        <f>INDEX(L:L,MATCH(Таблиця91[[#This Row],[Item]],M:M,0),1)</f>
        <v>Molds:</v>
      </c>
      <c r="L1013" t="s">
        <v>19846</v>
      </c>
      <c r="M1013" s="1" t="s">
        <v>19867</v>
      </c>
      <c r="N1013" s="1"/>
      <c r="O1013" s="1">
        <v>0.09</v>
      </c>
      <c r="P1013" s="1" t="s">
        <v>19347</v>
      </c>
      <c r="Q1013" s="26"/>
      <c r="R1013" s="276">
        <f t="shared" si="79"/>
        <v>0</v>
      </c>
    </row>
    <row r="1014" spans="1:18">
      <c r="A1014" s="889" t="s">
        <v>20155</v>
      </c>
      <c r="B1014" s="890" t="s">
        <v>18388</v>
      </c>
      <c r="C1014" s="891" t="s">
        <v>29296</v>
      </c>
      <c r="D1014" s="885" t="str">
        <f t="shared" si="75"/>
        <v>sp</v>
      </c>
      <c r="E1014" s="885" t="str">
        <f t="shared" si="76"/>
        <v>6</v>
      </c>
      <c r="F1014" s="885">
        <f t="shared" si="77"/>
        <v>0.1</v>
      </c>
      <c r="G1014" s="885">
        <f t="shared" si="78"/>
        <v>0.60000000000000009</v>
      </c>
      <c r="H1014" s="885" t="s">
        <v>20122</v>
      </c>
      <c r="J1014" t="str">
        <f>INDEX(L:L,MATCH(Таблиця91[[#This Row],[Item]],M:M,0),1)</f>
        <v>Molds:</v>
      </c>
      <c r="L1014" t="s">
        <v>19846</v>
      </c>
      <c r="M1014" s="1" t="s">
        <v>19868</v>
      </c>
      <c r="N1014" s="1"/>
      <c r="O1014" s="1">
        <v>0.2</v>
      </c>
      <c r="P1014" s="1" t="s">
        <v>19432</v>
      </c>
      <c r="Q1014" s="26"/>
      <c r="R1014" s="276">
        <f t="shared" si="79"/>
        <v>0</v>
      </c>
    </row>
    <row r="1015" spans="1:18">
      <c r="A1015" s="889" t="s">
        <v>20156</v>
      </c>
      <c r="B1015" s="890" t="s">
        <v>18319</v>
      </c>
      <c r="C1015" s="891" t="s">
        <v>29296</v>
      </c>
      <c r="D1015" s="885" t="str">
        <f t="shared" si="75"/>
        <v>sp</v>
      </c>
      <c r="E1015" s="885" t="str">
        <f t="shared" si="76"/>
        <v>4</v>
      </c>
      <c r="F1015" s="885">
        <f t="shared" si="77"/>
        <v>0.1</v>
      </c>
      <c r="G1015" s="885">
        <f t="shared" si="78"/>
        <v>0.4</v>
      </c>
      <c r="H1015" s="885" t="s">
        <v>20122</v>
      </c>
      <c r="J1015" t="str">
        <f>INDEX(L:L,MATCH(Таблиця91[[#This Row],[Item]],M:M,0),1)</f>
        <v>Molds:</v>
      </c>
      <c r="L1015" t="s">
        <v>19846</v>
      </c>
      <c r="M1015" s="1" t="s">
        <v>19869</v>
      </c>
      <c r="N1015" s="1"/>
      <c r="O1015" s="1">
        <v>0.03</v>
      </c>
      <c r="P1015" s="1" t="s">
        <v>19843</v>
      </c>
      <c r="Q1015" s="26"/>
      <c r="R1015" s="276">
        <f t="shared" si="79"/>
        <v>0</v>
      </c>
    </row>
    <row r="1016" spans="1:18">
      <c r="A1016" s="889" t="s">
        <v>20157</v>
      </c>
      <c r="B1016" s="890" t="s">
        <v>21907</v>
      </c>
      <c r="C1016" s="891" t="s">
        <v>29296</v>
      </c>
      <c r="D1016" s="885" t="str">
        <f t="shared" si="75"/>
        <v>sp</v>
      </c>
      <c r="E1016" s="885" t="str">
        <f t="shared" si="76"/>
        <v>7</v>
      </c>
      <c r="F1016" s="885">
        <f t="shared" si="77"/>
        <v>0.1</v>
      </c>
      <c r="G1016" s="885">
        <f t="shared" si="78"/>
        <v>0.70000000000000007</v>
      </c>
      <c r="H1016" s="885" t="s">
        <v>20122</v>
      </c>
      <c r="J1016" t="str">
        <f>INDEX(L:L,MATCH(Таблиця91[[#This Row],[Item]],M:M,0),1)</f>
        <v>Molds:</v>
      </c>
      <c r="L1016" t="s">
        <v>19846</v>
      </c>
      <c r="M1016" s="1" t="s">
        <v>19870</v>
      </c>
      <c r="N1016" s="1"/>
      <c r="O1016" s="1">
        <v>0.1</v>
      </c>
      <c r="P1016" s="1" t="s">
        <v>19432</v>
      </c>
      <c r="Q1016" s="26"/>
      <c r="R1016" s="276">
        <f t="shared" si="79"/>
        <v>0</v>
      </c>
    </row>
    <row r="1017" spans="1:18">
      <c r="A1017" s="889" t="s">
        <v>20158</v>
      </c>
      <c r="B1017" s="890" t="s">
        <v>21836</v>
      </c>
      <c r="C1017" s="891" t="s">
        <v>29296</v>
      </c>
      <c r="D1017" s="885" t="str">
        <f t="shared" ref="D1017:D1080" si="80">IF((IFERROR(FIND("gp",B1017,1),0)&gt;0),"gp",IF(IFERROR(FIND("sp",B1017,1),0)&gt;1,"sp","cp"))</f>
        <v>sp</v>
      </c>
      <c r="E1017" s="885" t="str">
        <f t="shared" si="76"/>
        <v>10</v>
      </c>
      <c r="F1017" s="885">
        <f t="shared" si="77"/>
        <v>0.1</v>
      </c>
      <c r="G1017" s="885">
        <f t="shared" si="78"/>
        <v>1</v>
      </c>
      <c r="H1017" s="885" t="s">
        <v>20122</v>
      </c>
      <c r="J1017" t="str">
        <f>INDEX(L:L,MATCH(Таблиця91[[#This Row],[Item]],M:M,0),1)</f>
        <v>Molds:</v>
      </c>
      <c r="L1017" t="s">
        <v>19846</v>
      </c>
      <c r="M1017" s="1" t="s">
        <v>19573</v>
      </c>
      <c r="N1017" s="1"/>
      <c r="O1017" s="1">
        <v>0.5</v>
      </c>
      <c r="P1017" s="1" t="s">
        <v>19361</v>
      </c>
      <c r="Q1017" s="26"/>
      <c r="R1017" s="276">
        <f t="shared" si="79"/>
        <v>0</v>
      </c>
    </row>
    <row r="1018" spans="1:18">
      <c r="A1018" s="889" t="s">
        <v>20159</v>
      </c>
      <c r="B1018" s="890" t="s">
        <v>18283</v>
      </c>
      <c r="C1018" s="891" t="s">
        <v>29296</v>
      </c>
      <c r="D1018" s="885" t="str">
        <f t="shared" si="80"/>
        <v>sp</v>
      </c>
      <c r="E1018" s="885" t="str">
        <f t="shared" ref="E1018:E1081" si="81">SUBSTITUTE(B1018," "&amp;D1018,"",1)</f>
        <v>5</v>
      </c>
      <c r="F1018" s="885">
        <f t="shared" ref="F1018:F1081" si="82">IF(D1018="gp",1,IF(D1018="sp",0.1,0.01))</f>
        <v>0.1</v>
      </c>
      <c r="G1018" s="885">
        <f t="shared" ref="G1018:G1081" si="83">F1018*E1018</f>
        <v>0.5</v>
      </c>
      <c r="H1018" s="885" t="s">
        <v>20122</v>
      </c>
      <c r="J1018" t="str">
        <f>INDEX(L:L,MATCH(Таблиця91[[#This Row],[Item]],M:M,0),1)</f>
        <v>Molds:</v>
      </c>
      <c r="L1018" t="s">
        <v>19846</v>
      </c>
      <c r="M1018" s="1" t="s">
        <v>19871</v>
      </c>
      <c r="N1018" s="1"/>
      <c r="O1018" s="1">
        <v>0.04</v>
      </c>
      <c r="P1018" s="1" t="s">
        <v>19843</v>
      </c>
      <c r="Q1018" s="26"/>
      <c r="R1018" s="276">
        <f t="shared" si="79"/>
        <v>0</v>
      </c>
    </row>
    <row r="1019" spans="1:18">
      <c r="A1019" s="889" t="s">
        <v>20160</v>
      </c>
      <c r="B1019" s="890" t="s">
        <v>18503</v>
      </c>
      <c r="C1019" s="891" t="s">
        <v>29296</v>
      </c>
      <c r="D1019" s="885" t="str">
        <f t="shared" si="80"/>
        <v>sp</v>
      </c>
      <c r="E1019" s="885" t="str">
        <f t="shared" si="81"/>
        <v>3</v>
      </c>
      <c r="F1019" s="885">
        <f t="shared" si="82"/>
        <v>0.1</v>
      </c>
      <c r="G1019" s="885">
        <f t="shared" si="83"/>
        <v>0.30000000000000004</v>
      </c>
      <c r="H1019" s="885" t="s">
        <v>20122</v>
      </c>
      <c r="J1019" t="str">
        <f>INDEX(L:L,MATCH(Таблиця91[[#This Row],[Item]],M:M,0),1)</f>
        <v>Molds:</v>
      </c>
      <c r="L1019" t="s">
        <v>19846</v>
      </c>
      <c r="M1019" s="1" t="s">
        <v>19872</v>
      </c>
      <c r="N1019" s="1"/>
      <c r="O1019" s="1">
        <v>0.1</v>
      </c>
      <c r="P1019" s="1" t="s">
        <v>19350</v>
      </c>
      <c r="Q1019" s="26"/>
      <c r="R1019" s="276">
        <f t="shared" si="79"/>
        <v>0</v>
      </c>
    </row>
    <row r="1020" spans="1:18">
      <c r="A1020" s="889" t="s">
        <v>7388</v>
      </c>
      <c r="B1020" s="890" t="s">
        <v>18451</v>
      </c>
      <c r="C1020" s="891" t="s">
        <v>29296</v>
      </c>
      <c r="D1020" s="885" t="str">
        <f t="shared" si="80"/>
        <v>sp</v>
      </c>
      <c r="E1020" s="885" t="str">
        <f t="shared" si="81"/>
        <v>2</v>
      </c>
      <c r="F1020" s="885">
        <f t="shared" si="82"/>
        <v>0.1</v>
      </c>
      <c r="G1020" s="885">
        <f t="shared" si="83"/>
        <v>0.2</v>
      </c>
      <c r="H1020" s="885" t="s">
        <v>20122</v>
      </c>
      <c r="J1020" t="str">
        <f>INDEX(L:L,MATCH(Таблиця91[[#This Row],[Item]],M:M,0),1)</f>
        <v>Molds:</v>
      </c>
      <c r="L1020" t="s">
        <v>19846</v>
      </c>
      <c r="M1020" s="1" t="s">
        <v>19873</v>
      </c>
      <c r="N1020" s="1"/>
      <c r="O1020" s="1">
        <v>0.3</v>
      </c>
      <c r="P1020" s="1" t="s">
        <v>19350</v>
      </c>
      <c r="Q1020" s="26"/>
      <c r="R1020" s="276">
        <f t="shared" si="79"/>
        <v>0</v>
      </c>
    </row>
    <row r="1021" spans="1:18">
      <c r="A1021" s="889" t="s">
        <v>20161</v>
      </c>
      <c r="B1021" s="890" t="s">
        <v>18283</v>
      </c>
      <c r="C1021" s="891" t="s">
        <v>29296</v>
      </c>
      <c r="D1021" s="885" t="str">
        <f t="shared" si="80"/>
        <v>sp</v>
      </c>
      <c r="E1021" s="885" t="str">
        <f t="shared" si="81"/>
        <v>5</v>
      </c>
      <c r="F1021" s="885">
        <f t="shared" si="82"/>
        <v>0.1</v>
      </c>
      <c r="G1021" s="885">
        <f t="shared" si="83"/>
        <v>0.5</v>
      </c>
      <c r="H1021" s="885" t="s">
        <v>20122</v>
      </c>
      <c r="J1021" t="str">
        <f>INDEX(L:L,MATCH(Таблиця91[[#This Row],[Item]],M:M,0),1)</f>
        <v>Molds:</v>
      </c>
      <c r="L1021" t="s">
        <v>19846</v>
      </c>
      <c r="M1021" s="1" t="s">
        <v>19874</v>
      </c>
      <c r="N1021" s="1"/>
      <c r="O1021" s="1">
        <v>0.5</v>
      </c>
      <c r="P1021" s="1" t="s">
        <v>19347</v>
      </c>
      <c r="Q1021" s="26"/>
      <c r="R1021" s="276">
        <f t="shared" si="79"/>
        <v>0</v>
      </c>
    </row>
    <row r="1022" spans="1:18">
      <c r="A1022" s="889" t="s">
        <v>20162</v>
      </c>
      <c r="B1022" s="890" t="s">
        <v>18451</v>
      </c>
      <c r="C1022" s="891" t="s">
        <v>29296</v>
      </c>
      <c r="D1022" s="885" t="str">
        <f t="shared" si="80"/>
        <v>sp</v>
      </c>
      <c r="E1022" s="885" t="str">
        <f t="shared" si="81"/>
        <v>2</v>
      </c>
      <c r="F1022" s="885">
        <f t="shared" si="82"/>
        <v>0.1</v>
      </c>
      <c r="G1022" s="885">
        <f t="shared" si="83"/>
        <v>0.2</v>
      </c>
      <c r="H1022" s="885" t="s">
        <v>20122</v>
      </c>
      <c r="J1022" t="str">
        <f>INDEX(L:L,MATCH(Таблиця91[[#This Row],[Item]],M:M,0),1)</f>
        <v>Molds:</v>
      </c>
      <c r="L1022" t="s">
        <v>19846</v>
      </c>
      <c r="M1022" s="1" t="s">
        <v>19875</v>
      </c>
      <c r="N1022" s="1"/>
      <c r="O1022" s="1">
        <v>0.5</v>
      </c>
      <c r="P1022" s="1" t="s">
        <v>19843</v>
      </c>
      <c r="Q1022" s="26"/>
      <c r="R1022" s="276">
        <f t="shared" si="79"/>
        <v>0</v>
      </c>
    </row>
    <row r="1023" spans="1:18">
      <c r="A1023" s="889" t="s">
        <v>20163</v>
      </c>
      <c r="B1023" s="890" t="s">
        <v>18451</v>
      </c>
      <c r="C1023" s="891" t="s">
        <v>29296</v>
      </c>
      <c r="D1023" s="885" t="str">
        <f t="shared" si="80"/>
        <v>sp</v>
      </c>
      <c r="E1023" s="885" t="str">
        <f t="shared" si="81"/>
        <v>2</v>
      </c>
      <c r="F1023" s="885">
        <f t="shared" si="82"/>
        <v>0.1</v>
      </c>
      <c r="G1023" s="885">
        <f t="shared" si="83"/>
        <v>0.2</v>
      </c>
      <c r="H1023" s="885" t="s">
        <v>20122</v>
      </c>
      <c r="J1023" t="str">
        <f>INDEX(L:L,MATCH(Таблиця91[[#This Row],[Item]],M:M,0),1)</f>
        <v>Molds:</v>
      </c>
      <c r="L1023" t="s">
        <v>19846</v>
      </c>
      <c r="M1023" s="1" t="s">
        <v>19876</v>
      </c>
      <c r="N1023" s="1"/>
      <c r="O1023" s="1">
        <v>0.03</v>
      </c>
      <c r="P1023" s="1" t="s">
        <v>19549</v>
      </c>
      <c r="Q1023" s="26"/>
      <c r="R1023" s="276">
        <f t="shared" si="79"/>
        <v>0</v>
      </c>
    </row>
    <row r="1024" spans="1:18">
      <c r="A1024" s="889" t="s">
        <v>20164</v>
      </c>
      <c r="B1024" s="890" t="s">
        <v>18451</v>
      </c>
      <c r="C1024" s="891" t="s">
        <v>29296</v>
      </c>
      <c r="D1024" s="885" t="str">
        <f t="shared" si="80"/>
        <v>sp</v>
      </c>
      <c r="E1024" s="885" t="str">
        <f t="shared" si="81"/>
        <v>2</v>
      </c>
      <c r="F1024" s="885">
        <f t="shared" si="82"/>
        <v>0.1</v>
      </c>
      <c r="G1024" s="885">
        <f t="shared" si="83"/>
        <v>0.2</v>
      </c>
      <c r="H1024" s="885" t="s">
        <v>20122</v>
      </c>
      <c r="J1024" t="str">
        <f>INDEX(L:L,MATCH(Таблиця91[[#This Row],[Item]],M:M,0),1)</f>
        <v>Molds:</v>
      </c>
      <c r="L1024" t="s">
        <v>19846</v>
      </c>
      <c r="M1024" s="1" t="s">
        <v>19877</v>
      </c>
      <c r="N1024" s="1"/>
      <c r="O1024" s="1">
        <v>0.04</v>
      </c>
      <c r="P1024" s="1" t="s">
        <v>19878</v>
      </c>
      <c r="Q1024" s="26"/>
      <c r="R1024" s="276">
        <f t="shared" si="79"/>
        <v>0</v>
      </c>
    </row>
    <row r="1025" spans="1:18">
      <c r="A1025" s="889" t="s">
        <v>20165</v>
      </c>
      <c r="B1025" s="890" t="s">
        <v>18319</v>
      </c>
      <c r="C1025" s="891" t="s">
        <v>29296</v>
      </c>
      <c r="D1025" s="885" t="str">
        <f t="shared" si="80"/>
        <v>sp</v>
      </c>
      <c r="E1025" s="885" t="str">
        <f t="shared" si="81"/>
        <v>4</v>
      </c>
      <c r="F1025" s="885">
        <f t="shared" si="82"/>
        <v>0.1</v>
      </c>
      <c r="G1025" s="885">
        <f t="shared" si="83"/>
        <v>0.4</v>
      </c>
      <c r="H1025" s="885" t="s">
        <v>20122</v>
      </c>
      <c r="J1025" t="str">
        <f>INDEX(L:L,MATCH(Таблиця91[[#This Row],[Item]],M:M,0),1)</f>
        <v>Molds:</v>
      </c>
      <c r="L1025" t="s">
        <v>19846</v>
      </c>
      <c r="M1025" s="1" t="s">
        <v>19879</v>
      </c>
      <c r="N1025" s="1"/>
      <c r="O1025" s="1">
        <v>0.04</v>
      </c>
      <c r="P1025" s="1" t="s">
        <v>19878</v>
      </c>
      <c r="Q1025" s="26"/>
      <c r="R1025" s="276">
        <f t="shared" si="79"/>
        <v>0</v>
      </c>
    </row>
    <row r="1026" spans="1:18">
      <c r="A1026" s="889" t="s">
        <v>20166</v>
      </c>
      <c r="B1026" s="890" t="s">
        <v>18319</v>
      </c>
      <c r="C1026" s="891" t="s">
        <v>29296</v>
      </c>
      <c r="D1026" s="885" t="str">
        <f t="shared" si="80"/>
        <v>sp</v>
      </c>
      <c r="E1026" s="885" t="str">
        <f t="shared" si="81"/>
        <v>4</v>
      </c>
      <c r="F1026" s="885">
        <f t="shared" si="82"/>
        <v>0.1</v>
      </c>
      <c r="G1026" s="885">
        <f t="shared" si="83"/>
        <v>0.4</v>
      </c>
      <c r="H1026" s="885" t="s">
        <v>20122</v>
      </c>
      <c r="J1026" t="str">
        <f>INDEX(L:L,MATCH(Таблиця91[[#This Row],[Item]],M:M,0),1)</f>
        <v>Molds:</v>
      </c>
      <c r="L1026" t="s">
        <v>19846</v>
      </c>
      <c r="M1026" s="1" t="s">
        <v>19880</v>
      </c>
      <c r="N1026" s="1"/>
      <c r="O1026" s="1">
        <v>0.04</v>
      </c>
      <c r="P1026" s="1" t="s">
        <v>19496</v>
      </c>
      <c r="Q1026" s="26"/>
      <c r="R1026" s="276">
        <f t="shared" si="79"/>
        <v>0</v>
      </c>
    </row>
    <row r="1027" spans="1:18">
      <c r="A1027" s="889" t="s">
        <v>20167</v>
      </c>
      <c r="B1027" s="890" t="s">
        <v>18503</v>
      </c>
      <c r="C1027" s="891" t="s">
        <v>29296</v>
      </c>
      <c r="D1027" s="885" t="str">
        <f t="shared" si="80"/>
        <v>sp</v>
      </c>
      <c r="E1027" s="885" t="str">
        <f t="shared" si="81"/>
        <v>3</v>
      </c>
      <c r="F1027" s="885">
        <f t="shared" si="82"/>
        <v>0.1</v>
      </c>
      <c r="G1027" s="885">
        <f t="shared" si="83"/>
        <v>0.30000000000000004</v>
      </c>
      <c r="H1027" s="885" t="s">
        <v>20122</v>
      </c>
      <c r="J1027" t="str">
        <f>INDEX(L:L,MATCH(Таблиця91[[#This Row],[Item]],M:M,0),1)</f>
        <v>Molds:</v>
      </c>
      <c r="L1027" t="s">
        <v>19846</v>
      </c>
      <c r="M1027" s="1" t="s">
        <v>19881</v>
      </c>
      <c r="N1027" s="1"/>
      <c r="O1027" s="1">
        <v>0.05</v>
      </c>
      <c r="P1027" s="1" t="s">
        <v>19882</v>
      </c>
      <c r="Q1027" s="26"/>
      <c r="R1027" s="276">
        <f t="shared" si="79"/>
        <v>0</v>
      </c>
    </row>
    <row r="1028" spans="1:18">
      <c r="A1028" s="889" t="s">
        <v>20168</v>
      </c>
      <c r="B1028" s="890" t="s">
        <v>18503</v>
      </c>
      <c r="C1028" s="891" t="s">
        <v>29296</v>
      </c>
      <c r="D1028" s="885" t="str">
        <f t="shared" si="80"/>
        <v>sp</v>
      </c>
      <c r="E1028" s="885" t="str">
        <f t="shared" si="81"/>
        <v>3</v>
      </c>
      <c r="F1028" s="885">
        <f t="shared" si="82"/>
        <v>0.1</v>
      </c>
      <c r="G1028" s="885">
        <f t="shared" si="83"/>
        <v>0.30000000000000004</v>
      </c>
      <c r="H1028" s="885" t="s">
        <v>20122</v>
      </c>
      <c r="J1028" t="str">
        <f>INDEX(L:L,MATCH(Таблиця91[[#This Row],[Item]],M:M,0),1)</f>
        <v>Molds:</v>
      </c>
      <c r="L1028" t="s">
        <v>19846</v>
      </c>
      <c r="M1028" s="1" t="s">
        <v>19883</v>
      </c>
      <c r="N1028" s="1"/>
      <c r="O1028" s="1">
        <v>0.04</v>
      </c>
      <c r="P1028" s="1" t="s">
        <v>19884</v>
      </c>
      <c r="Q1028" s="26"/>
      <c r="R1028" s="276">
        <f t="shared" ref="R1028:R1091" si="84">Q1028*O1028</f>
        <v>0</v>
      </c>
    </row>
    <row r="1029" spans="1:18">
      <c r="A1029" s="889" t="s">
        <v>20169</v>
      </c>
      <c r="B1029" s="890" t="s">
        <v>21925</v>
      </c>
      <c r="C1029" s="891" t="s">
        <v>29296</v>
      </c>
      <c r="D1029" s="885" t="str">
        <f t="shared" si="80"/>
        <v>sp</v>
      </c>
      <c r="E1029" s="885" t="str">
        <f t="shared" si="81"/>
        <v>9</v>
      </c>
      <c r="F1029" s="885">
        <f t="shared" si="82"/>
        <v>0.1</v>
      </c>
      <c r="G1029" s="885">
        <f t="shared" si="83"/>
        <v>0.9</v>
      </c>
      <c r="H1029" s="885" t="s">
        <v>20122</v>
      </c>
      <c r="J1029" t="str">
        <f>INDEX(L:L,MATCH(Таблиця91[[#This Row],[Item]],M:M,0),1)</f>
        <v>Molds:</v>
      </c>
      <c r="L1029" t="s">
        <v>19846</v>
      </c>
      <c r="M1029" s="1" t="s">
        <v>19885</v>
      </c>
      <c r="N1029" s="1"/>
      <c r="O1029" s="1">
        <v>0.2</v>
      </c>
      <c r="P1029" s="1" t="s">
        <v>19347</v>
      </c>
      <c r="Q1029" s="26"/>
      <c r="R1029" s="276">
        <f t="shared" si="84"/>
        <v>0</v>
      </c>
    </row>
    <row r="1030" spans="1:18">
      <c r="A1030" s="889" t="s">
        <v>20170</v>
      </c>
      <c r="B1030" s="890" t="s">
        <v>18503</v>
      </c>
      <c r="C1030" s="891" t="s">
        <v>29296</v>
      </c>
      <c r="D1030" s="885" t="str">
        <f t="shared" si="80"/>
        <v>sp</v>
      </c>
      <c r="E1030" s="885" t="str">
        <f t="shared" si="81"/>
        <v>3</v>
      </c>
      <c r="F1030" s="885">
        <f t="shared" si="82"/>
        <v>0.1</v>
      </c>
      <c r="G1030" s="885">
        <f t="shared" si="83"/>
        <v>0.30000000000000004</v>
      </c>
      <c r="H1030" s="885" t="s">
        <v>20122</v>
      </c>
      <c r="J1030" t="str">
        <f>INDEX(L:L,MATCH(Таблиця91[[#This Row],[Item]],M:M,0),1)</f>
        <v>Molds:</v>
      </c>
      <c r="L1030" t="s">
        <v>19846</v>
      </c>
      <c r="M1030" s="1" t="s">
        <v>19886</v>
      </c>
      <c r="N1030" s="1"/>
      <c r="O1030" s="1">
        <v>7.0000000000000007E-2</v>
      </c>
      <c r="P1030" s="1" t="s">
        <v>19347</v>
      </c>
      <c r="Q1030" s="26"/>
      <c r="R1030" s="276">
        <f t="shared" si="84"/>
        <v>0</v>
      </c>
    </row>
    <row r="1031" spans="1:18">
      <c r="A1031" s="889" t="s">
        <v>20171</v>
      </c>
      <c r="B1031" s="890" t="s">
        <v>18451</v>
      </c>
      <c r="C1031" s="891" t="s">
        <v>29296</v>
      </c>
      <c r="D1031" s="885" t="str">
        <f t="shared" si="80"/>
        <v>sp</v>
      </c>
      <c r="E1031" s="885" t="str">
        <f t="shared" si="81"/>
        <v>2</v>
      </c>
      <c r="F1031" s="885">
        <f t="shared" si="82"/>
        <v>0.1</v>
      </c>
      <c r="G1031" s="885">
        <f t="shared" si="83"/>
        <v>0.2</v>
      </c>
      <c r="H1031" s="885" t="s">
        <v>20122</v>
      </c>
      <c r="J1031" t="str">
        <f>INDEX(L:L,MATCH(Таблиця91[[#This Row],[Item]],M:M,0),1)</f>
        <v>Molds:</v>
      </c>
      <c r="L1031" t="s">
        <v>19846</v>
      </c>
      <c r="M1031" s="1" t="s">
        <v>19887</v>
      </c>
      <c r="N1031" s="1"/>
      <c r="O1031" s="1">
        <v>0.5</v>
      </c>
      <c r="P1031" s="1" t="s">
        <v>19509</v>
      </c>
      <c r="Q1031" s="26"/>
      <c r="R1031" s="276">
        <f t="shared" si="84"/>
        <v>0</v>
      </c>
    </row>
    <row r="1032" spans="1:18">
      <c r="A1032" s="889" t="s">
        <v>20172</v>
      </c>
      <c r="B1032" s="890" t="s">
        <v>14380</v>
      </c>
      <c r="C1032" s="891" t="s">
        <v>29296</v>
      </c>
      <c r="D1032" s="885" t="str">
        <f t="shared" si="80"/>
        <v>gp</v>
      </c>
      <c r="E1032" s="885" t="str">
        <f t="shared" si="81"/>
        <v>10</v>
      </c>
      <c r="F1032" s="885">
        <f t="shared" si="82"/>
        <v>1</v>
      </c>
      <c r="G1032" s="885">
        <f t="shared" si="83"/>
        <v>10</v>
      </c>
      <c r="H1032" s="885" t="s">
        <v>20122</v>
      </c>
      <c r="J1032" t="str">
        <f>INDEX(L:L,MATCH(Таблиця91[[#This Row],[Item]],M:M,0),1)</f>
        <v>Molds:</v>
      </c>
      <c r="L1032" t="s">
        <v>19846</v>
      </c>
      <c r="M1032" s="1" t="s">
        <v>19888</v>
      </c>
      <c r="N1032" s="1"/>
      <c r="O1032" s="1">
        <v>0.05</v>
      </c>
      <c r="P1032" s="1" t="s">
        <v>19496</v>
      </c>
      <c r="Q1032" s="26"/>
      <c r="R1032" s="276">
        <f t="shared" si="84"/>
        <v>0</v>
      </c>
    </row>
    <row r="1033" spans="1:18">
      <c r="A1033" s="889" t="s">
        <v>18754</v>
      </c>
      <c r="B1033" s="890" t="s">
        <v>18496</v>
      </c>
      <c r="C1033" s="891" t="s">
        <v>29296</v>
      </c>
      <c r="D1033" s="885" t="str">
        <f t="shared" si="80"/>
        <v>gp</v>
      </c>
      <c r="E1033" s="885" t="str">
        <f t="shared" si="81"/>
        <v>2</v>
      </c>
      <c r="F1033" s="885">
        <f t="shared" si="82"/>
        <v>1</v>
      </c>
      <c r="G1033" s="885">
        <f t="shared" si="83"/>
        <v>2</v>
      </c>
      <c r="H1033" s="885" t="s">
        <v>20122</v>
      </c>
      <c r="J1033" t="str">
        <f>INDEX(L:L,MATCH(Таблиця91[[#This Row],[Item]],M:M,0),1)</f>
        <v>Molds:</v>
      </c>
      <c r="L1033" t="s">
        <v>19846</v>
      </c>
      <c r="M1033" s="1" t="s">
        <v>19889</v>
      </c>
      <c r="N1033" s="1"/>
      <c r="O1033" s="1">
        <v>0.3</v>
      </c>
      <c r="P1033" s="1" t="s">
        <v>19694</v>
      </c>
      <c r="Q1033" s="26"/>
      <c r="R1033" s="276">
        <f t="shared" si="84"/>
        <v>0</v>
      </c>
    </row>
    <row r="1034" spans="1:18">
      <c r="A1034" s="889" t="s">
        <v>19959</v>
      </c>
      <c r="B1034" s="890" t="s">
        <v>18451</v>
      </c>
      <c r="C1034" s="891" t="s">
        <v>29296</v>
      </c>
      <c r="D1034" s="885" t="str">
        <f t="shared" si="80"/>
        <v>sp</v>
      </c>
      <c r="E1034" s="885" t="str">
        <f t="shared" si="81"/>
        <v>2</v>
      </c>
      <c r="F1034" s="885">
        <f t="shared" si="82"/>
        <v>0.1</v>
      </c>
      <c r="G1034" s="885">
        <f t="shared" si="83"/>
        <v>0.2</v>
      </c>
      <c r="H1034" s="885" t="s">
        <v>19922</v>
      </c>
      <c r="J1034" t="str">
        <f>INDEX(L:L,MATCH(Таблиця91[[#This Row],[Item]],M:M,0),1)</f>
        <v>Farmer:</v>
      </c>
      <c r="L1034" t="s">
        <v>19846</v>
      </c>
      <c r="M1034" s="1" t="s">
        <v>19890</v>
      </c>
      <c r="N1034" s="1"/>
      <c r="O1034" s="1">
        <v>0.03</v>
      </c>
      <c r="P1034" s="1" t="s">
        <v>19347</v>
      </c>
      <c r="Q1034" s="26"/>
      <c r="R1034" s="276">
        <f t="shared" si="84"/>
        <v>0</v>
      </c>
    </row>
    <row r="1035" spans="1:18">
      <c r="A1035" s="889" t="s">
        <v>20173</v>
      </c>
      <c r="B1035" s="890" t="s">
        <v>21907</v>
      </c>
      <c r="C1035" s="891" t="s">
        <v>29296</v>
      </c>
      <c r="D1035" s="885" t="str">
        <f t="shared" si="80"/>
        <v>sp</v>
      </c>
      <c r="E1035" s="885" t="str">
        <f t="shared" si="81"/>
        <v>7</v>
      </c>
      <c r="F1035" s="885">
        <f t="shared" si="82"/>
        <v>0.1</v>
      </c>
      <c r="G1035" s="885">
        <f t="shared" si="83"/>
        <v>0.70000000000000007</v>
      </c>
      <c r="H1035" s="885" t="s">
        <v>20122</v>
      </c>
      <c r="J1035" t="str">
        <f>INDEX(L:L,MATCH(Таблиця91[[#This Row],[Item]],M:M,0),1)</f>
        <v>Molds:</v>
      </c>
      <c r="L1035" t="s">
        <v>19846</v>
      </c>
      <c r="M1035" s="1" t="s">
        <v>19891</v>
      </c>
      <c r="N1035" s="1"/>
      <c r="O1035" s="1">
        <v>0.5</v>
      </c>
      <c r="P1035" s="1" t="s">
        <v>19347</v>
      </c>
      <c r="Q1035" s="26"/>
      <c r="R1035" s="276">
        <f t="shared" si="84"/>
        <v>0</v>
      </c>
    </row>
    <row r="1036" spans="1:18">
      <c r="A1036" s="889" t="s">
        <v>20174</v>
      </c>
      <c r="B1036" s="890" t="s">
        <v>18388</v>
      </c>
      <c r="C1036" s="891" t="s">
        <v>29296</v>
      </c>
      <c r="D1036" s="885" t="str">
        <f t="shared" si="80"/>
        <v>sp</v>
      </c>
      <c r="E1036" s="885" t="str">
        <f t="shared" si="81"/>
        <v>6</v>
      </c>
      <c r="F1036" s="885">
        <f t="shared" si="82"/>
        <v>0.1</v>
      </c>
      <c r="G1036" s="885">
        <f t="shared" si="83"/>
        <v>0.60000000000000009</v>
      </c>
      <c r="H1036" s="885" t="s">
        <v>20122</v>
      </c>
      <c r="J1036" t="str">
        <f>INDEX(L:L,MATCH(Таблиця91[[#This Row],[Item]],M:M,0),1)</f>
        <v>Molds:</v>
      </c>
      <c r="L1036" t="s">
        <v>19846</v>
      </c>
      <c r="M1036" s="1" t="s">
        <v>19892</v>
      </c>
      <c r="N1036" s="1"/>
      <c r="O1036" s="1">
        <v>1</v>
      </c>
      <c r="P1036" s="1" t="s">
        <v>19350</v>
      </c>
      <c r="Q1036" s="26"/>
      <c r="R1036" s="276">
        <f t="shared" si="84"/>
        <v>0</v>
      </c>
    </row>
    <row r="1037" spans="1:18">
      <c r="A1037" s="889" t="s">
        <v>20175</v>
      </c>
      <c r="B1037" s="890" t="s">
        <v>18319</v>
      </c>
      <c r="C1037" s="891" t="s">
        <v>29296</v>
      </c>
      <c r="D1037" s="885" t="str">
        <f t="shared" si="80"/>
        <v>sp</v>
      </c>
      <c r="E1037" s="885" t="str">
        <f t="shared" si="81"/>
        <v>4</v>
      </c>
      <c r="F1037" s="885">
        <f t="shared" si="82"/>
        <v>0.1</v>
      </c>
      <c r="G1037" s="885">
        <f t="shared" si="83"/>
        <v>0.4</v>
      </c>
      <c r="H1037" s="885" t="s">
        <v>20122</v>
      </c>
      <c r="J1037" t="str">
        <f>INDEX(L:L,MATCH(Таблиця91[[#This Row],[Item]],M:M,0),1)</f>
        <v>Molds:</v>
      </c>
      <c r="L1037" t="s">
        <v>19846</v>
      </c>
      <c r="M1037" s="1" t="s">
        <v>19893</v>
      </c>
      <c r="N1037" s="1"/>
      <c r="O1037" s="1">
        <v>0.3</v>
      </c>
      <c r="P1037" s="1" t="s">
        <v>19350</v>
      </c>
      <c r="Q1037" s="26"/>
      <c r="R1037" s="276">
        <f t="shared" si="84"/>
        <v>0</v>
      </c>
    </row>
    <row r="1038" spans="1:18">
      <c r="A1038" s="889" t="s">
        <v>20176</v>
      </c>
      <c r="B1038" s="890" t="s">
        <v>18319</v>
      </c>
      <c r="C1038" s="891" t="s">
        <v>29296</v>
      </c>
      <c r="D1038" s="885" t="str">
        <f t="shared" si="80"/>
        <v>sp</v>
      </c>
      <c r="E1038" s="885" t="str">
        <f t="shared" si="81"/>
        <v>4</v>
      </c>
      <c r="F1038" s="885">
        <f t="shared" si="82"/>
        <v>0.1</v>
      </c>
      <c r="G1038" s="885">
        <f t="shared" si="83"/>
        <v>0.4</v>
      </c>
      <c r="H1038" s="885" t="s">
        <v>20122</v>
      </c>
      <c r="J1038" t="str">
        <f>INDEX(L:L,MATCH(Таблиця91[[#This Row],[Item]],M:M,0),1)</f>
        <v>Molds:</v>
      </c>
      <c r="L1038" t="s">
        <v>19846</v>
      </c>
      <c r="M1038" s="1" t="s">
        <v>19894</v>
      </c>
      <c r="N1038" s="1"/>
      <c r="O1038" s="1">
        <v>0.04</v>
      </c>
      <c r="P1038" s="1" t="s">
        <v>19895</v>
      </c>
      <c r="Q1038" s="26"/>
      <c r="R1038" s="276">
        <f t="shared" si="84"/>
        <v>0</v>
      </c>
    </row>
    <row r="1039" spans="1:18">
      <c r="A1039" s="889" t="s">
        <v>20177</v>
      </c>
      <c r="B1039" s="890" t="s">
        <v>18319</v>
      </c>
      <c r="C1039" s="891" t="s">
        <v>29296</v>
      </c>
      <c r="D1039" s="885" t="str">
        <f t="shared" si="80"/>
        <v>sp</v>
      </c>
      <c r="E1039" s="885" t="str">
        <f t="shared" si="81"/>
        <v>4</v>
      </c>
      <c r="F1039" s="885">
        <f t="shared" si="82"/>
        <v>0.1</v>
      </c>
      <c r="G1039" s="885">
        <f t="shared" si="83"/>
        <v>0.4</v>
      </c>
      <c r="H1039" s="885" t="s">
        <v>20122</v>
      </c>
      <c r="J1039" t="str">
        <f>INDEX(L:L,MATCH(Таблиця91[[#This Row],[Item]],M:M,0),1)</f>
        <v>Molds:</v>
      </c>
      <c r="L1039" t="s">
        <v>19846</v>
      </c>
      <c r="M1039" s="1" t="s">
        <v>19896</v>
      </c>
      <c r="N1039" s="1"/>
      <c r="O1039" s="1">
        <v>7.0000000000000007E-2</v>
      </c>
      <c r="P1039" s="1" t="s">
        <v>19347</v>
      </c>
      <c r="Q1039" s="26"/>
      <c r="R1039" s="276">
        <f t="shared" si="84"/>
        <v>0</v>
      </c>
    </row>
    <row r="1040" spans="1:18">
      <c r="A1040" s="889" t="s">
        <v>20178</v>
      </c>
      <c r="B1040" s="890" t="s">
        <v>18388</v>
      </c>
      <c r="C1040" s="891" t="s">
        <v>29296</v>
      </c>
      <c r="D1040" s="885" t="str">
        <f t="shared" si="80"/>
        <v>sp</v>
      </c>
      <c r="E1040" s="885" t="str">
        <f t="shared" si="81"/>
        <v>6</v>
      </c>
      <c r="F1040" s="885">
        <f t="shared" si="82"/>
        <v>0.1</v>
      </c>
      <c r="G1040" s="885">
        <f t="shared" si="83"/>
        <v>0.60000000000000009</v>
      </c>
      <c r="H1040" s="885" t="s">
        <v>20122</v>
      </c>
      <c r="J1040" t="str">
        <f>INDEX(L:L,MATCH(Таблиця91[[#This Row],[Item]],M:M,0),1)</f>
        <v>Molds:</v>
      </c>
      <c r="L1040" t="s">
        <v>19846</v>
      </c>
      <c r="M1040" s="1" t="s">
        <v>19897</v>
      </c>
      <c r="N1040" s="1"/>
      <c r="O1040" s="1">
        <v>0.08</v>
      </c>
      <c r="P1040" s="1" t="s">
        <v>19347</v>
      </c>
      <c r="Q1040" s="26"/>
      <c r="R1040" s="276">
        <f t="shared" si="84"/>
        <v>0</v>
      </c>
    </row>
    <row r="1041" spans="1:18">
      <c r="A1041" s="889" t="s">
        <v>20179</v>
      </c>
      <c r="B1041" s="890" t="s">
        <v>14263</v>
      </c>
      <c r="C1041" s="891" t="s">
        <v>29296</v>
      </c>
      <c r="D1041" s="885" t="str">
        <f t="shared" si="80"/>
        <v>gp</v>
      </c>
      <c r="E1041" s="885" t="str">
        <f t="shared" si="81"/>
        <v>15</v>
      </c>
      <c r="F1041" s="885">
        <f t="shared" si="82"/>
        <v>1</v>
      </c>
      <c r="G1041" s="885">
        <f t="shared" si="83"/>
        <v>15</v>
      </c>
      <c r="H1041" s="885" t="s">
        <v>20122</v>
      </c>
      <c r="J1041" t="str">
        <f>INDEX(L:L,MATCH(Таблиця91[[#This Row],[Item]],M:M,0),1)</f>
        <v>Molds:</v>
      </c>
      <c r="L1041" t="s">
        <v>19846</v>
      </c>
      <c r="M1041" s="1" t="s">
        <v>19898</v>
      </c>
      <c r="N1041" s="1"/>
      <c r="O1041" s="1">
        <v>0.1</v>
      </c>
      <c r="P1041" s="1" t="s">
        <v>19432</v>
      </c>
      <c r="Q1041" s="26"/>
      <c r="R1041" s="276">
        <f t="shared" si="84"/>
        <v>0</v>
      </c>
    </row>
    <row r="1042" spans="1:18">
      <c r="A1042" s="889" t="s">
        <v>20180</v>
      </c>
      <c r="B1042" s="890" t="s">
        <v>14451</v>
      </c>
      <c r="C1042" s="891" t="s">
        <v>29296</v>
      </c>
      <c r="D1042" s="885" t="str">
        <f t="shared" si="80"/>
        <v>gp</v>
      </c>
      <c r="E1042" s="885" t="str">
        <f t="shared" si="81"/>
        <v>20</v>
      </c>
      <c r="F1042" s="885">
        <f t="shared" si="82"/>
        <v>1</v>
      </c>
      <c r="G1042" s="885">
        <f t="shared" si="83"/>
        <v>20</v>
      </c>
      <c r="H1042" s="885" t="s">
        <v>20122</v>
      </c>
      <c r="J1042" t="str">
        <f>INDEX(L:L,MATCH(Таблиця91[[#This Row],[Item]],M:M,0),1)</f>
        <v>Molds:</v>
      </c>
      <c r="L1042" t="s">
        <v>19846</v>
      </c>
      <c r="M1042" s="1" t="s">
        <v>19899</v>
      </c>
      <c r="N1042" s="1"/>
      <c r="O1042" s="1">
        <v>0.2</v>
      </c>
      <c r="P1042" s="1" t="s">
        <v>19347</v>
      </c>
      <c r="Q1042" s="26"/>
      <c r="R1042" s="276">
        <f t="shared" si="84"/>
        <v>0</v>
      </c>
    </row>
    <row r="1043" spans="1:18">
      <c r="A1043" s="889" t="s">
        <v>20181</v>
      </c>
      <c r="B1043" s="890" t="s">
        <v>14380</v>
      </c>
      <c r="C1043" s="891" t="s">
        <v>29296</v>
      </c>
      <c r="D1043" s="885" t="str">
        <f t="shared" si="80"/>
        <v>gp</v>
      </c>
      <c r="E1043" s="885" t="str">
        <f t="shared" si="81"/>
        <v>10</v>
      </c>
      <c r="F1043" s="885">
        <f t="shared" si="82"/>
        <v>1</v>
      </c>
      <c r="G1043" s="885">
        <f t="shared" si="83"/>
        <v>10</v>
      </c>
      <c r="H1043" s="885" t="s">
        <v>20122</v>
      </c>
      <c r="J1043" t="str">
        <f>INDEX(L:L,MATCH(Таблиця91[[#This Row],[Item]],M:M,0),1)</f>
        <v>Molds:</v>
      </c>
      <c r="L1043" t="s">
        <v>19846</v>
      </c>
      <c r="M1043" s="1" t="s">
        <v>19900</v>
      </c>
      <c r="N1043" s="1"/>
      <c r="O1043" s="1">
        <v>0.06</v>
      </c>
      <c r="P1043" s="1">
        <v>20</v>
      </c>
      <c r="Q1043" s="26"/>
      <c r="R1043" s="276">
        <f t="shared" si="84"/>
        <v>0</v>
      </c>
    </row>
    <row r="1044" spans="1:18">
      <c r="A1044" s="889" t="s">
        <v>20182</v>
      </c>
      <c r="B1044" s="890" t="s">
        <v>21975</v>
      </c>
      <c r="C1044" s="891" t="s">
        <v>29296</v>
      </c>
      <c r="D1044" s="885" t="str">
        <f t="shared" si="80"/>
        <v>gp</v>
      </c>
      <c r="E1044" s="885" t="str">
        <f t="shared" si="81"/>
        <v>14</v>
      </c>
      <c r="F1044" s="885">
        <f t="shared" si="82"/>
        <v>1</v>
      </c>
      <c r="G1044" s="885">
        <f t="shared" si="83"/>
        <v>14</v>
      </c>
      <c r="H1044" s="885" t="s">
        <v>20122</v>
      </c>
      <c r="J1044" t="str">
        <f>INDEX(L:L,MATCH(Таблиця91[[#This Row],[Item]],M:M,0),1)</f>
        <v>Molds:</v>
      </c>
      <c r="L1044" t="s">
        <v>19846</v>
      </c>
      <c r="M1044" s="1" t="s">
        <v>19901</v>
      </c>
      <c r="N1044" s="1"/>
      <c r="O1044" s="1">
        <v>0.05</v>
      </c>
      <c r="P1044" s="1" t="s">
        <v>19347</v>
      </c>
      <c r="Q1044" s="26"/>
      <c r="R1044" s="276">
        <f t="shared" si="84"/>
        <v>0</v>
      </c>
    </row>
    <row r="1045" spans="1:18">
      <c r="A1045" s="889" t="s">
        <v>20183</v>
      </c>
      <c r="B1045" s="890" t="s">
        <v>21987</v>
      </c>
      <c r="C1045" s="891" t="s">
        <v>29296</v>
      </c>
      <c r="D1045" s="885" t="str">
        <f t="shared" si="80"/>
        <v>gp</v>
      </c>
      <c r="E1045" s="885" t="str">
        <f t="shared" si="81"/>
        <v>17</v>
      </c>
      <c r="F1045" s="885">
        <f t="shared" si="82"/>
        <v>1</v>
      </c>
      <c r="G1045" s="885">
        <f t="shared" si="83"/>
        <v>17</v>
      </c>
      <c r="H1045" s="885" t="s">
        <v>20122</v>
      </c>
      <c r="J1045" t="str">
        <f>INDEX(L:L,MATCH(Таблиця91[[#This Row],[Item]],M:M,0),1)</f>
        <v>Molds:</v>
      </c>
      <c r="L1045" t="s">
        <v>19846</v>
      </c>
      <c r="M1045" s="1" t="s">
        <v>19902</v>
      </c>
      <c r="N1045" s="1"/>
      <c r="O1045" s="1">
        <v>0.09</v>
      </c>
      <c r="P1045" s="1" t="s">
        <v>19694</v>
      </c>
      <c r="Q1045" s="26"/>
      <c r="R1045" s="276">
        <f t="shared" si="84"/>
        <v>0</v>
      </c>
    </row>
    <row r="1046" spans="1:18">
      <c r="A1046" s="889" t="s">
        <v>20184</v>
      </c>
      <c r="B1046" s="890" t="s">
        <v>14263</v>
      </c>
      <c r="C1046" s="891" t="s">
        <v>29296</v>
      </c>
      <c r="D1046" s="885" t="str">
        <f t="shared" si="80"/>
        <v>gp</v>
      </c>
      <c r="E1046" s="885" t="str">
        <f t="shared" si="81"/>
        <v>15</v>
      </c>
      <c r="F1046" s="885">
        <f t="shared" si="82"/>
        <v>1</v>
      </c>
      <c r="G1046" s="885">
        <f t="shared" si="83"/>
        <v>15</v>
      </c>
      <c r="H1046" s="885" t="s">
        <v>20122</v>
      </c>
      <c r="J1046" t="str">
        <f>INDEX(L:L,MATCH(Таблиця91[[#This Row],[Item]],M:M,0),1)</f>
        <v>Molds:</v>
      </c>
      <c r="L1046" t="s">
        <v>19846</v>
      </c>
      <c r="M1046" s="1" t="s">
        <v>19903</v>
      </c>
      <c r="N1046" s="1"/>
      <c r="O1046" s="1">
        <v>0.06</v>
      </c>
      <c r="P1046" s="1">
        <v>20</v>
      </c>
      <c r="Q1046" s="26"/>
      <c r="R1046" s="276">
        <f t="shared" si="84"/>
        <v>0</v>
      </c>
    </row>
    <row r="1047" spans="1:18">
      <c r="A1047" s="889" t="s">
        <v>20185</v>
      </c>
      <c r="B1047" s="890" t="s">
        <v>21987</v>
      </c>
      <c r="C1047" s="891" t="s">
        <v>29296</v>
      </c>
      <c r="D1047" s="885" t="str">
        <f t="shared" si="80"/>
        <v>gp</v>
      </c>
      <c r="E1047" s="885" t="str">
        <f t="shared" si="81"/>
        <v>17</v>
      </c>
      <c r="F1047" s="885">
        <f t="shared" si="82"/>
        <v>1</v>
      </c>
      <c r="G1047" s="885">
        <f t="shared" si="83"/>
        <v>17</v>
      </c>
      <c r="H1047" s="885" t="s">
        <v>20122</v>
      </c>
      <c r="J1047" t="str">
        <f>INDEX(L:L,MATCH(Таблиця91[[#This Row],[Item]],M:M,0),1)</f>
        <v>Molds:</v>
      </c>
      <c r="L1047" t="s">
        <v>19846</v>
      </c>
      <c r="M1047" s="1" t="s">
        <v>19904</v>
      </c>
      <c r="N1047" s="1"/>
      <c r="O1047" s="1">
        <v>4</v>
      </c>
      <c r="P1047" s="1" t="s">
        <v>19350</v>
      </c>
      <c r="Q1047" s="26"/>
      <c r="R1047" s="276">
        <f t="shared" si="84"/>
        <v>0</v>
      </c>
    </row>
    <row r="1048" spans="1:18">
      <c r="A1048" s="889" t="s">
        <v>20186</v>
      </c>
      <c r="B1048" s="890" t="s">
        <v>14380</v>
      </c>
      <c r="C1048" s="891" t="s">
        <v>29296</v>
      </c>
      <c r="D1048" s="885" t="str">
        <f t="shared" si="80"/>
        <v>gp</v>
      </c>
      <c r="E1048" s="885" t="str">
        <f t="shared" si="81"/>
        <v>10</v>
      </c>
      <c r="F1048" s="885">
        <f t="shared" si="82"/>
        <v>1</v>
      </c>
      <c r="G1048" s="885">
        <f t="shared" si="83"/>
        <v>10</v>
      </c>
      <c r="H1048" s="885" t="s">
        <v>20122</v>
      </c>
      <c r="J1048" t="str">
        <f>INDEX(L:L,MATCH(Таблиця91[[#This Row],[Item]],M:M,0),1)</f>
        <v>Molds:</v>
      </c>
      <c r="L1048" t="s">
        <v>19846</v>
      </c>
      <c r="M1048" s="1" t="s">
        <v>19905</v>
      </c>
      <c r="N1048" s="1"/>
      <c r="O1048" s="1">
        <v>0.2</v>
      </c>
      <c r="P1048" s="1" t="s">
        <v>19906</v>
      </c>
      <c r="Q1048" s="26"/>
      <c r="R1048" s="276">
        <f t="shared" si="84"/>
        <v>0</v>
      </c>
    </row>
    <row r="1049" spans="1:18">
      <c r="A1049" s="889" t="s">
        <v>20187</v>
      </c>
      <c r="B1049" s="890" t="s">
        <v>14117</v>
      </c>
      <c r="C1049" s="891" t="s">
        <v>29296</v>
      </c>
      <c r="D1049" s="885" t="str">
        <f t="shared" si="80"/>
        <v>gp</v>
      </c>
      <c r="E1049" s="885" t="str">
        <f t="shared" si="81"/>
        <v>25</v>
      </c>
      <c r="F1049" s="885">
        <f t="shared" si="82"/>
        <v>1</v>
      </c>
      <c r="G1049" s="885">
        <f t="shared" si="83"/>
        <v>25</v>
      </c>
      <c r="H1049" s="885" t="s">
        <v>20122</v>
      </c>
      <c r="J1049" t="str">
        <f>INDEX(L:L,MATCH(Таблиця91[[#This Row],[Item]],M:M,0),1)</f>
        <v>Molds:</v>
      </c>
      <c r="L1049" t="s">
        <v>19846</v>
      </c>
      <c r="M1049" s="1" t="s">
        <v>19907</v>
      </c>
      <c r="N1049" s="1"/>
      <c r="O1049" s="1">
        <v>0.3</v>
      </c>
      <c r="P1049" s="1" t="s">
        <v>19432</v>
      </c>
      <c r="Q1049" s="26"/>
      <c r="R1049" s="276">
        <f t="shared" si="84"/>
        <v>0</v>
      </c>
    </row>
    <row r="1050" spans="1:18">
      <c r="A1050" s="889" t="s">
        <v>20188</v>
      </c>
      <c r="B1050" s="890" t="s">
        <v>13973</v>
      </c>
      <c r="C1050" s="891" t="s">
        <v>29296</v>
      </c>
      <c r="D1050" s="885" t="str">
        <f t="shared" si="80"/>
        <v>gp</v>
      </c>
      <c r="E1050" s="885" t="str">
        <f t="shared" si="81"/>
        <v>30</v>
      </c>
      <c r="F1050" s="885">
        <f t="shared" si="82"/>
        <v>1</v>
      </c>
      <c r="G1050" s="885">
        <f t="shared" si="83"/>
        <v>30</v>
      </c>
      <c r="H1050" s="885" t="s">
        <v>20122</v>
      </c>
      <c r="J1050" t="str">
        <f>INDEX(L:L,MATCH(Таблиця91[[#This Row],[Item]],M:M,0),1)</f>
        <v>Molds:</v>
      </c>
      <c r="L1050" t="s">
        <v>19846</v>
      </c>
      <c r="M1050" s="1" t="s">
        <v>19908</v>
      </c>
      <c r="N1050" s="1"/>
      <c r="O1050" s="1">
        <v>0.06</v>
      </c>
      <c r="P1050" s="1" t="s">
        <v>19878</v>
      </c>
      <c r="Q1050" s="26"/>
      <c r="R1050" s="276">
        <f t="shared" si="84"/>
        <v>0</v>
      </c>
    </row>
    <row r="1051" spans="1:18">
      <c r="A1051" s="885"/>
      <c r="B1051" s="885"/>
      <c r="C1051" s="885"/>
      <c r="D1051" s="885" t="str">
        <f>IF((IFERROR(FIND("gp",I1060,1),0)&gt;0),"gp",IF(IFERROR(FIND("sp",I1060,1),0)&gt;1,"sp","cp"))</f>
        <v>cp</v>
      </c>
      <c r="E1051" s="885" t="str">
        <f>SUBSTITUTE(I1060," "&amp;D1051,"",1)</f>
        <v/>
      </c>
      <c r="F1051" s="885">
        <f t="shared" si="82"/>
        <v>0.01</v>
      </c>
      <c r="G1051" s="885" t="e">
        <f t="shared" si="83"/>
        <v>#VALUE!</v>
      </c>
      <c r="H1051" s="895" t="s">
        <v>20189</v>
      </c>
      <c r="J1051" t="e">
        <f>INDEX(L:L,MATCH(Таблиця91[[#This Row],[Item]],M:M,0),1)</f>
        <v>#N/A</v>
      </c>
      <c r="L1051" t="s">
        <v>19846</v>
      </c>
      <c r="M1051" s="1" t="s">
        <v>19909</v>
      </c>
      <c r="N1051" s="1"/>
      <c r="O1051" s="1">
        <v>0.3</v>
      </c>
      <c r="P1051" s="1" t="s">
        <v>19539</v>
      </c>
      <c r="Q1051" s="26"/>
      <c r="R1051" s="276">
        <f t="shared" si="84"/>
        <v>0</v>
      </c>
    </row>
    <row r="1052" spans="1:18">
      <c r="A1052" s="889" t="s">
        <v>20190</v>
      </c>
      <c r="B1052" s="890" t="s">
        <v>14380</v>
      </c>
      <c r="C1052" s="891" t="s">
        <v>29296</v>
      </c>
      <c r="D1052" s="885" t="str">
        <f t="shared" si="80"/>
        <v>gp</v>
      </c>
      <c r="E1052" s="885" t="str">
        <f t="shared" si="81"/>
        <v>10</v>
      </c>
      <c r="F1052" s="885">
        <f t="shared" si="82"/>
        <v>1</v>
      </c>
      <c r="G1052" s="885">
        <f t="shared" si="83"/>
        <v>10</v>
      </c>
      <c r="H1052" s="885" t="s">
        <v>20189</v>
      </c>
      <c r="J1052">
        <f>INDEX(L:L,MATCH(Таблиця91[[#This Row],[Item]],M:M,0),1)</f>
        <v>0</v>
      </c>
      <c r="L1052" t="s">
        <v>19846</v>
      </c>
      <c r="M1052" s="1" t="s">
        <v>19910</v>
      </c>
      <c r="N1052" s="1"/>
      <c r="O1052" s="1">
        <v>0.06</v>
      </c>
      <c r="P1052" s="1" t="s">
        <v>19782</v>
      </c>
      <c r="Q1052" s="26"/>
      <c r="R1052" s="276">
        <f t="shared" si="84"/>
        <v>0</v>
      </c>
    </row>
    <row r="1053" spans="1:18">
      <c r="A1053" s="889" t="s">
        <v>20191</v>
      </c>
      <c r="B1053" s="890" t="s">
        <v>21879</v>
      </c>
      <c r="C1053" s="891" t="s">
        <v>19590</v>
      </c>
      <c r="D1053" s="885" t="str">
        <f t="shared" si="80"/>
        <v>gp</v>
      </c>
      <c r="E1053" s="885" t="str">
        <f t="shared" si="81"/>
        <v>8</v>
      </c>
      <c r="F1053" s="885">
        <f t="shared" si="82"/>
        <v>1</v>
      </c>
      <c r="G1053" s="885">
        <f t="shared" si="83"/>
        <v>8</v>
      </c>
      <c r="H1053" s="885" t="s">
        <v>20189</v>
      </c>
      <c r="J1053">
        <f>INDEX(L:L,MATCH(Таблиця91[[#This Row],[Item]],M:M,0),1)</f>
        <v>0</v>
      </c>
      <c r="L1053" t="s">
        <v>19846</v>
      </c>
      <c r="M1053" s="1" t="s">
        <v>19911</v>
      </c>
      <c r="N1053" s="1"/>
      <c r="O1053" s="1">
        <v>0.04</v>
      </c>
      <c r="P1053" s="1" t="s">
        <v>19432</v>
      </c>
      <c r="Q1053" s="26"/>
      <c r="R1053" s="276">
        <f t="shared" si="84"/>
        <v>0</v>
      </c>
    </row>
    <row r="1054" spans="1:18">
      <c r="A1054" s="889" t="s">
        <v>20192</v>
      </c>
      <c r="B1054" s="890" t="s">
        <v>14081</v>
      </c>
      <c r="C1054" s="891" t="s">
        <v>29296</v>
      </c>
      <c r="D1054" s="885" t="str">
        <f t="shared" si="80"/>
        <v>gp</v>
      </c>
      <c r="E1054" s="885" t="str">
        <f t="shared" si="81"/>
        <v>5</v>
      </c>
      <c r="F1054" s="885">
        <f t="shared" si="82"/>
        <v>1</v>
      </c>
      <c r="G1054" s="885">
        <f t="shared" si="83"/>
        <v>5</v>
      </c>
      <c r="H1054" s="885" t="s">
        <v>20189</v>
      </c>
      <c r="J1054">
        <f>INDEX(L:L,MATCH(Таблиця91[[#This Row],[Item]],M:M,0),1)</f>
        <v>0</v>
      </c>
      <c r="L1054" t="s">
        <v>19846</v>
      </c>
      <c r="M1054" s="1" t="s">
        <v>19912</v>
      </c>
      <c r="N1054" s="1"/>
      <c r="O1054" s="1">
        <v>0.1</v>
      </c>
      <c r="P1054" s="1" t="s">
        <v>19361</v>
      </c>
      <c r="Q1054" s="26"/>
      <c r="R1054" s="276">
        <f t="shared" si="84"/>
        <v>0</v>
      </c>
    </row>
    <row r="1055" spans="1:18">
      <c r="A1055" s="889" t="s">
        <v>20193</v>
      </c>
      <c r="B1055" s="890" t="s">
        <v>21879</v>
      </c>
      <c r="C1055" s="891" t="s">
        <v>19932</v>
      </c>
      <c r="D1055" s="885" t="str">
        <f t="shared" si="80"/>
        <v>gp</v>
      </c>
      <c r="E1055" s="885" t="str">
        <f t="shared" si="81"/>
        <v>8</v>
      </c>
      <c r="F1055" s="885">
        <f t="shared" si="82"/>
        <v>1</v>
      </c>
      <c r="G1055" s="885">
        <f t="shared" si="83"/>
        <v>8</v>
      </c>
      <c r="H1055" s="885" t="s">
        <v>20189</v>
      </c>
      <c r="J1055">
        <f>INDEX(L:L,MATCH(Таблиця91[[#This Row],[Item]],M:M,0),1)</f>
        <v>0</v>
      </c>
      <c r="L1055" t="s">
        <v>19846</v>
      </c>
      <c r="M1055" s="1" t="s">
        <v>19913</v>
      </c>
      <c r="N1055" s="1"/>
      <c r="O1055" s="1">
        <v>0.1</v>
      </c>
      <c r="P1055" s="1" t="s">
        <v>19361</v>
      </c>
      <c r="Q1055" s="26"/>
      <c r="R1055" s="276">
        <f t="shared" si="84"/>
        <v>0</v>
      </c>
    </row>
    <row r="1056" spans="1:18">
      <c r="A1056" s="889" t="s">
        <v>20194</v>
      </c>
      <c r="B1056" s="890" t="s">
        <v>21846</v>
      </c>
      <c r="C1056" s="891" t="s">
        <v>29296</v>
      </c>
      <c r="D1056" s="885" t="str">
        <f t="shared" si="80"/>
        <v>gp</v>
      </c>
      <c r="E1056" s="885" t="str">
        <f t="shared" si="81"/>
        <v>4</v>
      </c>
      <c r="F1056" s="885">
        <f t="shared" si="82"/>
        <v>1</v>
      </c>
      <c r="G1056" s="885">
        <f t="shared" si="83"/>
        <v>4</v>
      </c>
      <c r="H1056" s="885" t="s">
        <v>20189</v>
      </c>
      <c r="J1056">
        <f>INDEX(L:L,MATCH(Таблиця91[[#This Row],[Item]],M:M,0),1)</f>
        <v>0</v>
      </c>
      <c r="L1056" t="s">
        <v>19846</v>
      </c>
      <c r="M1056" s="1" t="s">
        <v>19914</v>
      </c>
      <c r="N1056" s="1"/>
      <c r="O1056" s="1">
        <v>0.1</v>
      </c>
      <c r="P1056" s="1" t="s">
        <v>19350</v>
      </c>
      <c r="Q1056" s="26"/>
      <c r="R1056" s="276">
        <f t="shared" si="84"/>
        <v>0</v>
      </c>
    </row>
    <row r="1057" spans="1:18">
      <c r="A1057" s="889" t="s">
        <v>20195</v>
      </c>
      <c r="B1057" s="890" t="s">
        <v>21846</v>
      </c>
      <c r="C1057" s="891" t="s">
        <v>29296</v>
      </c>
      <c r="D1057" s="885" t="str">
        <f t="shared" si="80"/>
        <v>gp</v>
      </c>
      <c r="E1057" s="885" t="str">
        <f t="shared" si="81"/>
        <v>4</v>
      </c>
      <c r="F1057" s="885">
        <f t="shared" si="82"/>
        <v>1</v>
      </c>
      <c r="G1057" s="885">
        <f t="shared" si="83"/>
        <v>4</v>
      </c>
      <c r="H1057" s="885" t="s">
        <v>20189</v>
      </c>
      <c r="J1057">
        <f>INDEX(L:L,MATCH(Таблиця91[[#This Row],[Item]],M:M,0),1)</f>
        <v>0</v>
      </c>
      <c r="L1057" t="s">
        <v>19846</v>
      </c>
      <c r="M1057" s="1" t="s">
        <v>19915</v>
      </c>
      <c r="N1057" s="1"/>
      <c r="O1057" s="1">
        <v>0.3</v>
      </c>
      <c r="P1057" s="1" t="s">
        <v>19347</v>
      </c>
      <c r="Q1057" s="26"/>
      <c r="R1057" s="276">
        <f t="shared" si="84"/>
        <v>0</v>
      </c>
    </row>
    <row r="1058" spans="1:18">
      <c r="A1058" s="889" t="s">
        <v>20196</v>
      </c>
      <c r="B1058" s="890" t="s">
        <v>21836</v>
      </c>
      <c r="C1058" s="891" t="s">
        <v>29296</v>
      </c>
      <c r="D1058" s="885" t="str">
        <f t="shared" si="80"/>
        <v>sp</v>
      </c>
      <c r="E1058" s="885" t="str">
        <f t="shared" si="81"/>
        <v>10</v>
      </c>
      <c r="F1058" s="885">
        <f t="shared" si="82"/>
        <v>0.1</v>
      </c>
      <c r="G1058" s="885">
        <f t="shared" si="83"/>
        <v>1</v>
      </c>
      <c r="H1058" s="885" t="s">
        <v>20189</v>
      </c>
      <c r="J1058">
        <f>INDEX(L:L,MATCH(Таблиця91[[#This Row],[Item]],M:M,0),1)</f>
        <v>0</v>
      </c>
      <c r="L1058" t="s">
        <v>19846</v>
      </c>
      <c r="M1058" s="1" t="s">
        <v>19916</v>
      </c>
      <c r="N1058" s="1"/>
      <c r="O1058" s="1">
        <v>0.1</v>
      </c>
      <c r="P1058" s="1" t="s">
        <v>19432</v>
      </c>
      <c r="Q1058" s="26"/>
      <c r="R1058" s="276">
        <f t="shared" si="84"/>
        <v>0</v>
      </c>
    </row>
    <row r="1059" spans="1:18">
      <c r="A1059" s="889" t="s">
        <v>20197</v>
      </c>
      <c r="B1059" s="890" t="s">
        <v>21843</v>
      </c>
      <c r="C1059" s="891" t="s">
        <v>19539</v>
      </c>
      <c r="D1059" s="885" t="str">
        <f t="shared" si="80"/>
        <v>gp</v>
      </c>
      <c r="E1059" s="885" t="str">
        <f t="shared" si="81"/>
        <v>7</v>
      </c>
      <c r="F1059" s="885">
        <f t="shared" si="82"/>
        <v>1</v>
      </c>
      <c r="G1059" s="885">
        <f t="shared" si="83"/>
        <v>7</v>
      </c>
      <c r="H1059" s="885" t="s">
        <v>20189</v>
      </c>
      <c r="J1059">
        <f>INDEX(L:L,MATCH(Таблиця91[[#This Row],[Item]],M:M,0),1)</f>
        <v>0</v>
      </c>
      <c r="L1059" t="s">
        <v>19846</v>
      </c>
      <c r="M1059" s="1" t="s">
        <v>19917</v>
      </c>
      <c r="N1059" s="1"/>
      <c r="O1059" s="1">
        <v>0.09</v>
      </c>
      <c r="P1059" s="1" t="s">
        <v>19590</v>
      </c>
      <c r="Q1059" s="26"/>
      <c r="R1059" s="276">
        <f t="shared" si="84"/>
        <v>0</v>
      </c>
    </row>
    <row r="1060" spans="1:18" ht="15.75">
      <c r="A1060" s="889" t="s">
        <v>20198</v>
      </c>
      <c r="B1060" s="890" t="s">
        <v>14081</v>
      </c>
      <c r="C1060" s="891" t="s">
        <v>20199</v>
      </c>
      <c r="D1060" s="885" t="str">
        <f t="shared" si="80"/>
        <v>gp</v>
      </c>
      <c r="E1060" s="885" t="str">
        <f t="shared" si="81"/>
        <v>5</v>
      </c>
      <c r="F1060" s="885">
        <f t="shared" si="82"/>
        <v>1</v>
      </c>
      <c r="G1060" s="885">
        <f t="shared" si="83"/>
        <v>5</v>
      </c>
      <c r="H1060" s="885" t="s">
        <v>20189</v>
      </c>
      <c r="I1060" s="776"/>
      <c r="J1060">
        <f>INDEX(L:L,MATCH(Таблиця91[[#This Row],[Item]],M:M,0),1)</f>
        <v>0</v>
      </c>
      <c r="K1060" s="777"/>
      <c r="L1060" t="s">
        <v>19846</v>
      </c>
      <c r="M1060" s="1" t="s">
        <v>19918</v>
      </c>
      <c r="N1060" s="1"/>
      <c r="O1060" s="1">
        <v>0.3</v>
      </c>
      <c r="P1060" s="1" t="s">
        <v>19361</v>
      </c>
      <c r="Q1060" s="26"/>
      <c r="R1060" s="276">
        <f t="shared" si="84"/>
        <v>0</v>
      </c>
    </row>
    <row r="1061" spans="1:18">
      <c r="A1061" s="889" t="s">
        <v>20200</v>
      </c>
      <c r="B1061" s="890" t="s">
        <v>14263</v>
      </c>
      <c r="C1061" s="891" t="s">
        <v>29296</v>
      </c>
      <c r="D1061" s="885" t="str">
        <f t="shared" si="80"/>
        <v>gp</v>
      </c>
      <c r="E1061" s="885" t="str">
        <f t="shared" si="81"/>
        <v>15</v>
      </c>
      <c r="F1061" s="885">
        <f t="shared" si="82"/>
        <v>1</v>
      </c>
      <c r="G1061" s="885">
        <f t="shared" si="83"/>
        <v>15</v>
      </c>
      <c r="H1061" s="885" t="s">
        <v>20189</v>
      </c>
      <c r="J1061">
        <f>INDEX(L:L,MATCH(Таблиця91[[#This Row],[Item]],M:M,0),1)</f>
        <v>0</v>
      </c>
      <c r="L1061" t="s">
        <v>19846</v>
      </c>
      <c r="M1061" s="1" t="s">
        <v>19919</v>
      </c>
      <c r="N1061" s="1"/>
      <c r="O1061" s="1">
        <v>0.06</v>
      </c>
      <c r="P1061" s="1" t="s">
        <v>19920</v>
      </c>
      <c r="Q1061" s="26"/>
      <c r="R1061" s="276">
        <f t="shared" si="84"/>
        <v>0</v>
      </c>
    </row>
    <row r="1062" spans="1:18">
      <c r="A1062" s="889" t="s">
        <v>20201</v>
      </c>
      <c r="B1062" s="890" t="s">
        <v>14380</v>
      </c>
      <c r="C1062" s="891" t="s">
        <v>19798</v>
      </c>
      <c r="D1062" s="885" t="str">
        <f t="shared" si="80"/>
        <v>gp</v>
      </c>
      <c r="E1062" s="885" t="str">
        <f t="shared" si="81"/>
        <v>10</v>
      </c>
      <c r="F1062" s="885">
        <f t="shared" si="82"/>
        <v>1</v>
      </c>
      <c r="G1062" s="885">
        <f t="shared" si="83"/>
        <v>10</v>
      </c>
      <c r="H1062" s="885" t="s">
        <v>20189</v>
      </c>
      <c r="J1062">
        <f>INDEX(L:L,MATCH(Таблиця91[[#This Row],[Item]],M:M,0),1)</f>
        <v>0</v>
      </c>
      <c r="L1062" t="s">
        <v>19846</v>
      </c>
      <c r="M1062" s="1" t="s">
        <v>18796</v>
      </c>
      <c r="N1062" s="1"/>
      <c r="O1062" s="1"/>
      <c r="P1062" s="1"/>
      <c r="Q1062" s="26"/>
      <c r="R1062" s="276">
        <f t="shared" si="84"/>
        <v>0</v>
      </c>
    </row>
    <row r="1063" spans="1:18">
      <c r="A1063" s="889" t="s">
        <v>20202</v>
      </c>
      <c r="B1063" s="890" t="s">
        <v>14081</v>
      </c>
      <c r="C1063" s="891" t="s">
        <v>19539</v>
      </c>
      <c r="D1063" s="885" t="str">
        <f t="shared" si="80"/>
        <v>gp</v>
      </c>
      <c r="E1063" s="885" t="str">
        <f t="shared" si="81"/>
        <v>5</v>
      </c>
      <c r="F1063" s="885">
        <f t="shared" si="82"/>
        <v>1</v>
      </c>
      <c r="G1063" s="885">
        <f t="shared" si="83"/>
        <v>5</v>
      </c>
      <c r="H1063" s="885" t="s">
        <v>20189</v>
      </c>
      <c r="J1063">
        <f>INDEX(L:L,MATCH(Таблиця91[[#This Row],[Item]],M:M,0),1)</f>
        <v>0</v>
      </c>
      <c r="L1063" t="s">
        <v>19921</v>
      </c>
      <c r="M1063" s="1" t="s">
        <v>19921</v>
      </c>
      <c r="N1063" s="1"/>
      <c r="O1063" s="1"/>
      <c r="P1063" s="1"/>
      <c r="Q1063" s="26"/>
      <c r="R1063" s="276">
        <f t="shared" si="84"/>
        <v>0</v>
      </c>
    </row>
    <row r="1064" spans="1:18">
      <c r="A1064" s="892" t="s">
        <v>20203</v>
      </c>
      <c r="B1064" s="893" t="s">
        <v>21987</v>
      </c>
      <c r="C1064" s="894" t="s">
        <v>20069</v>
      </c>
      <c r="D1064" s="885" t="str">
        <f t="shared" si="80"/>
        <v>gp</v>
      </c>
      <c r="E1064" s="885" t="str">
        <f t="shared" si="81"/>
        <v>17</v>
      </c>
      <c r="F1064" s="885">
        <f t="shared" si="82"/>
        <v>1</v>
      </c>
      <c r="G1064" s="885">
        <f t="shared" si="83"/>
        <v>17</v>
      </c>
      <c r="H1064" s="885" t="s">
        <v>20189</v>
      </c>
      <c r="J1064">
        <f>INDEX(L:L,MATCH(Таблиця91[[#This Row],[Item]],M:M,0),1)</f>
        <v>0</v>
      </c>
      <c r="L1064" t="s">
        <v>19922</v>
      </c>
      <c r="M1064" s="1" t="s">
        <v>19922</v>
      </c>
      <c r="N1064" s="1"/>
      <c r="O1064" s="1"/>
      <c r="P1064" s="1"/>
      <c r="Q1064" s="26"/>
      <c r="R1064" s="276">
        <f t="shared" si="84"/>
        <v>0</v>
      </c>
    </row>
    <row r="1065" spans="1:18">
      <c r="A1065" s="899"/>
      <c r="B1065" s="902"/>
      <c r="C1065" s="903"/>
      <c r="D1065" s="885" t="str">
        <f t="shared" si="80"/>
        <v>cp</v>
      </c>
      <c r="E1065" s="885" t="str">
        <f t="shared" si="81"/>
        <v/>
      </c>
      <c r="F1065" s="885">
        <f t="shared" si="82"/>
        <v>0.01</v>
      </c>
      <c r="G1065" s="885" t="e">
        <f t="shared" si="83"/>
        <v>#VALUE!</v>
      </c>
      <c r="H1065" s="898" t="s">
        <v>20306</v>
      </c>
      <c r="J1065" t="e">
        <f>INDEX(L:L,MATCH(Таблиця91[[#This Row],[Item]],M:M,0),1)</f>
        <v>#N/A</v>
      </c>
      <c r="L1065" t="s">
        <v>19922</v>
      </c>
      <c r="M1065" s="1" t="s">
        <v>19923</v>
      </c>
      <c r="N1065" s="1"/>
      <c r="O1065" s="1">
        <v>5</v>
      </c>
      <c r="P1065" s="1" t="s">
        <v>19798</v>
      </c>
      <c r="Q1065" s="26"/>
      <c r="R1065" s="276">
        <f t="shared" si="84"/>
        <v>0</v>
      </c>
    </row>
    <row r="1066" spans="1:18">
      <c r="A1066" s="889" t="s">
        <v>20307</v>
      </c>
      <c r="B1066" s="890" t="s">
        <v>18266</v>
      </c>
      <c r="C1066" s="891" t="s">
        <v>29296</v>
      </c>
      <c r="D1066" s="885" t="str">
        <f t="shared" si="80"/>
        <v>gp</v>
      </c>
      <c r="E1066" s="885" t="str">
        <f t="shared" si="81"/>
        <v>100</v>
      </c>
      <c r="F1066" s="885">
        <f t="shared" si="82"/>
        <v>1</v>
      </c>
      <c r="G1066" s="885">
        <f t="shared" si="83"/>
        <v>100</v>
      </c>
      <c r="H1066" s="885" t="s">
        <v>20189</v>
      </c>
      <c r="J1066" t="str">
        <f>INDEX(L:L,MATCH(Таблиця91[[#This Row],[Item]],M:M,0),1)</f>
        <v>Inn and Tavern</v>
      </c>
      <c r="L1066" t="s">
        <v>19922</v>
      </c>
      <c r="M1066" s="1" t="s">
        <v>19924</v>
      </c>
      <c r="N1066" s="1"/>
      <c r="O1066" s="1">
        <v>5</v>
      </c>
      <c r="P1066" s="1"/>
      <c r="Q1066" s="26"/>
      <c r="R1066" s="276">
        <f t="shared" si="84"/>
        <v>0</v>
      </c>
    </row>
    <row r="1067" spans="1:18">
      <c r="A1067" s="889" t="s">
        <v>20308</v>
      </c>
      <c r="B1067" s="890" t="s">
        <v>14394</v>
      </c>
      <c r="C1067" s="891" t="s">
        <v>29296</v>
      </c>
      <c r="D1067" s="885" t="str">
        <f t="shared" si="80"/>
        <v>gp</v>
      </c>
      <c r="E1067" s="885" t="str">
        <f t="shared" si="81"/>
        <v>35</v>
      </c>
      <c r="F1067" s="885">
        <f t="shared" si="82"/>
        <v>1</v>
      </c>
      <c r="G1067" s="885">
        <f t="shared" si="83"/>
        <v>35</v>
      </c>
      <c r="H1067" s="885" t="s">
        <v>20189</v>
      </c>
      <c r="J1067" t="str">
        <f>INDEX(L:L,MATCH(Таблиця91[[#This Row],[Item]],M:M,0),1)</f>
        <v>Inn and Tavern</v>
      </c>
      <c r="L1067" t="s">
        <v>19922</v>
      </c>
      <c r="M1067" s="1" t="s">
        <v>19925</v>
      </c>
      <c r="N1067" s="1"/>
      <c r="O1067" s="1">
        <v>2</v>
      </c>
      <c r="P1067" s="1"/>
      <c r="Q1067" s="26"/>
      <c r="R1067" s="276">
        <f t="shared" si="84"/>
        <v>0</v>
      </c>
    </row>
    <row r="1068" spans="1:18">
      <c r="A1068" s="889" t="s">
        <v>20309</v>
      </c>
      <c r="B1068" s="890" t="s">
        <v>22020</v>
      </c>
      <c r="C1068" s="891" t="s">
        <v>29296</v>
      </c>
      <c r="D1068" s="885" t="str">
        <f t="shared" si="80"/>
        <v>cp</v>
      </c>
      <c r="E1068" s="885" t="str">
        <f t="shared" si="81"/>
        <v>Special Order Only</v>
      </c>
      <c r="F1068" s="885">
        <f t="shared" si="82"/>
        <v>0.01</v>
      </c>
      <c r="G1068" s="885" t="e">
        <f t="shared" si="83"/>
        <v>#VALUE!</v>
      </c>
      <c r="H1068" s="885" t="s">
        <v>20189</v>
      </c>
      <c r="J1068" t="str">
        <f>INDEX(L:L,MATCH(Таблиця91[[#This Row],[Item]],M:M,0),1)</f>
        <v>Inn and Tavern</v>
      </c>
      <c r="L1068" t="s">
        <v>19922</v>
      </c>
      <c r="M1068" s="1" t="s">
        <v>19926</v>
      </c>
      <c r="N1068" s="1"/>
      <c r="O1068" s="1">
        <v>3</v>
      </c>
      <c r="P1068" s="1"/>
      <c r="Q1068" s="26"/>
      <c r="R1068" s="276">
        <f t="shared" si="84"/>
        <v>0</v>
      </c>
    </row>
    <row r="1069" spans="1:18">
      <c r="A1069" s="889" t="s">
        <v>20310</v>
      </c>
      <c r="B1069" s="890" t="s">
        <v>21977</v>
      </c>
      <c r="C1069" s="891" t="s">
        <v>29296</v>
      </c>
      <c r="D1069" s="885" t="str">
        <f t="shared" si="80"/>
        <v>gp</v>
      </c>
      <c r="E1069" s="885" t="str">
        <f t="shared" si="81"/>
        <v>70</v>
      </c>
      <c r="F1069" s="885">
        <f t="shared" si="82"/>
        <v>1</v>
      </c>
      <c r="G1069" s="885">
        <f t="shared" si="83"/>
        <v>70</v>
      </c>
      <c r="H1069" s="885" t="s">
        <v>20189</v>
      </c>
      <c r="J1069" t="str">
        <f>INDEX(L:L,MATCH(Таблиця91[[#This Row],[Item]],M:M,0),1)</f>
        <v>Inn and Tavern</v>
      </c>
      <c r="L1069" t="s">
        <v>19922</v>
      </c>
      <c r="M1069" s="1" t="s">
        <v>19927</v>
      </c>
      <c r="N1069" s="1"/>
      <c r="O1069" s="1">
        <v>0.6</v>
      </c>
      <c r="P1069" s="1" t="s">
        <v>18333</v>
      </c>
      <c r="Q1069" s="26"/>
      <c r="R1069" s="276">
        <f t="shared" si="84"/>
        <v>0</v>
      </c>
    </row>
    <row r="1070" spans="1:18">
      <c r="A1070" s="889" t="s">
        <v>20311</v>
      </c>
      <c r="B1070" s="890" t="s">
        <v>21879</v>
      </c>
      <c r="C1070" s="891" t="s">
        <v>29296</v>
      </c>
      <c r="D1070" s="885" t="str">
        <f t="shared" si="80"/>
        <v>gp</v>
      </c>
      <c r="E1070" s="885" t="str">
        <f t="shared" si="81"/>
        <v>8</v>
      </c>
      <c r="F1070" s="885">
        <f t="shared" si="82"/>
        <v>1</v>
      </c>
      <c r="G1070" s="885">
        <f t="shared" si="83"/>
        <v>8</v>
      </c>
      <c r="H1070" s="885" t="s">
        <v>20189</v>
      </c>
      <c r="J1070" t="str">
        <f>INDEX(L:L,MATCH(Таблиця91[[#This Row],[Item]],M:M,0),1)</f>
        <v>Inn and Tavern</v>
      </c>
      <c r="L1070" t="s">
        <v>19922</v>
      </c>
      <c r="M1070" s="1" t="s">
        <v>19928</v>
      </c>
      <c r="N1070" s="1"/>
      <c r="O1070" s="1">
        <v>0.2</v>
      </c>
      <c r="P1070" s="1" t="s">
        <v>19539</v>
      </c>
      <c r="Q1070" s="26"/>
      <c r="R1070" s="276">
        <f t="shared" si="84"/>
        <v>0</v>
      </c>
    </row>
    <row r="1071" spans="1:18">
      <c r="A1071" s="889" t="s">
        <v>20312</v>
      </c>
      <c r="B1071" s="890" t="s">
        <v>18618</v>
      </c>
      <c r="C1071" s="891" t="s">
        <v>29296</v>
      </c>
      <c r="D1071" s="885" t="str">
        <f t="shared" si="80"/>
        <v>gp</v>
      </c>
      <c r="E1071" s="885" t="str">
        <f t="shared" si="81"/>
        <v>175</v>
      </c>
      <c r="F1071" s="885">
        <f t="shared" si="82"/>
        <v>1</v>
      </c>
      <c r="G1071" s="885">
        <f t="shared" si="83"/>
        <v>175</v>
      </c>
      <c r="H1071" s="885" t="s">
        <v>20189</v>
      </c>
      <c r="J1071" t="str">
        <f>INDEX(L:L,MATCH(Таблиця91[[#This Row],[Item]],M:M,0),1)</f>
        <v>Inn and Tavern</v>
      </c>
      <c r="L1071" t="s">
        <v>19922</v>
      </c>
      <c r="M1071" s="1" t="s">
        <v>19929</v>
      </c>
      <c r="N1071" s="1"/>
      <c r="O1071" s="1">
        <v>3</v>
      </c>
      <c r="P1071" s="1" t="s">
        <v>18513</v>
      </c>
      <c r="Q1071" s="26"/>
      <c r="R1071" s="276">
        <f t="shared" si="84"/>
        <v>0</v>
      </c>
    </row>
    <row r="1072" spans="1:18">
      <c r="A1072" s="889" t="s">
        <v>20313</v>
      </c>
      <c r="B1072" s="890" t="s">
        <v>14263</v>
      </c>
      <c r="C1072" s="891" t="s">
        <v>29296</v>
      </c>
      <c r="D1072" s="885" t="str">
        <f t="shared" si="80"/>
        <v>gp</v>
      </c>
      <c r="E1072" s="885" t="str">
        <f t="shared" si="81"/>
        <v>15</v>
      </c>
      <c r="F1072" s="885">
        <f t="shared" si="82"/>
        <v>1</v>
      </c>
      <c r="G1072" s="885">
        <f t="shared" si="83"/>
        <v>15</v>
      </c>
      <c r="H1072" s="885" t="s">
        <v>20189</v>
      </c>
      <c r="J1072" t="str">
        <f>INDEX(L:L,MATCH(Таблиця91[[#This Row],[Item]],M:M,0),1)</f>
        <v>Inn and Tavern</v>
      </c>
      <c r="L1072" t="s">
        <v>19922</v>
      </c>
      <c r="M1072" s="1" t="s">
        <v>19930</v>
      </c>
      <c r="N1072" s="1"/>
      <c r="O1072" s="1">
        <v>5</v>
      </c>
      <c r="P1072" s="1" t="s">
        <v>18513</v>
      </c>
      <c r="Q1072" s="26"/>
      <c r="R1072" s="276">
        <f t="shared" si="84"/>
        <v>0</v>
      </c>
    </row>
    <row r="1073" spans="1:18">
      <c r="A1073" s="889" t="s">
        <v>20314</v>
      </c>
      <c r="B1073" s="890" t="s">
        <v>21846</v>
      </c>
      <c r="C1073" s="891" t="s">
        <v>29296</v>
      </c>
      <c r="D1073" s="885" t="str">
        <f t="shared" si="80"/>
        <v>gp</v>
      </c>
      <c r="E1073" s="885" t="str">
        <f t="shared" si="81"/>
        <v>4</v>
      </c>
      <c r="F1073" s="885">
        <f t="shared" si="82"/>
        <v>1</v>
      </c>
      <c r="G1073" s="885">
        <f t="shared" si="83"/>
        <v>4</v>
      </c>
      <c r="H1073" s="885" t="s">
        <v>20189</v>
      </c>
      <c r="J1073" t="str">
        <f>INDEX(L:L,MATCH(Таблиця91[[#This Row],[Item]],M:M,0),1)</f>
        <v>Inn and Tavern</v>
      </c>
      <c r="L1073" t="s">
        <v>19922</v>
      </c>
      <c r="M1073" s="1" t="s">
        <v>19931</v>
      </c>
      <c r="N1073" s="1"/>
      <c r="O1073" s="1">
        <v>5</v>
      </c>
      <c r="P1073" s="1" t="s">
        <v>19932</v>
      </c>
      <c r="Q1073" s="26"/>
      <c r="R1073" s="276">
        <f t="shared" si="84"/>
        <v>0</v>
      </c>
    </row>
    <row r="1074" spans="1:18">
      <c r="A1074" s="889" t="s">
        <v>20315</v>
      </c>
      <c r="B1074" s="890" t="s">
        <v>14394</v>
      </c>
      <c r="C1074" s="891" t="s">
        <v>29296</v>
      </c>
      <c r="D1074" s="885" t="str">
        <f t="shared" si="80"/>
        <v>gp</v>
      </c>
      <c r="E1074" s="885" t="str">
        <f t="shared" si="81"/>
        <v>35</v>
      </c>
      <c r="F1074" s="885">
        <f t="shared" si="82"/>
        <v>1</v>
      </c>
      <c r="G1074" s="885">
        <f t="shared" si="83"/>
        <v>35</v>
      </c>
      <c r="H1074" s="885" t="s">
        <v>20189</v>
      </c>
      <c r="J1074" t="str">
        <f>INDEX(L:L,MATCH(Таблиця91[[#This Row],[Item]],M:M,0),1)</f>
        <v>Inn and Tavern</v>
      </c>
      <c r="L1074" t="s">
        <v>19922</v>
      </c>
      <c r="M1074" s="1" t="s">
        <v>19933</v>
      </c>
      <c r="N1074" s="1"/>
      <c r="O1074" s="1">
        <v>9</v>
      </c>
      <c r="P1074" s="1" t="s">
        <v>19934</v>
      </c>
      <c r="Q1074" s="26"/>
      <c r="R1074" s="276">
        <f t="shared" si="84"/>
        <v>0</v>
      </c>
    </row>
    <row r="1075" spans="1:18">
      <c r="A1075" s="889" t="s">
        <v>20316</v>
      </c>
      <c r="B1075" s="890" t="s">
        <v>18496</v>
      </c>
      <c r="C1075" s="891" t="s">
        <v>29296</v>
      </c>
      <c r="D1075" s="885" t="str">
        <f t="shared" si="80"/>
        <v>gp</v>
      </c>
      <c r="E1075" s="885" t="str">
        <f t="shared" si="81"/>
        <v>2</v>
      </c>
      <c r="F1075" s="885">
        <f t="shared" si="82"/>
        <v>1</v>
      </c>
      <c r="G1075" s="885">
        <f t="shared" si="83"/>
        <v>2</v>
      </c>
      <c r="H1075" s="885" t="s">
        <v>20189</v>
      </c>
      <c r="J1075" t="str">
        <f>INDEX(L:L,MATCH(Таблиця91[[#This Row],[Item]],M:M,0),1)</f>
        <v>Inn and Tavern</v>
      </c>
      <c r="L1075" t="s">
        <v>19922</v>
      </c>
      <c r="M1075" s="1" t="s">
        <v>19935</v>
      </c>
      <c r="N1075" s="1"/>
      <c r="O1075" s="1">
        <v>15</v>
      </c>
      <c r="P1075" s="1"/>
      <c r="Q1075" s="26"/>
      <c r="R1075" s="276">
        <f t="shared" si="84"/>
        <v>0</v>
      </c>
    </row>
    <row r="1076" spans="1:18">
      <c r="A1076" s="889" t="s">
        <v>20317</v>
      </c>
      <c r="B1076" s="890" t="s">
        <v>22004</v>
      </c>
      <c r="C1076" s="891" t="s">
        <v>29296</v>
      </c>
      <c r="D1076" s="885" t="str">
        <f t="shared" si="80"/>
        <v>gp</v>
      </c>
      <c r="E1076" s="885" t="str">
        <f t="shared" si="81"/>
        <v>45</v>
      </c>
      <c r="F1076" s="885">
        <f t="shared" si="82"/>
        <v>1</v>
      </c>
      <c r="G1076" s="885">
        <f t="shared" si="83"/>
        <v>45</v>
      </c>
      <c r="H1076" s="885" t="s">
        <v>20189</v>
      </c>
      <c r="J1076" t="str">
        <f>INDEX(L:L,MATCH(Таблиця91[[#This Row],[Item]],M:M,0),1)</f>
        <v>Inn and Tavern</v>
      </c>
      <c r="L1076" t="s">
        <v>19922</v>
      </c>
      <c r="M1076" s="1" t="s">
        <v>19936</v>
      </c>
      <c r="N1076" s="1"/>
      <c r="O1076" s="1">
        <v>20</v>
      </c>
      <c r="P1076" s="1"/>
      <c r="Q1076" s="26"/>
      <c r="R1076" s="276">
        <f t="shared" si="84"/>
        <v>0</v>
      </c>
    </row>
    <row r="1077" spans="1:18">
      <c r="A1077" s="889" t="s">
        <v>20318</v>
      </c>
      <c r="B1077" s="890" t="s">
        <v>21973</v>
      </c>
      <c r="C1077" s="891" t="s">
        <v>29296</v>
      </c>
      <c r="D1077" s="885" t="str">
        <f t="shared" si="80"/>
        <v>gp</v>
      </c>
      <c r="E1077" s="885" t="str">
        <f t="shared" si="81"/>
        <v>12</v>
      </c>
      <c r="F1077" s="885">
        <f t="shared" si="82"/>
        <v>1</v>
      </c>
      <c r="G1077" s="885">
        <f t="shared" si="83"/>
        <v>12</v>
      </c>
      <c r="H1077" s="885" t="s">
        <v>20189</v>
      </c>
      <c r="J1077" t="str">
        <f>INDEX(L:L,MATCH(Таблиця91[[#This Row],[Item]],M:M,0),1)</f>
        <v>Inn and Tavern</v>
      </c>
      <c r="L1077" t="s">
        <v>19922</v>
      </c>
      <c r="M1077" s="1" t="s">
        <v>19937</v>
      </c>
      <c r="N1077" s="1"/>
      <c r="O1077" s="1">
        <v>8</v>
      </c>
      <c r="P1077" s="1"/>
      <c r="Q1077" s="26"/>
      <c r="R1077" s="276">
        <f t="shared" si="84"/>
        <v>0</v>
      </c>
    </row>
    <row r="1078" spans="1:18">
      <c r="A1078" s="889" t="s">
        <v>20319</v>
      </c>
      <c r="B1078" s="890" t="s">
        <v>18496</v>
      </c>
      <c r="C1078" s="891" t="s">
        <v>29296</v>
      </c>
      <c r="D1078" s="885" t="str">
        <f t="shared" si="80"/>
        <v>gp</v>
      </c>
      <c r="E1078" s="885" t="str">
        <f t="shared" si="81"/>
        <v>2</v>
      </c>
      <c r="F1078" s="885">
        <f t="shared" si="82"/>
        <v>1</v>
      </c>
      <c r="G1078" s="885">
        <f t="shared" si="83"/>
        <v>2</v>
      </c>
      <c r="H1078" s="885" t="s">
        <v>20189</v>
      </c>
      <c r="J1078" t="str">
        <f>INDEX(L:L,MATCH(Таблиця91[[#This Row],[Item]],M:M,0),1)</f>
        <v>Inn and Tavern</v>
      </c>
      <c r="L1078" t="s">
        <v>19922</v>
      </c>
      <c r="M1078" s="1" t="s">
        <v>19938</v>
      </c>
      <c r="N1078" s="1"/>
      <c r="O1078" s="1">
        <v>11</v>
      </c>
      <c r="P1078" s="1"/>
      <c r="Q1078" s="26"/>
      <c r="R1078" s="276">
        <f t="shared" si="84"/>
        <v>0</v>
      </c>
    </row>
    <row r="1079" spans="1:18">
      <c r="A1079" s="889" t="s">
        <v>18647</v>
      </c>
      <c r="B1079" s="890" t="s">
        <v>18451</v>
      </c>
      <c r="C1079" s="891" t="s">
        <v>29296</v>
      </c>
      <c r="D1079" s="885" t="str">
        <f t="shared" si="80"/>
        <v>sp</v>
      </c>
      <c r="E1079" s="885" t="str">
        <f t="shared" si="81"/>
        <v>2</v>
      </c>
      <c r="F1079" s="885">
        <f t="shared" si="82"/>
        <v>0.1</v>
      </c>
      <c r="G1079" s="885">
        <f t="shared" si="83"/>
        <v>0.2</v>
      </c>
      <c r="H1079" s="885" t="s">
        <v>20189</v>
      </c>
      <c r="J1079" t="str">
        <f>INDEX(L:L,MATCH(Таблиця91[[#This Row],[Item]],M:M,0),1)</f>
        <v>Inn and Tavern</v>
      </c>
      <c r="L1079" t="s">
        <v>19922</v>
      </c>
      <c r="M1079" s="1" t="s">
        <v>19939</v>
      </c>
      <c r="N1079" s="1"/>
      <c r="O1079" s="1">
        <v>9</v>
      </c>
      <c r="P1079" s="1" t="s">
        <v>18572</v>
      </c>
      <c r="Q1079" s="26"/>
      <c r="R1079" s="276">
        <f t="shared" si="84"/>
        <v>0</v>
      </c>
    </row>
    <row r="1080" spans="1:18">
      <c r="A1080" s="889" t="s">
        <v>20320</v>
      </c>
      <c r="B1080" s="890" t="s">
        <v>14081</v>
      </c>
      <c r="C1080" s="891" t="s">
        <v>29296</v>
      </c>
      <c r="D1080" s="885" t="str">
        <f t="shared" si="80"/>
        <v>gp</v>
      </c>
      <c r="E1080" s="885" t="str">
        <f t="shared" si="81"/>
        <v>5</v>
      </c>
      <c r="F1080" s="885">
        <f t="shared" si="82"/>
        <v>1</v>
      </c>
      <c r="G1080" s="885">
        <f t="shared" si="83"/>
        <v>5</v>
      </c>
      <c r="H1080" s="885" t="s">
        <v>20189</v>
      </c>
      <c r="J1080" t="str">
        <f>INDEX(L:L,MATCH(Таблиця91[[#This Row],[Item]],M:M,0),1)</f>
        <v>Inn and Tavern</v>
      </c>
      <c r="L1080" t="s">
        <v>19922</v>
      </c>
      <c r="M1080" s="1" t="s">
        <v>19940</v>
      </c>
      <c r="N1080" s="1"/>
      <c r="O1080" s="1">
        <v>9</v>
      </c>
      <c r="P1080" s="1" t="s">
        <v>18412</v>
      </c>
      <c r="Q1080" s="26"/>
      <c r="R1080" s="276">
        <f t="shared" si="84"/>
        <v>0</v>
      </c>
    </row>
    <row r="1081" spans="1:18">
      <c r="A1081" s="889" t="s">
        <v>20321</v>
      </c>
      <c r="B1081" s="890" t="s">
        <v>21993</v>
      </c>
      <c r="C1081" s="891" t="s">
        <v>29296</v>
      </c>
      <c r="D1081" s="885" t="str">
        <f t="shared" ref="D1081:D1144" si="85">IF((IFERROR(FIND("gp",B1081,1),0)&gt;0),"gp",IF(IFERROR(FIND("sp",B1081,1),0)&gt;1,"sp","cp"))</f>
        <v>gp</v>
      </c>
      <c r="E1081" s="885" t="str">
        <f t="shared" si="81"/>
        <v>65</v>
      </c>
      <c r="F1081" s="885">
        <f t="shared" si="82"/>
        <v>1</v>
      </c>
      <c r="G1081" s="885">
        <f t="shared" si="83"/>
        <v>65</v>
      </c>
      <c r="H1081" s="885" t="s">
        <v>20189</v>
      </c>
      <c r="J1081" t="str">
        <f>INDEX(L:L,MATCH(Таблиця91[[#This Row],[Item]],M:M,0),1)</f>
        <v>Inn and Tavern</v>
      </c>
      <c r="L1081" t="s">
        <v>19922</v>
      </c>
      <c r="M1081" s="1" t="s">
        <v>19941</v>
      </c>
      <c r="N1081" s="1"/>
      <c r="O1081" s="1">
        <v>2</v>
      </c>
      <c r="P1081" s="1" t="s">
        <v>19590</v>
      </c>
      <c r="Q1081" s="26"/>
      <c r="R1081" s="276">
        <f t="shared" si="84"/>
        <v>0</v>
      </c>
    </row>
    <row r="1082" spans="1:18">
      <c r="A1082" s="889" t="s">
        <v>20322</v>
      </c>
      <c r="B1082" s="890" t="s">
        <v>18339</v>
      </c>
      <c r="C1082" s="891" t="s">
        <v>29296</v>
      </c>
      <c r="D1082" s="885" t="str">
        <f t="shared" si="85"/>
        <v>gp</v>
      </c>
      <c r="E1082" s="885" t="str">
        <f t="shared" ref="E1082:E1145" si="86">SUBSTITUTE(B1082," "&amp;D1082,"",1)</f>
        <v>200</v>
      </c>
      <c r="F1082" s="885">
        <f t="shared" ref="F1082:F1145" si="87">IF(D1082="gp",1,IF(D1082="sp",0.1,0.01))</f>
        <v>1</v>
      </c>
      <c r="G1082" s="885">
        <f t="shared" ref="G1082:G1145" si="88">F1082*E1082</f>
        <v>200</v>
      </c>
      <c r="H1082" s="885" t="s">
        <v>20189</v>
      </c>
      <c r="J1082" t="str">
        <f>INDEX(L:L,MATCH(Таблиця91[[#This Row],[Item]],M:M,0),1)</f>
        <v>Inn and Tavern</v>
      </c>
      <c r="L1082" t="s">
        <v>19922</v>
      </c>
      <c r="M1082" s="1" t="s">
        <v>19942</v>
      </c>
      <c r="N1082" s="1"/>
      <c r="O1082" s="1">
        <v>5</v>
      </c>
      <c r="P1082" s="1"/>
      <c r="Q1082" s="26"/>
      <c r="R1082" s="276">
        <f t="shared" si="84"/>
        <v>0</v>
      </c>
    </row>
    <row r="1083" spans="1:18">
      <c r="A1083" s="889" t="s">
        <v>20323</v>
      </c>
      <c r="B1083" s="890" t="s">
        <v>18402</v>
      </c>
      <c r="C1083" s="891" t="s">
        <v>29296</v>
      </c>
      <c r="D1083" s="885" t="str">
        <f t="shared" si="85"/>
        <v>gp</v>
      </c>
      <c r="E1083" s="885" t="str">
        <f t="shared" si="86"/>
        <v>250</v>
      </c>
      <c r="F1083" s="885">
        <f t="shared" si="87"/>
        <v>1</v>
      </c>
      <c r="G1083" s="885">
        <f t="shared" si="88"/>
        <v>250</v>
      </c>
      <c r="H1083" s="885" t="s">
        <v>20189</v>
      </c>
      <c r="J1083" t="str">
        <f>INDEX(L:L,MATCH(Таблиця91[[#This Row],[Item]],M:M,0),1)</f>
        <v>Inn and Tavern</v>
      </c>
      <c r="L1083" t="s">
        <v>19922</v>
      </c>
      <c r="M1083" s="1" t="s">
        <v>19943</v>
      </c>
      <c r="N1083" s="1"/>
      <c r="O1083" s="1">
        <v>7</v>
      </c>
      <c r="P1083" s="1"/>
      <c r="Q1083" s="26"/>
      <c r="R1083" s="276">
        <f t="shared" si="84"/>
        <v>0</v>
      </c>
    </row>
    <row r="1084" spans="1:18">
      <c r="A1084" s="889" t="s">
        <v>20324</v>
      </c>
      <c r="B1084" s="890" t="s">
        <v>29300</v>
      </c>
      <c r="C1084" s="891" t="s">
        <v>29296</v>
      </c>
      <c r="D1084" s="885" t="str">
        <f t="shared" si="85"/>
        <v>gp</v>
      </c>
      <c r="E1084" s="885" t="str">
        <f t="shared" si="86"/>
        <v>450</v>
      </c>
      <c r="F1084" s="885">
        <f t="shared" si="87"/>
        <v>1</v>
      </c>
      <c r="G1084" s="885">
        <f t="shared" si="88"/>
        <v>450</v>
      </c>
      <c r="H1084" s="885" t="s">
        <v>20189</v>
      </c>
      <c r="J1084" t="str">
        <f>INDEX(L:L,MATCH(Таблиця91[[#This Row],[Item]],M:M,0),1)</f>
        <v>Inn and Tavern</v>
      </c>
      <c r="L1084" t="s">
        <v>19922</v>
      </c>
      <c r="M1084" s="1" t="s">
        <v>19944</v>
      </c>
      <c r="N1084" s="1"/>
      <c r="O1084" s="1">
        <v>15</v>
      </c>
      <c r="P1084" s="1"/>
      <c r="Q1084" s="26"/>
      <c r="R1084" s="276">
        <f t="shared" si="84"/>
        <v>0</v>
      </c>
    </row>
    <row r="1085" spans="1:18">
      <c r="A1085" s="889" t="s">
        <v>20325</v>
      </c>
      <c r="B1085" s="890" t="s">
        <v>18782</v>
      </c>
      <c r="C1085" s="891" t="s">
        <v>29296</v>
      </c>
      <c r="D1085" s="885" t="str">
        <f t="shared" si="85"/>
        <v>gp</v>
      </c>
      <c r="E1085" s="885" t="str">
        <f t="shared" si="86"/>
        <v>75</v>
      </c>
      <c r="F1085" s="885">
        <f t="shared" si="87"/>
        <v>1</v>
      </c>
      <c r="G1085" s="885">
        <f t="shared" si="88"/>
        <v>75</v>
      </c>
      <c r="H1085" s="885" t="s">
        <v>20189</v>
      </c>
      <c r="J1085" t="str">
        <f>INDEX(L:L,MATCH(Таблиця91[[#This Row],[Item]],M:M,0),1)</f>
        <v>Inn and Tavern</v>
      </c>
      <c r="L1085" t="s">
        <v>19922</v>
      </c>
      <c r="M1085" s="1" t="s">
        <v>19945</v>
      </c>
      <c r="N1085" s="1"/>
      <c r="O1085" s="1">
        <v>8</v>
      </c>
      <c r="P1085" s="1"/>
      <c r="Q1085" s="26"/>
      <c r="R1085" s="276">
        <f t="shared" si="84"/>
        <v>0</v>
      </c>
    </row>
    <row r="1086" spans="1:18">
      <c r="A1086" s="889" t="s">
        <v>20326</v>
      </c>
      <c r="B1086" s="890" t="s">
        <v>29301</v>
      </c>
      <c r="C1086" s="891" t="s">
        <v>29296</v>
      </c>
      <c r="D1086" s="885" t="str">
        <f t="shared" si="85"/>
        <v>gp</v>
      </c>
      <c r="E1086" s="885" t="str">
        <f t="shared" si="86"/>
        <v>135</v>
      </c>
      <c r="F1086" s="885">
        <f t="shared" si="87"/>
        <v>1</v>
      </c>
      <c r="G1086" s="885">
        <f t="shared" si="88"/>
        <v>135</v>
      </c>
      <c r="H1086" s="885" t="s">
        <v>20189</v>
      </c>
      <c r="J1086" t="str">
        <f>INDEX(L:L,MATCH(Таблиця91[[#This Row],[Item]],M:M,0),1)</f>
        <v>Inn and Tavern</v>
      </c>
      <c r="L1086" t="s">
        <v>19922</v>
      </c>
      <c r="M1086" s="1" t="s">
        <v>19946</v>
      </c>
      <c r="N1086" s="1"/>
      <c r="O1086" s="1">
        <v>3</v>
      </c>
      <c r="P1086" s="1"/>
      <c r="Q1086" s="26"/>
      <c r="R1086" s="276">
        <f t="shared" si="84"/>
        <v>0</v>
      </c>
    </row>
    <row r="1087" spans="1:18">
      <c r="A1087" s="889" t="s">
        <v>20327</v>
      </c>
      <c r="B1087" s="890" t="s">
        <v>18658</v>
      </c>
      <c r="C1087" s="891" t="s">
        <v>29296</v>
      </c>
      <c r="D1087" s="885" t="str">
        <f t="shared" si="85"/>
        <v>gp</v>
      </c>
      <c r="E1087" s="885" t="str">
        <f t="shared" si="86"/>
        <v>1000</v>
      </c>
      <c r="F1087" s="885">
        <f t="shared" si="87"/>
        <v>1</v>
      </c>
      <c r="G1087" s="885">
        <f t="shared" si="88"/>
        <v>1000</v>
      </c>
      <c r="H1087" s="885" t="s">
        <v>20189</v>
      </c>
      <c r="J1087" t="str">
        <f>INDEX(L:L,MATCH(Таблиця91[[#This Row],[Item]],M:M,0),1)</f>
        <v>Inn and Tavern</v>
      </c>
      <c r="L1087" t="s">
        <v>19922</v>
      </c>
      <c r="M1087" s="1" t="s">
        <v>19947</v>
      </c>
      <c r="N1087" s="1"/>
      <c r="O1087" s="1">
        <v>0.2</v>
      </c>
      <c r="P1087" s="1"/>
      <c r="Q1087" s="26"/>
      <c r="R1087" s="276">
        <f t="shared" si="84"/>
        <v>0</v>
      </c>
    </row>
    <row r="1088" spans="1:18">
      <c r="A1088" s="889" t="s">
        <v>20328</v>
      </c>
      <c r="B1088" s="890" t="s">
        <v>18531</v>
      </c>
      <c r="C1088" s="891" t="s">
        <v>29296</v>
      </c>
      <c r="D1088" s="885" t="str">
        <f t="shared" si="85"/>
        <v>gp</v>
      </c>
      <c r="E1088" s="885" t="str">
        <f t="shared" si="86"/>
        <v>180</v>
      </c>
      <c r="F1088" s="885">
        <f t="shared" si="87"/>
        <v>1</v>
      </c>
      <c r="G1088" s="885">
        <f t="shared" si="88"/>
        <v>180</v>
      </c>
      <c r="H1088" s="885" t="s">
        <v>20189</v>
      </c>
      <c r="J1088" t="str">
        <f>INDEX(L:L,MATCH(Таблиця91[[#This Row],[Item]],M:M,0),1)</f>
        <v>Inn and Tavern</v>
      </c>
      <c r="L1088" t="s">
        <v>19922</v>
      </c>
      <c r="M1088" s="1" t="s">
        <v>19948</v>
      </c>
      <c r="N1088" s="1"/>
      <c r="O1088" s="1">
        <v>5</v>
      </c>
      <c r="P1088" s="1" t="s">
        <v>19590</v>
      </c>
      <c r="Q1088" s="26"/>
      <c r="R1088" s="276">
        <f t="shared" si="84"/>
        <v>0</v>
      </c>
    </row>
    <row r="1089" spans="1:18">
      <c r="A1089" s="889" t="s">
        <v>20329</v>
      </c>
      <c r="B1089" s="890" t="s">
        <v>18618</v>
      </c>
      <c r="C1089" s="891" t="s">
        <v>29296</v>
      </c>
      <c r="D1089" s="885" t="str">
        <f t="shared" si="85"/>
        <v>gp</v>
      </c>
      <c r="E1089" s="885" t="str">
        <f t="shared" si="86"/>
        <v>175</v>
      </c>
      <c r="F1089" s="885">
        <f t="shared" si="87"/>
        <v>1</v>
      </c>
      <c r="G1089" s="885">
        <f t="shared" si="88"/>
        <v>175</v>
      </c>
      <c r="H1089" s="885" t="s">
        <v>20189</v>
      </c>
      <c r="J1089" t="str">
        <f>INDEX(L:L,MATCH(Таблиця91[[#This Row],[Item]],M:M,0),1)</f>
        <v>Inn and Tavern</v>
      </c>
      <c r="L1089" t="s">
        <v>19922</v>
      </c>
      <c r="M1089" s="1" t="s">
        <v>19949</v>
      </c>
      <c r="N1089" s="1"/>
      <c r="O1089" s="1">
        <v>0.5</v>
      </c>
      <c r="P1089" s="1"/>
      <c r="Q1089" s="26"/>
      <c r="R1089" s="276">
        <f t="shared" si="84"/>
        <v>0</v>
      </c>
    </row>
    <row r="1090" spans="1:18">
      <c r="A1090" s="889" t="s">
        <v>20330</v>
      </c>
      <c r="B1090" s="890" t="s">
        <v>18489</v>
      </c>
      <c r="C1090" s="891" t="s">
        <v>29296</v>
      </c>
      <c r="D1090" s="885" t="str">
        <f t="shared" si="85"/>
        <v>gp</v>
      </c>
      <c r="E1090" s="885" t="str">
        <f t="shared" si="86"/>
        <v>300</v>
      </c>
      <c r="F1090" s="885">
        <f t="shared" si="87"/>
        <v>1</v>
      </c>
      <c r="G1090" s="885">
        <f t="shared" si="88"/>
        <v>300</v>
      </c>
      <c r="H1090" s="885" t="s">
        <v>20189</v>
      </c>
      <c r="J1090" t="str">
        <f>INDEX(L:L,MATCH(Таблиця91[[#This Row],[Item]],M:M,0),1)</f>
        <v>Inn and Tavern</v>
      </c>
      <c r="L1090" t="s">
        <v>19922</v>
      </c>
      <c r="M1090" s="1" t="s">
        <v>19950</v>
      </c>
      <c r="N1090" s="1"/>
      <c r="O1090" s="1">
        <v>5</v>
      </c>
      <c r="P1090" s="1"/>
      <c r="Q1090" s="26"/>
      <c r="R1090" s="276">
        <f t="shared" si="84"/>
        <v>0</v>
      </c>
    </row>
    <row r="1091" spans="1:18">
      <c r="A1091" s="889" t="s">
        <v>20331</v>
      </c>
      <c r="B1091" s="890" t="s">
        <v>18891</v>
      </c>
      <c r="C1091" s="891" t="s">
        <v>29296</v>
      </c>
      <c r="D1091" s="885" t="str">
        <f t="shared" si="85"/>
        <v>gp</v>
      </c>
      <c r="E1091" s="885" t="str">
        <f t="shared" si="86"/>
        <v>50</v>
      </c>
      <c r="F1091" s="885">
        <f t="shared" si="87"/>
        <v>1</v>
      </c>
      <c r="G1091" s="885">
        <f t="shared" si="88"/>
        <v>50</v>
      </c>
      <c r="H1091" s="885" t="s">
        <v>20189</v>
      </c>
      <c r="J1091" t="str">
        <f>INDEX(L:L,MATCH(Таблиця91[[#This Row],[Item]],M:M,0),1)</f>
        <v>Inn and Tavern</v>
      </c>
      <c r="L1091" t="s">
        <v>19922</v>
      </c>
      <c r="M1091" s="1" t="s">
        <v>19951</v>
      </c>
      <c r="N1091" s="1"/>
      <c r="O1091" s="1">
        <v>8</v>
      </c>
      <c r="P1091" s="1" t="s">
        <v>18505</v>
      </c>
      <c r="Q1091" s="26"/>
      <c r="R1091" s="276">
        <f t="shared" si="84"/>
        <v>0</v>
      </c>
    </row>
    <row r="1092" spans="1:18">
      <c r="A1092" s="889" t="s">
        <v>20332</v>
      </c>
      <c r="B1092" s="890" t="s">
        <v>29302</v>
      </c>
      <c r="C1092" s="891" t="s">
        <v>29296</v>
      </c>
      <c r="D1092" s="885" t="str">
        <f t="shared" si="85"/>
        <v>gp</v>
      </c>
      <c r="E1092" s="885" t="str">
        <f t="shared" si="86"/>
        <v>275</v>
      </c>
      <c r="F1092" s="885">
        <f t="shared" si="87"/>
        <v>1</v>
      </c>
      <c r="G1092" s="885">
        <f t="shared" si="88"/>
        <v>275</v>
      </c>
      <c r="H1092" s="885" t="s">
        <v>20189</v>
      </c>
      <c r="J1092" t="str">
        <f>INDEX(L:L,MATCH(Таблиця91[[#This Row],[Item]],M:M,0),1)</f>
        <v>Inn and Tavern</v>
      </c>
      <c r="L1092" t="s">
        <v>19922</v>
      </c>
      <c r="M1092" s="1" t="s">
        <v>19952</v>
      </c>
      <c r="N1092" s="1"/>
      <c r="O1092" s="1">
        <v>4</v>
      </c>
      <c r="P1092" s="1"/>
      <c r="Q1092" s="26"/>
      <c r="R1092" s="276">
        <f t="shared" ref="R1092:R1155" si="89">Q1092*O1092</f>
        <v>0</v>
      </c>
    </row>
    <row r="1093" spans="1:18">
      <c r="A1093" s="889" t="s">
        <v>20333</v>
      </c>
      <c r="B1093" s="890" t="s">
        <v>22020</v>
      </c>
      <c r="C1093" s="891" t="s">
        <v>29296</v>
      </c>
      <c r="D1093" s="885" t="str">
        <f t="shared" si="85"/>
        <v>cp</v>
      </c>
      <c r="E1093" s="885" t="str">
        <f t="shared" si="86"/>
        <v>Special Order Only</v>
      </c>
      <c r="F1093" s="885">
        <f t="shared" si="87"/>
        <v>0.01</v>
      </c>
      <c r="G1093" s="885" t="e">
        <f t="shared" si="88"/>
        <v>#VALUE!</v>
      </c>
      <c r="H1093" s="885" t="s">
        <v>20189</v>
      </c>
      <c r="J1093" t="str">
        <f>INDEX(L:L,MATCH(Таблиця91[[#This Row],[Item]],M:M,0),1)</f>
        <v>Inn and Tavern</v>
      </c>
      <c r="L1093" t="s">
        <v>19922</v>
      </c>
      <c r="M1093" s="1" t="s">
        <v>19953</v>
      </c>
      <c r="N1093" s="1"/>
      <c r="O1093" s="1">
        <v>2</v>
      </c>
      <c r="P1093" s="1"/>
      <c r="Q1093" s="26"/>
      <c r="R1093" s="276">
        <f t="shared" si="89"/>
        <v>0</v>
      </c>
    </row>
    <row r="1094" spans="1:18">
      <c r="A1094" s="889" t="s">
        <v>20334</v>
      </c>
      <c r="B1094" s="890" t="s">
        <v>22020</v>
      </c>
      <c r="C1094" s="891" t="s">
        <v>29296</v>
      </c>
      <c r="D1094" s="885" t="str">
        <f t="shared" si="85"/>
        <v>cp</v>
      </c>
      <c r="E1094" s="885" t="str">
        <f t="shared" si="86"/>
        <v>Special Order Only</v>
      </c>
      <c r="F1094" s="885">
        <f t="shared" si="87"/>
        <v>0.01</v>
      </c>
      <c r="G1094" s="885" t="e">
        <f t="shared" si="88"/>
        <v>#VALUE!</v>
      </c>
      <c r="H1094" s="885" t="s">
        <v>20189</v>
      </c>
      <c r="J1094" t="str">
        <f>INDEX(L:L,MATCH(Таблиця91[[#This Row],[Item]],M:M,0),1)</f>
        <v>Inn and Tavern</v>
      </c>
      <c r="L1094" t="s">
        <v>19922</v>
      </c>
      <c r="M1094" s="1" t="s">
        <v>19954</v>
      </c>
      <c r="N1094" s="1"/>
      <c r="O1094" s="1">
        <v>5</v>
      </c>
      <c r="P1094" s="1"/>
      <c r="Q1094" s="26"/>
      <c r="R1094" s="276">
        <f t="shared" si="89"/>
        <v>0</v>
      </c>
    </row>
    <row r="1095" spans="1:18">
      <c r="A1095" s="889" t="s">
        <v>20335</v>
      </c>
      <c r="B1095" s="890" t="s">
        <v>18525</v>
      </c>
      <c r="C1095" s="891" t="s">
        <v>29296</v>
      </c>
      <c r="D1095" s="885" t="str">
        <f t="shared" si="85"/>
        <v>gp</v>
      </c>
      <c r="E1095" s="885" t="str">
        <f t="shared" si="86"/>
        <v>125</v>
      </c>
      <c r="F1095" s="885">
        <f t="shared" si="87"/>
        <v>1</v>
      </c>
      <c r="G1095" s="885">
        <f t="shared" si="88"/>
        <v>125</v>
      </c>
      <c r="H1095" s="885" t="s">
        <v>20189</v>
      </c>
      <c r="J1095" t="str">
        <f>INDEX(L:L,MATCH(Таблиця91[[#This Row],[Item]],M:M,0),1)</f>
        <v>Inn and Tavern</v>
      </c>
      <c r="L1095" t="s">
        <v>19922</v>
      </c>
      <c r="M1095" s="1" t="s">
        <v>19955</v>
      </c>
      <c r="N1095" s="1"/>
      <c r="O1095" s="1">
        <v>2</v>
      </c>
      <c r="P1095" s="1" t="s">
        <v>18505</v>
      </c>
      <c r="Q1095" s="26"/>
      <c r="R1095" s="276">
        <f t="shared" si="89"/>
        <v>0</v>
      </c>
    </row>
    <row r="1096" spans="1:18">
      <c r="A1096" s="889" t="s">
        <v>20336</v>
      </c>
      <c r="B1096" s="890" t="s">
        <v>29303</v>
      </c>
      <c r="C1096" s="891" t="s">
        <v>29296</v>
      </c>
      <c r="D1096" s="885" t="str">
        <f t="shared" si="85"/>
        <v>gp</v>
      </c>
      <c r="E1096" s="885" t="str">
        <f t="shared" si="86"/>
        <v>725</v>
      </c>
      <c r="F1096" s="885">
        <f t="shared" si="87"/>
        <v>1</v>
      </c>
      <c r="G1096" s="885">
        <f t="shared" si="88"/>
        <v>725</v>
      </c>
      <c r="H1096" s="885" t="s">
        <v>20189</v>
      </c>
      <c r="J1096" t="str">
        <f>INDEX(L:L,MATCH(Таблиця91[[#This Row],[Item]],M:M,0),1)</f>
        <v>Inn and Tavern</v>
      </c>
      <c r="L1096" t="s">
        <v>19922</v>
      </c>
      <c r="M1096" s="1" t="s">
        <v>19956</v>
      </c>
      <c r="N1096" s="1"/>
      <c r="O1096" s="1">
        <v>3</v>
      </c>
      <c r="P1096" s="1" t="s">
        <v>18505</v>
      </c>
      <c r="Q1096" s="26"/>
      <c r="R1096" s="276">
        <f t="shared" si="89"/>
        <v>0</v>
      </c>
    </row>
    <row r="1097" spans="1:18">
      <c r="A1097" s="889" t="s">
        <v>20337</v>
      </c>
      <c r="B1097" s="890" t="s">
        <v>18248</v>
      </c>
      <c r="C1097" s="891" t="s">
        <v>29296</v>
      </c>
      <c r="D1097" s="885" t="str">
        <f t="shared" si="85"/>
        <v>gp</v>
      </c>
      <c r="E1097" s="885" t="str">
        <f t="shared" si="86"/>
        <v>90</v>
      </c>
      <c r="F1097" s="885">
        <f t="shared" si="87"/>
        <v>1</v>
      </c>
      <c r="G1097" s="885">
        <f t="shared" si="88"/>
        <v>90</v>
      </c>
      <c r="H1097" s="885" t="s">
        <v>20189</v>
      </c>
      <c r="J1097" t="str">
        <f>INDEX(L:L,MATCH(Таблиця91[[#This Row],[Item]],M:M,0),1)</f>
        <v>Inn and Tavern</v>
      </c>
      <c r="L1097" t="s">
        <v>19922</v>
      </c>
      <c r="M1097" s="1" t="s">
        <v>19957</v>
      </c>
      <c r="N1097" s="1"/>
      <c r="O1097" s="1">
        <v>4</v>
      </c>
      <c r="P1097" s="1" t="s">
        <v>18505</v>
      </c>
      <c r="Q1097" s="26"/>
      <c r="R1097" s="276">
        <f t="shared" si="89"/>
        <v>0</v>
      </c>
    </row>
    <row r="1098" spans="1:18">
      <c r="A1098" s="899"/>
      <c r="B1098" s="900"/>
      <c r="C1098" s="901"/>
      <c r="D1098" s="885" t="str">
        <f t="shared" si="85"/>
        <v>cp</v>
      </c>
      <c r="E1098" s="885" t="str">
        <f t="shared" si="86"/>
        <v/>
      </c>
      <c r="F1098" s="885">
        <f t="shared" si="87"/>
        <v>0.01</v>
      </c>
      <c r="G1098" s="885" t="e">
        <f t="shared" si="88"/>
        <v>#VALUE!</v>
      </c>
      <c r="H1098" s="896" t="s">
        <v>20338</v>
      </c>
      <c r="J1098" t="e">
        <f>INDEX(L:L,MATCH(Таблиця91[[#This Row],[Item]],M:M,0),1)</f>
        <v>#N/A</v>
      </c>
      <c r="L1098" t="s">
        <v>19922</v>
      </c>
      <c r="M1098" s="1" t="s">
        <v>19958</v>
      </c>
      <c r="N1098" s="1"/>
      <c r="O1098" s="1">
        <v>3</v>
      </c>
      <c r="P1098" s="1" t="s">
        <v>18505</v>
      </c>
      <c r="Q1098" s="26"/>
      <c r="R1098" s="276">
        <f t="shared" si="89"/>
        <v>0</v>
      </c>
    </row>
    <row r="1099" spans="1:18">
      <c r="A1099" s="889" t="s">
        <v>20339</v>
      </c>
      <c r="B1099" s="890" t="s">
        <v>18319</v>
      </c>
      <c r="C1099" s="891" t="s">
        <v>29296</v>
      </c>
      <c r="D1099" s="885" t="str">
        <f t="shared" si="85"/>
        <v>sp</v>
      </c>
      <c r="E1099" s="885" t="str">
        <f t="shared" si="86"/>
        <v>4</v>
      </c>
      <c r="F1099" s="885">
        <f t="shared" si="87"/>
        <v>0.1</v>
      </c>
      <c r="G1099" s="885">
        <f t="shared" si="88"/>
        <v>0.4</v>
      </c>
      <c r="H1099" s="885" t="s">
        <v>20189</v>
      </c>
      <c r="J1099" t="str">
        <f>INDEX(L:L,MATCH(Таблиця91[[#This Row],[Item]],M:M,0),1)</f>
        <v>Inn and Tavern</v>
      </c>
      <c r="L1099" t="s">
        <v>19922</v>
      </c>
      <c r="M1099" s="1" t="s">
        <v>19959</v>
      </c>
      <c r="N1099" s="1"/>
      <c r="O1099" s="1">
        <v>0.6</v>
      </c>
      <c r="P1099" s="1" t="s">
        <v>18333</v>
      </c>
      <c r="Q1099" s="26"/>
      <c r="R1099" s="276">
        <f t="shared" si="89"/>
        <v>0</v>
      </c>
    </row>
    <row r="1100" spans="1:18">
      <c r="A1100" s="889" t="s">
        <v>20340</v>
      </c>
      <c r="B1100" s="890" t="s">
        <v>21836</v>
      </c>
      <c r="C1100" s="891" t="s">
        <v>29296</v>
      </c>
      <c r="D1100" s="885" t="str">
        <f t="shared" si="85"/>
        <v>sp</v>
      </c>
      <c r="E1100" s="885" t="str">
        <f t="shared" si="86"/>
        <v>10</v>
      </c>
      <c r="F1100" s="885">
        <f t="shared" si="87"/>
        <v>0.1</v>
      </c>
      <c r="G1100" s="885">
        <f t="shared" si="88"/>
        <v>1</v>
      </c>
      <c r="H1100" s="885" t="s">
        <v>20189</v>
      </c>
      <c r="J1100" t="str">
        <f>INDEX(L:L,MATCH(Таблиця91[[#This Row],[Item]],M:M,0),1)</f>
        <v>Inn and Tavern</v>
      </c>
      <c r="L1100" t="s">
        <v>19922</v>
      </c>
      <c r="M1100" s="1" t="s">
        <v>19960</v>
      </c>
      <c r="N1100" s="1"/>
      <c r="O1100" s="1">
        <v>5</v>
      </c>
      <c r="P1100" s="1"/>
      <c r="Q1100" s="26"/>
      <c r="R1100" s="276">
        <f t="shared" si="89"/>
        <v>0</v>
      </c>
    </row>
    <row r="1101" spans="1:18">
      <c r="A1101" s="889" t="s">
        <v>20341</v>
      </c>
      <c r="B1101" s="890" t="s">
        <v>18503</v>
      </c>
      <c r="C1101" s="891" t="s">
        <v>19378</v>
      </c>
      <c r="D1101" s="885" t="str">
        <f t="shared" si="85"/>
        <v>sp</v>
      </c>
      <c r="E1101" s="885" t="str">
        <f t="shared" si="86"/>
        <v>3</v>
      </c>
      <c r="F1101" s="885">
        <f t="shared" si="87"/>
        <v>0.1</v>
      </c>
      <c r="G1101" s="885">
        <f t="shared" si="88"/>
        <v>0.30000000000000004</v>
      </c>
      <c r="H1101" s="885" t="s">
        <v>20189</v>
      </c>
      <c r="J1101" t="str">
        <f>INDEX(L:L,MATCH(Таблиця91[[#This Row],[Item]],M:M,0),1)</f>
        <v>Inn and Tavern</v>
      </c>
      <c r="L1101" t="s">
        <v>19922</v>
      </c>
      <c r="M1101" s="1" t="s">
        <v>19961</v>
      </c>
      <c r="N1101" s="1"/>
      <c r="O1101" s="1">
        <v>2</v>
      </c>
      <c r="P1101" s="1"/>
      <c r="Q1101" s="26"/>
      <c r="R1101" s="276">
        <f t="shared" si="89"/>
        <v>0</v>
      </c>
    </row>
    <row r="1102" spans="1:18">
      <c r="A1102" s="889" t="s">
        <v>20342</v>
      </c>
      <c r="B1102" s="890" t="s">
        <v>18503</v>
      </c>
      <c r="C1102" s="891" t="s">
        <v>29296</v>
      </c>
      <c r="D1102" s="885" t="str">
        <f t="shared" si="85"/>
        <v>sp</v>
      </c>
      <c r="E1102" s="885" t="str">
        <f t="shared" si="86"/>
        <v>3</v>
      </c>
      <c r="F1102" s="885">
        <f t="shared" si="87"/>
        <v>0.1</v>
      </c>
      <c r="G1102" s="885">
        <f t="shared" si="88"/>
        <v>0.30000000000000004</v>
      </c>
      <c r="H1102" s="885" t="s">
        <v>20189</v>
      </c>
      <c r="J1102" t="str">
        <f>INDEX(L:L,MATCH(Таблиця91[[#This Row],[Item]],M:M,0),1)</f>
        <v>Inn and Tavern</v>
      </c>
      <c r="L1102" t="s">
        <v>19922</v>
      </c>
      <c r="M1102" s="1" t="s">
        <v>19962</v>
      </c>
      <c r="N1102" s="1"/>
      <c r="O1102" s="1">
        <v>2</v>
      </c>
      <c r="P1102" s="1"/>
      <c r="Q1102" s="26"/>
      <c r="R1102" s="276">
        <f t="shared" si="89"/>
        <v>0</v>
      </c>
    </row>
    <row r="1103" spans="1:18">
      <c r="A1103" s="889" t="s">
        <v>20343</v>
      </c>
      <c r="B1103" s="890" t="s">
        <v>18319</v>
      </c>
      <c r="C1103" s="891" t="s">
        <v>29296</v>
      </c>
      <c r="D1103" s="885" t="str">
        <f t="shared" si="85"/>
        <v>sp</v>
      </c>
      <c r="E1103" s="885" t="str">
        <f t="shared" si="86"/>
        <v>4</v>
      </c>
      <c r="F1103" s="885">
        <f t="shared" si="87"/>
        <v>0.1</v>
      </c>
      <c r="G1103" s="885">
        <f t="shared" si="88"/>
        <v>0.4</v>
      </c>
      <c r="H1103" s="885" t="s">
        <v>20189</v>
      </c>
      <c r="J1103" t="str">
        <f>INDEX(L:L,MATCH(Таблиця91[[#This Row],[Item]],M:M,0),1)</f>
        <v>Inn and Tavern</v>
      </c>
      <c r="L1103" t="s">
        <v>19922</v>
      </c>
      <c r="M1103" s="1" t="s">
        <v>19963</v>
      </c>
      <c r="N1103" s="1"/>
      <c r="O1103" s="1">
        <v>2</v>
      </c>
      <c r="P1103" s="1"/>
      <c r="Q1103" s="26"/>
      <c r="R1103" s="276">
        <f t="shared" si="89"/>
        <v>0</v>
      </c>
    </row>
    <row r="1104" spans="1:18">
      <c r="A1104" s="889" t="s">
        <v>20344</v>
      </c>
      <c r="B1104" s="890" t="s">
        <v>18503</v>
      </c>
      <c r="C1104" s="891" t="s">
        <v>29296</v>
      </c>
      <c r="D1104" s="885" t="str">
        <f t="shared" si="85"/>
        <v>sp</v>
      </c>
      <c r="E1104" s="885" t="str">
        <f t="shared" si="86"/>
        <v>3</v>
      </c>
      <c r="F1104" s="885">
        <f t="shared" si="87"/>
        <v>0.1</v>
      </c>
      <c r="G1104" s="885">
        <f t="shared" si="88"/>
        <v>0.30000000000000004</v>
      </c>
      <c r="H1104" s="885" t="s">
        <v>20189</v>
      </c>
      <c r="J1104" t="str">
        <f>INDEX(L:L,MATCH(Таблиця91[[#This Row],[Item]],M:M,0),1)</f>
        <v>Inn and Tavern</v>
      </c>
      <c r="L1104" t="s">
        <v>19922</v>
      </c>
      <c r="M1104" s="1" t="s">
        <v>19964</v>
      </c>
      <c r="N1104" s="1"/>
      <c r="O1104" s="1">
        <v>0.7</v>
      </c>
      <c r="P1104" s="1" t="s">
        <v>19432</v>
      </c>
      <c r="Q1104" s="26"/>
      <c r="R1104" s="276">
        <f t="shared" si="89"/>
        <v>0</v>
      </c>
    </row>
    <row r="1105" spans="1:18">
      <c r="A1105" s="889" t="s">
        <v>20345</v>
      </c>
      <c r="B1105" s="890" t="s">
        <v>18451</v>
      </c>
      <c r="C1105" s="891" t="s">
        <v>29296</v>
      </c>
      <c r="D1105" s="885" t="str">
        <f t="shared" si="85"/>
        <v>sp</v>
      </c>
      <c r="E1105" s="885" t="str">
        <f t="shared" si="86"/>
        <v>2</v>
      </c>
      <c r="F1105" s="885">
        <f t="shared" si="87"/>
        <v>0.1</v>
      </c>
      <c r="G1105" s="885">
        <f t="shared" si="88"/>
        <v>0.2</v>
      </c>
      <c r="H1105" s="885" t="s">
        <v>20189</v>
      </c>
      <c r="J1105" t="str">
        <f>INDEX(L:L,MATCH(Таблиця91[[#This Row],[Item]],M:M,0),1)</f>
        <v>Inn and Tavern</v>
      </c>
      <c r="L1105" t="s">
        <v>19922</v>
      </c>
      <c r="M1105" s="1" t="s">
        <v>19965</v>
      </c>
      <c r="N1105" s="1"/>
      <c r="O1105" s="1">
        <v>15</v>
      </c>
      <c r="P1105" s="1"/>
      <c r="Q1105" s="26"/>
      <c r="R1105" s="276">
        <f t="shared" si="89"/>
        <v>0</v>
      </c>
    </row>
    <row r="1106" spans="1:18">
      <c r="A1106" s="889" t="s">
        <v>20346</v>
      </c>
      <c r="B1106" s="890" t="s">
        <v>18319</v>
      </c>
      <c r="C1106" s="891" t="s">
        <v>29296</v>
      </c>
      <c r="D1106" s="885" t="str">
        <f t="shared" si="85"/>
        <v>sp</v>
      </c>
      <c r="E1106" s="885" t="str">
        <f t="shared" si="86"/>
        <v>4</v>
      </c>
      <c r="F1106" s="885">
        <f t="shared" si="87"/>
        <v>0.1</v>
      </c>
      <c r="G1106" s="885">
        <f t="shared" si="88"/>
        <v>0.4</v>
      </c>
      <c r="H1106" s="885" t="s">
        <v>20189</v>
      </c>
      <c r="J1106" t="str">
        <f>INDEX(L:L,MATCH(Таблиця91[[#This Row],[Item]],M:M,0),1)</f>
        <v>Inn and Tavern</v>
      </c>
      <c r="L1106" t="s">
        <v>19922</v>
      </c>
      <c r="M1106" s="1" t="s">
        <v>19966</v>
      </c>
      <c r="N1106" s="1"/>
      <c r="O1106" s="1">
        <v>6</v>
      </c>
      <c r="P1106" s="1"/>
      <c r="Q1106" s="26"/>
      <c r="R1106" s="276">
        <f t="shared" si="89"/>
        <v>0</v>
      </c>
    </row>
    <row r="1107" spans="1:18">
      <c r="A1107" s="889" t="s">
        <v>20347</v>
      </c>
      <c r="B1107" s="890" t="s">
        <v>22022</v>
      </c>
      <c r="C1107" s="891" t="s">
        <v>29296</v>
      </c>
      <c r="D1107" s="885" t="str">
        <f t="shared" si="85"/>
        <v>cp</v>
      </c>
      <c r="E1107" s="885" t="str">
        <f t="shared" si="86"/>
        <v>8</v>
      </c>
      <c r="F1107" s="885">
        <f t="shared" si="87"/>
        <v>0.01</v>
      </c>
      <c r="G1107" s="885">
        <f t="shared" si="88"/>
        <v>0.08</v>
      </c>
      <c r="H1107" s="885" t="s">
        <v>20189</v>
      </c>
      <c r="J1107" t="str">
        <f>INDEX(L:L,MATCH(Таблиця91[[#This Row],[Item]],M:M,0),1)</f>
        <v>Inn and Tavern</v>
      </c>
      <c r="L1107" t="s">
        <v>19967</v>
      </c>
      <c r="M1107" s="1" t="s">
        <v>19967</v>
      </c>
      <c r="N1107" s="1"/>
      <c r="O1107" s="1"/>
      <c r="P1107" s="1"/>
      <c r="Q1107" s="26"/>
      <c r="R1107" s="276">
        <f t="shared" si="89"/>
        <v>0</v>
      </c>
    </row>
    <row r="1108" spans="1:18">
      <c r="A1108" s="889" t="s">
        <v>20348</v>
      </c>
      <c r="B1108" s="890" t="s">
        <v>21946</v>
      </c>
      <c r="C1108" s="891" t="s">
        <v>29296</v>
      </c>
      <c r="D1108" s="885" t="str">
        <f t="shared" si="85"/>
        <v>gp</v>
      </c>
      <c r="E1108" s="885" t="str">
        <f t="shared" si="86"/>
        <v>3</v>
      </c>
      <c r="F1108" s="885">
        <f t="shared" si="87"/>
        <v>1</v>
      </c>
      <c r="G1108" s="885">
        <f t="shared" si="88"/>
        <v>3</v>
      </c>
      <c r="H1108" s="885" t="s">
        <v>20189</v>
      </c>
      <c r="J1108" t="str">
        <f>INDEX(L:L,MATCH(Таблиця91[[#This Row],[Item]],M:M,0),1)</f>
        <v>Inn and Tavern</v>
      </c>
      <c r="L1108" t="s">
        <v>19967</v>
      </c>
      <c r="M1108" s="1" t="s">
        <v>19968</v>
      </c>
      <c r="N1108" s="1"/>
      <c r="O1108" s="1">
        <v>0.5</v>
      </c>
      <c r="P1108" s="1" t="s">
        <v>18737</v>
      </c>
      <c r="Q1108" s="26"/>
      <c r="R1108" s="276">
        <f t="shared" si="89"/>
        <v>0</v>
      </c>
    </row>
    <row r="1109" spans="1:18">
      <c r="A1109" s="885"/>
      <c r="B1109" s="885"/>
      <c r="C1109" s="885"/>
      <c r="D1109" s="885" t="str">
        <f>IF((IFERROR(FIND("gp",I1118,1),0)&gt;0),"gp",IF(IFERROR(FIND("sp",I1118,1),0)&gt;1,"sp","cp"))</f>
        <v>cp</v>
      </c>
      <c r="E1109" s="885" t="str">
        <f>SUBSTITUTE(I1118," "&amp;D1109,"",1)</f>
        <v/>
      </c>
      <c r="F1109" s="885">
        <f t="shared" si="87"/>
        <v>0.01</v>
      </c>
      <c r="G1109" s="885" t="e">
        <f t="shared" si="88"/>
        <v>#VALUE!</v>
      </c>
      <c r="H1109" s="895" t="s">
        <v>20349</v>
      </c>
      <c r="J1109" t="e">
        <f>INDEX(L:L,MATCH(Таблиця91[[#This Row],[Item]],M:M,0),1)</f>
        <v>#N/A</v>
      </c>
      <c r="L1109" t="s">
        <v>19967</v>
      </c>
      <c r="M1109" s="1" t="s">
        <v>19969</v>
      </c>
      <c r="N1109" s="1"/>
      <c r="O1109" s="1">
        <v>0.2</v>
      </c>
      <c r="P1109" s="1" t="s">
        <v>19539</v>
      </c>
      <c r="Q1109" s="26"/>
      <c r="R1109" s="276">
        <f t="shared" si="89"/>
        <v>0</v>
      </c>
    </row>
    <row r="1110" spans="1:18">
      <c r="A1110" s="889" t="s">
        <v>20350</v>
      </c>
      <c r="B1110" s="890" t="s">
        <v>18321</v>
      </c>
      <c r="C1110" s="891" t="s">
        <v>20351</v>
      </c>
      <c r="D1110" s="885" t="str">
        <f t="shared" si="85"/>
        <v>sp</v>
      </c>
      <c r="E1110" s="885" t="str">
        <f t="shared" si="86"/>
        <v>1</v>
      </c>
      <c r="F1110" s="885">
        <f t="shared" si="87"/>
        <v>0.1</v>
      </c>
      <c r="G1110" s="885">
        <f t="shared" si="88"/>
        <v>0.1</v>
      </c>
      <c r="H1110" s="885" t="s">
        <v>20349</v>
      </c>
      <c r="J1110" t="str">
        <f>INDEX(L:L,MATCH(Таблиця91[[#This Row],[Item]],M:M,0),1)</f>
        <v>Inn and Tavern</v>
      </c>
      <c r="L1110" t="s">
        <v>19967</v>
      </c>
      <c r="M1110" s="1" t="s">
        <v>19970</v>
      </c>
      <c r="N1110" s="1"/>
      <c r="O1110" s="1">
        <v>3</v>
      </c>
      <c r="P1110" s="1" t="s">
        <v>19639</v>
      </c>
      <c r="Q1110" s="26"/>
      <c r="R1110" s="276">
        <f t="shared" si="89"/>
        <v>0</v>
      </c>
    </row>
    <row r="1111" spans="1:18">
      <c r="A1111" s="889" t="s">
        <v>20352</v>
      </c>
      <c r="B1111" s="890" t="s">
        <v>21946</v>
      </c>
      <c r="C1111" s="891" t="s">
        <v>20351</v>
      </c>
      <c r="D1111" s="885" t="str">
        <f t="shared" si="85"/>
        <v>gp</v>
      </c>
      <c r="E1111" s="885" t="str">
        <f t="shared" si="86"/>
        <v>3</v>
      </c>
      <c r="F1111" s="885">
        <f t="shared" si="87"/>
        <v>1</v>
      </c>
      <c r="G1111" s="885">
        <f t="shared" si="88"/>
        <v>3</v>
      </c>
      <c r="H1111" s="885" t="s">
        <v>20349</v>
      </c>
      <c r="J1111" t="str">
        <f>INDEX(L:L,MATCH(Таблиця91[[#This Row],[Item]],M:M,0),1)</f>
        <v>Inn and Tavern</v>
      </c>
      <c r="L1111" t="s">
        <v>19967</v>
      </c>
      <c r="M1111" s="1" t="s">
        <v>19971</v>
      </c>
      <c r="N1111" s="1"/>
      <c r="O1111" s="1">
        <v>4</v>
      </c>
      <c r="P1111" s="1"/>
      <c r="Q1111" s="26"/>
      <c r="R1111" s="276">
        <f t="shared" si="89"/>
        <v>0</v>
      </c>
    </row>
    <row r="1112" spans="1:18">
      <c r="A1112" s="889" t="s">
        <v>20353</v>
      </c>
      <c r="B1112" s="890" t="s">
        <v>21836</v>
      </c>
      <c r="C1112" s="891" t="s">
        <v>19782</v>
      </c>
      <c r="D1112" s="885" t="str">
        <f t="shared" si="85"/>
        <v>sp</v>
      </c>
      <c r="E1112" s="885" t="str">
        <f t="shared" si="86"/>
        <v>10</v>
      </c>
      <c r="F1112" s="885">
        <f t="shared" si="87"/>
        <v>0.1</v>
      </c>
      <c r="G1112" s="885">
        <f t="shared" si="88"/>
        <v>1</v>
      </c>
      <c r="H1112" s="885" t="s">
        <v>20349</v>
      </c>
      <c r="J1112" t="str">
        <f>INDEX(L:L,MATCH(Таблиця91[[#This Row],[Item]],M:M,0),1)</f>
        <v>Inn and Tavern</v>
      </c>
      <c r="L1112" t="s">
        <v>19967</v>
      </c>
      <c r="M1112" s="1" t="s">
        <v>19972</v>
      </c>
      <c r="N1112" s="1"/>
      <c r="O1112" s="1">
        <v>120</v>
      </c>
      <c r="P1112" s="1"/>
      <c r="Q1112" s="26"/>
      <c r="R1112" s="276">
        <f t="shared" si="89"/>
        <v>0</v>
      </c>
    </row>
    <row r="1113" spans="1:18">
      <c r="A1113" s="889" t="s">
        <v>20354</v>
      </c>
      <c r="B1113" s="890" t="s">
        <v>18503</v>
      </c>
      <c r="C1113" s="891" t="s">
        <v>19427</v>
      </c>
      <c r="D1113" s="885" t="str">
        <f t="shared" si="85"/>
        <v>sp</v>
      </c>
      <c r="E1113" s="885" t="str">
        <f t="shared" si="86"/>
        <v>3</v>
      </c>
      <c r="F1113" s="885">
        <f t="shared" si="87"/>
        <v>0.1</v>
      </c>
      <c r="G1113" s="885">
        <f t="shared" si="88"/>
        <v>0.30000000000000004</v>
      </c>
      <c r="H1113" s="885" t="s">
        <v>20349</v>
      </c>
      <c r="J1113" t="str">
        <f>INDEX(L:L,MATCH(Таблиця91[[#This Row],[Item]],M:M,0),1)</f>
        <v>Inn and Tavern</v>
      </c>
      <c r="L1113" t="s">
        <v>19967</v>
      </c>
      <c r="M1113" s="1" t="s">
        <v>19973</v>
      </c>
      <c r="N1113" s="1"/>
      <c r="O1113" s="1">
        <v>12</v>
      </c>
      <c r="P1113" s="1"/>
      <c r="Q1113" s="26"/>
      <c r="R1113" s="276">
        <f t="shared" si="89"/>
        <v>0</v>
      </c>
    </row>
    <row r="1114" spans="1:18">
      <c r="A1114" s="889" t="s">
        <v>20355</v>
      </c>
      <c r="B1114" s="890" t="s">
        <v>18503</v>
      </c>
      <c r="C1114" s="891" t="s">
        <v>19427</v>
      </c>
      <c r="D1114" s="885" t="str">
        <f t="shared" si="85"/>
        <v>sp</v>
      </c>
      <c r="E1114" s="885" t="str">
        <f t="shared" si="86"/>
        <v>3</v>
      </c>
      <c r="F1114" s="885">
        <f t="shared" si="87"/>
        <v>0.1</v>
      </c>
      <c r="G1114" s="885">
        <f t="shared" si="88"/>
        <v>0.30000000000000004</v>
      </c>
      <c r="H1114" s="885" t="s">
        <v>20349</v>
      </c>
      <c r="J1114" t="str">
        <f>INDEX(L:L,MATCH(Таблиця91[[#This Row],[Item]],M:M,0),1)</f>
        <v>Inn and Tavern</v>
      </c>
      <c r="L1114" t="s">
        <v>19967</v>
      </c>
      <c r="M1114" s="1" t="s">
        <v>19974</v>
      </c>
      <c r="N1114" s="1"/>
      <c r="O1114" s="1">
        <v>10</v>
      </c>
      <c r="P1114" s="1"/>
      <c r="Q1114" s="26"/>
      <c r="R1114" s="276">
        <f t="shared" si="89"/>
        <v>0</v>
      </c>
    </row>
    <row r="1115" spans="1:18">
      <c r="A1115" s="889" t="s">
        <v>20356</v>
      </c>
      <c r="B1115" s="890" t="s">
        <v>21946</v>
      </c>
      <c r="C1115" s="891" t="s">
        <v>19347</v>
      </c>
      <c r="D1115" s="885" t="str">
        <f t="shared" si="85"/>
        <v>gp</v>
      </c>
      <c r="E1115" s="885" t="str">
        <f t="shared" si="86"/>
        <v>3</v>
      </c>
      <c r="F1115" s="885">
        <f t="shared" si="87"/>
        <v>1</v>
      </c>
      <c r="G1115" s="885">
        <f t="shared" si="88"/>
        <v>3</v>
      </c>
      <c r="H1115" s="885" t="s">
        <v>20349</v>
      </c>
      <c r="J1115" t="str">
        <f>INDEX(L:L,MATCH(Таблиця91[[#This Row],[Item]],M:M,0),1)</f>
        <v>Inn and Tavern</v>
      </c>
      <c r="L1115" t="s">
        <v>19967</v>
      </c>
      <c r="M1115" s="1" t="s">
        <v>19975</v>
      </c>
      <c r="N1115" s="1"/>
      <c r="O1115" s="1">
        <v>2</v>
      </c>
      <c r="P1115" s="1"/>
      <c r="Q1115" s="26"/>
      <c r="R1115" s="276">
        <f t="shared" si="89"/>
        <v>0</v>
      </c>
    </row>
    <row r="1116" spans="1:18">
      <c r="A1116" s="889" t="s">
        <v>20357</v>
      </c>
      <c r="B1116" s="890" t="s">
        <v>21836</v>
      </c>
      <c r="C1116" s="891" t="s">
        <v>19782</v>
      </c>
      <c r="D1116" s="885" t="str">
        <f t="shared" si="85"/>
        <v>sp</v>
      </c>
      <c r="E1116" s="885" t="str">
        <f t="shared" si="86"/>
        <v>10</v>
      </c>
      <c r="F1116" s="885">
        <f t="shared" si="87"/>
        <v>0.1</v>
      </c>
      <c r="G1116" s="885">
        <f t="shared" si="88"/>
        <v>1</v>
      </c>
      <c r="H1116" s="885" t="s">
        <v>20349</v>
      </c>
      <c r="J1116" t="str">
        <f>INDEX(L:L,MATCH(Таблиця91[[#This Row],[Item]],M:M,0),1)</f>
        <v>Inn and Tavern</v>
      </c>
      <c r="L1116" t="s">
        <v>19967</v>
      </c>
      <c r="M1116" s="1" t="s">
        <v>19976</v>
      </c>
      <c r="N1116" s="1"/>
      <c r="O1116" s="1">
        <v>5</v>
      </c>
      <c r="P1116" s="1"/>
      <c r="Q1116" s="26"/>
      <c r="R1116" s="276">
        <f t="shared" si="89"/>
        <v>0</v>
      </c>
    </row>
    <row r="1117" spans="1:18">
      <c r="A1117" s="889" t="s">
        <v>20358</v>
      </c>
      <c r="B1117" s="890" t="s">
        <v>21907</v>
      </c>
      <c r="C1117" s="891" t="s">
        <v>19427</v>
      </c>
      <c r="D1117" s="885" t="str">
        <f t="shared" si="85"/>
        <v>sp</v>
      </c>
      <c r="E1117" s="885" t="str">
        <f t="shared" si="86"/>
        <v>7</v>
      </c>
      <c r="F1117" s="885">
        <f t="shared" si="87"/>
        <v>0.1</v>
      </c>
      <c r="G1117" s="885">
        <f t="shared" si="88"/>
        <v>0.70000000000000007</v>
      </c>
      <c r="H1117" s="885" t="s">
        <v>20349</v>
      </c>
      <c r="J1117" t="str">
        <f>INDEX(L:L,MATCH(Таблиця91[[#This Row],[Item]],M:M,0),1)</f>
        <v>Inn and Tavern</v>
      </c>
      <c r="L1117" t="s">
        <v>19967</v>
      </c>
      <c r="M1117" s="1" t="s">
        <v>19977</v>
      </c>
      <c r="N1117" s="1"/>
      <c r="O1117" s="1">
        <v>0.08</v>
      </c>
      <c r="P1117" s="1"/>
      <c r="Q1117" s="26"/>
      <c r="R1117" s="276">
        <f t="shared" si="89"/>
        <v>0</v>
      </c>
    </row>
    <row r="1118" spans="1:18" ht="15.75">
      <c r="A1118" s="889" t="s">
        <v>20359</v>
      </c>
      <c r="B1118" s="890" t="s">
        <v>21907</v>
      </c>
      <c r="C1118" s="891" t="s">
        <v>19427</v>
      </c>
      <c r="D1118" s="885" t="str">
        <f t="shared" si="85"/>
        <v>sp</v>
      </c>
      <c r="E1118" s="885" t="str">
        <f t="shared" si="86"/>
        <v>7</v>
      </c>
      <c r="F1118" s="885">
        <f t="shared" si="87"/>
        <v>0.1</v>
      </c>
      <c r="G1118" s="885">
        <f t="shared" si="88"/>
        <v>0.70000000000000007</v>
      </c>
      <c r="H1118" s="885" t="s">
        <v>20349</v>
      </c>
      <c r="I1118" s="776"/>
      <c r="J1118" t="str">
        <f>INDEX(L:L,MATCH(Таблиця91[[#This Row],[Item]],M:M,0),1)</f>
        <v>Inn and Tavern</v>
      </c>
      <c r="K1118" s="777"/>
      <c r="L1118" t="s">
        <v>19967</v>
      </c>
      <c r="M1118" s="1" t="s">
        <v>19978</v>
      </c>
      <c r="N1118" s="1"/>
      <c r="O1118" s="1">
        <v>0.7</v>
      </c>
      <c r="P1118" s="1"/>
      <c r="Q1118" s="26"/>
      <c r="R1118" s="276">
        <f t="shared" si="89"/>
        <v>0</v>
      </c>
    </row>
    <row r="1119" spans="1:18">
      <c r="A1119" s="889" t="s">
        <v>20360</v>
      </c>
      <c r="B1119" s="890" t="s">
        <v>21946</v>
      </c>
      <c r="C1119" s="891" t="s">
        <v>19427</v>
      </c>
      <c r="D1119" s="885" t="str">
        <f t="shared" si="85"/>
        <v>gp</v>
      </c>
      <c r="E1119" s="885" t="str">
        <f t="shared" si="86"/>
        <v>3</v>
      </c>
      <c r="F1119" s="885">
        <f t="shared" si="87"/>
        <v>1</v>
      </c>
      <c r="G1119" s="885">
        <f t="shared" si="88"/>
        <v>3</v>
      </c>
      <c r="H1119" s="885" t="s">
        <v>20349</v>
      </c>
      <c r="J1119" t="str">
        <f>INDEX(L:L,MATCH(Таблиця91[[#This Row],[Item]],M:M,0),1)</f>
        <v>Inn and Tavern</v>
      </c>
      <c r="L1119" t="s">
        <v>19967</v>
      </c>
      <c r="M1119" s="1" t="s">
        <v>19979</v>
      </c>
      <c r="N1119" s="1"/>
      <c r="O1119" s="1">
        <v>0.1</v>
      </c>
      <c r="P1119" s="1"/>
      <c r="Q1119" s="26"/>
      <c r="R1119" s="276">
        <f t="shared" si="89"/>
        <v>0</v>
      </c>
    </row>
    <row r="1120" spans="1:18">
      <c r="A1120" s="885"/>
      <c r="B1120" s="885"/>
      <c r="C1120" s="885"/>
      <c r="D1120" s="885" t="str">
        <f>IF((IFERROR(FIND("gp",I1129,1),0)&gt;0),"gp",IF(IFERROR(FIND("sp",I1129,1),0)&gt;1,"sp","cp"))</f>
        <v>cp</v>
      </c>
      <c r="E1120" s="885" t="str">
        <f>SUBSTITUTE(I1129," "&amp;D1120,"",1)</f>
        <v/>
      </c>
      <c r="F1120" s="885"/>
      <c r="G1120" s="885"/>
      <c r="H1120" s="895"/>
      <c r="J1120" t="e">
        <f>INDEX(L:L,MATCH(Таблиця91[[#This Row],[Item]],M:M,0),1)</f>
        <v>#N/A</v>
      </c>
      <c r="L1120" t="s">
        <v>19967</v>
      </c>
      <c r="M1120" s="1" t="s">
        <v>19980</v>
      </c>
      <c r="N1120" s="1"/>
      <c r="O1120" s="1">
        <v>1</v>
      </c>
      <c r="P1120" s="1"/>
      <c r="Q1120" s="26"/>
      <c r="R1120" s="276">
        <f t="shared" si="89"/>
        <v>0</v>
      </c>
    </row>
    <row r="1121" spans="1:18">
      <c r="A1121" s="889" t="s">
        <v>20362</v>
      </c>
      <c r="B1121" s="890" t="s">
        <v>14081</v>
      </c>
      <c r="C1121" s="891" t="s">
        <v>29296</v>
      </c>
      <c r="D1121" s="885" t="str">
        <f t="shared" si="85"/>
        <v>gp</v>
      </c>
      <c r="E1121" s="885" t="str">
        <f t="shared" si="86"/>
        <v>5</v>
      </c>
      <c r="F1121" s="885">
        <f t="shared" si="87"/>
        <v>1</v>
      </c>
      <c r="G1121" s="885">
        <f t="shared" si="88"/>
        <v>5</v>
      </c>
      <c r="H1121" s="885" t="s">
        <v>20361</v>
      </c>
      <c r="J1121" t="str">
        <f>INDEX(L:L,MATCH(Таблиця91[[#This Row],[Item]],M:M,0),1)</f>
        <v>Inn and Tavern</v>
      </c>
      <c r="L1121" t="s">
        <v>19967</v>
      </c>
      <c r="M1121" s="1" t="s">
        <v>19981</v>
      </c>
      <c r="N1121" s="1"/>
      <c r="O1121" s="1">
        <v>0.5</v>
      </c>
      <c r="P1121" s="1"/>
      <c r="Q1121" s="26"/>
      <c r="R1121" s="276">
        <f t="shared" si="89"/>
        <v>0</v>
      </c>
    </row>
    <row r="1122" spans="1:18">
      <c r="A1122" s="889" t="s">
        <v>20363</v>
      </c>
      <c r="B1122" s="890" t="s">
        <v>14081</v>
      </c>
      <c r="C1122" s="891" t="s">
        <v>29296</v>
      </c>
      <c r="D1122" s="885" t="str">
        <f t="shared" si="85"/>
        <v>gp</v>
      </c>
      <c r="E1122" s="885" t="str">
        <f t="shared" si="86"/>
        <v>5</v>
      </c>
      <c r="F1122" s="885">
        <f t="shared" si="87"/>
        <v>1</v>
      </c>
      <c r="G1122" s="885">
        <f t="shared" si="88"/>
        <v>5</v>
      </c>
      <c r="H1122" s="885" t="s">
        <v>20361</v>
      </c>
      <c r="J1122" t="str">
        <f>INDEX(L:L,MATCH(Таблиця91[[#This Row],[Item]],M:M,0),1)</f>
        <v>Inn and Tavern</v>
      </c>
      <c r="L1122" t="s">
        <v>19967</v>
      </c>
      <c r="M1122" s="1" t="s">
        <v>19982</v>
      </c>
      <c r="N1122" s="1"/>
      <c r="O1122" s="1">
        <v>5</v>
      </c>
      <c r="P1122" s="1"/>
      <c r="Q1122" s="26"/>
      <c r="R1122" s="276">
        <f t="shared" si="89"/>
        <v>0</v>
      </c>
    </row>
    <row r="1123" spans="1:18">
      <c r="A1123" s="889" t="s">
        <v>20364</v>
      </c>
      <c r="B1123" s="890" t="s">
        <v>21836</v>
      </c>
      <c r="C1123" s="891" t="s">
        <v>29296</v>
      </c>
      <c r="D1123" s="885" t="str">
        <f t="shared" si="85"/>
        <v>sp</v>
      </c>
      <c r="E1123" s="885" t="str">
        <f t="shared" si="86"/>
        <v>10</v>
      </c>
      <c r="F1123" s="885">
        <f t="shared" si="87"/>
        <v>0.1</v>
      </c>
      <c r="G1123" s="885">
        <f t="shared" si="88"/>
        <v>1</v>
      </c>
      <c r="H1123" s="885" t="s">
        <v>20361</v>
      </c>
      <c r="J1123" t="str">
        <f>INDEX(L:L,MATCH(Таблиця91[[#This Row],[Item]],M:M,0),1)</f>
        <v>Inn and Tavern</v>
      </c>
      <c r="L1123" t="s">
        <v>19967</v>
      </c>
      <c r="M1123" s="1" t="s">
        <v>19983</v>
      </c>
      <c r="N1123" s="1"/>
      <c r="O1123" s="1">
        <v>0.3</v>
      </c>
      <c r="P1123" s="1"/>
      <c r="Q1123" s="26"/>
      <c r="R1123" s="276">
        <f t="shared" si="89"/>
        <v>0</v>
      </c>
    </row>
    <row r="1124" spans="1:18">
      <c r="A1124" s="889" t="s">
        <v>20365</v>
      </c>
      <c r="B1124" s="890" t="s">
        <v>21836</v>
      </c>
      <c r="C1124" s="891" t="s">
        <v>29296</v>
      </c>
      <c r="D1124" s="885" t="str">
        <f t="shared" si="85"/>
        <v>sp</v>
      </c>
      <c r="E1124" s="885" t="str">
        <f t="shared" si="86"/>
        <v>10</v>
      </c>
      <c r="F1124" s="885">
        <f t="shared" si="87"/>
        <v>0.1</v>
      </c>
      <c r="G1124" s="885">
        <f t="shared" si="88"/>
        <v>1</v>
      </c>
      <c r="H1124" s="885" t="s">
        <v>20361</v>
      </c>
      <c r="J1124" t="str">
        <f>INDEX(L:L,MATCH(Таблиця91[[#This Row],[Item]],M:M,0),1)</f>
        <v>Inn and Tavern</v>
      </c>
      <c r="L1124" t="s">
        <v>19967</v>
      </c>
      <c r="M1124" s="1" t="s">
        <v>19984</v>
      </c>
      <c r="N1124" s="1"/>
      <c r="O1124" s="1">
        <v>3</v>
      </c>
      <c r="P1124" s="1"/>
      <c r="Q1124" s="26"/>
      <c r="R1124" s="276">
        <f t="shared" si="89"/>
        <v>0</v>
      </c>
    </row>
    <row r="1125" spans="1:18">
      <c r="A1125" s="889" t="s">
        <v>20366</v>
      </c>
      <c r="B1125" s="890" t="s">
        <v>21872</v>
      </c>
      <c r="C1125" s="891" t="s">
        <v>29296</v>
      </c>
      <c r="D1125" s="885" t="str">
        <f t="shared" si="85"/>
        <v>sp</v>
      </c>
      <c r="E1125" s="885" t="str">
        <f t="shared" si="86"/>
        <v>8</v>
      </c>
      <c r="F1125" s="885">
        <f t="shared" si="87"/>
        <v>0.1</v>
      </c>
      <c r="G1125" s="885">
        <f t="shared" si="88"/>
        <v>0.8</v>
      </c>
      <c r="H1125" s="885" t="s">
        <v>20361</v>
      </c>
      <c r="J1125" t="str">
        <f>INDEX(L:L,MATCH(Таблиця91[[#This Row],[Item]],M:M,0),1)</f>
        <v>Inn and Tavern</v>
      </c>
      <c r="L1125" t="s">
        <v>19967</v>
      </c>
      <c r="M1125" s="1" t="s">
        <v>19985</v>
      </c>
      <c r="N1125" s="1"/>
      <c r="O1125" s="1">
        <v>4</v>
      </c>
      <c r="P1125" s="1" t="s">
        <v>19590</v>
      </c>
      <c r="Q1125" s="26"/>
      <c r="R1125" s="276">
        <f t="shared" si="89"/>
        <v>0</v>
      </c>
    </row>
    <row r="1126" spans="1:18">
      <c r="A1126" s="889" t="s">
        <v>20367</v>
      </c>
      <c r="B1126" s="890" t="s">
        <v>18496</v>
      </c>
      <c r="C1126" s="891" t="s">
        <v>29296</v>
      </c>
      <c r="D1126" s="885" t="str">
        <f t="shared" si="85"/>
        <v>gp</v>
      </c>
      <c r="E1126" s="885" t="str">
        <f t="shared" si="86"/>
        <v>2</v>
      </c>
      <c r="F1126" s="885">
        <f t="shared" si="87"/>
        <v>1</v>
      </c>
      <c r="G1126" s="885">
        <f t="shared" si="88"/>
        <v>2</v>
      </c>
      <c r="H1126" s="885" t="s">
        <v>20361</v>
      </c>
      <c r="J1126" t="str">
        <f>INDEX(L:L,MATCH(Таблиця91[[#This Row],[Item]],M:M,0),1)</f>
        <v>Inn and Tavern</v>
      </c>
      <c r="L1126" t="s">
        <v>19967</v>
      </c>
      <c r="M1126" s="1" t="s">
        <v>19986</v>
      </c>
      <c r="N1126" s="1"/>
      <c r="O1126" s="1">
        <v>3</v>
      </c>
      <c r="P1126" s="1" t="s">
        <v>19590</v>
      </c>
      <c r="Q1126" s="26"/>
      <c r="R1126" s="276">
        <f t="shared" si="89"/>
        <v>0</v>
      </c>
    </row>
    <row r="1127" spans="1:18">
      <c r="A1127" s="889" t="s">
        <v>20368</v>
      </c>
      <c r="B1127" s="890" t="s">
        <v>21836</v>
      </c>
      <c r="C1127" s="891" t="s">
        <v>29296</v>
      </c>
      <c r="D1127" s="885" t="str">
        <f t="shared" si="85"/>
        <v>sp</v>
      </c>
      <c r="E1127" s="885" t="str">
        <f t="shared" si="86"/>
        <v>10</v>
      </c>
      <c r="F1127" s="885">
        <f t="shared" si="87"/>
        <v>0.1</v>
      </c>
      <c r="G1127" s="885">
        <f t="shared" si="88"/>
        <v>1</v>
      </c>
      <c r="H1127" s="885" t="s">
        <v>20361</v>
      </c>
      <c r="J1127" t="str">
        <f>INDEX(L:L,MATCH(Таблиця91[[#This Row],[Item]],M:M,0),1)</f>
        <v>Inn and Tavern</v>
      </c>
      <c r="L1127" t="s">
        <v>19967</v>
      </c>
      <c r="M1127" s="1" t="s">
        <v>19987</v>
      </c>
      <c r="N1127" s="1"/>
      <c r="O1127" s="1">
        <v>5</v>
      </c>
      <c r="P1127" s="1" t="s">
        <v>19590</v>
      </c>
      <c r="Q1127" s="26"/>
      <c r="R1127" s="276">
        <f t="shared" si="89"/>
        <v>0</v>
      </c>
    </row>
    <row r="1128" spans="1:18">
      <c r="A1128" s="892" t="s">
        <v>20369</v>
      </c>
      <c r="B1128" s="893" t="s">
        <v>21836</v>
      </c>
      <c r="C1128" s="894" t="s">
        <v>29296</v>
      </c>
      <c r="D1128" s="885" t="str">
        <f t="shared" si="85"/>
        <v>sp</v>
      </c>
      <c r="E1128" s="885" t="str">
        <f t="shared" si="86"/>
        <v>10</v>
      </c>
      <c r="F1128" s="885">
        <f t="shared" si="87"/>
        <v>0.1</v>
      </c>
      <c r="G1128" s="885">
        <f t="shared" si="88"/>
        <v>1</v>
      </c>
      <c r="H1128" s="885" t="s">
        <v>20361</v>
      </c>
      <c r="J1128" t="str">
        <f>INDEX(L:L,MATCH(Таблиця91[[#This Row],[Item]],M:M,0),1)</f>
        <v>Inn and Tavern</v>
      </c>
      <c r="L1128" t="s">
        <v>19967</v>
      </c>
      <c r="M1128" s="1" t="s">
        <v>19988</v>
      </c>
      <c r="N1128" s="1"/>
      <c r="O1128" s="1">
        <v>7</v>
      </c>
      <c r="P1128" s="1"/>
      <c r="Q1128" s="26"/>
      <c r="R1128" s="276">
        <f t="shared" si="89"/>
        <v>0</v>
      </c>
    </row>
    <row r="1129" spans="1:18" ht="15.75">
      <c r="A1129" s="886" t="s">
        <v>20371</v>
      </c>
      <c r="B1129" s="887" t="s">
        <v>14380</v>
      </c>
      <c r="C1129" s="888" t="s">
        <v>29296</v>
      </c>
      <c r="D1129" s="885" t="str">
        <f t="shared" si="85"/>
        <v>gp</v>
      </c>
      <c r="E1129" s="885" t="str">
        <f t="shared" si="86"/>
        <v>10</v>
      </c>
      <c r="F1129" s="885">
        <f t="shared" si="87"/>
        <v>1</v>
      </c>
      <c r="G1129" s="885">
        <f t="shared" si="88"/>
        <v>10</v>
      </c>
      <c r="H1129" s="885" t="s">
        <v>20361</v>
      </c>
      <c r="I1129" s="774"/>
      <c r="J1129" t="str">
        <f>INDEX(L:L,MATCH(Таблиця91[[#This Row],[Item]],M:M,0),1)</f>
        <v>Inn and Tavern</v>
      </c>
      <c r="K1129" s="775"/>
      <c r="L1129" t="s">
        <v>19967</v>
      </c>
      <c r="M1129" s="1" t="s">
        <v>19989</v>
      </c>
      <c r="N1129" s="1"/>
      <c r="O1129" s="1">
        <v>5</v>
      </c>
      <c r="P1129" s="1"/>
      <c r="Q1129" s="26"/>
      <c r="R1129" s="276">
        <f t="shared" si="89"/>
        <v>0</v>
      </c>
    </row>
    <row r="1130" spans="1:18">
      <c r="A1130" s="889" t="s">
        <v>20372</v>
      </c>
      <c r="B1130" s="890" t="s">
        <v>18283</v>
      </c>
      <c r="C1130" s="891" t="s">
        <v>29296</v>
      </c>
      <c r="D1130" s="885" t="str">
        <f t="shared" si="85"/>
        <v>sp</v>
      </c>
      <c r="E1130" s="885" t="str">
        <f t="shared" si="86"/>
        <v>5</v>
      </c>
      <c r="F1130" s="885">
        <f t="shared" si="87"/>
        <v>0.1</v>
      </c>
      <c r="G1130" s="885">
        <f t="shared" si="88"/>
        <v>0.5</v>
      </c>
      <c r="H1130" s="885" t="s">
        <v>20361</v>
      </c>
      <c r="J1130" t="str">
        <f>INDEX(L:L,MATCH(Таблиця91[[#This Row],[Item]],M:M,0),1)</f>
        <v>Inn and Tavern</v>
      </c>
      <c r="L1130" t="s">
        <v>19967</v>
      </c>
      <c r="M1130" s="1" t="s">
        <v>19990</v>
      </c>
      <c r="N1130" s="1"/>
      <c r="O1130" s="1">
        <v>0.3</v>
      </c>
      <c r="P1130" s="1"/>
      <c r="Q1130" s="26"/>
      <c r="R1130" s="276">
        <f t="shared" si="89"/>
        <v>0</v>
      </c>
    </row>
    <row r="1131" spans="1:18">
      <c r="A1131" s="889" t="s">
        <v>20373</v>
      </c>
      <c r="B1131" s="890" t="s">
        <v>22009</v>
      </c>
      <c r="C1131" s="891" t="s">
        <v>29296</v>
      </c>
      <c r="D1131" s="885" t="str">
        <f t="shared" si="85"/>
        <v>cp</v>
      </c>
      <c r="E1131" s="885" t="str">
        <f t="shared" si="86"/>
        <v>7</v>
      </c>
      <c r="F1131" s="885">
        <f t="shared" si="87"/>
        <v>0.01</v>
      </c>
      <c r="G1131" s="885">
        <f t="shared" si="88"/>
        <v>7.0000000000000007E-2</v>
      </c>
      <c r="H1131" s="885" t="s">
        <v>20361</v>
      </c>
      <c r="J1131" t="str">
        <f>INDEX(L:L,MATCH(Таблиця91[[#This Row],[Item]],M:M,0),1)</f>
        <v>Inn and Tavern</v>
      </c>
      <c r="L1131" t="s">
        <v>19967</v>
      </c>
      <c r="M1131" s="1" t="s">
        <v>19991</v>
      </c>
      <c r="N1131" s="1"/>
      <c r="O1131" s="1">
        <v>0.08</v>
      </c>
      <c r="P1131" s="1"/>
      <c r="Q1131" s="26"/>
      <c r="R1131" s="276">
        <f t="shared" si="89"/>
        <v>0</v>
      </c>
    </row>
    <row r="1132" spans="1:18">
      <c r="A1132" s="889" t="s">
        <v>20374</v>
      </c>
      <c r="B1132" s="890" t="s">
        <v>18451</v>
      </c>
      <c r="C1132" s="891" t="s">
        <v>29296</v>
      </c>
      <c r="D1132" s="885" t="str">
        <f t="shared" si="85"/>
        <v>sp</v>
      </c>
      <c r="E1132" s="885" t="str">
        <f t="shared" si="86"/>
        <v>2</v>
      </c>
      <c r="F1132" s="885">
        <f t="shared" si="87"/>
        <v>0.1</v>
      </c>
      <c r="G1132" s="885">
        <f t="shared" si="88"/>
        <v>0.2</v>
      </c>
      <c r="H1132" s="885" t="s">
        <v>20361</v>
      </c>
      <c r="J1132" t="str">
        <f>INDEX(L:L,MATCH(Таблиця91[[#This Row],[Item]],M:M,0),1)</f>
        <v>Inn and Tavern</v>
      </c>
      <c r="L1132" t="s">
        <v>19967</v>
      </c>
      <c r="M1132" s="1" t="s">
        <v>19992</v>
      </c>
      <c r="N1132" s="1"/>
      <c r="O1132" s="1">
        <v>0.2</v>
      </c>
      <c r="P1132" s="1"/>
      <c r="Q1132" s="26"/>
      <c r="R1132" s="276">
        <f t="shared" si="89"/>
        <v>0</v>
      </c>
    </row>
    <row r="1133" spans="1:18">
      <c r="A1133" s="889" t="s">
        <v>20375</v>
      </c>
      <c r="B1133" s="890" t="s">
        <v>21919</v>
      </c>
      <c r="C1133" s="891" t="s">
        <v>29296</v>
      </c>
      <c r="D1133" s="885" t="str">
        <f t="shared" si="85"/>
        <v>cp</v>
      </c>
      <c r="E1133" s="885" t="str">
        <f t="shared" si="86"/>
        <v>9</v>
      </c>
      <c r="F1133" s="885">
        <f t="shared" si="87"/>
        <v>0.01</v>
      </c>
      <c r="G1133" s="885">
        <f t="shared" si="88"/>
        <v>0.09</v>
      </c>
      <c r="H1133" s="885" t="s">
        <v>20361</v>
      </c>
      <c r="J1133" t="str">
        <f>INDEX(L:L,MATCH(Таблиця91[[#This Row],[Item]],M:M,0),1)</f>
        <v>Inn and Tavern</v>
      </c>
      <c r="L1133" t="s">
        <v>19967</v>
      </c>
      <c r="M1133" s="1" t="s">
        <v>19993</v>
      </c>
      <c r="N1133" s="1"/>
      <c r="O1133" s="1">
        <v>0.4</v>
      </c>
      <c r="P1133" s="1"/>
      <c r="Q1133" s="26"/>
      <c r="R1133" s="276">
        <f t="shared" si="89"/>
        <v>0</v>
      </c>
    </row>
    <row r="1134" spans="1:18">
      <c r="A1134" s="889" t="s">
        <v>20376</v>
      </c>
      <c r="B1134" s="890" t="s">
        <v>21932</v>
      </c>
      <c r="C1134" s="891" t="s">
        <v>29296</v>
      </c>
      <c r="D1134" s="885" t="str">
        <f t="shared" si="85"/>
        <v>cp</v>
      </c>
      <c r="E1134" s="885" t="str">
        <f t="shared" si="86"/>
        <v>10</v>
      </c>
      <c r="F1134" s="885">
        <f t="shared" si="87"/>
        <v>0.01</v>
      </c>
      <c r="G1134" s="885">
        <f t="shared" si="88"/>
        <v>0.1</v>
      </c>
      <c r="H1134" s="885" t="s">
        <v>20361</v>
      </c>
      <c r="J1134" t="str">
        <f>INDEX(L:L,MATCH(Таблиця91[[#This Row],[Item]],M:M,0),1)</f>
        <v>Inn and Tavern</v>
      </c>
      <c r="L1134" t="s">
        <v>19967</v>
      </c>
      <c r="M1134" s="1" t="s">
        <v>19994</v>
      </c>
      <c r="N1134" s="1"/>
      <c r="O1134" s="1">
        <v>0.06</v>
      </c>
      <c r="P1134" s="1"/>
      <c r="Q1134" s="26"/>
      <c r="R1134" s="276">
        <f t="shared" si="89"/>
        <v>0</v>
      </c>
    </row>
    <row r="1135" spans="1:18">
      <c r="A1135" s="889" t="s">
        <v>20377</v>
      </c>
      <c r="B1135" s="890" t="s">
        <v>18496</v>
      </c>
      <c r="C1135" s="891" t="s">
        <v>29296</v>
      </c>
      <c r="D1135" s="885" t="str">
        <f t="shared" si="85"/>
        <v>gp</v>
      </c>
      <c r="E1135" s="885" t="str">
        <f t="shared" si="86"/>
        <v>2</v>
      </c>
      <c r="F1135" s="885">
        <f t="shared" si="87"/>
        <v>1</v>
      </c>
      <c r="G1135" s="885">
        <f t="shared" si="88"/>
        <v>2</v>
      </c>
      <c r="H1135" s="885" t="s">
        <v>20361</v>
      </c>
      <c r="J1135" t="str">
        <f>INDEX(L:L,MATCH(Таблиця91[[#This Row],[Item]],M:M,0),1)</f>
        <v>Inn and Tavern</v>
      </c>
      <c r="L1135" t="s">
        <v>19967</v>
      </c>
      <c r="M1135" s="1" t="s">
        <v>19995</v>
      </c>
      <c r="N1135" s="1"/>
      <c r="O1135" s="1">
        <v>5</v>
      </c>
      <c r="P1135" s="1"/>
      <c r="Q1135" s="26"/>
      <c r="R1135" s="276">
        <f t="shared" si="89"/>
        <v>0</v>
      </c>
    </row>
    <row r="1136" spans="1:18">
      <c r="A1136" s="889" t="s">
        <v>20378</v>
      </c>
      <c r="B1136" s="890" t="s">
        <v>18321</v>
      </c>
      <c r="C1136" s="891" t="s">
        <v>29296</v>
      </c>
      <c r="D1136" s="885" t="str">
        <f t="shared" si="85"/>
        <v>sp</v>
      </c>
      <c r="E1136" s="885" t="str">
        <f t="shared" si="86"/>
        <v>1</v>
      </c>
      <c r="F1136" s="885">
        <f t="shared" si="87"/>
        <v>0.1</v>
      </c>
      <c r="G1136" s="885">
        <f t="shared" si="88"/>
        <v>0.1</v>
      </c>
      <c r="H1136" s="885" t="s">
        <v>20361</v>
      </c>
      <c r="J1136" t="str">
        <f>INDEX(L:L,MATCH(Таблиця91[[#This Row],[Item]],M:M,0),1)</f>
        <v>Inn and Tavern</v>
      </c>
      <c r="L1136" t="s">
        <v>19967</v>
      </c>
      <c r="M1136" s="1" t="s">
        <v>19996</v>
      </c>
      <c r="N1136" s="1"/>
      <c r="O1136" s="1">
        <v>0.7</v>
      </c>
      <c r="P1136" s="1"/>
      <c r="Q1136" s="26"/>
      <c r="R1136" s="276">
        <f t="shared" si="89"/>
        <v>0</v>
      </c>
    </row>
    <row r="1137" spans="1:18">
      <c r="A1137" s="889" t="s">
        <v>20379</v>
      </c>
      <c r="B1137" s="890" t="s">
        <v>29304</v>
      </c>
      <c r="C1137" s="891" t="s">
        <v>29296</v>
      </c>
      <c r="D1137" s="885" t="str">
        <f t="shared" si="85"/>
        <v>sp</v>
      </c>
      <c r="E1137" s="885" t="str">
        <f t="shared" si="86"/>
        <v>1.3</v>
      </c>
      <c r="F1137" s="885">
        <f t="shared" si="87"/>
        <v>0.1</v>
      </c>
      <c r="G1137" s="885">
        <f t="shared" si="88"/>
        <v>4352.5</v>
      </c>
      <c r="H1137" s="885" t="s">
        <v>20361</v>
      </c>
      <c r="J1137" t="str">
        <f>INDEX(L:L,MATCH(Таблиця91[[#This Row],[Item]],M:M,0),1)</f>
        <v>Inn and Tavern</v>
      </c>
      <c r="L1137" t="s">
        <v>19967</v>
      </c>
      <c r="M1137" s="1" t="s">
        <v>19997</v>
      </c>
      <c r="N1137" s="1"/>
      <c r="O1137" s="1">
        <v>0.5</v>
      </c>
      <c r="P1137" s="1"/>
      <c r="Q1137" s="26"/>
      <c r="R1137" s="276">
        <f t="shared" si="89"/>
        <v>0</v>
      </c>
    </row>
    <row r="1138" spans="1:18">
      <c r="A1138" s="889" t="s">
        <v>20380</v>
      </c>
      <c r="B1138" s="890" t="s">
        <v>21885</v>
      </c>
      <c r="C1138" s="891" t="s">
        <v>29296</v>
      </c>
      <c r="D1138" s="885" t="str">
        <f t="shared" si="85"/>
        <v>cp</v>
      </c>
      <c r="E1138" s="885" t="str">
        <f t="shared" si="86"/>
        <v>6</v>
      </c>
      <c r="F1138" s="885">
        <f t="shared" si="87"/>
        <v>0.01</v>
      </c>
      <c r="G1138" s="885">
        <f t="shared" si="88"/>
        <v>0.06</v>
      </c>
      <c r="H1138" s="885" t="s">
        <v>20361</v>
      </c>
      <c r="J1138" t="str">
        <f>INDEX(L:L,MATCH(Таблиця91[[#This Row],[Item]],M:M,0),1)</f>
        <v>Inn and Tavern</v>
      </c>
      <c r="L1138" t="s">
        <v>19967</v>
      </c>
      <c r="M1138" s="1" t="s">
        <v>19998</v>
      </c>
      <c r="N1138" s="1"/>
      <c r="O1138" s="1">
        <v>0.6</v>
      </c>
      <c r="P1138" s="1"/>
      <c r="Q1138" s="26"/>
      <c r="R1138" s="276">
        <f t="shared" si="89"/>
        <v>0</v>
      </c>
    </row>
    <row r="1139" spans="1:18">
      <c r="A1139" s="889" t="s">
        <v>20381</v>
      </c>
      <c r="B1139" s="890" t="s">
        <v>21965</v>
      </c>
      <c r="C1139" s="891" t="s">
        <v>29296</v>
      </c>
      <c r="D1139" s="885" t="str">
        <f t="shared" si="85"/>
        <v>cp</v>
      </c>
      <c r="E1139" s="885" t="str">
        <f t="shared" si="86"/>
        <v>5</v>
      </c>
      <c r="F1139" s="885">
        <f t="shared" si="87"/>
        <v>0.01</v>
      </c>
      <c r="G1139" s="885">
        <f t="shared" si="88"/>
        <v>0.05</v>
      </c>
      <c r="H1139" s="885" t="s">
        <v>20361</v>
      </c>
      <c r="J1139" t="str">
        <f>INDEX(L:L,MATCH(Таблиця91[[#This Row],[Item]],M:M,0),1)</f>
        <v>Inn and Tavern</v>
      </c>
      <c r="L1139" t="s">
        <v>19967</v>
      </c>
      <c r="M1139" s="1" t="s">
        <v>19998</v>
      </c>
      <c r="N1139" s="1"/>
      <c r="O1139" s="1">
        <v>0.8</v>
      </c>
      <c r="P1139" s="1"/>
      <c r="Q1139" s="26"/>
      <c r="R1139" s="276">
        <f t="shared" si="89"/>
        <v>0</v>
      </c>
    </row>
    <row r="1140" spans="1:18">
      <c r="A1140" s="889" t="s">
        <v>20382</v>
      </c>
      <c r="B1140" s="890" t="s">
        <v>21958</v>
      </c>
      <c r="C1140" s="891" t="s">
        <v>29296</v>
      </c>
      <c r="D1140" s="885" t="str">
        <f t="shared" si="85"/>
        <v>sp</v>
      </c>
      <c r="E1140" s="885" t="str">
        <f t="shared" si="86"/>
        <v>1.5</v>
      </c>
      <c r="F1140" s="885">
        <f t="shared" si="87"/>
        <v>0.1</v>
      </c>
      <c r="G1140" s="885">
        <f t="shared" si="88"/>
        <v>4358.6000000000004</v>
      </c>
      <c r="H1140" s="885" t="s">
        <v>20361</v>
      </c>
      <c r="J1140" t="str">
        <f>INDEX(L:L,MATCH(Таблиця91[[#This Row],[Item]],M:M,0),1)</f>
        <v>Inn and Tavern</v>
      </c>
      <c r="L1140" t="s">
        <v>19967</v>
      </c>
      <c r="M1140" s="1" t="s">
        <v>19999</v>
      </c>
      <c r="N1140" s="1"/>
      <c r="O1140" s="1">
        <v>0.13999999999999999</v>
      </c>
      <c r="P1140" s="1"/>
      <c r="Q1140" s="26"/>
      <c r="R1140" s="276">
        <f t="shared" si="89"/>
        <v>0</v>
      </c>
    </row>
    <row r="1141" spans="1:18">
      <c r="A1141" s="889" t="s">
        <v>20383</v>
      </c>
      <c r="B1141" s="890" t="s">
        <v>14263</v>
      </c>
      <c r="C1141" s="891" t="s">
        <v>29296</v>
      </c>
      <c r="D1141" s="885" t="str">
        <f t="shared" si="85"/>
        <v>gp</v>
      </c>
      <c r="E1141" s="885" t="str">
        <f t="shared" si="86"/>
        <v>15</v>
      </c>
      <c r="F1141" s="885">
        <f t="shared" si="87"/>
        <v>1</v>
      </c>
      <c r="G1141" s="885">
        <f t="shared" si="88"/>
        <v>15</v>
      </c>
      <c r="H1141" s="885" t="s">
        <v>20361</v>
      </c>
      <c r="J1141" t="str">
        <f>INDEX(L:L,MATCH(Таблиця91[[#This Row],[Item]],M:M,0),1)</f>
        <v>Inn and Tavern</v>
      </c>
      <c r="L1141" t="s">
        <v>19967</v>
      </c>
      <c r="M1141" s="1" t="s">
        <v>20000</v>
      </c>
      <c r="N1141" s="1"/>
      <c r="O1141" s="1">
        <v>0.4</v>
      </c>
      <c r="P1141" s="1"/>
      <c r="Q1141" s="26"/>
      <c r="R1141" s="276">
        <f t="shared" si="89"/>
        <v>0</v>
      </c>
    </row>
    <row r="1142" spans="1:18">
      <c r="A1142" s="889" t="s">
        <v>20384</v>
      </c>
      <c r="B1142" s="890" t="s">
        <v>22022</v>
      </c>
      <c r="C1142" s="891" t="s">
        <v>29296</v>
      </c>
      <c r="D1142" s="885" t="str">
        <f t="shared" si="85"/>
        <v>cp</v>
      </c>
      <c r="E1142" s="885" t="str">
        <f t="shared" si="86"/>
        <v>8</v>
      </c>
      <c r="F1142" s="885">
        <f t="shared" si="87"/>
        <v>0.01</v>
      </c>
      <c r="G1142" s="885">
        <f t="shared" si="88"/>
        <v>0.08</v>
      </c>
      <c r="H1142" s="885" t="s">
        <v>20361</v>
      </c>
      <c r="J1142" t="str">
        <f>INDEX(L:L,MATCH(Таблиця91[[#This Row],[Item]],M:M,0),1)</f>
        <v>Inn and Tavern</v>
      </c>
      <c r="L1142" t="s">
        <v>19967</v>
      </c>
      <c r="M1142" s="1" t="s">
        <v>20001</v>
      </c>
      <c r="N1142" s="1"/>
      <c r="O1142" s="1">
        <v>10</v>
      </c>
      <c r="P1142" s="1"/>
      <c r="Q1142" s="26"/>
      <c r="R1142" s="276">
        <f t="shared" si="89"/>
        <v>0</v>
      </c>
    </row>
    <row r="1143" spans="1:18">
      <c r="A1143" s="889" t="s">
        <v>20385</v>
      </c>
      <c r="B1143" s="890" t="s">
        <v>21919</v>
      </c>
      <c r="C1143" s="891" t="s">
        <v>29296</v>
      </c>
      <c r="D1143" s="885" t="str">
        <f t="shared" si="85"/>
        <v>cp</v>
      </c>
      <c r="E1143" s="885" t="str">
        <f t="shared" si="86"/>
        <v>9</v>
      </c>
      <c r="F1143" s="885">
        <f t="shared" si="87"/>
        <v>0.01</v>
      </c>
      <c r="G1143" s="885">
        <f t="shared" si="88"/>
        <v>0.09</v>
      </c>
      <c r="H1143" s="885" t="s">
        <v>20361</v>
      </c>
      <c r="J1143" t="str">
        <f>INDEX(L:L,MATCH(Таблиця91[[#This Row],[Item]],M:M,0),1)</f>
        <v>Inn and Tavern</v>
      </c>
      <c r="L1143" t="s">
        <v>19967</v>
      </c>
      <c r="M1143" s="1" t="s">
        <v>20002</v>
      </c>
      <c r="N1143" s="1"/>
      <c r="O1143" s="1">
        <v>0.1</v>
      </c>
      <c r="P1143" s="1"/>
      <c r="Q1143" s="26"/>
      <c r="R1143" s="276">
        <f t="shared" si="89"/>
        <v>0</v>
      </c>
    </row>
    <row r="1144" spans="1:18">
      <c r="A1144" s="889" t="s">
        <v>20386</v>
      </c>
      <c r="B1144" s="890" t="s">
        <v>21836</v>
      </c>
      <c r="C1144" s="891" t="s">
        <v>29296</v>
      </c>
      <c r="D1144" s="885" t="str">
        <f t="shared" si="85"/>
        <v>sp</v>
      </c>
      <c r="E1144" s="885" t="str">
        <f t="shared" si="86"/>
        <v>10</v>
      </c>
      <c r="F1144" s="885">
        <f t="shared" si="87"/>
        <v>0.1</v>
      </c>
      <c r="G1144" s="885">
        <f t="shared" si="88"/>
        <v>1</v>
      </c>
      <c r="H1144" s="885" t="s">
        <v>20361</v>
      </c>
      <c r="J1144" t="str">
        <f>INDEX(L:L,MATCH(Таблиця91[[#This Row],[Item]],M:M,0),1)</f>
        <v>Inn and Tavern</v>
      </c>
      <c r="L1144" t="s">
        <v>19967</v>
      </c>
      <c r="M1144" s="1" t="s">
        <v>20003</v>
      </c>
      <c r="N1144" s="1"/>
      <c r="O1144" s="1">
        <v>1</v>
      </c>
      <c r="P1144" s="1"/>
      <c r="Q1144" s="26"/>
      <c r="R1144" s="276">
        <f t="shared" si="89"/>
        <v>0</v>
      </c>
    </row>
    <row r="1145" spans="1:18">
      <c r="A1145" s="889" t="s">
        <v>20387</v>
      </c>
      <c r="B1145" s="890" t="s">
        <v>21932</v>
      </c>
      <c r="C1145" s="891" t="s">
        <v>29296</v>
      </c>
      <c r="D1145" s="885" t="str">
        <f t="shared" ref="D1145:D1208" si="90">IF((IFERROR(FIND("gp",B1145,1),0)&gt;0),"gp",IF(IFERROR(FIND("sp",B1145,1),0)&gt;1,"sp","cp"))</f>
        <v>cp</v>
      </c>
      <c r="E1145" s="885" t="str">
        <f t="shared" si="86"/>
        <v>10</v>
      </c>
      <c r="F1145" s="885">
        <f t="shared" si="87"/>
        <v>0.01</v>
      </c>
      <c r="G1145" s="885">
        <f t="shared" si="88"/>
        <v>0.1</v>
      </c>
      <c r="H1145" s="885" t="s">
        <v>20361</v>
      </c>
      <c r="J1145" t="str">
        <f>INDEX(L:L,MATCH(Таблиця91[[#This Row],[Item]],M:M,0),1)</f>
        <v>Inn and Tavern</v>
      </c>
      <c r="L1145" t="s">
        <v>19967</v>
      </c>
      <c r="M1145" s="1" t="s">
        <v>20004</v>
      </c>
      <c r="N1145" s="1"/>
      <c r="O1145" s="1">
        <v>5</v>
      </c>
      <c r="P1145" s="1"/>
      <c r="Q1145" s="26"/>
      <c r="R1145" s="276">
        <f t="shared" si="89"/>
        <v>0</v>
      </c>
    </row>
    <row r="1146" spans="1:18">
      <c r="A1146" s="889" t="s">
        <v>20388</v>
      </c>
      <c r="B1146" s="890" t="s">
        <v>18321</v>
      </c>
      <c r="C1146" s="891" t="s">
        <v>29296</v>
      </c>
      <c r="D1146" s="885" t="str">
        <f t="shared" si="90"/>
        <v>sp</v>
      </c>
      <c r="E1146" s="885" t="str">
        <f t="shared" ref="E1146:E1209" si="91">SUBSTITUTE(B1146," "&amp;D1146,"",1)</f>
        <v>1</v>
      </c>
      <c r="F1146" s="885">
        <f t="shared" ref="F1146:F1209" si="92">IF(D1146="gp",1,IF(D1146="sp",0.1,0.01))</f>
        <v>0.1</v>
      </c>
      <c r="G1146" s="885">
        <f t="shared" ref="G1146:G1209" si="93">F1146*E1146</f>
        <v>0.1</v>
      </c>
      <c r="H1146" s="885" t="s">
        <v>20361</v>
      </c>
      <c r="J1146" t="str">
        <f>INDEX(L:L,MATCH(Таблиця91[[#This Row],[Item]],M:M,0),1)</f>
        <v>Inn and Tavern</v>
      </c>
      <c r="L1146" t="s">
        <v>19967</v>
      </c>
      <c r="M1146" s="1" t="s">
        <v>20005</v>
      </c>
      <c r="N1146" s="1"/>
      <c r="O1146" s="1">
        <v>0.7</v>
      </c>
      <c r="P1146" s="1"/>
      <c r="Q1146" s="26"/>
      <c r="R1146" s="276">
        <f t="shared" si="89"/>
        <v>0</v>
      </c>
    </row>
    <row r="1147" spans="1:18">
      <c r="A1147" s="889" t="s">
        <v>20389</v>
      </c>
      <c r="B1147" s="890" t="s">
        <v>22007</v>
      </c>
      <c r="C1147" s="891" t="s">
        <v>29296</v>
      </c>
      <c r="D1147" s="885" t="str">
        <f t="shared" si="90"/>
        <v>cp</v>
      </c>
      <c r="E1147" s="885" t="str">
        <f t="shared" si="91"/>
        <v>4</v>
      </c>
      <c r="F1147" s="885">
        <f t="shared" si="92"/>
        <v>0.01</v>
      </c>
      <c r="G1147" s="885">
        <f t="shared" si="93"/>
        <v>0.04</v>
      </c>
      <c r="H1147" s="885" t="s">
        <v>20361</v>
      </c>
      <c r="J1147" t="str">
        <f>INDEX(L:L,MATCH(Таблиця91[[#This Row],[Item]],M:M,0),1)</f>
        <v>Inn and Tavern</v>
      </c>
      <c r="L1147" t="s">
        <v>19967</v>
      </c>
      <c r="M1147" s="1" t="s">
        <v>20006</v>
      </c>
      <c r="N1147" s="1"/>
      <c r="O1147" s="1">
        <v>10</v>
      </c>
      <c r="P1147" s="1"/>
      <c r="Q1147" s="26"/>
      <c r="R1147" s="276">
        <f t="shared" si="89"/>
        <v>0</v>
      </c>
    </row>
    <row r="1148" spans="1:18">
      <c r="A1148" s="889" t="s">
        <v>20390</v>
      </c>
      <c r="B1148" s="890" t="s">
        <v>29304</v>
      </c>
      <c r="C1148" s="891" t="s">
        <v>29296</v>
      </c>
      <c r="D1148" s="885" t="str">
        <f t="shared" si="90"/>
        <v>sp</v>
      </c>
      <c r="E1148" s="885" t="str">
        <f t="shared" si="91"/>
        <v>1.3</v>
      </c>
      <c r="F1148" s="885">
        <f t="shared" si="92"/>
        <v>0.1</v>
      </c>
      <c r="G1148" s="885">
        <f t="shared" si="93"/>
        <v>4352.5</v>
      </c>
      <c r="H1148" s="885" t="s">
        <v>20361</v>
      </c>
      <c r="J1148" t="str">
        <f>INDEX(L:L,MATCH(Таблиця91[[#This Row],[Item]],M:M,0),1)</f>
        <v>Inn and Tavern</v>
      </c>
      <c r="L1148" t="s">
        <v>19967</v>
      </c>
      <c r="M1148" s="1" t="s">
        <v>20007</v>
      </c>
      <c r="N1148" s="1"/>
      <c r="O1148" s="1">
        <v>3</v>
      </c>
      <c r="P1148" s="1"/>
      <c r="Q1148" s="26"/>
      <c r="R1148" s="276">
        <f t="shared" si="89"/>
        <v>0</v>
      </c>
    </row>
    <row r="1149" spans="1:18">
      <c r="A1149" s="889" t="s">
        <v>20391</v>
      </c>
      <c r="B1149" s="890" t="s">
        <v>21965</v>
      </c>
      <c r="C1149" s="891" t="s">
        <v>29296</v>
      </c>
      <c r="D1149" s="885" t="str">
        <f t="shared" si="90"/>
        <v>cp</v>
      </c>
      <c r="E1149" s="885" t="str">
        <f t="shared" si="91"/>
        <v>5</v>
      </c>
      <c r="F1149" s="885">
        <f t="shared" si="92"/>
        <v>0.01</v>
      </c>
      <c r="G1149" s="885">
        <f t="shared" si="93"/>
        <v>0.05</v>
      </c>
      <c r="H1149" s="885" t="s">
        <v>20361</v>
      </c>
      <c r="J1149" t="str">
        <f>INDEX(L:L,MATCH(Таблиця91[[#This Row],[Item]],M:M,0),1)</f>
        <v>Inn and Tavern</v>
      </c>
      <c r="L1149" t="s">
        <v>19967</v>
      </c>
      <c r="M1149" s="1" t="s">
        <v>20008</v>
      </c>
      <c r="N1149" s="1"/>
      <c r="O1149" s="1">
        <v>20</v>
      </c>
      <c r="P1149" s="1"/>
      <c r="Q1149" s="26"/>
      <c r="R1149" s="276">
        <f t="shared" si="89"/>
        <v>0</v>
      </c>
    </row>
    <row r="1150" spans="1:18">
      <c r="A1150" s="889" t="s">
        <v>20392</v>
      </c>
      <c r="B1150" s="890" t="s">
        <v>21968</v>
      </c>
      <c r="C1150" s="891" t="s">
        <v>29296</v>
      </c>
      <c r="D1150" s="885" t="str">
        <f t="shared" si="90"/>
        <v>sp</v>
      </c>
      <c r="E1150" s="885" t="str">
        <f t="shared" si="91"/>
        <v>1.7</v>
      </c>
      <c r="F1150" s="885">
        <f t="shared" si="92"/>
        <v>0.1</v>
      </c>
      <c r="G1150" s="885">
        <f t="shared" si="93"/>
        <v>4364.7</v>
      </c>
      <c r="H1150" s="885" t="s">
        <v>20361</v>
      </c>
      <c r="J1150" t="str">
        <f>INDEX(L:L,MATCH(Таблиця91[[#This Row],[Item]],M:M,0),1)</f>
        <v>Inn and Tavern</v>
      </c>
      <c r="L1150" t="s">
        <v>19967</v>
      </c>
      <c r="M1150" s="1" t="s">
        <v>20009</v>
      </c>
      <c r="N1150" s="1"/>
      <c r="O1150" s="1">
        <v>8</v>
      </c>
      <c r="P1150" s="1" t="s">
        <v>18572</v>
      </c>
      <c r="Q1150" s="26"/>
      <c r="R1150" s="276">
        <f t="shared" si="89"/>
        <v>0</v>
      </c>
    </row>
    <row r="1151" spans="1:18">
      <c r="A1151" s="889" t="s">
        <v>20393</v>
      </c>
      <c r="B1151" s="890" t="s">
        <v>18451</v>
      </c>
      <c r="C1151" s="891" t="s">
        <v>29296</v>
      </c>
      <c r="D1151" s="885" t="str">
        <f t="shared" si="90"/>
        <v>sp</v>
      </c>
      <c r="E1151" s="885" t="str">
        <f t="shared" si="91"/>
        <v>2</v>
      </c>
      <c r="F1151" s="885">
        <f t="shared" si="92"/>
        <v>0.1</v>
      </c>
      <c r="G1151" s="885">
        <f t="shared" si="93"/>
        <v>0.2</v>
      </c>
      <c r="H1151" s="885" t="s">
        <v>20361</v>
      </c>
      <c r="J1151" t="str">
        <f>INDEX(L:L,MATCH(Таблиця91[[#This Row],[Item]],M:M,0),1)</f>
        <v>Inn and Tavern</v>
      </c>
      <c r="L1151" t="s">
        <v>19967</v>
      </c>
      <c r="M1151" s="1" t="s">
        <v>20010</v>
      </c>
      <c r="N1151" s="1"/>
      <c r="O1151" s="1">
        <v>10</v>
      </c>
      <c r="P1151" s="1" t="s">
        <v>18572</v>
      </c>
      <c r="Q1151" s="26"/>
      <c r="R1151" s="276">
        <f t="shared" si="89"/>
        <v>0</v>
      </c>
    </row>
    <row r="1152" spans="1:18">
      <c r="A1152" s="889" t="s">
        <v>20394</v>
      </c>
      <c r="B1152" s="890" t="s">
        <v>21965</v>
      </c>
      <c r="C1152" s="891" t="s">
        <v>29296</v>
      </c>
      <c r="D1152" s="885" t="str">
        <f t="shared" si="90"/>
        <v>cp</v>
      </c>
      <c r="E1152" s="885" t="str">
        <f t="shared" si="91"/>
        <v>5</v>
      </c>
      <c r="F1152" s="885">
        <f t="shared" si="92"/>
        <v>0.01</v>
      </c>
      <c r="G1152" s="885">
        <f t="shared" si="93"/>
        <v>0.05</v>
      </c>
      <c r="H1152" s="885" t="s">
        <v>20361</v>
      </c>
      <c r="J1152" t="str">
        <f>INDEX(L:L,MATCH(Таблиця91[[#This Row],[Item]],M:M,0),1)</f>
        <v>Inn and Tavern</v>
      </c>
      <c r="L1152" t="s">
        <v>19967</v>
      </c>
      <c r="M1152" s="1" t="s">
        <v>20011</v>
      </c>
      <c r="N1152" s="1"/>
      <c r="O1152" s="1">
        <v>0.06</v>
      </c>
      <c r="P1152" s="1" t="s">
        <v>19639</v>
      </c>
      <c r="Q1152" s="26"/>
      <c r="R1152" s="276">
        <f t="shared" si="89"/>
        <v>0</v>
      </c>
    </row>
    <row r="1153" spans="1:18">
      <c r="A1153" s="889" t="s">
        <v>20395</v>
      </c>
      <c r="B1153" s="890" t="s">
        <v>18283</v>
      </c>
      <c r="C1153" s="891" t="s">
        <v>29296</v>
      </c>
      <c r="D1153" s="885" t="str">
        <f t="shared" si="90"/>
        <v>sp</v>
      </c>
      <c r="E1153" s="885" t="str">
        <f t="shared" si="91"/>
        <v>5</v>
      </c>
      <c r="F1153" s="885">
        <f t="shared" si="92"/>
        <v>0.1</v>
      </c>
      <c r="G1153" s="885">
        <f t="shared" si="93"/>
        <v>0.5</v>
      </c>
      <c r="H1153" s="885" t="s">
        <v>20361</v>
      </c>
      <c r="J1153" t="str">
        <f>INDEX(L:L,MATCH(Таблиця91[[#This Row],[Item]],M:M,0),1)</f>
        <v>Inn and Tavern</v>
      </c>
      <c r="L1153" t="s">
        <v>19967</v>
      </c>
      <c r="M1153" s="1" t="s">
        <v>20012</v>
      </c>
      <c r="N1153" s="1"/>
      <c r="O1153" s="1">
        <v>0.2</v>
      </c>
      <c r="P1153" s="1" t="s">
        <v>19639</v>
      </c>
      <c r="Q1153" s="26"/>
      <c r="R1153" s="276">
        <f t="shared" si="89"/>
        <v>0</v>
      </c>
    </row>
    <row r="1154" spans="1:18">
      <c r="A1154" s="889" t="s">
        <v>20396</v>
      </c>
      <c r="B1154" s="890" t="s">
        <v>18283</v>
      </c>
      <c r="C1154" s="891" t="s">
        <v>29296</v>
      </c>
      <c r="D1154" s="885" t="str">
        <f t="shared" si="90"/>
        <v>sp</v>
      </c>
      <c r="E1154" s="885" t="str">
        <f t="shared" si="91"/>
        <v>5</v>
      </c>
      <c r="F1154" s="885">
        <f t="shared" si="92"/>
        <v>0.1</v>
      </c>
      <c r="G1154" s="885">
        <f t="shared" si="93"/>
        <v>0.5</v>
      </c>
      <c r="H1154" s="885" t="s">
        <v>20361</v>
      </c>
      <c r="J1154" t="str">
        <f>INDEX(L:L,MATCH(Таблиця91[[#This Row],[Item]],M:M,0),1)</f>
        <v>Inn and Tavern</v>
      </c>
      <c r="L1154" t="s">
        <v>19967</v>
      </c>
      <c r="M1154" s="1" t="s">
        <v>20013</v>
      </c>
      <c r="N1154" s="1"/>
      <c r="O1154" s="1">
        <v>0.1</v>
      </c>
      <c r="P1154" s="1" t="s">
        <v>19639</v>
      </c>
      <c r="Q1154" s="26"/>
      <c r="R1154" s="276">
        <f t="shared" si="89"/>
        <v>0</v>
      </c>
    </row>
    <row r="1155" spans="1:18">
      <c r="A1155" s="889" t="s">
        <v>20397</v>
      </c>
      <c r="B1155" s="890" t="s">
        <v>18283</v>
      </c>
      <c r="C1155" s="891" t="s">
        <v>29296</v>
      </c>
      <c r="D1155" s="885" t="str">
        <f t="shared" si="90"/>
        <v>sp</v>
      </c>
      <c r="E1155" s="885" t="str">
        <f t="shared" si="91"/>
        <v>5</v>
      </c>
      <c r="F1155" s="885">
        <f t="shared" si="92"/>
        <v>0.1</v>
      </c>
      <c r="G1155" s="885">
        <f t="shared" si="93"/>
        <v>0.5</v>
      </c>
      <c r="H1155" s="885" t="s">
        <v>20361</v>
      </c>
      <c r="J1155" t="str">
        <f>INDEX(L:L,MATCH(Таблиця91[[#This Row],[Item]],M:M,0),1)</f>
        <v>Inn and Tavern</v>
      </c>
      <c r="L1155" t="s">
        <v>19967</v>
      </c>
      <c r="M1155" s="1" t="s">
        <v>20014</v>
      </c>
      <c r="N1155" s="1"/>
      <c r="O1155" s="1">
        <v>0.1</v>
      </c>
      <c r="P1155" s="1" t="s">
        <v>19639</v>
      </c>
      <c r="Q1155" s="26"/>
      <c r="R1155" s="276">
        <f t="shared" si="89"/>
        <v>0</v>
      </c>
    </row>
    <row r="1156" spans="1:18">
      <c r="A1156" s="889" t="s">
        <v>20398</v>
      </c>
      <c r="B1156" s="890" t="s">
        <v>22022</v>
      </c>
      <c r="C1156" s="891" t="s">
        <v>29296</v>
      </c>
      <c r="D1156" s="885" t="str">
        <f t="shared" si="90"/>
        <v>cp</v>
      </c>
      <c r="E1156" s="885" t="str">
        <f t="shared" si="91"/>
        <v>8</v>
      </c>
      <c r="F1156" s="885">
        <f t="shared" si="92"/>
        <v>0.01</v>
      </c>
      <c r="G1156" s="885">
        <f t="shared" si="93"/>
        <v>0.08</v>
      </c>
      <c r="H1156" s="885" t="s">
        <v>20361</v>
      </c>
      <c r="J1156" t="str">
        <f>INDEX(L:L,MATCH(Таблиця91[[#This Row],[Item]],M:M,0),1)</f>
        <v>Inn and Tavern</v>
      </c>
      <c r="L1156" t="s">
        <v>19967</v>
      </c>
      <c r="M1156" s="1" t="s">
        <v>20015</v>
      </c>
      <c r="N1156" s="1"/>
      <c r="O1156" s="1">
        <v>2</v>
      </c>
      <c r="P1156" s="1" t="s">
        <v>19639</v>
      </c>
      <c r="Q1156" s="26"/>
      <c r="R1156" s="276">
        <f t="shared" ref="R1156:R1219" si="94">Q1156*O1156</f>
        <v>0</v>
      </c>
    </row>
    <row r="1157" spans="1:18">
      <c r="A1157" s="889" t="s">
        <v>20399</v>
      </c>
      <c r="B1157" s="890" t="s">
        <v>18283</v>
      </c>
      <c r="C1157" s="891" t="s">
        <v>29296</v>
      </c>
      <c r="D1157" s="885" t="str">
        <f t="shared" si="90"/>
        <v>sp</v>
      </c>
      <c r="E1157" s="885" t="str">
        <f t="shared" si="91"/>
        <v>5</v>
      </c>
      <c r="F1157" s="885">
        <f t="shared" si="92"/>
        <v>0.1</v>
      </c>
      <c r="G1157" s="885">
        <f t="shared" si="93"/>
        <v>0.5</v>
      </c>
      <c r="H1157" s="885" t="s">
        <v>20361</v>
      </c>
      <c r="J1157" t="str">
        <f>INDEX(L:L,MATCH(Таблиця91[[#This Row],[Item]],M:M,0),1)</f>
        <v>Inn and Tavern</v>
      </c>
      <c r="L1157" t="s">
        <v>19967</v>
      </c>
      <c r="M1157" s="1" t="s">
        <v>19793</v>
      </c>
      <c r="N1157" s="1"/>
      <c r="O1157" s="1">
        <v>0.1</v>
      </c>
      <c r="P1157" s="1" t="s">
        <v>19639</v>
      </c>
      <c r="Q1157" s="26"/>
      <c r="R1157" s="276">
        <f t="shared" si="94"/>
        <v>0</v>
      </c>
    </row>
    <row r="1158" spans="1:18">
      <c r="A1158" s="889" t="s">
        <v>20400</v>
      </c>
      <c r="B1158" s="890" t="s">
        <v>21836</v>
      </c>
      <c r="C1158" s="891" t="s">
        <v>29296</v>
      </c>
      <c r="D1158" s="885" t="str">
        <f t="shared" si="90"/>
        <v>sp</v>
      </c>
      <c r="E1158" s="885" t="str">
        <f t="shared" si="91"/>
        <v>10</v>
      </c>
      <c r="F1158" s="885">
        <f t="shared" si="92"/>
        <v>0.1</v>
      </c>
      <c r="G1158" s="885">
        <f t="shared" si="93"/>
        <v>1</v>
      </c>
      <c r="H1158" s="885" t="s">
        <v>20361</v>
      </c>
      <c r="J1158" t="str">
        <f>INDEX(L:L,MATCH(Таблиця91[[#This Row],[Item]],M:M,0),1)</f>
        <v>Inn and Tavern</v>
      </c>
      <c r="L1158" t="s">
        <v>19967</v>
      </c>
      <c r="M1158" s="1" t="s">
        <v>20016</v>
      </c>
      <c r="N1158" s="1"/>
      <c r="O1158" s="1">
        <v>3</v>
      </c>
      <c r="P1158" s="1"/>
      <c r="Q1158" s="26"/>
      <c r="R1158" s="276">
        <f t="shared" si="94"/>
        <v>0</v>
      </c>
    </row>
    <row r="1159" spans="1:18">
      <c r="A1159" s="889" t="s">
        <v>20401</v>
      </c>
      <c r="B1159" s="890" t="s">
        <v>22022</v>
      </c>
      <c r="C1159" s="891" t="s">
        <v>29296</v>
      </c>
      <c r="D1159" s="885" t="str">
        <f t="shared" si="90"/>
        <v>cp</v>
      </c>
      <c r="E1159" s="885" t="str">
        <f t="shared" si="91"/>
        <v>8</v>
      </c>
      <c r="F1159" s="885">
        <f t="shared" si="92"/>
        <v>0.01</v>
      </c>
      <c r="G1159" s="885">
        <f t="shared" si="93"/>
        <v>0.08</v>
      </c>
      <c r="H1159" s="885" t="s">
        <v>20361</v>
      </c>
      <c r="J1159" t="str">
        <f>INDEX(L:L,MATCH(Таблиця91[[#This Row],[Item]],M:M,0),1)</f>
        <v>Inn and Tavern</v>
      </c>
      <c r="L1159" t="s">
        <v>19967</v>
      </c>
      <c r="M1159" s="1" t="s">
        <v>20017</v>
      </c>
      <c r="N1159" s="1"/>
      <c r="O1159" s="1">
        <v>15</v>
      </c>
      <c r="P1159" s="1"/>
      <c r="Q1159" s="26"/>
      <c r="R1159" s="276">
        <f t="shared" si="94"/>
        <v>0</v>
      </c>
    </row>
    <row r="1160" spans="1:18">
      <c r="A1160" s="889" t="s">
        <v>20402</v>
      </c>
      <c r="B1160" s="890" t="s">
        <v>22007</v>
      </c>
      <c r="C1160" s="891" t="s">
        <v>29296</v>
      </c>
      <c r="D1160" s="885" t="str">
        <f t="shared" si="90"/>
        <v>cp</v>
      </c>
      <c r="E1160" s="885" t="str">
        <f t="shared" si="91"/>
        <v>4</v>
      </c>
      <c r="F1160" s="885">
        <f t="shared" si="92"/>
        <v>0.01</v>
      </c>
      <c r="G1160" s="885">
        <f t="shared" si="93"/>
        <v>0.04</v>
      </c>
      <c r="H1160" s="885" t="s">
        <v>20361</v>
      </c>
      <c r="J1160" t="str">
        <f>INDEX(L:L,MATCH(Таблиця91[[#This Row],[Item]],M:M,0),1)</f>
        <v>Inn and Tavern</v>
      </c>
      <c r="L1160" t="s">
        <v>19967</v>
      </c>
      <c r="M1160" s="1" t="s">
        <v>20018</v>
      </c>
      <c r="N1160" s="1"/>
      <c r="O1160" s="1">
        <v>17</v>
      </c>
      <c r="P1160" s="1"/>
      <c r="Q1160" s="26"/>
      <c r="R1160" s="276">
        <f t="shared" si="94"/>
        <v>0</v>
      </c>
    </row>
    <row r="1161" spans="1:18">
      <c r="A1161" s="889" t="s">
        <v>20403</v>
      </c>
      <c r="B1161" s="890" t="s">
        <v>21946</v>
      </c>
      <c r="C1161" s="891" t="s">
        <v>29296</v>
      </c>
      <c r="D1161" s="885" t="str">
        <f t="shared" si="90"/>
        <v>gp</v>
      </c>
      <c r="E1161" s="885" t="str">
        <f t="shared" si="91"/>
        <v>3</v>
      </c>
      <c r="F1161" s="885">
        <f t="shared" si="92"/>
        <v>1</v>
      </c>
      <c r="G1161" s="885">
        <f t="shared" si="93"/>
        <v>3</v>
      </c>
      <c r="H1161" s="885" t="s">
        <v>20361</v>
      </c>
      <c r="J1161" t="str">
        <f>INDEX(L:L,MATCH(Таблиця91[[#This Row],[Item]],M:M,0),1)</f>
        <v>Inn and Tavern</v>
      </c>
      <c r="L1161" t="s">
        <v>19967</v>
      </c>
      <c r="M1161" s="1" t="s">
        <v>20019</v>
      </c>
      <c r="N1161" s="1"/>
      <c r="O1161" s="1">
        <v>8</v>
      </c>
      <c r="P1161" s="1"/>
      <c r="Q1161" s="26"/>
      <c r="R1161" s="276">
        <f t="shared" si="94"/>
        <v>0</v>
      </c>
    </row>
    <row r="1162" spans="1:18">
      <c r="A1162" s="889" t="s">
        <v>20404</v>
      </c>
      <c r="B1162" s="890" t="s">
        <v>22024</v>
      </c>
      <c r="C1162" s="891" t="s">
        <v>29296</v>
      </c>
      <c r="D1162" s="885" t="str">
        <f t="shared" si="90"/>
        <v>sp</v>
      </c>
      <c r="E1162" s="885" t="str">
        <f t="shared" si="91"/>
        <v>2.5</v>
      </c>
      <c r="F1162" s="885">
        <f t="shared" si="92"/>
        <v>0.1</v>
      </c>
      <c r="G1162" s="885">
        <f t="shared" si="93"/>
        <v>4358.7</v>
      </c>
      <c r="H1162" s="885" t="s">
        <v>20361</v>
      </c>
      <c r="J1162" t="str">
        <f>INDEX(L:L,MATCH(Таблиця91[[#This Row],[Item]],M:M,0),1)</f>
        <v>Inn and Tavern</v>
      </c>
      <c r="L1162" t="s">
        <v>19967</v>
      </c>
      <c r="M1162" s="1" t="s">
        <v>20020</v>
      </c>
      <c r="N1162" s="1"/>
      <c r="O1162" s="1">
        <v>15</v>
      </c>
      <c r="P1162" s="1"/>
      <c r="Q1162" s="26"/>
      <c r="R1162" s="276">
        <f t="shared" si="94"/>
        <v>0</v>
      </c>
    </row>
    <row r="1163" spans="1:18">
      <c r="A1163" s="889" t="s">
        <v>20405</v>
      </c>
      <c r="B1163" s="890" t="s">
        <v>21885</v>
      </c>
      <c r="C1163" s="891" t="s">
        <v>29296</v>
      </c>
      <c r="D1163" s="885" t="str">
        <f t="shared" si="90"/>
        <v>cp</v>
      </c>
      <c r="E1163" s="885" t="str">
        <f t="shared" si="91"/>
        <v>6</v>
      </c>
      <c r="F1163" s="885">
        <f t="shared" si="92"/>
        <v>0.01</v>
      </c>
      <c r="G1163" s="885">
        <f t="shared" si="93"/>
        <v>0.06</v>
      </c>
      <c r="H1163" s="885" t="s">
        <v>20361</v>
      </c>
      <c r="J1163" t="str">
        <f>INDEX(L:L,MATCH(Таблиця91[[#This Row],[Item]],M:M,0),1)</f>
        <v>Inn and Tavern</v>
      </c>
      <c r="L1163" t="s">
        <v>19967</v>
      </c>
      <c r="M1163" s="1" t="s">
        <v>20021</v>
      </c>
      <c r="N1163" s="1"/>
      <c r="O1163" s="1">
        <v>7</v>
      </c>
      <c r="P1163" s="1"/>
      <c r="Q1163" s="26"/>
      <c r="R1163" s="276">
        <f t="shared" si="94"/>
        <v>0</v>
      </c>
    </row>
    <row r="1164" spans="1:18">
      <c r="A1164" s="889" t="s">
        <v>20406</v>
      </c>
      <c r="B1164" s="890" t="s">
        <v>22009</v>
      </c>
      <c r="C1164" s="891" t="s">
        <v>29296</v>
      </c>
      <c r="D1164" s="885" t="str">
        <f t="shared" si="90"/>
        <v>cp</v>
      </c>
      <c r="E1164" s="885" t="str">
        <f t="shared" si="91"/>
        <v>7</v>
      </c>
      <c r="F1164" s="885">
        <f t="shared" si="92"/>
        <v>0.01</v>
      </c>
      <c r="G1164" s="885">
        <f t="shared" si="93"/>
        <v>7.0000000000000007E-2</v>
      </c>
      <c r="H1164" s="885" t="s">
        <v>20361</v>
      </c>
      <c r="J1164" t="str">
        <f>INDEX(L:L,MATCH(Таблиця91[[#This Row],[Item]],M:M,0),1)</f>
        <v>Inn and Tavern</v>
      </c>
      <c r="L1164" t="s">
        <v>19967</v>
      </c>
      <c r="M1164" s="1" t="s">
        <v>20022</v>
      </c>
      <c r="N1164" s="1"/>
      <c r="O1164" s="1">
        <v>5</v>
      </c>
      <c r="P1164" s="1" t="s">
        <v>20023</v>
      </c>
      <c r="Q1164" s="26"/>
      <c r="R1164" s="276">
        <f t="shared" si="94"/>
        <v>0</v>
      </c>
    </row>
    <row r="1165" spans="1:18">
      <c r="A1165" s="889" t="s">
        <v>20407</v>
      </c>
      <c r="B1165" s="890" t="s">
        <v>21907</v>
      </c>
      <c r="C1165" s="891" t="s">
        <v>29296</v>
      </c>
      <c r="D1165" s="885" t="str">
        <f t="shared" si="90"/>
        <v>sp</v>
      </c>
      <c r="E1165" s="885" t="str">
        <f t="shared" si="91"/>
        <v>7</v>
      </c>
      <c r="F1165" s="885">
        <f t="shared" si="92"/>
        <v>0.1</v>
      </c>
      <c r="G1165" s="885">
        <f t="shared" si="93"/>
        <v>0.70000000000000007</v>
      </c>
      <c r="H1165" s="885" t="s">
        <v>20361</v>
      </c>
      <c r="J1165" t="str">
        <f>INDEX(L:L,MATCH(Таблиця91[[#This Row],[Item]],M:M,0),1)</f>
        <v>Inn and Tavern</v>
      </c>
      <c r="L1165" t="s">
        <v>19967</v>
      </c>
      <c r="M1165" s="1" t="s">
        <v>20024</v>
      </c>
      <c r="N1165" s="1"/>
      <c r="O1165" s="1">
        <v>3</v>
      </c>
      <c r="P1165" s="1" t="s">
        <v>20023</v>
      </c>
      <c r="Q1165" s="26"/>
      <c r="R1165" s="276">
        <f t="shared" si="94"/>
        <v>0</v>
      </c>
    </row>
    <row r="1166" spans="1:18">
      <c r="A1166" s="889" t="s">
        <v>20408</v>
      </c>
      <c r="B1166" s="890" t="s">
        <v>22022</v>
      </c>
      <c r="C1166" s="891" t="s">
        <v>29296</v>
      </c>
      <c r="D1166" s="885" t="str">
        <f t="shared" si="90"/>
        <v>cp</v>
      </c>
      <c r="E1166" s="885" t="str">
        <f t="shared" si="91"/>
        <v>8</v>
      </c>
      <c r="F1166" s="885">
        <f t="shared" si="92"/>
        <v>0.01</v>
      </c>
      <c r="G1166" s="885">
        <f t="shared" si="93"/>
        <v>0.08</v>
      </c>
      <c r="H1166" s="885" t="s">
        <v>20361</v>
      </c>
      <c r="J1166" t="str">
        <f>INDEX(L:L,MATCH(Таблиця91[[#This Row],[Item]],M:M,0),1)</f>
        <v>Inn and Tavern</v>
      </c>
      <c r="L1166" t="s">
        <v>19967</v>
      </c>
      <c r="M1166" s="1" t="s">
        <v>20025</v>
      </c>
      <c r="N1166" s="1"/>
      <c r="O1166" s="1">
        <v>5</v>
      </c>
      <c r="P1166" s="1" t="s">
        <v>19539</v>
      </c>
      <c r="Q1166" s="26"/>
      <c r="R1166" s="276">
        <f t="shared" si="94"/>
        <v>0</v>
      </c>
    </row>
    <row r="1167" spans="1:18">
      <c r="A1167" s="889" t="s">
        <v>20409</v>
      </c>
      <c r="B1167" s="890" t="s">
        <v>18503</v>
      </c>
      <c r="C1167" s="891" t="s">
        <v>29296</v>
      </c>
      <c r="D1167" s="885" t="str">
        <f t="shared" si="90"/>
        <v>sp</v>
      </c>
      <c r="E1167" s="885" t="str">
        <f t="shared" si="91"/>
        <v>3</v>
      </c>
      <c r="F1167" s="885">
        <f t="shared" si="92"/>
        <v>0.1</v>
      </c>
      <c r="G1167" s="885">
        <f t="shared" si="93"/>
        <v>0.30000000000000004</v>
      </c>
      <c r="H1167" s="885" t="s">
        <v>20361</v>
      </c>
      <c r="J1167" t="str">
        <f>INDEX(L:L,MATCH(Таблиця91[[#This Row],[Item]],M:M,0),1)</f>
        <v>Inn and Tavern</v>
      </c>
      <c r="L1167" t="s">
        <v>19967</v>
      </c>
      <c r="M1167" s="1" t="s">
        <v>20026</v>
      </c>
      <c r="N1167" s="1"/>
      <c r="O1167" s="1">
        <v>2</v>
      </c>
      <c r="P1167" s="1" t="s">
        <v>19539</v>
      </c>
      <c r="Q1167" s="26"/>
      <c r="R1167" s="276">
        <f t="shared" si="94"/>
        <v>0</v>
      </c>
    </row>
    <row r="1168" spans="1:18">
      <c r="A1168" s="889" t="s">
        <v>20410</v>
      </c>
      <c r="B1168" s="890" t="s">
        <v>21830</v>
      </c>
      <c r="C1168" s="891" t="s">
        <v>29296</v>
      </c>
      <c r="D1168" s="885" t="str">
        <f t="shared" si="90"/>
        <v>sp</v>
      </c>
      <c r="E1168" s="885" t="str">
        <f t="shared" si="91"/>
        <v>15</v>
      </c>
      <c r="F1168" s="885">
        <f t="shared" si="92"/>
        <v>0.1</v>
      </c>
      <c r="G1168" s="885">
        <f t="shared" si="93"/>
        <v>1.5</v>
      </c>
      <c r="H1168" s="885" t="s">
        <v>20361</v>
      </c>
      <c r="J1168" t="str">
        <f>INDEX(L:L,MATCH(Таблиця91[[#This Row],[Item]],M:M,0),1)</f>
        <v>Inn and Tavern</v>
      </c>
      <c r="L1168" t="s">
        <v>19967</v>
      </c>
      <c r="M1168" s="1" t="s">
        <v>20027</v>
      </c>
      <c r="N1168" s="1"/>
      <c r="O1168" s="1">
        <v>4</v>
      </c>
      <c r="P1168" s="1" t="s">
        <v>19539</v>
      </c>
      <c r="Q1168" s="26"/>
      <c r="R1168" s="276">
        <f t="shared" si="94"/>
        <v>0</v>
      </c>
    </row>
    <row r="1169" spans="1:18">
      <c r="A1169" s="889" t="s">
        <v>20411</v>
      </c>
      <c r="B1169" s="890" t="s">
        <v>18496</v>
      </c>
      <c r="C1169" s="891" t="s">
        <v>29296</v>
      </c>
      <c r="D1169" s="885" t="str">
        <f t="shared" si="90"/>
        <v>gp</v>
      </c>
      <c r="E1169" s="885" t="str">
        <f t="shared" si="91"/>
        <v>2</v>
      </c>
      <c r="F1169" s="885">
        <f t="shared" si="92"/>
        <v>1</v>
      </c>
      <c r="G1169" s="885">
        <f t="shared" si="93"/>
        <v>2</v>
      </c>
      <c r="H1169" s="885" t="s">
        <v>20361</v>
      </c>
      <c r="J1169" t="str">
        <f>INDEX(L:L,MATCH(Таблиця91[[#This Row],[Item]],M:M,0),1)</f>
        <v>Inn and Tavern</v>
      </c>
      <c r="L1169" t="s">
        <v>19967</v>
      </c>
      <c r="M1169" s="1" t="s">
        <v>20028</v>
      </c>
      <c r="N1169" s="1"/>
      <c r="O1169" s="1">
        <v>20</v>
      </c>
      <c r="P1169" s="1"/>
      <c r="Q1169" s="26"/>
      <c r="R1169" s="276">
        <f t="shared" si="94"/>
        <v>0</v>
      </c>
    </row>
    <row r="1170" spans="1:18">
      <c r="A1170" s="889" t="s">
        <v>20412</v>
      </c>
      <c r="B1170" s="890" t="s">
        <v>21836</v>
      </c>
      <c r="C1170" s="891" t="s">
        <v>29296</v>
      </c>
      <c r="D1170" s="885" t="str">
        <f t="shared" si="90"/>
        <v>sp</v>
      </c>
      <c r="E1170" s="885" t="str">
        <f t="shared" si="91"/>
        <v>10</v>
      </c>
      <c r="F1170" s="885">
        <f t="shared" si="92"/>
        <v>0.1</v>
      </c>
      <c r="G1170" s="885">
        <f t="shared" si="93"/>
        <v>1</v>
      </c>
      <c r="H1170" s="885" t="s">
        <v>20361</v>
      </c>
      <c r="J1170" t="str">
        <f>INDEX(L:L,MATCH(Таблиця91[[#This Row],[Item]],M:M,0),1)</f>
        <v>Inn and Tavern</v>
      </c>
      <c r="L1170" t="s">
        <v>19967</v>
      </c>
      <c r="M1170" s="1" t="s">
        <v>20029</v>
      </c>
      <c r="N1170" s="1"/>
      <c r="O1170" s="1">
        <v>3</v>
      </c>
      <c r="P1170" s="1" t="s">
        <v>19639</v>
      </c>
      <c r="Q1170" s="26"/>
      <c r="R1170" s="276">
        <f t="shared" si="94"/>
        <v>0</v>
      </c>
    </row>
    <row r="1171" spans="1:18">
      <c r="A1171" s="889" t="s">
        <v>20413</v>
      </c>
      <c r="B1171" s="890" t="s">
        <v>18451</v>
      </c>
      <c r="C1171" s="891" t="s">
        <v>29296</v>
      </c>
      <c r="D1171" s="885" t="str">
        <f t="shared" si="90"/>
        <v>sp</v>
      </c>
      <c r="E1171" s="885" t="str">
        <f t="shared" si="91"/>
        <v>2</v>
      </c>
      <c r="F1171" s="885">
        <f t="shared" si="92"/>
        <v>0.1</v>
      </c>
      <c r="G1171" s="885">
        <f t="shared" si="93"/>
        <v>0.2</v>
      </c>
      <c r="H1171" s="885" t="s">
        <v>20361</v>
      </c>
      <c r="J1171" t="str">
        <f>INDEX(L:L,MATCH(Таблиця91[[#This Row],[Item]],M:M,0),1)</f>
        <v>Inn and Tavern</v>
      </c>
      <c r="L1171" t="s">
        <v>19967</v>
      </c>
      <c r="M1171" s="1" t="s">
        <v>20030</v>
      </c>
      <c r="N1171" s="1"/>
      <c r="O1171" s="1">
        <v>5</v>
      </c>
      <c r="P1171" s="1"/>
      <c r="Q1171" s="26"/>
      <c r="R1171" s="276">
        <f t="shared" si="94"/>
        <v>0</v>
      </c>
    </row>
    <row r="1172" spans="1:18">
      <c r="A1172" s="889" t="s">
        <v>20414</v>
      </c>
      <c r="B1172" s="890" t="s">
        <v>18496</v>
      </c>
      <c r="C1172" s="891" t="s">
        <v>29296</v>
      </c>
      <c r="D1172" s="885" t="str">
        <f t="shared" si="90"/>
        <v>gp</v>
      </c>
      <c r="E1172" s="885" t="str">
        <f t="shared" si="91"/>
        <v>2</v>
      </c>
      <c r="F1172" s="885">
        <f t="shared" si="92"/>
        <v>1</v>
      </c>
      <c r="G1172" s="885">
        <f t="shared" si="93"/>
        <v>2</v>
      </c>
      <c r="H1172" s="885" t="s">
        <v>20361</v>
      </c>
      <c r="J1172" t="str">
        <f>INDEX(L:L,MATCH(Таблиця91[[#This Row],[Item]],M:M,0),1)</f>
        <v>Inn and Tavern</v>
      </c>
      <c r="L1172" t="s">
        <v>19967</v>
      </c>
      <c r="M1172" s="1" t="s">
        <v>20031</v>
      </c>
      <c r="N1172" s="1"/>
      <c r="O1172" s="1">
        <v>0.1</v>
      </c>
      <c r="P1172" s="1" t="s">
        <v>20032</v>
      </c>
      <c r="Q1172" s="26"/>
      <c r="R1172" s="276">
        <f t="shared" si="94"/>
        <v>0</v>
      </c>
    </row>
    <row r="1173" spans="1:18">
      <c r="A1173" s="889" t="s">
        <v>20415</v>
      </c>
      <c r="B1173" s="890" t="s">
        <v>18321</v>
      </c>
      <c r="C1173" s="891" t="s">
        <v>29296</v>
      </c>
      <c r="D1173" s="885" t="str">
        <f t="shared" si="90"/>
        <v>sp</v>
      </c>
      <c r="E1173" s="885" t="str">
        <f t="shared" si="91"/>
        <v>1</v>
      </c>
      <c r="F1173" s="885">
        <f t="shared" si="92"/>
        <v>0.1</v>
      </c>
      <c r="G1173" s="885">
        <f t="shared" si="93"/>
        <v>0.1</v>
      </c>
      <c r="H1173" s="885" t="s">
        <v>20361</v>
      </c>
      <c r="J1173" t="str">
        <f>INDEX(L:L,MATCH(Таблиця91[[#This Row],[Item]],M:M,0),1)</f>
        <v>Inn and Tavern</v>
      </c>
      <c r="L1173" t="s">
        <v>19967</v>
      </c>
      <c r="M1173" s="1" t="s">
        <v>20033</v>
      </c>
      <c r="N1173" s="1"/>
      <c r="O1173" s="1">
        <v>0.06</v>
      </c>
      <c r="P1173" s="1" t="s">
        <v>20032</v>
      </c>
      <c r="Q1173" s="26"/>
      <c r="R1173" s="276">
        <f t="shared" si="94"/>
        <v>0</v>
      </c>
    </row>
    <row r="1174" spans="1:18">
      <c r="A1174" s="889" t="s">
        <v>20416</v>
      </c>
      <c r="B1174" s="890" t="s">
        <v>18503</v>
      </c>
      <c r="C1174" s="891" t="s">
        <v>29296</v>
      </c>
      <c r="D1174" s="885" t="str">
        <f t="shared" si="90"/>
        <v>sp</v>
      </c>
      <c r="E1174" s="885" t="str">
        <f t="shared" si="91"/>
        <v>3</v>
      </c>
      <c r="F1174" s="885">
        <f t="shared" si="92"/>
        <v>0.1</v>
      </c>
      <c r="G1174" s="885">
        <f t="shared" si="93"/>
        <v>0.30000000000000004</v>
      </c>
      <c r="H1174" s="885" t="s">
        <v>20361</v>
      </c>
      <c r="J1174" t="str">
        <f>INDEX(L:L,MATCH(Таблиця91[[#This Row],[Item]],M:M,0),1)</f>
        <v>Inn and Tavern</v>
      </c>
      <c r="L1174" t="s">
        <v>19967</v>
      </c>
      <c r="M1174" s="1" t="s">
        <v>20034</v>
      </c>
      <c r="N1174" s="1"/>
      <c r="O1174" s="1">
        <v>0.3</v>
      </c>
      <c r="P1174" s="1" t="s">
        <v>20032</v>
      </c>
      <c r="Q1174" s="26"/>
      <c r="R1174" s="276">
        <f t="shared" si="94"/>
        <v>0</v>
      </c>
    </row>
    <row r="1175" spans="1:18">
      <c r="A1175" s="889" t="s">
        <v>20417</v>
      </c>
      <c r="B1175" s="890" t="s">
        <v>18283</v>
      </c>
      <c r="C1175" s="891" t="s">
        <v>29296</v>
      </c>
      <c r="D1175" s="885" t="str">
        <f t="shared" si="90"/>
        <v>sp</v>
      </c>
      <c r="E1175" s="885" t="str">
        <f t="shared" si="91"/>
        <v>5</v>
      </c>
      <c r="F1175" s="885">
        <f t="shared" si="92"/>
        <v>0.1</v>
      </c>
      <c r="G1175" s="885">
        <f t="shared" si="93"/>
        <v>0.5</v>
      </c>
      <c r="H1175" s="885" t="s">
        <v>20361</v>
      </c>
      <c r="J1175" t="str">
        <f>INDEX(L:L,MATCH(Таблиця91[[#This Row],[Item]],M:M,0),1)</f>
        <v>Inn and Tavern</v>
      </c>
      <c r="L1175" t="s">
        <v>19967</v>
      </c>
      <c r="M1175" s="1" t="s">
        <v>18510</v>
      </c>
      <c r="N1175" s="1"/>
      <c r="O1175" s="1"/>
      <c r="P1175" s="1"/>
      <c r="Q1175" s="26"/>
      <c r="R1175" s="276">
        <f t="shared" si="94"/>
        <v>0</v>
      </c>
    </row>
    <row r="1176" spans="1:18">
      <c r="A1176" s="889" t="s">
        <v>20418</v>
      </c>
      <c r="B1176" s="890" t="s">
        <v>14117</v>
      </c>
      <c r="C1176" s="891" t="s">
        <v>29296</v>
      </c>
      <c r="D1176" s="885" t="str">
        <f t="shared" si="90"/>
        <v>gp</v>
      </c>
      <c r="E1176" s="885" t="str">
        <f t="shared" si="91"/>
        <v>25</v>
      </c>
      <c r="F1176" s="885">
        <f t="shared" si="92"/>
        <v>1</v>
      </c>
      <c r="G1176" s="885">
        <f t="shared" si="93"/>
        <v>25</v>
      </c>
      <c r="H1176" s="885" t="s">
        <v>20361</v>
      </c>
      <c r="J1176" t="str">
        <f>INDEX(L:L,MATCH(Таблиця91[[#This Row],[Item]],M:M,0),1)</f>
        <v>Inn and Tavern</v>
      </c>
      <c r="L1176" t="s">
        <v>19967</v>
      </c>
      <c r="M1176" s="1" t="s">
        <v>20035</v>
      </c>
      <c r="N1176" s="1"/>
      <c r="O1176" s="1">
        <v>95</v>
      </c>
      <c r="P1176" s="1"/>
      <c r="Q1176" s="26"/>
      <c r="R1176" s="276">
        <f t="shared" si="94"/>
        <v>0</v>
      </c>
    </row>
    <row r="1177" spans="1:18">
      <c r="A1177" s="889" t="s">
        <v>20419</v>
      </c>
      <c r="B1177" s="890" t="s">
        <v>14380</v>
      </c>
      <c r="C1177" s="891" t="s">
        <v>29296</v>
      </c>
      <c r="D1177" s="885" t="str">
        <f t="shared" si="90"/>
        <v>gp</v>
      </c>
      <c r="E1177" s="885" t="str">
        <f t="shared" si="91"/>
        <v>10</v>
      </c>
      <c r="F1177" s="885">
        <f t="shared" si="92"/>
        <v>1</v>
      </c>
      <c r="G1177" s="885">
        <f t="shared" si="93"/>
        <v>10</v>
      </c>
      <c r="H1177" s="885" t="s">
        <v>20361</v>
      </c>
      <c r="J1177" t="str">
        <f>INDEX(L:L,MATCH(Таблиця91[[#This Row],[Item]],M:M,0),1)</f>
        <v>Inn and Tavern</v>
      </c>
      <c r="L1177" t="s">
        <v>19967</v>
      </c>
      <c r="M1177" s="1" t="s">
        <v>20036</v>
      </c>
      <c r="N1177" s="1"/>
      <c r="O1177" s="1">
        <v>45</v>
      </c>
      <c r="P1177" s="1"/>
      <c r="Q1177" s="26"/>
      <c r="R1177" s="276">
        <f t="shared" si="94"/>
        <v>0</v>
      </c>
    </row>
    <row r="1178" spans="1:18">
      <c r="A1178" s="889" t="s">
        <v>20420</v>
      </c>
      <c r="B1178" s="890" t="s">
        <v>21946</v>
      </c>
      <c r="C1178" s="891" t="s">
        <v>29296</v>
      </c>
      <c r="D1178" s="885" t="str">
        <f t="shared" si="90"/>
        <v>gp</v>
      </c>
      <c r="E1178" s="885" t="str">
        <f t="shared" si="91"/>
        <v>3</v>
      </c>
      <c r="F1178" s="885">
        <f t="shared" si="92"/>
        <v>1</v>
      </c>
      <c r="G1178" s="885">
        <f t="shared" si="93"/>
        <v>3</v>
      </c>
      <c r="H1178" s="885" t="s">
        <v>20361</v>
      </c>
      <c r="J1178" t="str">
        <f>INDEX(L:L,MATCH(Таблиця91[[#This Row],[Item]],M:M,0),1)</f>
        <v>Inn and Tavern</v>
      </c>
      <c r="L1178" t="s">
        <v>19967</v>
      </c>
      <c r="M1178" s="1" t="s">
        <v>20037</v>
      </c>
      <c r="N1178" s="1"/>
      <c r="O1178" s="1">
        <v>7</v>
      </c>
      <c r="P1178" s="1"/>
      <c r="Q1178" s="26"/>
      <c r="R1178" s="276">
        <f t="shared" si="94"/>
        <v>0</v>
      </c>
    </row>
    <row r="1179" spans="1:18">
      <c r="A1179" s="889" t="s">
        <v>20421</v>
      </c>
      <c r="B1179" s="890" t="s">
        <v>21836</v>
      </c>
      <c r="C1179" s="891" t="s">
        <v>29296</v>
      </c>
      <c r="D1179" s="885" t="str">
        <f t="shared" si="90"/>
        <v>sp</v>
      </c>
      <c r="E1179" s="885" t="str">
        <f t="shared" si="91"/>
        <v>10</v>
      </c>
      <c r="F1179" s="885">
        <f t="shared" si="92"/>
        <v>0.1</v>
      </c>
      <c r="G1179" s="885">
        <f t="shared" si="93"/>
        <v>1</v>
      </c>
      <c r="H1179" s="885" t="s">
        <v>20361</v>
      </c>
      <c r="J1179" t="str">
        <f>INDEX(L:L,MATCH(Таблиця91[[#This Row],[Item]],M:M,0),1)</f>
        <v>Inn and Tavern</v>
      </c>
      <c r="L1179" t="s">
        <v>19967</v>
      </c>
      <c r="M1179" s="1" t="s">
        <v>20038</v>
      </c>
      <c r="N1179" s="1"/>
      <c r="O1179" s="1">
        <v>10</v>
      </c>
      <c r="P1179" s="1"/>
      <c r="Q1179" s="26"/>
      <c r="R1179" s="276">
        <f t="shared" si="94"/>
        <v>0</v>
      </c>
    </row>
    <row r="1180" spans="1:18">
      <c r="A1180" s="889" t="s">
        <v>20422</v>
      </c>
      <c r="B1180" s="890" t="s">
        <v>18503</v>
      </c>
      <c r="C1180" s="891" t="s">
        <v>29296</v>
      </c>
      <c r="D1180" s="885" t="str">
        <f t="shared" si="90"/>
        <v>sp</v>
      </c>
      <c r="E1180" s="885" t="str">
        <f t="shared" si="91"/>
        <v>3</v>
      </c>
      <c r="F1180" s="885">
        <f t="shared" si="92"/>
        <v>0.1</v>
      </c>
      <c r="G1180" s="885">
        <f t="shared" si="93"/>
        <v>0.30000000000000004</v>
      </c>
      <c r="H1180" s="885" t="s">
        <v>20361</v>
      </c>
      <c r="J1180" t="str">
        <f>INDEX(L:L,MATCH(Таблиця91[[#This Row],[Item]],M:M,0),1)</f>
        <v>Inn and Tavern</v>
      </c>
      <c r="L1180" t="s">
        <v>19967</v>
      </c>
      <c r="M1180" s="1" t="s">
        <v>19612</v>
      </c>
      <c r="N1180" s="1"/>
      <c r="O1180" s="1">
        <v>5</v>
      </c>
      <c r="P1180" s="1"/>
      <c r="Q1180" s="26"/>
      <c r="R1180" s="276">
        <f t="shared" si="94"/>
        <v>0</v>
      </c>
    </row>
    <row r="1181" spans="1:18">
      <c r="A1181" s="889" t="s">
        <v>20423</v>
      </c>
      <c r="B1181" s="890" t="s">
        <v>18321</v>
      </c>
      <c r="C1181" s="891" t="s">
        <v>29296</v>
      </c>
      <c r="D1181" s="885" t="str">
        <f t="shared" si="90"/>
        <v>sp</v>
      </c>
      <c r="E1181" s="885" t="str">
        <f t="shared" si="91"/>
        <v>1</v>
      </c>
      <c r="F1181" s="885">
        <f t="shared" si="92"/>
        <v>0.1</v>
      </c>
      <c r="G1181" s="885">
        <f t="shared" si="93"/>
        <v>0.1</v>
      </c>
      <c r="H1181" s="885" t="s">
        <v>20361</v>
      </c>
      <c r="J1181" t="str">
        <f>INDEX(L:L,MATCH(Таблиця91[[#This Row],[Item]],M:M,0),1)</f>
        <v>Inn and Tavern</v>
      </c>
      <c r="L1181" t="s">
        <v>19967</v>
      </c>
      <c r="M1181" s="1" t="s">
        <v>20039</v>
      </c>
      <c r="N1181" s="1"/>
      <c r="O1181" s="1">
        <v>0.06</v>
      </c>
      <c r="P1181" s="1" t="s">
        <v>19639</v>
      </c>
      <c r="Q1181" s="26"/>
      <c r="R1181" s="276">
        <f t="shared" si="94"/>
        <v>0</v>
      </c>
    </row>
    <row r="1182" spans="1:18">
      <c r="A1182" s="889" t="s">
        <v>20424</v>
      </c>
      <c r="B1182" s="890" t="s">
        <v>18321</v>
      </c>
      <c r="C1182" s="891" t="s">
        <v>29296</v>
      </c>
      <c r="D1182" s="885" t="str">
        <f t="shared" si="90"/>
        <v>sp</v>
      </c>
      <c r="E1182" s="885" t="str">
        <f t="shared" si="91"/>
        <v>1</v>
      </c>
      <c r="F1182" s="885">
        <f t="shared" si="92"/>
        <v>0.1</v>
      </c>
      <c r="G1182" s="885">
        <f t="shared" si="93"/>
        <v>0.1</v>
      </c>
      <c r="H1182" s="885" t="s">
        <v>20361</v>
      </c>
      <c r="J1182" t="str">
        <f>INDEX(L:L,MATCH(Таблиця91[[#This Row],[Item]],M:M,0),1)</f>
        <v>Inn and Tavern</v>
      </c>
      <c r="L1182" t="s">
        <v>19967</v>
      </c>
      <c r="M1182" s="1" t="s">
        <v>20040</v>
      </c>
      <c r="N1182" s="1"/>
      <c r="O1182" s="1">
        <v>120</v>
      </c>
      <c r="P1182" s="1" t="s">
        <v>20041</v>
      </c>
      <c r="Q1182" s="26"/>
      <c r="R1182" s="276">
        <f t="shared" si="94"/>
        <v>0</v>
      </c>
    </row>
    <row r="1183" spans="1:18">
      <c r="A1183" s="889" t="s">
        <v>20425</v>
      </c>
      <c r="B1183" s="890" t="s">
        <v>18283</v>
      </c>
      <c r="C1183" s="891" t="s">
        <v>29296</v>
      </c>
      <c r="D1183" s="885" t="str">
        <f t="shared" si="90"/>
        <v>sp</v>
      </c>
      <c r="E1183" s="885" t="str">
        <f t="shared" si="91"/>
        <v>5</v>
      </c>
      <c r="F1183" s="885">
        <f t="shared" si="92"/>
        <v>0.1</v>
      </c>
      <c r="G1183" s="885">
        <f t="shared" si="93"/>
        <v>0.5</v>
      </c>
      <c r="H1183" s="885" t="s">
        <v>20361</v>
      </c>
      <c r="J1183" t="str">
        <f>INDEX(L:L,MATCH(Таблиця91[[#This Row],[Item]],M:M,0),1)</f>
        <v>Inn and Tavern</v>
      </c>
      <c r="L1183" t="s">
        <v>19967</v>
      </c>
      <c r="M1183" s="1" t="s">
        <v>20042</v>
      </c>
      <c r="N1183" s="1"/>
      <c r="O1183" s="1">
        <v>50</v>
      </c>
      <c r="P1183" s="1" t="s">
        <v>19208</v>
      </c>
      <c r="Q1183" s="26"/>
      <c r="R1183" s="276">
        <f t="shared" si="94"/>
        <v>0</v>
      </c>
    </row>
    <row r="1184" spans="1:18">
      <c r="A1184" s="889" t="s">
        <v>20426</v>
      </c>
      <c r="B1184" s="890" t="s">
        <v>21846</v>
      </c>
      <c r="C1184" s="891" t="s">
        <v>29296</v>
      </c>
      <c r="D1184" s="885" t="str">
        <f t="shared" si="90"/>
        <v>gp</v>
      </c>
      <c r="E1184" s="885" t="str">
        <f t="shared" si="91"/>
        <v>4</v>
      </c>
      <c r="F1184" s="885">
        <f t="shared" si="92"/>
        <v>1</v>
      </c>
      <c r="G1184" s="885">
        <f t="shared" si="93"/>
        <v>4</v>
      </c>
      <c r="H1184" s="885" t="s">
        <v>20361</v>
      </c>
      <c r="J1184" t="str">
        <f>INDEX(L:L,MATCH(Таблиця91[[#This Row],[Item]],M:M,0),1)</f>
        <v>Inn and Tavern</v>
      </c>
      <c r="L1184" t="s">
        <v>19967</v>
      </c>
      <c r="M1184" s="1" t="s">
        <v>20043</v>
      </c>
      <c r="N1184" s="1"/>
      <c r="O1184" s="1">
        <v>20</v>
      </c>
      <c r="P1184" s="1"/>
      <c r="Q1184" s="26"/>
      <c r="R1184" s="276">
        <f t="shared" si="94"/>
        <v>0</v>
      </c>
    </row>
    <row r="1185" spans="1:18">
      <c r="A1185" s="889" t="s">
        <v>20427</v>
      </c>
      <c r="B1185" s="890" t="s">
        <v>14081</v>
      </c>
      <c r="C1185" s="891" t="s">
        <v>29296</v>
      </c>
      <c r="D1185" s="885" t="str">
        <f t="shared" si="90"/>
        <v>gp</v>
      </c>
      <c r="E1185" s="885" t="str">
        <f t="shared" si="91"/>
        <v>5</v>
      </c>
      <c r="F1185" s="885">
        <f t="shared" si="92"/>
        <v>1</v>
      </c>
      <c r="G1185" s="885">
        <f t="shared" si="93"/>
        <v>5</v>
      </c>
      <c r="H1185" s="885" t="s">
        <v>20361</v>
      </c>
      <c r="J1185" t="str">
        <f>INDEX(L:L,MATCH(Таблиця91[[#This Row],[Item]],M:M,0),1)</f>
        <v>Inn and Tavern</v>
      </c>
      <c r="L1185" t="s">
        <v>19967</v>
      </c>
      <c r="M1185" s="1" t="s">
        <v>20044</v>
      </c>
      <c r="N1185" s="1"/>
      <c r="O1185" s="1">
        <v>7</v>
      </c>
      <c r="P1185" s="1" t="s">
        <v>19590</v>
      </c>
      <c r="Q1185" s="26"/>
      <c r="R1185" s="276">
        <f t="shared" si="94"/>
        <v>0</v>
      </c>
    </row>
    <row r="1186" spans="1:18">
      <c r="A1186" s="889" t="s">
        <v>20428</v>
      </c>
      <c r="B1186" s="890" t="s">
        <v>21850</v>
      </c>
      <c r="C1186" s="891" t="s">
        <v>29296</v>
      </c>
      <c r="D1186" s="885" t="str">
        <f t="shared" si="90"/>
        <v>gp</v>
      </c>
      <c r="E1186" s="885" t="str">
        <f t="shared" si="91"/>
        <v>6</v>
      </c>
      <c r="F1186" s="885">
        <f t="shared" si="92"/>
        <v>1</v>
      </c>
      <c r="G1186" s="885">
        <f t="shared" si="93"/>
        <v>6</v>
      </c>
      <c r="H1186" s="885" t="s">
        <v>20361</v>
      </c>
      <c r="J1186" t="str">
        <f>INDEX(L:L,MATCH(Таблиця91[[#This Row],[Item]],M:M,0),1)</f>
        <v>Inn and Tavern</v>
      </c>
      <c r="L1186" t="s">
        <v>19967</v>
      </c>
      <c r="M1186" s="1" t="s">
        <v>20045</v>
      </c>
      <c r="N1186" s="1"/>
      <c r="O1186" s="1">
        <v>0.03</v>
      </c>
      <c r="P1186" s="1"/>
      <c r="Q1186" s="26"/>
      <c r="R1186" s="276">
        <f t="shared" si="94"/>
        <v>0</v>
      </c>
    </row>
    <row r="1187" spans="1:18">
      <c r="A1187" s="889" t="s">
        <v>20429</v>
      </c>
      <c r="B1187" s="890" t="s">
        <v>21907</v>
      </c>
      <c r="C1187" s="891" t="s">
        <v>29296</v>
      </c>
      <c r="D1187" s="885" t="str">
        <f t="shared" si="90"/>
        <v>sp</v>
      </c>
      <c r="E1187" s="885" t="str">
        <f t="shared" si="91"/>
        <v>7</v>
      </c>
      <c r="F1187" s="885">
        <f t="shared" si="92"/>
        <v>0.1</v>
      </c>
      <c r="G1187" s="885">
        <f t="shared" si="93"/>
        <v>0.70000000000000007</v>
      </c>
      <c r="H1187" s="885" t="s">
        <v>20361</v>
      </c>
      <c r="J1187" t="str">
        <f>INDEX(L:L,MATCH(Таблиця91[[#This Row],[Item]],M:M,0),1)</f>
        <v>Inn and Tavern</v>
      </c>
      <c r="L1187" t="s">
        <v>19967</v>
      </c>
      <c r="M1187" s="1" t="s">
        <v>20046</v>
      </c>
      <c r="N1187" s="1"/>
      <c r="O1187" s="1">
        <v>2</v>
      </c>
      <c r="P1187" s="1"/>
      <c r="Q1187" s="26"/>
      <c r="R1187" s="276">
        <f t="shared" si="94"/>
        <v>0</v>
      </c>
    </row>
    <row r="1188" spans="1:18">
      <c r="A1188" s="889" t="s">
        <v>20430</v>
      </c>
      <c r="B1188" s="890" t="s">
        <v>18321</v>
      </c>
      <c r="C1188" s="891" t="s">
        <v>29296</v>
      </c>
      <c r="D1188" s="885" t="str">
        <f t="shared" si="90"/>
        <v>sp</v>
      </c>
      <c r="E1188" s="885" t="str">
        <f t="shared" si="91"/>
        <v>1</v>
      </c>
      <c r="F1188" s="885">
        <f t="shared" si="92"/>
        <v>0.1</v>
      </c>
      <c r="G1188" s="885">
        <f t="shared" si="93"/>
        <v>0.1</v>
      </c>
      <c r="H1188" s="885" t="s">
        <v>20361</v>
      </c>
      <c r="J1188" t="str">
        <f>INDEX(L:L,MATCH(Таблиця91[[#This Row],[Item]],M:M,0),1)</f>
        <v>Inn and Tavern</v>
      </c>
      <c r="L1188" t="s">
        <v>19967</v>
      </c>
      <c r="M1188" s="1" t="s">
        <v>20047</v>
      </c>
      <c r="N1188" s="1"/>
      <c r="O1188" s="1">
        <v>4</v>
      </c>
      <c r="P1188" s="1"/>
      <c r="Q1188" s="26"/>
      <c r="R1188" s="276">
        <f t="shared" si="94"/>
        <v>0</v>
      </c>
    </row>
    <row r="1189" spans="1:18">
      <c r="A1189" s="889" t="s">
        <v>20431</v>
      </c>
      <c r="B1189" s="890" t="s">
        <v>18451</v>
      </c>
      <c r="C1189" s="891" t="s">
        <v>29296</v>
      </c>
      <c r="D1189" s="885" t="str">
        <f t="shared" si="90"/>
        <v>sp</v>
      </c>
      <c r="E1189" s="885" t="str">
        <f t="shared" si="91"/>
        <v>2</v>
      </c>
      <c r="F1189" s="885">
        <f t="shared" si="92"/>
        <v>0.1</v>
      </c>
      <c r="G1189" s="885">
        <f t="shared" si="93"/>
        <v>0.2</v>
      </c>
      <c r="H1189" s="885" t="s">
        <v>20361</v>
      </c>
      <c r="J1189" t="str">
        <f>INDEX(L:L,MATCH(Таблиця91[[#This Row],[Item]],M:M,0),1)</f>
        <v>Inn and Tavern</v>
      </c>
      <c r="L1189" t="s">
        <v>19967</v>
      </c>
      <c r="M1189" s="1" t="s">
        <v>20048</v>
      </c>
      <c r="N1189" s="1"/>
      <c r="O1189" s="1">
        <v>50</v>
      </c>
      <c r="P1189" s="1"/>
      <c r="Q1189" s="26"/>
      <c r="R1189" s="276">
        <f t="shared" si="94"/>
        <v>0</v>
      </c>
    </row>
    <row r="1190" spans="1:18">
      <c r="A1190" s="889" t="s">
        <v>20432</v>
      </c>
      <c r="B1190" s="890" t="s">
        <v>21919</v>
      </c>
      <c r="C1190" s="891" t="s">
        <v>29296</v>
      </c>
      <c r="D1190" s="885" t="str">
        <f t="shared" si="90"/>
        <v>cp</v>
      </c>
      <c r="E1190" s="885" t="str">
        <f t="shared" si="91"/>
        <v>9</v>
      </c>
      <c r="F1190" s="885">
        <f t="shared" si="92"/>
        <v>0.01</v>
      </c>
      <c r="G1190" s="885">
        <f t="shared" si="93"/>
        <v>0.09</v>
      </c>
      <c r="H1190" s="885" t="s">
        <v>20361</v>
      </c>
      <c r="J1190" t="str">
        <f>INDEX(L:L,MATCH(Таблиця91[[#This Row],[Item]],M:M,0),1)</f>
        <v>Inn and Tavern</v>
      </c>
      <c r="L1190" t="s">
        <v>19967</v>
      </c>
      <c r="M1190" s="1" t="s">
        <v>20049</v>
      </c>
      <c r="N1190" s="1"/>
      <c r="O1190" s="1">
        <v>15</v>
      </c>
      <c r="P1190" s="1"/>
      <c r="Q1190" s="26"/>
      <c r="R1190" s="276">
        <f t="shared" si="94"/>
        <v>0</v>
      </c>
    </row>
    <row r="1191" spans="1:18">
      <c r="A1191" s="889" t="s">
        <v>20433</v>
      </c>
      <c r="B1191" s="890" t="s">
        <v>21885</v>
      </c>
      <c r="C1191" s="891" t="s">
        <v>29296</v>
      </c>
      <c r="D1191" s="885" t="str">
        <f t="shared" si="90"/>
        <v>cp</v>
      </c>
      <c r="E1191" s="885" t="str">
        <f t="shared" si="91"/>
        <v>6</v>
      </c>
      <c r="F1191" s="885">
        <f t="shared" si="92"/>
        <v>0.01</v>
      </c>
      <c r="G1191" s="885">
        <f t="shared" si="93"/>
        <v>0.06</v>
      </c>
      <c r="H1191" s="885" t="s">
        <v>20361</v>
      </c>
      <c r="J1191" t="str">
        <f>INDEX(L:L,MATCH(Таблиця91[[#This Row],[Item]],M:M,0),1)</f>
        <v>Inn and Tavern</v>
      </c>
      <c r="L1191" t="s">
        <v>19967</v>
      </c>
      <c r="M1191" s="1" t="s">
        <v>20050</v>
      </c>
      <c r="N1191" s="1"/>
      <c r="O1191" s="1">
        <v>6</v>
      </c>
      <c r="P1191" s="1"/>
      <c r="Q1191" s="26"/>
      <c r="R1191" s="276">
        <f t="shared" si="94"/>
        <v>0</v>
      </c>
    </row>
    <row r="1192" spans="1:18">
      <c r="A1192" s="889" t="s">
        <v>20434</v>
      </c>
      <c r="B1192" s="890" t="s">
        <v>18373</v>
      </c>
      <c r="C1192" s="891" t="s">
        <v>29296</v>
      </c>
      <c r="D1192" s="885" t="str">
        <f t="shared" si="90"/>
        <v>gp</v>
      </c>
      <c r="E1192" s="885" t="str">
        <f t="shared" si="91"/>
        <v>120</v>
      </c>
      <c r="F1192" s="885">
        <f t="shared" si="92"/>
        <v>1</v>
      </c>
      <c r="G1192" s="885">
        <f t="shared" si="93"/>
        <v>120</v>
      </c>
      <c r="H1192" s="885" t="s">
        <v>20361</v>
      </c>
      <c r="J1192" t="str">
        <f>INDEX(L:L,MATCH(Таблиця91[[#This Row],[Item]],M:M,0),1)</f>
        <v>Inn and Tavern</v>
      </c>
      <c r="L1192" t="s">
        <v>19967</v>
      </c>
      <c r="M1192" s="1" t="s">
        <v>20051</v>
      </c>
      <c r="N1192" s="1"/>
      <c r="O1192" s="1">
        <v>5</v>
      </c>
      <c r="P1192" s="1"/>
      <c r="Q1192" s="26"/>
      <c r="R1192" s="276">
        <f t="shared" si="94"/>
        <v>0</v>
      </c>
    </row>
    <row r="1193" spans="1:18">
      <c r="A1193" s="889" t="s">
        <v>20435</v>
      </c>
      <c r="B1193" s="890" t="s">
        <v>21907</v>
      </c>
      <c r="C1193" s="891" t="s">
        <v>29296</v>
      </c>
      <c r="D1193" s="885" t="str">
        <f t="shared" si="90"/>
        <v>sp</v>
      </c>
      <c r="E1193" s="885" t="str">
        <f t="shared" si="91"/>
        <v>7</v>
      </c>
      <c r="F1193" s="885">
        <f t="shared" si="92"/>
        <v>0.1</v>
      </c>
      <c r="G1193" s="885">
        <f t="shared" si="93"/>
        <v>0.70000000000000007</v>
      </c>
      <c r="H1193" s="885" t="s">
        <v>20361</v>
      </c>
      <c r="J1193" t="str">
        <f>INDEX(L:L,MATCH(Таблиця91[[#This Row],[Item]],M:M,0),1)</f>
        <v>Inn and Tavern</v>
      </c>
      <c r="L1193" t="s">
        <v>19967</v>
      </c>
      <c r="M1193" s="1" t="s">
        <v>20052</v>
      </c>
      <c r="N1193" s="1"/>
      <c r="O1193" s="1">
        <v>3</v>
      </c>
      <c r="P1193" s="1"/>
      <c r="Q1193" s="26"/>
      <c r="R1193" s="276">
        <f t="shared" si="94"/>
        <v>0</v>
      </c>
    </row>
    <row r="1194" spans="1:18">
      <c r="A1194" s="889" t="s">
        <v>20436</v>
      </c>
      <c r="B1194" s="890" t="s">
        <v>21846</v>
      </c>
      <c r="C1194" s="891" t="s">
        <v>29296</v>
      </c>
      <c r="D1194" s="885" t="str">
        <f t="shared" si="90"/>
        <v>gp</v>
      </c>
      <c r="E1194" s="885" t="str">
        <f t="shared" si="91"/>
        <v>4</v>
      </c>
      <c r="F1194" s="885">
        <f t="shared" si="92"/>
        <v>1</v>
      </c>
      <c r="G1194" s="885">
        <f t="shared" si="93"/>
        <v>4</v>
      </c>
      <c r="H1194" s="885" t="s">
        <v>20361</v>
      </c>
      <c r="J1194" t="str">
        <f>INDEX(L:L,MATCH(Таблиця91[[#This Row],[Item]],M:M,0),1)</f>
        <v>Inn and Tavern</v>
      </c>
      <c r="L1194" t="s">
        <v>19967</v>
      </c>
      <c r="M1194" s="1" t="s">
        <v>19844</v>
      </c>
      <c r="N1194" s="1"/>
      <c r="O1194" s="1">
        <v>0.5</v>
      </c>
      <c r="P1194" s="1" t="s">
        <v>19639</v>
      </c>
      <c r="Q1194" s="26"/>
      <c r="R1194" s="276">
        <f t="shared" si="94"/>
        <v>0</v>
      </c>
    </row>
    <row r="1195" spans="1:18">
      <c r="A1195" s="889" t="s">
        <v>20437</v>
      </c>
      <c r="B1195" s="890" t="s">
        <v>18496</v>
      </c>
      <c r="C1195" s="891" t="s">
        <v>29296</v>
      </c>
      <c r="D1195" s="885" t="str">
        <f t="shared" si="90"/>
        <v>gp</v>
      </c>
      <c r="E1195" s="885" t="str">
        <f t="shared" si="91"/>
        <v>2</v>
      </c>
      <c r="F1195" s="885">
        <f t="shared" si="92"/>
        <v>1</v>
      </c>
      <c r="G1195" s="885">
        <f t="shared" si="93"/>
        <v>2</v>
      </c>
      <c r="H1195" s="885" t="s">
        <v>20361</v>
      </c>
      <c r="J1195" t="str">
        <f>INDEX(L:L,MATCH(Таблиця91[[#This Row],[Item]],M:M,0),1)</f>
        <v>Inn and Tavern</v>
      </c>
      <c r="L1195" t="s">
        <v>19967</v>
      </c>
      <c r="M1195" s="1" t="s">
        <v>19067</v>
      </c>
      <c r="N1195" s="1"/>
      <c r="O1195" s="1">
        <v>0.03</v>
      </c>
      <c r="P1195" s="1"/>
      <c r="Q1195" s="26"/>
      <c r="R1195" s="276">
        <f t="shared" si="94"/>
        <v>0</v>
      </c>
    </row>
    <row r="1196" spans="1:18">
      <c r="A1196" s="889" t="s">
        <v>20438</v>
      </c>
      <c r="B1196" s="890" t="s">
        <v>14263</v>
      </c>
      <c r="C1196" s="891" t="s">
        <v>29296</v>
      </c>
      <c r="D1196" s="885" t="str">
        <f t="shared" si="90"/>
        <v>gp</v>
      </c>
      <c r="E1196" s="885" t="str">
        <f t="shared" si="91"/>
        <v>15</v>
      </c>
      <c r="F1196" s="885">
        <f t="shared" si="92"/>
        <v>1</v>
      </c>
      <c r="G1196" s="885">
        <f t="shared" si="93"/>
        <v>15</v>
      </c>
      <c r="H1196" s="885" t="s">
        <v>20361</v>
      </c>
      <c r="J1196" t="str">
        <f>INDEX(L:L,MATCH(Таблиця91[[#This Row],[Item]],M:M,0),1)</f>
        <v>Inn and Tavern</v>
      </c>
      <c r="L1196" t="s">
        <v>19967</v>
      </c>
      <c r="M1196" s="1" t="s">
        <v>20053</v>
      </c>
      <c r="N1196" s="1"/>
      <c r="O1196" s="1"/>
      <c r="P1196" s="1"/>
      <c r="Q1196" s="26"/>
      <c r="R1196" s="276">
        <f t="shared" si="94"/>
        <v>0</v>
      </c>
    </row>
    <row r="1197" spans="1:18">
      <c r="A1197" s="889" t="s">
        <v>20439</v>
      </c>
      <c r="B1197" s="890" t="s">
        <v>21846</v>
      </c>
      <c r="C1197" s="891" t="s">
        <v>29296</v>
      </c>
      <c r="D1197" s="885" t="str">
        <f t="shared" si="90"/>
        <v>gp</v>
      </c>
      <c r="E1197" s="885" t="str">
        <f t="shared" si="91"/>
        <v>4</v>
      </c>
      <c r="F1197" s="885">
        <f t="shared" si="92"/>
        <v>1</v>
      </c>
      <c r="G1197" s="885">
        <f t="shared" si="93"/>
        <v>4</v>
      </c>
      <c r="H1197" s="885" t="s">
        <v>20361</v>
      </c>
      <c r="J1197" t="str">
        <f>INDEX(L:L,MATCH(Таблиця91[[#This Row],[Item]],M:M,0),1)</f>
        <v>Inn and Tavern</v>
      </c>
      <c r="L1197" t="s">
        <v>19967</v>
      </c>
      <c r="M1197" s="1" t="s">
        <v>20054</v>
      </c>
      <c r="N1197" s="1"/>
      <c r="O1197" s="1">
        <v>0.1</v>
      </c>
      <c r="P1197" s="1" t="s">
        <v>19432</v>
      </c>
      <c r="Q1197" s="26"/>
      <c r="R1197" s="276">
        <f t="shared" si="94"/>
        <v>0</v>
      </c>
    </row>
    <row r="1198" spans="1:18">
      <c r="A1198" s="889" t="s">
        <v>20440</v>
      </c>
      <c r="B1198" s="890" t="s">
        <v>14081</v>
      </c>
      <c r="C1198" s="891" t="s">
        <v>29296</v>
      </c>
      <c r="D1198" s="885" t="str">
        <f t="shared" si="90"/>
        <v>gp</v>
      </c>
      <c r="E1198" s="885" t="str">
        <f t="shared" si="91"/>
        <v>5</v>
      </c>
      <c r="F1198" s="885">
        <f t="shared" si="92"/>
        <v>1</v>
      </c>
      <c r="G1198" s="885">
        <f t="shared" si="93"/>
        <v>5</v>
      </c>
      <c r="H1198" s="885" t="s">
        <v>20361</v>
      </c>
      <c r="J1198" t="str">
        <f>INDEX(L:L,MATCH(Таблиця91[[#This Row],[Item]],M:M,0),1)</f>
        <v>Inn and Tavern</v>
      </c>
      <c r="L1198" t="s">
        <v>19967</v>
      </c>
      <c r="M1198" s="1" t="s">
        <v>20055</v>
      </c>
      <c r="N1198" s="1"/>
      <c r="O1198" s="1">
        <v>0.3</v>
      </c>
      <c r="P1198" s="1" t="s">
        <v>19457</v>
      </c>
      <c r="Q1198" s="26"/>
      <c r="R1198" s="276">
        <f t="shared" si="94"/>
        <v>0</v>
      </c>
    </row>
    <row r="1199" spans="1:18">
      <c r="A1199" s="889" t="s">
        <v>20441</v>
      </c>
      <c r="B1199" s="890" t="s">
        <v>18339</v>
      </c>
      <c r="C1199" s="891" t="s">
        <v>29296</v>
      </c>
      <c r="D1199" s="885" t="str">
        <f t="shared" si="90"/>
        <v>gp</v>
      </c>
      <c r="E1199" s="885" t="str">
        <f t="shared" si="91"/>
        <v>200</v>
      </c>
      <c r="F1199" s="885">
        <f t="shared" si="92"/>
        <v>1</v>
      </c>
      <c r="G1199" s="885">
        <f t="shared" si="93"/>
        <v>200</v>
      </c>
      <c r="H1199" s="885" t="s">
        <v>20361</v>
      </c>
      <c r="J1199" t="str">
        <f>INDEX(L:L,MATCH(Таблиця91[[#This Row],[Item]],M:M,0),1)</f>
        <v>Inn and Tavern</v>
      </c>
      <c r="L1199" t="s">
        <v>19967</v>
      </c>
      <c r="M1199" s="1" t="s">
        <v>20056</v>
      </c>
      <c r="N1199" s="1"/>
      <c r="O1199" s="1">
        <v>0.1</v>
      </c>
      <c r="P1199" s="1" t="s">
        <v>19421</v>
      </c>
      <c r="Q1199" s="26"/>
      <c r="R1199" s="276">
        <f t="shared" si="94"/>
        <v>0</v>
      </c>
    </row>
    <row r="1200" spans="1:18">
      <c r="A1200" s="889" t="s">
        <v>20442</v>
      </c>
      <c r="B1200" s="890" t="s">
        <v>21836</v>
      </c>
      <c r="C1200" s="891" t="s">
        <v>29296</v>
      </c>
      <c r="D1200" s="885" t="str">
        <f t="shared" si="90"/>
        <v>sp</v>
      </c>
      <c r="E1200" s="885" t="str">
        <f t="shared" si="91"/>
        <v>10</v>
      </c>
      <c r="F1200" s="885">
        <f t="shared" si="92"/>
        <v>0.1</v>
      </c>
      <c r="G1200" s="885">
        <f t="shared" si="93"/>
        <v>1</v>
      </c>
      <c r="H1200" s="885" t="s">
        <v>20361</v>
      </c>
      <c r="J1200" t="str">
        <f>INDEX(L:L,MATCH(Таблиця91[[#This Row],[Item]],M:M,0),1)</f>
        <v>Inn and Tavern</v>
      </c>
      <c r="L1200" t="s">
        <v>19967</v>
      </c>
      <c r="M1200" s="1" t="s">
        <v>20057</v>
      </c>
      <c r="N1200" s="1"/>
      <c r="O1200" s="1">
        <v>0.04</v>
      </c>
      <c r="P1200" s="1" t="s">
        <v>20058</v>
      </c>
      <c r="Q1200" s="26"/>
      <c r="R1200" s="276">
        <f t="shared" si="94"/>
        <v>0</v>
      </c>
    </row>
    <row r="1201" spans="1:18">
      <c r="A1201" s="889" t="s">
        <v>20443</v>
      </c>
      <c r="B1201" s="890" t="s">
        <v>21872</v>
      </c>
      <c r="C1201" s="891" t="s">
        <v>29296</v>
      </c>
      <c r="D1201" s="885" t="str">
        <f t="shared" si="90"/>
        <v>sp</v>
      </c>
      <c r="E1201" s="885" t="str">
        <f t="shared" si="91"/>
        <v>8</v>
      </c>
      <c r="F1201" s="885">
        <f t="shared" si="92"/>
        <v>0.1</v>
      </c>
      <c r="G1201" s="885">
        <f t="shared" si="93"/>
        <v>0.8</v>
      </c>
      <c r="H1201" s="885" t="s">
        <v>20361</v>
      </c>
      <c r="J1201" t="str">
        <f>INDEX(L:L,MATCH(Таблиця91[[#This Row],[Item]],M:M,0),1)</f>
        <v>Inn and Tavern</v>
      </c>
      <c r="L1201" t="s">
        <v>19967</v>
      </c>
      <c r="M1201" s="1" t="s">
        <v>20059</v>
      </c>
      <c r="N1201" s="1"/>
      <c r="O1201" s="1">
        <v>0.05</v>
      </c>
      <c r="P1201" s="1" t="s">
        <v>19371</v>
      </c>
      <c r="Q1201" s="26"/>
      <c r="R1201" s="276">
        <f t="shared" si="94"/>
        <v>0</v>
      </c>
    </row>
    <row r="1202" spans="1:18">
      <c r="A1202" s="889" t="s">
        <v>20444</v>
      </c>
      <c r="B1202" s="890" t="s">
        <v>21879</v>
      </c>
      <c r="C1202" s="891" t="s">
        <v>29296</v>
      </c>
      <c r="D1202" s="885" t="str">
        <f t="shared" si="90"/>
        <v>gp</v>
      </c>
      <c r="E1202" s="885" t="str">
        <f t="shared" si="91"/>
        <v>8</v>
      </c>
      <c r="F1202" s="885">
        <f t="shared" si="92"/>
        <v>1</v>
      </c>
      <c r="G1202" s="885">
        <f t="shared" si="93"/>
        <v>8</v>
      </c>
      <c r="H1202" s="885" t="s">
        <v>20361</v>
      </c>
      <c r="J1202" t="str">
        <f>INDEX(L:L,MATCH(Таблиця91[[#This Row],[Item]],M:M,0),1)</f>
        <v>Inn and Tavern</v>
      </c>
      <c r="L1202" t="s">
        <v>19967</v>
      </c>
      <c r="M1202" s="1" t="s">
        <v>20060</v>
      </c>
      <c r="N1202" s="1"/>
      <c r="O1202" s="1">
        <v>0.08</v>
      </c>
      <c r="P1202" s="1" t="s">
        <v>19432</v>
      </c>
      <c r="Q1202" s="26"/>
      <c r="R1202" s="276">
        <f t="shared" si="94"/>
        <v>0</v>
      </c>
    </row>
    <row r="1203" spans="1:18">
      <c r="A1203" s="889" t="s">
        <v>20445</v>
      </c>
      <c r="B1203" s="890" t="s">
        <v>21879</v>
      </c>
      <c r="C1203" s="891" t="s">
        <v>29296</v>
      </c>
      <c r="D1203" s="885" t="str">
        <f t="shared" si="90"/>
        <v>gp</v>
      </c>
      <c r="E1203" s="885" t="str">
        <f t="shared" si="91"/>
        <v>8</v>
      </c>
      <c r="F1203" s="885">
        <f t="shared" si="92"/>
        <v>1</v>
      </c>
      <c r="G1203" s="885">
        <f t="shared" si="93"/>
        <v>8</v>
      </c>
      <c r="H1203" s="885" t="s">
        <v>20361</v>
      </c>
      <c r="J1203" t="str">
        <f>INDEX(L:L,MATCH(Таблиця91[[#This Row],[Item]],M:M,0),1)</f>
        <v>Inn and Tavern</v>
      </c>
      <c r="L1203" t="s">
        <v>19967</v>
      </c>
      <c r="M1203" s="1" t="s">
        <v>20061</v>
      </c>
      <c r="N1203" s="1"/>
      <c r="O1203" s="1">
        <v>0.2</v>
      </c>
      <c r="P1203" s="1" t="s">
        <v>19457</v>
      </c>
      <c r="Q1203" s="26"/>
      <c r="R1203" s="276">
        <f t="shared" si="94"/>
        <v>0</v>
      </c>
    </row>
    <row r="1204" spans="1:18">
      <c r="A1204" s="889" t="s">
        <v>20446</v>
      </c>
      <c r="B1204" s="890" t="s">
        <v>21846</v>
      </c>
      <c r="C1204" s="891" t="s">
        <v>29296</v>
      </c>
      <c r="D1204" s="885" t="str">
        <f t="shared" si="90"/>
        <v>gp</v>
      </c>
      <c r="E1204" s="885" t="str">
        <f t="shared" si="91"/>
        <v>4</v>
      </c>
      <c r="F1204" s="885">
        <f t="shared" si="92"/>
        <v>1</v>
      </c>
      <c r="G1204" s="885">
        <f t="shared" si="93"/>
        <v>4</v>
      </c>
      <c r="H1204" s="885" t="s">
        <v>20361</v>
      </c>
      <c r="J1204" t="str">
        <f>INDEX(L:L,MATCH(Таблиця91[[#This Row],[Item]],M:M,0),1)</f>
        <v>Inn and Tavern</v>
      </c>
      <c r="L1204" t="s">
        <v>19967</v>
      </c>
      <c r="M1204" s="1" t="s">
        <v>20062</v>
      </c>
      <c r="N1204" s="1"/>
      <c r="O1204" s="1">
        <v>0.1</v>
      </c>
      <c r="P1204" s="1" t="s">
        <v>20063</v>
      </c>
      <c r="Q1204" s="26"/>
      <c r="R1204" s="276">
        <f t="shared" si="94"/>
        <v>0</v>
      </c>
    </row>
    <row r="1205" spans="1:18">
      <c r="A1205" s="889" t="s">
        <v>20447</v>
      </c>
      <c r="B1205" s="890" t="s">
        <v>18388</v>
      </c>
      <c r="C1205" s="891" t="s">
        <v>29296</v>
      </c>
      <c r="D1205" s="885" t="str">
        <f t="shared" si="90"/>
        <v>sp</v>
      </c>
      <c r="E1205" s="885" t="str">
        <f t="shared" si="91"/>
        <v>6</v>
      </c>
      <c r="F1205" s="885">
        <f t="shared" si="92"/>
        <v>0.1</v>
      </c>
      <c r="G1205" s="885">
        <f t="shared" si="93"/>
        <v>0.60000000000000009</v>
      </c>
      <c r="H1205" s="885" t="s">
        <v>20361</v>
      </c>
      <c r="J1205" t="str">
        <f>INDEX(L:L,MATCH(Таблиця91[[#This Row],[Item]],M:M,0),1)</f>
        <v>Inn and Tavern</v>
      </c>
      <c r="L1205" t="s">
        <v>19967</v>
      </c>
      <c r="M1205" s="1" t="s">
        <v>20064</v>
      </c>
      <c r="N1205" s="1"/>
      <c r="O1205" s="1">
        <v>0.03</v>
      </c>
      <c r="P1205" s="1" t="s">
        <v>20065</v>
      </c>
      <c r="Q1205" s="26"/>
      <c r="R1205" s="276">
        <f t="shared" si="94"/>
        <v>0</v>
      </c>
    </row>
    <row r="1206" spans="1:18">
      <c r="A1206" s="889" t="s">
        <v>20448</v>
      </c>
      <c r="B1206" s="890" t="s">
        <v>18283</v>
      </c>
      <c r="C1206" s="891" t="s">
        <v>29296</v>
      </c>
      <c r="D1206" s="885" t="str">
        <f t="shared" si="90"/>
        <v>sp</v>
      </c>
      <c r="E1206" s="885" t="str">
        <f t="shared" si="91"/>
        <v>5</v>
      </c>
      <c r="F1206" s="885">
        <f t="shared" si="92"/>
        <v>0.1</v>
      </c>
      <c r="G1206" s="885">
        <f t="shared" si="93"/>
        <v>0.5</v>
      </c>
      <c r="H1206" s="885" t="s">
        <v>20361</v>
      </c>
      <c r="J1206" t="str">
        <f>INDEX(L:L,MATCH(Таблиця91[[#This Row],[Item]],M:M,0),1)</f>
        <v>Inn and Tavern</v>
      </c>
      <c r="L1206" t="s">
        <v>19967</v>
      </c>
      <c r="M1206" s="1" t="s">
        <v>20066</v>
      </c>
      <c r="N1206" s="1"/>
      <c r="O1206" s="1">
        <v>0.04</v>
      </c>
      <c r="P1206" s="1" t="s">
        <v>19769</v>
      </c>
      <c r="Q1206" s="26"/>
      <c r="R1206" s="276">
        <f t="shared" si="94"/>
        <v>0</v>
      </c>
    </row>
    <row r="1207" spans="1:18">
      <c r="A1207" s="889" t="s">
        <v>20449</v>
      </c>
      <c r="B1207" s="890" t="s">
        <v>21925</v>
      </c>
      <c r="C1207" s="891" t="s">
        <v>29296</v>
      </c>
      <c r="D1207" s="885" t="str">
        <f t="shared" si="90"/>
        <v>sp</v>
      </c>
      <c r="E1207" s="885" t="str">
        <f t="shared" si="91"/>
        <v>9</v>
      </c>
      <c r="F1207" s="885">
        <f t="shared" si="92"/>
        <v>0.1</v>
      </c>
      <c r="G1207" s="885">
        <f t="shared" si="93"/>
        <v>0.9</v>
      </c>
      <c r="H1207" s="885" t="s">
        <v>20361</v>
      </c>
      <c r="J1207" t="str">
        <f>INDEX(L:L,MATCH(Таблиця91[[#This Row],[Item]],M:M,0),1)</f>
        <v>Inn and Tavern</v>
      </c>
      <c r="L1207" t="s">
        <v>19967</v>
      </c>
      <c r="M1207" s="1" t="s">
        <v>20067</v>
      </c>
      <c r="N1207" s="1"/>
      <c r="O1207" s="1">
        <v>7.0000000000000007E-2</v>
      </c>
      <c r="P1207" s="1" t="s">
        <v>19539</v>
      </c>
      <c r="Q1207" s="26"/>
      <c r="R1207" s="276">
        <f t="shared" si="94"/>
        <v>0</v>
      </c>
    </row>
    <row r="1208" spans="1:18">
      <c r="A1208" s="889" t="s">
        <v>20450</v>
      </c>
      <c r="B1208" s="890" t="s">
        <v>21872</v>
      </c>
      <c r="C1208" s="891" t="s">
        <v>29296</v>
      </c>
      <c r="D1208" s="885" t="str">
        <f t="shared" si="90"/>
        <v>sp</v>
      </c>
      <c r="E1208" s="885" t="str">
        <f t="shared" si="91"/>
        <v>8</v>
      </c>
      <c r="F1208" s="885">
        <f t="shared" si="92"/>
        <v>0.1</v>
      </c>
      <c r="G1208" s="885">
        <f t="shared" si="93"/>
        <v>0.8</v>
      </c>
      <c r="H1208" s="885" t="s">
        <v>20361</v>
      </c>
      <c r="J1208" t="str">
        <f>INDEX(L:L,MATCH(Таблиця91[[#This Row],[Item]],M:M,0),1)</f>
        <v>Inn and Tavern</v>
      </c>
      <c r="L1208" t="s">
        <v>19967</v>
      </c>
      <c r="M1208" s="1" t="s">
        <v>20068</v>
      </c>
      <c r="N1208" s="1"/>
      <c r="O1208" s="1">
        <v>0.25</v>
      </c>
      <c r="P1208" s="1" t="s">
        <v>20069</v>
      </c>
      <c r="Q1208" s="26"/>
      <c r="R1208" s="276">
        <f t="shared" si="94"/>
        <v>0</v>
      </c>
    </row>
    <row r="1209" spans="1:18">
      <c r="A1209" s="889" t="s">
        <v>20451</v>
      </c>
      <c r="B1209" s="890" t="s">
        <v>21907</v>
      </c>
      <c r="C1209" s="891" t="s">
        <v>29296</v>
      </c>
      <c r="D1209" s="885" t="str">
        <f t="shared" ref="D1209:D1272" si="95">IF((IFERROR(FIND("gp",B1209,1),0)&gt;0),"gp",IF(IFERROR(FIND("sp",B1209,1),0)&gt;1,"sp","cp"))</f>
        <v>sp</v>
      </c>
      <c r="E1209" s="885" t="str">
        <f t="shared" si="91"/>
        <v>7</v>
      </c>
      <c r="F1209" s="885">
        <f t="shared" si="92"/>
        <v>0.1</v>
      </c>
      <c r="G1209" s="885">
        <f t="shared" si="93"/>
        <v>0.70000000000000007</v>
      </c>
      <c r="H1209" s="885" t="s">
        <v>20361</v>
      </c>
      <c r="J1209" t="str">
        <f>INDEX(L:L,MATCH(Таблиця91[[#This Row],[Item]],M:M,0),1)</f>
        <v>Inn and Tavern</v>
      </c>
      <c r="L1209" t="s">
        <v>19967</v>
      </c>
      <c r="M1209" s="1" t="s">
        <v>20070</v>
      </c>
      <c r="N1209" s="1"/>
      <c r="O1209" s="1">
        <v>0.1</v>
      </c>
      <c r="P1209" s="1" t="s">
        <v>20063</v>
      </c>
      <c r="Q1209" s="26"/>
      <c r="R1209" s="276">
        <f t="shared" si="94"/>
        <v>0</v>
      </c>
    </row>
    <row r="1210" spans="1:18">
      <c r="A1210" s="889" t="s">
        <v>20452</v>
      </c>
      <c r="B1210" s="890" t="s">
        <v>14081</v>
      </c>
      <c r="C1210" s="891" t="s">
        <v>29296</v>
      </c>
      <c r="D1210" s="885" t="str">
        <f t="shared" si="95"/>
        <v>gp</v>
      </c>
      <c r="E1210" s="885" t="str">
        <f t="shared" ref="E1210:E1273" si="96">SUBSTITUTE(B1210," "&amp;D1210,"",1)</f>
        <v>5</v>
      </c>
      <c r="F1210" s="885">
        <f t="shared" ref="F1210:F1273" si="97">IF(D1210="gp",1,IF(D1210="sp",0.1,0.01))</f>
        <v>1</v>
      </c>
      <c r="G1210" s="885">
        <f t="shared" ref="G1210:G1273" si="98">F1210*E1210</f>
        <v>5</v>
      </c>
      <c r="H1210" s="885" t="s">
        <v>20361</v>
      </c>
      <c r="J1210" t="str">
        <f>INDEX(L:L,MATCH(Таблиця91[[#This Row],[Item]],M:M,0),1)</f>
        <v>Inn and Tavern</v>
      </c>
      <c r="L1210" t="s">
        <v>19967</v>
      </c>
      <c r="M1210" s="1" t="s">
        <v>20071</v>
      </c>
      <c r="N1210" s="1"/>
      <c r="O1210" s="1">
        <v>0.04</v>
      </c>
      <c r="P1210" s="1" t="s">
        <v>20072</v>
      </c>
      <c r="Q1210" s="26"/>
      <c r="R1210" s="276">
        <f t="shared" si="94"/>
        <v>0</v>
      </c>
    </row>
    <row r="1211" spans="1:18">
      <c r="A1211" s="889" t="s">
        <v>20453</v>
      </c>
      <c r="B1211" s="890" t="s">
        <v>21843</v>
      </c>
      <c r="C1211" s="891" t="s">
        <v>29296</v>
      </c>
      <c r="D1211" s="885" t="str">
        <f t="shared" si="95"/>
        <v>gp</v>
      </c>
      <c r="E1211" s="885" t="str">
        <f t="shared" si="96"/>
        <v>7</v>
      </c>
      <c r="F1211" s="885">
        <f t="shared" si="97"/>
        <v>1</v>
      </c>
      <c r="G1211" s="885">
        <f t="shared" si="98"/>
        <v>7</v>
      </c>
      <c r="H1211" s="885" t="s">
        <v>20361</v>
      </c>
      <c r="J1211" t="str">
        <f>INDEX(L:L,MATCH(Таблиця91[[#This Row],[Item]],M:M,0),1)</f>
        <v>Inn and Tavern</v>
      </c>
      <c r="L1211" t="s">
        <v>19967</v>
      </c>
      <c r="M1211" s="1" t="s">
        <v>19725</v>
      </c>
      <c r="N1211" s="1"/>
      <c r="O1211" s="1">
        <v>0.04</v>
      </c>
      <c r="P1211" s="1" t="s">
        <v>19371</v>
      </c>
      <c r="Q1211" s="26"/>
      <c r="R1211" s="276">
        <f t="shared" si="94"/>
        <v>0</v>
      </c>
    </row>
    <row r="1212" spans="1:18">
      <c r="A1212" s="889" t="s">
        <v>20454</v>
      </c>
      <c r="B1212" s="890" t="s">
        <v>21846</v>
      </c>
      <c r="C1212" s="891" t="s">
        <v>29296</v>
      </c>
      <c r="D1212" s="885" t="str">
        <f t="shared" si="95"/>
        <v>gp</v>
      </c>
      <c r="E1212" s="885" t="str">
        <f t="shared" si="96"/>
        <v>4</v>
      </c>
      <c r="F1212" s="885">
        <f t="shared" si="97"/>
        <v>1</v>
      </c>
      <c r="G1212" s="885">
        <f t="shared" si="98"/>
        <v>4</v>
      </c>
      <c r="H1212" s="885" t="s">
        <v>20361</v>
      </c>
      <c r="J1212" t="str">
        <f>INDEX(L:L,MATCH(Таблиця91[[#This Row],[Item]],M:M,0),1)</f>
        <v>Inn and Tavern</v>
      </c>
      <c r="L1212" t="s">
        <v>19967</v>
      </c>
      <c r="M1212" s="1" t="s">
        <v>20073</v>
      </c>
      <c r="N1212" s="1"/>
      <c r="O1212" s="1">
        <v>11</v>
      </c>
      <c r="P1212" s="1" t="s">
        <v>19539</v>
      </c>
      <c r="Q1212" s="26"/>
      <c r="R1212" s="276">
        <f t="shared" si="94"/>
        <v>0</v>
      </c>
    </row>
    <row r="1213" spans="1:18">
      <c r="A1213" s="892" t="s">
        <v>20455</v>
      </c>
      <c r="B1213" s="893" t="s">
        <v>18283</v>
      </c>
      <c r="C1213" s="904"/>
      <c r="D1213" s="885" t="str">
        <f t="shared" si="95"/>
        <v>sp</v>
      </c>
      <c r="E1213" s="885" t="str">
        <f t="shared" si="96"/>
        <v>5</v>
      </c>
      <c r="F1213" s="885">
        <f t="shared" si="97"/>
        <v>0.1</v>
      </c>
      <c r="G1213" s="885">
        <f t="shared" si="98"/>
        <v>0.5</v>
      </c>
      <c r="H1213" s="885" t="s">
        <v>20361</v>
      </c>
      <c r="J1213" t="str">
        <f>INDEX(L:L,MATCH(Таблиця91[[#This Row],[Item]],M:M,0),1)</f>
        <v>Inn and Tavern</v>
      </c>
      <c r="L1213" t="s">
        <v>19967</v>
      </c>
      <c r="M1213" s="1" t="s">
        <v>20074</v>
      </c>
      <c r="N1213" s="1"/>
      <c r="O1213" s="1">
        <v>29</v>
      </c>
      <c r="P1213" s="1" t="s">
        <v>20075</v>
      </c>
      <c r="Q1213" s="26"/>
      <c r="R1213" s="276">
        <f t="shared" si="94"/>
        <v>0</v>
      </c>
    </row>
    <row r="1214" spans="1:18">
      <c r="A1214" s="886" t="s">
        <v>20457</v>
      </c>
      <c r="B1214" s="887" t="s">
        <v>14380</v>
      </c>
      <c r="C1214" s="888" t="s">
        <v>29296</v>
      </c>
      <c r="D1214" s="885" t="str">
        <f t="shared" si="95"/>
        <v>gp</v>
      </c>
      <c r="E1214" s="885" t="str">
        <f t="shared" si="96"/>
        <v>10</v>
      </c>
      <c r="F1214" s="885">
        <f t="shared" si="97"/>
        <v>1</v>
      </c>
      <c r="G1214" s="885">
        <f t="shared" si="98"/>
        <v>10</v>
      </c>
      <c r="H1214" s="885" t="s">
        <v>20361</v>
      </c>
      <c r="J1214" t="str">
        <f>INDEX(L:L,MATCH(Таблиця91[[#This Row],[Item]],M:M,0),1)</f>
        <v>Inn and Tavern</v>
      </c>
      <c r="L1214" t="s">
        <v>19967</v>
      </c>
      <c r="M1214" s="1" t="s">
        <v>20076</v>
      </c>
      <c r="N1214" s="1"/>
      <c r="O1214" s="1">
        <v>9</v>
      </c>
      <c r="P1214" s="1" t="s">
        <v>20077</v>
      </c>
      <c r="Q1214" s="26"/>
      <c r="R1214" s="276">
        <f t="shared" si="94"/>
        <v>0</v>
      </c>
    </row>
    <row r="1215" spans="1:18">
      <c r="A1215" s="889" t="s">
        <v>20458</v>
      </c>
      <c r="B1215" s="890" t="s">
        <v>21946</v>
      </c>
      <c r="C1215" s="891" t="s">
        <v>29296</v>
      </c>
      <c r="D1215" s="885" t="str">
        <f t="shared" si="95"/>
        <v>gp</v>
      </c>
      <c r="E1215" s="885" t="str">
        <f t="shared" si="96"/>
        <v>3</v>
      </c>
      <c r="F1215" s="885">
        <f t="shared" si="97"/>
        <v>1</v>
      </c>
      <c r="G1215" s="885">
        <f t="shared" si="98"/>
        <v>3</v>
      </c>
      <c r="H1215" s="885" t="s">
        <v>20361</v>
      </c>
      <c r="J1215" t="str">
        <f>INDEX(L:L,MATCH(Таблиця91[[#This Row],[Item]],M:M,0),1)</f>
        <v>Inn and Tavern</v>
      </c>
      <c r="L1215" t="s">
        <v>19967</v>
      </c>
      <c r="M1215" s="1" t="s">
        <v>20078</v>
      </c>
      <c r="N1215" s="1"/>
      <c r="O1215" s="1">
        <v>4</v>
      </c>
      <c r="P1215" s="1" t="s">
        <v>20079</v>
      </c>
      <c r="Q1215" s="26"/>
      <c r="R1215" s="276">
        <f t="shared" si="94"/>
        <v>0</v>
      </c>
    </row>
    <row r="1216" spans="1:18">
      <c r="A1216" s="889" t="s">
        <v>20459</v>
      </c>
      <c r="B1216" s="890" t="s">
        <v>21946</v>
      </c>
      <c r="C1216" s="891" t="s">
        <v>29296</v>
      </c>
      <c r="D1216" s="885" t="str">
        <f t="shared" si="95"/>
        <v>gp</v>
      </c>
      <c r="E1216" s="885" t="str">
        <f t="shared" si="96"/>
        <v>3</v>
      </c>
      <c r="F1216" s="885">
        <f t="shared" si="97"/>
        <v>1</v>
      </c>
      <c r="G1216" s="885">
        <f t="shared" si="98"/>
        <v>3</v>
      </c>
      <c r="H1216" s="885" t="s">
        <v>20361</v>
      </c>
      <c r="J1216" t="str">
        <f>INDEX(L:L,MATCH(Таблиця91[[#This Row],[Item]],M:M,0),1)</f>
        <v>Inn and Tavern</v>
      </c>
      <c r="L1216" t="s">
        <v>19967</v>
      </c>
      <c r="M1216" s="1" t="s">
        <v>20080</v>
      </c>
      <c r="N1216" s="1"/>
      <c r="O1216" s="1">
        <v>1</v>
      </c>
      <c r="P1216" s="1" t="s">
        <v>19769</v>
      </c>
      <c r="Q1216" s="26"/>
      <c r="R1216" s="276">
        <f t="shared" si="94"/>
        <v>0</v>
      </c>
    </row>
    <row r="1217" spans="1:18">
      <c r="A1217" s="889" t="s">
        <v>20460</v>
      </c>
      <c r="B1217" s="890" t="s">
        <v>21946</v>
      </c>
      <c r="C1217" s="891" t="s">
        <v>29296</v>
      </c>
      <c r="D1217" s="885" t="str">
        <f t="shared" si="95"/>
        <v>gp</v>
      </c>
      <c r="E1217" s="885" t="str">
        <f t="shared" si="96"/>
        <v>3</v>
      </c>
      <c r="F1217" s="885">
        <f t="shared" si="97"/>
        <v>1</v>
      </c>
      <c r="G1217" s="885">
        <f t="shared" si="98"/>
        <v>3</v>
      </c>
      <c r="H1217" s="885" t="s">
        <v>20361</v>
      </c>
      <c r="J1217" t="str">
        <f>INDEX(L:L,MATCH(Таблиця91[[#This Row],[Item]],M:M,0),1)</f>
        <v>Inn and Tavern</v>
      </c>
      <c r="L1217" t="s">
        <v>19967</v>
      </c>
      <c r="M1217" s="1" t="s">
        <v>20081</v>
      </c>
      <c r="N1217" s="1"/>
      <c r="O1217" s="1">
        <v>0.06</v>
      </c>
      <c r="P1217" s="1" t="s">
        <v>19432</v>
      </c>
      <c r="Q1217" s="26"/>
      <c r="R1217" s="276">
        <f t="shared" si="94"/>
        <v>0</v>
      </c>
    </row>
    <row r="1218" spans="1:18">
      <c r="A1218" s="889" t="s">
        <v>20461</v>
      </c>
      <c r="B1218" s="890" t="s">
        <v>21946</v>
      </c>
      <c r="C1218" s="891" t="s">
        <v>29296</v>
      </c>
      <c r="D1218" s="885" t="str">
        <f t="shared" si="95"/>
        <v>gp</v>
      </c>
      <c r="E1218" s="885" t="str">
        <f t="shared" si="96"/>
        <v>3</v>
      </c>
      <c r="F1218" s="885">
        <f t="shared" si="97"/>
        <v>1</v>
      </c>
      <c r="G1218" s="885">
        <f t="shared" si="98"/>
        <v>3</v>
      </c>
      <c r="H1218" s="885" t="s">
        <v>20361</v>
      </c>
      <c r="J1218" t="str">
        <f>INDEX(L:L,MATCH(Таблиця91[[#This Row],[Item]],M:M,0),1)</f>
        <v>Inn and Tavern</v>
      </c>
      <c r="L1218" t="s">
        <v>19967</v>
      </c>
      <c r="M1218" s="1" t="s">
        <v>20082</v>
      </c>
      <c r="N1218" s="1"/>
      <c r="O1218" s="1">
        <v>0.4</v>
      </c>
      <c r="P1218" s="1" t="s">
        <v>20083</v>
      </c>
      <c r="Q1218" s="26"/>
      <c r="R1218" s="276">
        <f t="shared" si="94"/>
        <v>0</v>
      </c>
    </row>
    <row r="1219" spans="1:18">
      <c r="A1219" s="889" t="s">
        <v>20462</v>
      </c>
      <c r="B1219" s="890" t="s">
        <v>14081</v>
      </c>
      <c r="C1219" s="891" t="s">
        <v>29296</v>
      </c>
      <c r="D1219" s="885" t="str">
        <f t="shared" si="95"/>
        <v>gp</v>
      </c>
      <c r="E1219" s="885" t="str">
        <f t="shared" si="96"/>
        <v>5</v>
      </c>
      <c r="F1219" s="885">
        <f t="shared" si="97"/>
        <v>1</v>
      </c>
      <c r="G1219" s="885">
        <f t="shared" si="98"/>
        <v>5</v>
      </c>
      <c r="H1219" s="885" t="s">
        <v>20361</v>
      </c>
      <c r="J1219" t="str">
        <f>INDEX(L:L,MATCH(Таблиця91[[#This Row],[Item]],M:M,0),1)</f>
        <v>Inn and Tavern</v>
      </c>
      <c r="L1219" t="s">
        <v>19967</v>
      </c>
      <c r="M1219" s="1" t="s">
        <v>20084</v>
      </c>
      <c r="N1219" s="1"/>
      <c r="O1219" s="1">
        <v>0.06</v>
      </c>
      <c r="P1219" s="1" t="s">
        <v>19421</v>
      </c>
      <c r="Q1219" s="26"/>
      <c r="R1219" s="276">
        <f t="shared" si="94"/>
        <v>0</v>
      </c>
    </row>
    <row r="1220" spans="1:18">
      <c r="A1220" s="889" t="s">
        <v>20463</v>
      </c>
      <c r="B1220" s="890" t="s">
        <v>18266</v>
      </c>
      <c r="C1220" s="891" t="s">
        <v>29296</v>
      </c>
      <c r="D1220" s="885" t="str">
        <f t="shared" si="95"/>
        <v>gp</v>
      </c>
      <c r="E1220" s="885" t="str">
        <f t="shared" si="96"/>
        <v>100</v>
      </c>
      <c r="F1220" s="885">
        <f t="shared" si="97"/>
        <v>1</v>
      </c>
      <c r="G1220" s="885">
        <f t="shared" si="98"/>
        <v>100</v>
      </c>
      <c r="H1220" s="885" t="s">
        <v>20361</v>
      </c>
      <c r="J1220" t="str">
        <f>INDEX(L:L,MATCH(Таблиця91[[#This Row],[Item]],M:M,0),1)</f>
        <v>Inn and Tavern</v>
      </c>
      <c r="L1220" t="s">
        <v>19967</v>
      </c>
      <c r="M1220" s="1" t="s">
        <v>19385</v>
      </c>
      <c r="N1220" s="1"/>
      <c r="O1220" s="1">
        <v>0.05</v>
      </c>
      <c r="P1220" s="1" t="s">
        <v>20085</v>
      </c>
      <c r="Q1220" s="26"/>
      <c r="R1220" s="276">
        <f t="shared" ref="R1220:R1283" si="99">Q1220*O1220</f>
        <v>0</v>
      </c>
    </row>
    <row r="1221" spans="1:18">
      <c r="A1221" s="889" t="s">
        <v>20464</v>
      </c>
      <c r="B1221" s="890" t="s">
        <v>18339</v>
      </c>
      <c r="C1221" s="891" t="s">
        <v>29296</v>
      </c>
      <c r="D1221" s="885" t="str">
        <f t="shared" si="95"/>
        <v>gp</v>
      </c>
      <c r="E1221" s="885" t="str">
        <f t="shared" si="96"/>
        <v>200</v>
      </c>
      <c r="F1221" s="885">
        <f t="shared" si="97"/>
        <v>1</v>
      </c>
      <c r="G1221" s="885">
        <f t="shared" si="98"/>
        <v>200</v>
      </c>
      <c r="H1221" s="885" t="s">
        <v>20361</v>
      </c>
      <c r="J1221" t="str">
        <f>INDEX(L:L,MATCH(Таблиця91[[#This Row],[Item]],M:M,0),1)</f>
        <v>Inn and Tavern</v>
      </c>
      <c r="L1221" t="s">
        <v>19967</v>
      </c>
      <c r="M1221" s="1" t="s">
        <v>20086</v>
      </c>
      <c r="N1221" s="1"/>
      <c r="O1221" s="1">
        <v>0.06</v>
      </c>
      <c r="P1221" s="1" t="s">
        <v>19371</v>
      </c>
      <c r="Q1221" s="26"/>
      <c r="R1221" s="276">
        <f t="shared" si="99"/>
        <v>0</v>
      </c>
    </row>
    <row r="1222" spans="1:18">
      <c r="A1222" s="889" t="s">
        <v>20465</v>
      </c>
      <c r="B1222" s="890" t="s">
        <v>29305</v>
      </c>
      <c r="C1222" s="891" t="s">
        <v>20466</v>
      </c>
      <c r="D1222" s="885" t="str">
        <f t="shared" si="95"/>
        <v>gp</v>
      </c>
      <c r="E1222" s="885" t="str">
        <f t="shared" si="96"/>
        <v>28</v>
      </c>
      <c r="F1222" s="885">
        <f t="shared" si="97"/>
        <v>1</v>
      </c>
      <c r="G1222" s="885">
        <f t="shared" si="98"/>
        <v>28</v>
      </c>
      <c r="H1222" s="885" t="s">
        <v>20361</v>
      </c>
      <c r="J1222" t="str">
        <f>INDEX(L:L,MATCH(Таблиця91[[#This Row],[Item]],M:M,0),1)</f>
        <v>Inn and Tavern</v>
      </c>
      <c r="L1222" t="s">
        <v>19967</v>
      </c>
      <c r="M1222" s="1" t="s">
        <v>20087</v>
      </c>
      <c r="N1222" s="1"/>
      <c r="O1222" s="1">
        <v>0.08</v>
      </c>
      <c r="P1222" s="1" t="s">
        <v>20088</v>
      </c>
      <c r="Q1222" s="26"/>
      <c r="R1222" s="276">
        <f t="shared" si="99"/>
        <v>0</v>
      </c>
    </row>
    <row r="1223" spans="1:18">
      <c r="A1223" s="889" t="s">
        <v>20467</v>
      </c>
      <c r="B1223" s="890" t="s">
        <v>21836</v>
      </c>
      <c r="C1223" s="891" t="s">
        <v>19932</v>
      </c>
      <c r="D1223" s="885" t="str">
        <f t="shared" si="95"/>
        <v>sp</v>
      </c>
      <c r="E1223" s="885" t="str">
        <f t="shared" si="96"/>
        <v>10</v>
      </c>
      <c r="F1223" s="885">
        <f t="shared" si="97"/>
        <v>0.1</v>
      </c>
      <c r="G1223" s="885">
        <f t="shared" si="98"/>
        <v>1</v>
      </c>
      <c r="H1223" s="885" t="s">
        <v>20361</v>
      </c>
      <c r="J1223" t="str">
        <f>INDEX(L:L,MATCH(Таблиця91[[#This Row],[Item]],M:M,0),1)</f>
        <v>Inn and Tavern</v>
      </c>
      <c r="L1223" t="s">
        <v>19967</v>
      </c>
      <c r="M1223" s="1" t="s">
        <v>20089</v>
      </c>
      <c r="N1223" s="1"/>
      <c r="O1223" s="1">
        <v>0.5</v>
      </c>
      <c r="P1223" s="1" t="s">
        <v>20083</v>
      </c>
      <c r="Q1223" s="26"/>
      <c r="R1223" s="276">
        <f t="shared" si="99"/>
        <v>0</v>
      </c>
    </row>
    <row r="1224" spans="1:18">
      <c r="A1224" s="889" t="s">
        <v>20468</v>
      </c>
      <c r="B1224" s="890" t="s">
        <v>21894</v>
      </c>
      <c r="C1224" s="891" t="s">
        <v>20469</v>
      </c>
      <c r="D1224" s="885" t="str">
        <f t="shared" si="95"/>
        <v>gp</v>
      </c>
      <c r="E1224" s="885" t="str">
        <f t="shared" si="96"/>
        <v>16</v>
      </c>
      <c r="F1224" s="885">
        <f t="shared" si="97"/>
        <v>1</v>
      </c>
      <c r="G1224" s="885">
        <f t="shared" si="98"/>
        <v>16</v>
      </c>
      <c r="H1224" s="885" t="s">
        <v>20361</v>
      </c>
      <c r="J1224" t="str">
        <f>INDEX(L:L,MATCH(Таблиця91[[#This Row],[Item]],M:M,0),1)</f>
        <v>Inn and Tavern</v>
      </c>
      <c r="L1224" t="s">
        <v>19967</v>
      </c>
      <c r="M1224" s="1" t="s">
        <v>20090</v>
      </c>
      <c r="N1224" s="1"/>
      <c r="O1224" s="1">
        <v>0.05</v>
      </c>
      <c r="P1224" s="1" t="s">
        <v>20091</v>
      </c>
      <c r="Q1224" s="26"/>
      <c r="R1224" s="276">
        <f t="shared" si="99"/>
        <v>0</v>
      </c>
    </row>
    <row r="1225" spans="1:18">
      <c r="A1225" s="889" t="s">
        <v>20470</v>
      </c>
      <c r="B1225" s="890" t="s">
        <v>21843</v>
      </c>
      <c r="C1225" s="891" t="s">
        <v>20471</v>
      </c>
      <c r="D1225" s="885" t="str">
        <f t="shared" si="95"/>
        <v>gp</v>
      </c>
      <c r="E1225" s="885" t="str">
        <f t="shared" si="96"/>
        <v>7</v>
      </c>
      <c r="F1225" s="885">
        <f t="shared" si="97"/>
        <v>1</v>
      </c>
      <c r="G1225" s="885">
        <f t="shared" si="98"/>
        <v>7</v>
      </c>
      <c r="H1225" s="885" t="s">
        <v>20361</v>
      </c>
      <c r="J1225" t="str">
        <f>INDEX(L:L,MATCH(Таблиця91[[#This Row],[Item]],M:M,0),1)</f>
        <v>Inn and Tavern</v>
      </c>
      <c r="L1225" t="s">
        <v>19967</v>
      </c>
      <c r="M1225" s="1" t="s">
        <v>20092</v>
      </c>
      <c r="N1225" s="1"/>
      <c r="O1225" s="1">
        <v>0.04</v>
      </c>
      <c r="P1225" s="1" t="s">
        <v>20079</v>
      </c>
      <c r="Q1225" s="26"/>
      <c r="R1225" s="276">
        <f t="shared" si="99"/>
        <v>0</v>
      </c>
    </row>
    <row r="1226" spans="1:18">
      <c r="A1226" s="889" t="s">
        <v>20472</v>
      </c>
      <c r="B1226" s="890" t="s">
        <v>18451</v>
      </c>
      <c r="C1226" s="891" t="s">
        <v>18737</v>
      </c>
      <c r="D1226" s="885" t="str">
        <f t="shared" si="95"/>
        <v>sp</v>
      </c>
      <c r="E1226" s="885" t="str">
        <f t="shared" si="96"/>
        <v>2</v>
      </c>
      <c r="F1226" s="885">
        <f t="shared" si="97"/>
        <v>0.1</v>
      </c>
      <c r="G1226" s="885">
        <f t="shared" si="98"/>
        <v>0.2</v>
      </c>
      <c r="H1226" s="885" t="s">
        <v>20361</v>
      </c>
      <c r="J1226" t="str">
        <f>INDEX(L:L,MATCH(Таблиця91[[#This Row],[Item]],M:M,0),1)</f>
        <v>Inn and Tavern</v>
      </c>
      <c r="L1226" t="s">
        <v>19967</v>
      </c>
      <c r="M1226" s="1" t="s">
        <v>20093</v>
      </c>
      <c r="N1226" s="1"/>
      <c r="O1226" s="1">
        <v>0.05</v>
      </c>
      <c r="P1226" s="1" t="s">
        <v>19371</v>
      </c>
      <c r="Q1226" s="26"/>
      <c r="R1226" s="276">
        <f t="shared" si="99"/>
        <v>0</v>
      </c>
    </row>
    <row r="1227" spans="1:18">
      <c r="A1227" s="889" t="s">
        <v>20473</v>
      </c>
      <c r="B1227" s="890" t="s">
        <v>14081</v>
      </c>
      <c r="C1227" s="891" t="s">
        <v>29296</v>
      </c>
      <c r="D1227" s="885" t="str">
        <f t="shared" si="95"/>
        <v>gp</v>
      </c>
      <c r="E1227" s="885" t="str">
        <f t="shared" si="96"/>
        <v>5</v>
      </c>
      <c r="F1227" s="885">
        <f t="shared" si="97"/>
        <v>1</v>
      </c>
      <c r="G1227" s="885">
        <f t="shared" si="98"/>
        <v>5</v>
      </c>
      <c r="H1227" s="885" t="s">
        <v>20361</v>
      </c>
      <c r="J1227" t="str">
        <f>INDEX(L:L,MATCH(Таблиця91[[#This Row],[Item]],M:M,0),1)</f>
        <v>Inn and Tavern</v>
      </c>
      <c r="L1227" t="s">
        <v>19967</v>
      </c>
      <c r="M1227" s="1" t="s">
        <v>20094</v>
      </c>
      <c r="N1227" s="1"/>
      <c r="O1227" s="1">
        <v>10</v>
      </c>
      <c r="P1227" s="1" t="s">
        <v>20095</v>
      </c>
      <c r="Q1227" s="26"/>
      <c r="R1227" s="276">
        <f t="shared" si="99"/>
        <v>0</v>
      </c>
    </row>
    <row r="1228" spans="1:18">
      <c r="A1228" s="889" t="s">
        <v>20474</v>
      </c>
      <c r="B1228" s="890" t="s">
        <v>21946</v>
      </c>
      <c r="C1228" s="891" t="s">
        <v>29296</v>
      </c>
      <c r="D1228" s="885" t="str">
        <f t="shared" si="95"/>
        <v>gp</v>
      </c>
      <c r="E1228" s="885" t="str">
        <f t="shared" si="96"/>
        <v>3</v>
      </c>
      <c r="F1228" s="885">
        <f t="shared" si="97"/>
        <v>1</v>
      </c>
      <c r="G1228" s="885">
        <f t="shared" si="98"/>
        <v>3</v>
      </c>
      <c r="H1228" s="885" t="s">
        <v>20361</v>
      </c>
      <c r="J1228" t="str">
        <f>INDEX(L:L,MATCH(Таблиця91[[#This Row],[Item]],M:M,0),1)</f>
        <v>Inn and Tavern</v>
      </c>
      <c r="L1228" t="s">
        <v>19967</v>
      </c>
      <c r="M1228" s="1" t="s">
        <v>20096</v>
      </c>
      <c r="N1228" s="1"/>
      <c r="O1228" s="1">
        <v>35</v>
      </c>
      <c r="P1228" s="1" t="s">
        <v>20097</v>
      </c>
      <c r="Q1228" s="26"/>
      <c r="R1228" s="276">
        <f t="shared" si="99"/>
        <v>0</v>
      </c>
    </row>
    <row r="1229" spans="1:18">
      <c r="A1229" s="889" t="s">
        <v>20475</v>
      </c>
      <c r="B1229" s="890" t="s">
        <v>21850</v>
      </c>
      <c r="C1229" s="891" t="s">
        <v>29296</v>
      </c>
      <c r="D1229" s="885" t="str">
        <f t="shared" si="95"/>
        <v>gp</v>
      </c>
      <c r="E1229" s="885" t="str">
        <f t="shared" si="96"/>
        <v>6</v>
      </c>
      <c r="F1229" s="885">
        <f t="shared" si="97"/>
        <v>1</v>
      </c>
      <c r="G1229" s="885">
        <f t="shared" si="98"/>
        <v>6</v>
      </c>
      <c r="H1229" s="885" t="s">
        <v>20361</v>
      </c>
      <c r="J1229" t="str">
        <f>INDEX(L:L,MATCH(Таблиця91[[#This Row],[Item]],M:M,0),1)</f>
        <v>Inn and Tavern</v>
      </c>
      <c r="L1229" t="s">
        <v>19967</v>
      </c>
      <c r="M1229" s="1" t="s">
        <v>20098</v>
      </c>
      <c r="N1229" s="1"/>
      <c r="O1229" s="1">
        <v>6</v>
      </c>
      <c r="P1229" s="1" t="s">
        <v>19403</v>
      </c>
      <c r="Q1229" s="26"/>
      <c r="R1229" s="276">
        <f t="shared" si="99"/>
        <v>0</v>
      </c>
    </row>
    <row r="1230" spans="1:18">
      <c r="A1230" s="889" t="s">
        <v>20476</v>
      </c>
      <c r="B1230" s="890" t="s">
        <v>14380</v>
      </c>
      <c r="C1230" s="891" t="s">
        <v>29296</v>
      </c>
      <c r="D1230" s="885" t="str">
        <f t="shared" si="95"/>
        <v>gp</v>
      </c>
      <c r="E1230" s="885" t="str">
        <f t="shared" si="96"/>
        <v>10</v>
      </c>
      <c r="F1230" s="885">
        <f t="shared" si="97"/>
        <v>1</v>
      </c>
      <c r="G1230" s="885">
        <f t="shared" si="98"/>
        <v>10</v>
      </c>
      <c r="H1230" s="885" t="s">
        <v>20361</v>
      </c>
      <c r="J1230" t="str">
        <f>INDEX(L:L,MATCH(Таблиця91[[#This Row],[Item]],M:M,0),1)</f>
        <v>Inn and Tavern</v>
      </c>
      <c r="L1230" t="s">
        <v>19967</v>
      </c>
      <c r="M1230" s="1" t="s">
        <v>20099</v>
      </c>
      <c r="N1230" s="1"/>
      <c r="O1230" s="1">
        <v>4</v>
      </c>
      <c r="P1230" s="1" t="s">
        <v>20100</v>
      </c>
      <c r="Q1230" s="26"/>
      <c r="R1230" s="276">
        <f t="shared" si="99"/>
        <v>0</v>
      </c>
    </row>
    <row r="1231" spans="1:18">
      <c r="A1231" s="889" t="s">
        <v>20477</v>
      </c>
      <c r="B1231" s="890" t="s">
        <v>21946</v>
      </c>
      <c r="C1231" s="891" t="s">
        <v>29296</v>
      </c>
      <c r="D1231" s="885" t="str">
        <f t="shared" si="95"/>
        <v>gp</v>
      </c>
      <c r="E1231" s="885" t="str">
        <f t="shared" si="96"/>
        <v>3</v>
      </c>
      <c r="F1231" s="885">
        <f t="shared" si="97"/>
        <v>1</v>
      </c>
      <c r="G1231" s="885">
        <f t="shared" si="98"/>
        <v>3</v>
      </c>
      <c r="H1231" s="885" t="s">
        <v>20361</v>
      </c>
      <c r="J1231" t="str">
        <f>INDEX(L:L,MATCH(Таблиця91[[#This Row],[Item]],M:M,0),1)</f>
        <v>Inn and Tavern</v>
      </c>
      <c r="L1231" t="s">
        <v>19967</v>
      </c>
      <c r="M1231" s="1" t="s">
        <v>20101</v>
      </c>
      <c r="N1231" s="1"/>
      <c r="O1231" s="1">
        <v>7</v>
      </c>
      <c r="P1231" s="1" t="s">
        <v>19371</v>
      </c>
      <c r="Q1231" s="26"/>
      <c r="R1231" s="276">
        <f t="shared" si="99"/>
        <v>0</v>
      </c>
    </row>
    <row r="1232" spans="1:18">
      <c r="A1232" s="889" t="s">
        <v>20478</v>
      </c>
      <c r="B1232" s="890" t="s">
        <v>21843</v>
      </c>
      <c r="C1232" s="891" t="s">
        <v>29296</v>
      </c>
      <c r="D1232" s="885" t="str">
        <f t="shared" si="95"/>
        <v>gp</v>
      </c>
      <c r="E1232" s="885" t="str">
        <f t="shared" si="96"/>
        <v>7</v>
      </c>
      <c r="F1232" s="885">
        <f t="shared" si="97"/>
        <v>1</v>
      </c>
      <c r="G1232" s="885">
        <f t="shared" si="98"/>
        <v>7</v>
      </c>
      <c r="H1232" s="885" t="s">
        <v>20361</v>
      </c>
      <c r="J1232" t="str">
        <f>INDEX(L:L,MATCH(Таблиця91[[#This Row],[Item]],M:M,0),1)</f>
        <v>Inn and Tavern</v>
      </c>
      <c r="L1232" t="s">
        <v>19967</v>
      </c>
      <c r="M1232" s="1" t="s">
        <v>20102</v>
      </c>
      <c r="N1232" s="1"/>
      <c r="O1232" s="1">
        <v>10</v>
      </c>
      <c r="P1232" s="1" t="s">
        <v>20103</v>
      </c>
      <c r="Q1232" s="26"/>
      <c r="R1232" s="276">
        <f t="shared" si="99"/>
        <v>0</v>
      </c>
    </row>
    <row r="1233" spans="1:18">
      <c r="A1233" s="889" t="s">
        <v>20479</v>
      </c>
      <c r="B1233" s="890" t="s">
        <v>21984</v>
      </c>
      <c r="C1233" s="891" t="s">
        <v>20480</v>
      </c>
      <c r="D1233" s="885" t="str">
        <f t="shared" si="95"/>
        <v>gp</v>
      </c>
      <c r="E1233" s="885" t="str">
        <f t="shared" si="96"/>
        <v>23</v>
      </c>
      <c r="F1233" s="885">
        <f t="shared" si="97"/>
        <v>1</v>
      </c>
      <c r="G1233" s="885">
        <f t="shared" si="98"/>
        <v>23</v>
      </c>
      <c r="H1233" s="885" t="s">
        <v>20361</v>
      </c>
      <c r="J1233" t="str">
        <f>INDEX(L:L,MATCH(Таблиця91[[#This Row],[Item]],M:M,0),1)</f>
        <v>Inn and Tavern</v>
      </c>
      <c r="L1233" t="s">
        <v>19967</v>
      </c>
      <c r="M1233" s="1" t="s">
        <v>20104</v>
      </c>
      <c r="N1233" s="1"/>
      <c r="O1233" s="1">
        <v>50</v>
      </c>
      <c r="P1233" s="1" t="s">
        <v>20088</v>
      </c>
      <c r="Q1233" s="26"/>
      <c r="R1233" s="276">
        <f t="shared" si="99"/>
        <v>0</v>
      </c>
    </row>
    <row r="1234" spans="1:18">
      <c r="A1234" s="889" t="s">
        <v>20481</v>
      </c>
      <c r="B1234" s="890" t="s">
        <v>18496</v>
      </c>
      <c r="C1234" s="891" t="s">
        <v>20482</v>
      </c>
      <c r="D1234" s="885" t="str">
        <f t="shared" si="95"/>
        <v>gp</v>
      </c>
      <c r="E1234" s="885" t="str">
        <f t="shared" si="96"/>
        <v>2</v>
      </c>
      <c r="F1234" s="885">
        <f t="shared" si="97"/>
        <v>1</v>
      </c>
      <c r="G1234" s="885">
        <f t="shared" si="98"/>
        <v>2</v>
      </c>
      <c r="H1234" s="885" t="s">
        <v>20361</v>
      </c>
      <c r="J1234" t="str">
        <f>INDEX(L:L,MATCH(Таблиця91[[#This Row],[Item]],M:M,0),1)</f>
        <v>Inn and Tavern</v>
      </c>
      <c r="L1234" t="s">
        <v>19967</v>
      </c>
      <c r="M1234" s="1" t="s">
        <v>20105</v>
      </c>
      <c r="N1234" s="1"/>
      <c r="O1234" s="1">
        <v>15</v>
      </c>
      <c r="P1234" s="1" t="s">
        <v>19416</v>
      </c>
      <c r="Q1234" s="26"/>
      <c r="R1234" s="276">
        <f t="shared" si="99"/>
        <v>0</v>
      </c>
    </row>
    <row r="1235" spans="1:18">
      <c r="A1235" s="889" t="s">
        <v>20483</v>
      </c>
      <c r="B1235" s="890" t="s">
        <v>21846</v>
      </c>
      <c r="C1235" s="891" t="s">
        <v>20484</v>
      </c>
      <c r="D1235" s="885" t="str">
        <f t="shared" si="95"/>
        <v>gp</v>
      </c>
      <c r="E1235" s="885" t="str">
        <f t="shared" si="96"/>
        <v>4</v>
      </c>
      <c r="F1235" s="885">
        <f t="shared" si="97"/>
        <v>1</v>
      </c>
      <c r="G1235" s="885">
        <f t="shared" si="98"/>
        <v>4</v>
      </c>
      <c r="H1235" s="885" t="s">
        <v>20361</v>
      </c>
      <c r="J1235" t="str">
        <f>INDEX(L:L,MATCH(Таблиця91[[#This Row],[Item]],M:M,0),1)</f>
        <v>Inn and Tavern</v>
      </c>
      <c r="L1235" t="s">
        <v>19967</v>
      </c>
      <c r="M1235" s="1" t="s">
        <v>20106</v>
      </c>
      <c r="N1235" s="1"/>
      <c r="O1235" s="1">
        <v>10</v>
      </c>
      <c r="P1235" s="1" t="s">
        <v>20100</v>
      </c>
      <c r="Q1235" s="26"/>
      <c r="R1235" s="276">
        <f t="shared" si="99"/>
        <v>0</v>
      </c>
    </row>
    <row r="1236" spans="1:18">
      <c r="A1236" s="889" t="s">
        <v>20485</v>
      </c>
      <c r="B1236" s="890" t="s">
        <v>14380</v>
      </c>
      <c r="C1236" s="891" t="s">
        <v>18412</v>
      </c>
      <c r="D1236" s="885" t="str">
        <f t="shared" si="95"/>
        <v>gp</v>
      </c>
      <c r="E1236" s="885" t="str">
        <f t="shared" si="96"/>
        <v>10</v>
      </c>
      <c r="F1236" s="885">
        <f t="shared" si="97"/>
        <v>1</v>
      </c>
      <c r="G1236" s="885">
        <f t="shared" si="98"/>
        <v>10</v>
      </c>
      <c r="H1236" s="885" t="s">
        <v>20361</v>
      </c>
      <c r="J1236" t="str">
        <f>INDEX(L:L,MATCH(Таблиця91[[#This Row],[Item]],M:M,0),1)</f>
        <v>Inn and Tavern</v>
      </c>
      <c r="L1236" t="s">
        <v>19967</v>
      </c>
      <c r="M1236" s="1" t="s">
        <v>19408</v>
      </c>
      <c r="N1236" s="1"/>
      <c r="O1236" s="1">
        <v>5</v>
      </c>
      <c r="P1236" s="1" t="s">
        <v>19371</v>
      </c>
      <c r="Q1236" s="26"/>
      <c r="R1236" s="276">
        <f t="shared" si="99"/>
        <v>0</v>
      </c>
    </row>
    <row r="1237" spans="1:18">
      <c r="A1237" s="889" t="s">
        <v>20486</v>
      </c>
      <c r="B1237" s="890" t="s">
        <v>18891</v>
      </c>
      <c r="C1237" s="891" t="s">
        <v>19934</v>
      </c>
      <c r="D1237" s="885" t="str">
        <f t="shared" si="95"/>
        <v>gp</v>
      </c>
      <c r="E1237" s="885" t="str">
        <f t="shared" si="96"/>
        <v>50</v>
      </c>
      <c r="F1237" s="885">
        <f t="shared" si="97"/>
        <v>1</v>
      </c>
      <c r="G1237" s="885">
        <f t="shared" si="98"/>
        <v>50</v>
      </c>
      <c r="H1237" s="885" t="s">
        <v>20361</v>
      </c>
      <c r="J1237" t="str">
        <f>INDEX(L:L,MATCH(Таблиця91[[#This Row],[Item]],M:M,0),1)</f>
        <v>Inn and Tavern</v>
      </c>
      <c r="L1237" t="s">
        <v>19967</v>
      </c>
      <c r="M1237" s="1" t="s">
        <v>20107</v>
      </c>
      <c r="N1237" s="1"/>
      <c r="O1237" s="1">
        <v>3</v>
      </c>
      <c r="P1237" s="1" t="s">
        <v>20108</v>
      </c>
      <c r="Q1237" s="26"/>
      <c r="R1237" s="276">
        <f t="shared" si="99"/>
        <v>0</v>
      </c>
    </row>
    <row r="1238" spans="1:18">
      <c r="A1238" s="889" t="s">
        <v>20487</v>
      </c>
      <c r="B1238" s="890" t="s">
        <v>14380</v>
      </c>
      <c r="C1238" s="891" t="s">
        <v>29296</v>
      </c>
      <c r="D1238" s="885" t="str">
        <f t="shared" si="95"/>
        <v>gp</v>
      </c>
      <c r="E1238" s="885" t="str">
        <f t="shared" si="96"/>
        <v>10</v>
      </c>
      <c r="F1238" s="885">
        <f t="shared" si="97"/>
        <v>1</v>
      </c>
      <c r="G1238" s="885">
        <f t="shared" si="98"/>
        <v>10</v>
      </c>
      <c r="H1238" s="885" t="s">
        <v>20361</v>
      </c>
      <c r="J1238" t="str">
        <f>INDEX(L:L,MATCH(Таблиця91[[#This Row],[Item]],M:M,0),1)</f>
        <v>Inn and Tavern</v>
      </c>
      <c r="L1238" t="s">
        <v>19967</v>
      </c>
      <c r="M1238" s="1" t="s">
        <v>20109</v>
      </c>
      <c r="N1238" s="1"/>
      <c r="O1238" s="1">
        <v>11</v>
      </c>
      <c r="P1238" s="1" t="s">
        <v>18737</v>
      </c>
      <c r="Q1238" s="26"/>
      <c r="R1238" s="276">
        <f t="shared" si="99"/>
        <v>0</v>
      </c>
    </row>
    <row r="1239" spans="1:18">
      <c r="A1239" s="889" t="s">
        <v>20488</v>
      </c>
      <c r="B1239" s="890" t="s">
        <v>21946</v>
      </c>
      <c r="C1239" s="891" t="s">
        <v>29296</v>
      </c>
      <c r="D1239" s="885" t="str">
        <f t="shared" si="95"/>
        <v>gp</v>
      </c>
      <c r="E1239" s="885" t="str">
        <f t="shared" si="96"/>
        <v>3</v>
      </c>
      <c r="F1239" s="885">
        <f t="shared" si="97"/>
        <v>1</v>
      </c>
      <c r="G1239" s="885">
        <f t="shared" si="98"/>
        <v>3</v>
      </c>
      <c r="H1239" s="885" t="s">
        <v>20361</v>
      </c>
      <c r="J1239" t="str">
        <f>INDEX(L:L,MATCH(Таблиця91[[#This Row],[Item]],M:M,0),1)</f>
        <v>Inn and Tavern</v>
      </c>
      <c r="L1239" t="s">
        <v>19967</v>
      </c>
      <c r="M1239" s="1" t="s">
        <v>20110</v>
      </c>
      <c r="N1239" s="1"/>
      <c r="O1239" s="1">
        <v>9</v>
      </c>
      <c r="P1239" s="1" t="s">
        <v>20091</v>
      </c>
      <c r="Q1239" s="26"/>
      <c r="R1239" s="276">
        <f t="shared" si="99"/>
        <v>0</v>
      </c>
    </row>
    <row r="1240" spans="1:18">
      <c r="A1240" s="889" t="s">
        <v>20489</v>
      </c>
      <c r="B1240" s="890" t="s">
        <v>21846</v>
      </c>
      <c r="C1240" s="891" t="s">
        <v>29296</v>
      </c>
      <c r="D1240" s="885" t="str">
        <f t="shared" si="95"/>
        <v>gp</v>
      </c>
      <c r="E1240" s="885" t="str">
        <f t="shared" si="96"/>
        <v>4</v>
      </c>
      <c r="F1240" s="885">
        <f t="shared" si="97"/>
        <v>1</v>
      </c>
      <c r="G1240" s="885">
        <f t="shared" si="98"/>
        <v>4</v>
      </c>
      <c r="H1240" s="885" t="s">
        <v>20361</v>
      </c>
      <c r="J1240" t="str">
        <f>INDEX(L:L,MATCH(Таблиця91[[#This Row],[Item]],M:M,0),1)</f>
        <v>Inn and Tavern</v>
      </c>
      <c r="L1240" t="s">
        <v>19967</v>
      </c>
      <c r="M1240" s="1" t="s">
        <v>20111</v>
      </c>
      <c r="N1240" s="1"/>
      <c r="O1240" s="1">
        <v>3</v>
      </c>
      <c r="P1240" s="1" t="s">
        <v>20112</v>
      </c>
      <c r="Q1240" s="26"/>
      <c r="R1240" s="276">
        <f t="shared" si="99"/>
        <v>0</v>
      </c>
    </row>
    <row r="1241" spans="1:18">
      <c r="A1241" s="889" t="s">
        <v>20490</v>
      </c>
      <c r="B1241" s="890" t="s">
        <v>18283</v>
      </c>
      <c r="C1241" s="891" t="s">
        <v>18483</v>
      </c>
      <c r="D1241" s="885" t="str">
        <f t="shared" si="95"/>
        <v>sp</v>
      </c>
      <c r="E1241" s="885" t="str">
        <f t="shared" si="96"/>
        <v>5</v>
      </c>
      <c r="F1241" s="885">
        <f t="shared" si="97"/>
        <v>0.1</v>
      </c>
      <c r="G1241" s="885">
        <f t="shared" si="98"/>
        <v>0.5</v>
      </c>
      <c r="H1241" s="885" t="s">
        <v>20361</v>
      </c>
      <c r="J1241" t="str">
        <f>INDEX(L:L,MATCH(Таблиця91[[#This Row],[Item]],M:M,0),1)</f>
        <v>Inn and Tavern</v>
      </c>
      <c r="L1241" t="s">
        <v>19967</v>
      </c>
      <c r="M1241" s="1" t="s">
        <v>19417</v>
      </c>
      <c r="N1241" s="1"/>
      <c r="O1241" s="1">
        <v>2</v>
      </c>
      <c r="P1241" s="1" t="s">
        <v>19769</v>
      </c>
      <c r="Q1241" s="26"/>
      <c r="R1241" s="276">
        <f t="shared" si="99"/>
        <v>0</v>
      </c>
    </row>
    <row r="1242" spans="1:18">
      <c r="A1242" s="889" t="s">
        <v>20491</v>
      </c>
      <c r="B1242" s="890" t="s">
        <v>21885</v>
      </c>
      <c r="C1242" s="891" t="s">
        <v>20492</v>
      </c>
      <c r="D1242" s="885" t="str">
        <f t="shared" si="95"/>
        <v>cp</v>
      </c>
      <c r="E1242" s="885" t="str">
        <f t="shared" si="96"/>
        <v>6</v>
      </c>
      <c r="F1242" s="885">
        <f t="shared" si="97"/>
        <v>0.01</v>
      </c>
      <c r="G1242" s="885">
        <f t="shared" si="98"/>
        <v>0.06</v>
      </c>
      <c r="H1242" s="885" t="s">
        <v>20361</v>
      </c>
      <c r="J1242" t="str">
        <f>INDEX(L:L,MATCH(Таблиця91[[#This Row],[Item]],M:M,0),1)</f>
        <v>Inn and Tavern</v>
      </c>
      <c r="L1242" t="s">
        <v>19967</v>
      </c>
      <c r="M1242" s="1" t="s">
        <v>20113</v>
      </c>
      <c r="N1242" s="1"/>
      <c r="O1242" s="1">
        <v>0.3</v>
      </c>
      <c r="P1242" s="1" t="s">
        <v>19539</v>
      </c>
      <c r="Q1242" s="26"/>
      <c r="R1242" s="276">
        <f t="shared" si="99"/>
        <v>0</v>
      </c>
    </row>
    <row r="1243" spans="1:18">
      <c r="A1243" s="889" t="s">
        <v>20493</v>
      </c>
      <c r="B1243" s="890" t="s">
        <v>18496</v>
      </c>
      <c r="C1243" s="891" t="s">
        <v>20494</v>
      </c>
      <c r="D1243" s="885" t="str">
        <f t="shared" si="95"/>
        <v>gp</v>
      </c>
      <c r="E1243" s="885" t="str">
        <f t="shared" si="96"/>
        <v>2</v>
      </c>
      <c r="F1243" s="885">
        <f t="shared" si="97"/>
        <v>1</v>
      </c>
      <c r="G1243" s="885">
        <f t="shared" si="98"/>
        <v>2</v>
      </c>
      <c r="H1243" s="885" t="s">
        <v>20361</v>
      </c>
      <c r="J1243" t="str">
        <f>INDEX(L:L,MATCH(Таблиця91[[#This Row],[Item]],M:M,0),1)</f>
        <v>Inn and Tavern</v>
      </c>
      <c r="L1243" t="s">
        <v>19967</v>
      </c>
      <c r="M1243" s="1" t="s">
        <v>20114</v>
      </c>
      <c r="N1243" s="1"/>
      <c r="O1243" s="1">
        <v>0.8</v>
      </c>
      <c r="P1243" s="1" t="s">
        <v>19457</v>
      </c>
      <c r="Q1243" s="26"/>
      <c r="R1243" s="276">
        <f t="shared" si="99"/>
        <v>0</v>
      </c>
    </row>
    <row r="1244" spans="1:18">
      <c r="A1244" s="889" t="s">
        <v>20495</v>
      </c>
      <c r="B1244" s="890" t="s">
        <v>14117</v>
      </c>
      <c r="C1244" s="891" t="s">
        <v>20496</v>
      </c>
      <c r="D1244" s="885" t="str">
        <f t="shared" si="95"/>
        <v>gp</v>
      </c>
      <c r="E1244" s="885" t="str">
        <f t="shared" si="96"/>
        <v>25</v>
      </c>
      <c r="F1244" s="885">
        <f t="shared" si="97"/>
        <v>1</v>
      </c>
      <c r="G1244" s="885">
        <f t="shared" si="98"/>
        <v>25</v>
      </c>
      <c r="H1244" s="885" t="s">
        <v>20361</v>
      </c>
      <c r="J1244" t="str">
        <f>INDEX(L:L,MATCH(Таблиця91[[#This Row],[Item]],M:M,0),1)</f>
        <v>Inn and Tavern</v>
      </c>
      <c r="L1244" t="s">
        <v>19967</v>
      </c>
      <c r="M1244" s="1" t="s">
        <v>19420</v>
      </c>
      <c r="N1244" s="1"/>
      <c r="O1244" s="1">
        <v>0.3</v>
      </c>
      <c r="P1244" s="1" t="s">
        <v>19777</v>
      </c>
      <c r="Q1244" s="26"/>
      <c r="R1244" s="276">
        <f t="shared" si="99"/>
        <v>0</v>
      </c>
    </row>
    <row r="1245" spans="1:18">
      <c r="A1245" s="889" t="s">
        <v>20497</v>
      </c>
      <c r="B1245" s="890" t="s">
        <v>18388</v>
      </c>
      <c r="C1245" s="891" t="s">
        <v>18505</v>
      </c>
      <c r="D1245" s="885" t="str">
        <f t="shared" si="95"/>
        <v>sp</v>
      </c>
      <c r="E1245" s="885" t="str">
        <f t="shared" si="96"/>
        <v>6</v>
      </c>
      <c r="F1245" s="885">
        <f t="shared" si="97"/>
        <v>0.1</v>
      </c>
      <c r="G1245" s="885">
        <f t="shared" si="98"/>
        <v>0.60000000000000009</v>
      </c>
      <c r="H1245" s="885" t="s">
        <v>20361</v>
      </c>
      <c r="J1245" t="str">
        <f>INDEX(L:L,MATCH(Таблиця91[[#This Row],[Item]],M:M,0),1)</f>
        <v>Inn and Tavern</v>
      </c>
      <c r="L1245" t="s">
        <v>19967</v>
      </c>
      <c r="M1245" s="1" t="s">
        <v>20115</v>
      </c>
      <c r="N1245" s="1"/>
      <c r="O1245" s="1">
        <v>0.06</v>
      </c>
      <c r="P1245" s="1" t="s">
        <v>20112</v>
      </c>
      <c r="Q1245" s="26"/>
      <c r="R1245" s="276">
        <f t="shared" si="99"/>
        <v>0</v>
      </c>
    </row>
    <row r="1246" spans="1:18">
      <c r="A1246" s="889" t="s">
        <v>20498</v>
      </c>
      <c r="B1246" s="890" t="s">
        <v>18496</v>
      </c>
      <c r="C1246" s="891" t="s">
        <v>20480</v>
      </c>
      <c r="D1246" s="885" t="str">
        <f t="shared" si="95"/>
        <v>gp</v>
      </c>
      <c r="E1246" s="885" t="str">
        <f t="shared" si="96"/>
        <v>2</v>
      </c>
      <c r="F1246" s="885">
        <f t="shared" si="97"/>
        <v>1</v>
      </c>
      <c r="G1246" s="885">
        <f t="shared" si="98"/>
        <v>2</v>
      </c>
      <c r="H1246" s="885" t="s">
        <v>20361</v>
      </c>
      <c r="J1246" t="str">
        <f>INDEX(L:L,MATCH(Таблиця91[[#This Row],[Item]],M:M,0),1)</f>
        <v>Inn and Tavern</v>
      </c>
      <c r="L1246" t="s">
        <v>19967</v>
      </c>
      <c r="M1246" s="1" t="s">
        <v>20116</v>
      </c>
      <c r="N1246" s="1"/>
      <c r="O1246" s="1">
        <v>0.04</v>
      </c>
      <c r="P1246" s="1" t="s">
        <v>19371</v>
      </c>
      <c r="Q1246" s="26"/>
      <c r="R1246" s="276">
        <f t="shared" si="99"/>
        <v>0</v>
      </c>
    </row>
    <row r="1247" spans="1:18">
      <c r="A1247" s="889" t="s">
        <v>20499</v>
      </c>
      <c r="B1247" s="890" t="s">
        <v>14081</v>
      </c>
      <c r="C1247" s="891" t="s">
        <v>20494</v>
      </c>
      <c r="D1247" s="885" t="str">
        <f t="shared" si="95"/>
        <v>gp</v>
      </c>
      <c r="E1247" s="885" t="str">
        <f t="shared" si="96"/>
        <v>5</v>
      </c>
      <c r="F1247" s="885">
        <f t="shared" si="97"/>
        <v>1</v>
      </c>
      <c r="G1247" s="885">
        <f t="shared" si="98"/>
        <v>5</v>
      </c>
      <c r="H1247" s="885" t="s">
        <v>20361</v>
      </c>
      <c r="J1247" t="str">
        <f>INDEX(L:L,MATCH(Таблиця91[[#This Row],[Item]],M:M,0),1)</f>
        <v>Inn and Tavern</v>
      </c>
      <c r="L1247" t="s">
        <v>19967</v>
      </c>
      <c r="M1247" s="1" t="s">
        <v>20117</v>
      </c>
      <c r="N1247" s="1"/>
      <c r="O1247" s="1">
        <v>0.2</v>
      </c>
      <c r="P1247" s="1" t="s">
        <v>19539</v>
      </c>
      <c r="Q1247" s="26"/>
      <c r="R1247" s="276">
        <f t="shared" si="99"/>
        <v>0</v>
      </c>
    </row>
    <row r="1248" spans="1:18">
      <c r="A1248" s="889" t="s">
        <v>20500</v>
      </c>
      <c r="B1248" s="890" t="s">
        <v>21987</v>
      </c>
      <c r="C1248" s="891" t="s">
        <v>20501</v>
      </c>
      <c r="D1248" s="885" t="str">
        <f t="shared" si="95"/>
        <v>gp</v>
      </c>
      <c r="E1248" s="885" t="str">
        <f t="shared" si="96"/>
        <v>17</v>
      </c>
      <c r="F1248" s="885">
        <f t="shared" si="97"/>
        <v>1</v>
      </c>
      <c r="G1248" s="885">
        <f t="shared" si="98"/>
        <v>17</v>
      </c>
      <c r="H1248" s="885" t="s">
        <v>20361</v>
      </c>
      <c r="J1248" t="str">
        <f>INDEX(L:L,MATCH(Таблиця91[[#This Row],[Item]],M:M,0),1)</f>
        <v>Inn and Tavern</v>
      </c>
      <c r="L1248" t="s">
        <v>19967</v>
      </c>
      <c r="M1248" s="1" t="s">
        <v>20118</v>
      </c>
      <c r="N1248" s="1"/>
      <c r="O1248" s="1">
        <v>0.5</v>
      </c>
      <c r="P1248" s="1" t="s">
        <v>19457</v>
      </c>
      <c r="Q1248" s="26"/>
      <c r="R1248" s="276">
        <f t="shared" si="99"/>
        <v>0</v>
      </c>
    </row>
    <row r="1249" spans="1:18">
      <c r="A1249" s="889" t="s">
        <v>20502</v>
      </c>
      <c r="B1249" s="890" t="s">
        <v>18373</v>
      </c>
      <c r="C1249" s="891" t="s">
        <v>29296</v>
      </c>
      <c r="D1249" s="885" t="str">
        <f t="shared" si="95"/>
        <v>gp</v>
      </c>
      <c r="E1249" s="885" t="str">
        <f t="shared" si="96"/>
        <v>120</v>
      </c>
      <c r="F1249" s="885">
        <f t="shared" si="97"/>
        <v>1</v>
      </c>
      <c r="G1249" s="885">
        <f t="shared" si="98"/>
        <v>120</v>
      </c>
      <c r="H1249" s="885" t="s">
        <v>20361</v>
      </c>
      <c r="J1249" t="str">
        <f>INDEX(L:L,MATCH(Таблиця91[[#This Row],[Item]],M:M,0),1)</f>
        <v>Inn and Tavern</v>
      </c>
      <c r="L1249" t="s">
        <v>19967</v>
      </c>
      <c r="M1249" s="1" t="s">
        <v>20119</v>
      </c>
      <c r="N1249" s="1"/>
      <c r="O1249" s="1">
        <v>0.2</v>
      </c>
      <c r="P1249" s="1" t="s">
        <v>19421</v>
      </c>
      <c r="Q1249" s="26"/>
      <c r="R1249" s="276">
        <f t="shared" si="99"/>
        <v>0</v>
      </c>
    </row>
    <row r="1250" spans="1:18">
      <c r="A1250" s="889" t="s">
        <v>20503</v>
      </c>
      <c r="B1250" s="890" t="s">
        <v>19009</v>
      </c>
      <c r="C1250" s="891" t="s">
        <v>29296</v>
      </c>
      <c r="D1250" s="885" t="str">
        <f t="shared" si="95"/>
        <v>gp</v>
      </c>
      <c r="E1250" s="885" t="str">
        <f t="shared" si="96"/>
        <v>400</v>
      </c>
      <c r="F1250" s="885">
        <f t="shared" si="97"/>
        <v>1</v>
      </c>
      <c r="G1250" s="885">
        <f t="shared" si="98"/>
        <v>400</v>
      </c>
      <c r="H1250" s="885" t="s">
        <v>20361</v>
      </c>
      <c r="J1250" t="str">
        <f>INDEX(L:L,MATCH(Таблиця91[[#This Row],[Item]],M:M,0),1)</f>
        <v>Inn and Tavern</v>
      </c>
      <c r="L1250" t="s">
        <v>19967</v>
      </c>
      <c r="M1250" s="1" t="s">
        <v>20120</v>
      </c>
      <c r="N1250" s="1"/>
      <c r="O1250" s="1">
        <v>0.04</v>
      </c>
      <c r="P1250" s="1" t="s">
        <v>20112</v>
      </c>
      <c r="Q1250" s="26"/>
      <c r="R1250" s="276">
        <f t="shared" si="99"/>
        <v>0</v>
      </c>
    </row>
    <row r="1251" spans="1:18">
      <c r="A1251" s="889" t="s">
        <v>20504</v>
      </c>
      <c r="B1251" s="890" t="s">
        <v>18658</v>
      </c>
      <c r="C1251" s="891" t="s">
        <v>29296</v>
      </c>
      <c r="D1251" s="885" t="str">
        <f t="shared" si="95"/>
        <v>gp</v>
      </c>
      <c r="E1251" s="885" t="str">
        <f t="shared" si="96"/>
        <v>1000</v>
      </c>
      <c r="F1251" s="885">
        <f t="shared" si="97"/>
        <v>1</v>
      </c>
      <c r="G1251" s="885">
        <f t="shared" si="98"/>
        <v>1000</v>
      </c>
      <c r="H1251" s="885" t="s">
        <v>20361</v>
      </c>
      <c r="J1251" t="str">
        <f>INDEX(L:L,MATCH(Таблиця91[[#This Row],[Item]],M:M,0),1)</f>
        <v>Inn and Tavern</v>
      </c>
      <c r="L1251" t="s">
        <v>19967</v>
      </c>
      <c r="M1251" s="1" t="s">
        <v>20121</v>
      </c>
      <c r="N1251" s="1"/>
      <c r="O1251" s="1">
        <v>0.02</v>
      </c>
      <c r="P1251" s="1" t="s">
        <v>19371</v>
      </c>
      <c r="Q1251" s="26"/>
      <c r="R1251" s="276">
        <f t="shared" si="99"/>
        <v>0</v>
      </c>
    </row>
    <row r="1252" spans="1:18">
      <c r="A1252" s="889" t="s">
        <v>20505</v>
      </c>
      <c r="B1252" s="890" t="s">
        <v>14394</v>
      </c>
      <c r="C1252" s="891" t="s">
        <v>29296</v>
      </c>
      <c r="D1252" s="885" t="str">
        <f t="shared" si="95"/>
        <v>gp</v>
      </c>
      <c r="E1252" s="885" t="str">
        <f t="shared" si="96"/>
        <v>35</v>
      </c>
      <c r="F1252" s="885">
        <f t="shared" si="97"/>
        <v>1</v>
      </c>
      <c r="G1252" s="885">
        <f t="shared" si="98"/>
        <v>35</v>
      </c>
      <c r="H1252" s="885" t="s">
        <v>20361</v>
      </c>
      <c r="J1252" t="str">
        <f>INDEX(L:L,MATCH(Таблиця91[[#This Row],[Item]],M:M,0),1)</f>
        <v>Inn and Tavern</v>
      </c>
      <c r="L1252" t="s">
        <v>20122</v>
      </c>
      <c r="M1252" s="1" t="s">
        <v>20122</v>
      </c>
      <c r="N1252" s="1"/>
      <c r="O1252" s="1"/>
      <c r="P1252" s="1"/>
      <c r="Q1252" s="26"/>
      <c r="R1252" s="276">
        <f t="shared" si="99"/>
        <v>0</v>
      </c>
    </row>
    <row r="1253" spans="1:18">
      <c r="A1253" s="889" t="s">
        <v>20506</v>
      </c>
      <c r="B1253" s="890" t="s">
        <v>14263</v>
      </c>
      <c r="C1253" s="891" t="s">
        <v>29296</v>
      </c>
      <c r="D1253" s="885" t="str">
        <f t="shared" si="95"/>
        <v>gp</v>
      </c>
      <c r="E1253" s="885" t="str">
        <f t="shared" si="96"/>
        <v>15</v>
      </c>
      <c r="F1253" s="885">
        <f t="shared" si="97"/>
        <v>1</v>
      </c>
      <c r="G1253" s="885">
        <f t="shared" si="98"/>
        <v>15</v>
      </c>
      <c r="H1253" s="885" t="s">
        <v>20361</v>
      </c>
      <c r="J1253" t="str">
        <f>INDEX(L:L,MATCH(Таблиця91[[#This Row],[Item]],M:M,0),1)</f>
        <v>Inn and Tavern</v>
      </c>
      <c r="L1253" t="s">
        <v>20122</v>
      </c>
      <c r="M1253" s="1" t="s">
        <v>20123</v>
      </c>
      <c r="N1253" s="1"/>
      <c r="O1253" s="1"/>
      <c r="P1253" s="1"/>
      <c r="Q1253" s="26"/>
      <c r="R1253" s="276">
        <f t="shared" si="99"/>
        <v>0</v>
      </c>
    </row>
    <row r="1254" spans="1:18">
      <c r="A1254" s="889" t="s">
        <v>20507</v>
      </c>
      <c r="B1254" s="890" t="s">
        <v>21843</v>
      </c>
      <c r="C1254" s="891" t="s">
        <v>29296</v>
      </c>
      <c r="D1254" s="885" t="str">
        <f t="shared" si="95"/>
        <v>gp</v>
      </c>
      <c r="E1254" s="885" t="str">
        <f t="shared" si="96"/>
        <v>7</v>
      </c>
      <c r="F1254" s="885">
        <f t="shared" si="97"/>
        <v>1</v>
      </c>
      <c r="G1254" s="885">
        <f t="shared" si="98"/>
        <v>7</v>
      </c>
      <c r="H1254" s="885" t="s">
        <v>20361</v>
      </c>
      <c r="J1254" t="str">
        <f>INDEX(L:L,MATCH(Таблиця91[[#This Row],[Item]],M:M,0),1)</f>
        <v>Inn and Tavern</v>
      </c>
      <c r="L1254" t="s">
        <v>20122</v>
      </c>
      <c r="M1254" s="1" t="s">
        <v>20124</v>
      </c>
      <c r="N1254" s="1"/>
      <c r="O1254" s="1">
        <v>0.1</v>
      </c>
      <c r="P1254" s="1"/>
      <c r="Q1254" s="26"/>
      <c r="R1254" s="276">
        <f t="shared" si="99"/>
        <v>0</v>
      </c>
    </row>
    <row r="1255" spans="1:18">
      <c r="A1255" s="889" t="s">
        <v>20508</v>
      </c>
      <c r="B1255" s="890" t="s">
        <v>14117</v>
      </c>
      <c r="C1255" s="891" t="s">
        <v>29296</v>
      </c>
      <c r="D1255" s="885" t="str">
        <f t="shared" si="95"/>
        <v>gp</v>
      </c>
      <c r="E1255" s="885" t="str">
        <f t="shared" si="96"/>
        <v>25</v>
      </c>
      <c r="F1255" s="885">
        <f t="shared" si="97"/>
        <v>1</v>
      </c>
      <c r="G1255" s="885">
        <f t="shared" si="98"/>
        <v>25</v>
      </c>
      <c r="H1255" s="885" t="s">
        <v>20361</v>
      </c>
      <c r="J1255" t="str">
        <f>INDEX(L:L,MATCH(Таблиця91[[#This Row],[Item]],M:M,0),1)</f>
        <v>Inn and Tavern</v>
      </c>
      <c r="L1255" t="s">
        <v>20122</v>
      </c>
      <c r="M1255" s="1" t="s">
        <v>20125</v>
      </c>
      <c r="N1255" s="1"/>
      <c r="O1255" s="1">
        <v>4</v>
      </c>
      <c r="P1255" s="1"/>
      <c r="Q1255" s="26"/>
      <c r="R1255" s="276">
        <f t="shared" si="99"/>
        <v>0</v>
      </c>
    </row>
    <row r="1256" spans="1:18">
      <c r="A1256" s="889" t="s">
        <v>20509</v>
      </c>
      <c r="B1256" s="890" t="s">
        <v>14394</v>
      </c>
      <c r="C1256" s="891" t="s">
        <v>20510</v>
      </c>
      <c r="D1256" s="885" t="str">
        <f t="shared" si="95"/>
        <v>gp</v>
      </c>
      <c r="E1256" s="885" t="str">
        <f t="shared" si="96"/>
        <v>35</v>
      </c>
      <c r="F1256" s="885">
        <f t="shared" si="97"/>
        <v>1</v>
      </c>
      <c r="G1256" s="885">
        <f t="shared" si="98"/>
        <v>35</v>
      </c>
      <c r="H1256" s="885" t="s">
        <v>20361</v>
      </c>
      <c r="J1256" t="str">
        <f>INDEX(L:L,MATCH(Таблиця91[[#This Row],[Item]],M:M,0),1)</f>
        <v>Inn and Tavern</v>
      </c>
      <c r="L1256" t="s">
        <v>20122</v>
      </c>
      <c r="M1256" s="1" t="s">
        <v>20126</v>
      </c>
      <c r="N1256" s="1"/>
      <c r="O1256" s="1">
        <v>0.4</v>
      </c>
      <c r="P1256" s="1"/>
      <c r="Q1256" s="26"/>
      <c r="R1256" s="276">
        <f t="shared" si="99"/>
        <v>0</v>
      </c>
    </row>
    <row r="1257" spans="1:18">
      <c r="A1257" s="889" t="s">
        <v>20511</v>
      </c>
      <c r="B1257" s="890" t="s">
        <v>21967</v>
      </c>
      <c r="C1257" s="891" t="s">
        <v>20512</v>
      </c>
      <c r="D1257" s="885" t="str">
        <f t="shared" si="95"/>
        <v>gp</v>
      </c>
      <c r="E1257" s="885" t="str">
        <f t="shared" si="96"/>
        <v>9</v>
      </c>
      <c r="F1257" s="885">
        <f t="shared" si="97"/>
        <v>1</v>
      </c>
      <c r="G1257" s="885">
        <f t="shared" si="98"/>
        <v>9</v>
      </c>
      <c r="H1257" s="885" t="s">
        <v>20361</v>
      </c>
      <c r="J1257" t="str">
        <f>INDEX(L:L,MATCH(Таблиця91[[#This Row],[Item]],M:M,0),1)</f>
        <v>Inn and Tavern</v>
      </c>
      <c r="L1257" t="s">
        <v>20122</v>
      </c>
      <c r="M1257" s="1" t="s">
        <v>20127</v>
      </c>
      <c r="N1257" s="1"/>
      <c r="O1257" s="1">
        <v>0.3</v>
      </c>
      <c r="P1257" s="1"/>
      <c r="Q1257" s="26"/>
      <c r="R1257" s="276">
        <f t="shared" si="99"/>
        <v>0</v>
      </c>
    </row>
    <row r="1258" spans="1:18">
      <c r="A1258" s="889" t="s">
        <v>20513</v>
      </c>
      <c r="B1258" s="890" t="s">
        <v>18373</v>
      </c>
      <c r="C1258" s="891" t="s">
        <v>20514</v>
      </c>
      <c r="D1258" s="885" t="str">
        <f t="shared" si="95"/>
        <v>gp</v>
      </c>
      <c r="E1258" s="885" t="str">
        <f t="shared" si="96"/>
        <v>120</v>
      </c>
      <c r="F1258" s="885">
        <f t="shared" si="97"/>
        <v>1</v>
      </c>
      <c r="G1258" s="885">
        <f t="shared" si="98"/>
        <v>120</v>
      </c>
      <c r="H1258" s="885" t="s">
        <v>20361</v>
      </c>
      <c r="J1258" t="str">
        <f>INDEX(L:L,MATCH(Таблиця91[[#This Row],[Item]],M:M,0),1)</f>
        <v>Inn and Tavern</v>
      </c>
      <c r="L1258" t="s">
        <v>20122</v>
      </c>
      <c r="M1258" s="1" t="s">
        <v>20128</v>
      </c>
      <c r="N1258" s="1"/>
      <c r="O1258" s="1">
        <v>0.2</v>
      </c>
      <c r="P1258" s="1"/>
      <c r="Q1258" s="26"/>
      <c r="R1258" s="276">
        <f t="shared" si="99"/>
        <v>0</v>
      </c>
    </row>
    <row r="1259" spans="1:18">
      <c r="A1259" s="889" t="s">
        <v>20515</v>
      </c>
      <c r="B1259" s="890" t="s">
        <v>21969</v>
      </c>
      <c r="C1259" s="891" t="s">
        <v>20512</v>
      </c>
      <c r="D1259" s="885" t="str">
        <f t="shared" si="95"/>
        <v>gp</v>
      </c>
      <c r="E1259" s="885" t="str">
        <f t="shared" si="96"/>
        <v>18</v>
      </c>
      <c r="F1259" s="885">
        <f t="shared" si="97"/>
        <v>1</v>
      </c>
      <c r="G1259" s="885">
        <f t="shared" si="98"/>
        <v>18</v>
      </c>
      <c r="H1259" s="885" t="s">
        <v>20361</v>
      </c>
      <c r="J1259" t="str">
        <f>INDEX(L:L,MATCH(Таблиця91[[#This Row],[Item]],M:M,0),1)</f>
        <v>Inn and Tavern</v>
      </c>
      <c r="L1259" t="s">
        <v>20122</v>
      </c>
      <c r="M1259" s="1" t="s">
        <v>20129</v>
      </c>
      <c r="N1259" s="1"/>
      <c r="O1259" s="1">
        <v>0.6</v>
      </c>
      <c r="P1259" s="1"/>
      <c r="Q1259" s="26"/>
      <c r="R1259" s="276">
        <f t="shared" si="99"/>
        <v>0</v>
      </c>
    </row>
    <row r="1260" spans="1:18">
      <c r="A1260" s="889" t="s">
        <v>20516</v>
      </c>
      <c r="B1260" s="890" t="s">
        <v>21977</v>
      </c>
      <c r="C1260" s="891" t="s">
        <v>20510</v>
      </c>
      <c r="D1260" s="885" t="str">
        <f t="shared" si="95"/>
        <v>gp</v>
      </c>
      <c r="E1260" s="885" t="str">
        <f t="shared" si="96"/>
        <v>70</v>
      </c>
      <c r="F1260" s="885">
        <f t="shared" si="97"/>
        <v>1</v>
      </c>
      <c r="G1260" s="885">
        <f t="shared" si="98"/>
        <v>70</v>
      </c>
      <c r="H1260" s="885" t="s">
        <v>20361</v>
      </c>
      <c r="J1260" t="str">
        <f>INDEX(L:L,MATCH(Таблиця91[[#This Row],[Item]],M:M,0),1)</f>
        <v>Inn and Tavern</v>
      </c>
      <c r="L1260" t="s">
        <v>20122</v>
      </c>
      <c r="M1260" s="1" t="s">
        <v>20130</v>
      </c>
      <c r="N1260" s="1"/>
      <c r="O1260" s="1">
        <v>0.5</v>
      </c>
      <c r="P1260" s="1"/>
      <c r="Q1260" s="26"/>
      <c r="R1260" s="276">
        <f t="shared" si="99"/>
        <v>0</v>
      </c>
    </row>
    <row r="1261" spans="1:18">
      <c r="A1261" s="889" t="s">
        <v>20517</v>
      </c>
      <c r="B1261" s="890" t="s">
        <v>18891</v>
      </c>
      <c r="C1261" s="891" t="s">
        <v>20496</v>
      </c>
      <c r="D1261" s="885" t="str">
        <f t="shared" si="95"/>
        <v>gp</v>
      </c>
      <c r="E1261" s="885" t="str">
        <f t="shared" si="96"/>
        <v>50</v>
      </c>
      <c r="F1261" s="885">
        <f t="shared" si="97"/>
        <v>1</v>
      </c>
      <c r="G1261" s="885">
        <f t="shared" si="98"/>
        <v>50</v>
      </c>
      <c r="H1261" s="885" t="s">
        <v>20361</v>
      </c>
      <c r="J1261" t="str">
        <f>INDEX(L:L,MATCH(Таблиця91[[#This Row],[Item]],M:M,0),1)</f>
        <v>Inn and Tavern</v>
      </c>
      <c r="L1261" t="s">
        <v>20122</v>
      </c>
      <c r="M1261" s="1" t="s">
        <v>20131</v>
      </c>
      <c r="N1261" s="1"/>
      <c r="O1261" s="1">
        <v>0.5</v>
      </c>
      <c r="P1261" s="1"/>
      <c r="Q1261" s="26"/>
      <c r="R1261" s="276">
        <f t="shared" si="99"/>
        <v>0</v>
      </c>
    </row>
    <row r="1262" spans="1:18">
      <c r="A1262" s="889" t="s">
        <v>20518</v>
      </c>
      <c r="B1262" s="890" t="s">
        <v>21922</v>
      </c>
      <c r="C1262" s="891" t="s">
        <v>18505</v>
      </c>
      <c r="D1262" s="885" t="str">
        <f t="shared" si="95"/>
        <v>sp</v>
      </c>
      <c r="E1262" s="885" t="str">
        <f t="shared" si="96"/>
        <v>12</v>
      </c>
      <c r="F1262" s="885">
        <f t="shared" si="97"/>
        <v>0.1</v>
      </c>
      <c r="G1262" s="885">
        <f t="shared" si="98"/>
        <v>1.2000000000000002</v>
      </c>
      <c r="H1262" s="885" t="s">
        <v>20361</v>
      </c>
      <c r="J1262" t="str">
        <f>INDEX(L:L,MATCH(Таблиця91[[#This Row],[Item]],M:M,0),1)</f>
        <v>Inn and Tavern</v>
      </c>
      <c r="L1262" t="s">
        <v>20122</v>
      </c>
      <c r="M1262" s="1" t="s">
        <v>20132</v>
      </c>
      <c r="N1262" s="1"/>
      <c r="O1262" s="1">
        <v>0.8</v>
      </c>
      <c r="P1262" s="1"/>
      <c r="Q1262" s="26"/>
      <c r="R1262" s="276">
        <f t="shared" si="99"/>
        <v>0</v>
      </c>
    </row>
    <row r="1263" spans="1:18">
      <c r="A1263" s="889" t="s">
        <v>20519</v>
      </c>
      <c r="B1263" s="890" t="s">
        <v>21846</v>
      </c>
      <c r="C1263" s="891" t="s">
        <v>20480</v>
      </c>
      <c r="D1263" s="885" t="str">
        <f t="shared" si="95"/>
        <v>gp</v>
      </c>
      <c r="E1263" s="885" t="str">
        <f t="shared" si="96"/>
        <v>4</v>
      </c>
      <c r="F1263" s="885">
        <f t="shared" si="97"/>
        <v>1</v>
      </c>
      <c r="G1263" s="885">
        <f t="shared" si="98"/>
        <v>4</v>
      </c>
      <c r="H1263" s="885" t="s">
        <v>20361</v>
      </c>
      <c r="J1263" t="str">
        <f>INDEX(L:L,MATCH(Таблиця91[[#This Row],[Item]],M:M,0),1)</f>
        <v>Inn and Tavern</v>
      </c>
      <c r="L1263" t="s">
        <v>20122</v>
      </c>
      <c r="M1263" s="1" t="s">
        <v>20133</v>
      </c>
      <c r="N1263" s="1"/>
      <c r="O1263" s="1">
        <v>0.7</v>
      </c>
      <c r="P1263" s="1"/>
      <c r="Q1263" s="26"/>
      <c r="R1263" s="276">
        <f t="shared" si="99"/>
        <v>0</v>
      </c>
    </row>
    <row r="1264" spans="1:18">
      <c r="A1264" s="889" t="s">
        <v>20520</v>
      </c>
      <c r="B1264" s="890" t="s">
        <v>14380</v>
      </c>
      <c r="C1264" s="891" t="s">
        <v>20494</v>
      </c>
      <c r="D1264" s="885" t="str">
        <f t="shared" si="95"/>
        <v>gp</v>
      </c>
      <c r="E1264" s="885" t="str">
        <f t="shared" si="96"/>
        <v>10</v>
      </c>
      <c r="F1264" s="885">
        <f t="shared" si="97"/>
        <v>1</v>
      </c>
      <c r="G1264" s="885">
        <f t="shared" si="98"/>
        <v>10</v>
      </c>
      <c r="H1264" s="885" t="s">
        <v>20361</v>
      </c>
      <c r="J1264" t="str">
        <f>INDEX(L:L,MATCH(Таблиця91[[#This Row],[Item]],M:M,0),1)</f>
        <v>Inn and Tavern</v>
      </c>
      <c r="L1264" t="s">
        <v>20122</v>
      </c>
      <c r="M1264" s="1" t="s">
        <v>20134</v>
      </c>
      <c r="N1264" s="1"/>
      <c r="O1264" s="1">
        <v>0.7</v>
      </c>
      <c r="P1264" s="1"/>
      <c r="Q1264" s="26"/>
      <c r="R1264" s="276">
        <f t="shared" si="99"/>
        <v>0</v>
      </c>
    </row>
    <row r="1265" spans="1:18">
      <c r="A1265" s="889" t="s">
        <v>20521</v>
      </c>
      <c r="B1265" s="890" t="s">
        <v>29306</v>
      </c>
      <c r="C1265" s="891" t="s">
        <v>20501</v>
      </c>
      <c r="D1265" s="885" t="str">
        <f t="shared" si="95"/>
        <v>gp</v>
      </c>
      <c r="E1265" s="885" t="str">
        <f t="shared" si="96"/>
        <v>34</v>
      </c>
      <c r="F1265" s="885">
        <f t="shared" si="97"/>
        <v>1</v>
      </c>
      <c r="G1265" s="885">
        <f t="shared" si="98"/>
        <v>34</v>
      </c>
      <c r="H1265" s="885" t="s">
        <v>20361</v>
      </c>
      <c r="J1265" t="str">
        <f>INDEX(L:L,MATCH(Таблиця91[[#This Row],[Item]],M:M,0),1)</f>
        <v>Inn and Tavern</v>
      </c>
      <c r="L1265" t="s">
        <v>20122</v>
      </c>
      <c r="M1265" s="1" t="s">
        <v>20135</v>
      </c>
      <c r="N1265" s="1"/>
      <c r="O1265" s="1">
        <v>9</v>
      </c>
      <c r="P1265" s="1"/>
      <c r="Q1265" s="26"/>
      <c r="R1265" s="276">
        <f t="shared" si="99"/>
        <v>0</v>
      </c>
    </row>
    <row r="1266" spans="1:18">
      <c r="A1266" s="889" t="s">
        <v>20522</v>
      </c>
      <c r="B1266" s="890" t="s">
        <v>21973</v>
      </c>
      <c r="C1266" s="891" t="s">
        <v>29296</v>
      </c>
      <c r="D1266" s="885" t="str">
        <f t="shared" si="95"/>
        <v>gp</v>
      </c>
      <c r="E1266" s="885" t="str">
        <f t="shared" si="96"/>
        <v>12</v>
      </c>
      <c r="F1266" s="885">
        <f t="shared" si="97"/>
        <v>1</v>
      </c>
      <c r="G1266" s="885">
        <f t="shared" si="98"/>
        <v>12</v>
      </c>
      <c r="H1266" s="885" t="s">
        <v>20361</v>
      </c>
      <c r="J1266" t="str">
        <f>INDEX(L:L,MATCH(Таблиця91[[#This Row],[Item]],M:M,0),1)</f>
        <v>Inn and Tavern</v>
      </c>
      <c r="L1266" t="s">
        <v>20122</v>
      </c>
      <c r="M1266" s="1" t="s">
        <v>20136</v>
      </c>
      <c r="N1266" s="1"/>
      <c r="O1266" s="1">
        <v>0.4</v>
      </c>
      <c r="P1266" s="1"/>
      <c r="Q1266" s="26"/>
      <c r="R1266" s="276">
        <f t="shared" si="99"/>
        <v>0</v>
      </c>
    </row>
    <row r="1267" spans="1:18">
      <c r="A1267" s="889" t="s">
        <v>20523</v>
      </c>
      <c r="B1267" s="890" t="s">
        <v>14220</v>
      </c>
      <c r="C1267" s="891" t="s">
        <v>29296</v>
      </c>
      <c r="D1267" s="885" t="str">
        <f t="shared" si="95"/>
        <v>gp</v>
      </c>
      <c r="E1267" s="885" t="str">
        <f t="shared" si="96"/>
        <v>40</v>
      </c>
      <c r="F1267" s="885">
        <f t="shared" si="97"/>
        <v>1</v>
      </c>
      <c r="G1267" s="885">
        <f t="shared" si="98"/>
        <v>40</v>
      </c>
      <c r="H1267" s="885" t="s">
        <v>20361</v>
      </c>
      <c r="J1267" t="str">
        <f>INDEX(L:L,MATCH(Таблиця91[[#This Row],[Item]],M:M,0),1)</f>
        <v>Inn and Tavern</v>
      </c>
      <c r="L1267" t="s">
        <v>20122</v>
      </c>
      <c r="M1267" s="1" t="s">
        <v>20137</v>
      </c>
      <c r="N1267" s="1"/>
      <c r="O1267" s="1">
        <v>0.2</v>
      </c>
      <c r="P1267" s="1"/>
      <c r="Q1267" s="26"/>
      <c r="R1267" s="276">
        <f t="shared" si="99"/>
        <v>0</v>
      </c>
    </row>
    <row r="1268" spans="1:18">
      <c r="A1268" s="889" t="s">
        <v>20524</v>
      </c>
      <c r="B1268" s="890" t="s">
        <v>18266</v>
      </c>
      <c r="C1268" s="891" t="s">
        <v>29296</v>
      </c>
      <c r="D1268" s="885" t="str">
        <f t="shared" si="95"/>
        <v>gp</v>
      </c>
      <c r="E1268" s="885" t="str">
        <f t="shared" si="96"/>
        <v>100</v>
      </c>
      <c r="F1268" s="885">
        <f t="shared" si="97"/>
        <v>1</v>
      </c>
      <c r="G1268" s="885">
        <f t="shared" si="98"/>
        <v>100</v>
      </c>
      <c r="H1268" s="885" t="s">
        <v>20361</v>
      </c>
      <c r="J1268" t="str">
        <f>INDEX(L:L,MATCH(Таблиця91[[#This Row],[Item]],M:M,0),1)</f>
        <v>Inn and Tavern</v>
      </c>
      <c r="L1268" t="s">
        <v>20122</v>
      </c>
      <c r="M1268" s="1" t="s">
        <v>20138</v>
      </c>
      <c r="N1268" s="1"/>
      <c r="O1268" s="1">
        <v>7</v>
      </c>
      <c r="P1268" s="1"/>
      <c r="Q1268" s="26"/>
      <c r="R1268" s="276">
        <f t="shared" si="99"/>
        <v>0</v>
      </c>
    </row>
    <row r="1269" spans="1:18">
      <c r="A1269" s="889" t="s">
        <v>20525</v>
      </c>
      <c r="B1269" s="890" t="s">
        <v>21972</v>
      </c>
      <c r="C1269" s="891" t="s">
        <v>20514</v>
      </c>
      <c r="D1269" s="885" t="str">
        <f t="shared" si="95"/>
        <v>gp</v>
      </c>
      <c r="E1269" s="885" t="str">
        <f t="shared" si="96"/>
        <v>60</v>
      </c>
      <c r="F1269" s="885">
        <f t="shared" si="97"/>
        <v>1</v>
      </c>
      <c r="G1269" s="885">
        <f t="shared" si="98"/>
        <v>60</v>
      </c>
      <c r="H1269" s="885" t="s">
        <v>20361</v>
      </c>
      <c r="J1269" t="str">
        <f>INDEX(L:L,MATCH(Таблиця91[[#This Row],[Item]],M:M,0),1)</f>
        <v>Inn and Tavern</v>
      </c>
      <c r="L1269" t="s">
        <v>20122</v>
      </c>
      <c r="M1269" s="1" t="s">
        <v>20139</v>
      </c>
      <c r="N1269" s="1"/>
      <c r="O1269" s="1">
        <v>8</v>
      </c>
      <c r="P1269" s="1"/>
      <c r="Q1269" s="26"/>
      <c r="R1269" s="276">
        <f t="shared" si="99"/>
        <v>0</v>
      </c>
    </row>
    <row r="1270" spans="1:18">
      <c r="A1270" s="892" t="s">
        <v>20526</v>
      </c>
      <c r="B1270" s="893" t="s">
        <v>21946</v>
      </c>
      <c r="C1270" s="894" t="s">
        <v>29296</v>
      </c>
      <c r="D1270" s="885" t="str">
        <f t="shared" si="95"/>
        <v>gp</v>
      </c>
      <c r="E1270" s="885" t="str">
        <f t="shared" si="96"/>
        <v>3</v>
      </c>
      <c r="F1270" s="885">
        <f t="shared" si="97"/>
        <v>1</v>
      </c>
      <c r="G1270" s="885">
        <f t="shared" si="98"/>
        <v>3</v>
      </c>
      <c r="H1270" s="885" t="s">
        <v>20361</v>
      </c>
      <c r="J1270" t="str">
        <f>INDEX(L:L,MATCH(Таблиця91[[#This Row],[Item]],M:M,0),1)</f>
        <v>Inn and Tavern</v>
      </c>
      <c r="L1270" t="s">
        <v>20122</v>
      </c>
      <c r="M1270" s="1" t="s">
        <v>20140</v>
      </c>
      <c r="N1270" s="1"/>
      <c r="O1270" s="1">
        <v>2</v>
      </c>
      <c r="P1270" s="1"/>
      <c r="Q1270" s="26"/>
      <c r="R1270" s="276">
        <f t="shared" si="99"/>
        <v>0</v>
      </c>
    </row>
    <row r="1271" spans="1:18">
      <c r="A1271" s="898" t="s">
        <v>20638</v>
      </c>
      <c r="B1271" s="887" t="s">
        <v>18321</v>
      </c>
      <c r="C1271" s="888" t="s">
        <v>29296</v>
      </c>
      <c r="D1271" s="885" t="str">
        <f t="shared" si="95"/>
        <v>sp</v>
      </c>
      <c r="E1271" s="885" t="str">
        <f t="shared" si="96"/>
        <v>1</v>
      </c>
      <c r="F1271" s="885">
        <f t="shared" si="97"/>
        <v>0.1</v>
      </c>
      <c r="G1271" s="885">
        <f t="shared" si="98"/>
        <v>0.1</v>
      </c>
      <c r="H1271" s="885" t="s">
        <v>20361</v>
      </c>
      <c r="J1271" t="str">
        <f>INDEX(L:L,MATCH(Таблиця91[[#This Row],[Item]],M:M,0),1)</f>
        <v>Clothes and Shoes</v>
      </c>
      <c r="L1271" t="s">
        <v>20122</v>
      </c>
      <c r="M1271" s="1" t="s">
        <v>20141</v>
      </c>
      <c r="N1271" s="1"/>
      <c r="O1271" s="1">
        <v>0.2</v>
      </c>
      <c r="P1271" s="1"/>
      <c r="Q1271" s="26"/>
      <c r="R1271" s="276">
        <f t="shared" si="99"/>
        <v>0</v>
      </c>
    </row>
    <row r="1272" spans="1:18" ht="17.25">
      <c r="A1272" s="905" t="s">
        <v>30456</v>
      </c>
      <c r="B1272" s="890" t="s">
        <v>21836</v>
      </c>
      <c r="C1272" s="891" t="s">
        <v>29296</v>
      </c>
      <c r="D1272" s="885" t="str">
        <f t="shared" si="95"/>
        <v>sp</v>
      </c>
      <c r="E1272" s="885" t="str">
        <f t="shared" si="96"/>
        <v>10</v>
      </c>
      <c r="F1272" s="885">
        <f t="shared" si="97"/>
        <v>0.1</v>
      </c>
      <c r="G1272" s="885">
        <f t="shared" si="98"/>
        <v>1</v>
      </c>
      <c r="H1272" s="885" t="s">
        <v>20361</v>
      </c>
      <c r="J1272" t="str">
        <f>INDEX(L:L,MATCH(Таблиця91[[#This Row],[Item]],M:M,0),1)</f>
        <v>Clothes and Shoes</v>
      </c>
      <c r="L1272" t="s">
        <v>20122</v>
      </c>
      <c r="M1272" s="1" t="s">
        <v>20142</v>
      </c>
      <c r="N1272" s="1"/>
      <c r="O1272" s="1">
        <v>0.7</v>
      </c>
      <c r="P1272" s="1"/>
      <c r="Q1272" s="26"/>
      <c r="R1272" s="276">
        <f t="shared" si="99"/>
        <v>0</v>
      </c>
    </row>
    <row r="1273" spans="1:18">
      <c r="A1273" s="896" t="s">
        <v>20640</v>
      </c>
      <c r="B1273" s="890" t="s">
        <v>18319</v>
      </c>
      <c r="C1273" s="891" t="s">
        <v>29296</v>
      </c>
      <c r="D1273" s="885" t="str">
        <f t="shared" ref="D1273:D1335" si="100">IF((IFERROR(FIND("gp",B1273,1),0)&gt;0),"gp",IF(IFERROR(FIND("sp",B1273,1),0)&gt;1,"sp","cp"))</f>
        <v>sp</v>
      </c>
      <c r="E1273" s="885" t="str">
        <f t="shared" si="96"/>
        <v>4</v>
      </c>
      <c r="F1273" s="885">
        <f t="shared" si="97"/>
        <v>0.1</v>
      </c>
      <c r="G1273" s="885">
        <f t="shared" si="98"/>
        <v>0.4</v>
      </c>
      <c r="H1273" s="885" t="s">
        <v>20361</v>
      </c>
      <c r="J1273" t="str">
        <f>INDEX(L:L,MATCH(Таблиця91[[#This Row],[Item]],M:M,0),1)</f>
        <v>Clothes and Shoes</v>
      </c>
      <c r="L1273" t="s">
        <v>20122</v>
      </c>
      <c r="M1273" s="1" t="s">
        <v>20143</v>
      </c>
      <c r="N1273" s="1"/>
      <c r="O1273" s="1">
        <v>1.2</v>
      </c>
      <c r="P1273" s="1"/>
      <c r="Q1273" s="26"/>
      <c r="R1273" s="276">
        <f t="shared" si="99"/>
        <v>0</v>
      </c>
    </row>
    <row r="1274" spans="1:18">
      <c r="A1274" s="896" t="s">
        <v>20641</v>
      </c>
      <c r="B1274" s="890" t="s">
        <v>18451</v>
      </c>
      <c r="C1274" s="891" t="s">
        <v>29296</v>
      </c>
      <c r="D1274" s="885" t="str">
        <f t="shared" si="100"/>
        <v>sp</v>
      </c>
      <c r="E1274" s="885" t="str">
        <f t="shared" ref="E1274:E1336" si="101">SUBSTITUTE(B1274," "&amp;D1274,"",1)</f>
        <v>2</v>
      </c>
      <c r="F1274" s="885">
        <f t="shared" ref="F1274:F1336" si="102">IF(D1274="gp",1,IF(D1274="sp",0.1,0.01))</f>
        <v>0.1</v>
      </c>
      <c r="G1274" s="885">
        <f t="shared" ref="G1274:G1336" si="103">F1274*E1274</f>
        <v>0.2</v>
      </c>
      <c r="H1274" s="885" t="s">
        <v>20361</v>
      </c>
      <c r="J1274" t="str">
        <f>INDEX(L:L,MATCH(Таблиця91[[#This Row],[Item]],M:M,0),1)</f>
        <v>Clothes and Shoes</v>
      </c>
      <c r="L1274" t="s">
        <v>20122</v>
      </c>
      <c r="M1274" s="1" t="s">
        <v>20144</v>
      </c>
      <c r="N1274" s="1"/>
      <c r="O1274" s="1">
        <v>0.5</v>
      </c>
      <c r="P1274" s="1"/>
      <c r="Q1274" s="26"/>
      <c r="R1274" s="276">
        <f t="shared" si="99"/>
        <v>0</v>
      </c>
    </row>
    <row r="1275" spans="1:18" ht="17.25">
      <c r="A1275" s="905" t="s">
        <v>30457</v>
      </c>
      <c r="B1275" s="890" t="s">
        <v>18451</v>
      </c>
      <c r="C1275" s="891" t="s">
        <v>29296</v>
      </c>
      <c r="D1275" s="885" t="str">
        <f t="shared" si="100"/>
        <v>sp</v>
      </c>
      <c r="E1275" s="885" t="str">
        <f t="shared" si="101"/>
        <v>2</v>
      </c>
      <c r="F1275" s="885">
        <f t="shared" si="102"/>
        <v>0.1</v>
      </c>
      <c r="G1275" s="885">
        <f t="shared" si="103"/>
        <v>0.2</v>
      </c>
      <c r="H1275" s="885" t="s">
        <v>20361</v>
      </c>
      <c r="J1275" t="str">
        <f>INDEX(L:L,MATCH(Таблиця91[[#This Row],[Item]],M:M,0),1)</f>
        <v>Clothes and Shoes</v>
      </c>
      <c r="L1275" t="s">
        <v>20122</v>
      </c>
      <c r="M1275" s="1" t="s">
        <v>20145</v>
      </c>
      <c r="N1275" s="1"/>
      <c r="O1275" s="1">
        <v>0.7</v>
      </c>
      <c r="P1275" s="1"/>
      <c r="Q1275" s="26"/>
      <c r="R1275" s="276">
        <f t="shared" si="99"/>
        <v>0</v>
      </c>
    </row>
    <row r="1276" spans="1:18" ht="17.25">
      <c r="A1276" s="905" t="s">
        <v>30458</v>
      </c>
      <c r="B1276" s="890" t="s">
        <v>14263</v>
      </c>
      <c r="C1276" s="891" t="s">
        <v>29296</v>
      </c>
      <c r="D1276" s="885" t="str">
        <f t="shared" si="100"/>
        <v>gp</v>
      </c>
      <c r="E1276" s="885" t="str">
        <f t="shared" si="101"/>
        <v>15</v>
      </c>
      <c r="F1276" s="885">
        <f t="shared" si="102"/>
        <v>1</v>
      </c>
      <c r="G1276" s="885">
        <f t="shared" si="103"/>
        <v>15</v>
      </c>
      <c r="H1276" s="885" t="s">
        <v>20361</v>
      </c>
      <c r="J1276" t="str">
        <f>INDEX(L:L,MATCH(Таблиця91[[#This Row],[Item]],M:M,0),1)</f>
        <v>Clothes and Shoes</v>
      </c>
      <c r="L1276" t="s">
        <v>20122</v>
      </c>
      <c r="M1276" s="1" t="s">
        <v>20146</v>
      </c>
      <c r="N1276" s="1"/>
      <c r="O1276" s="1">
        <v>0.4</v>
      </c>
      <c r="P1276" s="1"/>
      <c r="Q1276" s="26"/>
      <c r="R1276" s="276">
        <f t="shared" si="99"/>
        <v>0</v>
      </c>
    </row>
    <row r="1277" spans="1:18" ht="17.25">
      <c r="A1277" s="905" t="s">
        <v>30459</v>
      </c>
      <c r="B1277" s="890" t="s">
        <v>14263</v>
      </c>
      <c r="C1277" s="891" t="s">
        <v>29296</v>
      </c>
      <c r="D1277" s="885" t="str">
        <f t="shared" si="100"/>
        <v>gp</v>
      </c>
      <c r="E1277" s="885" t="str">
        <f t="shared" si="101"/>
        <v>15</v>
      </c>
      <c r="F1277" s="885">
        <f t="shared" si="102"/>
        <v>1</v>
      </c>
      <c r="G1277" s="885">
        <f t="shared" si="103"/>
        <v>15</v>
      </c>
      <c r="H1277" s="885" t="s">
        <v>20361</v>
      </c>
      <c r="J1277" t="str">
        <f>INDEX(L:L,MATCH(Таблиця91[[#This Row],[Item]],M:M,0),1)</f>
        <v>Clothes and Shoes</v>
      </c>
      <c r="L1277" t="s">
        <v>20122</v>
      </c>
      <c r="M1277" s="1" t="s">
        <v>20147</v>
      </c>
      <c r="N1277" s="1"/>
      <c r="O1277" s="1">
        <v>0.2</v>
      </c>
      <c r="P1277" s="1"/>
      <c r="Q1277" s="26"/>
      <c r="R1277" s="276">
        <f t="shared" si="99"/>
        <v>0</v>
      </c>
    </row>
    <row r="1278" spans="1:18" ht="17.25">
      <c r="A1278" s="905" t="s">
        <v>30460</v>
      </c>
      <c r="B1278" s="890" t="s">
        <v>18503</v>
      </c>
      <c r="C1278" s="891" t="s">
        <v>29296</v>
      </c>
      <c r="D1278" s="885" t="str">
        <f t="shared" si="100"/>
        <v>sp</v>
      </c>
      <c r="E1278" s="885" t="str">
        <f t="shared" si="101"/>
        <v>3</v>
      </c>
      <c r="F1278" s="885">
        <f t="shared" si="102"/>
        <v>0.1</v>
      </c>
      <c r="G1278" s="885">
        <f t="shared" si="103"/>
        <v>0.30000000000000004</v>
      </c>
      <c r="H1278" s="885" t="s">
        <v>20361</v>
      </c>
      <c r="J1278" t="str">
        <f>INDEX(L:L,MATCH(Таблиця91[[#This Row],[Item]],M:M,0),1)</f>
        <v>Clothes and Shoes</v>
      </c>
      <c r="L1278" t="s">
        <v>20122</v>
      </c>
      <c r="M1278" s="1" t="s">
        <v>20148</v>
      </c>
      <c r="N1278" s="1"/>
      <c r="O1278" s="1">
        <v>0.4</v>
      </c>
      <c r="P1278" s="1"/>
      <c r="Q1278" s="26"/>
      <c r="R1278" s="276">
        <f t="shared" si="99"/>
        <v>0</v>
      </c>
    </row>
    <row r="1279" spans="1:18" ht="17.25">
      <c r="A1279" s="905" t="s">
        <v>30461</v>
      </c>
      <c r="B1279" s="890" t="s">
        <v>21843</v>
      </c>
      <c r="C1279" s="891" t="s">
        <v>29296</v>
      </c>
      <c r="D1279" s="885" t="str">
        <f t="shared" si="100"/>
        <v>gp</v>
      </c>
      <c r="E1279" s="885" t="str">
        <f t="shared" si="101"/>
        <v>7</v>
      </c>
      <c r="F1279" s="885">
        <f t="shared" si="102"/>
        <v>1</v>
      </c>
      <c r="G1279" s="885">
        <f t="shared" si="103"/>
        <v>7</v>
      </c>
      <c r="H1279" s="885" t="s">
        <v>20361</v>
      </c>
      <c r="J1279" t="str">
        <f>INDEX(L:L,MATCH(Таблиця91[[#This Row],[Item]],M:M,0),1)</f>
        <v>Clothes and Shoes</v>
      </c>
      <c r="L1279" t="s">
        <v>20122</v>
      </c>
      <c r="M1279" s="1" t="s">
        <v>20149</v>
      </c>
      <c r="N1279" s="1"/>
      <c r="O1279" s="1">
        <v>0.3</v>
      </c>
      <c r="P1279" s="1"/>
      <c r="Q1279" s="26"/>
      <c r="R1279" s="276">
        <f t="shared" si="99"/>
        <v>0</v>
      </c>
    </row>
    <row r="1280" spans="1:18" ht="17.25">
      <c r="A1280" s="905" t="s">
        <v>30462</v>
      </c>
      <c r="B1280" s="890" t="s">
        <v>18321</v>
      </c>
      <c r="C1280" s="891" t="s">
        <v>29296</v>
      </c>
      <c r="D1280" s="885" t="str">
        <f t="shared" si="100"/>
        <v>sp</v>
      </c>
      <c r="E1280" s="885" t="str">
        <f t="shared" si="101"/>
        <v>1</v>
      </c>
      <c r="F1280" s="885">
        <f t="shared" si="102"/>
        <v>0.1</v>
      </c>
      <c r="G1280" s="885">
        <f t="shared" si="103"/>
        <v>0.1</v>
      </c>
      <c r="H1280" s="885" t="s">
        <v>20361</v>
      </c>
      <c r="J1280" t="str">
        <f>INDEX(L:L,MATCH(Таблиця91[[#This Row],[Item]],M:M,0),1)</f>
        <v>Clothes and Shoes</v>
      </c>
      <c r="L1280" t="s">
        <v>20122</v>
      </c>
      <c r="M1280" s="1" t="s">
        <v>20150</v>
      </c>
      <c r="N1280" s="1"/>
      <c r="O1280" s="1">
        <v>0.5</v>
      </c>
      <c r="P1280" s="1"/>
      <c r="Q1280" s="26"/>
      <c r="R1280" s="276">
        <f t="shared" si="99"/>
        <v>0</v>
      </c>
    </row>
    <row r="1281" spans="1:18" ht="17.25">
      <c r="A1281" s="905" t="s">
        <v>30463</v>
      </c>
      <c r="B1281" s="890" t="s">
        <v>18782</v>
      </c>
      <c r="C1281" s="891" t="s">
        <v>29296</v>
      </c>
      <c r="D1281" s="885" t="str">
        <f t="shared" si="100"/>
        <v>gp</v>
      </c>
      <c r="E1281" s="885" t="str">
        <f t="shared" si="101"/>
        <v>75</v>
      </c>
      <c r="F1281" s="885">
        <f t="shared" si="102"/>
        <v>1</v>
      </c>
      <c r="G1281" s="885">
        <f t="shared" si="103"/>
        <v>75</v>
      </c>
      <c r="H1281" s="885" t="s">
        <v>20361</v>
      </c>
      <c r="J1281" t="str">
        <f>INDEX(L:L,MATCH(Таблиця91[[#This Row],[Item]],M:M,0),1)</f>
        <v>Clothes and Shoes</v>
      </c>
      <c r="L1281" t="s">
        <v>20122</v>
      </c>
      <c r="M1281" s="1" t="s">
        <v>20151</v>
      </c>
      <c r="N1281" s="1"/>
      <c r="O1281" s="1">
        <v>0.6</v>
      </c>
      <c r="P1281" s="1"/>
      <c r="Q1281" s="26"/>
      <c r="R1281" s="276">
        <f t="shared" si="99"/>
        <v>0</v>
      </c>
    </row>
    <row r="1282" spans="1:18" ht="17.25">
      <c r="A1282" s="905" t="s">
        <v>30464</v>
      </c>
      <c r="B1282" s="890" t="s">
        <v>18503</v>
      </c>
      <c r="C1282" s="891" t="s">
        <v>29296</v>
      </c>
      <c r="D1282" s="885" t="str">
        <f t="shared" si="100"/>
        <v>sp</v>
      </c>
      <c r="E1282" s="885" t="str">
        <f t="shared" si="101"/>
        <v>3</v>
      </c>
      <c r="F1282" s="885">
        <f t="shared" si="102"/>
        <v>0.1</v>
      </c>
      <c r="G1282" s="885">
        <f t="shared" si="103"/>
        <v>0.30000000000000004</v>
      </c>
      <c r="H1282" s="885" t="s">
        <v>20361</v>
      </c>
      <c r="J1282" t="str">
        <f>INDEX(L:L,MATCH(Таблиця91[[#This Row],[Item]],M:M,0),1)</f>
        <v>Clothes and Shoes</v>
      </c>
      <c r="L1282" t="s">
        <v>20122</v>
      </c>
      <c r="M1282" s="1" t="s">
        <v>20152</v>
      </c>
      <c r="N1282" s="1"/>
      <c r="O1282" s="1">
        <v>0.4</v>
      </c>
      <c r="P1282" s="1"/>
      <c r="Q1282" s="26"/>
      <c r="R1282" s="276">
        <f t="shared" si="99"/>
        <v>0</v>
      </c>
    </row>
    <row r="1283" spans="1:18" ht="17.25">
      <c r="A1283" s="905" t="s">
        <v>30465</v>
      </c>
      <c r="B1283" s="890" t="s">
        <v>21836</v>
      </c>
      <c r="C1283" s="891" t="s">
        <v>29296</v>
      </c>
      <c r="D1283" s="885" t="str">
        <f t="shared" si="100"/>
        <v>sp</v>
      </c>
      <c r="E1283" s="885" t="str">
        <f t="shared" si="101"/>
        <v>10</v>
      </c>
      <c r="F1283" s="885">
        <f t="shared" si="102"/>
        <v>0.1</v>
      </c>
      <c r="G1283" s="885">
        <f t="shared" si="103"/>
        <v>1</v>
      </c>
      <c r="H1283" s="885" t="s">
        <v>20361</v>
      </c>
      <c r="J1283" t="str">
        <f>INDEX(L:L,MATCH(Таблиця91[[#This Row],[Item]],M:M,0),1)</f>
        <v>Clothes and Shoes</v>
      </c>
      <c r="L1283" t="s">
        <v>20122</v>
      </c>
      <c r="M1283" s="1" t="s">
        <v>20153</v>
      </c>
      <c r="N1283" s="1"/>
      <c r="O1283" s="1">
        <v>0.7</v>
      </c>
      <c r="P1283" s="1"/>
      <c r="Q1283" s="26"/>
      <c r="R1283" s="276">
        <f t="shared" si="99"/>
        <v>0</v>
      </c>
    </row>
    <row r="1284" spans="1:18" ht="17.25">
      <c r="A1284" s="905" t="s">
        <v>30466</v>
      </c>
      <c r="B1284" s="890" t="s">
        <v>21946</v>
      </c>
      <c r="C1284" s="891" t="s">
        <v>29296</v>
      </c>
      <c r="D1284" s="885" t="str">
        <f t="shared" si="100"/>
        <v>gp</v>
      </c>
      <c r="E1284" s="885" t="str">
        <f t="shared" si="101"/>
        <v>3</v>
      </c>
      <c r="F1284" s="885">
        <f t="shared" si="102"/>
        <v>1</v>
      </c>
      <c r="G1284" s="885">
        <f t="shared" si="103"/>
        <v>3</v>
      </c>
      <c r="H1284" s="885" t="s">
        <v>20361</v>
      </c>
      <c r="J1284" t="str">
        <f>INDEX(L:L,MATCH(Таблиця91[[#This Row],[Item]],M:M,0),1)</f>
        <v>Clothes and Shoes</v>
      </c>
      <c r="L1284" t="s">
        <v>20122</v>
      </c>
      <c r="M1284" s="1" t="s">
        <v>20154</v>
      </c>
      <c r="N1284" s="1"/>
      <c r="O1284" s="1">
        <v>0.5</v>
      </c>
      <c r="P1284" s="1"/>
      <c r="Q1284" s="26"/>
      <c r="R1284" s="276">
        <f t="shared" ref="R1284:R1347" si="104">Q1284*O1284</f>
        <v>0</v>
      </c>
    </row>
    <row r="1285" spans="1:18" ht="17.25">
      <c r="A1285" s="905" t="s">
        <v>30467</v>
      </c>
      <c r="B1285" s="890" t="s">
        <v>18321</v>
      </c>
      <c r="C1285" s="891" t="s">
        <v>29296</v>
      </c>
      <c r="D1285" s="885" t="str">
        <f t="shared" si="100"/>
        <v>sp</v>
      </c>
      <c r="E1285" s="885" t="str">
        <f t="shared" si="101"/>
        <v>1</v>
      </c>
      <c r="F1285" s="885">
        <f t="shared" si="102"/>
        <v>0.1</v>
      </c>
      <c r="G1285" s="885">
        <f t="shared" si="103"/>
        <v>0.1</v>
      </c>
      <c r="H1285" s="885" t="s">
        <v>20361</v>
      </c>
      <c r="J1285" t="str">
        <f>INDEX(L:L,MATCH(Таблиця91[[#This Row],[Item]],M:M,0),1)</f>
        <v>Clothes and Shoes</v>
      </c>
      <c r="L1285" t="s">
        <v>20122</v>
      </c>
      <c r="M1285" s="1" t="s">
        <v>20155</v>
      </c>
      <c r="N1285" s="1"/>
      <c r="O1285" s="1">
        <v>0.6</v>
      </c>
      <c r="P1285" s="1"/>
      <c r="Q1285" s="26"/>
      <c r="R1285" s="276">
        <f t="shared" si="104"/>
        <v>0</v>
      </c>
    </row>
    <row r="1286" spans="1:18">
      <c r="A1286" s="889" t="s">
        <v>20654</v>
      </c>
      <c r="B1286" s="890" t="s">
        <v>21967</v>
      </c>
      <c r="C1286" s="891" t="s">
        <v>29296</v>
      </c>
      <c r="D1286" s="885" t="str">
        <f t="shared" si="100"/>
        <v>gp</v>
      </c>
      <c r="E1286" s="885" t="str">
        <f t="shared" si="101"/>
        <v>9</v>
      </c>
      <c r="F1286" s="885">
        <f t="shared" si="102"/>
        <v>1</v>
      </c>
      <c r="G1286" s="885">
        <f t="shared" si="103"/>
        <v>9</v>
      </c>
      <c r="H1286" s="896" t="s">
        <v>20653</v>
      </c>
      <c r="J1286" t="str">
        <f>INDEX(L:L,MATCH(Таблиця91[[#This Row],[Item]],M:M,0),1)</f>
        <v>Clothes and Shoes</v>
      </c>
      <c r="L1286" t="s">
        <v>20122</v>
      </c>
      <c r="M1286" s="1" t="s">
        <v>20156</v>
      </c>
      <c r="N1286" s="1"/>
      <c r="O1286" s="1">
        <v>0.4</v>
      </c>
      <c r="P1286" s="1"/>
      <c r="Q1286" s="26"/>
      <c r="R1286" s="276">
        <f t="shared" si="104"/>
        <v>0</v>
      </c>
    </row>
    <row r="1287" spans="1:18">
      <c r="A1287" s="889" t="s">
        <v>20655</v>
      </c>
      <c r="B1287" s="890" t="s">
        <v>21967</v>
      </c>
      <c r="C1287" s="891" t="s">
        <v>29296</v>
      </c>
      <c r="D1287" s="885" t="str">
        <f t="shared" si="100"/>
        <v>gp</v>
      </c>
      <c r="E1287" s="885" t="str">
        <f t="shared" si="101"/>
        <v>9</v>
      </c>
      <c r="F1287" s="885">
        <f t="shared" si="102"/>
        <v>1</v>
      </c>
      <c r="G1287" s="885">
        <f t="shared" si="103"/>
        <v>9</v>
      </c>
      <c r="H1287" s="896" t="s">
        <v>20653</v>
      </c>
      <c r="J1287" t="str">
        <f>INDEX(L:L,MATCH(Таблиця91[[#This Row],[Item]],M:M,0),1)</f>
        <v>Clothes and Shoes</v>
      </c>
      <c r="L1287" t="s">
        <v>20122</v>
      </c>
      <c r="M1287" s="1" t="s">
        <v>20157</v>
      </c>
      <c r="N1287" s="1"/>
      <c r="O1287" s="1">
        <v>0.7</v>
      </c>
      <c r="P1287" s="1"/>
      <c r="Q1287" s="26"/>
      <c r="R1287" s="276">
        <f t="shared" si="104"/>
        <v>0</v>
      </c>
    </row>
    <row r="1288" spans="1:18">
      <c r="A1288" s="889" t="s">
        <v>20656</v>
      </c>
      <c r="B1288" s="890" t="s">
        <v>14081</v>
      </c>
      <c r="C1288" s="891" t="s">
        <v>29296</v>
      </c>
      <c r="D1288" s="885" t="str">
        <f t="shared" si="100"/>
        <v>gp</v>
      </c>
      <c r="E1288" s="885" t="str">
        <f t="shared" si="101"/>
        <v>5</v>
      </c>
      <c r="F1288" s="885">
        <f t="shared" si="102"/>
        <v>1</v>
      </c>
      <c r="G1288" s="885">
        <f t="shared" si="103"/>
        <v>5</v>
      </c>
      <c r="H1288" s="896" t="s">
        <v>20653</v>
      </c>
      <c r="J1288" t="str">
        <f>INDEX(L:L,MATCH(Таблиця91[[#This Row],[Item]],M:M,0),1)</f>
        <v>Clothes and Shoes</v>
      </c>
      <c r="L1288" t="s">
        <v>20122</v>
      </c>
      <c r="M1288" s="1" t="s">
        <v>20158</v>
      </c>
      <c r="N1288" s="1"/>
      <c r="O1288" s="1">
        <v>1</v>
      </c>
      <c r="P1288" s="1"/>
      <c r="Q1288" s="26"/>
      <c r="R1288" s="276">
        <f t="shared" si="104"/>
        <v>0</v>
      </c>
    </row>
    <row r="1289" spans="1:18">
      <c r="A1289" s="889" t="s">
        <v>20657</v>
      </c>
      <c r="B1289" s="890" t="s">
        <v>14081</v>
      </c>
      <c r="C1289" s="891" t="s">
        <v>29296</v>
      </c>
      <c r="D1289" s="885" t="str">
        <f t="shared" si="100"/>
        <v>gp</v>
      </c>
      <c r="E1289" s="885" t="str">
        <f t="shared" si="101"/>
        <v>5</v>
      </c>
      <c r="F1289" s="885">
        <f t="shared" si="102"/>
        <v>1</v>
      </c>
      <c r="G1289" s="885">
        <f t="shared" si="103"/>
        <v>5</v>
      </c>
      <c r="H1289" s="896" t="s">
        <v>20653</v>
      </c>
      <c r="J1289" t="str">
        <f>INDEX(L:L,MATCH(Таблиця91[[#This Row],[Item]],M:M,0),1)</f>
        <v>Clothes and Shoes</v>
      </c>
      <c r="L1289" t="s">
        <v>20122</v>
      </c>
      <c r="M1289" s="1" t="s">
        <v>20159</v>
      </c>
      <c r="N1289" s="1"/>
      <c r="O1289" s="1">
        <v>0.5</v>
      </c>
      <c r="P1289" s="1"/>
      <c r="Q1289" s="26"/>
      <c r="R1289" s="276">
        <f t="shared" si="104"/>
        <v>0</v>
      </c>
    </row>
    <row r="1290" spans="1:18">
      <c r="A1290" s="889" t="s">
        <v>20658</v>
      </c>
      <c r="B1290" s="890" t="s">
        <v>14081</v>
      </c>
      <c r="C1290" s="891" t="s">
        <v>29296</v>
      </c>
      <c r="D1290" s="885" t="str">
        <f t="shared" si="100"/>
        <v>gp</v>
      </c>
      <c r="E1290" s="885" t="str">
        <f t="shared" si="101"/>
        <v>5</v>
      </c>
      <c r="F1290" s="885">
        <f t="shared" si="102"/>
        <v>1</v>
      </c>
      <c r="G1290" s="885">
        <f t="shared" si="103"/>
        <v>5</v>
      </c>
      <c r="H1290" s="896" t="s">
        <v>20653</v>
      </c>
      <c r="J1290" t="str">
        <f>INDEX(L:L,MATCH(Таблиця91[[#This Row],[Item]],M:M,0),1)</f>
        <v>Clothes and Shoes</v>
      </c>
      <c r="L1290" t="s">
        <v>20122</v>
      </c>
      <c r="M1290" s="1" t="s">
        <v>20160</v>
      </c>
      <c r="N1290" s="1"/>
      <c r="O1290" s="1">
        <v>0.3</v>
      </c>
      <c r="P1290" s="1"/>
      <c r="Q1290" s="26"/>
      <c r="R1290" s="276">
        <f t="shared" si="104"/>
        <v>0</v>
      </c>
    </row>
    <row r="1291" spans="1:18">
      <c r="A1291" s="889" t="s">
        <v>20659</v>
      </c>
      <c r="B1291" s="890" t="s">
        <v>21836</v>
      </c>
      <c r="C1291" s="891" t="s">
        <v>29296</v>
      </c>
      <c r="D1291" s="885" t="str">
        <f t="shared" si="100"/>
        <v>sp</v>
      </c>
      <c r="E1291" s="885" t="str">
        <f t="shared" si="101"/>
        <v>10</v>
      </c>
      <c r="F1291" s="885">
        <f t="shared" si="102"/>
        <v>0.1</v>
      </c>
      <c r="G1291" s="885">
        <f t="shared" si="103"/>
        <v>1</v>
      </c>
      <c r="H1291" s="896" t="s">
        <v>20653</v>
      </c>
      <c r="J1291" t="str">
        <f>INDEX(L:L,MATCH(Таблиця91[[#This Row],[Item]],M:M,0),1)</f>
        <v>Clothes and Shoes</v>
      </c>
      <c r="L1291" t="s">
        <v>20122</v>
      </c>
      <c r="M1291" s="1" t="s">
        <v>7388</v>
      </c>
      <c r="N1291" s="1"/>
      <c r="O1291" s="1">
        <v>0.2</v>
      </c>
      <c r="P1291" s="1"/>
      <c r="Q1291" s="26"/>
      <c r="R1291" s="276">
        <f t="shared" si="104"/>
        <v>0</v>
      </c>
    </row>
    <row r="1292" spans="1:18">
      <c r="A1292" s="889" t="s">
        <v>20660</v>
      </c>
      <c r="B1292" s="890" t="s">
        <v>21946</v>
      </c>
      <c r="C1292" s="891" t="s">
        <v>29296</v>
      </c>
      <c r="D1292" s="885" t="str">
        <f t="shared" si="100"/>
        <v>gp</v>
      </c>
      <c r="E1292" s="885" t="str">
        <f t="shared" si="101"/>
        <v>3</v>
      </c>
      <c r="F1292" s="885">
        <f t="shared" si="102"/>
        <v>1</v>
      </c>
      <c r="G1292" s="885">
        <f t="shared" si="103"/>
        <v>3</v>
      </c>
      <c r="H1292" s="896" t="s">
        <v>20653</v>
      </c>
      <c r="J1292" t="str">
        <f>INDEX(L:L,MATCH(Таблиця91[[#This Row],[Item]],M:M,0),1)</f>
        <v>Clothes and Shoes</v>
      </c>
      <c r="L1292" t="s">
        <v>20122</v>
      </c>
      <c r="M1292" s="1" t="s">
        <v>20161</v>
      </c>
      <c r="N1292" s="1"/>
      <c r="O1292" s="1">
        <v>0.5</v>
      </c>
      <c r="P1292" s="1"/>
      <c r="Q1292" s="26"/>
      <c r="R1292" s="276">
        <f t="shared" si="104"/>
        <v>0</v>
      </c>
    </row>
    <row r="1293" spans="1:18">
      <c r="A1293" s="889" t="s">
        <v>20661</v>
      </c>
      <c r="B1293" s="890" t="s">
        <v>21879</v>
      </c>
      <c r="C1293" s="891" t="s">
        <v>29296</v>
      </c>
      <c r="D1293" s="885" t="str">
        <f t="shared" si="100"/>
        <v>gp</v>
      </c>
      <c r="E1293" s="885" t="str">
        <f t="shared" si="101"/>
        <v>8</v>
      </c>
      <c r="F1293" s="885">
        <f t="shared" si="102"/>
        <v>1</v>
      </c>
      <c r="G1293" s="885">
        <f t="shared" si="103"/>
        <v>8</v>
      </c>
      <c r="H1293" s="896" t="s">
        <v>20653</v>
      </c>
      <c r="J1293" t="str">
        <f>INDEX(L:L,MATCH(Таблиця91[[#This Row],[Item]],M:M,0),1)</f>
        <v>Clothes and Shoes</v>
      </c>
      <c r="L1293" t="s">
        <v>20122</v>
      </c>
      <c r="M1293" s="1" t="s">
        <v>20162</v>
      </c>
      <c r="N1293" s="1"/>
      <c r="O1293" s="1">
        <v>0.2</v>
      </c>
      <c r="P1293" s="1"/>
      <c r="Q1293" s="26"/>
      <c r="R1293" s="276">
        <f t="shared" si="104"/>
        <v>0</v>
      </c>
    </row>
    <row r="1294" spans="1:18">
      <c r="A1294" s="889" t="s">
        <v>20662</v>
      </c>
      <c r="B1294" s="890" t="s">
        <v>18496</v>
      </c>
      <c r="C1294" s="891" t="s">
        <v>29296</v>
      </c>
      <c r="D1294" s="885" t="str">
        <f t="shared" si="100"/>
        <v>gp</v>
      </c>
      <c r="E1294" s="885" t="str">
        <f t="shared" si="101"/>
        <v>2</v>
      </c>
      <c r="F1294" s="885">
        <f t="shared" si="102"/>
        <v>1</v>
      </c>
      <c r="G1294" s="885">
        <f t="shared" si="103"/>
        <v>2</v>
      </c>
      <c r="H1294" s="896" t="s">
        <v>20653</v>
      </c>
      <c r="J1294" t="str">
        <f>INDEX(L:L,MATCH(Таблиця91[[#This Row],[Item]],M:M,0),1)</f>
        <v>Clothes and Shoes</v>
      </c>
      <c r="L1294" t="s">
        <v>20122</v>
      </c>
      <c r="M1294" s="1" t="s">
        <v>20163</v>
      </c>
      <c r="N1294" s="1"/>
      <c r="O1294" s="1">
        <v>0.2</v>
      </c>
      <c r="P1294" s="1"/>
      <c r="Q1294" s="26"/>
      <c r="R1294" s="276">
        <f t="shared" si="104"/>
        <v>0</v>
      </c>
    </row>
    <row r="1295" spans="1:18">
      <c r="A1295" s="889" t="s">
        <v>20663</v>
      </c>
      <c r="B1295" s="890" t="s">
        <v>21836</v>
      </c>
      <c r="C1295" s="891" t="s">
        <v>29296</v>
      </c>
      <c r="D1295" s="885" t="str">
        <f t="shared" si="100"/>
        <v>sp</v>
      </c>
      <c r="E1295" s="885" t="str">
        <f t="shared" si="101"/>
        <v>10</v>
      </c>
      <c r="F1295" s="885">
        <f t="shared" si="102"/>
        <v>0.1</v>
      </c>
      <c r="G1295" s="885">
        <f t="shared" si="103"/>
        <v>1</v>
      </c>
      <c r="H1295" s="896" t="s">
        <v>20653</v>
      </c>
      <c r="J1295" t="str">
        <f>INDEX(L:L,MATCH(Таблиця91[[#This Row],[Item]],M:M,0),1)</f>
        <v>Clothes and Shoes</v>
      </c>
      <c r="L1295" t="s">
        <v>20122</v>
      </c>
      <c r="M1295" s="1" t="s">
        <v>20164</v>
      </c>
      <c r="N1295" s="1"/>
      <c r="O1295" s="1">
        <v>0.2</v>
      </c>
      <c r="P1295" s="1"/>
      <c r="Q1295" s="26"/>
      <c r="R1295" s="276">
        <f t="shared" si="104"/>
        <v>0</v>
      </c>
    </row>
    <row r="1296" spans="1:18">
      <c r="A1296" s="889" t="s">
        <v>20664</v>
      </c>
      <c r="B1296" s="890" t="s">
        <v>18319</v>
      </c>
      <c r="C1296" s="891" t="s">
        <v>29296</v>
      </c>
      <c r="D1296" s="885" t="str">
        <f t="shared" si="100"/>
        <v>sp</v>
      </c>
      <c r="E1296" s="885" t="str">
        <f t="shared" si="101"/>
        <v>4</v>
      </c>
      <c r="F1296" s="885">
        <f t="shared" si="102"/>
        <v>0.1</v>
      </c>
      <c r="G1296" s="885">
        <f t="shared" si="103"/>
        <v>0.4</v>
      </c>
      <c r="H1296" s="896" t="s">
        <v>20653</v>
      </c>
      <c r="J1296" t="str">
        <f>INDEX(L:L,MATCH(Таблиця91[[#This Row],[Item]],M:M,0),1)</f>
        <v>Clothes and Shoes</v>
      </c>
      <c r="L1296" t="s">
        <v>20122</v>
      </c>
      <c r="M1296" s="1" t="s">
        <v>20165</v>
      </c>
      <c r="N1296" s="1"/>
      <c r="O1296" s="1">
        <v>0.4</v>
      </c>
      <c r="P1296" s="1"/>
      <c r="Q1296" s="26"/>
      <c r="R1296" s="276">
        <f t="shared" si="104"/>
        <v>0</v>
      </c>
    </row>
    <row r="1297" spans="1:18">
      <c r="A1297" s="889" t="s">
        <v>20665</v>
      </c>
      <c r="B1297" s="890" t="s">
        <v>21872</v>
      </c>
      <c r="C1297" s="891" t="s">
        <v>29296</v>
      </c>
      <c r="D1297" s="885" t="str">
        <f t="shared" si="100"/>
        <v>sp</v>
      </c>
      <c r="E1297" s="885" t="str">
        <f t="shared" si="101"/>
        <v>8</v>
      </c>
      <c r="F1297" s="885">
        <f t="shared" si="102"/>
        <v>0.1</v>
      </c>
      <c r="G1297" s="885">
        <f t="shared" si="103"/>
        <v>0.8</v>
      </c>
      <c r="H1297" s="896" t="s">
        <v>20653</v>
      </c>
      <c r="J1297" t="str">
        <f>INDEX(L:L,MATCH(Таблиця91[[#This Row],[Item]],M:M,0),1)</f>
        <v>Clothes and Shoes</v>
      </c>
      <c r="L1297" t="s">
        <v>20122</v>
      </c>
      <c r="M1297" s="1" t="s">
        <v>20166</v>
      </c>
      <c r="N1297" s="1"/>
      <c r="O1297" s="1">
        <v>0.4</v>
      </c>
      <c r="P1297" s="1"/>
      <c r="Q1297" s="26"/>
      <c r="R1297" s="276">
        <f t="shared" si="104"/>
        <v>0</v>
      </c>
    </row>
    <row r="1298" spans="1:18">
      <c r="A1298" s="889" t="s">
        <v>20666</v>
      </c>
      <c r="B1298" s="890" t="s">
        <v>21922</v>
      </c>
      <c r="C1298" s="891" t="s">
        <v>29296</v>
      </c>
      <c r="D1298" s="885" t="str">
        <f t="shared" si="100"/>
        <v>sp</v>
      </c>
      <c r="E1298" s="885" t="str">
        <f t="shared" si="101"/>
        <v>12</v>
      </c>
      <c r="F1298" s="885">
        <f t="shared" si="102"/>
        <v>0.1</v>
      </c>
      <c r="G1298" s="885">
        <f t="shared" si="103"/>
        <v>1.2000000000000002</v>
      </c>
      <c r="H1298" s="896" t="s">
        <v>20653</v>
      </c>
      <c r="J1298" t="str">
        <f>INDEX(L:L,MATCH(Таблиця91[[#This Row],[Item]],M:M,0),1)</f>
        <v>Clothes and Shoes</v>
      </c>
      <c r="L1298" t="s">
        <v>20122</v>
      </c>
      <c r="M1298" s="1" t="s">
        <v>20167</v>
      </c>
      <c r="N1298" s="1"/>
      <c r="O1298" s="1">
        <v>0.3</v>
      </c>
      <c r="P1298" s="1"/>
      <c r="Q1298" s="26"/>
      <c r="R1298" s="276">
        <f t="shared" si="104"/>
        <v>0</v>
      </c>
    </row>
    <row r="1299" spans="1:18">
      <c r="A1299" s="889" t="s">
        <v>20667</v>
      </c>
      <c r="B1299" s="890" t="s">
        <v>18283</v>
      </c>
      <c r="C1299" s="891" t="s">
        <v>29296</v>
      </c>
      <c r="D1299" s="885" t="str">
        <f t="shared" si="100"/>
        <v>sp</v>
      </c>
      <c r="E1299" s="885" t="str">
        <f t="shared" si="101"/>
        <v>5</v>
      </c>
      <c r="F1299" s="885">
        <f t="shared" si="102"/>
        <v>0.1</v>
      </c>
      <c r="G1299" s="885">
        <f t="shared" si="103"/>
        <v>0.5</v>
      </c>
      <c r="H1299" s="896" t="s">
        <v>20653</v>
      </c>
      <c r="J1299" t="str">
        <f>INDEX(L:L,MATCH(Таблиця91[[#This Row],[Item]],M:M,0),1)</f>
        <v>Clothes and Shoes</v>
      </c>
      <c r="L1299" t="s">
        <v>20122</v>
      </c>
      <c r="M1299" s="1" t="s">
        <v>20168</v>
      </c>
      <c r="N1299" s="1"/>
      <c r="O1299" s="1">
        <v>0.3</v>
      </c>
      <c r="P1299" s="1"/>
      <c r="Q1299" s="26"/>
      <c r="R1299" s="276">
        <f t="shared" si="104"/>
        <v>0</v>
      </c>
    </row>
    <row r="1300" spans="1:18">
      <c r="A1300" s="889" t="s">
        <v>20668</v>
      </c>
      <c r="B1300" s="890" t="s">
        <v>18451</v>
      </c>
      <c r="C1300" s="891" t="s">
        <v>29296</v>
      </c>
      <c r="D1300" s="885" t="str">
        <f t="shared" si="100"/>
        <v>sp</v>
      </c>
      <c r="E1300" s="885" t="str">
        <f t="shared" si="101"/>
        <v>2</v>
      </c>
      <c r="F1300" s="885">
        <f t="shared" si="102"/>
        <v>0.1</v>
      </c>
      <c r="G1300" s="885">
        <f t="shared" si="103"/>
        <v>0.2</v>
      </c>
      <c r="H1300" s="896" t="s">
        <v>20653</v>
      </c>
      <c r="J1300" t="str">
        <f>INDEX(L:L,MATCH(Таблиця91[[#This Row],[Item]],M:M,0),1)</f>
        <v>Clothes and Shoes</v>
      </c>
      <c r="L1300" t="s">
        <v>20122</v>
      </c>
      <c r="M1300" s="1" t="s">
        <v>20169</v>
      </c>
      <c r="N1300" s="1"/>
      <c r="O1300" s="1">
        <v>0.9</v>
      </c>
      <c r="P1300" s="1"/>
      <c r="Q1300" s="26"/>
      <c r="R1300" s="276">
        <f t="shared" si="104"/>
        <v>0</v>
      </c>
    </row>
    <row r="1301" spans="1:18">
      <c r="A1301" s="889" t="s">
        <v>20669</v>
      </c>
      <c r="B1301" s="890" t="s">
        <v>18319</v>
      </c>
      <c r="C1301" s="891" t="s">
        <v>29296</v>
      </c>
      <c r="D1301" s="885" t="str">
        <f t="shared" si="100"/>
        <v>sp</v>
      </c>
      <c r="E1301" s="885" t="str">
        <f t="shared" si="101"/>
        <v>4</v>
      </c>
      <c r="F1301" s="885">
        <f t="shared" si="102"/>
        <v>0.1</v>
      </c>
      <c r="G1301" s="885">
        <f t="shared" si="103"/>
        <v>0.4</v>
      </c>
      <c r="H1301" s="896" t="s">
        <v>20653</v>
      </c>
      <c r="J1301" t="str">
        <f>INDEX(L:L,MATCH(Таблиця91[[#This Row],[Item]],M:M,0),1)</f>
        <v>Clothes and Shoes</v>
      </c>
      <c r="L1301" t="s">
        <v>20122</v>
      </c>
      <c r="M1301" s="1" t="s">
        <v>20170</v>
      </c>
      <c r="N1301" s="1"/>
      <c r="O1301" s="1">
        <v>0.3</v>
      </c>
      <c r="P1301" s="1"/>
      <c r="Q1301" s="26"/>
      <c r="R1301" s="276">
        <f t="shared" si="104"/>
        <v>0</v>
      </c>
    </row>
    <row r="1302" spans="1:18">
      <c r="A1302" s="889" t="s">
        <v>20670</v>
      </c>
      <c r="B1302" s="890" t="s">
        <v>18388</v>
      </c>
      <c r="C1302" s="891" t="s">
        <v>29296</v>
      </c>
      <c r="D1302" s="885" t="str">
        <f t="shared" si="100"/>
        <v>sp</v>
      </c>
      <c r="E1302" s="885" t="str">
        <f t="shared" si="101"/>
        <v>6</v>
      </c>
      <c r="F1302" s="885">
        <f t="shared" si="102"/>
        <v>0.1</v>
      </c>
      <c r="G1302" s="885">
        <f t="shared" si="103"/>
        <v>0.60000000000000009</v>
      </c>
      <c r="H1302" s="896" t="s">
        <v>20653</v>
      </c>
      <c r="J1302" t="str">
        <f>INDEX(L:L,MATCH(Таблиця91[[#This Row],[Item]],M:M,0),1)</f>
        <v>Clothes and Shoes</v>
      </c>
      <c r="L1302" t="s">
        <v>20122</v>
      </c>
      <c r="M1302" s="1" t="s">
        <v>20171</v>
      </c>
      <c r="N1302" s="1"/>
      <c r="O1302" s="1">
        <v>0.2</v>
      </c>
      <c r="P1302" s="1"/>
      <c r="Q1302" s="26"/>
      <c r="R1302" s="276">
        <f t="shared" si="104"/>
        <v>0</v>
      </c>
    </row>
    <row r="1303" spans="1:18">
      <c r="A1303" s="889" t="s">
        <v>20671</v>
      </c>
      <c r="B1303" s="890" t="s">
        <v>21836</v>
      </c>
      <c r="C1303" s="891" t="s">
        <v>29296</v>
      </c>
      <c r="D1303" s="885" t="str">
        <f t="shared" si="100"/>
        <v>sp</v>
      </c>
      <c r="E1303" s="885" t="str">
        <f t="shared" si="101"/>
        <v>10</v>
      </c>
      <c r="F1303" s="885">
        <f t="shared" si="102"/>
        <v>0.1</v>
      </c>
      <c r="G1303" s="885">
        <f t="shared" si="103"/>
        <v>1</v>
      </c>
      <c r="H1303" s="896" t="s">
        <v>20653</v>
      </c>
      <c r="J1303" t="str">
        <f>INDEX(L:L,MATCH(Таблиця91[[#This Row],[Item]],M:M,0),1)</f>
        <v>Clothes and Shoes</v>
      </c>
      <c r="L1303" t="s">
        <v>20122</v>
      </c>
      <c r="M1303" s="1" t="s">
        <v>20172</v>
      </c>
      <c r="N1303" s="1"/>
      <c r="O1303" s="1">
        <v>10</v>
      </c>
      <c r="P1303" s="1"/>
      <c r="Q1303" s="26"/>
      <c r="R1303" s="276">
        <f t="shared" si="104"/>
        <v>0</v>
      </c>
    </row>
    <row r="1304" spans="1:18">
      <c r="A1304" s="889" t="s">
        <v>20672</v>
      </c>
      <c r="B1304" s="890" t="s">
        <v>18388</v>
      </c>
      <c r="C1304" s="891" t="s">
        <v>29296</v>
      </c>
      <c r="D1304" s="885" t="str">
        <f t="shared" si="100"/>
        <v>sp</v>
      </c>
      <c r="E1304" s="885" t="str">
        <f t="shared" si="101"/>
        <v>6</v>
      </c>
      <c r="F1304" s="885">
        <f t="shared" si="102"/>
        <v>0.1</v>
      </c>
      <c r="G1304" s="885">
        <f t="shared" si="103"/>
        <v>0.60000000000000009</v>
      </c>
      <c r="H1304" s="896" t="s">
        <v>20653</v>
      </c>
      <c r="J1304" t="str">
        <f>INDEX(L:L,MATCH(Таблиця91[[#This Row],[Item]],M:M,0),1)</f>
        <v>Clothes and Shoes</v>
      </c>
      <c r="L1304" t="s">
        <v>20122</v>
      </c>
      <c r="M1304" s="1" t="s">
        <v>18754</v>
      </c>
      <c r="N1304" s="1"/>
      <c r="O1304" s="1">
        <v>2</v>
      </c>
      <c r="P1304" s="1"/>
      <c r="Q1304" s="26"/>
      <c r="R1304" s="276">
        <f t="shared" si="104"/>
        <v>0</v>
      </c>
    </row>
    <row r="1305" spans="1:18">
      <c r="A1305" s="889" t="s">
        <v>20673</v>
      </c>
      <c r="B1305" s="890" t="s">
        <v>21872</v>
      </c>
      <c r="C1305" s="891" t="s">
        <v>29296</v>
      </c>
      <c r="D1305" s="885" t="str">
        <f t="shared" si="100"/>
        <v>sp</v>
      </c>
      <c r="E1305" s="885" t="str">
        <f t="shared" si="101"/>
        <v>8</v>
      </c>
      <c r="F1305" s="885">
        <f t="shared" si="102"/>
        <v>0.1</v>
      </c>
      <c r="G1305" s="885">
        <f t="shared" si="103"/>
        <v>0.8</v>
      </c>
      <c r="H1305" s="896" t="s">
        <v>20653</v>
      </c>
      <c r="J1305" t="str">
        <f>INDEX(L:L,MATCH(Таблиця91[[#This Row],[Item]],M:M,0),1)</f>
        <v>Clothes and Shoes</v>
      </c>
      <c r="L1305" t="s">
        <v>20122</v>
      </c>
      <c r="M1305" s="1" t="s">
        <v>19959</v>
      </c>
      <c r="N1305" s="1"/>
      <c r="O1305" s="1">
        <v>0.2</v>
      </c>
      <c r="P1305" s="1"/>
      <c r="Q1305" s="26"/>
      <c r="R1305" s="276">
        <f t="shared" si="104"/>
        <v>0</v>
      </c>
    </row>
    <row r="1306" spans="1:18">
      <c r="A1306" s="889" t="s">
        <v>20674</v>
      </c>
      <c r="B1306" s="890" t="s">
        <v>21922</v>
      </c>
      <c r="C1306" s="891" t="s">
        <v>29296</v>
      </c>
      <c r="D1306" s="885" t="str">
        <f t="shared" si="100"/>
        <v>sp</v>
      </c>
      <c r="E1306" s="885" t="str">
        <f t="shared" si="101"/>
        <v>12</v>
      </c>
      <c r="F1306" s="885">
        <f t="shared" si="102"/>
        <v>0.1</v>
      </c>
      <c r="G1306" s="885">
        <f t="shared" si="103"/>
        <v>1.2000000000000002</v>
      </c>
      <c r="H1306" s="896" t="s">
        <v>20653</v>
      </c>
      <c r="J1306" t="str">
        <f>INDEX(L:L,MATCH(Таблиця91[[#This Row],[Item]],M:M,0),1)</f>
        <v>Clothes and Shoes</v>
      </c>
      <c r="L1306" t="s">
        <v>20122</v>
      </c>
      <c r="M1306" s="1" t="s">
        <v>20173</v>
      </c>
      <c r="N1306" s="1"/>
      <c r="O1306" s="1">
        <v>0.7</v>
      </c>
      <c r="P1306" s="1"/>
      <c r="Q1306" s="26"/>
      <c r="R1306" s="276">
        <f t="shared" si="104"/>
        <v>0</v>
      </c>
    </row>
    <row r="1307" spans="1:18">
      <c r="A1307" s="889" t="s">
        <v>20675</v>
      </c>
      <c r="B1307" s="890" t="s">
        <v>18283</v>
      </c>
      <c r="C1307" s="891" t="s">
        <v>29296</v>
      </c>
      <c r="D1307" s="885" t="str">
        <f t="shared" si="100"/>
        <v>sp</v>
      </c>
      <c r="E1307" s="885" t="str">
        <f t="shared" si="101"/>
        <v>5</v>
      </c>
      <c r="F1307" s="885">
        <f t="shared" si="102"/>
        <v>0.1</v>
      </c>
      <c r="G1307" s="885">
        <f t="shared" si="103"/>
        <v>0.5</v>
      </c>
      <c r="H1307" s="896" t="s">
        <v>20653</v>
      </c>
      <c r="J1307" t="str">
        <f>INDEX(L:L,MATCH(Таблиця91[[#This Row],[Item]],M:M,0),1)</f>
        <v>Clothes and Shoes</v>
      </c>
      <c r="L1307" t="s">
        <v>20122</v>
      </c>
      <c r="M1307" s="1" t="s">
        <v>20174</v>
      </c>
      <c r="N1307" s="1"/>
      <c r="O1307" s="1">
        <v>0.6</v>
      </c>
      <c r="P1307" s="1"/>
      <c r="Q1307" s="26"/>
      <c r="R1307" s="276">
        <f t="shared" si="104"/>
        <v>0</v>
      </c>
    </row>
    <row r="1308" spans="1:18">
      <c r="A1308" s="889" t="s">
        <v>20676</v>
      </c>
      <c r="B1308" s="890" t="s">
        <v>18503</v>
      </c>
      <c r="C1308" s="891" t="s">
        <v>29296</v>
      </c>
      <c r="D1308" s="885" t="str">
        <f t="shared" si="100"/>
        <v>sp</v>
      </c>
      <c r="E1308" s="885" t="str">
        <f t="shared" si="101"/>
        <v>3</v>
      </c>
      <c r="F1308" s="885">
        <f t="shared" si="102"/>
        <v>0.1</v>
      </c>
      <c r="G1308" s="885">
        <f t="shared" si="103"/>
        <v>0.30000000000000004</v>
      </c>
      <c r="H1308" s="896" t="s">
        <v>20653</v>
      </c>
      <c r="J1308" t="str">
        <f>INDEX(L:L,MATCH(Таблиця91[[#This Row],[Item]],M:M,0),1)</f>
        <v>Clothes and Shoes</v>
      </c>
      <c r="L1308" t="s">
        <v>20122</v>
      </c>
      <c r="M1308" s="1" t="s">
        <v>20175</v>
      </c>
      <c r="N1308" s="1"/>
      <c r="O1308" s="1">
        <v>0.4</v>
      </c>
      <c r="P1308" s="1"/>
      <c r="Q1308" s="26"/>
      <c r="R1308" s="276">
        <f t="shared" si="104"/>
        <v>0</v>
      </c>
    </row>
    <row r="1309" spans="1:18">
      <c r="A1309" s="889" t="s">
        <v>20677</v>
      </c>
      <c r="B1309" s="890" t="s">
        <v>18319</v>
      </c>
      <c r="C1309" s="891" t="s">
        <v>29296</v>
      </c>
      <c r="D1309" s="885" t="str">
        <f t="shared" si="100"/>
        <v>sp</v>
      </c>
      <c r="E1309" s="885" t="str">
        <f t="shared" si="101"/>
        <v>4</v>
      </c>
      <c r="F1309" s="885">
        <f t="shared" si="102"/>
        <v>0.1</v>
      </c>
      <c r="G1309" s="885">
        <f t="shared" si="103"/>
        <v>0.4</v>
      </c>
      <c r="H1309" s="896" t="s">
        <v>20653</v>
      </c>
      <c r="J1309" t="str">
        <f>INDEX(L:L,MATCH(Таблиця91[[#This Row],[Item]],M:M,0),1)</f>
        <v>Clothes and Shoes</v>
      </c>
      <c r="L1309" t="s">
        <v>20122</v>
      </c>
      <c r="M1309" s="1" t="s">
        <v>20176</v>
      </c>
      <c r="N1309" s="1"/>
      <c r="O1309" s="1">
        <v>0.4</v>
      </c>
      <c r="P1309" s="1"/>
      <c r="Q1309" s="26"/>
      <c r="R1309" s="276">
        <f t="shared" si="104"/>
        <v>0</v>
      </c>
    </row>
    <row r="1310" spans="1:18">
      <c r="A1310" s="889" t="s">
        <v>20678</v>
      </c>
      <c r="B1310" s="890" t="s">
        <v>18388</v>
      </c>
      <c r="C1310" s="891" t="s">
        <v>29296</v>
      </c>
      <c r="D1310" s="885" t="str">
        <f t="shared" si="100"/>
        <v>sp</v>
      </c>
      <c r="E1310" s="885" t="str">
        <f t="shared" si="101"/>
        <v>6</v>
      </c>
      <c r="F1310" s="885">
        <f t="shared" si="102"/>
        <v>0.1</v>
      </c>
      <c r="G1310" s="885">
        <f t="shared" si="103"/>
        <v>0.60000000000000009</v>
      </c>
      <c r="H1310" s="896" t="s">
        <v>20653</v>
      </c>
      <c r="J1310" t="str">
        <f>INDEX(L:L,MATCH(Таблиця91[[#This Row],[Item]],M:M,0),1)</f>
        <v>Clothes and Shoes</v>
      </c>
      <c r="L1310" t="s">
        <v>20122</v>
      </c>
      <c r="M1310" s="1" t="s">
        <v>20177</v>
      </c>
      <c r="N1310" s="1"/>
      <c r="O1310" s="1">
        <v>0.4</v>
      </c>
      <c r="P1310" s="1"/>
      <c r="Q1310" s="26"/>
      <c r="R1310" s="276">
        <f t="shared" si="104"/>
        <v>0</v>
      </c>
    </row>
    <row r="1311" spans="1:18">
      <c r="A1311" s="889" t="s">
        <v>20679</v>
      </c>
      <c r="B1311" s="890" t="s">
        <v>14081</v>
      </c>
      <c r="C1311" s="891" t="s">
        <v>29296</v>
      </c>
      <c r="D1311" s="885" t="str">
        <f t="shared" si="100"/>
        <v>gp</v>
      </c>
      <c r="E1311" s="885" t="str">
        <f t="shared" si="101"/>
        <v>5</v>
      </c>
      <c r="F1311" s="885">
        <f t="shared" si="102"/>
        <v>1</v>
      </c>
      <c r="G1311" s="885">
        <f t="shared" si="103"/>
        <v>5</v>
      </c>
      <c r="H1311" s="896" t="s">
        <v>20653</v>
      </c>
      <c r="J1311" t="str">
        <f>INDEX(L:L,MATCH(Таблиця91[[#This Row],[Item]],M:M,0),1)</f>
        <v>Clothes and Shoes</v>
      </c>
      <c r="L1311" t="s">
        <v>20122</v>
      </c>
      <c r="M1311" s="1" t="s">
        <v>20178</v>
      </c>
      <c r="N1311" s="1"/>
      <c r="O1311" s="1">
        <v>0.6</v>
      </c>
      <c r="P1311" s="1"/>
      <c r="Q1311" s="26"/>
      <c r="R1311" s="276">
        <f t="shared" si="104"/>
        <v>0</v>
      </c>
    </row>
    <row r="1312" spans="1:18">
      <c r="A1312" s="889" t="s">
        <v>20680</v>
      </c>
      <c r="B1312" s="890" t="s">
        <v>21879</v>
      </c>
      <c r="C1312" s="891" t="s">
        <v>29296</v>
      </c>
      <c r="D1312" s="885" t="str">
        <f t="shared" si="100"/>
        <v>gp</v>
      </c>
      <c r="E1312" s="885" t="str">
        <f t="shared" si="101"/>
        <v>8</v>
      </c>
      <c r="F1312" s="885">
        <f t="shared" si="102"/>
        <v>1</v>
      </c>
      <c r="G1312" s="885">
        <f t="shared" si="103"/>
        <v>8</v>
      </c>
      <c r="H1312" s="896" t="s">
        <v>20653</v>
      </c>
      <c r="J1312" t="str">
        <f>INDEX(L:L,MATCH(Таблиця91[[#This Row],[Item]],M:M,0),1)</f>
        <v>Clothes and Shoes</v>
      </c>
      <c r="L1312" t="s">
        <v>20122</v>
      </c>
      <c r="M1312" s="1" t="s">
        <v>20179</v>
      </c>
      <c r="N1312" s="1"/>
      <c r="O1312" s="1">
        <v>15</v>
      </c>
      <c r="P1312" s="1"/>
      <c r="Q1312" s="26"/>
      <c r="R1312" s="276">
        <f t="shared" si="104"/>
        <v>0</v>
      </c>
    </row>
    <row r="1313" spans="1:18">
      <c r="A1313" s="889" t="s">
        <v>20681</v>
      </c>
      <c r="B1313" s="890" t="s">
        <v>21846</v>
      </c>
      <c r="C1313" s="891" t="s">
        <v>29296</v>
      </c>
      <c r="D1313" s="885" t="str">
        <f t="shared" si="100"/>
        <v>gp</v>
      </c>
      <c r="E1313" s="885" t="str">
        <f t="shared" si="101"/>
        <v>4</v>
      </c>
      <c r="F1313" s="885">
        <f t="shared" si="102"/>
        <v>1</v>
      </c>
      <c r="G1313" s="885">
        <f t="shared" si="103"/>
        <v>4</v>
      </c>
      <c r="H1313" s="896" t="s">
        <v>20653</v>
      </c>
      <c r="J1313" t="str">
        <f>INDEX(L:L,MATCH(Таблиця91[[#This Row],[Item]],M:M,0),1)</f>
        <v>Clothes and Shoes</v>
      </c>
      <c r="L1313" t="s">
        <v>20122</v>
      </c>
      <c r="M1313" s="1" t="s">
        <v>20180</v>
      </c>
      <c r="N1313" s="1"/>
      <c r="O1313" s="1">
        <v>20</v>
      </c>
      <c r="P1313" s="1"/>
      <c r="Q1313" s="26"/>
      <c r="R1313" s="276">
        <f t="shared" si="104"/>
        <v>0</v>
      </c>
    </row>
    <row r="1314" spans="1:18">
      <c r="A1314" s="889" t="s">
        <v>20682</v>
      </c>
      <c r="B1314" s="890" t="s">
        <v>21846</v>
      </c>
      <c r="C1314" s="891" t="s">
        <v>29296</v>
      </c>
      <c r="D1314" s="885" t="str">
        <f t="shared" si="100"/>
        <v>gp</v>
      </c>
      <c r="E1314" s="885" t="str">
        <f t="shared" si="101"/>
        <v>4</v>
      </c>
      <c r="F1314" s="885">
        <f t="shared" si="102"/>
        <v>1</v>
      </c>
      <c r="G1314" s="885">
        <f t="shared" si="103"/>
        <v>4</v>
      </c>
      <c r="H1314" s="896" t="s">
        <v>20653</v>
      </c>
      <c r="J1314" t="str">
        <f>INDEX(L:L,MATCH(Таблиця91[[#This Row],[Item]],M:M,0),1)</f>
        <v>Clothes and Shoes</v>
      </c>
      <c r="L1314" t="s">
        <v>20122</v>
      </c>
      <c r="M1314" s="1" t="s">
        <v>20181</v>
      </c>
      <c r="N1314" s="1"/>
      <c r="O1314" s="1">
        <v>10</v>
      </c>
      <c r="P1314" s="1"/>
      <c r="Q1314" s="26"/>
      <c r="R1314" s="276">
        <f t="shared" si="104"/>
        <v>0</v>
      </c>
    </row>
    <row r="1315" spans="1:18">
      <c r="A1315" s="889" t="s">
        <v>20683</v>
      </c>
      <c r="B1315" s="890" t="s">
        <v>21850</v>
      </c>
      <c r="C1315" s="891" t="s">
        <v>29296</v>
      </c>
      <c r="D1315" s="885" t="str">
        <f t="shared" si="100"/>
        <v>gp</v>
      </c>
      <c r="E1315" s="885" t="str">
        <f t="shared" si="101"/>
        <v>6</v>
      </c>
      <c r="F1315" s="885">
        <f t="shared" si="102"/>
        <v>1</v>
      </c>
      <c r="G1315" s="885">
        <f t="shared" si="103"/>
        <v>6</v>
      </c>
      <c r="H1315" s="896" t="s">
        <v>20653</v>
      </c>
      <c r="J1315" t="str">
        <f>INDEX(L:L,MATCH(Таблиця91[[#This Row],[Item]],M:M,0),1)</f>
        <v>Clothes and Shoes</v>
      </c>
      <c r="L1315" t="s">
        <v>20122</v>
      </c>
      <c r="M1315" s="1" t="s">
        <v>20182</v>
      </c>
      <c r="N1315" s="1"/>
      <c r="O1315" s="1">
        <v>14</v>
      </c>
      <c r="P1315" s="1"/>
      <c r="Q1315" s="26"/>
      <c r="R1315" s="276">
        <f t="shared" si="104"/>
        <v>0</v>
      </c>
    </row>
    <row r="1316" spans="1:18">
      <c r="A1316" s="889" t="s">
        <v>20684</v>
      </c>
      <c r="B1316" s="890" t="s">
        <v>21836</v>
      </c>
      <c r="C1316" s="891" t="s">
        <v>29296</v>
      </c>
      <c r="D1316" s="885" t="str">
        <f t="shared" si="100"/>
        <v>sp</v>
      </c>
      <c r="E1316" s="885" t="str">
        <f t="shared" si="101"/>
        <v>10</v>
      </c>
      <c r="F1316" s="885">
        <f t="shared" si="102"/>
        <v>0.1</v>
      </c>
      <c r="G1316" s="885">
        <f t="shared" si="103"/>
        <v>1</v>
      </c>
      <c r="H1316" s="896" t="s">
        <v>20653</v>
      </c>
      <c r="J1316" t="str">
        <f>INDEX(L:L,MATCH(Таблиця91[[#This Row],[Item]],M:M,0),1)</f>
        <v>Clothes and Shoes</v>
      </c>
      <c r="L1316" t="s">
        <v>20122</v>
      </c>
      <c r="M1316" s="1" t="s">
        <v>20183</v>
      </c>
      <c r="N1316" s="1"/>
      <c r="O1316" s="1">
        <v>17</v>
      </c>
      <c r="P1316" s="1"/>
      <c r="Q1316" s="26"/>
      <c r="R1316" s="276">
        <f t="shared" si="104"/>
        <v>0</v>
      </c>
    </row>
    <row r="1317" spans="1:18">
      <c r="A1317" s="889" t="s">
        <v>20685</v>
      </c>
      <c r="B1317" s="890" t="s">
        <v>18496</v>
      </c>
      <c r="C1317" s="891" t="s">
        <v>29296</v>
      </c>
      <c r="D1317" s="885" t="str">
        <f t="shared" si="100"/>
        <v>gp</v>
      </c>
      <c r="E1317" s="885" t="str">
        <f t="shared" si="101"/>
        <v>2</v>
      </c>
      <c r="F1317" s="885">
        <f t="shared" si="102"/>
        <v>1</v>
      </c>
      <c r="G1317" s="885">
        <f t="shared" si="103"/>
        <v>2</v>
      </c>
      <c r="H1317" s="896" t="s">
        <v>20653</v>
      </c>
      <c r="J1317" t="str">
        <f>INDEX(L:L,MATCH(Таблиця91[[#This Row],[Item]],M:M,0),1)</f>
        <v>Clothes and Shoes</v>
      </c>
      <c r="L1317" t="s">
        <v>20122</v>
      </c>
      <c r="M1317" s="1" t="s">
        <v>20184</v>
      </c>
      <c r="N1317" s="1"/>
      <c r="O1317" s="1">
        <v>15</v>
      </c>
      <c r="P1317" s="1"/>
      <c r="Q1317" s="26"/>
      <c r="R1317" s="276">
        <f t="shared" si="104"/>
        <v>0</v>
      </c>
    </row>
    <row r="1318" spans="1:18">
      <c r="A1318" s="885"/>
      <c r="B1318" s="885"/>
      <c r="C1318" s="885"/>
      <c r="D1318" s="885" t="str">
        <f>IF((IFERROR(FIND("gp",I1329,1),0)&gt;0),"gp",IF(IFERROR(FIND("sp",I1329,1),0)&gt;1,"sp","cp"))</f>
        <v>cp</v>
      </c>
      <c r="E1318" s="885" t="str">
        <f>SUBSTITUTE(I1329," "&amp;D1318,"",1)</f>
        <v/>
      </c>
      <c r="F1318" s="885">
        <f t="shared" si="102"/>
        <v>0.01</v>
      </c>
      <c r="G1318" s="885" t="e">
        <f t="shared" si="103"/>
        <v>#VALUE!</v>
      </c>
      <c r="H1318" s="896" t="s">
        <v>20653</v>
      </c>
      <c r="J1318" t="e">
        <f>INDEX(L:L,MATCH(Таблиця91[[#This Row],[Item]],M:M,0),1)</f>
        <v>#N/A</v>
      </c>
      <c r="L1318" t="s">
        <v>20122</v>
      </c>
      <c r="M1318" s="1" t="s">
        <v>20185</v>
      </c>
      <c r="N1318" s="1"/>
      <c r="O1318" s="1">
        <v>17</v>
      </c>
      <c r="P1318" s="1"/>
      <c r="Q1318" s="26"/>
      <c r="R1318" s="276">
        <f t="shared" si="104"/>
        <v>0</v>
      </c>
    </row>
    <row r="1319" spans="1:18">
      <c r="A1319" s="889" t="s">
        <v>20687</v>
      </c>
      <c r="B1319" s="890" t="s">
        <v>21836</v>
      </c>
      <c r="C1319" s="891" t="s">
        <v>29296</v>
      </c>
      <c r="D1319" s="885" t="str">
        <f t="shared" si="100"/>
        <v>sp</v>
      </c>
      <c r="E1319" s="885" t="str">
        <f t="shared" si="101"/>
        <v>10</v>
      </c>
      <c r="F1319" s="885">
        <f t="shared" si="102"/>
        <v>0.1</v>
      </c>
      <c r="G1319" s="885">
        <f t="shared" si="103"/>
        <v>1</v>
      </c>
      <c r="H1319" s="896" t="s">
        <v>20686</v>
      </c>
      <c r="J1319" t="str">
        <f>INDEX(L:L,MATCH(Таблиця91[[#This Row],[Item]],M:M,0),1)</f>
        <v>Clothes and Shoes</v>
      </c>
      <c r="L1319" t="s">
        <v>20122</v>
      </c>
      <c r="M1319" s="1" t="s">
        <v>20186</v>
      </c>
      <c r="N1319" s="1"/>
      <c r="O1319" s="1">
        <v>10</v>
      </c>
      <c r="P1319" s="1"/>
      <c r="Q1319" s="26"/>
      <c r="R1319" s="276">
        <f t="shared" si="104"/>
        <v>0</v>
      </c>
    </row>
    <row r="1320" spans="1:18">
      <c r="A1320" s="889" t="s">
        <v>20688</v>
      </c>
      <c r="B1320" s="890" t="s">
        <v>18283</v>
      </c>
      <c r="C1320" s="891" t="s">
        <v>29296</v>
      </c>
      <c r="D1320" s="885" t="str">
        <f t="shared" si="100"/>
        <v>sp</v>
      </c>
      <c r="E1320" s="885" t="str">
        <f t="shared" si="101"/>
        <v>5</v>
      </c>
      <c r="F1320" s="885">
        <f t="shared" si="102"/>
        <v>0.1</v>
      </c>
      <c r="G1320" s="885">
        <f t="shared" si="103"/>
        <v>0.5</v>
      </c>
      <c r="H1320" s="896" t="s">
        <v>20686</v>
      </c>
      <c r="J1320" t="str">
        <f>INDEX(L:L,MATCH(Таблиця91[[#This Row],[Item]],M:M,0),1)</f>
        <v>Clothes and Shoes</v>
      </c>
      <c r="L1320" t="s">
        <v>20122</v>
      </c>
      <c r="M1320" s="1" t="s">
        <v>20187</v>
      </c>
      <c r="N1320" s="1"/>
      <c r="O1320" s="1">
        <v>25</v>
      </c>
      <c r="P1320" s="1"/>
      <c r="Q1320" s="26"/>
      <c r="R1320" s="276">
        <f t="shared" si="104"/>
        <v>0</v>
      </c>
    </row>
    <row r="1321" spans="1:18">
      <c r="A1321" s="889" t="s">
        <v>20689</v>
      </c>
      <c r="B1321" s="890" t="s">
        <v>21830</v>
      </c>
      <c r="C1321" s="891" t="s">
        <v>29296</v>
      </c>
      <c r="D1321" s="885" t="str">
        <f t="shared" si="100"/>
        <v>sp</v>
      </c>
      <c r="E1321" s="885" t="str">
        <f t="shared" si="101"/>
        <v>15</v>
      </c>
      <c r="F1321" s="885">
        <f t="shared" si="102"/>
        <v>0.1</v>
      </c>
      <c r="G1321" s="885">
        <f t="shared" si="103"/>
        <v>1.5</v>
      </c>
      <c r="H1321" s="896" t="s">
        <v>20686</v>
      </c>
      <c r="J1321" t="str">
        <f>INDEX(L:L,MATCH(Таблиця91[[#This Row],[Item]],M:M,0),1)</f>
        <v>Clothes and Shoes</v>
      </c>
      <c r="L1321" t="s">
        <v>20122</v>
      </c>
      <c r="M1321" s="1" t="s">
        <v>20188</v>
      </c>
      <c r="N1321" s="1"/>
      <c r="O1321" s="1">
        <v>30</v>
      </c>
      <c r="P1321" s="1"/>
      <c r="Q1321" s="26"/>
      <c r="R1321" s="276">
        <f t="shared" si="104"/>
        <v>0</v>
      </c>
    </row>
    <row r="1322" spans="1:18">
      <c r="A1322" s="889" t="s">
        <v>20690</v>
      </c>
      <c r="B1322" s="890" t="s">
        <v>18283</v>
      </c>
      <c r="C1322" s="891" t="s">
        <v>29296</v>
      </c>
      <c r="D1322" s="885" t="str">
        <f t="shared" si="100"/>
        <v>sp</v>
      </c>
      <c r="E1322" s="885" t="str">
        <f t="shared" si="101"/>
        <v>5</v>
      </c>
      <c r="F1322" s="885">
        <f t="shared" si="102"/>
        <v>0.1</v>
      </c>
      <c r="G1322" s="885">
        <f t="shared" si="103"/>
        <v>0.5</v>
      </c>
      <c r="H1322" s="896" t="s">
        <v>20686</v>
      </c>
      <c r="J1322" t="str">
        <f>INDEX(L:L,MATCH(Таблиця91[[#This Row],[Item]],M:M,0),1)</f>
        <v>Clothes and Shoes</v>
      </c>
      <c r="L1322" t="s">
        <v>20122</v>
      </c>
      <c r="M1322" s="1" t="s">
        <v>20189</v>
      </c>
      <c r="N1322" s="1"/>
      <c r="O1322" s="1"/>
      <c r="P1322" s="1"/>
      <c r="Q1322" s="26"/>
      <c r="R1322" s="276">
        <f t="shared" si="104"/>
        <v>0</v>
      </c>
    </row>
    <row r="1323" spans="1:18">
      <c r="A1323" s="889" t="s">
        <v>20691</v>
      </c>
      <c r="B1323" s="890" t="s">
        <v>22024</v>
      </c>
      <c r="C1323" s="891" t="s">
        <v>29296</v>
      </c>
      <c r="D1323" s="885" t="str">
        <f t="shared" si="100"/>
        <v>sp</v>
      </c>
      <c r="E1323" s="885" t="str">
        <f t="shared" si="101"/>
        <v>2.5</v>
      </c>
      <c r="F1323" s="885">
        <f t="shared" si="102"/>
        <v>0.1</v>
      </c>
      <c r="G1323" s="885">
        <f t="shared" si="103"/>
        <v>4358.7</v>
      </c>
      <c r="H1323" s="896" t="s">
        <v>20686</v>
      </c>
      <c r="J1323" t="str">
        <f>INDEX(L:L,MATCH(Таблиця91[[#This Row],[Item]],M:M,0),1)</f>
        <v>Clothes and Shoes</v>
      </c>
      <c r="M1323" s="1" t="s">
        <v>20190</v>
      </c>
      <c r="N1323" s="1"/>
      <c r="O1323" s="1">
        <v>10</v>
      </c>
      <c r="P1323" s="1"/>
      <c r="Q1323" s="26"/>
      <c r="R1323" s="276">
        <f t="shared" si="104"/>
        <v>0</v>
      </c>
    </row>
    <row r="1324" spans="1:18">
      <c r="A1324" s="889" t="s">
        <v>20692</v>
      </c>
      <c r="B1324" s="890" t="s">
        <v>22025</v>
      </c>
      <c r="C1324" s="891" t="s">
        <v>29296</v>
      </c>
      <c r="D1324" s="885" t="str">
        <f t="shared" si="100"/>
        <v>sp</v>
      </c>
      <c r="E1324" s="885" t="str">
        <f t="shared" si="101"/>
        <v>7.5</v>
      </c>
      <c r="F1324" s="885">
        <f t="shared" si="102"/>
        <v>0.1</v>
      </c>
      <c r="G1324" s="885">
        <f t="shared" si="103"/>
        <v>4359.2</v>
      </c>
      <c r="H1324" s="896" t="s">
        <v>20686</v>
      </c>
      <c r="J1324" t="str">
        <f>INDEX(L:L,MATCH(Таблиця91[[#This Row],[Item]],M:M,0),1)</f>
        <v>Clothes and Shoes</v>
      </c>
      <c r="M1324" s="1" t="s">
        <v>20191</v>
      </c>
      <c r="N1324" s="1"/>
      <c r="O1324" s="1">
        <v>8</v>
      </c>
      <c r="P1324" s="1" t="s">
        <v>19590</v>
      </c>
      <c r="Q1324" s="26"/>
      <c r="R1324" s="276">
        <f t="shared" si="104"/>
        <v>0</v>
      </c>
    </row>
    <row r="1325" spans="1:18">
      <c r="A1325" s="889" t="s">
        <v>20693</v>
      </c>
      <c r="B1325" s="890" t="s">
        <v>21879</v>
      </c>
      <c r="C1325" s="891" t="s">
        <v>29296</v>
      </c>
      <c r="D1325" s="885" t="str">
        <f t="shared" si="100"/>
        <v>gp</v>
      </c>
      <c r="E1325" s="885" t="str">
        <f t="shared" si="101"/>
        <v>8</v>
      </c>
      <c r="F1325" s="885">
        <f t="shared" si="102"/>
        <v>1</v>
      </c>
      <c r="G1325" s="885">
        <f t="shared" si="103"/>
        <v>8</v>
      </c>
      <c r="H1325" s="896" t="s">
        <v>20686</v>
      </c>
      <c r="J1325" t="str">
        <f>INDEX(L:L,MATCH(Таблиця91[[#This Row],[Item]],M:M,0),1)</f>
        <v>Clothes and Shoes</v>
      </c>
      <c r="M1325" s="1" t="s">
        <v>20192</v>
      </c>
      <c r="N1325" s="1"/>
      <c r="O1325" s="1">
        <v>5</v>
      </c>
      <c r="P1325" s="1"/>
      <c r="Q1325" s="26"/>
      <c r="R1325" s="276">
        <f t="shared" si="104"/>
        <v>0</v>
      </c>
    </row>
    <row r="1326" spans="1:18">
      <c r="A1326" s="889" t="s">
        <v>20694</v>
      </c>
      <c r="B1326" s="890" t="s">
        <v>21846</v>
      </c>
      <c r="C1326" s="891" t="s">
        <v>29296</v>
      </c>
      <c r="D1326" s="885" t="str">
        <f t="shared" si="100"/>
        <v>gp</v>
      </c>
      <c r="E1326" s="885" t="str">
        <f t="shared" si="101"/>
        <v>4</v>
      </c>
      <c r="F1326" s="885">
        <f t="shared" si="102"/>
        <v>1</v>
      </c>
      <c r="G1326" s="885">
        <f t="shared" si="103"/>
        <v>4</v>
      </c>
      <c r="H1326" s="896" t="s">
        <v>20686</v>
      </c>
      <c r="J1326" t="str">
        <f>INDEX(L:L,MATCH(Таблиця91[[#This Row],[Item]],M:M,0),1)</f>
        <v>Clothes and Shoes</v>
      </c>
      <c r="M1326" s="1" t="s">
        <v>20193</v>
      </c>
      <c r="N1326" s="1"/>
      <c r="O1326" s="1">
        <v>8</v>
      </c>
      <c r="P1326" s="1" t="s">
        <v>19932</v>
      </c>
      <c r="Q1326" s="26"/>
      <c r="R1326" s="276">
        <f t="shared" si="104"/>
        <v>0</v>
      </c>
    </row>
    <row r="1327" spans="1:18">
      <c r="A1327" s="889" t="s">
        <v>20695</v>
      </c>
      <c r="B1327" s="890" t="s">
        <v>14380</v>
      </c>
      <c r="C1327" s="891" t="s">
        <v>29296</v>
      </c>
      <c r="D1327" s="885" t="str">
        <f t="shared" si="100"/>
        <v>gp</v>
      </c>
      <c r="E1327" s="885" t="str">
        <f t="shared" si="101"/>
        <v>10</v>
      </c>
      <c r="F1327" s="885">
        <f t="shared" si="102"/>
        <v>1</v>
      </c>
      <c r="G1327" s="885">
        <f t="shared" si="103"/>
        <v>10</v>
      </c>
      <c r="H1327" s="896" t="s">
        <v>20686</v>
      </c>
      <c r="J1327" t="str">
        <f>INDEX(L:L,MATCH(Таблиця91[[#This Row],[Item]],M:M,0),1)</f>
        <v>Clothes and Shoes</v>
      </c>
      <c r="M1327" s="1" t="s">
        <v>20194</v>
      </c>
      <c r="N1327" s="1"/>
      <c r="O1327" s="1">
        <v>4</v>
      </c>
      <c r="P1327" s="1"/>
      <c r="Q1327" s="26"/>
      <c r="R1327" s="276">
        <f t="shared" si="104"/>
        <v>0</v>
      </c>
    </row>
    <row r="1328" spans="1:18">
      <c r="A1328" s="889" t="s">
        <v>20696</v>
      </c>
      <c r="B1328" s="890" t="s">
        <v>21846</v>
      </c>
      <c r="C1328" s="891" t="s">
        <v>29296</v>
      </c>
      <c r="D1328" s="885" t="str">
        <f t="shared" si="100"/>
        <v>gp</v>
      </c>
      <c r="E1328" s="885" t="str">
        <f t="shared" si="101"/>
        <v>4</v>
      </c>
      <c r="F1328" s="885">
        <f t="shared" si="102"/>
        <v>1</v>
      </c>
      <c r="G1328" s="885">
        <f t="shared" si="103"/>
        <v>4</v>
      </c>
      <c r="H1328" s="896" t="s">
        <v>20686</v>
      </c>
      <c r="J1328" t="str">
        <f>INDEX(L:L,MATCH(Таблиця91[[#This Row],[Item]],M:M,0),1)</f>
        <v>Clothes and Shoes</v>
      </c>
      <c r="M1328" s="1" t="s">
        <v>20195</v>
      </c>
      <c r="N1328" s="1"/>
      <c r="O1328" s="1">
        <v>4</v>
      </c>
      <c r="P1328" s="1"/>
      <c r="Q1328" s="26"/>
      <c r="R1328" s="276">
        <f t="shared" si="104"/>
        <v>0</v>
      </c>
    </row>
    <row r="1329" spans="1:18" ht="15.75">
      <c r="A1329" s="889" t="s">
        <v>20697</v>
      </c>
      <c r="B1329" s="890" t="s">
        <v>18496</v>
      </c>
      <c r="C1329" s="891" t="s">
        <v>29296</v>
      </c>
      <c r="D1329" s="885" t="str">
        <f t="shared" si="100"/>
        <v>gp</v>
      </c>
      <c r="E1329" s="885" t="str">
        <f t="shared" si="101"/>
        <v>2</v>
      </c>
      <c r="F1329" s="885">
        <f t="shared" si="102"/>
        <v>1</v>
      </c>
      <c r="G1329" s="885">
        <f t="shared" si="103"/>
        <v>2</v>
      </c>
      <c r="H1329" s="896" t="s">
        <v>20686</v>
      </c>
      <c r="I1329" s="741"/>
      <c r="J1329" t="str">
        <f>INDEX(L:L,MATCH(Таблиця91[[#This Row],[Item]],M:M,0),1)</f>
        <v>Clothes and Shoes</v>
      </c>
      <c r="K1329" s="742"/>
      <c r="M1329" s="1" t="s">
        <v>20196</v>
      </c>
      <c r="N1329" s="1"/>
      <c r="O1329" s="1">
        <v>1</v>
      </c>
      <c r="P1329" s="1"/>
      <c r="Q1329" s="26"/>
      <c r="R1329" s="276">
        <f t="shared" si="104"/>
        <v>0</v>
      </c>
    </row>
    <row r="1330" spans="1:18" ht="15.75">
      <c r="A1330" s="889" t="s">
        <v>20698</v>
      </c>
      <c r="B1330" s="890" t="s">
        <v>21850</v>
      </c>
      <c r="C1330" s="891" t="s">
        <v>29296</v>
      </c>
      <c r="D1330" s="885" t="str">
        <f t="shared" si="100"/>
        <v>gp</v>
      </c>
      <c r="E1330" s="885" t="str">
        <f t="shared" si="101"/>
        <v>6</v>
      </c>
      <c r="F1330" s="885">
        <f t="shared" si="102"/>
        <v>1</v>
      </c>
      <c r="G1330" s="885">
        <f t="shared" si="103"/>
        <v>6</v>
      </c>
      <c r="H1330" s="896" t="s">
        <v>20686</v>
      </c>
      <c r="I1330" s="741"/>
      <c r="J1330" t="str">
        <f>INDEX(L:L,MATCH(Таблиця91[[#This Row],[Item]],M:M,0),1)</f>
        <v>Clothes and Shoes</v>
      </c>
      <c r="K1330" s="742"/>
      <c r="M1330" s="1" t="s">
        <v>20197</v>
      </c>
      <c r="N1330" s="1"/>
      <c r="O1330" s="1">
        <v>7</v>
      </c>
      <c r="P1330" s="1" t="s">
        <v>19539</v>
      </c>
      <c r="Q1330" s="26"/>
      <c r="R1330" s="276">
        <f t="shared" si="104"/>
        <v>0</v>
      </c>
    </row>
    <row r="1331" spans="1:18" ht="15.75">
      <c r="A1331" s="889" t="s">
        <v>20699</v>
      </c>
      <c r="B1331" s="890" t="s">
        <v>18496</v>
      </c>
      <c r="C1331" s="891" t="s">
        <v>29296</v>
      </c>
      <c r="D1331" s="885" t="str">
        <f t="shared" si="100"/>
        <v>gp</v>
      </c>
      <c r="E1331" s="885" t="str">
        <f t="shared" si="101"/>
        <v>2</v>
      </c>
      <c r="F1331" s="885">
        <f t="shared" si="102"/>
        <v>1</v>
      </c>
      <c r="G1331" s="885">
        <f t="shared" si="103"/>
        <v>2</v>
      </c>
      <c r="H1331" s="896" t="s">
        <v>20686</v>
      </c>
      <c r="I1331" s="741"/>
      <c r="J1331" t="str">
        <f>INDEX(L:L,MATCH(Таблиця91[[#This Row],[Item]],M:M,0),1)</f>
        <v>Clothes and Shoes</v>
      </c>
      <c r="K1331" s="742"/>
      <c r="M1331" s="1" t="s">
        <v>20198</v>
      </c>
      <c r="N1331" s="1"/>
      <c r="O1331" s="1">
        <v>5</v>
      </c>
      <c r="P1331" s="1" t="s">
        <v>20199</v>
      </c>
      <c r="Q1331" s="26"/>
      <c r="R1331" s="276">
        <f t="shared" si="104"/>
        <v>0</v>
      </c>
    </row>
    <row r="1332" spans="1:18" ht="15.75">
      <c r="A1332" s="889" t="s">
        <v>20700</v>
      </c>
      <c r="B1332" s="890" t="s">
        <v>21836</v>
      </c>
      <c r="C1332" s="891" t="s">
        <v>29296</v>
      </c>
      <c r="D1332" s="885" t="str">
        <f t="shared" si="100"/>
        <v>sp</v>
      </c>
      <c r="E1332" s="885" t="str">
        <f t="shared" si="101"/>
        <v>10</v>
      </c>
      <c r="F1332" s="885">
        <f t="shared" si="102"/>
        <v>0.1</v>
      </c>
      <c r="G1332" s="885">
        <f t="shared" si="103"/>
        <v>1</v>
      </c>
      <c r="H1332" s="896" t="s">
        <v>20686</v>
      </c>
      <c r="I1332" s="741"/>
      <c r="J1332" t="str">
        <f>INDEX(L:L,MATCH(Таблиця91[[#This Row],[Item]],M:M,0),1)</f>
        <v>Clothes and Shoes</v>
      </c>
      <c r="K1332" s="742"/>
      <c r="M1332" s="1" t="s">
        <v>20200</v>
      </c>
      <c r="N1332" s="1"/>
      <c r="O1332" s="1">
        <v>15</v>
      </c>
      <c r="P1332" s="1"/>
      <c r="Q1332" s="26"/>
      <c r="R1332" s="276">
        <f t="shared" si="104"/>
        <v>0</v>
      </c>
    </row>
    <row r="1333" spans="1:18" ht="15.75">
      <c r="A1333" s="889" t="s">
        <v>20701</v>
      </c>
      <c r="B1333" s="890" t="s">
        <v>21946</v>
      </c>
      <c r="C1333" s="891" t="s">
        <v>29296</v>
      </c>
      <c r="D1333" s="885" t="str">
        <f t="shared" si="100"/>
        <v>gp</v>
      </c>
      <c r="E1333" s="885" t="str">
        <f t="shared" si="101"/>
        <v>3</v>
      </c>
      <c r="F1333" s="885">
        <f t="shared" si="102"/>
        <v>1</v>
      </c>
      <c r="G1333" s="885">
        <f t="shared" si="103"/>
        <v>3</v>
      </c>
      <c r="H1333" s="896" t="s">
        <v>20686</v>
      </c>
      <c r="I1333" s="741"/>
      <c r="J1333" t="str">
        <f>INDEX(L:L,MATCH(Таблиця91[[#This Row],[Item]],M:M,0),1)</f>
        <v>Clothes and Shoes</v>
      </c>
      <c r="K1333" s="742"/>
      <c r="M1333" s="1" t="s">
        <v>20201</v>
      </c>
      <c r="N1333" s="1"/>
      <c r="O1333" s="1">
        <v>10</v>
      </c>
      <c r="P1333" s="1" t="s">
        <v>19798</v>
      </c>
      <c r="Q1333" s="26"/>
      <c r="R1333" s="276">
        <f t="shared" si="104"/>
        <v>0</v>
      </c>
    </row>
    <row r="1334" spans="1:18" ht="15.75">
      <c r="A1334" s="889" t="s">
        <v>20702</v>
      </c>
      <c r="B1334" s="890" t="s">
        <v>21894</v>
      </c>
      <c r="C1334" s="891" t="s">
        <v>29296</v>
      </c>
      <c r="D1334" s="885" t="str">
        <f t="shared" si="100"/>
        <v>gp</v>
      </c>
      <c r="E1334" s="885" t="str">
        <f t="shared" si="101"/>
        <v>16</v>
      </c>
      <c r="F1334" s="885">
        <f t="shared" si="102"/>
        <v>1</v>
      </c>
      <c r="G1334" s="885">
        <f t="shared" si="103"/>
        <v>16</v>
      </c>
      <c r="H1334" s="896" t="s">
        <v>20686</v>
      </c>
      <c r="I1334" s="741"/>
      <c r="J1334" t="str">
        <f>INDEX(L:L,MATCH(Таблиця91[[#This Row],[Item]],M:M,0),1)</f>
        <v>Clothes and Shoes</v>
      </c>
      <c r="K1334" s="742"/>
      <c r="M1334" s="1" t="s">
        <v>20202</v>
      </c>
      <c r="N1334" s="1"/>
      <c r="O1334" s="1">
        <v>5</v>
      </c>
      <c r="P1334" s="1" t="s">
        <v>19539</v>
      </c>
      <c r="Q1334" s="26"/>
      <c r="R1334" s="276">
        <f t="shared" si="104"/>
        <v>0</v>
      </c>
    </row>
    <row r="1335" spans="1:18" ht="15.75">
      <c r="A1335" s="889" t="s">
        <v>20703</v>
      </c>
      <c r="B1335" s="890" t="s">
        <v>14380</v>
      </c>
      <c r="C1335" s="891" t="s">
        <v>29296</v>
      </c>
      <c r="D1335" s="885" t="str">
        <f t="shared" si="100"/>
        <v>gp</v>
      </c>
      <c r="E1335" s="885" t="str">
        <f t="shared" si="101"/>
        <v>10</v>
      </c>
      <c r="F1335" s="885">
        <f t="shared" si="102"/>
        <v>1</v>
      </c>
      <c r="G1335" s="885">
        <f t="shared" si="103"/>
        <v>10</v>
      </c>
      <c r="H1335" s="896" t="s">
        <v>20686</v>
      </c>
      <c r="I1335" s="741"/>
      <c r="J1335" t="str">
        <f>INDEX(L:L,MATCH(Таблиця91[[#This Row],[Item]],M:M,0),1)</f>
        <v>Clothes and Shoes</v>
      </c>
      <c r="K1335" s="742"/>
      <c r="M1335" s="1" t="s">
        <v>20203</v>
      </c>
      <c r="N1335" s="1"/>
      <c r="O1335" s="1">
        <v>17</v>
      </c>
      <c r="P1335" s="1" t="s">
        <v>20069</v>
      </c>
      <c r="Q1335" s="26"/>
      <c r="R1335" s="276">
        <f t="shared" si="104"/>
        <v>0</v>
      </c>
    </row>
    <row r="1336" spans="1:18" ht="15.75">
      <c r="A1336" s="889" t="s">
        <v>20704</v>
      </c>
      <c r="B1336" s="890" t="s">
        <v>21973</v>
      </c>
      <c r="C1336" s="891" t="s">
        <v>29296</v>
      </c>
      <c r="D1336" s="885" t="str">
        <f t="shared" ref="D1336:D1398" si="105">IF((IFERROR(FIND("gp",B1336,1),0)&gt;0),"gp",IF(IFERROR(FIND("sp",B1336,1),0)&gt;1,"sp","cp"))</f>
        <v>gp</v>
      </c>
      <c r="E1336" s="885" t="str">
        <f t="shared" si="101"/>
        <v>12</v>
      </c>
      <c r="F1336" s="885">
        <f t="shared" si="102"/>
        <v>1</v>
      </c>
      <c r="G1336" s="885">
        <f t="shared" si="103"/>
        <v>12</v>
      </c>
      <c r="H1336" s="896" t="s">
        <v>20686</v>
      </c>
      <c r="I1336" s="741"/>
      <c r="J1336" t="str">
        <f>INDEX(L:L,MATCH(Таблиця91[[#This Row],[Item]],M:M,0),1)</f>
        <v>Clothes and Shoes</v>
      </c>
      <c r="K1336" s="742"/>
      <c r="M1336" s="1" t="s">
        <v>18796</v>
      </c>
      <c r="N1336" s="1"/>
      <c r="O1336" s="1"/>
      <c r="P1336" s="1"/>
      <c r="Q1336" s="26"/>
      <c r="R1336" s="276">
        <f t="shared" si="104"/>
        <v>0</v>
      </c>
    </row>
    <row r="1337" spans="1:18" ht="15.75">
      <c r="A1337" s="889" t="s">
        <v>20705</v>
      </c>
      <c r="B1337" s="890" t="s">
        <v>14451</v>
      </c>
      <c r="C1337" s="891" t="s">
        <v>29296</v>
      </c>
      <c r="D1337" s="885" t="str">
        <f t="shared" si="105"/>
        <v>gp</v>
      </c>
      <c r="E1337" s="885" t="str">
        <f t="shared" ref="E1337:E1399" si="106">SUBSTITUTE(B1337," "&amp;D1337,"",1)</f>
        <v>20</v>
      </c>
      <c r="F1337" s="885">
        <f t="shared" ref="F1337:F1399" si="107">IF(D1337="gp",1,IF(D1337="sp",0.1,0.01))</f>
        <v>1</v>
      </c>
      <c r="G1337" s="885">
        <f t="shared" ref="G1337:G1399" si="108">F1337*E1337</f>
        <v>20</v>
      </c>
      <c r="H1337" s="896" t="s">
        <v>20686</v>
      </c>
      <c r="I1337" s="741"/>
      <c r="J1337" t="str">
        <f>INDEX(L:L,MATCH(Таблиця91[[#This Row],[Item]],M:M,0),1)</f>
        <v>Clothes and Shoes</v>
      </c>
      <c r="K1337" s="742"/>
      <c r="L1337" t="s">
        <v>20204</v>
      </c>
      <c r="M1337" s="1" t="s">
        <v>20204</v>
      </c>
      <c r="N1337" s="1"/>
      <c r="O1337" s="1"/>
      <c r="P1337" s="1"/>
      <c r="Q1337" s="26"/>
      <c r="R1337" s="276">
        <f t="shared" si="104"/>
        <v>0</v>
      </c>
    </row>
    <row r="1338" spans="1:18" ht="15.75">
      <c r="A1338" s="889" t="s">
        <v>20706</v>
      </c>
      <c r="B1338" s="890" t="s">
        <v>21879</v>
      </c>
      <c r="C1338" s="891" t="s">
        <v>29296</v>
      </c>
      <c r="D1338" s="885" t="str">
        <f t="shared" si="105"/>
        <v>gp</v>
      </c>
      <c r="E1338" s="885" t="str">
        <f t="shared" si="106"/>
        <v>8</v>
      </c>
      <c r="F1338" s="885">
        <f t="shared" si="107"/>
        <v>1</v>
      </c>
      <c r="G1338" s="885">
        <f t="shared" si="108"/>
        <v>8</v>
      </c>
      <c r="H1338" s="896" t="s">
        <v>20686</v>
      </c>
      <c r="I1338" s="741"/>
      <c r="J1338" t="str">
        <f>INDEX(L:L,MATCH(Таблиця91[[#This Row],[Item]],M:M,0),1)</f>
        <v>Clothes and Shoes</v>
      </c>
      <c r="K1338" s="742"/>
      <c r="L1338" t="s">
        <v>20204</v>
      </c>
      <c r="M1338" s="1" t="s">
        <v>20205</v>
      </c>
      <c r="N1338" s="1"/>
      <c r="O1338" s="1"/>
      <c r="P1338" s="1"/>
      <c r="Q1338" s="26"/>
      <c r="R1338" s="276">
        <f t="shared" si="104"/>
        <v>0</v>
      </c>
    </row>
    <row r="1339" spans="1:18" ht="15.75">
      <c r="A1339" s="889" t="s">
        <v>20707</v>
      </c>
      <c r="B1339" s="890" t="s">
        <v>14081</v>
      </c>
      <c r="C1339" s="891" t="s">
        <v>29296</v>
      </c>
      <c r="D1339" s="885" t="str">
        <f t="shared" si="105"/>
        <v>gp</v>
      </c>
      <c r="E1339" s="885" t="str">
        <f t="shared" si="106"/>
        <v>5</v>
      </c>
      <c r="F1339" s="885">
        <f t="shared" si="107"/>
        <v>1</v>
      </c>
      <c r="G1339" s="885">
        <f t="shared" si="108"/>
        <v>5</v>
      </c>
      <c r="H1339" s="896" t="s">
        <v>20686</v>
      </c>
      <c r="I1339" s="741"/>
      <c r="J1339" t="str">
        <f>INDEX(L:L,MATCH(Таблиця91[[#This Row],[Item]],M:M,0),1)</f>
        <v>Clothes and Shoes</v>
      </c>
      <c r="K1339" s="742"/>
      <c r="L1339" t="s">
        <v>20204</v>
      </c>
      <c r="M1339" s="1" t="s">
        <v>20206</v>
      </c>
      <c r="N1339" s="1"/>
      <c r="O1339" s="1">
        <v>1.5</v>
      </c>
      <c r="P1339" s="1"/>
      <c r="Q1339" s="26"/>
      <c r="R1339" s="276">
        <f t="shared" si="104"/>
        <v>0</v>
      </c>
    </row>
    <row r="1340" spans="1:18" ht="15.75">
      <c r="A1340" s="889" t="s">
        <v>20708</v>
      </c>
      <c r="B1340" s="890" t="s">
        <v>21850</v>
      </c>
      <c r="C1340" s="891" t="s">
        <v>29296</v>
      </c>
      <c r="D1340" s="885" t="str">
        <f t="shared" si="105"/>
        <v>gp</v>
      </c>
      <c r="E1340" s="885" t="str">
        <f t="shared" si="106"/>
        <v>6</v>
      </c>
      <c r="F1340" s="885">
        <f t="shared" si="107"/>
        <v>1</v>
      </c>
      <c r="G1340" s="885">
        <f t="shared" si="108"/>
        <v>6</v>
      </c>
      <c r="H1340" s="896" t="s">
        <v>20686</v>
      </c>
      <c r="I1340" s="741"/>
      <c r="J1340" t="str">
        <f>INDEX(L:L,MATCH(Таблиця91[[#This Row],[Item]],M:M,0),1)</f>
        <v>Clothes and Shoes</v>
      </c>
      <c r="K1340" s="742"/>
      <c r="L1340" t="s">
        <v>20204</v>
      </c>
      <c r="M1340" s="1" t="s">
        <v>20207</v>
      </c>
      <c r="N1340" s="1"/>
      <c r="O1340" s="1">
        <v>2.6</v>
      </c>
      <c r="P1340" s="1"/>
      <c r="Q1340" s="26"/>
      <c r="R1340" s="276">
        <f t="shared" si="104"/>
        <v>0</v>
      </c>
    </row>
    <row r="1341" spans="1:18" ht="15.75">
      <c r="A1341" s="889" t="s">
        <v>20709</v>
      </c>
      <c r="B1341" s="890" t="s">
        <v>14380</v>
      </c>
      <c r="C1341" s="891" t="s">
        <v>29296</v>
      </c>
      <c r="D1341" s="885" t="str">
        <f t="shared" si="105"/>
        <v>gp</v>
      </c>
      <c r="E1341" s="885" t="str">
        <f t="shared" si="106"/>
        <v>10</v>
      </c>
      <c r="F1341" s="885">
        <f t="shared" si="107"/>
        <v>1</v>
      </c>
      <c r="G1341" s="885">
        <f t="shared" si="108"/>
        <v>10</v>
      </c>
      <c r="H1341" s="896" t="s">
        <v>20686</v>
      </c>
      <c r="I1341" s="741"/>
      <c r="J1341" t="str">
        <f>INDEX(L:L,MATCH(Таблиця91[[#This Row],[Item]],M:M,0),1)</f>
        <v>Clothes and Shoes</v>
      </c>
      <c r="K1341" s="742"/>
      <c r="L1341" t="s">
        <v>20204</v>
      </c>
      <c r="M1341" s="1" t="s">
        <v>20208</v>
      </c>
      <c r="N1341" s="1"/>
      <c r="O1341" s="1">
        <v>1</v>
      </c>
      <c r="P1341" s="1"/>
      <c r="Q1341" s="26"/>
      <c r="R1341" s="276">
        <f t="shared" si="104"/>
        <v>0</v>
      </c>
    </row>
    <row r="1342" spans="1:18" ht="15.75">
      <c r="A1342" s="889" t="s">
        <v>20710</v>
      </c>
      <c r="B1342" s="890" t="s">
        <v>18496</v>
      </c>
      <c r="C1342" s="891" t="s">
        <v>29296</v>
      </c>
      <c r="D1342" s="885" t="str">
        <f t="shared" si="105"/>
        <v>gp</v>
      </c>
      <c r="E1342" s="885" t="str">
        <f t="shared" si="106"/>
        <v>2</v>
      </c>
      <c r="F1342" s="885">
        <f t="shared" si="107"/>
        <v>1</v>
      </c>
      <c r="G1342" s="885">
        <f t="shared" si="108"/>
        <v>2</v>
      </c>
      <c r="H1342" s="896" t="s">
        <v>20686</v>
      </c>
      <c r="I1342" s="741"/>
      <c r="J1342" t="str">
        <f>INDEX(L:L,MATCH(Таблиця91[[#This Row],[Item]],M:M,0),1)</f>
        <v>Clothes and Shoes</v>
      </c>
      <c r="K1342" s="742"/>
      <c r="L1342" t="s">
        <v>20204</v>
      </c>
      <c r="M1342" s="1" t="s">
        <v>20209</v>
      </c>
      <c r="N1342" s="1"/>
      <c r="O1342" s="1">
        <v>2</v>
      </c>
      <c r="P1342" s="1"/>
      <c r="Q1342" s="26"/>
      <c r="R1342" s="276">
        <f t="shared" si="104"/>
        <v>0</v>
      </c>
    </row>
    <row r="1343" spans="1:18" ht="15.75">
      <c r="A1343" s="889" t="s">
        <v>20711</v>
      </c>
      <c r="B1343" s="890" t="s">
        <v>21946</v>
      </c>
      <c r="C1343" s="891" t="s">
        <v>29296</v>
      </c>
      <c r="D1343" s="885" t="str">
        <f t="shared" si="105"/>
        <v>gp</v>
      </c>
      <c r="E1343" s="885" t="str">
        <f t="shared" si="106"/>
        <v>3</v>
      </c>
      <c r="F1343" s="885">
        <f t="shared" si="107"/>
        <v>1</v>
      </c>
      <c r="G1343" s="885">
        <f t="shared" si="108"/>
        <v>3</v>
      </c>
      <c r="H1343" s="896" t="s">
        <v>20686</v>
      </c>
      <c r="I1343" s="741"/>
      <c r="J1343" t="str">
        <f>INDEX(L:L,MATCH(Таблиця91[[#This Row],[Item]],M:M,0),1)</f>
        <v>Clothes and Shoes</v>
      </c>
      <c r="K1343" s="742"/>
      <c r="L1343" t="s">
        <v>20204</v>
      </c>
      <c r="M1343" s="1" t="s">
        <v>20210</v>
      </c>
      <c r="N1343" s="1"/>
      <c r="O1343" s="1">
        <v>7</v>
      </c>
      <c r="P1343" s="1"/>
      <c r="Q1343" s="26"/>
      <c r="R1343" s="276">
        <f t="shared" si="104"/>
        <v>0</v>
      </c>
    </row>
    <row r="1344" spans="1:18" ht="15.75">
      <c r="A1344" s="889" t="s">
        <v>20712</v>
      </c>
      <c r="B1344" s="890" t="s">
        <v>21872</v>
      </c>
      <c r="C1344" s="891" t="s">
        <v>29296</v>
      </c>
      <c r="D1344" s="885" t="str">
        <f t="shared" si="105"/>
        <v>sp</v>
      </c>
      <c r="E1344" s="885" t="str">
        <f t="shared" si="106"/>
        <v>8</v>
      </c>
      <c r="F1344" s="885">
        <f t="shared" si="107"/>
        <v>0.1</v>
      </c>
      <c r="G1344" s="885">
        <f t="shared" si="108"/>
        <v>0.8</v>
      </c>
      <c r="H1344" s="896" t="s">
        <v>20686</v>
      </c>
      <c r="I1344" s="741"/>
      <c r="J1344" t="str">
        <f>INDEX(L:L,MATCH(Таблиця91[[#This Row],[Item]],M:M,0),1)</f>
        <v>Clothes and Shoes</v>
      </c>
      <c r="K1344" s="742"/>
      <c r="L1344" t="s">
        <v>20204</v>
      </c>
      <c r="M1344" s="1" t="s">
        <v>20211</v>
      </c>
      <c r="N1344" s="1"/>
      <c r="O1344" s="1">
        <v>4</v>
      </c>
      <c r="P1344" s="1"/>
      <c r="Q1344" s="26"/>
      <c r="R1344" s="276">
        <f t="shared" si="104"/>
        <v>0</v>
      </c>
    </row>
    <row r="1345" spans="1:18" ht="15.75">
      <c r="A1345" s="889" t="s">
        <v>20713</v>
      </c>
      <c r="B1345" s="890" t="s">
        <v>21850</v>
      </c>
      <c r="C1345" s="891" t="s">
        <v>29296</v>
      </c>
      <c r="D1345" s="885" t="str">
        <f t="shared" si="105"/>
        <v>gp</v>
      </c>
      <c r="E1345" s="885" t="str">
        <f t="shared" si="106"/>
        <v>6</v>
      </c>
      <c r="F1345" s="885">
        <f t="shared" si="107"/>
        <v>1</v>
      </c>
      <c r="G1345" s="885">
        <f t="shared" si="108"/>
        <v>6</v>
      </c>
      <c r="H1345" s="896" t="s">
        <v>20686</v>
      </c>
      <c r="I1345" s="741"/>
      <c r="J1345" t="str">
        <f>INDEX(L:L,MATCH(Таблиця91[[#This Row],[Item]],M:M,0),1)</f>
        <v>Clothes and Shoes</v>
      </c>
      <c r="K1345" s="742"/>
      <c r="L1345" t="s">
        <v>20204</v>
      </c>
      <c r="M1345" s="1" t="s">
        <v>20212</v>
      </c>
      <c r="N1345" s="1"/>
      <c r="O1345" s="1">
        <v>2</v>
      </c>
      <c r="P1345" s="1"/>
      <c r="Q1345" s="26"/>
      <c r="R1345" s="276">
        <f t="shared" si="104"/>
        <v>0</v>
      </c>
    </row>
    <row r="1346" spans="1:18" ht="17.25">
      <c r="A1346" s="889" t="s">
        <v>30468</v>
      </c>
      <c r="B1346" s="890" t="s">
        <v>21836</v>
      </c>
      <c r="C1346" s="891" t="s">
        <v>29296</v>
      </c>
      <c r="D1346" s="885" t="str">
        <f t="shared" si="105"/>
        <v>sp</v>
      </c>
      <c r="E1346" s="885" t="str">
        <f t="shared" si="106"/>
        <v>10</v>
      </c>
      <c r="F1346" s="885">
        <f t="shared" si="107"/>
        <v>0.1</v>
      </c>
      <c r="G1346" s="885">
        <f t="shared" si="108"/>
        <v>1</v>
      </c>
      <c r="H1346" s="896" t="s">
        <v>20686</v>
      </c>
      <c r="I1346" s="741"/>
      <c r="J1346" t="str">
        <f>INDEX(L:L,MATCH(Таблиця91[[#This Row],[Item]],M:M,0),1)</f>
        <v>Clothes and Shoes</v>
      </c>
      <c r="K1346" s="742"/>
      <c r="L1346" t="s">
        <v>20204</v>
      </c>
      <c r="M1346" s="1" t="s">
        <v>20213</v>
      </c>
      <c r="N1346" s="1"/>
      <c r="O1346" s="1">
        <v>5</v>
      </c>
      <c r="P1346" s="1"/>
      <c r="Q1346" s="26"/>
      <c r="R1346" s="276">
        <f t="shared" si="104"/>
        <v>0</v>
      </c>
    </row>
    <row r="1347" spans="1:18" ht="17.25">
      <c r="A1347" s="889" t="s">
        <v>30469</v>
      </c>
      <c r="B1347" s="890" t="s">
        <v>18496</v>
      </c>
      <c r="C1347" s="891" t="s">
        <v>29296</v>
      </c>
      <c r="D1347" s="885" t="str">
        <f t="shared" si="105"/>
        <v>gp</v>
      </c>
      <c r="E1347" s="885" t="str">
        <f t="shared" si="106"/>
        <v>2</v>
      </c>
      <c r="F1347" s="885">
        <f t="shared" si="107"/>
        <v>1</v>
      </c>
      <c r="G1347" s="885">
        <f t="shared" si="108"/>
        <v>2</v>
      </c>
      <c r="H1347" s="896" t="s">
        <v>20686</v>
      </c>
      <c r="I1347" s="741"/>
      <c r="J1347" t="str">
        <f>INDEX(L:L,MATCH(Таблиця91[[#This Row],[Item]],M:M,0),1)</f>
        <v>Clothes and Shoes</v>
      </c>
      <c r="K1347" s="742"/>
      <c r="L1347" t="s">
        <v>20204</v>
      </c>
      <c r="M1347" s="1" t="s">
        <v>20214</v>
      </c>
      <c r="N1347" s="1"/>
      <c r="O1347" s="1">
        <v>2</v>
      </c>
      <c r="P1347" s="1"/>
      <c r="Q1347" s="26"/>
      <c r="R1347" s="276">
        <f t="shared" si="104"/>
        <v>0</v>
      </c>
    </row>
    <row r="1348" spans="1:18" ht="17.25">
      <c r="A1348" s="889" t="s">
        <v>30470</v>
      </c>
      <c r="B1348" s="890" t="s">
        <v>18321</v>
      </c>
      <c r="C1348" s="891" t="s">
        <v>29296</v>
      </c>
      <c r="D1348" s="885" t="str">
        <f t="shared" si="105"/>
        <v>sp</v>
      </c>
      <c r="E1348" s="885" t="str">
        <f t="shared" si="106"/>
        <v>1</v>
      </c>
      <c r="F1348" s="885">
        <f t="shared" si="107"/>
        <v>0.1</v>
      </c>
      <c r="G1348" s="885">
        <f t="shared" si="108"/>
        <v>0.1</v>
      </c>
      <c r="H1348" s="896" t="s">
        <v>20686</v>
      </c>
      <c r="I1348" s="741"/>
      <c r="J1348" t="str">
        <f>INDEX(L:L,MATCH(Таблиця91[[#This Row],[Item]],M:M,0),1)</f>
        <v>Clothes and Shoes</v>
      </c>
      <c r="K1348" s="742"/>
      <c r="L1348" t="s">
        <v>20204</v>
      </c>
      <c r="M1348" s="1" t="s">
        <v>20215</v>
      </c>
      <c r="N1348" s="1"/>
      <c r="O1348" s="1">
        <v>22</v>
      </c>
      <c r="P1348" s="1"/>
      <c r="Q1348" s="26"/>
      <c r="R1348" s="276">
        <f t="shared" ref="R1348:R1411" si="109">Q1348*O1348</f>
        <v>0</v>
      </c>
    </row>
    <row r="1349" spans="1:18" ht="17.25">
      <c r="A1349" s="889" t="s">
        <v>30471</v>
      </c>
      <c r="B1349" s="890" t="s">
        <v>18451</v>
      </c>
      <c r="C1349" s="891" t="s">
        <v>29296</v>
      </c>
      <c r="D1349" s="885" t="str">
        <f t="shared" si="105"/>
        <v>sp</v>
      </c>
      <c r="E1349" s="885" t="str">
        <f t="shared" si="106"/>
        <v>2</v>
      </c>
      <c r="F1349" s="885">
        <f t="shared" si="107"/>
        <v>0.1</v>
      </c>
      <c r="G1349" s="885">
        <f t="shared" si="108"/>
        <v>0.2</v>
      </c>
      <c r="H1349" s="896" t="s">
        <v>20686</v>
      </c>
      <c r="I1349" s="741"/>
      <c r="J1349" t="str">
        <f>INDEX(L:L,MATCH(Таблиця91[[#This Row],[Item]],M:M,0),1)</f>
        <v>Clothes and Shoes</v>
      </c>
      <c r="K1349" s="742"/>
      <c r="L1349" t="s">
        <v>20204</v>
      </c>
      <c r="M1349" s="1" t="s">
        <v>20216</v>
      </c>
      <c r="N1349" s="1"/>
      <c r="O1349" s="1">
        <v>7</v>
      </c>
      <c r="P1349" s="1"/>
      <c r="Q1349" s="26"/>
      <c r="R1349" s="276">
        <f t="shared" si="109"/>
        <v>0</v>
      </c>
    </row>
    <row r="1350" spans="1:18" ht="15.75">
      <c r="A1350" s="889" t="s">
        <v>20718</v>
      </c>
      <c r="B1350" s="890" t="s">
        <v>21850</v>
      </c>
      <c r="C1350" s="891" t="s">
        <v>29296</v>
      </c>
      <c r="D1350" s="885" t="str">
        <f t="shared" si="105"/>
        <v>gp</v>
      </c>
      <c r="E1350" s="885" t="str">
        <f t="shared" si="106"/>
        <v>6</v>
      </c>
      <c r="F1350" s="885">
        <f t="shared" si="107"/>
        <v>1</v>
      </c>
      <c r="G1350" s="885">
        <f t="shared" si="108"/>
        <v>6</v>
      </c>
      <c r="H1350" s="896" t="s">
        <v>20686</v>
      </c>
      <c r="I1350" s="741"/>
      <c r="J1350" t="str">
        <f>INDEX(L:L,MATCH(Таблиця91[[#This Row],[Item]],M:M,0),1)</f>
        <v>Clothes and Shoes</v>
      </c>
      <c r="K1350" s="742"/>
      <c r="L1350" t="s">
        <v>20204</v>
      </c>
      <c r="M1350" s="1" t="s">
        <v>20217</v>
      </c>
      <c r="N1350" s="1"/>
      <c r="O1350" s="1">
        <v>13</v>
      </c>
      <c r="P1350" s="1"/>
      <c r="Q1350" s="26"/>
      <c r="R1350" s="276">
        <f t="shared" si="109"/>
        <v>0</v>
      </c>
    </row>
    <row r="1351" spans="1:18" ht="15.75">
      <c r="A1351" s="889" t="s">
        <v>20719</v>
      </c>
      <c r="B1351" s="890" t="s">
        <v>21946</v>
      </c>
      <c r="C1351" s="891" t="s">
        <v>29296</v>
      </c>
      <c r="D1351" s="885" t="str">
        <f t="shared" si="105"/>
        <v>gp</v>
      </c>
      <c r="E1351" s="885" t="str">
        <f t="shared" si="106"/>
        <v>3</v>
      </c>
      <c r="F1351" s="885">
        <f t="shared" si="107"/>
        <v>1</v>
      </c>
      <c r="G1351" s="885">
        <f t="shared" si="108"/>
        <v>3</v>
      </c>
      <c r="H1351" s="896" t="s">
        <v>20686</v>
      </c>
      <c r="I1351" s="741"/>
      <c r="J1351" t="str">
        <f>INDEX(L:L,MATCH(Таблиця91[[#This Row],[Item]],M:M,0),1)</f>
        <v>Clothes and Shoes</v>
      </c>
      <c r="K1351" s="742"/>
      <c r="L1351" t="s">
        <v>20204</v>
      </c>
      <c r="M1351" s="1" t="s">
        <v>20218</v>
      </c>
      <c r="N1351" s="1"/>
      <c r="O1351" s="1">
        <v>15</v>
      </c>
      <c r="P1351" s="1"/>
      <c r="Q1351" s="26"/>
      <c r="R1351" s="276">
        <f t="shared" si="109"/>
        <v>0</v>
      </c>
    </row>
    <row r="1352" spans="1:18" ht="15.75">
      <c r="A1352" s="889" t="s">
        <v>20720</v>
      </c>
      <c r="B1352" s="890" t="s">
        <v>21846</v>
      </c>
      <c r="C1352" s="891" t="s">
        <v>29296</v>
      </c>
      <c r="D1352" s="885" t="str">
        <f t="shared" si="105"/>
        <v>gp</v>
      </c>
      <c r="E1352" s="885" t="str">
        <f t="shared" si="106"/>
        <v>4</v>
      </c>
      <c r="F1352" s="885">
        <f t="shared" si="107"/>
        <v>1</v>
      </c>
      <c r="G1352" s="885">
        <f t="shared" si="108"/>
        <v>4</v>
      </c>
      <c r="H1352" s="896" t="s">
        <v>20686</v>
      </c>
      <c r="I1352" s="741"/>
      <c r="J1352" t="str">
        <f>INDEX(L:L,MATCH(Таблиця91[[#This Row],[Item]],M:M,0),1)</f>
        <v>Clothes and Shoes</v>
      </c>
      <c r="K1352" s="742"/>
      <c r="L1352" t="s">
        <v>20204</v>
      </c>
      <c r="M1352" s="1" t="s">
        <v>20219</v>
      </c>
      <c r="N1352" s="1"/>
      <c r="O1352" s="1">
        <v>4</v>
      </c>
      <c r="P1352" s="1"/>
      <c r="Q1352" s="26"/>
      <c r="R1352" s="276">
        <f t="shared" si="109"/>
        <v>0</v>
      </c>
    </row>
    <row r="1353" spans="1:18" ht="15.75">
      <c r="A1353" s="889" t="s">
        <v>20721</v>
      </c>
      <c r="B1353" s="890" t="s">
        <v>21843</v>
      </c>
      <c r="C1353" s="891" t="s">
        <v>29296</v>
      </c>
      <c r="D1353" s="885" t="str">
        <f t="shared" si="105"/>
        <v>gp</v>
      </c>
      <c r="E1353" s="885" t="str">
        <f t="shared" si="106"/>
        <v>7</v>
      </c>
      <c r="F1353" s="885">
        <f t="shared" si="107"/>
        <v>1</v>
      </c>
      <c r="G1353" s="885">
        <f t="shared" si="108"/>
        <v>7</v>
      </c>
      <c r="H1353" s="896" t="s">
        <v>20686</v>
      </c>
      <c r="I1353" s="741"/>
      <c r="J1353" t="str">
        <f>INDEX(L:L,MATCH(Таблиця91[[#This Row],[Item]],M:M,0),1)</f>
        <v>Clothes and Shoes</v>
      </c>
      <c r="K1353" s="742"/>
      <c r="L1353" t="s">
        <v>20204</v>
      </c>
      <c r="M1353" s="1" t="s">
        <v>20220</v>
      </c>
      <c r="N1353" s="1"/>
      <c r="O1353" s="1">
        <v>8</v>
      </c>
      <c r="P1353" s="1"/>
      <c r="Q1353" s="26"/>
      <c r="R1353" s="276">
        <f t="shared" si="109"/>
        <v>0</v>
      </c>
    </row>
    <row r="1354" spans="1:18" ht="15.75">
      <c r="A1354" s="889" t="s">
        <v>20722</v>
      </c>
      <c r="B1354" s="890" t="s">
        <v>21850</v>
      </c>
      <c r="C1354" s="891" t="s">
        <v>29296</v>
      </c>
      <c r="D1354" s="885" t="str">
        <f t="shared" si="105"/>
        <v>gp</v>
      </c>
      <c r="E1354" s="885" t="str">
        <f t="shared" si="106"/>
        <v>6</v>
      </c>
      <c r="F1354" s="885">
        <f t="shared" si="107"/>
        <v>1</v>
      </c>
      <c r="G1354" s="885">
        <f t="shared" si="108"/>
        <v>6</v>
      </c>
      <c r="H1354" s="896" t="s">
        <v>20686</v>
      </c>
      <c r="I1354" s="741"/>
      <c r="J1354" t="str">
        <f>INDEX(L:L,MATCH(Таблиця91[[#This Row],[Item]],M:M,0),1)</f>
        <v>Clothes and Shoes</v>
      </c>
      <c r="K1354" s="742"/>
      <c r="L1354" t="s">
        <v>20204</v>
      </c>
      <c r="M1354" s="1" t="s">
        <v>20221</v>
      </c>
      <c r="N1354" s="1"/>
      <c r="O1354" s="1">
        <v>4</v>
      </c>
      <c r="P1354" s="1"/>
      <c r="Q1354" s="26"/>
      <c r="R1354" s="276">
        <f t="shared" si="109"/>
        <v>0</v>
      </c>
    </row>
    <row r="1355" spans="1:18" ht="15.75">
      <c r="A1355" s="889" t="s">
        <v>20723</v>
      </c>
      <c r="B1355" s="890" t="s">
        <v>21946</v>
      </c>
      <c r="C1355" s="891" t="s">
        <v>29296</v>
      </c>
      <c r="D1355" s="885" t="str">
        <f t="shared" si="105"/>
        <v>gp</v>
      </c>
      <c r="E1355" s="885" t="str">
        <f t="shared" si="106"/>
        <v>3</v>
      </c>
      <c r="F1355" s="885">
        <f t="shared" si="107"/>
        <v>1</v>
      </c>
      <c r="G1355" s="885">
        <f t="shared" si="108"/>
        <v>3</v>
      </c>
      <c r="H1355" s="896" t="s">
        <v>20686</v>
      </c>
      <c r="I1355" s="741"/>
      <c r="J1355" t="str">
        <f>INDEX(L:L,MATCH(Таблиця91[[#This Row],[Item]],M:M,0),1)</f>
        <v>Clothes and Shoes</v>
      </c>
      <c r="K1355" s="742"/>
      <c r="L1355" t="s">
        <v>20204</v>
      </c>
      <c r="M1355" s="1" t="s">
        <v>20222</v>
      </c>
      <c r="N1355" s="1"/>
      <c r="O1355" s="1">
        <v>0.06</v>
      </c>
      <c r="P1355" s="1"/>
      <c r="Q1355" s="26"/>
      <c r="R1355" s="276">
        <f t="shared" si="109"/>
        <v>0</v>
      </c>
    </row>
    <row r="1356" spans="1:18" ht="15.75">
      <c r="A1356" s="889" t="s">
        <v>20724</v>
      </c>
      <c r="B1356" s="890" t="s">
        <v>21846</v>
      </c>
      <c r="C1356" s="891" t="s">
        <v>29296</v>
      </c>
      <c r="D1356" s="885" t="str">
        <f t="shared" si="105"/>
        <v>gp</v>
      </c>
      <c r="E1356" s="885" t="str">
        <f t="shared" si="106"/>
        <v>4</v>
      </c>
      <c r="F1356" s="885">
        <f t="shared" si="107"/>
        <v>1</v>
      </c>
      <c r="G1356" s="885">
        <f t="shared" si="108"/>
        <v>4</v>
      </c>
      <c r="H1356" s="896" t="s">
        <v>20686</v>
      </c>
      <c r="I1356" s="741"/>
      <c r="J1356" t="str">
        <f>INDEX(L:L,MATCH(Таблиця91[[#This Row],[Item]],M:M,0),1)</f>
        <v>Clothes and Shoes</v>
      </c>
      <c r="K1356" s="742"/>
      <c r="L1356" t="s">
        <v>20204</v>
      </c>
      <c r="M1356" s="1" t="s">
        <v>20223</v>
      </c>
      <c r="N1356" s="1"/>
      <c r="O1356" s="1">
        <v>0.2</v>
      </c>
      <c r="P1356" s="1"/>
      <c r="Q1356" s="26"/>
      <c r="R1356" s="276">
        <f t="shared" si="109"/>
        <v>0</v>
      </c>
    </row>
    <row r="1357" spans="1:18" ht="15.75">
      <c r="A1357" s="889" t="s">
        <v>20725</v>
      </c>
      <c r="B1357" s="890" t="s">
        <v>21843</v>
      </c>
      <c r="C1357" s="891" t="s">
        <v>29296</v>
      </c>
      <c r="D1357" s="885" t="str">
        <f t="shared" si="105"/>
        <v>gp</v>
      </c>
      <c r="E1357" s="885" t="str">
        <f t="shared" si="106"/>
        <v>7</v>
      </c>
      <c r="F1357" s="885">
        <f t="shared" si="107"/>
        <v>1</v>
      </c>
      <c r="G1357" s="885">
        <f t="shared" si="108"/>
        <v>7</v>
      </c>
      <c r="H1357" s="896" t="s">
        <v>20686</v>
      </c>
      <c r="I1357" s="741"/>
      <c r="J1357" t="str">
        <f>INDEX(L:L,MATCH(Таблиця91[[#This Row],[Item]],M:M,0),1)</f>
        <v>Clothes and Shoes</v>
      </c>
      <c r="K1357" s="742"/>
      <c r="L1357" t="s">
        <v>20204</v>
      </c>
      <c r="M1357" s="1" t="s">
        <v>20224</v>
      </c>
      <c r="N1357" s="1"/>
      <c r="O1357" s="1">
        <v>5</v>
      </c>
      <c r="P1357" s="1"/>
      <c r="Q1357" s="26"/>
      <c r="R1357" s="276">
        <f t="shared" si="109"/>
        <v>0</v>
      </c>
    </row>
    <row r="1358" spans="1:18" ht="15.75">
      <c r="A1358" s="889" t="s">
        <v>20726</v>
      </c>
      <c r="B1358" s="890" t="s">
        <v>21980</v>
      </c>
      <c r="C1358" s="891" t="s">
        <v>29296</v>
      </c>
      <c r="D1358" s="885" t="str">
        <f t="shared" si="105"/>
        <v>sp</v>
      </c>
      <c r="E1358" s="885" t="str">
        <f t="shared" si="106"/>
        <v>18</v>
      </c>
      <c r="F1358" s="885">
        <f t="shared" si="107"/>
        <v>0.1</v>
      </c>
      <c r="G1358" s="885">
        <f t="shared" si="108"/>
        <v>1.8</v>
      </c>
      <c r="H1358" s="896" t="s">
        <v>20686</v>
      </c>
      <c r="I1358" s="741"/>
      <c r="J1358" t="str">
        <f>INDEX(L:L,MATCH(Таблиця91[[#This Row],[Item]],M:M,0),1)</f>
        <v>Clothes and Shoes</v>
      </c>
      <c r="K1358" s="742"/>
      <c r="L1358" t="s">
        <v>20204</v>
      </c>
      <c r="M1358" s="1" t="s">
        <v>20225</v>
      </c>
      <c r="N1358" s="1"/>
      <c r="O1358" s="1">
        <v>0.8</v>
      </c>
      <c r="P1358" s="1"/>
      <c r="Q1358" s="26"/>
      <c r="R1358" s="276">
        <f t="shared" si="109"/>
        <v>0</v>
      </c>
    </row>
    <row r="1359" spans="1:18" ht="15.75">
      <c r="A1359" s="889" t="s">
        <v>20727</v>
      </c>
      <c r="B1359" s="890" t="s">
        <v>21925</v>
      </c>
      <c r="C1359" s="891" t="s">
        <v>29296</v>
      </c>
      <c r="D1359" s="885" t="str">
        <f t="shared" si="105"/>
        <v>sp</v>
      </c>
      <c r="E1359" s="885" t="str">
        <f t="shared" si="106"/>
        <v>9</v>
      </c>
      <c r="F1359" s="885">
        <f t="shared" si="107"/>
        <v>0.1</v>
      </c>
      <c r="G1359" s="885">
        <f t="shared" si="108"/>
        <v>0.9</v>
      </c>
      <c r="H1359" s="896" t="s">
        <v>20686</v>
      </c>
      <c r="I1359" s="741"/>
      <c r="J1359" t="str">
        <f>INDEX(L:L,MATCH(Таблиця91[[#This Row],[Item]],M:M,0),1)</f>
        <v>Clothes and Shoes</v>
      </c>
      <c r="K1359" s="742"/>
      <c r="L1359" t="s">
        <v>20204</v>
      </c>
      <c r="M1359" s="1" t="s">
        <v>20226</v>
      </c>
      <c r="N1359" s="1"/>
      <c r="O1359" s="1">
        <v>0.5</v>
      </c>
      <c r="P1359" s="1"/>
      <c r="Q1359" s="26"/>
      <c r="R1359" s="276">
        <f t="shared" si="109"/>
        <v>0</v>
      </c>
    </row>
    <row r="1360" spans="1:18" ht="15.75">
      <c r="A1360" s="889" t="s">
        <v>20728</v>
      </c>
      <c r="B1360" s="890" t="s">
        <v>21922</v>
      </c>
      <c r="C1360" s="891" t="s">
        <v>29296</v>
      </c>
      <c r="D1360" s="885" t="str">
        <f t="shared" si="105"/>
        <v>sp</v>
      </c>
      <c r="E1360" s="885" t="str">
        <f t="shared" si="106"/>
        <v>12</v>
      </c>
      <c r="F1360" s="885">
        <f t="shared" si="107"/>
        <v>0.1</v>
      </c>
      <c r="G1360" s="885">
        <f t="shared" si="108"/>
        <v>1.2000000000000002</v>
      </c>
      <c r="H1360" s="896" t="s">
        <v>20686</v>
      </c>
      <c r="I1360" s="741"/>
      <c r="J1360" t="str">
        <f>INDEX(L:L,MATCH(Таблиця91[[#This Row],[Item]],M:M,0),1)</f>
        <v>Clothes and Shoes</v>
      </c>
      <c r="K1360" s="742"/>
      <c r="L1360" t="s">
        <v>20204</v>
      </c>
      <c r="M1360" s="1" t="s">
        <v>20227</v>
      </c>
      <c r="N1360" s="1"/>
      <c r="O1360" s="1"/>
      <c r="P1360" s="1"/>
      <c r="Q1360" s="26"/>
      <c r="R1360" s="276">
        <f t="shared" si="109"/>
        <v>0</v>
      </c>
    </row>
    <row r="1361" spans="1:18" ht="15.75">
      <c r="A1361" s="889" t="s">
        <v>20729</v>
      </c>
      <c r="B1361" s="890" t="s">
        <v>21946</v>
      </c>
      <c r="C1361" s="891" t="s">
        <v>29296</v>
      </c>
      <c r="D1361" s="885" t="str">
        <f t="shared" si="105"/>
        <v>gp</v>
      </c>
      <c r="E1361" s="885" t="str">
        <f t="shared" si="106"/>
        <v>3</v>
      </c>
      <c r="F1361" s="885">
        <f t="shared" si="107"/>
        <v>1</v>
      </c>
      <c r="G1361" s="885">
        <f t="shared" si="108"/>
        <v>3</v>
      </c>
      <c r="H1361" s="896" t="s">
        <v>20686</v>
      </c>
      <c r="I1361" s="741"/>
      <c r="J1361" t="str">
        <f>INDEX(L:L,MATCH(Таблиця91[[#This Row],[Item]],M:M,0),1)</f>
        <v>Clothes and Shoes</v>
      </c>
      <c r="K1361" s="742"/>
      <c r="L1361" t="s">
        <v>20204</v>
      </c>
      <c r="M1361" s="1" t="s">
        <v>20228</v>
      </c>
      <c r="N1361" s="1"/>
      <c r="O1361" s="1">
        <v>0.3</v>
      </c>
      <c r="P1361" s="1"/>
      <c r="Q1361" s="26"/>
      <c r="R1361" s="276">
        <f t="shared" si="109"/>
        <v>0</v>
      </c>
    </row>
    <row r="1362" spans="1:18" ht="15.75">
      <c r="A1362" s="889" t="s">
        <v>20730</v>
      </c>
      <c r="B1362" s="890" t="s">
        <v>18388</v>
      </c>
      <c r="C1362" s="891" t="s">
        <v>29296</v>
      </c>
      <c r="D1362" s="885" t="str">
        <f t="shared" si="105"/>
        <v>sp</v>
      </c>
      <c r="E1362" s="885" t="str">
        <f t="shared" si="106"/>
        <v>6</v>
      </c>
      <c r="F1362" s="885">
        <f t="shared" si="107"/>
        <v>0.1</v>
      </c>
      <c r="G1362" s="885">
        <f t="shared" si="108"/>
        <v>0.60000000000000009</v>
      </c>
      <c r="H1362" s="896" t="s">
        <v>20686</v>
      </c>
      <c r="I1362" s="741"/>
      <c r="J1362" t="str">
        <f>INDEX(L:L,MATCH(Таблиця91[[#This Row],[Item]],M:M,0),1)</f>
        <v>Clothes and Shoes</v>
      </c>
      <c r="K1362" s="742"/>
      <c r="L1362" t="s">
        <v>20204</v>
      </c>
      <c r="M1362" s="1" t="s">
        <v>20229</v>
      </c>
      <c r="N1362" s="1"/>
      <c r="O1362" s="1">
        <v>0.5</v>
      </c>
      <c r="P1362" s="1"/>
      <c r="Q1362" s="26"/>
      <c r="R1362" s="276">
        <f t="shared" si="109"/>
        <v>0</v>
      </c>
    </row>
    <row r="1363" spans="1:18" ht="15.75">
      <c r="A1363" s="889" t="s">
        <v>20731</v>
      </c>
      <c r="B1363" s="890" t="s">
        <v>18503</v>
      </c>
      <c r="C1363" s="891" t="s">
        <v>29296</v>
      </c>
      <c r="D1363" s="885" t="str">
        <f t="shared" si="105"/>
        <v>sp</v>
      </c>
      <c r="E1363" s="885" t="str">
        <f t="shared" si="106"/>
        <v>3</v>
      </c>
      <c r="F1363" s="885">
        <f t="shared" si="107"/>
        <v>0.1</v>
      </c>
      <c r="G1363" s="885">
        <f t="shared" si="108"/>
        <v>0.30000000000000004</v>
      </c>
      <c r="H1363" s="896" t="s">
        <v>20686</v>
      </c>
      <c r="I1363" s="741"/>
      <c r="J1363" t="str">
        <f>INDEX(L:L,MATCH(Таблиця91[[#This Row],[Item]],M:M,0),1)</f>
        <v>Clothes and Shoes</v>
      </c>
      <c r="K1363" s="742"/>
      <c r="L1363" t="s">
        <v>20204</v>
      </c>
      <c r="M1363" s="1" t="s">
        <v>20230</v>
      </c>
      <c r="N1363" s="1"/>
      <c r="O1363" s="1">
        <v>0.7</v>
      </c>
      <c r="P1363" s="1"/>
      <c r="Q1363" s="26"/>
      <c r="R1363" s="276">
        <f t="shared" si="109"/>
        <v>0</v>
      </c>
    </row>
    <row r="1364" spans="1:18" ht="15.75">
      <c r="A1364" s="889" t="s">
        <v>20732</v>
      </c>
      <c r="B1364" s="890" t="s">
        <v>18319</v>
      </c>
      <c r="C1364" s="891" t="s">
        <v>29296</v>
      </c>
      <c r="D1364" s="885" t="str">
        <f t="shared" si="105"/>
        <v>sp</v>
      </c>
      <c r="E1364" s="885" t="str">
        <f t="shared" si="106"/>
        <v>4</v>
      </c>
      <c r="F1364" s="885">
        <f t="shared" si="107"/>
        <v>0.1</v>
      </c>
      <c r="G1364" s="885">
        <f t="shared" si="108"/>
        <v>0.4</v>
      </c>
      <c r="H1364" s="896" t="s">
        <v>20686</v>
      </c>
      <c r="I1364" s="741"/>
      <c r="J1364" t="str">
        <f>INDEX(L:L,MATCH(Таблиця91[[#This Row],[Item]],M:M,0),1)</f>
        <v>Clothes and Shoes</v>
      </c>
      <c r="K1364" s="742"/>
      <c r="L1364" t="s">
        <v>20204</v>
      </c>
      <c r="M1364" s="1" t="s">
        <v>20231</v>
      </c>
      <c r="N1364" s="1"/>
      <c r="O1364" s="1">
        <v>0.2</v>
      </c>
      <c r="P1364" s="1"/>
      <c r="Q1364" s="26"/>
      <c r="R1364" s="276">
        <f t="shared" si="109"/>
        <v>0</v>
      </c>
    </row>
    <row r="1365" spans="1:18" ht="15.75">
      <c r="A1365" s="889" t="s">
        <v>20733</v>
      </c>
      <c r="B1365" s="890" t="s">
        <v>21836</v>
      </c>
      <c r="C1365" s="891" t="s">
        <v>29296</v>
      </c>
      <c r="D1365" s="885" t="str">
        <f t="shared" si="105"/>
        <v>sp</v>
      </c>
      <c r="E1365" s="885" t="str">
        <f t="shared" si="106"/>
        <v>10</v>
      </c>
      <c r="F1365" s="885">
        <f t="shared" si="107"/>
        <v>0.1</v>
      </c>
      <c r="G1365" s="885">
        <f t="shared" si="108"/>
        <v>1</v>
      </c>
      <c r="H1365" s="896" t="s">
        <v>20686</v>
      </c>
      <c r="I1365" s="741"/>
      <c r="J1365" t="str">
        <f>INDEX(L:L,MATCH(Таблиця91[[#This Row],[Item]],M:M,0),1)</f>
        <v>Clothes and Shoes</v>
      </c>
      <c r="K1365" s="742"/>
      <c r="L1365" t="s">
        <v>20204</v>
      </c>
      <c r="M1365" s="1" t="s">
        <v>20232</v>
      </c>
      <c r="N1365" s="1"/>
      <c r="O1365" s="1">
        <v>0.1</v>
      </c>
      <c r="P1365" s="1"/>
      <c r="Q1365" s="26"/>
      <c r="R1365" s="276">
        <f t="shared" si="109"/>
        <v>0</v>
      </c>
    </row>
    <row r="1366" spans="1:18" ht="15.75">
      <c r="A1366" s="889" t="s">
        <v>20734</v>
      </c>
      <c r="B1366" s="890" t="s">
        <v>21922</v>
      </c>
      <c r="C1366" s="891" t="s">
        <v>29296</v>
      </c>
      <c r="D1366" s="885" t="str">
        <f t="shared" si="105"/>
        <v>sp</v>
      </c>
      <c r="E1366" s="885" t="str">
        <f t="shared" si="106"/>
        <v>12</v>
      </c>
      <c r="F1366" s="885">
        <f t="shared" si="107"/>
        <v>0.1</v>
      </c>
      <c r="G1366" s="885">
        <f t="shared" si="108"/>
        <v>1.2000000000000002</v>
      </c>
      <c r="H1366" s="896" t="s">
        <v>20686</v>
      </c>
      <c r="I1366" s="741"/>
      <c r="J1366" t="str">
        <f>INDEX(L:L,MATCH(Таблиця91[[#This Row],[Item]],M:M,0),1)</f>
        <v>Clothes and Shoes</v>
      </c>
      <c r="K1366" s="742"/>
      <c r="L1366" t="s">
        <v>20204</v>
      </c>
      <c r="M1366" s="1" t="s">
        <v>20233</v>
      </c>
      <c r="N1366" s="1"/>
      <c r="O1366" s="1">
        <v>0.3</v>
      </c>
      <c r="P1366" s="1"/>
      <c r="Q1366" s="26"/>
      <c r="R1366" s="276">
        <f t="shared" si="109"/>
        <v>0</v>
      </c>
    </row>
    <row r="1367" spans="1:18" ht="15.75">
      <c r="A1367" s="889" t="s">
        <v>20735</v>
      </c>
      <c r="B1367" s="890" t="s">
        <v>18388</v>
      </c>
      <c r="C1367" s="891" t="s">
        <v>29296</v>
      </c>
      <c r="D1367" s="885" t="str">
        <f t="shared" si="105"/>
        <v>sp</v>
      </c>
      <c r="E1367" s="885" t="str">
        <f t="shared" si="106"/>
        <v>6</v>
      </c>
      <c r="F1367" s="885">
        <f t="shared" si="107"/>
        <v>0.1</v>
      </c>
      <c r="G1367" s="885">
        <f t="shared" si="108"/>
        <v>0.60000000000000009</v>
      </c>
      <c r="H1367" s="896" t="s">
        <v>20686</v>
      </c>
      <c r="I1367" s="741"/>
      <c r="J1367" t="str">
        <f>INDEX(L:L,MATCH(Таблиця91[[#This Row],[Item]],M:M,0),1)</f>
        <v>Clothes and Shoes</v>
      </c>
      <c r="K1367" s="742"/>
      <c r="L1367" t="s">
        <v>20204</v>
      </c>
      <c r="M1367" s="1" t="s">
        <v>20234</v>
      </c>
      <c r="N1367" s="1"/>
      <c r="O1367" s="1">
        <v>0.5</v>
      </c>
      <c r="P1367" s="1"/>
      <c r="Q1367" s="26"/>
      <c r="R1367" s="276">
        <f t="shared" si="109"/>
        <v>0</v>
      </c>
    </row>
    <row r="1368" spans="1:18" ht="15.75">
      <c r="A1368" s="889" t="s">
        <v>20736</v>
      </c>
      <c r="B1368" s="890" t="s">
        <v>21872</v>
      </c>
      <c r="C1368" s="891" t="s">
        <v>29296</v>
      </c>
      <c r="D1368" s="885" t="str">
        <f t="shared" si="105"/>
        <v>sp</v>
      </c>
      <c r="E1368" s="885" t="str">
        <f t="shared" si="106"/>
        <v>8</v>
      </c>
      <c r="F1368" s="885">
        <f t="shared" si="107"/>
        <v>0.1</v>
      </c>
      <c r="G1368" s="885">
        <f t="shared" si="108"/>
        <v>0.8</v>
      </c>
      <c r="H1368" s="896" t="s">
        <v>20686</v>
      </c>
      <c r="I1368" s="741"/>
      <c r="J1368" t="str">
        <f>INDEX(L:L,MATCH(Таблиця91[[#This Row],[Item]],M:M,0),1)</f>
        <v>Clothes and Shoes</v>
      </c>
      <c r="K1368" s="742"/>
      <c r="L1368" t="s">
        <v>20204</v>
      </c>
      <c r="M1368" s="1" t="s">
        <v>20235</v>
      </c>
      <c r="N1368" s="1"/>
      <c r="O1368" s="1">
        <v>0.09</v>
      </c>
      <c r="P1368" s="1"/>
      <c r="Q1368" s="26"/>
      <c r="R1368" s="276">
        <f t="shared" si="109"/>
        <v>0</v>
      </c>
    </row>
    <row r="1369" spans="1:18" ht="15.75">
      <c r="A1369" s="889" t="s">
        <v>20737</v>
      </c>
      <c r="B1369" s="890" t="s">
        <v>18496</v>
      </c>
      <c r="C1369" s="891" t="s">
        <v>29296</v>
      </c>
      <c r="D1369" s="885" t="str">
        <f t="shared" si="105"/>
        <v>gp</v>
      </c>
      <c r="E1369" s="885" t="str">
        <f t="shared" si="106"/>
        <v>2</v>
      </c>
      <c r="F1369" s="885">
        <f t="shared" si="107"/>
        <v>1</v>
      </c>
      <c r="G1369" s="885">
        <f t="shared" si="108"/>
        <v>2</v>
      </c>
      <c r="H1369" s="896" t="s">
        <v>20686</v>
      </c>
      <c r="I1369" s="741"/>
      <c r="J1369" t="str">
        <f>INDEX(L:L,MATCH(Таблиця91[[#This Row],[Item]],M:M,0),1)</f>
        <v>Clothes and Shoes</v>
      </c>
      <c r="K1369" s="742"/>
      <c r="L1369" t="s">
        <v>20204</v>
      </c>
      <c r="M1369" s="1" t="s">
        <v>20236</v>
      </c>
      <c r="N1369" s="1"/>
      <c r="O1369" s="1">
        <v>0.7</v>
      </c>
      <c r="P1369" s="1"/>
      <c r="Q1369" s="26"/>
      <c r="R1369" s="276">
        <f t="shared" si="109"/>
        <v>0</v>
      </c>
    </row>
    <row r="1370" spans="1:18" ht="17.25">
      <c r="A1370" s="889" t="s">
        <v>30472</v>
      </c>
      <c r="B1370" s="890" t="s">
        <v>18321</v>
      </c>
      <c r="C1370" s="891" t="s">
        <v>29296</v>
      </c>
      <c r="D1370" s="885" t="str">
        <f t="shared" si="105"/>
        <v>sp</v>
      </c>
      <c r="E1370" s="885" t="str">
        <f t="shared" si="106"/>
        <v>1</v>
      </c>
      <c r="F1370" s="885">
        <f t="shared" si="107"/>
        <v>0.1</v>
      </c>
      <c r="G1370" s="885">
        <f t="shared" si="108"/>
        <v>0.1</v>
      </c>
      <c r="H1370" s="896" t="s">
        <v>20686</v>
      </c>
      <c r="I1370" s="741"/>
      <c r="J1370" t="str">
        <f>INDEX(L:L,MATCH(Таблиця91[[#This Row],[Item]],M:M,0),1)</f>
        <v>Clothes and Shoes</v>
      </c>
      <c r="K1370" s="742"/>
      <c r="L1370" t="s">
        <v>20204</v>
      </c>
      <c r="M1370" s="1" t="s">
        <v>20237</v>
      </c>
      <c r="N1370" s="1"/>
      <c r="O1370" s="1">
        <v>0.9</v>
      </c>
      <c r="P1370" s="1"/>
      <c r="Q1370" s="26"/>
      <c r="R1370" s="276">
        <f t="shared" si="109"/>
        <v>0</v>
      </c>
    </row>
    <row r="1371" spans="1:18" ht="17.25">
      <c r="A1371" s="889" t="s">
        <v>30473</v>
      </c>
      <c r="B1371" s="890" t="s">
        <v>22022</v>
      </c>
      <c r="C1371" s="891" t="s">
        <v>29296</v>
      </c>
      <c r="D1371" s="885" t="str">
        <f t="shared" si="105"/>
        <v>cp</v>
      </c>
      <c r="E1371" s="885" t="str">
        <f t="shared" si="106"/>
        <v>8</v>
      </c>
      <c r="F1371" s="885">
        <f t="shared" si="107"/>
        <v>0.01</v>
      </c>
      <c r="G1371" s="885">
        <f t="shared" si="108"/>
        <v>0.08</v>
      </c>
      <c r="H1371" s="896" t="s">
        <v>20686</v>
      </c>
      <c r="I1371" s="741"/>
      <c r="J1371" t="str">
        <f>INDEX(L:L,MATCH(Таблиця91[[#This Row],[Item]],M:M,0),1)</f>
        <v>Clothes and Shoes</v>
      </c>
      <c r="K1371" s="742"/>
      <c r="L1371" t="s">
        <v>20204</v>
      </c>
      <c r="M1371" s="1" t="s">
        <v>20238</v>
      </c>
      <c r="N1371" s="1"/>
      <c r="O1371" s="1">
        <v>1.3</v>
      </c>
      <c r="P1371" s="1"/>
      <c r="Q1371" s="26"/>
      <c r="R1371" s="276">
        <f t="shared" si="109"/>
        <v>0</v>
      </c>
    </row>
    <row r="1372" spans="1:18" ht="17.25">
      <c r="A1372" s="889" t="s">
        <v>30474</v>
      </c>
      <c r="B1372" s="890" t="s">
        <v>21919</v>
      </c>
      <c r="C1372" s="891" t="s">
        <v>29296</v>
      </c>
      <c r="D1372" s="885" t="str">
        <f t="shared" si="105"/>
        <v>cp</v>
      </c>
      <c r="E1372" s="885" t="str">
        <f t="shared" si="106"/>
        <v>9</v>
      </c>
      <c r="F1372" s="885">
        <f t="shared" si="107"/>
        <v>0.01</v>
      </c>
      <c r="G1372" s="885">
        <f t="shared" si="108"/>
        <v>0.09</v>
      </c>
      <c r="H1372" s="896" t="s">
        <v>20686</v>
      </c>
      <c r="I1372" s="741"/>
      <c r="J1372" t="str">
        <f>INDEX(L:L,MATCH(Таблиця91[[#This Row],[Item]],M:M,0),1)</f>
        <v>Clothes and Shoes</v>
      </c>
      <c r="K1372" s="742"/>
      <c r="L1372" t="s">
        <v>20204</v>
      </c>
      <c r="M1372" s="1" t="s">
        <v>20239</v>
      </c>
      <c r="N1372" s="1"/>
      <c r="O1372" s="1">
        <v>10</v>
      </c>
      <c r="P1372" s="1"/>
      <c r="Q1372" s="26"/>
      <c r="R1372" s="276">
        <f t="shared" si="109"/>
        <v>0</v>
      </c>
    </row>
    <row r="1373" spans="1:18" ht="15.75">
      <c r="A1373" s="889" t="s">
        <v>20741</v>
      </c>
      <c r="B1373" s="890" t="s">
        <v>18451</v>
      </c>
      <c r="C1373" s="891" t="s">
        <v>29296</v>
      </c>
      <c r="D1373" s="885" t="str">
        <f t="shared" si="105"/>
        <v>sp</v>
      </c>
      <c r="E1373" s="885" t="str">
        <f t="shared" si="106"/>
        <v>2</v>
      </c>
      <c r="F1373" s="885">
        <f t="shared" si="107"/>
        <v>0.1</v>
      </c>
      <c r="G1373" s="885">
        <f t="shared" si="108"/>
        <v>0.2</v>
      </c>
      <c r="H1373" s="896" t="s">
        <v>20686</v>
      </c>
      <c r="I1373" s="741"/>
      <c r="J1373" t="str">
        <f>INDEX(L:L,MATCH(Таблиця91[[#This Row],[Item]],M:M,0),1)</f>
        <v>Clothes and Shoes</v>
      </c>
      <c r="K1373" s="742"/>
      <c r="L1373" t="s">
        <v>20204</v>
      </c>
      <c r="M1373" s="1" t="s">
        <v>20240</v>
      </c>
      <c r="N1373" s="1"/>
      <c r="O1373" s="1">
        <v>22</v>
      </c>
      <c r="P1373" s="1"/>
      <c r="Q1373" s="26"/>
      <c r="R1373" s="276">
        <f t="shared" si="109"/>
        <v>0</v>
      </c>
    </row>
    <row r="1374" spans="1:18" ht="15.75">
      <c r="A1374" s="889" t="s">
        <v>20742</v>
      </c>
      <c r="B1374" s="890" t="s">
        <v>14380</v>
      </c>
      <c r="C1374" s="891" t="s">
        <v>29296</v>
      </c>
      <c r="D1374" s="885" t="str">
        <f t="shared" si="105"/>
        <v>gp</v>
      </c>
      <c r="E1374" s="885" t="str">
        <f t="shared" si="106"/>
        <v>10</v>
      </c>
      <c r="F1374" s="885">
        <f t="shared" si="107"/>
        <v>1</v>
      </c>
      <c r="G1374" s="885">
        <f t="shared" si="108"/>
        <v>10</v>
      </c>
      <c r="H1374" s="896" t="s">
        <v>20686</v>
      </c>
      <c r="I1374" s="741"/>
      <c r="J1374" t="str">
        <f>INDEX(L:L,MATCH(Таблиця91[[#This Row],[Item]],M:M,0),1)</f>
        <v>Clothes and Shoes</v>
      </c>
      <c r="K1374" s="742"/>
      <c r="L1374" t="s">
        <v>20204</v>
      </c>
      <c r="M1374" s="1" t="s">
        <v>20241</v>
      </c>
      <c r="N1374" s="1"/>
      <c r="O1374" s="1">
        <v>32</v>
      </c>
      <c r="P1374" s="1"/>
      <c r="Q1374" s="26"/>
      <c r="R1374" s="276">
        <f t="shared" si="109"/>
        <v>0</v>
      </c>
    </row>
    <row r="1375" spans="1:18" ht="15.75">
      <c r="A1375" s="889" t="s">
        <v>20743</v>
      </c>
      <c r="B1375" s="890" t="s">
        <v>14081</v>
      </c>
      <c r="C1375" s="891" t="s">
        <v>29296</v>
      </c>
      <c r="D1375" s="885" t="str">
        <f t="shared" si="105"/>
        <v>gp</v>
      </c>
      <c r="E1375" s="885" t="str">
        <f t="shared" si="106"/>
        <v>5</v>
      </c>
      <c r="F1375" s="885">
        <f t="shared" si="107"/>
        <v>1</v>
      </c>
      <c r="G1375" s="885">
        <f t="shared" si="108"/>
        <v>5</v>
      </c>
      <c r="H1375" s="896" t="s">
        <v>20686</v>
      </c>
      <c r="I1375" s="741"/>
      <c r="J1375" t="str">
        <f>INDEX(L:L,MATCH(Таблиця91[[#This Row],[Item]],M:M,0),1)</f>
        <v>Clothes and Shoes</v>
      </c>
      <c r="K1375" s="742"/>
      <c r="L1375" t="s">
        <v>20204</v>
      </c>
      <c r="M1375" s="1" t="s">
        <v>20242</v>
      </c>
      <c r="N1375" s="1"/>
      <c r="O1375" s="1">
        <v>7</v>
      </c>
      <c r="P1375" s="1"/>
      <c r="Q1375" s="26"/>
      <c r="R1375" s="276">
        <f t="shared" si="109"/>
        <v>0</v>
      </c>
    </row>
    <row r="1376" spans="1:18" ht="15.75">
      <c r="A1376" s="889" t="s">
        <v>20744</v>
      </c>
      <c r="B1376" s="890" t="s">
        <v>21843</v>
      </c>
      <c r="C1376" s="891" t="s">
        <v>29296</v>
      </c>
      <c r="D1376" s="885" t="str">
        <f t="shared" si="105"/>
        <v>gp</v>
      </c>
      <c r="E1376" s="885" t="str">
        <f t="shared" si="106"/>
        <v>7</v>
      </c>
      <c r="F1376" s="885">
        <f t="shared" si="107"/>
        <v>1</v>
      </c>
      <c r="G1376" s="885">
        <f t="shared" si="108"/>
        <v>7</v>
      </c>
      <c r="H1376" s="896" t="s">
        <v>20686</v>
      </c>
      <c r="I1376" s="741"/>
      <c r="J1376" t="str">
        <f>INDEX(L:L,MATCH(Таблиця91[[#This Row],[Item]],M:M,0),1)</f>
        <v>Clothes and Shoes</v>
      </c>
      <c r="K1376" s="742"/>
      <c r="L1376" t="s">
        <v>20204</v>
      </c>
      <c r="M1376" s="1" t="s">
        <v>20243</v>
      </c>
      <c r="N1376" s="1"/>
      <c r="O1376" s="1">
        <v>0.3</v>
      </c>
      <c r="P1376" s="1"/>
      <c r="Q1376" s="26"/>
      <c r="R1376" s="276">
        <f t="shared" si="109"/>
        <v>0</v>
      </c>
    </row>
    <row r="1377" spans="1:18" ht="15.75">
      <c r="A1377" s="889" t="s">
        <v>20745</v>
      </c>
      <c r="B1377" s="890" t="s">
        <v>14263</v>
      </c>
      <c r="C1377" s="891" t="s">
        <v>29296</v>
      </c>
      <c r="D1377" s="885" t="str">
        <f t="shared" si="105"/>
        <v>gp</v>
      </c>
      <c r="E1377" s="885" t="str">
        <f t="shared" si="106"/>
        <v>15</v>
      </c>
      <c r="F1377" s="885">
        <f t="shared" si="107"/>
        <v>1</v>
      </c>
      <c r="G1377" s="885">
        <f t="shared" si="108"/>
        <v>15</v>
      </c>
      <c r="H1377" s="896" t="s">
        <v>20686</v>
      </c>
      <c r="I1377" s="741"/>
      <c r="J1377" t="str">
        <f>INDEX(L:L,MATCH(Таблиця91[[#This Row],[Item]],M:M,0),1)</f>
        <v>Clothes and Shoes</v>
      </c>
      <c r="K1377" s="742"/>
      <c r="L1377" t="s">
        <v>20204</v>
      </c>
      <c r="M1377" s="1" t="s">
        <v>20244</v>
      </c>
      <c r="N1377" s="1"/>
      <c r="O1377" s="1">
        <v>3</v>
      </c>
      <c r="P1377" s="1"/>
      <c r="Q1377" s="26"/>
      <c r="R1377" s="276">
        <f t="shared" si="109"/>
        <v>0</v>
      </c>
    </row>
    <row r="1378" spans="1:18" ht="15.75">
      <c r="A1378" s="889" t="s">
        <v>20746</v>
      </c>
      <c r="B1378" s="890" t="s">
        <v>21850</v>
      </c>
      <c r="C1378" s="891" t="s">
        <v>29296</v>
      </c>
      <c r="D1378" s="885" t="str">
        <f t="shared" si="105"/>
        <v>gp</v>
      </c>
      <c r="E1378" s="885" t="str">
        <f t="shared" si="106"/>
        <v>6</v>
      </c>
      <c r="F1378" s="885">
        <f t="shared" si="107"/>
        <v>1</v>
      </c>
      <c r="G1378" s="885">
        <f t="shared" si="108"/>
        <v>6</v>
      </c>
      <c r="H1378" s="896" t="s">
        <v>20686</v>
      </c>
      <c r="I1378" s="741"/>
      <c r="J1378" t="str">
        <f>INDEX(L:L,MATCH(Таблиця91[[#This Row],[Item]],M:M,0),1)</f>
        <v>Clothes and Shoes</v>
      </c>
      <c r="K1378" s="742"/>
      <c r="L1378" t="s">
        <v>20204</v>
      </c>
      <c r="M1378" s="1" t="s">
        <v>20245</v>
      </c>
      <c r="N1378" s="1"/>
      <c r="O1378" s="1">
        <v>3.7</v>
      </c>
      <c r="P1378" s="1"/>
      <c r="Q1378" s="26"/>
      <c r="R1378" s="276">
        <f t="shared" si="109"/>
        <v>0</v>
      </c>
    </row>
    <row r="1379" spans="1:18" ht="15.75">
      <c r="A1379" s="889" t="s">
        <v>20747</v>
      </c>
      <c r="B1379" s="890" t="s">
        <v>14451</v>
      </c>
      <c r="C1379" s="891" t="s">
        <v>29296</v>
      </c>
      <c r="D1379" s="885" t="str">
        <f t="shared" si="105"/>
        <v>gp</v>
      </c>
      <c r="E1379" s="885" t="str">
        <f t="shared" si="106"/>
        <v>20</v>
      </c>
      <c r="F1379" s="885">
        <f t="shared" si="107"/>
        <v>1</v>
      </c>
      <c r="G1379" s="885">
        <f t="shared" si="108"/>
        <v>20</v>
      </c>
      <c r="H1379" s="896" t="s">
        <v>20686</v>
      </c>
      <c r="I1379" s="741"/>
      <c r="J1379" t="str">
        <f>INDEX(L:L,MATCH(Таблиця91[[#This Row],[Item]],M:M,0),1)</f>
        <v>Clothes and Shoes</v>
      </c>
      <c r="K1379" s="742"/>
      <c r="L1379" t="s">
        <v>20204</v>
      </c>
      <c r="M1379" s="1" t="s">
        <v>20246</v>
      </c>
      <c r="N1379" s="1"/>
      <c r="O1379" s="1">
        <v>4.3</v>
      </c>
      <c r="P1379" s="1"/>
      <c r="Q1379" s="26"/>
      <c r="R1379" s="276">
        <f t="shared" si="109"/>
        <v>0</v>
      </c>
    </row>
    <row r="1380" spans="1:18" ht="15.75">
      <c r="A1380" s="889" t="s">
        <v>20749</v>
      </c>
      <c r="B1380" s="890" t="s">
        <v>18451</v>
      </c>
      <c r="C1380" s="891" t="s">
        <v>29296</v>
      </c>
      <c r="D1380" s="885" t="str">
        <f t="shared" si="105"/>
        <v>sp</v>
      </c>
      <c r="E1380" s="885" t="str">
        <f t="shared" si="106"/>
        <v>2</v>
      </c>
      <c r="F1380" s="885">
        <f t="shared" si="107"/>
        <v>0.1</v>
      </c>
      <c r="G1380" s="885">
        <f t="shared" si="108"/>
        <v>0.2</v>
      </c>
      <c r="H1380" s="896" t="s">
        <v>20748</v>
      </c>
      <c r="I1380" s="741"/>
      <c r="J1380" t="str">
        <f>INDEX(L:L,MATCH(Таблиця91[[#This Row],[Item]],M:M,0),1)</f>
        <v>Clothes and Shoes</v>
      </c>
      <c r="K1380" s="742"/>
      <c r="L1380" t="s">
        <v>20204</v>
      </c>
      <c r="M1380" s="1" t="s">
        <v>20247</v>
      </c>
      <c r="N1380" s="1"/>
      <c r="O1380" s="1">
        <v>5</v>
      </c>
      <c r="P1380" s="1"/>
      <c r="Q1380" s="26"/>
      <c r="R1380" s="276">
        <f t="shared" si="109"/>
        <v>0</v>
      </c>
    </row>
    <row r="1381" spans="1:18" ht="15.75">
      <c r="A1381" s="889" t="s">
        <v>20750</v>
      </c>
      <c r="B1381" s="890" t="s">
        <v>18319</v>
      </c>
      <c r="C1381" s="891" t="s">
        <v>29296</v>
      </c>
      <c r="D1381" s="885" t="str">
        <f t="shared" si="105"/>
        <v>sp</v>
      </c>
      <c r="E1381" s="885" t="str">
        <f t="shared" si="106"/>
        <v>4</v>
      </c>
      <c r="F1381" s="885">
        <f t="shared" si="107"/>
        <v>0.1</v>
      </c>
      <c r="G1381" s="885">
        <f t="shared" si="108"/>
        <v>0.4</v>
      </c>
      <c r="H1381" s="896" t="s">
        <v>20748</v>
      </c>
      <c r="I1381" s="741"/>
      <c r="J1381" t="str">
        <f>INDEX(L:L,MATCH(Таблиця91[[#This Row],[Item]],M:M,0),1)</f>
        <v>Clothes and Shoes</v>
      </c>
      <c r="K1381" s="742"/>
      <c r="L1381" t="s">
        <v>20204</v>
      </c>
      <c r="M1381" s="1" t="s">
        <v>20248</v>
      </c>
      <c r="N1381" s="1"/>
      <c r="O1381" s="1">
        <v>2</v>
      </c>
      <c r="P1381" s="1"/>
      <c r="Q1381" s="26"/>
      <c r="R1381" s="276">
        <f t="shared" si="109"/>
        <v>0</v>
      </c>
    </row>
    <row r="1382" spans="1:18" ht="15.75">
      <c r="A1382" s="889" t="s">
        <v>20751</v>
      </c>
      <c r="B1382" s="890" t="s">
        <v>14117</v>
      </c>
      <c r="C1382" s="891" t="s">
        <v>29296</v>
      </c>
      <c r="D1382" s="885" t="str">
        <f t="shared" si="105"/>
        <v>gp</v>
      </c>
      <c r="E1382" s="885" t="str">
        <f t="shared" si="106"/>
        <v>25</v>
      </c>
      <c r="F1382" s="885">
        <f t="shared" si="107"/>
        <v>1</v>
      </c>
      <c r="G1382" s="885">
        <f t="shared" si="108"/>
        <v>25</v>
      </c>
      <c r="H1382" s="896" t="s">
        <v>20748</v>
      </c>
      <c r="I1382" s="741"/>
      <c r="J1382" t="str">
        <f>INDEX(L:L,MATCH(Таблиця91[[#This Row],[Item]],M:M,0),1)</f>
        <v>Clothes and Shoes</v>
      </c>
      <c r="K1382" s="742"/>
      <c r="L1382" t="s">
        <v>20204</v>
      </c>
      <c r="M1382" s="1" t="s">
        <v>20249</v>
      </c>
      <c r="N1382" s="1"/>
      <c r="O1382" s="1">
        <v>1</v>
      </c>
      <c r="P1382" s="1"/>
      <c r="Q1382" s="26"/>
      <c r="R1382" s="276">
        <f t="shared" si="109"/>
        <v>0</v>
      </c>
    </row>
    <row r="1383" spans="1:18" ht="15.75">
      <c r="A1383" s="889" t="s">
        <v>20752</v>
      </c>
      <c r="B1383" s="890" t="s">
        <v>18503</v>
      </c>
      <c r="C1383" s="891" t="s">
        <v>29296</v>
      </c>
      <c r="D1383" s="885" t="str">
        <f t="shared" si="105"/>
        <v>sp</v>
      </c>
      <c r="E1383" s="885" t="str">
        <f t="shared" si="106"/>
        <v>3</v>
      </c>
      <c r="F1383" s="885">
        <f t="shared" si="107"/>
        <v>0.1</v>
      </c>
      <c r="G1383" s="885">
        <f t="shared" si="108"/>
        <v>0.30000000000000004</v>
      </c>
      <c r="H1383" s="896" t="s">
        <v>20748</v>
      </c>
      <c r="I1383" s="741"/>
      <c r="J1383" t="str">
        <f>INDEX(L:L,MATCH(Таблиця91[[#This Row],[Item]],M:M,0),1)</f>
        <v>Clothes and Shoes</v>
      </c>
      <c r="K1383" s="742"/>
      <c r="L1383" t="s">
        <v>20204</v>
      </c>
      <c r="M1383" s="1" t="s">
        <v>20250</v>
      </c>
      <c r="N1383" s="1"/>
      <c r="O1383" s="1">
        <v>0.2</v>
      </c>
      <c r="P1383" s="1"/>
      <c r="Q1383" s="26"/>
      <c r="R1383" s="276">
        <f t="shared" si="109"/>
        <v>0</v>
      </c>
    </row>
    <row r="1384" spans="1:18" ht="15.75">
      <c r="A1384" s="889" t="s">
        <v>20753</v>
      </c>
      <c r="B1384" s="890" t="s">
        <v>18503</v>
      </c>
      <c r="C1384" s="891" t="s">
        <v>29296</v>
      </c>
      <c r="D1384" s="885" t="str">
        <f t="shared" si="105"/>
        <v>sp</v>
      </c>
      <c r="E1384" s="885" t="str">
        <f t="shared" si="106"/>
        <v>3</v>
      </c>
      <c r="F1384" s="885">
        <f t="shared" si="107"/>
        <v>0.1</v>
      </c>
      <c r="G1384" s="885">
        <f t="shared" si="108"/>
        <v>0.30000000000000004</v>
      </c>
      <c r="H1384" s="896" t="s">
        <v>20748</v>
      </c>
      <c r="I1384" s="741"/>
      <c r="J1384" t="str">
        <f>INDEX(L:L,MATCH(Таблиця91[[#This Row],[Item]],M:M,0),1)</f>
        <v>Clothes and Shoes</v>
      </c>
      <c r="K1384" s="742"/>
      <c r="L1384" t="s">
        <v>20204</v>
      </c>
      <c r="M1384" s="1" t="s">
        <v>20251</v>
      </c>
      <c r="N1384" s="1"/>
      <c r="O1384" s="1">
        <v>1</v>
      </c>
      <c r="P1384" s="1"/>
      <c r="Q1384" s="26"/>
      <c r="R1384" s="276">
        <f t="shared" si="109"/>
        <v>0</v>
      </c>
    </row>
    <row r="1385" spans="1:18" ht="15.75">
      <c r="A1385" s="889" t="s">
        <v>20754</v>
      </c>
      <c r="B1385" s="890" t="s">
        <v>18283</v>
      </c>
      <c r="C1385" s="891" t="s">
        <v>29296</v>
      </c>
      <c r="D1385" s="885" t="str">
        <f t="shared" si="105"/>
        <v>sp</v>
      </c>
      <c r="E1385" s="885" t="str">
        <f t="shared" si="106"/>
        <v>5</v>
      </c>
      <c r="F1385" s="885">
        <f t="shared" si="107"/>
        <v>0.1</v>
      </c>
      <c r="G1385" s="885">
        <f t="shared" si="108"/>
        <v>0.5</v>
      </c>
      <c r="H1385" s="896" t="s">
        <v>20748</v>
      </c>
      <c r="I1385" s="741"/>
      <c r="J1385" t="str">
        <f>INDEX(L:L,MATCH(Таблиця91[[#This Row],[Item]],M:M,0),1)</f>
        <v>Clothes and Shoes</v>
      </c>
      <c r="K1385" s="742"/>
      <c r="L1385" t="s">
        <v>20204</v>
      </c>
      <c r="M1385" s="1" t="s">
        <v>20252</v>
      </c>
      <c r="N1385" s="1"/>
      <c r="O1385" s="1">
        <v>0.05</v>
      </c>
      <c r="P1385" s="1"/>
      <c r="Q1385" s="26"/>
      <c r="R1385" s="276">
        <f t="shared" si="109"/>
        <v>0</v>
      </c>
    </row>
    <row r="1386" spans="1:18" ht="15.75">
      <c r="A1386" s="889" t="s">
        <v>20755</v>
      </c>
      <c r="B1386" s="890" t="s">
        <v>14081</v>
      </c>
      <c r="C1386" s="891" t="s">
        <v>29296</v>
      </c>
      <c r="D1386" s="885" t="str">
        <f t="shared" si="105"/>
        <v>gp</v>
      </c>
      <c r="E1386" s="885" t="str">
        <f t="shared" si="106"/>
        <v>5</v>
      </c>
      <c r="F1386" s="885">
        <f t="shared" si="107"/>
        <v>1</v>
      </c>
      <c r="G1386" s="885">
        <f t="shared" si="108"/>
        <v>5</v>
      </c>
      <c r="H1386" s="896" t="s">
        <v>20748</v>
      </c>
      <c r="I1386" s="741"/>
      <c r="J1386" t="str">
        <f>INDEX(L:L,MATCH(Таблиця91[[#This Row],[Item]],M:M,0),1)</f>
        <v>Clothes and Shoes</v>
      </c>
      <c r="K1386" s="742"/>
      <c r="L1386" t="s">
        <v>20204</v>
      </c>
      <c r="M1386" s="1" t="s">
        <v>20253</v>
      </c>
      <c r="N1386" s="1"/>
      <c r="O1386" s="1">
        <v>0.8</v>
      </c>
      <c r="P1386" s="1"/>
      <c r="Q1386" s="26"/>
      <c r="R1386" s="276">
        <f t="shared" si="109"/>
        <v>0</v>
      </c>
    </row>
    <row r="1387" spans="1:18" ht="15.75">
      <c r="A1387" s="889" t="s">
        <v>20756</v>
      </c>
      <c r="B1387" s="890" t="s">
        <v>21907</v>
      </c>
      <c r="C1387" s="891" t="s">
        <v>29296</v>
      </c>
      <c r="D1387" s="885" t="str">
        <f t="shared" si="105"/>
        <v>sp</v>
      </c>
      <c r="E1387" s="885" t="str">
        <f t="shared" si="106"/>
        <v>7</v>
      </c>
      <c r="F1387" s="885">
        <f t="shared" si="107"/>
        <v>0.1</v>
      </c>
      <c r="G1387" s="885">
        <f t="shared" si="108"/>
        <v>0.70000000000000007</v>
      </c>
      <c r="H1387" s="896" t="s">
        <v>20748</v>
      </c>
      <c r="I1387" s="741"/>
      <c r="J1387" t="str">
        <f>INDEX(L:L,MATCH(Таблиця91[[#This Row],[Item]],M:M,0),1)</f>
        <v>Clothes and Shoes</v>
      </c>
      <c r="K1387" s="742"/>
      <c r="L1387" t="s">
        <v>20204</v>
      </c>
      <c r="M1387" s="1" t="s">
        <v>20254</v>
      </c>
      <c r="N1387" s="1"/>
      <c r="O1387" s="1">
        <v>0.1</v>
      </c>
      <c r="P1387" s="1"/>
      <c r="Q1387" s="26"/>
      <c r="R1387" s="276">
        <f t="shared" si="109"/>
        <v>0</v>
      </c>
    </row>
    <row r="1388" spans="1:18" ht="15.75">
      <c r="A1388" s="889" t="s">
        <v>20757</v>
      </c>
      <c r="B1388" s="890" t="s">
        <v>18496</v>
      </c>
      <c r="C1388" s="891" t="s">
        <v>29296</v>
      </c>
      <c r="D1388" s="885" t="str">
        <f t="shared" si="105"/>
        <v>gp</v>
      </c>
      <c r="E1388" s="885" t="str">
        <f t="shared" si="106"/>
        <v>2</v>
      </c>
      <c r="F1388" s="885">
        <f t="shared" si="107"/>
        <v>1</v>
      </c>
      <c r="G1388" s="885">
        <f t="shared" si="108"/>
        <v>2</v>
      </c>
      <c r="H1388" s="896" t="s">
        <v>20748</v>
      </c>
      <c r="I1388" s="741"/>
      <c r="J1388" t="str">
        <f>INDEX(L:L,MATCH(Таблиця91[[#This Row],[Item]],M:M,0),1)</f>
        <v>Clothes and Shoes</v>
      </c>
      <c r="K1388" s="742"/>
      <c r="L1388" t="s">
        <v>20204</v>
      </c>
      <c r="M1388" s="1" t="s">
        <v>20255</v>
      </c>
      <c r="N1388" s="1"/>
      <c r="O1388" s="1">
        <v>0.05</v>
      </c>
      <c r="P1388" s="1"/>
      <c r="Q1388" s="26"/>
      <c r="R1388" s="276">
        <f t="shared" si="109"/>
        <v>0</v>
      </c>
    </row>
    <row r="1389" spans="1:18" ht="15.75">
      <c r="A1389" s="889" t="s">
        <v>20758</v>
      </c>
      <c r="B1389" s="890" t="s">
        <v>14263</v>
      </c>
      <c r="C1389" s="891" t="s">
        <v>29296</v>
      </c>
      <c r="D1389" s="885" t="str">
        <f t="shared" si="105"/>
        <v>gp</v>
      </c>
      <c r="E1389" s="885" t="str">
        <f t="shared" si="106"/>
        <v>15</v>
      </c>
      <c r="F1389" s="885">
        <f t="shared" si="107"/>
        <v>1</v>
      </c>
      <c r="G1389" s="885">
        <f t="shared" si="108"/>
        <v>15</v>
      </c>
      <c r="H1389" s="896" t="s">
        <v>20748</v>
      </c>
      <c r="I1389" s="741"/>
      <c r="J1389" t="str">
        <f>INDEX(L:L,MATCH(Таблиця91[[#This Row],[Item]],M:M,0),1)</f>
        <v>Clothes and Shoes</v>
      </c>
      <c r="K1389" s="742"/>
      <c r="L1389" t="s">
        <v>20204</v>
      </c>
      <c r="M1389" s="1" t="s">
        <v>20256</v>
      </c>
      <c r="N1389" s="1"/>
      <c r="O1389" s="1">
        <v>0.05</v>
      </c>
      <c r="P1389" s="1"/>
      <c r="Q1389" s="26"/>
      <c r="R1389" s="276">
        <f t="shared" si="109"/>
        <v>0</v>
      </c>
    </row>
    <row r="1390" spans="1:18">
      <c r="A1390" s="889" t="s">
        <v>20759</v>
      </c>
      <c r="B1390" s="890" t="s">
        <v>18891</v>
      </c>
      <c r="C1390" s="891" t="s">
        <v>29296</v>
      </c>
      <c r="D1390" s="885" t="str">
        <f t="shared" si="105"/>
        <v>gp</v>
      </c>
      <c r="E1390" s="885" t="str">
        <f t="shared" si="106"/>
        <v>50</v>
      </c>
      <c r="F1390" s="885">
        <f t="shared" si="107"/>
        <v>1</v>
      </c>
      <c r="G1390" s="885">
        <f t="shared" si="108"/>
        <v>50</v>
      </c>
      <c r="H1390" s="896" t="s">
        <v>20748</v>
      </c>
      <c r="J1390" t="str">
        <f>INDEX(L:L,MATCH(Таблиця91[[#This Row],[Item]],M:M,0),1)</f>
        <v>Clothes and Shoes</v>
      </c>
      <c r="L1390" t="s">
        <v>20204</v>
      </c>
      <c r="M1390" s="1" t="s">
        <v>20257</v>
      </c>
      <c r="N1390" s="1"/>
      <c r="O1390" s="1">
        <v>0.4</v>
      </c>
      <c r="P1390" s="1"/>
      <c r="Q1390" s="26"/>
      <c r="R1390" s="276">
        <f t="shared" si="109"/>
        <v>0</v>
      </c>
    </row>
    <row r="1391" spans="1:18" ht="15.75">
      <c r="A1391" s="889" t="s">
        <v>20760</v>
      </c>
      <c r="B1391" s="890" t="s">
        <v>18284</v>
      </c>
      <c r="C1391" s="891" t="s">
        <v>29296</v>
      </c>
      <c r="D1391" s="885" t="str">
        <f t="shared" si="105"/>
        <v>gp</v>
      </c>
      <c r="E1391" s="885" t="str">
        <f t="shared" si="106"/>
        <v>150</v>
      </c>
      <c r="F1391" s="885">
        <f t="shared" si="107"/>
        <v>1</v>
      </c>
      <c r="G1391" s="885">
        <f t="shared" si="108"/>
        <v>150</v>
      </c>
      <c r="H1391" s="896" t="s">
        <v>20748</v>
      </c>
      <c r="I1391" s="741"/>
      <c r="J1391" t="str">
        <f>INDEX(L:L,MATCH(Таблиця91[[#This Row],[Item]],M:M,0),1)</f>
        <v>Clothes and Shoes</v>
      </c>
      <c r="K1391" s="742"/>
      <c r="L1391" t="s">
        <v>20204</v>
      </c>
      <c r="M1391" s="1" t="s">
        <v>20153</v>
      </c>
      <c r="N1391" s="1"/>
      <c r="O1391" s="1">
        <v>0.8</v>
      </c>
      <c r="P1391" s="1"/>
      <c r="Q1391" s="26"/>
      <c r="R1391" s="276">
        <f t="shared" si="109"/>
        <v>0</v>
      </c>
    </row>
    <row r="1392" spans="1:18" ht="15.75">
      <c r="A1392" s="889" t="s">
        <v>20761</v>
      </c>
      <c r="B1392" s="890" t="s">
        <v>21907</v>
      </c>
      <c r="C1392" s="891" t="s">
        <v>29296</v>
      </c>
      <c r="D1392" s="885" t="str">
        <f t="shared" si="105"/>
        <v>sp</v>
      </c>
      <c r="E1392" s="885" t="str">
        <f t="shared" si="106"/>
        <v>7</v>
      </c>
      <c r="F1392" s="885">
        <f t="shared" si="107"/>
        <v>0.1</v>
      </c>
      <c r="G1392" s="885">
        <f t="shared" si="108"/>
        <v>0.70000000000000007</v>
      </c>
      <c r="H1392" s="896" t="s">
        <v>20748</v>
      </c>
      <c r="I1392" s="741"/>
      <c r="J1392" t="str">
        <f>INDEX(L:L,MATCH(Таблиця91[[#This Row],[Item]],M:M,0),1)</f>
        <v>Clothes and Shoes</v>
      </c>
      <c r="K1392" s="742"/>
      <c r="L1392" t="s">
        <v>20204</v>
      </c>
      <c r="M1392" s="1" t="s">
        <v>20258</v>
      </c>
      <c r="N1392" s="1"/>
      <c r="O1392" s="1">
        <v>0.05</v>
      </c>
      <c r="P1392" s="1"/>
      <c r="Q1392" s="26"/>
      <c r="R1392" s="276">
        <f t="shared" si="109"/>
        <v>0</v>
      </c>
    </row>
    <row r="1393" spans="1:18" ht="15.75">
      <c r="A1393" s="889" t="s">
        <v>20762</v>
      </c>
      <c r="B1393" s="890" t="s">
        <v>21846</v>
      </c>
      <c r="C1393" s="891" t="s">
        <v>29296</v>
      </c>
      <c r="D1393" s="885" t="str">
        <f t="shared" si="105"/>
        <v>gp</v>
      </c>
      <c r="E1393" s="885" t="str">
        <f t="shared" si="106"/>
        <v>4</v>
      </c>
      <c r="F1393" s="885">
        <f t="shared" si="107"/>
        <v>1</v>
      </c>
      <c r="G1393" s="885">
        <f t="shared" si="108"/>
        <v>4</v>
      </c>
      <c r="H1393" s="896" t="s">
        <v>20748</v>
      </c>
      <c r="I1393" s="741"/>
      <c r="J1393" t="str">
        <f>INDEX(L:L,MATCH(Таблиця91[[#This Row],[Item]],M:M,0),1)</f>
        <v>Clothes and Shoes</v>
      </c>
      <c r="K1393" s="742"/>
      <c r="L1393" t="s">
        <v>20204</v>
      </c>
      <c r="M1393" s="1" t="s">
        <v>20259</v>
      </c>
      <c r="N1393" s="1"/>
      <c r="O1393" s="1">
        <v>0.8</v>
      </c>
      <c r="P1393" s="1"/>
      <c r="Q1393" s="26"/>
      <c r="R1393" s="276">
        <f t="shared" si="109"/>
        <v>0</v>
      </c>
    </row>
    <row r="1394" spans="1:18" ht="15.75">
      <c r="A1394" s="889" t="s">
        <v>20763</v>
      </c>
      <c r="B1394" s="890" t="s">
        <v>18782</v>
      </c>
      <c r="C1394" s="891" t="s">
        <v>29296</v>
      </c>
      <c r="D1394" s="885" t="str">
        <f t="shared" si="105"/>
        <v>gp</v>
      </c>
      <c r="E1394" s="885" t="str">
        <f t="shared" si="106"/>
        <v>75</v>
      </c>
      <c r="F1394" s="885">
        <f t="shared" si="107"/>
        <v>1</v>
      </c>
      <c r="G1394" s="885">
        <f t="shared" si="108"/>
        <v>75</v>
      </c>
      <c r="H1394" s="896" t="s">
        <v>20748</v>
      </c>
      <c r="I1394" s="741"/>
      <c r="J1394" t="str">
        <f>INDEX(L:L,MATCH(Таблиця91[[#This Row],[Item]],M:M,0),1)</f>
        <v>Clothes and Shoes</v>
      </c>
      <c r="K1394" s="742"/>
      <c r="L1394" t="s">
        <v>20204</v>
      </c>
      <c r="M1394" s="1" t="s">
        <v>20260</v>
      </c>
      <c r="N1394" s="1"/>
      <c r="O1394" s="1">
        <v>0.3</v>
      </c>
      <c r="P1394" s="1"/>
      <c r="Q1394" s="26"/>
      <c r="R1394" s="276">
        <f t="shared" si="109"/>
        <v>0</v>
      </c>
    </row>
    <row r="1395" spans="1:18" ht="15.75">
      <c r="A1395" s="889" t="s">
        <v>20764</v>
      </c>
      <c r="B1395" s="890" t="s">
        <v>18496</v>
      </c>
      <c r="C1395" s="891" t="s">
        <v>29296</v>
      </c>
      <c r="D1395" s="885" t="str">
        <f t="shared" si="105"/>
        <v>gp</v>
      </c>
      <c r="E1395" s="885" t="str">
        <f t="shared" si="106"/>
        <v>2</v>
      </c>
      <c r="F1395" s="885">
        <f t="shared" si="107"/>
        <v>1</v>
      </c>
      <c r="G1395" s="885">
        <f t="shared" si="108"/>
        <v>2</v>
      </c>
      <c r="H1395" s="896" t="s">
        <v>20748</v>
      </c>
      <c r="I1395" s="741"/>
      <c r="J1395" t="str">
        <f>INDEX(L:L,MATCH(Таблиця91[[#This Row],[Item]],M:M,0),1)</f>
        <v>Clothes and Shoes</v>
      </c>
      <c r="K1395" s="742"/>
      <c r="L1395" t="s">
        <v>20204</v>
      </c>
      <c r="M1395" s="1" t="s">
        <v>20261</v>
      </c>
      <c r="N1395" s="1"/>
      <c r="O1395" s="1">
        <v>0.2</v>
      </c>
      <c r="P1395" s="1"/>
      <c r="Q1395" s="26"/>
      <c r="R1395" s="276">
        <f t="shared" si="109"/>
        <v>0</v>
      </c>
    </row>
    <row r="1396" spans="1:18" ht="15.75">
      <c r="A1396" s="889" t="s">
        <v>20765</v>
      </c>
      <c r="B1396" s="890" t="s">
        <v>21846</v>
      </c>
      <c r="C1396" s="891" t="s">
        <v>29296</v>
      </c>
      <c r="D1396" s="885" t="str">
        <f t="shared" si="105"/>
        <v>gp</v>
      </c>
      <c r="E1396" s="885" t="str">
        <f t="shared" si="106"/>
        <v>4</v>
      </c>
      <c r="F1396" s="885">
        <f t="shared" si="107"/>
        <v>1</v>
      </c>
      <c r="G1396" s="885">
        <f t="shared" si="108"/>
        <v>4</v>
      </c>
      <c r="H1396" s="896" t="s">
        <v>20748</v>
      </c>
      <c r="I1396" s="741"/>
      <c r="J1396" t="str">
        <f>INDEX(L:L,MATCH(Таблиця91[[#This Row],[Item]],M:M,0),1)</f>
        <v>Clothes and Shoes</v>
      </c>
      <c r="K1396" s="742"/>
      <c r="L1396" t="s">
        <v>20204</v>
      </c>
      <c r="M1396" s="1" t="s">
        <v>20262</v>
      </c>
      <c r="N1396" s="1"/>
      <c r="O1396" s="1">
        <v>0.1</v>
      </c>
      <c r="P1396" s="1"/>
      <c r="Q1396" s="26"/>
      <c r="R1396" s="276">
        <f t="shared" si="109"/>
        <v>0</v>
      </c>
    </row>
    <row r="1397" spans="1:18" ht="15.75">
      <c r="A1397" s="889" t="s">
        <v>20766</v>
      </c>
      <c r="B1397" s="890" t="s">
        <v>14081</v>
      </c>
      <c r="C1397" s="891" t="s">
        <v>29296</v>
      </c>
      <c r="D1397" s="885" t="str">
        <f t="shared" si="105"/>
        <v>gp</v>
      </c>
      <c r="E1397" s="885" t="str">
        <f t="shared" si="106"/>
        <v>5</v>
      </c>
      <c r="F1397" s="885">
        <f t="shared" si="107"/>
        <v>1</v>
      </c>
      <c r="G1397" s="885">
        <f t="shared" si="108"/>
        <v>5</v>
      </c>
      <c r="H1397" s="896" t="s">
        <v>20748</v>
      </c>
      <c r="I1397" s="741"/>
      <c r="J1397" t="str">
        <f>INDEX(L:L,MATCH(Таблиця91[[#This Row],[Item]],M:M,0),1)</f>
        <v>Clothes and Shoes</v>
      </c>
      <c r="K1397" s="742"/>
      <c r="L1397" t="s">
        <v>20204</v>
      </c>
      <c r="M1397" s="1" t="s">
        <v>20263</v>
      </c>
      <c r="N1397" s="1"/>
      <c r="O1397" s="1">
        <v>0.09</v>
      </c>
      <c r="P1397" s="1"/>
      <c r="Q1397" s="26"/>
      <c r="R1397" s="276">
        <f t="shared" si="109"/>
        <v>0</v>
      </c>
    </row>
    <row r="1398" spans="1:18" ht="15.75">
      <c r="A1398" s="889" t="s">
        <v>20767</v>
      </c>
      <c r="B1398" s="890" t="s">
        <v>14263</v>
      </c>
      <c r="C1398" s="891" t="s">
        <v>29296</v>
      </c>
      <c r="D1398" s="885" t="str">
        <f t="shared" si="105"/>
        <v>gp</v>
      </c>
      <c r="E1398" s="885" t="str">
        <f t="shared" si="106"/>
        <v>15</v>
      </c>
      <c r="F1398" s="885">
        <f t="shared" si="107"/>
        <v>1</v>
      </c>
      <c r="G1398" s="885">
        <f t="shared" si="108"/>
        <v>15</v>
      </c>
      <c r="H1398" s="896" t="s">
        <v>20748</v>
      </c>
      <c r="I1398" s="741"/>
      <c r="J1398" t="str">
        <f>INDEX(L:L,MATCH(Таблиця91[[#This Row],[Item]],M:M,0),1)</f>
        <v>Clothes and Shoes</v>
      </c>
      <c r="K1398" s="742"/>
      <c r="L1398" t="s">
        <v>20204</v>
      </c>
      <c r="M1398" s="1" t="s">
        <v>20264</v>
      </c>
      <c r="N1398" s="1"/>
      <c r="O1398" s="1">
        <v>0.1</v>
      </c>
      <c r="P1398" s="1"/>
      <c r="Q1398" s="26"/>
      <c r="R1398" s="276">
        <f t="shared" si="109"/>
        <v>0</v>
      </c>
    </row>
    <row r="1399" spans="1:18" ht="15.75">
      <c r="A1399" s="889" t="s">
        <v>20768</v>
      </c>
      <c r="B1399" s="890" t="s">
        <v>21836</v>
      </c>
      <c r="C1399" s="891" t="s">
        <v>29296</v>
      </c>
      <c r="D1399" s="885" t="str">
        <f t="shared" ref="D1399:D1461" si="110">IF((IFERROR(FIND("gp",B1399,1),0)&gt;0),"gp",IF(IFERROR(FIND("sp",B1399,1),0)&gt;1,"sp","cp"))</f>
        <v>sp</v>
      </c>
      <c r="E1399" s="885" t="str">
        <f t="shared" si="106"/>
        <v>10</v>
      </c>
      <c r="F1399" s="885">
        <f t="shared" si="107"/>
        <v>0.1</v>
      </c>
      <c r="G1399" s="885">
        <f t="shared" si="108"/>
        <v>1</v>
      </c>
      <c r="H1399" s="896" t="s">
        <v>20748</v>
      </c>
      <c r="I1399" s="741"/>
      <c r="J1399" t="str">
        <f>INDEX(L:L,MATCH(Таблиця91[[#This Row],[Item]],M:M,0),1)</f>
        <v>Clothes and Shoes</v>
      </c>
      <c r="K1399" s="742"/>
      <c r="L1399" t="s">
        <v>20204</v>
      </c>
      <c r="M1399" s="1" t="s">
        <v>20265</v>
      </c>
      <c r="N1399" s="1"/>
      <c r="O1399" s="1">
        <v>0.8</v>
      </c>
      <c r="P1399" s="1"/>
      <c r="Q1399" s="26"/>
      <c r="R1399" s="276">
        <f t="shared" si="109"/>
        <v>0</v>
      </c>
    </row>
    <row r="1400" spans="1:18" ht="15.75">
      <c r="A1400" s="889" t="s">
        <v>20769</v>
      </c>
      <c r="B1400" s="890" t="s">
        <v>18319</v>
      </c>
      <c r="C1400" s="891" t="s">
        <v>29296</v>
      </c>
      <c r="D1400" s="885" t="str">
        <f t="shared" si="110"/>
        <v>sp</v>
      </c>
      <c r="E1400" s="885" t="str">
        <f t="shared" ref="E1400:E1462" si="111">SUBSTITUTE(B1400," "&amp;D1400,"",1)</f>
        <v>4</v>
      </c>
      <c r="F1400" s="885">
        <f t="shared" ref="F1400:F1462" si="112">IF(D1400="gp",1,IF(D1400="sp",0.1,0.01))</f>
        <v>0.1</v>
      </c>
      <c r="G1400" s="885">
        <f t="shared" ref="G1400:G1462" si="113">F1400*E1400</f>
        <v>0.4</v>
      </c>
      <c r="H1400" s="896" t="s">
        <v>20748</v>
      </c>
      <c r="I1400" s="741"/>
      <c r="J1400" t="str">
        <f>INDEX(L:L,MATCH(Таблиця91[[#This Row],[Item]],M:M,0),1)</f>
        <v>Clothes and Shoes</v>
      </c>
      <c r="K1400" s="742"/>
      <c r="L1400" t="s">
        <v>20204</v>
      </c>
      <c r="M1400" s="1" t="s">
        <v>20266</v>
      </c>
      <c r="N1400" s="1"/>
      <c r="O1400" s="1">
        <v>0.6</v>
      </c>
      <c r="P1400" s="1"/>
      <c r="Q1400" s="26"/>
      <c r="R1400" s="276">
        <f t="shared" si="109"/>
        <v>0</v>
      </c>
    </row>
    <row r="1401" spans="1:18" ht="17.25">
      <c r="A1401" s="889" t="s">
        <v>30475</v>
      </c>
      <c r="B1401" s="890" t="s">
        <v>18451</v>
      </c>
      <c r="C1401" s="891" t="s">
        <v>29296</v>
      </c>
      <c r="D1401" s="885" t="str">
        <f t="shared" si="110"/>
        <v>sp</v>
      </c>
      <c r="E1401" s="885" t="str">
        <f t="shared" si="111"/>
        <v>2</v>
      </c>
      <c r="F1401" s="885">
        <f t="shared" si="112"/>
        <v>0.1</v>
      </c>
      <c r="G1401" s="885">
        <f t="shared" si="113"/>
        <v>0.2</v>
      </c>
      <c r="H1401" s="896" t="s">
        <v>20748</v>
      </c>
      <c r="I1401" s="741"/>
      <c r="J1401" t="str">
        <f>INDEX(L:L,MATCH(Таблиця91[[#This Row],[Item]],M:M,0),1)</f>
        <v>Clothes and Shoes</v>
      </c>
      <c r="K1401" s="742"/>
      <c r="L1401" t="s">
        <v>20204</v>
      </c>
      <c r="M1401" s="1" t="s">
        <v>20267</v>
      </c>
      <c r="N1401" s="1"/>
      <c r="O1401" s="1">
        <v>0.5</v>
      </c>
      <c r="P1401" s="1"/>
      <c r="Q1401" s="26"/>
      <c r="R1401" s="276">
        <f t="shared" si="109"/>
        <v>0</v>
      </c>
    </row>
    <row r="1402" spans="1:18" ht="17.25">
      <c r="A1402" s="889" t="s">
        <v>30476</v>
      </c>
      <c r="B1402" s="890" t="s">
        <v>18321</v>
      </c>
      <c r="C1402" s="891" t="s">
        <v>29296</v>
      </c>
      <c r="D1402" s="885" t="str">
        <f t="shared" si="110"/>
        <v>sp</v>
      </c>
      <c r="E1402" s="885" t="str">
        <f t="shared" si="111"/>
        <v>1</v>
      </c>
      <c r="F1402" s="885">
        <f t="shared" si="112"/>
        <v>0.1</v>
      </c>
      <c r="G1402" s="885">
        <f t="shared" si="113"/>
        <v>0.1</v>
      </c>
      <c r="H1402" s="896" t="s">
        <v>20748</v>
      </c>
      <c r="I1402" s="741"/>
      <c r="J1402" t="str">
        <f>INDEX(L:L,MATCH(Таблиця91[[#This Row],[Item]],M:M,0),1)</f>
        <v>Clothes and Shoes</v>
      </c>
      <c r="K1402" s="742"/>
      <c r="L1402" t="s">
        <v>20204</v>
      </c>
      <c r="M1402" s="1" t="s">
        <v>20268</v>
      </c>
      <c r="N1402" s="1"/>
      <c r="O1402" s="1">
        <v>0.7</v>
      </c>
      <c r="P1402" s="1"/>
      <c r="Q1402" s="26"/>
      <c r="R1402" s="276">
        <f t="shared" si="109"/>
        <v>0</v>
      </c>
    </row>
    <row r="1403" spans="1:18" ht="15.75">
      <c r="A1403" s="889" t="s">
        <v>20772</v>
      </c>
      <c r="B1403" s="890" t="s">
        <v>21836</v>
      </c>
      <c r="C1403" s="891" t="s">
        <v>29296</v>
      </c>
      <c r="D1403" s="885" t="str">
        <f t="shared" si="110"/>
        <v>sp</v>
      </c>
      <c r="E1403" s="885" t="str">
        <f t="shared" si="111"/>
        <v>10</v>
      </c>
      <c r="F1403" s="885">
        <f t="shared" si="112"/>
        <v>0.1</v>
      </c>
      <c r="G1403" s="885">
        <f t="shared" si="113"/>
        <v>1</v>
      </c>
      <c r="H1403" s="896" t="s">
        <v>20748</v>
      </c>
      <c r="I1403" s="741"/>
      <c r="J1403" t="str">
        <f>INDEX(L:L,MATCH(Таблиця91[[#This Row],[Item]],M:M,0),1)</f>
        <v>Clothes and Shoes</v>
      </c>
      <c r="K1403" s="742"/>
      <c r="L1403" t="s">
        <v>20204</v>
      </c>
      <c r="M1403" s="1" t="s">
        <v>20269</v>
      </c>
      <c r="N1403" s="1"/>
      <c r="O1403" s="1">
        <v>0.6</v>
      </c>
      <c r="P1403" s="1"/>
      <c r="Q1403" s="26"/>
      <c r="R1403" s="276">
        <f t="shared" si="109"/>
        <v>0</v>
      </c>
    </row>
    <row r="1404" spans="1:18" ht="15.75">
      <c r="A1404" s="889" t="s">
        <v>20773</v>
      </c>
      <c r="B1404" s="890" t="s">
        <v>18451</v>
      </c>
      <c r="C1404" s="891" t="s">
        <v>29296</v>
      </c>
      <c r="D1404" s="885" t="str">
        <f t="shared" si="110"/>
        <v>sp</v>
      </c>
      <c r="E1404" s="885" t="str">
        <f t="shared" si="111"/>
        <v>2</v>
      </c>
      <c r="F1404" s="885">
        <f t="shared" si="112"/>
        <v>0.1</v>
      </c>
      <c r="G1404" s="885">
        <f t="shared" si="113"/>
        <v>0.2</v>
      </c>
      <c r="H1404" s="896" t="s">
        <v>20748</v>
      </c>
      <c r="I1404" s="741"/>
      <c r="J1404" t="str">
        <f>INDEX(L:L,MATCH(Таблиця91[[#This Row],[Item]],M:M,0),1)</f>
        <v>Clothes and Shoes</v>
      </c>
      <c r="K1404" s="742"/>
      <c r="L1404" t="s">
        <v>20204</v>
      </c>
      <c r="M1404" s="1" t="s">
        <v>20270</v>
      </c>
      <c r="N1404" s="1"/>
      <c r="O1404" s="1">
        <v>0.4</v>
      </c>
      <c r="P1404" s="1"/>
      <c r="Q1404" s="26"/>
      <c r="R1404" s="276">
        <f t="shared" si="109"/>
        <v>0</v>
      </c>
    </row>
    <row r="1405" spans="1:18" ht="17.25">
      <c r="A1405" s="889" t="s">
        <v>30477</v>
      </c>
      <c r="B1405" s="890" t="s">
        <v>14380</v>
      </c>
      <c r="C1405" s="891" t="s">
        <v>29296</v>
      </c>
      <c r="D1405" s="885" t="str">
        <f t="shared" si="110"/>
        <v>gp</v>
      </c>
      <c r="E1405" s="885" t="str">
        <f t="shared" si="111"/>
        <v>10</v>
      </c>
      <c r="F1405" s="885">
        <f t="shared" si="112"/>
        <v>1</v>
      </c>
      <c r="G1405" s="885">
        <f t="shared" si="113"/>
        <v>10</v>
      </c>
      <c r="H1405" s="896" t="s">
        <v>20748</v>
      </c>
      <c r="I1405" s="741"/>
      <c r="J1405" t="str">
        <f>INDEX(L:L,MATCH(Таблиця91[[#This Row],[Item]],M:M,0),1)</f>
        <v>Clothes and Shoes</v>
      </c>
      <c r="K1405" s="742"/>
      <c r="L1405" t="s">
        <v>20204</v>
      </c>
      <c r="M1405" s="1" t="s">
        <v>20271</v>
      </c>
      <c r="N1405" s="1"/>
      <c r="O1405" s="1">
        <v>0.3</v>
      </c>
      <c r="P1405" s="1"/>
      <c r="Q1405" s="26"/>
      <c r="R1405" s="276">
        <f t="shared" si="109"/>
        <v>0</v>
      </c>
    </row>
    <row r="1406" spans="1:18" ht="17.25">
      <c r="A1406" s="889" t="s">
        <v>30478</v>
      </c>
      <c r="B1406" s="890" t="s">
        <v>21872</v>
      </c>
      <c r="C1406" s="891" t="s">
        <v>29296</v>
      </c>
      <c r="D1406" s="885" t="str">
        <f t="shared" si="110"/>
        <v>sp</v>
      </c>
      <c r="E1406" s="885" t="str">
        <f t="shared" si="111"/>
        <v>8</v>
      </c>
      <c r="F1406" s="885">
        <f t="shared" si="112"/>
        <v>0.1</v>
      </c>
      <c r="G1406" s="885">
        <f t="shared" si="113"/>
        <v>0.8</v>
      </c>
      <c r="H1406" s="896" t="s">
        <v>20748</v>
      </c>
      <c r="I1406" s="741"/>
      <c r="J1406" t="str">
        <f>INDEX(L:L,MATCH(Таблиця91[[#This Row],[Item]],M:M,0),1)</f>
        <v>Clothes and Shoes</v>
      </c>
      <c r="K1406" s="742"/>
      <c r="L1406" t="s">
        <v>20204</v>
      </c>
      <c r="M1406" s="1" t="s">
        <v>20272</v>
      </c>
      <c r="N1406" s="1"/>
      <c r="O1406" s="1">
        <v>0.5</v>
      </c>
      <c r="P1406" s="1"/>
      <c r="Q1406" s="26"/>
      <c r="R1406" s="276">
        <f t="shared" si="109"/>
        <v>0</v>
      </c>
    </row>
    <row r="1407" spans="1:18" ht="17.25">
      <c r="A1407" s="889" t="s">
        <v>30479</v>
      </c>
      <c r="B1407" s="890" t="s">
        <v>13973</v>
      </c>
      <c r="C1407" s="891" t="s">
        <v>29296</v>
      </c>
      <c r="D1407" s="885" t="str">
        <f t="shared" si="110"/>
        <v>gp</v>
      </c>
      <c r="E1407" s="885" t="str">
        <f t="shared" si="111"/>
        <v>30</v>
      </c>
      <c r="F1407" s="885">
        <f t="shared" si="112"/>
        <v>1</v>
      </c>
      <c r="G1407" s="885">
        <f t="shared" si="113"/>
        <v>30</v>
      </c>
      <c r="H1407" s="896" t="s">
        <v>20748</v>
      </c>
      <c r="I1407" s="741"/>
      <c r="J1407" t="str">
        <f>INDEX(L:L,MATCH(Таблиця91[[#This Row],[Item]],M:M,0),1)</f>
        <v>Clothes and Shoes</v>
      </c>
      <c r="K1407" s="742"/>
      <c r="L1407" t="s">
        <v>20204</v>
      </c>
      <c r="M1407" s="1" t="s">
        <v>20273</v>
      </c>
      <c r="N1407" s="1"/>
      <c r="O1407" s="1">
        <v>0.35</v>
      </c>
      <c r="P1407" s="1"/>
      <c r="Q1407" s="26"/>
      <c r="R1407" s="276">
        <f t="shared" si="109"/>
        <v>0</v>
      </c>
    </row>
    <row r="1408" spans="1:18" ht="17.25">
      <c r="A1408" s="889" t="s">
        <v>30480</v>
      </c>
      <c r="B1408" s="890" t="s">
        <v>21836</v>
      </c>
      <c r="C1408" s="891" t="s">
        <v>29296</v>
      </c>
      <c r="D1408" s="885" t="str">
        <f t="shared" si="110"/>
        <v>sp</v>
      </c>
      <c r="E1408" s="885" t="str">
        <f t="shared" si="111"/>
        <v>10</v>
      </c>
      <c r="F1408" s="885">
        <f t="shared" si="112"/>
        <v>0.1</v>
      </c>
      <c r="G1408" s="885">
        <f t="shared" si="113"/>
        <v>1</v>
      </c>
      <c r="H1408" s="896" t="s">
        <v>20748</v>
      </c>
      <c r="I1408" s="741"/>
      <c r="J1408" t="str">
        <f>INDEX(L:L,MATCH(Таблиця91[[#This Row],[Item]],M:M,0),1)</f>
        <v>Clothes and Shoes</v>
      </c>
      <c r="K1408" s="742"/>
      <c r="L1408" t="s">
        <v>20204</v>
      </c>
      <c r="M1408" s="1" t="s">
        <v>20274</v>
      </c>
      <c r="N1408" s="1"/>
      <c r="O1408" s="1">
        <v>0.1</v>
      </c>
      <c r="P1408" s="1"/>
      <c r="Q1408" s="26"/>
      <c r="R1408" s="276">
        <f t="shared" si="109"/>
        <v>0</v>
      </c>
    </row>
    <row r="1409" spans="1:18" ht="17.25">
      <c r="A1409" s="889" t="s">
        <v>30481</v>
      </c>
      <c r="B1409" s="890" t="s">
        <v>22043</v>
      </c>
      <c r="C1409" s="891" t="s">
        <v>29296</v>
      </c>
      <c r="D1409" s="885" t="str">
        <f t="shared" si="110"/>
        <v>gp</v>
      </c>
      <c r="E1409" s="885" t="str">
        <f t="shared" si="111"/>
        <v>80</v>
      </c>
      <c r="F1409" s="885">
        <f t="shared" si="112"/>
        <v>1</v>
      </c>
      <c r="G1409" s="885">
        <f t="shared" si="113"/>
        <v>80</v>
      </c>
      <c r="H1409" s="896" t="s">
        <v>20748</v>
      </c>
      <c r="I1409" s="741"/>
      <c r="J1409" t="str">
        <f>INDEX(L:L,MATCH(Таблиця91[[#This Row],[Item]],M:M,0),1)</f>
        <v>Clothes and Shoes</v>
      </c>
      <c r="K1409" s="742"/>
      <c r="L1409" t="s">
        <v>20204</v>
      </c>
      <c r="M1409" s="1" t="s">
        <v>20275</v>
      </c>
      <c r="N1409" s="1"/>
      <c r="O1409" s="1">
        <v>0.8</v>
      </c>
      <c r="P1409" s="1"/>
      <c r="Q1409" s="26"/>
      <c r="R1409" s="276">
        <f t="shared" si="109"/>
        <v>0</v>
      </c>
    </row>
    <row r="1410" spans="1:18" ht="15.75">
      <c r="A1410" s="889" t="s">
        <v>20779</v>
      </c>
      <c r="B1410" s="890" t="s">
        <v>21946</v>
      </c>
      <c r="C1410" s="891" t="s">
        <v>29296</v>
      </c>
      <c r="D1410" s="885" t="str">
        <f t="shared" si="110"/>
        <v>gp</v>
      </c>
      <c r="E1410" s="885" t="str">
        <f t="shared" si="111"/>
        <v>3</v>
      </c>
      <c r="F1410" s="885">
        <f t="shared" si="112"/>
        <v>1</v>
      </c>
      <c r="G1410" s="885">
        <f t="shared" si="113"/>
        <v>3</v>
      </c>
      <c r="H1410" s="896" t="s">
        <v>20748</v>
      </c>
      <c r="I1410" s="741"/>
      <c r="J1410" t="str">
        <f>INDEX(L:L,MATCH(Таблиця91[[#This Row],[Item]],M:M,0),1)</f>
        <v>Clothes and Shoes</v>
      </c>
      <c r="K1410" s="742"/>
      <c r="L1410" t="s">
        <v>20204</v>
      </c>
      <c r="M1410" s="1" t="s">
        <v>20276</v>
      </c>
      <c r="N1410" s="1"/>
      <c r="O1410" s="1">
        <v>0.6</v>
      </c>
      <c r="P1410" s="1"/>
      <c r="Q1410" s="26"/>
      <c r="R1410" s="276">
        <f t="shared" si="109"/>
        <v>0</v>
      </c>
    </row>
    <row r="1411" spans="1:18" ht="17.25">
      <c r="A1411" s="889" t="s">
        <v>30482</v>
      </c>
      <c r="B1411" s="890" t="s">
        <v>18496</v>
      </c>
      <c r="C1411" s="891" t="s">
        <v>29296</v>
      </c>
      <c r="D1411" s="885" t="str">
        <f t="shared" si="110"/>
        <v>gp</v>
      </c>
      <c r="E1411" s="885" t="str">
        <f t="shared" si="111"/>
        <v>2</v>
      </c>
      <c r="F1411" s="885">
        <f t="shared" si="112"/>
        <v>1</v>
      </c>
      <c r="G1411" s="885">
        <f t="shared" si="113"/>
        <v>2</v>
      </c>
      <c r="H1411" s="896" t="s">
        <v>20748</v>
      </c>
      <c r="I1411" s="741"/>
      <c r="J1411" t="str">
        <f>INDEX(L:L,MATCH(Таблиця91[[#This Row],[Item]],M:M,0),1)</f>
        <v>Clothes and Shoes</v>
      </c>
      <c r="K1411" s="742"/>
      <c r="L1411" t="s">
        <v>20204</v>
      </c>
      <c r="M1411" s="1" t="s">
        <v>20277</v>
      </c>
      <c r="N1411" s="1"/>
      <c r="O1411" s="1">
        <v>0.2</v>
      </c>
      <c r="P1411" s="1"/>
      <c r="Q1411" s="26"/>
      <c r="R1411" s="276">
        <f t="shared" si="109"/>
        <v>0</v>
      </c>
    </row>
    <row r="1412" spans="1:18" ht="17.25">
      <c r="A1412" s="889" t="s">
        <v>30483</v>
      </c>
      <c r="B1412" s="890" t="s">
        <v>18503</v>
      </c>
      <c r="C1412" s="891" t="s">
        <v>29296</v>
      </c>
      <c r="D1412" s="885" t="str">
        <f t="shared" si="110"/>
        <v>sp</v>
      </c>
      <c r="E1412" s="885" t="str">
        <f t="shared" si="111"/>
        <v>3</v>
      </c>
      <c r="F1412" s="885">
        <f t="shared" si="112"/>
        <v>0.1</v>
      </c>
      <c r="G1412" s="885">
        <f t="shared" si="113"/>
        <v>0.30000000000000004</v>
      </c>
      <c r="H1412" s="896" t="s">
        <v>20748</v>
      </c>
      <c r="I1412" s="741"/>
      <c r="J1412" t="str">
        <f>INDEX(L:L,MATCH(Таблиця91[[#This Row],[Item]],M:M,0),1)</f>
        <v>Clothes and Shoes</v>
      </c>
      <c r="K1412" s="742"/>
      <c r="L1412" t="s">
        <v>20204</v>
      </c>
      <c r="M1412" s="1" t="s">
        <v>20278</v>
      </c>
      <c r="N1412" s="1"/>
      <c r="O1412" s="1">
        <v>0.05</v>
      </c>
      <c r="P1412" s="1"/>
      <c r="Q1412" s="26"/>
      <c r="R1412" s="276">
        <f t="shared" ref="R1412:R1475" si="114">Q1412*O1412</f>
        <v>0</v>
      </c>
    </row>
    <row r="1413" spans="1:18" ht="17.25">
      <c r="A1413" s="889" t="s">
        <v>30484</v>
      </c>
      <c r="B1413" s="890" t="s">
        <v>21925</v>
      </c>
      <c r="C1413" s="891" t="s">
        <v>29296</v>
      </c>
      <c r="D1413" s="885" t="str">
        <f t="shared" si="110"/>
        <v>sp</v>
      </c>
      <c r="E1413" s="885" t="str">
        <f t="shared" si="111"/>
        <v>9</v>
      </c>
      <c r="F1413" s="885">
        <f t="shared" si="112"/>
        <v>0.1</v>
      </c>
      <c r="G1413" s="885">
        <f t="shared" si="113"/>
        <v>0.9</v>
      </c>
      <c r="H1413" s="896" t="s">
        <v>20748</v>
      </c>
      <c r="I1413" s="741"/>
      <c r="J1413" t="str">
        <f>INDEX(L:L,MATCH(Таблиця91[[#This Row],[Item]],M:M,0),1)</f>
        <v>Clothes and Shoes</v>
      </c>
      <c r="K1413" s="742"/>
      <c r="L1413" t="s">
        <v>20204</v>
      </c>
      <c r="M1413" s="1" t="s">
        <v>20279</v>
      </c>
      <c r="N1413" s="1"/>
      <c r="O1413" s="1">
        <v>0.05</v>
      </c>
      <c r="P1413" s="1"/>
      <c r="Q1413" s="26"/>
      <c r="R1413" s="276">
        <f t="shared" si="114"/>
        <v>0</v>
      </c>
    </row>
    <row r="1414" spans="1:18" ht="17.25">
      <c r="A1414" s="889" t="s">
        <v>30485</v>
      </c>
      <c r="B1414" s="890" t="s">
        <v>22048</v>
      </c>
      <c r="C1414" s="891" t="s">
        <v>29296</v>
      </c>
      <c r="D1414" s="885" t="str">
        <f t="shared" si="110"/>
        <v>sp</v>
      </c>
      <c r="E1414" s="885" t="str">
        <f t="shared" si="111"/>
        <v>95</v>
      </c>
      <c r="F1414" s="885">
        <f t="shared" si="112"/>
        <v>0.1</v>
      </c>
      <c r="G1414" s="885">
        <f t="shared" si="113"/>
        <v>9.5</v>
      </c>
      <c r="H1414" s="896" t="s">
        <v>20748</v>
      </c>
      <c r="I1414" s="741"/>
      <c r="J1414" t="str">
        <f>INDEX(L:L,MATCH(Таблиця91[[#This Row],[Item]],M:M,0),1)</f>
        <v>Clothes and Shoes</v>
      </c>
      <c r="K1414" s="742"/>
      <c r="L1414" t="s">
        <v>20204</v>
      </c>
      <c r="M1414" s="1" t="s">
        <v>20280</v>
      </c>
      <c r="N1414" s="1"/>
      <c r="O1414" s="1">
        <v>0.8</v>
      </c>
      <c r="P1414" s="1"/>
      <c r="Q1414" s="26"/>
      <c r="R1414" s="276">
        <f t="shared" si="114"/>
        <v>0</v>
      </c>
    </row>
    <row r="1415" spans="1:18" ht="15.75">
      <c r="A1415" s="889" t="s">
        <v>20784</v>
      </c>
      <c r="B1415" s="890" t="s">
        <v>18451</v>
      </c>
      <c r="C1415" s="891" t="s">
        <v>29296</v>
      </c>
      <c r="D1415" s="885" t="str">
        <f t="shared" si="110"/>
        <v>sp</v>
      </c>
      <c r="E1415" s="885" t="str">
        <f t="shared" si="111"/>
        <v>2</v>
      </c>
      <c r="F1415" s="885">
        <f t="shared" si="112"/>
        <v>0.1</v>
      </c>
      <c r="G1415" s="885">
        <f t="shared" si="113"/>
        <v>0.2</v>
      </c>
      <c r="H1415" s="896" t="s">
        <v>20748</v>
      </c>
      <c r="I1415" s="741"/>
      <c r="J1415" t="str">
        <f>INDEX(L:L,MATCH(Таблиця91[[#This Row],[Item]],M:M,0),1)</f>
        <v>Clothes and Shoes</v>
      </c>
      <c r="K1415" s="742"/>
      <c r="L1415" t="s">
        <v>20204</v>
      </c>
      <c r="M1415" s="1" t="s">
        <v>20281</v>
      </c>
      <c r="N1415" s="1"/>
      <c r="O1415" s="1">
        <v>0.5</v>
      </c>
      <c r="P1415" s="1"/>
      <c r="Q1415" s="26"/>
      <c r="R1415" s="276">
        <f t="shared" si="114"/>
        <v>0</v>
      </c>
    </row>
    <row r="1416" spans="1:18" ht="15.75">
      <c r="A1416" s="889" t="s">
        <v>20785</v>
      </c>
      <c r="B1416" s="890" t="s">
        <v>14380</v>
      </c>
      <c r="C1416" s="891" t="s">
        <v>29296</v>
      </c>
      <c r="D1416" s="885" t="str">
        <f t="shared" si="110"/>
        <v>gp</v>
      </c>
      <c r="E1416" s="885" t="str">
        <f t="shared" si="111"/>
        <v>10</v>
      </c>
      <c r="F1416" s="885">
        <f t="shared" si="112"/>
        <v>1</v>
      </c>
      <c r="G1416" s="885">
        <f t="shared" si="113"/>
        <v>10</v>
      </c>
      <c r="H1416" s="896" t="s">
        <v>20748</v>
      </c>
      <c r="I1416" s="741"/>
      <c r="J1416" t="str">
        <f>INDEX(L:L,MATCH(Таблиця91[[#This Row],[Item]],M:M,0),1)</f>
        <v>Clothes and Shoes</v>
      </c>
      <c r="K1416" s="742"/>
      <c r="L1416" t="s">
        <v>20204</v>
      </c>
      <c r="M1416" s="1" t="s">
        <v>20282</v>
      </c>
      <c r="N1416" s="1"/>
      <c r="O1416" s="1">
        <v>0.06</v>
      </c>
      <c r="P1416" s="1"/>
      <c r="Q1416" s="26"/>
      <c r="R1416" s="276">
        <f t="shared" si="114"/>
        <v>0</v>
      </c>
    </row>
    <row r="1417" spans="1:18" ht="15.75">
      <c r="A1417" s="889" t="s">
        <v>20786</v>
      </c>
      <c r="B1417" s="890" t="s">
        <v>18321</v>
      </c>
      <c r="C1417" s="891" t="s">
        <v>29296</v>
      </c>
      <c r="D1417" s="885" t="str">
        <f t="shared" si="110"/>
        <v>sp</v>
      </c>
      <c r="E1417" s="885" t="str">
        <f t="shared" si="111"/>
        <v>1</v>
      </c>
      <c r="F1417" s="885">
        <f t="shared" si="112"/>
        <v>0.1</v>
      </c>
      <c r="G1417" s="885">
        <f t="shared" si="113"/>
        <v>0.1</v>
      </c>
      <c r="H1417" s="896" t="s">
        <v>20748</v>
      </c>
      <c r="I1417" s="741"/>
      <c r="J1417" t="str">
        <f>INDEX(L:L,MATCH(Таблиця91[[#This Row],[Item]],M:M,0),1)</f>
        <v>Clothes and Shoes</v>
      </c>
      <c r="K1417" s="742"/>
      <c r="L1417" t="s">
        <v>20204</v>
      </c>
      <c r="M1417" s="1" t="s">
        <v>20283</v>
      </c>
      <c r="N1417" s="1"/>
      <c r="O1417" s="1">
        <v>0.9</v>
      </c>
      <c r="P1417" s="1"/>
      <c r="Q1417" s="26"/>
      <c r="R1417" s="276">
        <f t="shared" si="114"/>
        <v>0</v>
      </c>
    </row>
    <row r="1418" spans="1:18" ht="15.75">
      <c r="A1418" s="889" t="s">
        <v>20787</v>
      </c>
      <c r="B1418" s="890" t="s">
        <v>18451</v>
      </c>
      <c r="C1418" s="891" t="s">
        <v>29296</v>
      </c>
      <c r="D1418" s="885" t="str">
        <f t="shared" si="110"/>
        <v>sp</v>
      </c>
      <c r="E1418" s="885" t="str">
        <f t="shared" si="111"/>
        <v>2</v>
      </c>
      <c r="F1418" s="885">
        <f t="shared" si="112"/>
        <v>0.1</v>
      </c>
      <c r="G1418" s="885">
        <f t="shared" si="113"/>
        <v>0.2</v>
      </c>
      <c r="H1418" s="896" t="s">
        <v>20748</v>
      </c>
      <c r="I1418" s="741"/>
      <c r="J1418" t="str">
        <f>INDEX(L:L,MATCH(Таблиця91[[#This Row],[Item]],M:M,0),1)</f>
        <v>Clothes and Shoes</v>
      </c>
      <c r="K1418" s="742"/>
      <c r="L1418" t="s">
        <v>20204</v>
      </c>
      <c r="M1418" s="1" t="s">
        <v>20284</v>
      </c>
      <c r="N1418" s="1"/>
      <c r="O1418" s="1">
        <v>0.2</v>
      </c>
      <c r="P1418" s="1"/>
      <c r="Q1418" s="26"/>
      <c r="R1418" s="276">
        <f t="shared" si="114"/>
        <v>0</v>
      </c>
    </row>
    <row r="1419" spans="1:18" ht="15.75">
      <c r="A1419" s="889" t="s">
        <v>20788</v>
      </c>
      <c r="B1419" s="890" t="s">
        <v>14380</v>
      </c>
      <c r="C1419" s="891" t="s">
        <v>29296</v>
      </c>
      <c r="D1419" s="885" t="str">
        <f t="shared" si="110"/>
        <v>gp</v>
      </c>
      <c r="E1419" s="885" t="str">
        <f t="shared" si="111"/>
        <v>10</v>
      </c>
      <c r="F1419" s="885">
        <f t="shared" si="112"/>
        <v>1</v>
      </c>
      <c r="G1419" s="885">
        <f t="shared" si="113"/>
        <v>10</v>
      </c>
      <c r="H1419" s="896" t="s">
        <v>20748</v>
      </c>
      <c r="I1419" s="741"/>
      <c r="J1419" t="str">
        <f>INDEX(L:L,MATCH(Таблиця91[[#This Row],[Item]],M:M,0),1)</f>
        <v>Clothes and Shoes</v>
      </c>
      <c r="K1419" s="742"/>
      <c r="L1419" t="s">
        <v>20204</v>
      </c>
      <c r="M1419" s="1" t="s">
        <v>20285</v>
      </c>
      <c r="N1419" s="1"/>
      <c r="O1419" s="1">
        <v>0.1</v>
      </c>
      <c r="P1419" s="1"/>
      <c r="Q1419" s="26"/>
      <c r="R1419" s="276">
        <f t="shared" si="114"/>
        <v>0</v>
      </c>
    </row>
    <row r="1420" spans="1:18" ht="15.75">
      <c r="A1420" s="889" t="s">
        <v>20789</v>
      </c>
      <c r="B1420" s="890" t="s">
        <v>18321</v>
      </c>
      <c r="C1420" s="891" t="s">
        <v>29296</v>
      </c>
      <c r="D1420" s="885" t="str">
        <f t="shared" si="110"/>
        <v>sp</v>
      </c>
      <c r="E1420" s="885" t="str">
        <f t="shared" si="111"/>
        <v>1</v>
      </c>
      <c r="F1420" s="885">
        <f t="shared" si="112"/>
        <v>0.1</v>
      </c>
      <c r="G1420" s="885">
        <f t="shared" si="113"/>
        <v>0.1</v>
      </c>
      <c r="H1420" s="896" t="s">
        <v>20748</v>
      </c>
      <c r="I1420" s="741"/>
      <c r="J1420" t="str">
        <f>INDEX(L:L,MATCH(Таблиця91[[#This Row],[Item]],M:M,0),1)</f>
        <v>Clothes and Shoes</v>
      </c>
      <c r="K1420" s="742"/>
      <c r="L1420" t="s">
        <v>20204</v>
      </c>
      <c r="M1420" s="1" t="s">
        <v>20286</v>
      </c>
      <c r="N1420" s="1"/>
      <c r="O1420" s="1">
        <v>0.5</v>
      </c>
      <c r="P1420" s="1"/>
      <c r="Q1420" s="26"/>
      <c r="R1420" s="276">
        <f t="shared" si="114"/>
        <v>0</v>
      </c>
    </row>
    <row r="1421" spans="1:18" ht="15.75">
      <c r="A1421" s="889" t="s">
        <v>20790</v>
      </c>
      <c r="B1421" s="890" t="s">
        <v>18388</v>
      </c>
      <c r="C1421" s="891" t="s">
        <v>29296</v>
      </c>
      <c r="D1421" s="885" t="str">
        <f t="shared" si="110"/>
        <v>sp</v>
      </c>
      <c r="E1421" s="885" t="str">
        <f t="shared" si="111"/>
        <v>6</v>
      </c>
      <c r="F1421" s="885">
        <f t="shared" si="112"/>
        <v>0.1</v>
      </c>
      <c r="G1421" s="885">
        <f t="shared" si="113"/>
        <v>0.60000000000000009</v>
      </c>
      <c r="H1421" s="896" t="s">
        <v>20748</v>
      </c>
      <c r="I1421" s="741"/>
      <c r="J1421" t="str">
        <f>INDEX(L:L,MATCH(Таблиця91[[#This Row],[Item]],M:M,0),1)</f>
        <v>Clothes and Shoes</v>
      </c>
      <c r="K1421" s="742"/>
      <c r="L1421" t="s">
        <v>20204</v>
      </c>
      <c r="M1421" s="1" t="s">
        <v>20287</v>
      </c>
      <c r="N1421" s="1"/>
      <c r="O1421" s="1">
        <v>2</v>
      </c>
      <c r="P1421" s="1"/>
      <c r="Q1421" s="26"/>
      <c r="R1421" s="276">
        <f t="shared" si="114"/>
        <v>0</v>
      </c>
    </row>
    <row r="1422" spans="1:18" ht="15.75">
      <c r="A1422" s="889" t="s">
        <v>20791</v>
      </c>
      <c r="B1422" s="890" t="s">
        <v>18496</v>
      </c>
      <c r="C1422" s="891" t="s">
        <v>29296</v>
      </c>
      <c r="D1422" s="885" t="str">
        <f t="shared" si="110"/>
        <v>gp</v>
      </c>
      <c r="E1422" s="885" t="str">
        <f t="shared" si="111"/>
        <v>2</v>
      </c>
      <c r="F1422" s="885">
        <f t="shared" si="112"/>
        <v>1</v>
      </c>
      <c r="G1422" s="885">
        <f t="shared" si="113"/>
        <v>2</v>
      </c>
      <c r="H1422" s="896" t="s">
        <v>20748</v>
      </c>
      <c r="I1422" s="741"/>
      <c r="J1422" t="str">
        <f>INDEX(L:L,MATCH(Таблиця91[[#This Row],[Item]],M:M,0),1)</f>
        <v>Clothes and Shoes</v>
      </c>
      <c r="K1422" s="742"/>
      <c r="L1422" t="s">
        <v>20204</v>
      </c>
      <c r="M1422" s="1" t="s">
        <v>20288</v>
      </c>
      <c r="N1422" s="1"/>
      <c r="O1422" s="1">
        <v>1.5</v>
      </c>
      <c r="P1422" s="1"/>
      <c r="Q1422" s="26"/>
      <c r="R1422" s="276">
        <f t="shared" si="114"/>
        <v>0</v>
      </c>
    </row>
    <row r="1423" spans="1:18" ht="15.75">
      <c r="A1423" s="889" t="s">
        <v>20792</v>
      </c>
      <c r="B1423" s="890" t="s">
        <v>18503</v>
      </c>
      <c r="C1423" s="891" t="s">
        <v>29296</v>
      </c>
      <c r="D1423" s="885" t="str">
        <f t="shared" si="110"/>
        <v>sp</v>
      </c>
      <c r="E1423" s="885" t="str">
        <f t="shared" si="111"/>
        <v>3</v>
      </c>
      <c r="F1423" s="885">
        <f t="shared" si="112"/>
        <v>0.1</v>
      </c>
      <c r="G1423" s="885">
        <f t="shared" si="113"/>
        <v>0.30000000000000004</v>
      </c>
      <c r="H1423" s="896" t="s">
        <v>20748</v>
      </c>
      <c r="I1423" s="741"/>
      <c r="J1423" t="str">
        <f>INDEX(L:L,MATCH(Таблиця91[[#This Row],[Item]],M:M,0),1)</f>
        <v>Clothes and Shoes</v>
      </c>
      <c r="K1423" s="742"/>
      <c r="L1423" t="s">
        <v>20204</v>
      </c>
      <c r="M1423" s="1" t="s">
        <v>20289</v>
      </c>
      <c r="N1423" s="1"/>
      <c r="O1423" s="1">
        <v>0.1</v>
      </c>
      <c r="P1423" s="1"/>
      <c r="Q1423" s="26"/>
      <c r="R1423" s="276">
        <f t="shared" si="114"/>
        <v>0</v>
      </c>
    </row>
    <row r="1424" spans="1:18" ht="15.75">
      <c r="A1424" s="889" t="s">
        <v>20793</v>
      </c>
      <c r="B1424" s="890" t="s">
        <v>18283</v>
      </c>
      <c r="C1424" s="891" t="s">
        <v>29296</v>
      </c>
      <c r="D1424" s="885" t="str">
        <f t="shared" si="110"/>
        <v>sp</v>
      </c>
      <c r="E1424" s="885" t="str">
        <f t="shared" si="111"/>
        <v>5</v>
      </c>
      <c r="F1424" s="885">
        <f t="shared" si="112"/>
        <v>0.1</v>
      </c>
      <c r="G1424" s="885">
        <f t="shared" si="113"/>
        <v>0.5</v>
      </c>
      <c r="H1424" s="896" t="s">
        <v>20748</v>
      </c>
      <c r="I1424" s="741"/>
      <c r="J1424" t="str">
        <f>INDEX(L:L,MATCH(Таблиця91[[#This Row],[Item]],M:M,0),1)</f>
        <v>Clothes and Shoes</v>
      </c>
      <c r="K1424" s="742"/>
      <c r="L1424" t="s">
        <v>20204</v>
      </c>
      <c r="M1424" s="1" t="s">
        <v>20290</v>
      </c>
      <c r="N1424" s="1"/>
      <c r="O1424" s="1">
        <v>0.45</v>
      </c>
      <c r="P1424" s="1"/>
      <c r="Q1424" s="26"/>
      <c r="R1424" s="276">
        <f t="shared" si="114"/>
        <v>0</v>
      </c>
    </row>
    <row r="1425" spans="1:18" ht="15.75">
      <c r="A1425" s="889" t="s">
        <v>20794</v>
      </c>
      <c r="B1425" s="890" t="s">
        <v>18283</v>
      </c>
      <c r="C1425" s="891" t="s">
        <v>29296</v>
      </c>
      <c r="D1425" s="885" t="str">
        <f t="shared" si="110"/>
        <v>sp</v>
      </c>
      <c r="E1425" s="885" t="str">
        <f t="shared" si="111"/>
        <v>5</v>
      </c>
      <c r="F1425" s="885">
        <f t="shared" si="112"/>
        <v>0.1</v>
      </c>
      <c r="G1425" s="885">
        <f t="shared" si="113"/>
        <v>0.5</v>
      </c>
      <c r="H1425" s="896" t="s">
        <v>20748</v>
      </c>
      <c r="I1425" s="741"/>
      <c r="J1425" t="str">
        <f>INDEX(L:L,MATCH(Таблиця91[[#This Row],[Item]],M:M,0),1)</f>
        <v>Clothes and Shoes</v>
      </c>
      <c r="K1425" s="742"/>
      <c r="L1425" t="s">
        <v>20204</v>
      </c>
      <c r="M1425" s="1" t="s">
        <v>20291</v>
      </c>
      <c r="N1425" s="1"/>
      <c r="O1425" s="1">
        <v>1.5</v>
      </c>
      <c r="P1425" s="1"/>
      <c r="Q1425" s="26"/>
      <c r="R1425" s="276">
        <f t="shared" si="114"/>
        <v>0</v>
      </c>
    </row>
    <row r="1426" spans="1:18" ht="15.75">
      <c r="A1426" s="889" t="s">
        <v>20795</v>
      </c>
      <c r="B1426" s="890" t="s">
        <v>18388</v>
      </c>
      <c r="C1426" s="891" t="s">
        <v>29296</v>
      </c>
      <c r="D1426" s="885" t="str">
        <f t="shared" si="110"/>
        <v>sp</v>
      </c>
      <c r="E1426" s="885" t="str">
        <f t="shared" si="111"/>
        <v>6</v>
      </c>
      <c r="F1426" s="885">
        <f t="shared" si="112"/>
        <v>0.1</v>
      </c>
      <c r="G1426" s="885">
        <f t="shared" si="113"/>
        <v>0.60000000000000009</v>
      </c>
      <c r="H1426" s="896" t="s">
        <v>20748</v>
      </c>
      <c r="I1426" s="741"/>
      <c r="J1426" t="str">
        <f>INDEX(L:L,MATCH(Таблиця91[[#This Row],[Item]],M:M,0),1)</f>
        <v>Clothes and Shoes</v>
      </c>
      <c r="K1426" s="742"/>
      <c r="L1426" t="s">
        <v>20204</v>
      </c>
      <c r="M1426" s="1" t="s">
        <v>20292</v>
      </c>
      <c r="N1426" s="1"/>
      <c r="O1426" s="1">
        <v>0.3</v>
      </c>
      <c r="P1426" s="1"/>
      <c r="Q1426" s="26"/>
      <c r="R1426" s="276">
        <f t="shared" si="114"/>
        <v>0</v>
      </c>
    </row>
    <row r="1427" spans="1:18" ht="15.75">
      <c r="A1427" s="889" t="s">
        <v>20796</v>
      </c>
      <c r="B1427" s="890" t="s">
        <v>18503</v>
      </c>
      <c r="C1427" s="891" t="s">
        <v>29296</v>
      </c>
      <c r="D1427" s="885" t="str">
        <f t="shared" si="110"/>
        <v>sp</v>
      </c>
      <c r="E1427" s="885" t="str">
        <f t="shared" si="111"/>
        <v>3</v>
      </c>
      <c r="F1427" s="885">
        <f t="shared" si="112"/>
        <v>0.1</v>
      </c>
      <c r="G1427" s="885">
        <f t="shared" si="113"/>
        <v>0.30000000000000004</v>
      </c>
      <c r="H1427" s="896" t="s">
        <v>20748</v>
      </c>
      <c r="I1427" s="741"/>
      <c r="J1427" t="str">
        <f>INDEX(L:L,MATCH(Таблиця91[[#This Row],[Item]],M:M,0),1)</f>
        <v>Clothes and Shoes</v>
      </c>
      <c r="K1427" s="742"/>
      <c r="L1427" t="s">
        <v>20204</v>
      </c>
      <c r="M1427" s="1" t="s">
        <v>19067</v>
      </c>
      <c r="N1427" s="1"/>
      <c r="O1427" s="1">
        <v>0.2</v>
      </c>
      <c r="P1427" s="1"/>
      <c r="Q1427" s="26"/>
      <c r="R1427" s="276">
        <f t="shared" si="114"/>
        <v>0</v>
      </c>
    </row>
    <row r="1428" spans="1:18" ht="15.75">
      <c r="A1428" s="889" t="s">
        <v>20797</v>
      </c>
      <c r="B1428" s="890" t="s">
        <v>18319</v>
      </c>
      <c r="C1428" s="891" t="s">
        <v>29296</v>
      </c>
      <c r="D1428" s="885" t="str">
        <f t="shared" si="110"/>
        <v>sp</v>
      </c>
      <c r="E1428" s="885" t="str">
        <f t="shared" si="111"/>
        <v>4</v>
      </c>
      <c r="F1428" s="885">
        <f t="shared" si="112"/>
        <v>0.1</v>
      </c>
      <c r="G1428" s="885">
        <f t="shared" si="113"/>
        <v>0.4</v>
      </c>
      <c r="H1428" s="896" t="s">
        <v>20748</v>
      </c>
      <c r="I1428" s="741"/>
      <c r="J1428" t="str">
        <f>INDEX(L:L,MATCH(Таблиця91[[#This Row],[Item]],M:M,0),1)</f>
        <v>Clothes and Shoes</v>
      </c>
      <c r="K1428" s="742"/>
      <c r="L1428" t="s">
        <v>20204</v>
      </c>
      <c r="M1428" s="1" t="s">
        <v>20293</v>
      </c>
      <c r="N1428" s="1"/>
      <c r="O1428" s="1">
        <v>0.09</v>
      </c>
      <c r="P1428" s="1"/>
      <c r="Q1428" s="26"/>
      <c r="R1428" s="276">
        <f t="shared" si="114"/>
        <v>0</v>
      </c>
    </row>
    <row r="1429" spans="1:18" ht="15.75">
      <c r="A1429" s="889" t="s">
        <v>20798</v>
      </c>
      <c r="B1429" s="890" t="s">
        <v>18503</v>
      </c>
      <c r="C1429" s="891" t="s">
        <v>29296</v>
      </c>
      <c r="D1429" s="885" t="str">
        <f t="shared" si="110"/>
        <v>sp</v>
      </c>
      <c r="E1429" s="885" t="str">
        <f t="shared" si="111"/>
        <v>3</v>
      </c>
      <c r="F1429" s="885">
        <f t="shared" si="112"/>
        <v>0.1</v>
      </c>
      <c r="G1429" s="885">
        <f t="shared" si="113"/>
        <v>0.30000000000000004</v>
      </c>
      <c r="H1429" s="896" t="s">
        <v>20748</v>
      </c>
      <c r="I1429" s="741"/>
      <c r="J1429" t="str">
        <f>INDEX(L:L,MATCH(Таблиця91[[#This Row],[Item]],M:M,0),1)</f>
        <v>Clothes and Shoes</v>
      </c>
      <c r="K1429" s="742"/>
      <c r="L1429" t="s">
        <v>20204</v>
      </c>
      <c r="M1429" s="1" t="s">
        <v>20294</v>
      </c>
      <c r="N1429" s="1"/>
      <c r="O1429" s="1">
        <v>0.9</v>
      </c>
      <c r="P1429" s="1"/>
      <c r="Q1429" s="26"/>
      <c r="R1429" s="276">
        <f t="shared" si="114"/>
        <v>0</v>
      </c>
    </row>
    <row r="1430" spans="1:18" ht="15.75">
      <c r="A1430" s="889" t="s">
        <v>20799</v>
      </c>
      <c r="B1430" s="890" t="s">
        <v>21919</v>
      </c>
      <c r="C1430" s="891" t="s">
        <v>29296</v>
      </c>
      <c r="D1430" s="885" t="str">
        <f t="shared" si="110"/>
        <v>cp</v>
      </c>
      <c r="E1430" s="885" t="str">
        <f t="shared" si="111"/>
        <v>9</v>
      </c>
      <c r="F1430" s="885">
        <f t="shared" si="112"/>
        <v>0.01</v>
      </c>
      <c r="G1430" s="885">
        <f t="shared" si="113"/>
        <v>0.09</v>
      </c>
      <c r="H1430" s="896" t="s">
        <v>20748</v>
      </c>
      <c r="I1430" s="741"/>
      <c r="J1430" t="str">
        <f>INDEX(L:L,MATCH(Таблиця91[[#This Row],[Item]],M:M,0),1)</f>
        <v>Clothes and Shoes</v>
      </c>
      <c r="K1430" s="742"/>
      <c r="L1430" t="s">
        <v>20204</v>
      </c>
      <c r="M1430" s="1" t="s">
        <v>20295</v>
      </c>
      <c r="N1430" s="1"/>
      <c r="O1430" s="1"/>
      <c r="P1430" s="1"/>
      <c r="Q1430" s="26"/>
      <c r="R1430" s="276">
        <f t="shared" si="114"/>
        <v>0</v>
      </c>
    </row>
    <row r="1431" spans="1:18" ht="17.25">
      <c r="A1431" s="889" t="s">
        <v>30486</v>
      </c>
      <c r="B1431" s="890" t="s">
        <v>18388</v>
      </c>
      <c r="C1431" s="891" t="s">
        <v>29296</v>
      </c>
      <c r="D1431" s="885" t="str">
        <f t="shared" si="110"/>
        <v>sp</v>
      </c>
      <c r="E1431" s="885" t="str">
        <f t="shared" si="111"/>
        <v>6</v>
      </c>
      <c r="F1431" s="885">
        <f t="shared" si="112"/>
        <v>0.1</v>
      </c>
      <c r="G1431" s="885">
        <f t="shared" si="113"/>
        <v>0.60000000000000009</v>
      </c>
      <c r="H1431" s="896" t="s">
        <v>20748</v>
      </c>
      <c r="I1431" s="741"/>
      <c r="J1431" t="str">
        <f>INDEX(L:L,MATCH(Таблиця91[[#This Row],[Item]],M:M,0),1)</f>
        <v>Clothes and Shoes</v>
      </c>
      <c r="K1431" s="742"/>
      <c r="L1431" t="s">
        <v>20204</v>
      </c>
      <c r="M1431" s="1" t="s">
        <v>20296</v>
      </c>
      <c r="N1431" s="1"/>
      <c r="O1431" s="1">
        <v>0.3</v>
      </c>
      <c r="P1431" s="1"/>
      <c r="Q1431" s="26"/>
      <c r="R1431" s="276">
        <f t="shared" si="114"/>
        <v>0</v>
      </c>
    </row>
    <row r="1432" spans="1:18" ht="17.25">
      <c r="A1432" s="889" t="s">
        <v>30487</v>
      </c>
      <c r="B1432" s="890" t="s">
        <v>18503</v>
      </c>
      <c r="C1432" s="891" t="s">
        <v>29296</v>
      </c>
      <c r="D1432" s="885" t="str">
        <f t="shared" si="110"/>
        <v>sp</v>
      </c>
      <c r="E1432" s="885" t="str">
        <f t="shared" si="111"/>
        <v>3</v>
      </c>
      <c r="F1432" s="885">
        <f t="shared" si="112"/>
        <v>0.1</v>
      </c>
      <c r="G1432" s="885">
        <f t="shared" si="113"/>
        <v>0.30000000000000004</v>
      </c>
      <c r="H1432" s="896" t="s">
        <v>20748</v>
      </c>
      <c r="I1432" s="741"/>
      <c r="J1432" t="str">
        <f>INDEX(L:L,MATCH(Таблиця91[[#This Row],[Item]],M:M,0),1)</f>
        <v>Clothes and Shoes</v>
      </c>
      <c r="K1432" s="742"/>
      <c r="L1432" t="s">
        <v>20204</v>
      </c>
      <c r="M1432" s="1" t="s">
        <v>20297</v>
      </c>
      <c r="N1432" s="1"/>
      <c r="O1432" s="1">
        <v>0.3</v>
      </c>
      <c r="P1432" s="1"/>
      <c r="Q1432" s="26"/>
      <c r="R1432" s="276">
        <f t="shared" si="114"/>
        <v>0</v>
      </c>
    </row>
    <row r="1433" spans="1:18" ht="15.75">
      <c r="A1433" s="889" t="s">
        <v>20803</v>
      </c>
      <c r="B1433" s="890" t="s">
        <v>14394</v>
      </c>
      <c r="C1433" s="891" t="s">
        <v>29296</v>
      </c>
      <c r="D1433" s="885" t="str">
        <f t="shared" si="110"/>
        <v>gp</v>
      </c>
      <c r="E1433" s="885" t="str">
        <f t="shared" si="111"/>
        <v>35</v>
      </c>
      <c r="F1433" s="885">
        <f t="shared" si="112"/>
        <v>1</v>
      </c>
      <c r="G1433" s="885">
        <f t="shared" si="113"/>
        <v>35</v>
      </c>
      <c r="H1433" s="896" t="s">
        <v>20802</v>
      </c>
      <c r="I1433" s="741"/>
      <c r="J1433" t="str">
        <f>INDEX(L:L,MATCH(Таблиця91[[#This Row],[Item]],M:M,0),1)</f>
        <v>Clothes and Shoes</v>
      </c>
      <c r="K1433" s="742"/>
      <c r="L1433" t="s">
        <v>20204</v>
      </c>
      <c r="M1433" s="1" t="s">
        <v>20298</v>
      </c>
      <c r="N1433" s="1"/>
      <c r="O1433" s="1">
        <v>0.4</v>
      </c>
      <c r="P1433" s="1"/>
      <c r="Q1433" s="26"/>
      <c r="R1433" s="276">
        <f t="shared" si="114"/>
        <v>0</v>
      </c>
    </row>
    <row r="1434" spans="1:18" ht="15.75">
      <c r="A1434" s="889" t="s">
        <v>20804</v>
      </c>
      <c r="B1434" s="890" t="s">
        <v>22004</v>
      </c>
      <c r="C1434" s="891" t="s">
        <v>29296</v>
      </c>
      <c r="D1434" s="885" t="str">
        <f t="shared" si="110"/>
        <v>gp</v>
      </c>
      <c r="E1434" s="885" t="str">
        <f t="shared" si="111"/>
        <v>45</v>
      </c>
      <c r="F1434" s="885">
        <f t="shared" si="112"/>
        <v>1</v>
      </c>
      <c r="G1434" s="885">
        <f t="shared" si="113"/>
        <v>45</v>
      </c>
      <c r="H1434" s="896" t="s">
        <v>20802</v>
      </c>
      <c r="I1434" s="741"/>
      <c r="J1434" t="str">
        <f>INDEX(L:L,MATCH(Таблиця91[[#This Row],[Item]],M:M,0),1)</f>
        <v>Clothes and Shoes</v>
      </c>
      <c r="K1434" s="742"/>
      <c r="L1434" t="s">
        <v>20204</v>
      </c>
      <c r="M1434" s="1" t="s">
        <v>20299</v>
      </c>
      <c r="N1434" s="1"/>
      <c r="O1434" s="1">
        <v>0.7</v>
      </c>
      <c r="P1434" s="1"/>
      <c r="Q1434" s="26"/>
      <c r="R1434" s="276">
        <f t="shared" si="114"/>
        <v>0</v>
      </c>
    </row>
    <row r="1435" spans="1:18" ht="15.75">
      <c r="A1435" s="889" t="s">
        <v>20805</v>
      </c>
      <c r="B1435" s="890" t="s">
        <v>22004</v>
      </c>
      <c r="C1435" s="891" t="s">
        <v>29296</v>
      </c>
      <c r="D1435" s="885" t="str">
        <f t="shared" si="110"/>
        <v>gp</v>
      </c>
      <c r="E1435" s="885" t="str">
        <f t="shared" si="111"/>
        <v>45</v>
      </c>
      <c r="F1435" s="885">
        <f t="shared" si="112"/>
        <v>1</v>
      </c>
      <c r="G1435" s="885">
        <f t="shared" si="113"/>
        <v>45</v>
      </c>
      <c r="H1435" s="896" t="s">
        <v>20802</v>
      </c>
      <c r="I1435" s="741"/>
      <c r="J1435" t="str">
        <f>INDEX(L:L,MATCH(Таблиця91[[#This Row],[Item]],M:M,0),1)</f>
        <v>Clothes and Shoes</v>
      </c>
      <c r="K1435" s="742"/>
      <c r="L1435" t="s">
        <v>20204</v>
      </c>
      <c r="M1435" s="1" t="s">
        <v>20300</v>
      </c>
      <c r="N1435" s="1"/>
      <c r="O1435" s="1">
        <v>0.6</v>
      </c>
      <c r="P1435" s="1"/>
      <c r="Q1435" s="26"/>
      <c r="R1435" s="276">
        <f t="shared" si="114"/>
        <v>0</v>
      </c>
    </row>
    <row r="1436" spans="1:18" ht="17.25">
      <c r="A1436" s="889" t="s">
        <v>30488</v>
      </c>
      <c r="B1436" s="890" t="s">
        <v>21946</v>
      </c>
      <c r="C1436" s="891" t="s">
        <v>29296</v>
      </c>
      <c r="D1436" s="885" t="str">
        <f t="shared" si="110"/>
        <v>gp</v>
      </c>
      <c r="E1436" s="885" t="str">
        <f t="shared" si="111"/>
        <v>3</v>
      </c>
      <c r="F1436" s="885">
        <f t="shared" si="112"/>
        <v>1</v>
      </c>
      <c r="G1436" s="885">
        <f t="shared" si="113"/>
        <v>3</v>
      </c>
      <c r="H1436" s="896" t="s">
        <v>20802</v>
      </c>
      <c r="I1436" s="741"/>
      <c r="J1436" t="str">
        <f>INDEX(L:L,MATCH(Таблиця91[[#This Row],[Item]],M:M,0),1)</f>
        <v>Clothes and Shoes</v>
      </c>
      <c r="K1436" s="742"/>
      <c r="L1436" t="s">
        <v>20204</v>
      </c>
      <c r="M1436" s="1" t="s">
        <v>20301</v>
      </c>
      <c r="N1436" s="1"/>
      <c r="O1436" s="1">
        <v>0.1</v>
      </c>
      <c r="P1436" s="1"/>
      <c r="Q1436" s="26"/>
      <c r="R1436" s="276">
        <f t="shared" si="114"/>
        <v>0</v>
      </c>
    </row>
    <row r="1437" spans="1:18" ht="17.25">
      <c r="A1437" s="889" t="s">
        <v>30489</v>
      </c>
      <c r="B1437" s="890" t="s">
        <v>21846</v>
      </c>
      <c r="C1437" s="891" t="s">
        <v>29296</v>
      </c>
      <c r="D1437" s="885" t="str">
        <f t="shared" si="110"/>
        <v>gp</v>
      </c>
      <c r="E1437" s="885" t="str">
        <f t="shared" si="111"/>
        <v>4</v>
      </c>
      <c r="F1437" s="885">
        <f t="shared" si="112"/>
        <v>1</v>
      </c>
      <c r="G1437" s="885">
        <f t="shared" si="113"/>
        <v>4</v>
      </c>
      <c r="H1437" s="896" t="s">
        <v>20802</v>
      </c>
      <c r="I1437" s="741"/>
      <c r="J1437" t="str">
        <f>INDEX(L:L,MATCH(Таблиця91[[#This Row],[Item]],M:M,0),1)</f>
        <v>Clothes and Shoes</v>
      </c>
      <c r="K1437" s="742"/>
      <c r="L1437" t="s">
        <v>20204</v>
      </c>
      <c r="M1437" s="1" t="s">
        <v>20302</v>
      </c>
      <c r="N1437" s="1"/>
      <c r="O1437" s="1">
        <v>0.3</v>
      </c>
      <c r="P1437" s="1"/>
      <c r="Q1437" s="26"/>
      <c r="R1437" s="276">
        <f t="shared" si="114"/>
        <v>0</v>
      </c>
    </row>
    <row r="1438" spans="1:18" ht="17.25">
      <c r="A1438" s="889" t="s">
        <v>30490</v>
      </c>
      <c r="B1438" s="890" t="s">
        <v>21836</v>
      </c>
      <c r="C1438" s="891" t="s">
        <v>29296</v>
      </c>
      <c r="D1438" s="885" t="str">
        <f t="shared" si="110"/>
        <v>sp</v>
      </c>
      <c r="E1438" s="885" t="str">
        <f t="shared" si="111"/>
        <v>10</v>
      </c>
      <c r="F1438" s="885">
        <f t="shared" si="112"/>
        <v>0.1</v>
      </c>
      <c r="G1438" s="885">
        <f t="shared" si="113"/>
        <v>1</v>
      </c>
      <c r="H1438" s="896" t="s">
        <v>20802</v>
      </c>
      <c r="I1438" s="741"/>
      <c r="J1438" t="str">
        <f>INDEX(L:L,MATCH(Таблиця91[[#This Row],[Item]],M:M,0),1)</f>
        <v>Clothes and Shoes</v>
      </c>
      <c r="K1438" s="742"/>
      <c r="L1438" t="s">
        <v>20204</v>
      </c>
      <c r="M1438" s="1" t="s">
        <v>20303</v>
      </c>
      <c r="N1438" s="1"/>
      <c r="O1438" s="1">
        <v>0.09</v>
      </c>
      <c r="P1438" s="1"/>
      <c r="Q1438" s="26"/>
      <c r="R1438" s="276">
        <f t="shared" si="114"/>
        <v>0</v>
      </c>
    </row>
    <row r="1439" spans="1:18" ht="17.25">
      <c r="A1439" s="889" t="s">
        <v>30491</v>
      </c>
      <c r="B1439" s="890" t="s">
        <v>14263</v>
      </c>
      <c r="C1439" s="891" t="s">
        <v>29296</v>
      </c>
      <c r="D1439" s="885" t="str">
        <f t="shared" si="110"/>
        <v>gp</v>
      </c>
      <c r="E1439" s="885" t="str">
        <f t="shared" si="111"/>
        <v>15</v>
      </c>
      <c r="F1439" s="885">
        <f t="shared" si="112"/>
        <v>1</v>
      </c>
      <c r="G1439" s="885">
        <f t="shared" si="113"/>
        <v>15</v>
      </c>
      <c r="H1439" s="896" t="s">
        <v>20802</v>
      </c>
      <c r="I1439" s="741"/>
      <c r="J1439" t="str">
        <f>INDEX(L:L,MATCH(Таблиця91[[#This Row],[Item]],M:M,0),1)</f>
        <v>Clothes and Shoes</v>
      </c>
      <c r="K1439" s="742"/>
      <c r="L1439" t="s">
        <v>20204</v>
      </c>
      <c r="M1439" s="1" t="s">
        <v>18797</v>
      </c>
      <c r="N1439" s="1"/>
      <c r="O1439" s="1">
        <v>0.09</v>
      </c>
      <c r="P1439" s="1" t="s">
        <v>20304</v>
      </c>
      <c r="Q1439" s="26"/>
      <c r="R1439" s="276">
        <f t="shared" si="114"/>
        <v>0</v>
      </c>
    </row>
    <row r="1440" spans="1:18" ht="17.25">
      <c r="A1440" s="889" t="s">
        <v>30492</v>
      </c>
      <c r="B1440" s="890" t="s">
        <v>18496</v>
      </c>
      <c r="C1440" s="891" t="s">
        <v>29296</v>
      </c>
      <c r="D1440" s="885" t="str">
        <f t="shared" si="110"/>
        <v>gp</v>
      </c>
      <c r="E1440" s="885" t="str">
        <f t="shared" si="111"/>
        <v>2</v>
      </c>
      <c r="F1440" s="885">
        <f t="shared" si="112"/>
        <v>1</v>
      </c>
      <c r="G1440" s="885">
        <f t="shared" si="113"/>
        <v>2</v>
      </c>
      <c r="H1440" s="896" t="s">
        <v>20802</v>
      </c>
      <c r="I1440" s="741"/>
      <c r="J1440" t="str">
        <f>INDEX(L:L,MATCH(Таблиця91[[#This Row],[Item]],M:M,0),1)</f>
        <v>Clothes and Shoes</v>
      </c>
      <c r="K1440" s="742"/>
      <c r="L1440" t="s">
        <v>20204</v>
      </c>
      <c r="M1440" s="1" t="s">
        <v>20305</v>
      </c>
      <c r="N1440" s="1"/>
      <c r="O1440" s="1">
        <v>0.2</v>
      </c>
      <c r="P1440" s="1"/>
      <c r="Q1440" s="26"/>
      <c r="R1440" s="276">
        <f t="shared" si="114"/>
        <v>0</v>
      </c>
    </row>
    <row r="1441" spans="1:18" ht="17.25">
      <c r="A1441" s="889" t="s">
        <v>30493</v>
      </c>
      <c r="B1441" s="890" t="s">
        <v>21946</v>
      </c>
      <c r="C1441" s="891" t="s">
        <v>29296</v>
      </c>
      <c r="D1441" s="885" t="str">
        <f t="shared" si="110"/>
        <v>gp</v>
      </c>
      <c r="E1441" s="885" t="str">
        <f t="shared" si="111"/>
        <v>3</v>
      </c>
      <c r="F1441" s="885">
        <f t="shared" si="112"/>
        <v>1</v>
      </c>
      <c r="G1441" s="885">
        <f t="shared" si="113"/>
        <v>3</v>
      </c>
      <c r="H1441" s="896" t="s">
        <v>20802</v>
      </c>
      <c r="I1441" s="741"/>
      <c r="J1441" t="str">
        <f>INDEX(L:L,MATCH(Таблиця91[[#This Row],[Item]],M:M,0),1)</f>
        <v>Clothes and Shoes</v>
      </c>
      <c r="K1441" s="742"/>
      <c r="L1441" t="s">
        <v>20204</v>
      </c>
      <c r="M1441" s="1" t="s">
        <v>18796</v>
      </c>
      <c r="N1441" s="1"/>
      <c r="O1441" s="1"/>
      <c r="P1441" s="1"/>
      <c r="Q1441" s="26"/>
      <c r="R1441" s="276">
        <f t="shared" si="114"/>
        <v>0</v>
      </c>
    </row>
    <row r="1442" spans="1:18" ht="17.25">
      <c r="A1442" s="889" t="s">
        <v>30494</v>
      </c>
      <c r="B1442" s="890" t="s">
        <v>21830</v>
      </c>
      <c r="C1442" s="891" t="s">
        <v>29296</v>
      </c>
      <c r="D1442" s="885" t="str">
        <f t="shared" si="110"/>
        <v>sp</v>
      </c>
      <c r="E1442" s="885" t="str">
        <f t="shared" si="111"/>
        <v>15</v>
      </c>
      <c r="F1442" s="885">
        <f t="shared" si="112"/>
        <v>0.1</v>
      </c>
      <c r="G1442" s="885">
        <f t="shared" si="113"/>
        <v>1.5</v>
      </c>
      <c r="H1442" s="896" t="s">
        <v>20802</v>
      </c>
      <c r="I1442" s="741"/>
      <c r="J1442" t="str">
        <f>INDEX(L:L,MATCH(Таблиця91[[#This Row],[Item]],M:M,0),1)</f>
        <v>Clothes and Shoes</v>
      </c>
      <c r="K1442" s="742"/>
      <c r="L1442" t="s">
        <v>20204</v>
      </c>
      <c r="M1442" s="1" t="s">
        <v>20306</v>
      </c>
      <c r="N1442" s="1"/>
      <c r="O1442" s="1"/>
      <c r="P1442" s="1"/>
      <c r="Q1442" s="26"/>
      <c r="R1442" s="276">
        <f t="shared" si="114"/>
        <v>0</v>
      </c>
    </row>
    <row r="1443" spans="1:18" ht="15.75">
      <c r="A1443" s="889" t="s">
        <v>20813</v>
      </c>
      <c r="B1443" s="890" t="s">
        <v>18496</v>
      </c>
      <c r="C1443" s="891" t="s">
        <v>29296</v>
      </c>
      <c r="D1443" s="885" t="str">
        <f t="shared" si="110"/>
        <v>gp</v>
      </c>
      <c r="E1443" s="885" t="str">
        <f t="shared" si="111"/>
        <v>2</v>
      </c>
      <c r="F1443" s="885">
        <f t="shared" si="112"/>
        <v>1</v>
      </c>
      <c r="G1443" s="885">
        <f t="shared" si="113"/>
        <v>2</v>
      </c>
      <c r="H1443" s="896" t="s">
        <v>20802</v>
      </c>
      <c r="I1443" s="741"/>
      <c r="J1443" t="str">
        <f>INDEX(L:L,MATCH(Таблиця91[[#This Row],[Item]],M:M,0),1)</f>
        <v>Clothes and Shoes</v>
      </c>
      <c r="K1443" s="742"/>
      <c r="L1443" t="s">
        <v>20204</v>
      </c>
      <c r="M1443" s="1" t="s">
        <v>20307</v>
      </c>
      <c r="N1443" s="1"/>
      <c r="O1443" s="1">
        <v>100</v>
      </c>
      <c r="P1443" s="1"/>
      <c r="Q1443" s="26"/>
      <c r="R1443" s="276">
        <f t="shared" si="114"/>
        <v>0</v>
      </c>
    </row>
    <row r="1444" spans="1:18" ht="17.25">
      <c r="A1444" s="889" t="s">
        <v>30495</v>
      </c>
      <c r="B1444" s="890" t="s">
        <v>14081</v>
      </c>
      <c r="C1444" s="891" t="s">
        <v>29296</v>
      </c>
      <c r="D1444" s="885" t="str">
        <f t="shared" si="110"/>
        <v>gp</v>
      </c>
      <c r="E1444" s="885" t="str">
        <f t="shared" si="111"/>
        <v>5</v>
      </c>
      <c r="F1444" s="885">
        <f t="shared" si="112"/>
        <v>1</v>
      </c>
      <c r="G1444" s="885">
        <f t="shared" si="113"/>
        <v>5</v>
      </c>
      <c r="H1444" s="896" t="s">
        <v>20802</v>
      </c>
      <c r="J1444" t="str">
        <f>INDEX(L:L,MATCH(Таблиця91[[#This Row],[Item]],M:M,0),1)</f>
        <v>Clothes and Shoes</v>
      </c>
      <c r="L1444" t="s">
        <v>20204</v>
      </c>
      <c r="M1444" s="1" t="s">
        <v>20308</v>
      </c>
      <c r="N1444" s="1"/>
      <c r="O1444" s="1">
        <v>35</v>
      </c>
      <c r="P1444" s="1"/>
      <c r="Q1444" s="26"/>
      <c r="R1444" s="276">
        <f t="shared" si="114"/>
        <v>0</v>
      </c>
    </row>
    <row r="1445" spans="1:18" ht="15.75">
      <c r="A1445" s="889" t="s">
        <v>20815</v>
      </c>
      <c r="B1445" s="890" t="s">
        <v>21843</v>
      </c>
      <c r="C1445" s="891" t="s">
        <v>29296</v>
      </c>
      <c r="D1445" s="885" t="str">
        <f t="shared" si="110"/>
        <v>gp</v>
      </c>
      <c r="E1445" s="885" t="str">
        <f t="shared" si="111"/>
        <v>7</v>
      </c>
      <c r="F1445" s="885">
        <f t="shared" si="112"/>
        <v>1</v>
      </c>
      <c r="G1445" s="885">
        <f t="shared" si="113"/>
        <v>7</v>
      </c>
      <c r="H1445" s="896" t="s">
        <v>20802</v>
      </c>
      <c r="I1445" s="741"/>
      <c r="J1445" t="str">
        <f>INDEX(L:L,MATCH(Таблиця91[[#This Row],[Item]],M:M,0),1)</f>
        <v>Clothes and Shoes</v>
      </c>
      <c r="K1445" s="742"/>
      <c r="L1445" t="s">
        <v>20204</v>
      </c>
      <c r="M1445" s="1" t="s">
        <v>20309</v>
      </c>
      <c r="N1445" s="1"/>
      <c r="O1445" s="1" t="e">
        <v>#VALUE!</v>
      </c>
      <c r="P1445" s="1"/>
      <c r="Q1445" s="26"/>
      <c r="R1445" s="276" t="e">
        <f t="shared" si="114"/>
        <v>#VALUE!</v>
      </c>
    </row>
    <row r="1446" spans="1:18" ht="15.75">
      <c r="A1446" s="889" t="s">
        <v>20816</v>
      </c>
      <c r="B1446" s="890" t="s">
        <v>18496</v>
      </c>
      <c r="C1446" s="891" t="s">
        <v>29296</v>
      </c>
      <c r="D1446" s="885" t="str">
        <f t="shared" si="110"/>
        <v>gp</v>
      </c>
      <c r="E1446" s="885" t="str">
        <f t="shared" si="111"/>
        <v>2</v>
      </c>
      <c r="F1446" s="885">
        <f t="shared" si="112"/>
        <v>1</v>
      </c>
      <c r="G1446" s="885">
        <f t="shared" si="113"/>
        <v>2</v>
      </c>
      <c r="H1446" s="896" t="s">
        <v>20802</v>
      </c>
      <c r="I1446" s="741"/>
      <c r="J1446" t="str">
        <f>INDEX(L:L,MATCH(Таблиця91[[#This Row],[Item]],M:M,0),1)</f>
        <v>Clothes and Shoes</v>
      </c>
      <c r="K1446" s="742"/>
      <c r="L1446" t="s">
        <v>20204</v>
      </c>
      <c r="M1446" s="1" t="s">
        <v>20310</v>
      </c>
      <c r="N1446" s="1"/>
      <c r="O1446" s="1">
        <v>70</v>
      </c>
      <c r="P1446" s="1"/>
      <c r="Q1446" s="26"/>
      <c r="R1446" s="276">
        <f t="shared" si="114"/>
        <v>0</v>
      </c>
    </row>
    <row r="1447" spans="1:18" ht="15.75">
      <c r="A1447" s="889" t="s">
        <v>20817</v>
      </c>
      <c r="B1447" s="890" t="s">
        <v>21830</v>
      </c>
      <c r="C1447" s="891" t="s">
        <v>29296</v>
      </c>
      <c r="D1447" s="885" t="str">
        <f t="shared" si="110"/>
        <v>sp</v>
      </c>
      <c r="E1447" s="885" t="str">
        <f t="shared" si="111"/>
        <v>15</v>
      </c>
      <c r="F1447" s="885">
        <f t="shared" si="112"/>
        <v>0.1</v>
      </c>
      <c r="G1447" s="885">
        <f t="shared" si="113"/>
        <v>1.5</v>
      </c>
      <c r="H1447" s="896" t="s">
        <v>20802</v>
      </c>
      <c r="I1447" s="741"/>
      <c r="J1447" t="str">
        <f>INDEX(L:L,MATCH(Таблиця91[[#This Row],[Item]],M:M,0),1)</f>
        <v>Clothes and Shoes</v>
      </c>
      <c r="K1447" s="742"/>
      <c r="L1447" t="s">
        <v>20204</v>
      </c>
      <c r="M1447" s="1" t="s">
        <v>20311</v>
      </c>
      <c r="N1447" s="1"/>
      <c r="O1447" s="1">
        <v>8</v>
      </c>
      <c r="P1447" s="1"/>
      <c r="Q1447" s="26"/>
      <c r="R1447" s="276">
        <f t="shared" si="114"/>
        <v>0</v>
      </c>
    </row>
    <row r="1448" spans="1:18" ht="15.75">
      <c r="A1448" s="889" t="s">
        <v>20818</v>
      </c>
      <c r="B1448" s="890" t="s">
        <v>21830</v>
      </c>
      <c r="C1448" s="891" t="s">
        <v>29296</v>
      </c>
      <c r="D1448" s="885" t="str">
        <f t="shared" si="110"/>
        <v>sp</v>
      </c>
      <c r="E1448" s="885" t="str">
        <f t="shared" si="111"/>
        <v>15</v>
      </c>
      <c r="F1448" s="885">
        <f t="shared" si="112"/>
        <v>0.1</v>
      </c>
      <c r="G1448" s="885">
        <f t="shared" si="113"/>
        <v>1.5</v>
      </c>
      <c r="H1448" s="896" t="s">
        <v>20802</v>
      </c>
      <c r="I1448" s="741"/>
      <c r="J1448" t="str">
        <f>INDEX(L:L,MATCH(Таблиця91[[#This Row],[Item]],M:M,0),1)</f>
        <v>Clothes and Shoes</v>
      </c>
      <c r="K1448" s="742"/>
      <c r="L1448" t="s">
        <v>20204</v>
      </c>
      <c r="M1448" s="1" t="s">
        <v>20312</v>
      </c>
      <c r="N1448" s="1"/>
      <c r="O1448" s="1">
        <v>175</v>
      </c>
      <c r="P1448" s="1"/>
      <c r="Q1448" s="26"/>
      <c r="R1448" s="276">
        <f t="shared" si="114"/>
        <v>0</v>
      </c>
    </row>
    <row r="1449" spans="1:18" ht="15.75">
      <c r="A1449" s="889" t="s">
        <v>20819</v>
      </c>
      <c r="B1449" s="890" t="s">
        <v>14394</v>
      </c>
      <c r="C1449" s="891" t="s">
        <v>29296</v>
      </c>
      <c r="D1449" s="885" t="str">
        <f t="shared" si="110"/>
        <v>gp</v>
      </c>
      <c r="E1449" s="885" t="str">
        <f t="shared" si="111"/>
        <v>35</v>
      </c>
      <c r="F1449" s="885">
        <f t="shared" si="112"/>
        <v>1</v>
      </c>
      <c r="G1449" s="885">
        <f t="shared" si="113"/>
        <v>35</v>
      </c>
      <c r="H1449" s="896" t="s">
        <v>20802</v>
      </c>
      <c r="I1449" s="741"/>
      <c r="J1449" t="str">
        <f>INDEX(L:L,MATCH(Таблиця91[[#This Row],[Item]],M:M,0),1)</f>
        <v>Clothes and Shoes</v>
      </c>
      <c r="K1449" s="742"/>
      <c r="L1449" t="s">
        <v>20204</v>
      </c>
      <c r="M1449" s="1" t="s">
        <v>20313</v>
      </c>
      <c r="N1449" s="1"/>
      <c r="O1449" s="1">
        <v>15</v>
      </c>
      <c r="P1449" s="1"/>
      <c r="Q1449" s="26"/>
      <c r="R1449" s="276">
        <f t="shared" si="114"/>
        <v>0</v>
      </c>
    </row>
    <row r="1450" spans="1:18" ht="15.75">
      <c r="A1450" s="889" t="s">
        <v>20820</v>
      </c>
      <c r="B1450" s="890" t="s">
        <v>21836</v>
      </c>
      <c r="C1450" s="891" t="s">
        <v>29296</v>
      </c>
      <c r="D1450" s="885" t="str">
        <f t="shared" si="110"/>
        <v>sp</v>
      </c>
      <c r="E1450" s="885" t="str">
        <f t="shared" si="111"/>
        <v>10</v>
      </c>
      <c r="F1450" s="885">
        <f t="shared" si="112"/>
        <v>0.1</v>
      </c>
      <c r="G1450" s="885">
        <f t="shared" si="113"/>
        <v>1</v>
      </c>
      <c r="H1450" s="896" t="s">
        <v>20802</v>
      </c>
      <c r="I1450" s="741"/>
      <c r="J1450" t="str">
        <f>INDEX(L:L,MATCH(Таблиця91[[#This Row],[Item]],M:M,0),1)</f>
        <v>Clothes and Shoes</v>
      </c>
      <c r="K1450" s="742"/>
      <c r="L1450" t="s">
        <v>20204</v>
      </c>
      <c r="M1450" s="1" t="s">
        <v>20314</v>
      </c>
      <c r="N1450" s="1"/>
      <c r="O1450" s="1">
        <v>4</v>
      </c>
      <c r="P1450" s="1"/>
      <c r="Q1450" s="26"/>
      <c r="R1450" s="276">
        <f t="shared" si="114"/>
        <v>0</v>
      </c>
    </row>
    <row r="1451" spans="1:18" ht="15.75">
      <c r="A1451" s="889" t="s">
        <v>20821</v>
      </c>
      <c r="B1451" s="890" t="s">
        <v>14451</v>
      </c>
      <c r="C1451" s="891" t="s">
        <v>29296</v>
      </c>
      <c r="D1451" s="885" t="str">
        <f t="shared" si="110"/>
        <v>gp</v>
      </c>
      <c r="E1451" s="885" t="str">
        <f t="shared" si="111"/>
        <v>20</v>
      </c>
      <c r="F1451" s="885">
        <f t="shared" si="112"/>
        <v>1</v>
      </c>
      <c r="G1451" s="885">
        <f t="shared" si="113"/>
        <v>20</v>
      </c>
      <c r="H1451" s="896" t="s">
        <v>20802</v>
      </c>
      <c r="I1451" s="741"/>
      <c r="J1451" t="str">
        <f>INDEX(L:L,MATCH(Таблиця91[[#This Row],[Item]],M:M,0),1)</f>
        <v>Clothes and Shoes</v>
      </c>
      <c r="K1451" s="742"/>
      <c r="L1451" t="s">
        <v>20204</v>
      </c>
      <c r="M1451" s="1" t="s">
        <v>20315</v>
      </c>
      <c r="N1451" s="1"/>
      <c r="O1451" s="1">
        <v>35</v>
      </c>
      <c r="P1451" s="1"/>
      <c r="Q1451" s="26"/>
      <c r="R1451" s="276">
        <f t="shared" si="114"/>
        <v>0</v>
      </c>
    </row>
    <row r="1452" spans="1:18" ht="15.75">
      <c r="A1452" s="889" t="s">
        <v>20822</v>
      </c>
      <c r="B1452" s="890" t="s">
        <v>18266</v>
      </c>
      <c r="C1452" s="891" t="s">
        <v>29296</v>
      </c>
      <c r="D1452" s="885" t="str">
        <f t="shared" si="110"/>
        <v>gp</v>
      </c>
      <c r="E1452" s="885" t="str">
        <f t="shared" si="111"/>
        <v>100</v>
      </c>
      <c r="F1452" s="885">
        <f t="shared" si="112"/>
        <v>1</v>
      </c>
      <c r="G1452" s="885">
        <f t="shared" si="113"/>
        <v>100</v>
      </c>
      <c r="H1452" s="885" t="s">
        <v>20802</v>
      </c>
      <c r="I1452" s="741"/>
      <c r="J1452" t="str">
        <f>INDEX(L:L,MATCH(Таблиця91[[#This Row],[Item]],M:M,0),1)</f>
        <v>Clothes and Shoes</v>
      </c>
      <c r="K1452" s="742"/>
      <c r="L1452" t="s">
        <v>20204</v>
      </c>
      <c r="M1452" s="1" t="s">
        <v>20316</v>
      </c>
      <c r="N1452" s="1"/>
      <c r="O1452" s="1">
        <v>2</v>
      </c>
      <c r="P1452" s="1"/>
      <c r="Q1452" s="26"/>
      <c r="R1452" s="276">
        <f t="shared" si="114"/>
        <v>0</v>
      </c>
    </row>
    <row r="1453" spans="1:18" ht="15.75">
      <c r="A1453" s="892" t="s">
        <v>20823</v>
      </c>
      <c r="B1453" s="893" t="s">
        <v>22004</v>
      </c>
      <c r="C1453" s="894" t="s">
        <v>29296</v>
      </c>
      <c r="D1453" s="885" t="str">
        <f t="shared" si="110"/>
        <v>gp</v>
      </c>
      <c r="E1453" s="885" t="str">
        <f t="shared" si="111"/>
        <v>45</v>
      </c>
      <c r="F1453" s="885">
        <f t="shared" si="112"/>
        <v>1</v>
      </c>
      <c r="G1453" s="885">
        <f t="shared" si="113"/>
        <v>45</v>
      </c>
      <c r="H1453" s="885" t="s">
        <v>20802</v>
      </c>
      <c r="I1453" s="741"/>
      <c r="J1453" t="str">
        <f>INDEX(L:L,MATCH(Таблиця91[[#This Row],[Item]],M:M,0),1)</f>
        <v>Clothes and Shoes</v>
      </c>
      <c r="K1453" s="742"/>
      <c r="L1453" t="s">
        <v>20204</v>
      </c>
      <c r="M1453" s="1" t="s">
        <v>20317</v>
      </c>
      <c r="N1453" s="1"/>
      <c r="O1453" s="1">
        <v>45</v>
      </c>
      <c r="P1453" s="1"/>
      <c r="Q1453" s="26"/>
      <c r="R1453" s="276">
        <f t="shared" si="114"/>
        <v>0</v>
      </c>
    </row>
    <row r="1454" spans="1:18" ht="15.75">
      <c r="A1454" s="886" t="s">
        <v>20874</v>
      </c>
      <c r="B1454" s="887" t="s">
        <v>18248</v>
      </c>
      <c r="C1454" s="888" t="s">
        <v>29296</v>
      </c>
      <c r="D1454" s="885" t="str">
        <f t="shared" si="110"/>
        <v>gp</v>
      </c>
      <c r="E1454" s="885" t="str">
        <f t="shared" si="111"/>
        <v>90</v>
      </c>
      <c r="F1454" s="885">
        <f t="shared" si="112"/>
        <v>1</v>
      </c>
      <c r="G1454" s="885">
        <f t="shared" si="113"/>
        <v>90</v>
      </c>
      <c r="H1454" s="885" t="s">
        <v>20802</v>
      </c>
      <c r="I1454" s="741"/>
      <c r="J1454" t="str">
        <f>INDEX(L:L,MATCH(Таблиця91[[#This Row],[Item]],M:M,0),1)</f>
        <v>Jewelry</v>
      </c>
      <c r="K1454" s="742"/>
      <c r="L1454" t="s">
        <v>20204</v>
      </c>
      <c r="M1454" s="1" t="s">
        <v>20318</v>
      </c>
      <c r="N1454" s="1"/>
      <c r="O1454" s="1">
        <v>12</v>
      </c>
      <c r="P1454" s="1"/>
      <c r="Q1454" s="26"/>
      <c r="R1454" s="276">
        <f t="shared" si="114"/>
        <v>0</v>
      </c>
    </row>
    <row r="1455" spans="1:18" ht="15.75">
      <c r="A1455" s="889" t="s">
        <v>20875</v>
      </c>
      <c r="B1455" s="890" t="s">
        <v>21972</v>
      </c>
      <c r="C1455" s="891" t="s">
        <v>29296</v>
      </c>
      <c r="D1455" s="885" t="str">
        <f t="shared" si="110"/>
        <v>gp</v>
      </c>
      <c r="E1455" s="885" t="str">
        <f t="shared" si="111"/>
        <v>60</v>
      </c>
      <c r="F1455" s="885">
        <f t="shared" si="112"/>
        <v>1</v>
      </c>
      <c r="G1455" s="885">
        <f t="shared" si="113"/>
        <v>60</v>
      </c>
      <c r="H1455" s="885" t="s">
        <v>20802</v>
      </c>
      <c r="I1455" s="741"/>
      <c r="J1455" t="str">
        <f>INDEX(L:L,MATCH(Таблиця91[[#This Row],[Item]],M:M,0),1)</f>
        <v>Jewelry</v>
      </c>
      <c r="K1455" s="742"/>
      <c r="L1455" t="s">
        <v>20204</v>
      </c>
      <c r="M1455" s="1" t="s">
        <v>20319</v>
      </c>
      <c r="N1455" s="1"/>
      <c r="O1455" s="1">
        <v>2</v>
      </c>
      <c r="P1455" s="1"/>
      <c r="Q1455" s="26"/>
      <c r="R1455" s="276">
        <f t="shared" si="114"/>
        <v>0</v>
      </c>
    </row>
    <row r="1456" spans="1:18" ht="15.75">
      <c r="A1456" s="889" t="s">
        <v>20876</v>
      </c>
      <c r="B1456" s="890" t="s">
        <v>21882</v>
      </c>
      <c r="C1456" s="891" t="s">
        <v>20877</v>
      </c>
      <c r="D1456" s="885" t="str">
        <f t="shared" si="110"/>
        <v>sp</v>
      </c>
      <c r="E1456" s="885" t="str">
        <f t="shared" si="111"/>
        <v>25</v>
      </c>
      <c r="F1456" s="885">
        <f t="shared" si="112"/>
        <v>0.1</v>
      </c>
      <c r="G1456" s="885">
        <f t="shared" si="113"/>
        <v>2.5</v>
      </c>
      <c r="H1456" s="885" t="s">
        <v>20802</v>
      </c>
      <c r="I1456" s="741"/>
      <c r="J1456" t="str">
        <f>INDEX(L:L,MATCH(Таблиця91[[#This Row],[Item]],M:M,0),1)</f>
        <v>Jewelry</v>
      </c>
      <c r="K1456" s="742"/>
      <c r="L1456" t="s">
        <v>20204</v>
      </c>
      <c r="M1456" s="1" t="s">
        <v>18647</v>
      </c>
      <c r="N1456" s="1"/>
      <c r="O1456" s="1">
        <v>0.2</v>
      </c>
      <c r="P1456" s="1"/>
      <c r="Q1456" s="26"/>
      <c r="R1456" s="276">
        <f t="shared" si="114"/>
        <v>0</v>
      </c>
    </row>
    <row r="1457" spans="1:18" ht="15.75">
      <c r="A1457" s="889" t="s">
        <v>20878</v>
      </c>
      <c r="B1457" s="890" t="s">
        <v>18891</v>
      </c>
      <c r="C1457" s="891" t="s">
        <v>29296</v>
      </c>
      <c r="D1457" s="885" t="str">
        <f t="shared" si="110"/>
        <v>gp</v>
      </c>
      <c r="E1457" s="885" t="str">
        <f t="shared" si="111"/>
        <v>50</v>
      </c>
      <c r="F1457" s="885">
        <f t="shared" si="112"/>
        <v>1</v>
      </c>
      <c r="G1457" s="885">
        <f t="shared" si="113"/>
        <v>50</v>
      </c>
      <c r="H1457" s="885" t="s">
        <v>20802</v>
      </c>
      <c r="I1457" s="741"/>
      <c r="J1457" t="str">
        <f>INDEX(L:L,MATCH(Таблиця91[[#This Row],[Item]],M:M,0),1)</f>
        <v>Inn and Tavern</v>
      </c>
      <c r="K1457" s="742"/>
      <c r="L1457" t="s">
        <v>20204</v>
      </c>
      <c r="M1457" s="1" t="s">
        <v>20320</v>
      </c>
      <c r="N1457" s="1"/>
      <c r="O1457" s="1">
        <v>5</v>
      </c>
      <c r="P1457" s="1"/>
      <c r="Q1457" s="26"/>
      <c r="R1457" s="276">
        <f t="shared" si="114"/>
        <v>0</v>
      </c>
    </row>
    <row r="1458" spans="1:18" ht="15.75">
      <c r="A1458" s="889" t="s">
        <v>20879</v>
      </c>
      <c r="B1458" s="890" t="s">
        <v>14117</v>
      </c>
      <c r="C1458" s="891" t="s">
        <v>29296</v>
      </c>
      <c r="D1458" s="885" t="str">
        <f t="shared" si="110"/>
        <v>gp</v>
      </c>
      <c r="E1458" s="885" t="str">
        <f t="shared" si="111"/>
        <v>25</v>
      </c>
      <c r="F1458" s="885">
        <f t="shared" si="112"/>
        <v>1</v>
      </c>
      <c r="G1458" s="885">
        <f t="shared" si="113"/>
        <v>25</v>
      </c>
      <c r="H1458" s="885" t="s">
        <v>883</v>
      </c>
      <c r="I1458" s="741"/>
      <c r="J1458" t="str">
        <f>INDEX(L:L,MATCH(Таблиця91[[#This Row],[Item]],M:M,0),1)</f>
        <v>Jewelry</v>
      </c>
      <c r="K1458" s="742"/>
      <c r="L1458" t="s">
        <v>20204</v>
      </c>
      <c r="M1458" s="1" t="s">
        <v>20321</v>
      </c>
      <c r="N1458" s="1"/>
      <c r="O1458" s="1">
        <v>65</v>
      </c>
      <c r="P1458" s="1"/>
      <c r="Q1458" s="26"/>
      <c r="R1458" s="276">
        <f t="shared" si="114"/>
        <v>0</v>
      </c>
    </row>
    <row r="1459" spans="1:18" ht="15.75">
      <c r="A1459" s="889" t="s">
        <v>20880</v>
      </c>
      <c r="B1459" s="890" t="s">
        <v>14220</v>
      </c>
      <c r="C1459" s="891" t="s">
        <v>29296</v>
      </c>
      <c r="D1459" s="885" t="str">
        <f t="shared" si="110"/>
        <v>gp</v>
      </c>
      <c r="E1459" s="885" t="str">
        <f t="shared" si="111"/>
        <v>40</v>
      </c>
      <c r="F1459" s="885">
        <f t="shared" si="112"/>
        <v>1</v>
      </c>
      <c r="G1459" s="885">
        <f t="shared" si="113"/>
        <v>40</v>
      </c>
      <c r="H1459" s="885" t="s">
        <v>883</v>
      </c>
      <c r="I1459" s="741"/>
      <c r="J1459" t="str">
        <f>INDEX(L:L,MATCH(Таблиця91[[#This Row],[Item]],M:M,0),1)</f>
        <v>Jewelry</v>
      </c>
      <c r="K1459" s="742"/>
      <c r="L1459" t="s">
        <v>20204</v>
      </c>
      <c r="M1459" s="1" t="s">
        <v>20322</v>
      </c>
      <c r="N1459" s="1"/>
      <c r="O1459" s="1">
        <v>200</v>
      </c>
      <c r="P1459" s="1"/>
      <c r="Q1459" s="26"/>
      <c r="R1459" s="276">
        <f t="shared" si="114"/>
        <v>0</v>
      </c>
    </row>
    <row r="1460" spans="1:18" ht="15.75">
      <c r="A1460" s="889" t="s">
        <v>20881</v>
      </c>
      <c r="B1460" s="890" t="s">
        <v>14117</v>
      </c>
      <c r="C1460" s="891" t="s">
        <v>29296</v>
      </c>
      <c r="D1460" s="885" t="str">
        <f t="shared" si="110"/>
        <v>gp</v>
      </c>
      <c r="E1460" s="885" t="str">
        <f t="shared" si="111"/>
        <v>25</v>
      </c>
      <c r="F1460" s="885">
        <f t="shared" si="112"/>
        <v>1</v>
      </c>
      <c r="G1460" s="885">
        <f t="shared" si="113"/>
        <v>25</v>
      </c>
      <c r="H1460" s="885" t="s">
        <v>883</v>
      </c>
      <c r="I1460" s="741"/>
      <c r="J1460" t="str">
        <f>INDEX(L:L,MATCH(Таблиця91[[#This Row],[Item]],M:M,0),1)</f>
        <v>Jewelry</v>
      </c>
      <c r="K1460" s="742"/>
      <c r="L1460" t="s">
        <v>20204</v>
      </c>
      <c r="M1460" s="1" t="s">
        <v>20323</v>
      </c>
      <c r="N1460" s="1"/>
      <c r="O1460" s="1">
        <v>250</v>
      </c>
      <c r="P1460" s="1"/>
      <c r="Q1460" s="26"/>
      <c r="R1460" s="276">
        <f t="shared" si="114"/>
        <v>0</v>
      </c>
    </row>
    <row r="1461" spans="1:18" ht="15.75">
      <c r="A1461" s="889" t="s">
        <v>20882</v>
      </c>
      <c r="B1461" s="890" t="s">
        <v>14117</v>
      </c>
      <c r="C1461" s="891" t="s">
        <v>29296</v>
      </c>
      <c r="D1461" s="885" t="str">
        <f t="shared" si="110"/>
        <v>gp</v>
      </c>
      <c r="E1461" s="885" t="str">
        <f t="shared" si="111"/>
        <v>25</v>
      </c>
      <c r="F1461" s="885">
        <f t="shared" si="112"/>
        <v>1</v>
      </c>
      <c r="G1461" s="885">
        <f t="shared" si="113"/>
        <v>25</v>
      </c>
      <c r="H1461" s="885" t="s">
        <v>883</v>
      </c>
      <c r="I1461" s="741"/>
      <c r="J1461" t="str">
        <f>INDEX(L:L,MATCH(Таблиця91[[#This Row],[Item]],M:M,0),1)</f>
        <v>Jewelry</v>
      </c>
      <c r="K1461" s="742"/>
      <c r="L1461" t="s">
        <v>20204</v>
      </c>
      <c r="M1461" s="1" t="s">
        <v>20324</v>
      </c>
      <c r="N1461" s="1"/>
      <c r="O1461" s="1">
        <v>450</v>
      </c>
      <c r="P1461" s="1"/>
      <c r="Q1461" s="26"/>
      <c r="R1461" s="276">
        <f t="shared" si="114"/>
        <v>0</v>
      </c>
    </row>
    <row r="1462" spans="1:18" ht="15.75">
      <c r="A1462" s="889" t="s">
        <v>20883</v>
      </c>
      <c r="B1462" s="890" t="s">
        <v>14117</v>
      </c>
      <c r="C1462" s="891" t="s">
        <v>29296</v>
      </c>
      <c r="D1462" s="885" t="str">
        <f t="shared" ref="D1462:D1524" si="115">IF((IFERROR(FIND("gp",B1462,1),0)&gt;0),"gp",IF(IFERROR(FIND("sp",B1462,1),0)&gt;1,"sp","cp"))</f>
        <v>gp</v>
      </c>
      <c r="E1462" s="885" t="str">
        <f t="shared" si="111"/>
        <v>25</v>
      </c>
      <c r="F1462" s="885">
        <f t="shared" si="112"/>
        <v>1</v>
      </c>
      <c r="G1462" s="885">
        <f t="shared" si="113"/>
        <v>25</v>
      </c>
      <c r="H1462" s="885" t="s">
        <v>883</v>
      </c>
      <c r="I1462" s="741"/>
      <c r="J1462" t="str">
        <f>INDEX(L:L,MATCH(Таблиця91[[#This Row],[Item]],M:M,0),1)</f>
        <v>Jewelry</v>
      </c>
      <c r="K1462" s="742"/>
      <c r="L1462" t="s">
        <v>20204</v>
      </c>
      <c r="M1462" s="1" t="s">
        <v>20325</v>
      </c>
      <c r="N1462" s="1"/>
      <c r="O1462" s="1">
        <v>75</v>
      </c>
      <c r="P1462" s="1"/>
      <c r="Q1462" s="26"/>
      <c r="R1462" s="276">
        <f t="shared" si="114"/>
        <v>0</v>
      </c>
    </row>
    <row r="1463" spans="1:18" ht="15.75">
      <c r="A1463" s="889" t="s">
        <v>20884</v>
      </c>
      <c r="B1463" s="890" t="s">
        <v>14117</v>
      </c>
      <c r="C1463" s="891" t="s">
        <v>29296</v>
      </c>
      <c r="D1463" s="885" t="str">
        <f t="shared" si="115"/>
        <v>gp</v>
      </c>
      <c r="E1463" s="885" t="str">
        <f t="shared" ref="E1463:E1525" si="116">SUBSTITUTE(B1463," "&amp;D1463,"",1)</f>
        <v>25</v>
      </c>
      <c r="F1463" s="885">
        <f t="shared" ref="F1463:F1525" si="117">IF(D1463="gp",1,IF(D1463="sp",0.1,0.01))</f>
        <v>1</v>
      </c>
      <c r="G1463" s="885">
        <f t="shared" ref="G1463:G1525" si="118">F1463*E1463</f>
        <v>25</v>
      </c>
      <c r="H1463" s="885" t="s">
        <v>883</v>
      </c>
      <c r="I1463" s="741"/>
      <c r="J1463" t="str">
        <f>INDEX(L:L,MATCH(Таблиця91[[#This Row],[Item]],M:M,0),1)</f>
        <v>Jewelry</v>
      </c>
      <c r="K1463" s="742"/>
      <c r="L1463" t="s">
        <v>20204</v>
      </c>
      <c r="M1463" s="1" t="s">
        <v>20326</v>
      </c>
      <c r="N1463" s="1"/>
      <c r="O1463" s="1">
        <v>135</v>
      </c>
      <c r="P1463" s="1"/>
      <c r="Q1463" s="26"/>
      <c r="R1463" s="276">
        <f t="shared" si="114"/>
        <v>0</v>
      </c>
    </row>
    <row r="1464" spans="1:18">
      <c r="A1464" s="889" t="s">
        <v>20885</v>
      </c>
      <c r="B1464" s="890" t="s">
        <v>22004</v>
      </c>
      <c r="C1464" s="891" t="s">
        <v>29296</v>
      </c>
      <c r="D1464" s="885" t="str">
        <f t="shared" si="115"/>
        <v>gp</v>
      </c>
      <c r="E1464" s="885" t="str">
        <f t="shared" si="116"/>
        <v>45</v>
      </c>
      <c r="F1464" s="885">
        <f t="shared" si="117"/>
        <v>1</v>
      </c>
      <c r="G1464" s="885">
        <f t="shared" si="118"/>
        <v>45</v>
      </c>
      <c r="H1464" s="885" t="s">
        <v>883</v>
      </c>
      <c r="J1464" t="str">
        <f>INDEX(L:L,MATCH(Таблиця91[[#This Row],[Item]],M:M,0),1)</f>
        <v>Jewelry</v>
      </c>
      <c r="L1464" t="s">
        <v>20204</v>
      </c>
      <c r="M1464" s="1" t="s">
        <v>20327</v>
      </c>
      <c r="N1464" s="1"/>
      <c r="O1464" s="1">
        <v>1000</v>
      </c>
      <c r="P1464" s="1"/>
      <c r="Q1464" s="26"/>
      <c r="R1464" s="276">
        <f t="shared" si="114"/>
        <v>0</v>
      </c>
    </row>
    <row r="1465" spans="1:18">
      <c r="A1465" s="889" t="s">
        <v>20886</v>
      </c>
      <c r="B1465" s="890" t="s">
        <v>22004</v>
      </c>
      <c r="C1465" s="891" t="s">
        <v>29296</v>
      </c>
      <c r="D1465" s="885" t="str">
        <f t="shared" si="115"/>
        <v>gp</v>
      </c>
      <c r="E1465" s="885" t="str">
        <f t="shared" si="116"/>
        <v>45</v>
      </c>
      <c r="F1465" s="885">
        <f t="shared" si="117"/>
        <v>1</v>
      </c>
      <c r="G1465" s="885">
        <f t="shared" si="118"/>
        <v>45</v>
      </c>
      <c r="H1465" s="885" t="s">
        <v>883</v>
      </c>
      <c r="J1465" t="str">
        <f>INDEX(L:L,MATCH(Таблиця91[[#This Row],[Item]],M:M,0),1)</f>
        <v>Jewelry</v>
      </c>
      <c r="L1465" t="s">
        <v>20204</v>
      </c>
      <c r="M1465" s="1" t="s">
        <v>20328</v>
      </c>
      <c r="N1465" s="1"/>
      <c r="O1465" s="1">
        <v>180</v>
      </c>
      <c r="P1465" s="1"/>
      <c r="Q1465" s="26"/>
      <c r="R1465" s="276">
        <f t="shared" si="114"/>
        <v>0</v>
      </c>
    </row>
    <row r="1466" spans="1:18">
      <c r="A1466" s="889" t="s">
        <v>20887</v>
      </c>
      <c r="B1466" s="890" t="s">
        <v>22004</v>
      </c>
      <c r="C1466" s="891" t="s">
        <v>29296</v>
      </c>
      <c r="D1466" s="885" t="str">
        <f t="shared" si="115"/>
        <v>gp</v>
      </c>
      <c r="E1466" s="885" t="str">
        <f t="shared" si="116"/>
        <v>45</v>
      </c>
      <c r="F1466" s="885">
        <f t="shared" si="117"/>
        <v>1</v>
      </c>
      <c r="G1466" s="885">
        <f t="shared" si="118"/>
        <v>45</v>
      </c>
      <c r="H1466" s="885" t="s">
        <v>883</v>
      </c>
      <c r="J1466" t="str">
        <f>INDEX(L:L,MATCH(Таблиця91[[#This Row],[Item]],M:M,0),1)</f>
        <v>Jewelry</v>
      </c>
      <c r="L1466" t="s">
        <v>20204</v>
      </c>
      <c r="M1466" s="1" t="s">
        <v>20329</v>
      </c>
      <c r="N1466" s="1"/>
      <c r="O1466" s="1">
        <v>175</v>
      </c>
      <c r="P1466" s="1"/>
      <c r="Q1466" s="26"/>
      <c r="R1466" s="276">
        <f t="shared" si="114"/>
        <v>0</v>
      </c>
    </row>
    <row r="1467" spans="1:18">
      <c r="A1467" s="889" t="s">
        <v>20888</v>
      </c>
      <c r="B1467" s="890" t="s">
        <v>14394</v>
      </c>
      <c r="C1467" s="891" t="s">
        <v>29296</v>
      </c>
      <c r="D1467" s="885" t="str">
        <f t="shared" si="115"/>
        <v>gp</v>
      </c>
      <c r="E1467" s="885" t="str">
        <f t="shared" si="116"/>
        <v>35</v>
      </c>
      <c r="F1467" s="885">
        <f t="shared" si="117"/>
        <v>1</v>
      </c>
      <c r="G1467" s="885">
        <f t="shared" si="118"/>
        <v>35</v>
      </c>
      <c r="H1467" s="885" t="s">
        <v>883</v>
      </c>
      <c r="J1467" t="str">
        <f>INDEX(L:L,MATCH(Таблиця91[[#This Row],[Item]],M:M,0),1)</f>
        <v>Jewelry</v>
      </c>
      <c r="L1467" t="s">
        <v>20204</v>
      </c>
      <c r="M1467" s="1" t="s">
        <v>20330</v>
      </c>
      <c r="N1467" s="1"/>
      <c r="O1467" s="1">
        <v>300</v>
      </c>
      <c r="P1467" s="1"/>
      <c r="Q1467" s="26"/>
      <c r="R1467" s="276">
        <f t="shared" si="114"/>
        <v>0</v>
      </c>
    </row>
    <row r="1468" spans="1:18">
      <c r="A1468" s="889" t="s">
        <v>20889</v>
      </c>
      <c r="B1468" s="890" t="s">
        <v>14394</v>
      </c>
      <c r="C1468" s="891" t="s">
        <v>29296</v>
      </c>
      <c r="D1468" s="885" t="str">
        <f t="shared" si="115"/>
        <v>gp</v>
      </c>
      <c r="E1468" s="885" t="str">
        <f t="shared" si="116"/>
        <v>35</v>
      </c>
      <c r="F1468" s="885">
        <f t="shared" si="117"/>
        <v>1</v>
      </c>
      <c r="G1468" s="885">
        <f t="shared" si="118"/>
        <v>35</v>
      </c>
      <c r="H1468" s="885" t="s">
        <v>883</v>
      </c>
      <c r="J1468" t="str">
        <f>INDEX(L:L,MATCH(Таблиця91[[#This Row],[Item]],M:M,0),1)</f>
        <v>Jewelry</v>
      </c>
      <c r="L1468" t="s">
        <v>20204</v>
      </c>
      <c r="M1468" s="1" t="s">
        <v>20331</v>
      </c>
      <c r="N1468" s="1"/>
      <c r="O1468" s="1">
        <v>50</v>
      </c>
      <c r="P1468" s="1"/>
      <c r="Q1468" s="26"/>
      <c r="R1468" s="276">
        <f t="shared" si="114"/>
        <v>0</v>
      </c>
    </row>
    <row r="1469" spans="1:18">
      <c r="A1469" s="889" t="s">
        <v>20890</v>
      </c>
      <c r="B1469" s="890" t="s">
        <v>14117</v>
      </c>
      <c r="C1469" s="891" t="s">
        <v>29296</v>
      </c>
      <c r="D1469" s="885" t="str">
        <f t="shared" si="115"/>
        <v>gp</v>
      </c>
      <c r="E1469" s="885" t="str">
        <f t="shared" si="116"/>
        <v>25</v>
      </c>
      <c r="F1469" s="885">
        <f t="shared" si="117"/>
        <v>1</v>
      </c>
      <c r="G1469" s="885">
        <f t="shared" si="118"/>
        <v>25</v>
      </c>
      <c r="H1469" s="885" t="s">
        <v>883</v>
      </c>
      <c r="J1469" t="str">
        <f>INDEX(L:L,MATCH(Таблиця91[[#This Row],[Item]],M:M,0),1)</f>
        <v>Jewelry</v>
      </c>
      <c r="L1469" t="s">
        <v>20204</v>
      </c>
      <c r="M1469" s="1" t="s">
        <v>20332</v>
      </c>
      <c r="N1469" s="1"/>
      <c r="O1469" s="1">
        <v>275</v>
      </c>
      <c r="P1469" s="1"/>
      <c r="Q1469" s="26"/>
      <c r="R1469" s="276">
        <f t="shared" si="114"/>
        <v>0</v>
      </c>
    </row>
    <row r="1470" spans="1:18">
      <c r="A1470" s="889" t="s">
        <v>20891</v>
      </c>
      <c r="B1470" s="890" t="s">
        <v>18891</v>
      </c>
      <c r="C1470" s="891" t="s">
        <v>29296</v>
      </c>
      <c r="D1470" s="885" t="str">
        <f t="shared" si="115"/>
        <v>gp</v>
      </c>
      <c r="E1470" s="885" t="str">
        <f t="shared" si="116"/>
        <v>50</v>
      </c>
      <c r="F1470" s="885">
        <f t="shared" si="117"/>
        <v>1</v>
      </c>
      <c r="G1470" s="885">
        <f t="shared" si="118"/>
        <v>50</v>
      </c>
      <c r="H1470" s="885" t="s">
        <v>883</v>
      </c>
      <c r="J1470" t="str">
        <f>INDEX(L:L,MATCH(Таблиця91[[#This Row],[Item]],M:M,0),1)</f>
        <v>Jewelry</v>
      </c>
      <c r="L1470" t="s">
        <v>20204</v>
      </c>
      <c r="M1470" s="1" t="s">
        <v>20333</v>
      </c>
      <c r="N1470" s="1"/>
      <c r="O1470" s="1" t="e">
        <v>#VALUE!</v>
      </c>
      <c r="P1470" s="1"/>
      <c r="Q1470" s="26"/>
      <c r="R1470" s="276" t="e">
        <f t="shared" si="114"/>
        <v>#VALUE!</v>
      </c>
    </row>
    <row r="1471" spans="1:18">
      <c r="A1471" s="889" t="s">
        <v>20892</v>
      </c>
      <c r="B1471" s="890"/>
      <c r="C1471" s="891" t="s">
        <v>29296</v>
      </c>
      <c r="D1471" s="885"/>
      <c r="E1471" s="885" t="s">
        <v>22020</v>
      </c>
      <c r="F1471" s="885"/>
      <c r="G1471" s="885"/>
      <c r="H1471" s="885" t="s">
        <v>883</v>
      </c>
      <c r="J1471" t="str">
        <f>INDEX(L:L,MATCH(Таблиця91[[#This Row],[Item]],M:M,0),1)</f>
        <v>Jewelry</v>
      </c>
      <c r="L1471" t="s">
        <v>20204</v>
      </c>
      <c r="M1471" s="1" t="s">
        <v>20334</v>
      </c>
      <c r="N1471" s="1"/>
      <c r="O1471" s="1" t="e">
        <v>#VALUE!</v>
      </c>
      <c r="P1471" s="1"/>
      <c r="Q1471" s="26"/>
      <c r="R1471" s="276" t="e">
        <f t="shared" si="114"/>
        <v>#VALUE!</v>
      </c>
    </row>
    <row r="1472" spans="1:18">
      <c r="A1472" s="889" t="s">
        <v>20893</v>
      </c>
      <c r="B1472" s="890" t="s">
        <v>22004</v>
      </c>
      <c r="C1472" s="891" t="s">
        <v>29296</v>
      </c>
      <c r="D1472" s="885" t="str">
        <f t="shared" si="115"/>
        <v>gp</v>
      </c>
      <c r="E1472" s="885" t="str">
        <f t="shared" si="116"/>
        <v>45</v>
      </c>
      <c r="F1472" s="885">
        <f t="shared" si="117"/>
        <v>1</v>
      </c>
      <c r="G1472" s="885">
        <f t="shared" si="118"/>
        <v>45</v>
      </c>
      <c r="H1472" s="885" t="s">
        <v>883</v>
      </c>
      <c r="J1472" t="str">
        <f>INDEX(L:L,MATCH(Таблиця91[[#This Row],[Item]],M:M,0),1)</f>
        <v>Jewelry</v>
      </c>
      <c r="L1472" t="s">
        <v>20204</v>
      </c>
      <c r="M1472" s="1" t="s">
        <v>20335</v>
      </c>
      <c r="N1472" s="1"/>
      <c r="O1472" s="1">
        <v>125</v>
      </c>
      <c r="P1472" s="1"/>
      <c r="Q1472" s="26"/>
      <c r="R1472" s="276">
        <f t="shared" si="114"/>
        <v>0</v>
      </c>
    </row>
    <row r="1473" spans="1:18">
      <c r="A1473" s="889" t="s">
        <v>20894</v>
      </c>
      <c r="B1473" s="890" t="s">
        <v>14117</v>
      </c>
      <c r="C1473" s="891" t="s">
        <v>29296</v>
      </c>
      <c r="D1473" s="885" t="str">
        <f t="shared" si="115"/>
        <v>gp</v>
      </c>
      <c r="E1473" s="885" t="str">
        <f t="shared" si="116"/>
        <v>25</v>
      </c>
      <c r="F1473" s="885">
        <f t="shared" si="117"/>
        <v>1</v>
      </c>
      <c r="G1473" s="885">
        <f t="shared" si="118"/>
        <v>25</v>
      </c>
      <c r="H1473" s="885" t="s">
        <v>883</v>
      </c>
      <c r="J1473" t="str">
        <f>INDEX(L:L,MATCH(Таблиця91[[#This Row],[Item]],M:M,0),1)</f>
        <v>Jewelry</v>
      </c>
      <c r="L1473" t="s">
        <v>20204</v>
      </c>
      <c r="M1473" s="1" t="s">
        <v>20336</v>
      </c>
      <c r="N1473" s="1"/>
      <c r="O1473" s="1">
        <v>725</v>
      </c>
      <c r="P1473" s="1"/>
      <c r="Q1473" s="26"/>
      <c r="R1473" s="276">
        <f t="shared" si="114"/>
        <v>0</v>
      </c>
    </row>
    <row r="1474" spans="1:18">
      <c r="A1474" s="889" t="s">
        <v>20895</v>
      </c>
      <c r="B1474" s="890" t="s">
        <v>22004</v>
      </c>
      <c r="C1474" s="891" t="s">
        <v>29296</v>
      </c>
      <c r="D1474" s="885" t="str">
        <f t="shared" si="115"/>
        <v>gp</v>
      </c>
      <c r="E1474" s="885" t="str">
        <f t="shared" si="116"/>
        <v>45</v>
      </c>
      <c r="F1474" s="885">
        <f t="shared" si="117"/>
        <v>1</v>
      </c>
      <c r="G1474" s="885">
        <f t="shared" si="118"/>
        <v>45</v>
      </c>
      <c r="H1474" s="885" t="s">
        <v>883</v>
      </c>
      <c r="J1474" t="str">
        <f>INDEX(L:L,MATCH(Таблиця91[[#This Row],[Item]],M:M,0),1)</f>
        <v>Jewelry</v>
      </c>
      <c r="L1474" t="s">
        <v>20204</v>
      </c>
      <c r="M1474" s="1" t="s">
        <v>20337</v>
      </c>
      <c r="N1474" s="1"/>
      <c r="O1474" s="1">
        <v>90</v>
      </c>
      <c r="P1474" s="1"/>
      <c r="Q1474" s="26"/>
      <c r="R1474" s="276">
        <f t="shared" si="114"/>
        <v>0</v>
      </c>
    </row>
    <row r="1475" spans="1:18">
      <c r="A1475" s="889" t="s">
        <v>20896</v>
      </c>
      <c r="B1475" s="890" t="s">
        <v>14394</v>
      </c>
      <c r="C1475" s="891" t="s">
        <v>29296</v>
      </c>
      <c r="D1475" s="885" t="str">
        <f t="shared" si="115"/>
        <v>gp</v>
      </c>
      <c r="E1475" s="885" t="str">
        <f t="shared" si="116"/>
        <v>35</v>
      </c>
      <c r="F1475" s="885">
        <f t="shared" si="117"/>
        <v>1</v>
      </c>
      <c r="G1475" s="885">
        <f t="shared" si="118"/>
        <v>35</v>
      </c>
      <c r="H1475" s="885" t="s">
        <v>883</v>
      </c>
      <c r="J1475" t="str">
        <f>INDEX(L:L,MATCH(Таблиця91[[#This Row],[Item]],M:M,0),1)</f>
        <v>Jewelry</v>
      </c>
      <c r="L1475" t="s">
        <v>20204</v>
      </c>
      <c r="M1475" s="1" t="s">
        <v>20338</v>
      </c>
      <c r="N1475" s="1"/>
      <c r="O1475" s="1"/>
      <c r="P1475" s="1"/>
      <c r="Q1475" s="26"/>
      <c r="R1475" s="276">
        <f t="shared" si="114"/>
        <v>0</v>
      </c>
    </row>
    <row r="1476" spans="1:18">
      <c r="A1476" s="889" t="s">
        <v>20897</v>
      </c>
      <c r="B1476" s="890" t="s">
        <v>14220</v>
      </c>
      <c r="C1476" s="891" t="s">
        <v>29296</v>
      </c>
      <c r="D1476" s="885" t="str">
        <f t="shared" si="115"/>
        <v>gp</v>
      </c>
      <c r="E1476" s="885" t="str">
        <f t="shared" si="116"/>
        <v>40</v>
      </c>
      <c r="F1476" s="885">
        <f t="shared" si="117"/>
        <v>1</v>
      </c>
      <c r="G1476" s="885">
        <f t="shared" si="118"/>
        <v>40</v>
      </c>
      <c r="H1476" s="885" t="s">
        <v>883</v>
      </c>
      <c r="J1476" t="str">
        <f>INDEX(L:L,MATCH(Таблиця91[[#This Row],[Item]],M:M,0),1)</f>
        <v>Jewelry</v>
      </c>
      <c r="L1476" t="s">
        <v>20204</v>
      </c>
      <c r="M1476" s="1" t="s">
        <v>20339</v>
      </c>
      <c r="N1476" s="1"/>
      <c r="O1476" s="1">
        <v>0.4</v>
      </c>
      <c r="P1476" s="1"/>
      <c r="Q1476" s="26"/>
      <c r="R1476" s="276">
        <f t="shared" ref="R1476:R1539" si="119">Q1476*O1476</f>
        <v>0</v>
      </c>
    </row>
    <row r="1477" spans="1:18">
      <c r="A1477" s="889" t="s">
        <v>20898</v>
      </c>
      <c r="B1477" s="890" t="s">
        <v>14220</v>
      </c>
      <c r="C1477" s="891" t="s">
        <v>29296</v>
      </c>
      <c r="D1477" s="885" t="str">
        <f t="shared" si="115"/>
        <v>gp</v>
      </c>
      <c r="E1477" s="885" t="str">
        <f t="shared" si="116"/>
        <v>40</v>
      </c>
      <c r="F1477" s="885">
        <f t="shared" si="117"/>
        <v>1</v>
      </c>
      <c r="G1477" s="885">
        <f t="shared" si="118"/>
        <v>40</v>
      </c>
      <c r="H1477" s="885" t="s">
        <v>883</v>
      </c>
      <c r="J1477" t="str">
        <f>INDEX(L:L,MATCH(Таблиця91[[#This Row],[Item]],M:M,0),1)</f>
        <v>Jewelry</v>
      </c>
      <c r="L1477" t="s">
        <v>20204</v>
      </c>
      <c r="M1477" s="1" t="s">
        <v>20340</v>
      </c>
      <c r="N1477" s="1"/>
      <c r="O1477" s="1">
        <v>1</v>
      </c>
      <c r="P1477" s="1"/>
      <c r="Q1477" s="26"/>
      <c r="R1477" s="276">
        <f t="shared" si="119"/>
        <v>0</v>
      </c>
    </row>
    <row r="1478" spans="1:18">
      <c r="A1478" s="889" t="s">
        <v>20899</v>
      </c>
      <c r="B1478" s="890" t="s">
        <v>14117</v>
      </c>
      <c r="C1478" s="891" t="s">
        <v>29296</v>
      </c>
      <c r="D1478" s="885" t="str">
        <f t="shared" si="115"/>
        <v>gp</v>
      </c>
      <c r="E1478" s="885" t="str">
        <f t="shared" si="116"/>
        <v>25</v>
      </c>
      <c r="F1478" s="885">
        <f t="shared" si="117"/>
        <v>1</v>
      </c>
      <c r="G1478" s="885">
        <f t="shared" si="118"/>
        <v>25</v>
      </c>
      <c r="H1478" s="885" t="s">
        <v>883</v>
      </c>
      <c r="J1478" t="str">
        <f>INDEX(L:L,MATCH(Таблиця91[[#This Row],[Item]],M:M,0),1)</f>
        <v>Jewelry</v>
      </c>
      <c r="L1478" t="s">
        <v>20204</v>
      </c>
      <c r="M1478" s="1" t="s">
        <v>20341</v>
      </c>
      <c r="N1478" s="1"/>
      <c r="O1478" s="1">
        <v>0.3</v>
      </c>
      <c r="P1478" s="1" t="s">
        <v>19378</v>
      </c>
      <c r="Q1478" s="26"/>
      <c r="R1478" s="276">
        <f t="shared" si="119"/>
        <v>0</v>
      </c>
    </row>
    <row r="1479" spans="1:18">
      <c r="A1479" s="889" t="s">
        <v>20900</v>
      </c>
      <c r="B1479" s="890" t="s">
        <v>14394</v>
      </c>
      <c r="C1479" s="891" t="s">
        <v>29296</v>
      </c>
      <c r="D1479" s="885" t="str">
        <f t="shared" si="115"/>
        <v>gp</v>
      </c>
      <c r="E1479" s="885" t="str">
        <f t="shared" si="116"/>
        <v>35</v>
      </c>
      <c r="F1479" s="885">
        <f t="shared" si="117"/>
        <v>1</v>
      </c>
      <c r="G1479" s="885">
        <f t="shared" si="118"/>
        <v>35</v>
      </c>
      <c r="H1479" s="885" t="s">
        <v>883</v>
      </c>
      <c r="J1479" t="str">
        <f>INDEX(L:L,MATCH(Таблиця91[[#This Row],[Item]],M:M,0),1)</f>
        <v>Jewelry</v>
      </c>
      <c r="L1479" t="s">
        <v>20204</v>
      </c>
      <c r="M1479" s="1" t="s">
        <v>20342</v>
      </c>
      <c r="N1479" s="1"/>
      <c r="O1479" s="1">
        <v>0.3</v>
      </c>
      <c r="P1479" s="1"/>
      <c r="Q1479" s="26"/>
      <c r="R1479" s="276">
        <f t="shared" si="119"/>
        <v>0</v>
      </c>
    </row>
    <row r="1480" spans="1:18">
      <c r="A1480" s="889" t="s">
        <v>20901</v>
      </c>
      <c r="B1480" s="890" t="s">
        <v>14380</v>
      </c>
      <c r="C1480" s="891" t="s">
        <v>29296</v>
      </c>
      <c r="D1480" s="885" t="str">
        <f t="shared" si="115"/>
        <v>gp</v>
      </c>
      <c r="E1480" s="885" t="str">
        <f t="shared" si="116"/>
        <v>10</v>
      </c>
      <c r="F1480" s="885">
        <f t="shared" si="117"/>
        <v>1</v>
      </c>
      <c r="G1480" s="885">
        <f t="shared" si="118"/>
        <v>10</v>
      </c>
      <c r="H1480" s="885" t="s">
        <v>883</v>
      </c>
      <c r="J1480" t="str">
        <f>INDEX(L:L,MATCH(Таблиця91[[#This Row],[Item]],M:M,0),1)</f>
        <v>Jewelry</v>
      </c>
      <c r="L1480" t="s">
        <v>20204</v>
      </c>
      <c r="M1480" s="1" t="s">
        <v>20343</v>
      </c>
      <c r="N1480" s="1"/>
      <c r="O1480" s="1">
        <v>0.4</v>
      </c>
      <c r="P1480" s="1"/>
      <c r="Q1480" s="26"/>
      <c r="R1480" s="276">
        <f t="shared" si="119"/>
        <v>0</v>
      </c>
    </row>
    <row r="1481" spans="1:18">
      <c r="A1481" s="889" t="s">
        <v>20902</v>
      </c>
      <c r="B1481" s="890" t="s">
        <v>14451</v>
      </c>
      <c r="C1481" s="891" t="s">
        <v>29296</v>
      </c>
      <c r="D1481" s="885" t="str">
        <f t="shared" si="115"/>
        <v>gp</v>
      </c>
      <c r="E1481" s="885" t="str">
        <f t="shared" si="116"/>
        <v>20</v>
      </c>
      <c r="F1481" s="885">
        <f t="shared" si="117"/>
        <v>1</v>
      </c>
      <c r="G1481" s="885">
        <f t="shared" si="118"/>
        <v>20</v>
      </c>
      <c r="H1481" s="885" t="s">
        <v>883</v>
      </c>
      <c r="J1481" t="str">
        <f>INDEX(L:L,MATCH(Таблиця91[[#This Row],[Item]],M:M,0),1)</f>
        <v>Jewelry</v>
      </c>
      <c r="L1481" t="s">
        <v>20204</v>
      </c>
      <c r="M1481" s="1" t="s">
        <v>20344</v>
      </c>
      <c r="N1481" s="1"/>
      <c r="O1481" s="1">
        <v>0.3</v>
      </c>
      <c r="P1481" s="1"/>
      <c r="Q1481" s="26"/>
      <c r="R1481" s="276">
        <f t="shared" si="119"/>
        <v>0</v>
      </c>
    </row>
    <row r="1482" spans="1:18">
      <c r="A1482" s="889" t="s">
        <v>20903</v>
      </c>
      <c r="B1482" s="890" t="s">
        <v>22004</v>
      </c>
      <c r="C1482" s="891" t="s">
        <v>29296</v>
      </c>
      <c r="D1482" s="885" t="str">
        <f t="shared" si="115"/>
        <v>gp</v>
      </c>
      <c r="E1482" s="885" t="str">
        <f t="shared" si="116"/>
        <v>45</v>
      </c>
      <c r="F1482" s="885">
        <f t="shared" si="117"/>
        <v>1</v>
      </c>
      <c r="G1482" s="885">
        <f t="shared" si="118"/>
        <v>45</v>
      </c>
      <c r="H1482" s="885" t="s">
        <v>883</v>
      </c>
      <c r="J1482" t="str">
        <f>INDEX(L:L,MATCH(Таблиця91[[#This Row],[Item]],M:M,0),1)</f>
        <v>Jewelry</v>
      </c>
      <c r="L1482" t="s">
        <v>20204</v>
      </c>
      <c r="M1482" s="1" t="s">
        <v>20345</v>
      </c>
      <c r="N1482" s="1"/>
      <c r="O1482" s="1">
        <v>0.2</v>
      </c>
      <c r="P1482" s="1"/>
      <c r="Q1482" s="26"/>
      <c r="R1482" s="276">
        <f t="shared" si="119"/>
        <v>0</v>
      </c>
    </row>
    <row r="1483" spans="1:18">
      <c r="A1483" s="892" t="s">
        <v>20904</v>
      </c>
      <c r="B1483" s="893" t="s">
        <v>18891</v>
      </c>
      <c r="C1483" s="894" t="s">
        <v>29296</v>
      </c>
      <c r="D1483" s="885" t="str">
        <f t="shared" si="115"/>
        <v>gp</v>
      </c>
      <c r="E1483" s="885" t="str">
        <f t="shared" si="116"/>
        <v>50</v>
      </c>
      <c r="F1483" s="885">
        <f t="shared" si="117"/>
        <v>1</v>
      </c>
      <c r="G1483" s="885">
        <f t="shared" si="118"/>
        <v>50</v>
      </c>
      <c r="H1483" s="885" t="s">
        <v>883</v>
      </c>
      <c r="J1483" t="str">
        <f>INDEX(L:L,MATCH(Таблиця91[[#This Row],[Item]],M:M,0),1)</f>
        <v>Jewelry</v>
      </c>
      <c r="L1483" t="s">
        <v>20204</v>
      </c>
      <c r="M1483" s="1" t="s">
        <v>20346</v>
      </c>
      <c r="N1483" s="1"/>
      <c r="O1483" s="1">
        <v>0.4</v>
      </c>
      <c r="P1483" s="1"/>
      <c r="Q1483" s="26"/>
      <c r="R1483" s="276">
        <f t="shared" si="119"/>
        <v>0</v>
      </c>
    </row>
    <row r="1484" spans="1:18">
      <c r="A1484" s="889" t="s">
        <v>20907</v>
      </c>
      <c r="B1484" s="890" t="s">
        <v>14117</v>
      </c>
      <c r="C1484" s="891" t="s">
        <v>29296</v>
      </c>
      <c r="D1484" s="885" t="str">
        <f t="shared" si="115"/>
        <v>gp</v>
      </c>
      <c r="E1484" s="885" t="str">
        <f t="shared" si="116"/>
        <v>25</v>
      </c>
      <c r="F1484" s="885">
        <f t="shared" si="117"/>
        <v>1</v>
      </c>
      <c r="G1484" s="885">
        <f t="shared" si="118"/>
        <v>25</v>
      </c>
      <c r="H1484" s="906" t="s">
        <v>20906</v>
      </c>
      <c r="J1484" t="str">
        <f>INDEX(L:L,MATCH(Таблиця91[[#This Row],[Item]],M:M,0),1)</f>
        <v>Household Accoutrements</v>
      </c>
      <c r="L1484" t="s">
        <v>20204</v>
      </c>
      <c r="M1484" s="1" t="s">
        <v>20347</v>
      </c>
      <c r="N1484" s="1"/>
      <c r="O1484" s="1">
        <v>0.08</v>
      </c>
      <c r="P1484" s="1"/>
      <c r="Q1484" s="26"/>
      <c r="R1484" s="276">
        <f t="shared" si="119"/>
        <v>0</v>
      </c>
    </row>
    <row r="1485" spans="1:18">
      <c r="A1485" s="889" t="s">
        <v>20908</v>
      </c>
      <c r="B1485" s="890" t="s">
        <v>14117</v>
      </c>
      <c r="C1485" s="891" t="s">
        <v>29296</v>
      </c>
      <c r="D1485" s="885" t="str">
        <f t="shared" si="115"/>
        <v>gp</v>
      </c>
      <c r="E1485" s="885" t="str">
        <f t="shared" si="116"/>
        <v>25</v>
      </c>
      <c r="F1485" s="885">
        <f t="shared" si="117"/>
        <v>1</v>
      </c>
      <c r="G1485" s="885">
        <f t="shared" si="118"/>
        <v>25</v>
      </c>
      <c r="H1485" s="885" t="s">
        <v>20906</v>
      </c>
      <c r="J1485" t="str">
        <f>INDEX(L:L,MATCH(Таблиця91[[#This Row],[Item]],M:M,0),1)</f>
        <v>Household Accoutrements</v>
      </c>
      <c r="L1485" t="s">
        <v>20204</v>
      </c>
      <c r="M1485" s="1" t="s">
        <v>20348</v>
      </c>
      <c r="N1485" s="1"/>
      <c r="O1485" s="1">
        <v>3</v>
      </c>
      <c r="P1485" s="1"/>
      <c r="Q1485" s="26"/>
      <c r="R1485" s="276">
        <f t="shared" si="119"/>
        <v>0</v>
      </c>
    </row>
    <row r="1486" spans="1:18">
      <c r="A1486" s="889" t="s">
        <v>20909</v>
      </c>
      <c r="B1486" s="890" t="s">
        <v>18496</v>
      </c>
      <c r="C1486" s="891" t="s">
        <v>29296</v>
      </c>
      <c r="D1486" s="885" t="str">
        <f t="shared" si="115"/>
        <v>gp</v>
      </c>
      <c r="E1486" s="885" t="str">
        <f t="shared" si="116"/>
        <v>2</v>
      </c>
      <c r="F1486" s="885">
        <f t="shared" si="117"/>
        <v>1</v>
      </c>
      <c r="G1486" s="885">
        <f t="shared" si="118"/>
        <v>2</v>
      </c>
      <c r="H1486" s="885" t="s">
        <v>20906</v>
      </c>
      <c r="J1486" t="str">
        <f>INDEX(L:L,MATCH(Таблиця91[[#This Row],[Item]],M:M,0),1)</f>
        <v>Household Accoutrements</v>
      </c>
      <c r="L1486" t="s">
        <v>20204</v>
      </c>
      <c r="M1486" s="1" t="s">
        <v>20349</v>
      </c>
      <c r="N1486" s="1"/>
      <c r="O1486" s="1"/>
      <c r="P1486" s="1"/>
      <c r="Q1486" s="26"/>
      <c r="R1486" s="276">
        <f t="shared" si="119"/>
        <v>0</v>
      </c>
    </row>
    <row r="1487" spans="1:18">
      <c r="A1487" s="889" t="s">
        <v>20910</v>
      </c>
      <c r="B1487" s="890" t="s">
        <v>18496</v>
      </c>
      <c r="C1487" s="891" t="s">
        <v>29296</v>
      </c>
      <c r="D1487" s="885" t="str">
        <f t="shared" si="115"/>
        <v>gp</v>
      </c>
      <c r="E1487" s="885" t="str">
        <f t="shared" si="116"/>
        <v>2</v>
      </c>
      <c r="F1487" s="885">
        <f t="shared" si="117"/>
        <v>1</v>
      </c>
      <c r="G1487" s="885">
        <f t="shared" si="118"/>
        <v>2</v>
      </c>
      <c r="H1487" s="885" t="s">
        <v>20906</v>
      </c>
      <c r="J1487" t="str">
        <f>INDEX(L:L,MATCH(Таблиця91[[#This Row],[Item]],M:M,0),1)</f>
        <v>Household Accoutrements</v>
      </c>
      <c r="L1487" t="s">
        <v>20204</v>
      </c>
      <c r="M1487" s="1" t="s">
        <v>20350</v>
      </c>
      <c r="N1487" s="1"/>
      <c r="O1487" s="1">
        <v>0.1</v>
      </c>
      <c r="P1487" s="1" t="s">
        <v>20351</v>
      </c>
      <c r="Q1487" s="26"/>
      <c r="R1487" s="276">
        <f t="shared" si="119"/>
        <v>0</v>
      </c>
    </row>
    <row r="1488" spans="1:18">
      <c r="A1488" s="889" t="s">
        <v>20911</v>
      </c>
      <c r="B1488" s="890" t="s">
        <v>18496</v>
      </c>
      <c r="C1488" s="891" t="s">
        <v>29296</v>
      </c>
      <c r="D1488" s="885" t="str">
        <f t="shared" si="115"/>
        <v>gp</v>
      </c>
      <c r="E1488" s="885" t="str">
        <f t="shared" si="116"/>
        <v>2</v>
      </c>
      <c r="F1488" s="885">
        <f t="shared" si="117"/>
        <v>1</v>
      </c>
      <c r="G1488" s="885">
        <f t="shared" si="118"/>
        <v>2</v>
      </c>
      <c r="H1488" s="885" t="s">
        <v>20906</v>
      </c>
      <c r="J1488" t="str">
        <f>INDEX(L:L,MATCH(Таблиця91[[#This Row],[Item]],M:M,0),1)</f>
        <v>Household Accoutrements</v>
      </c>
      <c r="L1488" t="s">
        <v>20204</v>
      </c>
      <c r="M1488" s="1" t="s">
        <v>20352</v>
      </c>
      <c r="N1488" s="1"/>
      <c r="O1488" s="1">
        <v>3</v>
      </c>
      <c r="P1488" s="1" t="s">
        <v>20351</v>
      </c>
      <c r="Q1488" s="26"/>
      <c r="R1488" s="276">
        <f t="shared" si="119"/>
        <v>0</v>
      </c>
    </row>
    <row r="1489" spans="1:18">
      <c r="A1489" s="889" t="s">
        <v>20912</v>
      </c>
      <c r="B1489" s="890" t="s">
        <v>18496</v>
      </c>
      <c r="C1489" s="891" t="s">
        <v>29296</v>
      </c>
      <c r="D1489" s="885" t="str">
        <f t="shared" si="115"/>
        <v>gp</v>
      </c>
      <c r="E1489" s="885" t="str">
        <f t="shared" si="116"/>
        <v>2</v>
      </c>
      <c r="F1489" s="885">
        <f t="shared" si="117"/>
        <v>1</v>
      </c>
      <c r="G1489" s="885">
        <f t="shared" si="118"/>
        <v>2</v>
      </c>
      <c r="H1489" s="885" t="s">
        <v>20906</v>
      </c>
      <c r="J1489" t="str">
        <f>INDEX(L:L,MATCH(Таблиця91[[#This Row],[Item]],M:M,0),1)</f>
        <v>Household Accoutrements</v>
      </c>
      <c r="L1489" t="s">
        <v>20204</v>
      </c>
      <c r="M1489" s="1" t="s">
        <v>20353</v>
      </c>
      <c r="N1489" s="1"/>
      <c r="O1489" s="1">
        <v>1</v>
      </c>
      <c r="P1489" s="1" t="s">
        <v>19782</v>
      </c>
      <c r="Q1489" s="26"/>
      <c r="R1489" s="276">
        <f t="shared" si="119"/>
        <v>0</v>
      </c>
    </row>
    <row r="1490" spans="1:18">
      <c r="A1490" s="889" t="s">
        <v>20913</v>
      </c>
      <c r="B1490" s="890" t="s">
        <v>18496</v>
      </c>
      <c r="C1490" s="891" t="s">
        <v>29296</v>
      </c>
      <c r="D1490" s="885" t="str">
        <f t="shared" si="115"/>
        <v>gp</v>
      </c>
      <c r="E1490" s="885" t="str">
        <f t="shared" si="116"/>
        <v>2</v>
      </c>
      <c r="F1490" s="885">
        <f t="shared" si="117"/>
        <v>1</v>
      </c>
      <c r="G1490" s="885">
        <f t="shared" si="118"/>
        <v>2</v>
      </c>
      <c r="H1490" s="885" t="s">
        <v>20906</v>
      </c>
      <c r="J1490" t="str">
        <f>INDEX(L:L,MATCH(Таблиця91[[#This Row],[Item]],M:M,0),1)</f>
        <v>Household Accoutrements</v>
      </c>
      <c r="L1490" t="s">
        <v>20204</v>
      </c>
      <c r="M1490" s="1" t="s">
        <v>20354</v>
      </c>
      <c r="N1490" s="1"/>
      <c r="O1490" s="1">
        <v>0.3</v>
      </c>
      <c r="P1490" s="1" t="s">
        <v>19427</v>
      </c>
      <c r="Q1490" s="26"/>
      <c r="R1490" s="276">
        <f t="shared" si="119"/>
        <v>0</v>
      </c>
    </row>
    <row r="1491" spans="1:18">
      <c r="A1491" s="889" t="s">
        <v>20914</v>
      </c>
      <c r="B1491" s="890" t="s">
        <v>18496</v>
      </c>
      <c r="C1491" s="891" t="s">
        <v>29296</v>
      </c>
      <c r="D1491" s="885" t="str">
        <f t="shared" si="115"/>
        <v>gp</v>
      </c>
      <c r="E1491" s="885" t="str">
        <f t="shared" si="116"/>
        <v>2</v>
      </c>
      <c r="F1491" s="885">
        <f t="shared" si="117"/>
        <v>1</v>
      </c>
      <c r="G1491" s="885">
        <f t="shared" si="118"/>
        <v>2</v>
      </c>
      <c r="H1491" s="885" t="s">
        <v>20906</v>
      </c>
      <c r="J1491" t="str">
        <f>INDEX(L:L,MATCH(Таблиця91[[#This Row],[Item]],M:M,0),1)</f>
        <v>Household Accoutrements</v>
      </c>
      <c r="L1491" t="s">
        <v>20204</v>
      </c>
      <c r="M1491" s="1" t="s">
        <v>20355</v>
      </c>
      <c r="N1491" s="1"/>
      <c r="O1491" s="1">
        <v>0.3</v>
      </c>
      <c r="P1491" s="1" t="s">
        <v>19427</v>
      </c>
      <c r="Q1491" s="26"/>
      <c r="R1491" s="276">
        <f t="shared" si="119"/>
        <v>0</v>
      </c>
    </row>
    <row r="1492" spans="1:18">
      <c r="A1492" s="889" t="s">
        <v>20915</v>
      </c>
      <c r="B1492" s="890" t="s">
        <v>14394</v>
      </c>
      <c r="C1492" s="891" t="s">
        <v>29296</v>
      </c>
      <c r="D1492" s="885" t="str">
        <f t="shared" si="115"/>
        <v>gp</v>
      </c>
      <c r="E1492" s="885" t="str">
        <f t="shared" si="116"/>
        <v>35</v>
      </c>
      <c r="F1492" s="885">
        <f t="shared" si="117"/>
        <v>1</v>
      </c>
      <c r="G1492" s="885">
        <f t="shared" si="118"/>
        <v>35</v>
      </c>
      <c r="H1492" s="885" t="s">
        <v>20906</v>
      </c>
      <c r="J1492" t="str">
        <f>INDEX(L:L,MATCH(Таблиця91[[#This Row],[Item]],M:M,0),1)</f>
        <v>Household Accoutrements</v>
      </c>
      <c r="L1492" t="s">
        <v>20204</v>
      </c>
      <c r="M1492" s="1" t="s">
        <v>20356</v>
      </c>
      <c r="N1492" s="1"/>
      <c r="O1492" s="1">
        <v>3</v>
      </c>
      <c r="P1492" s="1" t="s">
        <v>19347</v>
      </c>
      <c r="Q1492" s="26"/>
      <c r="R1492" s="276">
        <f t="shared" si="119"/>
        <v>0</v>
      </c>
    </row>
    <row r="1493" spans="1:18">
      <c r="A1493" s="889" t="s">
        <v>20916</v>
      </c>
      <c r="B1493" s="890" t="s">
        <v>14451</v>
      </c>
      <c r="C1493" s="891" t="s">
        <v>29296</v>
      </c>
      <c r="D1493" s="885" t="str">
        <f t="shared" si="115"/>
        <v>gp</v>
      </c>
      <c r="E1493" s="885" t="str">
        <f t="shared" si="116"/>
        <v>20</v>
      </c>
      <c r="F1493" s="885">
        <f t="shared" si="117"/>
        <v>1</v>
      </c>
      <c r="G1493" s="885">
        <f t="shared" si="118"/>
        <v>20</v>
      </c>
      <c r="H1493" s="885" t="s">
        <v>20906</v>
      </c>
      <c r="J1493" t="str">
        <f>INDEX(L:L,MATCH(Таблиця91[[#This Row],[Item]],M:M,0),1)</f>
        <v>Household Accoutrements</v>
      </c>
      <c r="L1493" t="s">
        <v>20204</v>
      </c>
      <c r="M1493" s="1" t="s">
        <v>20357</v>
      </c>
      <c r="N1493" s="1"/>
      <c r="O1493" s="1">
        <v>1</v>
      </c>
      <c r="P1493" s="1" t="s">
        <v>19782</v>
      </c>
      <c r="Q1493" s="26"/>
      <c r="R1493" s="276">
        <f t="shared" si="119"/>
        <v>0</v>
      </c>
    </row>
    <row r="1494" spans="1:18">
      <c r="A1494" s="889" t="s">
        <v>20917</v>
      </c>
      <c r="B1494" s="890" t="s">
        <v>14263</v>
      </c>
      <c r="C1494" s="891" t="s">
        <v>29296</v>
      </c>
      <c r="D1494" s="885" t="str">
        <f t="shared" si="115"/>
        <v>gp</v>
      </c>
      <c r="E1494" s="885" t="str">
        <f t="shared" si="116"/>
        <v>15</v>
      </c>
      <c r="F1494" s="885">
        <f t="shared" si="117"/>
        <v>1</v>
      </c>
      <c r="G1494" s="885">
        <f t="shared" si="118"/>
        <v>15</v>
      </c>
      <c r="H1494" s="885" t="s">
        <v>20906</v>
      </c>
      <c r="J1494" t="str">
        <f>INDEX(L:L,MATCH(Таблиця91[[#This Row],[Item]],M:M,0),1)</f>
        <v>Household Accoutrements</v>
      </c>
      <c r="L1494" t="s">
        <v>20204</v>
      </c>
      <c r="M1494" s="1" t="s">
        <v>20358</v>
      </c>
      <c r="N1494" s="1"/>
      <c r="O1494" s="1">
        <v>0.7</v>
      </c>
      <c r="P1494" s="1" t="s">
        <v>19427</v>
      </c>
      <c r="Q1494" s="26"/>
      <c r="R1494" s="276">
        <f t="shared" si="119"/>
        <v>0</v>
      </c>
    </row>
    <row r="1495" spans="1:18">
      <c r="A1495" s="889" t="s">
        <v>20918</v>
      </c>
      <c r="B1495" s="890" t="s">
        <v>14263</v>
      </c>
      <c r="C1495" s="891" t="s">
        <v>29296</v>
      </c>
      <c r="D1495" s="885" t="str">
        <f t="shared" si="115"/>
        <v>gp</v>
      </c>
      <c r="E1495" s="885" t="str">
        <f t="shared" si="116"/>
        <v>15</v>
      </c>
      <c r="F1495" s="885">
        <f t="shared" si="117"/>
        <v>1</v>
      </c>
      <c r="G1495" s="885">
        <f t="shared" si="118"/>
        <v>15</v>
      </c>
      <c r="H1495" s="885" t="s">
        <v>20906</v>
      </c>
      <c r="J1495" t="str">
        <f>INDEX(L:L,MATCH(Таблиця91[[#This Row],[Item]],M:M,0),1)</f>
        <v>Household Accoutrements</v>
      </c>
      <c r="L1495" t="s">
        <v>20204</v>
      </c>
      <c r="M1495" s="1" t="s">
        <v>20359</v>
      </c>
      <c r="N1495" s="1"/>
      <c r="O1495" s="1">
        <v>0.7</v>
      </c>
      <c r="P1495" s="1" t="s">
        <v>19427</v>
      </c>
      <c r="Q1495" s="26"/>
      <c r="R1495" s="276">
        <f t="shared" si="119"/>
        <v>0</v>
      </c>
    </row>
    <row r="1496" spans="1:18">
      <c r="A1496" s="889" t="s">
        <v>20919</v>
      </c>
      <c r="B1496" s="890" t="s">
        <v>21850</v>
      </c>
      <c r="C1496" s="891" t="s">
        <v>29296</v>
      </c>
      <c r="D1496" s="885" t="str">
        <f t="shared" si="115"/>
        <v>gp</v>
      </c>
      <c r="E1496" s="885" t="str">
        <f t="shared" si="116"/>
        <v>6</v>
      </c>
      <c r="F1496" s="885">
        <f t="shared" si="117"/>
        <v>1</v>
      </c>
      <c r="G1496" s="885">
        <f t="shared" si="118"/>
        <v>6</v>
      </c>
      <c r="H1496" s="885" t="s">
        <v>20906</v>
      </c>
      <c r="J1496" t="str">
        <f>INDEX(L:L,MATCH(Таблиця91[[#This Row],[Item]],M:M,0),1)</f>
        <v>Household Accoutrements</v>
      </c>
      <c r="L1496" t="s">
        <v>20204</v>
      </c>
      <c r="M1496" s="1" t="s">
        <v>20360</v>
      </c>
      <c r="N1496" s="1"/>
      <c r="O1496" s="1">
        <v>3</v>
      </c>
      <c r="P1496" s="1" t="s">
        <v>19427</v>
      </c>
      <c r="Q1496" s="26"/>
      <c r="R1496" s="276">
        <f t="shared" si="119"/>
        <v>0</v>
      </c>
    </row>
    <row r="1497" spans="1:18" ht="15.75">
      <c r="A1497" s="889" t="s">
        <v>20920</v>
      </c>
      <c r="B1497" s="890" t="s">
        <v>21879</v>
      </c>
      <c r="C1497" s="891" t="s">
        <v>29296</v>
      </c>
      <c r="D1497" s="885" t="str">
        <f t="shared" si="115"/>
        <v>gp</v>
      </c>
      <c r="E1497" s="885" t="str">
        <f t="shared" si="116"/>
        <v>8</v>
      </c>
      <c r="F1497" s="885">
        <f t="shared" si="117"/>
        <v>1</v>
      </c>
      <c r="G1497" s="885">
        <f t="shared" si="118"/>
        <v>8</v>
      </c>
      <c r="H1497" s="885" t="s">
        <v>20906</v>
      </c>
      <c r="I1497" s="778"/>
      <c r="J1497" t="str">
        <f>INDEX(L:L,MATCH(Таблиця91[[#This Row],[Item]],M:M,0),1)</f>
        <v>Household Accoutrements</v>
      </c>
      <c r="K1497" s="779"/>
      <c r="L1497" t="s">
        <v>20204</v>
      </c>
      <c r="M1497" s="1" t="s">
        <v>20361</v>
      </c>
      <c r="N1497" s="1"/>
      <c r="O1497" s="1"/>
      <c r="P1497" s="1"/>
      <c r="Q1497" s="26"/>
      <c r="R1497" s="276">
        <f t="shared" si="119"/>
        <v>0</v>
      </c>
    </row>
    <row r="1498" spans="1:18">
      <c r="A1498" s="889" t="s">
        <v>20921</v>
      </c>
      <c r="B1498" s="890" t="s">
        <v>14081</v>
      </c>
      <c r="C1498" s="891" t="s">
        <v>29296</v>
      </c>
      <c r="D1498" s="885" t="str">
        <f t="shared" si="115"/>
        <v>gp</v>
      </c>
      <c r="E1498" s="885" t="str">
        <f t="shared" si="116"/>
        <v>5</v>
      </c>
      <c r="F1498" s="885">
        <f t="shared" si="117"/>
        <v>1</v>
      </c>
      <c r="G1498" s="885">
        <f t="shared" si="118"/>
        <v>5</v>
      </c>
      <c r="H1498" s="885" t="s">
        <v>20906</v>
      </c>
      <c r="J1498" t="str">
        <f>INDEX(L:L,MATCH(Таблиця91[[#This Row],[Item]],M:M,0),1)</f>
        <v>Household Accoutrements</v>
      </c>
      <c r="L1498" t="s">
        <v>20204</v>
      </c>
      <c r="M1498" s="1" t="s">
        <v>20362</v>
      </c>
      <c r="N1498" s="1"/>
      <c r="O1498" s="1">
        <v>5</v>
      </c>
      <c r="P1498" s="1"/>
      <c r="Q1498" s="26"/>
      <c r="R1498" s="276">
        <f t="shared" si="119"/>
        <v>0</v>
      </c>
    </row>
    <row r="1499" spans="1:18">
      <c r="A1499" s="889" t="s">
        <v>20922</v>
      </c>
      <c r="B1499" s="890" t="s">
        <v>14081</v>
      </c>
      <c r="C1499" s="891" t="s">
        <v>29296</v>
      </c>
      <c r="D1499" s="885" t="str">
        <f t="shared" si="115"/>
        <v>gp</v>
      </c>
      <c r="E1499" s="885" t="str">
        <f t="shared" si="116"/>
        <v>5</v>
      </c>
      <c r="F1499" s="885">
        <f t="shared" si="117"/>
        <v>1</v>
      </c>
      <c r="G1499" s="885">
        <f t="shared" si="118"/>
        <v>5</v>
      </c>
      <c r="H1499" s="885" t="s">
        <v>20906</v>
      </c>
      <c r="J1499" t="str">
        <f>INDEX(L:L,MATCH(Таблиця91[[#This Row],[Item]],M:M,0),1)</f>
        <v>Household Accoutrements</v>
      </c>
      <c r="L1499" t="s">
        <v>20204</v>
      </c>
      <c r="M1499" s="1" t="s">
        <v>20363</v>
      </c>
      <c r="N1499" s="1"/>
      <c r="O1499" s="1">
        <v>5</v>
      </c>
      <c r="P1499" s="1"/>
      <c r="Q1499" s="26"/>
      <c r="R1499" s="276">
        <f t="shared" si="119"/>
        <v>0</v>
      </c>
    </row>
    <row r="1500" spans="1:18">
      <c r="A1500" s="889" t="s">
        <v>20923</v>
      </c>
      <c r="B1500" s="890" t="s">
        <v>18451</v>
      </c>
      <c r="C1500" s="891">
        <v>12</v>
      </c>
      <c r="D1500" s="885" t="str">
        <f t="shared" si="115"/>
        <v>sp</v>
      </c>
      <c r="E1500" s="885" t="str">
        <f t="shared" si="116"/>
        <v>2</v>
      </c>
      <c r="F1500" s="885">
        <f t="shared" si="117"/>
        <v>0.1</v>
      </c>
      <c r="G1500" s="885">
        <f t="shared" si="118"/>
        <v>0.2</v>
      </c>
      <c r="H1500" s="885" t="s">
        <v>20906</v>
      </c>
      <c r="J1500" t="str">
        <f>INDEX(L:L,MATCH(Таблиця91[[#This Row],[Item]],M:M,0),1)</f>
        <v>Household Accoutrements</v>
      </c>
      <c r="L1500" t="s">
        <v>20204</v>
      </c>
      <c r="M1500" s="1" t="s">
        <v>20364</v>
      </c>
      <c r="N1500" s="1"/>
      <c r="O1500" s="1">
        <v>1</v>
      </c>
      <c r="P1500" s="1"/>
      <c r="Q1500" s="26"/>
      <c r="R1500" s="276">
        <f t="shared" si="119"/>
        <v>0</v>
      </c>
    </row>
    <row r="1501" spans="1:18">
      <c r="A1501" s="889" t="s">
        <v>20924</v>
      </c>
      <c r="B1501" s="890" t="s">
        <v>18321</v>
      </c>
      <c r="C1501" s="891">
        <v>12</v>
      </c>
      <c r="D1501" s="885" t="str">
        <f t="shared" si="115"/>
        <v>sp</v>
      </c>
      <c r="E1501" s="885" t="str">
        <f t="shared" si="116"/>
        <v>1</v>
      </c>
      <c r="F1501" s="885">
        <f t="shared" si="117"/>
        <v>0.1</v>
      </c>
      <c r="G1501" s="885">
        <f t="shared" si="118"/>
        <v>0.1</v>
      </c>
      <c r="H1501" s="885" t="s">
        <v>20906</v>
      </c>
      <c r="J1501" t="str">
        <f>INDEX(L:L,MATCH(Таблиця91[[#This Row],[Item]],M:M,0),1)</f>
        <v>Household Accoutrements</v>
      </c>
      <c r="L1501" t="s">
        <v>20204</v>
      </c>
      <c r="M1501" s="1" t="s">
        <v>20365</v>
      </c>
      <c r="N1501" s="1"/>
      <c r="O1501" s="1">
        <v>1</v>
      </c>
      <c r="P1501" s="1"/>
      <c r="Q1501" s="26"/>
      <c r="R1501" s="276">
        <f t="shared" si="119"/>
        <v>0</v>
      </c>
    </row>
    <row r="1502" spans="1:18">
      <c r="A1502" s="889" t="s">
        <v>20925</v>
      </c>
      <c r="B1502" s="890" t="s">
        <v>18283</v>
      </c>
      <c r="C1502" s="891" t="s">
        <v>29296</v>
      </c>
      <c r="D1502" s="885" t="str">
        <f t="shared" si="115"/>
        <v>sp</v>
      </c>
      <c r="E1502" s="885" t="str">
        <f t="shared" si="116"/>
        <v>5</v>
      </c>
      <c r="F1502" s="885">
        <f t="shared" si="117"/>
        <v>0.1</v>
      </c>
      <c r="G1502" s="885">
        <f t="shared" si="118"/>
        <v>0.5</v>
      </c>
      <c r="H1502" s="885" t="s">
        <v>20906</v>
      </c>
      <c r="J1502" t="str">
        <f>INDEX(L:L,MATCH(Таблиця91[[#This Row],[Item]],M:M,0),1)</f>
        <v>Household Accoutrements</v>
      </c>
      <c r="L1502" t="s">
        <v>20204</v>
      </c>
      <c r="M1502" s="1" t="s">
        <v>20366</v>
      </c>
      <c r="N1502" s="1"/>
      <c r="O1502" s="1">
        <v>0.8</v>
      </c>
      <c r="P1502" s="1"/>
      <c r="Q1502" s="26"/>
      <c r="R1502" s="276">
        <f t="shared" si="119"/>
        <v>0</v>
      </c>
    </row>
    <row r="1503" spans="1:18">
      <c r="A1503" s="889" t="s">
        <v>20926</v>
      </c>
      <c r="B1503" s="890" t="s">
        <v>21836</v>
      </c>
      <c r="C1503" s="891" t="s">
        <v>29296</v>
      </c>
      <c r="D1503" s="885" t="str">
        <f t="shared" si="115"/>
        <v>sp</v>
      </c>
      <c r="E1503" s="885" t="str">
        <f t="shared" si="116"/>
        <v>10</v>
      </c>
      <c r="F1503" s="885">
        <f t="shared" si="117"/>
        <v>0.1</v>
      </c>
      <c r="G1503" s="885">
        <f t="shared" si="118"/>
        <v>1</v>
      </c>
      <c r="H1503" s="885" t="s">
        <v>20906</v>
      </c>
      <c r="J1503" t="str">
        <f>INDEX(L:L,MATCH(Таблиця91[[#This Row],[Item]],M:M,0),1)</f>
        <v>Household Accoutrements</v>
      </c>
      <c r="L1503" t="s">
        <v>20204</v>
      </c>
      <c r="M1503" s="1" t="s">
        <v>20367</v>
      </c>
      <c r="N1503" s="1"/>
      <c r="O1503" s="1">
        <v>2</v>
      </c>
      <c r="P1503" s="1"/>
      <c r="Q1503" s="26"/>
      <c r="R1503" s="276">
        <f t="shared" si="119"/>
        <v>0</v>
      </c>
    </row>
    <row r="1504" spans="1:18">
      <c r="A1504" s="889" t="s">
        <v>20927</v>
      </c>
      <c r="B1504" s="890" t="s">
        <v>14380</v>
      </c>
      <c r="C1504" s="891" t="s">
        <v>29296</v>
      </c>
      <c r="D1504" s="885" t="str">
        <f t="shared" si="115"/>
        <v>gp</v>
      </c>
      <c r="E1504" s="885" t="str">
        <f t="shared" si="116"/>
        <v>10</v>
      </c>
      <c r="F1504" s="885">
        <f t="shared" si="117"/>
        <v>1</v>
      </c>
      <c r="G1504" s="885">
        <f t="shared" si="118"/>
        <v>10</v>
      </c>
      <c r="H1504" s="885" t="s">
        <v>20906</v>
      </c>
      <c r="J1504" t="str">
        <f>INDEX(L:L,MATCH(Таблиця91[[#This Row],[Item]],M:M,0),1)</f>
        <v>Household Accoutrements</v>
      </c>
      <c r="L1504" t="s">
        <v>20204</v>
      </c>
      <c r="M1504" s="1" t="s">
        <v>20368</v>
      </c>
      <c r="N1504" s="1"/>
      <c r="O1504" s="1">
        <v>1</v>
      </c>
      <c r="P1504" s="1"/>
      <c r="Q1504" s="26"/>
      <c r="R1504" s="276">
        <f t="shared" si="119"/>
        <v>0</v>
      </c>
    </row>
    <row r="1505" spans="1:18">
      <c r="A1505" s="892" t="s">
        <v>20928</v>
      </c>
      <c r="B1505" s="893" t="s">
        <v>18782</v>
      </c>
      <c r="C1505" s="904"/>
      <c r="D1505" s="885" t="str">
        <f t="shared" si="115"/>
        <v>gp</v>
      </c>
      <c r="E1505" s="885" t="str">
        <f t="shared" si="116"/>
        <v>75</v>
      </c>
      <c r="F1505" s="885">
        <f t="shared" si="117"/>
        <v>1</v>
      </c>
      <c r="G1505" s="885">
        <f t="shared" si="118"/>
        <v>75</v>
      </c>
      <c r="H1505" s="885" t="s">
        <v>20906</v>
      </c>
      <c r="J1505" t="str">
        <f>INDEX(L:L,MATCH(Таблиця91[[#This Row],[Item]],M:M,0),1)</f>
        <v>Household Accoutrements</v>
      </c>
      <c r="L1505" t="s">
        <v>20204</v>
      </c>
      <c r="M1505" s="1" t="s">
        <v>20369</v>
      </c>
      <c r="N1505" s="1"/>
      <c r="O1505" s="1">
        <v>1</v>
      </c>
      <c r="P1505" s="1"/>
      <c r="Q1505" s="26"/>
      <c r="R1505" s="276">
        <f t="shared" si="119"/>
        <v>0</v>
      </c>
    </row>
    <row r="1506" spans="1:18">
      <c r="A1506" s="886" t="s">
        <v>20930</v>
      </c>
      <c r="B1506" s="887" t="s">
        <v>21836</v>
      </c>
      <c r="C1506" s="888" t="s">
        <v>29296</v>
      </c>
      <c r="D1506" s="885" t="str">
        <f t="shared" si="115"/>
        <v>sp</v>
      </c>
      <c r="E1506" s="885" t="str">
        <f t="shared" si="116"/>
        <v>10</v>
      </c>
      <c r="F1506" s="885">
        <f t="shared" si="117"/>
        <v>0.1</v>
      </c>
      <c r="G1506" s="885">
        <f t="shared" si="118"/>
        <v>1</v>
      </c>
      <c r="H1506" s="885" t="s">
        <v>20929</v>
      </c>
      <c r="J1506" t="str">
        <f>INDEX(L:L,MATCH(Таблиця91[[#This Row],[Item]],M:M,0),1)</f>
        <v>Personal Supplies</v>
      </c>
      <c r="L1506" t="s">
        <v>20204</v>
      </c>
      <c r="M1506" s="1" t="s">
        <v>18796</v>
      </c>
      <c r="N1506" s="1"/>
      <c r="O1506" s="1"/>
      <c r="P1506" s="1"/>
      <c r="Q1506" s="26"/>
      <c r="R1506" s="276">
        <f t="shared" si="119"/>
        <v>0</v>
      </c>
    </row>
    <row r="1507" spans="1:18">
      <c r="A1507" s="889" t="s">
        <v>20931</v>
      </c>
      <c r="B1507" s="890" t="s">
        <v>21843</v>
      </c>
      <c r="C1507" s="891" t="s">
        <v>29296</v>
      </c>
      <c r="D1507" s="885" t="str">
        <f t="shared" si="115"/>
        <v>gp</v>
      </c>
      <c r="E1507" s="885" t="str">
        <f t="shared" si="116"/>
        <v>7</v>
      </c>
      <c r="F1507" s="885">
        <f t="shared" si="117"/>
        <v>1</v>
      </c>
      <c r="G1507" s="885">
        <f t="shared" si="118"/>
        <v>7</v>
      </c>
      <c r="H1507" s="885" t="s">
        <v>20929</v>
      </c>
      <c r="J1507" t="str">
        <f>INDEX(L:L,MATCH(Таблиця91[[#This Row],[Item]],M:M,0),1)</f>
        <v>Personal Supplies</v>
      </c>
      <c r="L1507" t="s">
        <v>20204</v>
      </c>
      <c r="M1507" s="1" t="s">
        <v>20370</v>
      </c>
      <c r="N1507" s="1"/>
      <c r="O1507" s="1"/>
      <c r="P1507" s="1"/>
      <c r="Q1507" s="26"/>
      <c r="R1507" s="276">
        <f t="shared" si="119"/>
        <v>0</v>
      </c>
    </row>
    <row r="1508" spans="1:18">
      <c r="A1508" s="889" t="s">
        <v>20932</v>
      </c>
      <c r="B1508" s="890" t="s">
        <v>21946</v>
      </c>
      <c r="C1508" s="891" t="s">
        <v>29296</v>
      </c>
      <c r="D1508" s="885" t="str">
        <f t="shared" si="115"/>
        <v>gp</v>
      </c>
      <c r="E1508" s="885" t="str">
        <f t="shared" si="116"/>
        <v>3</v>
      </c>
      <c r="F1508" s="885">
        <f t="shared" si="117"/>
        <v>1</v>
      </c>
      <c r="G1508" s="885">
        <f t="shared" si="118"/>
        <v>3</v>
      </c>
      <c r="H1508" s="885" t="s">
        <v>20929</v>
      </c>
      <c r="J1508" t="str">
        <f>INDEX(L:L,MATCH(Таблиця91[[#This Row],[Item]],M:M,0),1)</f>
        <v>Personal Supplies</v>
      </c>
      <c r="L1508" t="s">
        <v>20204</v>
      </c>
      <c r="M1508" s="1" t="s">
        <v>20371</v>
      </c>
      <c r="N1508" s="1"/>
      <c r="O1508" s="1">
        <v>10</v>
      </c>
      <c r="P1508" s="1"/>
      <c r="Q1508" s="26"/>
      <c r="R1508" s="276">
        <f t="shared" si="119"/>
        <v>0</v>
      </c>
    </row>
    <row r="1509" spans="1:18">
      <c r="A1509" s="889" t="s">
        <v>20933</v>
      </c>
      <c r="B1509" s="890" t="s">
        <v>21973</v>
      </c>
      <c r="C1509" s="891" t="s">
        <v>29296</v>
      </c>
      <c r="D1509" s="885" t="str">
        <f t="shared" si="115"/>
        <v>gp</v>
      </c>
      <c r="E1509" s="885" t="str">
        <f t="shared" si="116"/>
        <v>12</v>
      </c>
      <c r="F1509" s="885">
        <f t="shared" si="117"/>
        <v>1</v>
      </c>
      <c r="G1509" s="885">
        <f t="shared" si="118"/>
        <v>12</v>
      </c>
      <c r="H1509" s="885" t="s">
        <v>20929</v>
      </c>
      <c r="J1509" t="str">
        <f>INDEX(L:L,MATCH(Таблиця91[[#This Row],[Item]],M:M,0),1)</f>
        <v>Personal Supplies</v>
      </c>
      <c r="L1509" t="s">
        <v>20204</v>
      </c>
      <c r="M1509" s="1" t="s">
        <v>20372</v>
      </c>
      <c r="N1509" s="1"/>
      <c r="O1509" s="1">
        <v>0.5</v>
      </c>
      <c r="P1509" s="1"/>
      <c r="Q1509" s="26"/>
      <c r="R1509" s="276">
        <f t="shared" si="119"/>
        <v>0</v>
      </c>
    </row>
    <row r="1510" spans="1:18">
      <c r="A1510" s="889" t="s">
        <v>20934</v>
      </c>
      <c r="B1510" s="890" t="s">
        <v>18496</v>
      </c>
      <c r="C1510" s="891" t="s">
        <v>29296</v>
      </c>
      <c r="D1510" s="885" t="str">
        <f t="shared" si="115"/>
        <v>gp</v>
      </c>
      <c r="E1510" s="885" t="str">
        <f t="shared" si="116"/>
        <v>2</v>
      </c>
      <c r="F1510" s="885">
        <f t="shared" si="117"/>
        <v>1</v>
      </c>
      <c r="G1510" s="885">
        <f t="shared" si="118"/>
        <v>2</v>
      </c>
      <c r="H1510" s="885" t="s">
        <v>20929</v>
      </c>
      <c r="J1510" t="str">
        <f>INDEX(L:L,MATCH(Таблиця91[[#This Row],[Item]],M:M,0),1)</f>
        <v>Personal Supplies</v>
      </c>
      <c r="L1510" t="s">
        <v>20204</v>
      </c>
      <c r="M1510" s="1" t="s">
        <v>20373</v>
      </c>
      <c r="N1510" s="1"/>
      <c r="O1510" s="1">
        <v>7.0000000000000007E-2</v>
      </c>
      <c r="P1510" s="1"/>
      <c r="Q1510" s="26"/>
      <c r="R1510" s="276">
        <f t="shared" si="119"/>
        <v>0</v>
      </c>
    </row>
    <row r="1511" spans="1:18">
      <c r="A1511" s="889" t="s">
        <v>20935</v>
      </c>
      <c r="B1511" s="890" t="s">
        <v>21836</v>
      </c>
      <c r="C1511" s="891" t="s">
        <v>29296</v>
      </c>
      <c r="D1511" s="885" t="str">
        <f t="shared" si="115"/>
        <v>sp</v>
      </c>
      <c r="E1511" s="885" t="str">
        <f t="shared" si="116"/>
        <v>10</v>
      </c>
      <c r="F1511" s="885">
        <f t="shared" si="117"/>
        <v>0.1</v>
      </c>
      <c r="G1511" s="885">
        <f t="shared" si="118"/>
        <v>1</v>
      </c>
      <c r="H1511" s="885" t="s">
        <v>20929</v>
      </c>
      <c r="J1511" t="str">
        <f>INDEX(L:L,MATCH(Таблиця91[[#This Row],[Item]],M:M,0),1)</f>
        <v>Personal Supplies</v>
      </c>
      <c r="L1511" t="s">
        <v>20204</v>
      </c>
      <c r="M1511" s="1" t="s">
        <v>20374</v>
      </c>
      <c r="N1511" s="1"/>
      <c r="O1511" s="1">
        <v>0.2</v>
      </c>
      <c r="P1511" s="1"/>
      <c r="Q1511" s="26"/>
      <c r="R1511" s="276">
        <f t="shared" si="119"/>
        <v>0</v>
      </c>
    </row>
    <row r="1512" spans="1:18">
      <c r="A1512" s="889" t="s">
        <v>20936</v>
      </c>
      <c r="B1512" s="890" t="s">
        <v>21946</v>
      </c>
      <c r="C1512" s="891" t="s">
        <v>29296</v>
      </c>
      <c r="D1512" s="885" t="str">
        <f t="shared" si="115"/>
        <v>gp</v>
      </c>
      <c r="E1512" s="885" t="str">
        <f t="shared" si="116"/>
        <v>3</v>
      </c>
      <c r="F1512" s="885">
        <f t="shared" si="117"/>
        <v>1</v>
      </c>
      <c r="G1512" s="885">
        <f t="shared" si="118"/>
        <v>3</v>
      </c>
      <c r="H1512" s="885" t="s">
        <v>20929</v>
      </c>
      <c r="J1512" t="str">
        <f>INDEX(L:L,MATCH(Таблиця91[[#This Row],[Item]],M:M,0),1)</f>
        <v>Personal Supplies</v>
      </c>
      <c r="L1512" t="s">
        <v>20204</v>
      </c>
      <c r="M1512" s="1" t="s">
        <v>20375</v>
      </c>
      <c r="N1512" s="1"/>
      <c r="O1512" s="1">
        <v>0.09</v>
      </c>
      <c r="P1512" s="1"/>
      <c r="Q1512" s="26"/>
      <c r="R1512" s="276">
        <f t="shared" si="119"/>
        <v>0</v>
      </c>
    </row>
    <row r="1513" spans="1:18">
      <c r="A1513" s="889" t="s">
        <v>20937</v>
      </c>
      <c r="B1513" s="890" t="s">
        <v>21946</v>
      </c>
      <c r="C1513" s="891" t="s">
        <v>29296</v>
      </c>
      <c r="D1513" s="885" t="str">
        <f t="shared" si="115"/>
        <v>gp</v>
      </c>
      <c r="E1513" s="885" t="str">
        <f t="shared" si="116"/>
        <v>3</v>
      </c>
      <c r="F1513" s="885">
        <f t="shared" si="117"/>
        <v>1</v>
      </c>
      <c r="G1513" s="885">
        <f t="shared" si="118"/>
        <v>3</v>
      </c>
      <c r="H1513" s="885" t="s">
        <v>20929</v>
      </c>
      <c r="J1513" t="str">
        <f>INDEX(L:L,MATCH(Таблиця91[[#This Row],[Item]],M:M,0),1)</f>
        <v>Personal Supplies</v>
      </c>
      <c r="L1513" t="s">
        <v>20204</v>
      </c>
      <c r="M1513" s="1" t="s">
        <v>20376</v>
      </c>
      <c r="N1513" s="1"/>
      <c r="O1513" s="1">
        <v>0.1</v>
      </c>
      <c r="P1513" s="1"/>
      <c r="Q1513" s="26"/>
      <c r="R1513" s="276">
        <f t="shared" si="119"/>
        <v>0</v>
      </c>
    </row>
    <row r="1514" spans="1:18">
      <c r="A1514" s="889" t="s">
        <v>20938</v>
      </c>
      <c r="B1514" s="890" t="s">
        <v>21946</v>
      </c>
      <c r="C1514" s="891" t="s">
        <v>29296</v>
      </c>
      <c r="D1514" s="885" t="str">
        <f t="shared" si="115"/>
        <v>gp</v>
      </c>
      <c r="E1514" s="885" t="str">
        <f t="shared" si="116"/>
        <v>3</v>
      </c>
      <c r="F1514" s="885">
        <f t="shared" si="117"/>
        <v>1</v>
      </c>
      <c r="G1514" s="885">
        <f t="shared" si="118"/>
        <v>3</v>
      </c>
      <c r="H1514" s="885" t="s">
        <v>20929</v>
      </c>
      <c r="J1514" t="str">
        <f>INDEX(L:L,MATCH(Таблиця91[[#This Row],[Item]],M:M,0),1)</f>
        <v>Personal Supplies</v>
      </c>
      <c r="L1514" t="s">
        <v>20204</v>
      </c>
      <c r="M1514" s="1" t="s">
        <v>20377</v>
      </c>
      <c r="N1514" s="1"/>
      <c r="O1514" s="1">
        <v>2</v>
      </c>
      <c r="P1514" s="1"/>
      <c r="Q1514" s="26"/>
      <c r="R1514" s="276">
        <f t="shared" si="119"/>
        <v>0</v>
      </c>
    </row>
    <row r="1515" spans="1:18">
      <c r="A1515" s="889" t="s">
        <v>20939</v>
      </c>
      <c r="B1515" s="890" t="s">
        <v>21946</v>
      </c>
      <c r="C1515" s="891" t="s">
        <v>29296</v>
      </c>
      <c r="D1515" s="885" t="str">
        <f t="shared" si="115"/>
        <v>gp</v>
      </c>
      <c r="E1515" s="885" t="str">
        <f t="shared" si="116"/>
        <v>3</v>
      </c>
      <c r="F1515" s="885">
        <f t="shared" si="117"/>
        <v>1</v>
      </c>
      <c r="G1515" s="885">
        <f t="shared" si="118"/>
        <v>3</v>
      </c>
      <c r="H1515" s="885" t="s">
        <v>20929</v>
      </c>
      <c r="J1515" t="str">
        <f>INDEX(L:L,MATCH(Таблиця91[[#This Row],[Item]],M:M,0),1)</f>
        <v>Personal Supplies</v>
      </c>
      <c r="L1515" t="s">
        <v>20204</v>
      </c>
      <c r="M1515" s="1" t="s">
        <v>20378</v>
      </c>
      <c r="N1515" s="1"/>
      <c r="O1515" s="1">
        <v>0.1</v>
      </c>
      <c r="P1515" s="1"/>
      <c r="Q1515" s="26"/>
      <c r="R1515" s="276">
        <f t="shared" si="119"/>
        <v>0</v>
      </c>
    </row>
    <row r="1516" spans="1:18">
      <c r="A1516" s="889" t="s">
        <v>20940</v>
      </c>
      <c r="B1516" s="890" t="s">
        <v>21946</v>
      </c>
      <c r="C1516" s="891" t="s">
        <v>29296</v>
      </c>
      <c r="D1516" s="885" t="str">
        <f t="shared" si="115"/>
        <v>gp</v>
      </c>
      <c r="E1516" s="885" t="str">
        <f t="shared" si="116"/>
        <v>3</v>
      </c>
      <c r="F1516" s="885">
        <f t="shared" si="117"/>
        <v>1</v>
      </c>
      <c r="G1516" s="885">
        <f t="shared" si="118"/>
        <v>3</v>
      </c>
      <c r="H1516" s="885" t="s">
        <v>20929</v>
      </c>
      <c r="J1516" t="str">
        <f>INDEX(L:L,MATCH(Таблиця91[[#This Row],[Item]],M:M,0),1)</f>
        <v>Personal Supplies</v>
      </c>
      <c r="L1516" t="s">
        <v>20204</v>
      </c>
      <c r="M1516" s="1" t="s">
        <v>20379</v>
      </c>
      <c r="N1516" s="1"/>
      <c r="O1516" s="1">
        <v>0.13</v>
      </c>
      <c r="P1516" s="1"/>
      <c r="Q1516" s="26"/>
      <c r="R1516" s="276">
        <f t="shared" si="119"/>
        <v>0</v>
      </c>
    </row>
    <row r="1517" spans="1:18">
      <c r="A1517" s="889" t="s">
        <v>20941</v>
      </c>
      <c r="B1517" s="890" t="s">
        <v>22011</v>
      </c>
      <c r="C1517" s="891" t="s">
        <v>29296</v>
      </c>
      <c r="D1517" s="885" t="str">
        <f t="shared" si="115"/>
        <v>cp</v>
      </c>
      <c r="E1517" s="885" t="str">
        <f t="shared" si="116"/>
        <v>2</v>
      </c>
      <c r="F1517" s="885">
        <f t="shared" si="117"/>
        <v>0.01</v>
      </c>
      <c r="G1517" s="885">
        <f t="shared" si="118"/>
        <v>0.02</v>
      </c>
      <c r="H1517" s="885" t="s">
        <v>20929</v>
      </c>
      <c r="J1517" t="str">
        <f>INDEX(L:L,MATCH(Таблиця91[[#This Row],[Item]],M:M,0),1)</f>
        <v>Personal Supplies</v>
      </c>
      <c r="L1517" t="s">
        <v>20204</v>
      </c>
      <c r="M1517" s="1" t="s">
        <v>20380</v>
      </c>
      <c r="N1517" s="1"/>
      <c r="O1517" s="1">
        <v>0.06</v>
      </c>
      <c r="P1517" s="1"/>
      <c r="Q1517" s="26"/>
      <c r="R1517" s="276">
        <f t="shared" si="119"/>
        <v>0</v>
      </c>
    </row>
    <row r="1518" spans="1:18">
      <c r="A1518" s="889" t="s">
        <v>20942</v>
      </c>
      <c r="B1518" s="890" t="s">
        <v>18321</v>
      </c>
      <c r="C1518" s="891" t="s">
        <v>29296</v>
      </c>
      <c r="D1518" s="885" t="str">
        <f t="shared" si="115"/>
        <v>sp</v>
      </c>
      <c r="E1518" s="885" t="str">
        <f t="shared" si="116"/>
        <v>1</v>
      </c>
      <c r="F1518" s="885">
        <f t="shared" si="117"/>
        <v>0.1</v>
      </c>
      <c r="G1518" s="885">
        <f t="shared" si="118"/>
        <v>0.1</v>
      </c>
      <c r="H1518" s="885" t="s">
        <v>20929</v>
      </c>
      <c r="J1518" t="str">
        <f>INDEX(L:L,MATCH(Таблиця91[[#This Row],[Item]],M:M,0),1)</f>
        <v>Personal Supplies</v>
      </c>
      <c r="L1518" t="s">
        <v>20204</v>
      </c>
      <c r="M1518" s="1" t="s">
        <v>20381</v>
      </c>
      <c r="N1518" s="1"/>
      <c r="O1518" s="1">
        <v>0.05</v>
      </c>
      <c r="P1518" s="1"/>
      <c r="Q1518" s="26"/>
      <c r="R1518" s="276">
        <f t="shared" si="119"/>
        <v>0</v>
      </c>
    </row>
    <row r="1519" spans="1:18">
      <c r="A1519" s="889" t="s">
        <v>20943</v>
      </c>
      <c r="B1519" s="890" t="s">
        <v>18321</v>
      </c>
      <c r="C1519" s="891" t="s">
        <v>29296</v>
      </c>
      <c r="D1519" s="885" t="str">
        <f t="shared" si="115"/>
        <v>sp</v>
      </c>
      <c r="E1519" s="885" t="str">
        <f t="shared" si="116"/>
        <v>1</v>
      </c>
      <c r="F1519" s="885">
        <f t="shared" si="117"/>
        <v>0.1</v>
      </c>
      <c r="G1519" s="885">
        <f t="shared" si="118"/>
        <v>0.1</v>
      </c>
      <c r="H1519" s="885" t="s">
        <v>20929</v>
      </c>
      <c r="J1519" t="str">
        <f>INDEX(L:L,MATCH(Таблиця91[[#This Row],[Item]],M:M,0),1)</f>
        <v>Personal Supplies</v>
      </c>
      <c r="L1519" t="s">
        <v>20204</v>
      </c>
      <c r="M1519" s="1" t="s">
        <v>20382</v>
      </c>
      <c r="N1519" s="1"/>
      <c r="O1519" s="1">
        <v>0.15</v>
      </c>
      <c r="P1519" s="1"/>
      <c r="Q1519" s="26"/>
      <c r="R1519" s="276">
        <f t="shared" si="119"/>
        <v>0</v>
      </c>
    </row>
    <row r="1520" spans="1:18">
      <c r="A1520" s="889" t="s">
        <v>20944</v>
      </c>
      <c r="B1520" s="890" t="s">
        <v>18283</v>
      </c>
      <c r="C1520" s="891" t="s">
        <v>29296</v>
      </c>
      <c r="D1520" s="885" t="str">
        <f t="shared" si="115"/>
        <v>sp</v>
      </c>
      <c r="E1520" s="885" t="str">
        <f t="shared" si="116"/>
        <v>5</v>
      </c>
      <c r="F1520" s="885">
        <f t="shared" si="117"/>
        <v>0.1</v>
      </c>
      <c r="G1520" s="885">
        <f t="shared" si="118"/>
        <v>0.5</v>
      </c>
      <c r="H1520" s="885" t="s">
        <v>20929</v>
      </c>
      <c r="J1520" t="str">
        <f>INDEX(L:L,MATCH(Таблиця91[[#This Row],[Item]],M:M,0),1)</f>
        <v>Personal Supplies</v>
      </c>
      <c r="L1520" t="s">
        <v>20204</v>
      </c>
      <c r="M1520" s="1" t="s">
        <v>20383</v>
      </c>
      <c r="N1520" s="1"/>
      <c r="O1520" s="1">
        <v>15</v>
      </c>
      <c r="P1520" s="1"/>
      <c r="Q1520" s="26"/>
      <c r="R1520" s="276">
        <f t="shared" si="119"/>
        <v>0</v>
      </c>
    </row>
    <row r="1521" spans="1:18">
      <c r="A1521" s="889" t="s">
        <v>20945</v>
      </c>
      <c r="B1521" s="890" t="s">
        <v>21836</v>
      </c>
      <c r="C1521" s="891" t="s">
        <v>29296</v>
      </c>
      <c r="D1521" s="885" t="str">
        <f t="shared" si="115"/>
        <v>sp</v>
      </c>
      <c r="E1521" s="885" t="str">
        <f t="shared" si="116"/>
        <v>10</v>
      </c>
      <c r="F1521" s="885">
        <f t="shared" si="117"/>
        <v>0.1</v>
      </c>
      <c r="G1521" s="885">
        <f t="shared" si="118"/>
        <v>1</v>
      </c>
      <c r="H1521" s="885" t="s">
        <v>20929</v>
      </c>
      <c r="J1521" t="str">
        <f>INDEX(L:L,MATCH(Таблиця91[[#This Row],[Item]],M:M,0),1)</f>
        <v>Personal Supplies</v>
      </c>
      <c r="L1521" t="s">
        <v>20204</v>
      </c>
      <c r="M1521" s="1" t="s">
        <v>20384</v>
      </c>
      <c r="N1521" s="1"/>
      <c r="O1521" s="1">
        <v>0.08</v>
      </c>
      <c r="P1521" s="1"/>
      <c r="Q1521" s="26"/>
      <c r="R1521" s="276">
        <f t="shared" si="119"/>
        <v>0</v>
      </c>
    </row>
    <row r="1522" spans="1:18">
      <c r="A1522" s="889" t="s">
        <v>20946</v>
      </c>
      <c r="B1522" s="890" t="s">
        <v>18451</v>
      </c>
      <c r="C1522" s="891" t="s">
        <v>29296</v>
      </c>
      <c r="D1522" s="885" t="str">
        <f t="shared" si="115"/>
        <v>sp</v>
      </c>
      <c r="E1522" s="885" t="str">
        <f t="shared" si="116"/>
        <v>2</v>
      </c>
      <c r="F1522" s="885">
        <f t="shared" si="117"/>
        <v>0.1</v>
      </c>
      <c r="G1522" s="885">
        <f t="shared" si="118"/>
        <v>0.2</v>
      </c>
      <c r="H1522" s="885" t="s">
        <v>20929</v>
      </c>
      <c r="J1522" t="str">
        <f>INDEX(L:L,MATCH(Таблиця91[[#This Row],[Item]],M:M,0),1)</f>
        <v>Personal Supplies</v>
      </c>
      <c r="L1522" t="s">
        <v>20204</v>
      </c>
      <c r="M1522" s="1" t="s">
        <v>20385</v>
      </c>
      <c r="N1522" s="1"/>
      <c r="O1522" s="1">
        <v>0.09</v>
      </c>
      <c r="P1522" s="1"/>
      <c r="Q1522" s="26"/>
      <c r="R1522" s="276">
        <f t="shared" si="119"/>
        <v>0</v>
      </c>
    </row>
    <row r="1523" spans="1:18">
      <c r="A1523" s="889" t="s">
        <v>20947</v>
      </c>
      <c r="B1523" s="890" t="s">
        <v>21846</v>
      </c>
      <c r="C1523" s="891" t="s">
        <v>29296</v>
      </c>
      <c r="D1523" s="885" t="str">
        <f t="shared" si="115"/>
        <v>gp</v>
      </c>
      <c r="E1523" s="885" t="str">
        <f t="shared" si="116"/>
        <v>4</v>
      </c>
      <c r="F1523" s="885">
        <f t="shared" si="117"/>
        <v>1</v>
      </c>
      <c r="G1523" s="885">
        <f t="shared" si="118"/>
        <v>4</v>
      </c>
      <c r="H1523" s="885" t="s">
        <v>20929</v>
      </c>
      <c r="J1523" t="str">
        <f>INDEX(L:L,MATCH(Таблиця91[[#This Row],[Item]],M:M,0),1)</f>
        <v>Personal Supplies</v>
      </c>
      <c r="L1523" t="s">
        <v>20204</v>
      </c>
      <c r="M1523" s="1" t="s">
        <v>20386</v>
      </c>
      <c r="N1523" s="1"/>
      <c r="O1523" s="1">
        <v>1</v>
      </c>
      <c r="P1523" s="1"/>
      <c r="Q1523" s="26"/>
      <c r="R1523" s="276">
        <f t="shared" si="119"/>
        <v>0</v>
      </c>
    </row>
    <row r="1524" spans="1:18">
      <c r="A1524" s="889" t="s">
        <v>20948</v>
      </c>
      <c r="B1524" s="890" t="s">
        <v>21836</v>
      </c>
      <c r="C1524" s="891" t="s">
        <v>29296</v>
      </c>
      <c r="D1524" s="885" t="str">
        <f t="shared" si="115"/>
        <v>sp</v>
      </c>
      <c r="E1524" s="885" t="str">
        <f t="shared" si="116"/>
        <v>10</v>
      </c>
      <c r="F1524" s="885">
        <f t="shared" si="117"/>
        <v>0.1</v>
      </c>
      <c r="G1524" s="885">
        <f t="shared" si="118"/>
        <v>1</v>
      </c>
      <c r="H1524" s="885" t="s">
        <v>20929</v>
      </c>
      <c r="J1524" t="str">
        <f>INDEX(L:L,MATCH(Таблиця91[[#This Row],[Item]],M:M,0),1)</f>
        <v>Personal Supplies</v>
      </c>
      <c r="L1524" t="s">
        <v>20204</v>
      </c>
      <c r="M1524" s="1" t="s">
        <v>20387</v>
      </c>
      <c r="N1524" s="1"/>
      <c r="O1524" s="1">
        <v>0.1</v>
      </c>
      <c r="P1524" s="1"/>
      <c r="Q1524" s="26"/>
      <c r="R1524" s="276">
        <f t="shared" si="119"/>
        <v>0</v>
      </c>
    </row>
    <row r="1525" spans="1:18">
      <c r="A1525" s="889" t="s">
        <v>20949</v>
      </c>
      <c r="B1525" s="890" t="s">
        <v>21836</v>
      </c>
      <c r="C1525" s="891" t="s">
        <v>29296</v>
      </c>
      <c r="D1525" s="885" t="str">
        <f t="shared" ref="D1525:D1586" si="120">IF((IFERROR(FIND("gp",B1525,1),0)&gt;0),"gp",IF(IFERROR(FIND("sp",B1525,1),0)&gt;1,"sp","cp"))</f>
        <v>sp</v>
      </c>
      <c r="E1525" s="885" t="str">
        <f t="shared" si="116"/>
        <v>10</v>
      </c>
      <c r="F1525" s="885">
        <f t="shared" si="117"/>
        <v>0.1</v>
      </c>
      <c r="G1525" s="885">
        <f t="shared" si="118"/>
        <v>1</v>
      </c>
      <c r="H1525" s="885" t="s">
        <v>20929</v>
      </c>
      <c r="J1525" t="str">
        <f>INDEX(L:L,MATCH(Таблиця91[[#This Row],[Item]],M:M,0),1)</f>
        <v>Personal Supplies</v>
      </c>
      <c r="L1525" t="s">
        <v>20204</v>
      </c>
      <c r="M1525" s="1" t="s">
        <v>20388</v>
      </c>
      <c r="N1525" s="1"/>
      <c r="O1525" s="1">
        <v>0.1</v>
      </c>
      <c r="P1525" s="1"/>
      <c r="Q1525" s="26"/>
      <c r="R1525" s="276">
        <f t="shared" si="119"/>
        <v>0</v>
      </c>
    </row>
    <row r="1526" spans="1:18">
      <c r="A1526" s="889" t="s">
        <v>20950</v>
      </c>
      <c r="B1526" s="890" t="s">
        <v>21836</v>
      </c>
      <c r="C1526" s="891" t="s">
        <v>29296</v>
      </c>
      <c r="D1526" s="885" t="str">
        <f t="shared" si="120"/>
        <v>sp</v>
      </c>
      <c r="E1526" s="885" t="str">
        <f t="shared" ref="E1526:E1587" si="121">SUBSTITUTE(B1526," "&amp;D1526,"",1)</f>
        <v>10</v>
      </c>
      <c r="F1526" s="885">
        <f t="shared" ref="F1526:F1587" si="122">IF(D1526="gp",1,IF(D1526="sp",0.1,0.01))</f>
        <v>0.1</v>
      </c>
      <c r="G1526" s="885">
        <f t="shared" ref="G1526:G1587" si="123">F1526*E1526</f>
        <v>1</v>
      </c>
      <c r="H1526" s="885" t="s">
        <v>20929</v>
      </c>
      <c r="J1526" t="str">
        <f>INDEX(L:L,MATCH(Таблиця91[[#This Row],[Item]],M:M,0),1)</f>
        <v>Personal Supplies</v>
      </c>
      <c r="L1526" t="s">
        <v>20204</v>
      </c>
      <c r="M1526" s="1" t="s">
        <v>20389</v>
      </c>
      <c r="N1526" s="1"/>
      <c r="O1526" s="1">
        <v>0.04</v>
      </c>
      <c r="P1526" s="1"/>
      <c r="Q1526" s="26"/>
      <c r="R1526" s="276">
        <f t="shared" si="119"/>
        <v>0</v>
      </c>
    </row>
    <row r="1527" spans="1:18">
      <c r="A1527" s="889" t="s">
        <v>20951</v>
      </c>
      <c r="B1527" s="890" t="s">
        <v>21836</v>
      </c>
      <c r="C1527" s="891" t="s">
        <v>29296</v>
      </c>
      <c r="D1527" s="885" t="str">
        <f t="shared" si="120"/>
        <v>sp</v>
      </c>
      <c r="E1527" s="885" t="str">
        <f t="shared" si="121"/>
        <v>10</v>
      </c>
      <c r="F1527" s="885">
        <f t="shared" si="122"/>
        <v>0.1</v>
      </c>
      <c r="G1527" s="885">
        <f t="shared" si="123"/>
        <v>1</v>
      </c>
      <c r="H1527" s="885" t="s">
        <v>20929</v>
      </c>
      <c r="J1527" t="str">
        <f>INDEX(L:L,MATCH(Таблиця91[[#This Row],[Item]],M:M,0),1)</f>
        <v>Personal Supplies</v>
      </c>
      <c r="L1527" t="s">
        <v>20204</v>
      </c>
      <c r="M1527" s="1" t="s">
        <v>20390</v>
      </c>
      <c r="N1527" s="1"/>
      <c r="O1527" s="1">
        <v>0.13</v>
      </c>
      <c r="P1527" s="1"/>
      <c r="Q1527" s="26"/>
      <c r="R1527" s="276">
        <f t="shared" si="119"/>
        <v>0</v>
      </c>
    </row>
    <row r="1528" spans="1:18">
      <c r="A1528" s="889" t="s">
        <v>20952</v>
      </c>
      <c r="B1528" s="890" t="s">
        <v>21946</v>
      </c>
      <c r="C1528" s="891" t="s">
        <v>29296</v>
      </c>
      <c r="D1528" s="885" t="str">
        <f t="shared" si="120"/>
        <v>gp</v>
      </c>
      <c r="E1528" s="885" t="str">
        <f t="shared" si="121"/>
        <v>3</v>
      </c>
      <c r="F1528" s="885">
        <f t="shared" si="122"/>
        <v>1</v>
      </c>
      <c r="G1528" s="885">
        <f t="shared" si="123"/>
        <v>3</v>
      </c>
      <c r="H1528" s="885" t="s">
        <v>20929</v>
      </c>
      <c r="J1528" t="str">
        <f>INDEX(L:L,MATCH(Таблиця91[[#This Row],[Item]],M:M,0),1)</f>
        <v>Personal Supplies</v>
      </c>
      <c r="L1528" t="s">
        <v>20204</v>
      </c>
      <c r="M1528" s="1" t="s">
        <v>20391</v>
      </c>
      <c r="N1528" s="1"/>
      <c r="O1528" s="1">
        <v>0.05</v>
      </c>
      <c r="P1528" s="1"/>
      <c r="Q1528" s="26"/>
      <c r="R1528" s="276">
        <f t="shared" si="119"/>
        <v>0</v>
      </c>
    </row>
    <row r="1529" spans="1:18">
      <c r="A1529" s="889" t="s">
        <v>20953</v>
      </c>
      <c r="B1529" s="890" t="s">
        <v>14081</v>
      </c>
      <c r="C1529" s="891" t="s">
        <v>29296</v>
      </c>
      <c r="D1529" s="885" t="str">
        <f t="shared" si="120"/>
        <v>gp</v>
      </c>
      <c r="E1529" s="885" t="str">
        <f t="shared" si="121"/>
        <v>5</v>
      </c>
      <c r="F1529" s="885">
        <f t="shared" si="122"/>
        <v>1</v>
      </c>
      <c r="G1529" s="885">
        <f t="shared" si="123"/>
        <v>5</v>
      </c>
      <c r="H1529" s="885" t="s">
        <v>20929</v>
      </c>
      <c r="J1529" t="str">
        <f>INDEX(L:L,MATCH(Таблиця91[[#This Row],[Item]],M:M,0),1)</f>
        <v>Personal Supplies</v>
      </c>
      <c r="L1529" t="s">
        <v>20204</v>
      </c>
      <c r="M1529" s="1" t="s">
        <v>20392</v>
      </c>
      <c r="N1529" s="1"/>
      <c r="O1529" s="1">
        <v>0.16999999999999998</v>
      </c>
      <c r="P1529" s="1"/>
      <c r="Q1529" s="26"/>
      <c r="R1529" s="276">
        <f t="shared" si="119"/>
        <v>0</v>
      </c>
    </row>
    <row r="1530" spans="1:18">
      <c r="A1530" s="889" t="s">
        <v>20954</v>
      </c>
      <c r="B1530" s="890" t="s">
        <v>14081</v>
      </c>
      <c r="C1530" s="891" t="s">
        <v>29296</v>
      </c>
      <c r="D1530" s="885" t="str">
        <f t="shared" si="120"/>
        <v>gp</v>
      </c>
      <c r="E1530" s="885" t="str">
        <f t="shared" si="121"/>
        <v>5</v>
      </c>
      <c r="F1530" s="885">
        <f t="shared" si="122"/>
        <v>1</v>
      </c>
      <c r="G1530" s="885">
        <f t="shared" si="123"/>
        <v>5</v>
      </c>
      <c r="H1530" s="885" t="s">
        <v>20929</v>
      </c>
      <c r="J1530" t="str">
        <f>INDEX(L:L,MATCH(Таблиця91[[#This Row],[Item]],M:M,0),1)</f>
        <v>Personal Supplies</v>
      </c>
      <c r="L1530" t="s">
        <v>20204</v>
      </c>
      <c r="M1530" s="1" t="s">
        <v>20393</v>
      </c>
      <c r="N1530" s="1"/>
      <c r="O1530" s="1">
        <v>0.2</v>
      </c>
      <c r="P1530" s="1"/>
      <c r="Q1530" s="26"/>
      <c r="R1530" s="276">
        <f t="shared" si="119"/>
        <v>0</v>
      </c>
    </row>
    <row r="1531" spans="1:18">
      <c r="A1531" s="889" t="s">
        <v>20955</v>
      </c>
      <c r="B1531" s="890" t="s">
        <v>18451</v>
      </c>
      <c r="C1531" s="891" t="s">
        <v>29296</v>
      </c>
      <c r="D1531" s="885" t="str">
        <f t="shared" si="120"/>
        <v>sp</v>
      </c>
      <c r="E1531" s="885" t="str">
        <f t="shared" si="121"/>
        <v>2</v>
      </c>
      <c r="F1531" s="885">
        <f t="shared" si="122"/>
        <v>0.1</v>
      </c>
      <c r="G1531" s="885">
        <f t="shared" si="123"/>
        <v>0.2</v>
      </c>
      <c r="H1531" s="885" t="s">
        <v>20929</v>
      </c>
      <c r="J1531" t="str">
        <f>INDEX(L:L,MATCH(Таблиця91[[#This Row],[Item]],M:M,0),1)</f>
        <v>Personal Supplies</v>
      </c>
      <c r="L1531" t="s">
        <v>20204</v>
      </c>
      <c r="M1531" s="1" t="s">
        <v>20394</v>
      </c>
      <c r="N1531" s="1"/>
      <c r="O1531" s="1">
        <v>0.05</v>
      </c>
      <c r="P1531" s="1"/>
      <c r="Q1531" s="26"/>
      <c r="R1531" s="276">
        <f t="shared" si="119"/>
        <v>0</v>
      </c>
    </row>
    <row r="1532" spans="1:18">
      <c r="A1532" s="889" t="s">
        <v>20956</v>
      </c>
      <c r="B1532" s="890" t="s">
        <v>18451</v>
      </c>
      <c r="C1532" s="891" t="s">
        <v>29296</v>
      </c>
      <c r="D1532" s="885" t="str">
        <f t="shared" si="120"/>
        <v>sp</v>
      </c>
      <c r="E1532" s="885" t="str">
        <f t="shared" si="121"/>
        <v>2</v>
      </c>
      <c r="F1532" s="885">
        <f t="shared" si="122"/>
        <v>0.1</v>
      </c>
      <c r="G1532" s="885">
        <f t="shared" si="123"/>
        <v>0.2</v>
      </c>
      <c r="H1532" s="885" t="s">
        <v>20929</v>
      </c>
      <c r="J1532" t="str">
        <f>INDEX(L:L,MATCH(Таблиця91[[#This Row],[Item]],M:M,0),1)</f>
        <v>Personal Supplies</v>
      </c>
      <c r="L1532" t="s">
        <v>20204</v>
      </c>
      <c r="M1532" s="1" t="s">
        <v>20395</v>
      </c>
      <c r="N1532" s="1"/>
      <c r="O1532" s="1">
        <v>0.5</v>
      </c>
      <c r="P1532" s="1"/>
      <c r="Q1532" s="26"/>
      <c r="R1532" s="276">
        <f t="shared" si="119"/>
        <v>0</v>
      </c>
    </row>
    <row r="1533" spans="1:18">
      <c r="A1533" s="889" t="s">
        <v>20957</v>
      </c>
      <c r="B1533" s="890" t="s">
        <v>18496</v>
      </c>
      <c r="C1533" s="891" t="s">
        <v>29296</v>
      </c>
      <c r="D1533" s="885" t="str">
        <f t="shared" si="120"/>
        <v>gp</v>
      </c>
      <c r="E1533" s="885" t="str">
        <f t="shared" si="121"/>
        <v>2</v>
      </c>
      <c r="F1533" s="885">
        <f t="shared" si="122"/>
        <v>1</v>
      </c>
      <c r="G1533" s="885">
        <f t="shared" si="123"/>
        <v>2</v>
      </c>
      <c r="H1533" s="885" t="s">
        <v>20929</v>
      </c>
      <c r="J1533" t="str">
        <f>INDEX(L:L,MATCH(Таблиця91[[#This Row],[Item]],M:M,0),1)</f>
        <v>Personal Supplies</v>
      </c>
      <c r="L1533" t="s">
        <v>20204</v>
      </c>
      <c r="M1533" s="1" t="s">
        <v>20396</v>
      </c>
      <c r="N1533" s="1"/>
      <c r="O1533" s="1">
        <v>0.5</v>
      </c>
      <c r="P1533" s="1"/>
      <c r="Q1533" s="26"/>
      <c r="R1533" s="276">
        <f t="shared" si="119"/>
        <v>0</v>
      </c>
    </row>
    <row r="1534" spans="1:18">
      <c r="A1534" s="889" t="s">
        <v>20958</v>
      </c>
      <c r="B1534" s="890" t="s">
        <v>21836</v>
      </c>
      <c r="C1534" s="891" t="s">
        <v>29296</v>
      </c>
      <c r="D1534" s="885" t="str">
        <f t="shared" si="120"/>
        <v>sp</v>
      </c>
      <c r="E1534" s="885" t="str">
        <f t="shared" si="121"/>
        <v>10</v>
      </c>
      <c r="F1534" s="885">
        <f t="shared" si="122"/>
        <v>0.1</v>
      </c>
      <c r="G1534" s="885">
        <f t="shared" si="123"/>
        <v>1</v>
      </c>
      <c r="H1534" s="885" t="s">
        <v>20929</v>
      </c>
      <c r="J1534" t="str">
        <f>INDEX(L:L,MATCH(Таблиця91[[#This Row],[Item]],M:M,0),1)</f>
        <v>Personal Supplies</v>
      </c>
      <c r="L1534" t="s">
        <v>20204</v>
      </c>
      <c r="M1534" s="1" t="s">
        <v>20397</v>
      </c>
      <c r="N1534" s="1"/>
      <c r="O1534" s="1">
        <v>0.5</v>
      </c>
      <c r="P1534" s="1"/>
      <c r="Q1534" s="26"/>
      <c r="R1534" s="276">
        <f t="shared" si="119"/>
        <v>0</v>
      </c>
    </row>
    <row r="1535" spans="1:18">
      <c r="A1535" s="889" t="s">
        <v>20959</v>
      </c>
      <c r="B1535" s="890" t="s">
        <v>21836</v>
      </c>
      <c r="C1535" s="891" t="s">
        <v>29296</v>
      </c>
      <c r="D1535" s="885" t="str">
        <f t="shared" si="120"/>
        <v>sp</v>
      </c>
      <c r="E1535" s="885" t="str">
        <f t="shared" si="121"/>
        <v>10</v>
      </c>
      <c r="F1535" s="885">
        <f t="shared" si="122"/>
        <v>0.1</v>
      </c>
      <c r="G1535" s="885">
        <f t="shared" si="123"/>
        <v>1</v>
      </c>
      <c r="H1535" s="885" t="s">
        <v>20929</v>
      </c>
      <c r="J1535" t="str">
        <f>INDEX(L:L,MATCH(Таблиця91[[#This Row],[Item]],M:M,0),1)</f>
        <v>Personal Supplies</v>
      </c>
      <c r="L1535" t="s">
        <v>20204</v>
      </c>
      <c r="M1535" s="1" t="s">
        <v>20398</v>
      </c>
      <c r="N1535" s="1"/>
      <c r="O1535" s="1">
        <v>0.08</v>
      </c>
      <c r="P1535" s="1"/>
      <c r="Q1535" s="26"/>
      <c r="R1535" s="276">
        <f t="shared" si="119"/>
        <v>0</v>
      </c>
    </row>
    <row r="1536" spans="1:18">
      <c r="A1536" s="889" t="s">
        <v>20960</v>
      </c>
      <c r="B1536" s="890" t="s">
        <v>21836</v>
      </c>
      <c r="C1536" s="891" t="s">
        <v>29296</v>
      </c>
      <c r="D1536" s="885" t="str">
        <f t="shared" si="120"/>
        <v>sp</v>
      </c>
      <c r="E1536" s="885" t="str">
        <f t="shared" si="121"/>
        <v>10</v>
      </c>
      <c r="F1536" s="885">
        <f t="shared" si="122"/>
        <v>0.1</v>
      </c>
      <c r="G1536" s="885">
        <f t="shared" si="123"/>
        <v>1</v>
      </c>
      <c r="H1536" s="885" t="s">
        <v>20929</v>
      </c>
      <c r="J1536" t="str">
        <f>INDEX(L:L,MATCH(Таблиця91[[#This Row],[Item]],M:M,0),1)</f>
        <v>Personal Supplies</v>
      </c>
      <c r="L1536" t="s">
        <v>20204</v>
      </c>
      <c r="M1536" s="1" t="s">
        <v>20399</v>
      </c>
      <c r="N1536" s="1"/>
      <c r="O1536" s="1">
        <v>0.5</v>
      </c>
      <c r="P1536" s="1"/>
      <c r="Q1536" s="26"/>
      <c r="R1536" s="276">
        <f t="shared" si="119"/>
        <v>0</v>
      </c>
    </row>
    <row r="1537" spans="1:18">
      <c r="A1537" s="889" t="s">
        <v>20961</v>
      </c>
      <c r="B1537" s="890" t="s">
        <v>18496</v>
      </c>
      <c r="C1537" s="891" t="s">
        <v>29296</v>
      </c>
      <c r="D1537" s="885" t="str">
        <f t="shared" si="120"/>
        <v>gp</v>
      </c>
      <c r="E1537" s="885" t="str">
        <f t="shared" si="121"/>
        <v>2</v>
      </c>
      <c r="F1537" s="885">
        <f t="shared" si="122"/>
        <v>1</v>
      </c>
      <c r="G1537" s="885">
        <f t="shared" si="123"/>
        <v>2</v>
      </c>
      <c r="H1537" s="885" t="s">
        <v>20929</v>
      </c>
      <c r="J1537" t="str">
        <f>INDEX(L:L,MATCH(Таблиця91[[#This Row],[Item]],M:M,0),1)</f>
        <v>Personal Supplies</v>
      </c>
      <c r="L1537" t="s">
        <v>20204</v>
      </c>
      <c r="M1537" s="1" t="s">
        <v>20400</v>
      </c>
      <c r="N1537" s="1"/>
      <c r="O1537" s="1">
        <v>1</v>
      </c>
      <c r="P1537" s="1"/>
      <c r="Q1537" s="26"/>
      <c r="R1537" s="276">
        <f t="shared" si="119"/>
        <v>0</v>
      </c>
    </row>
    <row r="1538" spans="1:18">
      <c r="A1538" s="889" t="s">
        <v>20962</v>
      </c>
      <c r="B1538" s="890" t="s">
        <v>18321</v>
      </c>
      <c r="C1538" s="891" t="s">
        <v>29296</v>
      </c>
      <c r="D1538" s="885" t="str">
        <f t="shared" si="120"/>
        <v>sp</v>
      </c>
      <c r="E1538" s="885" t="str">
        <f t="shared" si="121"/>
        <v>1</v>
      </c>
      <c r="F1538" s="885">
        <f t="shared" si="122"/>
        <v>0.1</v>
      </c>
      <c r="G1538" s="885">
        <f t="shared" si="123"/>
        <v>0.1</v>
      </c>
      <c r="H1538" s="885" t="s">
        <v>20929</v>
      </c>
      <c r="J1538" t="str">
        <f>INDEX(L:L,MATCH(Таблиця91[[#This Row],[Item]],M:M,0),1)</f>
        <v>Personal Supplies</v>
      </c>
      <c r="L1538" t="s">
        <v>20204</v>
      </c>
      <c r="M1538" s="1" t="s">
        <v>20401</v>
      </c>
      <c r="N1538" s="1"/>
      <c r="O1538" s="1">
        <v>0.08</v>
      </c>
      <c r="P1538" s="1"/>
      <c r="Q1538" s="26"/>
      <c r="R1538" s="276">
        <f t="shared" si="119"/>
        <v>0</v>
      </c>
    </row>
    <row r="1539" spans="1:18">
      <c r="A1539" s="889" t="s">
        <v>20963</v>
      </c>
      <c r="B1539" s="890" t="s">
        <v>21973</v>
      </c>
      <c r="C1539" s="891" t="s">
        <v>29296</v>
      </c>
      <c r="D1539" s="885" t="str">
        <f t="shared" si="120"/>
        <v>gp</v>
      </c>
      <c r="E1539" s="885" t="str">
        <f t="shared" si="121"/>
        <v>12</v>
      </c>
      <c r="F1539" s="885">
        <f t="shared" si="122"/>
        <v>1</v>
      </c>
      <c r="G1539" s="885">
        <f t="shared" si="123"/>
        <v>12</v>
      </c>
      <c r="H1539" s="885" t="s">
        <v>20929</v>
      </c>
      <c r="J1539" t="str">
        <f>INDEX(L:L,MATCH(Таблиця91[[#This Row],[Item]],M:M,0),1)</f>
        <v>Personal Supplies</v>
      </c>
      <c r="L1539" t="s">
        <v>20204</v>
      </c>
      <c r="M1539" s="1" t="s">
        <v>20402</v>
      </c>
      <c r="N1539" s="1"/>
      <c r="O1539" s="1">
        <v>0.04</v>
      </c>
      <c r="P1539" s="1"/>
      <c r="Q1539" s="26"/>
      <c r="R1539" s="276">
        <f t="shared" si="119"/>
        <v>0</v>
      </c>
    </row>
    <row r="1540" spans="1:18">
      <c r="A1540" s="889" t="s">
        <v>20964</v>
      </c>
      <c r="B1540" s="890" t="s">
        <v>18283</v>
      </c>
      <c r="C1540" s="891" t="s">
        <v>29296</v>
      </c>
      <c r="D1540" s="885" t="str">
        <f t="shared" si="120"/>
        <v>sp</v>
      </c>
      <c r="E1540" s="885" t="str">
        <f t="shared" si="121"/>
        <v>5</v>
      </c>
      <c r="F1540" s="885">
        <f t="shared" si="122"/>
        <v>0.1</v>
      </c>
      <c r="G1540" s="885">
        <f t="shared" si="123"/>
        <v>0.5</v>
      </c>
      <c r="H1540" s="885" t="s">
        <v>20929</v>
      </c>
      <c r="J1540" t="str">
        <f>INDEX(L:L,MATCH(Таблиця91[[#This Row],[Item]],M:M,0),1)</f>
        <v>Personal Supplies</v>
      </c>
      <c r="L1540" t="s">
        <v>20204</v>
      </c>
      <c r="M1540" s="1" t="s">
        <v>20403</v>
      </c>
      <c r="N1540" s="1"/>
      <c r="O1540" s="1">
        <v>3</v>
      </c>
      <c r="P1540" s="1"/>
      <c r="Q1540" s="26"/>
      <c r="R1540" s="276">
        <f t="shared" ref="R1540:R1603" si="124">Q1540*O1540</f>
        <v>0</v>
      </c>
    </row>
    <row r="1541" spans="1:18">
      <c r="A1541" s="889" t="s">
        <v>20965</v>
      </c>
      <c r="B1541" s="890" t="s">
        <v>18321</v>
      </c>
      <c r="C1541" s="891" t="s">
        <v>29296</v>
      </c>
      <c r="D1541" s="885" t="str">
        <f t="shared" si="120"/>
        <v>sp</v>
      </c>
      <c r="E1541" s="885" t="str">
        <f t="shared" si="121"/>
        <v>1</v>
      </c>
      <c r="F1541" s="885">
        <f t="shared" si="122"/>
        <v>0.1</v>
      </c>
      <c r="G1541" s="885">
        <f t="shared" si="123"/>
        <v>0.1</v>
      </c>
      <c r="H1541" s="885" t="s">
        <v>20929</v>
      </c>
      <c r="J1541" t="str">
        <f>INDEX(L:L,MATCH(Таблиця91[[#This Row],[Item]],M:M,0),1)</f>
        <v>Personal Supplies</v>
      </c>
      <c r="L1541" t="s">
        <v>20204</v>
      </c>
      <c r="M1541" s="1" t="s">
        <v>20404</v>
      </c>
      <c r="N1541" s="1"/>
      <c r="O1541" s="1">
        <v>0.25</v>
      </c>
      <c r="P1541" s="1"/>
      <c r="Q1541" s="26"/>
      <c r="R1541" s="276">
        <f t="shared" si="124"/>
        <v>0</v>
      </c>
    </row>
    <row r="1542" spans="1:18">
      <c r="A1542" s="889" t="s">
        <v>20966</v>
      </c>
      <c r="B1542" s="890" t="s">
        <v>21946</v>
      </c>
      <c r="C1542" s="891" t="s">
        <v>20967</v>
      </c>
      <c r="D1542" s="885" t="str">
        <f t="shared" si="120"/>
        <v>gp</v>
      </c>
      <c r="E1542" s="885" t="str">
        <f t="shared" si="121"/>
        <v>3</v>
      </c>
      <c r="F1542" s="885">
        <f t="shared" si="122"/>
        <v>1</v>
      </c>
      <c r="G1542" s="885">
        <f t="shared" si="123"/>
        <v>3</v>
      </c>
      <c r="H1542" s="885" t="s">
        <v>20929</v>
      </c>
      <c r="J1542" t="str">
        <f>INDEX(L:L,MATCH(Таблиця91[[#This Row],[Item]],M:M,0),1)</f>
        <v>Personal Supplies</v>
      </c>
      <c r="L1542" t="s">
        <v>20204</v>
      </c>
      <c r="M1542" s="1" t="s">
        <v>20405</v>
      </c>
      <c r="N1542" s="1"/>
      <c r="O1542" s="1">
        <v>0.06</v>
      </c>
      <c r="P1542" s="1"/>
      <c r="Q1542" s="26"/>
      <c r="R1542" s="276">
        <f t="shared" si="124"/>
        <v>0</v>
      </c>
    </row>
    <row r="1543" spans="1:18">
      <c r="A1543" s="889" t="s">
        <v>20968</v>
      </c>
      <c r="B1543" s="890" t="s">
        <v>14081</v>
      </c>
      <c r="C1543" s="891" t="s">
        <v>20967</v>
      </c>
      <c r="D1543" s="885" t="str">
        <f t="shared" si="120"/>
        <v>gp</v>
      </c>
      <c r="E1543" s="885" t="str">
        <f t="shared" si="121"/>
        <v>5</v>
      </c>
      <c r="F1543" s="885">
        <f t="shared" si="122"/>
        <v>1</v>
      </c>
      <c r="G1543" s="885">
        <f t="shared" si="123"/>
        <v>5</v>
      </c>
      <c r="H1543" s="885" t="s">
        <v>20929</v>
      </c>
      <c r="J1543" t="str">
        <f>INDEX(L:L,MATCH(Таблиця91[[#This Row],[Item]],M:M,0),1)</f>
        <v>Personal Supplies</v>
      </c>
      <c r="L1543" t="s">
        <v>20204</v>
      </c>
      <c r="M1543" s="1" t="s">
        <v>20406</v>
      </c>
      <c r="N1543" s="1"/>
      <c r="O1543" s="1">
        <v>7.0000000000000007E-2</v>
      </c>
      <c r="P1543" s="1"/>
      <c r="Q1543" s="26"/>
      <c r="R1543" s="276">
        <f t="shared" si="124"/>
        <v>0</v>
      </c>
    </row>
    <row r="1544" spans="1:18">
      <c r="A1544" s="889" t="s">
        <v>20969</v>
      </c>
      <c r="B1544" s="890" t="s">
        <v>14081</v>
      </c>
      <c r="C1544" s="891" t="s">
        <v>20967</v>
      </c>
      <c r="D1544" s="885" t="str">
        <f t="shared" si="120"/>
        <v>gp</v>
      </c>
      <c r="E1544" s="885" t="str">
        <f t="shared" si="121"/>
        <v>5</v>
      </c>
      <c r="F1544" s="885">
        <f t="shared" si="122"/>
        <v>1</v>
      </c>
      <c r="G1544" s="885">
        <f t="shared" si="123"/>
        <v>5</v>
      </c>
      <c r="H1544" s="885" t="s">
        <v>20929</v>
      </c>
      <c r="J1544" t="str">
        <f>INDEX(L:L,MATCH(Таблиця91[[#This Row],[Item]],M:M,0),1)</f>
        <v>Personal Supplies</v>
      </c>
      <c r="L1544" t="s">
        <v>20204</v>
      </c>
      <c r="M1544" s="1" t="s">
        <v>20407</v>
      </c>
      <c r="N1544" s="1"/>
      <c r="O1544" s="1">
        <v>0.7</v>
      </c>
      <c r="P1544" s="1"/>
      <c r="Q1544" s="26"/>
      <c r="R1544" s="276">
        <f t="shared" si="124"/>
        <v>0</v>
      </c>
    </row>
    <row r="1545" spans="1:18">
      <c r="A1545" s="889" t="s">
        <v>20970</v>
      </c>
      <c r="B1545" s="890" t="s">
        <v>14081</v>
      </c>
      <c r="C1545" s="891" t="s">
        <v>20967</v>
      </c>
      <c r="D1545" s="885" t="str">
        <f t="shared" si="120"/>
        <v>gp</v>
      </c>
      <c r="E1545" s="885" t="str">
        <f t="shared" si="121"/>
        <v>5</v>
      </c>
      <c r="F1545" s="885">
        <f t="shared" si="122"/>
        <v>1</v>
      </c>
      <c r="G1545" s="885">
        <f t="shared" si="123"/>
        <v>5</v>
      </c>
      <c r="H1545" s="885" t="s">
        <v>20929</v>
      </c>
      <c r="J1545" t="str">
        <f>INDEX(L:L,MATCH(Таблиця91[[#This Row],[Item]],M:M,0),1)</f>
        <v>Personal Supplies</v>
      </c>
      <c r="L1545" t="s">
        <v>20204</v>
      </c>
      <c r="M1545" s="1" t="s">
        <v>20408</v>
      </c>
      <c r="N1545" s="1"/>
      <c r="O1545" s="1">
        <v>0.08</v>
      </c>
      <c r="P1545" s="1"/>
      <c r="Q1545" s="26"/>
      <c r="R1545" s="276">
        <f t="shared" si="124"/>
        <v>0</v>
      </c>
    </row>
    <row r="1546" spans="1:18">
      <c r="A1546" s="889" t="s">
        <v>20971</v>
      </c>
      <c r="B1546" s="890" t="s">
        <v>21836</v>
      </c>
      <c r="C1546" s="891" t="s">
        <v>20967</v>
      </c>
      <c r="D1546" s="885" t="str">
        <f t="shared" si="120"/>
        <v>sp</v>
      </c>
      <c r="E1546" s="885" t="str">
        <f t="shared" si="121"/>
        <v>10</v>
      </c>
      <c r="F1546" s="885">
        <f t="shared" si="122"/>
        <v>0.1</v>
      </c>
      <c r="G1546" s="885">
        <f t="shared" si="123"/>
        <v>1</v>
      </c>
      <c r="H1546" s="885" t="s">
        <v>20929</v>
      </c>
      <c r="J1546" t="str">
        <f>INDEX(L:L,MATCH(Таблиця91[[#This Row],[Item]],M:M,0),1)</f>
        <v>Personal Supplies</v>
      </c>
      <c r="L1546" t="s">
        <v>20204</v>
      </c>
      <c r="M1546" s="1" t="s">
        <v>20409</v>
      </c>
      <c r="N1546" s="1"/>
      <c r="O1546" s="1">
        <v>0.3</v>
      </c>
      <c r="P1546" s="1"/>
      <c r="Q1546" s="26"/>
      <c r="R1546" s="276">
        <f t="shared" si="124"/>
        <v>0</v>
      </c>
    </row>
    <row r="1547" spans="1:18">
      <c r="A1547" s="889" t="s">
        <v>20972</v>
      </c>
      <c r="B1547" s="890" t="s">
        <v>21836</v>
      </c>
      <c r="C1547" s="891" t="s">
        <v>20967</v>
      </c>
      <c r="D1547" s="885" t="str">
        <f t="shared" si="120"/>
        <v>sp</v>
      </c>
      <c r="E1547" s="885" t="str">
        <f t="shared" si="121"/>
        <v>10</v>
      </c>
      <c r="F1547" s="885">
        <f t="shared" si="122"/>
        <v>0.1</v>
      </c>
      <c r="G1547" s="885">
        <f t="shared" si="123"/>
        <v>1</v>
      </c>
      <c r="H1547" s="885" t="s">
        <v>20929</v>
      </c>
      <c r="J1547" t="str">
        <f>INDEX(L:L,MATCH(Таблиця91[[#This Row],[Item]],M:M,0),1)</f>
        <v>Personal Supplies</v>
      </c>
      <c r="L1547" t="s">
        <v>20204</v>
      </c>
      <c r="M1547" s="1" t="s">
        <v>20410</v>
      </c>
      <c r="N1547" s="1"/>
      <c r="O1547" s="1">
        <v>1.5</v>
      </c>
      <c r="P1547" s="1"/>
      <c r="Q1547" s="26"/>
      <c r="R1547" s="276">
        <f t="shared" si="124"/>
        <v>0</v>
      </c>
    </row>
    <row r="1548" spans="1:18">
      <c r="A1548" s="889" t="s">
        <v>20973</v>
      </c>
      <c r="B1548" s="890" t="s">
        <v>21836</v>
      </c>
      <c r="C1548" s="891" t="s">
        <v>20967</v>
      </c>
      <c r="D1548" s="885" t="str">
        <f t="shared" si="120"/>
        <v>sp</v>
      </c>
      <c r="E1548" s="885" t="str">
        <f t="shared" si="121"/>
        <v>10</v>
      </c>
      <c r="F1548" s="885">
        <f t="shared" si="122"/>
        <v>0.1</v>
      </c>
      <c r="G1548" s="885">
        <f t="shared" si="123"/>
        <v>1</v>
      </c>
      <c r="H1548" s="885" t="s">
        <v>20929</v>
      </c>
      <c r="J1548" t="str">
        <f>INDEX(L:L,MATCH(Таблиця91[[#This Row],[Item]],M:M,0),1)</f>
        <v>Personal Supplies</v>
      </c>
      <c r="L1548" t="s">
        <v>20204</v>
      </c>
      <c r="M1548" s="1" t="s">
        <v>20411</v>
      </c>
      <c r="N1548" s="1"/>
      <c r="O1548" s="1">
        <v>2</v>
      </c>
      <c r="P1548" s="1"/>
      <c r="Q1548" s="26"/>
      <c r="R1548" s="276">
        <f t="shared" si="124"/>
        <v>0</v>
      </c>
    </row>
    <row r="1549" spans="1:18">
      <c r="A1549" s="889" t="s">
        <v>20974</v>
      </c>
      <c r="B1549" s="890" t="s">
        <v>14380</v>
      </c>
      <c r="C1549" s="891" t="s">
        <v>20967</v>
      </c>
      <c r="D1549" s="885" t="str">
        <f t="shared" si="120"/>
        <v>gp</v>
      </c>
      <c r="E1549" s="885" t="str">
        <f t="shared" si="121"/>
        <v>10</v>
      </c>
      <c r="F1549" s="885">
        <f t="shared" si="122"/>
        <v>1</v>
      </c>
      <c r="G1549" s="885">
        <f t="shared" si="123"/>
        <v>10</v>
      </c>
      <c r="H1549" s="885" t="s">
        <v>20929</v>
      </c>
      <c r="J1549" t="str">
        <f>INDEX(L:L,MATCH(Таблиця91[[#This Row],[Item]],M:M,0),1)</f>
        <v>Personal Supplies</v>
      </c>
      <c r="L1549" t="s">
        <v>20204</v>
      </c>
      <c r="M1549" s="1" t="s">
        <v>20412</v>
      </c>
      <c r="N1549" s="1"/>
      <c r="O1549" s="1">
        <v>1</v>
      </c>
      <c r="P1549" s="1"/>
      <c r="Q1549" s="26"/>
      <c r="R1549" s="276">
        <f t="shared" si="124"/>
        <v>0</v>
      </c>
    </row>
    <row r="1550" spans="1:18">
      <c r="A1550" s="889" t="s">
        <v>20975</v>
      </c>
      <c r="B1550" s="890" t="s">
        <v>21946</v>
      </c>
      <c r="C1550" s="891" t="s">
        <v>20967</v>
      </c>
      <c r="D1550" s="885" t="str">
        <f t="shared" si="120"/>
        <v>gp</v>
      </c>
      <c r="E1550" s="885" t="str">
        <f t="shared" si="121"/>
        <v>3</v>
      </c>
      <c r="F1550" s="885">
        <f t="shared" si="122"/>
        <v>1</v>
      </c>
      <c r="G1550" s="885">
        <f t="shared" si="123"/>
        <v>3</v>
      </c>
      <c r="H1550" s="885" t="s">
        <v>20929</v>
      </c>
      <c r="J1550" t="str">
        <f>INDEX(L:L,MATCH(Таблиця91[[#This Row],[Item]],M:M,0),1)</f>
        <v>Personal Supplies</v>
      </c>
      <c r="L1550" t="s">
        <v>20204</v>
      </c>
      <c r="M1550" s="1" t="s">
        <v>20413</v>
      </c>
      <c r="N1550" s="1"/>
      <c r="O1550" s="1">
        <v>0.2</v>
      </c>
      <c r="P1550" s="1"/>
      <c r="Q1550" s="26"/>
      <c r="R1550" s="276">
        <f t="shared" si="124"/>
        <v>0</v>
      </c>
    </row>
    <row r="1551" spans="1:18">
      <c r="A1551" s="889" t="s">
        <v>20976</v>
      </c>
      <c r="B1551" s="890" t="s">
        <v>21946</v>
      </c>
      <c r="C1551" s="891" t="s">
        <v>20967</v>
      </c>
      <c r="D1551" s="885" t="str">
        <f t="shared" si="120"/>
        <v>gp</v>
      </c>
      <c r="E1551" s="885" t="str">
        <f t="shared" si="121"/>
        <v>3</v>
      </c>
      <c r="F1551" s="885">
        <f t="shared" si="122"/>
        <v>1</v>
      </c>
      <c r="G1551" s="885">
        <f t="shared" si="123"/>
        <v>3</v>
      </c>
      <c r="H1551" s="885" t="s">
        <v>20929</v>
      </c>
      <c r="J1551" t="str">
        <f>INDEX(L:L,MATCH(Таблиця91[[#This Row],[Item]],M:M,0),1)</f>
        <v>Personal Supplies</v>
      </c>
      <c r="L1551" t="s">
        <v>20204</v>
      </c>
      <c r="M1551" s="1" t="s">
        <v>20414</v>
      </c>
      <c r="N1551" s="1"/>
      <c r="O1551" s="1">
        <v>2</v>
      </c>
      <c r="P1551" s="1"/>
      <c r="Q1551" s="26"/>
      <c r="R1551" s="276">
        <f t="shared" si="124"/>
        <v>0</v>
      </c>
    </row>
    <row r="1552" spans="1:18">
      <c r="A1552" s="892" t="s">
        <v>20977</v>
      </c>
      <c r="B1552" s="893" t="s">
        <v>21836</v>
      </c>
      <c r="C1552" s="894" t="s">
        <v>20978</v>
      </c>
      <c r="D1552" s="885" t="str">
        <f t="shared" si="120"/>
        <v>sp</v>
      </c>
      <c r="E1552" s="885" t="str">
        <f t="shared" si="121"/>
        <v>10</v>
      </c>
      <c r="F1552" s="885">
        <f t="shared" si="122"/>
        <v>0.1</v>
      </c>
      <c r="G1552" s="885">
        <f t="shared" si="123"/>
        <v>1</v>
      </c>
      <c r="H1552" s="885" t="s">
        <v>20929</v>
      </c>
      <c r="J1552" t="str">
        <f>INDEX(L:L,MATCH(Таблиця91[[#This Row],[Item]],M:M,0),1)</f>
        <v>Personal Supplies</v>
      </c>
      <c r="L1552" t="s">
        <v>20204</v>
      </c>
      <c r="M1552" s="1" t="s">
        <v>20415</v>
      </c>
      <c r="N1552" s="1"/>
      <c r="O1552" s="1">
        <v>0.1</v>
      </c>
      <c r="P1552" s="1"/>
      <c r="Q1552" s="26"/>
      <c r="R1552" s="276">
        <f t="shared" si="124"/>
        <v>0</v>
      </c>
    </row>
    <row r="1553" spans="1:18">
      <c r="A1553" s="889" t="s">
        <v>20981</v>
      </c>
      <c r="B1553" s="890" t="s">
        <v>21872</v>
      </c>
      <c r="C1553" s="891" t="s">
        <v>29296</v>
      </c>
      <c r="D1553" s="885" t="str">
        <f t="shared" si="120"/>
        <v>sp</v>
      </c>
      <c r="E1553" s="885" t="str">
        <f t="shared" si="121"/>
        <v>8</v>
      </c>
      <c r="F1553" s="885">
        <f t="shared" si="122"/>
        <v>0.1</v>
      </c>
      <c r="G1553" s="885">
        <f t="shared" si="123"/>
        <v>0.8</v>
      </c>
      <c r="H1553" s="885" t="s">
        <v>20980</v>
      </c>
      <c r="J1553" t="str">
        <f>INDEX(L:L,MATCH(Таблиця91[[#This Row],[Item]],M:M,0),1)</f>
        <v>Illuminations</v>
      </c>
      <c r="L1553" t="s">
        <v>20204</v>
      </c>
      <c r="M1553" s="1" t="s">
        <v>20416</v>
      </c>
      <c r="N1553" s="1"/>
      <c r="O1553" s="1">
        <v>0.3</v>
      </c>
      <c r="P1553" s="1"/>
      <c r="Q1553" s="26"/>
      <c r="R1553" s="276">
        <f t="shared" si="124"/>
        <v>0</v>
      </c>
    </row>
    <row r="1554" spans="1:18">
      <c r="A1554" s="889" t="s">
        <v>20982</v>
      </c>
      <c r="B1554" s="890" t="s">
        <v>18283</v>
      </c>
      <c r="C1554" s="891" t="s">
        <v>29296</v>
      </c>
      <c r="D1554" s="885" t="str">
        <f t="shared" si="120"/>
        <v>sp</v>
      </c>
      <c r="E1554" s="885" t="str">
        <f t="shared" si="121"/>
        <v>5</v>
      </c>
      <c r="F1554" s="885">
        <f t="shared" si="122"/>
        <v>0.1</v>
      </c>
      <c r="G1554" s="885">
        <f t="shared" si="123"/>
        <v>0.5</v>
      </c>
      <c r="H1554" s="885" t="s">
        <v>20980</v>
      </c>
      <c r="J1554" t="str">
        <f>INDEX(L:L,MATCH(Таблиця91[[#This Row],[Item]],M:M,0),1)</f>
        <v>Illuminations</v>
      </c>
      <c r="L1554" t="s">
        <v>20204</v>
      </c>
      <c r="M1554" s="1" t="s">
        <v>20417</v>
      </c>
      <c r="N1554" s="1"/>
      <c r="O1554" s="1">
        <v>0.5</v>
      </c>
      <c r="P1554" s="1"/>
      <c r="Q1554" s="26"/>
      <c r="R1554" s="276">
        <f t="shared" si="124"/>
        <v>0</v>
      </c>
    </row>
    <row r="1555" spans="1:18">
      <c r="A1555" s="889" t="s">
        <v>20983</v>
      </c>
      <c r="B1555" s="890" t="s">
        <v>18321</v>
      </c>
      <c r="C1555" s="891" t="s">
        <v>29296</v>
      </c>
      <c r="D1555" s="885" t="str">
        <f t="shared" si="120"/>
        <v>sp</v>
      </c>
      <c r="E1555" s="885" t="str">
        <f t="shared" si="121"/>
        <v>1</v>
      </c>
      <c r="F1555" s="885">
        <f t="shared" si="122"/>
        <v>0.1</v>
      </c>
      <c r="G1555" s="885">
        <f t="shared" si="123"/>
        <v>0.1</v>
      </c>
      <c r="H1555" s="885" t="s">
        <v>20980</v>
      </c>
      <c r="J1555" t="str">
        <f>INDEX(L:L,MATCH(Таблиця91[[#This Row],[Item]],M:M,0),1)</f>
        <v>Illuminations</v>
      </c>
      <c r="L1555" t="s">
        <v>20204</v>
      </c>
      <c r="M1555" s="1" t="s">
        <v>20418</v>
      </c>
      <c r="N1555" s="1"/>
      <c r="O1555" s="1">
        <v>25</v>
      </c>
      <c r="P1555" s="1"/>
      <c r="Q1555" s="26"/>
      <c r="R1555" s="276">
        <f t="shared" si="124"/>
        <v>0</v>
      </c>
    </row>
    <row r="1556" spans="1:18">
      <c r="A1556" s="889" t="s">
        <v>20984</v>
      </c>
      <c r="B1556" s="890" t="s">
        <v>21925</v>
      </c>
      <c r="C1556" s="891" t="s">
        <v>29296</v>
      </c>
      <c r="D1556" s="885" t="str">
        <f t="shared" si="120"/>
        <v>sp</v>
      </c>
      <c r="E1556" s="885" t="str">
        <f t="shared" si="121"/>
        <v>9</v>
      </c>
      <c r="F1556" s="885">
        <f t="shared" si="122"/>
        <v>0.1</v>
      </c>
      <c r="G1556" s="885">
        <f t="shared" si="123"/>
        <v>0.9</v>
      </c>
      <c r="H1556" s="885" t="s">
        <v>20980</v>
      </c>
      <c r="J1556" t="str">
        <f>INDEX(L:L,MATCH(Таблиця91[[#This Row],[Item]],M:M,0),1)</f>
        <v>Illuminations</v>
      </c>
      <c r="L1556" t="s">
        <v>20204</v>
      </c>
      <c r="M1556" s="1" t="s">
        <v>20419</v>
      </c>
      <c r="N1556" s="1"/>
      <c r="O1556" s="1">
        <v>10</v>
      </c>
      <c r="P1556" s="1"/>
      <c r="Q1556" s="26"/>
      <c r="R1556" s="276">
        <f t="shared" si="124"/>
        <v>0</v>
      </c>
    </row>
    <row r="1557" spans="1:18">
      <c r="A1557" s="889" t="s">
        <v>20985</v>
      </c>
      <c r="B1557" s="890" t="s">
        <v>21973</v>
      </c>
      <c r="C1557" s="891" t="s">
        <v>29296</v>
      </c>
      <c r="D1557" s="885" t="str">
        <f t="shared" si="120"/>
        <v>gp</v>
      </c>
      <c r="E1557" s="885" t="str">
        <f t="shared" si="121"/>
        <v>12</v>
      </c>
      <c r="F1557" s="885">
        <f t="shared" si="122"/>
        <v>1</v>
      </c>
      <c r="G1557" s="885">
        <f t="shared" si="123"/>
        <v>12</v>
      </c>
      <c r="H1557" s="885" t="s">
        <v>20980</v>
      </c>
      <c r="J1557" t="str">
        <f>INDEX(L:L,MATCH(Таблиця91[[#This Row],[Item]],M:M,0),1)</f>
        <v>Illuminations</v>
      </c>
      <c r="L1557" t="s">
        <v>20204</v>
      </c>
      <c r="M1557" s="1" t="s">
        <v>20420</v>
      </c>
      <c r="N1557" s="1"/>
      <c r="O1557" s="1">
        <v>3</v>
      </c>
      <c r="P1557" s="1"/>
      <c r="Q1557" s="26"/>
      <c r="R1557" s="276">
        <f t="shared" si="124"/>
        <v>0</v>
      </c>
    </row>
    <row r="1558" spans="1:18">
      <c r="A1558" s="889" t="s">
        <v>20986</v>
      </c>
      <c r="B1558" s="890" t="s">
        <v>21846</v>
      </c>
      <c r="C1558" s="891" t="s">
        <v>29296</v>
      </c>
      <c r="D1558" s="885" t="str">
        <f t="shared" si="120"/>
        <v>gp</v>
      </c>
      <c r="E1558" s="885" t="str">
        <f t="shared" si="121"/>
        <v>4</v>
      </c>
      <c r="F1558" s="885">
        <f t="shared" si="122"/>
        <v>1</v>
      </c>
      <c r="G1558" s="885">
        <f t="shared" si="123"/>
        <v>4</v>
      </c>
      <c r="H1558" s="885" t="s">
        <v>20980</v>
      </c>
      <c r="J1558" t="str">
        <f>INDEX(L:L,MATCH(Таблиця91[[#This Row],[Item]],M:M,0),1)</f>
        <v>Illuminations</v>
      </c>
      <c r="L1558" t="s">
        <v>20204</v>
      </c>
      <c r="M1558" s="1" t="s">
        <v>20421</v>
      </c>
      <c r="N1558" s="1"/>
      <c r="O1558" s="1">
        <v>1</v>
      </c>
      <c r="P1558" s="1"/>
      <c r="Q1558" s="26"/>
      <c r="R1558" s="276">
        <f t="shared" si="124"/>
        <v>0</v>
      </c>
    </row>
    <row r="1559" spans="1:18">
      <c r="A1559" s="889" t="s">
        <v>20987</v>
      </c>
      <c r="B1559" s="890" t="s">
        <v>21836</v>
      </c>
      <c r="C1559" s="891" t="s">
        <v>29296</v>
      </c>
      <c r="D1559" s="885" t="str">
        <f t="shared" si="120"/>
        <v>sp</v>
      </c>
      <c r="E1559" s="885" t="str">
        <f t="shared" si="121"/>
        <v>10</v>
      </c>
      <c r="F1559" s="885">
        <f t="shared" si="122"/>
        <v>0.1</v>
      </c>
      <c r="G1559" s="885">
        <f t="shared" si="123"/>
        <v>1</v>
      </c>
      <c r="H1559" s="885" t="s">
        <v>20980</v>
      </c>
      <c r="J1559" t="str">
        <f>INDEX(L:L,MATCH(Таблиця91[[#This Row],[Item]],M:M,0),1)</f>
        <v>Illuminations</v>
      </c>
      <c r="L1559" t="s">
        <v>20204</v>
      </c>
      <c r="M1559" s="1" t="s">
        <v>20422</v>
      </c>
      <c r="N1559" s="1"/>
      <c r="O1559" s="1">
        <v>0.3</v>
      </c>
      <c r="P1559" s="1"/>
      <c r="Q1559" s="26"/>
      <c r="R1559" s="276">
        <f t="shared" si="124"/>
        <v>0</v>
      </c>
    </row>
    <row r="1560" spans="1:18">
      <c r="A1560" s="889" t="s">
        <v>20988</v>
      </c>
      <c r="B1560" s="890" t="s">
        <v>21925</v>
      </c>
      <c r="C1560" s="891" t="s">
        <v>29296</v>
      </c>
      <c r="D1560" s="885" t="str">
        <f t="shared" si="120"/>
        <v>sp</v>
      </c>
      <c r="E1560" s="885" t="str">
        <f t="shared" si="121"/>
        <v>9</v>
      </c>
      <c r="F1560" s="885">
        <f t="shared" si="122"/>
        <v>0.1</v>
      </c>
      <c r="G1560" s="885">
        <f t="shared" si="123"/>
        <v>0.9</v>
      </c>
      <c r="H1560" s="885" t="s">
        <v>20980</v>
      </c>
      <c r="J1560" t="str">
        <f>INDEX(L:L,MATCH(Таблиця91[[#This Row],[Item]],M:M,0),1)</f>
        <v>Illuminations</v>
      </c>
      <c r="L1560" t="s">
        <v>20204</v>
      </c>
      <c r="M1560" s="1" t="s">
        <v>20423</v>
      </c>
      <c r="N1560" s="1"/>
      <c r="O1560" s="1">
        <v>0.1</v>
      </c>
      <c r="P1560" s="1"/>
      <c r="Q1560" s="26"/>
      <c r="R1560" s="276">
        <f t="shared" si="124"/>
        <v>0</v>
      </c>
    </row>
    <row r="1561" spans="1:18">
      <c r="A1561" s="889" t="s">
        <v>20989</v>
      </c>
      <c r="B1561" s="890" t="s">
        <v>14451</v>
      </c>
      <c r="C1561" s="891" t="s">
        <v>29296</v>
      </c>
      <c r="D1561" s="885" t="str">
        <f t="shared" si="120"/>
        <v>gp</v>
      </c>
      <c r="E1561" s="885" t="str">
        <f t="shared" si="121"/>
        <v>20</v>
      </c>
      <c r="F1561" s="885">
        <f t="shared" si="122"/>
        <v>1</v>
      </c>
      <c r="G1561" s="885">
        <f t="shared" si="123"/>
        <v>20</v>
      </c>
      <c r="H1561" s="885" t="s">
        <v>20980</v>
      </c>
      <c r="J1561" t="str">
        <f>INDEX(L:L,MATCH(Таблиця91[[#This Row],[Item]],M:M,0),1)</f>
        <v>Illuminations</v>
      </c>
      <c r="L1561" t="s">
        <v>20204</v>
      </c>
      <c r="M1561" s="1" t="s">
        <v>20424</v>
      </c>
      <c r="N1561" s="1"/>
      <c r="O1561" s="1">
        <v>0.1</v>
      </c>
      <c r="P1561" s="1"/>
      <c r="Q1561" s="26"/>
      <c r="R1561" s="276">
        <f t="shared" si="124"/>
        <v>0</v>
      </c>
    </row>
    <row r="1562" spans="1:18">
      <c r="A1562" s="889" t="s">
        <v>20990</v>
      </c>
      <c r="B1562" s="890" t="s">
        <v>14263</v>
      </c>
      <c r="C1562" s="891" t="s">
        <v>29296</v>
      </c>
      <c r="D1562" s="885" t="str">
        <f t="shared" si="120"/>
        <v>gp</v>
      </c>
      <c r="E1562" s="885" t="str">
        <f t="shared" si="121"/>
        <v>15</v>
      </c>
      <c r="F1562" s="885">
        <f t="shared" si="122"/>
        <v>1</v>
      </c>
      <c r="G1562" s="885">
        <f t="shared" si="123"/>
        <v>15</v>
      </c>
      <c r="H1562" s="885" t="s">
        <v>20980</v>
      </c>
      <c r="J1562" t="str">
        <f>INDEX(L:L,MATCH(Таблиця91[[#This Row],[Item]],M:M,0),1)</f>
        <v>Illuminations</v>
      </c>
      <c r="L1562" t="s">
        <v>20204</v>
      </c>
      <c r="M1562" s="1" t="s">
        <v>20425</v>
      </c>
      <c r="N1562" s="1"/>
      <c r="O1562" s="1">
        <v>0.5</v>
      </c>
      <c r="P1562" s="1"/>
      <c r="Q1562" s="26"/>
      <c r="R1562" s="276">
        <f t="shared" si="124"/>
        <v>0</v>
      </c>
    </row>
    <row r="1563" spans="1:18">
      <c r="A1563" s="889" t="s">
        <v>20991</v>
      </c>
      <c r="B1563" s="890" t="s">
        <v>18891</v>
      </c>
      <c r="C1563" s="891" t="s">
        <v>29296</v>
      </c>
      <c r="D1563" s="885" t="str">
        <f t="shared" si="120"/>
        <v>gp</v>
      </c>
      <c r="E1563" s="885" t="str">
        <f t="shared" si="121"/>
        <v>50</v>
      </c>
      <c r="F1563" s="885">
        <f t="shared" si="122"/>
        <v>1</v>
      </c>
      <c r="G1563" s="885">
        <f t="shared" si="123"/>
        <v>50</v>
      </c>
      <c r="H1563" s="885" t="s">
        <v>20980</v>
      </c>
      <c r="J1563" t="str">
        <f>INDEX(L:L,MATCH(Таблиця91[[#This Row],[Item]],M:M,0),1)</f>
        <v>Illuminations</v>
      </c>
      <c r="L1563" t="s">
        <v>20204</v>
      </c>
      <c r="M1563" s="1" t="s">
        <v>20426</v>
      </c>
      <c r="N1563" s="1"/>
      <c r="O1563" s="1">
        <v>4</v>
      </c>
      <c r="P1563" s="1"/>
      <c r="Q1563" s="26"/>
      <c r="R1563" s="276">
        <f t="shared" si="124"/>
        <v>0</v>
      </c>
    </row>
    <row r="1564" spans="1:18">
      <c r="A1564" s="889" t="s">
        <v>20992</v>
      </c>
      <c r="B1564" s="890" t="s">
        <v>14081</v>
      </c>
      <c r="C1564" s="891" t="s">
        <v>29296</v>
      </c>
      <c r="D1564" s="885" t="str">
        <f t="shared" si="120"/>
        <v>gp</v>
      </c>
      <c r="E1564" s="885" t="str">
        <f t="shared" si="121"/>
        <v>5</v>
      </c>
      <c r="F1564" s="885">
        <f t="shared" si="122"/>
        <v>1</v>
      </c>
      <c r="G1564" s="885">
        <f t="shared" si="123"/>
        <v>5</v>
      </c>
      <c r="H1564" s="885" t="s">
        <v>20980</v>
      </c>
      <c r="J1564" t="str">
        <f>INDEX(L:L,MATCH(Таблиця91[[#This Row],[Item]],M:M,0),1)</f>
        <v>Illuminations</v>
      </c>
      <c r="L1564" t="s">
        <v>20204</v>
      </c>
      <c r="M1564" s="1" t="s">
        <v>20427</v>
      </c>
      <c r="N1564" s="1"/>
      <c r="O1564" s="1">
        <v>5</v>
      </c>
      <c r="P1564" s="1"/>
      <c r="Q1564" s="26"/>
      <c r="R1564" s="276">
        <f t="shared" si="124"/>
        <v>0</v>
      </c>
    </row>
    <row r="1565" spans="1:18">
      <c r="A1565" s="889" t="s">
        <v>20993</v>
      </c>
      <c r="B1565" s="890" t="s">
        <v>21836</v>
      </c>
      <c r="C1565" s="891" t="s">
        <v>29296</v>
      </c>
      <c r="D1565" s="885" t="str">
        <f t="shared" si="120"/>
        <v>sp</v>
      </c>
      <c r="E1565" s="885" t="str">
        <f t="shared" si="121"/>
        <v>10</v>
      </c>
      <c r="F1565" s="885">
        <f t="shared" si="122"/>
        <v>0.1</v>
      </c>
      <c r="G1565" s="885">
        <f t="shared" si="123"/>
        <v>1</v>
      </c>
      <c r="H1565" s="885" t="s">
        <v>20980</v>
      </c>
      <c r="J1565" t="str">
        <f>INDEX(L:L,MATCH(Таблиця91[[#This Row],[Item]],M:M,0),1)</f>
        <v>Illuminations</v>
      </c>
      <c r="L1565" t="s">
        <v>20204</v>
      </c>
      <c r="M1565" s="1" t="s">
        <v>20428</v>
      </c>
      <c r="N1565" s="1"/>
      <c r="O1565" s="1">
        <v>6</v>
      </c>
      <c r="P1565" s="1"/>
      <c r="Q1565" s="26"/>
      <c r="R1565" s="276">
        <f t="shared" si="124"/>
        <v>0</v>
      </c>
    </row>
    <row r="1566" spans="1:18" ht="15.75">
      <c r="A1566" s="885"/>
      <c r="B1566" s="885"/>
      <c r="C1566" s="885"/>
      <c r="D1566" s="885" t="str">
        <f>IF((IFERROR(FIND("gp",I1581,1),0)&gt;0),"gp",IF(IFERROR(FIND("sp",I1581,1),0)&gt;1,"sp","cp"))</f>
        <v>cp</v>
      </c>
      <c r="E1566" s="885" t="str">
        <f>SUBSTITUTE(I1581," "&amp;D1566,"",1)</f>
        <v/>
      </c>
      <c r="F1566" s="885"/>
      <c r="G1566" s="885"/>
      <c r="H1566" s="885" t="s">
        <v>20980</v>
      </c>
      <c r="I1566" s="778"/>
      <c r="J1566" t="e">
        <f>INDEX(L:L,MATCH(Таблиця91[[#This Row],[Item]],M:M,0),1)</f>
        <v>#N/A</v>
      </c>
      <c r="K1566" s="779"/>
      <c r="L1566" t="s">
        <v>20204</v>
      </c>
      <c r="M1566" s="1" t="s">
        <v>20429</v>
      </c>
      <c r="N1566" s="1"/>
      <c r="O1566" s="1">
        <v>0.7</v>
      </c>
      <c r="P1566" s="1"/>
      <c r="Q1566" s="26"/>
      <c r="R1566" s="276">
        <f t="shared" si="124"/>
        <v>0</v>
      </c>
    </row>
    <row r="1567" spans="1:18">
      <c r="A1567" s="889" t="s">
        <v>20995</v>
      </c>
      <c r="B1567" s="890" t="s">
        <v>21973</v>
      </c>
      <c r="C1567" s="891" t="s">
        <v>29296</v>
      </c>
      <c r="D1567" s="885" t="str">
        <f t="shared" si="120"/>
        <v>gp</v>
      </c>
      <c r="E1567" s="885" t="str">
        <f t="shared" si="121"/>
        <v>12</v>
      </c>
      <c r="F1567" s="885">
        <f t="shared" si="122"/>
        <v>1</v>
      </c>
      <c r="G1567" s="885">
        <f t="shared" si="123"/>
        <v>12</v>
      </c>
      <c r="H1567" s="895" t="s">
        <v>20994</v>
      </c>
      <c r="J1567" t="str">
        <f>INDEX(L:L,MATCH(Таблиця91[[#This Row],[Item]],M:M,0),1)</f>
        <v>Illuminations</v>
      </c>
      <c r="L1567" t="s">
        <v>20204</v>
      </c>
      <c r="M1567" s="1" t="s">
        <v>20430</v>
      </c>
      <c r="N1567" s="1"/>
      <c r="O1567" s="1">
        <v>0.1</v>
      </c>
      <c r="P1567" s="1"/>
      <c r="Q1567" s="26"/>
      <c r="R1567" s="276">
        <f t="shared" si="124"/>
        <v>0</v>
      </c>
    </row>
    <row r="1568" spans="1:18">
      <c r="A1568" s="889" t="s">
        <v>20996</v>
      </c>
      <c r="B1568" s="890" t="s">
        <v>14263</v>
      </c>
      <c r="C1568" s="891" t="s">
        <v>29296</v>
      </c>
      <c r="D1568" s="885" t="str">
        <f t="shared" si="120"/>
        <v>gp</v>
      </c>
      <c r="E1568" s="885" t="str">
        <f t="shared" si="121"/>
        <v>15</v>
      </c>
      <c r="F1568" s="885">
        <f t="shared" si="122"/>
        <v>1</v>
      </c>
      <c r="G1568" s="885">
        <f t="shared" si="123"/>
        <v>15</v>
      </c>
      <c r="H1568" s="885" t="s">
        <v>20994</v>
      </c>
      <c r="J1568" t="str">
        <f>INDEX(L:L,MATCH(Таблиця91[[#This Row],[Item]],M:M,0),1)</f>
        <v>Illuminations</v>
      </c>
      <c r="L1568" t="s">
        <v>20204</v>
      </c>
      <c r="M1568" s="1" t="s">
        <v>20431</v>
      </c>
      <c r="N1568" s="1"/>
      <c r="O1568" s="1">
        <v>0.2</v>
      </c>
      <c r="P1568" s="1"/>
      <c r="Q1568" s="26"/>
      <c r="R1568" s="276">
        <f t="shared" si="124"/>
        <v>0</v>
      </c>
    </row>
    <row r="1569" spans="1:18">
      <c r="A1569" s="889" t="s">
        <v>20997</v>
      </c>
      <c r="B1569" s="890" t="s">
        <v>21843</v>
      </c>
      <c r="C1569" s="891" t="s">
        <v>29296</v>
      </c>
      <c r="D1569" s="885" t="str">
        <f t="shared" si="120"/>
        <v>gp</v>
      </c>
      <c r="E1569" s="885" t="str">
        <f t="shared" si="121"/>
        <v>7</v>
      </c>
      <c r="F1569" s="885">
        <f t="shared" si="122"/>
        <v>1</v>
      </c>
      <c r="G1569" s="885">
        <f t="shared" si="123"/>
        <v>7</v>
      </c>
      <c r="H1569" s="885" t="s">
        <v>20994</v>
      </c>
      <c r="J1569" t="str">
        <f>INDEX(L:L,MATCH(Таблиця91[[#This Row],[Item]],M:M,0),1)</f>
        <v>Illuminations</v>
      </c>
      <c r="L1569" t="s">
        <v>20204</v>
      </c>
      <c r="M1569" s="1" t="s">
        <v>20432</v>
      </c>
      <c r="N1569" s="1"/>
      <c r="O1569" s="1">
        <v>0.09</v>
      </c>
      <c r="P1569" s="1"/>
      <c r="Q1569" s="26"/>
      <c r="R1569" s="276">
        <f t="shared" si="124"/>
        <v>0</v>
      </c>
    </row>
    <row r="1570" spans="1:18">
      <c r="A1570" s="889" t="s">
        <v>20998</v>
      </c>
      <c r="B1570" s="890" t="s">
        <v>22019</v>
      </c>
      <c r="C1570" s="891" t="s">
        <v>29296</v>
      </c>
      <c r="D1570" s="885" t="str">
        <f t="shared" si="120"/>
        <v>gp</v>
      </c>
      <c r="E1570" s="885" t="str">
        <f t="shared" si="121"/>
        <v>1700</v>
      </c>
      <c r="F1570" s="885">
        <f t="shared" si="122"/>
        <v>1</v>
      </c>
      <c r="G1570" s="885">
        <f t="shared" si="123"/>
        <v>1700</v>
      </c>
      <c r="H1570" s="885" t="s">
        <v>20994</v>
      </c>
      <c r="J1570" t="str">
        <f>INDEX(L:L,MATCH(Таблиця91[[#This Row],[Item]],M:M,0),1)</f>
        <v>Illuminations</v>
      </c>
      <c r="L1570" t="s">
        <v>20204</v>
      </c>
      <c r="M1570" s="1" t="s">
        <v>20433</v>
      </c>
      <c r="N1570" s="1"/>
      <c r="O1570" s="1">
        <v>0.06</v>
      </c>
      <c r="P1570" s="1"/>
      <c r="Q1570" s="26"/>
      <c r="R1570" s="276">
        <f t="shared" si="124"/>
        <v>0</v>
      </c>
    </row>
    <row r="1571" spans="1:18">
      <c r="A1571" s="889" t="s">
        <v>20999</v>
      </c>
      <c r="B1571" s="890" t="s">
        <v>18388</v>
      </c>
      <c r="C1571" s="891" t="s">
        <v>29296</v>
      </c>
      <c r="D1571" s="885" t="str">
        <f t="shared" si="120"/>
        <v>sp</v>
      </c>
      <c r="E1571" s="885" t="str">
        <f t="shared" si="121"/>
        <v>6</v>
      </c>
      <c r="F1571" s="885">
        <f t="shared" si="122"/>
        <v>0.1</v>
      </c>
      <c r="G1571" s="885">
        <f t="shared" si="123"/>
        <v>0.60000000000000009</v>
      </c>
      <c r="H1571" s="885" t="s">
        <v>20994</v>
      </c>
      <c r="J1571" t="str">
        <f>INDEX(L:L,MATCH(Таблиця91[[#This Row],[Item]],M:M,0),1)</f>
        <v>Illuminations</v>
      </c>
      <c r="L1571" t="s">
        <v>20204</v>
      </c>
      <c r="M1571" s="1" t="s">
        <v>20434</v>
      </c>
      <c r="N1571" s="1"/>
      <c r="O1571" s="1">
        <v>120</v>
      </c>
      <c r="P1571" s="1"/>
      <c r="Q1571" s="26"/>
      <c r="R1571" s="276">
        <f t="shared" si="124"/>
        <v>0</v>
      </c>
    </row>
    <row r="1572" spans="1:18">
      <c r="A1572" s="889" t="s">
        <v>21000</v>
      </c>
      <c r="B1572" s="890" t="s">
        <v>14451</v>
      </c>
      <c r="C1572" s="891" t="s">
        <v>29296</v>
      </c>
      <c r="D1572" s="885" t="str">
        <f t="shared" si="120"/>
        <v>gp</v>
      </c>
      <c r="E1572" s="885" t="str">
        <f t="shared" si="121"/>
        <v>20</v>
      </c>
      <c r="F1572" s="885">
        <f t="shared" si="122"/>
        <v>1</v>
      </c>
      <c r="G1572" s="885">
        <f t="shared" si="123"/>
        <v>20</v>
      </c>
      <c r="H1572" s="885" t="s">
        <v>20994</v>
      </c>
      <c r="J1572" t="str">
        <f>INDEX(L:L,MATCH(Таблиця91[[#This Row],[Item]],M:M,0),1)</f>
        <v>Illuminations</v>
      </c>
      <c r="L1572" t="s">
        <v>20204</v>
      </c>
      <c r="M1572" s="1" t="s">
        <v>20435</v>
      </c>
      <c r="N1572" s="1"/>
      <c r="O1572" s="1">
        <v>0.7</v>
      </c>
      <c r="P1572" s="1"/>
      <c r="Q1572" s="26"/>
      <c r="R1572" s="276">
        <f t="shared" si="124"/>
        <v>0</v>
      </c>
    </row>
    <row r="1573" spans="1:18">
      <c r="A1573" s="889" t="s">
        <v>21002</v>
      </c>
      <c r="B1573" s="890" t="s">
        <v>22011</v>
      </c>
      <c r="C1573" s="891" t="s">
        <v>21003</v>
      </c>
      <c r="D1573" s="885" t="str">
        <f t="shared" si="120"/>
        <v>cp</v>
      </c>
      <c r="E1573" s="885" t="str">
        <f t="shared" si="121"/>
        <v>2</v>
      </c>
      <c r="F1573" s="885">
        <f t="shared" si="122"/>
        <v>0.01</v>
      </c>
      <c r="G1573" s="885">
        <f t="shared" si="123"/>
        <v>0.02</v>
      </c>
      <c r="H1573" s="885" t="s">
        <v>21001</v>
      </c>
      <c r="J1573" t="str">
        <f>INDEX(L:L,MATCH(Таблиця91[[#This Row],[Item]],M:M,0),1)</f>
        <v>Illuminations</v>
      </c>
      <c r="L1573" t="s">
        <v>20204</v>
      </c>
      <c r="M1573" s="1" t="s">
        <v>20436</v>
      </c>
      <c r="N1573" s="1"/>
      <c r="O1573" s="1">
        <v>4</v>
      </c>
      <c r="P1573" s="1"/>
      <c r="Q1573" s="26"/>
      <c r="R1573" s="276">
        <f t="shared" si="124"/>
        <v>0</v>
      </c>
    </row>
    <row r="1574" spans="1:18">
      <c r="A1574" s="889" t="s">
        <v>21004</v>
      </c>
      <c r="B1574" s="890" t="s">
        <v>18319</v>
      </c>
      <c r="C1574" s="891" t="s">
        <v>21005</v>
      </c>
      <c r="D1574" s="885" t="str">
        <f t="shared" si="120"/>
        <v>sp</v>
      </c>
      <c r="E1574" s="885" t="str">
        <f t="shared" si="121"/>
        <v>4</v>
      </c>
      <c r="F1574" s="885">
        <f t="shared" si="122"/>
        <v>0.1</v>
      </c>
      <c r="G1574" s="885">
        <f t="shared" si="123"/>
        <v>0.4</v>
      </c>
      <c r="H1574" s="885" t="s">
        <v>21001</v>
      </c>
      <c r="J1574" t="str">
        <f>INDEX(L:L,MATCH(Таблиця91[[#This Row],[Item]],M:M,0),1)</f>
        <v>Illuminations</v>
      </c>
      <c r="L1574" t="s">
        <v>20204</v>
      </c>
      <c r="M1574" s="1" t="s">
        <v>20437</v>
      </c>
      <c r="N1574" s="1"/>
      <c r="O1574" s="1">
        <v>2</v>
      </c>
      <c r="P1574" s="1"/>
      <c r="Q1574" s="26"/>
      <c r="R1574" s="276">
        <f t="shared" si="124"/>
        <v>0</v>
      </c>
    </row>
    <row r="1575" spans="1:18">
      <c r="A1575" s="889" t="s">
        <v>21006</v>
      </c>
      <c r="B1575" s="890" t="s">
        <v>18319</v>
      </c>
      <c r="C1575" s="891" t="s">
        <v>21005</v>
      </c>
      <c r="D1575" s="885" t="str">
        <f t="shared" si="120"/>
        <v>sp</v>
      </c>
      <c r="E1575" s="885" t="str">
        <f t="shared" si="121"/>
        <v>4</v>
      </c>
      <c r="F1575" s="885">
        <f t="shared" si="122"/>
        <v>0.1</v>
      </c>
      <c r="G1575" s="885">
        <f t="shared" si="123"/>
        <v>0.4</v>
      </c>
      <c r="H1575" s="885" t="s">
        <v>21001</v>
      </c>
      <c r="J1575" t="str">
        <f>INDEX(L:L,MATCH(Таблиця91[[#This Row],[Item]],M:M,0),1)</f>
        <v>Illuminations</v>
      </c>
      <c r="L1575" t="s">
        <v>20204</v>
      </c>
      <c r="M1575" s="1" t="s">
        <v>20438</v>
      </c>
      <c r="N1575" s="1"/>
      <c r="O1575" s="1">
        <v>15</v>
      </c>
      <c r="P1575" s="1"/>
      <c r="Q1575" s="26"/>
      <c r="R1575" s="276">
        <f t="shared" si="124"/>
        <v>0</v>
      </c>
    </row>
    <row r="1576" spans="1:18">
      <c r="A1576" s="889" t="s">
        <v>21007</v>
      </c>
      <c r="B1576" s="890" t="s">
        <v>18283</v>
      </c>
      <c r="C1576" s="891" t="s">
        <v>29296</v>
      </c>
      <c r="D1576" s="885" t="str">
        <f t="shared" si="120"/>
        <v>sp</v>
      </c>
      <c r="E1576" s="885" t="str">
        <f t="shared" si="121"/>
        <v>5</v>
      </c>
      <c r="F1576" s="885">
        <f t="shared" si="122"/>
        <v>0.1</v>
      </c>
      <c r="G1576" s="885">
        <f t="shared" si="123"/>
        <v>0.5</v>
      </c>
      <c r="H1576" s="885" t="s">
        <v>21001</v>
      </c>
      <c r="J1576" t="str">
        <f>INDEX(L:L,MATCH(Таблиця91[[#This Row],[Item]],M:M,0),1)</f>
        <v>Illuminations</v>
      </c>
      <c r="L1576" t="s">
        <v>20204</v>
      </c>
      <c r="M1576" s="1" t="s">
        <v>20439</v>
      </c>
      <c r="N1576" s="1"/>
      <c r="O1576" s="1">
        <v>4</v>
      </c>
      <c r="P1576" s="1"/>
      <c r="Q1576" s="26"/>
      <c r="R1576" s="276">
        <f t="shared" si="124"/>
        <v>0</v>
      </c>
    </row>
    <row r="1577" spans="1:18">
      <c r="A1577" s="889" t="s">
        <v>21008</v>
      </c>
      <c r="B1577" s="890" t="s">
        <v>21872</v>
      </c>
      <c r="C1577" s="891" t="s">
        <v>29296</v>
      </c>
      <c r="D1577" s="885" t="str">
        <f t="shared" si="120"/>
        <v>sp</v>
      </c>
      <c r="E1577" s="885" t="str">
        <f t="shared" si="121"/>
        <v>8</v>
      </c>
      <c r="F1577" s="885">
        <f t="shared" si="122"/>
        <v>0.1</v>
      </c>
      <c r="G1577" s="885">
        <f t="shared" si="123"/>
        <v>0.8</v>
      </c>
      <c r="H1577" s="885" t="s">
        <v>21001</v>
      </c>
      <c r="J1577" t="str">
        <f>INDEX(L:L,MATCH(Таблиця91[[#This Row],[Item]],M:M,0),1)</f>
        <v>Illuminations</v>
      </c>
      <c r="L1577" t="s">
        <v>20204</v>
      </c>
      <c r="M1577" s="1" t="s">
        <v>20440</v>
      </c>
      <c r="N1577" s="1"/>
      <c r="O1577" s="1">
        <v>5</v>
      </c>
      <c r="P1577" s="1"/>
      <c r="Q1577" s="26"/>
      <c r="R1577" s="276">
        <f t="shared" si="124"/>
        <v>0</v>
      </c>
    </row>
    <row r="1578" spans="1:18">
      <c r="A1578" s="889" t="s">
        <v>21009</v>
      </c>
      <c r="B1578" s="890" t="s">
        <v>18388</v>
      </c>
      <c r="C1578" s="891" t="s">
        <v>29296</v>
      </c>
      <c r="D1578" s="885" t="str">
        <f t="shared" si="120"/>
        <v>sp</v>
      </c>
      <c r="E1578" s="885" t="str">
        <f t="shared" si="121"/>
        <v>6</v>
      </c>
      <c r="F1578" s="885">
        <f t="shared" si="122"/>
        <v>0.1</v>
      </c>
      <c r="G1578" s="885">
        <f t="shared" si="123"/>
        <v>0.60000000000000009</v>
      </c>
      <c r="H1578" s="885" t="s">
        <v>21001</v>
      </c>
      <c r="J1578" t="str">
        <f>INDEX(L:L,MATCH(Таблиця91[[#This Row],[Item]],M:M,0),1)</f>
        <v>Illuminations</v>
      </c>
      <c r="L1578" t="s">
        <v>20204</v>
      </c>
      <c r="M1578" s="1" t="s">
        <v>20441</v>
      </c>
      <c r="N1578" s="1"/>
      <c r="O1578" s="1">
        <v>200</v>
      </c>
      <c r="P1578" s="1"/>
      <c r="Q1578" s="26"/>
      <c r="R1578" s="276">
        <f t="shared" si="124"/>
        <v>0</v>
      </c>
    </row>
    <row r="1579" spans="1:18">
      <c r="A1579" s="889" t="s">
        <v>21010</v>
      </c>
      <c r="B1579" s="890" t="s">
        <v>21946</v>
      </c>
      <c r="C1579" s="891" t="s">
        <v>29296</v>
      </c>
      <c r="D1579" s="885" t="str">
        <f t="shared" si="120"/>
        <v>gp</v>
      </c>
      <c r="E1579" s="885" t="str">
        <f t="shared" si="121"/>
        <v>3</v>
      </c>
      <c r="F1579" s="885">
        <f t="shared" si="122"/>
        <v>1</v>
      </c>
      <c r="G1579" s="885">
        <f t="shared" si="123"/>
        <v>3</v>
      </c>
      <c r="H1579" s="885" t="s">
        <v>21001</v>
      </c>
      <c r="J1579" t="str">
        <f>INDEX(L:L,MATCH(Таблиця91[[#This Row],[Item]],M:M,0),1)</f>
        <v>Illuminations</v>
      </c>
      <c r="L1579" t="s">
        <v>20204</v>
      </c>
      <c r="M1579" s="1" t="s">
        <v>20442</v>
      </c>
      <c r="N1579" s="1"/>
      <c r="O1579" s="1">
        <v>1</v>
      </c>
      <c r="P1579" s="1"/>
      <c r="Q1579" s="26"/>
      <c r="R1579" s="276">
        <f t="shared" si="124"/>
        <v>0</v>
      </c>
    </row>
    <row r="1580" spans="1:18">
      <c r="A1580" s="889" t="s">
        <v>21011</v>
      </c>
      <c r="B1580" s="890" t="s">
        <v>18503</v>
      </c>
      <c r="C1580" s="891" t="s">
        <v>29296</v>
      </c>
      <c r="D1580" s="885" t="str">
        <f t="shared" si="120"/>
        <v>sp</v>
      </c>
      <c r="E1580" s="885" t="str">
        <f t="shared" si="121"/>
        <v>3</v>
      </c>
      <c r="F1580" s="885">
        <f t="shared" si="122"/>
        <v>0.1</v>
      </c>
      <c r="G1580" s="885">
        <f t="shared" si="123"/>
        <v>0.30000000000000004</v>
      </c>
      <c r="H1580" s="885" t="s">
        <v>21001</v>
      </c>
      <c r="J1580" t="str">
        <f>INDEX(L:L,MATCH(Таблиця91[[#This Row],[Item]],M:M,0),1)</f>
        <v>Illuminations</v>
      </c>
      <c r="L1580" t="s">
        <v>20204</v>
      </c>
      <c r="M1580" s="1" t="s">
        <v>20443</v>
      </c>
      <c r="N1580" s="1"/>
      <c r="O1580" s="1">
        <v>0.8</v>
      </c>
      <c r="P1580" s="1"/>
      <c r="Q1580" s="26"/>
      <c r="R1580" s="276">
        <f t="shared" si="124"/>
        <v>0</v>
      </c>
    </row>
    <row r="1581" spans="1:18" ht="15.75">
      <c r="A1581" s="889" t="s">
        <v>21012</v>
      </c>
      <c r="B1581" s="890" t="s">
        <v>18283</v>
      </c>
      <c r="C1581" s="891" t="s">
        <v>29296</v>
      </c>
      <c r="D1581" s="885" t="str">
        <f t="shared" si="120"/>
        <v>sp</v>
      </c>
      <c r="E1581" s="885" t="str">
        <f t="shared" si="121"/>
        <v>5</v>
      </c>
      <c r="F1581" s="885">
        <f t="shared" si="122"/>
        <v>0.1</v>
      </c>
      <c r="G1581" s="885">
        <f t="shared" si="123"/>
        <v>0.5</v>
      </c>
      <c r="H1581" s="885" t="s">
        <v>21001</v>
      </c>
      <c r="I1581" s="776"/>
      <c r="J1581" t="str">
        <f>INDEX(L:L,MATCH(Таблиця91[[#This Row],[Item]],M:M,0),1)</f>
        <v>Illuminations</v>
      </c>
      <c r="K1581" s="777"/>
      <c r="L1581" t="s">
        <v>20204</v>
      </c>
      <c r="M1581" s="1" t="s">
        <v>20444</v>
      </c>
      <c r="N1581" s="1"/>
      <c r="O1581" s="1">
        <v>8</v>
      </c>
      <c r="P1581" s="1"/>
      <c r="Q1581" s="26"/>
      <c r="R1581" s="276">
        <f t="shared" si="124"/>
        <v>0</v>
      </c>
    </row>
    <row r="1582" spans="1:18">
      <c r="A1582" s="889" t="s">
        <v>21013</v>
      </c>
      <c r="B1582" s="890" t="s">
        <v>18319</v>
      </c>
      <c r="C1582" s="891" t="s">
        <v>21005</v>
      </c>
      <c r="D1582" s="885" t="str">
        <f t="shared" si="120"/>
        <v>sp</v>
      </c>
      <c r="E1582" s="885" t="str">
        <f t="shared" si="121"/>
        <v>4</v>
      </c>
      <c r="F1582" s="885">
        <f t="shared" si="122"/>
        <v>0.1</v>
      </c>
      <c r="G1582" s="885">
        <f t="shared" si="123"/>
        <v>0.4</v>
      </c>
      <c r="H1582" s="885" t="s">
        <v>21001</v>
      </c>
      <c r="J1582" t="str">
        <f>INDEX(L:L,MATCH(Таблиця91[[#This Row],[Item]],M:M,0),1)</f>
        <v>Illuminations</v>
      </c>
      <c r="L1582" t="s">
        <v>20204</v>
      </c>
      <c r="M1582" s="1" t="s">
        <v>20445</v>
      </c>
      <c r="N1582" s="1"/>
      <c r="O1582" s="1">
        <v>8</v>
      </c>
      <c r="P1582" s="1"/>
      <c r="Q1582" s="26"/>
      <c r="R1582" s="276">
        <f t="shared" si="124"/>
        <v>0</v>
      </c>
    </row>
    <row r="1583" spans="1:18">
      <c r="A1583" s="889" t="s">
        <v>21014</v>
      </c>
      <c r="B1583" s="890" t="s">
        <v>18319</v>
      </c>
      <c r="C1583" s="891" t="s">
        <v>21005</v>
      </c>
      <c r="D1583" s="885" t="str">
        <f t="shared" si="120"/>
        <v>sp</v>
      </c>
      <c r="E1583" s="885" t="str">
        <f t="shared" si="121"/>
        <v>4</v>
      </c>
      <c r="F1583" s="885">
        <f t="shared" si="122"/>
        <v>0.1</v>
      </c>
      <c r="G1583" s="885">
        <f t="shared" si="123"/>
        <v>0.4</v>
      </c>
      <c r="H1583" s="885" t="s">
        <v>21001</v>
      </c>
      <c r="J1583" t="str">
        <f>INDEX(L:L,MATCH(Таблиця91[[#This Row],[Item]],M:M,0),1)</f>
        <v>Illuminations</v>
      </c>
      <c r="L1583" t="s">
        <v>20204</v>
      </c>
      <c r="M1583" s="1" t="s">
        <v>20446</v>
      </c>
      <c r="N1583" s="1"/>
      <c r="O1583" s="1">
        <v>4</v>
      </c>
      <c r="P1583" s="1"/>
      <c r="Q1583" s="26"/>
      <c r="R1583" s="276">
        <f t="shared" si="124"/>
        <v>0</v>
      </c>
    </row>
    <row r="1584" spans="1:18">
      <c r="A1584" s="889" t="s">
        <v>21015</v>
      </c>
      <c r="B1584" s="890" t="s">
        <v>22011</v>
      </c>
      <c r="C1584" s="891" t="s">
        <v>21016</v>
      </c>
      <c r="D1584" s="885" t="str">
        <f t="shared" si="120"/>
        <v>cp</v>
      </c>
      <c r="E1584" s="885" t="str">
        <f t="shared" si="121"/>
        <v>2</v>
      </c>
      <c r="F1584" s="885">
        <f t="shared" si="122"/>
        <v>0.01</v>
      </c>
      <c r="G1584" s="885">
        <f t="shared" si="123"/>
        <v>0.02</v>
      </c>
      <c r="H1584" s="885" t="s">
        <v>21001</v>
      </c>
      <c r="J1584" t="str">
        <f>INDEX(L:L,MATCH(Таблиця91[[#This Row],[Item]],M:M,0),1)</f>
        <v>Illuminations</v>
      </c>
      <c r="L1584" t="s">
        <v>20204</v>
      </c>
      <c r="M1584" s="1" t="s">
        <v>20447</v>
      </c>
      <c r="N1584" s="1"/>
      <c r="O1584" s="1">
        <v>0.6</v>
      </c>
      <c r="P1584" s="1"/>
      <c r="Q1584" s="26"/>
      <c r="R1584" s="276">
        <f t="shared" si="124"/>
        <v>0</v>
      </c>
    </row>
    <row r="1585" spans="1:18">
      <c r="A1585" s="889" t="s">
        <v>19060</v>
      </c>
      <c r="B1585" s="890" t="s">
        <v>22011</v>
      </c>
      <c r="C1585" s="891" t="s">
        <v>21017</v>
      </c>
      <c r="D1585" s="885" t="str">
        <f t="shared" si="120"/>
        <v>cp</v>
      </c>
      <c r="E1585" s="885" t="str">
        <f t="shared" si="121"/>
        <v>2</v>
      </c>
      <c r="F1585" s="885">
        <f t="shared" si="122"/>
        <v>0.01</v>
      </c>
      <c r="G1585" s="885">
        <f t="shared" si="123"/>
        <v>0.02</v>
      </c>
      <c r="H1585" s="885" t="s">
        <v>21001</v>
      </c>
      <c r="J1585" t="str">
        <f>INDEX(L:L,MATCH(Таблиця91[[#This Row],[Item]],M:M,0),1)</f>
        <v>Illuminations</v>
      </c>
      <c r="L1585" t="s">
        <v>20204</v>
      </c>
      <c r="M1585" s="1" t="s">
        <v>20448</v>
      </c>
      <c r="N1585" s="1"/>
      <c r="O1585" s="1">
        <v>0.5</v>
      </c>
      <c r="P1585" s="1"/>
      <c r="Q1585" s="26"/>
      <c r="R1585" s="276">
        <f t="shared" si="124"/>
        <v>0</v>
      </c>
    </row>
    <row r="1586" spans="1:18">
      <c r="A1586" s="889" t="s">
        <v>21018</v>
      </c>
      <c r="B1586" s="890" t="s">
        <v>21830</v>
      </c>
      <c r="C1586" s="891" t="s">
        <v>29296</v>
      </c>
      <c r="D1586" s="885" t="str">
        <f t="shared" si="120"/>
        <v>sp</v>
      </c>
      <c r="E1586" s="885" t="str">
        <f t="shared" si="121"/>
        <v>15</v>
      </c>
      <c r="F1586" s="885">
        <f t="shared" si="122"/>
        <v>0.1</v>
      </c>
      <c r="G1586" s="885">
        <f t="shared" si="123"/>
        <v>1.5</v>
      </c>
      <c r="H1586" s="885" t="s">
        <v>21001</v>
      </c>
      <c r="J1586" t="str">
        <f>INDEX(L:L,MATCH(Таблиця91[[#This Row],[Item]],M:M,0),1)</f>
        <v>Illuminations</v>
      </c>
      <c r="L1586" t="s">
        <v>20204</v>
      </c>
      <c r="M1586" s="1" t="s">
        <v>20449</v>
      </c>
      <c r="N1586" s="1"/>
      <c r="O1586" s="1">
        <v>0.9</v>
      </c>
      <c r="P1586" s="1"/>
      <c r="Q1586" s="26"/>
      <c r="R1586" s="276">
        <f t="shared" si="124"/>
        <v>0</v>
      </c>
    </row>
    <row r="1587" spans="1:18" ht="15.75">
      <c r="A1587" s="889" t="s">
        <v>21019</v>
      </c>
      <c r="B1587" s="890" t="s">
        <v>18319</v>
      </c>
      <c r="C1587" s="891" t="s">
        <v>21005</v>
      </c>
      <c r="D1587" s="885" t="str">
        <f t="shared" ref="D1587:D1650" si="125">IF((IFERROR(FIND("gp",B1587,1),0)&gt;0),"gp",IF(IFERROR(FIND("sp",B1587,1),0)&gt;1,"sp","cp"))</f>
        <v>sp</v>
      </c>
      <c r="E1587" s="885" t="str">
        <f t="shared" si="121"/>
        <v>4</v>
      </c>
      <c r="F1587" s="885">
        <f t="shared" si="122"/>
        <v>0.1</v>
      </c>
      <c r="G1587" s="885">
        <f t="shared" si="123"/>
        <v>0.4</v>
      </c>
      <c r="H1587" s="885" t="s">
        <v>21001</v>
      </c>
      <c r="I1587" s="774"/>
      <c r="J1587" t="str">
        <f>INDEX(L:L,MATCH(Таблиця91[[#This Row],[Item]],M:M,0),1)</f>
        <v>Illuminations</v>
      </c>
      <c r="K1587" s="775"/>
      <c r="L1587" t="s">
        <v>20204</v>
      </c>
      <c r="M1587" s="1" t="s">
        <v>20450</v>
      </c>
      <c r="N1587" s="1"/>
      <c r="O1587" s="1">
        <v>0.8</v>
      </c>
      <c r="P1587" s="1"/>
      <c r="Q1587" s="26"/>
      <c r="R1587" s="276">
        <f t="shared" si="124"/>
        <v>0</v>
      </c>
    </row>
    <row r="1588" spans="1:18">
      <c r="A1588" s="889" t="s">
        <v>21020</v>
      </c>
      <c r="B1588" s="890" t="s">
        <v>18319</v>
      </c>
      <c r="C1588" s="891" t="s">
        <v>21005</v>
      </c>
      <c r="D1588" s="885" t="str">
        <f t="shared" si="125"/>
        <v>sp</v>
      </c>
      <c r="E1588" s="885" t="str">
        <f t="shared" ref="E1588:E1651" si="126">SUBSTITUTE(B1588," "&amp;D1588,"",1)</f>
        <v>4</v>
      </c>
      <c r="F1588" s="885">
        <f t="shared" ref="F1588:F1651" si="127">IF(D1588="gp",1,IF(D1588="sp",0.1,0.01))</f>
        <v>0.1</v>
      </c>
      <c r="G1588" s="885">
        <f t="shared" ref="G1588:G1651" si="128">F1588*E1588</f>
        <v>0.4</v>
      </c>
      <c r="H1588" s="885" t="s">
        <v>21001</v>
      </c>
      <c r="J1588" t="str">
        <f>INDEX(L:L,MATCH(Таблиця91[[#This Row],[Item]],M:M,0),1)</f>
        <v>Illuminations</v>
      </c>
      <c r="L1588" t="s">
        <v>20204</v>
      </c>
      <c r="M1588" s="1" t="s">
        <v>20451</v>
      </c>
      <c r="N1588" s="1"/>
      <c r="O1588" s="1">
        <v>0.7</v>
      </c>
      <c r="P1588" s="1"/>
      <c r="Q1588" s="26"/>
      <c r="R1588" s="276">
        <f t="shared" si="124"/>
        <v>0</v>
      </c>
    </row>
    <row r="1589" spans="1:18">
      <c r="A1589" s="889" t="s">
        <v>21021</v>
      </c>
      <c r="B1589" s="890" t="s">
        <v>18319</v>
      </c>
      <c r="C1589" s="891" t="s">
        <v>21005</v>
      </c>
      <c r="D1589" s="885" t="str">
        <f t="shared" si="125"/>
        <v>sp</v>
      </c>
      <c r="E1589" s="885" t="str">
        <f t="shared" si="126"/>
        <v>4</v>
      </c>
      <c r="F1589" s="885">
        <f t="shared" si="127"/>
        <v>0.1</v>
      </c>
      <c r="G1589" s="885">
        <f t="shared" si="128"/>
        <v>0.4</v>
      </c>
      <c r="H1589" s="885" t="s">
        <v>21001</v>
      </c>
      <c r="J1589" t="str">
        <f>INDEX(L:L,MATCH(Таблиця91[[#This Row],[Item]],M:M,0),1)</f>
        <v>Illuminations</v>
      </c>
      <c r="L1589" t="s">
        <v>20204</v>
      </c>
      <c r="M1589" s="1" t="s">
        <v>20452</v>
      </c>
      <c r="N1589" s="1"/>
      <c r="O1589" s="1">
        <v>5</v>
      </c>
      <c r="P1589" s="1"/>
      <c r="Q1589" s="26"/>
      <c r="R1589" s="276">
        <f t="shared" si="124"/>
        <v>0</v>
      </c>
    </row>
    <row r="1590" spans="1:18">
      <c r="A1590" s="889" t="s">
        <v>21022</v>
      </c>
      <c r="B1590" s="890" t="s">
        <v>18319</v>
      </c>
      <c r="C1590" s="891" t="s">
        <v>21005</v>
      </c>
      <c r="D1590" s="885" t="str">
        <f t="shared" si="125"/>
        <v>sp</v>
      </c>
      <c r="E1590" s="885" t="str">
        <f t="shared" si="126"/>
        <v>4</v>
      </c>
      <c r="F1590" s="885">
        <f t="shared" si="127"/>
        <v>0.1</v>
      </c>
      <c r="G1590" s="885">
        <f t="shared" si="128"/>
        <v>0.4</v>
      </c>
      <c r="H1590" s="885" t="s">
        <v>21001</v>
      </c>
      <c r="J1590" t="str">
        <f>INDEX(L:L,MATCH(Таблиця91[[#This Row],[Item]],M:M,0),1)</f>
        <v>Illuminations</v>
      </c>
      <c r="L1590" t="s">
        <v>20204</v>
      </c>
      <c r="M1590" s="1" t="s">
        <v>20453</v>
      </c>
      <c r="N1590" s="1"/>
      <c r="O1590" s="1">
        <v>7</v>
      </c>
      <c r="P1590" s="1"/>
      <c r="Q1590" s="26"/>
      <c r="R1590" s="276">
        <f t="shared" si="124"/>
        <v>0</v>
      </c>
    </row>
    <row r="1591" spans="1:18">
      <c r="A1591" s="889" t="s">
        <v>21023</v>
      </c>
      <c r="B1591" s="890" t="s">
        <v>18319</v>
      </c>
      <c r="C1591" s="891" t="s">
        <v>21005</v>
      </c>
      <c r="D1591" s="885" t="str">
        <f t="shared" si="125"/>
        <v>sp</v>
      </c>
      <c r="E1591" s="885" t="str">
        <f t="shared" si="126"/>
        <v>4</v>
      </c>
      <c r="F1591" s="885">
        <f t="shared" si="127"/>
        <v>0.1</v>
      </c>
      <c r="G1591" s="885">
        <f t="shared" si="128"/>
        <v>0.4</v>
      </c>
      <c r="H1591" s="885" t="s">
        <v>21001</v>
      </c>
      <c r="J1591" t="str">
        <f>INDEX(L:L,MATCH(Таблиця91[[#This Row],[Item]],M:M,0),1)</f>
        <v>Illuminations</v>
      </c>
      <c r="L1591" t="s">
        <v>20204</v>
      </c>
      <c r="M1591" s="1" t="s">
        <v>20454</v>
      </c>
      <c r="N1591" s="1"/>
      <c r="O1591" s="1">
        <v>4</v>
      </c>
      <c r="P1591" s="1"/>
      <c r="Q1591" s="26"/>
      <c r="R1591" s="276">
        <f t="shared" si="124"/>
        <v>0</v>
      </c>
    </row>
    <row r="1592" spans="1:18">
      <c r="A1592" s="889" t="s">
        <v>21024</v>
      </c>
      <c r="B1592" s="890" t="s">
        <v>21836</v>
      </c>
      <c r="C1592" s="891" t="s">
        <v>29296</v>
      </c>
      <c r="D1592" s="885" t="str">
        <f t="shared" si="125"/>
        <v>sp</v>
      </c>
      <c r="E1592" s="885" t="str">
        <f t="shared" si="126"/>
        <v>10</v>
      </c>
      <c r="F1592" s="885">
        <f t="shared" si="127"/>
        <v>0.1</v>
      </c>
      <c r="G1592" s="885">
        <f t="shared" si="128"/>
        <v>1</v>
      </c>
      <c r="H1592" s="885" t="s">
        <v>21001</v>
      </c>
      <c r="J1592" t="str">
        <f>INDEX(L:L,MATCH(Таблиця91[[#This Row],[Item]],M:M,0),1)</f>
        <v>Illuminations</v>
      </c>
      <c r="L1592" t="s">
        <v>20204</v>
      </c>
      <c r="M1592" s="1" t="s">
        <v>20455</v>
      </c>
      <c r="N1592" s="1"/>
      <c r="O1592" s="1">
        <v>0.5</v>
      </c>
      <c r="P1592" s="1"/>
      <c r="Q1592" s="26"/>
      <c r="R1592" s="276">
        <f t="shared" si="124"/>
        <v>0</v>
      </c>
    </row>
    <row r="1593" spans="1:18">
      <c r="A1593" s="889" t="s">
        <v>21025</v>
      </c>
      <c r="B1593" s="890" t="s">
        <v>21836</v>
      </c>
      <c r="C1593" s="891" t="s">
        <v>29296</v>
      </c>
      <c r="D1593" s="885" t="str">
        <f t="shared" si="125"/>
        <v>sp</v>
      </c>
      <c r="E1593" s="885" t="str">
        <f t="shared" si="126"/>
        <v>10</v>
      </c>
      <c r="F1593" s="885">
        <f t="shared" si="127"/>
        <v>0.1</v>
      </c>
      <c r="G1593" s="885">
        <f t="shared" si="128"/>
        <v>1</v>
      </c>
      <c r="H1593" s="885" t="s">
        <v>21001</v>
      </c>
      <c r="J1593" t="str">
        <f>INDEX(L:L,MATCH(Таблиця91[[#This Row],[Item]],M:M,0),1)</f>
        <v>Illuminations</v>
      </c>
      <c r="L1593" t="s">
        <v>20204</v>
      </c>
      <c r="M1593" s="1" t="s">
        <v>20456</v>
      </c>
      <c r="N1593" s="1"/>
      <c r="O1593" s="1"/>
      <c r="P1593" s="1"/>
      <c r="Q1593" s="26"/>
      <c r="R1593" s="276">
        <f t="shared" si="124"/>
        <v>0</v>
      </c>
    </row>
    <row r="1594" spans="1:18">
      <c r="A1594" s="889" t="s">
        <v>21026</v>
      </c>
      <c r="B1594" s="890" t="s">
        <v>21836</v>
      </c>
      <c r="C1594" s="891" t="s">
        <v>29296</v>
      </c>
      <c r="D1594" s="885" t="str">
        <f t="shared" si="125"/>
        <v>sp</v>
      </c>
      <c r="E1594" s="885" t="str">
        <f t="shared" si="126"/>
        <v>10</v>
      </c>
      <c r="F1594" s="885">
        <f t="shared" si="127"/>
        <v>0.1</v>
      </c>
      <c r="G1594" s="885">
        <f t="shared" si="128"/>
        <v>1</v>
      </c>
      <c r="H1594" s="885" t="s">
        <v>21001</v>
      </c>
      <c r="J1594" t="str">
        <f>INDEX(L:L,MATCH(Таблиця91[[#This Row],[Item]],M:M,0),1)</f>
        <v>Illuminations</v>
      </c>
      <c r="L1594" t="s">
        <v>20204</v>
      </c>
      <c r="M1594" s="1" t="s">
        <v>20457</v>
      </c>
      <c r="N1594" s="1"/>
      <c r="O1594" s="1">
        <v>10</v>
      </c>
      <c r="P1594" s="1"/>
      <c r="Q1594" s="26"/>
      <c r="R1594" s="276">
        <f t="shared" si="124"/>
        <v>0</v>
      </c>
    </row>
    <row r="1595" spans="1:18">
      <c r="A1595" s="889" t="s">
        <v>21027</v>
      </c>
      <c r="B1595" s="890" t="s">
        <v>22023</v>
      </c>
      <c r="C1595" s="891" t="s">
        <v>19539</v>
      </c>
      <c r="D1595" s="885" t="str">
        <f t="shared" si="125"/>
        <v>sp</v>
      </c>
      <c r="E1595" s="885" t="str">
        <f t="shared" si="126"/>
        <v>14</v>
      </c>
      <c r="F1595" s="885">
        <f t="shared" si="127"/>
        <v>0.1</v>
      </c>
      <c r="G1595" s="885">
        <f t="shared" si="128"/>
        <v>1.4000000000000001</v>
      </c>
      <c r="H1595" s="885" t="s">
        <v>21001</v>
      </c>
      <c r="J1595" t="str">
        <f>INDEX(L:L,MATCH(Таблиця91[[#This Row],[Item]],M:M,0),1)</f>
        <v>Illuminations</v>
      </c>
      <c r="L1595" t="s">
        <v>20204</v>
      </c>
      <c r="M1595" s="1" t="s">
        <v>20458</v>
      </c>
      <c r="N1595" s="1"/>
      <c r="O1595" s="1">
        <v>3</v>
      </c>
      <c r="P1595" s="1"/>
      <c r="Q1595" s="26"/>
      <c r="R1595" s="276">
        <f t="shared" si="124"/>
        <v>0</v>
      </c>
    </row>
    <row r="1596" spans="1:18">
      <c r="A1596" s="889" t="s">
        <v>21028</v>
      </c>
      <c r="B1596" s="890" t="s">
        <v>22023</v>
      </c>
      <c r="C1596" s="891" t="s">
        <v>19539</v>
      </c>
      <c r="D1596" s="885" t="str">
        <f t="shared" si="125"/>
        <v>sp</v>
      </c>
      <c r="E1596" s="885" t="str">
        <f t="shared" si="126"/>
        <v>14</v>
      </c>
      <c r="F1596" s="885">
        <f t="shared" si="127"/>
        <v>0.1</v>
      </c>
      <c r="G1596" s="885">
        <f t="shared" si="128"/>
        <v>1.4000000000000001</v>
      </c>
      <c r="H1596" s="885" t="s">
        <v>21001</v>
      </c>
      <c r="J1596" t="str">
        <f>INDEX(L:L,MATCH(Таблиця91[[#This Row],[Item]],M:M,0),1)</f>
        <v>Illuminations</v>
      </c>
      <c r="L1596" t="s">
        <v>20204</v>
      </c>
      <c r="M1596" s="1" t="s">
        <v>20459</v>
      </c>
      <c r="N1596" s="1"/>
      <c r="O1596" s="1">
        <v>3</v>
      </c>
      <c r="P1596" s="1"/>
      <c r="Q1596" s="26"/>
      <c r="R1596" s="276">
        <f t="shared" si="124"/>
        <v>0</v>
      </c>
    </row>
    <row r="1597" spans="1:18">
      <c r="A1597" s="889" t="s">
        <v>21029</v>
      </c>
      <c r="B1597" s="890" t="s">
        <v>22023</v>
      </c>
      <c r="C1597" s="891" t="s">
        <v>19539</v>
      </c>
      <c r="D1597" s="885" t="str">
        <f t="shared" si="125"/>
        <v>sp</v>
      </c>
      <c r="E1597" s="885" t="str">
        <f t="shared" si="126"/>
        <v>14</v>
      </c>
      <c r="F1597" s="885">
        <f t="shared" si="127"/>
        <v>0.1</v>
      </c>
      <c r="G1597" s="885">
        <f t="shared" si="128"/>
        <v>1.4000000000000001</v>
      </c>
      <c r="H1597" s="885" t="s">
        <v>21001</v>
      </c>
      <c r="J1597" t="str">
        <f>INDEX(L:L,MATCH(Таблиця91[[#This Row],[Item]],M:M,0),1)</f>
        <v>Illuminations</v>
      </c>
      <c r="L1597" t="s">
        <v>20204</v>
      </c>
      <c r="M1597" s="1" t="s">
        <v>20460</v>
      </c>
      <c r="N1597" s="1"/>
      <c r="O1597" s="1">
        <v>3</v>
      </c>
      <c r="P1597" s="1"/>
      <c r="Q1597" s="26"/>
      <c r="R1597" s="276">
        <f t="shared" si="124"/>
        <v>0</v>
      </c>
    </row>
    <row r="1598" spans="1:18">
      <c r="A1598" s="889" t="s">
        <v>21030</v>
      </c>
      <c r="B1598" s="890" t="s">
        <v>22023</v>
      </c>
      <c r="C1598" s="891" t="s">
        <v>19539</v>
      </c>
      <c r="D1598" s="885" t="str">
        <f t="shared" si="125"/>
        <v>sp</v>
      </c>
      <c r="E1598" s="885" t="str">
        <f t="shared" si="126"/>
        <v>14</v>
      </c>
      <c r="F1598" s="885">
        <f t="shared" si="127"/>
        <v>0.1</v>
      </c>
      <c r="G1598" s="885">
        <f t="shared" si="128"/>
        <v>1.4000000000000001</v>
      </c>
      <c r="H1598" s="885" t="s">
        <v>21001</v>
      </c>
      <c r="J1598" t="str">
        <f>INDEX(L:L,MATCH(Таблиця91[[#This Row],[Item]],M:M,0),1)</f>
        <v>Illuminations</v>
      </c>
      <c r="L1598" t="s">
        <v>20204</v>
      </c>
      <c r="M1598" s="1" t="s">
        <v>20461</v>
      </c>
      <c r="N1598" s="1"/>
      <c r="O1598" s="1">
        <v>3</v>
      </c>
      <c r="P1598" s="1"/>
      <c r="Q1598" s="26"/>
      <c r="R1598" s="276">
        <f t="shared" si="124"/>
        <v>0</v>
      </c>
    </row>
    <row r="1599" spans="1:18">
      <c r="A1599" s="889" t="s">
        <v>21031</v>
      </c>
      <c r="B1599" s="890" t="s">
        <v>22023</v>
      </c>
      <c r="C1599" s="891" t="s">
        <v>19539</v>
      </c>
      <c r="D1599" s="885" t="str">
        <f t="shared" si="125"/>
        <v>sp</v>
      </c>
      <c r="E1599" s="885" t="str">
        <f t="shared" si="126"/>
        <v>14</v>
      </c>
      <c r="F1599" s="885">
        <f t="shared" si="127"/>
        <v>0.1</v>
      </c>
      <c r="G1599" s="885">
        <f t="shared" si="128"/>
        <v>1.4000000000000001</v>
      </c>
      <c r="H1599" s="885" t="s">
        <v>21001</v>
      </c>
      <c r="J1599" t="str">
        <f>INDEX(L:L,MATCH(Таблиця91[[#This Row],[Item]],M:M,0),1)</f>
        <v>Illuminations</v>
      </c>
      <c r="L1599" t="s">
        <v>20204</v>
      </c>
      <c r="M1599" s="1" t="s">
        <v>20462</v>
      </c>
      <c r="N1599" s="1"/>
      <c r="O1599" s="1">
        <v>5</v>
      </c>
      <c r="P1599" s="1"/>
      <c r="Q1599" s="26"/>
      <c r="R1599" s="276">
        <f t="shared" si="124"/>
        <v>0</v>
      </c>
    </row>
    <row r="1600" spans="1:18">
      <c r="A1600" s="889" t="s">
        <v>21032</v>
      </c>
      <c r="B1600" s="890" t="s">
        <v>22023</v>
      </c>
      <c r="C1600" s="891" t="s">
        <v>19539</v>
      </c>
      <c r="D1600" s="885" t="str">
        <f t="shared" si="125"/>
        <v>sp</v>
      </c>
      <c r="E1600" s="885" t="str">
        <f t="shared" si="126"/>
        <v>14</v>
      </c>
      <c r="F1600" s="885">
        <f t="shared" si="127"/>
        <v>0.1</v>
      </c>
      <c r="G1600" s="885">
        <f t="shared" si="128"/>
        <v>1.4000000000000001</v>
      </c>
      <c r="H1600" s="885" t="s">
        <v>21001</v>
      </c>
      <c r="J1600" t="str">
        <f>INDEX(L:L,MATCH(Таблиця91[[#This Row],[Item]],M:M,0),1)</f>
        <v>Illuminations</v>
      </c>
      <c r="L1600" t="s">
        <v>20204</v>
      </c>
      <c r="M1600" s="1" t="s">
        <v>20463</v>
      </c>
      <c r="N1600" s="1"/>
      <c r="O1600" s="1">
        <v>100</v>
      </c>
      <c r="P1600" s="1"/>
      <c r="Q1600" s="26"/>
      <c r="R1600" s="276">
        <f t="shared" si="124"/>
        <v>0</v>
      </c>
    </row>
    <row r="1601" spans="1:18">
      <c r="A1601" s="889" t="s">
        <v>21033</v>
      </c>
      <c r="B1601" s="890" t="s">
        <v>22023</v>
      </c>
      <c r="C1601" s="891" t="s">
        <v>19539</v>
      </c>
      <c r="D1601" s="885" t="str">
        <f t="shared" si="125"/>
        <v>sp</v>
      </c>
      <c r="E1601" s="885" t="str">
        <f t="shared" si="126"/>
        <v>14</v>
      </c>
      <c r="F1601" s="885">
        <f t="shared" si="127"/>
        <v>0.1</v>
      </c>
      <c r="G1601" s="885">
        <f t="shared" si="128"/>
        <v>1.4000000000000001</v>
      </c>
      <c r="H1601" s="885" t="s">
        <v>21001</v>
      </c>
      <c r="J1601" t="str">
        <f>INDEX(L:L,MATCH(Таблиця91[[#This Row],[Item]],M:M,0),1)</f>
        <v>Illuminations</v>
      </c>
      <c r="L1601" t="s">
        <v>20204</v>
      </c>
      <c r="M1601" s="1" t="s">
        <v>20464</v>
      </c>
      <c r="N1601" s="1"/>
      <c r="O1601" s="1">
        <v>200</v>
      </c>
      <c r="P1601" s="1"/>
      <c r="Q1601" s="26"/>
      <c r="R1601" s="276">
        <f t="shared" si="124"/>
        <v>0</v>
      </c>
    </row>
    <row r="1602" spans="1:18">
      <c r="A1602" s="889" t="s">
        <v>21034</v>
      </c>
      <c r="B1602" s="890" t="s">
        <v>21836</v>
      </c>
      <c r="C1602" s="891" t="s">
        <v>19539</v>
      </c>
      <c r="D1602" s="885" t="str">
        <f t="shared" si="125"/>
        <v>sp</v>
      </c>
      <c r="E1602" s="885" t="str">
        <f t="shared" si="126"/>
        <v>10</v>
      </c>
      <c r="F1602" s="885">
        <f t="shared" si="127"/>
        <v>0.1</v>
      </c>
      <c r="G1602" s="885">
        <f t="shared" si="128"/>
        <v>1</v>
      </c>
      <c r="H1602" s="885" t="s">
        <v>21001</v>
      </c>
      <c r="J1602" t="str">
        <f>INDEX(L:L,MATCH(Таблиця91[[#This Row],[Item]],M:M,0),1)</f>
        <v>Illuminations</v>
      </c>
      <c r="L1602" t="s">
        <v>20204</v>
      </c>
      <c r="M1602" s="1" t="s">
        <v>20465</v>
      </c>
      <c r="N1602" s="1"/>
      <c r="O1602" s="1">
        <v>28</v>
      </c>
      <c r="P1602" s="1" t="s">
        <v>20466</v>
      </c>
      <c r="Q1602" s="26"/>
      <c r="R1602" s="276">
        <f t="shared" si="124"/>
        <v>0</v>
      </c>
    </row>
    <row r="1603" spans="1:18">
      <c r="A1603" s="889" t="s">
        <v>21035</v>
      </c>
      <c r="B1603" s="890" t="s">
        <v>22023</v>
      </c>
      <c r="C1603" s="891" t="s">
        <v>19539</v>
      </c>
      <c r="D1603" s="885" t="str">
        <f t="shared" si="125"/>
        <v>sp</v>
      </c>
      <c r="E1603" s="885" t="str">
        <f t="shared" si="126"/>
        <v>14</v>
      </c>
      <c r="F1603" s="885">
        <f t="shared" si="127"/>
        <v>0.1</v>
      </c>
      <c r="G1603" s="885">
        <f t="shared" si="128"/>
        <v>1.4000000000000001</v>
      </c>
      <c r="H1603" s="885" t="s">
        <v>21001</v>
      </c>
      <c r="J1603" t="str">
        <f>INDEX(L:L,MATCH(Таблиця91[[#This Row],[Item]],M:M,0),1)</f>
        <v>Illuminations</v>
      </c>
      <c r="L1603" t="s">
        <v>20204</v>
      </c>
      <c r="M1603" s="1" t="s">
        <v>20467</v>
      </c>
      <c r="N1603" s="1"/>
      <c r="O1603" s="1">
        <v>1</v>
      </c>
      <c r="P1603" s="1" t="s">
        <v>19932</v>
      </c>
      <c r="Q1603" s="26"/>
      <c r="R1603" s="276">
        <f t="shared" si="124"/>
        <v>0</v>
      </c>
    </row>
    <row r="1604" spans="1:18">
      <c r="A1604" s="889" t="s">
        <v>21036</v>
      </c>
      <c r="B1604" s="890" t="s">
        <v>22023</v>
      </c>
      <c r="C1604" s="891" t="s">
        <v>19539</v>
      </c>
      <c r="D1604" s="885" t="str">
        <f t="shared" si="125"/>
        <v>sp</v>
      </c>
      <c r="E1604" s="885" t="str">
        <f t="shared" si="126"/>
        <v>14</v>
      </c>
      <c r="F1604" s="885">
        <f t="shared" si="127"/>
        <v>0.1</v>
      </c>
      <c r="G1604" s="885">
        <f t="shared" si="128"/>
        <v>1.4000000000000001</v>
      </c>
      <c r="H1604" s="885" t="s">
        <v>21001</v>
      </c>
      <c r="J1604" t="str">
        <f>INDEX(L:L,MATCH(Таблиця91[[#This Row],[Item]],M:M,0),1)</f>
        <v>Illuminations</v>
      </c>
      <c r="L1604" t="s">
        <v>20204</v>
      </c>
      <c r="M1604" s="1" t="s">
        <v>20468</v>
      </c>
      <c r="N1604" s="1"/>
      <c r="O1604" s="1">
        <v>16</v>
      </c>
      <c r="P1604" s="1" t="s">
        <v>20469</v>
      </c>
      <c r="Q1604" s="26"/>
      <c r="R1604" s="276">
        <f t="shared" ref="R1604:R1667" si="129">Q1604*O1604</f>
        <v>0</v>
      </c>
    </row>
    <row r="1605" spans="1:18">
      <c r="A1605" s="889" t="s">
        <v>21037</v>
      </c>
      <c r="B1605" s="890" t="s">
        <v>22011</v>
      </c>
      <c r="C1605" s="891" t="s">
        <v>19769</v>
      </c>
      <c r="D1605" s="885" t="str">
        <f t="shared" si="125"/>
        <v>cp</v>
      </c>
      <c r="E1605" s="885" t="str">
        <f t="shared" si="126"/>
        <v>2</v>
      </c>
      <c r="F1605" s="885">
        <f t="shared" si="127"/>
        <v>0.01</v>
      </c>
      <c r="G1605" s="885">
        <f t="shared" si="128"/>
        <v>0.02</v>
      </c>
      <c r="H1605" s="885" t="s">
        <v>21001</v>
      </c>
      <c r="J1605" t="str">
        <f>INDEX(L:L,MATCH(Таблиця91[[#This Row],[Item]],M:M,0),1)</f>
        <v>Illuminations</v>
      </c>
      <c r="L1605" t="s">
        <v>20204</v>
      </c>
      <c r="M1605" s="1" t="s">
        <v>20470</v>
      </c>
      <c r="N1605" s="1"/>
      <c r="O1605" s="1">
        <v>7</v>
      </c>
      <c r="P1605" s="1" t="s">
        <v>20471</v>
      </c>
      <c r="Q1605" s="26"/>
      <c r="R1605" s="276">
        <f t="shared" si="129"/>
        <v>0</v>
      </c>
    </row>
    <row r="1606" spans="1:18">
      <c r="A1606" s="889" t="s">
        <v>21038</v>
      </c>
      <c r="B1606" s="890" t="s">
        <v>21885</v>
      </c>
      <c r="C1606" s="891" t="s">
        <v>19769</v>
      </c>
      <c r="D1606" s="885" t="str">
        <f t="shared" si="125"/>
        <v>cp</v>
      </c>
      <c r="E1606" s="885" t="str">
        <f t="shared" si="126"/>
        <v>6</v>
      </c>
      <c r="F1606" s="885">
        <f t="shared" si="127"/>
        <v>0.01</v>
      </c>
      <c r="G1606" s="885">
        <f t="shared" si="128"/>
        <v>0.06</v>
      </c>
      <c r="H1606" s="885" t="s">
        <v>21001</v>
      </c>
      <c r="J1606" t="str">
        <f>INDEX(L:L,MATCH(Таблиця91[[#This Row],[Item]],M:M,0),1)</f>
        <v>Illuminations</v>
      </c>
      <c r="L1606" t="s">
        <v>20204</v>
      </c>
      <c r="M1606" s="1" t="s">
        <v>20472</v>
      </c>
      <c r="N1606" s="1"/>
      <c r="O1606" s="1">
        <v>0.2</v>
      </c>
      <c r="P1606" s="1" t="s">
        <v>18737</v>
      </c>
      <c r="Q1606" s="26"/>
      <c r="R1606" s="276">
        <f t="shared" si="129"/>
        <v>0</v>
      </c>
    </row>
    <row r="1607" spans="1:18">
      <c r="A1607" s="889" t="s">
        <v>21039</v>
      </c>
      <c r="B1607" s="890" t="s">
        <v>21922</v>
      </c>
      <c r="C1607" s="891" t="s">
        <v>29296</v>
      </c>
      <c r="D1607" s="885" t="str">
        <f t="shared" si="125"/>
        <v>sp</v>
      </c>
      <c r="E1607" s="885" t="str">
        <f t="shared" si="126"/>
        <v>12</v>
      </c>
      <c r="F1607" s="885">
        <f t="shared" si="127"/>
        <v>0.1</v>
      </c>
      <c r="G1607" s="885">
        <f t="shared" si="128"/>
        <v>1.2000000000000002</v>
      </c>
      <c r="H1607" s="885" t="s">
        <v>21001</v>
      </c>
      <c r="J1607" t="str">
        <f>INDEX(L:L,MATCH(Таблиця91[[#This Row],[Item]],M:M,0),1)</f>
        <v>Illuminations</v>
      </c>
      <c r="L1607" t="s">
        <v>20204</v>
      </c>
      <c r="M1607" s="1" t="s">
        <v>20473</v>
      </c>
      <c r="N1607" s="1"/>
      <c r="O1607" s="1">
        <v>5</v>
      </c>
      <c r="P1607" s="1"/>
      <c r="Q1607" s="26"/>
      <c r="R1607" s="276">
        <f t="shared" si="129"/>
        <v>0</v>
      </c>
    </row>
    <row r="1608" spans="1:18">
      <c r="A1608" s="889" t="s">
        <v>21040</v>
      </c>
      <c r="B1608" s="890" t="s">
        <v>14081</v>
      </c>
      <c r="C1608" s="891" t="s">
        <v>29296</v>
      </c>
      <c r="D1608" s="885" t="str">
        <f t="shared" si="125"/>
        <v>gp</v>
      </c>
      <c r="E1608" s="885" t="str">
        <f t="shared" si="126"/>
        <v>5</v>
      </c>
      <c r="F1608" s="885">
        <f t="shared" si="127"/>
        <v>1</v>
      </c>
      <c r="G1608" s="885">
        <f t="shared" si="128"/>
        <v>5</v>
      </c>
      <c r="H1608" s="885" t="s">
        <v>21001</v>
      </c>
      <c r="J1608" t="str">
        <f>INDEX(L:L,MATCH(Таблиця91[[#This Row],[Item]],M:M,0),1)</f>
        <v>Illuminations</v>
      </c>
      <c r="L1608" t="s">
        <v>20204</v>
      </c>
      <c r="M1608" s="1" t="s">
        <v>20474</v>
      </c>
      <c r="N1608" s="1"/>
      <c r="O1608" s="1">
        <v>3</v>
      </c>
      <c r="P1608" s="1"/>
      <c r="Q1608" s="26"/>
      <c r="R1608" s="276">
        <f t="shared" si="129"/>
        <v>0</v>
      </c>
    </row>
    <row r="1609" spans="1:18">
      <c r="A1609" s="889" t="s">
        <v>21041</v>
      </c>
      <c r="B1609" s="890" t="s">
        <v>22023</v>
      </c>
      <c r="C1609" s="891" t="s">
        <v>19539</v>
      </c>
      <c r="D1609" s="885" t="str">
        <f t="shared" si="125"/>
        <v>sp</v>
      </c>
      <c r="E1609" s="885" t="str">
        <f t="shared" si="126"/>
        <v>14</v>
      </c>
      <c r="F1609" s="885">
        <f t="shared" si="127"/>
        <v>0.1</v>
      </c>
      <c r="G1609" s="885">
        <f t="shared" si="128"/>
        <v>1.4000000000000001</v>
      </c>
      <c r="H1609" s="885" t="s">
        <v>21001</v>
      </c>
      <c r="J1609" t="str">
        <f>INDEX(L:L,MATCH(Таблиця91[[#This Row],[Item]],M:M,0),1)</f>
        <v>Illuminations</v>
      </c>
      <c r="L1609" t="s">
        <v>20204</v>
      </c>
      <c r="M1609" s="1" t="s">
        <v>20475</v>
      </c>
      <c r="N1609" s="1"/>
      <c r="O1609" s="1">
        <v>6</v>
      </c>
      <c r="P1609" s="1"/>
      <c r="Q1609" s="26"/>
      <c r="R1609" s="276">
        <f t="shared" si="129"/>
        <v>0</v>
      </c>
    </row>
    <row r="1610" spans="1:18">
      <c r="A1610" s="889" t="s">
        <v>21042</v>
      </c>
      <c r="B1610" s="890" t="s">
        <v>22023</v>
      </c>
      <c r="C1610" s="891" t="s">
        <v>19539</v>
      </c>
      <c r="D1610" s="885" t="str">
        <f t="shared" si="125"/>
        <v>sp</v>
      </c>
      <c r="E1610" s="885" t="str">
        <f t="shared" si="126"/>
        <v>14</v>
      </c>
      <c r="F1610" s="885">
        <f t="shared" si="127"/>
        <v>0.1</v>
      </c>
      <c r="G1610" s="885">
        <f t="shared" si="128"/>
        <v>1.4000000000000001</v>
      </c>
      <c r="H1610" s="885" t="s">
        <v>21001</v>
      </c>
      <c r="J1610" t="str">
        <f>INDEX(L:L,MATCH(Таблиця91[[#This Row],[Item]],M:M,0),1)</f>
        <v>Illuminations</v>
      </c>
      <c r="L1610" t="s">
        <v>20204</v>
      </c>
      <c r="M1610" s="1" t="s">
        <v>20476</v>
      </c>
      <c r="N1610" s="1"/>
      <c r="O1610" s="1">
        <v>10</v>
      </c>
      <c r="P1610" s="1"/>
      <c r="Q1610" s="26"/>
      <c r="R1610" s="276">
        <f t="shared" si="129"/>
        <v>0</v>
      </c>
    </row>
    <row r="1611" spans="1:18">
      <c r="A1611" s="889" t="s">
        <v>21043</v>
      </c>
      <c r="B1611" s="890" t="s">
        <v>22023</v>
      </c>
      <c r="C1611" s="891" t="s">
        <v>19539</v>
      </c>
      <c r="D1611" s="885" t="str">
        <f t="shared" si="125"/>
        <v>sp</v>
      </c>
      <c r="E1611" s="885" t="str">
        <f t="shared" si="126"/>
        <v>14</v>
      </c>
      <c r="F1611" s="885">
        <f t="shared" si="127"/>
        <v>0.1</v>
      </c>
      <c r="G1611" s="885">
        <f t="shared" si="128"/>
        <v>1.4000000000000001</v>
      </c>
      <c r="H1611" s="885" t="s">
        <v>21001</v>
      </c>
      <c r="J1611" t="str">
        <f>INDEX(L:L,MATCH(Таблиця91[[#This Row],[Item]],M:M,0),1)</f>
        <v>Illuminations</v>
      </c>
      <c r="L1611" t="s">
        <v>20204</v>
      </c>
      <c r="M1611" s="1" t="s">
        <v>20477</v>
      </c>
      <c r="N1611" s="1"/>
      <c r="O1611" s="1">
        <v>3</v>
      </c>
      <c r="P1611" s="1"/>
      <c r="Q1611" s="26"/>
      <c r="R1611" s="276">
        <f t="shared" si="129"/>
        <v>0</v>
      </c>
    </row>
    <row r="1612" spans="1:18">
      <c r="A1612" s="889" t="s">
        <v>21044</v>
      </c>
      <c r="B1612" s="890" t="s">
        <v>22023</v>
      </c>
      <c r="C1612" s="891" t="s">
        <v>19539</v>
      </c>
      <c r="D1612" s="885" t="str">
        <f t="shared" si="125"/>
        <v>sp</v>
      </c>
      <c r="E1612" s="885" t="str">
        <f t="shared" si="126"/>
        <v>14</v>
      </c>
      <c r="F1612" s="885">
        <f t="shared" si="127"/>
        <v>0.1</v>
      </c>
      <c r="G1612" s="885">
        <f t="shared" si="128"/>
        <v>1.4000000000000001</v>
      </c>
      <c r="H1612" s="885" t="s">
        <v>21001</v>
      </c>
      <c r="J1612" t="str">
        <f>INDEX(L:L,MATCH(Таблиця91[[#This Row],[Item]],M:M,0),1)</f>
        <v>Illuminations</v>
      </c>
      <c r="L1612" t="s">
        <v>20204</v>
      </c>
      <c r="M1612" s="1" t="s">
        <v>20478</v>
      </c>
      <c r="N1612" s="1"/>
      <c r="O1612" s="1">
        <v>7</v>
      </c>
      <c r="P1612" s="1"/>
      <c r="Q1612" s="26"/>
      <c r="R1612" s="276">
        <f t="shared" si="129"/>
        <v>0</v>
      </c>
    </row>
    <row r="1613" spans="1:18">
      <c r="A1613" s="889" t="s">
        <v>21045</v>
      </c>
      <c r="B1613" s="890" t="s">
        <v>22026</v>
      </c>
      <c r="C1613" s="891" t="s">
        <v>19539</v>
      </c>
      <c r="D1613" s="885" t="str">
        <f t="shared" si="125"/>
        <v>sp</v>
      </c>
      <c r="E1613" s="885" t="str">
        <f t="shared" si="126"/>
        <v>11</v>
      </c>
      <c r="F1613" s="885">
        <f t="shared" si="127"/>
        <v>0.1</v>
      </c>
      <c r="G1613" s="885">
        <f t="shared" si="128"/>
        <v>1.1000000000000001</v>
      </c>
      <c r="H1613" s="885" t="s">
        <v>21001</v>
      </c>
      <c r="J1613" t="str">
        <f>INDEX(L:L,MATCH(Таблиця91[[#This Row],[Item]],M:M,0),1)</f>
        <v>Illuminations</v>
      </c>
      <c r="L1613" t="s">
        <v>20204</v>
      </c>
      <c r="M1613" s="1" t="s">
        <v>20479</v>
      </c>
      <c r="N1613" s="1"/>
      <c r="O1613" s="1">
        <v>23</v>
      </c>
      <c r="P1613" s="1" t="s">
        <v>20480</v>
      </c>
      <c r="Q1613" s="26"/>
      <c r="R1613" s="276">
        <f t="shared" si="129"/>
        <v>0</v>
      </c>
    </row>
    <row r="1614" spans="1:18">
      <c r="A1614" s="889" t="s">
        <v>21048</v>
      </c>
      <c r="B1614" s="890" t="s">
        <v>18496</v>
      </c>
      <c r="C1614" s="891" t="s">
        <v>29296</v>
      </c>
      <c r="D1614" s="885" t="str">
        <f t="shared" si="125"/>
        <v>gp</v>
      </c>
      <c r="E1614" s="885" t="str">
        <f t="shared" si="126"/>
        <v>2</v>
      </c>
      <c r="F1614" s="885">
        <f t="shared" si="127"/>
        <v>1</v>
      </c>
      <c r="G1614" s="885">
        <f t="shared" si="128"/>
        <v>2</v>
      </c>
      <c r="H1614" s="885" t="s">
        <v>21001</v>
      </c>
      <c r="J1614" t="str">
        <f>INDEX(L:L,MATCH(Таблиця91[[#This Row],[Item]],M:M,0),1)</f>
        <v>Diversions</v>
      </c>
      <c r="L1614" t="s">
        <v>20204</v>
      </c>
      <c r="M1614" s="1" t="s">
        <v>20481</v>
      </c>
      <c r="N1614" s="1"/>
      <c r="O1614" s="1">
        <v>2</v>
      </c>
      <c r="P1614" s="1" t="s">
        <v>20482</v>
      </c>
      <c r="Q1614" s="26"/>
      <c r="R1614" s="276">
        <f t="shared" si="129"/>
        <v>0</v>
      </c>
    </row>
    <row r="1615" spans="1:18">
      <c r="A1615" s="889" t="s">
        <v>21049</v>
      </c>
      <c r="B1615" s="890" t="s">
        <v>18496</v>
      </c>
      <c r="C1615" s="891" t="s">
        <v>29296</v>
      </c>
      <c r="D1615" s="885" t="str">
        <f t="shared" si="125"/>
        <v>gp</v>
      </c>
      <c r="E1615" s="885" t="str">
        <f t="shared" si="126"/>
        <v>2</v>
      </c>
      <c r="F1615" s="885">
        <f t="shared" si="127"/>
        <v>1</v>
      </c>
      <c r="G1615" s="885">
        <f t="shared" si="128"/>
        <v>2</v>
      </c>
      <c r="H1615" s="885" t="s">
        <v>21001</v>
      </c>
      <c r="J1615" t="str">
        <f>INDEX(L:L,MATCH(Таблиця91[[#This Row],[Item]],M:M,0),1)</f>
        <v>Diversions</v>
      </c>
      <c r="L1615" t="s">
        <v>20204</v>
      </c>
      <c r="M1615" s="1" t="s">
        <v>20483</v>
      </c>
      <c r="N1615" s="1"/>
      <c r="O1615" s="1">
        <v>4</v>
      </c>
      <c r="P1615" s="1" t="s">
        <v>20484</v>
      </c>
      <c r="Q1615" s="26"/>
      <c r="R1615" s="276">
        <f t="shared" si="129"/>
        <v>0</v>
      </c>
    </row>
    <row r="1616" spans="1:18">
      <c r="A1616" s="889" t="s">
        <v>21050</v>
      </c>
      <c r="B1616" s="890" t="s">
        <v>18496</v>
      </c>
      <c r="C1616" s="891" t="s">
        <v>29296</v>
      </c>
      <c r="D1616" s="885" t="str">
        <f t="shared" si="125"/>
        <v>gp</v>
      </c>
      <c r="E1616" s="885" t="str">
        <f t="shared" si="126"/>
        <v>2</v>
      </c>
      <c r="F1616" s="885">
        <f t="shared" si="127"/>
        <v>1</v>
      </c>
      <c r="G1616" s="885">
        <f t="shared" si="128"/>
        <v>2</v>
      </c>
      <c r="H1616" s="885" t="s">
        <v>21001</v>
      </c>
      <c r="J1616" t="str">
        <f>INDEX(L:L,MATCH(Таблиця91[[#This Row],[Item]],M:M,0),1)</f>
        <v>Diversions</v>
      </c>
      <c r="L1616" t="s">
        <v>20204</v>
      </c>
      <c r="M1616" s="1" t="s">
        <v>20485</v>
      </c>
      <c r="N1616" s="1"/>
      <c r="O1616" s="1">
        <v>10</v>
      </c>
      <c r="P1616" s="1" t="s">
        <v>18412</v>
      </c>
      <c r="Q1616" s="26"/>
      <c r="R1616" s="276">
        <f t="shared" si="129"/>
        <v>0</v>
      </c>
    </row>
    <row r="1617" spans="1:18">
      <c r="A1617" s="889" t="s">
        <v>21051</v>
      </c>
      <c r="B1617" s="890" t="s">
        <v>14081</v>
      </c>
      <c r="C1617" s="891" t="s">
        <v>29296</v>
      </c>
      <c r="D1617" s="885" t="str">
        <f t="shared" si="125"/>
        <v>gp</v>
      </c>
      <c r="E1617" s="885" t="str">
        <f t="shared" si="126"/>
        <v>5</v>
      </c>
      <c r="F1617" s="885">
        <f t="shared" si="127"/>
        <v>1</v>
      </c>
      <c r="G1617" s="885">
        <f t="shared" si="128"/>
        <v>5</v>
      </c>
      <c r="H1617" s="885" t="s">
        <v>21001</v>
      </c>
      <c r="J1617" t="str">
        <f>INDEX(L:L,MATCH(Таблиця91[[#This Row],[Item]],M:M,0),1)</f>
        <v>Diversions</v>
      </c>
      <c r="L1617" t="s">
        <v>20204</v>
      </c>
      <c r="M1617" s="1" t="s">
        <v>20486</v>
      </c>
      <c r="N1617" s="1"/>
      <c r="O1617" s="1">
        <v>50</v>
      </c>
      <c r="P1617" s="1" t="s">
        <v>19934</v>
      </c>
      <c r="Q1617" s="26"/>
      <c r="R1617" s="276">
        <f t="shared" si="129"/>
        <v>0</v>
      </c>
    </row>
    <row r="1618" spans="1:18">
      <c r="A1618" s="889" t="s">
        <v>21052</v>
      </c>
      <c r="B1618" s="890" t="s">
        <v>18496</v>
      </c>
      <c r="C1618" s="891" t="s">
        <v>29296</v>
      </c>
      <c r="D1618" s="885" t="str">
        <f t="shared" si="125"/>
        <v>gp</v>
      </c>
      <c r="E1618" s="885" t="str">
        <f t="shared" si="126"/>
        <v>2</v>
      </c>
      <c r="F1618" s="885">
        <f t="shared" si="127"/>
        <v>1</v>
      </c>
      <c r="G1618" s="885">
        <f t="shared" si="128"/>
        <v>2</v>
      </c>
      <c r="H1618" s="885" t="s">
        <v>21001</v>
      </c>
      <c r="J1618" t="str">
        <f>INDEX(L:L,MATCH(Таблиця91[[#This Row],[Item]],M:M,0),1)</f>
        <v>Diversions</v>
      </c>
      <c r="L1618" t="s">
        <v>20204</v>
      </c>
      <c r="M1618" s="1" t="s">
        <v>20487</v>
      </c>
      <c r="N1618" s="1"/>
      <c r="O1618" s="1">
        <v>10</v>
      </c>
      <c r="P1618" s="1"/>
      <c r="Q1618" s="26"/>
      <c r="R1618" s="276">
        <f t="shared" si="129"/>
        <v>0</v>
      </c>
    </row>
    <row r="1619" spans="1:18">
      <c r="A1619" s="889" t="s">
        <v>21053</v>
      </c>
      <c r="B1619" s="890" t="s">
        <v>18496</v>
      </c>
      <c r="C1619" s="891" t="s">
        <v>29296</v>
      </c>
      <c r="D1619" s="885" t="str">
        <f t="shared" si="125"/>
        <v>gp</v>
      </c>
      <c r="E1619" s="885" t="str">
        <f t="shared" si="126"/>
        <v>2</v>
      </c>
      <c r="F1619" s="885">
        <f t="shared" si="127"/>
        <v>1</v>
      </c>
      <c r="G1619" s="885">
        <f t="shared" si="128"/>
        <v>2</v>
      </c>
      <c r="H1619" s="885" t="s">
        <v>21001</v>
      </c>
      <c r="J1619" t="str">
        <f>INDEX(L:L,MATCH(Таблиця91[[#This Row],[Item]],M:M,0),1)</f>
        <v>Diversions</v>
      </c>
      <c r="L1619" t="s">
        <v>20204</v>
      </c>
      <c r="M1619" s="1" t="s">
        <v>20488</v>
      </c>
      <c r="N1619" s="1"/>
      <c r="O1619" s="1">
        <v>3</v>
      </c>
      <c r="P1619" s="1"/>
      <c r="Q1619" s="26"/>
      <c r="R1619" s="276">
        <f t="shared" si="129"/>
        <v>0</v>
      </c>
    </row>
    <row r="1620" spans="1:18">
      <c r="A1620" s="889" t="s">
        <v>21054</v>
      </c>
      <c r="B1620" s="890" t="s">
        <v>18496</v>
      </c>
      <c r="C1620" s="891" t="s">
        <v>29296</v>
      </c>
      <c r="D1620" s="885" t="str">
        <f t="shared" si="125"/>
        <v>gp</v>
      </c>
      <c r="E1620" s="885" t="str">
        <f t="shared" si="126"/>
        <v>2</v>
      </c>
      <c r="F1620" s="885">
        <f t="shared" si="127"/>
        <v>1</v>
      </c>
      <c r="G1620" s="885">
        <f t="shared" si="128"/>
        <v>2</v>
      </c>
      <c r="H1620" s="885" t="s">
        <v>21001</v>
      </c>
      <c r="J1620" t="str">
        <f>INDEX(L:L,MATCH(Таблиця91[[#This Row],[Item]],M:M,0),1)</f>
        <v>Diversions</v>
      </c>
      <c r="L1620" t="s">
        <v>20204</v>
      </c>
      <c r="M1620" s="1" t="s">
        <v>20489</v>
      </c>
      <c r="N1620" s="1"/>
      <c r="O1620" s="1">
        <v>4</v>
      </c>
      <c r="P1620" s="1"/>
      <c r="Q1620" s="26"/>
      <c r="R1620" s="276">
        <f t="shared" si="129"/>
        <v>0</v>
      </c>
    </row>
    <row r="1621" spans="1:18">
      <c r="A1621" s="889" t="s">
        <v>21055</v>
      </c>
      <c r="B1621" s="890" t="s">
        <v>18496</v>
      </c>
      <c r="C1621" s="891" t="s">
        <v>29296</v>
      </c>
      <c r="D1621" s="885" t="str">
        <f t="shared" si="125"/>
        <v>gp</v>
      </c>
      <c r="E1621" s="885" t="str">
        <f t="shared" si="126"/>
        <v>2</v>
      </c>
      <c r="F1621" s="885">
        <f t="shared" si="127"/>
        <v>1</v>
      </c>
      <c r="G1621" s="885">
        <f t="shared" si="128"/>
        <v>2</v>
      </c>
      <c r="H1621" s="885" t="s">
        <v>21001</v>
      </c>
      <c r="J1621" t="str">
        <f>INDEX(L:L,MATCH(Таблиця91[[#This Row],[Item]],M:M,0),1)</f>
        <v>Diversions</v>
      </c>
      <c r="L1621" t="s">
        <v>20204</v>
      </c>
      <c r="M1621" s="1" t="s">
        <v>20490</v>
      </c>
      <c r="N1621" s="1"/>
      <c r="O1621" s="1">
        <v>0.5</v>
      </c>
      <c r="P1621" s="1" t="s">
        <v>18483</v>
      </c>
      <c r="Q1621" s="26"/>
      <c r="R1621" s="276">
        <f t="shared" si="129"/>
        <v>0</v>
      </c>
    </row>
    <row r="1622" spans="1:18">
      <c r="A1622" s="889" t="s">
        <v>21056</v>
      </c>
      <c r="B1622" s="890" t="s">
        <v>18496</v>
      </c>
      <c r="C1622" s="891" t="s">
        <v>29296</v>
      </c>
      <c r="D1622" s="885" t="str">
        <f t="shared" si="125"/>
        <v>gp</v>
      </c>
      <c r="E1622" s="885" t="str">
        <f t="shared" si="126"/>
        <v>2</v>
      </c>
      <c r="F1622" s="885">
        <f t="shared" si="127"/>
        <v>1</v>
      </c>
      <c r="G1622" s="885">
        <f t="shared" si="128"/>
        <v>2</v>
      </c>
      <c r="H1622" s="885" t="s">
        <v>21001</v>
      </c>
      <c r="J1622" t="str">
        <f>INDEX(L:L,MATCH(Таблиця91[[#This Row],[Item]],M:M,0),1)</f>
        <v>Diversions</v>
      </c>
      <c r="L1622" t="s">
        <v>20204</v>
      </c>
      <c r="M1622" s="1" t="s">
        <v>20491</v>
      </c>
      <c r="N1622" s="1"/>
      <c r="O1622" s="1">
        <v>0.06</v>
      </c>
      <c r="P1622" s="1" t="s">
        <v>20492</v>
      </c>
      <c r="Q1622" s="26"/>
      <c r="R1622" s="276">
        <f t="shared" si="129"/>
        <v>0</v>
      </c>
    </row>
    <row r="1623" spans="1:18">
      <c r="A1623" s="889" t="s">
        <v>21057</v>
      </c>
      <c r="B1623" s="890" t="s">
        <v>18496</v>
      </c>
      <c r="C1623" s="891" t="s">
        <v>21058</v>
      </c>
      <c r="D1623" s="885" t="str">
        <f t="shared" si="125"/>
        <v>gp</v>
      </c>
      <c r="E1623" s="885" t="str">
        <f t="shared" si="126"/>
        <v>2</v>
      </c>
      <c r="F1623" s="885">
        <f t="shared" si="127"/>
        <v>1</v>
      </c>
      <c r="G1623" s="885">
        <f t="shared" si="128"/>
        <v>2</v>
      </c>
      <c r="H1623" s="885" t="s">
        <v>21001</v>
      </c>
      <c r="J1623" t="str">
        <f>INDEX(L:L,MATCH(Таблиця91[[#This Row],[Item]],M:M,0),1)</f>
        <v>Diversions</v>
      </c>
      <c r="L1623" t="s">
        <v>20204</v>
      </c>
      <c r="M1623" s="1" t="s">
        <v>20493</v>
      </c>
      <c r="N1623" s="1"/>
      <c r="O1623" s="1">
        <v>2</v>
      </c>
      <c r="P1623" s="1" t="s">
        <v>20494</v>
      </c>
      <c r="Q1623" s="26"/>
      <c r="R1623" s="276">
        <f t="shared" si="129"/>
        <v>0</v>
      </c>
    </row>
    <row r="1624" spans="1:18">
      <c r="A1624" s="889" t="s">
        <v>21059</v>
      </c>
      <c r="B1624" s="890" t="s">
        <v>18451</v>
      </c>
      <c r="C1624" s="891" t="s">
        <v>29296</v>
      </c>
      <c r="D1624" s="885" t="str">
        <f t="shared" si="125"/>
        <v>sp</v>
      </c>
      <c r="E1624" s="885" t="str">
        <f t="shared" si="126"/>
        <v>2</v>
      </c>
      <c r="F1624" s="885">
        <f t="shared" si="127"/>
        <v>0.1</v>
      </c>
      <c r="G1624" s="885">
        <f t="shared" si="128"/>
        <v>0.2</v>
      </c>
      <c r="H1624" s="885" t="s">
        <v>21001</v>
      </c>
      <c r="J1624" t="str">
        <f>INDEX(L:L,MATCH(Таблиця91[[#This Row],[Item]],M:M,0),1)</f>
        <v>Diversions</v>
      </c>
      <c r="L1624" t="s">
        <v>20204</v>
      </c>
      <c r="M1624" s="1" t="s">
        <v>20495</v>
      </c>
      <c r="N1624" s="1"/>
      <c r="O1624" s="1">
        <v>25</v>
      </c>
      <c r="P1624" s="1" t="s">
        <v>20496</v>
      </c>
      <c r="Q1624" s="26"/>
      <c r="R1624" s="276">
        <f t="shared" si="129"/>
        <v>0</v>
      </c>
    </row>
    <row r="1625" spans="1:18">
      <c r="A1625" s="889" t="s">
        <v>21060</v>
      </c>
      <c r="B1625" s="890" t="s">
        <v>18496</v>
      </c>
      <c r="C1625" s="891" t="s">
        <v>29296</v>
      </c>
      <c r="D1625" s="885" t="str">
        <f t="shared" si="125"/>
        <v>gp</v>
      </c>
      <c r="E1625" s="885" t="str">
        <f t="shared" si="126"/>
        <v>2</v>
      </c>
      <c r="F1625" s="885">
        <f t="shared" si="127"/>
        <v>1</v>
      </c>
      <c r="G1625" s="885">
        <f t="shared" si="128"/>
        <v>2</v>
      </c>
      <c r="H1625" s="885" t="s">
        <v>21001</v>
      </c>
      <c r="J1625" t="str">
        <f>INDEX(L:L,MATCH(Таблиця91[[#This Row],[Item]],M:M,0),1)</f>
        <v>Diversions</v>
      </c>
      <c r="L1625" t="s">
        <v>20204</v>
      </c>
      <c r="M1625" s="1" t="s">
        <v>20497</v>
      </c>
      <c r="N1625" s="1"/>
      <c r="O1625" s="1">
        <v>0.6</v>
      </c>
      <c r="P1625" s="1" t="s">
        <v>18505</v>
      </c>
      <c r="Q1625" s="26"/>
      <c r="R1625" s="276">
        <f t="shared" si="129"/>
        <v>0</v>
      </c>
    </row>
    <row r="1626" spans="1:18">
      <c r="A1626" s="889" t="s">
        <v>21061</v>
      </c>
      <c r="B1626" s="890" t="s">
        <v>18496</v>
      </c>
      <c r="C1626" s="891" t="s">
        <v>29296</v>
      </c>
      <c r="D1626" s="885" t="str">
        <f t="shared" si="125"/>
        <v>gp</v>
      </c>
      <c r="E1626" s="885" t="str">
        <f t="shared" si="126"/>
        <v>2</v>
      </c>
      <c r="F1626" s="885">
        <f t="shared" si="127"/>
        <v>1</v>
      </c>
      <c r="G1626" s="885">
        <f t="shared" si="128"/>
        <v>2</v>
      </c>
      <c r="H1626" s="885" t="s">
        <v>21001</v>
      </c>
      <c r="J1626" t="str">
        <f>INDEX(L:L,MATCH(Таблиця91[[#This Row],[Item]],M:M,0),1)</f>
        <v>Diversions</v>
      </c>
      <c r="L1626" t="s">
        <v>20204</v>
      </c>
      <c r="M1626" s="1" t="s">
        <v>20498</v>
      </c>
      <c r="N1626" s="1"/>
      <c r="O1626" s="1">
        <v>2</v>
      </c>
      <c r="P1626" s="1" t="s">
        <v>20480</v>
      </c>
      <c r="Q1626" s="26"/>
      <c r="R1626" s="276">
        <f t="shared" si="129"/>
        <v>0</v>
      </c>
    </row>
    <row r="1627" spans="1:18">
      <c r="A1627" s="889" t="s">
        <v>21062</v>
      </c>
      <c r="B1627" s="890" t="s">
        <v>18496</v>
      </c>
      <c r="C1627" s="891" t="s">
        <v>29296</v>
      </c>
      <c r="D1627" s="885" t="str">
        <f t="shared" si="125"/>
        <v>gp</v>
      </c>
      <c r="E1627" s="885" t="str">
        <f t="shared" si="126"/>
        <v>2</v>
      </c>
      <c r="F1627" s="885">
        <f t="shared" si="127"/>
        <v>1</v>
      </c>
      <c r="G1627" s="885">
        <f t="shared" si="128"/>
        <v>2</v>
      </c>
      <c r="H1627" s="885" t="s">
        <v>21001</v>
      </c>
      <c r="J1627" t="str">
        <f>INDEX(L:L,MATCH(Таблиця91[[#This Row],[Item]],M:M,0),1)</f>
        <v>Diversions</v>
      </c>
      <c r="L1627" t="s">
        <v>20204</v>
      </c>
      <c r="M1627" s="1" t="s">
        <v>20499</v>
      </c>
      <c r="N1627" s="1"/>
      <c r="O1627" s="1">
        <v>5</v>
      </c>
      <c r="P1627" s="1" t="s">
        <v>20494</v>
      </c>
      <c r="Q1627" s="26"/>
      <c r="R1627" s="276">
        <f t="shared" si="129"/>
        <v>0</v>
      </c>
    </row>
    <row r="1628" spans="1:18">
      <c r="A1628" s="889" t="s">
        <v>21063</v>
      </c>
      <c r="B1628" s="890" t="s">
        <v>18283</v>
      </c>
      <c r="C1628" s="891" t="s">
        <v>29296</v>
      </c>
      <c r="D1628" s="885" t="str">
        <f t="shared" si="125"/>
        <v>sp</v>
      </c>
      <c r="E1628" s="885" t="str">
        <f t="shared" si="126"/>
        <v>5</v>
      </c>
      <c r="F1628" s="885">
        <f t="shared" si="127"/>
        <v>0.1</v>
      </c>
      <c r="G1628" s="885">
        <f t="shared" si="128"/>
        <v>0.5</v>
      </c>
      <c r="H1628" s="885" t="s">
        <v>21001</v>
      </c>
      <c r="J1628" t="str">
        <f>INDEX(L:L,MATCH(Таблиця91[[#This Row],[Item]],M:M,0),1)</f>
        <v>Diversions</v>
      </c>
      <c r="L1628" t="s">
        <v>20204</v>
      </c>
      <c r="M1628" s="1" t="s">
        <v>20500</v>
      </c>
      <c r="N1628" s="1"/>
      <c r="O1628" s="1">
        <v>17</v>
      </c>
      <c r="P1628" s="1" t="s">
        <v>20501</v>
      </c>
      <c r="Q1628" s="26"/>
      <c r="R1628" s="276">
        <f t="shared" si="129"/>
        <v>0</v>
      </c>
    </row>
    <row r="1629" spans="1:18">
      <c r="A1629" s="889" t="s">
        <v>21064</v>
      </c>
      <c r="B1629" s="890" t="s">
        <v>18283</v>
      </c>
      <c r="C1629" s="891" t="s">
        <v>29296</v>
      </c>
      <c r="D1629" s="885" t="str">
        <f t="shared" si="125"/>
        <v>sp</v>
      </c>
      <c r="E1629" s="885" t="str">
        <f t="shared" si="126"/>
        <v>5</v>
      </c>
      <c r="F1629" s="885">
        <f t="shared" si="127"/>
        <v>0.1</v>
      </c>
      <c r="G1629" s="885">
        <f t="shared" si="128"/>
        <v>0.5</v>
      </c>
      <c r="H1629" s="885" t="s">
        <v>21001</v>
      </c>
      <c r="J1629" t="str">
        <f>INDEX(L:L,MATCH(Таблиця91[[#This Row],[Item]],M:M,0),1)</f>
        <v>Diversions</v>
      </c>
      <c r="L1629" t="s">
        <v>20204</v>
      </c>
      <c r="M1629" s="1" t="s">
        <v>20502</v>
      </c>
      <c r="N1629" s="1"/>
      <c r="O1629" s="1">
        <v>120</v>
      </c>
      <c r="P1629" s="1"/>
      <c r="Q1629" s="26"/>
      <c r="R1629" s="276">
        <f t="shared" si="129"/>
        <v>0</v>
      </c>
    </row>
    <row r="1630" spans="1:18">
      <c r="A1630" s="889" t="s">
        <v>21065</v>
      </c>
      <c r="B1630" s="890" t="s">
        <v>21846</v>
      </c>
      <c r="C1630" s="891" t="s">
        <v>29296</v>
      </c>
      <c r="D1630" s="885" t="str">
        <f t="shared" si="125"/>
        <v>gp</v>
      </c>
      <c r="E1630" s="885" t="str">
        <f t="shared" si="126"/>
        <v>4</v>
      </c>
      <c r="F1630" s="885">
        <f t="shared" si="127"/>
        <v>1</v>
      </c>
      <c r="G1630" s="885">
        <f t="shared" si="128"/>
        <v>4</v>
      </c>
      <c r="H1630" s="885" t="s">
        <v>21001</v>
      </c>
      <c r="J1630" t="str">
        <f>INDEX(L:L,MATCH(Таблиця91[[#This Row],[Item]],M:M,0),1)</f>
        <v>Diversions</v>
      </c>
      <c r="L1630" t="s">
        <v>20204</v>
      </c>
      <c r="M1630" s="1" t="s">
        <v>20503</v>
      </c>
      <c r="N1630" s="1"/>
      <c r="O1630" s="1">
        <v>400</v>
      </c>
      <c r="P1630" s="1"/>
      <c r="Q1630" s="26"/>
      <c r="R1630" s="276">
        <f t="shared" si="129"/>
        <v>0</v>
      </c>
    </row>
    <row r="1631" spans="1:18">
      <c r="A1631" s="889" t="s">
        <v>21066</v>
      </c>
      <c r="B1631" s="890" t="s">
        <v>21846</v>
      </c>
      <c r="C1631" s="891" t="s">
        <v>29296</v>
      </c>
      <c r="D1631" s="885" t="str">
        <f t="shared" si="125"/>
        <v>gp</v>
      </c>
      <c r="E1631" s="885" t="str">
        <f t="shared" si="126"/>
        <v>4</v>
      </c>
      <c r="F1631" s="885">
        <f t="shared" si="127"/>
        <v>1</v>
      </c>
      <c r="G1631" s="885">
        <f t="shared" si="128"/>
        <v>4</v>
      </c>
      <c r="H1631" s="885" t="s">
        <v>21001</v>
      </c>
      <c r="J1631" t="str">
        <f>INDEX(L:L,MATCH(Таблиця91[[#This Row],[Item]],M:M,0),1)</f>
        <v>Diversions</v>
      </c>
      <c r="L1631" t="s">
        <v>20204</v>
      </c>
      <c r="M1631" s="1" t="s">
        <v>20504</v>
      </c>
      <c r="N1631" s="1"/>
      <c r="O1631" s="1">
        <v>1000</v>
      </c>
      <c r="P1631" s="1"/>
      <c r="Q1631" s="26"/>
      <c r="R1631" s="276">
        <f t="shared" si="129"/>
        <v>0</v>
      </c>
    </row>
    <row r="1632" spans="1:18">
      <c r="A1632" s="889" t="s">
        <v>21067</v>
      </c>
      <c r="B1632" s="890" t="s">
        <v>21846</v>
      </c>
      <c r="C1632" s="891" t="s">
        <v>29296</v>
      </c>
      <c r="D1632" s="885" t="str">
        <f t="shared" si="125"/>
        <v>gp</v>
      </c>
      <c r="E1632" s="885" t="str">
        <f t="shared" si="126"/>
        <v>4</v>
      </c>
      <c r="F1632" s="885">
        <f t="shared" si="127"/>
        <v>1</v>
      </c>
      <c r="G1632" s="885">
        <f t="shared" si="128"/>
        <v>4</v>
      </c>
      <c r="H1632" s="885" t="s">
        <v>21001</v>
      </c>
      <c r="J1632" t="str">
        <f>INDEX(L:L,MATCH(Таблиця91[[#This Row],[Item]],M:M,0),1)</f>
        <v>Diversions</v>
      </c>
      <c r="L1632" t="s">
        <v>20204</v>
      </c>
      <c r="M1632" s="1" t="s">
        <v>20505</v>
      </c>
      <c r="N1632" s="1"/>
      <c r="O1632" s="1">
        <v>35</v>
      </c>
      <c r="P1632" s="1"/>
      <c r="Q1632" s="26"/>
      <c r="R1632" s="276">
        <f t="shared" si="129"/>
        <v>0</v>
      </c>
    </row>
    <row r="1633" spans="1:18">
      <c r="A1633" s="889" t="s">
        <v>21068</v>
      </c>
      <c r="B1633" s="890" t="s">
        <v>21846</v>
      </c>
      <c r="C1633" s="891" t="s">
        <v>29296</v>
      </c>
      <c r="D1633" s="885" t="str">
        <f t="shared" si="125"/>
        <v>gp</v>
      </c>
      <c r="E1633" s="885" t="str">
        <f t="shared" si="126"/>
        <v>4</v>
      </c>
      <c r="F1633" s="885">
        <f t="shared" si="127"/>
        <v>1</v>
      </c>
      <c r="G1633" s="885">
        <f t="shared" si="128"/>
        <v>4</v>
      </c>
      <c r="H1633" s="885" t="s">
        <v>21001</v>
      </c>
      <c r="J1633" t="str">
        <f>INDEX(L:L,MATCH(Таблиця91[[#This Row],[Item]],M:M,0),1)</f>
        <v>Diversions</v>
      </c>
      <c r="L1633" t="s">
        <v>20204</v>
      </c>
      <c r="M1633" s="1" t="s">
        <v>20506</v>
      </c>
      <c r="N1633" s="1"/>
      <c r="O1633" s="1">
        <v>15</v>
      </c>
      <c r="P1633" s="1"/>
      <c r="Q1633" s="26"/>
      <c r="R1633" s="276">
        <f t="shared" si="129"/>
        <v>0</v>
      </c>
    </row>
    <row r="1634" spans="1:18">
      <c r="A1634" s="889" t="s">
        <v>21069</v>
      </c>
      <c r="B1634" s="890" t="s">
        <v>21846</v>
      </c>
      <c r="C1634" s="891" t="s">
        <v>29296</v>
      </c>
      <c r="D1634" s="885" t="str">
        <f t="shared" si="125"/>
        <v>gp</v>
      </c>
      <c r="E1634" s="885" t="str">
        <f t="shared" si="126"/>
        <v>4</v>
      </c>
      <c r="F1634" s="885">
        <f t="shared" si="127"/>
        <v>1</v>
      </c>
      <c r="G1634" s="885">
        <f t="shared" si="128"/>
        <v>4</v>
      </c>
      <c r="H1634" s="885" t="s">
        <v>21001</v>
      </c>
      <c r="J1634" t="str">
        <f>INDEX(L:L,MATCH(Таблиця91[[#This Row],[Item]],M:M,0),1)</f>
        <v>Diversions</v>
      </c>
      <c r="L1634" t="s">
        <v>20204</v>
      </c>
      <c r="M1634" s="1" t="s">
        <v>20507</v>
      </c>
      <c r="N1634" s="1"/>
      <c r="O1634" s="1">
        <v>7</v>
      </c>
      <c r="P1634" s="1"/>
      <c r="Q1634" s="26"/>
      <c r="R1634" s="276">
        <f t="shared" si="129"/>
        <v>0</v>
      </c>
    </row>
    <row r="1635" spans="1:18">
      <c r="A1635" s="889" t="s">
        <v>21070</v>
      </c>
      <c r="B1635" s="890" t="s">
        <v>18496</v>
      </c>
      <c r="C1635" s="891" t="s">
        <v>29296</v>
      </c>
      <c r="D1635" s="885" t="str">
        <f t="shared" si="125"/>
        <v>gp</v>
      </c>
      <c r="E1635" s="885" t="str">
        <f t="shared" si="126"/>
        <v>2</v>
      </c>
      <c r="F1635" s="885">
        <f t="shared" si="127"/>
        <v>1</v>
      </c>
      <c r="G1635" s="885">
        <f t="shared" si="128"/>
        <v>2</v>
      </c>
      <c r="H1635" s="885" t="s">
        <v>21001</v>
      </c>
      <c r="J1635" t="str">
        <f>INDEX(L:L,MATCH(Таблиця91[[#This Row],[Item]],M:M,0),1)</f>
        <v>Diversions</v>
      </c>
      <c r="L1635" t="s">
        <v>20204</v>
      </c>
      <c r="M1635" s="1" t="s">
        <v>20508</v>
      </c>
      <c r="N1635" s="1"/>
      <c r="O1635" s="1">
        <v>25</v>
      </c>
      <c r="P1635" s="1"/>
      <c r="Q1635" s="26"/>
      <c r="R1635" s="276">
        <f t="shared" si="129"/>
        <v>0</v>
      </c>
    </row>
    <row r="1636" spans="1:18">
      <c r="A1636" s="889" t="s">
        <v>21071</v>
      </c>
      <c r="B1636" s="890" t="s">
        <v>18496</v>
      </c>
      <c r="C1636" s="891" t="s">
        <v>29296</v>
      </c>
      <c r="D1636" s="885" t="str">
        <f t="shared" si="125"/>
        <v>gp</v>
      </c>
      <c r="E1636" s="885" t="str">
        <f t="shared" si="126"/>
        <v>2</v>
      </c>
      <c r="F1636" s="885">
        <f t="shared" si="127"/>
        <v>1</v>
      </c>
      <c r="G1636" s="885">
        <f t="shared" si="128"/>
        <v>2</v>
      </c>
      <c r="H1636" s="885" t="s">
        <v>21001</v>
      </c>
      <c r="J1636" t="str">
        <f>INDEX(L:L,MATCH(Таблиця91[[#This Row],[Item]],M:M,0),1)</f>
        <v>Diversions</v>
      </c>
      <c r="L1636" t="s">
        <v>20204</v>
      </c>
      <c r="M1636" s="1" t="s">
        <v>20509</v>
      </c>
      <c r="N1636" s="1"/>
      <c r="O1636" s="1">
        <v>35</v>
      </c>
      <c r="P1636" s="1" t="s">
        <v>20510</v>
      </c>
      <c r="Q1636" s="26"/>
      <c r="R1636" s="276">
        <f t="shared" si="129"/>
        <v>0</v>
      </c>
    </row>
    <row r="1637" spans="1:18">
      <c r="A1637" s="889" t="s">
        <v>21072</v>
      </c>
      <c r="B1637" s="890" t="s">
        <v>18496</v>
      </c>
      <c r="C1637" s="891" t="s">
        <v>29296</v>
      </c>
      <c r="D1637" s="885" t="str">
        <f t="shared" si="125"/>
        <v>gp</v>
      </c>
      <c r="E1637" s="885" t="str">
        <f t="shared" si="126"/>
        <v>2</v>
      </c>
      <c r="F1637" s="885">
        <f t="shared" si="127"/>
        <v>1</v>
      </c>
      <c r="G1637" s="885">
        <f t="shared" si="128"/>
        <v>2</v>
      </c>
      <c r="H1637" s="885" t="s">
        <v>21001</v>
      </c>
      <c r="J1637" t="str">
        <f>INDEX(L:L,MATCH(Таблиця91[[#This Row],[Item]],M:M,0),1)</f>
        <v>Diversions</v>
      </c>
      <c r="L1637" t="s">
        <v>20204</v>
      </c>
      <c r="M1637" s="1" t="s">
        <v>20511</v>
      </c>
      <c r="N1637" s="1"/>
      <c r="O1637" s="1">
        <v>9</v>
      </c>
      <c r="P1637" s="1" t="s">
        <v>20512</v>
      </c>
      <c r="Q1637" s="26"/>
      <c r="R1637" s="276">
        <f t="shared" si="129"/>
        <v>0</v>
      </c>
    </row>
    <row r="1638" spans="1:18">
      <c r="A1638" s="889" t="s">
        <v>21073</v>
      </c>
      <c r="B1638" s="890" t="s">
        <v>18321</v>
      </c>
      <c r="C1638" s="891" t="s">
        <v>29296</v>
      </c>
      <c r="D1638" s="885" t="str">
        <f t="shared" si="125"/>
        <v>sp</v>
      </c>
      <c r="E1638" s="885" t="str">
        <f t="shared" si="126"/>
        <v>1</v>
      </c>
      <c r="F1638" s="885">
        <f t="shared" si="127"/>
        <v>0.1</v>
      </c>
      <c r="G1638" s="885">
        <f t="shared" si="128"/>
        <v>0.1</v>
      </c>
      <c r="H1638" s="885" t="s">
        <v>21001</v>
      </c>
      <c r="J1638" t="str">
        <f>INDEX(L:L,MATCH(Таблиця91[[#This Row],[Item]],M:M,0),1)</f>
        <v>Diversions</v>
      </c>
      <c r="L1638" t="s">
        <v>20204</v>
      </c>
      <c r="M1638" s="1" t="s">
        <v>20513</v>
      </c>
      <c r="N1638" s="1"/>
      <c r="O1638" s="1">
        <v>120</v>
      </c>
      <c r="P1638" s="1" t="s">
        <v>20514</v>
      </c>
      <c r="Q1638" s="26"/>
      <c r="R1638" s="276">
        <f t="shared" si="129"/>
        <v>0</v>
      </c>
    </row>
    <row r="1639" spans="1:18">
      <c r="A1639" s="889" t="s">
        <v>21074</v>
      </c>
      <c r="B1639" s="890" t="s">
        <v>18891</v>
      </c>
      <c r="C1639" s="891" t="s">
        <v>29296</v>
      </c>
      <c r="D1639" s="885" t="str">
        <f t="shared" si="125"/>
        <v>gp</v>
      </c>
      <c r="E1639" s="885" t="str">
        <f t="shared" si="126"/>
        <v>50</v>
      </c>
      <c r="F1639" s="885">
        <f t="shared" si="127"/>
        <v>1</v>
      </c>
      <c r="G1639" s="885">
        <f t="shared" si="128"/>
        <v>50</v>
      </c>
      <c r="H1639" s="885" t="s">
        <v>21001</v>
      </c>
      <c r="J1639" t="str">
        <f>INDEX(L:L,MATCH(Таблиця91[[#This Row],[Item]],M:M,0),1)</f>
        <v>Diversions</v>
      </c>
      <c r="L1639" t="s">
        <v>20204</v>
      </c>
      <c r="M1639" s="1" t="s">
        <v>20515</v>
      </c>
      <c r="N1639" s="1"/>
      <c r="O1639" s="1">
        <v>18</v>
      </c>
      <c r="P1639" s="1" t="s">
        <v>20512</v>
      </c>
      <c r="Q1639" s="26"/>
      <c r="R1639" s="276">
        <f t="shared" si="129"/>
        <v>0</v>
      </c>
    </row>
    <row r="1640" spans="1:18">
      <c r="A1640" s="889" t="s">
        <v>21075</v>
      </c>
      <c r="B1640" s="890" t="s">
        <v>18496</v>
      </c>
      <c r="C1640" s="891" t="s">
        <v>21017</v>
      </c>
      <c r="D1640" s="885" t="str">
        <f t="shared" si="125"/>
        <v>gp</v>
      </c>
      <c r="E1640" s="885" t="str">
        <f t="shared" si="126"/>
        <v>2</v>
      </c>
      <c r="F1640" s="885">
        <f t="shared" si="127"/>
        <v>1</v>
      </c>
      <c r="G1640" s="885">
        <f t="shared" si="128"/>
        <v>2</v>
      </c>
      <c r="H1640" s="885" t="s">
        <v>21001</v>
      </c>
      <c r="J1640" t="str">
        <f>INDEX(L:L,MATCH(Таблиця91[[#This Row],[Item]],M:M,0),1)</f>
        <v>Diversions</v>
      </c>
      <c r="L1640" t="s">
        <v>20204</v>
      </c>
      <c r="M1640" s="1" t="s">
        <v>20516</v>
      </c>
      <c r="N1640" s="1"/>
      <c r="O1640" s="1">
        <v>70</v>
      </c>
      <c r="P1640" s="1" t="s">
        <v>20510</v>
      </c>
      <c r="Q1640" s="26"/>
      <c r="R1640" s="276">
        <f t="shared" si="129"/>
        <v>0</v>
      </c>
    </row>
    <row r="1641" spans="1:18">
      <c r="A1641" s="889" t="s">
        <v>21076</v>
      </c>
      <c r="B1641" s="890" t="s">
        <v>18496</v>
      </c>
      <c r="C1641" s="891" t="s">
        <v>29296</v>
      </c>
      <c r="D1641" s="885" t="str">
        <f t="shared" si="125"/>
        <v>gp</v>
      </c>
      <c r="E1641" s="885" t="str">
        <f t="shared" si="126"/>
        <v>2</v>
      </c>
      <c r="F1641" s="885">
        <f t="shared" si="127"/>
        <v>1</v>
      </c>
      <c r="G1641" s="885">
        <f t="shared" si="128"/>
        <v>2</v>
      </c>
      <c r="H1641" s="885" t="s">
        <v>21001</v>
      </c>
      <c r="J1641" t="str">
        <f>INDEX(L:L,MATCH(Таблиця91[[#This Row],[Item]],M:M,0),1)</f>
        <v>Diversions</v>
      </c>
      <c r="L1641" t="s">
        <v>20204</v>
      </c>
      <c r="M1641" s="1" t="s">
        <v>20517</v>
      </c>
      <c r="N1641" s="1"/>
      <c r="O1641" s="1">
        <v>50</v>
      </c>
      <c r="P1641" s="1" t="s">
        <v>20496</v>
      </c>
      <c r="Q1641" s="26"/>
      <c r="R1641" s="276">
        <f t="shared" si="129"/>
        <v>0</v>
      </c>
    </row>
    <row r="1642" spans="1:18">
      <c r="A1642" s="889" t="s">
        <v>21077</v>
      </c>
      <c r="B1642" s="890" t="s">
        <v>14263</v>
      </c>
      <c r="C1642" s="891" t="s">
        <v>29296</v>
      </c>
      <c r="D1642" s="885" t="str">
        <f t="shared" si="125"/>
        <v>gp</v>
      </c>
      <c r="E1642" s="885" t="str">
        <f t="shared" si="126"/>
        <v>15</v>
      </c>
      <c r="F1642" s="885">
        <f t="shared" si="127"/>
        <v>1</v>
      </c>
      <c r="G1642" s="885">
        <f t="shared" si="128"/>
        <v>15</v>
      </c>
      <c r="H1642" s="885" t="s">
        <v>21001</v>
      </c>
      <c r="J1642" t="str">
        <f>INDEX(L:L,MATCH(Таблиця91[[#This Row],[Item]],M:M,0),1)</f>
        <v>Diversions</v>
      </c>
      <c r="L1642" t="s">
        <v>20204</v>
      </c>
      <c r="M1642" s="1" t="s">
        <v>20518</v>
      </c>
      <c r="N1642" s="1"/>
      <c r="O1642" s="1">
        <v>1.2</v>
      </c>
      <c r="P1642" s="1" t="s">
        <v>18505</v>
      </c>
      <c r="Q1642" s="26"/>
      <c r="R1642" s="276">
        <f t="shared" si="129"/>
        <v>0</v>
      </c>
    </row>
    <row r="1643" spans="1:18">
      <c r="A1643" s="889" t="s">
        <v>21078</v>
      </c>
      <c r="B1643" s="890" t="s">
        <v>18496</v>
      </c>
      <c r="C1643" s="891" t="s">
        <v>21017</v>
      </c>
      <c r="D1643" s="885" t="str">
        <f t="shared" si="125"/>
        <v>gp</v>
      </c>
      <c r="E1643" s="885" t="str">
        <f t="shared" si="126"/>
        <v>2</v>
      </c>
      <c r="F1643" s="885">
        <f t="shared" si="127"/>
        <v>1</v>
      </c>
      <c r="G1643" s="885">
        <f t="shared" si="128"/>
        <v>2</v>
      </c>
      <c r="H1643" s="885" t="s">
        <v>21001</v>
      </c>
      <c r="J1643" t="str">
        <f>INDEX(L:L,MATCH(Таблиця91[[#This Row],[Item]],M:M,0),1)</f>
        <v>Diversions</v>
      </c>
      <c r="L1643" t="s">
        <v>20204</v>
      </c>
      <c r="M1643" s="1" t="s">
        <v>20519</v>
      </c>
      <c r="N1643" s="1"/>
      <c r="O1643" s="1">
        <v>4</v>
      </c>
      <c r="P1643" s="1" t="s">
        <v>20480</v>
      </c>
      <c r="Q1643" s="26"/>
      <c r="R1643" s="276">
        <f t="shared" si="129"/>
        <v>0</v>
      </c>
    </row>
    <row r="1644" spans="1:18">
      <c r="A1644" s="889" t="s">
        <v>21079</v>
      </c>
      <c r="B1644" s="890" t="s">
        <v>18496</v>
      </c>
      <c r="C1644" s="891" t="s">
        <v>29296</v>
      </c>
      <c r="D1644" s="885" t="str">
        <f t="shared" si="125"/>
        <v>gp</v>
      </c>
      <c r="E1644" s="885" t="str">
        <f t="shared" si="126"/>
        <v>2</v>
      </c>
      <c r="F1644" s="885">
        <f t="shared" si="127"/>
        <v>1</v>
      </c>
      <c r="G1644" s="885">
        <f t="shared" si="128"/>
        <v>2</v>
      </c>
      <c r="H1644" s="885" t="s">
        <v>21001</v>
      </c>
      <c r="J1644" t="str">
        <f>INDEX(L:L,MATCH(Таблиця91[[#This Row],[Item]],M:M,0),1)</f>
        <v>Diversions</v>
      </c>
      <c r="L1644" t="s">
        <v>20204</v>
      </c>
      <c r="M1644" s="1" t="s">
        <v>20520</v>
      </c>
      <c r="N1644" s="1"/>
      <c r="O1644" s="1">
        <v>10</v>
      </c>
      <c r="P1644" s="1" t="s">
        <v>20494</v>
      </c>
      <c r="Q1644" s="26"/>
      <c r="R1644" s="276">
        <f t="shared" si="129"/>
        <v>0</v>
      </c>
    </row>
    <row r="1645" spans="1:18">
      <c r="A1645" s="889" t="s">
        <v>21080</v>
      </c>
      <c r="B1645" s="890" t="s">
        <v>21836</v>
      </c>
      <c r="C1645" s="891" t="s">
        <v>21081</v>
      </c>
      <c r="D1645" s="885" t="str">
        <f t="shared" si="125"/>
        <v>sp</v>
      </c>
      <c r="E1645" s="885" t="str">
        <f t="shared" si="126"/>
        <v>10</v>
      </c>
      <c r="F1645" s="885">
        <f t="shared" si="127"/>
        <v>0.1</v>
      </c>
      <c r="G1645" s="885">
        <f t="shared" si="128"/>
        <v>1</v>
      </c>
      <c r="H1645" s="885" t="s">
        <v>21001</v>
      </c>
      <c r="J1645" t="str">
        <f>INDEX(L:L,MATCH(Таблиця91[[#This Row],[Item]],M:M,0),1)</f>
        <v>Diversions</v>
      </c>
      <c r="L1645" t="s">
        <v>20204</v>
      </c>
      <c r="M1645" s="1" t="s">
        <v>20521</v>
      </c>
      <c r="N1645" s="1"/>
      <c r="O1645" s="1">
        <v>34</v>
      </c>
      <c r="P1645" s="1" t="s">
        <v>20501</v>
      </c>
      <c r="Q1645" s="26"/>
      <c r="R1645" s="276">
        <f t="shared" si="129"/>
        <v>0</v>
      </c>
    </row>
    <row r="1646" spans="1:18">
      <c r="A1646" s="889" t="s">
        <v>21082</v>
      </c>
      <c r="B1646" s="890" t="s">
        <v>21836</v>
      </c>
      <c r="C1646" s="891" t="s">
        <v>21081</v>
      </c>
      <c r="D1646" s="885" t="str">
        <f t="shared" si="125"/>
        <v>sp</v>
      </c>
      <c r="E1646" s="885" t="str">
        <f t="shared" si="126"/>
        <v>10</v>
      </c>
      <c r="F1646" s="885">
        <f t="shared" si="127"/>
        <v>0.1</v>
      </c>
      <c r="G1646" s="885">
        <f t="shared" si="128"/>
        <v>1</v>
      </c>
      <c r="H1646" s="885" t="s">
        <v>21001</v>
      </c>
      <c r="J1646" t="str">
        <f>INDEX(L:L,MATCH(Таблиця91[[#This Row],[Item]],M:M,0),1)</f>
        <v>Diversions</v>
      </c>
      <c r="L1646" t="s">
        <v>20204</v>
      </c>
      <c r="M1646" s="1" t="s">
        <v>20522</v>
      </c>
      <c r="N1646" s="1"/>
      <c r="O1646" s="1">
        <v>12</v>
      </c>
      <c r="P1646" s="1"/>
      <c r="Q1646" s="26"/>
      <c r="R1646" s="276">
        <f t="shared" si="129"/>
        <v>0</v>
      </c>
    </row>
    <row r="1647" spans="1:18">
      <c r="A1647" s="889" t="s">
        <v>21083</v>
      </c>
      <c r="B1647" s="890" t="s">
        <v>21836</v>
      </c>
      <c r="C1647" s="891" t="s">
        <v>21081</v>
      </c>
      <c r="D1647" s="885" t="str">
        <f t="shared" si="125"/>
        <v>sp</v>
      </c>
      <c r="E1647" s="885" t="str">
        <f t="shared" si="126"/>
        <v>10</v>
      </c>
      <c r="F1647" s="885">
        <f t="shared" si="127"/>
        <v>0.1</v>
      </c>
      <c r="G1647" s="885">
        <f t="shared" si="128"/>
        <v>1</v>
      </c>
      <c r="H1647" s="885" t="s">
        <v>21001</v>
      </c>
      <c r="J1647" t="str">
        <f>INDEX(L:L,MATCH(Таблиця91[[#This Row],[Item]],M:M,0),1)</f>
        <v>Diversions</v>
      </c>
      <c r="L1647" t="s">
        <v>20204</v>
      </c>
      <c r="M1647" s="1" t="s">
        <v>20523</v>
      </c>
      <c r="N1647" s="1"/>
      <c r="O1647" s="1">
        <v>40</v>
      </c>
      <c r="P1647" s="1"/>
      <c r="Q1647" s="26"/>
      <c r="R1647" s="276">
        <f t="shared" si="129"/>
        <v>0</v>
      </c>
    </row>
    <row r="1648" spans="1:18">
      <c r="A1648" s="889" t="s">
        <v>21084</v>
      </c>
      <c r="B1648" s="890" t="s">
        <v>21836</v>
      </c>
      <c r="C1648" s="891" t="s">
        <v>21081</v>
      </c>
      <c r="D1648" s="885" t="str">
        <f t="shared" si="125"/>
        <v>sp</v>
      </c>
      <c r="E1648" s="885" t="str">
        <f t="shared" si="126"/>
        <v>10</v>
      </c>
      <c r="F1648" s="885">
        <f t="shared" si="127"/>
        <v>0.1</v>
      </c>
      <c r="G1648" s="885">
        <f t="shared" si="128"/>
        <v>1</v>
      </c>
      <c r="H1648" s="885" t="s">
        <v>21001</v>
      </c>
      <c r="J1648" t="str">
        <f>INDEX(L:L,MATCH(Таблиця91[[#This Row],[Item]],M:M,0),1)</f>
        <v>Diversions</v>
      </c>
      <c r="L1648" t="s">
        <v>20204</v>
      </c>
      <c r="M1648" s="1" t="s">
        <v>20524</v>
      </c>
      <c r="N1648" s="1"/>
      <c r="O1648" s="1">
        <v>100</v>
      </c>
      <c r="P1648" s="1"/>
      <c r="Q1648" s="26"/>
      <c r="R1648" s="276">
        <f t="shared" si="129"/>
        <v>0</v>
      </c>
    </row>
    <row r="1649" spans="1:18">
      <c r="A1649" s="889" t="s">
        <v>21085</v>
      </c>
      <c r="B1649" s="890" t="s">
        <v>21836</v>
      </c>
      <c r="C1649" s="891" t="s">
        <v>21081</v>
      </c>
      <c r="D1649" s="885" t="str">
        <f t="shared" si="125"/>
        <v>sp</v>
      </c>
      <c r="E1649" s="885" t="str">
        <f t="shared" si="126"/>
        <v>10</v>
      </c>
      <c r="F1649" s="885">
        <f t="shared" si="127"/>
        <v>0.1</v>
      </c>
      <c r="G1649" s="885">
        <f t="shared" si="128"/>
        <v>1</v>
      </c>
      <c r="H1649" s="885" t="s">
        <v>21001</v>
      </c>
      <c r="J1649" t="str">
        <f>INDEX(L:L,MATCH(Таблиця91[[#This Row],[Item]],M:M,0),1)</f>
        <v>Diversions</v>
      </c>
      <c r="L1649" t="s">
        <v>20204</v>
      </c>
      <c r="M1649" s="1" t="s">
        <v>20525</v>
      </c>
      <c r="N1649" s="1"/>
      <c r="O1649" s="1">
        <v>60</v>
      </c>
      <c r="P1649" s="1" t="s">
        <v>20514</v>
      </c>
      <c r="Q1649" s="26"/>
      <c r="R1649" s="276">
        <f t="shared" si="129"/>
        <v>0</v>
      </c>
    </row>
    <row r="1650" spans="1:18">
      <c r="A1650" s="889" t="s">
        <v>21086</v>
      </c>
      <c r="B1650" s="890" t="s">
        <v>21836</v>
      </c>
      <c r="C1650" s="891" t="s">
        <v>21081</v>
      </c>
      <c r="D1650" s="885" t="str">
        <f t="shared" si="125"/>
        <v>sp</v>
      </c>
      <c r="E1650" s="885" t="str">
        <f t="shared" si="126"/>
        <v>10</v>
      </c>
      <c r="F1650" s="885">
        <f t="shared" si="127"/>
        <v>0.1</v>
      </c>
      <c r="G1650" s="885">
        <f t="shared" si="128"/>
        <v>1</v>
      </c>
      <c r="H1650" s="885" t="s">
        <v>21001</v>
      </c>
      <c r="J1650" t="str">
        <f>INDEX(L:L,MATCH(Таблиця91[[#This Row],[Item]],M:M,0),1)</f>
        <v>Diversions</v>
      </c>
      <c r="L1650" t="s">
        <v>20204</v>
      </c>
      <c r="M1650" s="1" t="s">
        <v>20526</v>
      </c>
      <c r="N1650" s="1"/>
      <c r="O1650" s="1">
        <v>3</v>
      </c>
      <c r="P1650" s="1"/>
      <c r="Q1650" s="26"/>
      <c r="R1650" s="276">
        <f t="shared" si="129"/>
        <v>0</v>
      </c>
    </row>
    <row r="1651" spans="1:18">
      <c r="A1651" s="889" t="s">
        <v>21087</v>
      </c>
      <c r="B1651" s="890" t="s">
        <v>21836</v>
      </c>
      <c r="C1651" s="891" t="s">
        <v>21081</v>
      </c>
      <c r="D1651" s="885" t="str">
        <f t="shared" ref="D1651:D1714" si="130">IF((IFERROR(FIND("gp",B1651,1),0)&gt;0),"gp",IF(IFERROR(FIND("sp",B1651,1),0)&gt;1,"sp","cp"))</f>
        <v>sp</v>
      </c>
      <c r="E1651" s="885" t="str">
        <f t="shared" si="126"/>
        <v>10</v>
      </c>
      <c r="F1651" s="885">
        <f t="shared" si="127"/>
        <v>0.1</v>
      </c>
      <c r="G1651" s="885">
        <f t="shared" si="128"/>
        <v>1</v>
      </c>
      <c r="H1651" s="885" t="s">
        <v>21001</v>
      </c>
      <c r="J1651" t="str">
        <f>INDEX(L:L,MATCH(Таблиця91[[#This Row],[Item]],M:M,0),1)</f>
        <v>Diversions</v>
      </c>
      <c r="L1651" t="s">
        <v>20204</v>
      </c>
      <c r="M1651" s="1" t="s">
        <v>18796</v>
      </c>
      <c r="N1651" s="1"/>
      <c r="O1651" s="1"/>
      <c r="P1651" s="1"/>
      <c r="Q1651" s="26"/>
      <c r="R1651" s="276">
        <f t="shared" si="129"/>
        <v>0</v>
      </c>
    </row>
    <row r="1652" spans="1:18">
      <c r="A1652" s="889" t="s">
        <v>21088</v>
      </c>
      <c r="B1652" s="890" t="s">
        <v>18503</v>
      </c>
      <c r="C1652" s="891" t="s">
        <v>29296</v>
      </c>
      <c r="D1652" s="885" t="str">
        <f t="shared" si="130"/>
        <v>sp</v>
      </c>
      <c r="E1652" s="885" t="str">
        <f t="shared" ref="E1652:E1715" si="131">SUBSTITUTE(B1652," "&amp;D1652,"",1)</f>
        <v>3</v>
      </c>
      <c r="F1652" s="885">
        <f t="shared" ref="F1652:F1715" si="132">IF(D1652="gp",1,IF(D1652="sp",0.1,0.01))</f>
        <v>0.1</v>
      </c>
      <c r="G1652" s="885">
        <f t="shared" ref="G1652:G1715" si="133">F1652*E1652</f>
        <v>0.30000000000000004</v>
      </c>
      <c r="H1652" s="885" t="s">
        <v>21001</v>
      </c>
      <c r="J1652" t="str">
        <f>INDEX(L:L,MATCH(Таблиця91[[#This Row],[Item]],M:M,0),1)</f>
        <v>Diversions</v>
      </c>
      <c r="L1652" t="s">
        <v>20204</v>
      </c>
      <c r="M1652" s="1" t="s">
        <v>20527</v>
      </c>
      <c r="N1652" s="1"/>
      <c r="O1652" s="1"/>
      <c r="P1652" s="1"/>
      <c r="Q1652" s="26"/>
      <c r="R1652" s="276">
        <f t="shared" si="129"/>
        <v>0</v>
      </c>
    </row>
    <row r="1653" spans="1:18">
      <c r="A1653" s="889" t="s">
        <v>21089</v>
      </c>
      <c r="B1653" s="890" t="s">
        <v>18503</v>
      </c>
      <c r="C1653" s="891" t="s">
        <v>29296</v>
      </c>
      <c r="D1653" s="885" t="str">
        <f t="shared" si="130"/>
        <v>sp</v>
      </c>
      <c r="E1653" s="885" t="str">
        <f t="shared" si="131"/>
        <v>3</v>
      </c>
      <c r="F1653" s="885">
        <f t="shared" si="132"/>
        <v>0.1</v>
      </c>
      <c r="G1653" s="885">
        <f t="shared" si="133"/>
        <v>0.30000000000000004</v>
      </c>
      <c r="H1653" s="885" t="s">
        <v>21001</v>
      </c>
      <c r="J1653" t="str">
        <f>INDEX(L:L,MATCH(Таблиця91[[#This Row],[Item]],M:M,0),1)</f>
        <v>Diversions</v>
      </c>
      <c r="L1653" t="s">
        <v>20204</v>
      </c>
      <c r="M1653" s="1" t="s">
        <v>20528</v>
      </c>
      <c r="N1653" s="1"/>
      <c r="O1653" s="1"/>
      <c r="P1653" s="1"/>
      <c r="Q1653" s="26"/>
      <c r="R1653" s="276">
        <f t="shared" si="129"/>
        <v>0</v>
      </c>
    </row>
    <row r="1654" spans="1:18">
      <c r="A1654" s="889" t="s">
        <v>21090</v>
      </c>
      <c r="B1654" s="890" t="s">
        <v>18503</v>
      </c>
      <c r="C1654" s="891" t="s">
        <v>29296</v>
      </c>
      <c r="D1654" s="885" t="str">
        <f t="shared" si="130"/>
        <v>sp</v>
      </c>
      <c r="E1654" s="885" t="str">
        <f t="shared" si="131"/>
        <v>3</v>
      </c>
      <c r="F1654" s="885">
        <f t="shared" si="132"/>
        <v>0.1</v>
      </c>
      <c r="G1654" s="885">
        <f t="shared" si="133"/>
        <v>0.30000000000000004</v>
      </c>
      <c r="H1654" s="885" t="s">
        <v>21001</v>
      </c>
      <c r="J1654" t="str">
        <f>INDEX(L:L,MATCH(Таблиця91[[#This Row],[Item]],M:M,0),1)</f>
        <v>Diversions</v>
      </c>
      <c r="L1654" t="s">
        <v>20204</v>
      </c>
      <c r="M1654" s="1" t="s">
        <v>20529</v>
      </c>
      <c r="N1654" s="1"/>
      <c r="O1654" s="1">
        <v>1</v>
      </c>
      <c r="P1654" s="1"/>
      <c r="Q1654" s="26"/>
      <c r="R1654" s="276">
        <f t="shared" si="129"/>
        <v>0</v>
      </c>
    </row>
    <row r="1655" spans="1:18">
      <c r="A1655" s="889" t="s">
        <v>21091</v>
      </c>
      <c r="B1655" s="890" t="s">
        <v>18503</v>
      </c>
      <c r="C1655" s="891" t="s">
        <v>29296</v>
      </c>
      <c r="D1655" s="885" t="str">
        <f t="shared" si="130"/>
        <v>sp</v>
      </c>
      <c r="E1655" s="885" t="str">
        <f t="shared" si="131"/>
        <v>3</v>
      </c>
      <c r="F1655" s="885">
        <f t="shared" si="132"/>
        <v>0.1</v>
      </c>
      <c r="G1655" s="885">
        <f t="shared" si="133"/>
        <v>0.30000000000000004</v>
      </c>
      <c r="H1655" s="885" t="s">
        <v>21001</v>
      </c>
      <c r="J1655" t="str">
        <f>INDEX(L:L,MATCH(Таблиця91[[#This Row],[Item]],M:M,0),1)</f>
        <v>Diversions</v>
      </c>
      <c r="L1655" t="s">
        <v>20204</v>
      </c>
      <c r="M1655" s="1" t="s">
        <v>20530</v>
      </c>
      <c r="N1655" s="1"/>
      <c r="O1655" s="1"/>
      <c r="P1655" s="1"/>
      <c r="Q1655" s="26"/>
      <c r="R1655" s="276">
        <f t="shared" si="129"/>
        <v>0</v>
      </c>
    </row>
    <row r="1656" spans="1:18">
      <c r="A1656" s="889" t="s">
        <v>21092</v>
      </c>
      <c r="B1656" s="890" t="s">
        <v>18503</v>
      </c>
      <c r="C1656" s="891" t="s">
        <v>29296</v>
      </c>
      <c r="D1656" s="885" t="str">
        <f t="shared" si="130"/>
        <v>sp</v>
      </c>
      <c r="E1656" s="885" t="str">
        <f t="shared" si="131"/>
        <v>3</v>
      </c>
      <c r="F1656" s="885">
        <f t="shared" si="132"/>
        <v>0.1</v>
      </c>
      <c r="G1656" s="885">
        <f t="shared" si="133"/>
        <v>0.30000000000000004</v>
      </c>
      <c r="H1656" s="885" t="s">
        <v>21001</v>
      </c>
      <c r="J1656" t="str">
        <f>INDEX(L:L,MATCH(Таблиця91[[#This Row],[Item]],M:M,0),1)</f>
        <v>Diversions</v>
      </c>
      <c r="L1656" t="s">
        <v>20204</v>
      </c>
      <c r="M1656" s="1" t="s">
        <v>20531</v>
      </c>
      <c r="N1656" s="1"/>
      <c r="O1656" s="1">
        <v>0.09</v>
      </c>
      <c r="P1656" s="1"/>
      <c r="Q1656" s="26"/>
      <c r="R1656" s="276">
        <f t="shared" si="129"/>
        <v>0</v>
      </c>
    </row>
    <row r="1657" spans="1:18">
      <c r="A1657" s="889" t="s">
        <v>21093</v>
      </c>
      <c r="B1657" s="890" t="s">
        <v>18503</v>
      </c>
      <c r="C1657" s="891" t="s">
        <v>29296</v>
      </c>
      <c r="D1657" s="885" t="str">
        <f t="shared" si="130"/>
        <v>sp</v>
      </c>
      <c r="E1657" s="885" t="str">
        <f t="shared" si="131"/>
        <v>3</v>
      </c>
      <c r="F1657" s="885">
        <f t="shared" si="132"/>
        <v>0.1</v>
      </c>
      <c r="G1657" s="885">
        <f t="shared" si="133"/>
        <v>0.30000000000000004</v>
      </c>
      <c r="H1657" s="885" t="s">
        <v>21001</v>
      </c>
      <c r="J1657" t="str">
        <f>INDEX(L:L,MATCH(Таблиця91[[#This Row],[Item]],M:M,0),1)</f>
        <v>Diversions</v>
      </c>
      <c r="L1657" t="s">
        <v>20204</v>
      </c>
      <c r="M1657" s="1" t="s">
        <v>20532</v>
      </c>
      <c r="N1657" s="1"/>
      <c r="O1657" s="1">
        <v>0.12</v>
      </c>
      <c r="P1657" s="1"/>
      <c r="Q1657" s="26"/>
      <c r="R1657" s="276">
        <f t="shared" si="129"/>
        <v>0</v>
      </c>
    </row>
    <row r="1658" spans="1:18">
      <c r="A1658" s="889" t="s">
        <v>21094</v>
      </c>
      <c r="B1658" s="890" t="s">
        <v>18503</v>
      </c>
      <c r="C1658" s="891" t="s">
        <v>29296</v>
      </c>
      <c r="D1658" s="885" t="str">
        <f t="shared" si="130"/>
        <v>sp</v>
      </c>
      <c r="E1658" s="885" t="str">
        <f t="shared" si="131"/>
        <v>3</v>
      </c>
      <c r="F1658" s="885">
        <f t="shared" si="132"/>
        <v>0.1</v>
      </c>
      <c r="G1658" s="885">
        <f t="shared" si="133"/>
        <v>0.30000000000000004</v>
      </c>
      <c r="H1658" s="885" t="s">
        <v>21001</v>
      </c>
      <c r="J1658" t="str">
        <f>INDEX(L:L,MATCH(Таблиця91[[#This Row],[Item]],M:M,0),1)</f>
        <v>Diversions</v>
      </c>
      <c r="L1658" t="s">
        <v>20204</v>
      </c>
      <c r="M1658" s="1" t="s">
        <v>20533</v>
      </c>
      <c r="N1658" s="1"/>
      <c r="O1658" s="1">
        <v>0.1</v>
      </c>
      <c r="P1658" s="1"/>
      <c r="Q1658" s="26"/>
      <c r="R1658" s="276">
        <f t="shared" si="129"/>
        <v>0</v>
      </c>
    </row>
    <row r="1659" spans="1:18">
      <c r="A1659" s="889" t="s">
        <v>21095</v>
      </c>
      <c r="B1659" s="890" t="s">
        <v>18503</v>
      </c>
      <c r="C1659" s="891" t="s">
        <v>29296</v>
      </c>
      <c r="D1659" s="885" t="str">
        <f t="shared" si="130"/>
        <v>sp</v>
      </c>
      <c r="E1659" s="885" t="str">
        <f t="shared" si="131"/>
        <v>3</v>
      </c>
      <c r="F1659" s="885">
        <f t="shared" si="132"/>
        <v>0.1</v>
      </c>
      <c r="G1659" s="885">
        <f t="shared" si="133"/>
        <v>0.30000000000000004</v>
      </c>
      <c r="H1659" s="885" t="s">
        <v>21001</v>
      </c>
      <c r="J1659" t="str">
        <f>INDEX(L:L,MATCH(Таблиця91[[#This Row],[Item]],M:M,0),1)</f>
        <v>Diversions</v>
      </c>
      <c r="L1659" t="s">
        <v>20204</v>
      </c>
      <c r="M1659" s="1" t="s">
        <v>20534</v>
      </c>
      <c r="N1659" s="1"/>
      <c r="O1659" s="1">
        <v>0.06</v>
      </c>
      <c r="P1659" s="1"/>
      <c r="Q1659" s="26"/>
      <c r="R1659" s="276">
        <f t="shared" si="129"/>
        <v>0</v>
      </c>
    </row>
    <row r="1660" spans="1:18">
      <c r="A1660" s="889" t="s">
        <v>21096</v>
      </c>
      <c r="B1660" s="890" t="s">
        <v>18503</v>
      </c>
      <c r="C1660" s="891" t="s">
        <v>29296</v>
      </c>
      <c r="D1660" s="885" t="str">
        <f t="shared" si="130"/>
        <v>sp</v>
      </c>
      <c r="E1660" s="885" t="str">
        <f t="shared" si="131"/>
        <v>3</v>
      </c>
      <c r="F1660" s="885">
        <f t="shared" si="132"/>
        <v>0.1</v>
      </c>
      <c r="G1660" s="885">
        <f t="shared" si="133"/>
        <v>0.30000000000000004</v>
      </c>
      <c r="H1660" s="885" t="s">
        <v>21001</v>
      </c>
      <c r="J1660" t="str">
        <f>INDEX(L:L,MATCH(Таблиця91[[#This Row],[Item]],M:M,0),1)</f>
        <v>Diversions</v>
      </c>
      <c r="L1660" t="s">
        <v>20204</v>
      </c>
      <c r="M1660" s="1" t="s">
        <v>20535</v>
      </c>
      <c r="N1660" s="1"/>
      <c r="O1660" s="1">
        <v>5</v>
      </c>
      <c r="P1660" s="1"/>
      <c r="Q1660" s="26"/>
      <c r="R1660" s="276">
        <f t="shared" si="129"/>
        <v>0</v>
      </c>
    </row>
    <row r="1661" spans="1:18">
      <c r="A1661" s="889" t="s">
        <v>21097</v>
      </c>
      <c r="B1661" s="890" t="s">
        <v>18503</v>
      </c>
      <c r="C1661" s="891" t="s">
        <v>29296</v>
      </c>
      <c r="D1661" s="885" t="str">
        <f t="shared" si="130"/>
        <v>sp</v>
      </c>
      <c r="E1661" s="885" t="str">
        <f t="shared" si="131"/>
        <v>3</v>
      </c>
      <c r="F1661" s="885">
        <f t="shared" si="132"/>
        <v>0.1</v>
      </c>
      <c r="G1661" s="885">
        <f t="shared" si="133"/>
        <v>0.30000000000000004</v>
      </c>
      <c r="H1661" s="885" t="s">
        <v>21001</v>
      </c>
      <c r="J1661" t="str">
        <f>INDEX(L:L,MATCH(Таблиця91[[#This Row],[Item]],M:M,0),1)</f>
        <v>Diversions</v>
      </c>
      <c r="L1661" t="s">
        <v>20204</v>
      </c>
      <c r="M1661" s="1" t="s">
        <v>20536</v>
      </c>
      <c r="N1661" s="1"/>
      <c r="O1661" s="1">
        <v>0.8</v>
      </c>
      <c r="P1661" s="1"/>
      <c r="Q1661" s="26"/>
      <c r="R1661" s="276">
        <f t="shared" si="129"/>
        <v>0</v>
      </c>
    </row>
    <row r="1662" spans="1:18">
      <c r="A1662" s="889" t="s">
        <v>21098</v>
      </c>
      <c r="B1662" s="890" t="s">
        <v>18503</v>
      </c>
      <c r="C1662" s="891" t="s">
        <v>29296</v>
      </c>
      <c r="D1662" s="885" t="str">
        <f t="shared" si="130"/>
        <v>sp</v>
      </c>
      <c r="E1662" s="885" t="str">
        <f t="shared" si="131"/>
        <v>3</v>
      </c>
      <c r="F1662" s="885">
        <f t="shared" si="132"/>
        <v>0.1</v>
      </c>
      <c r="G1662" s="885">
        <f t="shared" si="133"/>
        <v>0.30000000000000004</v>
      </c>
      <c r="H1662" s="885" t="s">
        <v>21001</v>
      </c>
      <c r="J1662" t="str">
        <f>INDEX(L:L,MATCH(Таблиця91[[#This Row],[Item]],M:M,0),1)</f>
        <v>Diversions</v>
      </c>
      <c r="L1662" t="s">
        <v>20204</v>
      </c>
      <c r="M1662" s="1" t="s">
        <v>20537</v>
      </c>
      <c r="N1662" s="1"/>
      <c r="O1662" s="1"/>
      <c r="P1662" s="1"/>
      <c r="Q1662" s="26"/>
      <c r="R1662" s="276">
        <f t="shared" si="129"/>
        <v>0</v>
      </c>
    </row>
    <row r="1663" spans="1:18">
      <c r="A1663" s="889" t="s">
        <v>21098</v>
      </c>
      <c r="B1663" s="890" t="s">
        <v>18503</v>
      </c>
      <c r="C1663" s="891" t="s">
        <v>29296</v>
      </c>
      <c r="D1663" s="885" t="str">
        <f t="shared" si="130"/>
        <v>sp</v>
      </c>
      <c r="E1663" s="885" t="str">
        <f t="shared" si="131"/>
        <v>3</v>
      </c>
      <c r="F1663" s="885">
        <f t="shared" si="132"/>
        <v>0.1</v>
      </c>
      <c r="G1663" s="885">
        <f t="shared" si="133"/>
        <v>0.30000000000000004</v>
      </c>
      <c r="H1663" s="885" t="s">
        <v>21001</v>
      </c>
      <c r="J1663" t="str">
        <f>INDEX(L:L,MATCH(Таблиця91[[#This Row],[Item]],M:M,0),1)</f>
        <v>Diversions</v>
      </c>
      <c r="L1663" t="s">
        <v>20204</v>
      </c>
      <c r="M1663" s="1" t="s">
        <v>20531</v>
      </c>
      <c r="N1663" s="1"/>
      <c r="O1663" s="1">
        <v>1</v>
      </c>
      <c r="P1663" s="1"/>
      <c r="Q1663" s="26"/>
      <c r="R1663" s="276">
        <f t="shared" si="129"/>
        <v>0</v>
      </c>
    </row>
    <row r="1664" spans="1:18">
      <c r="A1664" s="889" t="s">
        <v>21099</v>
      </c>
      <c r="B1664" s="890" t="s">
        <v>18503</v>
      </c>
      <c r="C1664" s="891" t="s">
        <v>29296</v>
      </c>
      <c r="D1664" s="885" t="str">
        <f t="shared" si="130"/>
        <v>sp</v>
      </c>
      <c r="E1664" s="885" t="str">
        <f t="shared" si="131"/>
        <v>3</v>
      </c>
      <c r="F1664" s="885">
        <f t="shared" si="132"/>
        <v>0.1</v>
      </c>
      <c r="G1664" s="885">
        <f t="shared" si="133"/>
        <v>0.30000000000000004</v>
      </c>
      <c r="H1664" s="885" t="s">
        <v>21001</v>
      </c>
      <c r="J1664" t="str">
        <f>INDEX(L:L,MATCH(Таблиця91[[#This Row],[Item]],M:M,0),1)</f>
        <v>Diversions</v>
      </c>
      <c r="L1664" t="s">
        <v>20204</v>
      </c>
      <c r="M1664" s="1" t="s">
        <v>20533</v>
      </c>
      <c r="N1664" s="1"/>
      <c r="O1664" s="1">
        <v>1.5</v>
      </c>
      <c r="P1664" s="1"/>
      <c r="Q1664" s="26"/>
      <c r="R1664" s="276">
        <f t="shared" si="129"/>
        <v>0</v>
      </c>
    </row>
    <row r="1665" spans="1:18">
      <c r="A1665" s="899"/>
      <c r="B1665" s="900"/>
      <c r="C1665" s="901"/>
      <c r="D1665" s="885" t="str">
        <f t="shared" si="130"/>
        <v>cp</v>
      </c>
      <c r="E1665" s="885" t="str">
        <f t="shared" si="131"/>
        <v/>
      </c>
      <c r="F1665" s="885">
        <f t="shared" si="132"/>
        <v>0.01</v>
      </c>
      <c r="G1665" s="885" t="e">
        <f t="shared" si="133"/>
        <v>#VALUE!</v>
      </c>
      <c r="H1665" s="896" t="s">
        <v>21100</v>
      </c>
      <c r="J1665" t="e">
        <f>INDEX(L:L,MATCH(Таблиця91[[#This Row],[Item]],M:M,0),1)</f>
        <v>#N/A</v>
      </c>
      <c r="L1665" t="s">
        <v>20204</v>
      </c>
      <c r="M1665" s="1" t="s">
        <v>20532</v>
      </c>
      <c r="N1665" s="1"/>
      <c r="O1665" s="1">
        <v>2</v>
      </c>
      <c r="P1665" s="1"/>
      <c r="Q1665" s="26"/>
      <c r="R1665" s="276">
        <f t="shared" si="129"/>
        <v>0</v>
      </c>
    </row>
    <row r="1666" spans="1:18">
      <c r="A1666" s="889" t="s">
        <v>21101</v>
      </c>
      <c r="B1666" s="890" t="s">
        <v>14263</v>
      </c>
      <c r="C1666" s="891" t="s">
        <v>29296</v>
      </c>
      <c r="D1666" s="885" t="str">
        <f t="shared" si="130"/>
        <v>gp</v>
      </c>
      <c r="E1666" s="885" t="str">
        <f t="shared" si="131"/>
        <v>15</v>
      </c>
      <c r="F1666" s="885">
        <f t="shared" si="132"/>
        <v>1</v>
      </c>
      <c r="G1666" s="885">
        <f t="shared" si="133"/>
        <v>15</v>
      </c>
      <c r="H1666" s="885" t="s">
        <v>21001</v>
      </c>
      <c r="J1666" t="str">
        <f>INDEX(L:L,MATCH(Таблиця91[[#This Row],[Item]],M:M,0),1)</f>
        <v>Diversions</v>
      </c>
      <c r="L1666" t="s">
        <v>20204</v>
      </c>
      <c r="M1666" s="1" t="s">
        <v>20538</v>
      </c>
      <c r="N1666" s="1"/>
      <c r="O1666" s="1">
        <v>0.03</v>
      </c>
      <c r="P1666" s="1"/>
      <c r="Q1666" s="26"/>
      <c r="R1666" s="276">
        <f t="shared" si="129"/>
        <v>0</v>
      </c>
    </row>
    <row r="1667" spans="1:18">
      <c r="A1667" s="889" t="s">
        <v>21102</v>
      </c>
      <c r="B1667" s="890" t="s">
        <v>14081</v>
      </c>
      <c r="C1667" s="891" t="s">
        <v>29296</v>
      </c>
      <c r="D1667" s="885" t="str">
        <f t="shared" si="130"/>
        <v>gp</v>
      </c>
      <c r="E1667" s="885" t="str">
        <f t="shared" si="131"/>
        <v>5</v>
      </c>
      <c r="F1667" s="885">
        <f t="shared" si="132"/>
        <v>1</v>
      </c>
      <c r="G1667" s="885">
        <f t="shared" si="133"/>
        <v>5</v>
      </c>
      <c r="H1667" s="885" t="s">
        <v>21001</v>
      </c>
      <c r="J1667" t="str">
        <f>INDEX(L:L,MATCH(Таблиця91[[#This Row],[Item]],M:M,0),1)</f>
        <v>Diversions</v>
      </c>
      <c r="L1667" t="s">
        <v>20204</v>
      </c>
      <c r="M1667" s="1" t="s">
        <v>20539</v>
      </c>
      <c r="N1667" s="1"/>
      <c r="O1667" s="1">
        <v>0.1</v>
      </c>
      <c r="P1667" s="1"/>
      <c r="Q1667" s="26"/>
      <c r="R1667" s="276">
        <f t="shared" si="129"/>
        <v>0</v>
      </c>
    </row>
    <row r="1668" spans="1:18">
      <c r="A1668" s="889" t="s">
        <v>21103</v>
      </c>
      <c r="B1668" s="890" t="s">
        <v>18451</v>
      </c>
      <c r="C1668" s="891" t="s">
        <v>29296</v>
      </c>
      <c r="D1668" s="885" t="str">
        <f t="shared" si="130"/>
        <v>sp</v>
      </c>
      <c r="E1668" s="885" t="str">
        <f t="shared" si="131"/>
        <v>2</v>
      </c>
      <c r="F1668" s="885">
        <f t="shared" si="132"/>
        <v>0.1</v>
      </c>
      <c r="G1668" s="885">
        <f t="shared" si="133"/>
        <v>0.2</v>
      </c>
      <c r="H1668" s="885" t="s">
        <v>21001</v>
      </c>
      <c r="J1668" t="str">
        <f>INDEX(L:L,MATCH(Таблиця91[[#This Row],[Item]],M:M,0),1)</f>
        <v>Diversions</v>
      </c>
      <c r="L1668" t="s">
        <v>20204</v>
      </c>
      <c r="M1668" s="1" t="s">
        <v>20540</v>
      </c>
      <c r="N1668" s="1"/>
      <c r="O1668" s="1">
        <v>7</v>
      </c>
      <c r="P1668" s="1"/>
      <c r="Q1668" s="26"/>
      <c r="R1668" s="276">
        <f t="shared" ref="R1668:R1731" si="134">Q1668*O1668</f>
        <v>0</v>
      </c>
    </row>
    <row r="1669" spans="1:18">
      <c r="A1669" s="889" t="s">
        <v>21104</v>
      </c>
      <c r="B1669" s="890" t="s">
        <v>21846</v>
      </c>
      <c r="C1669" s="891" t="s">
        <v>29296</v>
      </c>
      <c r="D1669" s="885" t="str">
        <f t="shared" si="130"/>
        <v>gp</v>
      </c>
      <c r="E1669" s="885" t="str">
        <f t="shared" si="131"/>
        <v>4</v>
      </c>
      <c r="F1669" s="885">
        <f t="shared" si="132"/>
        <v>1</v>
      </c>
      <c r="G1669" s="885">
        <f t="shared" si="133"/>
        <v>4</v>
      </c>
      <c r="H1669" s="885" t="s">
        <v>21001</v>
      </c>
      <c r="J1669" t="str">
        <f>INDEX(L:L,MATCH(Таблиця91[[#This Row],[Item]],M:M,0),1)</f>
        <v>Diversions</v>
      </c>
      <c r="L1669" t="s">
        <v>20204</v>
      </c>
      <c r="M1669" s="1" t="s">
        <v>20541</v>
      </c>
      <c r="N1669" s="1"/>
      <c r="O1669" s="1"/>
      <c r="P1669" s="1"/>
      <c r="Q1669" s="26"/>
      <c r="R1669" s="276">
        <f t="shared" si="134"/>
        <v>0</v>
      </c>
    </row>
    <row r="1670" spans="1:18">
      <c r="A1670" s="889" t="s">
        <v>21105</v>
      </c>
      <c r="B1670" s="890" t="s">
        <v>21843</v>
      </c>
      <c r="C1670" s="891" t="s">
        <v>29296</v>
      </c>
      <c r="D1670" s="885" t="str">
        <f t="shared" si="130"/>
        <v>gp</v>
      </c>
      <c r="E1670" s="885" t="str">
        <f t="shared" si="131"/>
        <v>7</v>
      </c>
      <c r="F1670" s="885">
        <f t="shared" si="132"/>
        <v>1</v>
      </c>
      <c r="G1670" s="885">
        <f t="shared" si="133"/>
        <v>7</v>
      </c>
      <c r="H1670" s="885" t="s">
        <v>21001</v>
      </c>
      <c r="J1670" t="str">
        <f>INDEX(L:L,MATCH(Таблиця91[[#This Row],[Item]],M:M,0),1)</f>
        <v>Diversions</v>
      </c>
      <c r="L1670" t="s">
        <v>20204</v>
      </c>
      <c r="M1670" s="1" t="s">
        <v>20542</v>
      </c>
      <c r="N1670" s="1"/>
      <c r="O1670" s="1">
        <v>1</v>
      </c>
      <c r="P1670" s="1"/>
      <c r="Q1670" s="26"/>
      <c r="R1670" s="276">
        <f t="shared" si="134"/>
        <v>0</v>
      </c>
    </row>
    <row r="1671" spans="1:18">
      <c r="A1671" s="889" t="s">
        <v>21106</v>
      </c>
      <c r="B1671" s="890" t="s">
        <v>14081</v>
      </c>
      <c r="C1671" s="891" t="s">
        <v>29296</v>
      </c>
      <c r="D1671" s="885" t="str">
        <f t="shared" si="130"/>
        <v>gp</v>
      </c>
      <c r="E1671" s="885" t="str">
        <f t="shared" si="131"/>
        <v>5</v>
      </c>
      <c r="F1671" s="885">
        <f t="shared" si="132"/>
        <v>1</v>
      </c>
      <c r="G1671" s="885">
        <f t="shared" si="133"/>
        <v>5</v>
      </c>
      <c r="H1671" s="885" t="s">
        <v>21001</v>
      </c>
      <c r="J1671" t="str">
        <f>INDEX(L:L,MATCH(Таблиця91[[#This Row],[Item]],M:M,0),1)</f>
        <v>Diversions</v>
      </c>
      <c r="L1671" t="s">
        <v>20204</v>
      </c>
      <c r="M1671" s="1" t="s">
        <v>20543</v>
      </c>
      <c r="N1671" s="1"/>
      <c r="O1671" s="1">
        <v>0.8</v>
      </c>
      <c r="P1671" s="1"/>
      <c r="Q1671" s="26"/>
      <c r="R1671" s="276">
        <f t="shared" si="134"/>
        <v>0</v>
      </c>
    </row>
    <row r="1672" spans="1:18">
      <c r="A1672" s="889" t="s">
        <v>21107</v>
      </c>
      <c r="B1672" s="890" t="s">
        <v>18319</v>
      </c>
      <c r="C1672" s="891" t="s">
        <v>29296</v>
      </c>
      <c r="D1672" s="885" t="str">
        <f t="shared" si="130"/>
        <v>sp</v>
      </c>
      <c r="E1672" s="885" t="str">
        <f t="shared" si="131"/>
        <v>4</v>
      </c>
      <c r="F1672" s="885">
        <f t="shared" si="132"/>
        <v>0.1</v>
      </c>
      <c r="G1672" s="885">
        <f t="shared" si="133"/>
        <v>0.4</v>
      </c>
      <c r="H1672" s="885" t="s">
        <v>21001</v>
      </c>
      <c r="J1672" t="str">
        <f>INDEX(L:L,MATCH(Таблиця91[[#This Row],[Item]],M:M,0),1)</f>
        <v>Diversions</v>
      </c>
      <c r="L1672" t="s">
        <v>20204</v>
      </c>
      <c r="M1672" s="1" t="s">
        <v>20544</v>
      </c>
      <c r="N1672" s="1"/>
      <c r="O1672" s="1">
        <v>3</v>
      </c>
      <c r="P1672" s="1"/>
      <c r="Q1672" s="26"/>
      <c r="R1672" s="276">
        <f t="shared" si="134"/>
        <v>0</v>
      </c>
    </row>
    <row r="1673" spans="1:18">
      <c r="A1673" s="889" t="s">
        <v>21108</v>
      </c>
      <c r="B1673" s="890" t="s">
        <v>18503</v>
      </c>
      <c r="C1673" s="891" t="s">
        <v>29296</v>
      </c>
      <c r="D1673" s="885" t="str">
        <f t="shared" si="130"/>
        <v>sp</v>
      </c>
      <c r="E1673" s="885" t="str">
        <f t="shared" si="131"/>
        <v>3</v>
      </c>
      <c r="F1673" s="885">
        <f t="shared" si="132"/>
        <v>0.1</v>
      </c>
      <c r="G1673" s="885">
        <f t="shared" si="133"/>
        <v>0.30000000000000004</v>
      </c>
      <c r="H1673" s="885" t="s">
        <v>21001</v>
      </c>
      <c r="J1673" t="str">
        <f>INDEX(L:L,MATCH(Таблиця91[[#This Row],[Item]],M:M,0),1)</f>
        <v>Diversions</v>
      </c>
      <c r="L1673" t="s">
        <v>20204</v>
      </c>
      <c r="M1673" s="1" t="s">
        <v>20545</v>
      </c>
      <c r="N1673" s="1"/>
      <c r="O1673" s="1"/>
      <c r="P1673" s="1"/>
      <c r="Q1673" s="26"/>
      <c r="R1673" s="276">
        <f t="shared" si="134"/>
        <v>0</v>
      </c>
    </row>
    <row r="1674" spans="1:18">
      <c r="A1674" s="889" t="s">
        <v>21109</v>
      </c>
      <c r="B1674" s="890" t="s">
        <v>14451</v>
      </c>
      <c r="C1674" s="891" t="s">
        <v>29296</v>
      </c>
      <c r="D1674" s="885" t="str">
        <f t="shared" si="130"/>
        <v>gp</v>
      </c>
      <c r="E1674" s="885" t="str">
        <f t="shared" si="131"/>
        <v>20</v>
      </c>
      <c r="F1674" s="885">
        <f t="shared" si="132"/>
        <v>1</v>
      </c>
      <c r="G1674" s="885">
        <f t="shared" si="133"/>
        <v>20</v>
      </c>
      <c r="H1674" s="885" t="s">
        <v>21001</v>
      </c>
      <c r="J1674" t="str">
        <f>INDEX(L:L,MATCH(Таблиця91[[#This Row],[Item]],M:M,0),1)</f>
        <v>Diversions</v>
      </c>
      <c r="L1674" t="s">
        <v>20204</v>
      </c>
      <c r="M1674" s="1" t="s">
        <v>20531</v>
      </c>
      <c r="N1674" s="1"/>
      <c r="O1674" s="1">
        <v>0.9</v>
      </c>
      <c r="P1674" s="1"/>
      <c r="Q1674" s="26"/>
      <c r="R1674" s="276">
        <f t="shared" si="134"/>
        <v>0</v>
      </c>
    </row>
    <row r="1675" spans="1:18">
      <c r="A1675" s="889" t="s">
        <v>21110</v>
      </c>
      <c r="B1675" s="890" t="s">
        <v>14117</v>
      </c>
      <c r="C1675" s="891" t="s">
        <v>29296</v>
      </c>
      <c r="D1675" s="885" t="str">
        <f t="shared" si="130"/>
        <v>gp</v>
      </c>
      <c r="E1675" s="885" t="str">
        <f t="shared" si="131"/>
        <v>25</v>
      </c>
      <c r="F1675" s="885">
        <f t="shared" si="132"/>
        <v>1</v>
      </c>
      <c r="G1675" s="885">
        <f t="shared" si="133"/>
        <v>25</v>
      </c>
      <c r="H1675" s="885" t="s">
        <v>21001</v>
      </c>
      <c r="J1675" t="str">
        <f>INDEX(L:L,MATCH(Таблиця91[[#This Row],[Item]],M:M,0),1)</f>
        <v>Diversions</v>
      </c>
      <c r="L1675" t="s">
        <v>20204</v>
      </c>
      <c r="M1675" s="1" t="s">
        <v>20533</v>
      </c>
      <c r="N1675" s="1"/>
      <c r="O1675" s="1">
        <v>1.4</v>
      </c>
      <c r="P1675" s="1"/>
      <c r="Q1675" s="26"/>
      <c r="R1675" s="276">
        <f t="shared" si="134"/>
        <v>0</v>
      </c>
    </row>
    <row r="1676" spans="1:18">
      <c r="A1676" s="889" t="s">
        <v>21111</v>
      </c>
      <c r="B1676" s="890" t="s">
        <v>18503</v>
      </c>
      <c r="C1676" s="891" t="s">
        <v>29296</v>
      </c>
      <c r="D1676" s="885" t="str">
        <f t="shared" si="130"/>
        <v>sp</v>
      </c>
      <c r="E1676" s="885" t="str">
        <f t="shared" si="131"/>
        <v>3</v>
      </c>
      <c r="F1676" s="885">
        <f t="shared" si="132"/>
        <v>0.1</v>
      </c>
      <c r="G1676" s="885">
        <f t="shared" si="133"/>
        <v>0.30000000000000004</v>
      </c>
      <c r="H1676" s="885" t="s">
        <v>21001</v>
      </c>
      <c r="J1676" t="str">
        <f>INDEX(L:L,MATCH(Таблиця91[[#This Row],[Item]],M:M,0),1)</f>
        <v>Diversions</v>
      </c>
      <c r="L1676" t="s">
        <v>20204</v>
      </c>
      <c r="M1676" s="1" t="s">
        <v>20532</v>
      </c>
      <c r="N1676" s="1"/>
      <c r="O1676" s="1">
        <v>2</v>
      </c>
      <c r="P1676" s="1"/>
      <c r="Q1676" s="26"/>
      <c r="R1676" s="276">
        <f t="shared" si="134"/>
        <v>0</v>
      </c>
    </row>
    <row r="1677" spans="1:18">
      <c r="A1677" s="889" t="s">
        <v>21114</v>
      </c>
      <c r="B1677" s="890" t="s">
        <v>21885</v>
      </c>
      <c r="C1677" s="891" t="s">
        <v>21115</v>
      </c>
      <c r="D1677" s="885" t="str">
        <f t="shared" si="130"/>
        <v>cp</v>
      </c>
      <c r="E1677" s="885" t="str">
        <f t="shared" si="131"/>
        <v>6</v>
      </c>
      <c r="F1677" s="885">
        <f t="shared" si="132"/>
        <v>0.01</v>
      </c>
      <c r="G1677" s="885">
        <f t="shared" si="133"/>
        <v>0.06</v>
      </c>
      <c r="H1677" s="885" t="s">
        <v>21001</v>
      </c>
      <c r="J1677" t="str">
        <f>INDEX(L:L,MATCH(Таблиця91[[#This Row],[Item]],M:M,0),1)</f>
        <v>Diversions</v>
      </c>
      <c r="L1677" t="s">
        <v>20204</v>
      </c>
      <c r="M1677" s="1" t="s">
        <v>20546</v>
      </c>
      <c r="N1677" s="1"/>
      <c r="O1677" s="1"/>
      <c r="P1677" s="1"/>
      <c r="Q1677" s="26"/>
      <c r="R1677" s="276">
        <f t="shared" si="134"/>
        <v>0</v>
      </c>
    </row>
    <row r="1678" spans="1:18">
      <c r="A1678" s="889" t="s">
        <v>2057</v>
      </c>
      <c r="B1678" s="890" t="s">
        <v>22007</v>
      </c>
      <c r="C1678" s="891" t="s">
        <v>21115</v>
      </c>
      <c r="D1678" s="885" t="str">
        <f t="shared" si="130"/>
        <v>cp</v>
      </c>
      <c r="E1678" s="885" t="str">
        <f t="shared" si="131"/>
        <v>4</v>
      </c>
      <c r="F1678" s="885">
        <f t="shared" si="132"/>
        <v>0.01</v>
      </c>
      <c r="G1678" s="885">
        <f t="shared" si="133"/>
        <v>0.04</v>
      </c>
      <c r="H1678" s="885" t="s">
        <v>21001</v>
      </c>
      <c r="J1678" t="str">
        <f>INDEX(L:L,MATCH(Таблиця91[[#This Row],[Item]],M:M,0),1)</f>
        <v>Diversions</v>
      </c>
      <c r="L1678" t="s">
        <v>20204</v>
      </c>
      <c r="M1678" s="1" t="s">
        <v>20547</v>
      </c>
      <c r="N1678" s="1"/>
      <c r="O1678" s="1">
        <v>5</v>
      </c>
      <c r="P1678" s="1"/>
      <c r="Q1678" s="26"/>
      <c r="R1678" s="276">
        <f t="shared" si="134"/>
        <v>0</v>
      </c>
    </row>
    <row r="1679" spans="1:18">
      <c r="A1679" s="889" t="s">
        <v>19564</v>
      </c>
      <c r="B1679" s="890" t="s">
        <v>18321</v>
      </c>
      <c r="C1679" s="891" t="s">
        <v>21115</v>
      </c>
      <c r="D1679" s="885" t="str">
        <f t="shared" si="130"/>
        <v>sp</v>
      </c>
      <c r="E1679" s="885" t="str">
        <f t="shared" si="131"/>
        <v>1</v>
      </c>
      <c r="F1679" s="885">
        <f t="shared" si="132"/>
        <v>0.1</v>
      </c>
      <c r="G1679" s="885">
        <f t="shared" si="133"/>
        <v>0.1</v>
      </c>
      <c r="H1679" s="885" t="s">
        <v>21001</v>
      </c>
      <c r="J1679" t="str">
        <f>INDEX(L:L,MATCH(Таблиця91[[#This Row],[Item]],M:M,0),1)</f>
        <v>AROMATICS AND SPICES</v>
      </c>
      <c r="L1679" t="s">
        <v>20204</v>
      </c>
      <c r="M1679" s="1" t="s">
        <v>20548</v>
      </c>
      <c r="N1679" s="1"/>
      <c r="O1679" s="1">
        <v>4</v>
      </c>
      <c r="P1679" s="1"/>
      <c r="Q1679" s="26"/>
      <c r="R1679" s="276">
        <f t="shared" si="134"/>
        <v>0</v>
      </c>
    </row>
    <row r="1680" spans="1:18">
      <c r="A1680" s="889" t="s">
        <v>21116</v>
      </c>
      <c r="B1680" s="890" t="s">
        <v>22007</v>
      </c>
      <c r="C1680" s="891" t="s">
        <v>21115</v>
      </c>
      <c r="D1680" s="885" t="str">
        <f t="shared" si="130"/>
        <v>cp</v>
      </c>
      <c r="E1680" s="885" t="str">
        <f t="shared" si="131"/>
        <v>4</v>
      </c>
      <c r="F1680" s="885">
        <f t="shared" si="132"/>
        <v>0.01</v>
      </c>
      <c r="G1680" s="885">
        <f t="shared" si="133"/>
        <v>0.04</v>
      </c>
      <c r="H1680" s="885" t="s">
        <v>21001</v>
      </c>
      <c r="J1680" t="str">
        <f>INDEX(L:L,MATCH(Таблиця91[[#This Row],[Item]],M:M,0),1)</f>
        <v>Diversions</v>
      </c>
      <c r="L1680" t="s">
        <v>20204</v>
      </c>
      <c r="M1680" s="1" t="s">
        <v>20549</v>
      </c>
      <c r="N1680" s="1"/>
      <c r="O1680" s="1">
        <v>14</v>
      </c>
      <c r="P1680" s="1"/>
      <c r="Q1680" s="26"/>
      <c r="R1680" s="276">
        <f t="shared" si="134"/>
        <v>0</v>
      </c>
    </row>
    <row r="1681" spans="1:18">
      <c r="A1681" s="889" t="s">
        <v>21117</v>
      </c>
      <c r="B1681" s="890" t="s">
        <v>22018</v>
      </c>
      <c r="C1681" s="891" t="s">
        <v>21115</v>
      </c>
      <c r="D1681" s="885" t="str">
        <f t="shared" si="130"/>
        <v>cp</v>
      </c>
      <c r="E1681" s="885" t="str">
        <f t="shared" si="131"/>
        <v>3</v>
      </c>
      <c r="F1681" s="885">
        <f t="shared" si="132"/>
        <v>0.01</v>
      </c>
      <c r="G1681" s="885">
        <f t="shared" si="133"/>
        <v>0.03</v>
      </c>
      <c r="H1681" s="885" t="s">
        <v>21001</v>
      </c>
      <c r="J1681" t="str">
        <f>INDEX(L:L,MATCH(Таблиця91[[#This Row],[Item]],M:M,0),1)</f>
        <v>Diversions</v>
      </c>
      <c r="L1681" t="s">
        <v>20204</v>
      </c>
      <c r="M1681" s="1" t="s">
        <v>20550</v>
      </c>
      <c r="N1681" s="1"/>
      <c r="O1681" s="1">
        <v>17</v>
      </c>
      <c r="P1681" s="1"/>
      <c r="Q1681" s="26"/>
      <c r="R1681" s="276">
        <f t="shared" si="134"/>
        <v>0</v>
      </c>
    </row>
    <row r="1682" spans="1:18">
      <c r="A1682" s="889" t="s">
        <v>21118</v>
      </c>
      <c r="B1682" s="890" t="s">
        <v>21885</v>
      </c>
      <c r="C1682" s="891" t="s">
        <v>21115</v>
      </c>
      <c r="D1682" s="885" t="str">
        <f t="shared" si="130"/>
        <v>cp</v>
      </c>
      <c r="E1682" s="885" t="str">
        <f t="shared" si="131"/>
        <v>6</v>
      </c>
      <c r="F1682" s="885">
        <f t="shared" si="132"/>
        <v>0.01</v>
      </c>
      <c r="G1682" s="885">
        <f t="shared" si="133"/>
        <v>0.06</v>
      </c>
      <c r="H1682" s="885" t="s">
        <v>21001</v>
      </c>
      <c r="J1682" t="str">
        <f>INDEX(L:L,MATCH(Таблиця91[[#This Row],[Item]],M:M,0),1)</f>
        <v>Diversions</v>
      </c>
      <c r="L1682" t="s">
        <v>20204</v>
      </c>
      <c r="M1682" s="1" t="s">
        <v>20551</v>
      </c>
      <c r="N1682" s="1"/>
      <c r="O1682" s="1">
        <v>3</v>
      </c>
      <c r="P1682" s="1"/>
      <c r="Q1682" s="26"/>
      <c r="R1682" s="276">
        <f t="shared" si="134"/>
        <v>0</v>
      </c>
    </row>
    <row r="1683" spans="1:18">
      <c r="A1683" s="889" t="s">
        <v>21119</v>
      </c>
      <c r="B1683" s="890" t="s">
        <v>22018</v>
      </c>
      <c r="C1683" s="891" t="s">
        <v>21115</v>
      </c>
      <c r="D1683" s="885" t="str">
        <f t="shared" si="130"/>
        <v>cp</v>
      </c>
      <c r="E1683" s="885" t="str">
        <f t="shared" si="131"/>
        <v>3</v>
      </c>
      <c r="F1683" s="885">
        <f t="shared" si="132"/>
        <v>0.01</v>
      </c>
      <c r="G1683" s="885">
        <f t="shared" si="133"/>
        <v>0.03</v>
      </c>
      <c r="H1683" s="885" t="s">
        <v>21001</v>
      </c>
      <c r="J1683" t="str">
        <f>INDEX(L:L,MATCH(Таблиця91[[#This Row],[Item]],M:M,0),1)</f>
        <v>Diversions</v>
      </c>
      <c r="L1683" t="s">
        <v>20204</v>
      </c>
      <c r="M1683" s="1" t="s">
        <v>20552</v>
      </c>
      <c r="N1683" s="1"/>
      <c r="O1683" s="1">
        <v>25</v>
      </c>
      <c r="P1683" s="1"/>
      <c r="Q1683" s="26"/>
      <c r="R1683" s="276">
        <f t="shared" si="134"/>
        <v>0</v>
      </c>
    </row>
    <row r="1684" spans="1:18">
      <c r="A1684" s="889" t="s">
        <v>21120</v>
      </c>
      <c r="B1684" s="890" t="s">
        <v>21885</v>
      </c>
      <c r="C1684" s="891" t="s">
        <v>21115</v>
      </c>
      <c r="D1684" s="885" t="str">
        <f t="shared" si="130"/>
        <v>cp</v>
      </c>
      <c r="E1684" s="885" t="str">
        <f t="shared" si="131"/>
        <v>6</v>
      </c>
      <c r="F1684" s="885">
        <f t="shared" si="132"/>
        <v>0.01</v>
      </c>
      <c r="G1684" s="885">
        <f t="shared" si="133"/>
        <v>0.06</v>
      </c>
      <c r="H1684" s="885" t="s">
        <v>21001</v>
      </c>
      <c r="J1684" t="str">
        <f>INDEX(L:L,MATCH(Таблиця91[[#This Row],[Item]],M:M,0),1)</f>
        <v>Diversions</v>
      </c>
      <c r="L1684" t="s">
        <v>20204</v>
      </c>
      <c r="M1684" s="1" t="s">
        <v>20553</v>
      </c>
      <c r="N1684" s="1"/>
      <c r="O1684" s="1">
        <v>2</v>
      </c>
      <c r="P1684" s="1"/>
      <c r="Q1684" s="26"/>
      <c r="R1684" s="276">
        <f t="shared" si="134"/>
        <v>0</v>
      </c>
    </row>
    <row r="1685" spans="1:18">
      <c r="A1685" s="889" t="s">
        <v>21121</v>
      </c>
      <c r="B1685" s="890" t="s">
        <v>22018</v>
      </c>
      <c r="C1685" s="891" t="s">
        <v>21115</v>
      </c>
      <c r="D1685" s="885" t="str">
        <f t="shared" si="130"/>
        <v>cp</v>
      </c>
      <c r="E1685" s="885" t="str">
        <f t="shared" si="131"/>
        <v>3</v>
      </c>
      <c r="F1685" s="885">
        <f t="shared" si="132"/>
        <v>0.01</v>
      </c>
      <c r="G1685" s="885">
        <f t="shared" si="133"/>
        <v>0.03</v>
      </c>
      <c r="H1685" s="885" t="s">
        <v>21001</v>
      </c>
      <c r="J1685" t="str">
        <f>INDEX(L:L,MATCH(Таблиця91[[#This Row],[Item]],M:M,0),1)</f>
        <v>Diversions</v>
      </c>
      <c r="L1685" t="s">
        <v>20204</v>
      </c>
      <c r="M1685" s="1" t="s">
        <v>20554</v>
      </c>
      <c r="N1685" s="1"/>
      <c r="O1685" s="1">
        <v>22</v>
      </c>
      <c r="P1685" s="1"/>
      <c r="Q1685" s="26"/>
      <c r="R1685" s="276">
        <f t="shared" si="134"/>
        <v>0</v>
      </c>
    </row>
    <row r="1686" spans="1:18">
      <c r="A1686" s="889" t="s">
        <v>21122</v>
      </c>
      <c r="B1686" s="890" t="s">
        <v>21919</v>
      </c>
      <c r="C1686" s="891" t="s">
        <v>21115</v>
      </c>
      <c r="D1686" s="885" t="str">
        <f t="shared" si="130"/>
        <v>cp</v>
      </c>
      <c r="E1686" s="885" t="str">
        <f t="shared" si="131"/>
        <v>9</v>
      </c>
      <c r="F1686" s="885">
        <f t="shared" si="132"/>
        <v>0.01</v>
      </c>
      <c r="G1686" s="885">
        <f t="shared" si="133"/>
        <v>0.09</v>
      </c>
      <c r="H1686" s="885" t="s">
        <v>21001</v>
      </c>
      <c r="J1686" t="str">
        <f>INDEX(L:L,MATCH(Таблиця91[[#This Row],[Item]],M:M,0),1)</f>
        <v>Diversions</v>
      </c>
      <c r="L1686" t="s">
        <v>20204</v>
      </c>
      <c r="M1686" s="1" t="s">
        <v>20555</v>
      </c>
      <c r="N1686" s="1"/>
      <c r="O1686" s="1">
        <v>24</v>
      </c>
      <c r="P1686" s="1"/>
      <c r="Q1686" s="26"/>
      <c r="R1686" s="276">
        <f t="shared" si="134"/>
        <v>0</v>
      </c>
    </row>
    <row r="1687" spans="1:18">
      <c r="A1687" s="889" t="s">
        <v>21123</v>
      </c>
      <c r="B1687" s="890" t="s">
        <v>18321</v>
      </c>
      <c r="C1687" s="891" t="s">
        <v>21115</v>
      </c>
      <c r="D1687" s="885" t="str">
        <f t="shared" si="130"/>
        <v>sp</v>
      </c>
      <c r="E1687" s="885" t="str">
        <f t="shared" si="131"/>
        <v>1</v>
      </c>
      <c r="F1687" s="885">
        <f t="shared" si="132"/>
        <v>0.1</v>
      </c>
      <c r="G1687" s="885">
        <f t="shared" si="133"/>
        <v>0.1</v>
      </c>
      <c r="H1687" s="885" t="s">
        <v>21001</v>
      </c>
      <c r="J1687" t="str">
        <f>INDEX(L:L,MATCH(Таблиця91[[#This Row],[Item]],M:M,0),1)</f>
        <v>Diversions</v>
      </c>
      <c r="L1687" t="s">
        <v>20204</v>
      </c>
      <c r="M1687" s="1" t="s">
        <v>6297</v>
      </c>
      <c r="N1687" s="1"/>
      <c r="O1687" s="1">
        <v>8</v>
      </c>
      <c r="P1687" s="1"/>
      <c r="Q1687" s="26"/>
      <c r="R1687" s="276">
        <f t="shared" si="134"/>
        <v>0</v>
      </c>
    </row>
    <row r="1688" spans="1:18">
      <c r="A1688" s="889" t="s">
        <v>21124</v>
      </c>
      <c r="B1688" s="890" t="s">
        <v>22007</v>
      </c>
      <c r="C1688" s="891" t="s">
        <v>21115</v>
      </c>
      <c r="D1688" s="885" t="str">
        <f t="shared" si="130"/>
        <v>cp</v>
      </c>
      <c r="E1688" s="885" t="str">
        <f t="shared" si="131"/>
        <v>4</v>
      </c>
      <c r="F1688" s="885">
        <f t="shared" si="132"/>
        <v>0.01</v>
      </c>
      <c r="G1688" s="885">
        <f t="shared" si="133"/>
        <v>0.04</v>
      </c>
      <c r="H1688" s="885" t="s">
        <v>21001</v>
      </c>
      <c r="J1688" t="str">
        <f>INDEX(L:L,MATCH(Таблиця91[[#This Row],[Item]],M:M,0),1)</f>
        <v>Diversions</v>
      </c>
      <c r="L1688" t="s">
        <v>20204</v>
      </c>
      <c r="M1688" s="1" t="s">
        <v>20556</v>
      </c>
      <c r="N1688" s="1"/>
      <c r="O1688" s="1">
        <v>12</v>
      </c>
      <c r="P1688" s="1"/>
      <c r="Q1688" s="26"/>
      <c r="R1688" s="276">
        <f t="shared" si="134"/>
        <v>0</v>
      </c>
    </row>
    <row r="1689" spans="1:18">
      <c r="A1689" s="889" t="s">
        <v>21125</v>
      </c>
      <c r="B1689" s="890" t="s">
        <v>18451</v>
      </c>
      <c r="C1689" s="891" t="s">
        <v>21115</v>
      </c>
      <c r="D1689" s="885" t="str">
        <f t="shared" si="130"/>
        <v>sp</v>
      </c>
      <c r="E1689" s="885" t="str">
        <f t="shared" si="131"/>
        <v>2</v>
      </c>
      <c r="F1689" s="885">
        <f t="shared" si="132"/>
        <v>0.1</v>
      </c>
      <c r="G1689" s="885">
        <f t="shared" si="133"/>
        <v>0.2</v>
      </c>
      <c r="H1689" s="885" t="s">
        <v>21001</v>
      </c>
      <c r="J1689" t="str">
        <f>INDEX(L:L,MATCH(Таблиця91[[#This Row],[Item]],M:M,0),1)</f>
        <v>Diversions</v>
      </c>
      <c r="L1689" t="s">
        <v>20204</v>
      </c>
      <c r="M1689" s="1" t="s">
        <v>20557</v>
      </c>
      <c r="N1689" s="1"/>
      <c r="O1689" s="1">
        <v>15</v>
      </c>
      <c r="P1689" s="1"/>
      <c r="Q1689" s="26"/>
      <c r="R1689" s="276">
        <f t="shared" si="134"/>
        <v>0</v>
      </c>
    </row>
    <row r="1690" spans="1:18">
      <c r="A1690" s="889" t="s">
        <v>21126</v>
      </c>
      <c r="B1690" s="890" t="s">
        <v>22007</v>
      </c>
      <c r="C1690" s="891" t="s">
        <v>21115</v>
      </c>
      <c r="D1690" s="885" t="str">
        <f t="shared" si="130"/>
        <v>cp</v>
      </c>
      <c r="E1690" s="885" t="str">
        <f t="shared" si="131"/>
        <v>4</v>
      </c>
      <c r="F1690" s="885">
        <f t="shared" si="132"/>
        <v>0.01</v>
      </c>
      <c r="G1690" s="885">
        <f t="shared" si="133"/>
        <v>0.04</v>
      </c>
      <c r="H1690" s="885" t="s">
        <v>21001</v>
      </c>
      <c r="J1690" t="str">
        <f>INDEX(L:L,MATCH(Таблиця91[[#This Row],[Item]],M:M,0),1)</f>
        <v>Diversions</v>
      </c>
      <c r="L1690" t="s">
        <v>20204</v>
      </c>
      <c r="M1690" s="1" t="s">
        <v>20558</v>
      </c>
      <c r="N1690" s="1"/>
      <c r="O1690" s="1">
        <v>2</v>
      </c>
      <c r="P1690" s="1"/>
      <c r="Q1690" s="26"/>
      <c r="R1690" s="276">
        <f t="shared" si="134"/>
        <v>0</v>
      </c>
    </row>
    <row r="1691" spans="1:18">
      <c r="A1691" s="889" t="s">
        <v>21127</v>
      </c>
      <c r="B1691" s="890" t="s">
        <v>18321</v>
      </c>
      <c r="C1691" s="891" t="s">
        <v>21115</v>
      </c>
      <c r="D1691" s="885" t="str">
        <f t="shared" si="130"/>
        <v>sp</v>
      </c>
      <c r="E1691" s="885" t="str">
        <f t="shared" si="131"/>
        <v>1</v>
      </c>
      <c r="F1691" s="885">
        <f t="shared" si="132"/>
        <v>0.1</v>
      </c>
      <c r="G1691" s="885">
        <f t="shared" si="133"/>
        <v>0.1</v>
      </c>
      <c r="H1691" s="885" t="s">
        <v>21001</v>
      </c>
      <c r="J1691" t="str">
        <f>INDEX(L:L,MATCH(Таблиця91[[#This Row],[Item]],M:M,0),1)</f>
        <v>Diversions</v>
      </c>
      <c r="L1691" t="s">
        <v>20204</v>
      </c>
      <c r="M1691" s="1" t="s">
        <v>20559</v>
      </c>
      <c r="N1691" s="1"/>
      <c r="O1691" s="1">
        <v>11</v>
      </c>
      <c r="P1691" s="1"/>
      <c r="Q1691" s="26"/>
      <c r="R1691" s="276">
        <f t="shared" si="134"/>
        <v>0</v>
      </c>
    </row>
    <row r="1692" spans="1:18">
      <c r="A1692" s="889" t="s">
        <v>21128</v>
      </c>
      <c r="B1692" s="890" t="s">
        <v>18321</v>
      </c>
      <c r="C1692" s="891" t="s">
        <v>21115</v>
      </c>
      <c r="D1692" s="885" t="str">
        <f t="shared" si="130"/>
        <v>sp</v>
      </c>
      <c r="E1692" s="885" t="str">
        <f t="shared" si="131"/>
        <v>1</v>
      </c>
      <c r="F1692" s="885">
        <f t="shared" si="132"/>
        <v>0.1</v>
      </c>
      <c r="G1692" s="885">
        <f t="shared" si="133"/>
        <v>0.1</v>
      </c>
      <c r="H1692" s="885" t="s">
        <v>21001</v>
      </c>
      <c r="J1692" t="str">
        <f>INDEX(L:L,MATCH(Таблиця91[[#This Row],[Item]],M:M,0),1)</f>
        <v>Diversions</v>
      </c>
      <c r="L1692" t="s">
        <v>20204</v>
      </c>
      <c r="M1692" s="1" t="s">
        <v>20560</v>
      </c>
      <c r="N1692" s="1"/>
      <c r="O1692" s="1">
        <v>15</v>
      </c>
      <c r="P1692" s="1"/>
      <c r="Q1692" s="26"/>
      <c r="R1692" s="276">
        <f t="shared" si="134"/>
        <v>0</v>
      </c>
    </row>
    <row r="1693" spans="1:18">
      <c r="A1693" s="889" t="s">
        <v>21129</v>
      </c>
      <c r="B1693" s="890" t="s">
        <v>18503</v>
      </c>
      <c r="C1693" s="891" t="s">
        <v>21115</v>
      </c>
      <c r="D1693" s="885" t="str">
        <f t="shared" si="130"/>
        <v>sp</v>
      </c>
      <c r="E1693" s="885" t="str">
        <f t="shared" si="131"/>
        <v>3</v>
      </c>
      <c r="F1693" s="885">
        <f t="shared" si="132"/>
        <v>0.1</v>
      </c>
      <c r="G1693" s="885">
        <f t="shared" si="133"/>
        <v>0.30000000000000004</v>
      </c>
      <c r="H1693" s="885" t="s">
        <v>21001</v>
      </c>
      <c r="J1693" t="str">
        <f>INDEX(L:L,MATCH(Таблиця91[[#This Row],[Item]],M:M,0),1)</f>
        <v>Diversions</v>
      </c>
      <c r="L1693" t="s">
        <v>20204</v>
      </c>
      <c r="M1693" s="1" t="s">
        <v>20561</v>
      </c>
      <c r="N1693" s="1"/>
      <c r="O1693" s="1">
        <v>6</v>
      </c>
      <c r="P1693" s="1"/>
      <c r="Q1693" s="26"/>
      <c r="R1693" s="276">
        <f t="shared" si="134"/>
        <v>0</v>
      </c>
    </row>
    <row r="1694" spans="1:18">
      <c r="A1694" s="889" t="s">
        <v>21130</v>
      </c>
      <c r="B1694" s="890" t="s">
        <v>22011</v>
      </c>
      <c r="C1694" s="891" t="s">
        <v>21115</v>
      </c>
      <c r="D1694" s="885" t="str">
        <f t="shared" si="130"/>
        <v>cp</v>
      </c>
      <c r="E1694" s="885" t="str">
        <f t="shared" si="131"/>
        <v>2</v>
      </c>
      <c r="F1694" s="885">
        <f t="shared" si="132"/>
        <v>0.01</v>
      </c>
      <c r="G1694" s="885">
        <f t="shared" si="133"/>
        <v>0.02</v>
      </c>
      <c r="H1694" s="885" t="s">
        <v>21001</v>
      </c>
      <c r="J1694" t="str">
        <f>INDEX(L:L,MATCH(Таблиця91[[#This Row],[Item]],M:M,0),1)</f>
        <v>Diversions</v>
      </c>
      <c r="L1694" t="s">
        <v>20204</v>
      </c>
      <c r="M1694" s="1" t="s">
        <v>20562</v>
      </c>
      <c r="N1694" s="1"/>
      <c r="O1694" s="1">
        <v>2</v>
      </c>
      <c r="P1694" s="1"/>
      <c r="Q1694" s="26"/>
      <c r="R1694" s="276">
        <f t="shared" si="134"/>
        <v>0</v>
      </c>
    </row>
    <row r="1695" spans="1:18">
      <c r="A1695" s="889" t="s">
        <v>21131</v>
      </c>
      <c r="B1695" s="890" t="s">
        <v>21965</v>
      </c>
      <c r="C1695" s="891" t="s">
        <v>21115</v>
      </c>
      <c r="D1695" s="885" t="str">
        <f t="shared" si="130"/>
        <v>cp</v>
      </c>
      <c r="E1695" s="885" t="str">
        <f t="shared" si="131"/>
        <v>5</v>
      </c>
      <c r="F1695" s="885">
        <f t="shared" si="132"/>
        <v>0.01</v>
      </c>
      <c r="G1695" s="885">
        <f t="shared" si="133"/>
        <v>0.05</v>
      </c>
      <c r="H1695" s="885" t="s">
        <v>21001</v>
      </c>
      <c r="J1695" t="str">
        <f>INDEX(L:L,MATCH(Таблиця91[[#This Row],[Item]],M:M,0),1)</f>
        <v>Diversions</v>
      </c>
      <c r="L1695" t="s">
        <v>20204</v>
      </c>
      <c r="M1695" s="1" t="s">
        <v>20563</v>
      </c>
      <c r="N1695" s="1"/>
      <c r="O1695" s="1">
        <v>25</v>
      </c>
      <c r="P1695" s="1"/>
      <c r="Q1695" s="26"/>
      <c r="R1695" s="276">
        <f t="shared" si="134"/>
        <v>0</v>
      </c>
    </row>
    <row r="1696" spans="1:18">
      <c r="A1696" s="889" t="s">
        <v>21132</v>
      </c>
      <c r="B1696" s="890" t="s">
        <v>22011</v>
      </c>
      <c r="C1696" s="891" t="s">
        <v>21115</v>
      </c>
      <c r="D1696" s="885" t="str">
        <f t="shared" si="130"/>
        <v>cp</v>
      </c>
      <c r="E1696" s="885" t="str">
        <f t="shared" si="131"/>
        <v>2</v>
      </c>
      <c r="F1696" s="885">
        <f t="shared" si="132"/>
        <v>0.01</v>
      </c>
      <c r="G1696" s="885">
        <f t="shared" si="133"/>
        <v>0.02</v>
      </c>
      <c r="H1696" s="885" t="s">
        <v>21001</v>
      </c>
      <c r="J1696" t="str">
        <f>INDEX(L:L,MATCH(Таблиця91[[#This Row],[Item]],M:M,0),1)</f>
        <v>Diversions</v>
      </c>
      <c r="L1696" t="s">
        <v>20204</v>
      </c>
      <c r="M1696" s="1" t="s">
        <v>14560</v>
      </c>
      <c r="N1696" s="1"/>
      <c r="O1696" s="1">
        <v>8</v>
      </c>
      <c r="P1696" s="1"/>
      <c r="Q1696" s="26"/>
      <c r="R1696" s="276">
        <f t="shared" si="134"/>
        <v>0</v>
      </c>
    </row>
    <row r="1697" spans="1:18">
      <c r="A1697" s="889" t="s">
        <v>21133</v>
      </c>
      <c r="B1697" s="890" t="s">
        <v>21885</v>
      </c>
      <c r="C1697" s="891" t="s">
        <v>21115</v>
      </c>
      <c r="D1697" s="885" t="str">
        <f t="shared" si="130"/>
        <v>cp</v>
      </c>
      <c r="E1697" s="885" t="str">
        <f t="shared" si="131"/>
        <v>6</v>
      </c>
      <c r="F1697" s="885">
        <f t="shared" si="132"/>
        <v>0.01</v>
      </c>
      <c r="G1697" s="885">
        <f t="shared" si="133"/>
        <v>0.06</v>
      </c>
      <c r="H1697" s="885" t="s">
        <v>21001</v>
      </c>
      <c r="J1697" t="str">
        <f>INDEX(L:L,MATCH(Таблиця91[[#This Row],[Item]],M:M,0),1)</f>
        <v>Diversions</v>
      </c>
      <c r="L1697" t="s">
        <v>20204</v>
      </c>
      <c r="M1697" s="1" t="s">
        <v>20564</v>
      </c>
      <c r="N1697" s="1"/>
      <c r="O1697" s="1"/>
      <c r="P1697" s="1"/>
      <c r="Q1697" s="26"/>
      <c r="R1697" s="276">
        <f t="shared" si="134"/>
        <v>0</v>
      </c>
    </row>
    <row r="1698" spans="1:18">
      <c r="A1698" s="889" t="s">
        <v>21134</v>
      </c>
      <c r="B1698" s="890" t="s">
        <v>18503</v>
      </c>
      <c r="C1698" s="891" t="s">
        <v>21115</v>
      </c>
      <c r="D1698" s="885" t="str">
        <f t="shared" si="130"/>
        <v>sp</v>
      </c>
      <c r="E1698" s="885" t="str">
        <f t="shared" si="131"/>
        <v>3</v>
      </c>
      <c r="F1698" s="885">
        <f t="shared" si="132"/>
        <v>0.1</v>
      </c>
      <c r="G1698" s="885">
        <f t="shared" si="133"/>
        <v>0.30000000000000004</v>
      </c>
      <c r="H1698" s="885" t="s">
        <v>21001</v>
      </c>
      <c r="J1698" t="str">
        <f>INDEX(L:L,MATCH(Таблиця91[[#This Row],[Item]],M:M,0),1)</f>
        <v>Diversions</v>
      </c>
      <c r="L1698" t="s">
        <v>20204</v>
      </c>
      <c r="M1698" s="1" t="s">
        <v>20565</v>
      </c>
      <c r="N1698" s="1"/>
      <c r="O1698" s="1">
        <v>0.7</v>
      </c>
      <c r="P1698" s="1"/>
      <c r="Q1698" s="26"/>
      <c r="R1698" s="276">
        <f t="shared" si="134"/>
        <v>0</v>
      </c>
    </row>
    <row r="1699" spans="1:18">
      <c r="A1699" s="889" t="s">
        <v>21135</v>
      </c>
      <c r="B1699" s="890" t="s">
        <v>21846</v>
      </c>
      <c r="C1699" s="891" t="s">
        <v>21115</v>
      </c>
      <c r="D1699" s="885" t="str">
        <f t="shared" si="130"/>
        <v>gp</v>
      </c>
      <c r="E1699" s="885" t="str">
        <f t="shared" si="131"/>
        <v>4</v>
      </c>
      <c r="F1699" s="885">
        <f t="shared" si="132"/>
        <v>1</v>
      </c>
      <c r="G1699" s="885">
        <f t="shared" si="133"/>
        <v>4</v>
      </c>
      <c r="H1699" s="885" t="s">
        <v>21001</v>
      </c>
      <c r="J1699" t="str">
        <f>INDEX(L:L,MATCH(Таблиця91[[#This Row],[Item]],M:M,0),1)</f>
        <v>Diversions</v>
      </c>
      <c r="L1699" t="s">
        <v>20204</v>
      </c>
      <c r="M1699" s="1" t="s">
        <v>20566</v>
      </c>
      <c r="N1699" s="1"/>
      <c r="O1699" s="1">
        <v>0.09</v>
      </c>
      <c r="P1699" s="1"/>
      <c r="Q1699" s="26"/>
      <c r="R1699" s="276">
        <f t="shared" si="134"/>
        <v>0</v>
      </c>
    </row>
    <row r="1700" spans="1:18">
      <c r="A1700" s="889" t="s">
        <v>21136</v>
      </c>
      <c r="B1700" s="890" t="s">
        <v>18451</v>
      </c>
      <c r="C1700" s="891" t="s">
        <v>21115</v>
      </c>
      <c r="D1700" s="885" t="str">
        <f t="shared" si="130"/>
        <v>sp</v>
      </c>
      <c r="E1700" s="885" t="str">
        <f t="shared" si="131"/>
        <v>2</v>
      </c>
      <c r="F1700" s="885">
        <f t="shared" si="132"/>
        <v>0.1</v>
      </c>
      <c r="G1700" s="885">
        <f t="shared" si="133"/>
        <v>0.2</v>
      </c>
      <c r="H1700" s="885" t="s">
        <v>21001</v>
      </c>
      <c r="J1700" t="str">
        <f>INDEX(L:L,MATCH(Таблиця91[[#This Row],[Item]],M:M,0),1)</f>
        <v>Diversions</v>
      </c>
      <c r="L1700" t="s">
        <v>20204</v>
      </c>
      <c r="M1700" s="1" t="s">
        <v>20567</v>
      </c>
      <c r="N1700" s="1"/>
      <c r="O1700" s="1">
        <v>8</v>
      </c>
      <c r="P1700" s="1"/>
      <c r="Q1700" s="26"/>
      <c r="R1700" s="276">
        <f t="shared" si="134"/>
        <v>0</v>
      </c>
    </row>
    <row r="1701" spans="1:18">
      <c r="A1701" s="889" t="s">
        <v>21137</v>
      </c>
      <c r="B1701" s="890" t="s">
        <v>18319</v>
      </c>
      <c r="C1701" s="891" t="s">
        <v>21115</v>
      </c>
      <c r="D1701" s="885" t="str">
        <f t="shared" si="130"/>
        <v>sp</v>
      </c>
      <c r="E1701" s="885" t="str">
        <f t="shared" si="131"/>
        <v>4</v>
      </c>
      <c r="F1701" s="885">
        <f t="shared" si="132"/>
        <v>0.1</v>
      </c>
      <c r="G1701" s="885">
        <f t="shared" si="133"/>
        <v>0.4</v>
      </c>
      <c r="H1701" s="885" t="s">
        <v>21001</v>
      </c>
      <c r="J1701" t="str">
        <f>INDEX(L:L,MATCH(Таблиця91[[#This Row],[Item]],M:M,0),1)</f>
        <v>Diversions</v>
      </c>
      <c r="L1701" t="s">
        <v>20204</v>
      </c>
      <c r="M1701" s="1" t="s">
        <v>20568</v>
      </c>
      <c r="N1701" s="1"/>
      <c r="O1701" s="1">
        <v>4</v>
      </c>
      <c r="P1701" s="1"/>
      <c r="Q1701" s="26"/>
      <c r="R1701" s="276">
        <f t="shared" si="134"/>
        <v>0</v>
      </c>
    </row>
    <row r="1702" spans="1:18">
      <c r="A1702" s="889" t="s">
        <v>21138</v>
      </c>
      <c r="B1702" s="890" t="s">
        <v>18321</v>
      </c>
      <c r="C1702" s="891" t="s">
        <v>21115</v>
      </c>
      <c r="D1702" s="885" t="str">
        <f t="shared" si="130"/>
        <v>sp</v>
      </c>
      <c r="E1702" s="885" t="str">
        <f t="shared" si="131"/>
        <v>1</v>
      </c>
      <c r="F1702" s="885">
        <f t="shared" si="132"/>
        <v>0.1</v>
      </c>
      <c r="G1702" s="885">
        <f t="shared" si="133"/>
        <v>0.1</v>
      </c>
      <c r="H1702" s="885" t="s">
        <v>21001</v>
      </c>
      <c r="J1702" t="str">
        <f>INDEX(L:L,MATCH(Таблиця91[[#This Row],[Item]],M:M,0),1)</f>
        <v>Diversions</v>
      </c>
      <c r="L1702" t="s">
        <v>20204</v>
      </c>
      <c r="M1702" s="1" t="s">
        <v>20569</v>
      </c>
      <c r="N1702" s="1"/>
      <c r="O1702" s="1">
        <v>7.0000000000000007E-2</v>
      </c>
      <c r="P1702" s="1"/>
      <c r="Q1702" s="26"/>
      <c r="R1702" s="276">
        <f t="shared" si="134"/>
        <v>0</v>
      </c>
    </row>
    <row r="1703" spans="1:18">
      <c r="A1703" s="889" t="s">
        <v>21139</v>
      </c>
      <c r="B1703" s="890" t="s">
        <v>21885</v>
      </c>
      <c r="C1703" s="891" t="s">
        <v>21115</v>
      </c>
      <c r="D1703" s="885" t="str">
        <f t="shared" si="130"/>
        <v>cp</v>
      </c>
      <c r="E1703" s="885" t="str">
        <f t="shared" si="131"/>
        <v>6</v>
      </c>
      <c r="F1703" s="885">
        <f t="shared" si="132"/>
        <v>0.01</v>
      </c>
      <c r="G1703" s="885">
        <f t="shared" si="133"/>
        <v>0.06</v>
      </c>
      <c r="H1703" s="885" t="s">
        <v>21001</v>
      </c>
      <c r="J1703" t="str">
        <f>INDEX(L:L,MATCH(Таблиця91[[#This Row],[Item]],M:M,0),1)</f>
        <v>Diversions</v>
      </c>
      <c r="L1703" t="s">
        <v>20204</v>
      </c>
      <c r="M1703" s="1" t="s">
        <v>20570</v>
      </c>
      <c r="N1703" s="1"/>
      <c r="O1703" s="1">
        <v>0.06</v>
      </c>
      <c r="P1703" s="1"/>
      <c r="Q1703" s="26"/>
      <c r="R1703" s="276">
        <f t="shared" si="134"/>
        <v>0</v>
      </c>
    </row>
    <row r="1704" spans="1:18">
      <c r="A1704" s="889" t="s">
        <v>21140</v>
      </c>
      <c r="B1704" s="890" t="s">
        <v>21885</v>
      </c>
      <c r="C1704" s="891" t="s">
        <v>21115</v>
      </c>
      <c r="D1704" s="885" t="str">
        <f t="shared" si="130"/>
        <v>cp</v>
      </c>
      <c r="E1704" s="885" t="str">
        <f t="shared" si="131"/>
        <v>6</v>
      </c>
      <c r="F1704" s="885">
        <f t="shared" si="132"/>
        <v>0.01</v>
      </c>
      <c r="G1704" s="885">
        <f t="shared" si="133"/>
        <v>0.06</v>
      </c>
      <c r="H1704" s="885" t="s">
        <v>21001</v>
      </c>
      <c r="J1704" t="str">
        <f>INDEX(L:L,MATCH(Таблиця91[[#This Row],[Item]],M:M,0),1)</f>
        <v>Diversions</v>
      </c>
      <c r="L1704" t="s">
        <v>20204</v>
      </c>
      <c r="M1704" s="1" t="s">
        <v>20571</v>
      </c>
      <c r="N1704" s="1"/>
      <c r="O1704" s="1">
        <v>0.03</v>
      </c>
      <c r="P1704" s="1"/>
      <c r="Q1704" s="26"/>
      <c r="R1704" s="276">
        <f t="shared" si="134"/>
        <v>0</v>
      </c>
    </row>
    <row r="1705" spans="1:18">
      <c r="A1705" s="889" t="s">
        <v>21141</v>
      </c>
      <c r="B1705" s="890" t="s">
        <v>22007</v>
      </c>
      <c r="C1705" s="891" t="s">
        <v>21115</v>
      </c>
      <c r="D1705" s="885" t="str">
        <f t="shared" si="130"/>
        <v>cp</v>
      </c>
      <c r="E1705" s="885" t="str">
        <f t="shared" si="131"/>
        <v>4</v>
      </c>
      <c r="F1705" s="885">
        <f t="shared" si="132"/>
        <v>0.01</v>
      </c>
      <c r="G1705" s="885">
        <f t="shared" si="133"/>
        <v>0.04</v>
      </c>
      <c r="H1705" s="885" t="s">
        <v>21001</v>
      </c>
      <c r="J1705" t="str">
        <f>INDEX(L:L,MATCH(Таблиця91[[#This Row],[Item]],M:M,0),1)</f>
        <v>Diversions</v>
      </c>
      <c r="L1705" t="s">
        <v>20204</v>
      </c>
      <c r="M1705" s="1" t="s">
        <v>20572</v>
      </c>
      <c r="N1705" s="1"/>
      <c r="O1705" s="1">
        <v>0.04</v>
      </c>
      <c r="P1705" s="1"/>
      <c r="Q1705" s="26"/>
      <c r="R1705" s="276">
        <f t="shared" si="134"/>
        <v>0</v>
      </c>
    </row>
    <row r="1706" spans="1:18">
      <c r="A1706" s="889" t="s">
        <v>21142</v>
      </c>
      <c r="B1706" s="890" t="s">
        <v>21885</v>
      </c>
      <c r="C1706" s="891" t="s">
        <v>21115</v>
      </c>
      <c r="D1706" s="885" t="str">
        <f t="shared" si="130"/>
        <v>cp</v>
      </c>
      <c r="E1706" s="885" t="str">
        <f t="shared" si="131"/>
        <v>6</v>
      </c>
      <c r="F1706" s="885">
        <f t="shared" si="132"/>
        <v>0.01</v>
      </c>
      <c r="G1706" s="885">
        <f t="shared" si="133"/>
        <v>0.06</v>
      </c>
      <c r="H1706" s="885" t="s">
        <v>21001</v>
      </c>
      <c r="J1706" t="str">
        <f>INDEX(L:L,MATCH(Таблиця91[[#This Row],[Item]],M:M,0),1)</f>
        <v>Diversions</v>
      </c>
      <c r="L1706" t="s">
        <v>20204</v>
      </c>
      <c r="M1706" s="1" t="s">
        <v>20573</v>
      </c>
      <c r="N1706" s="1"/>
      <c r="O1706" s="1">
        <v>0.08</v>
      </c>
      <c r="P1706" s="1"/>
      <c r="Q1706" s="26"/>
      <c r="R1706" s="276">
        <f t="shared" si="134"/>
        <v>0</v>
      </c>
    </row>
    <row r="1707" spans="1:18">
      <c r="A1707" s="889" t="s">
        <v>21143</v>
      </c>
      <c r="B1707" s="890" t="s">
        <v>18451</v>
      </c>
      <c r="C1707" s="891" t="s">
        <v>21115</v>
      </c>
      <c r="D1707" s="885" t="str">
        <f t="shared" si="130"/>
        <v>sp</v>
      </c>
      <c r="E1707" s="885" t="str">
        <f t="shared" si="131"/>
        <v>2</v>
      </c>
      <c r="F1707" s="885">
        <f t="shared" si="132"/>
        <v>0.1</v>
      </c>
      <c r="G1707" s="885">
        <f t="shared" si="133"/>
        <v>0.2</v>
      </c>
      <c r="H1707" s="885" t="s">
        <v>21001</v>
      </c>
      <c r="J1707" t="str">
        <f>INDEX(L:L,MATCH(Таблиця91[[#This Row],[Item]],M:M,0),1)</f>
        <v>Diversions</v>
      </c>
      <c r="L1707" t="s">
        <v>20204</v>
      </c>
      <c r="M1707" s="1" t="s">
        <v>20574</v>
      </c>
      <c r="N1707" s="1"/>
      <c r="O1707" s="1">
        <v>7.0000000000000007E-2</v>
      </c>
      <c r="P1707" s="1"/>
      <c r="Q1707" s="26"/>
      <c r="R1707" s="276">
        <f t="shared" si="134"/>
        <v>0</v>
      </c>
    </row>
    <row r="1708" spans="1:18">
      <c r="A1708" s="889" t="s">
        <v>21144</v>
      </c>
      <c r="B1708" s="890" t="s">
        <v>21965</v>
      </c>
      <c r="C1708" s="891" t="s">
        <v>21115</v>
      </c>
      <c r="D1708" s="885" t="str">
        <f t="shared" si="130"/>
        <v>cp</v>
      </c>
      <c r="E1708" s="885" t="str">
        <f t="shared" si="131"/>
        <v>5</v>
      </c>
      <c r="F1708" s="885">
        <f t="shared" si="132"/>
        <v>0.01</v>
      </c>
      <c r="G1708" s="885">
        <f t="shared" si="133"/>
        <v>0.05</v>
      </c>
      <c r="H1708" s="885" t="s">
        <v>21001</v>
      </c>
      <c r="J1708" t="str">
        <f>INDEX(L:L,MATCH(Таблиця91[[#This Row],[Item]],M:M,0),1)</f>
        <v>Diversions</v>
      </c>
      <c r="L1708" t="s">
        <v>20204</v>
      </c>
      <c r="M1708" s="1" t="s">
        <v>20575</v>
      </c>
      <c r="N1708" s="1"/>
      <c r="O1708" s="1">
        <v>0.06</v>
      </c>
      <c r="P1708" s="1"/>
      <c r="Q1708" s="26"/>
      <c r="R1708" s="276">
        <f t="shared" si="134"/>
        <v>0</v>
      </c>
    </row>
    <row r="1709" spans="1:18">
      <c r="A1709" s="889" t="s">
        <v>21145</v>
      </c>
      <c r="B1709" s="890" t="s">
        <v>21879</v>
      </c>
      <c r="C1709" s="891" t="s">
        <v>21115</v>
      </c>
      <c r="D1709" s="885" t="str">
        <f t="shared" si="130"/>
        <v>gp</v>
      </c>
      <c r="E1709" s="885" t="str">
        <f t="shared" si="131"/>
        <v>8</v>
      </c>
      <c r="F1709" s="885">
        <f t="shared" si="132"/>
        <v>1</v>
      </c>
      <c r="G1709" s="885">
        <f t="shared" si="133"/>
        <v>8</v>
      </c>
      <c r="H1709" s="885" t="s">
        <v>21001</v>
      </c>
      <c r="J1709" t="str">
        <f>INDEX(L:L,MATCH(Таблиця91[[#This Row],[Item]],M:M,0),1)</f>
        <v>Diversions</v>
      </c>
      <c r="L1709" t="s">
        <v>20204</v>
      </c>
      <c r="M1709" s="1" t="s">
        <v>20576</v>
      </c>
      <c r="N1709" s="1"/>
      <c r="O1709" s="1">
        <v>4</v>
      </c>
      <c r="P1709" s="1"/>
      <c r="Q1709" s="26"/>
      <c r="R1709" s="276">
        <f t="shared" si="134"/>
        <v>0</v>
      </c>
    </row>
    <row r="1710" spans="1:18">
      <c r="A1710" s="889" t="s">
        <v>21146</v>
      </c>
      <c r="B1710" s="890" t="s">
        <v>14081</v>
      </c>
      <c r="C1710" s="891" t="s">
        <v>21115</v>
      </c>
      <c r="D1710" s="885" t="str">
        <f t="shared" si="130"/>
        <v>gp</v>
      </c>
      <c r="E1710" s="885" t="str">
        <f t="shared" si="131"/>
        <v>5</v>
      </c>
      <c r="F1710" s="885">
        <f t="shared" si="132"/>
        <v>1</v>
      </c>
      <c r="G1710" s="885">
        <f t="shared" si="133"/>
        <v>5</v>
      </c>
      <c r="H1710" s="885" t="s">
        <v>21001</v>
      </c>
      <c r="J1710" t="str">
        <f>INDEX(L:L,MATCH(Таблиця91[[#This Row],[Item]],M:M,0),1)</f>
        <v>Diversions</v>
      </c>
      <c r="L1710" t="s">
        <v>20204</v>
      </c>
      <c r="M1710" s="1" t="s">
        <v>20577</v>
      </c>
      <c r="N1710" s="1"/>
      <c r="O1710" s="1">
        <v>0.04</v>
      </c>
      <c r="P1710" s="1"/>
      <c r="Q1710" s="26"/>
      <c r="R1710" s="276">
        <f t="shared" si="134"/>
        <v>0</v>
      </c>
    </row>
    <row r="1711" spans="1:18">
      <c r="A1711" s="889" t="s">
        <v>21147</v>
      </c>
      <c r="B1711" s="890" t="s">
        <v>18283</v>
      </c>
      <c r="C1711" s="891" t="s">
        <v>21115</v>
      </c>
      <c r="D1711" s="885" t="str">
        <f t="shared" si="130"/>
        <v>sp</v>
      </c>
      <c r="E1711" s="885" t="str">
        <f t="shared" si="131"/>
        <v>5</v>
      </c>
      <c r="F1711" s="885">
        <f t="shared" si="132"/>
        <v>0.1</v>
      </c>
      <c r="G1711" s="885">
        <f t="shared" si="133"/>
        <v>0.5</v>
      </c>
      <c r="H1711" s="885" t="s">
        <v>21001</v>
      </c>
      <c r="J1711" t="str">
        <f>INDEX(L:L,MATCH(Таблиця91[[#This Row],[Item]],M:M,0),1)</f>
        <v>Diversions</v>
      </c>
      <c r="L1711" t="s">
        <v>20204</v>
      </c>
      <c r="M1711" s="1" t="s">
        <v>20578</v>
      </c>
      <c r="N1711" s="1"/>
      <c r="O1711" s="1">
        <v>0.06</v>
      </c>
      <c r="P1711" s="1"/>
      <c r="Q1711" s="26"/>
      <c r="R1711" s="276">
        <f t="shared" si="134"/>
        <v>0</v>
      </c>
    </row>
    <row r="1712" spans="1:18">
      <c r="A1712" s="889" t="s">
        <v>18495</v>
      </c>
      <c r="B1712" s="890" t="s">
        <v>18321</v>
      </c>
      <c r="C1712" s="891" t="s">
        <v>21115</v>
      </c>
      <c r="D1712" s="885" t="str">
        <f t="shared" si="130"/>
        <v>sp</v>
      </c>
      <c r="E1712" s="885" t="str">
        <f t="shared" si="131"/>
        <v>1</v>
      </c>
      <c r="F1712" s="885">
        <f t="shared" si="132"/>
        <v>0.1</v>
      </c>
      <c r="G1712" s="885">
        <f t="shared" si="133"/>
        <v>0.1</v>
      </c>
      <c r="H1712" s="885" t="s">
        <v>21001</v>
      </c>
      <c r="J1712" t="str">
        <f>INDEX(L:L,MATCH(Таблиця91[[#This Row],[Item]],M:M,0),1)</f>
        <v>Diversions</v>
      </c>
      <c r="L1712" t="s">
        <v>20204</v>
      </c>
      <c r="M1712" s="1" t="s">
        <v>20579</v>
      </c>
      <c r="N1712" s="1"/>
      <c r="O1712" s="1">
        <v>0.02</v>
      </c>
      <c r="P1712" s="1"/>
      <c r="Q1712" s="26"/>
      <c r="R1712" s="276">
        <f t="shared" si="134"/>
        <v>0</v>
      </c>
    </row>
    <row r="1713" spans="1:18">
      <c r="A1713" s="889" t="s">
        <v>21148</v>
      </c>
      <c r="B1713" s="890" t="s">
        <v>22011</v>
      </c>
      <c r="C1713" s="891" t="s">
        <v>21115</v>
      </c>
      <c r="D1713" s="885" t="str">
        <f t="shared" si="130"/>
        <v>cp</v>
      </c>
      <c r="E1713" s="885" t="str">
        <f t="shared" si="131"/>
        <v>2</v>
      </c>
      <c r="F1713" s="885">
        <f t="shared" si="132"/>
        <v>0.01</v>
      </c>
      <c r="G1713" s="885">
        <f t="shared" si="133"/>
        <v>0.02</v>
      </c>
      <c r="H1713" s="885" t="s">
        <v>21001</v>
      </c>
      <c r="J1713" t="str">
        <f>INDEX(L:L,MATCH(Таблиця91[[#This Row],[Item]],M:M,0),1)</f>
        <v>Diversions</v>
      </c>
      <c r="L1713" t="s">
        <v>20204</v>
      </c>
      <c r="M1713" s="1" t="s">
        <v>20580</v>
      </c>
      <c r="N1713" s="1"/>
      <c r="O1713" s="1">
        <v>0.04</v>
      </c>
      <c r="P1713" s="1"/>
      <c r="Q1713" s="26"/>
      <c r="R1713" s="276">
        <f t="shared" si="134"/>
        <v>0</v>
      </c>
    </row>
    <row r="1714" spans="1:18">
      <c r="A1714" s="889" t="s">
        <v>21149</v>
      </c>
      <c r="B1714" s="890" t="s">
        <v>21965</v>
      </c>
      <c r="C1714" s="891" t="s">
        <v>21115</v>
      </c>
      <c r="D1714" s="885" t="str">
        <f t="shared" si="130"/>
        <v>cp</v>
      </c>
      <c r="E1714" s="885" t="str">
        <f t="shared" si="131"/>
        <v>5</v>
      </c>
      <c r="F1714" s="885">
        <f t="shared" si="132"/>
        <v>0.01</v>
      </c>
      <c r="G1714" s="885">
        <f t="shared" si="133"/>
        <v>0.05</v>
      </c>
      <c r="H1714" s="885" t="s">
        <v>21001</v>
      </c>
      <c r="J1714" t="str">
        <f>INDEX(L:L,MATCH(Таблиця91[[#This Row],[Item]],M:M,0),1)</f>
        <v>Diversions</v>
      </c>
      <c r="L1714" t="s">
        <v>20204</v>
      </c>
      <c r="M1714" s="1" t="s">
        <v>20581</v>
      </c>
      <c r="N1714" s="1"/>
      <c r="O1714" s="1">
        <v>8</v>
      </c>
      <c r="P1714" s="1"/>
      <c r="Q1714" s="26"/>
      <c r="R1714" s="276">
        <f t="shared" si="134"/>
        <v>0</v>
      </c>
    </row>
    <row r="1715" spans="1:18">
      <c r="A1715" s="889" t="s">
        <v>21150</v>
      </c>
      <c r="B1715" s="890" t="s">
        <v>22007</v>
      </c>
      <c r="C1715" s="891" t="s">
        <v>21115</v>
      </c>
      <c r="D1715" s="885" t="str">
        <f t="shared" ref="D1715:D1775" si="135">IF((IFERROR(FIND("gp",B1715,1),0)&gt;0),"gp",IF(IFERROR(FIND("sp",B1715,1),0)&gt;1,"sp","cp"))</f>
        <v>cp</v>
      </c>
      <c r="E1715" s="885" t="str">
        <f t="shared" si="131"/>
        <v>4</v>
      </c>
      <c r="F1715" s="885">
        <f t="shared" si="132"/>
        <v>0.01</v>
      </c>
      <c r="G1715" s="885">
        <f t="shared" si="133"/>
        <v>0.04</v>
      </c>
      <c r="H1715" s="885" t="s">
        <v>21001</v>
      </c>
      <c r="J1715" t="str">
        <f>INDEX(L:L,MATCH(Таблиця91[[#This Row],[Item]],M:M,0),1)</f>
        <v>Diversions</v>
      </c>
      <c r="L1715" t="s">
        <v>20204</v>
      </c>
      <c r="M1715" s="1" t="s">
        <v>20582</v>
      </c>
      <c r="N1715" s="1"/>
      <c r="O1715" s="1">
        <v>12</v>
      </c>
      <c r="P1715" s="1"/>
      <c r="Q1715" s="26"/>
      <c r="R1715" s="276">
        <f t="shared" si="134"/>
        <v>0</v>
      </c>
    </row>
    <row r="1716" spans="1:18">
      <c r="A1716" s="889" t="s">
        <v>21151</v>
      </c>
      <c r="B1716" s="890" t="s">
        <v>18321</v>
      </c>
      <c r="C1716" s="891" t="s">
        <v>21115</v>
      </c>
      <c r="D1716" s="885" t="str">
        <f t="shared" si="135"/>
        <v>sp</v>
      </c>
      <c r="E1716" s="885" t="str">
        <f t="shared" ref="E1716:E1776" si="136">SUBSTITUTE(B1716," "&amp;D1716,"",1)</f>
        <v>1</v>
      </c>
      <c r="F1716" s="885">
        <f t="shared" ref="F1716:F1776" si="137">IF(D1716="gp",1,IF(D1716="sp",0.1,0.01))</f>
        <v>0.1</v>
      </c>
      <c r="G1716" s="885">
        <f t="shared" ref="G1716:G1776" si="138">F1716*E1716</f>
        <v>0.1</v>
      </c>
      <c r="H1716" s="885" t="s">
        <v>21001</v>
      </c>
      <c r="J1716" t="str">
        <f>INDEX(L:L,MATCH(Таблиця91[[#This Row],[Item]],M:M,0),1)</f>
        <v>Diversions</v>
      </c>
      <c r="L1716" t="s">
        <v>20204</v>
      </c>
      <c r="M1716" s="1" t="s">
        <v>20583</v>
      </c>
      <c r="N1716" s="1"/>
      <c r="O1716" s="1">
        <v>18</v>
      </c>
      <c r="P1716" s="1"/>
      <c r="Q1716" s="26"/>
      <c r="R1716" s="276">
        <f t="shared" si="134"/>
        <v>0</v>
      </c>
    </row>
    <row r="1717" spans="1:18">
      <c r="A1717" s="889" t="s">
        <v>21152</v>
      </c>
      <c r="B1717" s="890" t="s">
        <v>21836</v>
      </c>
      <c r="C1717" s="891" t="s">
        <v>21115</v>
      </c>
      <c r="D1717" s="885" t="str">
        <f t="shared" si="135"/>
        <v>sp</v>
      </c>
      <c r="E1717" s="885" t="str">
        <f t="shared" si="136"/>
        <v>10</v>
      </c>
      <c r="F1717" s="885">
        <f t="shared" si="137"/>
        <v>0.1</v>
      </c>
      <c r="G1717" s="885">
        <f t="shared" si="138"/>
        <v>1</v>
      </c>
      <c r="H1717" s="885" t="s">
        <v>21001</v>
      </c>
      <c r="J1717" t="str">
        <f>INDEX(L:L,MATCH(Таблиця91[[#This Row],[Item]],M:M,0),1)</f>
        <v>Diversions</v>
      </c>
      <c r="L1717" t="s">
        <v>20204</v>
      </c>
      <c r="M1717" s="1" t="s">
        <v>20584</v>
      </c>
      <c r="N1717" s="1"/>
      <c r="O1717" s="1">
        <v>0.1</v>
      </c>
      <c r="P1717" s="1"/>
      <c r="Q1717" s="26"/>
      <c r="R1717" s="276">
        <f t="shared" si="134"/>
        <v>0</v>
      </c>
    </row>
    <row r="1718" spans="1:18">
      <c r="A1718" s="889" t="s">
        <v>21153</v>
      </c>
      <c r="B1718" s="890" t="s">
        <v>18321</v>
      </c>
      <c r="C1718" s="891" t="s">
        <v>21115</v>
      </c>
      <c r="D1718" s="885" t="str">
        <f t="shared" si="135"/>
        <v>sp</v>
      </c>
      <c r="E1718" s="885" t="str">
        <f t="shared" si="136"/>
        <v>1</v>
      </c>
      <c r="F1718" s="885">
        <f t="shared" si="137"/>
        <v>0.1</v>
      </c>
      <c r="G1718" s="885">
        <f t="shared" si="138"/>
        <v>0.1</v>
      </c>
      <c r="H1718" s="885" t="s">
        <v>21001</v>
      </c>
      <c r="J1718" t="str">
        <f>INDEX(L:L,MATCH(Таблиця91[[#This Row],[Item]],M:M,0),1)</f>
        <v>Diversions</v>
      </c>
      <c r="L1718" t="s">
        <v>20204</v>
      </c>
      <c r="M1718" s="1" t="s">
        <v>20585</v>
      </c>
      <c r="N1718" s="1"/>
      <c r="O1718" s="1">
        <v>0.05</v>
      </c>
      <c r="P1718" s="1"/>
      <c r="Q1718" s="26"/>
      <c r="R1718" s="276">
        <f t="shared" si="134"/>
        <v>0</v>
      </c>
    </row>
    <row r="1719" spans="1:18">
      <c r="A1719" s="889" t="s">
        <v>21154</v>
      </c>
      <c r="B1719" s="890" t="s">
        <v>18321</v>
      </c>
      <c r="C1719" s="891" t="s">
        <v>21115</v>
      </c>
      <c r="D1719" s="885" t="str">
        <f t="shared" si="135"/>
        <v>sp</v>
      </c>
      <c r="E1719" s="885" t="str">
        <f t="shared" si="136"/>
        <v>1</v>
      </c>
      <c r="F1719" s="885">
        <f t="shared" si="137"/>
        <v>0.1</v>
      </c>
      <c r="G1719" s="885">
        <f t="shared" si="138"/>
        <v>0.1</v>
      </c>
      <c r="H1719" s="885" t="s">
        <v>21001</v>
      </c>
      <c r="J1719" t="str">
        <f>INDEX(L:L,MATCH(Таблиця91[[#This Row],[Item]],M:M,0),1)</f>
        <v>Diversions</v>
      </c>
      <c r="L1719" t="s">
        <v>20204</v>
      </c>
      <c r="M1719" s="1" t="s">
        <v>20586</v>
      </c>
      <c r="N1719" s="1"/>
      <c r="O1719" s="1"/>
      <c r="P1719" s="1"/>
      <c r="Q1719" s="26"/>
      <c r="R1719" s="276">
        <f t="shared" si="134"/>
        <v>0</v>
      </c>
    </row>
    <row r="1720" spans="1:18">
      <c r="A1720" s="889" t="s">
        <v>21156</v>
      </c>
      <c r="B1720" s="890" t="s">
        <v>21836</v>
      </c>
      <c r="C1720" s="891" t="s">
        <v>21157</v>
      </c>
      <c r="D1720" s="885" t="str">
        <f t="shared" si="135"/>
        <v>sp</v>
      </c>
      <c r="E1720" s="885" t="str">
        <f t="shared" si="136"/>
        <v>10</v>
      </c>
      <c r="F1720" s="885">
        <f t="shared" si="137"/>
        <v>0.1</v>
      </c>
      <c r="G1720" s="885">
        <f t="shared" si="138"/>
        <v>1</v>
      </c>
      <c r="H1720" s="885" t="s">
        <v>21001</v>
      </c>
      <c r="J1720" t="str">
        <f>INDEX(L:L,MATCH(Таблиця91[[#This Row],[Item]],M:M,0),1)</f>
        <v>Diversions</v>
      </c>
      <c r="L1720" t="s">
        <v>20204</v>
      </c>
      <c r="M1720" s="1" t="s">
        <v>20587</v>
      </c>
      <c r="N1720" s="1"/>
      <c r="O1720" s="1">
        <v>0.06</v>
      </c>
      <c r="P1720" s="1"/>
      <c r="Q1720" s="26"/>
      <c r="R1720" s="276">
        <f t="shared" si="134"/>
        <v>0</v>
      </c>
    </row>
    <row r="1721" spans="1:18">
      <c r="A1721" s="889" t="s">
        <v>21158</v>
      </c>
      <c r="B1721" s="890" t="s">
        <v>18283</v>
      </c>
      <c r="C1721" s="891" t="s">
        <v>21157</v>
      </c>
      <c r="D1721" s="885" t="str">
        <f t="shared" si="135"/>
        <v>sp</v>
      </c>
      <c r="E1721" s="885" t="str">
        <f t="shared" si="136"/>
        <v>5</v>
      </c>
      <c r="F1721" s="885">
        <f t="shared" si="137"/>
        <v>0.1</v>
      </c>
      <c r="G1721" s="885">
        <f t="shared" si="138"/>
        <v>0.5</v>
      </c>
      <c r="H1721" s="885" t="s">
        <v>21001</v>
      </c>
      <c r="J1721" t="str">
        <f>INDEX(L:L,MATCH(Таблиця91[[#This Row],[Item]],M:M,0),1)</f>
        <v>Diversions</v>
      </c>
      <c r="L1721" t="s">
        <v>20204</v>
      </c>
      <c r="M1721" s="1" t="s">
        <v>20588</v>
      </c>
      <c r="N1721" s="1"/>
      <c r="O1721" s="1">
        <v>7.0000000000000007E-2</v>
      </c>
      <c r="P1721" s="1"/>
      <c r="Q1721" s="26"/>
      <c r="R1721" s="276">
        <f t="shared" si="134"/>
        <v>0</v>
      </c>
    </row>
    <row r="1722" spans="1:18">
      <c r="A1722" s="889" t="s">
        <v>21159</v>
      </c>
      <c r="B1722" s="890" t="s">
        <v>21946</v>
      </c>
      <c r="C1722" s="891" t="s">
        <v>21157</v>
      </c>
      <c r="D1722" s="885" t="str">
        <f t="shared" si="135"/>
        <v>gp</v>
      </c>
      <c r="E1722" s="885" t="str">
        <f t="shared" si="136"/>
        <v>3</v>
      </c>
      <c r="F1722" s="885">
        <f t="shared" si="137"/>
        <v>1</v>
      </c>
      <c r="G1722" s="885">
        <f t="shared" si="138"/>
        <v>3</v>
      </c>
      <c r="H1722" s="885" t="s">
        <v>21001</v>
      </c>
      <c r="J1722" t="str">
        <f>INDEX(L:L,MATCH(Таблиця91[[#This Row],[Item]],M:M,0),1)</f>
        <v>Diversions</v>
      </c>
      <c r="L1722" t="s">
        <v>20204</v>
      </c>
      <c r="M1722" s="1" t="s">
        <v>20589</v>
      </c>
      <c r="N1722" s="1"/>
      <c r="O1722" s="1">
        <v>0.1</v>
      </c>
      <c r="P1722" s="1"/>
      <c r="Q1722" s="26"/>
      <c r="R1722" s="276">
        <f t="shared" si="134"/>
        <v>0</v>
      </c>
    </row>
    <row r="1723" spans="1:18">
      <c r="A1723" s="889" t="s">
        <v>21160</v>
      </c>
      <c r="B1723" s="890" t="s">
        <v>18496</v>
      </c>
      <c r="C1723" s="891" t="s">
        <v>21157</v>
      </c>
      <c r="D1723" s="885" t="str">
        <f t="shared" si="135"/>
        <v>gp</v>
      </c>
      <c r="E1723" s="885" t="str">
        <f t="shared" si="136"/>
        <v>2</v>
      </c>
      <c r="F1723" s="885">
        <f t="shared" si="137"/>
        <v>1</v>
      </c>
      <c r="G1723" s="885">
        <f t="shared" si="138"/>
        <v>2</v>
      </c>
      <c r="H1723" s="885" t="s">
        <v>21001</v>
      </c>
      <c r="J1723" t="str">
        <f>INDEX(L:L,MATCH(Таблиця91[[#This Row],[Item]],M:M,0),1)</f>
        <v>Diversions</v>
      </c>
      <c r="L1723" t="s">
        <v>20204</v>
      </c>
      <c r="M1723" s="1" t="s">
        <v>20590</v>
      </c>
      <c r="N1723" s="1"/>
      <c r="O1723" s="1">
        <v>0.1</v>
      </c>
      <c r="P1723" s="1"/>
      <c r="Q1723" s="26"/>
      <c r="R1723" s="276">
        <f t="shared" si="134"/>
        <v>0</v>
      </c>
    </row>
    <row r="1724" spans="1:18">
      <c r="A1724" s="889" t="s">
        <v>21161</v>
      </c>
      <c r="B1724" s="890" t="s">
        <v>21907</v>
      </c>
      <c r="C1724" s="891" t="s">
        <v>21157</v>
      </c>
      <c r="D1724" s="885" t="str">
        <f t="shared" si="135"/>
        <v>sp</v>
      </c>
      <c r="E1724" s="885" t="str">
        <f t="shared" si="136"/>
        <v>7</v>
      </c>
      <c r="F1724" s="885">
        <f t="shared" si="137"/>
        <v>0.1</v>
      </c>
      <c r="G1724" s="885">
        <f t="shared" si="138"/>
        <v>0.70000000000000007</v>
      </c>
      <c r="H1724" s="885" t="s">
        <v>21001</v>
      </c>
      <c r="J1724" t="str">
        <f>INDEX(L:L,MATCH(Таблиця91[[#This Row],[Item]],M:M,0),1)</f>
        <v>Diversions</v>
      </c>
      <c r="L1724" t="s">
        <v>20204</v>
      </c>
      <c r="M1724" s="1" t="s">
        <v>20591</v>
      </c>
      <c r="N1724" s="1"/>
      <c r="O1724" s="1">
        <v>0.12</v>
      </c>
      <c r="P1724" s="1"/>
      <c r="Q1724" s="26"/>
      <c r="R1724" s="276">
        <f t="shared" si="134"/>
        <v>0</v>
      </c>
    </row>
    <row r="1725" spans="1:18">
      <c r="A1725" s="889" t="s">
        <v>21162</v>
      </c>
      <c r="B1725" s="890" t="s">
        <v>21907</v>
      </c>
      <c r="C1725" s="891" t="s">
        <v>21157</v>
      </c>
      <c r="D1725" s="885" t="str">
        <f t="shared" si="135"/>
        <v>sp</v>
      </c>
      <c r="E1725" s="885" t="str">
        <f t="shared" si="136"/>
        <v>7</v>
      </c>
      <c r="F1725" s="885">
        <f t="shared" si="137"/>
        <v>0.1</v>
      </c>
      <c r="G1725" s="885">
        <f t="shared" si="138"/>
        <v>0.70000000000000007</v>
      </c>
      <c r="H1725" s="885" t="s">
        <v>21001</v>
      </c>
      <c r="J1725" t="str">
        <f>INDEX(L:L,MATCH(Таблиця91[[#This Row],[Item]],M:M,0),1)</f>
        <v>Diversions</v>
      </c>
      <c r="L1725" t="s">
        <v>20204</v>
      </c>
      <c r="M1725" s="1" t="s">
        <v>20592</v>
      </c>
      <c r="N1725" s="1"/>
      <c r="O1725" s="1">
        <v>7.0000000000000007E-2</v>
      </c>
      <c r="P1725" s="1"/>
      <c r="Q1725" s="26"/>
      <c r="R1725" s="276">
        <f t="shared" si="134"/>
        <v>0</v>
      </c>
    </row>
    <row r="1726" spans="1:18">
      <c r="A1726" s="889" t="s">
        <v>21163</v>
      </c>
      <c r="B1726" s="890" t="s">
        <v>14081</v>
      </c>
      <c r="C1726" s="891" t="s">
        <v>21157</v>
      </c>
      <c r="D1726" s="885" t="str">
        <f t="shared" si="135"/>
        <v>gp</v>
      </c>
      <c r="E1726" s="885" t="str">
        <f t="shared" si="136"/>
        <v>5</v>
      </c>
      <c r="F1726" s="885">
        <f t="shared" si="137"/>
        <v>1</v>
      </c>
      <c r="G1726" s="885">
        <f t="shared" si="138"/>
        <v>5</v>
      </c>
      <c r="H1726" s="885" t="s">
        <v>21001</v>
      </c>
      <c r="J1726" t="str">
        <f>INDEX(L:L,MATCH(Таблиця91[[#This Row],[Item]],M:M,0),1)</f>
        <v>Diversions</v>
      </c>
      <c r="L1726" t="s">
        <v>20204</v>
      </c>
      <c r="M1726" s="1" t="s">
        <v>20593</v>
      </c>
      <c r="N1726" s="1"/>
      <c r="O1726" s="1">
        <v>1</v>
      </c>
      <c r="P1726" s="1"/>
      <c r="Q1726" s="26"/>
      <c r="R1726" s="276">
        <f t="shared" si="134"/>
        <v>0</v>
      </c>
    </row>
    <row r="1727" spans="1:18">
      <c r="A1727" s="889" t="s">
        <v>21164</v>
      </c>
      <c r="B1727" s="890" t="s">
        <v>21907</v>
      </c>
      <c r="C1727" s="891" t="s">
        <v>21157</v>
      </c>
      <c r="D1727" s="885" t="str">
        <f t="shared" si="135"/>
        <v>sp</v>
      </c>
      <c r="E1727" s="885" t="str">
        <f t="shared" si="136"/>
        <v>7</v>
      </c>
      <c r="F1727" s="885">
        <f t="shared" si="137"/>
        <v>0.1</v>
      </c>
      <c r="G1727" s="885">
        <f t="shared" si="138"/>
        <v>0.70000000000000007</v>
      </c>
      <c r="H1727" s="885" t="s">
        <v>21001</v>
      </c>
      <c r="J1727" t="str">
        <f>INDEX(L:L,MATCH(Таблиця91[[#This Row],[Item]],M:M,0),1)</f>
        <v>Diversions</v>
      </c>
      <c r="L1727" t="s">
        <v>20204</v>
      </c>
      <c r="M1727" s="1" t="s">
        <v>20594</v>
      </c>
      <c r="N1727" s="1"/>
      <c r="O1727" s="1">
        <v>0.1</v>
      </c>
      <c r="P1727" s="1"/>
      <c r="Q1727" s="26"/>
      <c r="R1727" s="276">
        <f t="shared" si="134"/>
        <v>0</v>
      </c>
    </row>
    <row r="1728" spans="1:18">
      <c r="A1728" s="889" t="s">
        <v>21165</v>
      </c>
      <c r="B1728" s="890" t="s">
        <v>18496</v>
      </c>
      <c r="C1728" s="891" t="s">
        <v>21157</v>
      </c>
      <c r="D1728" s="885" t="str">
        <f t="shared" si="135"/>
        <v>gp</v>
      </c>
      <c r="E1728" s="885" t="str">
        <f t="shared" si="136"/>
        <v>2</v>
      </c>
      <c r="F1728" s="885">
        <f t="shared" si="137"/>
        <v>1</v>
      </c>
      <c r="G1728" s="885">
        <f t="shared" si="138"/>
        <v>2</v>
      </c>
      <c r="H1728" s="885" t="s">
        <v>21001</v>
      </c>
      <c r="J1728" t="str">
        <f>INDEX(L:L,MATCH(Таблиця91[[#This Row],[Item]],M:M,0),1)</f>
        <v>Diversions</v>
      </c>
      <c r="L1728" t="s">
        <v>20204</v>
      </c>
      <c r="M1728" s="1" t="s">
        <v>20595</v>
      </c>
      <c r="N1728" s="1"/>
      <c r="O1728" s="1">
        <v>0.06</v>
      </c>
      <c r="P1728" s="1"/>
      <c r="Q1728" s="26"/>
      <c r="R1728" s="276">
        <f t="shared" si="134"/>
        <v>0</v>
      </c>
    </row>
    <row r="1729" spans="1:18">
      <c r="A1729" s="889" t="s">
        <v>19918</v>
      </c>
      <c r="B1729" s="890" t="s">
        <v>14451</v>
      </c>
      <c r="C1729" s="891" t="s">
        <v>21115</v>
      </c>
      <c r="D1729" s="885" t="str">
        <f t="shared" si="135"/>
        <v>gp</v>
      </c>
      <c r="E1729" s="885" t="str">
        <f t="shared" si="136"/>
        <v>20</v>
      </c>
      <c r="F1729" s="885">
        <f t="shared" si="137"/>
        <v>1</v>
      </c>
      <c r="G1729" s="885">
        <f t="shared" si="138"/>
        <v>20</v>
      </c>
      <c r="H1729" s="885" t="s">
        <v>21001</v>
      </c>
      <c r="J1729" t="str">
        <f>INDEX(L:L,MATCH(Таблиця91[[#This Row],[Item]],M:M,0),1)</f>
        <v>VEGETABLE PRODUCTS</v>
      </c>
      <c r="L1729" t="s">
        <v>20204</v>
      </c>
      <c r="M1729" s="1" t="s">
        <v>20596</v>
      </c>
      <c r="N1729" s="1"/>
      <c r="O1729" s="1">
        <v>0.09</v>
      </c>
      <c r="P1729" s="1"/>
      <c r="Q1729" s="26"/>
      <c r="R1729" s="276">
        <f t="shared" si="134"/>
        <v>0</v>
      </c>
    </row>
    <row r="1730" spans="1:18">
      <c r="A1730" s="889" t="s">
        <v>21156</v>
      </c>
      <c r="B1730" s="890" t="s">
        <v>18496</v>
      </c>
      <c r="C1730" s="891" t="s">
        <v>21157</v>
      </c>
      <c r="D1730" s="885" t="str">
        <f t="shared" si="135"/>
        <v>gp</v>
      </c>
      <c r="E1730" s="885" t="str">
        <f t="shared" si="136"/>
        <v>2</v>
      </c>
      <c r="F1730" s="885">
        <f t="shared" si="137"/>
        <v>1</v>
      </c>
      <c r="G1730" s="885">
        <f t="shared" si="138"/>
        <v>2</v>
      </c>
      <c r="H1730" s="885" t="s">
        <v>21001</v>
      </c>
      <c r="J1730" t="str">
        <f>INDEX(L:L,MATCH(Таблиця91[[#This Row],[Item]],M:M,0),1)</f>
        <v>Diversions</v>
      </c>
      <c r="L1730" t="s">
        <v>20204</v>
      </c>
      <c r="M1730" s="1" t="s">
        <v>20597</v>
      </c>
      <c r="N1730" s="1"/>
      <c r="O1730" s="1">
        <v>0.1</v>
      </c>
      <c r="P1730" s="1"/>
      <c r="Q1730" s="26"/>
      <c r="R1730" s="276">
        <f t="shared" si="134"/>
        <v>0</v>
      </c>
    </row>
    <row r="1731" spans="1:18">
      <c r="A1731" s="889" t="s">
        <v>21158</v>
      </c>
      <c r="B1731" s="890" t="s">
        <v>21836</v>
      </c>
      <c r="C1731" s="891" t="s">
        <v>21157</v>
      </c>
      <c r="D1731" s="885" t="str">
        <f t="shared" si="135"/>
        <v>sp</v>
      </c>
      <c r="E1731" s="885" t="str">
        <f t="shared" si="136"/>
        <v>10</v>
      </c>
      <c r="F1731" s="885">
        <f t="shared" si="137"/>
        <v>0.1</v>
      </c>
      <c r="G1731" s="885">
        <f t="shared" si="138"/>
        <v>1</v>
      </c>
      <c r="H1731" s="885" t="s">
        <v>21001</v>
      </c>
      <c r="J1731" t="str">
        <f>INDEX(L:L,MATCH(Таблиця91[[#This Row],[Item]],M:M,0),1)</f>
        <v>Diversions</v>
      </c>
      <c r="L1731" t="s">
        <v>20204</v>
      </c>
      <c r="M1731" s="1" t="s">
        <v>20598</v>
      </c>
      <c r="N1731" s="1"/>
      <c r="O1731" s="1">
        <v>0.09</v>
      </c>
      <c r="P1731" s="1"/>
      <c r="Q1731" s="26"/>
      <c r="R1731" s="276">
        <f t="shared" si="134"/>
        <v>0</v>
      </c>
    </row>
    <row r="1732" spans="1:18">
      <c r="A1732" s="889" t="s">
        <v>21164</v>
      </c>
      <c r="B1732" s="890" t="s">
        <v>21830</v>
      </c>
      <c r="C1732" s="891" t="s">
        <v>21157</v>
      </c>
      <c r="D1732" s="885" t="str">
        <f t="shared" si="135"/>
        <v>sp</v>
      </c>
      <c r="E1732" s="885" t="str">
        <f t="shared" si="136"/>
        <v>15</v>
      </c>
      <c r="F1732" s="885">
        <f t="shared" si="137"/>
        <v>0.1</v>
      </c>
      <c r="G1732" s="885">
        <f t="shared" si="138"/>
        <v>1.5</v>
      </c>
      <c r="H1732" s="885" t="s">
        <v>21001</v>
      </c>
      <c r="J1732" t="str">
        <f>INDEX(L:L,MATCH(Таблиця91[[#This Row],[Item]],M:M,0),1)</f>
        <v>Diversions</v>
      </c>
      <c r="L1732" t="s">
        <v>20204</v>
      </c>
      <c r="M1732" s="1" t="s">
        <v>20599</v>
      </c>
      <c r="N1732" s="1"/>
      <c r="O1732" s="1">
        <v>0.1</v>
      </c>
      <c r="P1732" s="1"/>
      <c r="Q1732" s="26"/>
      <c r="R1732" s="276">
        <f t="shared" ref="R1732:R1795" si="139">Q1732*O1732</f>
        <v>0</v>
      </c>
    </row>
    <row r="1733" spans="1:18">
      <c r="A1733" s="889" t="s">
        <v>21167</v>
      </c>
      <c r="B1733" s="890" t="s">
        <v>21946</v>
      </c>
      <c r="C1733" s="891" t="s">
        <v>21157</v>
      </c>
      <c r="D1733" s="885" t="str">
        <f t="shared" si="135"/>
        <v>gp</v>
      </c>
      <c r="E1733" s="885" t="str">
        <f t="shared" si="136"/>
        <v>3</v>
      </c>
      <c r="F1733" s="885">
        <f t="shared" si="137"/>
        <v>1</v>
      </c>
      <c r="G1733" s="885">
        <f t="shared" si="138"/>
        <v>3</v>
      </c>
      <c r="H1733" s="885" t="s">
        <v>21001</v>
      </c>
      <c r="J1733" t="str">
        <f>INDEX(L:L,MATCH(Таблиця91[[#This Row],[Item]],M:M,0),1)</f>
        <v>Diversions</v>
      </c>
      <c r="L1733" t="s">
        <v>20204</v>
      </c>
      <c r="M1733" s="1" t="s">
        <v>20600</v>
      </c>
      <c r="N1733" s="1"/>
      <c r="O1733" s="1">
        <v>0.04</v>
      </c>
      <c r="P1733" s="1"/>
      <c r="Q1733" s="26"/>
      <c r="R1733" s="276">
        <f t="shared" si="139"/>
        <v>0</v>
      </c>
    </row>
    <row r="1734" spans="1:18">
      <c r="A1734" s="889" t="s">
        <v>21169</v>
      </c>
      <c r="B1734" s="890" t="s">
        <v>21836</v>
      </c>
      <c r="C1734" s="891" t="s">
        <v>21157</v>
      </c>
      <c r="D1734" s="885" t="str">
        <f t="shared" si="135"/>
        <v>sp</v>
      </c>
      <c r="E1734" s="885" t="str">
        <f t="shared" si="136"/>
        <v>10</v>
      </c>
      <c r="F1734" s="885">
        <f t="shared" si="137"/>
        <v>0.1</v>
      </c>
      <c r="G1734" s="885">
        <f t="shared" si="138"/>
        <v>1</v>
      </c>
      <c r="H1734" s="895" t="s">
        <v>21168</v>
      </c>
      <c r="J1734" t="str">
        <f>INDEX(L:L,MATCH(Таблиця91[[#This Row],[Item]],M:M,0),1)</f>
        <v>Diversions</v>
      </c>
      <c r="L1734" t="s">
        <v>20204</v>
      </c>
      <c r="M1734" s="1" t="s">
        <v>20601</v>
      </c>
      <c r="N1734" s="1"/>
      <c r="O1734" s="1">
        <v>1</v>
      </c>
      <c r="P1734" s="1"/>
      <c r="Q1734" s="26"/>
      <c r="R1734" s="276">
        <f t="shared" si="139"/>
        <v>0</v>
      </c>
    </row>
    <row r="1735" spans="1:18">
      <c r="A1735" s="889" t="s">
        <v>21170</v>
      </c>
      <c r="B1735" s="890" t="s">
        <v>14263</v>
      </c>
      <c r="C1735" s="891" t="s">
        <v>21157</v>
      </c>
      <c r="D1735" s="885" t="str">
        <f t="shared" si="135"/>
        <v>gp</v>
      </c>
      <c r="E1735" s="885" t="str">
        <f t="shared" si="136"/>
        <v>15</v>
      </c>
      <c r="F1735" s="885">
        <f t="shared" si="137"/>
        <v>1</v>
      </c>
      <c r="G1735" s="885">
        <f t="shared" si="138"/>
        <v>15</v>
      </c>
      <c r="H1735" s="885" t="s">
        <v>21168</v>
      </c>
      <c r="J1735" t="str">
        <f>INDEX(L:L,MATCH(Таблиця91[[#This Row],[Item]],M:M,0),1)</f>
        <v>Diversions</v>
      </c>
      <c r="L1735" t="s">
        <v>20204</v>
      </c>
      <c r="M1735" s="1" t="s">
        <v>20602</v>
      </c>
      <c r="N1735" s="1"/>
      <c r="O1735" s="1">
        <v>0.1</v>
      </c>
      <c r="P1735" s="1"/>
      <c r="Q1735" s="26"/>
      <c r="R1735" s="276">
        <f t="shared" si="139"/>
        <v>0</v>
      </c>
    </row>
    <row r="1736" spans="1:18">
      <c r="A1736" s="889" t="s">
        <v>21171</v>
      </c>
      <c r="B1736" s="890" t="s">
        <v>18496</v>
      </c>
      <c r="C1736" s="891" t="s">
        <v>21157</v>
      </c>
      <c r="D1736" s="885" t="str">
        <f t="shared" si="135"/>
        <v>gp</v>
      </c>
      <c r="E1736" s="885" t="str">
        <f t="shared" si="136"/>
        <v>2</v>
      </c>
      <c r="F1736" s="885">
        <f t="shared" si="137"/>
        <v>1</v>
      </c>
      <c r="G1736" s="885">
        <f t="shared" si="138"/>
        <v>2</v>
      </c>
      <c r="H1736" s="885" t="s">
        <v>21168</v>
      </c>
      <c r="J1736" t="str">
        <f>INDEX(L:L,MATCH(Таблиця91[[#This Row],[Item]],M:M,0),1)</f>
        <v>Diversions</v>
      </c>
      <c r="L1736" t="s">
        <v>20204</v>
      </c>
      <c r="M1736" s="1" t="s">
        <v>20603</v>
      </c>
      <c r="N1736" s="1"/>
      <c r="O1736" s="1">
        <v>1</v>
      </c>
      <c r="P1736" s="1"/>
      <c r="Q1736" s="26"/>
      <c r="R1736" s="276">
        <f t="shared" si="139"/>
        <v>0</v>
      </c>
    </row>
    <row r="1737" spans="1:18">
      <c r="A1737" s="889" t="s">
        <v>21172</v>
      </c>
      <c r="B1737" s="890" t="s">
        <v>21836</v>
      </c>
      <c r="C1737" s="891" t="s">
        <v>21115</v>
      </c>
      <c r="D1737" s="885" t="str">
        <f t="shared" si="135"/>
        <v>sp</v>
      </c>
      <c r="E1737" s="885" t="str">
        <f t="shared" si="136"/>
        <v>10</v>
      </c>
      <c r="F1737" s="885">
        <f t="shared" si="137"/>
        <v>0.1</v>
      </c>
      <c r="G1737" s="885">
        <f t="shared" si="138"/>
        <v>1</v>
      </c>
      <c r="H1737" s="885" t="s">
        <v>21168</v>
      </c>
      <c r="J1737" t="str">
        <f>INDEX(L:L,MATCH(Таблиця91[[#This Row],[Item]],M:M,0),1)</f>
        <v>Diversions</v>
      </c>
      <c r="L1737" t="s">
        <v>20204</v>
      </c>
      <c r="M1737" s="1" t="s">
        <v>20604</v>
      </c>
      <c r="N1737" s="1"/>
      <c r="O1737" s="1"/>
      <c r="P1737" s="1"/>
      <c r="Q1737" s="26"/>
      <c r="R1737" s="276">
        <f t="shared" si="139"/>
        <v>0</v>
      </c>
    </row>
    <row r="1738" spans="1:18">
      <c r="A1738" s="889" t="s">
        <v>21173</v>
      </c>
      <c r="B1738" s="890" t="s">
        <v>18283</v>
      </c>
      <c r="C1738" s="891" t="s">
        <v>21115</v>
      </c>
      <c r="D1738" s="885" t="str">
        <f t="shared" si="135"/>
        <v>sp</v>
      </c>
      <c r="E1738" s="885" t="str">
        <f t="shared" si="136"/>
        <v>5</v>
      </c>
      <c r="F1738" s="885">
        <f t="shared" si="137"/>
        <v>0.1</v>
      </c>
      <c r="G1738" s="885">
        <f t="shared" si="138"/>
        <v>0.5</v>
      </c>
      <c r="H1738" s="885" t="s">
        <v>21168</v>
      </c>
      <c r="J1738" t="str">
        <f>INDEX(L:L,MATCH(Таблиця91[[#This Row],[Item]],M:M,0),1)</f>
        <v>Diversions</v>
      </c>
      <c r="L1738" t="s">
        <v>20204</v>
      </c>
      <c r="M1738" s="1" t="s">
        <v>20605</v>
      </c>
      <c r="N1738" s="1"/>
      <c r="O1738" s="1">
        <v>0.04</v>
      </c>
      <c r="P1738" s="1"/>
      <c r="Q1738" s="26"/>
      <c r="R1738" s="276">
        <f t="shared" si="139"/>
        <v>0</v>
      </c>
    </row>
    <row r="1739" spans="1:18">
      <c r="A1739" s="889" t="s">
        <v>21174</v>
      </c>
      <c r="B1739" s="890" t="s">
        <v>18321</v>
      </c>
      <c r="C1739" s="891" t="s">
        <v>21115</v>
      </c>
      <c r="D1739" s="885" t="str">
        <f t="shared" si="135"/>
        <v>sp</v>
      </c>
      <c r="E1739" s="885" t="str">
        <f t="shared" si="136"/>
        <v>1</v>
      </c>
      <c r="F1739" s="885">
        <f t="shared" si="137"/>
        <v>0.1</v>
      </c>
      <c r="G1739" s="885">
        <f t="shared" si="138"/>
        <v>0.1</v>
      </c>
      <c r="H1739" s="885" t="s">
        <v>21168</v>
      </c>
      <c r="J1739" t="str">
        <f>INDEX(L:L,MATCH(Таблиця91[[#This Row],[Item]],M:M,0),1)</f>
        <v>Diversions</v>
      </c>
      <c r="L1739" t="s">
        <v>20204</v>
      </c>
      <c r="M1739" s="1" t="s">
        <v>20606</v>
      </c>
      <c r="N1739" s="1"/>
      <c r="O1739" s="1">
        <v>0.1</v>
      </c>
      <c r="P1739" s="1"/>
      <c r="Q1739" s="26"/>
      <c r="R1739" s="276">
        <f t="shared" si="139"/>
        <v>0</v>
      </c>
    </row>
    <row r="1740" spans="1:18">
      <c r="A1740" s="889" t="s">
        <v>21175</v>
      </c>
      <c r="B1740" s="890" t="s">
        <v>14451</v>
      </c>
      <c r="C1740" s="891" t="s">
        <v>21115</v>
      </c>
      <c r="D1740" s="885" t="str">
        <f t="shared" si="135"/>
        <v>gp</v>
      </c>
      <c r="E1740" s="885" t="str">
        <f t="shared" si="136"/>
        <v>20</v>
      </c>
      <c r="F1740" s="885">
        <f t="shared" si="137"/>
        <v>1</v>
      </c>
      <c r="G1740" s="885">
        <f t="shared" si="138"/>
        <v>20</v>
      </c>
      <c r="H1740" s="885" t="s">
        <v>21168</v>
      </c>
      <c r="J1740" t="str">
        <f>INDEX(L:L,MATCH(Таблиця91[[#This Row],[Item]],M:M,0),1)</f>
        <v>Diversions</v>
      </c>
      <c r="L1740" t="s">
        <v>20204</v>
      </c>
      <c r="M1740" s="1" t="s">
        <v>20607</v>
      </c>
      <c r="N1740" s="1"/>
      <c r="O1740" s="1">
        <v>0.08</v>
      </c>
      <c r="P1740" s="1"/>
      <c r="Q1740" s="26"/>
      <c r="R1740" s="276">
        <f t="shared" si="139"/>
        <v>0</v>
      </c>
    </row>
    <row r="1741" spans="1:18">
      <c r="A1741" s="889" t="s">
        <v>21176</v>
      </c>
      <c r="B1741" s="890" t="s">
        <v>14081</v>
      </c>
      <c r="C1741" s="891" t="s">
        <v>21115</v>
      </c>
      <c r="D1741" s="885" t="str">
        <f t="shared" si="135"/>
        <v>gp</v>
      </c>
      <c r="E1741" s="885" t="str">
        <f t="shared" si="136"/>
        <v>5</v>
      </c>
      <c r="F1741" s="885">
        <f t="shared" si="137"/>
        <v>1</v>
      </c>
      <c r="G1741" s="885">
        <f t="shared" si="138"/>
        <v>5</v>
      </c>
      <c r="H1741" s="885" t="s">
        <v>21168</v>
      </c>
      <c r="J1741" t="str">
        <f>INDEX(L:L,MATCH(Таблиця91[[#This Row],[Item]],M:M,0),1)</f>
        <v>Diversions</v>
      </c>
      <c r="L1741" t="s">
        <v>20204</v>
      </c>
      <c r="M1741" s="1" t="s">
        <v>20608</v>
      </c>
      <c r="N1741" s="1"/>
      <c r="O1741" s="1">
        <v>0.2</v>
      </c>
      <c r="P1741" s="1"/>
      <c r="Q1741" s="26"/>
      <c r="R1741" s="276">
        <f t="shared" si="139"/>
        <v>0</v>
      </c>
    </row>
    <row r="1742" spans="1:18">
      <c r="A1742" s="889" t="s">
        <v>21177</v>
      </c>
      <c r="B1742" s="890" t="s">
        <v>18321</v>
      </c>
      <c r="C1742" s="891" t="s">
        <v>21115</v>
      </c>
      <c r="D1742" s="885" t="str">
        <f t="shared" si="135"/>
        <v>sp</v>
      </c>
      <c r="E1742" s="885" t="str">
        <f t="shared" si="136"/>
        <v>1</v>
      </c>
      <c r="F1742" s="885">
        <f t="shared" si="137"/>
        <v>0.1</v>
      </c>
      <c r="G1742" s="885">
        <f t="shared" si="138"/>
        <v>0.1</v>
      </c>
      <c r="H1742" s="885" t="s">
        <v>21168</v>
      </c>
      <c r="J1742" t="str">
        <f>INDEX(L:L,MATCH(Таблиця91[[#This Row],[Item]],M:M,0),1)</f>
        <v>Diversions</v>
      </c>
      <c r="L1742" t="s">
        <v>20204</v>
      </c>
      <c r="M1742" s="1" t="s">
        <v>20609</v>
      </c>
      <c r="N1742" s="1"/>
      <c r="O1742" s="1">
        <v>12</v>
      </c>
      <c r="P1742" s="1"/>
      <c r="Q1742" s="26"/>
      <c r="R1742" s="276">
        <f t="shared" si="139"/>
        <v>0</v>
      </c>
    </row>
    <row r="1743" spans="1:18">
      <c r="A1743" s="889" t="s">
        <v>21178</v>
      </c>
      <c r="B1743" s="890" t="s">
        <v>14117</v>
      </c>
      <c r="C1743" s="891" t="s">
        <v>21115</v>
      </c>
      <c r="D1743" s="885" t="str">
        <f t="shared" si="135"/>
        <v>gp</v>
      </c>
      <c r="E1743" s="885" t="str">
        <f t="shared" si="136"/>
        <v>25</v>
      </c>
      <c r="F1743" s="885">
        <f t="shared" si="137"/>
        <v>1</v>
      </c>
      <c r="G1743" s="885">
        <f t="shared" si="138"/>
        <v>25</v>
      </c>
      <c r="H1743" s="885" t="s">
        <v>21168</v>
      </c>
      <c r="J1743" t="str">
        <f>INDEX(L:L,MATCH(Таблиця91[[#This Row],[Item]],M:M,0),1)</f>
        <v>Diversions</v>
      </c>
      <c r="L1743" t="s">
        <v>20204</v>
      </c>
      <c r="M1743" s="1" t="s">
        <v>20610</v>
      </c>
      <c r="N1743" s="1"/>
      <c r="O1743" s="1">
        <v>0.05</v>
      </c>
      <c r="P1743" s="1"/>
      <c r="Q1743" s="26"/>
      <c r="R1743" s="276">
        <f t="shared" si="139"/>
        <v>0</v>
      </c>
    </row>
    <row r="1744" spans="1:18">
      <c r="A1744" s="889" t="s">
        <v>21179</v>
      </c>
      <c r="B1744" s="890" t="s">
        <v>21843</v>
      </c>
      <c r="C1744" s="891" t="s">
        <v>21115</v>
      </c>
      <c r="D1744" s="885" t="str">
        <f t="shared" si="135"/>
        <v>gp</v>
      </c>
      <c r="E1744" s="885" t="str">
        <f t="shared" si="136"/>
        <v>7</v>
      </c>
      <c r="F1744" s="885">
        <f t="shared" si="137"/>
        <v>1</v>
      </c>
      <c r="G1744" s="885">
        <f t="shared" si="138"/>
        <v>7</v>
      </c>
      <c r="H1744" s="885" t="s">
        <v>21168</v>
      </c>
      <c r="J1744" t="str">
        <f>INDEX(L:L,MATCH(Таблиця91[[#This Row],[Item]],M:M,0),1)</f>
        <v>Diversions</v>
      </c>
      <c r="L1744" t="s">
        <v>20204</v>
      </c>
      <c r="M1744" s="1" t="s">
        <v>20611</v>
      </c>
      <c r="N1744" s="1"/>
      <c r="O1744" s="1">
        <v>0.05</v>
      </c>
      <c r="P1744" s="1"/>
      <c r="Q1744" s="26"/>
      <c r="R1744" s="276">
        <f t="shared" si="139"/>
        <v>0</v>
      </c>
    </row>
    <row r="1745" spans="1:18">
      <c r="A1745" s="889" t="s">
        <v>21180</v>
      </c>
      <c r="B1745" s="890" t="s">
        <v>18451</v>
      </c>
      <c r="C1745" s="891" t="s">
        <v>21115</v>
      </c>
      <c r="D1745" s="885" t="str">
        <f t="shared" si="135"/>
        <v>sp</v>
      </c>
      <c r="E1745" s="885" t="str">
        <f t="shared" si="136"/>
        <v>2</v>
      </c>
      <c r="F1745" s="885">
        <f t="shared" si="137"/>
        <v>0.1</v>
      </c>
      <c r="G1745" s="885">
        <f t="shared" si="138"/>
        <v>0.2</v>
      </c>
      <c r="H1745" s="885" t="s">
        <v>21168</v>
      </c>
      <c r="J1745" t="str">
        <f>INDEX(L:L,MATCH(Таблиця91[[#This Row],[Item]],M:M,0),1)</f>
        <v>Diversions</v>
      </c>
      <c r="L1745" t="s">
        <v>20204</v>
      </c>
      <c r="M1745" s="1" t="s">
        <v>20612</v>
      </c>
      <c r="N1745" s="1"/>
      <c r="O1745" s="1">
        <v>0.09</v>
      </c>
      <c r="P1745" s="1"/>
      <c r="Q1745" s="26"/>
      <c r="R1745" s="276">
        <f t="shared" si="139"/>
        <v>0</v>
      </c>
    </row>
    <row r="1746" spans="1:18">
      <c r="A1746" s="889" t="s">
        <v>21181</v>
      </c>
      <c r="B1746" s="890" t="s">
        <v>18496</v>
      </c>
      <c r="C1746" s="891" t="s">
        <v>21157</v>
      </c>
      <c r="D1746" s="885" t="str">
        <f t="shared" si="135"/>
        <v>gp</v>
      </c>
      <c r="E1746" s="885" t="str">
        <f t="shared" si="136"/>
        <v>2</v>
      </c>
      <c r="F1746" s="885">
        <f t="shared" si="137"/>
        <v>1</v>
      </c>
      <c r="G1746" s="885">
        <f t="shared" si="138"/>
        <v>2</v>
      </c>
      <c r="H1746" s="885" t="s">
        <v>21168</v>
      </c>
      <c r="J1746" t="str">
        <f>INDEX(L:L,MATCH(Таблиця91[[#This Row],[Item]],M:M,0),1)</f>
        <v>Diversions</v>
      </c>
      <c r="L1746" t="s">
        <v>20204</v>
      </c>
      <c r="M1746" s="1" t="s">
        <v>20613</v>
      </c>
      <c r="N1746" s="1"/>
      <c r="O1746" s="1">
        <v>7.0000000000000007E-2</v>
      </c>
      <c r="P1746" s="1"/>
      <c r="Q1746" s="26"/>
      <c r="R1746" s="276">
        <f t="shared" si="139"/>
        <v>0</v>
      </c>
    </row>
    <row r="1747" spans="1:18">
      <c r="A1747" s="889" t="s">
        <v>21182</v>
      </c>
      <c r="B1747" s="890" t="s">
        <v>14081</v>
      </c>
      <c r="C1747" s="891" t="s">
        <v>21115</v>
      </c>
      <c r="D1747" s="885" t="str">
        <f t="shared" si="135"/>
        <v>gp</v>
      </c>
      <c r="E1747" s="885" t="str">
        <f t="shared" si="136"/>
        <v>5</v>
      </c>
      <c r="F1747" s="885">
        <f t="shared" si="137"/>
        <v>1</v>
      </c>
      <c r="G1747" s="885">
        <f t="shared" si="138"/>
        <v>5</v>
      </c>
      <c r="H1747" s="885" t="s">
        <v>21168</v>
      </c>
      <c r="J1747" t="str">
        <f>INDEX(L:L,MATCH(Таблиця91[[#This Row],[Item]],M:M,0),1)</f>
        <v>Diversions</v>
      </c>
      <c r="L1747" t="s">
        <v>20204</v>
      </c>
      <c r="M1747" s="1" t="s">
        <v>20614</v>
      </c>
      <c r="N1747" s="1"/>
      <c r="O1747" s="1">
        <v>0.09</v>
      </c>
      <c r="P1747" s="1"/>
      <c r="Q1747" s="26"/>
      <c r="R1747" s="276">
        <f t="shared" si="139"/>
        <v>0</v>
      </c>
    </row>
    <row r="1748" spans="1:18">
      <c r="A1748" s="889" t="s">
        <v>21183</v>
      </c>
      <c r="B1748" s="890" t="s">
        <v>18283</v>
      </c>
      <c r="C1748" s="891" t="s">
        <v>21115</v>
      </c>
      <c r="D1748" s="885" t="str">
        <f t="shared" si="135"/>
        <v>sp</v>
      </c>
      <c r="E1748" s="885" t="str">
        <f t="shared" si="136"/>
        <v>5</v>
      </c>
      <c r="F1748" s="885">
        <f t="shared" si="137"/>
        <v>0.1</v>
      </c>
      <c r="G1748" s="885">
        <f t="shared" si="138"/>
        <v>0.5</v>
      </c>
      <c r="H1748" s="885" t="s">
        <v>21168</v>
      </c>
      <c r="J1748" t="str">
        <f>INDEX(L:L,MATCH(Таблиця91[[#This Row],[Item]],M:M,0),1)</f>
        <v>Diversions</v>
      </c>
      <c r="L1748" t="s">
        <v>20204</v>
      </c>
      <c r="M1748" s="1" t="s">
        <v>20615</v>
      </c>
      <c r="N1748" s="1"/>
      <c r="O1748" s="1">
        <v>0.1</v>
      </c>
      <c r="P1748" s="1"/>
      <c r="Q1748" s="26"/>
      <c r="R1748" s="276">
        <f t="shared" si="139"/>
        <v>0</v>
      </c>
    </row>
    <row r="1749" spans="1:18">
      <c r="A1749" s="889" t="s">
        <v>21184</v>
      </c>
      <c r="B1749" s="890" t="s">
        <v>13973</v>
      </c>
      <c r="C1749" s="891" t="s">
        <v>21115</v>
      </c>
      <c r="D1749" s="885" t="str">
        <f t="shared" si="135"/>
        <v>gp</v>
      </c>
      <c r="E1749" s="885" t="str">
        <f t="shared" si="136"/>
        <v>30</v>
      </c>
      <c r="F1749" s="885">
        <f t="shared" si="137"/>
        <v>1</v>
      </c>
      <c r="G1749" s="885">
        <f t="shared" si="138"/>
        <v>30</v>
      </c>
      <c r="H1749" s="885" t="s">
        <v>21168</v>
      </c>
      <c r="J1749" t="str">
        <f>INDEX(L:L,MATCH(Таблиця91[[#This Row],[Item]],M:M,0),1)</f>
        <v>Diversions</v>
      </c>
      <c r="L1749" t="s">
        <v>20204</v>
      </c>
      <c r="M1749" s="1" t="s">
        <v>20616</v>
      </c>
      <c r="N1749" s="1"/>
      <c r="O1749" s="1"/>
      <c r="P1749" s="1"/>
      <c r="Q1749" s="26"/>
      <c r="R1749" s="276">
        <f t="shared" si="139"/>
        <v>0</v>
      </c>
    </row>
    <row r="1750" spans="1:18">
      <c r="A1750" s="889" t="s">
        <v>21185</v>
      </c>
      <c r="B1750" s="890" t="s">
        <v>14263</v>
      </c>
      <c r="C1750" s="891" t="s">
        <v>21157</v>
      </c>
      <c r="D1750" s="885" t="str">
        <f t="shared" si="135"/>
        <v>gp</v>
      </c>
      <c r="E1750" s="885" t="str">
        <f t="shared" si="136"/>
        <v>15</v>
      </c>
      <c r="F1750" s="885">
        <f t="shared" si="137"/>
        <v>1</v>
      </c>
      <c r="G1750" s="885">
        <f t="shared" si="138"/>
        <v>15</v>
      </c>
      <c r="H1750" s="885" t="s">
        <v>21168</v>
      </c>
      <c r="J1750" t="str">
        <f>INDEX(L:L,MATCH(Таблиця91[[#This Row],[Item]],M:M,0),1)</f>
        <v>Diversions</v>
      </c>
      <c r="L1750" t="s">
        <v>20204</v>
      </c>
      <c r="M1750" s="1" t="s">
        <v>20617</v>
      </c>
      <c r="N1750" s="1"/>
      <c r="O1750" s="1">
        <v>0.06</v>
      </c>
      <c r="P1750" s="1"/>
      <c r="Q1750" s="26"/>
      <c r="R1750" s="276">
        <f t="shared" si="139"/>
        <v>0</v>
      </c>
    </row>
    <row r="1751" spans="1:18">
      <c r="A1751" s="889" t="s">
        <v>21186</v>
      </c>
      <c r="B1751" s="890" t="s">
        <v>14081</v>
      </c>
      <c r="C1751" s="891" t="s">
        <v>21157</v>
      </c>
      <c r="D1751" s="885" t="str">
        <f t="shared" si="135"/>
        <v>gp</v>
      </c>
      <c r="E1751" s="885" t="str">
        <f t="shared" si="136"/>
        <v>5</v>
      </c>
      <c r="F1751" s="885">
        <f t="shared" si="137"/>
        <v>1</v>
      </c>
      <c r="G1751" s="885">
        <f t="shared" si="138"/>
        <v>5</v>
      </c>
      <c r="H1751" s="885" t="s">
        <v>21168</v>
      </c>
      <c r="J1751" t="str">
        <f>INDEX(L:L,MATCH(Таблиця91[[#This Row],[Item]],M:M,0),1)</f>
        <v>Diversions</v>
      </c>
      <c r="L1751" t="s">
        <v>20204</v>
      </c>
      <c r="M1751" s="1" t="s">
        <v>20618</v>
      </c>
      <c r="N1751" s="1"/>
      <c r="O1751" s="1">
        <v>0.05</v>
      </c>
      <c r="P1751" s="1"/>
      <c r="Q1751" s="26"/>
      <c r="R1751" s="276">
        <f t="shared" si="139"/>
        <v>0</v>
      </c>
    </row>
    <row r="1752" spans="1:18" ht="15.75">
      <c r="A1752" s="889" t="s">
        <v>21187</v>
      </c>
      <c r="B1752" s="890" t="s">
        <v>21946</v>
      </c>
      <c r="C1752" s="891" t="s">
        <v>21157</v>
      </c>
      <c r="D1752" s="885" t="str">
        <f t="shared" si="135"/>
        <v>gp</v>
      </c>
      <c r="E1752" s="885" t="str">
        <f t="shared" si="136"/>
        <v>3</v>
      </c>
      <c r="F1752" s="885">
        <f t="shared" si="137"/>
        <v>1</v>
      </c>
      <c r="G1752" s="885">
        <f t="shared" si="138"/>
        <v>3</v>
      </c>
      <c r="H1752" s="885" t="s">
        <v>21168</v>
      </c>
      <c r="I1752" s="776"/>
      <c r="J1752" t="str">
        <f>INDEX(L:L,MATCH(Таблиця91[[#This Row],[Item]],M:M,0),1)</f>
        <v>Diversions</v>
      </c>
      <c r="K1752" s="777"/>
      <c r="L1752" t="s">
        <v>20204</v>
      </c>
      <c r="M1752" s="1" t="s">
        <v>20619</v>
      </c>
      <c r="N1752" s="1"/>
      <c r="O1752" s="1">
        <v>0.5</v>
      </c>
      <c r="P1752" s="1"/>
      <c r="Q1752" s="26"/>
      <c r="R1752" s="276">
        <f t="shared" si="139"/>
        <v>0</v>
      </c>
    </row>
    <row r="1753" spans="1:18">
      <c r="A1753" s="889" t="s">
        <v>21188</v>
      </c>
      <c r="B1753" s="890" t="s">
        <v>18283</v>
      </c>
      <c r="C1753" s="891" t="s">
        <v>21157</v>
      </c>
      <c r="D1753" s="885" t="str">
        <f t="shared" si="135"/>
        <v>sp</v>
      </c>
      <c r="E1753" s="885" t="str">
        <f t="shared" si="136"/>
        <v>5</v>
      </c>
      <c r="F1753" s="885">
        <f t="shared" si="137"/>
        <v>0.1</v>
      </c>
      <c r="G1753" s="885">
        <f t="shared" si="138"/>
        <v>0.5</v>
      </c>
      <c r="H1753" s="885" t="s">
        <v>21168</v>
      </c>
      <c r="J1753" t="str">
        <f>INDEX(L:L,MATCH(Таблиця91[[#This Row],[Item]],M:M,0),1)</f>
        <v>Diversions</v>
      </c>
      <c r="L1753" t="s">
        <v>20204</v>
      </c>
      <c r="M1753" s="1" t="s">
        <v>20620</v>
      </c>
      <c r="N1753" s="1"/>
      <c r="O1753" s="1">
        <v>0.5</v>
      </c>
      <c r="P1753" s="1"/>
      <c r="Q1753" s="26"/>
      <c r="R1753" s="276">
        <f t="shared" si="139"/>
        <v>0</v>
      </c>
    </row>
    <row r="1754" spans="1:18">
      <c r="A1754" s="889" t="s">
        <v>21189</v>
      </c>
      <c r="B1754" s="890" t="s">
        <v>14081</v>
      </c>
      <c r="C1754" s="891" t="s">
        <v>21157</v>
      </c>
      <c r="D1754" s="885" t="str">
        <f t="shared" si="135"/>
        <v>gp</v>
      </c>
      <c r="E1754" s="885" t="str">
        <f t="shared" si="136"/>
        <v>5</v>
      </c>
      <c r="F1754" s="885">
        <f t="shared" si="137"/>
        <v>1</v>
      </c>
      <c r="G1754" s="885">
        <f t="shared" si="138"/>
        <v>5</v>
      </c>
      <c r="H1754" s="885" t="s">
        <v>21168</v>
      </c>
      <c r="J1754" t="str">
        <f>INDEX(L:L,MATCH(Таблиця91[[#This Row],[Item]],M:M,0),1)</f>
        <v>Diversions</v>
      </c>
      <c r="L1754" t="s">
        <v>20204</v>
      </c>
      <c r="M1754" s="1" t="s">
        <v>20621</v>
      </c>
      <c r="N1754" s="1"/>
      <c r="O1754" s="1">
        <v>1</v>
      </c>
      <c r="P1754" s="1"/>
      <c r="Q1754" s="26"/>
      <c r="R1754" s="276">
        <f t="shared" si="139"/>
        <v>0</v>
      </c>
    </row>
    <row r="1755" spans="1:18">
      <c r="A1755" s="889" t="s">
        <v>21190</v>
      </c>
      <c r="B1755" s="890" t="s">
        <v>21836</v>
      </c>
      <c r="C1755" s="891" t="s">
        <v>21157</v>
      </c>
      <c r="D1755" s="885" t="str">
        <f t="shared" si="135"/>
        <v>sp</v>
      </c>
      <c r="E1755" s="885" t="str">
        <f t="shared" si="136"/>
        <v>10</v>
      </c>
      <c r="F1755" s="885">
        <f t="shared" si="137"/>
        <v>0.1</v>
      </c>
      <c r="G1755" s="885">
        <f t="shared" si="138"/>
        <v>1</v>
      </c>
      <c r="H1755" s="885" t="s">
        <v>21168</v>
      </c>
      <c r="J1755" t="str">
        <f>INDEX(L:L,MATCH(Таблиця91[[#This Row],[Item]],M:M,0),1)</f>
        <v>Diversions</v>
      </c>
      <c r="L1755" t="s">
        <v>20204</v>
      </c>
      <c r="M1755" s="1" t="s">
        <v>20622</v>
      </c>
      <c r="N1755" s="1"/>
      <c r="O1755" s="1">
        <v>0.3</v>
      </c>
      <c r="P1755" s="1"/>
      <c r="Q1755" s="26"/>
      <c r="R1755" s="276">
        <f t="shared" si="139"/>
        <v>0</v>
      </c>
    </row>
    <row r="1756" spans="1:18">
      <c r="A1756" s="885"/>
      <c r="B1756" s="885"/>
      <c r="C1756" s="885"/>
      <c r="D1756" s="885" t="str">
        <f>IF((IFERROR(FIND("gp",I1775,1),0)&gt;0),"gp",IF(IFERROR(FIND("sp",I1775,1),0)&gt;1,"sp","cp"))</f>
        <v>cp</v>
      </c>
      <c r="E1756" s="885" t="str">
        <f>SUBSTITUTE(I1775," "&amp;D1756,"",1)</f>
        <v/>
      </c>
      <c r="F1756" s="885">
        <f t="shared" si="137"/>
        <v>0.01</v>
      </c>
      <c r="G1756" s="885" t="e">
        <f t="shared" si="138"/>
        <v>#VALUE!</v>
      </c>
      <c r="H1756" s="885" t="s">
        <v>21168</v>
      </c>
      <c r="J1756" t="e">
        <f>INDEX(L:L,MATCH(Таблиця91[[#This Row],[Item]],M:M,0),1)</f>
        <v>#N/A</v>
      </c>
      <c r="L1756" t="s">
        <v>20204</v>
      </c>
      <c r="M1756" s="1" t="s">
        <v>20623</v>
      </c>
      <c r="N1756" s="1"/>
      <c r="O1756" s="1">
        <v>3.3</v>
      </c>
      <c r="P1756" s="1"/>
      <c r="Q1756" s="26"/>
      <c r="R1756" s="276">
        <f t="shared" si="139"/>
        <v>0</v>
      </c>
    </row>
    <row r="1757" spans="1:18">
      <c r="A1757" s="889" t="s">
        <v>21192</v>
      </c>
      <c r="B1757" s="890" t="s">
        <v>18283</v>
      </c>
      <c r="C1757" s="891" t="s">
        <v>21193</v>
      </c>
      <c r="D1757" s="885" t="str">
        <f t="shared" si="135"/>
        <v>sp</v>
      </c>
      <c r="E1757" s="885" t="str">
        <f t="shared" si="136"/>
        <v>5</v>
      </c>
      <c r="F1757" s="885">
        <f t="shared" si="137"/>
        <v>0.1</v>
      </c>
      <c r="G1757" s="885">
        <f t="shared" si="138"/>
        <v>0.5</v>
      </c>
      <c r="H1757" s="895" t="s">
        <v>21191</v>
      </c>
      <c r="J1757" t="str">
        <f>INDEX(L:L,MATCH(Таблиця91[[#This Row],[Item]],M:M,0),1)</f>
        <v>Diversions</v>
      </c>
      <c r="L1757" t="s">
        <v>20204</v>
      </c>
      <c r="M1757" s="1" t="s">
        <v>20624</v>
      </c>
      <c r="N1757" s="1"/>
      <c r="O1757" s="1">
        <v>0.9</v>
      </c>
      <c r="P1757" s="1"/>
      <c r="Q1757" s="26"/>
      <c r="R1757" s="276">
        <f t="shared" si="139"/>
        <v>0</v>
      </c>
    </row>
    <row r="1758" spans="1:18">
      <c r="A1758" s="889" t="s">
        <v>21194</v>
      </c>
      <c r="B1758" s="890" t="s">
        <v>14081</v>
      </c>
      <c r="C1758" s="891" t="s">
        <v>21193</v>
      </c>
      <c r="D1758" s="885" t="str">
        <f t="shared" si="135"/>
        <v>gp</v>
      </c>
      <c r="E1758" s="885" t="str">
        <f t="shared" si="136"/>
        <v>5</v>
      </c>
      <c r="F1758" s="885">
        <f t="shared" si="137"/>
        <v>1</v>
      </c>
      <c r="G1758" s="885">
        <f t="shared" si="138"/>
        <v>5</v>
      </c>
      <c r="H1758" s="885" t="s">
        <v>21191</v>
      </c>
      <c r="J1758" t="str">
        <f>INDEX(L:L,MATCH(Таблиця91[[#This Row],[Item]],M:M,0),1)</f>
        <v>Diversions</v>
      </c>
      <c r="L1758" t="s">
        <v>20204</v>
      </c>
      <c r="M1758" s="1" t="s">
        <v>20625</v>
      </c>
      <c r="N1758" s="1"/>
      <c r="O1758" s="1">
        <v>1</v>
      </c>
      <c r="P1758" s="1"/>
      <c r="Q1758" s="26"/>
      <c r="R1758" s="276">
        <f t="shared" si="139"/>
        <v>0</v>
      </c>
    </row>
    <row r="1759" spans="1:18">
      <c r="A1759" s="889" t="s">
        <v>21195</v>
      </c>
      <c r="B1759" s="890" t="s">
        <v>21836</v>
      </c>
      <c r="C1759" s="891" t="s">
        <v>21193</v>
      </c>
      <c r="D1759" s="885" t="str">
        <f t="shared" si="135"/>
        <v>sp</v>
      </c>
      <c r="E1759" s="885" t="str">
        <f t="shared" si="136"/>
        <v>10</v>
      </c>
      <c r="F1759" s="885">
        <f t="shared" si="137"/>
        <v>0.1</v>
      </c>
      <c r="G1759" s="885">
        <f t="shared" si="138"/>
        <v>1</v>
      </c>
      <c r="H1759" s="885" t="s">
        <v>21191</v>
      </c>
      <c r="J1759" t="str">
        <f>INDEX(L:L,MATCH(Таблиця91[[#This Row],[Item]],M:M,0),1)</f>
        <v>Diversions</v>
      </c>
      <c r="L1759" t="s">
        <v>20204</v>
      </c>
      <c r="M1759" s="1" t="s">
        <v>20626</v>
      </c>
      <c r="N1759" s="1"/>
      <c r="O1759" s="1">
        <v>0.9</v>
      </c>
      <c r="P1759" s="1"/>
      <c r="Q1759" s="26"/>
      <c r="R1759" s="276">
        <f t="shared" si="139"/>
        <v>0</v>
      </c>
    </row>
    <row r="1760" spans="1:18">
      <c r="A1760" s="889" t="s">
        <v>21196</v>
      </c>
      <c r="B1760" s="890" t="s">
        <v>21946</v>
      </c>
      <c r="C1760" s="891" t="s">
        <v>21193</v>
      </c>
      <c r="D1760" s="885" t="str">
        <f t="shared" si="135"/>
        <v>gp</v>
      </c>
      <c r="E1760" s="885" t="str">
        <f t="shared" si="136"/>
        <v>3</v>
      </c>
      <c r="F1760" s="885">
        <f t="shared" si="137"/>
        <v>1</v>
      </c>
      <c r="G1760" s="885">
        <f t="shared" si="138"/>
        <v>3</v>
      </c>
      <c r="H1760" s="885" t="s">
        <v>21191</v>
      </c>
      <c r="J1760" t="str">
        <f>INDEX(L:L,MATCH(Таблиця91[[#This Row],[Item]],M:M,0),1)</f>
        <v>Diversions</v>
      </c>
      <c r="L1760" t="s">
        <v>20204</v>
      </c>
      <c r="M1760" s="1" t="s">
        <v>20627</v>
      </c>
      <c r="N1760" s="1"/>
      <c r="O1760" s="1">
        <v>3</v>
      </c>
      <c r="P1760" s="1"/>
      <c r="Q1760" s="26"/>
      <c r="R1760" s="276">
        <f t="shared" si="139"/>
        <v>0</v>
      </c>
    </row>
    <row r="1761" spans="1:18">
      <c r="A1761" s="889" t="s">
        <v>21197</v>
      </c>
      <c r="B1761" s="890" t="s">
        <v>21846</v>
      </c>
      <c r="C1761" s="891" t="s">
        <v>21193</v>
      </c>
      <c r="D1761" s="885" t="str">
        <f t="shared" si="135"/>
        <v>gp</v>
      </c>
      <c r="E1761" s="885" t="str">
        <f t="shared" si="136"/>
        <v>4</v>
      </c>
      <c r="F1761" s="885">
        <f t="shared" si="137"/>
        <v>1</v>
      </c>
      <c r="G1761" s="885">
        <f t="shared" si="138"/>
        <v>4</v>
      </c>
      <c r="H1761" s="885" t="s">
        <v>21191</v>
      </c>
      <c r="J1761" t="str">
        <f>INDEX(L:L,MATCH(Таблиця91[[#This Row],[Item]],M:M,0),1)</f>
        <v>Diversions</v>
      </c>
      <c r="L1761" t="s">
        <v>20204</v>
      </c>
      <c r="M1761" s="1" t="s">
        <v>20628</v>
      </c>
      <c r="N1761" s="1"/>
      <c r="O1761" s="1">
        <v>1.2</v>
      </c>
      <c r="P1761" s="1"/>
      <c r="Q1761" s="26"/>
      <c r="R1761" s="276">
        <f t="shared" si="139"/>
        <v>0</v>
      </c>
    </row>
    <row r="1762" spans="1:18">
      <c r="A1762" s="889" t="s">
        <v>21198</v>
      </c>
      <c r="B1762" s="890" t="s">
        <v>21946</v>
      </c>
      <c r="C1762" s="891" t="s">
        <v>21193</v>
      </c>
      <c r="D1762" s="885" t="str">
        <f t="shared" si="135"/>
        <v>gp</v>
      </c>
      <c r="E1762" s="885" t="str">
        <f t="shared" si="136"/>
        <v>3</v>
      </c>
      <c r="F1762" s="885">
        <f t="shared" si="137"/>
        <v>1</v>
      </c>
      <c r="G1762" s="885">
        <f t="shared" si="138"/>
        <v>3</v>
      </c>
      <c r="H1762" s="885" t="s">
        <v>21191</v>
      </c>
      <c r="J1762" t="str">
        <f>INDEX(L:L,MATCH(Таблиця91[[#This Row],[Item]],M:M,0),1)</f>
        <v>Diversions</v>
      </c>
      <c r="L1762" t="s">
        <v>20204</v>
      </c>
      <c r="M1762" s="1" t="s">
        <v>20629</v>
      </c>
      <c r="N1762" s="1"/>
      <c r="O1762" s="1">
        <v>3.3</v>
      </c>
      <c r="P1762" s="1"/>
      <c r="Q1762" s="26"/>
      <c r="R1762" s="276">
        <f t="shared" si="139"/>
        <v>0</v>
      </c>
    </row>
    <row r="1763" spans="1:18">
      <c r="A1763" s="889" t="s">
        <v>21199</v>
      </c>
      <c r="B1763" s="890" t="s">
        <v>18496</v>
      </c>
      <c r="C1763" s="891" t="s">
        <v>21193</v>
      </c>
      <c r="D1763" s="885" t="str">
        <f t="shared" si="135"/>
        <v>gp</v>
      </c>
      <c r="E1763" s="885" t="str">
        <f t="shared" si="136"/>
        <v>2</v>
      </c>
      <c r="F1763" s="885">
        <f t="shared" si="137"/>
        <v>1</v>
      </c>
      <c r="G1763" s="885">
        <f t="shared" si="138"/>
        <v>2</v>
      </c>
      <c r="H1763" s="885" t="s">
        <v>21191</v>
      </c>
      <c r="J1763" t="str">
        <f>INDEX(L:L,MATCH(Таблиця91[[#This Row],[Item]],M:M,0),1)</f>
        <v>Diversions</v>
      </c>
      <c r="L1763" t="s">
        <v>20204</v>
      </c>
      <c r="M1763" s="1" t="s">
        <v>20630</v>
      </c>
      <c r="N1763" s="1"/>
      <c r="O1763" s="1">
        <v>0.4</v>
      </c>
      <c r="P1763" s="1"/>
      <c r="Q1763" s="26"/>
      <c r="R1763" s="276">
        <f t="shared" si="139"/>
        <v>0</v>
      </c>
    </row>
    <row r="1764" spans="1:18">
      <c r="A1764" s="889" t="s">
        <v>21200</v>
      </c>
      <c r="B1764" s="890" t="s">
        <v>18496</v>
      </c>
      <c r="C1764" s="891" t="s">
        <v>21193</v>
      </c>
      <c r="D1764" s="885" t="str">
        <f t="shared" si="135"/>
        <v>gp</v>
      </c>
      <c r="E1764" s="885" t="str">
        <f t="shared" si="136"/>
        <v>2</v>
      </c>
      <c r="F1764" s="885">
        <f t="shared" si="137"/>
        <v>1</v>
      </c>
      <c r="G1764" s="885">
        <f t="shared" si="138"/>
        <v>2</v>
      </c>
      <c r="H1764" s="885" t="s">
        <v>21191</v>
      </c>
      <c r="J1764" t="str">
        <f>INDEX(L:L,MATCH(Таблиця91[[#This Row],[Item]],M:M,0),1)</f>
        <v>Diversions</v>
      </c>
      <c r="L1764" t="s">
        <v>20204</v>
      </c>
      <c r="M1764" s="1" t="s">
        <v>20631</v>
      </c>
      <c r="N1764" s="1"/>
      <c r="O1764" s="1">
        <v>0.5</v>
      </c>
      <c r="P1764" s="1"/>
      <c r="Q1764" s="26"/>
      <c r="R1764" s="276">
        <f t="shared" si="139"/>
        <v>0</v>
      </c>
    </row>
    <row r="1765" spans="1:18">
      <c r="A1765" s="889" t="s">
        <v>21201</v>
      </c>
      <c r="B1765" s="890" t="s">
        <v>21836</v>
      </c>
      <c r="C1765" s="891" t="s">
        <v>21115</v>
      </c>
      <c r="D1765" s="885" t="str">
        <f t="shared" si="135"/>
        <v>sp</v>
      </c>
      <c r="E1765" s="885" t="str">
        <f t="shared" si="136"/>
        <v>10</v>
      </c>
      <c r="F1765" s="885">
        <f t="shared" si="137"/>
        <v>0.1</v>
      </c>
      <c r="G1765" s="885">
        <f t="shared" si="138"/>
        <v>1</v>
      </c>
      <c r="H1765" s="885" t="s">
        <v>21191</v>
      </c>
      <c r="J1765" t="str">
        <f>INDEX(L:L,MATCH(Таблиця91[[#This Row],[Item]],M:M,0),1)</f>
        <v>Diversions</v>
      </c>
      <c r="L1765" t="s">
        <v>20204</v>
      </c>
      <c r="M1765" s="1" t="s">
        <v>20632</v>
      </c>
      <c r="N1765" s="1"/>
      <c r="O1765" s="1">
        <v>0.5</v>
      </c>
      <c r="P1765" s="1"/>
      <c r="Q1765" s="26"/>
      <c r="R1765" s="276">
        <f t="shared" si="139"/>
        <v>0</v>
      </c>
    </row>
    <row r="1766" spans="1:18">
      <c r="A1766" s="889" t="s">
        <v>21202</v>
      </c>
      <c r="B1766" s="890" t="s">
        <v>14081</v>
      </c>
      <c r="C1766" s="891" t="s">
        <v>21115</v>
      </c>
      <c r="D1766" s="885" t="str">
        <f t="shared" si="135"/>
        <v>gp</v>
      </c>
      <c r="E1766" s="885" t="str">
        <f t="shared" si="136"/>
        <v>5</v>
      </c>
      <c r="F1766" s="885">
        <f t="shared" si="137"/>
        <v>1</v>
      </c>
      <c r="G1766" s="885">
        <f t="shared" si="138"/>
        <v>5</v>
      </c>
      <c r="H1766" s="885" t="s">
        <v>21191</v>
      </c>
      <c r="J1766" t="str">
        <f>INDEX(L:L,MATCH(Таблиця91[[#This Row],[Item]],M:M,0),1)</f>
        <v>Diversions</v>
      </c>
      <c r="L1766" t="s">
        <v>20204</v>
      </c>
      <c r="M1766" s="1" t="s">
        <v>20633</v>
      </c>
      <c r="N1766" s="1"/>
      <c r="O1766" s="1">
        <v>0.4</v>
      </c>
      <c r="P1766" s="1"/>
      <c r="Q1766" s="26"/>
      <c r="R1766" s="276">
        <f t="shared" si="139"/>
        <v>0</v>
      </c>
    </row>
    <row r="1767" spans="1:18">
      <c r="A1767" s="889" t="s">
        <v>21203</v>
      </c>
      <c r="B1767" s="890" t="s">
        <v>18283</v>
      </c>
      <c r="C1767" s="891" t="s">
        <v>21115</v>
      </c>
      <c r="D1767" s="885" t="str">
        <f t="shared" si="135"/>
        <v>sp</v>
      </c>
      <c r="E1767" s="885" t="str">
        <f t="shared" si="136"/>
        <v>5</v>
      </c>
      <c r="F1767" s="885">
        <f t="shared" si="137"/>
        <v>0.1</v>
      </c>
      <c r="G1767" s="885">
        <f t="shared" si="138"/>
        <v>0.5</v>
      </c>
      <c r="H1767" s="885" t="s">
        <v>21191</v>
      </c>
      <c r="J1767" t="str">
        <f>INDEX(L:L,MATCH(Таблиця91[[#This Row],[Item]],M:M,0),1)</f>
        <v>Diversions</v>
      </c>
      <c r="L1767" t="s">
        <v>20204</v>
      </c>
      <c r="M1767" s="1" t="s">
        <v>20634</v>
      </c>
      <c r="N1767" s="1"/>
      <c r="O1767" s="1">
        <v>4.4000000000000004</v>
      </c>
      <c r="P1767" s="1"/>
      <c r="Q1767" s="26"/>
      <c r="R1767" s="276">
        <f t="shared" si="139"/>
        <v>0</v>
      </c>
    </row>
    <row r="1768" spans="1:18">
      <c r="A1768" s="889" t="s">
        <v>21204</v>
      </c>
      <c r="B1768" s="890" t="s">
        <v>18283</v>
      </c>
      <c r="C1768" s="891" t="s">
        <v>21115</v>
      </c>
      <c r="D1768" s="885" t="str">
        <f t="shared" si="135"/>
        <v>sp</v>
      </c>
      <c r="E1768" s="885" t="str">
        <f t="shared" si="136"/>
        <v>5</v>
      </c>
      <c r="F1768" s="885">
        <f t="shared" si="137"/>
        <v>0.1</v>
      </c>
      <c r="G1768" s="885">
        <f t="shared" si="138"/>
        <v>0.5</v>
      </c>
      <c r="H1768" s="885" t="s">
        <v>21191</v>
      </c>
      <c r="J1768" t="str">
        <f>INDEX(L:L,MATCH(Таблиця91[[#This Row],[Item]],M:M,0),1)</f>
        <v>Diversions</v>
      </c>
      <c r="L1768" t="s">
        <v>20204</v>
      </c>
      <c r="M1768" s="1" t="s">
        <v>20635</v>
      </c>
      <c r="N1768" s="1"/>
      <c r="O1768" s="1">
        <v>0.3</v>
      </c>
      <c r="P1768" s="1"/>
      <c r="Q1768" s="26"/>
      <c r="R1768" s="276">
        <f t="shared" si="139"/>
        <v>0</v>
      </c>
    </row>
    <row r="1769" spans="1:18">
      <c r="A1769" s="889" t="s">
        <v>21205</v>
      </c>
      <c r="B1769" s="890" t="s">
        <v>14380</v>
      </c>
      <c r="C1769" s="891" t="s">
        <v>21115</v>
      </c>
      <c r="D1769" s="885" t="str">
        <f t="shared" si="135"/>
        <v>gp</v>
      </c>
      <c r="E1769" s="885" t="str">
        <f t="shared" si="136"/>
        <v>10</v>
      </c>
      <c r="F1769" s="885">
        <f t="shared" si="137"/>
        <v>1</v>
      </c>
      <c r="G1769" s="885">
        <f t="shared" si="138"/>
        <v>10</v>
      </c>
      <c r="H1769" s="885" t="s">
        <v>21191</v>
      </c>
      <c r="J1769" t="str">
        <f>INDEX(L:L,MATCH(Таблиця91[[#This Row],[Item]],M:M,0),1)</f>
        <v>Diversions</v>
      </c>
      <c r="L1769" t="s">
        <v>20204</v>
      </c>
      <c r="M1769" s="1" t="s">
        <v>20636</v>
      </c>
      <c r="N1769" s="1"/>
      <c r="O1769" s="1"/>
      <c r="P1769" s="1"/>
      <c r="Q1769" s="26"/>
      <c r="R1769" s="276">
        <f t="shared" si="139"/>
        <v>0</v>
      </c>
    </row>
    <row r="1770" spans="1:18">
      <c r="A1770" s="889" t="s">
        <v>21206</v>
      </c>
      <c r="B1770" s="890" t="s">
        <v>21879</v>
      </c>
      <c r="C1770" s="891" t="s">
        <v>21115</v>
      </c>
      <c r="D1770" s="885" t="str">
        <f t="shared" si="135"/>
        <v>gp</v>
      </c>
      <c r="E1770" s="885" t="str">
        <f t="shared" si="136"/>
        <v>8</v>
      </c>
      <c r="F1770" s="885">
        <f t="shared" si="137"/>
        <v>1</v>
      </c>
      <c r="G1770" s="885">
        <f t="shared" si="138"/>
        <v>8</v>
      </c>
      <c r="H1770" s="885" t="s">
        <v>21191</v>
      </c>
      <c r="J1770" t="str">
        <f>INDEX(L:L,MATCH(Таблиця91[[#This Row],[Item]],M:M,0),1)</f>
        <v>Diversions</v>
      </c>
      <c r="L1770" t="s">
        <v>20204</v>
      </c>
      <c r="M1770" s="1" t="s">
        <v>18796</v>
      </c>
      <c r="N1770" s="1"/>
      <c r="O1770" s="1"/>
      <c r="P1770" s="1"/>
      <c r="Q1770" s="26"/>
      <c r="R1770" s="276">
        <f t="shared" si="139"/>
        <v>0</v>
      </c>
    </row>
    <row r="1771" spans="1:18">
      <c r="A1771" s="889" t="s">
        <v>21207</v>
      </c>
      <c r="B1771" s="890" t="s">
        <v>18891</v>
      </c>
      <c r="C1771" s="891" t="s">
        <v>21115</v>
      </c>
      <c r="D1771" s="885" t="str">
        <f t="shared" si="135"/>
        <v>gp</v>
      </c>
      <c r="E1771" s="885" t="str">
        <f t="shared" si="136"/>
        <v>50</v>
      </c>
      <c r="F1771" s="885">
        <f t="shared" si="137"/>
        <v>1</v>
      </c>
      <c r="G1771" s="885">
        <f t="shared" si="138"/>
        <v>50</v>
      </c>
      <c r="H1771" s="885" t="s">
        <v>21191</v>
      </c>
      <c r="J1771" t="str">
        <f>INDEX(L:L,MATCH(Таблиця91[[#This Row],[Item]],M:M,0),1)</f>
        <v>Diversions</v>
      </c>
      <c r="L1771" t="s">
        <v>20637</v>
      </c>
      <c r="M1771" s="1" t="s">
        <v>20637</v>
      </c>
      <c r="N1771" s="1"/>
      <c r="O1771" s="1"/>
      <c r="P1771" s="1"/>
      <c r="Q1771" s="26"/>
      <c r="R1771" s="276">
        <f t="shared" si="139"/>
        <v>0</v>
      </c>
    </row>
    <row r="1772" spans="1:18">
      <c r="A1772" s="889" t="s">
        <v>21208</v>
      </c>
      <c r="B1772" s="890" t="s">
        <v>21907</v>
      </c>
      <c r="C1772" s="891" t="s">
        <v>21115</v>
      </c>
      <c r="D1772" s="885" t="str">
        <f t="shared" si="135"/>
        <v>sp</v>
      </c>
      <c r="E1772" s="885" t="str">
        <f t="shared" si="136"/>
        <v>7</v>
      </c>
      <c r="F1772" s="885">
        <f t="shared" si="137"/>
        <v>0.1</v>
      </c>
      <c r="G1772" s="885">
        <f t="shared" si="138"/>
        <v>0.70000000000000007</v>
      </c>
      <c r="H1772" s="885" t="s">
        <v>21191</v>
      </c>
      <c r="J1772" t="str">
        <f>INDEX(L:L,MATCH(Таблиця91[[#This Row],[Item]],M:M,0),1)</f>
        <v>Diversions</v>
      </c>
      <c r="L1772" t="s">
        <v>20637</v>
      </c>
      <c r="M1772" s="1" t="s">
        <v>20638</v>
      </c>
      <c r="N1772" s="1"/>
      <c r="O1772" s="1">
        <v>0.1</v>
      </c>
      <c r="P1772" s="1"/>
      <c r="Q1772" s="26"/>
      <c r="R1772" s="276">
        <f t="shared" si="139"/>
        <v>0</v>
      </c>
    </row>
    <row r="1773" spans="1:18">
      <c r="A1773" s="889" t="s">
        <v>21209</v>
      </c>
      <c r="B1773" s="890" t="s">
        <v>14081</v>
      </c>
      <c r="C1773" s="891" t="s">
        <v>21115</v>
      </c>
      <c r="D1773" s="885" t="str">
        <f t="shared" si="135"/>
        <v>gp</v>
      </c>
      <c r="E1773" s="885" t="str">
        <f t="shared" si="136"/>
        <v>5</v>
      </c>
      <c r="F1773" s="885">
        <f t="shared" si="137"/>
        <v>1</v>
      </c>
      <c r="G1773" s="885">
        <f t="shared" si="138"/>
        <v>5</v>
      </c>
      <c r="H1773" s="885" t="s">
        <v>21191</v>
      </c>
      <c r="J1773" t="str">
        <f>INDEX(L:L,MATCH(Таблиця91[[#This Row],[Item]],M:M,0),1)</f>
        <v>Diversions</v>
      </c>
      <c r="L1773" t="s">
        <v>20637</v>
      </c>
      <c r="M1773" s="1" t="s">
        <v>20639</v>
      </c>
      <c r="N1773" s="1"/>
      <c r="O1773" s="1">
        <v>1</v>
      </c>
      <c r="P1773" s="1"/>
      <c r="Q1773" s="26"/>
      <c r="R1773" s="276">
        <f t="shared" si="139"/>
        <v>0</v>
      </c>
    </row>
    <row r="1774" spans="1:18">
      <c r="A1774" s="889" t="s">
        <v>21210</v>
      </c>
      <c r="B1774" s="890" t="s">
        <v>14380</v>
      </c>
      <c r="C1774" s="891" t="s">
        <v>21115</v>
      </c>
      <c r="D1774" s="885" t="str">
        <f t="shared" si="135"/>
        <v>gp</v>
      </c>
      <c r="E1774" s="885" t="str">
        <f t="shared" si="136"/>
        <v>10</v>
      </c>
      <c r="F1774" s="885">
        <f t="shared" si="137"/>
        <v>1</v>
      </c>
      <c r="G1774" s="885">
        <f t="shared" si="138"/>
        <v>10</v>
      </c>
      <c r="H1774" s="885" t="s">
        <v>21191</v>
      </c>
      <c r="J1774" t="str">
        <f>INDEX(L:L,MATCH(Таблиця91[[#This Row],[Item]],M:M,0),1)</f>
        <v>Diversions</v>
      </c>
      <c r="L1774" t="s">
        <v>20637</v>
      </c>
      <c r="M1774" s="1" t="s">
        <v>20640</v>
      </c>
      <c r="N1774" s="1"/>
      <c r="O1774" s="1">
        <v>0.4</v>
      </c>
      <c r="P1774" s="1"/>
      <c r="Q1774" s="26"/>
      <c r="R1774" s="276">
        <f t="shared" si="139"/>
        <v>0</v>
      </c>
    </row>
    <row r="1775" spans="1:18" ht="15.75">
      <c r="A1775" s="889" t="s">
        <v>21211</v>
      </c>
      <c r="B1775" s="890" t="s">
        <v>14081</v>
      </c>
      <c r="C1775" s="891" t="s">
        <v>21115</v>
      </c>
      <c r="D1775" s="885" t="str">
        <f t="shared" si="135"/>
        <v>gp</v>
      </c>
      <c r="E1775" s="885" t="str">
        <f t="shared" si="136"/>
        <v>5</v>
      </c>
      <c r="F1775" s="885">
        <f t="shared" si="137"/>
        <v>1</v>
      </c>
      <c r="G1775" s="885">
        <f t="shared" si="138"/>
        <v>5</v>
      </c>
      <c r="H1775" s="885" t="s">
        <v>21191</v>
      </c>
      <c r="I1775" s="774"/>
      <c r="J1775" t="str">
        <f>INDEX(L:L,MATCH(Таблиця91[[#This Row],[Item]],M:M,0),1)</f>
        <v>Diversions</v>
      </c>
      <c r="K1775" s="775"/>
      <c r="L1775" t="s">
        <v>20637</v>
      </c>
      <c r="M1775" s="1" t="s">
        <v>20641</v>
      </c>
      <c r="N1775" s="1"/>
      <c r="O1775" s="1">
        <v>0.2</v>
      </c>
      <c r="P1775" s="1"/>
      <c r="Q1775" s="26"/>
      <c r="R1775" s="276">
        <f t="shared" si="139"/>
        <v>0</v>
      </c>
    </row>
    <row r="1776" spans="1:18">
      <c r="A1776" s="889" t="s">
        <v>21212</v>
      </c>
      <c r="B1776" s="890" t="s">
        <v>14451</v>
      </c>
      <c r="C1776" s="891" t="s">
        <v>21115</v>
      </c>
      <c r="D1776" s="885" t="str">
        <f t="shared" ref="D1776:D1839" si="140">IF((IFERROR(FIND("gp",B1776,1),0)&gt;0),"gp",IF(IFERROR(FIND("sp",B1776,1),0)&gt;1,"sp","cp"))</f>
        <v>gp</v>
      </c>
      <c r="E1776" s="885" t="str">
        <f t="shared" si="136"/>
        <v>20</v>
      </c>
      <c r="F1776" s="885">
        <f t="shared" si="137"/>
        <v>1</v>
      </c>
      <c r="G1776" s="885">
        <f t="shared" si="138"/>
        <v>20</v>
      </c>
      <c r="H1776" s="885" t="s">
        <v>21191</v>
      </c>
      <c r="J1776" t="str">
        <f>INDEX(L:L,MATCH(Таблиця91[[#This Row],[Item]],M:M,0),1)</f>
        <v>Diversions</v>
      </c>
      <c r="L1776" t="s">
        <v>20637</v>
      </c>
      <c r="M1776" s="1" t="s">
        <v>20642</v>
      </c>
      <c r="N1776" s="1"/>
      <c r="O1776" s="1">
        <v>0.2</v>
      </c>
      <c r="P1776" s="1"/>
      <c r="Q1776" s="26"/>
      <c r="R1776" s="276">
        <f t="shared" si="139"/>
        <v>0</v>
      </c>
    </row>
    <row r="1777" spans="1:18">
      <c r="A1777" s="889" t="s">
        <v>21213</v>
      </c>
      <c r="B1777" s="890" t="s">
        <v>14380</v>
      </c>
      <c r="C1777" s="891" t="s">
        <v>21115</v>
      </c>
      <c r="D1777" s="885" t="str">
        <f t="shared" si="140"/>
        <v>gp</v>
      </c>
      <c r="E1777" s="885" t="str">
        <f t="shared" ref="E1777:E1840" si="141">SUBSTITUTE(B1777," "&amp;D1777,"",1)</f>
        <v>10</v>
      </c>
      <c r="F1777" s="885">
        <f t="shared" ref="F1777:F1840" si="142">IF(D1777="gp",1,IF(D1777="sp",0.1,0.01))</f>
        <v>1</v>
      </c>
      <c r="G1777" s="885">
        <f t="shared" ref="G1777:G1840" si="143">F1777*E1777</f>
        <v>10</v>
      </c>
      <c r="H1777" s="885" t="s">
        <v>21191</v>
      </c>
      <c r="J1777" t="str">
        <f>INDEX(L:L,MATCH(Таблиця91[[#This Row],[Item]],M:M,0),1)</f>
        <v>Diversions</v>
      </c>
      <c r="L1777" t="s">
        <v>20637</v>
      </c>
      <c r="M1777" s="1" t="s">
        <v>20643</v>
      </c>
      <c r="N1777" s="1"/>
      <c r="O1777" s="1">
        <v>15</v>
      </c>
      <c r="P1777" s="1"/>
      <c r="Q1777" s="26"/>
      <c r="R1777" s="276">
        <f t="shared" si="139"/>
        <v>0</v>
      </c>
    </row>
    <row r="1778" spans="1:18">
      <c r="A1778" s="889" t="s">
        <v>21214</v>
      </c>
      <c r="B1778" s="890" t="s">
        <v>14263</v>
      </c>
      <c r="C1778" s="891" t="s">
        <v>21115</v>
      </c>
      <c r="D1778" s="885" t="str">
        <f t="shared" si="140"/>
        <v>gp</v>
      </c>
      <c r="E1778" s="885" t="str">
        <f t="shared" si="141"/>
        <v>15</v>
      </c>
      <c r="F1778" s="885">
        <f t="shared" si="142"/>
        <v>1</v>
      </c>
      <c r="G1778" s="885">
        <f t="shared" si="143"/>
        <v>15</v>
      </c>
      <c r="H1778" s="885" t="s">
        <v>21191</v>
      </c>
      <c r="J1778" t="str">
        <f>INDEX(L:L,MATCH(Таблиця91[[#This Row],[Item]],M:M,0),1)</f>
        <v>Diversions</v>
      </c>
      <c r="L1778" t="s">
        <v>20637</v>
      </c>
      <c r="M1778" s="1" t="s">
        <v>20644</v>
      </c>
      <c r="N1778" s="1"/>
      <c r="O1778" s="1">
        <v>15</v>
      </c>
      <c r="P1778" s="1"/>
      <c r="Q1778" s="26"/>
      <c r="R1778" s="276">
        <f t="shared" si="139"/>
        <v>0</v>
      </c>
    </row>
    <row r="1779" spans="1:18">
      <c r="A1779" s="889" t="s">
        <v>21215</v>
      </c>
      <c r="B1779" s="890" t="s">
        <v>14081</v>
      </c>
      <c r="C1779" s="891" t="s">
        <v>21115</v>
      </c>
      <c r="D1779" s="885" t="str">
        <f t="shared" si="140"/>
        <v>gp</v>
      </c>
      <c r="E1779" s="885" t="str">
        <f t="shared" si="141"/>
        <v>5</v>
      </c>
      <c r="F1779" s="885">
        <f t="shared" si="142"/>
        <v>1</v>
      </c>
      <c r="G1779" s="885">
        <f t="shared" si="143"/>
        <v>5</v>
      </c>
      <c r="H1779" s="885" t="s">
        <v>21191</v>
      </c>
      <c r="J1779" t="str">
        <f>INDEX(L:L,MATCH(Таблиця91[[#This Row],[Item]],M:M,0),1)</f>
        <v>Diversions</v>
      </c>
      <c r="L1779" t="s">
        <v>20637</v>
      </c>
      <c r="M1779" s="1" t="s">
        <v>20645</v>
      </c>
      <c r="N1779" s="1"/>
      <c r="O1779" s="1">
        <v>0.3</v>
      </c>
      <c r="P1779" s="1"/>
      <c r="Q1779" s="26"/>
      <c r="R1779" s="276">
        <f t="shared" si="139"/>
        <v>0</v>
      </c>
    </row>
    <row r="1780" spans="1:18">
      <c r="A1780" s="889" t="s">
        <v>21216</v>
      </c>
      <c r="B1780" s="890" t="s">
        <v>18283</v>
      </c>
      <c r="C1780" s="891" t="s">
        <v>21115</v>
      </c>
      <c r="D1780" s="885" t="str">
        <f t="shared" si="140"/>
        <v>sp</v>
      </c>
      <c r="E1780" s="885" t="str">
        <f t="shared" si="141"/>
        <v>5</v>
      </c>
      <c r="F1780" s="885">
        <f t="shared" si="142"/>
        <v>0.1</v>
      </c>
      <c r="G1780" s="885">
        <f t="shared" si="143"/>
        <v>0.5</v>
      </c>
      <c r="H1780" s="885" t="s">
        <v>21191</v>
      </c>
      <c r="J1780" t="str">
        <f>INDEX(L:L,MATCH(Таблиця91[[#This Row],[Item]],M:M,0),1)</f>
        <v>Diversions</v>
      </c>
      <c r="L1780" t="s">
        <v>20637</v>
      </c>
      <c r="M1780" s="1" t="s">
        <v>20646</v>
      </c>
      <c r="N1780" s="1"/>
      <c r="O1780" s="1">
        <v>7</v>
      </c>
      <c r="P1780" s="1"/>
      <c r="Q1780" s="26"/>
      <c r="R1780" s="276">
        <f t="shared" si="139"/>
        <v>0</v>
      </c>
    </row>
    <row r="1781" spans="1:18">
      <c r="A1781" s="889" t="s">
        <v>21217</v>
      </c>
      <c r="B1781" s="890" t="s">
        <v>21946</v>
      </c>
      <c r="C1781" s="891" t="s">
        <v>21157</v>
      </c>
      <c r="D1781" s="885" t="str">
        <f t="shared" si="140"/>
        <v>gp</v>
      </c>
      <c r="E1781" s="885" t="str">
        <f t="shared" si="141"/>
        <v>3</v>
      </c>
      <c r="F1781" s="885">
        <f t="shared" si="142"/>
        <v>1</v>
      </c>
      <c r="G1781" s="885">
        <f t="shared" si="143"/>
        <v>3</v>
      </c>
      <c r="H1781" s="885" t="s">
        <v>21191</v>
      </c>
      <c r="J1781" t="str">
        <f>INDEX(L:L,MATCH(Таблиця91[[#This Row],[Item]],M:M,0),1)</f>
        <v>Diversions</v>
      </c>
      <c r="L1781" t="s">
        <v>20637</v>
      </c>
      <c r="M1781" s="1" t="s">
        <v>20647</v>
      </c>
      <c r="N1781" s="1"/>
      <c r="O1781" s="1">
        <v>0.1</v>
      </c>
      <c r="P1781" s="1"/>
      <c r="Q1781" s="26"/>
      <c r="R1781" s="276">
        <f t="shared" si="139"/>
        <v>0</v>
      </c>
    </row>
    <row r="1782" spans="1:18">
      <c r="A1782" s="889" t="s">
        <v>21218</v>
      </c>
      <c r="B1782" s="890" t="s">
        <v>14380</v>
      </c>
      <c r="C1782" s="891" t="s">
        <v>21157</v>
      </c>
      <c r="D1782" s="885" t="str">
        <f t="shared" si="140"/>
        <v>gp</v>
      </c>
      <c r="E1782" s="885" t="str">
        <f t="shared" si="141"/>
        <v>10</v>
      </c>
      <c r="F1782" s="885">
        <f t="shared" si="142"/>
        <v>1</v>
      </c>
      <c r="G1782" s="885">
        <f t="shared" si="143"/>
        <v>10</v>
      </c>
      <c r="H1782" s="885" t="s">
        <v>21191</v>
      </c>
      <c r="J1782" t="str">
        <f>INDEX(L:L,MATCH(Таблиця91[[#This Row],[Item]],M:M,0),1)</f>
        <v>Diversions</v>
      </c>
      <c r="L1782" t="s">
        <v>20637</v>
      </c>
      <c r="M1782" s="1" t="s">
        <v>20648</v>
      </c>
      <c r="N1782" s="1"/>
      <c r="O1782" s="1">
        <v>75</v>
      </c>
      <c r="P1782" s="1"/>
      <c r="Q1782" s="26"/>
      <c r="R1782" s="276">
        <f t="shared" si="139"/>
        <v>0</v>
      </c>
    </row>
    <row r="1783" spans="1:18">
      <c r="A1783" s="889" t="s">
        <v>21219</v>
      </c>
      <c r="B1783" s="890" t="s">
        <v>18319</v>
      </c>
      <c r="C1783" s="891" t="s">
        <v>21220</v>
      </c>
      <c r="D1783" s="885" t="str">
        <f t="shared" si="140"/>
        <v>sp</v>
      </c>
      <c r="E1783" s="885" t="str">
        <f t="shared" si="141"/>
        <v>4</v>
      </c>
      <c r="F1783" s="885">
        <f t="shared" si="142"/>
        <v>0.1</v>
      </c>
      <c r="G1783" s="885">
        <f t="shared" si="143"/>
        <v>0.4</v>
      </c>
      <c r="H1783" s="885" t="s">
        <v>21191</v>
      </c>
      <c r="J1783" t="str">
        <f>INDEX(L:L,MATCH(Таблиця91[[#This Row],[Item]],M:M,0),1)</f>
        <v>Diversions</v>
      </c>
      <c r="L1783" t="s">
        <v>20637</v>
      </c>
      <c r="M1783" s="1" t="s">
        <v>20649</v>
      </c>
      <c r="N1783" s="1"/>
      <c r="O1783" s="1">
        <v>0.3</v>
      </c>
      <c r="P1783" s="1"/>
      <c r="Q1783" s="26"/>
      <c r="R1783" s="276">
        <f t="shared" si="139"/>
        <v>0</v>
      </c>
    </row>
    <row r="1784" spans="1:18">
      <c r="A1784" s="889" t="s">
        <v>21221</v>
      </c>
      <c r="B1784" s="890" t="s">
        <v>18891</v>
      </c>
      <c r="C1784" s="891" t="s">
        <v>21220</v>
      </c>
      <c r="D1784" s="885" t="str">
        <f t="shared" si="140"/>
        <v>gp</v>
      </c>
      <c r="E1784" s="885" t="str">
        <f t="shared" si="141"/>
        <v>50</v>
      </c>
      <c r="F1784" s="885">
        <f t="shared" si="142"/>
        <v>1</v>
      </c>
      <c r="G1784" s="885">
        <f t="shared" si="143"/>
        <v>50</v>
      </c>
      <c r="H1784" s="885" t="s">
        <v>21191</v>
      </c>
      <c r="J1784" t="str">
        <f>INDEX(L:L,MATCH(Таблиця91[[#This Row],[Item]],M:M,0),1)</f>
        <v>Diversions</v>
      </c>
      <c r="L1784" t="s">
        <v>20637</v>
      </c>
      <c r="M1784" s="1" t="s">
        <v>20650</v>
      </c>
      <c r="N1784" s="1"/>
      <c r="O1784" s="1">
        <v>1</v>
      </c>
      <c r="P1784" s="1"/>
      <c r="Q1784" s="26"/>
      <c r="R1784" s="276">
        <f t="shared" si="139"/>
        <v>0</v>
      </c>
    </row>
    <row r="1785" spans="1:18">
      <c r="A1785" s="889" t="s">
        <v>21222</v>
      </c>
      <c r="B1785" s="890" t="s">
        <v>21836</v>
      </c>
      <c r="C1785" s="891" t="s">
        <v>21220</v>
      </c>
      <c r="D1785" s="885" t="str">
        <f t="shared" si="140"/>
        <v>sp</v>
      </c>
      <c r="E1785" s="885" t="str">
        <f t="shared" si="141"/>
        <v>10</v>
      </c>
      <c r="F1785" s="885">
        <f t="shared" si="142"/>
        <v>0.1</v>
      </c>
      <c r="G1785" s="885">
        <f t="shared" si="143"/>
        <v>1</v>
      </c>
      <c r="H1785" s="885" t="s">
        <v>21191</v>
      </c>
      <c r="J1785" t="str">
        <f>INDEX(L:L,MATCH(Таблиця91[[#This Row],[Item]],M:M,0),1)</f>
        <v>Diversions</v>
      </c>
      <c r="L1785" t="s">
        <v>20637</v>
      </c>
      <c r="M1785" s="1" t="s">
        <v>20651</v>
      </c>
      <c r="N1785" s="1"/>
      <c r="O1785" s="1">
        <v>3</v>
      </c>
      <c r="P1785" s="1"/>
      <c r="Q1785" s="26"/>
      <c r="R1785" s="276">
        <f t="shared" si="139"/>
        <v>0</v>
      </c>
    </row>
    <row r="1786" spans="1:18">
      <c r="A1786" s="889" t="s">
        <v>21223</v>
      </c>
      <c r="B1786" s="890" t="s">
        <v>21907</v>
      </c>
      <c r="C1786" s="891" t="s">
        <v>21220</v>
      </c>
      <c r="D1786" s="885" t="str">
        <f t="shared" si="140"/>
        <v>sp</v>
      </c>
      <c r="E1786" s="885" t="str">
        <f t="shared" si="141"/>
        <v>7</v>
      </c>
      <c r="F1786" s="885">
        <f t="shared" si="142"/>
        <v>0.1</v>
      </c>
      <c r="G1786" s="885">
        <f t="shared" si="143"/>
        <v>0.70000000000000007</v>
      </c>
      <c r="H1786" s="885" t="s">
        <v>21191</v>
      </c>
      <c r="J1786" t="str">
        <f>INDEX(L:L,MATCH(Таблиця91[[#This Row],[Item]],M:M,0),1)</f>
        <v>Diversions</v>
      </c>
      <c r="L1786" t="s">
        <v>20637</v>
      </c>
      <c r="M1786" s="1" t="s">
        <v>20652</v>
      </c>
      <c r="N1786" s="1"/>
      <c r="O1786" s="1">
        <v>0.1</v>
      </c>
      <c r="P1786" s="1"/>
      <c r="Q1786" s="26"/>
      <c r="R1786" s="276">
        <f t="shared" si="139"/>
        <v>0</v>
      </c>
    </row>
    <row r="1787" spans="1:18">
      <c r="A1787" s="889" t="s">
        <v>21224</v>
      </c>
      <c r="B1787" s="890" t="s">
        <v>21836</v>
      </c>
      <c r="C1787" s="891" t="s">
        <v>21220</v>
      </c>
      <c r="D1787" s="885" t="str">
        <f t="shared" si="140"/>
        <v>sp</v>
      </c>
      <c r="E1787" s="885" t="str">
        <f t="shared" si="141"/>
        <v>10</v>
      </c>
      <c r="F1787" s="885">
        <f t="shared" si="142"/>
        <v>0.1</v>
      </c>
      <c r="G1787" s="885">
        <f t="shared" si="143"/>
        <v>1</v>
      </c>
      <c r="H1787" s="885" t="s">
        <v>21191</v>
      </c>
      <c r="J1787" t="str">
        <f>INDEX(L:L,MATCH(Таблиця91[[#This Row],[Item]],M:M,0),1)</f>
        <v>Diversions</v>
      </c>
      <c r="L1787" t="s">
        <v>20637</v>
      </c>
      <c r="M1787" s="1" t="s">
        <v>20653</v>
      </c>
      <c r="N1787" s="1"/>
      <c r="O1787" s="1"/>
      <c r="P1787" s="1"/>
      <c r="Q1787" s="26"/>
      <c r="R1787" s="276">
        <f t="shared" si="139"/>
        <v>0</v>
      </c>
    </row>
    <row r="1788" spans="1:18">
      <c r="A1788" s="889" t="s">
        <v>21225</v>
      </c>
      <c r="B1788" s="890" t="s">
        <v>18283</v>
      </c>
      <c r="C1788" s="891" t="s">
        <v>21220</v>
      </c>
      <c r="D1788" s="885" t="str">
        <f t="shared" si="140"/>
        <v>sp</v>
      </c>
      <c r="E1788" s="885" t="str">
        <f t="shared" si="141"/>
        <v>5</v>
      </c>
      <c r="F1788" s="885">
        <f t="shared" si="142"/>
        <v>0.1</v>
      </c>
      <c r="G1788" s="885">
        <f t="shared" si="143"/>
        <v>0.5</v>
      </c>
      <c r="H1788" s="885" t="s">
        <v>21191</v>
      </c>
      <c r="J1788" t="str">
        <f>INDEX(L:L,MATCH(Таблиця91[[#This Row],[Item]],M:M,0),1)</f>
        <v>Diversions</v>
      </c>
      <c r="L1788" t="s">
        <v>20637</v>
      </c>
      <c r="M1788" s="1" t="s">
        <v>20654</v>
      </c>
      <c r="N1788" s="1"/>
      <c r="O1788" s="1">
        <v>9</v>
      </c>
      <c r="P1788" s="1"/>
      <c r="Q1788" s="26"/>
      <c r="R1788" s="276">
        <f t="shared" si="139"/>
        <v>0</v>
      </c>
    </row>
    <row r="1789" spans="1:18">
      <c r="A1789" s="889" t="s">
        <v>21226</v>
      </c>
      <c r="B1789" s="890" t="s">
        <v>18388</v>
      </c>
      <c r="C1789" s="891" t="s">
        <v>21220</v>
      </c>
      <c r="D1789" s="885" t="str">
        <f t="shared" si="140"/>
        <v>sp</v>
      </c>
      <c r="E1789" s="885" t="str">
        <f t="shared" si="141"/>
        <v>6</v>
      </c>
      <c r="F1789" s="885">
        <f t="shared" si="142"/>
        <v>0.1</v>
      </c>
      <c r="G1789" s="885">
        <f t="shared" si="143"/>
        <v>0.60000000000000009</v>
      </c>
      <c r="H1789" s="885" t="s">
        <v>21191</v>
      </c>
      <c r="J1789" t="str">
        <f>INDEX(L:L,MATCH(Таблиця91[[#This Row],[Item]],M:M,0),1)</f>
        <v>Diversions</v>
      </c>
      <c r="L1789" t="s">
        <v>20637</v>
      </c>
      <c r="M1789" s="1" t="s">
        <v>20655</v>
      </c>
      <c r="N1789" s="1"/>
      <c r="O1789" s="1">
        <v>9</v>
      </c>
      <c r="P1789" s="1"/>
      <c r="Q1789" s="26"/>
      <c r="R1789" s="276">
        <f t="shared" si="139"/>
        <v>0</v>
      </c>
    </row>
    <row r="1790" spans="1:18">
      <c r="A1790" s="889" t="s">
        <v>21227</v>
      </c>
      <c r="B1790" s="890" t="s">
        <v>18503</v>
      </c>
      <c r="C1790" s="891" t="s">
        <v>21220</v>
      </c>
      <c r="D1790" s="885" t="str">
        <f t="shared" si="140"/>
        <v>sp</v>
      </c>
      <c r="E1790" s="885" t="str">
        <f t="shared" si="141"/>
        <v>3</v>
      </c>
      <c r="F1790" s="885">
        <f t="shared" si="142"/>
        <v>0.1</v>
      </c>
      <c r="G1790" s="885">
        <f t="shared" si="143"/>
        <v>0.30000000000000004</v>
      </c>
      <c r="H1790" s="885" t="s">
        <v>21191</v>
      </c>
      <c r="J1790" t="str">
        <f>INDEX(L:L,MATCH(Таблиця91[[#This Row],[Item]],M:M,0),1)</f>
        <v>Diversions</v>
      </c>
      <c r="L1790" t="s">
        <v>20637</v>
      </c>
      <c r="M1790" s="1" t="s">
        <v>20656</v>
      </c>
      <c r="N1790" s="1"/>
      <c r="O1790" s="1">
        <v>5</v>
      </c>
      <c r="P1790" s="1"/>
      <c r="Q1790" s="26"/>
      <c r="R1790" s="276">
        <f t="shared" si="139"/>
        <v>0</v>
      </c>
    </row>
    <row r="1791" spans="1:18">
      <c r="A1791" s="889" t="s">
        <v>21228</v>
      </c>
      <c r="B1791" s="890" t="s">
        <v>18283</v>
      </c>
      <c r="C1791" s="891" t="s">
        <v>21220</v>
      </c>
      <c r="D1791" s="885" t="str">
        <f t="shared" si="140"/>
        <v>sp</v>
      </c>
      <c r="E1791" s="885" t="str">
        <f t="shared" si="141"/>
        <v>5</v>
      </c>
      <c r="F1791" s="885">
        <f t="shared" si="142"/>
        <v>0.1</v>
      </c>
      <c r="G1791" s="885">
        <f t="shared" si="143"/>
        <v>0.5</v>
      </c>
      <c r="H1791" s="885" t="s">
        <v>21191</v>
      </c>
      <c r="J1791" t="str">
        <f>INDEX(L:L,MATCH(Таблиця91[[#This Row],[Item]],M:M,0),1)</f>
        <v>Diversions</v>
      </c>
      <c r="L1791" t="s">
        <v>20637</v>
      </c>
      <c r="M1791" s="1" t="s">
        <v>20657</v>
      </c>
      <c r="N1791" s="1"/>
      <c r="O1791" s="1">
        <v>5</v>
      </c>
      <c r="P1791" s="1"/>
      <c r="Q1791" s="26"/>
      <c r="R1791" s="276">
        <f t="shared" si="139"/>
        <v>0</v>
      </c>
    </row>
    <row r="1792" spans="1:18">
      <c r="A1792" s="889" t="s">
        <v>21229</v>
      </c>
      <c r="B1792" s="890" t="s">
        <v>13973</v>
      </c>
      <c r="C1792" s="891" t="s">
        <v>21220</v>
      </c>
      <c r="D1792" s="885" t="str">
        <f t="shared" si="140"/>
        <v>gp</v>
      </c>
      <c r="E1792" s="885" t="str">
        <f t="shared" si="141"/>
        <v>30</v>
      </c>
      <c r="F1792" s="885">
        <f t="shared" si="142"/>
        <v>1</v>
      </c>
      <c r="G1792" s="885">
        <f t="shared" si="143"/>
        <v>30</v>
      </c>
      <c r="H1792" s="885" t="s">
        <v>21191</v>
      </c>
      <c r="J1792" t="str">
        <f>INDEX(L:L,MATCH(Таблиця91[[#This Row],[Item]],M:M,0),1)</f>
        <v>Diversions</v>
      </c>
      <c r="L1792" t="s">
        <v>20637</v>
      </c>
      <c r="M1792" s="1" t="s">
        <v>20658</v>
      </c>
      <c r="N1792" s="1"/>
      <c r="O1792" s="1">
        <v>5</v>
      </c>
      <c r="P1792" s="1"/>
      <c r="Q1792" s="26"/>
      <c r="R1792" s="276">
        <f t="shared" si="139"/>
        <v>0</v>
      </c>
    </row>
    <row r="1793" spans="1:18">
      <c r="A1793" s="889" t="s">
        <v>21230</v>
      </c>
      <c r="B1793" s="890" t="s">
        <v>21836</v>
      </c>
      <c r="C1793" s="891" t="s">
        <v>21220</v>
      </c>
      <c r="D1793" s="885" t="str">
        <f t="shared" si="140"/>
        <v>sp</v>
      </c>
      <c r="E1793" s="885" t="str">
        <f t="shared" si="141"/>
        <v>10</v>
      </c>
      <c r="F1793" s="885">
        <f t="shared" si="142"/>
        <v>0.1</v>
      </c>
      <c r="G1793" s="885">
        <f t="shared" si="143"/>
        <v>1</v>
      </c>
      <c r="H1793" s="885" t="s">
        <v>21191</v>
      </c>
      <c r="J1793" t="str">
        <f>INDEX(L:L,MATCH(Таблиця91[[#This Row],[Item]],M:M,0),1)</f>
        <v>Diversions</v>
      </c>
      <c r="L1793" t="s">
        <v>20637</v>
      </c>
      <c r="M1793" s="1" t="s">
        <v>20659</v>
      </c>
      <c r="N1793" s="1"/>
      <c r="O1793" s="1">
        <v>1</v>
      </c>
      <c r="P1793" s="1"/>
      <c r="Q1793" s="26"/>
      <c r="R1793" s="276">
        <f t="shared" si="139"/>
        <v>0</v>
      </c>
    </row>
    <row r="1794" spans="1:18">
      <c r="A1794" s="889" t="s">
        <v>21231</v>
      </c>
      <c r="B1794" s="890" t="s">
        <v>14081</v>
      </c>
      <c r="C1794" s="891" t="s">
        <v>21220</v>
      </c>
      <c r="D1794" s="885" t="str">
        <f t="shared" si="140"/>
        <v>gp</v>
      </c>
      <c r="E1794" s="885" t="str">
        <f t="shared" si="141"/>
        <v>5</v>
      </c>
      <c r="F1794" s="885">
        <f t="shared" si="142"/>
        <v>1</v>
      </c>
      <c r="G1794" s="885">
        <f t="shared" si="143"/>
        <v>5</v>
      </c>
      <c r="H1794" s="885" t="s">
        <v>21191</v>
      </c>
      <c r="J1794" t="str">
        <f>INDEX(L:L,MATCH(Таблиця91[[#This Row],[Item]],M:M,0),1)</f>
        <v>Diversions</v>
      </c>
      <c r="L1794" t="s">
        <v>20637</v>
      </c>
      <c r="M1794" s="1" t="s">
        <v>20660</v>
      </c>
      <c r="N1794" s="1"/>
      <c r="O1794" s="1">
        <v>3</v>
      </c>
      <c r="P1794" s="1"/>
      <c r="Q1794" s="26"/>
      <c r="R1794" s="276">
        <f t="shared" si="139"/>
        <v>0</v>
      </c>
    </row>
    <row r="1795" spans="1:18">
      <c r="A1795" s="889" t="s">
        <v>21232</v>
      </c>
      <c r="B1795" s="890" t="s">
        <v>21836</v>
      </c>
      <c r="C1795" s="891" t="s">
        <v>21220</v>
      </c>
      <c r="D1795" s="885" t="str">
        <f t="shared" si="140"/>
        <v>sp</v>
      </c>
      <c r="E1795" s="885" t="str">
        <f t="shared" si="141"/>
        <v>10</v>
      </c>
      <c r="F1795" s="885">
        <f t="shared" si="142"/>
        <v>0.1</v>
      </c>
      <c r="G1795" s="885">
        <f t="shared" si="143"/>
        <v>1</v>
      </c>
      <c r="H1795" s="885" t="s">
        <v>21191</v>
      </c>
      <c r="J1795" t="str">
        <f>INDEX(L:L,MATCH(Таблиця91[[#This Row],[Item]],M:M,0),1)</f>
        <v>Diversions</v>
      </c>
      <c r="L1795" t="s">
        <v>20637</v>
      </c>
      <c r="M1795" s="1" t="s">
        <v>20661</v>
      </c>
      <c r="N1795" s="1"/>
      <c r="O1795" s="1">
        <v>8</v>
      </c>
      <c r="P1795" s="1"/>
      <c r="Q1795" s="26"/>
      <c r="R1795" s="276">
        <f t="shared" si="139"/>
        <v>0</v>
      </c>
    </row>
    <row r="1796" spans="1:18">
      <c r="A1796" s="889" t="s">
        <v>21233</v>
      </c>
      <c r="B1796" s="890" t="s">
        <v>14451</v>
      </c>
      <c r="C1796" s="891" t="s">
        <v>21220</v>
      </c>
      <c r="D1796" s="885" t="str">
        <f t="shared" si="140"/>
        <v>gp</v>
      </c>
      <c r="E1796" s="885" t="str">
        <f t="shared" si="141"/>
        <v>20</v>
      </c>
      <c r="F1796" s="885">
        <f t="shared" si="142"/>
        <v>1</v>
      </c>
      <c r="G1796" s="885">
        <f t="shared" si="143"/>
        <v>20</v>
      </c>
      <c r="H1796" s="885" t="s">
        <v>21191</v>
      </c>
      <c r="J1796" t="str">
        <f>INDEX(L:L,MATCH(Таблиця91[[#This Row],[Item]],M:M,0),1)</f>
        <v>Diversions</v>
      </c>
      <c r="L1796" t="s">
        <v>20637</v>
      </c>
      <c r="M1796" s="1" t="s">
        <v>20662</v>
      </c>
      <c r="N1796" s="1"/>
      <c r="O1796" s="1">
        <v>2</v>
      </c>
      <c r="P1796" s="1"/>
      <c r="Q1796" s="26"/>
      <c r="R1796" s="276">
        <f t="shared" ref="R1796:R1859" si="144">Q1796*O1796</f>
        <v>0</v>
      </c>
    </row>
    <row r="1797" spans="1:18">
      <c r="A1797" s="889" t="s">
        <v>21234</v>
      </c>
      <c r="B1797" s="890" t="s">
        <v>18283</v>
      </c>
      <c r="C1797" s="891" t="s">
        <v>21157</v>
      </c>
      <c r="D1797" s="885" t="str">
        <f t="shared" si="140"/>
        <v>sp</v>
      </c>
      <c r="E1797" s="885" t="str">
        <f t="shared" si="141"/>
        <v>5</v>
      </c>
      <c r="F1797" s="885">
        <f t="shared" si="142"/>
        <v>0.1</v>
      </c>
      <c r="G1797" s="885">
        <f t="shared" si="143"/>
        <v>0.5</v>
      </c>
      <c r="H1797" s="885" t="s">
        <v>21191</v>
      </c>
      <c r="J1797" t="str">
        <f>INDEX(L:L,MATCH(Таблиця91[[#This Row],[Item]],M:M,0),1)</f>
        <v>Diversions</v>
      </c>
      <c r="L1797" t="s">
        <v>20637</v>
      </c>
      <c r="M1797" s="1" t="s">
        <v>20663</v>
      </c>
      <c r="N1797" s="1"/>
      <c r="O1797" s="1">
        <v>1</v>
      </c>
      <c r="P1797" s="1"/>
      <c r="Q1797" s="26"/>
      <c r="R1797" s="276">
        <f t="shared" si="144"/>
        <v>0</v>
      </c>
    </row>
    <row r="1798" spans="1:18">
      <c r="A1798" s="889" t="s">
        <v>21235</v>
      </c>
      <c r="B1798" s="890" t="s">
        <v>21966</v>
      </c>
      <c r="C1798" s="891" t="s">
        <v>21115</v>
      </c>
      <c r="D1798" s="885" t="str">
        <f t="shared" si="140"/>
        <v>sp</v>
      </c>
      <c r="E1798" s="885" t="str">
        <f t="shared" si="141"/>
        <v>35</v>
      </c>
      <c r="F1798" s="885">
        <f t="shared" si="142"/>
        <v>0.1</v>
      </c>
      <c r="G1798" s="885">
        <f t="shared" si="143"/>
        <v>3.5</v>
      </c>
      <c r="H1798" s="885" t="s">
        <v>21191</v>
      </c>
      <c r="J1798" t="str">
        <f>INDEX(L:L,MATCH(Таблиця91[[#This Row],[Item]],M:M,0),1)</f>
        <v>Diversions</v>
      </c>
      <c r="L1798" t="s">
        <v>20637</v>
      </c>
      <c r="M1798" s="1" t="s">
        <v>20664</v>
      </c>
      <c r="N1798" s="1"/>
      <c r="O1798" s="1">
        <v>0.4</v>
      </c>
      <c r="P1798" s="1"/>
      <c r="Q1798" s="26"/>
      <c r="R1798" s="276">
        <f t="shared" si="144"/>
        <v>0</v>
      </c>
    </row>
    <row r="1799" spans="1:18">
      <c r="A1799" s="889" t="s">
        <v>21236</v>
      </c>
      <c r="B1799" s="890" t="s">
        <v>18496</v>
      </c>
      <c r="C1799" s="891" t="s">
        <v>21115</v>
      </c>
      <c r="D1799" s="885" t="str">
        <f t="shared" si="140"/>
        <v>gp</v>
      </c>
      <c r="E1799" s="885" t="str">
        <f t="shared" si="141"/>
        <v>2</v>
      </c>
      <c r="F1799" s="885">
        <f t="shared" si="142"/>
        <v>1</v>
      </c>
      <c r="G1799" s="885">
        <f t="shared" si="143"/>
        <v>2</v>
      </c>
      <c r="H1799" s="885" t="s">
        <v>21191</v>
      </c>
      <c r="J1799" t="str">
        <f>INDEX(L:L,MATCH(Таблиця91[[#This Row],[Item]],M:M,0),1)</f>
        <v>Diversions</v>
      </c>
      <c r="L1799" t="s">
        <v>20637</v>
      </c>
      <c r="M1799" s="1" t="s">
        <v>20665</v>
      </c>
      <c r="N1799" s="1"/>
      <c r="O1799" s="1">
        <v>0.8</v>
      </c>
      <c r="P1799" s="1"/>
      <c r="Q1799" s="26"/>
      <c r="R1799" s="276">
        <f t="shared" si="144"/>
        <v>0</v>
      </c>
    </row>
    <row r="1800" spans="1:18">
      <c r="A1800" s="889" t="s">
        <v>21237</v>
      </c>
      <c r="B1800" s="890" t="s">
        <v>21946</v>
      </c>
      <c r="C1800" s="891" t="s">
        <v>21115</v>
      </c>
      <c r="D1800" s="885" t="str">
        <f t="shared" si="140"/>
        <v>gp</v>
      </c>
      <c r="E1800" s="885" t="str">
        <f t="shared" si="141"/>
        <v>3</v>
      </c>
      <c r="F1800" s="885">
        <f t="shared" si="142"/>
        <v>1</v>
      </c>
      <c r="G1800" s="885">
        <f t="shared" si="143"/>
        <v>3</v>
      </c>
      <c r="H1800" s="885" t="s">
        <v>21191</v>
      </c>
      <c r="J1800" t="str">
        <f>INDEX(L:L,MATCH(Таблиця91[[#This Row],[Item]],M:M,0),1)</f>
        <v>Diversions</v>
      </c>
      <c r="L1800" t="s">
        <v>20637</v>
      </c>
      <c r="M1800" s="1" t="s">
        <v>20666</v>
      </c>
      <c r="N1800" s="1"/>
      <c r="O1800" s="1">
        <v>1.2</v>
      </c>
      <c r="P1800" s="1"/>
      <c r="Q1800" s="26"/>
      <c r="R1800" s="276">
        <f t="shared" si="144"/>
        <v>0</v>
      </c>
    </row>
    <row r="1801" spans="1:18">
      <c r="A1801" s="889" t="s">
        <v>21238</v>
      </c>
      <c r="B1801" s="890" t="s">
        <v>21830</v>
      </c>
      <c r="C1801" s="891" t="s">
        <v>21115</v>
      </c>
      <c r="D1801" s="885" t="str">
        <f t="shared" si="140"/>
        <v>sp</v>
      </c>
      <c r="E1801" s="885" t="str">
        <f t="shared" si="141"/>
        <v>15</v>
      </c>
      <c r="F1801" s="885">
        <f t="shared" si="142"/>
        <v>0.1</v>
      </c>
      <c r="G1801" s="885">
        <f t="shared" si="143"/>
        <v>1.5</v>
      </c>
      <c r="H1801" s="885" t="s">
        <v>21191</v>
      </c>
      <c r="J1801" t="str">
        <f>INDEX(L:L,MATCH(Таблиця91[[#This Row],[Item]],M:M,0),1)</f>
        <v>Diversions</v>
      </c>
      <c r="L1801" t="s">
        <v>20637</v>
      </c>
      <c r="M1801" s="1" t="s">
        <v>20667</v>
      </c>
      <c r="N1801" s="1"/>
      <c r="O1801" s="1">
        <v>0.5</v>
      </c>
      <c r="P1801" s="1"/>
      <c r="Q1801" s="26"/>
      <c r="R1801" s="276">
        <f t="shared" si="144"/>
        <v>0</v>
      </c>
    </row>
    <row r="1802" spans="1:18">
      <c r="A1802" s="889" t="s">
        <v>21239</v>
      </c>
      <c r="B1802" s="890" t="s">
        <v>21836</v>
      </c>
      <c r="C1802" s="891" t="s">
        <v>21220</v>
      </c>
      <c r="D1802" s="885" t="str">
        <f t="shared" si="140"/>
        <v>sp</v>
      </c>
      <c r="E1802" s="885" t="str">
        <f t="shared" si="141"/>
        <v>10</v>
      </c>
      <c r="F1802" s="885">
        <f t="shared" si="142"/>
        <v>0.1</v>
      </c>
      <c r="G1802" s="885">
        <f t="shared" si="143"/>
        <v>1</v>
      </c>
      <c r="H1802" s="885" t="s">
        <v>21191</v>
      </c>
      <c r="J1802" t="str">
        <f>INDEX(L:L,MATCH(Таблиця91[[#This Row],[Item]],M:M,0),1)</f>
        <v>Diversions</v>
      </c>
      <c r="L1802" t="s">
        <v>20637</v>
      </c>
      <c r="M1802" s="1" t="s">
        <v>20668</v>
      </c>
      <c r="N1802" s="1"/>
      <c r="O1802" s="1">
        <v>0.2</v>
      </c>
      <c r="P1802" s="1"/>
      <c r="Q1802" s="26"/>
      <c r="R1802" s="276">
        <f t="shared" si="144"/>
        <v>0</v>
      </c>
    </row>
    <row r="1803" spans="1:18">
      <c r="A1803" s="889" t="s">
        <v>21240</v>
      </c>
      <c r="B1803" s="890" t="s">
        <v>18283</v>
      </c>
      <c r="C1803" s="891" t="s">
        <v>21220</v>
      </c>
      <c r="D1803" s="885" t="str">
        <f t="shared" si="140"/>
        <v>sp</v>
      </c>
      <c r="E1803" s="885" t="str">
        <f t="shared" si="141"/>
        <v>5</v>
      </c>
      <c r="F1803" s="885">
        <f t="shared" si="142"/>
        <v>0.1</v>
      </c>
      <c r="G1803" s="885">
        <f t="shared" si="143"/>
        <v>0.5</v>
      </c>
      <c r="H1803" s="885" t="s">
        <v>21191</v>
      </c>
      <c r="J1803" t="str">
        <f>INDEX(L:L,MATCH(Таблиця91[[#This Row],[Item]],M:M,0),1)</f>
        <v>Diversions</v>
      </c>
      <c r="L1803" t="s">
        <v>20637</v>
      </c>
      <c r="M1803" s="1" t="s">
        <v>20669</v>
      </c>
      <c r="N1803" s="1"/>
      <c r="O1803" s="1">
        <v>0.4</v>
      </c>
      <c r="P1803" s="1"/>
      <c r="Q1803" s="26"/>
      <c r="R1803" s="276">
        <f t="shared" si="144"/>
        <v>0</v>
      </c>
    </row>
    <row r="1804" spans="1:18">
      <c r="A1804" s="889" t="s">
        <v>21241</v>
      </c>
      <c r="B1804" s="890" t="s">
        <v>18321</v>
      </c>
      <c r="C1804" s="891" t="s">
        <v>21220</v>
      </c>
      <c r="D1804" s="885" t="str">
        <f t="shared" si="140"/>
        <v>sp</v>
      </c>
      <c r="E1804" s="885" t="str">
        <f t="shared" si="141"/>
        <v>1</v>
      </c>
      <c r="F1804" s="885">
        <f t="shared" si="142"/>
        <v>0.1</v>
      </c>
      <c r="G1804" s="885">
        <f t="shared" si="143"/>
        <v>0.1</v>
      </c>
      <c r="H1804" s="885" t="s">
        <v>21191</v>
      </c>
      <c r="J1804" t="str">
        <f>INDEX(L:L,MATCH(Таблиця91[[#This Row],[Item]],M:M,0),1)</f>
        <v>Diversions</v>
      </c>
      <c r="L1804" t="s">
        <v>20637</v>
      </c>
      <c r="M1804" s="1" t="s">
        <v>20670</v>
      </c>
      <c r="N1804" s="1"/>
      <c r="O1804" s="1">
        <v>0.6</v>
      </c>
      <c r="P1804" s="1"/>
      <c r="Q1804" s="26"/>
      <c r="R1804" s="276">
        <f t="shared" si="144"/>
        <v>0</v>
      </c>
    </row>
    <row r="1805" spans="1:18">
      <c r="A1805" s="889" t="s">
        <v>21242</v>
      </c>
      <c r="B1805" s="890" t="s">
        <v>18503</v>
      </c>
      <c r="C1805" s="891" t="s">
        <v>21220</v>
      </c>
      <c r="D1805" s="885" t="str">
        <f t="shared" si="140"/>
        <v>sp</v>
      </c>
      <c r="E1805" s="885" t="str">
        <f t="shared" si="141"/>
        <v>3</v>
      </c>
      <c r="F1805" s="885">
        <f t="shared" si="142"/>
        <v>0.1</v>
      </c>
      <c r="G1805" s="885">
        <f t="shared" si="143"/>
        <v>0.30000000000000004</v>
      </c>
      <c r="H1805" s="885" t="s">
        <v>21191</v>
      </c>
      <c r="J1805" t="str">
        <f>INDEX(L:L,MATCH(Таблиця91[[#This Row],[Item]],M:M,0),1)</f>
        <v>Diversions</v>
      </c>
      <c r="L1805" t="s">
        <v>20637</v>
      </c>
      <c r="M1805" s="1" t="s">
        <v>20671</v>
      </c>
      <c r="N1805" s="1"/>
      <c r="O1805" s="1">
        <v>1</v>
      </c>
      <c r="P1805" s="1"/>
      <c r="Q1805" s="26"/>
      <c r="R1805" s="276">
        <f t="shared" si="144"/>
        <v>0</v>
      </c>
    </row>
    <row r="1806" spans="1:18">
      <c r="A1806" s="889" t="s">
        <v>21243</v>
      </c>
      <c r="B1806" s="890" t="s">
        <v>21946</v>
      </c>
      <c r="C1806" s="891" t="s">
        <v>21220</v>
      </c>
      <c r="D1806" s="885" t="str">
        <f t="shared" si="140"/>
        <v>gp</v>
      </c>
      <c r="E1806" s="885" t="str">
        <f t="shared" si="141"/>
        <v>3</v>
      </c>
      <c r="F1806" s="885">
        <f t="shared" si="142"/>
        <v>1</v>
      </c>
      <c r="G1806" s="885">
        <f t="shared" si="143"/>
        <v>3</v>
      </c>
      <c r="H1806" s="885" t="s">
        <v>21191</v>
      </c>
      <c r="J1806" t="str">
        <f>INDEX(L:L,MATCH(Таблиця91[[#This Row],[Item]],M:M,0),1)</f>
        <v>Diversions</v>
      </c>
      <c r="L1806" t="s">
        <v>20637</v>
      </c>
      <c r="M1806" s="1" t="s">
        <v>20672</v>
      </c>
      <c r="N1806" s="1"/>
      <c r="O1806" s="1">
        <v>0.6</v>
      </c>
      <c r="P1806" s="1"/>
      <c r="Q1806" s="26"/>
      <c r="R1806" s="276">
        <f t="shared" si="144"/>
        <v>0</v>
      </c>
    </row>
    <row r="1807" spans="1:18">
      <c r="A1807" s="889" t="s">
        <v>21244</v>
      </c>
      <c r="B1807" s="890" t="s">
        <v>18283</v>
      </c>
      <c r="C1807" s="891" t="s">
        <v>21220</v>
      </c>
      <c r="D1807" s="885" t="str">
        <f t="shared" si="140"/>
        <v>sp</v>
      </c>
      <c r="E1807" s="885" t="str">
        <f t="shared" si="141"/>
        <v>5</v>
      </c>
      <c r="F1807" s="885">
        <f t="shared" si="142"/>
        <v>0.1</v>
      </c>
      <c r="G1807" s="885">
        <f t="shared" si="143"/>
        <v>0.5</v>
      </c>
      <c r="H1807" s="885" t="s">
        <v>21191</v>
      </c>
      <c r="J1807" t="str">
        <f>INDEX(L:L,MATCH(Таблиця91[[#This Row],[Item]],M:M,0),1)</f>
        <v>Diversions</v>
      </c>
      <c r="L1807" t="s">
        <v>20637</v>
      </c>
      <c r="M1807" s="1" t="s">
        <v>20673</v>
      </c>
      <c r="N1807" s="1"/>
      <c r="O1807" s="1">
        <v>0.8</v>
      </c>
      <c r="P1807" s="1"/>
      <c r="Q1807" s="26"/>
      <c r="R1807" s="276">
        <f t="shared" si="144"/>
        <v>0</v>
      </c>
    </row>
    <row r="1808" spans="1:18">
      <c r="A1808" s="885"/>
      <c r="B1808" s="885"/>
      <c r="C1808" s="885"/>
      <c r="D1808" s="885" t="str">
        <f>IF((IFERROR(FIND("gp",I1827,1),0)&gt;0),"gp",IF(IFERROR(FIND("sp",I1827,1),0)&gt;1,"sp","cp"))</f>
        <v>cp</v>
      </c>
      <c r="E1808" s="885" t="str">
        <f>SUBSTITUTE(I1827," "&amp;D1808,"",1)</f>
        <v/>
      </c>
      <c r="F1808" s="885"/>
      <c r="G1808" s="885"/>
      <c r="H1808" s="885"/>
      <c r="J1808" t="e">
        <f>INDEX(L:L,MATCH(Таблиця91[[#This Row],[Item]],M:M,0),1)</f>
        <v>#N/A</v>
      </c>
      <c r="L1808" t="s">
        <v>20637</v>
      </c>
      <c r="M1808" s="1" t="s">
        <v>20674</v>
      </c>
      <c r="N1808" s="1"/>
      <c r="O1808" s="1">
        <v>1.2</v>
      </c>
      <c r="P1808" s="1"/>
      <c r="Q1808" s="26"/>
      <c r="R1808" s="276">
        <f t="shared" si="144"/>
        <v>0</v>
      </c>
    </row>
    <row r="1809" spans="1:18">
      <c r="A1809" s="889" t="s">
        <v>21246</v>
      </c>
      <c r="B1809" s="890" t="s">
        <v>21946</v>
      </c>
      <c r="C1809" s="891" t="s">
        <v>21157</v>
      </c>
      <c r="D1809" s="885" t="str">
        <f t="shared" si="140"/>
        <v>gp</v>
      </c>
      <c r="E1809" s="885" t="str">
        <f t="shared" si="141"/>
        <v>3</v>
      </c>
      <c r="F1809" s="885">
        <f t="shared" si="142"/>
        <v>1</v>
      </c>
      <c r="G1809" s="885">
        <f t="shared" si="143"/>
        <v>3</v>
      </c>
      <c r="H1809" s="895" t="s">
        <v>21245</v>
      </c>
      <c r="J1809" t="str">
        <f>INDEX(L:L,MATCH(Таблиця91[[#This Row],[Item]],M:M,0),1)</f>
        <v>Diversions</v>
      </c>
      <c r="L1809" t="s">
        <v>20637</v>
      </c>
      <c r="M1809" s="1" t="s">
        <v>20675</v>
      </c>
      <c r="N1809" s="1"/>
      <c r="O1809" s="1">
        <v>0.5</v>
      </c>
      <c r="P1809" s="1"/>
      <c r="Q1809" s="26"/>
      <c r="R1809" s="276">
        <f t="shared" si="144"/>
        <v>0</v>
      </c>
    </row>
    <row r="1810" spans="1:18">
      <c r="A1810" s="889" t="s">
        <v>21247</v>
      </c>
      <c r="B1810" s="890" t="s">
        <v>14451</v>
      </c>
      <c r="C1810" s="891" t="s">
        <v>21157</v>
      </c>
      <c r="D1810" s="885" t="str">
        <f t="shared" si="140"/>
        <v>gp</v>
      </c>
      <c r="E1810" s="885" t="str">
        <f t="shared" si="141"/>
        <v>20</v>
      </c>
      <c r="F1810" s="885">
        <f t="shared" si="142"/>
        <v>1</v>
      </c>
      <c r="G1810" s="885">
        <f t="shared" si="143"/>
        <v>20</v>
      </c>
      <c r="H1810" s="885" t="s">
        <v>21245</v>
      </c>
      <c r="J1810" t="str">
        <f>INDEX(L:L,MATCH(Таблиця91[[#This Row],[Item]],M:M,0),1)</f>
        <v>Diversions</v>
      </c>
      <c r="L1810" t="s">
        <v>20637</v>
      </c>
      <c r="M1810" s="1" t="s">
        <v>20676</v>
      </c>
      <c r="N1810" s="1"/>
      <c r="O1810" s="1">
        <v>0.3</v>
      </c>
      <c r="P1810" s="1"/>
      <c r="Q1810" s="26"/>
      <c r="R1810" s="276">
        <f t="shared" si="144"/>
        <v>0</v>
      </c>
    </row>
    <row r="1811" spans="1:18">
      <c r="A1811" s="889" t="s">
        <v>21248</v>
      </c>
      <c r="B1811" s="890" t="s">
        <v>21836</v>
      </c>
      <c r="C1811" s="891" t="s">
        <v>21157</v>
      </c>
      <c r="D1811" s="885" t="str">
        <f t="shared" si="140"/>
        <v>sp</v>
      </c>
      <c r="E1811" s="885" t="str">
        <f t="shared" si="141"/>
        <v>10</v>
      </c>
      <c r="F1811" s="885">
        <f t="shared" si="142"/>
        <v>0.1</v>
      </c>
      <c r="G1811" s="885">
        <f t="shared" si="143"/>
        <v>1</v>
      </c>
      <c r="H1811" s="885" t="s">
        <v>21245</v>
      </c>
      <c r="J1811" t="str">
        <f>INDEX(L:L,MATCH(Таблиця91[[#This Row],[Item]],M:M,0),1)</f>
        <v>Diversions</v>
      </c>
      <c r="L1811" t="s">
        <v>20637</v>
      </c>
      <c r="M1811" s="1" t="s">
        <v>20677</v>
      </c>
      <c r="N1811" s="1"/>
      <c r="O1811" s="1">
        <v>0.4</v>
      </c>
      <c r="P1811" s="1"/>
      <c r="Q1811" s="26"/>
      <c r="R1811" s="276">
        <f t="shared" si="144"/>
        <v>0</v>
      </c>
    </row>
    <row r="1812" spans="1:18">
      <c r="A1812" s="889" t="s">
        <v>21249</v>
      </c>
      <c r="B1812" s="890" t="s">
        <v>18283</v>
      </c>
      <c r="C1812" s="891" t="s">
        <v>21157</v>
      </c>
      <c r="D1812" s="885" t="str">
        <f t="shared" si="140"/>
        <v>sp</v>
      </c>
      <c r="E1812" s="885" t="str">
        <f t="shared" si="141"/>
        <v>5</v>
      </c>
      <c r="F1812" s="885">
        <f t="shared" si="142"/>
        <v>0.1</v>
      </c>
      <c r="G1812" s="885">
        <f t="shared" si="143"/>
        <v>0.5</v>
      </c>
      <c r="H1812" s="885" t="s">
        <v>21245</v>
      </c>
      <c r="J1812" t="str">
        <f>INDEX(L:L,MATCH(Таблиця91[[#This Row],[Item]],M:M,0),1)</f>
        <v>Diversions</v>
      </c>
      <c r="L1812" t="s">
        <v>20637</v>
      </c>
      <c r="M1812" s="1" t="s">
        <v>20678</v>
      </c>
      <c r="N1812" s="1"/>
      <c r="O1812" s="1">
        <v>0.6</v>
      </c>
      <c r="P1812" s="1"/>
      <c r="Q1812" s="26"/>
      <c r="R1812" s="276">
        <f t="shared" si="144"/>
        <v>0</v>
      </c>
    </row>
    <row r="1813" spans="1:18">
      <c r="A1813" s="889" t="s">
        <v>21250</v>
      </c>
      <c r="B1813" s="890" t="s">
        <v>14380</v>
      </c>
      <c r="C1813" s="891" t="s">
        <v>21157</v>
      </c>
      <c r="D1813" s="885" t="str">
        <f t="shared" si="140"/>
        <v>gp</v>
      </c>
      <c r="E1813" s="885" t="str">
        <f t="shared" si="141"/>
        <v>10</v>
      </c>
      <c r="F1813" s="885">
        <f t="shared" si="142"/>
        <v>1</v>
      </c>
      <c r="G1813" s="885">
        <f t="shared" si="143"/>
        <v>10</v>
      </c>
      <c r="H1813" s="885" t="s">
        <v>21245</v>
      </c>
      <c r="J1813" t="str">
        <f>INDEX(L:L,MATCH(Таблиця91[[#This Row],[Item]],M:M,0),1)</f>
        <v>Diversions</v>
      </c>
      <c r="L1813" t="s">
        <v>20637</v>
      </c>
      <c r="M1813" s="1" t="s">
        <v>20679</v>
      </c>
      <c r="N1813" s="1"/>
      <c r="O1813" s="1">
        <v>5</v>
      </c>
      <c r="P1813" s="1"/>
      <c r="Q1813" s="26"/>
      <c r="R1813" s="276">
        <f t="shared" si="144"/>
        <v>0</v>
      </c>
    </row>
    <row r="1814" spans="1:18">
      <c r="A1814" s="889" t="s">
        <v>21251</v>
      </c>
      <c r="B1814" s="890" t="s">
        <v>14263</v>
      </c>
      <c r="C1814" s="891" t="s">
        <v>21157</v>
      </c>
      <c r="D1814" s="885" t="str">
        <f t="shared" si="140"/>
        <v>gp</v>
      </c>
      <c r="E1814" s="885" t="str">
        <f t="shared" si="141"/>
        <v>15</v>
      </c>
      <c r="F1814" s="885">
        <f t="shared" si="142"/>
        <v>1</v>
      </c>
      <c r="G1814" s="885">
        <f t="shared" si="143"/>
        <v>15</v>
      </c>
      <c r="H1814" s="885" t="s">
        <v>21245</v>
      </c>
      <c r="J1814" t="str">
        <f>INDEX(L:L,MATCH(Таблиця91[[#This Row],[Item]],M:M,0),1)</f>
        <v>Diversions</v>
      </c>
      <c r="L1814" t="s">
        <v>20637</v>
      </c>
      <c r="M1814" s="1" t="s">
        <v>20680</v>
      </c>
      <c r="N1814" s="1"/>
      <c r="O1814" s="1">
        <v>8</v>
      </c>
      <c r="P1814" s="1"/>
      <c r="Q1814" s="26"/>
      <c r="R1814" s="276">
        <f t="shared" si="144"/>
        <v>0</v>
      </c>
    </row>
    <row r="1815" spans="1:18">
      <c r="A1815" s="889" t="s">
        <v>21252</v>
      </c>
      <c r="B1815" s="890" t="s">
        <v>18503</v>
      </c>
      <c r="C1815" s="891" t="s">
        <v>21157</v>
      </c>
      <c r="D1815" s="885" t="str">
        <f t="shared" si="140"/>
        <v>sp</v>
      </c>
      <c r="E1815" s="885" t="str">
        <f t="shared" si="141"/>
        <v>3</v>
      </c>
      <c r="F1815" s="885">
        <f t="shared" si="142"/>
        <v>0.1</v>
      </c>
      <c r="G1815" s="885">
        <f t="shared" si="143"/>
        <v>0.30000000000000004</v>
      </c>
      <c r="H1815" s="885" t="s">
        <v>21245</v>
      </c>
      <c r="J1815" t="str">
        <f>INDEX(L:L,MATCH(Таблиця91[[#This Row],[Item]],M:M,0),1)</f>
        <v>Diversions</v>
      </c>
      <c r="L1815" t="s">
        <v>20637</v>
      </c>
      <c r="M1815" s="1" t="s">
        <v>20681</v>
      </c>
      <c r="N1815" s="1"/>
      <c r="O1815" s="1">
        <v>4</v>
      </c>
      <c r="P1815" s="1"/>
      <c r="Q1815" s="26"/>
      <c r="R1815" s="276">
        <f t="shared" si="144"/>
        <v>0</v>
      </c>
    </row>
    <row r="1816" spans="1:18">
      <c r="A1816" s="885"/>
      <c r="B1816" s="885"/>
      <c r="C1816" s="885"/>
      <c r="D1816" s="885" t="str">
        <f>IF((IFERROR(FIND("gp",I1835,1),0)&gt;0),"gp",IF(IFERROR(FIND("sp",I1835,1),0)&gt;1,"sp","cp"))</f>
        <v>cp</v>
      </c>
      <c r="E1816" s="885" t="str">
        <f>SUBSTITUTE(I1835," "&amp;D1816,"",1)</f>
        <v/>
      </c>
      <c r="F1816" s="885"/>
      <c r="G1816" s="885"/>
      <c r="H1816" s="885"/>
      <c r="J1816" t="e">
        <f>INDEX(L:L,MATCH(Таблиця91[[#This Row],[Item]],M:M,0),1)</f>
        <v>#N/A</v>
      </c>
      <c r="L1816" t="s">
        <v>20637</v>
      </c>
      <c r="M1816" s="1" t="s">
        <v>20682</v>
      </c>
      <c r="N1816" s="1"/>
      <c r="O1816" s="1">
        <v>4</v>
      </c>
      <c r="P1816" s="1"/>
      <c r="Q1816" s="26"/>
      <c r="R1816" s="276">
        <f t="shared" si="144"/>
        <v>0</v>
      </c>
    </row>
    <row r="1817" spans="1:18">
      <c r="A1817" s="889" t="s">
        <v>21254</v>
      </c>
      <c r="B1817" s="890" t="s">
        <v>14081</v>
      </c>
      <c r="C1817" s="891" t="s">
        <v>21115</v>
      </c>
      <c r="D1817" s="885" t="str">
        <f t="shared" si="140"/>
        <v>gp</v>
      </c>
      <c r="E1817" s="885" t="str">
        <f t="shared" si="141"/>
        <v>5</v>
      </c>
      <c r="F1817" s="885">
        <f t="shared" si="142"/>
        <v>1</v>
      </c>
      <c r="G1817" s="885">
        <f t="shared" si="143"/>
        <v>5</v>
      </c>
      <c r="H1817" s="895" t="s">
        <v>21253</v>
      </c>
      <c r="J1817" t="str">
        <f>INDEX(L:L,MATCH(Таблиця91[[#This Row],[Item]],M:M,0),1)</f>
        <v>Diversions</v>
      </c>
      <c r="L1817" t="s">
        <v>20637</v>
      </c>
      <c r="M1817" s="1" t="s">
        <v>20683</v>
      </c>
      <c r="N1817" s="1"/>
      <c r="O1817" s="1">
        <v>6</v>
      </c>
      <c r="P1817" s="1"/>
      <c r="Q1817" s="26"/>
      <c r="R1817" s="276">
        <f t="shared" si="144"/>
        <v>0</v>
      </c>
    </row>
    <row r="1818" spans="1:18">
      <c r="A1818" s="889" t="s">
        <v>21255</v>
      </c>
      <c r="B1818" s="890" t="s">
        <v>21836</v>
      </c>
      <c r="C1818" s="891" t="s">
        <v>21115</v>
      </c>
      <c r="D1818" s="885" t="str">
        <f t="shared" si="140"/>
        <v>sp</v>
      </c>
      <c r="E1818" s="885" t="str">
        <f t="shared" si="141"/>
        <v>10</v>
      </c>
      <c r="F1818" s="885">
        <f t="shared" si="142"/>
        <v>0.1</v>
      </c>
      <c r="G1818" s="885">
        <f t="shared" si="143"/>
        <v>1</v>
      </c>
      <c r="H1818" s="885" t="s">
        <v>21253</v>
      </c>
      <c r="J1818" t="str">
        <f>INDEX(L:L,MATCH(Таблиця91[[#This Row],[Item]],M:M,0),1)</f>
        <v>Diversions</v>
      </c>
      <c r="L1818" t="s">
        <v>20637</v>
      </c>
      <c r="M1818" s="1" t="s">
        <v>20684</v>
      </c>
      <c r="N1818" s="1"/>
      <c r="O1818" s="1">
        <v>1</v>
      </c>
      <c r="P1818" s="1"/>
      <c r="Q1818" s="26"/>
      <c r="R1818" s="276">
        <f t="shared" si="144"/>
        <v>0</v>
      </c>
    </row>
    <row r="1819" spans="1:18">
      <c r="A1819" s="889" t="s">
        <v>21256</v>
      </c>
      <c r="B1819" s="890" t="s">
        <v>14451</v>
      </c>
      <c r="C1819" s="891" t="s">
        <v>21115</v>
      </c>
      <c r="D1819" s="885" t="str">
        <f t="shared" si="140"/>
        <v>gp</v>
      </c>
      <c r="E1819" s="885" t="str">
        <f t="shared" si="141"/>
        <v>20</v>
      </c>
      <c r="F1819" s="885">
        <f t="shared" si="142"/>
        <v>1</v>
      </c>
      <c r="G1819" s="885">
        <f t="shared" si="143"/>
        <v>20</v>
      </c>
      <c r="H1819" s="885" t="s">
        <v>21253</v>
      </c>
      <c r="J1819" t="str">
        <f>INDEX(L:L,MATCH(Таблиця91[[#This Row],[Item]],M:M,0),1)</f>
        <v>Diversions</v>
      </c>
      <c r="L1819" t="s">
        <v>20637</v>
      </c>
      <c r="M1819" s="1" t="s">
        <v>20685</v>
      </c>
      <c r="N1819" s="1"/>
      <c r="O1819" s="1">
        <v>2</v>
      </c>
      <c r="P1819" s="1"/>
      <c r="Q1819" s="26"/>
      <c r="R1819" s="276">
        <f t="shared" si="144"/>
        <v>0</v>
      </c>
    </row>
    <row r="1820" spans="1:18">
      <c r="A1820" s="889" t="s">
        <v>21257</v>
      </c>
      <c r="B1820" s="890" t="s">
        <v>14394</v>
      </c>
      <c r="C1820" s="891" t="s">
        <v>21115</v>
      </c>
      <c r="D1820" s="885" t="str">
        <f t="shared" si="140"/>
        <v>gp</v>
      </c>
      <c r="E1820" s="885" t="str">
        <f t="shared" si="141"/>
        <v>35</v>
      </c>
      <c r="F1820" s="885">
        <f t="shared" si="142"/>
        <v>1</v>
      </c>
      <c r="G1820" s="885">
        <f t="shared" si="143"/>
        <v>35</v>
      </c>
      <c r="H1820" s="885" t="s">
        <v>21253</v>
      </c>
      <c r="J1820" t="str">
        <f>INDEX(L:L,MATCH(Таблиця91[[#This Row],[Item]],M:M,0),1)</f>
        <v>Diversions</v>
      </c>
      <c r="L1820" t="s">
        <v>20637</v>
      </c>
      <c r="M1820" s="1" t="s">
        <v>20686</v>
      </c>
      <c r="N1820" s="1"/>
      <c r="O1820" s="1"/>
      <c r="P1820" s="1"/>
      <c r="Q1820" s="26"/>
      <c r="R1820" s="276">
        <f t="shared" si="144"/>
        <v>0</v>
      </c>
    </row>
    <row r="1821" spans="1:18">
      <c r="A1821" s="889" t="s">
        <v>21258</v>
      </c>
      <c r="B1821" s="890" t="s">
        <v>14263</v>
      </c>
      <c r="C1821" s="891" t="s">
        <v>21115</v>
      </c>
      <c r="D1821" s="885" t="str">
        <f t="shared" si="140"/>
        <v>gp</v>
      </c>
      <c r="E1821" s="885" t="str">
        <f t="shared" si="141"/>
        <v>15</v>
      </c>
      <c r="F1821" s="885">
        <f t="shared" si="142"/>
        <v>1</v>
      </c>
      <c r="G1821" s="885">
        <f t="shared" si="143"/>
        <v>15</v>
      </c>
      <c r="H1821" s="885" t="s">
        <v>21253</v>
      </c>
      <c r="J1821" t="str">
        <f>INDEX(L:L,MATCH(Таблиця91[[#This Row],[Item]],M:M,0),1)</f>
        <v>Diversions</v>
      </c>
      <c r="L1821" t="s">
        <v>20637</v>
      </c>
      <c r="M1821" s="1" t="s">
        <v>20687</v>
      </c>
      <c r="N1821" s="1"/>
      <c r="O1821" s="1">
        <v>1</v>
      </c>
      <c r="P1821" s="1"/>
      <c r="Q1821" s="26"/>
      <c r="R1821" s="276">
        <f t="shared" si="144"/>
        <v>0</v>
      </c>
    </row>
    <row r="1822" spans="1:18">
      <c r="A1822" s="889" t="s">
        <v>21259</v>
      </c>
      <c r="B1822" s="890" t="s">
        <v>14081</v>
      </c>
      <c r="C1822" s="891" t="s">
        <v>21115</v>
      </c>
      <c r="D1822" s="885" t="str">
        <f t="shared" si="140"/>
        <v>gp</v>
      </c>
      <c r="E1822" s="885" t="str">
        <f t="shared" si="141"/>
        <v>5</v>
      </c>
      <c r="F1822" s="885">
        <f t="shared" si="142"/>
        <v>1</v>
      </c>
      <c r="G1822" s="885">
        <f t="shared" si="143"/>
        <v>5</v>
      </c>
      <c r="H1822" s="885" t="s">
        <v>21253</v>
      </c>
      <c r="J1822" t="str">
        <f>INDEX(L:L,MATCH(Таблиця91[[#This Row],[Item]],M:M,0),1)</f>
        <v>Diversions</v>
      </c>
      <c r="L1822" t="s">
        <v>20637</v>
      </c>
      <c r="M1822" s="1" t="s">
        <v>20688</v>
      </c>
      <c r="N1822" s="1"/>
      <c r="O1822" s="1">
        <v>0.5</v>
      </c>
      <c r="P1822" s="1"/>
      <c r="Q1822" s="26"/>
      <c r="R1822" s="276">
        <f t="shared" si="144"/>
        <v>0</v>
      </c>
    </row>
    <row r="1823" spans="1:18">
      <c r="A1823" s="889" t="s">
        <v>21260</v>
      </c>
      <c r="B1823" s="890" t="s">
        <v>14380</v>
      </c>
      <c r="C1823" s="891" t="s">
        <v>21115</v>
      </c>
      <c r="D1823" s="885" t="str">
        <f t="shared" si="140"/>
        <v>gp</v>
      </c>
      <c r="E1823" s="885" t="str">
        <f t="shared" si="141"/>
        <v>10</v>
      </c>
      <c r="F1823" s="885">
        <f t="shared" si="142"/>
        <v>1</v>
      </c>
      <c r="G1823" s="885">
        <f t="shared" si="143"/>
        <v>10</v>
      </c>
      <c r="H1823" s="885" t="s">
        <v>21253</v>
      </c>
      <c r="J1823" t="str">
        <f>INDEX(L:L,MATCH(Таблиця91[[#This Row],[Item]],M:M,0),1)</f>
        <v>Diversions</v>
      </c>
      <c r="L1823" t="s">
        <v>20637</v>
      </c>
      <c r="M1823" s="1" t="s">
        <v>20689</v>
      </c>
      <c r="N1823" s="1"/>
      <c r="O1823" s="1">
        <v>1.5</v>
      </c>
      <c r="P1823" s="1"/>
      <c r="Q1823" s="26"/>
      <c r="R1823" s="276">
        <f t="shared" si="144"/>
        <v>0</v>
      </c>
    </row>
    <row r="1824" spans="1:18">
      <c r="A1824" s="889" t="s">
        <v>21261</v>
      </c>
      <c r="B1824" s="890" t="s">
        <v>21850</v>
      </c>
      <c r="C1824" s="891" t="s">
        <v>21115</v>
      </c>
      <c r="D1824" s="885" t="str">
        <f t="shared" si="140"/>
        <v>gp</v>
      </c>
      <c r="E1824" s="885" t="str">
        <f t="shared" si="141"/>
        <v>6</v>
      </c>
      <c r="F1824" s="885">
        <f t="shared" si="142"/>
        <v>1</v>
      </c>
      <c r="G1824" s="885">
        <f t="shared" si="143"/>
        <v>6</v>
      </c>
      <c r="H1824" s="885" t="s">
        <v>21253</v>
      </c>
      <c r="J1824" t="str">
        <f>INDEX(L:L,MATCH(Таблиця91[[#This Row],[Item]],M:M,0),1)</f>
        <v>Diversions</v>
      </c>
      <c r="L1824" t="s">
        <v>20637</v>
      </c>
      <c r="M1824" s="1" t="s">
        <v>20690</v>
      </c>
      <c r="N1824" s="1"/>
      <c r="O1824" s="1">
        <v>0.5</v>
      </c>
      <c r="P1824" s="1"/>
      <c r="Q1824" s="26"/>
      <c r="R1824" s="276">
        <f t="shared" si="144"/>
        <v>0</v>
      </c>
    </row>
    <row r="1825" spans="1:18">
      <c r="A1825" s="889" t="s">
        <v>6148</v>
      </c>
      <c r="B1825" s="890" t="s">
        <v>14117</v>
      </c>
      <c r="C1825" s="891" t="s">
        <v>21115</v>
      </c>
      <c r="D1825" s="885" t="str">
        <f t="shared" si="140"/>
        <v>gp</v>
      </c>
      <c r="E1825" s="885" t="str">
        <f t="shared" si="141"/>
        <v>25</v>
      </c>
      <c r="F1825" s="885">
        <f t="shared" si="142"/>
        <v>1</v>
      </c>
      <c r="G1825" s="885">
        <f t="shared" si="143"/>
        <v>25</v>
      </c>
      <c r="H1825" s="885" t="s">
        <v>21253</v>
      </c>
      <c r="J1825" t="str">
        <f>INDEX(L:L,MATCH(Таблиця91[[#This Row],[Item]],M:M,0),1)</f>
        <v>Diversions</v>
      </c>
      <c r="L1825" t="s">
        <v>20637</v>
      </c>
      <c r="M1825" s="1" t="s">
        <v>20691</v>
      </c>
      <c r="N1825" s="1"/>
      <c r="O1825" s="1">
        <v>0.25</v>
      </c>
      <c r="P1825" s="1"/>
      <c r="Q1825" s="26"/>
      <c r="R1825" s="276">
        <f t="shared" si="144"/>
        <v>0</v>
      </c>
    </row>
    <row r="1826" spans="1:18">
      <c r="A1826" s="889" t="s">
        <v>19893</v>
      </c>
      <c r="B1826" s="890" t="s">
        <v>13973</v>
      </c>
      <c r="C1826" s="891" t="s">
        <v>21115</v>
      </c>
      <c r="D1826" s="885" t="str">
        <f t="shared" si="140"/>
        <v>gp</v>
      </c>
      <c r="E1826" s="885" t="str">
        <f t="shared" si="141"/>
        <v>30</v>
      </c>
      <c r="F1826" s="885">
        <f t="shared" si="142"/>
        <v>1</v>
      </c>
      <c r="G1826" s="885">
        <f t="shared" si="143"/>
        <v>30</v>
      </c>
      <c r="H1826" s="885" t="s">
        <v>21253</v>
      </c>
      <c r="J1826" t="str">
        <f>INDEX(L:L,MATCH(Таблиця91[[#This Row],[Item]],M:M,0),1)</f>
        <v>VEGETABLE PRODUCTS</v>
      </c>
      <c r="L1826" t="s">
        <v>20637</v>
      </c>
      <c r="M1826" s="1" t="s">
        <v>20692</v>
      </c>
      <c r="N1826" s="1"/>
      <c r="O1826" s="1">
        <v>0.75</v>
      </c>
      <c r="P1826" s="1"/>
      <c r="Q1826" s="26"/>
      <c r="R1826" s="276">
        <f t="shared" si="144"/>
        <v>0</v>
      </c>
    </row>
    <row r="1827" spans="1:18" ht="15.75">
      <c r="A1827" s="889" t="s">
        <v>21262</v>
      </c>
      <c r="B1827" s="890" t="s">
        <v>13973</v>
      </c>
      <c r="C1827" s="891" t="s">
        <v>21115</v>
      </c>
      <c r="D1827" s="885" t="str">
        <f t="shared" si="140"/>
        <v>gp</v>
      </c>
      <c r="E1827" s="885" t="str">
        <f t="shared" si="141"/>
        <v>30</v>
      </c>
      <c r="F1827" s="885">
        <f t="shared" si="142"/>
        <v>1</v>
      </c>
      <c r="G1827" s="885">
        <f t="shared" si="143"/>
        <v>30</v>
      </c>
      <c r="H1827" s="885" t="s">
        <v>21253</v>
      </c>
      <c r="I1827" s="774"/>
      <c r="J1827" t="str">
        <f>INDEX(L:L,MATCH(Таблиця91[[#This Row],[Item]],M:M,0),1)</f>
        <v>Diversions</v>
      </c>
      <c r="K1827" s="775"/>
      <c r="L1827" t="s">
        <v>20637</v>
      </c>
      <c r="M1827" s="1" t="s">
        <v>20693</v>
      </c>
      <c r="N1827" s="1"/>
      <c r="O1827" s="1">
        <v>8</v>
      </c>
      <c r="P1827" s="1"/>
      <c r="Q1827" s="26"/>
      <c r="R1827" s="276">
        <f t="shared" si="144"/>
        <v>0</v>
      </c>
    </row>
    <row r="1828" spans="1:18">
      <c r="A1828" s="889" t="s">
        <v>21263</v>
      </c>
      <c r="B1828" s="890" t="s">
        <v>14220</v>
      </c>
      <c r="C1828" s="891" t="s">
        <v>21115</v>
      </c>
      <c r="D1828" s="885" t="str">
        <f t="shared" si="140"/>
        <v>gp</v>
      </c>
      <c r="E1828" s="885" t="str">
        <f t="shared" si="141"/>
        <v>40</v>
      </c>
      <c r="F1828" s="885">
        <f t="shared" si="142"/>
        <v>1</v>
      </c>
      <c r="G1828" s="885">
        <f t="shared" si="143"/>
        <v>40</v>
      </c>
      <c r="H1828" s="885" t="s">
        <v>21253</v>
      </c>
      <c r="J1828" t="str">
        <f>INDEX(L:L,MATCH(Таблиця91[[#This Row],[Item]],M:M,0),1)</f>
        <v>Diversions</v>
      </c>
      <c r="L1828" t="s">
        <v>20637</v>
      </c>
      <c r="M1828" s="1" t="s">
        <v>20694</v>
      </c>
      <c r="N1828" s="1"/>
      <c r="O1828" s="1">
        <v>4</v>
      </c>
      <c r="P1828" s="1"/>
      <c r="Q1828" s="26"/>
      <c r="R1828" s="276">
        <f t="shared" si="144"/>
        <v>0</v>
      </c>
    </row>
    <row r="1829" spans="1:18">
      <c r="A1829" s="889" t="s">
        <v>21264</v>
      </c>
      <c r="B1829" s="890" t="s">
        <v>14263</v>
      </c>
      <c r="C1829" s="891" t="s">
        <v>21115</v>
      </c>
      <c r="D1829" s="885" t="str">
        <f t="shared" si="140"/>
        <v>gp</v>
      </c>
      <c r="E1829" s="885" t="str">
        <f t="shared" si="141"/>
        <v>15</v>
      </c>
      <c r="F1829" s="885">
        <f t="shared" si="142"/>
        <v>1</v>
      </c>
      <c r="G1829" s="885">
        <f t="shared" si="143"/>
        <v>15</v>
      </c>
      <c r="H1829" s="885" t="s">
        <v>21253</v>
      </c>
      <c r="J1829" t="str">
        <f>INDEX(L:L,MATCH(Таблиця91[[#This Row],[Item]],M:M,0),1)</f>
        <v>Diversions</v>
      </c>
      <c r="L1829" t="s">
        <v>20637</v>
      </c>
      <c r="M1829" s="1" t="s">
        <v>20695</v>
      </c>
      <c r="N1829" s="1"/>
      <c r="O1829" s="1">
        <v>10</v>
      </c>
      <c r="P1829" s="1"/>
      <c r="Q1829" s="26"/>
      <c r="R1829" s="276">
        <f t="shared" si="144"/>
        <v>0</v>
      </c>
    </row>
    <row r="1830" spans="1:18">
      <c r="A1830" s="889" t="s">
        <v>21265</v>
      </c>
      <c r="B1830" s="890" t="s">
        <v>22004</v>
      </c>
      <c r="C1830" s="891" t="s">
        <v>21115</v>
      </c>
      <c r="D1830" s="885" t="str">
        <f t="shared" si="140"/>
        <v>gp</v>
      </c>
      <c r="E1830" s="885" t="str">
        <f t="shared" si="141"/>
        <v>45</v>
      </c>
      <c r="F1830" s="885">
        <f t="shared" si="142"/>
        <v>1</v>
      </c>
      <c r="G1830" s="885">
        <f t="shared" si="143"/>
        <v>45</v>
      </c>
      <c r="H1830" s="885" t="s">
        <v>21253</v>
      </c>
      <c r="J1830" t="str">
        <f>INDEX(L:L,MATCH(Таблиця91[[#This Row],[Item]],M:M,0),1)</f>
        <v>Diversions</v>
      </c>
      <c r="L1830" t="s">
        <v>20637</v>
      </c>
      <c r="M1830" s="1" t="s">
        <v>20696</v>
      </c>
      <c r="N1830" s="1"/>
      <c r="O1830" s="1">
        <v>4</v>
      </c>
      <c r="P1830" s="1"/>
      <c r="Q1830" s="26"/>
      <c r="R1830" s="276">
        <f t="shared" si="144"/>
        <v>0</v>
      </c>
    </row>
    <row r="1831" spans="1:18">
      <c r="A1831" s="889" t="s">
        <v>21266</v>
      </c>
      <c r="B1831" s="890" t="s">
        <v>14117</v>
      </c>
      <c r="C1831" s="891" t="s">
        <v>21115</v>
      </c>
      <c r="D1831" s="885" t="str">
        <f t="shared" si="140"/>
        <v>gp</v>
      </c>
      <c r="E1831" s="885" t="str">
        <f t="shared" si="141"/>
        <v>25</v>
      </c>
      <c r="F1831" s="885">
        <f t="shared" si="142"/>
        <v>1</v>
      </c>
      <c r="G1831" s="885">
        <f t="shared" si="143"/>
        <v>25</v>
      </c>
      <c r="H1831" s="885" t="s">
        <v>21253</v>
      </c>
      <c r="J1831" t="str">
        <f>INDEX(L:L,MATCH(Таблиця91[[#This Row],[Item]],M:M,0),1)</f>
        <v>Diversions</v>
      </c>
      <c r="L1831" t="s">
        <v>20637</v>
      </c>
      <c r="M1831" s="1" t="s">
        <v>20697</v>
      </c>
      <c r="N1831" s="1"/>
      <c r="O1831" s="1">
        <v>2</v>
      </c>
      <c r="P1831" s="1"/>
      <c r="Q1831" s="26"/>
      <c r="R1831" s="276">
        <f t="shared" si="144"/>
        <v>0</v>
      </c>
    </row>
    <row r="1832" spans="1:18">
      <c r="A1832" s="899"/>
      <c r="B1832" s="900"/>
      <c r="C1832" s="901"/>
      <c r="D1832" s="885" t="str">
        <f t="shared" si="140"/>
        <v>cp</v>
      </c>
      <c r="E1832" s="885" t="str">
        <f t="shared" si="141"/>
        <v/>
      </c>
      <c r="F1832" s="885">
        <f t="shared" si="142"/>
        <v>0.01</v>
      </c>
      <c r="G1832" s="885" t="e">
        <f t="shared" si="143"/>
        <v>#VALUE!</v>
      </c>
      <c r="H1832" s="896" t="s">
        <v>21267</v>
      </c>
      <c r="J1832" t="e">
        <f>INDEX(L:L,MATCH(Таблиця91[[#This Row],[Item]],M:M,0),1)</f>
        <v>#N/A</v>
      </c>
      <c r="L1832" t="s">
        <v>20637</v>
      </c>
      <c r="M1832" s="1" t="s">
        <v>20698</v>
      </c>
      <c r="N1832" s="1"/>
      <c r="O1832" s="1">
        <v>6</v>
      </c>
      <c r="P1832" s="1"/>
      <c r="Q1832" s="26"/>
      <c r="R1832" s="276">
        <f t="shared" si="144"/>
        <v>0</v>
      </c>
    </row>
    <row r="1833" spans="1:18">
      <c r="A1833" s="889" t="s">
        <v>21268</v>
      </c>
      <c r="B1833" s="890" t="s">
        <v>14380</v>
      </c>
      <c r="C1833" s="891" t="s">
        <v>21269</v>
      </c>
      <c r="D1833" s="885" t="str">
        <f t="shared" si="140"/>
        <v>gp</v>
      </c>
      <c r="E1833" s="885" t="str">
        <f t="shared" si="141"/>
        <v>10</v>
      </c>
      <c r="F1833" s="885">
        <f t="shared" si="142"/>
        <v>1</v>
      </c>
      <c r="G1833" s="885">
        <f t="shared" si="143"/>
        <v>10</v>
      </c>
      <c r="H1833" s="885" t="s">
        <v>21253</v>
      </c>
      <c r="J1833" t="str">
        <f>INDEX(L:L,MATCH(Таблиця91[[#This Row],[Item]],M:M,0),1)</f>
        <v>Diversions</v>
      </c>
      <c r="L1833" t="s">
        <v>20637</v>
      </c>
      <c r="M1833" s="1" t="s">
        <v>20699</v>
      </c>
      <c r="N1833" s="1"/>
      <c r="O1833" s="1">
        <v>2</v>
      </c>
      <c r="P1833" s="1"/>
      <c r="Q1833" s="26"/>
      <c r="R1833" s="276">
        <f t="shared" si="144"/>
        <v>0</v>
      </c>
    </row>
    <row r="1834" spans="1:18">
      <c r="A1834" s="889" t="s">
        <v>21270</v>
      </c>
      <c r="B1834" s="890" t="s">
        <v>21946</v>
      </c>
      <c r="C1834" s="891" t="s">
        <v>21269</v>
      </c>
      <c r="D1834" s="885" t="str">
        <f t="shared" si="140"/>
        <v>gp</v>
      </c>
      <c r="E1834" s="885" t="str">
        <f t="shared" si="141"/>
        <v>3</v>
      </c>
      <c r="F1834" s="885">
        <f t="shared" si="142"/>
        <v>1</v>
      </c>
      <c r="G1834" s="885">
        <f t="shared" si="143"/>
        <v>3</v>
      </c>
      <c r="H1834" s="885" t="s">
        <v>21253</v>
      </c>
      <c r="J1834" t="str">
        <f>INDEX(L:L,MATCH(Таблиця91[[#This Row],[Item]],M:M,0),1)</f>
        <v>Diversions</v>
      </c>
      <c r="L1834" t="s">
        <v>20637</v>
      </c>
      <c r="M1834" s="1" t="s">
        <v>20700</v>
      </c>
      <c r="N1834" s="1"/>
      <c r="O1834" s="1">
        <v>1</v>
      </c>
      <c r="P1834" s="1"/>
      <c r="Q1834" s="26"/>
      <c r="R1834" s="276">
        <f t="shared" si="144"/>
        <v>0</v>
      </c>
    </row>
    <row r="1835" spans="1:18" ht="15.75">
      <c r="A1835" s="889" t="s">
        <v>21271</v>
      </c>
      <c r="B1835" s="890" t="s">
        <v>18283</v>
      </c>
      <c r="C1835" s="891" t="s">
        <v>21269</v>
      </c>
      <c r="D1835" s="885" t="str">
        <f t="shared" si="140"/>
        <v>sp</v>
      </c>
      <c r="E1835" s="885" t="str">
        <f t="shared" si="141"/>
        <v>5</v>
      </c>
      <c r="F1835" s="885">
        <f t="shared" si="142"/>
        <v>0.1</v>
      </c>
      <c r="G1835" s="885">
        <f t="shared" si="143"/>
        <v>0.5</v>
      </c>
      <c r="H1835" s="885" t="s">
        <v>21253</v>
      </c>
      <c r="I1835" s="774"/>
      <c r="J1835" t="str">
        <f>INDEX(L:L,MATCH(Таблиця91[[#This Row],[Item]],M:M,0),1)</f>
        <v>Diversions</v>
      </c>
      <c r="K1835" s="775"/>
      <c r="L1835" t="s">
        <v>20637</v>
      </c>
      <c r="M1835" s="1" t="s">
        <v>20701</v>
      </c>
      <c r="N1835" s="1"/>
      <c r="O1835" s="1">
        <v>3</v>
      </c>
      <c r="P1835" s="1"/>
      <c r="Q1835" s="26"/>
      <c r="R1835" s="276">
        <f t="shared" si="144"/>
        <v>0</v>
      </c>
    </row>
    <row r="1836" spans="1:18">
      <c r="A1836" s="889" t="s">
        <v>21272</v>
      </c>
      <c r="B1836" s="890" t="s">
        <v>14081</v>
      </c>
      <c r="C1836" s="891" t="s">
        <v>21269</v>
      </c>
      <c r="D1836" s="885" t="str">
        <f t="shared" si="140"/>
        <v>gp</v>
      </c>
      <c r="E1836" s="885" t="str">
        <f t="shared" si="141"/>
        <v>5</v>
      </c>
      <c r="F1836" s="885">
        <f t="shared" si="142"/>
        <v>1</v>
      </c>
      <c r="G1836" s="885">
        <f t="shared" si="143"/>
        <v>5</v>
      </c>
      <c r="H1836" s="885" t="s">
        <v>21253</v>
      </c>
      <c r="J1836" t="str">
        <f>INDEX(L:L,MATCH(Таблиця91[[#This Row],[Item]],M:M,0),1)</f>
        <v>Diversions</v>
      </c>
      <c r="L1836" t="s">
        <v>20637</v>
      </c>
      <c r="M1836" s="1" t="s">
        <v>20702</v>
      </c>
      <c r="N1836" s="1"/>
      <c r="O1836" s="1">
        <v>16</v>
      </c>
      <c r="P1836" s="1"/>
      <c r="Q1836" s="26"/>
      <c r="R1836" s="276">
        <f t="shared" si="144"/>
        <v>0</v>
      </c>
    </row>
    <row r="1837" spans="1:18">
      <c r="A1837" s="889" t="s">
        <v>21273</v>
      </c>
      <c r="B1837" s="890" t="s">
        <v>18321</v>
      </c>
      <c r="C1837" s="891" t="s">
        <v>21269</v>
      </c>
      <c r="D1837" s="885" t="str">
        <f t="shared" si="140"/>
        <v>sp</v>
      </c>
      <c r="E1837" s="885" t="str">
        <f t="shared" si="141"/>
        <v>1</v>
      </c>
      <c r="F1837" s="885">
        <f t="shared" si="142"/>
        <v>0.1</v>
      </c>
      <c r="G1837" s="885">
        <f t="shared" si="143"/>
        <v>0.1</v>
      </c>
      <c r="H1837" s="885" t="s">
        <v>21253</v>
      </c>
      <c r="J1837" t="str">
        <f>INDEX(L:L,MATCH(Таблиця91[[#This Row],[Item]],M:M,0),1)</f>
        <v>Diversions</v>
      </c>
      <c r="L1837" t="s">
        <v>20637</v>
      </c>
      <c r="M1837" s="1" t="s">
        <v>20703</v>
      </c>
      <c r="N1837" s="1"/>
      <c r="O1837" s="1">
        <v>10</v>
      </c>
      <c r="P1837" s="1"/>
      <c r="Q1837" s="26"/>
      <c r="R1837" s="276">
        <f t="shared" si="144"/>
        <v>0</v>
      </c>
    </row>
    <row r="1838" spans="1:18">
      <c r="A1838" s="889" t="s">
        <v>21274</v>
      </c>
      <c r="B1838" s="890" t="s">
        <v>18451</v>
      </c>
      <c r="C1838" s="891" t="s">
        <v>21269</v>
      </c>
      <c r="D1838" s="885" t="str">
        <f t="shared" si="140"/>
        <v>sp</v>
      </c>
      <c r="E1838" s="885" t="str">
        <f t="shared" si="141"/>
        <v>2</v>
      </c>
      <c r="F1838" s="885">
        <f t="shared" si="142"/>
        <v>0.1</v>
      </c>
      <c r="G1838" s="885">
        <f t="shared" si="143"/>
        <v>0.2</v>
      </c>
      <c r="H1838" s="885" t="s">
        <v>21253</v>
      </c>
      <c r="J1838" t="str">
        <f>INDEX(L:L,MATCH(Таблиця91[[#This Row],[Item]],M:M,0),1)</f>
        <v>Diversions</v>
      </c>
      <c r="L1838" t="s">
        <v>20637</v>
      </c>
      <c r="M1838" s="1" t="s">
        <v>20704</v>
      </c>
      <c r="N1838" s="1"/>
      <c r="O1838" s="1">
        <v>12</v>
      </c>
      <c r="P1838" s="1"/>
      <c r="Q1838" s="26"/>
      <c r="R1838" s="276">
        <f t="shared" si="144"/>
        <v>0</v>
      </c>
    </row>
    <row r="1839" spans="1:18">
      <c r="A1839" s="889" t="s">
        <v>21275</v>
      </c>
      <c r="B1839" s="890" t="s">
        <v>14380</v>
      </c>
      <c r="C1839" s="891" t="s">
        <v>21269</v>
      </c>
      <c r="D1839" s="885" t="str">
        <f t="shared" si="140"/>
        <v>gp</v>
      </c>
      <c r="E1839" s="885" t="str">
        <f t="shared" si="141"/>
        <v>10</v>
      </c>
      <c r="F1839" s="885">
        <f t="shared" si="142"/>
        <v>1</v>
      </c>
      <c r="G1839" s="885">
        <f t="shared" si="143"/>
        <v>10</v>
      </c>
      <c r="H1839" s="885" t="s">
        <v>21253</v>
      </c>
      <c r="J1839" t="str">
        <f>INDEX(L:L,MATCH(Таблиця91[[#This Row],[Item]],M:M,0),1)</f>
        <v>Diversions</v>
      </c>
      <c r="L1839" t="s">
        <v>20637</v>
      </c>
      <c r="M1839" s="1" t="s">
        <v>20705</v>
      </c>
      <c r="N1839" s="1"/>
      <c r="O1839" s="1">
        <v>20</v>
      </c>
      <c r="P1839" s="1"/>
      <c r="Q1839" s="26"/>
      <c r="R1839" s="276">
        <f t="shared" si="144"/>
        <v>0</v>
      </c>
    </row>
    <row r="1840" spans="1:18">
      <c r="A1840" s="889" t="s">
        <v>21276</v>
      </c>
      <c r="B1840" s="890" t="s">
        <v>18503</v>
      </c>
      <c r="C1840" s="891" t="s">
        <v>21269</v>
      </c>
      <c r="D1840" s="885" t="str">
        <f t="shared" ref="D1840:D1903" si="145">IF((IFERROR(FIND("gp",B1840,1),0)&gt;0),"gp",IF(IFERROR(FIND("sp",B1840,1),0)&gt;1,"sp","cp"))</f>
        <v>sp</v>
      </c>
      <c r="E1840" s="885" t="str">
        <f t="shared" si="141"/>
        <v>3</v>
      </c>
      <c r="F1840" s="885">
        <f t="shared" si="142"/>
        <v>0.1</v>
      </c>
      <c r="G1840" s="885">
        <f t="shared" si="143"/>
        <v>0.30000000000000004</v>
      </c>
      <c r="H1840" s="885" t="s">
        <v>21253</v>
      </c>
      <c r="J1840" t="str">
        <f>INDEX(L:L,MATCH(Таблиця91[[#This Row],[Item]],M:M,0),1)</f>
        <v>Diversions</v>
      </c>
      <c r="L1840" t="s">
        <v>20637</v>
      </c>
      <c r="M1840" s="1" t="s">
        <v>20706</v>
      </c>
      <c r="N1840" s="1"/>
      <c r="O1840" s="1">
        <v>8</v>
      </c>
      <c r="P1840" s="1"/>
      <c r="Q1840" s="26"/>
      <c r="R1840" s="276">
        <f t="shared" si="144"/>
        <v>0</v>
      </c>
    </row>
    <row r="1841" spans="1:18">
      <c r="A1841" s="889" t="s">
        <v>19429</v>
      </c>
      <c r="B1841" s="890" t="s">
        <v>18496</v>
      </c>
      <c r="C1841" s="891" t="s">
        <v>21269</v>
      </c>
      <c r="D1841" s="885" t="str">
        <f t="shared" si="145"/>
        <v>gp</v>
      </c>
      <c r="E1841" s="885" t="str">
        <f t="shared" ref="E1841:E1904" si="146">SUBSTITUTE(B1841," "&amp;D1841,"",1)</f>
        <v>2</v>
      </c>
      <c r="F1841" s="885">
        <f t="shared" ref="F1841:F1904" si="147">IF(D1841="gp",1,IF(D1841="sp",0.1,0.01))</f>
        <v>1</v>
      </c>
      <c r="G1841" s="885">
        <f t="shared" ref="G1841:G1904" si="148">F1841*E1841</f>
        <v>2</v>
      </c>
      <c r="H1841" s="885" t="s">
        <v>21253</v>
      </c>
      <c r="J1841" t="str">
        <f>INDEX(L:L,MATCH(Таблиця91[[#This Row],[Item]],M:M,0),1)</f>
        <v>METALS</v>
      </c>
      <c r="L1841" t="s">
        <v>20637</v>
      </c>
      <c r="M1841" s="1" t="s">
        <v>20707</v>
      </c>
      <c r="N1841" s="1"/>
      <c r="O1841" s="1">
        <v>5</v>
      </c>
      <c r="P1841" s="1"/>
      <c r="Q1841" s="26"/>
      <c r="R1841" s="276">
        <f t="shared" si="144"/>
        <v>0</v>
      </c>
    </row>
    <row r="1842" spans="1:18">
      <c r="A1842" s="885"/>
      <c r="B1842" s="885"/>
      <c r="C1842" s="885"/>
      <c r="D1842" s="885" t="str">
        <f>IF((IFERROR(FIND("gp",I1861,1),0)&gt;0),"gp",IF(IFERROR(FIND("sp",I1861,1),0)&gt;1,"sp","cp"))</f>
        <v>cp</v>
      </c>
      <c r="E1842" s="885" t="str">
        <f>SUBSTITUTE(I1861," "&amp;D1842,"",1)</f>
        <v/>
      </c>
      <c r="F1842" s="885"/>
      <c r="G1842" s="885"/>
      <c r="H1842" s="885"/>
      <c r="J1842" t="e">
        <f>INDEX(L:L,MATCH(Таблиця91[[#This Row],[Item]],M:M,0),1)</f>
        <v>#N/A</v>
      </c>
      <c r="L1842" t="s">
        <v>20637</v>
      </c>
      <c r="M1842" s="1" t="s">
        <v>20708</v>
      </c>
      <c r="N1842" s="1"/>
      <c r="O1842" s="1">
        <v>6</v>
      </c>
      <c r="P1842" s="1"/>
      <c r="Q1842" s="26"/>
      <c r="R1842" s="276">
        <f t="shared" si="144"/>
        <v>0</v>
      </c>
    </row>
    <row r="1843" spans="1:18">
      <c r="A1843" s="889" t="s">
        <v>21278</v>
      </c>
      <c r="B1843" s="890" t="s">
        <v>18503</v>
      </c>
      <c r="C1843" s="891" t="s">
        <v>21193</v>
      </c>
      <c r="D1843" s="885" t="str">
        <f t="shared" si="145"/>
        <v>sp</v>
      </c>
      <c r="E1843" s="885" t="str">
        <f t="shared" si="146"/>
        <v>3</v>
      </c>
      <c r="F1843" s="885">
        <f t="shared" si="147"/>
        <v>0.1</v>
      </c>
      <c r="G1843" s="885">
        <f t="shared" si="148"/>
        <v>0.30000000000000004</v>
      </c>
      <c r="H1843" s="895" t="s">
        <v>21277</v>
      </c>
      <c r="J1843" t="str">
        <f>INDEX(L:L,MATCH(Таблиця91[[#This Row],[Item]],M:M,0),1)</f>
        <v>Diversions</v>
      </c>
      <c r="L1843" t="s">
        <v>20637</v>
      </c>
      <c r="M1843" s="1" t="s">
        <v>20709</v>
      </c>
      <c r="N1843" s="1"/>
      <c r="O1843" s="1">
        <v>10</v>
      </c>
      <c r="P1843" s="1"/>
      <c r="Q1843" s="26"/>
      <c r="R1843" s="276">
        <f t="shared" si="144"/>
        <v>0</v>
      </c>
    </row>
    <row r="1844" spans="1:18">
      <c r="A1844" s="889" t="s">
        <v>21279</v>
      </c>
      <c r="B1844" s="890" t="s">
        <v>18283</v>
      </c>
      <c r="C1844" s="891" t="s">
        <v>21193</v>
      </c>
      <c r="D1844" s="885" t="str">
        <f t="shared" si="145"/>
        <v>sp</v>
      </c>
      <c r="E1844" s="885" t="str">
        <f t="shared" si="146"/>
        <v>5</v>
      </c>
      <c r="F1844" s="885">
        <f t="shared" si="147"/>
        <v>0.1</v>
      </c>
      <c r="G1844" s="885">
        <f t="shared" si="148"/>
        <v>0.5</v>
      </c>
      <c r="H1844" s="885" t="s">
        <v>21277</v>
      </c>
      <c r="J1844" t="str">
        <f>INDEX(L:L,MATCH(Таблиця91[[#This Row],[Item]],M:M,0),1)</f>
        <v>Diversions</v>
      </c>
      <c r="L1844" t="s">
        <v>20637</v>
      </c>
      <c r="M1844" s="1" t="s">
        <v>20710</v>
      </c>
      <c r="N1844" s="1"/>
      <c r="O1844" s="1">
        <v>2</v>
      </c>
      <c r="P1844" s="1"/>
      <c r="Q1844" s="26"/>
      <c r="R1844" s="276">
        <f t="shared" si="144"/>
        <v>0</v>
      </c>
    </row>
    <row r="1845" spans="1:18">
      <c r="A1845" s="889" t="s">
        <v>21280</v>
      </c>
      <c r="B1845" s="890" t="s">
        <v>21836</v>
      </c>
      <c r="C1845" s="891" t="s">
        <v>21193</v>
      </c>
      <c r="D1845" s="885" t="str">
        <f t="shared" si="145"/>
        <v>sp</v>
      </c>
      <c r="E1845" s="885" t="str">
        <f t="shared" si="146"/>
        <v>10</v>
      </c>
      <c r="F1845" s="885">
        <f t="shared" si="147"/>
        <v>0.1</v>
      </c>
      <c r="G1845" s="885">
        <f t="shared" si="148"/>
        <v>1</v>
      </c>
      <c r="H1845" s="885" t="s">
        <v>21277</v>
      </c>
      <c r="J1845" t="str">
        <f>INDEX(L:L,MATCH(Таблиця91[[#This Row],[Item]],M:M,0),1)</f>
        <v>Diversions</v>
      </c>
      <c r="L1845" t="s">
        <v>20637</v>
      </c>
      <c r="M1845" s="1" t="s">
        <v>20711</v>
      </c>
      <c r="N1845" s="1"/>
      <c r="O1845" s="1">
        <v>3</v>
      </c>
      <c r="P1845" s="1"/>
      <c r="Q1845" s="26"/>
      <c r="R1845" s="276">
        <f t="shared" si="144"/>
        <v>0</v>
      </c>
    </row>
    <row r="1846" spans="1:18">
      <c r="A1846" s="889" t="s">
        <v>21281</v>
      </c>
      <c r="B1846" s="890" t="s">
        <v>18321</v>
      </c>
      <c r="C1846" s="891" t="s">
        <v>21193</v>
      </c>
      <c r="D1846" s="885" t="str">
        <f t="shared" si="145"/>
        <v>sp</v>
      </c>
      <c r="E1846" s="885" t="str">
        <f t="shared" si="146"/>
        <v>1</v>
      </c>
      <c r="F1846" s="885">
        <f t="shared" si="147"/>
        <v>0.1</v>
      </c>
      <c r="G1846" s="885">
        <f t="shared" si="148"/>
        <v>0.1</v>
      </c>
      <c r="H1846" s="885" t="s">
        <v>21277</v>
      </c>
      <c r="J1846" t="str">
        <f>INDEX(L:L,MATCH(Таблиця91[[#This Row],[Item]],M:M,0),1)</f>
        <v>Diversions</v>
      </c>
      <c r="L1846" t="s">
        <v>20637</v>
      </c>
      <c r="M1846" s="1" t="s">
        <v>20712</v>
      </c>
      <c r="N1846" s="1"/>
      <c r="O1846" s="1">
        <v>0.8</v>
      </c>
      <c r="P1846" s="1"/>
      <c r="Q1846" s="26"/>
      <c r="R1846" s="276">
        <f t="shared" si="144"/>
        <v>0</v>
      </c>
    </row>
    <row r="1847" spans="1:18">
      <c r="A1847" s="889" t="s">
        <v>21282</v>
      </c>
      <c r="B1847" s="890" t="s">
        <v>14451</v>
      </c>
      <c r="C1847" s="891" t="s">
        <v>21115</v>
      </c>
      <c r="D1847" s="885" t="str">
        <f t="shared" si="145"/>
        <v>gp</v>
      </c>
      <c r="E1847" s="885" t="str">
        <f t="shared" si="146"/>
        <v>20</v>
      </c>
      <c r="F1847" s="885">
        <f t="shared" si="147"/>
        <v>1</v>
      </c>
      <c r="G1847" s="885">
        <f t="shared" si="148"/>
        <v>20</v>
      </c>
      <c r="H1847" s="885" t="s">
        <v>21277</v>
      </c>
      <c r="J1847" t="str">
        <f>INDEX(L:L,MATCH(Таблиця91[[#This Row],[Item]],M:M,0),1)</f>
        <v>Diversions</v>
      </c>
      <c r="L1847" t="s">
        <v>20637</v>
      </c>
      <c r="M1847" s="1" t="s">
        <v>20713</v>
      </c>
      <c r="N1847" s="1"/>
      <c r="O1847" s="1">
        <v>6</v>
      </c>
      <c r="P1847" s="1"/>
      <c r="Q1847" s="26"/>
      <c r="R1847" s="276">
        <f t="shared" si="144"/>
        <v>0</v>
      </c>
    </row>
    <row r="1848" spans="1:18">
      <c r="A1848" s="889" t="s">
        <v>19426</v>
      </c>
      <c r="B1848" s="890" t="s">
        <v>18283</v>
      </c>
      <c r="C1848" s="891" t="s">
        <v>21193</v>
      </c>
      <c r="D1848" s="885" t="str">
        <f t="shared" si="145"/>
        <v>sp</v>
      </c>
      <c r="E1848" s="885" t="str">
        <f t="shared" si="146"/>
        <v>5</v>
      </c>
      <c r="F1848" s="885">
        <f t="shared" si="147"/>
        <v>0.1</v>
      </c>
      <c r="G1848" s="885">
        <f t="shared" si="148"/>
        <v>0.5</v>
      </c>
      <c r="H1848" s="885" t="s">
        <v>21277</v>
      </c>
      <c r="J1848" t="str">
        <f>INDEX(L:L,MATCH(Таблиця91[[#This Row],[Item]],M:M,0),1)</f>
        <v>METALS</v>
      </c>
      <c r="L1848" t="s">
        <v>20637</v>
      </c>
      <c r="M1848" s="1" t="s">
        <v>20714</v>
      </c>
      <c r="N1848" s="1"/>
      <c r="O1848" s="1">
        <v>1</v>
      </c>
      <c r="P1848" s="1"/>
      <c r="Q1848" s="26"/>
      <c r="R1848" s="276">
        <f t="shared" si="144"/>
        <v>0</v>
      </c>
    </row>
    <row r="1849" spans="1:18">
      <c r="A1849" s="889" t="s">
        <v>21283</v>
      </c>
      <c r="B1849" s="890" t="s">
        <v>18503</v>
      </c>
      <c r="C1849" s="891" t="s">
        <v>21193</v>
      </c>
      <c r="D1849" s="885" t="str">
        <f t="shared" si="145"/>
        <v>sp</v>
      </c>
      <c r="E1849" s="885" t="str">
        <f t="shared" si="146"/>
        <v>3</v>
      </c>
      <c r="F1849" s="885">
        <f t="shared" si="147"/>
        <v>0.1</v>
      </c>
      <c r="G1849" s="885">
        <f t="shared" si="148"/>
        <v>0.30000000000000004</v>
      </c>
      <c r="H1849" s="885" t="s">
        <v>21277</v>
      </c>
      <c r="J1849" t="str">
        <f>INDEX(L:L,MATCH(Таблиця91[[#This Row],[Item]],M:M,0),1)</f>
        <v>Diversions</v>
      </c>
      <c r="L1849" t="s">
        <v>20637</v>
      </c>
      <c r="M1849" s="1" t="s">
        <v>20715</v>
      </c>
      <c r="N1849" s="1"/>
      <c r="O1849" s="1">
        <v>2</v>
      </c>
      <c r="P1849" s="1"/>
      <c r="Q1849" s="26"/>
      <c r="R1849" s="276">
        <f t="shared" si="144"/>
        <v>0</v>
      </c>
    </row>
    <row r="1850" spans="1:18">
      <c r="A1850" s="889" t="s">
        <v>21284</v>
      </c>
      <c r="B1850" s="890" t="s">
        <v>21836</v>
      </c>
      <c r="C1850" s="891" t="s">
        <v>21157</v>
      </c>
      <c r="D1850" s="885" t="str">
        <f t="shared" si="145"/>
        <v>sp</v>
      </c>
      <c r="E1850" s="885" t="str">
        <f t="shared" si="146"/>
        <v>10</v>
      </c>
      <c r="F1850" s="885">
        <f t="shared" si="147"/>
        <v>0.1</v>
      </c>
      <c r="G1850" s="885">
        <f t="shared" si="148"/>
        <v>1</v>
      </c>
      <c r="H1850" s="885" t="s">
        <v>21277</v>
      </c>
      <c r="J1850" t="str">
        <f>INDEX(L:L,MATCH(Таблиця91[[#This Row],[Item]],M:M,0),1)</f>
        <v>Diversions</v>
      </c>
      <c r="L1850" t="s">
        <v>20637</v>
      </c>
      <c r="M1850" s="1" t="s">
        <v>20716</v>
      </c>
      <c r="N1850" s="1"/>
      <c r="O1850" s="1">
        <v>0.1</v>
      </c>
      <c r="P1850" s="1"/>
      <c r="Q1850" s="26"/>
      <c r="R1850" s="276">
        <f t="shared" si="144"/>
        <v>0</v>
      </c>
    </row>
    <row r="1851" spans="1:18">
      <c r="A1851" s="889" t="s">
        <v>21285</v>
      </c>
      <c r="B1851" s="890" t="s">
        <v>14380</v>
      </c>
      <c r="C1851" s="891" t="s">
        <v>21157</v>
      </c>
      <c r="D1851" s="885" t="str">
        <f t="shared" si="145"/>
        <v>gp</v>
      </c>
      <c r="E1851" s="885" t="str">
        <f t="shared" si="146"/>
        <v>10</v>
      </c>
      <c r="F1851" s="885">
        <f t="shared" si="147"/>
        <v>1</v>
      </c>
      <c r="G1851" s="885">
        <f t="shared" si="148"/>
        <v>10</v>
      </c>
      <c r="H1851" s="885" t="s">
        <v>21277</v>
      </c>
      <c r="J1851" t="str">
        <f>INDEX(L:L,MATCH(Таблиця91[[#This Row],[Item]],M:M,0),1)</f>
        <v>Diversions</v>
      </c>
      <c r="L1851" t="s">
        <v>20637</v>
      </c>
      <c r="M1851" s="1" t="s">
        <v>20717</v>
      </c>
      <c r="N1851" s="1"/>
      <c r="O1851" s="1">
        <v>0.2</v>
      </c>
      <c r="P1851" s="1"/>
      <c r="Q1851" s="26"/>
      <c r="R1851" s="276">
        <f t="shared" si="144"/>
        <v>0</v>
      </c>
    </row>
    <row r="1852" spans="1:18">
      <c r="A1852" s="889" t="s">
        <v>21286</v>
      </c>
      <c r="B1852" s="890" t="s">
        <v>14263</v>
      </c>
      <c r="C1852" s="891" t="s">
        <v>21157</v>
      </c>
      <c r="D1852" s="885" t="str">
        <f t="shared" si="145"/>
        <v>gp</v>
      </c>
      <c r="E1852" s="885" t="str">
        <f t="shared" si="146"/>
        <v>15</v>
      </c>
      <c r="F1852" s="885">
        <f t="shared" si="147"/>
        <v>1</v>
      </c>
      <c r="G1852" s="885">
        <f t="shared" si="148"/>
        <v>15</v>
      </c>
      <c r="H1852" s="885" t="s">
        <v>21277</v>
      </c>
      <c r="J1852" t="str">
        <f>INDEX(L:L,MATCH(Таблиця91[[#This Row],[Item]],M:M,0),1)</f>
        <v>Diversions</v>
      </c>
      <c r="L1852" t="s">
        <v>20637</v>
      </c>
      <c r="M1852" s="1" t="s">
        <v>20718</v>
      </c>
      <c r="N1852" s="1"/>
      <c r="O1852" s="1">
        <v>6</v>
      </c>
      <c r="P1852" s="1"/>
      <c r="Q1852" s="26"/>
      <c r="R1852" s="276">
        <f t="shared" si="144"/>
        <v>0</v>
      </c>
    </row>
    <row r="1853" spans="1:18">
      <c r="A1853" s="889" t="s">
        <v>21287</v>
      </c>
      <c r="B1853" s="890" t="s">
        <v>21946</v>
      </c>
      <c r="C1853" s="891" t="s">
        <v>21157</v>
      </c>
      <c r="D1853" s="885" t="str">
        <f t="shared" si="145"/>
        <v>gp</v>
      </c>
      <c r="E1853" s="885" t="str">
        <f t="shared" si="146"/>
        <v>3</v>
      </c>
      <c r="F1853" s="885">
        <f t="shared" si="147"/>
        <v>1</v>
      </c>
      <c r="G1853" s="885">
        <f t="shared" si="148"/>
        <v>3</v>
      </c>
      <c r="H1853" s="885" t="s">
        <v>21277</v>
      </c>
      <c r="J1853" t="str">
        <f>INDEX(L:L,MATCH(Таблиця91[[#This Row],[Item]],M:M,0),1)</f>
        <v>Diversions</v>
      </c>
      <c r="L1853" t="s">
        <v>20637</v>
      </c>
      <c r="M1853" s="1" t="s">
        <v>20719</v>
      </c>
      <c r="N1853" s="1"/>
      <c r="O1853" s="1">
        <v>3</v>
      </c>
      <c r="P1853" s="1"/>
      <c r="Q1853" s="26"/>
      <c r="R1853" s="276">
        <f t="shared" si="144"/>
        <v>0</v>
      </c>
    </row>
    <row r="1854" spans="1:18">
      <c r="A1854" s="889" t="s">
        <v>21288</v>
      </c>
      <c r="B1854" s="890" t="s">
        <v>14394</v>
      </c>
      <c r="C1854" s="891" t="s">
        <v>21157</v>
      </c>
      <c r="D1854" s="885" t="str">
        <f t="shared" si="145"/>
        <v>gp</v>
      </c>
      <c r="E1854" s="885" t="str">
        <f t="shared" si="146"/>
        <v>35</v>
      </c>
      <c r="F1854" s="885">
        <f t="shared" si="147"/>
        <v>1</v>
      </c>
      <c r="G1854" s="885">
        <f t="shared" si="148"/>
        <v>35</v>
      </c>
      <c r="H1854" s="885" t="s">
        <v>21277</v>
      </c>
      <c r="J1854" t="str">
        <f>INDEX(L:L,MATCH(Таблиця91[[#This Row],[Item]],M:M,0),1)</f>
        <v>Diversions</v>
      </c>
      <c r="L1854" t="s">
        <v>20637</v>
      </c>
      <c r="M1854" s="1" t="s">
        <v>20720</v>
      </c>
      <c r="N1854" s="1"/>
      <c r="O1854" s="1">
        <v>4</v>
      </c>
      <c r="P1854" s="1"/>
      <c r="Q1854" s="26"/>
      <c r="R1854" s="276">
        <f t="shared" si="144"/>
        <v>0</v>
      </c>
    </row>
    <row r="1855" spans="1:18">
      <c r="A1855" s="889" t="s">
        <v>21289</v>
      </c>
      <c r="B1855" s="890" t="s">
        <v>14263</v>
      </c>
      <c r="C1855" s="891" t="s">
        <v>21157</v>
      </c>
      <c r="D1855" s="885" t="str">
        <f t="shared" si="145"/>
        <v>gp</v>
      </c>
      <c r="E1855" s="885" t="str">
        <f t="shared" si="146"/>
        <v>15</v>
      </c>
      <c r="F1855" s="885">
        <f t="shared" si="147"/>
        <v>1</v>
      </c>
      <c r="G1855" s="885">
        <f t="shared" si="148"/>
        <v>15</v>
      </c>
      <c r="H1855" s="885" t="s">
        <v>21277</v>
      </c>
      <c r="J1855" t="str">
        <f>INDEX(L:L,MATCH(Таблиця91[[#This Row],[Item]],M:M,0),1)</f>
        <v>Diversions</v>
      </c>
      <c r="L1855" t="s">
        <v>20637</v>
      </c>
      <c r="M1855" s="1" t="s">
        <v>20721</v>
      </c>
      <c r="N1855" s="1"/>
      <c r="O1855" s="1">
        <v>7</v>
      </c>
      <c r="P1855" s="1"/>
      <c r="Q1855" s="26"/>
      <c r="R1855" s="276">
        <f t="shared" si="144"/>
        <v>0</v>
      </c>
    </row>
    <row r="1856" spans="1:18">
      <c r="A1856" s="889" t="s">
        <v>21290</v>
      </c>
      <c r="B1856" s="890" t="s">
        <v>14081</v>
      </c>
      <c r="C1856" s="891" t="s">
        <v>21157</v>
      </c>
      <c r="D1856" s="885" t="str">
        <f t="shared" si="145"/>
        <v>gp</v>
      </c>
      <c r="E1856" s="885" t="str">
        <f t="shared" si="146"/>
        <v>5</v>
      </c>
      <c r="F1856" s="885">
        <f t="shared" si="147"/>
        <v>1</v>
      </c>
      <c r="G1856" s="885">
        <f t="shared" si="148"/>
        <v>5</v>
      </c>
      <c r="H1856" s="885" t="s">
        <v>21277</v>
      </c>
      <c r="J1856" t="str">
        <f>INDEX(L:L,MATCH(Таблиця91[[#This Row],[Item]],M:M,0),1)</f>
        <v>Diversions</v>
      </c>
      <c r="L1856" t="s">
        <v>20637</v>
      </c>
      <c r="M1856" s="1" t="s">
        <v>20722</v>
      </c>
      <c r="N1856" s="1"/>
      <c r="O1856" s="1">
        <v>6</v>
      </c>
      <c r="P1856" s="1"/>
      <c r="Q1856" s="26"/>
      <c r="R1856" s="276">
        <f t="shared" si="144"/>
        <v>0</v>
      </c>
    </row>
    <row r="1857" spans="1:18">
      <c r="A1857" s="889" t="s">
        <v>21291</v>
      </c>
      <c r="B1857" s="890" t="s">
        <v>18283</v>
      </c>
      <c r="C1857" s="891" t="s">
        <v>21157</v>
      </c>
      <c r="D1857" s="885" t="str">
        <f t="shared" si="145"/>
        <v>sp</v>
      </c>
      <c r="E1857" s="885" t="str">
        <f t="shared" si="146"/>
        <v>5</v>
      </c>
      <c r="F1857" s="885">
        <f t="shared" si="147"/>
        <v>0.1</v>
      </c>
      <c r="G1857" s="885">
        <f t="shared" si="148"/>
        <v>0.5</v>
      </c>
      <c r="H1857" s="885" t="s">
        <v>21277</v>
      </c>
      <c r="J1857" t="str">
        <f>INDEX(L:L,MATCH(Таблиця91[[#This Row],[Item]],M:M,0),1)</f>
        <v>Diversions</v>
      </c>
      <c r="L1857" t="s">
        <v>20637</v>
      </c>
      <c r="M1857" s="1" t="s">
        <v>20723</v>
      </c>
      <c r="N1857" s="1"/>
      <c r="O1857" s="1">
        <v>3</v>
      </c>
      <c r="P1857" s="1"/>
      <c r="Q1857" s="26"/>
      <c r="R1857" s="276">
        <f t="shared" si="144"/>
        <v>0</v>
      </c>
    </row>
    <row r="1858" spans="1:18">
      <c r="A1858" s="889" t="s">
        <v>21292</v>
      </c>
      <c r="B1858" s="890" t="s">
        <v>21843</v>
      </c>
      <c r="C1858" s="891" t="s">
        <v>21157</v>
      </c>
      <c r="D1858" s="885" t="str">
        <f t="shared" si="145"/>
        <v>gp</v>
      </c>
      <c r="E1858" s="885" t="str">
        <f t="shared" si="146"/>
        <v>7</v>
      </c>
      <c r="F1858" s="885">
        <f t="shared" si="147"/>
        <v>1</v>
      </c>
      <c r="G1858" s="885">
        <f t="shared" si="148"/>
        <v>7</v>
      </c>
      <c r="H1858" s="885" t="s">
        <v>21277</v>
      </c>
      <c r="J1858" t="str">
        <f>INDEX(L:L,MATCH(Таблиця91[[#This Row],[Item]],M:M,0),1)</f>
        <v>Diversions</v>
      </c>
      <c r="L1858" t="s">
        <v>20637</v>
      </c>
      <c r="M1858" s="1" t="s">
        <v>20724</v>
      </c>
      <c r="N1858" s="1"/>
      <c r="O1858" s="1">
        <v>4</v>
      </c>
      <c r="P1858" s="1"/>
      <c r="Q1858" s="26"/>
      <c r="R1858" s="276">
        <f t="shared" si="144"/>
        <v>0</v>
      </c>
    </row>
    <row r="1859" spans="1:18">
      <c r="A1859" s="889" t="s">
        <v>21293</v>
      </c>
      <c r="B1859" s="890" t="s">
        <v>21879</v>
      </c>
      <c r="C1859" s="891" t="s">
        <v>21157</v>
      </c>
      <c r="D1859" s="885" t="str">
        <f t="shared" si="145"/>
        <v>gp</v>
      </c>
      <c r="E1859" s="885" t="str">
        <f t="shared" si="146"/>
        <v>8</v>
      </c>
      <c r="F1859" s="885">
        <f t="shared" si="147"/>
        <v>1</v>
      </c>
      <c r="G1859" s="885">
        <f t="shared" si="148"/>
        <v>8</v>
      </c>
      <c r="H1859" s="885" t="s">
        <v>21277</v>
      </c>
      <c r="J1859" t="str">
        <f>INDEX(L:L,MATCH(Таблиця91[[#This Row],[Item]],M:M,0),1)</f>
        <v>Diversions</v>
      </c>
      <c r="L1859" t="s">
        <v>20637</v>
      </c>
      <c r="M1859" s="1" t="s">
        <v>20725</v>
      </c>
      <c r="N1859" s="1"/>
      <c r="O1859" s="1">
        <v>7</v>
      </c>
      <c r="P1859" s="1"/>
      <c r="Q1859" s="26"/>
      <c r="R1859" s="276">
        <f t="shared" si="144"/>
        <v>0</v>
      </c>
    </row>
    <row r="1860" spans="1:18">
      <c r="A1860" s="885"/>
      <c r="B1860" s="885"/>
      <c r="C1860" s="885"/>
      <c r="D1860" s="885" t="str">
        <f>IF((IFERROR(FIND("gp",I1879,1),0)&gt;0),"gp",IF(IFERROR(FIND("sp",I1879,1),0)&gt;1,"sp","cp"))</f>
        <v>cp</v>
      </c>
      <c r="E1860" s="885" t="str">
        <f>SUBSTITUTE(I1879," "&amp;D1860,"",1)</f>
        <v/>
      </c>
      <c r="F1860" s="885"/>
      <c r="G1860" s="885"/>
      <c r="H1860" s="885"/>
      <c r="J1860" t="e">
        <f>INDEX(L:L,MATCH(Таблиця91[[#This Row],[Item]],M:M,0),1)</f>
        <v>#N/A</v>
      </c>
      <c r="L1860" t="s">
        <v>20637</v>
      </c>
      <c r="M1860" s="1" t="s">
        <v>20726</v>
      </c>
      <c r="N1860" s="1"/>
      <c r="O1860" s="1">
        <v>1.8</v>
      </c>
      <c r="P1860" s="1"/>
      <c r="Q1860" s="26"/>
      <c r="R1860" s="276">
        <f t="shared" ref="R1860:R1923" si="149">Q1860*O1860</f>
        <v>0</v>
      </c>
    </row>
    <row r="1861" spans="1:18" ht="15.75">
      <c r="A1861" s="889" t="s">
        <v>21295</v>
      </c>
      <c r="B1861" s="890" t="s">
        <v>18388</v>
      </c>
      <c r="C1861" s="891" t="s">
        <v>21193</v>
      </c>
      <c r="D1861" s="885" t="str">
        <f t="shared" si="145"/>
        <v>sp</v>
      </c>
      <c r="E1861" s="885" t="str">
        <f t="shared" si="146"/>
        <v>6</v>
      </c>
      <c r="F1861" s="885">
        <f t="shared" si="147"/>
        <v>0.1</v>
      </c>
      <c r="G1861" s="885">
        <f t="shared" si="148"/>
        <v>0.60000000000000009</v>
      </c>
      <c r="H1861" s="895" t="s">
        <v>21294</v>
      </c>
      <c r="I1861" s="774"/>
      <c r="J1861" t="str">
        <f>INDEX(L:L,MATCH(Таблиця91[[#This Row],[Item]],M:M,0),1)</f>
        <v>Diversions</v>
      </c>
      <c r="K1861" s="775"/>
      <c r="L1861" t="s">
        <v>20637</v>
      </c>
      <c r="M1861" s="1" t="s">
        <v>20727</v>
      </c>
      <c r="N1861" s="1"/>
      <c r="O1861" s="1">
        <v>0.9</v>
      </c>
      <c r="P1861" s="1"/>
      <c r="Q1861" s="26"/>
      <c r="R1861" s="276">
        <f t="shared" si="149"/>
        <v>0</v>
      </c>
    </row>
    <row r="1862" spans="1:18">
      <c r="A1862" s="889" t="s">
        <v>21296</v>
      </c>
      <c r="B1862" s="890" t="s">
        <v>18283</v>
      </c>
      <c r="C1862" s="891" t="s">
        <v>21193</v>
      </c>
      <c r="D1862" s="885" t="str">
        <f t="shared" si="145"/>
        <v>sp</v>
      </c>
      <c r="E1862" s="885" t="str">
        <f t="shared" si="146"/>
        <v>5</v>
      </c>
      <c r="F1862" s="885">
        <f t="shared" si="147"/>
        <v>0.1</v>
      </c>
      <c r="G1862" s="885">
        <f t="shared" si="148"/>
        <v>0.5</v>
      </c>
      <c r="H1862" s="885" t="s">
        <v>21294</v>
      </c>
      <c r="J1862" t="str">
        <f>INDEX(L:L,MATCH(Таблиця91[[#This Row],[Item]],M:M,0),1)</f>
        <v>Diversions</v>
      </c>
      <c r="L1862" t="s">
        <v>20637</v>
      </c>
      <c r="M1862" s="1" t="s">
        <v>20728</v>
      </c>
      <c r="N1862" s="1"/>
      <c r="O1862" s="1">
        <v>1.2</v>
      </c>
      <c r="P1862" s="1"/>
      <c r="Q1862" s="26"/>
      <c r="R1862" s="276">
        <f t="shared" si="149"/>
        <v>0</v>
      </c>
    </row>
    <row r="1863" spans="1:18">
      <c r="A1863" s="889" t="s">
        <v>21297</v>
      </c>
      <c r="B1863" s="890" t="s">
        <v>21907</v>
      </c>
      <c r="C1863" s="891" t="s">
        <v>21193</v>
      </c>
      <c r="D1863" s="885" t="str">
        <f t="shared" si="145"/>
        <v>sp</v>
      </c>
      <c r="E1863" s="885" t="str">
        <f t="shared" si="146"/>
        <v>7</v>
      </c>
      <c r="F1863" s="885">
        <f t="shared" si="147"/>
        <v>0.1</v>
      </c>
      <c r="G1863" s="885">
        <f t="shared" si="148"/>
        <v>0.70000000000000007</v>
      </c>
      <c r="H1863" s="885" t="s">
        <v>21294</v>
      </c>
      <c r="J1863" t="str">
        <f>INDEX(L:L,MATCH(Таблиця91[[#This Row],[Item]],M:M,0),1)</f>
        <v>Diversions</v>
      </c>
      <c r="L1863" t="s">
        <v>20637</v>
      </c>
      <c r="M1863" s="1" t="s">
        <v>20729</v>
      </c>
      <c r="N1863" s="1"/>
      <c r="O1863" s="1">
        <v>3</v>
      </c>
      <c r="P1863" s="1"/>
      <c r="Q1863" s="26"/>
      <c r="R1863" s="276">
        <f t="shared" si="149"/>
        <v>0</v>
      </c>
    </row>
    <row r="1864" spans="1:18">
      <c r="A1864" s="889" t="s">
        <v>21298</v>
      </c>
      <c r="B1864" s="890" t="s">
        <v>18388</v>
      </c>
      <c r="C1864" s="891" t="s">
        <v>21193</v>
      </c>
      <c r="D1864" s="885" t="str">
        <f t="shared" si="145"/>
        <v>sp</v>
      </c>
      <c r="E1864" s="885" t="str">
        <f t="shared" si="146"/>
        <v>6</v>
      </c>
      <c r="F1864" s="885">
        <f t="shared" si="147"/>
        <v>0.1</v>
      </c>
      <c r="G1864" s="885">
        <f t="shared" si="148"/>
        <v>0.60000000000000009</v>
      </c>
      <c r="H1864" s="885" t="s">
        <v>21294</v>
      </c>
      <c r="J1864" t="str">
        <f>INDEX(L:L,MATCH(Таблиця91[[#This Row],[Item]],M:M,0),1)</f>
        <v>Diversions</v>
      </c>
      <c r="L1864" t="s">
        <v>20637</v>
      </c>
      <c r="M1864" s="1" t="s">
        <v>20730</v>
      </c>
      <c r="N1864" s="1"/>
      <c r="O1864" s="1">
        <v>0.6</v>
      </c>
      <c r="P1864" s="1"/>
      <c r="Q1864" s="26"/>
      <c r="R1864" s="276">
        <f t="shared" si="149"/>
        <v>0</v>
      </c>
    </row>
    <row r="1865" spans="1:18">
      <c r="A1865" s="889" t="s">
        <v>21299</v>
      </c>
      <c r="B1865" s="890" t="s">
        <v>18503</v>
      </c>
      <c r="C1865" s="891" t="s">
        <v>21193</v>
      </c>
      <c r="D1865" s="885" t="str">
        <f t="shared" si="145"/>
        <v>sp</v>
      </c>
      <c r="E1865" s="885" t="str">
        <f t="shared" si="146"/>
        <v>3</v>
      </c>
      <c r="F1865" s="885">
        <f t="shared" si="147"/>
        <v>0.1</v>
      </c>
      <c r="G1865" s="885">
        <f t="shared" si="148"/>
        <v>0.30000000000000004</v>
      </c>
      <c r="H1865" s="885" t="s">
        <v>21294</v>
      </c>
      <c r="J1865" t="str">
        <f>INDEX(L:L,MATCH(Таблиця91[[#This Row],[Item]],M:M,0),1)</f>
        <v>Diversions</v>
      </c>
      <c r="L1865" t="s">
        <v>20637</v>
      </c>
      <c r="M1865" s="1" t="s">
        <v>20731</v>
      </c>
      <c r="N1865" s="1"/>
      <c r="O1865" s="1">
        <v>0.3</v>
      </c>
      <c r="P1865" s="1"/>
      <c r="Q1865" s="26"/>
      <c r="R1865" s="276">
        <f t="shared" si="149"/>
        <v>0</v>
      </c>
    </row>
    <row r="1866" spans="1:18">
      <c r="A1866" s="889" t="s">
        <v>21300</v>
      </c>
      <c r="B1866" s="890" t="s">
        <v>18388</v>
      </c>
      <c r="C1866" s="891" t="s">
        <v>21193</v>
      </c>
      <c r="D1866" s="885" t="str">
        <f t="shared" si="145"/>
        <v>sp</v>
      </c>
      <c r="E1866" s="885" t="str">
        <f t="shared" si="146"/>
        <v>6</v>
      </c>
      <c r="F1866" s="885">
        <f t="shared" si="147"/>
        <v>0.1</v>
      </c>
      <c r="G1866" s="885">
        <f t="shared" si="148"/>
        <v>0.60000000000000009</v>
      </c>
      <c r="H1866" s="885" t="s">
        <v>21294</v>
      </c>
      <c r="J1866" t="str">
        <f>INDEX(L:L,MATCH(Таблиця91[[#This Row],[Item]],M:M,0),1)</f>
        <v>Diversions</v>
      </c>
      <c r="L1866" t="s">
        <v>20637</v>
      </c>
      <c r="M1866" s="1" t="s">
        <v>20732</v>
      </c>
      <c r="N1866" s="1"/>
      <c r="O1866" s="1">
        <v>0.4</v>
      </c>
      <c r="P1866" s="1"/>
      <c r="Q1866" s="26"/>
      <c r="R1866" s="276">
        <f t="shared" si="149"/>
        <v>0</v>
      </c>
    </row>
    <row r="1867" spans="1:18">
      <c r="A1867" s="889" t="s">
        <v>21301</v>
      </c>
      <c r="B1867" s="890" t="s">
        <v>21836</v>
      </c>
      <c r="C1867" s="891" t="s">
        <v>21193</v>
      </c>
      <c r="D1867" s="885" t="str">
        <f t="shared" si="145"/>
        <v>sp</v>
      </c>
      <c r="E1867" s="885" t="str">
        <f t="shared" si="146"/>
        <v>10</v>
      </c>
      <c r="F1867" s="885">
        <f t="shared" si="147"/>
        <v>0.1</v>
      </c>
      <c r="G1867" s="885">
        <f t="shared" si="148"/>
        <v>1</v>
      </c>
      <c r="H1867" s="885" t="s">
        <v>21294</v>
      </c>
      <c r="J1867" t="str">
        <f>INDEX(L:L,MATCH(Таблиця91[[#This Row],[Item]],M:M,0),1)</f>
        <v>Diversions</v>
      </c>
      <c r="L1867" t="s">
        <v>20637</v>
      </c>
      <c r="M1867" s="1" t="s">
        <v>20733</v>
      </c>
      <c r="N1867" s="1"/>
      <c r="O1867" s="1">
        <v>1</v>
      </c>
      <c r="P1867" s="1"/>
      <c r="Q1867" s="26"/>
      <c r="R1867" s="276">
        <f t="shared" si="149"/>
        <v>0</v>
      </c>
    </row>
    <row r="1868" spans="1:18">
      <c r="A1868" s="889" t="s">
        <v>21302</v>
      </c>
      <c r="B1868" s="890" t="s">
        <v>18496</v>
      </c>
      <c r="C1868" s="891" t="s">
        <v>21193</v>
      </c>
      <c r="D1868" s="885" t="str">
        <f t="shared" si="145"/>
        <v>gp</v>
      </c>
      <c r="E1868" s="885" t="str">
        <f t="shared" si="146"/>
        <v>2</v>
      </c>
      <c r="F1868" s="885">
        <f t="shared" si="147"/>
        <v>1</v>
      </c>
      <c r="G1868" s="885">
        <f t="shared" si="148"/>
        <v>2</v>
      </c>
      <c r="H1868" s="885" t="s">
        <v>21294</v>
      </c>
      <c r="J1868" t="str">
        <f>INDEX(L:L,MATCH(Таблиця91[[#This Row],[Item]],M:M,0),1)</f>
        <v>Diversions</v>
      </c>
      <c r="L1868" t="s">
        <v>20637</v>
      </c>
      <c r="M1868" s="1" t="s">
        <v>20734</v>
      </c>
      <c r="N1868" s="1"/>
      <c r="O1868" s="1">
        <v>1.2</v>
      </c>
      <c r="P1868" s="1"/>
      <c r="Q1868" s="26"/>
      <c r="R1868" s="276">
        <f t="shared" si="149"/>
        <v>0</v>
      </c>
    </row>
    <row r="1869" spans="1:18">
      <c r="A1869" s="889" t="s">
        <v>21303</v>
      </c>
      <c r="B1869" s="890" t="s">
        <v>14380</v>
      </c>
      <c r="C1869" s="891" t="s">
        <v>21193</v>
      </c>
      <c r="D1869" s="885" t="str">
        <f t="shared" si="145"/>
        <v>gp</v>
      </c>
      <c r="E1869" s="885" t="str">
        <f t="shared" si="146"/>
        <v>10</v>
      </c>
      <c r="F1869" s="885">
        <f t="shared" si="147"/>
        <v>1</v>
      </c>
      <c r="G1869" s="885">
        <f t="shared" si="148"/>
        <v>10</v>
      </c>
      <c r="H1869" s="885" t="s">
        <v>21294</v>
      </c>
      <c r="J1869" t="str">
        <f>INDEX(L:L,MATCH(Таблиця91[[#This Row],[Item]],M:M,0),1)</f>
        <v>Diversions</v>
      </c>
      <c r="L1869" t="s">
        <v>20637</v>
      </c>
      <c r="M1869" s="1" t="s">
        <v>20735</v>
      </c>
      <c r="N1869" s="1"/>
      <c r="O1869" s="1">
        <v>0.6</v>
      </c>
      <c r="P1869" s="1"/>
      <c r="Q1869" s="26"/>
      <c r="R1869" s="276">
        <f t="shared" si="149"/>
        <v>0</v>
      </c>
    </row>
    <row r="1870" spans="1:18">
      <c r="A1870" s="889" t="s">
        <v>21304</v>
      </c>
      <c r="B1870" s="890" t="s">
        <v>14380</v>
      </c>
      <c r="C1870" s="891" t="s">
        <v>21193</v>
      </c>
      <c r="D1870" s="885" t="str">
        <f t="shared" si="145"/>
        <v>gp</v>
      </c>
      <c r="E1870" s="885" t="str">
        <f t="shared" si="146"/>
        <v>10</v>
      </c>
      <c r="F1870" s="885">
        <f t="shared" si="147"/>
        <v>1</v>
      </c>
      <c r="G1870" s="885">
        <f t="shared" si="148"/>
        <v>10</v>
      </c>
      <c r="H1870" s="885" t="s">
        <v>21294</v>
      </c>
      <c r="J1870" t="str">
        <f>INDEX(L:L,MATCH(Таблиця91[[#This Row],[Item]],M:M,0),1)</f>
        <v>Diversions</v>
      </c>
      <c r="L1870" t="s">
        <v>20637</v>
      </c>
      <c r="M1870" s="1" t="s">
        <v>20736</v>
      </c>
      <c r="N1870" s="1"/>
      <c r="O1870" s="1">
        <v>0.8</v>
      </c>
      <c r="P1870" s="1"/>
      <c r="Q1870" s="26"/>
      <c r="R1870" s="276">
        <f t="shared" si="149"/>
        <v>0</v>
      </c>
    </row>
    <row r="1871" spans="1:18">
      <c r="A1871" s="889" t="s">
        <v>21305</v>
      </c>
      <c r="B1871" s="890" t="s">
        <v>18321</v>
      </c>
      <c r="C1871" s="891" t="s">
        <v>21193</v>
      </c>
      <c r="D1871" s="885" t="str">
        <f t="shared" si="145"/>
        <v>sp</v>
      </c>
      <c r="E1871" s="885" t="str">
        <f t="shared" si="146"/>
        <v>1</v>
      </c>
      <c r="F1871" s="885">
        <f t="shared" si="147"/>
        <v>0.1</v>
      </c>
      <c r="G1871" s="885">
        <f t="shared" si="148"/>
        <v>0.1</v>
      </c>
      <c r="H1871" s="885" t="s">
        <v>21294</v>
      </c>
      <c r="J1871" t="str">
        <f>INDEX(L:L,MATCH(Таблиця91[[#This Row],[Item]],M:M,0),1)</f>
        <v>Diversions</v>
      </c>
      <c r="L1871" t="s">
        <v>20637</v>
      </c>
      <c r="M1871" s="1" t="s">
        <v>20737</v>
      </c>
      <c r="N1871" s="1"/>
      <c r="O1871" s="1">
        <v>2</v>
      </c>
      <c r="P1871" s="1"/>
      <c r="Q1871" s="26"/>
      <c r="R1871" s="276">
        <f t="shared" si="149"/>
        <v>0</v>
      </c>
    </row>
    <row r="1872" spans="1:18">
      <c r="A1872" s="889" t="s">
        <v>21306</v>
      </c>
      <c r="B1872" s="890" t="s">
        <v>18321</v>
      </c>
      <c r="C1872" s="891" t="s">
        <v>21193</v>
      </c>
      <c r="D1872" s="885" t="str">
        <f t="shared" si="145"/>
        <v>sp</v>
      </c>
      <c r="E1872" s="885" t="str">
        <f t="shared" si="146"/>
        <v>1</v>
      </c>
      <c r="F1872" s="885">
        <f t="shared" si="147"/>
        <v>0.1</v>
      </c>
      <c r="G1872" s="885">
        <f t="shared" si="148"/>
        <v>0.1</v>
      </c>
      <c r="H1872" s="885" t="s">
        <v>21294</v>
      </c>
      <c r="J1872" t="str">
        <f>INDEX(L:L,MATCH(Таблиця91[[#This Row],[Item]],M:M,0),1)</f>
        <v>Diversions</v>
      </c>
      <c r="L1872" t="s">
        <v>20637</v>
      </c>
      <c r="M1872" s="1" t="s">
        <v>20738</v>
      </c>
      <c r="N1872" s="1"/>
      <c r="O1872" s="1">
        <v>0.1</v>
      </c>
      <c r="P1872" s="1"/>
      <c r="Q1872" s="26"/>
      <c r="R1872" s="276">
        <f t="shared" si="149"/>
        <v>0</v>
      </c>
    </row>
    <row r="1873" spans="1:18">
      <c r="A1873" s="889" t="s">
        <v>21307</v>
      </c>
      <c r="B1873" s="890" t="s">
        <v>18283</v>
      </c>
      <c r="C1873" s="891" t="s">
        <v>21193</v>
      </c>
      <c r="D1873" s="885" t="str">
        <f t="shared" si="145"/>
        <v>sp</v>
      </c>
      <c r="E1873" s="885" t="str">
        <f t="shared" si="146"/>
        <v>5</v>
      </c>
      <c r="F1873" s="885">
        <f t="shared" si="147"/>
        <v>0.1</v>
      </c>
      <c r="G1873" s="885">
        <f t="shared" si="148"/>
        <v>0.5</v>
      </c>
      <c r="H1873" s="885" t="s">
        <v>21294</v>
      </c>
      <c r="J1873" t="str">
        <f>INDEX(L:L,MATCH(Таблиця91[[#This Row],[Item]],M:M,0),1)</f>
        <v>Diversions</v>
      </c>
      <c r="L1873" t="s">
        <v>20637</v>
      </c>
      <c r="M1873" s="1" t="s">
        <v>20739</v>
      </c>
      <c r="N1873" s="1"/>
      <c r="O1873" s="1">
        <v>0.08</v>
      </c>
      <c r="P1873" s="1"/>
      <c r="Q1873" s="26"/>
      <c r="R1873" s="276">
        <f t="shared" si="149"/>
        <v>0</v>
      </c>
    </row>
    <row r="1874" spans="1:18">
      <c r="A1874" s="889" t="s">
        <v>21308</v>
      </c>
      <c r="B1874" s="890" t="s">
        <v>18388</v>
      </c>
      <c r="C1874" s="891" t="s">
        <v>21193</v>
      </c>
      <c r="D1874" s="885" t="str">
        <f t="shared" si="145"/>
        <v>sp</v>
      </c>
      <c r="E1874" s="885" t="str">
        <f t="shared" si="146"/>
        <v>6</v>
      </c>
      <c r="F1874" s="885">
        <f t="shared" si="147"/>
        <v>0.1</v>
      </c>
      <c r="G1874" s="885">
        <f t="shared" si="148"/>
        <v>0.60000000000000009</v>
      </c>
      <c r="H1874" s="885" t="s">
        <v>21294</v>
      </c>
      <c r="J1874" t="str">
        <f>INDEX(L:L,MATCH(Таблиця91[[#This Row],[Item]],M:M,0),1)</f>
        <v>Diversions</v>
      </c>
      <c r="L1874" t="s">
        <v>20637</v>
      </c>
      <c r="M1874" s="1" t="s">
        <v>20740</v>
      </c>
      <c r="N1874" s="1"/>
      <c r="O1874" s="1">
        <v>0.09</v>
      </c>
      <c r="P1874" s="1"/>
      <c r="Q1874" s="26"/>
      <c r="R1874" s="276">
        <f t="shared" si="149"/>
        <v>0</v>
      </c>
    </row>
    <row r="1875" spans="1:18">
      <c r="A1875" s="889" t="s">
        <v>21309</v>
      </c>
      <c r="B1875" s="890" t="s">
        <v>18496</v>
      </c>
      <c r="C1875" s="891" t="s">
        <v>21193</v>
      </c>
      <c r="D1875" s="885" t="str">
        <f t="shared" si="145"/>
        <v>gp</v>
      </c>
      <c r="E1875" s="885" t="str">
        <f t="shared" si="146"/>
        <v>2</v>
      </c>
      <c r="F1875" s="885">
        <f t="shared" si="147"/>
        <v>1</v>
      </c>
      <c r="G1875" s="885">
        <f t="shared" si="148"/>
        <v>2</v>
      </c>
      <c r="H1875" s="885" t="s">
        <v>21294</v>
      </c>
      <c r="J1875" t="str">
        <f>INDEX(L:L,MATCH(Таблиця91[[#This Row],[Item]],M:M,0),1)</f>
        <v>Diversions</v>
      </c>
      <c r="L1875" t="s">
        <v>20637</v>
      </c>
      <c r="M1875" s="1" t="s">
        <v>20741</v>
      </c>
      <c r="N1875" s="1"/>
      <c r="O1875" s="1">
        <v>0.2</v>
      </c>
      <c r="P1875" s="1"/>
      <c r="Q1875" s="26"/>
      <c r="R1875" s="276">
        <f t="shared" si="149"/>
        <v>0</v>
      </c>
    </row>
    <row r="1876" spans="1:18">
      <c r="A1876" s="889" t="s">
        <v>21310</v>
      </c>
      <c r="B1876" s="890" t="s">
        <v>18283</v>
      </c>
      <c r="C1876" s="891" t="s">
        <v>21193</v>
      </c>
      <c r="D1876" s="885" t="str">
        <f t="shared" si="145"/>
        <v>sp</v>
      </c>
      <c r="E1876" s="885" t="str">
        <f t="shared" si="146"/>
        <v>5</v>
      </c>
      <c r="F1876" s="885">
        <f t="shared" si="147"/>
        <v>0.1</v>
      </c>
      <c r="G1876" s="885">
        <f t="shared" si="148"/>
        <v>0.5</v>
      </c>
      <c r="H1876" s="885" t="s">
        <v>21294</v>
      </c>
      <c r="J1876" t="str">
        <f>INDEX(L:L,MATCH(Таблиця91[[#This Row],[Item]],M:M,0),1)</f>
        <v>Diversions</v>
      </c>
      <c r="L1876" t="s">
        <v>20637</v>
      </c>
      <c r="M1876" s="1" t="s">
        <v>20742</v>
      </c>
      <c r="N1876" s="1"/>
      <c r="O1876" s="1">
        <v>10</v>
      </c>
      <c r="P1876" s="1"/>
      <c r="Q1876" s="26"/>
      <c r="R1876" s="276">
        <f t="shared" si="149"/>
        <v>0</v>
      </c>
    </row>
    <row r="1877" spans="1:18">
      <c r="A1877" s="889" t="s">
        <v>21311</v>
      </c>
      <c r="B1877" s="890" t="s">
        <v>18451</v>
      </c>
      <c r="C1877" s="891" t="s">
        <v>21193</v>
      </c>
      <c r="D1877" s="885" t="str">
        <f t="shared" si="145"/>
        <v>sp</v>
      </c>
      <c r="E1877" s="885" t="str">
        <f t="shared" si="146"/>
        <v>2</v>
      </c>
      <c r="F1877" s="885">
        <f t="shared" si="147"/>
        <v>0.1</v>
      </c>
      <c r="G1877" s="885">
        <f t="shared" si="148"/>
        <v>0.2</v>
      </c>
      <c r="H1877" s="885" t="s">
        <v>21294</v>
      </c>
      <c r="J1877" t="str">
        <f>INDEX(L:L,MATCH(Таблиця91[[#This Row],[Item]],M:M,0),1)</f>
        <v>Diversions</v>
      </c>
      <c r="L1877" t="s">
        <v>20637</v>
      </c>
      <c r="M1877" s="1" t="s">
        <v>20743</v>
      </c>
      <c r="N1877" s="1"/>
      <c r="O1877" s="1">
        <v>5</v>
      </c>
      <c r="P1877" s="1"/>
      <c r="Q1877" s="26"/>
      <c r="R1877" s="276">
        <f t="shared" si="149"/>
        <v>0</v>
      </c>
    </row>
    <row r="1878" spans="1:18">
      <c r="A1878" s="889" t="s">
        <v>21312</v>
      </c>
      <c r="B1878" s="890" t="s">
        <v>21907</v>
      </c>
      <c r="C1878" s="891" t="s">
        <v>21193</v>
      </c>
      <c r="D1878" s="885" t="str">
        <f t="shared" si="145"/>
        <v>sp</v>
      </c>
      <c r="E1878" s="885" t="str">
        <f t="shared" si="146"/>
        <v>7</v>
      </c>
      <c r="F1878" s="885">
        <f t="shared" si="147"/>
        <v>0.1</v>
      </c>
      <c r="G1878" s="885">
        <f t="shared" si="148"/>
        <v>0.70000000000000007</v>
      </c>
      <c r="H1878" s="885" t="s">
        <v>21294</v>
      </c>
      <c r="J1878" t="str">
        <f>INDEX(L:L,MATCH(Таблиця91[[#This Row],[Item]],M:M,0),1)</f>
        <v>Diversions</v>
      </c>
      <c r="L1878" t="s">
        <v>20637</v>
      </c>
      <c r="M1878" s="1" t="s">
        <v>20744</v>
      </c>
      <c r="N1878" s="1"/>
      <c r="O1878" s="1">
        <v>7</v>
      </c>
      <c r="P1878" s="1"/>
      <c r="Q1878" s="26"/>
      <c r="R1878" s="276">
        <f t="shared" si="149"/>
        <v>0</v>
      </c>
    </row>
    <row r="1879" spans="1:18" ht="15.75">
      <c r="A1879" s="889" t="s">
        <v>21313</v>
      </c>
      <c r="B1879" s="890" t="s">
        <v>21836</v>
      </c>
      <c r="C1879" s="891" t="s">
        <v>21193</v>
      </c>
      <c r="D1879" s="885" t="str">
        <f t="shared" si="145"/>
        <v>sp</v>
      </c>
      <c r="E1879" s="885" t="str">
        <f t="shared" si="146"/>
        <v>10</v>
      </c>
      <c r="F1879" s="885">
        <f t="shared" si="147"/>
        <v>0.1</v>
      </c>
      <c r="G1879" s="885">
        <f t="shared" si="148"/>
        <v>1</v>
      </c>
      <c r="H1879" s="885" t="s">
        <v>21294</v>
      </c>
      <c r="I1879" s="774"/>
      <c r="J1879" t="str">
        <f>INDEX(L:L,MATCH(Таблиця91[[#This Row],[Item]],M:M,0),1)</f>
        <v>Diversions</v>
      </c>
      <c r="K1879" s="775"/>
      <c r="L1879" t="s">
        <v>20637</v>
      </c>
      <c r="M1879" s="1" t="s">
        <v>20745</v>
      </c>
      <c r="N1879" s="1"/>
      <c r="O1879" s="1">
        <v>15</v>
      </c>
      <c r="P1879" s="1"/>
      <c r="Q1879" s="26"/>
      <c r="R1879" s="276">
        <f t="shared" si="149"/>
        <v>0</v>
      </c>
    </row>
    <row r="1880" spans="1:18">
      <c r="A1880" s="889" t="s">
        <v>21314</v>
      </c>
      <c r="B1880" s="890" t="s">
        <v>18283</v>
      </c>
      <c r="C1880" s="891" t="s">
        <v>21193</v>
      </c>
      <c r="D1880" s="885" t="str">
        <f t="shared" si="145"/>
        <v>sp</v>
      </c>
      <c r="E1880" s="885" t="str">
        <f t="shared" si="146"/>
        <v>5</v>
      </c>
      <c r="F1880" s="885">
        <f t="shared" si="147"/>
        <v>0.1</v>
      </c>
      <c r="G1880" s="885">
        <f t="shared" si="148"/>
        <v>0.5</v>
      </c>
      <c r="H1880" s="885" t="s">
        <v>21294</v>
      </c>
      <c r="J1880" t="str">
        <f>INDEX(L:L,MATCH(Таблиця91[[#This Row],[Item]],M:M,0),1)</f>
        <v>Diversions</v>
      </c>
      <c r="L1880" t="s">
        <v>20637</v>
      </c>
      <c r="M1880" s="1" t="s">
        <v>20746</v>
      </c>
      <c r="N1880" s="1"/>
      <c r="O1880" s="1">
        <v>6</v>
      </c>
      <c r="P1880" s="1"/>
      <c r="Q1880" s="26"/>
      <c r="R1880" s="276">
        <f t="shared" si="149"/>
        <v>0</v>
      </c>
    </row>
    <row r="1881" spans="1:18">
      <c r="A1881" s="889" t="s">
        <v>21315</v>
      </c>
      <c r="B1881" s="890" t="s">
        <v>21907</v>
      </c>
      <c r="C1881" s="891" t="s">
        <v>21193</v>
      </c>
      <c r="D1881" s="885" t="str">
        <f t="shared" si="145"/>
        <v>sp</v>
      </c>
      <c r="E1881" s="885" t="str">
        <f t="shared" si="146"/>
        <v>7</v>
      </c>
      <c r="F1881" s="885">
        <f t="shared" si="147"/>
        <v>0.1</v>
      </c>
      <c r="G1881" s="885">
        <f t="shared" si="148"/>
        <v>0.70000000000000007</v>
      </c>
      <c r="H1881" s="885" t="s">
        <v>21294</v>
      </c>
      <c r="J1881" t="str">
        <f>INDEX(L:L,MATCH(Таблиця91[[#This Row],[Item]],M:M,0),1)</f>
        <v>Diversions</v>
      </c>
      <c r="L1881" t="s">
        <v>20637</v>
      </c>
      <c r="M1881" s="1" t="s">
        <v>20747</v>
      </c>
      <c r="N1881" s="1"/>
      <c r="O1881" s="1">
        <v>20</v>
      </c>
      <c r="P1881" s="1"/>
      <c r="Q1881" s="26"/>
      <c r="R1881" s="276">
        <f t="shared" si="149"/>
        <v>0</v>
      </c>
    </row>
    <row r="1882" spans="1:18">
      <c r="A1882" s="889" t="s">
        <v>21316</v>
      </c>
      <c r="B1882" s="890" t="s">
        <v>21836</v>
      </c>
      <c r="C1882" s="891" t="s">
        <v>21193</v>
      </c>
      <c r="D1882" s="885" t="str">
        <f t="shared" si="145"/>
        <v>sp</v>
      </c>
      <c r="E1882" s="885" t="str">
        <f t="shared" si="146"/>
        <v>10</v>
      </c>
      <c r="F1882" s="885">
        <f t="shared" si="147"/>
        <v>0.1</v>
      </c>
      <c r="G1882" s="885">
        <f t="shared" si="148"/>
        <v>1</v>
      </c>
      <c r="H1882" s="885" t="s">
        <v>21294</v>
      </c>
      <c r="J1882" t="str">
        <f>INDEX(L:L,MATCH(Таблиця91[[#This Row],[Item]],M:M,0),1)</f>
        <v>Diversions</v>
      </c>
      <c r="L1882" t="s">
        <v>20637</v>
      </c>
      <c r="M1882" s="1" t="s">
        <v>20748</v>
      </c>
      <c r="N1882" s="1"/>
      <c r="O1882" s="1"/>
      <c r="P1882" s="1"/>
      <c r="Q1882" s="26"/>
      <c r="R1882" s="276">
        <f t="shared" si="149"/>
        <v>0</v>
      </c>
    </row>
    <row r="1883" spans="1:18">
      <c r="A1883" s="889" t="s">
        <v>21317</v>
      </c>
      <c r="B1883" s="890" t="s">
        <v>18503</v>
      </c>
      <c r="C1883" s="891" t="s">
        <v>21193</v>
      </c>
      <c r="D1883" s="885" t="str">
        <f t="shared" si="145"/>
        <v>sp</v>
      </c>
      <c r="E1883" s="885" t="str">
        <f t="shared" si="146"/>
        <v>3</v>
      </c>
      <c r="F1883" s="885">
        <f t="shared" si="147"/>
        <v>0.1</v>
      </c>
      <c r="G1883" s="885">
        <f t="shared" si="148"/>
        <v>0.30000000000000004</v>
      </c>
      <c r="H1883" s="885" t="s">
        <v>21294</v>
      </c>
      <c r="J1883" t="str">
        <f>INDEX(L:L,MATCH(Таблиця91[[#This Row],[Item]],M:M,0),1)</f>
        <v>Diversions</v>
      </c>
      <c r="L1883" t="s">
        <v>20637</v>
      </c>
      <c r="M1883" s="1" t="s">
        <v>20749</v>
      </c>
      <c r="N1883" s="1"/>
      <c r="O1883" s="1">
        <v>0.2</v>
      </c>
      <c r="P1883" s="1"/>
      <c r="Q1883" s="26"/>
      <c r="R1883" s="276">
        <f t="shared" si="149"/>
        <v>0</v>
      </c>
    </row>
    <row r="1884" spans="1:18">
      <c r="A1884" s="889" t="s">
        <v>21318</v>
      </c>
      <c r="B1884" s="890" t="s">
        <v>18503</v>
      </c>
      <c r="C1884" s="891" t="s">
        <v>21193</v>
      </c>
      <c r="D1884" s="885" t="str">
        <f t="shared" si="145"/>
        <v>sp</v>
      </c>
      <c r="E1884" s="885" t="str">
        <f t="shared" si="146"/>
        <v>3</v>
      </c>
      <c r="F1884" s="885">
        <f t="shared" si="147"/>
        <v>0.1</v>
      </c>
      <c r="G1884" s="885">
        <f t="shared" si="148"/>
        <v>0.30000000000000004</v>
      </c>
      <c r="H1884" s="885" t="s">
        <v>21294</v>
      </c>
      <c r="J1884" t="str">
        <f>INDEX(L:L,MATCH(Таблиця91[[#This Row],[Item]],M:M,0),1)</f>
        <v>Diversions</v>
      </c>
      <c r="L1884" t="s">
        <v>20637</v>
      </c>
      <c r="M1884" s="1" t="s">
        <v>20750</v>
      </c>
      <c r="N1884" s="1"/>
      <c r="O1884" s="1">
        <v>0.4</v>
      </c>
      <c r="P1884" s="1"/>
      <c r="Q1884" s="26"/>
      <c r="R1884" s="276">
        <f t="shared" si="149"/>
        <v>0</v>
      </c>
    </row>
    <row r="1885" spans="1:18">
      <c r="A1885" s="889" t="s">
        <v>21319</v>
      </c>
      <c r="B1885" s="890" t="s">
        <v>18283</v>
      </c>
      <c r="C1885" s="891" t="s">
        <v>21193</v>
      </c>
      <c r="D1885" s="885" t="str">
        <f t="shared" si="145"/>
        <v>sp</v>
      </c>
      <c r="E1885" s="885" t="str">
        <f t="shared" si="146"/>
        <v>5</v>
      </c>
      <c r="F1885" s="885">
        <f t="shared" si="147"/>
        <v>0.1</v>
      </c>
      <c r="G1885" s="885">
        <f t="shared" si="148"/>
        <v>0.5</v>
      </c>
      <c r="H1885" s="885" t="s">
        <v>21294</v>
      </c>
      <c r="J1885" t="str">
        <f>INDEX(L:L,MATCH(Таблиця91[[#This Row],[Item]],M:M,0),1)</f>
        <v>Diversions</v>
      </c>
      <c r="L1885" t="s">
        <v>20637</v>
      </c>
      <c r="M1885" s="1" t="s">
        <v>20751</v>
      </c>
      <c r="N1885" s="1"/>
      <c r="O1885" s="1">
        <v>25</v>
      </c>
      <c r="P1885" s="1"/>
      <c r="Q1885" s="26"/>
      <c r="R1885" s="276">
        <f t="shared" si="149"/>
        <v>0</v>
      </c>
    </row>
    <row r="1886" spans="1:18">
      <c r="A1886" s="889" t="s">
        <v>21320</v>
      </c>
      <c r="B1886" s="890" t="s">
        <v>18319</v>
      </c>
      <c r="C1886" s="891" t="s">
        <v>21193</v>
      </c>
      <c r="D1886" s="885" t="str">
        <f t="shared" si="145"/>
        <v>sp</v>
      </c>
      <c r="E1886" s="885" t="str">
        <f t="shared" si="146"/>
        <v>4</v>
      </c>
      <c r="F1886" s="885">
        <f t="shared" si="147"/>
        <v>0.1</v>
      </c>
      <c r="G1886" s="885">
        <f t="shared" si="148"/>
        <v>0.4</v>
      </c>
      <c r="H1886" s="885" t="s">
        <v>21294</v>
      </c>
      <c r="J1886" t="str">
        <f>INDEX(L:L,MATCH(Таблиця91[[#This Row],[Item]],M:M,0),1)</f>
        <v>Diversions</v>
      </c>
      <c r="L1886" t="s">
        <v>20637</v>
      </c>
      <c r="M1886" s="1" t="s">
        <v>20752</v>
      </c>
      <c r="N1886" s="1"/>
      <c r="O1886" s="1">
        <v>0.3</v>
      </c>
      <c r="P1886" s="1"/>
      <c r="Q1886" s="26"/>
      <c r="R1886" s="276">
        <f t="shared" si="149"/>
        <v>0</v>
      </c>
    </row>
    <row r="1887" spans="1:18">
      <c r="A1887" s="889" t="s">
        <v>21321</v>
      </c>
      <c r="B1887" s="890" t="s">
        <v>14081</v>
      </c>
      <c r="C1887" s="891" t="s">
        <v>21193</v>
      </c>
      <c r="D1887" s="885" t="str">
        <f t="shared" si="145"/>
        <v>gp</v>
      </c>
      <c r="E1887" s="885" t="str">
        <f t="shared" si="146"/>
        <v>5</v>
      </c>
      <c r="F1887" s="885">
        <f t="shared" si="147"/>
        <v>1</v>
      </c>
      <c r="G1887" s="885">
        <f t="shared" si="148"/>
        <v>5</v>
      </c>
      <c r="H1887" s="885" t="s">
        <v>21294</v>
      </c>
      <c r="J1887" t="str">
        <f>INDEX(L:L,MATCH(Таблиця91[[#This Row],[Item]],M:M,0),1)</f>
        <v>Diversions</v>
      </c>
      <c r="L1887" t="s">
        <v>20637</v>
      </c>
      <c r="M1887" s="1" t="s">
        <v>20753</v>
      </c>
      <c r="N1887" s="1"/>
      <c r="O1887" s="1">
        <v>0.3</v>
      </c>
      <c r="P1887" s="1"/>
      <c r="Q1887" s="26"/>
      <c r="R1887" s="276">
        <f t="shared" si="149"/>
        <v>0</v>
      </c>
    </row>
    <row r="1888" spans="1:18">
      <c r="A1888" s="889" t="s">
        <v>21322</v>
      </c>
      <c r="B1888" s="890" t="s">
        <v>18319</v>
      </c>
      <c r="C1888" s="891" t="s">
        <v>21193</v>
      </c>
      <c r="D1888" s="885" t="str">
        <f t="shared" si="145"/>
        <v>sp</v>
      </c>
      <c r="E1888" s="885" t="str">
        <f t="shared" si="146"/>
        <v>4</v>
      </c>
      <c r="F1888" s="885">
        <f t="shared" si="147"/>
        <v>0.1</v>
      </c>
      <c r="G1888" s="885">
        <f t="shared" si="148"/>
        <v>0.4</v>
      </c>
      <c r="H1888" s="885" t="s">
        <v>21294</v>
      </c>
      <c r="J1888" t="str">
        <f>INDEX(L:L,MATCH(Таблиця91[[#This Row],[Item]],M:M,0),1)</f>
        <v>Diversions</v>
      </c>
      <c r="L1888" t="s">
        <v>20637</v>
      </c>
      <c r="M1888" s="1" t="s">
        <v>20754</v>
      </c>
      <c r="N1888" s="1"/>
      <c r="O1888" s="1">
        <v>0.5</v>
      </c>
      <c r="P1888" s="1"/>
      <c r="Q1888" s="26"/>
      <c r="R1888" s="276">
        <f t="shared" si="149"/>
        <v>0</v>
      </c>
    </row>
    <row r="1889" spans="1:18">
      <c r="A1889" s="889" t="s">
        <v>21323</v>
      </c>
      <c r="B1889" s="890" t="s">
        <v>18451</v>
      </c>
      <c r="C1889" s="891" t="s">
        <v>21193</v>
      </c>
      <c r="D1889" s="885" t="str">
        <f t="shared" si="145"/>
        <v>sp</v>
      </c>
      <c r="E1889" s="885" t="str">
        <f t="shared" si="146"/>
        <v>2</v>
      </c>
      <c r="F1889" s="885">
        <f t="shared" si="147"/>
        <v>0.1</v>
      </c>
      <c r="G1889" s="885">
        <f t="shared" si="148"/>
        <v>0.2</v>
      </c>
      <c r="H1889" s="885" t="s">
        <v>21294</v>
      </c>
      <c r="J1889" t="str">
        <f>INDEX(L:L,MATCH(Таблиця91[[#This Row],[Item]],M:M,0),1)</f>
        <v>Diversions</v>
      </c>
      <c r="L1889" t="s">
        <v>20637</v>
      </c>
      <c r="M1889" s="1" t="s">
        <v>20755</v>
      </c>
      <c r="N1889" s="1"/>
      <c r="O1889" s="1">
        <v>5</v>
      </c>
      <c r="P1889" s="1"/>
      <c r="Q1889" s="26"/>
      <c r="R1889" s="276">
        <f t="shared" si="149"/>
        <v>0</v>
      </c>
    </row>
    <row r="1890" spans="1:18">
      <c r="A1890" s="889" t="s">
        <v>21324</v>
      </c>
      <c r="B1890" s="890" t="s">
        <v>18283</v>
      </c>
      <c r="C1890" s="891" t="s">
        <v>21193</v>
      </c>
      <c r="D1890" s="885" t="str">
        <f t="shared" si="145"/>
        <v>sp</v>
      </c>
      <c r="E1890" s="885" t="str">
        <f t="shared" si="146"/>
        <v>5</v>
      </c>
      <c r="F1890" s="885">
        <f t="shared" si="147"/>
        <v>0.1</v>
      </c>
      <c r="G1890" s="885">
        <f t="shared" si="148"/>
        <v>0.5</v>
      </c>
      <c r="H1890" s="885" t="s">
        <v>21294</v>
      </c>
      <c r="J1890" t="str">
        <f>INDEX(L:L,MATCH(Таблиця91[[#This Row],[Item]],M:M,0),1)</f>
        <v>Diversions</v>
      </c>
      <c r="L1890" t="s">
        <v>20637</v>
      </c>
      <c r="M1890" s="1" t="s">
        <v>20756</v>
      </c>
      <c r="N1890" s="1"/>
      <c r="O1890" s="1">
        <v>0.7</v>
      </c>
      <c r="P1890" s="1"/>
      <c r="Q1890" s="26"/>
      <c r="R1890" s="276">
        <f t="shared" si="149"/>
        <v>0</v>
      </c>
    </row>
    <row r="1891" spans="1:18">
      <c r="A1891" s="889" t="s">
        <v>21325</v>
      </c>
      <c r="B1891" s="890" t="s">
        <v>18319</v>
      </c>
      <c r="C1891" s="891" t="s">
        <v>21193</v>
      </c>
      <c r="D1891" s="885" t="str">
        <f t="shared" si="145"/>
        <v>sp</v>
      </c>
      <c r="E1891" s="885" t="str">
        <f t="shared" si="146"/>
        <v>4</v>
      </c>
      <c r="F1891" s="885">
        <f t="shared" si="147"/>
        <v>0.1</v>
      </c>
      <c r="G1891" s="885">
        <f t="shared" si="148"/>
        <v>0.4</v>
      </c>
      <c r="H1891" s="885" t="s">
        <v>21294</v>
      </c>
      <c r="J1891" t="str">
        <f>INDEX(L:L,MATCH(Таблиця91[[#This Row],[Item]],M:M,0),1)</f>
        <v>Diversions</v>
      </c>
      <c r="L1891" t="s">
        <v>20637</v>
      </c>
      <c r="M1891" s="1" t="s">
        <v>20757</v>
      </c>
      <c r="N1891" s="1"/>
      <c r="O1891" s="1">
        <v>2</v>
      </c>
      <c r="P1891" s="1"/>
      <c r="Q1891" s="26"/>
      <c r="R1891" s="276">
        <f t="shared" si="149"/>
        <v>0</v>
      </c>
    </row>
    <row r="1892" spans="1:18">
      <c r="A1892" s="889" t="s">
        <v>21326</v>
      </c>
      <c r="B1892" s="890" t="s">
        <v>21836</v>
      </c>
      <c r="C1892" s="891" t="s">
        <v>21193</v>
      </c>
      <c r="D1892" s="885" t="str">
        <f t="shared" si="145"/>
        <v>sp</v>
      </c>
      <c r="E1892" s="885" t="str">
        <f t="shared" si="146"/>
        <v>10</v>
      </c>
      <c r="F1892" s="885">
        <f t="shared" si="147"/>
        <v>0.1</v>
      </c>
      <c r="G1892" s="885">
        <f t="shared" si="148"/>
        <v>1</v>
      </c>
      <c r="H1892" s="885" t="s">
        <v>21294</v>
      </c>
      <c r="J1892" t="str">
        <f>INDEX(L:L,MATCH(Таблиця91[[#This Row],[Item]],M:M,0),1)</f>
        <v>Diversions</v>
      </c>
      <c r="L1892" t="s">
        <v>20637</v>
      </c>
      <c r="M1892" s="1" t="s">
        <v>20758</v>
      </c>
      <c r="N1892" s="1"/>
      <c r="O1892" s="1">
        <v>15</v>
      </c>
      <c r="P1892" s="1"/>
      <c r="Q1892" s="26"/>
      <c r="R1892" s="276">
        <f t="shared" si="149"/>
        <v>0</v>
      </c>
    </row>
    <row r="1893" spans="1:18">
      <c r="A1893" s="889" t="s">
        <v>21327</v>
      </c>
      <c r="B1893" s="890" t="s">
        <v>14451</v>
      </c>
      <c r="C1893" s="891" t="s">
        <v>21193</v>
      </c>
      <c r="D1893" s="885" t="str">
        <f t="shared" si="145"/>
        <v>gp</v>
      </c>
      <c r="E1893" s="885" t="str">
        <f t="shared" si="146"/>
        <v>20</v>
      </c>
      <c r="F1893" s="885">
        <f t="shared" si="147"/>
        <v>1</v>
      </c>
      <c r="G1893" s="885">
        <f t="shared" si="148"/>
        <v>20</v>
      </c>
      <c r="H1893" s="885" t="s">
        <v>21294</v>
      </c>
      <c r="J1893" t="str">
        <f>INDEX(L:L,MATCH(Таблиця91[[#This Row],[Item]],M:M,0),1)</f>
        <v>Diversions</v>
      </c>
      <c r="L1893" t="s">
        <v>20637</v>
      </c>
      <c r="M1893" s="1" t="s">
        <v>20759</v>
      </c>
      <c r="N1893" s="1"/>
      <c r="O1893" s="1">
        <v>50</v>
      </c>
      <c r="P1893" s="1"/>
      <c r="Q1893" s="26"/>
      <c r="R1893" s="276">
        <f t="shared" si="149"/>
        <v>0</v>
      </c>
    </row>
    <row r="1894" spans="1:18">
      <c r="A1894" s="889" t="s">
        <v>21328</v>
      </c>
      <c r="B1894" s="890" t="s">
        <v>14263</v>
      </c>
      <c r="C1894" s="891" t="s">
        <v>21193</v>
      </c>
      <c r="D1894" s="885" t="str">
        <f t="shared" si="145"/>
        <v>gp</v>
      </c>
      <c r="E1894" s="885" t="str">
        <f t="shared" si="146"/>
        <v>15</v>
      </c>
      <c r="F1894" s="885">
        <f t="shared" si="147"/>
        <v>1</v>
      </c>
      <c r="G1894" s="885">
        <f t="shared" si="148"/>
        <v>15</v>
      </c>
      <c r="H1894" s="885" t="s">
        <v>21294</v>
      </c>
      <c r="J1894" t="str">
        <f>INDEX(L:L,MATCH(Таблиця91[[#This Row],[Item]],M:M,0),1)</f>
        <v>Diversions</v>
      </c>
      <c r="L1894" t="s">
        <v>20637</v>
      </c>
      <c r="M1894" s="1" t="s">
        <v>20760</v>
      </c>
      <c r="N1894" s="1"/>
      <c r="O1894" s="1">
        <v>150</v>
      </c>
      <c r="P1894" s="1"/>
      <c r="Q1894" s="26"/>
      <c r="R1894" s="276">
        <f t="shared" si="149"/>
        <v>0</v>
      </c>
    </row>
    <row r="1895" spans="1:18">
      <c r="A1895" s="889" t="s">
        <v>21329</v>
      </c>
      <c r="B1895" s="890" t="s">
        <v>21836</v>
      </c>
      <c r="C1895" s="891" t="s">
        <v>21193</v>
      </c>
      <c r="D1895" s="885" t="str">
        <f t="shared" si="145"/>
        <v>sp</v>
      </c>
      <c r="E1895" s="885" t="str">
        <f t="shared" si="146"/>
        <v>10</v>
      </c>
      <c r="F1895" s="885">
        <f t="shared" si="147"/>
        <v>0.1</v>
      </c>
      <c r="G1895" s="885">
        <f t="shared" si="148"/>
        <v>1</v>
      </c>
      <c r="H1895" s="885" t="s">
        <v>21294</v>
      </c>
      <c r="J1895" t="str">
        <f>INDEX(L:L,MATCH(Таблиця91[[#This Row],[Item]],M:M,0),1)</f>
        <v>Diversions</v>
      </c>
      <c r="L1895" t="s">
        <v>20637</v>
      </c>
      <c r="M1895" s="1" t="s">
        <v>20761</v>
      </c>
      <c r="N1895" s="1"/>
      <c r="O1895" s="1">
        <v>0.7</v>
      </c>
      <c r="P1895" s="1"/>
      <c r="Q1895" s="26"/>
      <c r="R1895" s="276">
        <f t="shared" si="149"/>
        <v>0</v>
      </c>
    </row>
    <row r="1896" spans="1:18">
      <c r="A1896" s="889" t="s">
        <v>21330</v>
      </c>
      <c r="B1896" s="890" t="s">
        <v>18319</v>
      </c>
      <c r="C1896" s="891" t="s">
        <v>21193</v>
      </c>
      <c r="D1896" s="885" t="str">
        <f t="shared" si="145"/>
        <v>sp</v>
      </c>
      <c r="E1896" s="885" t="str">
        <f t="shared" si="146"/>
        <v>4</v>
      </c>
      <c r="F1896" s="885">
        <f t="shared" si="147"/>
        <v>0.1</v>
      </c>
      <c r="G1896" s="885">
        <f t="shared" si="148"/>
        <v>0.4</v>
      </c>
      <c r="H1896" s="885" t="s">
        <v>21294</v>
      </c>
      <c r="J1896" t="str">
        <f>INDEX(L:L,MATCH(Таблиця91[[#This Row],[Item]],M:M,0),1)</f>
        <v>Diversions</v>
      </c>
      <c r="L1896" t="s">
        <v>20637</v>
      </c>
      <c r="M1896" s="1" t="s">
        <v>20762</v>
      </c>
      <c r="N1896" s="1"/>
      <c r="O1896" s="1">
        <v>4</v>
      </c>
      <c r="P1896" s="1"/>
      <c r="Q1896" s="26"/>
      <c r="R1896" s="276">
        <f t="shared" si="149"/>
        <v>0</v>
      </c>
    </row>
    <row r="1897" spans="1:18">
      <c r="A1897" s="889" t="s">
        <v>21331</v>
      </c>
      <c r="B1897" s="890" t="s">
        <v>18283</v>
      </c>
      <c r="C1897" s="891" t="s">
        <v>21193</v>
      </c>
      <c r="D1897" s="885" t="str">
        <f t="shared" si="145"/>
        <v>sp</v>
      </c>
      <c r="E1897" s="885" t="str">
        <f t="shared" si="146"/>
        <v>5</v>
      </c>
      <c r="F1897" s="885">
        <f t="shared" si="147"/>
        <v>0.1</v>
      </c>
      <c r="G1897" s="885">
        <f t="shared" si="148"/>
        <v>0.5</v>
      </c>
      <c r="H1897" s="885" t="s">
        <v>21294</v>
      </c>
      <c r="J1897" t="str">
        <f>INDEX(L:L,MATCH(Таблиця91[[#This Row],[Item]],M:M,0),1)</f>
        <v>Diversions</v>
      </c>
      <c r="L1897" t="s">
        <v>20637</v>
      </c>
      <c r="M1897" s="1" t="s">
        <v>20763</v>
      </c>
      <c r="N1897" s="1"/>
      <c r="O1897" s="1">
        <v>75</v>
      </c>
      <c r="P1897" s="1"/>
      <c r="Q1897" s="26"/>
      <c r="R1897" s="276">
        <f t="shared" si="149"/>
        <v>0</v>
      </c>
    </row>
    <row r="1898" spans="1:18">
      <c r="A1898" s="889" t="s">
        <v>21332</v>
      </c>
      <c r="B1898" s="890" t="s">
        <v>18283</v>
      </c>
      <c r="C1898" s="891" t="s">
        <v>21193</v>
      </c>
      <c r="D1898" s="885" t="str">
        <f t="shared" si="145"/>
        <v>sp</v>
      </c>
      <c r="E1898" s="885" t="str">
        <f t="shared" si="146"/>
        <v>5</v>
      </c>
      <c r="F1898" s="885">
        <f t="shared" si="147"/>
        <v>0.1</v>
      </c>
      <c r="G1898" s="885">
        <f t="shared" si="148"/>
        <v>0.5</v>
      </c>
      <c r="H1898" s="885" t="s">
        <v>21294</v>
      </c>
      <c r="J1898" t="str">
        <f>INDEX(L:L,MATCH(Таблиця91[[#This Row],[Item]],M:M,0),1)</f>
        <v>Diversions</v>
      </c>
      <c r="L1898" t="s">
        <v>20637</v>
      </c>
      <c r="M1898" s="1" t="s">
        <v>20764</v>
      </c>
      <c r="N1898" s="1"/>
      <c r="O1898" s="1">
        <v>2</v>
      </c>
      <c r="P1898" s="1"/>
      <c r="Q1898" s="26"/>
      <c r="R1898" s="276">
        <f t="shared" si="149"/>
        <v>0</v>
      </c>
    </row>
    <row r="1899" spans="1:18">
      <c r="A1899" s="885"/>
      <c r="B1899" s="885"/>
      <c r="C1899" s="885"/>
      <c r="D1899" s="885" t="str">
        <f>IF((IFERROR(FIND("gp",I1918,1),0)&gt;0),"gp",IF(IFERROR(FIND("sp",I1918,1),0)&gt;1,"sp","cp"))</f>
        <v>cp</v>
      </c>
      <c r="E1899" s="885" t="str">
        <f>SUBSTITUTE(I1918," "&amp;D1899,"",1)</f>
        <v/>
      </c>
      <c r="F1899" s="885"/>
      <c r="G1899" s="885"/>
      <c r="H1899" s="885"/>
      <c r="J1899" t="e">
        <f>INDEX(L:L,MATCH(Таблиця91[[#This Row],[Item]],M:M,0),1)</f>
        <v>#N/A</v>
      </c>
      <c r="L1899" t="s">
        <v>20637</v>
      </c>
      <c r="M1899" s="1" t="s">
        <v>20765</v>
      </c>
      <c r="N1899" s="1"/>
      <c r="O1899" s="1">
        <v>4</v>
      </c>
      <c r="P1899" s="1"/>
      <c r="Q1899" s="26"/>
      <c r="R1899" s="276">
        <f t="shared" si="149"/>
        <v>0</v>
      </c>
    </row>
    <row r="1900" spans="1:18">
      <c r="A1900" s="889" t="s">
        <v>21334</v>
      </c>
      <c r="B1900" s="890" t="s">
        <v>21946</v>
      </c>
      <c r="C1900" s="891" t="s">
        <v>21157</v>
      </c>
      <c r="D1900" s="885" t="str">
        <f t="shared" si="145"/>
        <v>gp</v>
      </c>
      <c r="E1900" s="885" t="str">
        <f t="shared" si="146"/>
        <v>3</v>
      </c>
      <c r="F1900" s="885">
        <f t="shared" si="147"/>
        <v>1</v>
      </c>
      <c r="G1900" s="885">
        <f t="shared" si="148"/>
        <v>3</v>
      </c>
      <c r="H1900" s="895" t="s">
        <v>21333</v>
      </c>
      <c r="J1900" t="str">
        <f>INDEX(L:L,MATCH(Таблиця91[[#This Row],[Item]],M:M,0),1)</f>
        <v>Diversions</v>
      </c>
      <c r="L1900" t="s">
        <v>20637</v>
      </c>
      <c r="M1900" s="1" t="s">
        <v>20766</v>
      </c>
      <c r="N1900" s="1"/>
      <c r="O1900" s="1">
        <v>5</v>
      </c>
      <c r="P1900" s="1"/>
      <c r="Q1900" s="26"/>
      <c r="R1900" s="276">
        <f t="shared" si="149"/>
        <v>0</v>
      </c>
    </row>
    <row r="1901" spans="1:18">
      <c r="A1901" s="889" t="s">
        <v>21335</v>
      </c>
      <c r="B1901" s="890" t="s">
        <v>14081</v>
      </c>
      <c r="C1901" s="891" t="s">
        <v>21157</v>
      </c>
      <c r="D1901" s="885" t="str">
        <f t="shared" si="145"/>
        <v>gp</v>
      </c>
      <c r="E1901" s="885" t="str">
        <f t="shared" si="146"/>
        <v>5</v>
      </c>
      <c r="F1901" s="885">
        <f t="shared" si="147"/>
        <v>1</v>
      </c>
      <c r="G1901" s="885">
        <f t="shared" si="148"/>
        <v>5</v>
      </c>
      <c r="H1901" s="885" t="s">
        <v>21333</v>
      </c>
      <c r="J1901" t="str">
        <f>INDEX(L:L,MATCH(Таблиця91[[#This Row],[Item]],M:M,0),1)</f>
        <v>Diversions</v>
      </c>
      <c r="L1901" t="s">
        <v>20637</v>
      </c>
      <c r="M1901" s="1" t="s">
        <v>20767</v>
      </c>
      <c r="N1901" s="1"/>
      <c r="O1901" s="1">
        <v>15</v>
      </c>
      <c r="P1901" s="1"/>
      <c r="Q1901" s="26"/>
      <c r="R1901" s="276">
        <f t="shared" si="149"/>
        <v>0</v>
      </c>
    </row>
    <row r="1902" spans="1:18">
      <c r="A1902" s="889" t="s">
        <v>21336</v>
      </c>
      <c r="B1902" s="890" t="s">
        <v>21843</v>
      </c>
      <c r="C1902" s="891" t="s">
        <v>21157</v>
      </c>
      <c r="D1902" s="885" t="str">
        <f t="shared" si="145"/>
        <v>gp</v>
      </c>
      <c r="E1902" s="885" t="str">
        <f t="shared" si="146"/>
        <v>7</v>
      </c>
      <c r="F1902" s="885">
        <f t="shared" si="147"/>
        <v>1</v>
      </c>
      <c r="G1902" s="885">
        <f t="shared" si="148"/>
        <v>7</v>
      </c>
      <c r="H1902" s="885" t="s">
        <v>21333</v>
      </c>
      <c r="J1902" t="str">
        <f>INDEX(L:L,MATCH(Таблиця91[[#This Row],[Item]],M:M,0),1)</f>
        <v>Diversions</v>
      </c>
      <c r="L1902" t="s">
        <v>20637</v>
      </c>
      <c r="M1902" s="1" t="s">
        <v>20768</v>
      </c>
      <c r="N1902" s="1"/>
      <c r="O1902" s="1">
        <v>1</v>
      </c>
      <c r="P1902" s="1"/>
      <c r="Q1902" s="26"/>
      <c r="R1902" s="276">
        <f t="shared" si="149"/>
        <v>0</v>
      </c>
    </row>
    <row r="1903" spans="1:18">
      <c r="A1903" s="889" t="s">
        <v>21337</v>
      </c>
      <c r="B1903" s="890" t="s">
        <v>18496</v>
      </c>
      <c r="C1903" s="891" t="s">
        <v>21157</v>
      </c>
      <c r="D1903" s="885" t="str">
        <f t="shared" si="145"/>
        <v>gp</v>
      </c>
      <c r="E1903" s="885" t="str">
        <f t="shared" si="146"/>
        <v>2</v>
      </c>
      <c r="F1903" s="885">
        <f t="shared" si="147"/>
        <v>1</v>
      </c>
      <c r="G1903" s="885">
        <f t="shared" si="148"/>
        <v>2</v>
      </c>
      <c r="H1903" s="885" t="s">
        <v>21333</v>
      </c>
      <c r="J1903" t="str">
        <f>INDEX(L:L,MATCH(Таблиця91[[#This Row],[Item]],M:M,0),1)</f>
        <v>Diversions</v>
      </c>
      <c r="L1903" t="s">
        <v>20637</v>
      </c>
      <c r="M1903" s="1" t="s">
        <v>20769</v>
      </c>
      <c r="N1903" s="1"/>
      <c r="O1903" s="1">
        <v>0.4</v>
      </c>
      <c r="P1903" s="1"/>
      <c r="Q1903" s="26"/>
      <c r="R1903" s="276">
        <f t="shared" si="149"/>
        <v>0</v>
      </c>
    </row>
    <row r="1904" spans="1:18">
      <c r="A1904" s="889" t="s">
        <v>21338</v>
      </c>
      <c r="B1904" s="890" t="s">
        <v>21846</v>
      </c>
      <c r="C1904" s="891" t="s">
        <v>21157</v>
      </c>
      <c r="D1904" s="885" t="str">
        <f t="shared" ref="D1904:D1967" si="150">IF((IFERROR(FIND("gp",B1904,1),0)&gt;0),"gp",IF(IFERROR(FIND("sp",B1904,1),0)&gt;1,"sp","cp"))</f>
        <v>gp</v>
      </c>
      <c r="E1904" s="885" t="str">
        <f t="shared" si="146"/>
        <v>4</v>
      </c>
      <c r="F1904" s="885">
        <f t="shared" si="147"/>
        <v>1</v>
      </c>
      <c r="G1904" s="885">
        <f t="shared" si="148"/>
        <v>4</v>
      </c>
      <c r="H1904" s="885" t="s">
        <v>21333</v>
      </c>
      <c r="J1904" t="str">
        <f>INDEX(L:L,MATCH(Таблиця91[[#This Row],[Item]],M:M,0),1)</f>
        <v>Diversions</v>
      </c>
      <c r="L1904" t="s">
        <v>20637</v>
      </c>
      <c r="M1904" s="1" t="s">
        <v>20770</v>
      </c>
      <c r="N1904" s="1"/>
      <c r="O1904" s="1">
        <v>0.2</v>
      </c>
      <c r="P1904" s="1"/>
      <c r="Q1904" s="26"/>
      <c r="R1904" s="276">
        <f t="shared" si="149"/>
        <v>0</v>
      </c>
    </row>
    <row r="1905" spans="1:18">
      <c r="A1905" s="889" t="s">
        <v>21339</v>
      </c>
      <c r="B1905" s="890" t="s">
        <v>21989</v>
      </c>
      <c r="C1905" s="891" t="s">
        <v>21157</v>
      </c>
      <c r="D1905" s="885" t="str">
        <f t="shared" si="150"/>
        <v>gp</v>
      </c>
      <c r="E1905" s="885" t="str">
        <f t="shared" ref="E1905:E1968" si="151">SUBSTITUTE(B1905," "&amp;D1905,"",1)</f>
        <v>42</v>
      </c>
      <c r="F1905" s="885">
        <f t="shared" ref="F1905:F1968" si="152">IF(D1905="gp",1,IF(D1905="sp",0.1,0.01))</f>
        <v>1</v>
      </c>
      <c r="G1905" s="885">
        <f t="shared" ref="G1905:G1968" si="153">F1905*E1905</f>
        <v>42</v>
      </c>
      <c r="H1905" s="885" t="s">
        <v>21333</v>
      </c>
      <c r="J1905" t="str">
        <f>INDEX(L:L,MATCH(Таблиця91[[#This Row],[Item]],M:M,0),1)</f>
        <v>Diversions</v>
      </c>
      <c r="L1905" t="s">
        <v>20637</v>
      </c>
      <c r="M1905" s="1" t="s">
        <v>20771</v>
      </c>
      <c r="N1905" s="1"/>
      <c r="O1905" s="1">
        <v>0.1</v>
      </c>
      <c r="P1905" s="1"/>
      <c r="Q1905" s="26"/>
      <c r="R1905" s="276">
        <f t="shared" si="149"/>
        <v>0</v>
      </c>
    </row>
    <row r="1906" spans="1:18">
      <c r="A1906" s="889" t="s">
        <v>21340</v>
      </c>
      <c r="B1906" s="890" t="s">
        <v>13973</v>
      </c>
      <c r="C1906" s="891" t="s">
        <v>21157</v>
      </c>
      <c r="D1906" s="885" t="str">
        <f t="shared" si="150"/>
        <v>gp</v>
      </c>
      <c r="E1906" s="885" t="str">
        <f t="shared" si="151"/>
        <v>30</v>
      </c>
      <c r="F1906" s="885">
        <f t="shared" si="152"/>
        <v>1</v>
      </c>
      <c r="G1906" s="885">
        <f t="shared" si="153"/>
        <v>30</v>
      </c>
      <c r="H1906" s="885" t="s">
        <v>21333</v>
      </c>
      <c r="J1906" t="str">
        <f>INDEX(L:L,MATCH(Таблиця91[[#This Row],[Item]],M:M,0),1)</f>
        <v>Diversions</v>
      </c>
      <c r="L1906" t="s">
        <v>20637</v>
      </c>
      <c r="M1906" s="1" t="s">
        <v>20772</v>
      </c>
      <c r="N1906" s="1"/>
      <c r="O1906" s="1">
        <v>1</v>
      </c>
      <c r="P1906" s="1"/>
      <c r="Q1906" s="26"/>
      <c r="R1906" s="276">
        <f t="shared" si="149"/>
        <v>0</v>
      </c>
    </row>
    <row r="1907" spans="1:18">
      <c r="A1907" s="889" t="s">
        <v>21341</v>
      </c>
      <c r="B1907" s="890" t="s">
        <v>14081</v>
      </c>
      <c r="C1907" s="891" t="s">
        <v>21157</v>
      </c>
      <c r="D1907" s="885" t="str">
        <f t="shared" si="150"/>
        <v>gp</v>
      </c>
      <c r="E1907" s="885" t="str">
        <f t="shared" si="151"/>
        <v>5</v>
      </c>
      <c r="F1907" s="885">
        <f t="shared" si="152"/>
        <v>1</v>
      </c>
      <c r="G1907" s="885">
        <f t="shared" si="153"/>
        <v>5</v>
      </c>
      <c r="H1907" s="885" t="s">
        <v>21333</v>
      </c>
      <c r="J1907" t="str">
        <f>INDEX(L:L,MATCH(Таблиця91[[#This Row],[Item]],M:M,0),1)</f>
        <v>Diversions</v>
      </c>
      <c r="L1907" t="s">
        <v>20637</v>
      </c>
      <c r="M1907" s="1" t="s">
        <v>20773</v>
      </c>
      <c r="N1907" s="1"/>
      <c r="O1907" s="1">
        <v>0.2</v>
      </c>
      <c r="P1907" s="1"/>
      <c r="Q1907" s="26"/>
      <c r="R1907" s="276">
        <f t="shared" si="149"/>
        <v>0</v>
      </c>
    </row>
    <row r="1908" spans="1:18">
      <c r="A1908" s="889" t="s">
        <v>21342</v>
      </c>
      <c r="B1908" s="890" t="s">
        <v>21843</v>
      </c>
      <c r="C1908" s="891" t="s">
        <v>21157</v>
      </c>
      <c r="D1908" s="885" t="str">
        <f t="shared" si="150"/>
        <v>gp</v>
      </c>
      <c r="E1908" s="885" t="str">
        <f t="shared" si="151"/>
        <v>7</v>
      </c>
      <c r="F1908" s="885">
        <f t="shared" si="152"/>
        <v>1</v>
      </c>
      <c r="G1908" s="885">
        <f t="shared" si="153"/>
        <v>7</v>
      </c>
      <c r="H1908" s="885" t="s">
        <v>21333</v>
      </c>
      <c r="J1908" t="str">
        <f>INDEX(L:L,MATCH(Таблиця91[[#This Row],[Item]],M:M,0),1)</f>
        <v>Diversions</v>
      </c>
      <c r="L1908" t="s">
        <v>20637</v>
      </c>
      <c r="M1908" s="1" t="s">
        <v>20774</v>
      </c>
      <c r="N1908" s="1"/>
      <c r="O1908" s="1">
        <v>10</v>
      </c>
      <c r="P1908" s="1"/>
      <c r="Q1908" s="26"/>
      <c r="R1908" s="276">
        <f t="shared" si="149"/>
        <v>0</v>
      </c>
    </row>
    <row r="1909" spans="1:18">
      <c r="A1909" s="889" t="s">
        <v>21343</v>
      </c>
      <c r="B1909" s="890" t="s">
        <v>21946</v>
      </c>
      <c r="C1909" s="891" t="s">
        <v>21157</v>
      </c>
      <c r="D1909" s="885" t="str">
        <f t="shared" si="150"/>
        <v>gp</v>
      </c>
      <c r="E1909" s="885" t="str">
        <f t="shared" si="151"/>
        <v>3</v>
      </c>
      <c r="F1909" s="885">
        <f t="shared" si="152"/>
        <v>1</v>
      </c>
      <c r="G1909" s="885">
        <f t="shared" si="153"/>
        <v>3</v>
      </c>
      <c r="H1909" s="885" t="s">
        <v>21333</v>
      </c>
      <c r="J1909" t="str">
        <f>INDEX(L:L,MATCH(Таблиця91[[#This Row],[Item]],M:M,0),1)</f>
        <v>Diversions</v>
      </c>
      <c r="L1909" t="s">
        <v>20637</v>
      </c>
      <c r="M1909" s="1" t="s">
        <v>20775</v>
      </c>
      <c r="N1909" s="1"/>
      <c r="O1909" s="1">
        <v>0.8</v>
      </c>
      <c r="P1909" s="1"/>
      <c r="Q1909" s="26"/>
      <c r="R1909" s="276">
        <f t="shared" si="149"/>
        <v>0</v>
      </c>
    </row>
    <row r="1910" spans="1:18">
      <c r="A1910" s="889" t="s">
        <v>21344</v>
      </c>
      <c r="B1910" s="890" t="s">
        <v>14081</v>
      </c>
      <c r="C1910" s="891" t="s">
        <v>21157</v>
      </c>
      <c r="D1910" s="885" t="str">
        <f t="shared" si="150"/>
        <v>gp</v>
      </c>
      <c r="E1910" s="885" t="str">
        <f t="shared" si="151"/>
        <v>5</v>
      </c>
      <c r="F1910" s="885">
        <f t="shared" si="152"/>
        <v>1</v>
      </c>
      <c r="G1910" s="885">
        <f t="shared" si="153"/>
        <v>5</v>
      </c>
      <c r="H1910" s="885" t="s">
        <v>21333</v>
      </c>
      <c r="J1910" t="str">
        <f>INDEX(L:L,MATCH(Таблиця91[[#This Row],[Item]],M:M,0),1)</f>
        <v>Diversions</v>
      </c>
      <c r="L1910" t="s">
        <v>20637</v>
      </c>
      <c r="M1910" s="1" t="s">
        <v>20776</v>
      </c>
      <c r="N1910" s="1"/>
      <c r="O1910" s="1">
        <v>30</v>
      </c>
      <c r="P1910" s="1"/>
      <c r="Q1910" s="26"/>
      <c r="R1910" s="276">
        <f t="shared" si="149"/>
        <v>0</v>
      </c>
    </row>
    <row r="1911" spans="1:18">
      <c r="A1911" s="889" t="s">
        <v>21345</v>
      </c>
      <c r="B1911" s="890" t="s">
        <v>21846</v>
      </c>
      <c r="C1911" s="891" t="s">
        <v>21157</v>
      </c>
      <c r="D1911" s="885" t="str">
        <f t="shared" si="150"/>
        <v>gp</v>
      </c>
      <c r="E1911" s="885" t="str">
        <f t="shared" si="151"/>
        <v>4</v>
      </c>
      <c r="F1911" s="885">
        <f t="shared" si="152"/>
        <v>1</v>
      </c>
      <c r="G1911" s="885">
        <f t="shared" si="153"/>
        <v>4</v>
      </c>
      <c r="H1911" s="885" t="s">
        <v>21333</v>
      </c>
      <c r="J1911" t="str">
        <f>INDEX(L:L,MATCH(Таблиця91[[#This Row],[Item]],M:M,0),1)</f>
        <v>Diversions</v>
      </c>
      <c r="L1911" t="s">
        <v>20637</v>
      </c>
      <c r="M1911" s="1" t="s">
        <v>20777</v>
      </c>
      <c r="N1911" s="1"/>
      <c r="O1911" s="1">
        <v>1</v>
      </c>
      <c r="P1911" s="1"/>
      <c r="Q1911" s="26"/>
      <c r="R1911" s="276">
        <f t="shared" si="149"/>
        <v>0</v>
      </c>
    </row>
    <row r="1912" spans="1:18">
      <c r="A1912" s="889" t="s">
        <v>21346</v>
      </c>
      <c r="B1912" s="890" t="s">
        <v>14081</v>
      </c>
      <c r="C1912" s="891" t="s">
        <v>21157</v>
      </c>
      <c r="D1912" s="885" t="str">
        <f t="shared" si="150"/>
        <v>gp</v>
      </c>
      <c r="E1912" s="885" t="str">
        <f t="shared" si="151"/>
        <v>5</v>
      </c>
      <c r="F1912" s="885">
        <f t="shared" si="152"/>
        <v>1</v>
      </c>
      <c r="G1912" s="885">
        <f t="shared" si="153"/>
        <v>5</v>
      </c>
      <c r="H1912" s="885" t="s">
        <v>21333</v>
      </c>
      <c r="J1912" t="str">
        <f>INDEX(L:L,MATCH(Таблиця91[[#This Row],[Item]],M:M,0),1)</f>
        <v>Diversions</v>
      </c>
      <c r="L1912" t="s">
        <v>20637</v>
      </c>
      <c r="M1912" s="1" t="s">
        <v>20778</v>
      </c>
      <c r="N1912" s="1"/>
      <c r="O1912" s="1">
        <v>80</v>
      </c>
      <c r="P1912" s="1"/>
      <c r="Q1912" s="26"/>
      <c r="R1912" s="276">
        <f t="shared" si="149"/>
        <v>0</v>
      </c>
    </row>
    <row r="1913" spans="1:18">
      <c r="A1913" s="889" t="s">
        <v>21347</v>
      </c>
      <c r="B1913" s="890" t="s">
        <v>21946</v>
      </c>
      <c r="C1913" s="891" t="s">
        <v>21157</v>
      </c>
      <c r="D1913" s="885" t="str">
        <f t="shared" si="150"/>
        <v>gp</v>
      </c>
      <c r="E1913" s="885" t="str">
        <f t="shared" si="151"/>
        <v>3</v>
      </c>
      <c r="F1913" s="885">
        <f t="shared" si="152"/>
        <v>1</v>
      </c>
      <c r="G1913" s="885">
        <f t="shared" si="153"/>
        <v>3</v>
      </c>
      <c r="H1913" s="885" t="s">
        <v>21333</v>
      </c>
      <c r="J1913" t="str">
        <f>INDEX(L:L,MATCH(Таблиця91[[#This Row],[Item]],M:M,0),1)</f>
        <v>Diversions</v>
      </c>
      <c r="L1913" t="s">
        <v>20637</v>
      </c>
      <c r="M1913" s="1" t="s">
        <v>20779</v>
      </c>
      <c r="N1913" s="1"/>
      <c r="O1913" s="1">
        <v>3</v>
      </c>
      <c r="P1913" s="1"/>
      <c r="Q1913" s="26"/>
      <c r="R1913" s="276">
        <f t="shared" si="149"/>
        <v>0</v>
      </c>
    </row>
    <row r="1914" spans="1:18">
      <c r="A1914" s="889" t="s">
        <v>21348</v>
      </c>
      <c r="B1914" s="890" t="s">
        <v>21836</v>
      </c>
      <c r="C1914" s="891" t="s">
        <v>21157</v>
      </c>
      <c r="D1914" s="885" t="str">
        <f t="shared" si="150"/>
        <v>sp</v>
      </c>
      <c r="E1914" s="885" t="str">
        <f t="shared" si="151"/>
        <v>10</v>
      </c>
      <c r="F1914" s="885">
        <f t="shared" si="152"/>
        <v>0.1</v>
      </c>
      <c r="G1914" s="885">
        <f t="shared" si="153"/>
        <v>1</v>
      </c>
      <c r="H1914" s="885" t="s">
        <v>21333</v>
      </c>
      <c r="J1914" t="str">
        <f>INDEX(L:L,MATCH(Таблиця91[[#This Row],[Item]],M:M,0),1)</f>
        <v>Diversions</v>
      </c>
      <c r="L1914" t="s">
        <v>20637</v>
      </c>
      <c r="M1914" s="1" t="s">
        <v>20780</v>
      </c>
      <c r="N1914" s="1"/>
      <c r="O1914" s="1">
        <v>2</v>
      </c>
      <c r="P1914" s="1"/>
      <c r="Q1914" s="26"/>
      <c r="R1914" s="276">
        <f t="shared" si="149"/>
        <v>0</v>
      </c>
    </row>
    <row r="1915" spans="1:18">
      <c r="A1915" s="889" t="s">
        <v>21349</v>
      </c>
      <c r="B1915" s="890" t="s">
        <v>14380</v>
      </c>
      <c r="C1915" s="891" t="s">
        <v>21157</v>
      </c>
      <c r="D1915" s="885" t="str">
        <f t="shared" si="150"/>
        <v>gp</v>
      </c>
      <c r="E1915" s="885" t="str">
        <f t="shared" si="151"/>
        <v>10</v>
      </c>
      <c r="F1915" s="885">
        <f t="shared" si="152"/>
        <v>1</v>
      </c>
      <c r="G1915" s="885">
        <f t="shared" si="153"/>
        <v>10</v>
      </c>
      <c r="H1915" s="885" t="s">
        <v>21333</v>
      </c>
      <c r="J1915" t="str">
        <f>INDEX(L:L,MATCH(Таблиця91[[#This Row],[Item]],M:M,0),1)</f>
        <v>Diversions</v>
      </c>
      <c r="L1915" t="s">
        <v>20637</v>
      </c>
      <c r="M1915" s="1" t="s">
        <v>20781</v>
      </c>
      <c r="N1915" s="1"/>
      <c r="O1915" s="1">
        <v>0.3</v>
      </c>
      <c r="P1915" s="1"/>
      <c r="Q1915" s="26"/>
      <c r="R1915" s="276">
        <f t="shared" si="149"/>
        <v>0</v>
      </c>
    </row>
    <row r="1916" spans="1:18">
      <c r="A1916" s="889" t="s">
        <v>21350</v>
      </c>
      <c r="B1916" s="890" t="s">
        <v>14263</v>
      </c>
      <c r="C1916" s="891" t="s">
        <v>21157</v>
      </c>
      <c r="D1916" s="885" t="str">
        <f t="shared" si="150"/>
        <v>gp</v>
      </c>
      <c r="E1916" s="885" t="str">
        <f t="shared" si="151"/>
        <v>15</v>
      </c>
      <c r="F1916" s="885">
        <f t="shared" si="152"/>
        <v>1</v>
      </c>
      <c r="G1916" s="885">
        <f t="shared" si="153"/>
        <v>15</v>
      </c>
      <c r="H1916" s="885" t="s">
        <v>21333</v>
      </c>
      <c r="J1916" t="str">
        <f>INDEX(L:L,MATCH(Таблиця91[[#This Row],[Item]],M:M,0),1)</f>
        <v>Diversions</v>
      </c>
      <c r="L1916" t="s">
        <v>20637</v>
      </c>
      <c r="M1916" s="1" t="s">
        <v>20782</v>
      </c>
      <c r="N1916" s="1"/>
      <c r="O1916" s="1">
        <v>0.9</v>
      </c>
      <c r="P1916" s="1"/>
      <c r="Q1916" s="26"/>
      <c r="R1916" s="276">
        <f t="shared" si="149"/>
        <v>0</v>
      </c>
    </row>
    <row r="1917" spans="1:18">
      <c r="A1917" s="889" t="s">
        <v>21351</v>
      </c>
      <c r="B1917" s="890" t="s">
        <v>21846</v>
      </c>
      <c r="C1917" s="891" t="s">
        <v>21157</v>
      </c>
      <c r="D1917" s="885" t="str">
        <f t="shared" si="150"/>
        <v>gp</v>
      </c>
      <c r="E1917" s="885" t="str">
        <f t="shared" si="151"/>
        <v>4</v>
      </c>
      <c r="F1917" s="885">
        <f t="shared" si="152"/>
        <v>1</v>
      </c>
      <c r="G1917" s="885">
        <f t="shared" si="153"/>
        <v>4</v>
      </c>
      <c r="H1917" s="885" t="s">
        <v>21333</v>
      </c>
      <c r="J1917" t="str">
        <f>INDEX(L:L,MATCH(Таблиця91[[#This Row],[Item]],M:M,0),1)</f>
        <v>Diversions</v>
      </c>
      <c r="L1917" t="s">
        <v>20637</v>
      </c>
      <c r="M1917" s="1" t="s">
        <v>20783</v>
      </c>
      <c r="N1917" s="1"/>
      <c r="O1917" s="1">
        <v>9.5</v>
      </c>
      <c r="P1917" s="1"/>
      <c r="Q1917" s="26"/>
      <c r="R1917" s="276">
        <f t="shared" si="149"/>
        <v>0</v>
      </c>
    </row>
    <row r="1918" spans="1:18" ht="15.75">
      <c r="A1918" s="889" t="s">
        <v>21352</v>
      </c>
      <c r="B1918" s="890" t="s">
        <v>18266</v>
      </c>
      <c r="C1918" s="891" t="s">
        <v>21157</v>
      </c>
      <c r="D1918" s="885" t="str">
        <f t="shared" si="150"/>
        <v>gp</v>
      </c>
      <c r="E1918" s="885" t="str">
        <f t="shared" si="151"/>
        <v>100</v>
      </c>
      <c r="F1918" s="885">
        <f t="shared" si="152"/>
        <v>1</v>
      </c>
      <c r="G1918" s="885">
        <f t="shared" si="153"/>
        <v>100</v>
      </c>
      <c r="H1918" s="885" t="s">
        <v>21333</v>
      </c>
      <c r="I1918" s="776"/>
      <c r="J1918" t="str">
        <f>INDEX(L:L,MATCH(Таблиця91[[#This Row],[Item]],M:M,0),1)</f>
        <v>Diversions</v>
      </c>
      <c r="K1918" s="777"/>
      <c r="L1918" t="s">
        <v>20637</v>
      </c>
      <c r="M1918" s="1" t="s">
        <v>20784</v>
      </c>
      <c r="N1918" s="1"/>
      <c r="O1918" s="1">
        <v>0.2</v>
      </c>
      <c r="P1918" s="1"/>
      <c r="Q1918" s="26"/>
      <c r="R1918" s="276">
        <f t="shared" si="149"/>
        <v>0</v>
      </c>
    </row>
    <row r="1919" spans="1:18">
      <c r="A1919" s="889" t="s">
        <v>21353</v>
      </c>
      <c r="B1919" s="890" t="s">
        <v>21843</v>
      </c>
      <c r="C1919" s="891" t="s">
        <v>21157</v>
      </c>
      <c r="D1919" s="885" t="str">
        <f t="shared" si="150"/>
        <v>gp</v>
      </c>
      <c r="E1919" s="885" t="str">
        <f t="shared" si="151"/>
        <v>7</v>
      </c>
      <c r="F1919" s="885">
        <f t="shared" si="152"/>
        <v>1</v>
      </c>
      <c r="G1919" s="885">
        <f t="shared" si="153"/>
        <v>7</v>
      </c>
      <c r="H1919" s="885" t="s">
        <v>21333</v>
      </c>
      <c r="J1919" t="str">
        <f>INDEX(L:L,MATCH(Таблиця91[[#This Row],[Item]],M:M,0),1)</f>
        <v>Diversions</v>
      </c>
      <c r="L1919" t="s">
        <v>20637</v>
      </c>
      <c r="M1919" s="1" t="s">
        <v>20785</v>
      </c>
      <c r="N1919" s="1"/>
      <c r="O1919" s="1">
        <v>10</v>
      </c>
      <c r="P1919" s="1"/>
      <c r="Q1919" s="26"/>
      <c r="R1919" s="276">
        <f t="shared" si="149"/>
        <v>0</v>
      </c>
    </row>
    <row r="1920" spans="1:18">
      <c r="A1920" s="886" t="s">
        <v>21355</v>
      </c>
      <c r="B1920" s="887" t="s">
        <v>21836</v>
      </c>
      <c r="C1920" s="888" t="s">
        <v>21356</v>
      </c>
      <c r="D1920" s="885" t="str">
        <f t="shared" si="150"/>
        <v>sp</v>
      </c>
      <c r="E1920" s="885" t="str">
        <f t="shared" si="151"/>
        <v>10</v>
      </c>
      <c r="F1920" s="885">
        <f t="shared" si="152"/>
        <v>0.1</v>
      </c>
      <c r="G1920" s="885">
        <f t="shared" si="153"/>
        <v>1</v>
      </c>
      <c r="H1920" s="885" t="s">
        <v>21333</v>
      </c>
      <c r="J1920" t="str">
        <f>INDEX(L:L,MATCH(Таблиця91[[#This Row],[Item]],M:M,0),1)</f>
        <v>Breads</v>
      </c>
      <c r="L1920" t="s">
        <v>20637</v>
      </c>
      <c r="M1920" s="1" t="s">
        <v>20786</v>
      </c>
      <c r="N1920" s="1"/>
      <c r="O1920" s="1">
        <v>0.1</v>
      </c>
      <c r="P1920" s="1"/>
      <c r="Q1920" s="26"/>
      <c r="R1920" s="276">
        <f t="shared" si="149"/>
        <v>0</v>
      </c>
    </row>
    <row r="1921" spans="1:18">
      <c r="A1921" s="889" t="s">
        <v>21357</v>
      </c>
      <c r="B1921" s="890" t="s">
        <v>21830</v>
      </c>
      <c r="C1921" s="891" t="s">
        <v>20023</v>
      </c>
      <c r="D1921" s="885" t="str">
        <f t="shared" si="150"/>
        <v>sp</v>
      </c>
      <c r="E1921" s="885" t="str">
        <f t="shared" si="151"/>
        <v>15</v>
      </c>
      <c r="F1921" s="885">
        <f t="shared" si="152"/>
        <v>0.1</v>
      </c>
      <c r="G1921" s="885">
        <f t="shared" si="153"/>
        <v>1.5</v>
      </c>
      <c r="H1921" s="885" t="s">
        <v>21333</v>
      </c>
      <c r="J1921" t="str">
        <f>INDEX(L:L,MATCH(Таблиця91[[#This Row],[Item]],M:M,0),1)</f>
        <v>Breads</v>
      </c>
      <c r="L1921" t="s">
        <v>20637</v>
      </c>
      <c r="M1921" s="1" t="s">
        <v>20787</v>
      </c>
      <c r="N1921" s="1"/>
      <c r="O1921" s="1">
        <v>0.2</v>
      </c>
      <c r="P1921" s="1"/>
      <c r="Q1921" s="26"/>
      <c r="R1921" s="276">
        <f t="shared" si="149"/>
        <v>0</v>
      </c>
    </row>
    <row r="1922" spans="1:18">
      <c r="A1922" s="889" t="s">
        <v>21358</v>
      </c>
      <c r="B1922" s="890" t="s">
        <v>21830</v>
      </c>
      <c r="C1922" s="891" t="s">
        <v>29296</v>
      </c>
      <c r="D1922" s="885" t="str">
        <f t="shared" si="150"/>
        <v>sp</v>
      </c>
      <c r="E1922" s="885" t="str">
        <f t="shared" si="151"/>
        <v>15</v>
      </c>
      <c r="F1922" s="885">
        <f t="shared" si="152"/>
        <v>0.1</v>
      </c>
      <c r="G1922" s="885">
        <f t="shared" si="153"/>
        <v>1.5</v>
      </c>
      <c r="H1922" s="885" t="s">
        <v>21333</v>
      </c>
      <c r="J1922" t="str">
        <f>INDEX(L:L,MATCH(Таблиця91[[#This Row],[Item]],M:M,0),1)</f>
        <v>Breads</v>
      </c>
      <c r="L1922" t="s">
        <v>20637</v>
      </c>
      <c r="M1922" s="1" t="s">
        <v>20788</v>
      </c>
      <c r="N1922" s="1"/>
      <c r="O1922" s="1">
        <v>10</v>
      </c>
      <c r="P1922" s="1"/>
      <c r="Q1922" s="26"/>
      <c r="R1922" s="276">
        <f t="shared" si="149"/>
        <v>0</v>
      </c>
    </row>
    <row r="1923" spans="1:18">
      <c r="A1923" s="889" t="s">
        <v>21359</v>
      </c>
      <c r="B1923" s="890" t="s">
        <v>14263</v>
      </c>
      <c r="C1923" s="891" t="s">
        <v>21157</v>
      </c>
      <c r="D1923" s="885" t="str">
        <f t="shared" si="150"/>
        <v>gp</v>
      </c>
      <c r="E1923" s="885" t="str">
        <f t="shared" si="151"/>
        <v>15</v>
      </c>
      <c r="F1923" s="885">
        <f t="shared" si="152"/>
        <v>1</v>
      </c>
      <c r="G1923" s="885">
        <f t="shared" si="153"/>
        <v>15</v>
      </c>
      <c r="H1923" s="885" t="s">
        <v>21333</v>
      </c>
      <c r="J1923" t="str">
        <f>INDEX(L:L,MATCH(Таблиця91[[#This Row],[Item]],M:M,0),1)</f>
        <v>Breads</v>
      </c>
      <c r="L1923" t="s">
        <v>20637</v>
      </c>
      <c r="M1923" s="1" t="s">
        <v>20789</v>
      </c>
      <c r="N1923" s="1"/>
      <c r="O1923" s="1">
        <v>0.1</v>
      </c>
      <c r="P1923" s="1"/>
      <c r="Q1923" s="26"/>
      <c r="R1923" s="276">
        <f t="shared" si="149"/>
        <v>0</v>
      </c>
    </row>
    <row r="1924" spans="1:18">
      <c r="A1924" s="889" t="s">
        <v>21360</v>
      </c>
      <c r="B1924" s="890" t="s">
        <v>14263</v>
      </c>
      <c r="C1924" s="891" t="s">
        <v>21157</v>
      </c>
      <c r="D1924" s="885" t="str">
        <f t="shared" si="150"/>
        <v>gp</v>
      </c>
      <c r="E1924" s="885" t="str">
        <f t="shared" si="151"/>
        <v>15</v>
      </c>
      <c r="F1924" s="885">
        <f t="shared" si="152"/>
        <v>1</v>
      </c>
      <c r="G1924" s="885">
        <f t="shared" si="153"/>
        <v>15</v>
      </c>
      <c r="H1924" s="885" t="s">
        <v>21333</v>
      </c>
      <c r="J1924" t="str">
        <f>INDEX(L:L,MATCH(Таблиця91[[#This Row],[Item]],M:M,0),1)</f>
        <v>Breads</v>
      </c>
      <c r="L1924" t="s">
        <v>20637</v>
      </c>
      <c r="M1924" s="1" t="s">
        <v>20790</v>
      </c>
      <c r="N1924" s="1"/>
      <c r="O1924" s="1">
        <v>0.6</v>
      </c>
      <c r="P1924" s="1"/>
      <c r="Q1924" s="26"/>
      <c r="R1924" s="276">
        <f t="shared" ref="R1924:R1987" si="154">Q1924*O1924</f>
        <v>0</v>
      </c>
    </row>
    <row r="1925" spans="1:18">
      <c r="A1925" s="889" t="s">
        <v>21361</v>
      </c>
      <c r="B1925" s="890" t="s">
        <v>14263</v>
      </c>
      <c r="C1925" s="891" t="s">
        <v>21157</v>
      </c>
      <c r="D1925" s="885" t="str">
        <f t="shared" si="150"/>
        <v>gp</v>
      </c>
      <c r="E1925" s="885" t="str">
        <f t="shared" si="151"/>
        <v>15</v>
      </c>
      <c r="F1925" s="885">
        <f t="shared" si="152"/>
        <v>1</v>
      </c>
      <c r="G1925" s="885">
        <f t="shared" si="153"/>
        <v>15</v>
      </c>
      <c r="H1925" s="885" t="s">
        <v>21333</v>
      </c>
      <c r="J1925" t="str">
        <f>INDEX(L:L,MATCH(Таблиця91[[#This Row],[Item]],M:M,0),1)</f>
        <v>Breads</v>
      </c>
      <c r="L1925" t="s">
        <v>20637</v>
      </c>
      <c r="M1925" s="1" t="s">
        <v>20791</v>
      </c>
      <c r="N1925" s="1"/>
      <c r="O1925" s="1">
        <v>2</v>
      </c>
      <c r="P1925" s="1"/>
      <c r="Q1925" s="26"/>
      <c r="R1925" s="276">
        <f t="shared" si="154"/>
        <v>0</v>
      </c>
    </row>
    <row r="1926" spans="1:18">
      <c r="A1926" s="889" t="s">
        <v>21362</v>
      </c>
      <c r="B1926" s="890" t="s">
        <v>14263</v>
      </c>
      <c r="C1926" s="891" t="s">
        <v>21157</v>
      </c>
      <c r="D1926" s="885" t="str">
        <f t="shared" si="150"/>
        <v>gp</v>
      </c>
      <c r="E1926" s="885" t="str">
        <f t="shared" si="151"/>
        <v>15</v>
      </c>
      <c r="F1926" s="885">
        <f t="shared" si="152"/>
        <v>1</v>
      </c>
      <c r="G1926" s="885">
        <f t="shared" si="153"/>
        <v>15</v>
      </c>
      <c r="H1926" s="885" t="s">
        <v>21333</v>
      </c>
      <c r="J1926" t="str">
        <f>INDEX(L:L,MATCH(Таблиця91[[#This Row],[Item]],M:M,0),1)</f>
        <v>Breads</v>
      </c>
      <c r="L1926" t="s">
        <v>20637</v>
      </c>
      <c r="M1926" s="1" t="s">
        <v>20792</v>
      </c>
      <c r="N1926" s="1"/>
      <c r="O1926" s="1">
        <v>0.3</v>
      </c>
      <c r="P1926" s="1"/>
      <c r="Q1926" s="26"/>
      <c r="R1926" s="276">
        <f t="shared" si="154"/>
        <v>0</v>
      </c>
    </row>
    <row r="1927" spans="1:18">
      <c r="A1927" s="889" t="s">
        <v>21363</v>
      </c>
      <c r="B1927" s="890" t="s">
        <v>18321</v>
      </c>
      <c r="C1927" s="891" t="s">
        <v>20023</v>
      </c>
      <c r="D1927" s="885" t="str">
        <f t="shared" si="150"/>
        <v>sp</v>
      </c>
      <c r="E1927" s="885" t="str">
        <f t="shared" si="151"/>
        <v>1</v>
      </c>
      <c r="F1927" s="885">
        <f t="shared" si="152"/>
        <v>0.1</v>
      </c>
      <c r="G1927" s="885">
        <f t="shared" si="153"/>
        <v>0.1</v>
      </c>
      <c r="H1927" s="885" t="s">
        <v>21333</v>
      </c>
      <c r="J1927" t="str">
        <f>INDEX(L:L,MATCH(Таблиця91[[#This Row],[Item]],M:M,0),1)</f>
        <v>Breads</v>
      </c>
      <c r="L1927" t="s">
        <v>20637</v>
      </c>
      <c r="M1927" s="1" t="s">
        <v>20793</v>
      </c>
      <c r="N1927" s="1"/>
      <c r="O1927" s="1">
        <v>0.5</v>
      </c>
      <c r="P1927" s="1"/>
      <c r="Q1927" s="26"/>
      <c r="R1927" s="276">
        <f t="shared" si="154"/>
        <v>0</v>
      </c>
    </row>
    <row r="1928" spans="1:18">
      <c r="A1928" s="889" t="s">
        <v>21364</v>
      </c>
      <c r="B1928" s="890" t="s">
        <v>21836</v>
      </c>
      <c r="C1928" s="891" t="s">
        <v>29296</v>
      </c>
      <c r="D1928" s="885" t="str">
        <f t="shared" si="150"/>
        <v>sp</v>
      </c>
      <c r="E1928" s="885" t="str">
        <f t="shared" si="151"/>
        <v>10</v>
      </c>
      <c r="F1928" s="885">
        <f t="shared" si="152"/>
        <v>0.1</v>
      </c>
      <c r="G1928" s="885">
        <f t="shared" si="153"/>
        <v>1</v>
      </c>
      <c r="H1928" s="885" t="s">
        <v>21333</v>
      </c>
      <c r="J1928" t="str">
        <f>INDEX(L:L,MATCH(Таблиця91[[#This Row],[Item]],M:M,0),1)</f>
        <v>Breads</v>
      </c>
      <c r="L1928" t="s">
        <v>20637</v>
      </c>
      <c r="M1928" s="1" t="s">
        <v>20794</v>
      </c>
      <c r="N1928" s="1"/>
      <c r="O1928" s="1">
        <v>0.5</v>
      </c>
      <c r="P1928" s="1"/>
      <c r="Q1928" s="26"/>
      <c r="R1928" s="276">
        <f t="shared" si="154"/>
        <v>0</v>
      </c>
    </row>
    <row r="1929" spans="1:18">
      <c r="A1929" s="889" t="s">
        <v>21365</v>
      </c>
      <c r="B1929" s="890" t="s">
        <v>14380</v>
      </c>
      <c r="C1929" s="891" t="s">
        <v>21366</v>
      </c>
      <c r="D1929" s="885" t="str">
        <f t="shared" si="150"/>
        <v>gp</v>
      </c>
      <c r="E1929" s="885" t="str">
        <f t="shared" si="151"/>
        <v>10</v>
      </c>
      <c r="F1929" s="885">
        <f t="shared" si="152"/>
        <v>1</v>
      </c>
      <c r="G1929" s="885">
        <f t="shared" si="153"/>
        <v>10</v>
      </c>
      <c r="H1929" s="885" t="s">
        <v>21333</v>
      </c>
      <c r="J1929" t="str">
        <f>INDEX(L:L,MATCH(Таблиця91[[#This Row],[Item]],M:M,0),1)</f>
        <v>Breads</v>
      </c>
      <c r="L1929" t="s">
        <v>20637</v>
      </c>
      <c r="M1929" s="1" t="s">
        <v>20795</v>
      </c>
      <c r="N1929" s="1"/>
      <c r="O1929" s="1">
        <v>0.6</v>
      </c>
      <c r="P1929" s="1"/>
      <c r="Q1929" s="26"/>
      <c r="R1929" s="276">
        <f t="shared" si="154"/>
        <v>0</v>
      </c>
    </row>
    <row r="1930" spans="1:18">
      <c r="A1930" s="889" t="s">
        <v>21367</v>
      </c>
      <c r="B1930" s="890" t="s">
        <v>18496</v>
      </c>
      <c r="C1930" s="891" t="s">
        <v>21366</v>
      </c>
      <c r="D1930" s="885" t="str">
        <f t="shared" si="150"/>
        <v>gp</v>
      </c>
      <c r="E1930" s="885" t="str">
        <f t="shared" si="151"/>
        <v>2</v>
      </c>
      <c r="F1930" s="885">
        <f t="shared" si="152"/>
        <v>1</v>
      </c>
      <c r="G1930" s="885">
        <f t="shared" si="153"/>
        <v>2</v>
      </c>
      <c r="H1930" s="885" t="s">
        <v>21333</v>
      </c>
      <c r="J1930" t="str">
        <f>INDEX(L:L,MATCH(Таблиця91[[#This Row],[Item]],M:M,0),1)</f>
        <v>Breads</v>
      </c>
      <c r="L1930" t="s">
        <v>20637</v>
      </c>
      <c r="M1930" s="1" t="s">
        <v>20796</v>
      </c>
      <c r="N1930" s="1"/>
      <c r="O1930" s="1">
        <v>0.3</v>
      </c>
      <c r="P1930" s="1"/>
      <c r="Q1930" s="26"/>
      <c r="R1930" s="276">
        <f t="shared" si="154"/>
        <v>0</v>
      </c>
    </row>
    <row r="1931" spans="1:18">
      <c r="A1931" s="889" t="s">
        <v>21368</v>
      </c>
      <c r="B1931" s="890" t="s">
        <v>18283</v>
      </c>
      <c r="C1931" s="891" t="s">
        <v>21369</v>
      </c>
      <c r="D1931" s="885" t="str">
        <f t="shared" si="150"/>
        <v>sp</v>
      </c>
      <c r="E1931" s="885" t="str">
        <f t="shared" si="151"/>
        <v>5</v>
      </c>
      <c r="F1931" s="885">
        <f t="shared" si="152"/>
        <v>0.1</v>
      </c>
      <c r="G1931" s="885">
        <f t="shared" si="153"/>
        <v>0.5</v>
      </c>
      <c r="H1931" s="885" t="s">
        <v>21333</v>
      </c>
      <c r="J1931" t="str">
        <f>INDEX(L:L,MATCH(Таблиця91[[#This Row],[Item]],M:M,0),1)</f>
        <v>Breads</v>
      </c>
      <c r="L1931" t="s">
        <v>20637</v>
      </c>
      <c r="M1931" s="1" t="s">
        <v>20797</v>
      </c>
      <c r="N1931" s="1"/>
      <c r="O1931" s="1">
        <v>0.4</v>
      </c>
      <c r="P1931" s="1"/>
      <c r="Q1931" s="26"/>
      <c r="R1931" s="276">
        <f t="shared" si="154"/>
        <v>0</v>
      </c>
    </row>
    <row r="1932" spans="1:18">
      <c r="A1932" s="889" t="s">
        <v>21370</v>
      </c>
      <c r="B1932" s="890" t="s">
        <v>18283</v>
      </c>
      <c r="C1932" s="891" t="s">
        <v>21369</v>
      </c>
      <c r="D1932" s="885" t="str">
        <f t="shared" si="150"/>
        <v>sp</v>
      </c>
      <c r="E1932" s="885" t="str">
        <f t="shared" si="151"/>
        <v>5</v>
      </c>
      <c r="F1932" s="885">
        <f t="shared" si="152"/>
        <v>0.1</v>
      </c>
      <c r="G1932" s="885">
        <f t="shared" si="153"/>
        <v>0.5</v>
      </c>
      <c r="H1932" s="885" t="s">
        <v>21333</v>
      </c>
      <c r="J1932" t="str">
        <f>INDEX(L:L,MATCH(Таблиця91[[#This Row],[Item]],M:M,0),1)</f>
        <v>Breads</v>
      </c>
      <c r="L1932" t="s">
        <v>20637</v>
      </c>
      <c r="M1932" s="1" t="s">
        <v>20798</v>
      </c>
      <c r="N1932" s="1"/>
      <c r="O1932" s="1">
        <v>0.3</v>
      </c>
      <c r="P1932" s="1"/>
      <c r="Q1932" s="26"/>
      <c r="R1932" s="276">
        <f t="shared" si="154"/>
        <v>0</v>
      </c>
    </row>
    <row r="1933" spans="1:18">
      <c r="A1933" s="889" t="s">
        <v>21371</v>
      </c>
      <c r="B1933" s="890" t="s">
        <v>18283</v>
      </c>
      <c r="C1933" s="891" t="s">
        <v>21369</v>
      </c>
      <c r="D1933" s="885" t="str">
        <f t="shared" si="150"/>
        <v>sp</v>
      </c>
      <c r="E1933" s="885" t="str">
        <f t="shared" si="151"/>
        <v>5</v>
      </c>
      <c r="F1933" s="885">
        <f t="shared" si="152"/>
        <v>0.1</v>
      </c>
      <c r="G1933" s="885">
        <f t="shared" si="153"/>
        <v>0.5</v>
      </c>
      <c r="H1933" s="885" t="s">
        <v>21333</v>
      </c>
      <c r="J1933" t="str">
        <f>INDEX(L:L,MATCH(Таблиця91[[#This Row],[Item]],M:M,0),1)</f>
        <v>Breads</v>
      </c>
      <c r="L1933" t="s">
        <v>20637</v>
      </c>
      <c r="M1933" s="1" t="s">
        <v>20799</v>
      </c>
      <c r="N1933" s="1"/>
      <c r="O1933" s="1">
        <v>0.09</v>
      </c>
      <c r="P1933" s="1"/>
      <c r="Q1933" s="26"/>
      <c r="R1933" s="276">
        <f t="shared" si="154"/>
        <v>0</v>
      </c>
    </row>
    <row r="1934" spans="1:18">
      <c r="A1934" s="889" t="s">
        <v>21372</v>
      </c>
      <c r="B1934" s="890" t="s">
        <v>18283</v>
      </c>
      <c r="C1934" s="891" t="s">
        <v>21369</v>
      </c>
      <c r="D1934" s="885" t="str">
        <f t="shared" si="150"/>
        <v>sp</v>
      </c>
      <c r="E1934" s="885" t="str">
        <f t="shared" si="151"/>
        <v>5</v>
      </c>
      <c r="F1934" s="885">
        <f t="shared" si="152"/>
        <v>0.1</v>
      </c>
      <c r="G1934" s="885">
        <f t="shared" si="153"/>
        <v>0.5</v>
      </c>
      <c r="H1934" s="885" t="s">
        <v>21333</v>
      </c>
      <c r="J1934" t="str">
        <f>INDEX(L:L,MATCH(Таблиця91[[#This Row],[Item]],M:M,0),1)</f>
        <v>Breads</v>
      </c>
      <c r="L1934" t="s">
        <v>20637</v>
      </c>
      <c r="M1934" s="1" t="s">
        <v>20800</v>
      </c>
      <c r="N1934" s="1"/>
      <c r="O1934" s="1">
        <v>0.6</v>
      </c>
      <c r="P1934" s="1"/>
      <c r="Q1934" s="26"/>
      <c r="R1934" s="276">
        <f t="shared" si="154"/>
        <v>0</v>
      </c>
    </row>
    <row r="1935" spans="1:18">
      <c r="A1935" s="889" t="s">
        <v>21373</v>
      </c>
      <c r="B1935" s="890" t="s">
        <v>18283</v>
      </c>
      <c r="C1935" s="891" t="s">
        <v>21369</v>
      </c>
      <c r="D1935" s="885" t="str">
        <f t="shared" si="150"/>
        <v>sp</v>
      </c>
      <c r="E1935" s="885" t="str">
        <f t="shared" si="151"/>
        <v>5</v>
      </c>
      <c r="F1935" s="885">
        <f t="shared" si="152"/>
        <v>0.1</v>
      </c>
      <c r="G1935" s="885">
        <f t="shared" si="153"/>
        <v>0.5</v>
      </c>
      <c r="H1935" s="885" t="s">
        <v>21333</v>
      </c>
      <c r="J1935" t="str">
        <f>INDEX(L:L,MATCH(Таблиця91[[#This Row],[Item]],M:M,0),1)</f>
        <v>Breads</v>
      </c>
      <c r="L1935" t="s">
        <v>20637</v>
      </c>
      <c r="M1935" s="1" t="s">
        <v>20801</v>
      </c>
      <c r="N1935" s="1"/>
      <c r="O1935" s="1">
        <v>0.3</v>
      </c>
      <c r="P1935" s="1"/>
      <c r="Q1935" s="26"/>
      <c r="R1935" s="276">
        <f t="shared" si="154"/>
        <v>0</v>
      </c>
    </row>
    <row r="1936" spans="1:18">
      <c r="A1936" s="889" t="s">
        <v>21374</v>
      </c>
      <c r="B1936" s="890" t="s">
        <v>14117</v>
      </c>
      <c r="C1936" s="891" t="s">
        <v>21375</v>
      </c>
      <c r="D1936" s="885" t="str">
        <f t="shared" si="150"/>
        <v>gp</v>
      </c>
      <c r="E1936" s="885" t="str">
        <f t="shared" si="151"/>
        <v>25</v>
      </c>
      <c r="F1936" s="885">
        <f t="shared" si="152"/>
        <v>1</v>
      </c>
      <c r="G1936" s="885">
        <f t="shared" si="153"/>
        <v>25</v>
      </c>
      <c r="H1936" s="885" t="s">
        <v>21333</v>
      </c>
      <c r="J1936" t="str">
        <f>INDEX(L:L,MATCH(Таблиця91[[#This Row],[Item]],M:M,0),1)</f>
        <v>Breads</v>
      </c>
      <c r="L1936" t="s">
        <v>20637</v>
      </c>
      <c r="M1936" s="1" t="s">
        <v>20802</v>
      </c>
      <c r="N1936" s="1"/>
      <c r="O1936" s="1"/>
      <c r="P1936" s="1"/>
      <c r="Q1936" s="26"/>
      <c r="R1936" s="276">
        <f t="shared" si="154"/>
        <v>0</v>
      </c>
    </row>
    <row r="1937" spans="1:18">
      <c r="A1937" s="886" t="s">
        <v>21377</v>
      </c>
      <c r="B1937" s="887" t="s">
        <v>18319</v>
      </c>
      <c r="C1937" s="888" t="s">
        <v>29296</v>
      </c>
      <c r="D1937" s="885" t="str">
        <f t="shared" si="150"/>
        <v>sp</v>
      </c>
      <c r="E1937" s="885" t="str">
        <f t="shared" si="151"/>
        <v>4</v>
      </c>
      <c r="F1937" s="885">
        <f t="shared" si="152"/>
        <v>0.1</v>
      </c>
      <c r="G1937" s="885">
        <f t="shared" si="153"/>
        <v>0.4</v>
      </c>
      <c r="H1937" s="885" t="s">
        <v>21333</v>
      </c>
      <c r="J1937" t="str">
        <f>INDEX(L:L,MATCH(Таблиця91[[#This Row],[Item]],M:M,0),1)</f>
        <v>Breads</v>
      </c>
      <c r="L1937" t="s">
        <v>20637</v>
      </c>
      <c r="M1937" s="1" t="s">
        <v>20803</v>
      </c>
      <c r="N1937" s="1"/>
      <c r="O1937" s="1">
        <v>35</v>
      </c>
      <c r="P1937" s="1"/>
      <c r="Q1937" s="26"/>
      <c r="R1937" s="276">
        <f t="shared" si="154"/>
        <v>0</v>
      </c>
    </row>
    <row r="1938" spans="1:18">
      <c r="A1938" s="889" t="s">
        <v>21378</v>
      </c>
      <c r="B1938" s="890" t="s">
        <v>21836</v>
      </c>
      <c r="C1938" s="891" t="s">
        <v>29296</v>
      </c>
      <c r="D1938" s="885" t="str">
        <f t="shared" si="150"/>
        <v>sp</v>
      </c>
      <c r="E1938" s="885" t="str">
        <f t="shared" si="151"/>
        <v>10</v>
      </c>
      <c r="F1938" s="885">
        <f t="shared" si="152"/>
        <v>0.1</v>
      </c>
      <c r="G1938" s="885">
        <f t="shared" si="153"/>
        <v>1</v>
      </c>
      <c r="H1938" s="885" t="s">
        <v>21333</v>
      </c>
      <c r="J1938" t="str">
        <f>INDEX(L:L,MATCH(Таблиця91[[#This Row],[Item]],M:M,0),1)</f>
        <v>Breads</v>
      </c>
      <c r="L1938" t="s">
        <v>20637</v>
      </c>
      <c r="M1938" s="1" t="s">
        <v>20804</v>
      </c>
      <c r="N1938" s="1"/>
      <c r="O1938" s="1">
        <v>45</v>
      </c>
      <c r="P1938" s="1"/>
      <c r="Q1938" s="26"/>
      <c r="R1938" s="276">
        <f t="shared" si="154"/>
        <v>0</v>
      </c>
    </row>
    <row r="1939" spans="1:18">
      <c r="A1939" s="889" t="s">
        <v>21379</v>
      </c>
      <c r="B1939" s="890" t="s">
        <v>18283</v>
      </c>
      <c r="C1939" s="891" t="s">
        <v>29296</v>
      </c>
      <c r="D1939" s="885" t="str">
        <f t="shared" si="150"/>
        <v>sp</v>
      </c>
      <c r="E1939" s="885" t="str">
        <f t="shared" si="151"/>
        <v>5</v>
      </c>
      <c r="F1939" s="885">
        <f t="shared" si="152"/>
        <v>0.1</v>
      </c>
      <c r="G1939" s="885">
        <f t="shared" si="153"/>
        <v>0.5</v>
      </c>
      <c r="H1939" s="885" t="s">
        <v>21333</v>
      </c>
      <c r="J1939" t="str">
        <f>INDEX(L:L,MATCH(Таблиця91[[#This Row],[Item]],M:M,0),1)</f>
        <v>Breads</v>
      </c>
      <c r="L1939" t="s">
        <v>20637</v>
      </c>
      <c r="M1939" s="1" t="s">
        <v>20805</v>
      </c>
      <c r="N1939" s="1"/>
      <c r="O1939" s="1">
        <v>45</v>
      </c>
      <c r="P1939" s="1"/>
      <c r="Q1939" s="26"/>
      <c r="R1939" s="276">
        <f t="shared" si="154"/>
        <v>0</v>
      </c>
    </row>
    <row r="1940" spans="1:18">
      <c r="A1940" s="889" t="s">
        <v>21380</v>
      </c>
      <c r="B1940" s="890" t="s">
        <v>22004</v>
      </c>
      <c r="C1940" s="891" t="s">
        <v>29296</v>
      </c>
      <c r="D1940" s="885" t="str">
        <f t="shared" si="150"/>
        <v>gp</v>
      </c>
      <c r="E1940" s="885" t="str">
        <f t="shared" si="151"/>
        <v>45</v>
      </c>
      <c r="F1940" s="885">
        <f t="shared" si="152"/>
        <v>1</v>
      </c>
      <c r="G1940" s="885">
        <f t="shared" si="153"/>
        <v>45</v>
      </c>
      <c r="H1940" s="885" t="s">
        <v>21333</v>
      </c>
      <c r="J1940" t="str">
        <f>INDEX(L:L,MATCH(Таблиця91[[#This Row],[Item]],M:M,0),1)</f>
        <v>Breads</v>
      </c>
      <c r="L1940" t="s">
        <v>20637</v>
      </c>
      <c r="M1940" s="1" t="s">
        <v>20806</v>
      </c>
      <c r="N1940" s="1"/>
      <c r="O1940" s="1">
        <v>3</v>
      </c>
      <c r="P1940" s="1"/>
      <c r="Q1940" s="26"/>
      <c r="R1940" s="276">
        <f t="shared" si="154"/>
        <v>0</v>
      </c>
    </row>
    <row r="1941" spans="1:18">
      <c r="A1941" s="889" t="s">
        <v>21381</v>
      </c>
      <c r="B1941" s="890" t="s">
        <v>18319</v>
      </c>
      <c r="C1941" s="891" t="s">
        <v>29296</v>
      </c>
      <c r="D1941" s="885" t="str">
        <f t="shared" si="150"/>
        <v>sp</v>
      </c>
      <c r="E1941" s="885" t="str">
        <f t="shared" si="151"/>
        <v>4</v>
      </c>
      <c r="F1941" s="885">
        <f t="shared" si="152"/>
        <v>0.1</v>
      </c>
      <c r="G1941" s="885">
        <f t="shared" si="153"/>
        <v>0.4</v>
      </c>
      <c r="H1941" s="885" t="s">
        <v>21333</v>
      </c>
      <c r="J1941" t="str">
        <f>INDEX(L:L,MATCH(Таблиця91[[#This Row],[Item]],M:M,0),1)</f>
        <v>Breads</v>
      </c>
      <c r="L1941" t="s">
        <v>20637</v>
      </c>
      <c r="M1941" s="1" t="s">
        <v>20807</v>
      </c>
      <c r="N1941" s="1"/>
      <c r="O1941" s="1">
        <v>4</v>
      </c>
      <c r="P1941" s="1"/>
      <c r="Q1941" s="26"/>
      <c r="R1941" s="276">
        <f t="shared" si="154"/>
        <v>0</v>
      </c>
    </row>
    <row r="1942" spans="1:18">
      <c r="A1942" s="889" t="s">
        <v>21382</v>
      </c>
      <c r="B1942" s="890" t="s">
        <v>14394</v>
      </c>
      <c r="C1942" s="891" t="s">
        <v>29296</v>
      </c>
      <c r="D1942" s="885" t="str">
        <f t="shared" si="150"/>
        <v>gp</v>
      </c>
      <c r="E1942" s="885" t="str">
        <f t="shared" si="151"/>
        <v>35</v>
      </c>
      <c r="F1942" s="885">
        <f t="shared" si="152"/>
        <v>1</v>
      </c>
      <c r="G1942" s="885">
        <f t="shared" si="153"/>
        <v>35</v>
      </c>
      <c r="H1942" s="885" t="s">
        <v>21333</v>
      </c>
      <c r="J1942" t="str">
        <f>INDEX(L:L,MATCH(Таблиця91[[#This Row],[Item]],M:M,0),1)</f>
        <v>Breads</v>
      </c>
      <c r="L1942" t="s">
        <v>20637</v>
      </c>
      <c r="M1942" s="1" t="s">
        <v>20808</v>
      </c>
      <c r="N1942" s="1"/>
      <c r="O1942" s="1">
        <v>1</v>
      </c>
      <c r="P1942" s="1"/>
      <c r="Q1942" s="26"/>
      <c r="R1942" s="276">
        <f t="shared" si="154"/>
        <v>0</v>
      </c>
    </row>
    <row r="1943" spans="1:18">
      <c r="A1943" s="889" t="s">
        <v>21383</v>
      </c>
      <c r="B1943" s="890" t="s">
        <v>18388</v>
      </c>
      <c r="C1943" s="891" t="s">
        <v>29296</v>
      </c>
      <c r="D1943" s="885" t="str">
        <f t="shared" si="150"/>
        <v>sp</v>
      </c>
      <c r="E1943" s="885" t="str">
        <f t="shared" si="151"/>
        <v>6</v>
      </c>
      <c r="F1943" s="885">
        <f t="shared" si="152"/>
        <v>0.1</v>
      </c>
      <c r="G1943" s="885">
        <f t="shared" si="153"/>
        <v>0.60000000000000009</v>
      </c>
      <c r="H1943" s="885" t="s">
        <v>21333</v>
      </c>
      <c r="J1943" t="str">
        <f>INDEX(L:L,MATCH(Таблиця91[[#This Row],[Item]],M:M,0),1)</f>
        <v>Breads</v>
      </c>
      <c r="L1943" t="s">
        <v>20637</v>
      </c>
      <c r="M1943" s="1" t="s">
        <v>20809</v>
      </c>
      <c r="N1943" s="1"/>
      <c r="O1943" s="1">
        <v>15</v>
      </c>
      <c r="P1943" s="1"/>
      <c r="Q1943" s="26"/>
      <c r="R1943" s="276">
        <f t="shared" si="154"/>
        <v>0</v>
      </c>
    </row>
    <row r="1944" spans="1:18">
      <c r="A1944" s="889" t="s">
        <v>21384</v>
      </c>
      <c r="B1944" s="890" t="s">
        <v>18319</v>
      </c>
      <c r="C1944" s="891" t="s">
        <v>29296</v>
      </c>
      <c r="D1944" s="885" t="str">
        <f t="shared" si="150"/>
        <v>sp</v>
      </c>
      <c r="E1944" s="885" t="str">
        <f t="shared" si="151"/>
        <v>4</v>
      </c>
      <c r="F1944" s="885">
        <f t="shared" si="152"/>
        <v>0.1</v>
      </c>
      <c r="G1944" s="885">
        <f t="shared" si="153"/>
        <v>0.4</v>
      </c>
      <c r="H1944" s="885" t="s">
        <v>21333</v>
      </c>
      <c r="J1944" t="str">
        <f>INDEX(L:L,MATCH(Таблиця91[[#This Row],[Item]],M:M,0),1)</f>
        <v>Breads</v>
      </c>
      <c r="L1944" t="s">
        <v>20637</v>
      </c>
      <c r="M1944" s="1" t="s">
        <v>20810</v>
      </c>
      <c r="N1944" s="1"/>
      <c r="O1944" s="1">
        <v>2</v>
      </c>
      <c r="P1944" s="1"/>
      <c r="Q1944" s="26"/>
      <c r="R1944" s="276">
        <f t="shared" si="154"/>
        <v>0</v>
      </c>
    </row>
    <row r="1945" spans="1:18">
      <c r="A1945" s="889" t="s">
        <v>21385</v>
      </c>
      <c r="B1945" s="890" t="s">
        <v>14394</v>
      </c>
      <c r="C1945" s="891" t="s">
        <v>29296</v>
      </c>
      <c r="D1945" s="885" t="str">
        <f t="shared" si="150"/>
        <v>gp</v>
      </c>
      <c r="E1945" s="885" t="str">
        <f t="shared" si="151"/>
        <v>35</v>
      </c>
      <c r="F1945" s="885">
        <f t="shared" si="152"/>
        <v>1</v>
      </c>
      <c r="G1945" s="885">
        <f t="shared" si="153"/>
        <v>35</v>
      </c>
      <c r="H1945" s="885" t="s">
        <v>21333</v>
      </c>
      <c r="J1945" t="str">
        <f>INDEX(L:L,MATCH(Таблиця91[[#This Row],[Item]],M:M,0),1)</f>
        <v>Breads</v>
      </c>
      <c r="L1945" t="s">
        <v>20637</v>
      </c>
      <c r="M1945" s="1" t="s">
        <v>20811</v>
      </c>
      <c r="N1945" s="1"/>
      <c r="O1945" s="1">
        <v>3</v>
      </c>
      <c r="P1945" s="1"/>
      <c r="Q1945" s="26"/>
      <c r="R1945" s="276">
        <f t="shared" si="154"/>
        <v>0</v>
      </c>
    </row>
    <row r="1946" spans="1:18">
      <c r="A1946" s="889" t="s">
        <v>21386</v>
      </c>
      <c r="B1946" s="890" t="s">
        <v>18319</v>
      </c>
      <c r="C1946" s="891" t="s">
        <v>29296</v>
      </c>
      <c r="D1946" s="885" t="str">
        <f t="shared" si="150"/>
        <v>sp</v>
      </c>
      <c r="E1946" s="885" t="str">
        <f t="shared" si="151"/>
        <v>4</v>
      </c>
      <c r="F1946" s="885">
        <f t="shared" si="152"/>
        <v>0.1</v>
      </c>
      <c r="G1946" s="885">
        <f t="shared" si="153"/>
        <v>0.4</v>
      </c>
      <c r="H1946" s="885" t="s">
        <v>21333</v>
      </c>
      <c r="J1946" t="str">
        <f>INDEX(L:L,MATCH(Таблиця91[[#This Row],[Item]],M:M,0),1)</f>
        <v>Breads</v>
      </c>
      <c r="L1946" t="s">
        <v>20637</v>
      </c>
      <c r="M1946" s="1" t="s">
        <v>20812</v>
      </c>
      <c r="N1946" s="1"/>
      <c r="O1946" s="1">
        <v>1.5</v>
      </c>
      <c r="P1946" s="1"/>
      <c r="Q1946" s="26"/>
      <c r="R1946" s="276">
        <f t="shared" si="154"/>
        <v>0</v>
      </c>
    </row>
    <row r="1947" spans="1:18">
      <c r="A1947" s="889" t="s">
        <v>21387</v>
      </c>
      <c r="B1947" s="890" t="s">
        <v>18891</v>
      </c>
      <c r="C1947" s="891" t="s">
        <v>29296</v>
      </c>
      <c r="D1947" s="885" t="str">
        <f t="shared" si="150"/>
        <v>gp</v>
      </c>
      <c r="E1947" s="885" t="str">
        <f t="shared" si="151"/>
        <v>50</v>
      </c>
      <c r="F1947" s="885">
        <f t="shared" si="152"/>
        <v>1</v>
      </c>
      <c r="G1947" s="885">
        <f t="shared" si="153"/>
        <v>50</v>
      </c>
      <c r="H1947" s="885" t="s">
        <v>21333</v>
      </c>
      <c r="J1947" t="str">
        <f>INDEX(L:L,MATCH(Таблиця91[[#This Row],[Item]],M:M,0),1)</f>
        <v>Breads</v>
      </c>
      <c r="L1947" t="s">
        <v>20637</v>
      </c>
      <c r="M1947" s="1" t="s">
        <v>20813</v>
      </c>
      <c r="N1947" s="1"/>
      <c r="O1947" s="1">
        <v>2</v>
      </c>
      <c r="P1947" s="1"/>
      <c r="Q1947" s="26"/>
      <c r="R1947" s="276">
        <f t="shared" si="154"/>
        <v>0</v>
      </c>
    </row>
    <row r="1948" spans="1:18">
      <c r="A1948" s="889" t="s">
        <v>21388</v>
      </c>
      <c r="B1948" s="890" t="s">
        <v>18496</v>
      </c>
      <c r="C1948" s="891" t="s">
        <v>29296</v>
      </c>
      <c r="D1948" s="885" t="str">
        <f t="shared" si="150"/>
        <v>gp</v>
      </c>
      <c r="E1948" s="885" t="str">
        <f t="shared" si="151"/>
        <v>2</v>
      </c>
      <c r="F1948" s="885">
        <f t="shared" si="152"/>
        <v>1</v>
      </c>
      <c r="G1948" s="885">
        <f t="shared" si="153"/>
        <v>2</v>
      </c>
      <c r="H1948" s="885" t="s">
        <v>21333</v>
      </c>
      <c r="J1948" t="str">
        <f>INDEX(L:L,MATCH(Таблиця91[[#This Row],[Item]],M:M,0),1)</f>
        <v>Breads</v>
      </c>
      <c r="L1948" t="s">
        <v>20637</v>
      </c>
      <c r="M1948" s="1" t="s">
        <v>20814</v>
      </c>
      <c r="N1948" s="1"/>
      <c r="O1948" s="1">
        <v>5</v>
      </c>
      <c r="P1948" s="1"/>
      <c r="Q1948" s="26"/>
      <c r="R1948" s="276">
        <f t="shared" si="154"/>
        <v>0</v>
      </c>
    </row>
    <row r="1949" spans="1:18">
      <c r="A1949" s="889" t="s">
        <v>21389</v>
      </c>
      <c r="B1949" s="890" t="s">
        <v>14220</v>
      </c>
      <c r="C1949" s="891" t="s">
        <v>29296</v>
      </c>
      <c r="D1949" s="885" t="str">
        <f t="shared" si="150"/>
        <v>gp</v>
      </c>
      <c r="E1949" s="885" t="str">
        <f t="shared" si="151"/>
        <v>40</v>
      </c>
      <c r="F1949" s="885">
        <f t="shared" si="152"/>
        <v>1</v>
      </c>
      <c r="G1949" s="885">
        <f t="shared" si="153"/>
        <v>40</v>
      </c>
      <c r="H1949" s="885" t="s">
        <v>21333</v>
      </c>
      <c r="J1949" t="str">
        <f>INDEX(L:L,MATCH(Таблиця91[[#This Row],[Item]],M:M,0),1)</f>
        <v>Breads</v>
      </c>
      <c r="L1949" t="s">
        <v>20637</v>
      </c>
      <c r="M1949" s="1" t="s">
        <v>20815</v>
      </c>
      <c r="N1949" s="1"/>
      <c r="O1949" s="1">
        <v>7</v>
      </c>
      <c r="P1949" s="1"/>
      <c r="Q1949" s="26"/>
      <c r="R1949" s="276">
        <f t="shared" si="154"/>
        <v>0</v>
      </c>
    </row>
    <row r="1950" spans="1:18">
      <c r="A1950" s="889" t="s">
        <v>21390</v>
      </c>
      <c r="B1950" s="890" t="s">
        <v>14394</v>
      </c>
      <c r="C1950" s="891" t="s">
        <v>29296</v>
      </c>
      <c r="D1950" s="885" t="str">
        <f t="shared" si="150"/>
        <v>gp</v>
      </c>
      <c r="E1950" s="885" t="str">
        <f t="shared" si="151"/>
        <v>35</v>
      </c>
      <c r="F1950" s="885">
        <f t="shared" si="152"/>
        <v>1</v>
      </c>
      <c r="G1950" s="885">
        <f t="shared" si="153"/>
        <v>35</v>
      </c>
      <c r="H1950" s="885" t="s">
        <v>21333</v>
      </c>
      <c r="J1950" t="str">
        <f>INDEX(L:L,MATCH(Таблиця91[[#This Row],[Item]],M:M,0),1)</f>
        <v>Breads</v>
      </c>
      <c r="L1950" t="s">
        <v>20637</v>
      </c>
      <c r="M1950" s="1" t="s">
        <v>20816</v>
      </c>
      <c r="N1950" s="1"/>
      <c r="O1950" s="1">
        <v>2</v>
      </c>
      <c r="P1950" s="1"/>
      <c r="Q1950" s="26"/>
      <c r="R1950" s="276">
        <f t="shared" si="154"/>
        <v>0</v>
      </c>
    </row>
    <row r="1951" spans="1:18">
      <c r="A1951" s="889" t="s">
        <v>21391</v>
      </c>
      <c r="B1951" s="890" t="s">
        <v>18283</v>
      </c>
      <c r="C1951" s="891" t="s">
        <v>29296</v>
      </c>
      <c r="D1951" s="885" t="str">
        <f t="shared" si="150"/>
        <v>sp</v>
      </c>
      <c r="E1951" s="885" t="str">
        <f t="shared" si="151"/>
        <v>5</v>
      </c>
      <c r="F1951" s="885">
        <f t="shared" si="152"/>
        <v>0.1</v>
      </c>
      <c r="G1951" s="885">
        <f t="shared" si="153"/>
        <v>0.5</v>
      </c>
      <c r="H1951" s="885" t="s">
        <v>21333</v>
      </c>
      <c r="J1951" t="str">
        <f>INDEX(L:L,MATCH(Таблиця91[[#This Row],[Item]],M:M,0),1)</f>
        <v>Breads</v>
      </c>
      <c r="L1951" t="s">
        <v>20637</v>
      </c>
      <c r="M1951" s="1" t="s">
        <v>20817</v>
      </c>
      <c r="N1951" s="1"/>
      <c r="O1951" s="1">
        <v>1.5</v>
      </c>
      <c r="P1951" s="1"/>
      <c r="Q1951" s="26"/>
      <c r="R1951" s="276">
        <f t="shared" si="154"/>
        <v>0</v>
      </c>
    </row>
    <row r="1952" spans="1:18">
      <c r="A1952" s="889" t="s">
        <v>21392</v>
      </c>
      <c r="B1952" s="890" t="s">
        <v>22021</v>
      </c>
      <c r="C1952" s="891" t="s">
        <v>29296</v>
      </c>
      <c r="D1952" s="885" t="str">
        <f t="shared" si="150"/>
        <v>gp</v>
      </c>
      <c r="E1952" s="885" t="str">
        <f t="shared" si="151"/>
        <v>55</v>
      </c>
      <c r="F1952" s="885">
        <f t="shared" si="152"/>
        <v>1</v>
      </c>
      <c r="G1952" s="885">
        <f t="shared" si="153"/>
        <v>55</v>
      </c>
      <c r="H1952" s="885" t="s">
        <v>21333</v>
      </c>
      <c r="J1952" t="str">
        <f>INDEX(L:L,MATCH(Таблиця91[[#This Row],[Item]],M:M,0),1)</f>
        <v>Breads</v>
      </c>
      <c r="L1952" t="s">
        <v>20637</v>
      </c>
      <c r="M1952" s="1" t="s">
        <v>20818</v>
      </c>
      <c r="N1952" s="1"/>
      <c r="O1952" s="1">
        <v>1.5</v>
      </c>
      <c r="P1952" s="1"/>
      <c r="Q1952" s="26"/>
      <c r="R1952" s="276">
        <f t="shared" si="154"/>
        <v>0</v>
      </c>
    </row>
    <row r="1953" spans="1:18">
      <c r="A1953" s="889" t="s">
        <v>21393</v>
      </c>
      <c r="B1953" s="890" t="s">
        <v>18283</v>
      </c>
      <c r="C1953" s="891" t="s">
        <v>29296</v>
      </c>
      <c r="D1953" s="885" t="str">
        <f t="shared" si="150"/>
        <v>sp</v>
      </c>
      <c r="E1953" s="885" t="str">
        <f t="shared" si="151"/>
        <v>5</v>
      </c>
      <c r="F1953" s="885">
        <f t="shared" si="152"/>
        <v>0.1</v>
      </c>
      <c r="G1953" s="885">
        <f t="shared" si="153"/>
        <v>0.5</v>
      </c>
      <c r="H1953" s="885" t="s">
        <v>21333</v>
      </c>
      <c r="J1953" t="str">
        <f>INDEX(L:L,MATCH(Таблиця91[[#This Row],[Item]],M:M,0),1)</f>
        <v>Breads</v>
      </c>
      <c r="L1953" t="s">
        <v>20637</v>
      </c>
      <c r="M1953" s="1" t="s">
        <v>20819</v>
      </c>
      <c r="N1953" s="1"/>
      <c r="O1953" s="1">
        <v>35</v>
      </c>
      <c r="P1953" s="1"/>
      <c r="Q1953" s="26"/>
      <c r="R1953" s="276">
        <f t="shared" si="154"/>
        <v>0</v>
      </c>
    </row>
    <row r="1954" spans="1:18">
      <c r="A1954" s="889" t="s">
        <v>21394</v>
      </c>
      <c r="B1954" s="890" t="s">
        <v>14451</v>
      </c>
      <c r="C1954" s="891" t="s">
        <v>29296</v>
      </c>
      <c r="D1954" s="885" t="str">
        <f t="shared" si="150"/>
        <v>gp</v>
      </c>
      <c r="E1954" s="885" t="str">
        <f t="shared" si="151"/>
        <v>20</v>
      </c>
      <c r="F1954" s="885">
        <f t="shared" si="152"/>
        <v>1</v>
      </c>
      <c r="G1954" s="885">
        <f t="shared" si="153"/>
        <v>20</v>
      </c>
      <c r="H1954" s="885" t="s">
        <v>21333</v>
      </c>
      <c r="J1954" t="str">
        <f>INDEX(L:L,MATCH(Таблиця91[[#This Row],[Item]],M:M,0),1)</f>
        <v>Breads</v>
      </c>
      <c r="L1954" t="s">
        <v>20637</v>
      </c>
      <c r="M1954" s="1" t="s">
        <v>20820</v>
      </c>
      <c r="N1954" s="1"/>
      <c r="O1954" s="1">
        <v>1</v>
      </c>
      <c r="P1954" s="1"/>
      <c r="Q1954" s="26"/>
      <c r="R1954" s="276">
        <f t="shared" si="154"/>
        <v>0</v>
      </c>
    </row>
    <row r="1955" spans="1:18">
      <c r="A1955" s="889" t="s">
        <v>21395</v>
      </c>
      <c r="B1955" s="890" t="s">
        <v>14081</v>
      </c>
      <c r="C1955" s="891" t="s">
        <v>19539</v>
      </c>
      <c r="D1955" s="885" t="str">
        <f t="shared" si="150"/>
        <v>gp</v>
      </c>
      <c r="E1955" s="885" t="str">
        <f t="shared" si="151"/>
        <v>5</v>
      </c>
      <c r="F1955" s="885">
        <f t="shared" si="152"/>
        <v>1</v>
      </c>
      <c r="G1955" s="885">
        <f t="shared" si="153"/>
        <v>5</v>
      </c>
      <c r="H1955" s="885" t="s">
        <v>21333</v>
      </c>
      <c r="J1955" t="str">
        <f>INDEX(L:L,MATCH(Таблиця91[[#This Row],[Item]],M:M,0),1)</f>
        <v>Breads</v>
      </c>
      <c r="L1955" t="s">
        <v>20637</v>
      </c>
      <c r="M1955" s="1" t="s">
        <v>20821</v>
      </c>
      <c r="N1955" s="1"/>
      <c r="O1955" s="1">
        <v>20</v>
      </c>
      <c r="P1955" s="1"/>
      <c r="Q1955" s="26"/>
      <c r="R1955" s="276">
        <f t="shared" si="154"/>
        <v>0</v>
      </c>
    </row>
    <row r="1956" spans="1:18">
      <c r="A1956" s="889" t="s">
        <v>21396</v>
      </c>
      <c r="B1956" s="890" t="s">
        <v>18388</v>
      </c>
      <c r="C1956" s="891" t="s">
        <v>29296</v>
      </c>
      <c r="D1956" s="885" t="str">
        <f t="shared" si="150"/>
        <v>sp</v>
      </c>
      <c r="E1956" s="885" t="str">
        <f t="shared" si="151"/>
        <v>6</v>
      </c>
      <c r="F1956" s="885">
        <f t="shared" si="152"/>
        <v>0.1</v>
      </c>
      <c r="G1956" s="885">
        <f t="shared" si="153"/>
        <v>0.60000000000000009</v>
      </c>
      <c r="H1956" s="885" t="s">
        <v>21333</v>
      </c>
      <c r="J1956" t="str">
        <f>INDEX(L:L,MATCH(Таблиця91[[#This Row],[Item]],M:M,0),1)</f>
        <v>Breads</v>
      </c>
      <c r="L1956" t="s">
        <v>20637</v>
      </c>
      <c r="M1956" s="1" t="s">
        <v>20822</v>
      </c>
      <c r="N1956" s="1"/>
      <c r="O1956" s="1">
        <v>100</v>
      </c>
      <c r="P1956" s="1"/>
      <c r="Q1956" s="26"/>
      <c r="R1956" s="276">
        <f t="shared" si="154"/>
        <v>0</v>
      </c>
    </row>
    <row r="1957" spans="1:18">
      <c r="A1957" s="889" t="s">
        <v>21397</v>
      </c>
      <c r="B1957" s="890" t="s">
        <v>18503</v>
      </c>
      <c r="C1957" s="891" t="s">
        <v>29296</v>
      </c>
      <c r="D1957" s="885" t="str">
        <f t="shared" si="150"/>
        <v>sp</v>
      </c>
      <c r="E1957" s="885" t="str">
        <f t="shared" si="151"/>
        <v>3</v>
      </c>
      <c r="F1957" s="885">
        <f t="shared" si="152"/>
        <v>0.1</v>
      </c>
      <c r="G1957" s="885">
        <f t="shared" si="153"/>
        <v>0.30000000000000004</v>
      </c>
      <c r="H1957" s="885" t="s">
        <v>21333</v>
      </c>
      <c r="J1957" t="str">
        <f>INDEX(L:L,MATCH(Таблиця91[[#This Row],[Item]],M:M,0),1)</f>
        <v>Breads</v>
      </c>
      <c r="L1957" t="s">
        <v>20637</v>
      </c>
      <c r="M1957" s="1" t="s">
        <v>20823</v>
      </c>
      <c r="N1957" s="1"/>
      <c r="O1957" s="1">
        <v>45</v>
      </c>
      <c r="P1957" s="1"/>
      <c r="Q1957" s="26"/>
      <c r="R1957" s="276">
        <f t="shared" si="154"/>
        <v>0</v>
      </c>
    </row>
    <row r="1958" spans="1:18">
      <c r="A1958" s="889" t="s">
        <v>21398</v>
      </c>
      <c r="B1958" s="890" t="s">
        <v>18319</v>
      </c>
      <c r="C1958" s="891" t="s">
        <v>29296</v>
      </c>
      <c r="D1958" s="885" t="str">
        <f t="shared" si="150"/>
        <v>sp</v>
      </c>
      <c r="E1958" s="885" t="str">
        <f t="shared" si="151"/>
        <v>4</v>
      </c>
      <c r="F1958" s="885">
        <f t="shared" si="152"/>
        <v>0.1</v>
      </c>
      <c r="G1958" s="885">
        <f t="shared" si="153"/>
        <v>0.4</v>
      </c>
      <c r="H1958" s="885" t="s">
        <v>21333</v>
      </c>
      <c r="J1958" t="str">
        <f>INDEX(L:L,MATCH(Таблиця91[[#This Row],[Item]],M:M,0),1)</f>
        <v>Breads</v>
      </c>
      <c r="L1958" t="s">
        <v>20637</v>
      </c>
      <c r="M1958" s="1" t="s">
        <v>18796</v>
      </c>
      <c r="N1958" s="1"/>
      <c r="O1958" s="1"/>
      <c r="P1958" s="1"/>
      <c r="Q1958" s="26"/>
      <c r="R1958" s="276">
        <f t="shared" si="154"/>
        <v>0</v>
      </c>
    </row>
    <row r="1959" spans="1:18">
      <c r="A1959" s="892" t="s">
        <v>21399</v>
      </c>
      <c r="B1959" s="893" t="s">
        <v>14394</v>
      </c>
      <c r="C1959" s="894" t="s">
        <v>29296</v>
      </c>
      <c r="D1959" s="885" t="str">
        <f t="shared" si="150"/>
        <v>gp</v>
      </c>
      <c r="E1959" s="885" t="str">
        <f t="shared" si="151"/>
        <v>35</v>
      </c>
      <c r="F1959" s="885">
        <f t="shared" si="152"/>
        <v>1</v>
      </c>
      <c r="G1959" s="885">
        <f t="shared" si="153"/>
        <v>35</v>
      </c>
      <c r="H1959" s="885" t="s">
        <v>21333</v>
      </c>
      <c r="J1959" t="str">
        <f>INDEX(L:L,MATCH(Таблиця91[[#This Row],[Item]],M:M,0),1)</f>
        <v>Breads</v>
      </c>
      <c r="L1959" t="s">
        <v>20637</v>
      </c>
      <c r="M1959" s="1" t="s">
        <v>20824</v>
      </c>
      <c r="N1959" s="1"/>
      <c r="O1959" s="1"/>
      <c r="P1959" s="1"/>
      <c r="Q1959" s="26"/>
      <c r="R1959" s="276">
        <f t="shared" si="154"/>
        <v>0</v>
      </c>
    </row>
    <row r="1960" spans="1:18">
      <c r="A1960" s="885"/>
      <c r="B1960" s="885"/>
      <c r="C1960" s="885"/>
      <c r="D1960" s="885" t="str">
        <f>IF((IFERROR(FIND("gp",I1979,1),0)&gt;0),"gp",IF(IFERROR(FIND("sp",I1979,1),0)&gt;1,"sp","cp"))</f>
        <v>cp</v>
      </c>
      <c r="E1960" s="885" t="str">
        <f>SUBSTITUTE(I1979," "&amp;D1960,"",1)</f>
        <v/>
      </c>
      <c r="F1960" s="885"/>
      <c r="G1960" s="885"/>
      <c r="H1960" s="885"/>
      <c r="J1960" t="e">
        <f>INDEX(L:L,MATCH(Таблиця91[[#This Row],[Item]],M:M,0),1)</f>
        <v>#N/A</v>
      </c>
      <c r="L1960" t="s">
        <v>20637</v>
      </c>
      <c r="M1960" s="1" t="s">
        <v>20825</v>
      </c>
      <c r="N1960" s="1"/>
      <c r="O1960" s="1">
        <v>20</v>
      </c>
      <c r="P1960" s="1" t="s">
        <v>18513</v>
      </c>
      <c r="Q1960" s="26"/>
      <c r="R1960" s="276">
        <f t="shared" si="154"/>
        <v>0</v>
      </c>
    </row>
    <row r="1961" spans="1:18">
      <c r="A1961" s="889" t="s">
        <v>21402</v>
      </c>
      <c r="B1961" s="890" t="s">
        <v>14081</v>
      </c>
      <c r="C1961" s="891" t="s">
        <v>29296</v>
      </c>
      <c r="D1961" s="885" t="str">
        <f t="shared" si="150"/>
        <v>gp</v>
      </c>
      <c r="E1961" s="885" t="str">
        <f t="shared" si="151"/>
        <v>5</v>
      </c>
      <c r="F1961" s="885">
        <f t="shared" si="152"/>
        <v>1</v>
      </c>
      <c r="G1961" s="885">
        <f t="shared" si="153"/>
        <v>5</v>
      </c>
      <c r="H1961" s="906" t="s">
        <v>21401</v>
      </c>
      <c r="J1961" t="str">
        <f>INDEX(L:L,MATCH(Таблиця91[[#This Row],[Item]],M:M,0),1)</f>
        <v>Wines and Ales</v>
      </c>
      <c r="L1961" t="s">
        <v>20637</v>
      </c>
      <c r="M1961" s="1" t="s">
        <v>20826</v>
      </c>
      <c r="N1961" s="1"/>
      <c r="O1961" s="1">
        <v>5</v>
      </c>
      <c r="P1961" s="1"/>
      <c r="Q1961" s="26"/>
      <c r="R1961" s="276">
        <f t="shared" si="154"/>
        <v>0</v>
      </c>
    </row>
    <row r="1962" spans="1:18">
      <c r="A1962" s="889" t="s">
        <v>21403</v>
      </c>
      <c r="B1962" s="890" t="s">
        <v>14263</v>
      </c>
      <c r="C1962" s="891" t="s">
        <v>29296</v>
      </c>
      <c r="D1962" s="885" t="str">
        <f t="shared" si="150"/>
        <v>gp</v>
      </c>
      <c r="E1962" s="885" t="str">
        <f t="shared" si="151"/>
        <v>15</v>
      </c>
      <c r="F1962" s="885">
        <f t="shared" si="152"/>
        <v>1</v>
      </c>
      <c r="G1962" s="885">
        <f t="shared" si="153"/>
        <v>15</v>
      </c>
      <c r="H1962" s="885" t="s">
        <v>21401</v>
      </c>
      <c r="J1962" t="str">
        <f>INDEX(L:L,MATCH(Таблиця91[[#This Row],[Item]],M:M,0),1)</f>
        <v>Wines and Ales</v>
      </c>
      <c r="L1962" t="s">
        <v>20637</v>
      </c>
      <c r="M1962" s="1" t="s">
        <v>20827</v>
      </c>
      <c r="N1962" s="1"/>
      <c r="O1962" s="1">
        <v>9</v>
      </c>
      <c r="P1962" s="1"/>
      <c r="Q1962" s="26"/>
      <c r="R1962" s="276">
        <f t="shared" si="154"/>
        <v>0</v>
      </c>
    </row>
    <row r="1963" spans="1:18">
      <c r="A1963" s="889" t="s">
        <v>21404</v>
      </c>
      <c r="B1963" s="890" t="s">
        <v>18496</v>
      </c>
      <c r="C1963" s="891" t="s">
        <v>29296</v>
      </c>
      <c r="D1963" s="885" t="str">
        <f t="shared" si="150"/>
        <v>gp</v>
      </c>
      <c r="E1963" s="885" t="str">
        <f t="shared" si="151"/>
        <v>2</v>
      </c>
      <c r="F1963" s="885">
        <f t="shared" si="152"/>
        <v>1</v>
      </c>
      <c r="G1963" s="885">
        <f t="shared" si="153"/>
        <v>2</v>
      </c>
      <c r="H1963" s="885" t="s">
        <v>21401</v>
      </c>
      <c r="J1963" t="str">
        <f>INDEX(L:L,MATCH(Таблиця91[[#This Row],[Item]],M:M,0),1)</f>
        <v>Wines and Ales</v>
      </c>
      <c r="L1963" t="s">
        <v>20637</v>
      </c>
      <c r="M1963" s="1" t="s">
        <v>20828</v>
      </c>
      <c r="N1963" s="1"/>
      <c r="O1963" s="1">
        <v>5</v>
      </c>
      <c r="P1963" s="1"/>
      <c r="Q1963" s="26"/>
      <c r="R1963" s="276">
        <f t="shared" si="154"/>
        <v>0</v>
      </c>
    </row>
    <row r="1964" spans="1:18">
      <c r="A1964" s="889" t="s">
        <v>21405</v>
      </c>
      <c r="B1964" s="890" t="s">
        <v>18503</v>
      </c>
      <c r="C1964" s="891" t="s">
        <v>29296</v>
      </c>
      <c r="D1964" s="885" t="str">
        <f t="shared" si="150"/>
        <v>sp</v>
      </c>
      <c r="E1964" s="885" t="str">
        <f t="shared" si="151"/>
        <v>3</v>
      </c>
      <c r="F1964" s="885">
        <f t="shared" si="152"/>
        <v>0.1</v>
      </c>
      <c r="G1964" s="885">
        <f t="shared" si="153"/>
        <v>0.30000000000000004</v>
      </c>
      <c r="H1964" s="885" t="s">
        <v>21401</v>
      </c>
      <c r="J1964" t="str">
        <f>INDEX(L:L,MATCH(Таблиця91[[#This Row],[Item]],M:M,0),1)</f>
        <v>Wines and Ales</v>
      </c>
      <c r="L1964" t="s">
        <v>20637</v>
      </c>
      <c r="M1964" s="1" t="s">
        <v>20829</v>
      </c>
      <c r="N1964" s="1"/>
      <c r="O1964" s="1">
        <v>2</v>
      </c>
      <c r="P1964" s="1"/>
      <c r="Q1964" s="26"/>
      <c r="R1964" s="276">
        <f t="shared" si="154"/>
        <v>0</v>
      </c>
    </row>
    <row r="1965" spans="1:18">
      <c r="A1965" s="889" t="s">
        <v>21406</v>
      </c>
      <c r="B1965" s="890" t="s">
        <v>13973</v>
      </c>
      <c r="C1965" s="891" t="s">
        <v>29296</v>
      </c>
      <c r="D1965" s="885" t="str">
        <f t="shared" si="150"/>
        <v>gp</v>
      </c>
      <c r="E1965" s="885" t="str">
        <f t="shared" si="151"/>
        <v>30</v>
      </c>
      <c r="F1965" s="885">
        <f t="shared" si="152"/>
        <v>1</v>
      </c>
      <c r="G1965" s="885">
        <f t="shared" si="153"/>
        <v>30</v>
      </c>
      <c r="H1965" s="885" t="s">
        <v>21401</v>
      </c>
      <c r="J1965" t="str">
        <f>INDEX(L:L,MATCH(Таблиця91[[#This Row],[Item]],M:M,0),1)</f>
        <v>Wines and Ales</v>
      </c>
      <c r="L1965" t="s">
        <v>20637</v>
      </c>
      <c r="M1965" s="1" t="s">
        <v>20830</v>
      </c>
      <c r="N1965" s="1"/>
      <c r="O1965" s="1">
        <v>23</v>
      </c>
      <c r="P1965" s="1"/>
      <c r="Q1965" s="26"/>
      <c r="R1965" s="276">
        <f t="shared" si="154"/>
        <v>0</v>
      </c>
    </row>
    <row r="1966" spans="1:18">
      <c r="A1966" s="889" t="s">
        <v>21407</v>
      </c>
      <c r="B1966" s="890" t="s">
        <v>18496</v>
      </c>
      <c r="C1966" s="891" t="s">
        <v>29296</v>
      </c>
      <c r="D1966" s="885" t="str">
        <f t="shared" si="150"/>
        <v>gp</v>
      </c>
      <c r="E1966" s="885" t="str">
        <f t="shared" si="151"/>
        <v>2</v>
      </c>
      <c r="F1966" s="885">
        <f t="shared" si="152"/>
        <v>1</v>
      </c>
      <c r="G1966" s="885">
        <f t="shared" si="153"/>
        <v>2</v>
      </c>
      <c r="H1966" s="885" t="s">
        <v>21401</v>
      </c>
      <c r="J1966" t="str">
        <f>INDEX(L:L,MATCH(Таблиця91[[#This Row],[Item]],M:M,0),1)</f>
        <v>Wines and Ales</v>
      </c>
      <c r="L1966" t="s">
        <v>20637</v>
      </c>
      <c r="M1966" s="1" t="s">
        <v>20831</v>
      </c>
      <c r="N1966" s="1"/>
      <c r="O1966" s="1">
        <v>35</v>
      </c>
      <c r="P1966" s="1"/>
      <c r="Q1966" s="26"/>
      <c r="R1966" s="276">
        <f t="shared" si="154"/>
        <v>0</v>
      </c>
    </row>
    <row r="1967" spans="1:18">
      <c r="A1967" s="889" t="s">
        <v>21408</v>
      </c>
      <c r="B1967" s="890" t="s">
        <v>21850</v>
      </c>
      <c r="C1967" s="891" t="s">
        <v>29296</v>
      </c>
      <c r="D1967" s="885" t="str">
        <f t="shared" si="150"/>
        <v>gp</v>
      </c>
      <c r="E1967" s="885" t="str">
        <f t="shared" si="151"/>
        <v>6</v>
      </c>
      <c r="F1967" s="885">
        <f t="shared" si="152"/>
        <v>1</v>
      </c>
      <c r="G1967" s="885">
        <f t="shared" si="153"/>
        <v>6</v>
      </c>
      <c r="H1967" s="885" t="s">
        <v>21401</v>
      </c>
      <c r="J1967" t="str">
        <f>INDEX(L:L,MATCH(Таблиця91[[#This Row],[Item]],M:M,0),1)</f>
        <v>Wines and Ales</v>
      </c>
      <c r="L1967" t="s">
        <v>20637</v>
      </c>
      <c r="M1967" s="1" t="s">
        <v>20832</v>
      </c>
      <c r="N1967" s="1"/>
      <c r="O1967" s="1">
        <v>20</v>
      </c>
      <c r="P1967" s="1"/>
      <c r="Q1967" s="26"/>
      <c r="R1967" s="276">
        <f t="shared" si="154"/>
        <v>0</v>
      </c>
    </row>
    <row r="1968" spans="1:18">
      <c r="A1968" s="889" t="s">
        <v>21409</v>
      </c>
      <c r="B1968" s="890" t="s">
        <v>18388</v>
      </c>
      <c r="C1968" s="891" t="s">
        <v>29296</v>
      </c>
      <c r="D1968" s="885" t="str">
        <f t="shared" ref="D1968:D2030" si="155">IF((IFERROR(FIND("gp",B1968,1),0)&gt;0),"gp",IF(IFERROR(FIND("sp",B1968,1),0)&gt;1,"sp","cp"))</f>
        <v>sp</v>
      </c>
      <c r="E1968" s="885" t="str">
        <f t="shared" si="151"/>
        <v>6</v>
      </c>
      <c r="F1968" s="885">
        <f t="shared" si="152"/>
        <v>0.1</v>
      </c>
      <c r="G1968" s="885">
        <f t="shared" si="153"/>
        <v>0.60000000000000009</v>
      </c>
      <c r="H1968" s="885" t="s">
        <v>21401</v>
      </c>
      <c r="J1968" t="str">
        <f>INDEX(L:L,MATCH(Таблиця91[[#This Row],[Item]],M:M,0),1)</f>
        <v>Wines and Ales</v>
      </c>
      <c r="L1968" t="s">
        <v>20637</v>
      </c>
      <c r="M1968" s="1" t="s">
        <v>20833</v>
      </c>
      <c r="N1968" s="1"/>
      <c r="O1968" s="1">
        <v>12</v>
      </c>
      <c r="P1968" s="1"/>
      <c r="Q1968" s="26"/>
      <c r="R1968" s="276">
        <f t="shared" si="154"/>
        <v>0</v>
      </c>
    </row>
    <row r="1969" spans="1:18">
      <c r="A1969" s="889" t="s">
        <v>21410</v>
      </c>
      <c r="B1969" s="890" t="s">
        <v>21856</v>
      </c>
      <c r="C1969" s="891" t="s">
        <v>29296</v>
      </c>
      <c r="D1969" s="885" t="str">
        <f t="shared" si="155"/>
        <v>sp</v>
      </c>
      <c r="E1969" s="885" t="str">
        <f t="shared" ref="E1969:E2031" si="156">SUBSTITUTE(B1969," "&amp;D1969,"",1)</f>
        <v>1.2</v>
      </c>
      <c r="F1969" s="885">
        <f t="shared" ref="F1969:F2031" si="157">IF(D1969="gp",1,IF(D1969="sp",0.1,0.01))</f>
        <v>0.1</v>
      </c>
      <c r="G1969" s="885">
        <f t="shared" ref="G1969:G2031" si="158">F1969*E1969</f>
        <v>4349.7</v>
      </c>
      <c r="H1969" s="885" t="s">
        <v>21401</v>
      </c>
      <c r="J1969" t="str">
        <f>INDEX(L:L,MATCH(Таблиця91[[#This Row],[Item]],M:M,0),1)</f>
        <v>Wines and Ales</v>
      </c>
      <c r="L1969" t="s">
        <v>20637</v>
      </c>
      <c r="M1969" s="1" t="s">
        <v>20834</v>
      </c>
      <c r="N1969" s="1"/>
      <c r="O1969" s="1">
        <v>33</v>
      </c>
      <c r="P1969" s="1" t="s">
        <v>20835</v>
      </c>
      <c r="Q1969" s="26"/>
      <c r="R1969" s="276">
        <f t="shared" si="154"/>
        <v>0</v>
      </c>
    </row>
    <row r="1970" spans="1:18">
      <c r="A1970" s="889" t="s">
        <v>21411</v>
      </c>
      <c r="B1970" s="890" t="s">
        <v>14380</v>
      </c>
      <c r="C1970" s="891" t="s">
        <v>29296</v>
      </c>
      <c r="D1970" s="885" t="str">
        <f t="shared" si="155"/>
        <v>gp</v>
      </c>
      <c r="E1970" s="885" t="str">
        <f t="shared" si="156"/>
        <v>10</v>
      </c>
      <c r="F1970" s="885">
        <f t="shared" si="157"/>
        <v>1</v>
      </c>
      <c r="G1970" s="885">
        <f t="shared" si="158"/>
        <v>10</v>
      </c>
      <c r="H1970" s="885" t="s">
        <v>21401</v>
      </c>
      <c r="J1970" t="str">
        <f>INDEX(L:L,MATCH(Таблиця91[[#This Row],[Item]],M:M,0),1)</f>
        <v>Wines and Ales</v>
      </c>
      <c r="L1970" t="s">
        <v>20637</v>
      </c>
      <c r="M1970" s="1" t="s">
        <v>20836</v>
      </c>
      <c r="N1970" s="1"/>
      <c r="O1970" s="1">
        <v>60</v>
      </c>
      <c r="P1970" s="1"/>
      <c r="Q1970" s="26"/>
      <c r="R1970" s="276">
        <f t="shared" si="154"/>
        <v>0</v>
      </c>
    </row>
    <row r="1971" spans="1:18">
      <c r="A1971" s="889" t="s">
        <v>21412</v>
      </c>
      <c r="B1971" s="890" t="s">
        <v>18496</v>
      </c>
      <c r="C1971" s="891" t="s">
        <v>29296</v>
      </c>
      <c r="D1971" s="885" t="str">
        <f t="shared" si="155"/>
        <v>gp</v>
      </c>
      <c r="E1971" s="885" t="str">
        <f t="shared" si="156"/>
        <v>2</v>
      </c>
      <c r="F1971" s="885">
        <f t="shared" si="157"/>
        <v>1</v>
      </c>
      <c r="G1971" s="885">
        <f t="shared" si="158"/>
        <v>2</v>
      </c>
      <c r="H1971" s="885" t="s">
        <v>21401</v>
      </c>
      <c r="J1971" t="str">
        <f>INDEX(L:L,MATCH(Таблиця91[[#This Row],[Item]],M:M,0),1)</f>
        <v>Wines and Ales</v>
      </c>
      <c r="L1971" t="s">
        <v>20637</v>
      </c>
      <c r="M1971" s="1" t="s">
        <v>20837</v>
      </c>
      <c r="N1971" s="1"/>
      <c r="O1971" s="1">
        <v>3</v>
      </c>
      <c r="P1971" s="1"/>
      <c r="Q1971" s="26"/>
      <c r="R1971" s="276">
        <f t="shared" si="154"/>
        <v>0</v>
      </c>
    </row>
    <row r="1972" spans="1:18">
      <c r="A1972" s="889" t="s">
        <v>21413</v>
      </c>
      <c r="B1972" s="890" t="s">
        <v>21843</v>
      </c>
      <c r="C1972" s="891" t="s">
        <v>29296</v>
      </c>
      <c r="D1972" s="885" t="str">
        <f t="shared" si="155"/>
        <v>gp</v>
      </c>
      <c r="E1972" s="885" t="str">
        <f t="shared" si="156"/>
        <v>7</v>
      </c>
      <c r="F1972" s="885">
        <f t="shared" si="157"/>
        <v>1</v>
      </c>
      <c r="G1972" s="885">
        <f t="shared" si="158"/>
        <v>7</v>
      </c>
      <c r="H1972" s="885" t="s">
        <v>21401</v>
      </c>
      <c r="J1972" t="str">
        <f>INDEX(L:L,MATCH(Таблиця91[[#This Row],[Item]],M:M,0),1)</f>
        <v>Wines and Ales</v>
      </c>
      <c r="L1972" t="s">
        <v>20637</v>
      </c>
      <c r="M1972" s="1" t="s">
        <v>20838</v>
      </c>
      <c r="N1972" s="1"/>
      <c r="O1972" s="1">
        <v>30</v>
      </c>
      <c r="P1972" s="1"/>
      <c r="Q1972" s="26"/>
      <c r="R1972" s="276">
        <f t="shared" si="154"/>
        <v>0</v>
      </c>
    </row>
    <row r="1973" spans="1:18">
      <c r="A1973" s="889" t="s">
        <v>21414</v>
      </c>
      <c r="B1973" s="890" t="s">
        <v>21872</v>
      </c>
      <c r="C1973" s="891" t="s">
        <v>29296</v>
      </c>
      <c r="D1973" s="885" t="str">
        <f t="shared" si="155"/>
        <v>sp</v>
      </c>
      <c r="E1973" s="885" t="str">
        <f t="shared" si="156"/>
        <v>8</v>
      </c>
      <c r="F1973" s="885">
        <f t="shared" si="157"/>
        <v>0.1</v>
      </c>
      <c r="G1973" s="885">
        <f t="shared" si="158"/>
        <v>0.8</v>
      </c>
      <c r="H1973" s="885" t="s">
        <v>21401</v>
      </c>
      <c r="J1973" t="str">
        <f>INDEX(L:L,MATCH(Таблиця91[[#This Row],[Item]],M:M,0),1)</f>
        <v>Wines and Ales</v>
      </c>
      <c r="L1973" t="s">
        <v>20637</v>
      </c>
      <c r="M1973" s="1" t="s">
        <v>20839</v>
      </c>
      <c r="N1973" s="1"/>
      <c r="O1973" s="1">
        <v>15</v>
      </c>
      <c r="P1973" s="1"/>
      <c r="Q1973" s="26"/>
      <c r="R1973" s="276">
        <f t="shared" si="154"/>
        <v>0</v>
      </c>
    </row>
    <row r="1974" spans="1:18">
      <c r="A1974" s="889" t="s">
        <v>21415</v>
      </c>
      <c r="B1974" s="890" t="s">
        <v>21876</v>
      </c>
      <c r="C1974" s="891" t="s">
        <v>29296</v>
      </c>
      <c r="D1974" s="885" t="str">
        <f t="shared" si="155"/>
        <v>sp</v>
      </c>
      <c r="E1974" s="885" t="str">
        <f t="shared" si="156"/>
        <v>1.4</v>
      </c>
      <c r="F1974" s="885">
        <f t="shared" si="157"/>
        <v>0.1</v>
      </c>
      <c r="G1974" s="885">
        <f t="shared" si="158"/>
        <v>4355.6000000000004</v>
      </c>
      <c r="H1974" s="885" t="s">
        <v>21401</v>
      </c>
      <c r="J1974" t="str">
        <f>INDEX(L:L,MATCH(Таблиця91[[#This Row],[Item]],M:M,0),1)</f>
        <v>Wines and Ales</v>
      </c>
      <c r="L1974" t="s">
        <v>20637</v>
      </c>
      <c r="M1974" s="1" t="s">
        <v>20840</v>
      </c>
      <c r="N1974" s="1"/>
      <c r="O1974" s="1">
        <v>10</v>
      </c>
      <c r="P1974" s="1" t="s">
        <v>19539</v>
      </c>
      <c r="Q1974" s="26"/>
      <c r="R1974" s="276">
        <f t="shared" si="154"/>
        <v>0</v>
      </c>
    </row>
    <row r="1975" spans="1:18">
      <c r="A1975" s="889" t="s">
        <v>21416</v>
      </c>
      <c r="B1975" s="890" t="s">
        <v>14263</v>
      </c>
      <c r="C1975" s="891" t="s">
        <v>29296</v>
      </c>
      <c r="D1975" s="885" t="str">
        <f t="shared" si="155"/>
        <v>gp</v>
      </c>
      <c r="E1975" s="885" t="str">
        <f t="shared" si="156"/>
        <v>15</v>
      </c>
      <c r="F1975" s="885">
        <f t="shared" si="157"/>
        <v>1</v>
      </c>
      <c r="G1975" s="885">
        <f t="shared" si="158"/>
        <v>15</v>
      </c>
      <c r="H1975" s="885" t="s">
        <v>21401</v>
      </c>
      <c r="J1975" t="str">
        <f>INDEX(L:L,MATCH(Таблиця91[[#This Row],[Item]],M:M,0),1)</f>
        <v>Wines and Ales</v>
      </c>
      <c r="L1975" t="s">
        <v>20637</v>
      </c>
      <c r="M1975" s="1" t="s">
        <v>20841</v>
      </c>
      <c r="N1975" s="1"/>
      <c r="O1975" s="1">
        <v>10</v>
      </c>
      <c r="P1975" s="1" t="s">
        <v>18513</v>
      </c>
      <c r="Q1975" s="26"/>
      <c r="R1975" s="276">
        <f t="shared" si="154"/>
        <v>0</v>
      </c>
    </row>
    <row r="1976" spans="1:18">
      <c r="A1976" s="889" t="s">
        <v>21417</v>
      </c>
      <c r="B1976" s="890" t="s">
        <v>21882</v>
      </c>
      <c r="C1976" s="891" t="s">
        <v>29296</v>
      </c>
      <c r="D1976" s="885" t="str">
        <f t="shared" si="155"/>
        <v>sp</v>
      </c>
      <c r="E1976" s="885" t="str">
        <f t="shared" si="156"/>
        <v>25</v>
      </c>
      <c r="F1976" s="885">
        <f t="shared" si="157"/>
        <v>0.1</v>
      </c>
      <c r="G1976" s="885">
        <f t="shared" si="158"/>
        <v>2.5</v>
      </c>
      <c r="H1976" s="885" t="s">
        <v>21401</v>
      </c>
      <c r="J1976" t="str">
        <f>INDEX(L:L,MATCH(Таблиця91[[#This Row],[Item]],M:M,0),1)</f>
        <v>Wines and Ales</v>
      </c>
      <c r="L1976" t="s">
        <v>20637</v>
      </c>
      <c r="M1976" s="1" t="s">
        <v>20842</v>
      </c>
      <c r="N1976" s="1"/>
      <c r="O1976" s="1">
        <v>40</v>
      </c>
      <c r="P1976" s="1" t="s">
        <v>20843</v>
      </c>
      <c r="Q1976" s="26"/>
      <c r="R1976" s="276">
        <f t="shared" si="154"/>
        <v>0</v>
      </c>
    </row>
    <row r="1977" spans="1:18">
      <c r="A1977" s="889" t="s">
        <v>21418</v>
      </c>
      <c r="B1977" s="890" t="s">
        <v>21879</v>
      </c>
      <c r="C1977" s="891" t="s">
        <v>29296</v>
      </c>
      <c r="D1977" s="885" t="str">
        <f t="shared" si="155"/>
        <v>gp</v>
      </c>
      <c r="E1977" s="885" t="str">
        <f t="shared" si="156"/>
        <v>8</v>
      </c>
      <c r="F1977" s="885">
        <f t="shared" si="157"/>
        <v>1</v>
      </c>
      <c r="G1977" s="885">
        <f t="shared" si="158"/>
        <v>8</v>
      </c>
      <c r="H1977" s="885" t="s">
        <v>21401</v>
      </c>
      <c r="J1977" t="str">
        <f>INDEX(L:L,MATCH(Таблиця91[[#This Row],[Item]],M:M,0),1)</f>
        <v>Wines and Ales</v>
      </c>
      <c r="L1977" t="s">
        <v>20637</v>
      </c>
      <c r="M1977" s="1" t="s">
        <v>20844</v>
      </c>
      <c r="N1977" s="1"/>
      <c r="O1977" s="1">
        <v>5</v>
      </c>
      <c r="P1977" s="1"/>
      <c r="Q1977" s="26"/>
      <c r="R1977" s="276">
        <f t="shared" si="154"/>
        <v>0</v>
      </c>
    </row>
    <row r="1978" spans="1:18">
      <c r="A1978" s="889" t="s">
        <v>21419</v>
      </c>
      <c r="B1978" s="890" t="s">
        <v>21836</v>
      </c>
      <c r="C1978" s="891" t="s">
        <v>29296</v>
      </c>
      <c r="D1978" s="885" t="str">
        <f t="shared" si="155"/>
        <v>sp</v>
      </c>
      <c r="E1978" s="885" t="str">
        <f t="shared" si="156"/>
        <v>10</v>
      </c>
      <c r="F1978" s="885">
        <f t="shared" si="157"/>
        <v>0.1</v>
      </c>
      <c r="G1978" s="885">
        <f t="shared" si="158"/>
        <v>1</v>
      </c>
      <c r="H1978" s="885" t="s">
        <v>21401</v>
      </c>
      <c r="J1978" t="str">
        <f>INDEX(L:L,MATCH(Таблиця91[[#This Row],[Item]],M:M,0),1)</f>
        <v>Wines and Ales</v>
      </c>
      <c r="L1978" t="s">
        <v>20637</v>
      </c>
      <c r="M1978" s="1" t="s">
        <v>20845</v>
      </c>
      <c r="N1978" s="1"/>
      <c r="O1978" s="1">
        <v>20</v>
      </c>
      <c r="P1978" s="1"/>
      <c r="Q1978" s="26"/>
      <c r="R1978" s="276">
        <f t="shared" si="154"/>
        <v>0</v>
      </c>
    </row>
    <row r="1979" spans="1:18" ht="15.75">
      <c r="A1979" s="889" t="s">
        <v>21420</v>
      </c>
      <c r="B1979" s="890" t="s">
        <v>18451</v>
      </c>
      <c r="C1979" s="891" t="s">
        <v>29296</v>
      </c>
      <c r="D1979" s="885" t="str">
        <f t="shared" si="155"/>
        <v>sp</v>
      </c>
      <c r="E1979" s="885" t="str">
        <f t="shared" si="156"/>
        <v>2</v>
      </c>
      <c r="F1979" s="885">
        <f t="shared" si="157"/>
        <v>0.1</v>
      </c>
      <c r="G1979" s="885">
        <f t="shared" si="158"/>
        <v>0.2</v>
      </c>
      <c r="H1979" s="885" t="s">
        <v>21401</v>
      </c>
      <c r="I1979" s="778"/>
      <c r="J1979" t="str">
        <f>INDEX(L:L,MATCH(Таблиця91[[#This Row],[Item]],M:M,0),1)</f>
        <v>Wines and Ales</v>
      </c>
      <c r="K1979" s="779"/>
      <c r="L1979" t="s">
        <v>20637</v>
      </c>
      <c r="M1979" s="1" t="s">
        <v>20846</v>
      </c>
      <c r="N1979" s="1"/>
      <c r="O1979" s="1">
        <v>40</v>
      </c>
      <c r="P1979" s="1"/>
      <c r="Q1979" s="26"/>
      <c r="R1979" s="276">
        <f t="shared" si="154"/>
        <v>0</v>
      </c>
    </row>
    <row r="1980" spans="1:18">
      <c r="A1980" s="889" t="s">
        <v>21421</v>
      </c>
      <c r="B1980" s="890" t="s">
        <v>21894</v>
      </c>
      <c r="C1980" s="891" t="s">
        <v>29296</v>
      </c>
      <c r="D1980" s="885" t="str">
        <f t="shared" si="155"/>
        <v>gp</v>
      </c>
      <c r="E1980" s="885" t="str">
        <f t="shared" si="156"/>
        <v>16</v>
      </c>
      <c r="F1980" s="885">
        <f t="shared" si="157"/>
        <v>1</v>
      </c>
      <c r="G1980" s="885">
        <f t="shared" si="158"/>
        <v>16</v>
      </c>
      <c r="H1980" s="885" t="s">
        <v>21401</v>
      </c>
      <c r="J1980" t="str">
        <f>INDEX(L:L,MATCH(Таблиця91[[#This Row],[Item]],M:M,0),1)</f>
        <v>Wines and Ales</v>
      </c>
      <c r="L1980" t="s">
        <v>20637</v>
      </c>
      <c r="M1980" s="1" t="s">
        <v>20847</v>
      </c>
      <c r="N1980" s="1"/>
      <c r="O1980" s="1">
        <v>3</v>
      </c>
      <c r="P1980" s="1"/>
      <c r="Q1980" s="26"/>
      <c r="R1980" s="276">
        <f t="shared" si="154"/>
        <v>0</v>
      </c>
    </row>
    <row r="1981" spans="1:18">
      <c r="A1981" s="889" t="s">
        <v>21422</v>
      </c>
      <c r="B1981" s="890" t="s">
        <v>21882</v>
      </c>
      <c r="C1981" s="891" t="s">
        <v>29296</v>
      </c>
      <c r="D1981" s="885" t="str">
        <f t="shared" si="155"/>
        <v>sp</v>
      </c>
      <c r="E1981" s="885" t="str">
        <f t="shared" si="156"/>
        <v>25</v>
      </c>
      <c r="F1981" s="885">
        <f t="shared" si="157"/>
        <v>0.1</v>
      </c>
      <c r="G1981" s="885">
        <f t="shared" si="158"/>
        <v>2.5</v>
      </c>
      <c r="H1981" s="885" t="s">
        <v>21401</v>
      </c>
      <c r="J1981" t="str">
        <f>INDEX(L:L,MATCH(Таблиця91[[#This Row],[Item]],M:M,0),1)</f>
        <v>Wines and Ales</v>
      </c>
      <c r="L1981" t="s">
        <v>20637</v>
      </c>
      <c r="M1981" s="1" t="s">
        <v>20848</v>
      </c>
      <c r="N1981" s="1"/>
      <c r="O1981" s="1">
        <v>6</v>
      </c>
      <c r="P1981" s="1"/>
      <c r="Q1981" s="26"/>
      <c r="R1981" s="276">
        <f t="shared" si="154"/>
        <v>0</v>
      </c>
    </row>
    <row r="1982" spans="1:18">
      <c r="A1982" s="889" t="s">
        <v>21423</v>
      </c>
      <c r="B1982" s="890" t="s">
        <v>21879</v>
      </c>
      <c r="C1982" s="891" t="s">
        <v>29296</v>
      </c>
      <c r="D1982" s="885" t="str">
        <f t="shared" si="155"/>
        <v>gp</v>
      </c>
      <c r="E1982" s="885" t="str">
        <f t="shared" si="156"/>
        <v>8</v>
      </c>
      <c r="F1982" s="885">
        <f t="shared" si="157"/>
        <v>1</v>
      </c>
      <c r="G1982" s="885">
        <f t="shared" si="158"/>
        <v>8</v>
      </c>
      <c r="H1982" s="885" t="s">
        <v>21401</v>
      </c>
      <c r="J1982" t="str">
        <f>INDEX(L:L,MATCH(Таблиця91[[#This Row],[Item]],M:M,0),1)</f>
        <v>Wines and Ales</v>
      </c>
      <c r="L1982" t="s">
        <v>20637</v>
      </c>
      <c r="M1982" s="1" t="s">
        <v>20849</v>
      </c>
      <c r="N1982" s="1"/>
      <c r="O1982" s="1">
        <v>35</v>
      </c>
      <c r="P1982" s="1" t="s">
        <v>19932</v>
      </c>
      <c r="Q1982" s="26"/>
      <c r="R1982" s="276">
        <f t="shared" si="154"/>
        <v>0</v>
      </c>
    </row>
    <row r="1983" spans="1:18">
      <c r="A1983" s="889" t="s">
        <v>21424</v>
      </c>
      <c r="B1983" s="890" t="s">
        <v>21836</v>
      </c>
      <c r="C1983" s="891" t="s">
        <v>29296</v>
      </c>
      <c r="D1983" s="885" t="str">
        <f t="shared" si="155"/>
        <v>sp</v>
      </c>
      <c r="E1983" s="885" t="str">
        <f t="shared" si="156"/>
        <v>10</v>
      </c>
      <c r="F1983" s="885">
        <f t="shared" si="157"/>
        <v>0.1</v>
      </c>
      <c r="G1983" s="885">
        <f t="shared" si="158"/>
        <v>1</v>
      </c>
      <c r="H1983" s="885" t="s">
        <v>21401</v>
      </c>
      <c r="J1983" t="str">
        <f>INDEX(L:L,MATCH(Таблиця91[[#This Row],[Item]],M:M,0),1)</f>
        <v>Wines and Ales</v>
      </c>
      <c r="L1983" t="s">
        <v>20637</v>
      </c>
      <c r="M1983" s="1" t="s">
        <v>20850</v>
      </c>
      <c r="N1983" s="1"/>
      <c r="O1983" s="1">
        <v>45</v>
      </c>
      <c r="P1983" s="1" t="s">
        <v>20851</v>
      </c>
      <c r="Q1983" s="26"/>
      <c r="R1983" s="276">
        <f t="shared" si="154"/>
        <v>0</v>
      </c>
    </row>
    <row r="1984" spans="1:18">
      <c r="A1984" s="889" t="s">
        <v>21425</v>
      </c>
      <c r="B1984" s="890" t="s">
        <v>18451</v>
      </c>
      <c r="C1984" s="891" t="s">
        <v>29296</v>
      </c>
      <c r="D1984" s="885" t="str">
        <f t="shared" si="155"/>
        <v>sp</v>
      </c>
      <c r="E1984" s="885" t="str">
        <f t="shared" si="156"/>
        <v>2</v>
      </c>
      <c r="F1984" s="885">
        <f t="shared" si="157"/>
        <v>0.1</v>
      </c>
      <c r="G1984" s="885">
        <f t="shared" si="158"/>
        <v>0.2</v>
      </c>
      <c r="H1984" s="885" t="s">
        <v>21401</v>
      </c>
      <c r="J1984" t="str">
        <f>INDEX(L:L,MATCH(Таблиця91[[#This Row],[Item]],M:M,0),1)</f>
        <v>Wines and Ales</v>
      </c>
      <c r="L1984" t="s">
        <v>20637</v>
      </c>
      <c r="M1984" s="1" t="s">
        <v>20852</v>
      </c>
      <c r="N1984" s="1"/>
      <c r="O1984" s="1">
        <v>40</v>
      </c>
      <c r="P1984" s="1"/>
      <c r="Q1984" s="26"/>
      <c r="R1984" s="276">
        <f t="shared" si="154"/>
        <v>0</v>
      </c>
    </row>
    <row r="1985" spans="1:18">
      <c r="A1985" s="889" t="s">
        <v>21426</v>
      </c>
      <c r="B1985" s="890" t="s">
        <v>21894</v>
      </c>
      <c r="C1985" s="891" t="s">
        <v>29296</v>
      </c>
      <c r="D1985" s="885" t="str">
        <f t="shared" si="155"/>
        <v>gp</v>
      </c>
      <c r="E1985" s="885" t="str">
        <f t="shared" si="156"/>
        <v>16</v>
      </c>
      <c r="F1985" s="885">
        <f t="shared" si="157"/>
        <v>1</v>
      </c>
      <c r="G1985" s="885">
        <f t="shared" si="158"/>
        <v>16</v>
      </c>
      <c r="H1985" s="885" t="s">
        <v>21401</v>
      </c>
      <c r="J1985" t="str">
        <f>INDEX(L:L,MATCH(Таблиця91[[#This Row],[Item]],M:M,0),1)</f>
        <v>Wines and Ales</v>
      </c>
      <c r="L1985" t="s">
        <v>20637</v>
      </c>
      <c r="M1985" s="1" t="s">
        <v>20853</v>
      </c>
      <c r="N1985" s="1"/>
      <c r="O1985" s="1">
        <v>65</v>
      </c>
      <c r="P1985" s="1"/>
      <c r="Q1985" s="26"/>
      <c r="R1985" s="276">
        <f t="shared" si="154"/>
        <v>0</v>
      </c>
    </row>
    <row r="1986" spans="1:18">
      <c r="A1986" s="889" t="s">
        <v>21427</v>
      </c>
      <c r="B1986" s="890" t="s">
        <v>21882</v>
      </c>
      <c r="C1986" s="891" t="s">
        <v>29296</v>
      </c>
      <c r="D1986" s="885" t="str">
        <f t="shared" si="155"/>
        <v>sp</v>
      </c>
      <c r="E1986" s="885" t="str">
        <f t="shared" si="156"/>
        <v>25</v>
      </c>
      <c r="F1986" s="885">
        <f t="shared" si="157"/>
        <v>0.1</v>
      </c>
      <c r="G1986" s="885">
        <f t="shared" si="158"/>
        <v>2.5</v>
      </c>
      <c r="H1986" s="885" t="s">
        <v>21401</v>
      </c>
      <c r="J1986" t="str">
        <f>INDEX(L:L,MATCH(Таблиця91[[#This Row],[Item]],M:M,0),1)</f>
        <v>Wines and Ales</v>
      </c>
      <c r="L1986" t="s">
        <v>20637</v>
      </c>
      <c r="M1986" s="1" t="s">
        <v>20854</v>
      </c>
      <c r="N1986" s="1"/>
      <c r="O1986" s="1">
        <v>17</v>
      </c>
      <c r="P1986" s="1"/>
      <c r="Q1986" s="26"/>
      <c r="R1986" s="276">
        <f t="shared" si="154"/>
        <v>0</v>
      </c>
    </row>
    <row r="1987" spans="1:18">
      <c r="A1987" s="889" t="s">
        <v>21428</v>
      </c>
      <c r="B1987" s="890" t="s">
        <v>21879</v>
      </c>
      <c r="C1987" s="891" t="s">
        <v>29296</v>
      </c>
      <c r="D1987" s="885" t="str">
        <f t="shared" si="155"/>
        <v>gp</v>
      </c>
      <c r="E1987" s="885" t="str">
        <f t="shared" si="156"/>
        <v>8</v>
      </c>
      <c r="F1987" s="885">
        <f t="shared" si="157"/>
        <v>1</v>
      </c>
      <c r="G1987" s="885">
        <f t="shared" si="158"/>
        <v>8</v>
      </c>
      <c r="H1987" s="885" t="s">
        <v>21401</v>
      </c>
      <c r="J1987" t="str">
        <f>INDEX(L:L,MATCH(Таблиця91[[#This Row],[Item]],M:M,0),1)</f>
        <v>Wines and Ales</v>
      </c>
      <c r="L1987" t="s">
        <v>20637</v>
      </c>
      <c r="M1987" s="1" t="s">
        <v>20855</v>
      </c>
      <c r="N1987" s="1"/>
      <c r="O1987" s="1">
        <v>2</v>
      </c>
      <c r="P1987" s="1"/>
      <c r="Q1987" s="26"/>
      <c r="R1987" s="276">
        <f t="shared" si="154"/>
        <v>0</v>
      </c>
    </row>
    <row r="1988" spans="1:18">
      <c r="A1988" s="889" t="s">
        <v>21429</v>
      </c>
      <c r="B1988" s="890" t="s">
        <v>21836</v>
      </c>
      <c r="C1988" s="891" t="s">
        <v>29296</v>
      </c>
      <c r="D1988" s="885" t="str">
        <f t="shared" si="155"/>
        <v>sp</v>
      </c>
      <c r="E1988" s="885" t="str">
        <f t="shared" si="156"/>
        <v>10</v>
      </c>
      <c r="F1988" s="885">
        <f t="shared" si="157"/>
        <v>0.1</v>
      </c>
      <c r="G1988" s="885">
        <f t="shared" si="158"/>
        <v>1</v>
      </c>
      <c r="H1988" s="885" t="s">
        <v>21401</v>
      </c>
      <c r="J1988" t="str">
        <f>INDEX(L:L,MATCH(Таблиця91[[#This Row],[Item]],M:M,0),1)</f>
        <v>Wines and Ales</v>
      </c>
      <c r="L1988" t="s">
        <v>20637</v>
      </c>
      <c r="M1988" s="1" t="s">
        <v>20856</v>
      </c>
      <c r="N1988" s="1"/>
      <c r="O1988" s="1">
        <v>33</v>
      </c>
      <c r="P1988" s="1"/>
      <c r="Q1988" s="26"/>
      <c r="R1988" s="276">
        <f t="shared" ref="R1988:R2051" si="159">Q1988*O1988</f>
        <v>0</v>
      </c>
    </row>
    <row r="1989" spans="1:18">
      <c r="A1989" s="889" t="s">
        <v>21430</v>
      </c>
      <c r="B1989" s="890" t="s">
        <v>18451</v>
      </c>
      <c r="C1989" s="891" t="s">
        <v>29296</v>
      </c>
      <c r="D1989" s="885" t="str">
        <f t="shared" si="155"/>
        <v>sp</v>
      </c>
      <c r="E1989" s="885" t="str">
        <f t="shared" si="156"/>
        <v>2</v>
      </c>
      <c r="F1989" s="885">
        <f t="shared" si="157"/>
        <v>0.1</v>
      </c>
      <c r="G1989" s="885">
        <f t="shared" si="158"/>
        <v>0.2</v>
      </c>
      <c r="H1989" s="885" t="s">
        <v>21401</v>
      </c>
      <c r="J1989" t="str">
        <f>INDEX(L:L,MATCH(Таблиця91[[#This Row],[Item]],M:M,0),1)</f>
        <v>Wines and Ales</v>
      </c>
      <c r="L1989" t="s">
        <v>20637</v>
      </c>
      <c r="M1989" s="1" t="s">
        <v>20857</v>
      </c>
      <c r="N1989" s="1"/>
      <c r="O1989" s="1">
        <v>85</v>
      </c>
      <c r="P1989" s="1"/>
      <c r="Q1989" s="26"/>
      <c r="R1989" s="276">
        <f t="shared" si="159"/>
        <v>0</v>
      </c>
    </row>
    <row r="1990" spans="1:18">
      <c r="A1990" s="889" t="s">
        <v>21431</v>
      </c>
      <c r="B1990" s="890" t="s">
        <v>21894</v>
      </c>
      <c r="C1990" s="891" t="s">
        <v>29296</v>
      </c>
      <c r="D1990" s="885" t="str">
        <f t="shared" si="155"/>
        <v>gp</v>
      </c>
      <c r="E1990" s="885" t="str">
        <f t="shared" si="156"/>
        <v>16</v>
      </c>
      <c r="F1990" s="885">
        <f t="shared" si="157"/>
        <v>1</v>
      </c>
      <c r="G1990" s="885">
        <f t="shared" si="158"/>
        <v>16</v>
      </c>
      <c r="H1990" s="885" t="s">
        <v>21401</v>
      </c>
      <c r="J1990" t="str">
        <f>INDEX(L:L,MATCH(Таблиця91[[#This Row],[Item]],M:M,0),1)</f>
        <v>Wines and Ales</v>
      </c>
      <c r="L1990" t="s">
        <v>20637</v>
      </c>
      <c r="M1990" s="1" t="s">
        <v>20858</v>
      </c>
      <c r="N1990" s="1"/>
      <c r="O1990" s="1">
        <v>15</v>
      </c>
      <c r="P1990" s="1"/>
      <c r="Q1990" s="26"/>
      <c r="R1990" s="276">
        <f t="shared" si="159"/>
        <v>0</v>
      </c>
    </row>
    <row r="1991" spans="1:18">
      <c r="A1991" s="889" t="s">
        <v>21432</v>
      </c>
      <c r="B1991" s="890" t="s">
        <v>21922</v>
      </c>
      <c r="C1991" s="891" t="s">
        <v>29296</v>
      </c>
      <c r="D1991" s="885" t="str">
        <f t="shared" si="155"/>
        <v>sp</v>
      </c>
      <c r="E1991" s="885" t="str">
        <f t="shared" si="156"/>
        <v>12</v>
      </c>
      <c r="F1991" s="885">
        <f t="shared" si="157"/>
        <v>0.1</v>
      </c>
      <c r="G1991" s="885">
        <f t="shared" si="158"/>
        <v>1.2000000000000002</v>
      </c>
      <c r="H1991" s="885" t="s">
        <v>21401</v>
      </c>
      <c r="J1991" t="str">
        <f>INDEX(L:L,MATCH(Таблиця91[[#This Row],[Item]],M:M,0),1)</f>
        <v>Wines and Ales</v>
      </c>
      <c r="L1991" t="s">
        <v>20637</v>
      </c>
      <c r="M1991" s="1" t="s">
        <v>20859</v>
      </c>
      <c r="N1991" s="1"/>
      <c r="O1991" s="1">
        <v>25</v>
      </c>
      <c r="P1991" s="1"/>
      <c r="Q1991" s="26"/>
      <c r="R1991" s="276">
        <f t="shared" si="159"/>
        <v>0</v>
      </c>
    </row>
    <row r="1992" spans="1:18">
      <c r="A1992" s="889" t="s">
        <v>21433</v>
      </c>
      <c r="B1992" s="890" t="s">
        <v>21846</v>
      </c>
      <c r="C1992" s="891" t="s">
        <v>29296</v>
      </c>
      <c r="D1992" s="885" t="str">
        <f t="shared" si="155"/>
        <v>gp</v>
      </c>
      <c r="E1992" s="885" t="str">
        <f t="shared" si="156"/>
        <v>4</v>
      </c>
      <c r="F1992" s="885">
        <f t="shared" si="157"/>
        <v>1</v>
      </c>
      <c r="G1992" s="885">
        <f t="shared" si="158"/>
        <v>4</v>
      </c>
      <c r="H1992" s="885" t="s">
        <v>21401</v>
      </c>
      <c r="J1992" t="str">
        <f>INDEX(L:L,MATCH(Таблиця91[[#This Row],[Item]],M:M,0),1)</f>
        <v>Wines and Ales</v>
      </c>
      <c r="L1992" t="s">
        <v>20637</v>
      </c>
      <c r="M1992" s="1" t="s">
        <v>20860</v>
      </c>
      <c r="N1992" s="1"/>
      <c r="O1992" s="1">
        <v>1</v>
      </c>
      <c r="P1992" s="1"/>
      <c r="Q1992" s="26"/>
      <c r="R1992" s="276">
        <f t="shared" si="159"/>
        <v>0</v>
      </c>
    </row>
    <row r="1993" spans="1:18">
      <c r="A1993" s="889" t="s">
        <v>21434</v>
      </c>
      <c r="B1993" s="890" t="s">
        <v>18283</v>
      </c>
      <c r="C1993" s="891" t="s">
        <v>29296</v>
      </c>
      <c r="D1993" s="885" t="str">
        <f t="shared" si="155"/>
        <v>sp</v>
      </c>
      <c r="E1993" s="885" t="str">
        <f t="shared" si="156"/>
        <v>5</v>
      </c>
      <c r="F1993" s="885">
        <f t="shared" si="157"/>
        <v>0.1</v>
      </c>
      <c r="G1993" s="885">
        <f t="shared" si="158"/>
        <v>0.5</v>
      </c>
      <c r="H1993" s="885" t="s">
        <v>21401</v>
      </c>
      <c r="J1993" t="str">
        <f>INDEX(L:L,MATCH(Таблиця91[[#This Row],[Item]],M:M,0),1)</f>
        <v>Wines and Ales</v>
      </c>
      <c r="L1993" t="s">
        <v>20637</v>
      </c>
      <c r="M1993" s="1" t="s">
        <v>20861</v>
      </c>
      <c r="N1993" s="1"/>
      <c r="O1993" s="1">
        <v>5</v>
      </c>
      <c r="P1993" s="1"/>
      <c r="Q1993" s="26"/>
      <c r="R1993" s="276">
        <f t="shared" si="159"/>
        <v>0</v>
      </c>
    </row>
    <row r="1994" spans="1:18">
      <c r="A1994" s="889" t="s">
        <v>21435</v>
      </c>
      <c r="B1994" s="890" t="s">
        <v>21932</v>
      </c>
      <c r="C1994" s="891" t="s">
        <v>29296</v>
      </c>
      <c r="D1994" s="885" t="str">
        <f t="shared" si="155"/>
        <v>cp</v>
      </c>
      <c r="E1994" s="885" t="str">
        <f t="shared" si="156"/>
        <v>10</v>
      </c>
      <c r="F1994" s="885">
        <f t="shared" si="157"/>
        <v>0.01</v>
      </c>
      <c r="G1994" s="885">
        <f t="shared" si="158"/>
        <v>0.1</v>
      </c>
      <c r="H1994" s="885" t="s">
        <v>21401</v>
      </c>
      <c r="J1994" t="str">
        <f>INDEX(L:L,MATCH(Таблиця91[[#This Row],[Item]],M:M,0),1)</f>
        <v>Wines and Ales</v>
      </c>
      <c r="L1994" t="s">
        <v>20637</v>
      </c>
      <c r="M1994" s="1" t="s">
        <v>20862</v>
      </c>
      <c r="N1994" s="1"/>
      <c r="O1994" s="1">
        <v>30</v>
      </c>
      <c r="P1994" s="1"/>
      <c r="Q1994" s="26"/>
      <c r="R1994" s="276">
        <f t="shared" si="159"/>
        <v>0</v>
      </c>
    </row>
    <row r="1995" spans="1:18">
      <c r="A1995" s="889" t="s">
        <v>21436</v>
      </c>
      <c r="B1995" s="890" t="s">
        <v>21879</v>
      </c>
      <c r="C1995" s="891" t="s">
        <v>29296</v>
      </c>
      <c r="D1995" s="885" t="str">
        <f t="shared" si="155"/>
        <v>gp</v>
      </c>
      <c r="E1995" s="885" t="str">
        <f t="shared" si="156"/>
        <v>8</v>
      </c>
      <c r="F1995" s="885">
        <f t="shared" si="157"/>
        <v>1</v>
      </c>
      <c r="G1995" s="885">
        <f t="shared" si="158"/>
        <v>8</v>
      </c>
      <c r="H1995" s="885" t="s">
        <v>21401</v>
      </c>
      <c r="J1995" t="str">
        <f>INDEX(L:L,MATCH(Таблиця91[[#This Row],[Item]],M:M,0),1)</f>
        <v>Wines and Ales</v>
      </c>
      <c r="L1995" t="s">
        <v>20637</v>
      </c>
      <c r="M1995" s="1" t="s">
        <v>20863</v>
      </c>
      <c r="N1995" s="1"/>
      <c r="O1995" s="1">
        <v>95</v>
      </c>
      <c r="P1995" s="1"/>
      <c r="Q1995" s="26"/>
      <c r="R1995" s="276">
        <f t="shared" si="159"/>
        <v>0</v>
      </c>
    </row>
    <row r="1996" spans="1:18">
      <c r="A1996" s="889" t="s">
        <v>21437</v>
      </c>
      <c r="B1996" s="890" t="s">
        <v>14081</v>
      </c>
      <c r="C1996" s="891" t="s">
        <v>29296</v>
      </c>
      <c r="D1996" s="885" t="str">
        <f t="shared" si="155"/>
        <v>gp</v>
      </c>
      <c r="E1996" s="885" t="str">
        <f t="shared" si="156"/>
        <v>5</v>
      </c>
      <c r="F1996" s="885">
        <f t="shared" si="157"/>
        <v>1</v>
      </c>
      <c r="G1996" s="885">
        <f t="shared" si="158"/>
        <v>5</v>
      </c>
      <c r="H1996" s="885" t="s">
        <v>21401</v>
      </c>
      <c r="J1996" t="str">
        <f>INDEX(L:L,MATCH(Таблиця91[[#This Row],[Item]],M:M,0),1)</f>
        <v>Wines and Ales</v>
      </c>
      <c r="L1996" t="s">
        <v>20637</v>
      </c>
      <c r="M1996" s="1" t="s">
        <v>20864</v>
      </c>
      <c r="N1996" s="1"/>
      <c r="O1996" s="1">
        <v>5</v>
      </c>
      <c r="P1996" s="1" t="s">
        <v>18505</v>
      </c>
      <c r="Q1996" s="26"/>
      <c r="R1996" s="276">
        <f t="shared" si="159"/>
        <v>0</v>
      </c>
    </row>
    <row r="1997" spans="1:18">
      <c r="A1997" s="889" t="s">
        <v>21438</v>
      </c>
      <c r="B1997" s="890" t="s">
        <v>14263</v>
      </c>
      <c r="C1997" s="891" t="s">
        <v>29296</v>
      </c>
      <c r="D1997" s="885" t="str">
        <f t="shared" si="155"/>
        <v>gp</v>
      </c>
      <c r="E1997" s="885" t="str">
        <f t="shared" si="156"/>
        <v>15</v>
      </c>
      <c r="F1997" s="885">
        <f t="shared" si="157"/>
        <v>1</v>
      </c>
      <c r="G1997" s="885">
        <f t="shared" si="158"/>
        <v>15</v>
      </c>
      <c r="H1997" s="885" t="s">
        <v>21401</v>
      </c>
      <c r="J1997" t="str">
        <f>INDEX(L:L,MATCH(Таблиця91[[#This Row],[Item]],M:M,0),1)</f>
        <v>Wines and Ales</v>
      </c>
      <c r="L1997" t="s">
        <v>20637</v>
      </c>
      <c r="M1997" s="1" t="s">
        <v>20865</v>
      </c>
      <c r="N1997" s="1"/>
      <c r="O1997" s="1">
        <v>25</v>
      </c>
      <c r="P1997" s="1" t="s">
        <v>20851</v>
      </c>
      <c r="Q1997" s="26"/>
      <c r="R1997" s="276">
        <f t="shared" si="159"/>
        <v>0</v>
      </c>
    </row>
    <row r="1998" spans="1:18">
      <c r="A1998" s="889" t="s">
        <v>21439</v>
      </c>
      <c r="B1998" s="890" t="s">
        <v>18496</v>
      </c>
      <c r="C1998" s="891" t="s">
        <v>29296</v>
      </c>
      <c r="D1998" s="885" t="str">
        <f t="shared" si="155"/>
        <v>gp</v>
      </c>
      <c r="E1998" s="885" t="str">
        <f t="shared" si="156"/>
        <v>2</v>
      </c>
      <c r="F1998" s="885">
        <f t="shared" si="157"/>
        <v>1</v>
      </c>
      <c r="G1998" s="885">
        <f t="shared" si="158"/>
        <v>2</v>
      </c>
      <c r="H1998" s="885" t="s">
        <v>21401</v>
      </c>
      <c r="J1998" t="str">
        <f>INDEX(L:L,MATCH(Таблиця91[[#This Row],[Item]],M:M,0),1)</f>
        <v>Wines and Ales</v>
      </c>
      <c r="L1998" t="s">
        <v>20637</v>
      </c>
      <c r="M1998" s="1" t="s">
        <v>20866</v>
      </c>
      <c r="N1998" s="1"/>
      <c r="O1998" s="1">
        <v>10</v>
      </c>
      <c r="P1998" s="1"/>
      <c r="Q1998" s="26"/>
      <c r="R1998" s="276">
        <f t="shared" si="159"/>
        <v>0</v>
      </c>
    </row>
    <row r="1999" spans="1:18">
      <c r="A1999" s="889" t="s">
        <v>21440</v>
      </c>
      <c r="B1999" s="890" t="s">
        <v>18503</v>
      </c>
      <c r="C1999" s="891" t="s">
        <v>29296</v>
      </c>
      <c r="D1999" s="885" t="str">
        <f t="shared" si="155"/>
        <v>sp</v>
      </c>
      <c r="E1999" s="885" t="str">
        <f t="shared" si="156"/>
        <v>3</v>
      </c>
      <c r="F1999" s="885">
        <f t="shared" si="157"/>
        <v>0.1</v>
      </c>
      <c r="G1999" s="885">
        <f t="shared" si="158"/>
        <v>0.30000000000000004</v>
      </c>
      <c r="H1999" s="885" t="s">
        <v>21401</v>
      </c>
      <c r="J1999" t="str">
        <f>INDEX(L:L,MATCH(Таблиця91[[#This Row],[Item]],M:M,0),1)</f>
        <v>Wines and Ales</v>
      </c>
      <c r="L1999" t="s">
        <v>20637</v>
      </c>
      <c r="M1999" s="1" t="s">
        <v>20867</v>
      </c>
      <c r="N1999" s="1"/>
      <c r="O1999" s="1">
        <v>7</v>
      </c>
      <c r="P1999" s="1"/>
      <c r="Q1999" s="26"/>
      <c r="R1999" s="276">
        <f t="shared" si="159"/>
        <v>0</v>
      </c>
    </row>
    <row r="2000" spans="1:18">
      <c r="A2000" s="889" t="s">
        <v>21441</v>
      </c>
      <c r="B2000" s="890" t="s">
        <v>13973</v>
      </c>
      <c r="C2000" s="891" t="s">
        <v>29296</v>
      </c>
      <c r="D2000" s="885" t="str">
        <f t="shared" si="155"/>
        <v>gp</v>
      </c>
      <c r="E2000" s="885" t="str">
        <f t="shared" si="156"/>
        <v>30</v>
      </c>
      <c r="F2000" s="885">
        <f t="shared" si="157"/>
        <v>1</v>
      </c>
      <c r="G2000" s="885">
        <f t="shared" si="158"/>
        <v>30</v>
      </c>
      <c r="H2000" s="885" t="s">
        <v>21401</v>
      </c>
      <c r="J2000" t="str">
        <f>INDEX(L:L,MATCH(Таблиця91[[#This Row],[Item]],M:M,0),1)</f>
        <v>Wines and Ales</v>
      </c>
      <c r="L2000" t="s">
        <v>20637</v>
      </c>
      <c r="M2000" s="1" t="s">
        <v>20868</v>
      </c>
      <c r="N2000" s="1"/>
      <c r="O2000" s="1">
        <v>60</v>
      </c>
      <c r="P2000" s="1"/>
      <c r="Q2000" s="26"/>
      <c r="R2000" s="276">
        <f t="shared" si="159"/>
        <v>0</v>
      </c>
    </row>
    <row r="2001" spans="1:18">
      <c r="A2001" s="889" t="s">
        <v>21442</v>
      </c>
      <c r="B2001" s="890" t="s">
        <v>21946</v>
      </c>
      <c r="C2001" s="891" t="s">
        <v>29296</v>
      </c>
      <c r="D2001" s="885" t="str">
        <f t="shared" si="155"/>
        <v>gp</v>
      </c>
      <c r="E2001" s="885" t="str">
        <f t="shared" si="156"/>
        <v>3</v>
      </c>
      <c r="F2001" s="885">
        <f t="shared" si="157"/>
        <v>1</v>
      </c>
      <c r="G2001" s="885">
        <f t="shared" si="158"/>
        <v>3</v>
      </c>
      <c r="H2001" s="885" t="s">
        <v>21401</v>
      </c>
      <c r="J2001" t="str">
        <f>INDEX(L:L,MATCH(Таблиця91[[#This Row],[Item]],M:M,0),1)</f>
        <v>Wines and Ales</v>
      </c>
      <c r="L2001" t="s">
        <v>20637</v>
      </c>
      <c r="M2001" s="1" t="s">
        <v>20869</v>
      </c>
      <c r="N2001" s="1"/>
      <c r="O2001" s="1">
        <v>45</v>
      </c>
      <c r="P2001" s="1"/>
      <c r="Q2001" s="26"/>
      <c r="R2001" s="276">
        <f t="shared" si="159"/>
        <v>0</v>
      </c>
    </row>
    <row r="2002" spans="1:18">
      <c r="A2002" s="889" t="s">
        <v>21443</v>
      </c>
      <c r="B2002" s="890" t="s">
        <v>21843</v>
      </c>
      <c r="C2002" s="891" t="s">
        <v>29296</v>
      </c>
      <c r="D2002" s="885" t="str">
        <f t="shared" si="155"/>
        <v>gp</v>
      </c>
      <c r="E2002" s="885" t="str">
        <f t="shared" si="156"/>
        <v>7</v>
      </c>
      <c r="F2002" s="885">
        <f t="shared" si="157"/>
        <v>1</v>
      </c>
      <c r="G2002" s="885">
        <f t="shared" si="158"/>
        <v>7</v>
      </c>
      <c r="H2002" s="885" t="s">
        <v>21401</v>
      </c>
      <c r="J2002" t="str">
        <f>INDEX(L:L,MATCH(Таблиця91[[#This Row],[Item]],M:M,0),1)</f>
        <v>Wines and Ales</v>
      </c>
      <c r="L2002" t="s">
        <v>20637</v>
      </c>
      <c r="M2002" s="1" t="s">
        <v>20870</v>
      </c>
      <c r="N2002" s="1"/>
      <c r="O2002" s="1">
        <v>50</v>
      </c>
      <c r="P2002" s="1"/>
      <c r="Q2002" s="26"/>
      <c r="R2002" s="276">
        <f t="shared" si="159"/>
        <v>0</v>
      </c>
    </row>
    <row r="2003" spans="1:18">
      <c r="A2003" s="889" t="s">
        <v>21444</v>
      </c>
      <c r="B2003" s="890" t="s">
        <v>21836</v>
      </c>
      <c r="C2003" s="891" t="s">
        <v>29296</v>
      </c>
      <c r="D2003" s="885" t="str">
        <f t="shared" si="155"/>
        <v>sp</v>
      </c>
      <c r="E2003" s="885" t="str">
        <f t="shared" si="156"/>
        <v>10</v>
      </c>
      <c r="F2003" s="885">
        <f t="shared" si="157"/>
        <v>0.1</v>
      </c>
      <c r="G2003" s="885">
        <f t="shared" si="158"/>
        <v>1</v>
      </c>
      <c r="H2003" s="885" t="s">
        <v>21401</v>
      </c>
      <c r="J2003" t="str">
        <f>INDEX(L:L,MATCH(Таблиця91[[#This Row],[Item]],M:M,0),1)</f>
        <v>Wines and Ales</v>
      </c>
      <c r="L2003" t="s">
        <v>20637</v>
      </c>
      <c r="M2003" s="1" t="s">
        <v>20871</v>
      </c>
      <c r="N2003" s="1"/>
      <c r="O2003" s="1">
        <v>75</v>
      </c>
      <c r="P2003" s="1"/>
      <c r="Q2003" s="26"/>
      <c r="R2003" s="276">
        <f t="shared" si="159"/>
        <v>0</v>
      </c>
    </row>
    <row r="2004" spans="1:18">
      <c r="A2004" s="889" t="s">
        <v>21445</v>
      </c>
      <c r="B2004" s="890" t="s">
        <v>21958</v>
      </c>
      <c r="C2004" s="891" t="s">
        <v>29296</v>
      </c>
      <c r="D2004" s="885" t="str">
        <f t="shared" si="155"/>
        <v>sp</v>
      </c>
      <c r="E2004" s="885" t="str">
        <f t="shared" si="156"/>
        <v>1.5</v>
      </c>
      <c r="F2004" s="885">
        <f t="shared" si="157"/>
        <v>0.1</v>
      </c>
      <c r="G2004" s="885">
        <f t="shared" si="158"/>
        <v>4358.6000000000004</v>
      </c>
      <c r="H2004" s="885" t="s">
        <v>21401</v>
      </c>
      <c r="J2004" t="str">
        <f>INDEX(L:L,MATCH(Таблиця91[[#This Row],[Item]],M:M,0),1)</f>
        <v>Wines and Ales</v>
      </c>
      <c r="L2004" t="s">
        <v>20637</v>
      </c>
      <c r="M2004" s="1" t="s">
        <v>20872</v>
      </c>
      <c r="N2004" s="1"/>
      <c r="O2004" s="1">
        <v>40</v>
      </c>
      <c r="P2004" s="1"/>
      <c r="Q2004" s="26"/>
      <c r="R2004" s="276">
        <f t="shared" si="159"/>
        <v>0</v>
      </c>
    </row>
    <row r="2005" spans="1:18">
      <c r="A2005" s="889" t="s">
        <v>21446</v>
      </c>
      <c r="B2005" s="890" t="s">
        <v>14263</v>
      </c>
      <c r="C2005" s="891" t="s">
        <v>29296</v>
      </c>
      <c r="D2005" s="885" t="str">
        <f t="shared" si="155"/>
        <v>gp</v>
      </c>
      <c r="E2005" s="885" t="str">
        <f t="shared" si="156"/>
        <v>15</v>
      </c>
      <c r="F2005" s="885">
        <f t="shared" si="157"/>
        <v>1</v>
      </c>
      <c r="G2005" s="885">
        <f t="shared" si="158"/>
        <v>15</v>
      </c>
      <c r="H2005" s="885" t="s">
        <v>21401</v>
      </c>
      <c r="J2005" t="str">
        <f>INDEX(L:L,MATCH(Таблиця91[[#This Row],[Item]],M:M,0),1)</f>
        <v>Wines and Ales</v>
      </c>
      <c r="L2005" t="s">
        <v>20637</v>
      </c>
      <c r="M2005" s="1" t="s">
        <v>20873</v>
      </c>
      <c r="N2005" s="1"/>
      <c r="O2005" s="1">
        <v>6</v>
      </c>
      <c r="P2005" s="1"/>
      <c r="Q2005" s="26"/>
      <c r="R2005" s="276">
        <f t="shared" si="159"/>
        <v>0</v>
      </c>
    </row>
    <row r="2006" spans="1:18">
      <c r="A2006" s="889" t="s">
        <v>21447</v>
      </c>
      <c r="B2006" s="890" t="s">
        <v>14081</v>
      </c>
      <c r="C2006" s="891" t="s">
        <v>29296</v>
      </c>
      <c r="D2006" s="885" t="str">
        <f t="shared" si="155"/>
        <v>gp</v>
      </c>
      <c r="E2006" s="885" t="str">
        <f t="shared" si="156"/>
        <v>5</v>
      </c>
      <c r="F2006" s="885">
        <f t="shared" si="157"/>
        <v>1</v>
      </c>
      <c r="G2006" s="885">
        <f t="shared" si="158"/>
        <v>5</v>
      </c>
      <c r="H2006" s="885" t="s">
        <v>21401</v>
      </c>
      <c r="J2006" t="str">
        <f>INDEX(L:L,MATCH(Таблиця91[[#This Row],[Item]],M:M,0),1)</f>
        <v>Wines and Ales</v>
      </c>
      <c r="L2006" t="s">
        <v>20637</v>
      </c>
      <c r="M2006" s="1" t="s">
        <v>18796</v>
      </c>
      <c r="N2006" s="1"/>
      <c r="O2006" s="1"/>
      <c r="P2006" s="1"/>
      <c r="Q2006" s="26"/>
      <c r="R2006" s="276">
        <f t="shared" si="159"/>
        <v>0</v>
      </c>
    </row>
    <row r="2007" spans="1:18">
      <c r="A2007" s="889" t="s">
        <v>21448</v>
      </c>
      <c r="B2007" s="890" t="s">
        <v>14263</v>
      </c>
      <c r="C2007" s="891" t="s">
        <v>29296</v>
      </c>
      <c r="D2007" s="885" t="str">
        <f t="shared" si="155"/>
        <v>gp</v>
      </c>
      <c r="E2007" s="885" t="str">
        <f t="shared" si="156"/>
        <v>15</v>
      </c>
      <c r="F2007" s="885">
        <f t="shared" si="157"/>
        <v>1</v>
      </c>
      <c r="G2007" s="885">
        <f t="shared" si="158"/>
        <v>15</v>
      </c>
      <c r="H2007" s="885" t="s">
        <v>21401</v>
      </c>
      <c r="J2007" t="str">
        <f>INDEX(L:L,MATCH(Таблиця91[[#This Row],[Item]],M:M,0),1)</f>
        <v>Wines and Ales</v>
      </c>
      <c r="L2007" t="s">
        <v>883</v>
      </c>
      <c r="M2007" s="1" t="s">
        <v>883</v>
      </c>
      <c r="N2007" s="1"/>
      <c r="O2007" s="1"/>
      <c r="P2007" s="1"/>
      <c r="Q2007" s="26"/>
      <c r="R2007" s="276">
        <f t="shared" si="159"/>
        <v>0</v>
      </c>
    </row>
    <row r="2008" spans="1:18">
      <c r="A2008" s="889" t="s">
        <v>21449</v>
      </c>
      <c r="B2008" s="890" t="s">
        <v>18496</v>
      </c>
      <c r="C2008" s="891" t="s">
        <v>29296</v>
      </c>
      <c r="D2008" s="885" t="str">
        <f t="shared" si="155"/>
        <v>gp</v>
      </c>
      <c r="E2008" s="885" t="str">
        <f t="shared" si="156"/>
        <v>2</v>
      </c>
      <c r="F2008" s="885">
        <f t="shared" si="157"/>
        <v>1</v>
      </c>
      <c r="G2008" s="885">
        <f t="shared" si="158"/>
        <v>2</v>
      </c>
      <c r="H2008" s="885" t="s">
        <v>21401</v>
      </c>
      <c r="J2008" t="str">
        <f>INDEX(L:L,MATCH(Таблиця91[[#This Row],[Item]],M:M,0),1)</f>
        <v>Wines and Ales</v>
      </c>
      <c r="L2008" t="s">
        <v>883</v>
      </c>
      <c r="M2008" s="1" t="s">
        <v>20874</v>
      </c>
      <c r="N2008" s="1"/>
      <c r="O2008" s="1">
        <v>90</v>
      </c>
      <c r="P2008" s="1"/>
      <c r="Q2008" s="26"/>
      <c r="R2008" s="276">
        <f t="shared" si="159"/>
        <v>0</v>
      </c>
    </row>
    <row r="2009" spans="1:18">
      <c r="A2009" s="889" t="s">
        <v>21450</v>
      </c>
      <c r="B2009" s="890" t="s">
        <v>18503</v>
      </c>
      <c r="C2009" s="891" t="s">
        <v>29296</v>
      </c>
      <c r="D2009" s="885" t="str">
        <f t="shared" si="155"/>
        <v>sp</v>
      </c>
      <c r="E2009" s="885" t="str">
        <f t="shared" si="156"/>
        <v>3</v>
      </c>
      <c r="F2009" s="885">
        <f t="shared" si="157"/>
        <v>0.1</v>
      </c>
      <c r="G2009" s="885">
        <f t="shared" si="158"/>
        <v>0.30000000000000004</v>
      </c>
      <c r="H2009" s="885" t="s">
        <v>21401</v>
      </c>
      <c r="J2009" t="str">
        <f>INDEX(L:L,MATCH(Таблиця91[[#This Row],[Item]],M:M,0),1)</f>
        <v>Wines and Ales</v>
      </c>
      <c r="L2009" t="s">
        <v>883</v>
      </c>
      <c r="M2009" s="1" t="s">
        <v>20875</v>
      </c>
      <c r="N2009" s="1"/>
      <c r="O2009" s="1">
        <v>60</v>
      </c>
      <c r="P2009" s="1"/>
      <c r="Q2009" s="26"/>
      <c r="R2009" s="276">
        <f t="shared" si="159"/>
        <v>0</v>
      </c>
    </row>
    <row r="2010" spans="1:18">
      <c r="A2010" s="889" t="s">
        <v>21451</v>
      </c>
      <c r="B2010" s="890" t="s">
        <v>13973</v>
      </c>
      <c r="C2010" s="891" t="s">
        <v>29296</v>
      </c>
      <c r="D2010" s="885" t="str">
        <f t="shared" si="155"/>
        <v>gp</v>
      </c>
      <c r="E2010" s="885" t="str">
        <f t="shared" si="156"/>
        <v>30</v>
      </c>
      <c r="F2010" s="885">
        <f t="shared" si="157"/>
        <v>1</v>
      </c>
      <c r="G2010" s="885">
        <f t="shared" si="158"/>
        <v>30</v>
      </c>
      <c r="H2010" s="885" t="s">
        <v>21401</v>
      </c>
      <c r="J2010" t="str">
        <f>INDEX(L:L,MATCH(Таблиця91[[#This Row],[Item]],M:M,0),1)</f>
        <v>Wines and Ales</v>
      </c>
      <c r="L2010" t="s">
        <v>883</v>
      </c>
      <c r="M2010" s="1" t="s">
        <v>20876</v>
      </c>
      <c r="N2010" s="1"/>
      <c r="O2010" s="1">
        <v>2.5</v>
      </c>
      <c r="P2010" s="1" t="s">
        <v>20877</v>
      </c>
      <c r="Q2010" s="26"/>
      <c r="R2010" s="276">
        <f t="shared" si="159"/>
        <v>0</v>
      </c>
    </row>
    <row r="2011" spans="1:18">
      <c r="A2011" s="889" t="s">
        <v>21452</v>
      </c>
      <c r="B2011" s="890" t="s">
        <v>21966</v>
      </c>
      <c r="C2011" s="891" t="s">
        <v>29296</v>
      </c>
      <c r="D2011" s="885" t="str">
        <f t="shared" si="155"/>
        <v>sp</v>
      </c>
      <c r="E2011" s="885" t="str">
        <f t="shared" si="156"/>
        <v>35</v>
      </c>
      <c r="F2011" s="885">
        <f t="shared" si="157"/>
        <v>0.1</v>
      </c>
      <c r="G2011" s="885">
        <f t="shared" si="158"/>
        <v>3.5</v>
      </c>
      <c r="H2011" s="885" t="s">
        <v>21401</v>
      </c>
      <c r="J2011" t="str">
        <f>INDEX(L:L,MATCH(Таблиця91[[#This Row],[Item]],M:M,0),1)</f>
        <v>Wines and Ales</v>
      </c>
      <c r="L2011" t="s">
        <v>883</v>
      </c>
      <c r="M2011" s="1" t="s">
        <v>20878</v>
      </c>
      <c r="N2011" s="1"/>
      <c r="O2011" s="1">
        <v>50</v>
      </c>
      <c r="P2011" s="1"/>
      <c r="Q2011" s="26"/>
      <c r="R2011" s="276">
        <f t="shared" si="159"/>
        <v>0</v>
      </c>
    </row>
    <row r="2012" spans="1:18">
      <c r="A2012" s="889" t="s">
        <v>21453</v>
      </c>
      <c r="B2012" s="890" t="s">
        <v>21967</v>
      </c>
      <c r="C2012" s="891" t="s">
        <v>29296</v>
      </c>
      <c r="D2012" s="885" t="str">
        <f t="shared" si="155"/>
        <v>gp</v>
      </c>
      <c r="E2012" s="885" t="str">
        <f t="shared" si="156"/>
        <v>9</v>
      </c>
      <c r="F2012" s="885">
        <f t="shared" si="157"/>
        <v>1</v>
      </c>
      <c r="G2012" s="885">
        <f t="shared" si="158"/>
        <v>9</v>
      </c>
      <c r="H2012" s="885" t="s">
        <v>21401</v>
      </c>
      <c r="J2012" t="str">
        <f>INDEX(L:L,MATCH(Таблиця91[[#This Row],[Item]],M:M,0),1)</f>
        <v>Wines and Ales</v>
      </c>
      <c r="L2012" t="s">
        <v>883</v>
      </c>
      <c r="M2012" s="1" t="s">
        <v>20879</v>
      </c>
      <c r="N2012" s="1"/>
      <c r="O2012" s="1">
        <v>25</v>
      </c>
      <c r="P2012" s="1"/>
      <c r="Q2012" s="26"/>
      <c r="R2012" s="276">
        <f t="shared" si="159"/>
        <v>0</v>
      </c>
    </row>
    <row r="2013" spans="1:18">
      <c r="A2013" s="889" t="s">
        <v>21454</v>
      </c>
      <c r="B2013" s="890" t="s">
        <v>21836</v>
      </c>
      <c r="C2013" s="891" t="s">
        <v>29296</v>
      </c>
      <c r="D2013" s="885" t="str">
        <f t="shared" si="155"/>
        <v>sp</v>
      </c>
      <c r="E2013" s="885" t="str">
        <f t="shared" si="156"/>
        <v>10</v>
      </c>
      <c r="F2013" s="885">
        <f t="shared" si="157"/>
        <v>0.1</v>
      </c>
      <c r="G2013" s="885">
        <f t="shared" si="158"/>
        <v>1</v>
      </c>
      <c r="H2013" s="885" t="s">
        <v>21401</v>
      </c>
      <c r="J2013" t="str">
        <f>INDEX(L:L,MATCH(Таблиця91[[#This Row],[Item]],M:M,0),1)</f>
        <v>Wines and Ales</v>
      </c>
      <c r="L2013" t="s">
        <v>883</v>
      </c>
      <c r="M2013" s="1" t="s">
        <v>20880</v>
      </c>
      <c r="N2013" s="1"/>
      <c r="O2013" s="1">
        <v>40</v>
      </c>
      <c r="P2013" s="1"/>
      <c r="Q2013" s="26"/>
      <c r="R2013" s="276">
        <f t="shared" si="159"/>
        <v>0</v>
      </c>
    </row>
    <row r="2014" spans="1:18">
      <c r="A2014" s="889" t="s">
        <v>21455</v>
      </c>
      <c r="B2014" s="890" t="s">
        <v>21968</v>
      </c>
      <c r="C2014" s="891" t="s">
        <v>29296</v>
      </c>
      <c r="D2014" s="885" t="str">
        <f t="shared" si="155"/>
        <v>sp</v>
      </c>
      <c r="E2014" s="885" t="str">
        <f t="shared" si="156"/>
        <v>1.7</v>
      </c>
      <c r="F2014" s="885">
        <f t="shared" si="157"/>
        <v>0.1</v>
      </c>
      <c r="G2014" s="885">
        <f t="shared" si="158"/>
        <v>4364.7</v>
      </c>
      <c r="H2014" s="885" t="s">
        <v>21401</v>
      </c>
      <c r="J2014" t="str">
        <f>INDEX(L:L,MATCH(Таблиця91[[#This Row],[Item]],M:M,0),1)</f>
        <v>Wines and Ales</v>
      </c>
      <c r="L2014" t="s">
        <v>883</v>
      </c>
      <c r="M2014" s="1" t="s">
        <v>20881</v>
      </c>
      <c r="N2014" s="1"/>
      <c r="O2014" s="1">
        <v>25</v>
      </c>
      <c r="P2014" s="1"/>
      <c r="Q2014" s="26"/>
      <c r="R2014" s="276">
        <f t="shared" si="159"/>
        <v>0</v>
      </c>
    </row>
    <row r="2015" spans="1:18">
      <c r="A2015" s="889" t="s">
        <v>21456</v>
      </c>
      <c r="B2015" s="890" t="s">
        <v>21969</v>
      </c>
      <c r="C2015" s="891" t="s">
        <v>29296</v>
      </c>
      <c r="D2015" s="885" t="str">
        <f t="shared" si="155"/>
        <v>gp</v>
      </c>
      <c r="E2015" s="885" t="str">
        <f t="shared" si="156"/>
        <v>18</v>
      </c>
      <c r="F2015" s="885">
        <f t="shared" si="157"/>
        <v>1</v>
      </c>
      <c r="G2015" s="885">
        <f t="shared" si="158"/>
        <v>18</v>
      </c>
      <c r="H2015" s="885" t="s">
        <v>21401</v>
      </c>
      <c r="J2015" t="str">
        <f>INDEX(L:L,MATCH(Таблиця91[[#This Row],[Item]],M:M,0),1)</f>
        <v>Wines and Ales</v>
      </c>
      <c r="L2015" t="s">
        <v>883</v>
      </c>
      <c r="M2015" s="1" t="s">
        <v>20882</v>
      </c>
      <c r="N2015" s="1"/>
      <c r="O2015" s="1">
        <v>25</v>
      </c>
      <c r="P2015" s="1"/>
      <c r="Q2015" s="26"/>
      <c r="R2015" s="276">
        <f t="shared" si="159"/>
        <v>0</v>
      </c>
    </row>
    <row r="2016" spans="1:18">
      <c r="A2016" s="889" t="s">
        <v>21457</v>
      </c>
      <c r="B2016" s="890" t="s">
        <v>21850</v>
      </c>
      <c r="C2016" s="891" t="s">
        <v>29296</v>
      </c>
      <c r="D2016" s="885" t="str">
        <f t="shared" si="155"/>
        <v>gp</v>
      </c>
      <c r="E2016" s="885" t="str">
        <f t="shared" si="156"/>
        <v>6</v>
      </c>
      <c r="F2016" s="885">
        <f t="shared" si="157"/>
        <v>1</v>
      </c>
      <c r="G2016" s="885">
        <f t="shared" si="158"/>
        <v>6</v>
      </c>
      <c r="H2016" s="885" t="s">
        <v>21401</v>
      </c>
      <c r="J2016" t="str">
        <f>INDEX(L:L,MATCH(Таблиця91[[#This Row],[Item]],M:M,0),1)</f>
        <v>Wines and Ales</v>
      </c>
      <c r="L2016" t="s">
        <v>883</v>
      </c>
      <c r="M2016" s="1" t="s">
        <v>20883</v>
      </c>
      <c r="N2016" s="1"/>
      <c r="O2016" s="1">
        <v>25</v>
      </c>
      <c r="P2016" s="1"/>
      <c r="Q2016" s="26"/>
      <c r="R2016" s="276">
        <f t="shared" si="159"/>
        <v>0</v>
      </c>
    </row>
    <row r="2017" spans="1:18">
      <c r="A2017" s="889" t="s">
        <v>21458</v>
      </c>
      <c r="B2017" s="890" t="s">
        <v>14451</v>
      </c>
      <c r="C2017" s="891" t="s">
        <v>29296</v>
      </c>
      <c r="D2017" s="885" t="str">
        <f t="shared" si="155"/>
        <v>gp</v>
      </c>
      <c r="E2017" s="885" t="str">
        <f t="shared" si="156"/>
        <v>20</v>
      </c>
      <c r="F2017" s="885">
        <f t="shared" si="157"/>
        <v>1</v>
      </c>
      <c r="G2017" s="885">
        <f t="shared" si="158"/>
        <v>20</v>
      </c>
      <c r="H2017" s="885" t="s">
        <v>21401</v>
      </c>
      <c r="J2017" t="str">
        <f>INDEX(L:L,MATCH(Таблиця91[[#This Row],[Item]],M:M,0),1)</f>
        <v>Wines and Ales</v>
      </c>
      <c r="L2017" t="s">
        <v>883</v>
      </c>
      <c r="M2017" s="1" t="s">
        <v>20884</v>
      </c>
      <c r="N2017" s="1"/>
      <c r="O2017" s="1">
        <v>25</v>
      </c>
      <c r="P2017" s="1"/>
      <c r="Q2017" s="26"/>
      <c r="R2017" s="276">
        <f t="shared" si="159"/>
        <v>0</v>
      </c>
    </row>
    <row r="2018" spans="1:18">
      <c r="A2018" s="889" t="s">
        <v>21459</v>
      </c>
      <c r="B2018" s="890" t="s">
        <v>21882</v>
      </c>
      <c r="C2018" s="891" t="s">
        <v>29296</v>
      </c>
      <c r="D2018" s="885" t="str">
        <f t="shared" si="155"/>
        <v>sp</v>
      </c>
      <c r="E2018" s="885" t="str">
        <f t="shared" si="156"/>
        <v>25</v>
      </c>
      <c r="F2018" s="885">
        <f t="shared" si="157"/>
        <v>0.1</v>
      </c>
      <c r="G2018" s="885">
        <f t="shared" si="158"/>
        <v>2.5</v>
      </c>
      <c r="H2018" s="885" t="s">
        <v>21401</v>
      </c>
      <c r="J2018" t="str">
        <f>INDEX(L:L,MATCH(Таблиця91[[#This Row],[Item]],M:M,0),1)</f>
        <v>Wines and Ales</v>
      </c>
      <c r="L2018" t="s">
        <v>883</v>
      </c>
      <c r="M2018" s="1" t="s">
        <v>20885</v>
      </c>
      <c r="N2018" s="1"/>
      <c r="O2018" s="1">
        <v>45</v>
      </c>
      <c r="P2018" s="1"/>
      <c r="Q2018" s="26"/>
      <c r="R2018" s="276">
        <f t="shared" si="159"/>
        <v>0</v>
      </c>
    </row>
    <row r="2019" spans="1:18">
      <c r="A2019" s="889" t="s">
        <v>21460</v>
      </c>
      <c r="B2019" s="890" t="s">
        <v>21970</v>
      </c>
      <c r="C2019" s="891" t="s">
        <v>29296</v>
      </c>
      <c r="D2019" s="885" t="str">
        <f t="shared" si="155"/>
        <v>sp</v>
      </c>
      <c r="E2019" s="885" t="str">
        <f t="shared" si="156"/>
        <v>3.5</v>
      </c>
      <c r="F2019" s="885">
        <f t="shared" si="157"/>
        <v>0.1</v>
      </c>
      <c r="G2019" s="885">
        <f t="shared" si="158"/>
        <v>4358.8</v>
      </c>
      <c r="H2019" s="885" t="s">
        <v>21401</v>
      </c>
      <c r="J2019" t="str">
        <f>INDEX(L:L,MATCH(Таблиця91[[#This Row],[Item]],M:M,0),1)</f>
        <v>Wines and Ales</v>
      </c>
      <c r="L2019" t="s">
        <v>883</v>
      </c>
      <c r="M2019" s="1" t="s">
        <v>20886</v>
      </c>
      <c r="N2019" s="1"/>
      <c r="O2019" s="1">
        <v>45</v>
      </c>
      <c r="P2019" s="1"/>
      <c r="Q2019" s="26"/>
      <c r="R2019" s="276">
        <f t="shared" si="159"/>
        <v>0</v>
      </c>
    </row>
    <row r="2020" spans="1:18">
      <c r="A2020" s="889" t="s">
        <v>21461</v>
      </c>
      <c r="B2020" s="890" t="s">
        <v>18891</v>
      </c>
      <c r="C2020" s="891" t="s">
        <v>29296</v>
      </c>
      <c r="D2020" s="885" t="str">
        <f t="shared" si="155"/>
        <v>gp</v>
      </c>
      <c r="E2020" s="885" t="str">
        <f t="shared" si="156"/>
        <v>50</v>
      </c>
      <c r="F2020" s="885">
        <f t="shared" si="157"/>
        <v>1</v>
      </c>
      <c r="G2020" s="885">
        <f t="shared" si="158"/>
        <v>50</v>
      </c>
      <c r="H2020" s="885" t="s">
        <v>21401</v>
      </c>
      <c r="J2020" t="str">
        <f>INDEX(L:L,MATCH(Таблиця91[[#This Row],[Item]],M:M,0),1)</f>
        <v>Wines and Ales</v>
      </c>
      <c r="L2020" t="s">
        <v>883</v>
      </c>
      <c r="M2020" s="1" t="s">
        <v>20887</v>
      </c>
      <c r="N2020" s="1"/>
      <c r="O2020" s="1">
        <v>45</v>
      </c>
      <c r="P2020" s="1"/>
      <c r="Q2020" s="26"/>
      <c r="R2020" s="276">
        <f t="shared" si="159"/>
        <v>0</v>
      </c>
    </row>
    <row r="2021" spans="1:18">
      <c r="A2021" s="889" t="s">
        <v>21463</v>
      </c>
      <c r="B2021" s="890" t="s">
        <v>21836</v>
      </c>
      <c r="C2021" s="891" t="s">
        <v>29296</v>
      </c>
      <c r="D2021" s="885" t="str">
        <f t="shared" si="155"/>
        <v>sp</v>
      </c>
      <c r="E2021" s="885" t="str">
        <f t="shared" si="156"/>
        <v>10</v>
      </c>
      <c r="F2021" s="885">
        <f t="shared" si="157"/>
        <v>0.1</v>
      </c>
      <c r="G2021" s="885">
        <f t="shared" si="158"/>
        <v>1</v>
      </c>
      <c r="H2021" s="896" t="s">
        <v>21462</v>
      </c>
      <c r="J2021" t="str">
        <f>INDEX(L:L,MATCH(Таблиця91[[#This Row],[Item]],M:M,0),1)</f>
        <v>Wines and Ales</v>
      </c>
      <c r="L2021" t="s">
        <v>883</v>
      </c>
      <c r="M2021" s="1" t="s">
        <v>20888</v>
      </c>
      <c r="N2021" s="1"/>
      <c r="O2021" s="1">
        <v>35</v>
      </c>
      <c r="P2021" s="1"/>
      <c r="Q2021" s="26"/>
      <c r="R2021" s="276">
        <f t="shared" si="159"/>
        <v>0</v>
      </c>
    </row>
    <row r="2022" spans="1:18">
      <c r="A2022" s="889" t="s">
        <v>21464</v>
      </c>
      <c r="B2022" s="890" t="s">
        <v>21966</v>
      </c>
      <c r="C2022" s="891" t="s">
        <v>29296</v>
      </c>
      <c r="D2022" s="885" t="str">
        <f t="shared" si="155"/>
        <v>sp</v>
      </c>
      <c r="E2022" s="885" t="str">
        <f t="shared" si="156"/>
        <v>35</v>
      </c>
      <c r="F2022" s="885">
        <f t="shared" si="157"/>
        <v>0.1</v>
      </c>
      <c r="G2022" s="885">
        <f t="shared" si="158"/>
        <v>3.5</v>
      </c>
      <c r="H2022" s="896" t="s">
        <v>21462</v>
      </c>
      <c r="J2022" t="str">
        <f>INDEX(L:L,MATCH(Таблиця91[[#This Row],[Item]],M:M,0),1)</f>
        <v>Wines and Ales</v>
      </c>
      <c r="L2022" t="s">
        <v>883</v>
      </c>
      <c r="M2022" s="1" t="s">
        <v>20889</v>
      </c>
      <c r="N2022" s="1"/>
      <c r="O2022" s="1">
        <v>35</v>
      </c>
      <c r="P2022" s="1"/>
      <c r="Q2022" s="26"/>
      <c r="R2022" s="276">
        <f t="shared" si="159"/>
        <v>0</v>
      </c>
    </row>
    <row r="2023" spans="1:18">
      <c r="A2023" s="889" t="s">
        <v>21465</v>
      </c>
      <c r="B2023" s="890" t="s">
        <v>18319</v>
      </c>
      <c r="C2023" s="891" t="s">
        <v>29296</v>
      </c>
      <c r="D2023" s="885" t="str">
        <f t="shared" si="155"/>
        <v>sp</v>
      </c>
      <c r="E2023" s="885" t="str">
        <f t="shared" si="156"/>
        <v>4</v>
      </c>
      <c r="F2023" s="885">
        <f t="shared" si="157"/>
        <v>0.1</v>
      </c>
      <c r="G2023" s="885">
        <f t="shared" si="158"/>
        <v>0.4</v>
      </c>
      <c r="H2023" s="896" t="s">
        <v>21462</v>
      </c>
      <c r="J2023" t="str">
        <f>INDEX(L:L,MATCH(Таблиця91[[#This Row],[Item]],M:M,0),1)</f>
        <v>Wines and Ales</v>
      </c>
      <c r="L2023" t="s">
        <v>883</v>
      </c>
      <c r="M2023" s="1" t="s">
        <v>20890</v>
      </c>
      <c r="N2023" s="1"/>
      <c r="O2023" s="1">
        <v>25</v>
      </c>
      <c r="P2023" s="1"/>
      <c r="Q2023" s="26"/>
      <c r="R2023" s="276">
        <f t="shared" si="159"/>
        <v>0</v>
      </c>
    </row>
    <row r="2024" spans="1:18">
      <c r="A2024" s="889" t="s">
        <v>21466</v>
      </c>
      <c r="B2024" s="890" t="s">
        <v>18321</v>
      </c>
      <c r="C2024" s="891" t="s">
        <v>29296</v>
      </c>
      <c r="D2024" s="885" t="str">
        <f t="shared" si="155"/>
        <v>sp</v>
      </c>
      <c r="E2024" s="885" t="str">
        <f t="shared" si="156"/>
        <v>1</v>
      </c>
      <c r="F2024" s="885">
        <f t="shared" si="157"/>
        <v>0.1</v>
      </c>
      <c r="G2024" s="885">
        <f t="shared" si="158"/>
        <v>0.1</v>
      </c>
      <c r="H2024" s="896" t="s">
        <v>21462</v>
      </c>
      <c r="J2024" t="str">
        <f>INDEX(L:L,MATCH(Таблиця91[[#This Row],[Item]],M:M,0),1)</f>
        <v>Wines and Ales</v>
      </c>
      <c r="L2024" t="s">
        <v>883</v>
      </c>
      <c r="M2024" s="1" t="s">
        <v>20891</v>
      </c>
      <c r="N2024" s="1"/>
      <c r="O2024" s="1">
        <v>50</v>
      </c>
      <c r="P2024" s="1"/>
      <c r="Q2024" s="26"/>
      <c r="R2024" s="276">
        <f t="shared" si="159"/>
        <v>0</v>
      </c>
    </row>
    <row r="2025" spans="1:18">
      <c r="A2025" s="889" t="s">
        <v>21467</v>
      </c>
      <c r="B2025" s="890" t="s">
        <v>21879</v>
      </c>
      <c r="C2025" s="891" t="s">
        <v>29296</v>
      </c>
      <c r="D2025" s="885" t="str">
        <f t="shared" si="155"/>
        <v>gp</v>
      </c>
      <c r="E2025" s="885" t="str">
        <f t="shared" si="156"/>
        <v>8</v>
      </c>
      <c r="F2025" s="885">
        <f t="shared" si="157"/>
        <v>1</v>
      </c>
      <c r="G2025" s="885">
        <f t="shared" si="158"/>
        <v>8</v>
      </c>
      <c r="H2025" s="896" t="s">
        <v>21462</v>
      </c>
      <c r="J2025" t="str">
        <f>INDEX(L:L,MATCH(Таблиця91[[#This Row],[Item]],M:M,0),1)</f>
        <v>Wines and Ales</v>
      </c>
      <c r="L2025" t="s">
        <v>883</v>
      </c>
      <c r="M2025" s="1" t="s">
        <v>20892</v>
      </c>
      <c r="N2025" s="1"/>
      <c r="O2025" s="1" t="e">
        <v>#VALUE!</v>
      </c>
      <c r="P2025" s="1"/>
      <c r="Q2025" s="26"/>
      <c r="R2025" s="276" t="e">
        <f t="shared" si="159"/>
        <v>#VALUE!</v>
      </c>
    </row>
    <row r="2026" spans="1:18">
      <c r="A2026" s="889" t="s">
        <v>21468</v>
      </c>
      <c r="B2026" s="890" t="s">
        <v>14081</v>
      </c>
      <c r="C2026" s="891" t="s">
        <v>29296</v>
      </c>
      <c r="D2026" s="885" t="str">
        <f t="shared" si="155"/>
        <v>gp</v>
      </c>
      <c r="E2026" s="885" t="str">
        <f t="shared" si="156"/>
        <v>5</v>
      </c>
      <c r="F2026" s="885">
        <f t="shared" si="157"/>
        <v>1</v>
      </c>
      <c r="G2026" s="885">
        <f t="shared" si="158"/>
        <v>5</v>
      </c>
      <c r="H2026" s="896" t="s">
        <v>21462</v>
      </c>
      <c r="J2026" t="str">
        <f>INDEX(L:L,MATCH(Таблиця91[[#This Row],[Item]],M:M,0),1)</f>
        <v>Wines and Ales</v>
      </c>
      <c r="L2026" t="s">
        <v>883</v>
      </c>
      <c r="M2026" s="1" t="s">
        <v>20893</v>
      </c>
      <c r="N2026" s="1"/>
      <c r="O2026" s="1">
        <v>45</v>
      </c>
      <c r="P2026" s="1"/>
      <c r="Q2026" s="26"/>
      <c r="R2026" s="276">
        <f t="shared" si="159"/>
        <v>0</v>
      </c>
    </row>
    <row r="2027" spans="1:18">
      <c r="A2027" s="889" t="s">
        <v>21469</v>
      </c>
      <c r="B2027" s="890" t="s">
        <v>14263</v>
      </c>
      <c r="C2027" s="891" t="s">
        <v>29296</v>
      </c>
      <c r="D2027" s="885" t="str">
        <f t="shared" si="155"/>
        <v>gp</v>
      </c>
      <c r="E2027" s="885" t="str">
        <f t="shared" si="156"/>
        <v>15</v>
      </c>
      <c r="F2027" s="885">
        <f t="shared" si="157"/>
        <v>1</v>
      </c>
      <c r="G2027" s="885">
        <f t="shared" si="158"/>
        <v>15</v>
      </c>
      <c r="H2027" s="896" t="s">
        <v>21462</v>
      </c>
      <c r="J2027" t="str">
        <f>INDEX(L:L,MATCH(Таблиця91[[#This Row],[Item]],M:M,0),1)</f>
        <v>Wines and Ales</v>
      </c>
      <c r="L2027" t="s">
        <v>883</v>
      </c>
      <c r="M2027" s="1" t="s">
        <v>20894</v>
      </c>
      <c r="N2027" s="1"/>
      <c r="O2027" s="1">
        <v>25</v>
      </c>
      <c r="P2027" s="1"/>
      <c r="Q2027" s="26"/>
      <c r="R2027" s="276">
        <f t="shared" si="159"/>
        <v>0</v>
      </c>
    </row>
    <row r="2028" spans="1:18">
      <c r="A2028" s="889" t="s">
        <v>21470</v>
      </c>
      <c r="B2028" s="890" t="s">
        <v>18496</v>
      </c>
      <c r="C2028" s="891" t="s">
        <v>29296</v>
      </c>
      <c r="D2028" s="885" t="str">
        <f t="shared" si="155"/>
        <v>gp</v>
      </c>
      <c r="E2028" s="885" t="str">
        <f t="shared" si="156"/>
        <v>2</v>
      </c>
      <c r="F2028" s="885">
        <f t="shared" si="157"/>
        <v>1</v>
      </c>
      <c r="G2028" s="885">
        <f t="shared" si="158"/>
        <v>2</v>
      </c>
      <c r="H2028" s="896" t="s">
        <v>21462</v>
      </c>
      <c r="J2028" t="str">
        <f>INDEX(L:L,MATCH(Таблиця91[[#This Row],[Item]],M:M,0),1)</f>
        <v>Wines and Ales</v>
      </c>
      <c r="L2028" t="s">
        <v>883</v>
      </c>
      <c r="M2028" s="1" t="s">
        <v>20895</v>
      </c>
      <c r="N2028" s="1"/>
      <c r="O2028" s="1">
        <v>45</v>
      </c>
      <c r="P2028" s="1"/>
      <c r="Q2028" s="26"/>
      <c r="R2028" s="276">
        <f t="shared" si="159"/>
        <v>0</v>
      </c>
    </row>
    <row r="2029" spans="1:18">
      <c r="A2029" s="889" t="s">
        <v>21471</v>
      </c>
      <c r="B2029" s="890" t="s">
        <v>18319</v>
      </c>
      <c r="C2029" s="891" t="s">
        <v>29296</v>
      </c>
      <c r="D2029" s="885" t="str">
        <f t="shared" si="155"/>
        <v>sp</v>
      </c>
      <c r="E2029" s="885" t="str">
        <f t="shared" si="156"/>
        <v>4</v>
      </c>
      <c r="F2029" s="885">
        <f t="shared" si="157"/>
        <v>0.1</v>
      </c>
      <c r="G2029" s="885">
        <f t="shared" si="158"/>
        <v>0.4</v>
      </c>
      <c r="H2029" s="896" t="s">
        <v>21462</v>
      </c>
      <c r="J2029" t="str">
        <f>INDEX(L:L,MATCH(Таблиця91[[#This Row],[Item]],M:M,0),1)</f>
        <v>Wines and Ales</v>
      </c>
      <c r="L2029" t="s">
        <v>883</v>
      </c>
      <c r="M2029" s="1" t="s">
        <v>20896</v>
      </c>
      <c r="N2029" s="1"/>
      <c r="O2029" s="1">
        <v>35</v>
      </c>
      <c r="P2029" s="1"/>
      <c r="Q2029" s="26"/>
      <c r="R2029" s="276">
        <f t="shared" si="159"/>
        <v>0</v>
      </c>
    </row>
    <row r="2030" spans="1:18">
      <c r="A2030" s="889" t="s">
        <v>21472</v>
      </c>
      <c r="B2030" s="890" t="s">
        <v>13973</v>
      </c>
      <c r="C2030" s="891" t="s">
        <v>29296</v>
      </c>
      <c r="D2030" s="885" t="str">
        <f t="shared" si="155"/>
        <v>gp</v>
      </c>
      <c r="E2030" s="885" t="str">
        <f t="shared" si="156"/>
        <v>30</v>
      </c>
      <c r="F2030" s="885">
        <f t="shared" si="157"/>
        <v>1</v>
      </c>
      <c r="G2030" s="885">
        <f t="shared" si="158"/>
        <v>30</v>
      </c>
      <c r="H2030" s="896" t="s">
        <v>21462</v>
      </c>
      <c r="J2030" t="str">
        <f>INDEX(L:L,MATCH(Таблиця91[[#This Row],[Item]],M:M,0),1)</f>
        <v>Wines and Ales</v>
      </c>
      <c r="L2030" t="s">
        <v>883</v>
      </c>
      <c r="M2030" s="1" t="s">
        <v>20897</v>
      </c>
      <c r="N2030" s="1"/>
      <c r="O2030" s="1">
        <v>40</v>
      </c>
      <c r="P2030" s="1"/>
      <c r="Q2030" s="26"/>
      <c r="R2030" s="276">
        <f t="shared" si="159"/>
        <v>0</v>
      </c>
    </row>
    <row r="2031" spans="1:18">
      <c r="A2031" s="889" t="s">
        <v>21473</v>
      </c>
      <c r="B2031" s="890" t="s">
        <v>21843</v>
      </c>
      <c r="C2031" s="891" t="s">
        <v>29296</v>
      </c>
      <c r="D2031" s="885" t="str">
        <f t="shared" ref="D2031:D2093" si="160">IF((IFERROR(FIND("gp",B2031,1),0)&gt;0),"gp",IF(IFERROR(FIND("sp",B2031,1),0)&gt;1,"sp","cp"))</f>
        <v>gp</v>
      </c>
      <c r="E2031" s="885" t="str">
        <f t="shared" si="156"/>
        <v>7</v>
      </c>
      <c r="F2031" s="885">
        <f t="shared" si="157"/>
        <v>1</v>
      </c>
      <c r="G2031" s="885">
        <f t="shared" si="158"/>
        <v>7</v>
      </c>
      <c r="H2031" s="896" t="s">
        <v>21462</v>
      </c>
      <c r="J2031" t="str">
        <f>INDEX(L:L,MATCH(Таблиця91[[#This Row],[Item]],M:M,0),1)</f>
        <v>Wines and Ales</v>
      </c>
      <c r="L2031" t="s">
        <v>883</v>
      </c>
      <c r="M2031" s="1" t="s">
        <v>20898</v>
      </c>
      <c r="N2031" s="1"/>
      <c r="O2031" s="1">
        <v>40</v>
      </c>
      <c r="P2031" s="1"/>
      <c r="Q2031" s="26"/>
      <c r="R2031" s="276">
        <f t="shared" si="159"/>
        <v>0</v>
      </c>
    </row>
    <row r="2032" spans="1:18">
      <c r="A2032" s="889" t="s">
        <v>21474</v>
      </c>
      <c r="B2032" s="890" t="s">
        <v>14451</v>
      </c>
      <c r="C2032" s="891" t="s">
        <v>29296</v>
      </c>
      <c r="D2032" s="885" t="str">
        <f t="shared" si="160"/>
        <v>gp</v>
      </c>
      <c r="E2032" s="885" t="str">
        <f t="shared" ref="E2032:E2094" si="161">SUBSTITUTE(B2032," "&amp;D2032,"",1)</f>
        <v>20</v>
      </c>
      <c r="F2032" s="885">
        <f t="shared" ref="F2032:F2094" si="162">IF(D2032="gp",1,IF(D2032="sp",0.1,0.01))</f>
        <v>1</v>
      </c>
      <c r="G2032" s="885">
        <f t="shared" ref="G2032:G2094" si="163">F2032*E2032</f>
        <v>20</v>
      </c>
      <c r="H2032" s="896" t="s">
        <v>21462</v>
      </c>
      <c r="J2032" t="str">
        <f>INDEX(L:L,MATCH(Таблиця91[[#This Row],[Item]],M:M,0),1)</f>
        <v>Wines and Ales</v>
      </c>
      <c r="L2032" t="s">
        <v>883</v>
      </c>
      <c r="M2032" s="1" t="s">
        <v>20899</v>
      </c>
      <c r="N2032" s="1"/>
      <c r="O2032" s="1">
        <v>25</v>
      </c>
      <c r="P2032" s="1"/>
      <c r="Q2032" s="26"/>
      <c r="R2032" s="276">
        <f t="shared" si="159"/>
        <v>0</v>
      </c>
    </row>
    <row r="2033" spans="1:18">
      <c r="A2033" s="889" t="s">
        <v>21475</v>
      </c>
      <c r="B2033" s="890" t="s">
        <v>21882</v>
      </c>
      <c r="C2033" s="891" t="s">
        <v>29296</v>
      </c>
      <c r="D2033" s="885" t="str">
        <f t="shared" si="160"/>
        <v>sp</v>
      </c>
      <c r="E2033" s="885" t="str">
        <f t="shared" si="161"/>
        <v>25</v>
      </c>
      <c r="F2033" s="885">
        <f t="shared" si="162"/>
        <v>0.1</v>
      </c>
      <c r="G2033" s="885">
        <f t="shared" si="163"/>
        <v>2.5</v>
      </c>
      <c r="H2033" s="896" t="s">
        <v>21462</v>
      </c>
      <c r="J2033" t="str">
        <f>INDEX(L:L,MATCH(Таблиця91[[#This Row],[Item]],M:M,0),1)</f>
        <v>Wines and Ales</v>
      </c>
      <c r="L2033" t="s">
        <v>883</v>
      </c>
      <c r="M2033" s="1" t="s">
        <v>20900</v>
      </c>
      <c r="N2033" s="1"/>
      <c r="O2033" s="1">
        <v>35</v>
      </c>
      <c r="P2033" s="1"/>
      <c r="Q2033" s="26"/>
      <c r="R2033" s="276">
        <f t="shared" si="159"/>
        <v>0</v>
      </c>
    </row>
    <row r="2034" spans="1:18">
      <c r="A2034" s="889" t="s">
        <v>21476</v>
      </c>
      <c r="B2034" s="890" t="s">
        <v>18283</v>
      </c>
      <c r="C2034" s="891" t="s">
        <v>29296</v>
      </c>
      <c r="D2034" s="885" t="str">
        <f t="shared" si="160"/>
        <v>sp</v>
      </c>
      <c r="E2034" s="885" t="str">
        <f t="shared" si="161"/>
        <v>5</v>
      </c>
      <c r="F2034" s="885">
        <f t="shared" si="162"/>
        <v>0.1</v>
      </c>
      <c r="G2034" s="885">
        <f t="shared" si="163"/>
        <v>0.5</v>
      </c>
      <c r="H2034" s="896" t="s">
        <v>21462</v>
      </c>
      <c r="J2034" t="str">
        <f>INDEX(L:L,MATCH(Таблиця91[[#This Row],[Item]],M:M,0),1)</f>
        <v>Wines and Ales</v>
      </c>
      <c r="L2034" t="s">
        <v>883</v>
      </c>
      <c r="M2034" s="1" t="s">
        <v>20901</v>
      </c>
      <c r="N2034" s="1"/>
      <c r="O2034" s="1">
        <v>10</v>
      </c>
      <c r="P2034" s="1"/>
      <c r="Q2034" s="26"/>
      <c r="R2034" s="276">
        <f t="shared" si="159"/>
        <v>0</v>
      </c>
    </row>
    <row r="2035" spans="1:18">
      <c r="A2035" s="889" t="s">
        <v>21477</v>
      </c>
      <c r="B2035" s="890" t="s">
        <v>14220</v>
      </c>
      <c r="C2035" s="891" t="s">
        <v>29296</v>
      </c>
      <c r="D2035" s="885" t="str">
        <f t="shared" si="160"/>
        <v>gp</v>
      </c>
      <c r="E2035" s="885" t="str">
        <f t="shared" si="161"/>
        <v>40</v>
      </c>
      <c r="F2035" s="885">
        <f t="shared" si="162"/>
        <v>1</v>
      </c>
      <c r="G2035" s="885">
        <f t="shared" si="163"/>
        <v>40</v>
      </c>
      <c r="H2035" s="896" t="s">
        <v>21462</v>
      </c>
      <c r="J2035" t="str">
        <f>INDEX(L:L,MATCH(Таблиця91[[#This Row],[Item]],M:M,0),1)</f>
        <v>Wines and Ales</v>
      </c>
      <c r="L2035" t="s">
        <v>883</v>
      </c>
      <c r="M2035" s="1" t="s">
        <v>20902</v>
      </c>
      <c r="N2035" s="1"/>
      <c r="O2035" s="1">
        <v>20</v>
      </c>
      <c r="P2035" s="1"/>
      <c r="Q2035" s="26"/>
      <c r="R2035" s="276">
        <f t="shared" si="159"/>
        <v>0</v>
      </c>
    </row>
    <row r="2036" spans="1:18">
      <c r="A2036" s="889" t="s">
        <v>21479</v>
      </c>
      <c r="B2036" s="890" t="s">
        <v>21850</v>
      </c>
      <c r="C2036" s="891" t="s">
        <v>29296</v>
      </c>
      <c r="D2036" s="885" t="str">
        <f t="shared" si="160"/>
        <v>gp</v>
      </c>
      <c r="E2036" s="885" t="str">
        <f t="shared" si="161"/>
        <v>6</v>
      </c>
      <c r="F2036" s="885">
        <f t="shared" si="162"/>
        <v>1</v>
      </c>
      <c r="G2036" s="885">
        <f t="shared" si="163"/>
        <v>6</v>
      </c>
      <c r="H2036" s="895" t="s">
        <v>21478</v>
      </c>
      <c r="J2036" t="str">
        <f>INDEX(L:L,MATCH(Таблиця91[[#This Row],[Item]],M:M,0),1)</f>
        <v>Wines and Ales</v>
      </c>
      <c r="L2036" t="s">
        <v>883</v>
      </c>
      <c r="M2036" s="1" t="s">
        <v>20903</v>
      </c>
      <c r="N2036" s="1"/>
      <c r="O2036" s="1">
        <v>45</v>
      </c>
      <c r="P2036" s="1"/>
      <c r="Q2036" s="26"/>
      <c r="R2036" s="276">
        <f t="shared" si="159"/>
        <v>0</v>
      </c>
    </row>
    <row r="2037" spans="1:18">
      <c r="A2037" s="889" t="s">
        <v>21480</v>
      </c>
      <c r="B2037" s="890" t="s">
        <v>14451</v>
      </c>
      <c r="C2037" s="891" t="s">
        <v>29296</v>
      </c>
      <c r="D2037" s="885" t="str">
        <f t="shared" si="160"/>
        <v>gp</v>
      </c>
      <c r="E2037" s="885" t="str">
        <f t="shared" si="161"/>
        <v>20</v>
      </c>
      <c r="F2037" s="885">
        <f t="shared" si="162"/>
        <v>1</v>
      </c>
      <c r="G2037" s="885">
        <f t="shared" si="163"/>
        <v>20</v>
      </c>
      <c r="H2037" s="885" t="s">
        <v>21478</v>
      </c>
      <c r="J2037" t="str">
        <f>INDEX(L:L,MATCH(Таблиця91[[#This Row],[Item]],M:M,0),1)</f>
        <v>Wines and Ales</v>
      </c>
      <c r="L2037" t="s">
        <v>883</v>
      </c>
      <c r="M2037" s="1" t="s">
        <v>20904</v>
      </c>
      <c r="N2037" s="1"/>
      <c r="O2037" s="1">
        <v>50</v>
      </c>
      <c r="P2037" s="1"/>
      <c r="Q2037" s="26"/>
      <c r="R2037" s="276">
        <f t="shared" si="159"/>
        <v>0</v>
      </c>
    </row>
    <row r="2038" spans="1:18">
      <c r="A2038" s="889" t="s">
        <v>21481</v>
      </c>
      <c r="B2038" s="890" t="s">
        <v>21882</v>
      </c>
      <c r="C2038" s="891" t="s">
        <v>29296</v>
      </c>
      <c r="D2038" s="885" t="str">
        <f t="shared" si="160"/>
        <v>sp</v>
      </c>
      <c r="E2038" s="885" t="str">
        <f t="shared" si="161"/>
        <v>25</v>
      </c>
      <c r="F2038" s="885">
        <f t="shared" si="162"/>
        <v>0.1</v>
      </c>
      <c r="G2038" s="885">
        <f t="shared" si="163"/>
        <v>2.5</v>
      </c>
      <c r="H2038" s="885" t="s">
        <v>21478</v>
      </c>
      <c r="J2038" t="str">
        <f>INDEX(L:L,MATCH(Таблиця91[[#This Row],[Item]],M:M,0),1)</f>
        <v>Wines and Ales</v>
      </c>
      <c r="L2038" t="s">
        <v>883</v>
      </c>
      <c r="M2038" s="1" t="s">
        <v>18796</v>
      </c>
      <c r="N2038" s="1"/>
      <c r="O2038" s="1"/>
      <c r="P2038" s="1"/>
      <c r="Q2038" s="26"/>
      <c r="R2038" s="276">
        <f t="shared" si="159"/>
        <v>0</v>
      </c>
    </row>
    <row r="2039" spans="1:18">
      <c r="A2039" s="889" t="s">
        <v>21482</v>
      </c>
      <c r="B2039" s="890" t="s">
        <v>21971</v>
      </c>
      <c r="C2039" s="891" t="s">
        <v>29296</v>
      </c>
      <c r="D2039" s="885" t="str">
        <f t="shared" si="160"/>
        <v>gp</v>
      </c>
      <c r="E2039" s="885" t="str">
        <f t="shared" si="161"/>
        <v>48</v>
      </c>
      <c r="F2039" s="885">
        <f t="shared" si="162"/>
        <v>1</v>
      </c>
      <c r="G2039" s="885">
        <f t="shared" si="163"/>
        <v>48</v>
      </c>
      <c r="H2039" s="885" t="s">
        <v>21478</v>
      </c>
      <c r="J2039" t="str">
        <f>INDEX(L:L,MATCH(Таблиця91[[#This Row],[Item]],M:M,0),1)</f>
        <v>Wines and Ales</v>
      </c>
      <c r="L2039" t="s">
        <v>20905</v>
      </c>
      <c r="M2039" s="1" t="s">
        <v>20905</v>
      </c>
      <c r="N2039" s="1"/>
      <c r="O2039" s="1"/>
      <c r="P2039" s="1"/>
      <c r="Q2039" s="26"/>
      <c r="R2039" s="276">
        <f t="shared" si="159"/>
        <v>0</v>
      </c>
    </row>
    <row r="2040" spans="1:18">
      <c r="A2040" s="889" t="s">
        <v>21483</v>
      </c>
      <c r="B2040" s="890" t="s">
        <v>21972</v>
      </c>
      <c r="C2040" s="891" t="s">
        <v>29296</v>
      </c>
      <c r="D2040" s="885" t="str">
        <f t="shared" si="160"/>
        <v>gp</v>
      </c>
      <c r="E2040" s="885" t="str">
        <f t="shared" si="161"/>
        <v>60</v>
      </c>
      <c r="F2040" s="885">
        <f t="shared" si="162"/>
        <v>1</v>
      </c>
      <c r="G2040" s="885">
        <f t="shared" si="163"/>
        <v>60</v>
      </c>
      <c r="H2040" s="885" t="s">
        <v>21478</v>
      </c>
      <c r="J2040" t="str">
        <f>INDEX(L:L,MATCH(Таблиця91[[#This Row],[Item]],M:M,0),1)</f>
        <v>Wines and Ales</v>
      </c>
      <c r="L2040" t="s">
        <v>20905</v>
      </c>
      <c r="M2040" s="1" t="s">
        <v>20906</v>
      </c>
      <c r="N2040" s="1"/>
      <c r="O2040" s="1"/>
      <c r="P2040" s="1"/>
      <c r="Q2040" s="26"/>
      <c r="R2040" s="276">
        <f t="shared" si="159"/>
        <v>0</v>
      </c>
    </row>
    <row r="2041" spans="1:18">
      <c r="A2041" s="889" t="s">
        <v>21484</v>
      </c>
      <c r="B2041" s="890" t="s">
        <v>21973</v>
      </c>
      <c r="C2041" s="891" t="s">
        <v>29296</v>
      </c>
      <c r="D2041" s="885" t="str">
        <f t="shared" si="160"/>
        <v>gp</v>
      </c>
      <c r="E2041" s="885" t="str">
        <f t="shared" si="161"/>
        <v>12</v>
      </c>
      <c r="F2041" s="885">
        <f t="shared" si="162"/>
        <v>1</v>
      </c>
      <c r="G2041" s="885">
        <f t="shared" si="163"/>
        <v>12</v>
      </c>
      <c r="H2041" s="885" t="s">
        <v>21478</v>
      </c>
      <c r="J2041" t="str">
        <f>INDEX(L:L,MATCH(Таблиця91[[#This Row],[Item]],M:M,0),1)</f>
        <v>Wines and Ales</v>
      </c>
      <c r="L2041" t="s">
        <v>20905</v>
      </c>
      <c r="M2041" s="1" t="s">
        <v>20907</v>
      </c>
      <c r="N2041" s="1"/>
      <c r="O2041" s="1">
        <v>25</v>
      </c>
      <c r="P2041" s="1"/>
      <c r="Q2041" s="26"/>
      <c r="R2041" s="276">
        <f t="shared" si="159"/>
        <v>0</v>
      </c>
    </row>
    <row r="2042" spans="1:18">
      <c r="A2042" s="889" t="s">
        <v>21485</v>
      </c>
      <c r="B2042" s="890" t="s">
        <v>21974</v>
      </c>
      <c r="C2042" s="891" t="s">
        <v>29296</v>
      </c>
      <c r="D2042" s="885" t="str">
        <f t="shared" si="160"/>
        <v>gp</v>
      </c>
      <c r="E2042" s="885" t="str">
        <f t="shared" si="161"/>
        <v>24</v>
      </c>
      <c r="F2042" s="885">
        <f t="shared" si="162"/>
        <v>1</v>
      </c>
      <c r="G2042" s="885">
        <f t="shared" si="163"/>
        <v>24</v>
      </c>
      <c r="H2042" s="885" t="s">
        <v>21478</v>
      </c>
      <c r="J2042" t="str">
        <f>INDEX(L:L,MATCH(Таблиця91[[#This Row],[Item]],M:M,0),1)</f>
        <v>Wines and Ales</v>
      </c>
      <c r="L2042" t="s">
        <v>20905</v>
      </c>
      <c r="M2042" s="1" t="s">
        <v>20908</v>
      </c>
      <c r="N2042" s="1"/>
      <c r="O2042" s="1">
        <v>25</v>
      </c>
      <c r="P2042" s="1"/>
      <c r="Q2042" s="26"/>
      <c r="R2042" s="276">
        <f t="shared" si="159"/>
        <v>0</v>
      </c>
    </row>
    <row r="2043" spans="1:18">
      <c r="A2043" s="889" t="s">
        <v>21486</v>
      </c>
      <c r="B2043" s="890" t="s">
        <v>21975</v>
      </c>
      <c r="C2043" s="891" t="s">
        <v>29296</v>
      </c>
      <c r="D2043" s="885" t="str">
        <f t="shared" si="160"/>
        <v>gp</v>
      </c>
      <c r="E2043" s="885" t="str">
        <f t="shared" si="161"/>
        <v>14</v>
      </c>
      <c r="F2043" s="885">
        <f t="shared" si="162"/>
        <v>1</v>
      </c>
      <c r="G2043" s="885">
        <f t="shared" si="163"/>
        <v>14</v>
      </c>
      <c r="H2043" s="885" t="s">
        <v>21478</v>
      </c>
      <c r="J2043" t="str">
        <f>INDEX(L:L,MATCH(Таблиця91[[#This Row],[Item]],M:M,0),1)</f>
        <v>Wines and Ales</v>
      </c>
      <c r="L2043" t="s">
        <v>20905</v>
      </c>
      <c r="M2043" s="1" t="s">
        <v>20909</v>
      </c>
      <c r="N2043" s="1"/>
      <c r="O2043" s="1">
        <v>2</v>
      </c>
      <c r="P2043" s="1"/>
      <c r="Q2043" s="26"/>
      <c r="R2043" s="276">
        <f t="shared" si="159"/>
        <v>0</v>
      </c>
    </row>
    <row r="2044" spans="1:18">
      <c r="A2044" s="889" t="s">
        <v>21487</v>
      </c>
      <c r="B2044" s="890" t="s">
        <v>14380</v>
      </c>
      <c r="C2044" s="891" t="s">
        <v>29296</v>
      </c>
      <c r="D2044" s="885" t="str">
        <f t="shared" si="160"/>
        <v>gp</v>
      </c>
      <c r="E2044" s="885" t="str">
        <f t="shared" si="161"/>
        <v>10</v>
      </c>
      <c r="F2044" s="885">
        <f t="shared" si="162"/>
        <v>1</v>
      </c>
      <c r="G2044" s="885">
        <f t="shared" si="163"/>
        <v>10</v>
      </c>
      <c r="H2044" s="885" t="s">
        <v>21478</v>
      </c>
      <c r="J2044" t="str">
        <f>INDEX(L:L,MATCH(Таблиця91[[#This Row],[Item]],M:M,0),1)</f>
        <v>Wines and Ales</v>
      </c>
      <c r="L2044" t="s">
        <v>20905</v>
      </c>
      <c r="M2044" s="1" t="s">
        <v>20910</v>
      </c>
      <c r="N2044" s="1"/>
      <c r="O2044" s="1">
        <v>2</v>
      </c>
      <c r="P2044" s="1"/>
      <c r="Q2044" s="26"/>
      <c r="R2044" s="276">
        <f t="shared" si="159"/>
        <v>0</v>
      </c>
    </row>
    <row r="2045" spans="1:18">
      <c r="A2045" s="889" t="s">
        <v>21488</v>
      </c>
      <c r="B2045" s="890" t="s">
        <v>13973</v>
      </c>
      <c r="C2045" s="891" t="s">
        <v>29296</v>
      </c>
      <c r="D2045" s="885" t="str">
        <f t="shared" si="160"/>
        <v>gp</v>
      </c>
      <c r="E2045" s="885" t="str">
        <f t="shared" si="161"/>
        <v>30</v>
      </c>
      <c r="F2045" s="885">
        <f t="shared" si="162"/>
        <v>1</v>
      </c>
      <c r="G2045" s="885">
        <f t="shared" si="163"/>
        <v>30</v>
      </c>
      <c r="H2045" s="885" t="s">
        <v>21478</v>
      </c>
      <c r="J2045" t="str">
        <f>INDEX(L:L,MATCH(Таблиця91[[#This Row],[Item]],M:M,0),1)</f>
        <v>Wines and Ales</v>
      </c>
      <c r="L2045" t="s">
        <v>20905</v>
      </c>
      <c r="M2045" s="1" t="s">
        <v>20911</v>
      </c>
      <c r="N2045" s="1"/>
      <c r="O2045" s="1">
        <v>2</v>
      </c>
      <c r="P2045" s="1"/>
      <c r="Q2045" s="26"/>
      <c r="R2045" s="276">
        <f t="shared" si="159"/>
        <v>0</v>
      </c>
    </row>
    <row r="2046" spans="1:18">
      <c r="A2046" s="889" t="s">
        <v>21489</v>
      </c>
      <c r="B2046" s="890" t="s">
        <v>21846</v>
      </c>
      <c r="C2046" s="891" t="s">
        <v>29296</v>
      </c>
      <c r="D2046" s="885" t="str">
        <f t="shared" si="160"/>
        <v>gp</v>
      </c>
      <c r="E2046" s="885" t="str">
        <f t="shared" si="161"/>
        <v>4</v>
      </c>
      <c r="F2046" s="885">
        <f t="shared" si="162"/>
        <v>1</v>
      </c>
      <c r="G2046" s="885">
        <f t="shared" si="163"/>
        <v>4</v>
      </c>
      <c r="H2046" s="885" t="s">
        <v>21478</v>
      </c>
      <c r="J2046" t="str">
        <f>INDEX(L:L,MATCH(Таблиця91[[#This Row],[Item]],M:M,0),1)</f>
        <v>Wines and Ales</v>
      </c>
      <c r="L2046" t="s">
        <v>20905</v>
      </c>
      <c r="M2046" s="1" t="s">
        <v>20912</v>
      </c>
      <c r="N2046" s="1"/>
      <c r="O2046" s="1">
        <v>2</v>
      </c>
      <c r="P2046" s="1"/>
      <c r="Q2046" s="26"/>
      <c r="R2046" s="276">
        <f t="shared" si="159"/>
        <v>0</v>
      </c>
    </row>
    <row r="2047" spans="1:18">
      <c r="A2047" s="889" t="s">
        <v>21490</v>
      </c>
      <c r="B2047" s="890" t="s">
        <v>21830</v>
      </c>
      <c r="C2047" s="891" t="s">
        <v>29296</v>
      </c>
      <c r="D2047" s="885" t="str">
        <f t="shared" si="160"/>
        <v>sp</v>
      </c>
      <c r="E2047" s="885" t="str">
        <f t="shared" si="161"/>
        <v>15</v>
      </c>
      <c r="F2047" s="885">
        <f t="shared" si="162"/>
        <v>0.1</v>
      </c>
      <c r="G2047" s="885">
        <f t="shared" si="163"/>
        <v>1.5</v>
      </c>
      <c r="H2047" s="885" t="s">
        <v>21478</v>
      </c>
      <c r="J2047" t="str">
        <f>INDEX(L:L,MATCH(Таблиця91[[#This Row],[Item]],M:M,0),1)</f>
        <v>Wines and Ales</v>
      </c>
      <c r="L2047" t="s">
        <v>20905</v>
      </c>
      <c r="M2047" s="1" t="s">
        <v>20913</v>
      </c>
      <c r="N2047" s="1"/>
      <c r="O2047" s="1">
        <v>2</v>
      </c>
      <c r="P2047" s="1"/>
      <c r="Q2047" s="26"/>
      <c r="R2047" s="276">
        <f t="shared" si="159"/>
        <v>0</v>
      </c>
    </row>
    <row r="2048" spans="1:18">
      <c r="A2048" s="889" t="s">
        <v>21491</v>
      </c>
      <c r="B2048" s="890" t="s">
        <v>21977</v>
      </c>
      <c r="C2048" s="891" t="s">
        <v>29296</v>
      </c>
      <c r="D2048" s="885" t="str">
        <f t="shared" si="160"/>
        <v>gp</v>
      </c>
      <c r="E2048" s="885" t="str">
        <f t="shared" si="161"/>
        <v>70</v>
      </c>
      <c r="F2048" s="885">
        <f t="shared" si="162"/>
        <v>1</v>
      </c>
      <c r="G2048" s="885">
        <f t="shared" si="163"/>
        <v>70</v>
      </c>
      <c r="H2048" s="885" t="s">
        <v>21478</v>
      </c>
      <c r="J2048" t="str">
        <f>INDEX(L:L,MATCH(Таблиця91[[#This Row],[Item]],M:M,0),1)</f>
        <v>Wines and Ales</v>
      </c>
      <c r="L2048" t="s">
        <v>20905</v>
      </c>
      <c r="M2048" s="1" t="s">
        <v>20914</v>
      </c>
      <c r="N2048" s="1"/>
      <c r="O2048" s="1">
        <v>2</v>
      </c>
      <c r="P2048" s="1"/>
      <c r="Q2048" s="26"/>
      <c r="R2048" s="276">
        <f t="shared" si="159"/>
        <v>0</v>
      </c>
    </row>
    <row r="2049" spans="1:18">
      <c r="A2049" s="889" t="s">
        <v>21492</v>
      </c>
      <c r="B2049" s="890" t="s">
        <v>14081</v>
      </c>
      <c r="C2049" s="891" t="s">
        <v>29296</v>
      </c>
      <c r="D2049" s="885" t="str">
        <f t="shared" si="160"/>
        <v>gp</v>
      </c>
      <c r="E2049" s="885" t="str">
        <f t="shared" si="161"/>
        <v>5</v>
      </c>
      <c r="F2049" s="885">
        <f t="shared" si="162"/>
        <v>1</v>
      </c>
      <c r="G2049" s="885">
        <f t="shared" si="163"/>
        <v>5</v>
      </c>
      <c r="H2049" s="885" t="s">
        <v>21478</v>
      </c>
      <c r="J2049" t="str">
        <f>INDEX(L:L,MATCH(Таблиця91[[#This Row],[Item]],M:M,0),1)</f>
        <v>Wines and Ales</v>
      </c>
      <c r="L2049" t="s">
        <v>20905</v>
      </c>
      <c r="M2049" s="1" t="s">
        <v>20915</v>
      </c>
      <c r="N2049" s="1"/>
      <c r="O2049" s="1">
        <v>35</v>
      </c>
      <c r="P2049" s="1"/>
      <c r="Q2049" s="26"/>
      <c r="R2049" s="276">
        <f t="shared" si="159"/>
        <v>0</v>
      </c>
    </row>
    <row r="2050" spans="1:18">
      <c r="A2050" s="889" t="s">
        <v>21493</v>
      </c>
      <c r="B2050" s="890" t="s">
        <v>21975</v>
      </c>
      <c r="C2050" s="891" t="s">
        <v>29296</v>
      </c>
      <c r="D2050" s="885" t="str">
        <f t="shared" si="160"/>
        <v>gp</v>
      </c>
      <c r="E2050" s="885" t="str">
        <f t="shared" si="161"/>
        <v>14</v>
      </c>
      <c r="F2050" s="885">
        <f t="shared" si="162"/>
        <v>1</v>
      </c>
      <c r="G2050" s="885">
        <f t="shared" si="163"/>
        <v>14</v>
      </c>
      <c r="H2050" s="885" t="s">
        <v>21478</v>
      </c>
      <c r="J2050" t="str">
        <f>INDEX(L:L,MATCH(Таблиця91[[#This Row],[Item]],M:M,0),1)</f>
        <v>Wines and Ales</v>
      </c>
      <c r="L2050" t="s">
        <v>20905</v>
      </c>
      <c r="M2050" s="1" t="s">
        <v>20916</v>
      </c>
      <c r="N2050" s="1"/>
      <c r="O2050" s="1">
        <v>20</v>
      </c>
      <c r="P2050" s="1"/>
      <c r="Q2050" s="26"/>
      <c r="R2050" s="276">
        <f t="shared" si="159"/>
        <v>0</v>
      </c>
    </row>
    <row r="2051" spans="1:18">
      <c r="A2051" s="889" t="s">
        <v>21494</v>
      </c>
      <c r="B2051" s="890" t="s">
        <v>18496</v>
      </c>
      <c r="C2051" s="891" t="s">
        <v>29296</v>
      </c>
      <c r="D2051" s="885" t="str">
        <f t="shared" si="160"/>
        <v>gp</v>
      </c>
      <c r="E2051" s="885" t="str">
        <f t="shared" si="161"/>
        <v>2</v>
      </c>
      <c r="F2051" s="885">
        <f t="shared" si="162"/>
        <v>1</v>
      </c>
      <c r="G2051" s="885">
        <f t="shared" si="163"/>
        <v>2</v>
      </c>
      <c r="H2051" s="885" t="s">
        <v>21478</v>
      </c>
      <c r="J2051" t="str">
        <f>INDEX(L:L,MATCH(Таблиця91[[#This Row],[Item]],M:M,0),1)</f>
        <v>Wines and Ales</v>
      </c>
      <c r="L2051" t="s">
        <v>20905</v>
      </c>
      <c r="M2051" s="1" t="s">
        <v>20917</v>
      </c>
      <c r="N2051" s="1"/>
      <c r="O2051" s="1">
        <v>15</v>
      </c>
      <c r="P2051" s="1"/>
      <c r="Q2051" s="26"/>
      <c r="R2051" s="276">
        <f t="shared" si="159"/>
        <v>0</v>
      </c>
    </row>
    <row r="2052" spans="1:18">
      <c r="A2052" s="889" t="s">
        <v>21495</v>
      </c>
      <c r="B2052" s="890" t="s">
        <v>18319</v>
      </c>
      <c r="C2052" s="891" t="s">
        <v>29296</v>
      </c>
      <c r="D2052" s="885" t="str">
        <f t="shared" si="160"/>
        <v>sp</v>
      </c>
      <c r="E2052" s="885" t="str">
        <f t="shared" si="161"/>
        <v>4</v>
      </c>
      <c r="F2052" s="885">
        <f t="shared" si="162"/>
        <v>0.1</v>
      </c>
      <c r="G2052" s="885">
        <f t="shared" si="163"/>
        <v>0.4</v>
      </c>
      <c r="H2052" s="885" t="s">
        <v>21478</v>
      </c>
      <c r="J2052" t="str">
        <f>INDEX(L:L,MATCH(Таблиця91[[#This Row],[Item]],M:M,0),1)</f>
        <v>Wines and Ales</v>
      </c>
      <c r="L2052" t="s">
        <v>20905</v>
      </c>
      <c r="M2052" s="1" t="s">
        <v>20918</v>
      </c>
      <c r="N2052" s="1"/>
      <c r="O2052" s="1">
        <v>15</v>
      </c>
      <c r="P2052" s="1"/>
      <c r="Q2052" s="26"/>
      <c r="R2052" s="276">
        <f t="shared" ref="R2052:R2115" si="164">Q2052*O2052</f>
        <v>0</v>
      </c>
    </row>
    <row r="2053" spans="1:18">
      <c r="A2053" s="889" t="s">
        <v>21496</v>
      </c>
      <c r="B2053" s="890" t="s">
        <v>14394</v>
      </c>
      <c r="C2053" s="891" t="s">
        <v>29296</v>
      </c>
      <c r="D2053" s="885" t="str">
        <f t="shared" si="160"/>
        <v>gp</v>
      </c>
      <c r="E2053" s="885" t="str">
        <f t="shared" si="161"/>
        <v>35</v>
      </c>
      <c r="F2053" s="885">
        <f t="shared" si="162"/>
        <v>1</v>
      </c>
      <c r="G2053" s="885">
        <f t="shared" si="163"/>
        <v>35</v>
      </c>
      <c r="H2053" s="885" t="s">
        <v>21478</v>
      </c>
      <c r="J2053" t="str">
        <f>INDEX(L:L,MATCH(Таблиця91[[#This Row],[Item]],M:M,0),1)</f>
        <v>Wines and Ales</v>
      </c>
      <c r="L2053" t="s">
        <v>20905</v>
      </c>
      <c r="M2053" s="1" t="s">
        <v>20919</v>
      </c>
      <c r="N2053" s="1"/>
      <c r="O2053" s="1">
        <v>6</v>
      </c>
      <c r="P2053" s="1"/>
      <c r="Q2053" s="26"/>
      <c r="R2053" s="276">
        <f t="shared" si="164"/>
        <v>0</v>
      </c>
    </row>
    <row r="2054" spans="1:18">
      <c r="A2054" s="889" t="s">
        <v>21497</v>
      </c>
      <c r="B2054" s="890" t="s">
        <v>13973</v>
      </c>
      <c r="C2054" s="891" t="s">
        <v>29296</v>
      </c>
      <c r="D2054" s="885" t="str">
        <f t="shared" si="160"/>
        <v>gp</v>
      </c>
      <c r="E2054" s="885" t="str">
        <f t="shared" si="161"/>
        <v>30</v>
      </c>
      <c r="F2054" s="885">
        <f t="shared" si="162"/>
        <v>1</v>
      </c>
      <c r="G2054" s="885">
        <f t="shared" si="163"/>
        <v>30</v>
      </c>
      <c r="H2054" s="885" t="s">
        <v>21478</v>
      </c>
      <c r="J2054" t="str">
        <f>INDEX(L:L,MATCH(Таблиця91[[#This Row],[Item]],M:M,0),1)</f>
        <v>Wines and Ales</v>
      </c>
      <c r="L2054" t="s">
        <v>20905</v>
      </c>
      <c r="M2054" s="1" t="s">
        <v>20920</v>
      </c>
      <c r="N2054" s="1"/>
      <c r="O2054" s="1">
        <v>8</v>
      </c>
      <c r="P2054" s="1"/>
      <c r="Q2054" s="26"/>
      <c r="R2054" s="276">
        <f t="shared" si="164"/>
        <v>0</v>
      </c>
    </row>
    <row r="2055" spans="1:18">
      <c r="A2055" s="889" t="s">
        <v>21498</v>
      </c>
      <c r="B2055" s="890" t="s">
        <v>18891</v>
      </c>
      <c r="C2055" s="891" t="s">
        <v>29296</v>
      </c>
      <c r="D2055" s="885" t="str">
        <f t="shared" si="160"/>
        <v>gp</v>
      </c>
      <c r="E2055" s="885" t="str">
        <f t="shared" si="161"/>
        <v>50</v>
      </c>
      <c r="F2055" s="885">
        <f t="shared" si="162"/>
        <v>1</v>
      </c>
      <c r="G2055" s="885">
        <f t="shared" si="163"/>
        <v>50</v>
      </c>
      <c r="H2055" s="885" t="s">
        <v>21478</v>
      </c>
      <c r="J2055" t="str">
        <f>INDEX(L:L,MATCH(Таблиця91[[#This Row],[Item]],M:M,0),1)</f>
        <v>Wines and Ales</v>
      </c>
      <c r="L2055" t="s">
        <v>20905</v>
      </c>
      <c r="M2055" s="1" t="s">
        <v>20921</v>
      </c>
      <c r="N2055" s="1"/>
      <c r="O2055" s="1">
        <v>5</v>
      </c>
      <c r="P2055" s="1"/>
      <c r="Q2055" s="26"/>
      <c r="R2055" s="276">
        <f t="shared" si="164"/>
        <v>0</v>
      </c>
    </row>
    <row r="2056" spans="1:18" ht="15.75">
      <c r="A2056" s="889" t="s">
        <v>21499</v>
      </c>
      <c r="B2056" s="890" t="s">
        <v>21979</v>
      </c>
      <c r="C2056" s="891" t="s">
        <v>29296</v>
      </c>
      <c r="D2056" s="885" t="str">
        <f t="shared" si="160"/>
        <v>sp</v>
      </c>
      <c r="E2056" s="885" t="str">
        <f t="shared" si="161"/>
        <v>46</v>
      </c>
      <c r="F2056" s="885">
        <f t="shared" si="162"/>
        <v>0.1</v>
      </c>
      <c r="G2056" s="885">
        <f t="shared" si="163"/>
        <v>4.6000000000000005</v>
      </c>
      <c r="H2056" s="885" t="s">
        <v>21478</v>
      </c>
      <c r="I2056" s="774"/>
      <c r="J2056" t="str">
        <f>INDEX(L:L,MATCH(Таблиця91[[#This Row],[Item]],M:M,0),1)</f>
        <v>Wines and Ales</v>
      </c>
      <c r="K2056" s="775"/>
      <c r="L2056" t="s">
        <v>20905</v>
      </c>
      <c r="M2056" s="1" t="s">
        <v>20922</v>
      </c>
      <c r="N2056" s="1"/>
      <c r="O2056" s="1">
        <v>5</v>
      </c>
      <c r="P2056" s="1"/>
      <c r="Q2056" s="26"/>
      <c r="R2056" s="276">
        <f t="shared" si="164"/>
        <v>0</v>
      </c>
    </row>
    <row r="2057" spans="1:18">
      <c r="A2057" s="889" t="s">
        <v>21500</v>
      </c>
      <c r="B2057" s="890" t="s">
        <v>14263</v>
      </c>
      <c r="C2057" s="891" t="s">
        <v>29296</v>
      </c>
      <c r="D2057" s="885" t="str">
        <f t="shared" si="160"/>
        <v>gp</v>
      </c>
      <c r="E2057" s="885" t="str">
        <f t="shared" si="161"/>
        <v>15</v>
      </c>
      <c r="F2057" s="885">
        <f t="shared" si="162"/>
        <v>1</v>
      </c>
      <c r="G2057" s="885">
        <f t="shared" si="163"/>
        <v>15</v>
      </c>
      <c r="H2057" s="885" t="s">
        <v>21478</v>
      </c>
      <c r="J2057" t="str">
        <f>INDEX(L:L,MATCH(Таблиця91[[#This Row],[Item]],M:M,0),1)</f>
        <v>Wines and Ales</v>
      </c>
      <c r="L2057" t="s">
        <v>20905</v>
      </c>
      <c r="M2057" s="1" t="s">
        <v>20923</v>
      </c>
      <c r="N2057" s="1"/>
      <c r="O2057" s="1">
        <v>0.2</v>
      </c>
      <c r="P2057" s="1">
        <v>12</v>
      </c>
      <c r="Q2057" s="26"/>
      <c r="R2057" s="276">
        <f t="shared" si="164"/>
        <v>0</v>
      </c>
    </row>
    <row r="2058" spans="1:18">
      <c r="A2058" s="889" t="s">
        <v>21501</v>
      </c>
      <c r="B2058" s="890" t="s">
        <v>21980</v>
      </c>
      <c r="C2058" s="891" t="s">
        <v>29296</v>
      </c>
      <c r="D2058" s="885" t="str">
        <f t="shared" si="160"/>
        <v>sp</v>
      </c>
      <c r="E2058" s="885" t="str">
        <f t="shared" si="161"/>
        <v>18</v>
      </c>
      <c r="F2058" s="885">
        <f t="shared" si="162"/>
        <v>0.1</v>
      </c>
      <c r="G2058" s="885">
        <f t="shared" si="163"/>
        <v>1.8</v>
      </c>
      <c r="H2058" s="885" t="s">
        <v>21478</v>
      </c>
      <c r="J2058" t="str">
        <f>INDEX(L:L,MATCH(Таблиця91[[#This Row],[Item]],M:M,0),1)</f>
        <v>Wines and Ales</v>
      </c>
      <c r="L2058" t="s">
        <v>20905</v>
      </c>
      <c r="M2058" s="1" t="s">
        <v>20924</v>
      </c>
      <c r="N2058" s="1"/>
      <c r="O2058" s="1">
        <v>0.1</v>
      </c>
      <c r="P2058" s="1">
        <v>12</v>
      </c>
      <c r="Q2058" s="26"/>
      <c r="R2058" s="276">
        <f t="shared" si="164"/>
        <v>0</v>
      </c>
    </row>
    <row r="2059" spans="1:18">
      <c r="A2059" s="889" t="s">
        <v>21502</v>
      </c>
      <c r="B2059" s="890" t="s">
        <v>21981</v>
      </c>
      <c r="C2059" s="891" t="s">
        <v>29296</v>
      </c>
      <c r="D2059" s="885" t="str">
        <f t="shared" si="160"/>
        <v>sp</v>
      </c>
      <c r="E2059" s="885" t="str">
        <f t="shared" si="161"/>
        <v>3.8</v>
      </c>
      <c r="F2059" s="885">
        <f t="shared" si="162"/>
        <v>0.1</v>
      </c>
      <c r="G2059" s="885">
        <f t="shared" si="163"/>
        <v>4368</v>
      </c>
      <c r="H2059" s="885" t="s">
        <v>21478</v>
      </c>
      <c r="J2059" t="str">
        <f>INDEX(L:L,MATCH(Таблиця91[[#This Row],[Item]],M:M,0),1)</f>
        <v>Wines and Ales</v>
      </c>
      <c r="L2059" t="s">
        <v>20905</v>
      </c>
      <c r="M2059" s="1" t="s">
        <v>20925</v>
      </c>
      <c r="N2059" s="1"/>
      <c r="O2059" s="1">
        <v>0.5</v>
      </c>
      <c r="P2059" s="1"/>
      <c r="Q2059" s="26"/>
      <c r="R2059" s="276">
        <f t="shared" si="164"/>
        <v>0</v>
      </c>
    </row>
    <row r="2060" spans="1:18">
      <c r="A2060" s="889" t="s">
        <v>21503</v>
      </c>
      <c r="B2060" s="890" t="s">
        <v>21982</v>
      </c>
      <c r="C2060" s="891" t="s">
        <v>29296</v>
      </c>
      <c r="D2060" s="885" t="str">
        <f t="shared" si="160"/>
        <v>gp</v>
      </c>
      <c r="E2060" s="885" t="str">
        <f t="shared" si="161"/>
        <v>38</v>
      </c>
      <c r="F2060" s="885">
        <f t="shared" si="162"/>
        <v>1</v>
      </c>
      <c r="G2060" s="885">
        <f t="shared" si="163"/>
        <v>38</v>
      </c>
      <c r="H2060" s="885" t="s">
        <v>21478</v>
      </c>
      <c r="J2060" t="str">
        <f>INDEX(L:L,MATCH(Таблиця91[[#This Row],[Item]],M:M,0),1)</f>
        <v>Wines and Ales</v>
      </c>
      <c r="L2060" t="s">
        <v>20905</v>
      </c>
      <c r="M2060" s="1" t="s">
        <v>20926</v>
      </c>
      <c r="N2060" s="1"/>
      <c r="O2060" s="1">
        <v>1</v>
      </c>
      <c r="P2060" s="1"/>
      <c r="Q2060" s="26"/>
      <c r="R2060" s="276">
        <f t="shared" si="164"/>
        <v>0</v>
      </c>
    </row>
    <row r="2061" spans="1:18">
      <c r="A2061" s="889" t="s">
        <v>21504</v>
      </c>
      <c r="B2061" s="890" t="s">
        <v>14451</v>
      </c>
      <c r="C2061" s="891" t="s">
        <v>29296</v>
      </c>
      <c r="D2061" s="885" t="str">
        <f t="shared" si="160"/>
        <v>gp</v>
      </c>
      <c r="E2061" s="885" t="str">
        <f t="shared" si="161"/>
        <v>20</v>
      </c>
      <c r="F2061" s="885">
        <f t="shared" si="162"/>
        <v>1</v>
      </c>
      <c r="G2061" s="885">
        <f t="shared" si="163"/>
        <v>20</v>
      </c>
      <c r="H2061" s="885" t="s">
        <v>21478</v>
      </c>
      <c r="J2061" t="str">
        <f>INDEX(L:L,MATCH(Таблиця91[[#This Row],[Item]],M:M,0),1)</f>
        <v>Wines and Ales</v>
      </c>
      <c r="L2061" t="s">
        <v>20905</v>
      </c>
      <c r="M2061" s="1" t="s">
        <v>20927</v>
      </c>
      <c r="N2061" s="1"/>
      <c r="O2061" s="1">
        <v>10</v>
      </c>
      <c r="P2061" s="1"/>
      <c r="Q2061" s="26"/>
      <c r="R2061" s="276">
        <f t="shared" si="164"/>
        <v>0</v>
      </c>
    </row>
    <row r="2062" spans="1:18">
      <c r="A2062" s="889" t="s">
        <v>21505</v>
      </c>
      <c r="B2062" s="890" t="s">
        <v>21971</v>
      </c>
      <c r="C2062" s="891" t="s">
        <v>29296</v>
      </c>
      <c r="D2062" s="885" t="str">
        <f t="shared" si="160"/>
        <v>gp</v>
      </c>
      <c r="E2062" s="885" t="str">
        <f t="shared" si="161"/>
        <v>48</v>
      </c>
      <c r="F2062" s="885">
        <f t="shared" si="162"/>
        <v>1</v>
      </c>
      <c r="G2062" s="885">
        <f t="shared" si="163"/>
        <v>48</v>
      </c>
      <c r="H2062" s="885" t="s">
        <v>21478</v>
      </c>
      <c r="J2062" t="str">
        <f>INDEX(L:L,MATCH(Таблиця91[[#This Row],[Item]],M:M,0),1)</f>
        <v>Wines and Ales</v>
      </c>
      <c r="L2062" t="s">
        <v>20905</v>
      </c>
      <c r="M2062" s="1" t="s">
        <v>20928</v>
      </c>
      <c r="N2062" s="1"/>
      <c r="O2062" s="1">
        <v>75</v>
      </c>
      <c r="P2062" s="1"/>
      <c r="Q2062" s="26"/>
      <c r="R2062" s="276">
        <f t="shared" si="164"/>
        <v>0</v>
      </c>
    </row>
    <row r="2063" spans="1:18">
      <c r="A2063" s="889" t="s">
        <v>21506</v>
      </c>
      <c r="B2063" s="890" t="s">
        <v>21850</v>
      </c>
      <c r="C2063" s="891" t="s">
        <v>29296</v>
      </c>
      <c r="D2063" s="885" t="str">
        <f t="shared" si="160"/>
        <v>gp</v>
      </c>
      <c r="E2063" s="885" t="str">
        <f t="shared" si="161"/>
        <v>6</v>
      </c>
      <c r="F2063" s="885">
        <f t="shared" si="162"/>
        <v>1</v>
      </c>
      <c r="G2063" s="885">
        <f t="shared" si="163"/>
        <v>6</v>
      </c>
      <c r="H2063" s="885" t="s">
        <v>21478</v>
      </c>
      <c r="J2063" t="str">
        <f>INDEX(L:L,MATCH(Таблиця91[[#This Row],[Item]],M:M,0),1)</f>
        <v>Wines and Ales</v>
      </c>
      <c r="L2063" t="s">
        <v>20905</v>
      </c>
      <c r="M2063" s="1" t="s">
        <v>18796</v>
      </c>
      <c r="N2063" s="1"/>
      <c r="O2063" s="1"/>
      <c r="P2063" s="1"/>
      <c r="Q2063" s="26"/>
      <c r="R2063" s="276">
        <f t="shared" si="164"/>
        <v>0</v>
      </c>
    </row>
    <row r="2064" spans="1:18">
      <c r="A2064" s="889" t="s">
        <v>21507</v>
      </c>
      <c r="B2064" s="890" t="s">
        <v>21882</v>
      </c>
      <c r="C2064" s="891" t="s">
        <v>29296</v>
      </c>
      <c r="D2064" s="885" t="str">
        <f t="shared" si="160"/>
        <v>sp</v>
      </c>
      <c r="E2064" s="885" t="str">
        <f t="shared" si="161"/>
        <v>25</v>
      </c>
      <c r="F2064" s="885">
        <f t="shared" si="162"/>
        <v>0.1</v>
      </c>
      <c r="G2064" s="885">
        <f t="shared" si="163"/>
        <v>2.5</v>
      </c>
      <c r="H2064" s="885" t="s">
        <v>21478</v>
      </c>
      <c r="J2064" t="str">
        <f>INDEX(L:L,MATCH(Таблиця91[[#This Row],[Item]],M:M,0),1)</f>
        <v>Wines and Ales</v>
      </c>
      <c r="L2064" t="s">
        <v>20929</v>
      </c>
      <c r="M2064" s="1" t="s">
        <v>20929</v>
      </c>
      <c r="N2064" s="1"/>
      <c r="O2064" s="1"/>
      <c r="P2064" s="1"/>
      <c r="Q2064" s="26"/>
      <c r="R2064" s="276">
        <f t="shared" si="164"/>
        <v>0</v>
      </c>
    </row>
    <row r="2065" spans="1:18">
      <c r="A2065" s="889" t="s">
        <v>21508</v>
      </c>
      <c r="B2065" s="890" t="s">
        <v>21843</v>
      </c>
      <c r="C2065" s="891" t="s">
        <v>29296</v>
      </c>
      <c r="D2065" s="885" t="str">
        <f t="shared" si="160"/>
        <v>gp</v>
      </c>
      <c r="E2065" s="885" t="str">
        <f t="shared" si="161"/>
        <v>7</v>
      </c>
      <c r="F2065" s="885">
        <f t="shared" si="162"/>
        <v>1</v>
      </c>
      <c r="G2065" s="885">
        <f t="shared" si="163"/>
        <v>7</v>
      </c>
      <c r="H2065" s="885" t="s">
        <v>21478</v>
      </c>
      <c r="J2065" t="str">
        <f>INDEX(L:L,MATCH(Таблиця91[[#This Row],[Item]],M:M,0),1)</f>
        <v>Wines and Ales</v>
      </c>
      <c r="L2065" t="s">
        <v>20929</v>
      </c>
      <c r="M2065" s="1" t="s">
        <v>20930</v>
      </c>
      <c r="N2065" s="1"/>
      <c r="O2065" s="1">
        <v>1</v>
      </c>
      <c r="P2065" s="1"/>
      <c r="Q2065" s="26"/>
      <c r="R2065" s="276">
        <f t="shared" si="164"/>
        <v>0</v>
      </c>
    </row>
    <row r="2066" spans="1:18">
      <c r="A2066" s="889" t="s">
        <v>21509</v>
      </c>
      <c r="B2066" s="890" t="s">
        <v>21862</v>
      </c>
      <c r="C2066" s="891" t="s">
        <v>29296</v>
      </c>
      <c r="D2066" s="885" t="str">
        <f t="shared" si="160"/>
        <v>gp</v>
      </c>
      <c r="E2066" s="885" t="str">
        <f t="shared" si="161"/>
        <v>22</v>
      </c>
      <c r="F2066" s="885">
        <f t="shared" si="162"/>
        <v>1</v>
      </c>
      <c r="G2066" s="885">
        <f t="shared" si="163"/>
        <v>22</v>
      </c>
      <c r="H2066" s="885" t="s">
        <v>21478</v>
      </c>
      <c r="J2066" t="str">
        <f>INDEX(L:L,MATCH(Таблиця91[[#This Row],[Item]],M:M,0),1)</f>
        <v>Wines and Ales</v>
      </c>
      <c r="L2066" t="s">
        <v>20929</v>
      </c>
      <c r="M2066" s="1" t="s">
        <v>20931</v>
      </c>
      <c r="N2066" s="1"/>
      <c r="O2066" s="1">
        <v>7</v>
      </c>
      <c r="P2066" s="1"/>
      <c r="Q2066" s="26"/>
      <c r="R2066" s="276">
        <f t="shared" si="164"/>
        <v>0</v>
      </c>
    </row>
    <row r="2067" spans="1:18">
      <c r="A2067" s="889" t="s">
        <v>21510</v>
      </c>
      <c r="B2067" s="890" t="s">
        <v>21833</v>
      </c>
      <c r="C2067" s="891" t="s">
        <v>29296</v>
      </c>
      <c r="D2067" s="885" t="str">
        <f t="shared" si="160"/>
        <v>sp</v>
      </c>
      <c r="E2067" s="885" t="str">
        <f t="shared" si="161"/>
        <v>26</v>
      </c>
      <c r="F2067" s="885">
        <f t="shared" si="162"/>
        <v>0.1</v>
      </c>
      <c r="G2067" s="885">
        <f t="shared" si="163"/>
        <v>2.6</v>
      </c>
      <c r="H2067" s="885" t="s">
        <v>21478</v>
      </c>
      <c r="J2067" t="str">
        <f>INDEX(L:L,MATCH(Таблиця91[[#This Row],[Item]],M:M,0),1)</f>
        <v>Wines and Ales</v>
      </c>
      <c r="L2067" t="s">
        <v>20929</v>
      </c>
      <c r="M2067" s="1" t="s">
        <v>20932</v>
      </c>
      <c r="N2067" s="1"/>
      <c r="O2067" s="1">
        <v>3</v>
      </c>
      <c r="P2067" s="1"/>
      <c r="Q2067" s="26"/>
      <c r="R2067" s="276">
        <f t="shared" si="164"/>
        <v>0</v>
      </c>
    </row>
    <row r="2068" spans="1:18">
      <c r="A2068" s="889" t="s">
        <v>21511</v>
      </c>
      <c r="B2068" s="890" t="s">
        <v>18283</v>
      </c>
      <c r="C2068" s="891" t="s">
        <v>29296</v>
      </c>
      <c r="D2068" s="885" t="str">
        <f t="shared" si="160"/>
        <v>sp</v>
      </c>
      <c r="E2068" s="885" t="str">
        <f t="shared" si="161"/>
        <v>5</v>
      </c>
      <c r="F2068" s="885">
        <f t="shared" si="162"/>
        <v>0.1</v>
      </c>
      <c r="G2068" s="885">
        <f t="shared" si="163"/>
        <v>0.5</v>
      </c>
      <c r="H2068" s="885" t="s">
        <v>21478</v>
      </c>
      <c r="J2068" t="str">
        <f>INDEX(L:L,MATCH(Таблиця91[[#This Row],[Item]],M:M,0),1)</f>
        <v>Wines and Ales</v>
      </c>
      <c r="L2068" t="s">
        <v>20929</v>
      </c>
      <c r="M2068" s="1" t="s">
        <v>20933</v>
      </c>
      <c r="N2068" s="1"/>
      <c r="O2068" s="1">
        <v>12</v>
      </c>
      <c r="P2068" s="1"/>
      <c r="Q2068" s="26"/>
      <c r="R2068" s="276">
        <f t="shared" si="164"/>
        <v>0</v>
      </c>
    </row>
    <row r="2069" spans="1:18">
      <c r="A2069" s="889" t="s">
        <v>21512</v>
      </c>
      <c r="B2069" s="890" t="s">
        <v>21983</v>
      </c>
      <c r="C2069" s="891" t="s">
        <v>29296</v>
      </c>
      <c r="D2069" s="885" t="str">
        <f t="shared" si="160"/>
        <v>gp</v>
      </c>
      <c r="E2069" s="885" t="str">
        <f t="shared" si="161"/>
        <v>54</v>
      </c>
      <c r="F2069" s="885">
        <f t="shared" si="162"/>
        <v>1</v>
      </c>
      <c r="G2069" s="885">
        <f t="shared" si="163"/>
        <v>54</v>
      </c>
      <c r="H2069" s="885" t="s">
        <v>21478</v>
      </c>
      <c r="J2069" t="str">
        <f>INDEX(L:L,MATCH(Таблиця91[[#This Row],[Item]],M:M,0),1)</f>
        <v>Wines and Ales</v>
      </c>
      <c r="L2069" t="s">
        <v>20929</v>
      </c>
      <c r="M2069" s="1" t="s">
        <v>20934</v>
      </c>
      <c r="N2069" s="1"/>
      <c r="O2069" s="1">
        <v>2</v>
      </c>
      <c r="P2069" s="1"/>
      <c r="Q2069" s="26"/>
      <c r="R2069" s="276">
        <f t="shared" si="164"/>
        <v>0</v>
      </c>
    </row>
    <row r="2070" spans="1:18">
      <c r="A2070" s="889" t="s">
        <v>21513</v>
      </c>
      <c r="B2070" s="890" t="s">
        <v>21879</v>
      </c>
      <c r="C2070" s="891" t="s">
        <v>29296</v>
      </c>
      <c r="D2070" s="885" t="str">
        <f t="shared" si="160"/>
        <v>gp</v>
      </c>
      <c r="E2070" s="885" t="str">
        <f t="shared" si="161"/>
        <v>8</v>
      </c>
      <c r="F2070" s="885">
        <f t="shared" si="162"/>
        <v>1</v>
      </c>
      <c r="G2070" s="885">
        <f t="shared" si="163"/>
        <v>8</v>
      </c>
      <c r="H2070" s="885" t="s">
        <v>21478</v>
      </c>
      <c r="J2070" t="str">
        <f>INDEX(L:L,MATCH(Таблиця91[[#This Row],[Item]],M:M,0),1)</f>
        <v>Wines and Ales</v>
      </c>
      <c r="L2070" t="s">
        <v>20929</v>
      </c>
      <c r="M2070" s="1" t="s">
        <v>20935</v>
      </c>
      <c r="N2070" s="1"/>
      <c r="O2070" s="1">
        <v>1</v>
      </c>
      <c r="P2070" s="1"/>
      <c r="Q2070" s="26"/>
      <c r="R2070" s="276">
        <f t="shared" si="164"/>
        <v>0</v>
      </c>
    </row>
    <row r="2071" spans="1:18">
      <c r="A2071" s="889" t="s">
        <v>21514</v>
      </c>
      <c r="B2071" s="890" t="s">
        <v>21984</v>
      </c>
      <c r="C2071" s="891" t="s">
        <v>29296</v>
      </c>
      <c r="D2071" s="885" t="str">
        <f t="shared" si="160"/>
        <v>gp</v>
      </c>
      <c r="E2071" s="885" t="str">
        <f t="shared" si="161"/>
        <v>23</v>
      </c>
      <c r="F2071" s="885">
        <f t="shared" si="162"/>
        <v>1</v>
      </c>
      <c r="G2071" s="885">
        <f t="shared" si="163"/>
        <v>23</v>
      </c>
      <c r="H2071" s="885" t="s">
        <v>21478</v>
      </c>
      <c r="J2071" t="str">
        <f>INDEX(L:L,MATCH(Таблиця91[[#This Row],[Item]],M:M,0),1)</f>
        <v>Wines and Ales</v>
      </c>
      <c r="L2071" t="s">
        <v>20929</v>
      </c>
      <c r="M2071" s="1" t="s">
        <v>20936</v>
      </c>
      <c r="N2071" s="1"/>
      <c r="O2071" s="1">
        <v>3</v>
      </c>
      <c r="P2071" s="1"/>
      <c r="Q2071" s="26"/>
      <c r="R2071" s="276">
        <f t="shared" si="164"/>
        <v>0</v>
      </c>
    </row>
    <row r="2072" spans="1:18">
      <c r="A2072" s="889" t="s">
        <v>21515</v>
      </c>
      <c r="B2072" s="890" t="s">
        <v>21985</v>
      </c>
      <c r="C2072" s="891" t="s">
        <v>29296</v>
      </c>
      <c r="D2072" s="885" t="str">
        <f t="shared" si="160"/>
        <v>sp</v>
      </c>
      <c r="E2072" s="885" t="str">
        <f t="shared" si="161"/>
        <v>28</v>
      </c>
      <c r="F2072" s="885">
        <f t="shared" si="162"/>
        <v>0.1</v>
      </c>
      <c r="G2072" s="885">
        <f t="shared" si="163"/>
        <v>2.8000000000000003</v>
      </c>
      <c r="H2072" s="885" t="s">
        <v>21478</v>
      </c>
      <c r="J2072" t="str">
        <f>INDEX(L:L,MATCH(Таблиця91[[#This Row],[Item]],M:M,0),1)</f>
        <v>Wines and Ales</v>
      </c>
      <c r="L2072" t="s">
        <v>20929</v>
      </c>
      <c r="M2072" s="1" t="s">
        <v>20937</v>
      </c>
      <c r="N2072" s="1"/>
      <c r="O2072" s="1">
        <v>3</v>
      </c>
      <c r="P2072" s="1"/>
      <c r="Q2072" s="26"/>
      <c r="R2072" s="276">
        <f t="shared" si="164"/>
        <v>0</v>
      </c>
    </row>
    <row r="2073" spans="1:18">
      <c r="A2073" s="889" t="s">
        <v>21516</v>
      </c>
      <c r="B2073" s="890" t="s">
        <v>18388</v>
      </c>
      <c r="C2073" s="891" t="s">
        <v>29296</v>
      </c>
      <c r="D2073" s="885" t="str">
        <f t="shared" si="160"/>
        <v>sp</v>
      </c>
      <c r="E2073" s="885" t="str">
        <f t="shared" si="161"/>
        <v>6</v>
      </c>
      <c r="F2073" s="885">
        <f t="shared" si="162"/>
        <v>0.1</v>
      </c>
      <c r="G2073" s="885">
        <f t="shared" si="163"/>
        <v>0.60000000000000009</v>
      </c>
      <c r="H2073" s="885" t="s">
        <v>21478</v>
      </c>
      <c r="J2073" t="str">
        <f>INDEX(L:L,MATCH(Таблиця91[[#This Row],[Item]],M:M,0),1)</f>
        <v>Wines and Ales</v>
      </c>
      <c r="L2073" t="s">
        <v>20929</v>
      </c>
      <c r="M2073" s="1" t="s">
        <v>20938</v>
      </c>
      <c r="N2073" s="1"/>
      <c r="O2073" s="1">
        <v>3</v>
      </c>
      <c r="P2073" s="1"/>
      <c r="Q2073" s="26"/>
      <c r="R2073" s="276">
        <f t="shared" si="164"/>
        <v>0</v>
      </c>
    </row>
    <row r="2074" spans="1:18">
      <c r="A2074" s="889" t="s">
        <v>21517</v>
      </c>
      <c r="B2074" s="890" t="s">
        <v>21986</v>
      </c>
      <c r="C2074" s="891" t="s">
        <v>29296</v>
      </c>
      <c r="D2074" s="885" t="str">
        <f t="shared" si="160"/>
        <v>gp</v>
      </c>
      <c r="E2074" s="885" t="str">
        <f t="shared" si="161"/>
        <v>56</v>
      </c>
      <c r="F2074" s="885">
        <f t="shared" si="162"/>
        <v>1</v>
      </c>
      <c r="G2074" s="885">
        <f t="shared" si="163"/>
        <v>56</v>
      </c>
      <c r="H2074" s="885" t="s">
        <v>21478</v>
      </c>
      <c r="J2074" t="str">
        <f>INDEX(L:L,MATCH(Таблиця91[[#This Row],[Item]],M:M,0),1)</f>
        <v>Wines and Ales</v>
      </c>
      <c r="L2074" t="s">
        <v>20929</v>
      </c>
      <c r="M2074" s="1" t="s">
        <v>20939</v>
      </c>
      <c r="N2074" s="1"/>
      <c r="O2074" s="1">
        <v>3</v>
      </c>
      <c r="P2074" s="1"/>
      <c r="Q2074" s="26"/>
      <c r="R2074" s="276">
        <f t="shared" si="164"/>
        <v>0</v>
      </c>
    </row>
    <row r="2075" spans="1:18">
      <c r="A2075" s="889" t="s">
        <v>21518</v>
      </c>
      <c r="B2075" s="890" t="s">
        <v>14081</v>
      </c>
      <c r="C2075" s="891" t="s">
        <v>29296</v>
      </c>
      <c r="D2075" s="885" t="str">
        <f t="shared" si="160"/>
        <v>gp</v>
      </c>
      <c r="E2075" s="885" t="str">
        <f t="shared" si="161"/>
        <v>5</v>
      </c>
      <c r="F2075" s="885">
        <f t="shared" si="162"/>
        <v>1</v>
      </c>
      <c r="G2075" s="885">
        <f t="shared" si="163"/>
        <v>5</v>
      </c>
      <c r="H2075" s="885" t="s">
        <v>21478</v>
      </c>
      <c r="J2075" t="str">
        <f>INDEX(L:L,MATCH(Таблиця91[[#This Row],[Item]],M:M,0),1)</f>
        <v>Wines and Ales</v>
      </c>
      <c r="L2075" t="s">
        <v>20929</v>
      </c>
      <c r="M2075" s="1" t="s">
        <v>20940</v>
      </c>
      <c r="N2075" s="1"/>
      <c r="O2075" s="1">
        <v>3</v>
      </c>
      <c r="P2075" s="1"/>
      <c r="Q2075" s="26"/>
      <c r="R2075" s="276">
        <f t="shared" si="164"/>
        <v>0</v>
      </c>
    </row>
    <row r="2076" spans="1:18">
      <c r="A2076" s="889" t="s">
        <v>21519</v>
      </c>
      <c r="B2076" s="890" t="s">
        <v>21987</v>
      </c>
      <c r="C2076" s="891" t="s">
        <v>29296</v>
      </c>
      <c r="D2076" s="885" t="str">
        <f t="shared" si="160"/>
        <v>gp</v>
      </c>
      <c r="E2076" s="885" t="str">
        <f t="shared" si="161"/>
        <v>17</v>
      </c>
      <c r="F2076" s="885">
        <f t="shared" si="162"/>
        <v>1</v>
      </c>
      <c r="G2076" s="885">
        <f t="shared" si="163"/>
        <v>17</v>
      </c>
      <c r="H2076" s="885" t="s">
        <v>21478</v>
      </c>
      <c r="J2076" t="str">
        <f>INDEX(L:L,MATCH(Таблиця91[[#This Row],[Item]],M:M,0),1)</f>
        <v>Wines and Ales</v>
      </c>
      <c r="L2076" t="s">
        <v>20929</v>
      </c>
      <c r="M2076" s="1" t="s">
        <v>20941</v>
      </c>
      <c r="N2076" s="1"/>
      <c r="O2076" s="1">
        <v>0.02</v>
      </c>
      <c r="P2076" s="1"/>
      <c r="Q2076" s="26"/>
      <c r="R2076" s="276">
        <f t="shared" si="164"/>
        <v>0</v>
      </c>
    </row>
    <row r="2077" spans="1:18">
      <c r="A2077" s="889" t="s">
        <v>21520</v>
      </c>
      <c r="B2077" s="890" t="s">
        <v>18496</v>
      </c>
      <c r="C2077" s="891" t="s">
        <v>29296</v>
      </c>
      <c r="D2077" s="885" t="str">
        <f t="shared" si="160"/>
        <v>gp</v>
      </c>
      <c r="E2077" s="885" t="str">
        <f t="shared" si="161"/>
        <v>2</v>
      </c>
      <c r="F2077" s="885">
        <f t="shared" si="162"/>
        <v>1</v>
      </c>
      <c r="G2077" s="885">
        <f t="shared" si="163"/>
        <v>2</v>
      </c>
      <c r="H2077" s="885" t="s">
        <v>21478</v>
      </c>
      <c r="J2077" t="str">
        <f>INDEX(L:L,MATCH(Таблиця91[[#This Row],[Item]],M:M,0),1)</f>
        <v>Wines and Ales</v>
      </c>
      <c r="L2077" t="s">
        <v>20929</v>
      </c>
      <c r="M2077" s="1" t="s">
        <v>20942</v>
      </c>
      <c r="N2077" s="1"/>
      <c r="O2077" s="1">
        <v>0.1</v>
      </c>
      <c r="P2077" s="1"/>
      <c r="Q2077" s="26"/>
      <c r="R2077" s="276">
        <f t="shared" si="164"/>
        <v>0</v>
      </c>
    </row>
    <row r="2078" spans="1:18">
      <c r="A2078" s="889" t="s">
        <v>21521</v>
      </c>
      <c r="B2078" s="890" t="s">
        <v>21988</v>
      </c>
      <c r="C2078" s="891" t="s">
        <v>29296</v>
      </c>
      <c r="D2078" s="885" t="str">
        <f t="shared" si="160"/>
        <v>sp</v>
      </c>
      <c r="E2078" s="885" t="str">
        <f t="shared" si="161"/>
        <v>4.8</v>
      </c>
      <c r="F2078" s="885">
        <f t="shared" si="162"/>
        <v>0.1</v>
      </c>
      <c r="G2078" s="885">
        <f t="shared" si="163"/>
        <v>4368.1000000000004</v>
      </c>
      <c r="H2078" s="885" t="s">
        <v>21478</v>
      </c>
      <c r="J2078" t="str">
        <f>INDEX(L:L,MATCH(Таблиця91[[#This Row],[Item]],M:M,0),1)</f>
        <v>Wines and Ales</v>
      </c>
      <c r="L2078" t="s">
        <v>20929</v>
      </c>
      <c r="M2078" s="1" t="s">
        <v>20943</v>
      </c>
      <c r="N2078" s="1"/>
      <c r="O2078" s="1">
        <v>0.1</v>
      </c>
      <c r="P2078" s="1"/>
      <c r="Q2078" s="26"/>
      <c r="R2078" s="276">
        <f t="shared" si="164"/>
        <v>0</v>
      </c>
    </row>
    <row r="2079" spans="1:18">
      <c r="A2079" s="889" t="s">
        <v>21522</v>
      </c>
      <c r="B2079" s="890" t="s">
        <v>21989</v>
      </c>
      <c r="C2079" s="891" t="s">
        <v>29296</v>
      </c>
      <c r="D2079" s="885" t="str">
        <f t="shared" si="160"/>
        <v>gp</v>
      </c>
      <c r="E2079" s="885" t="str">
        <f t="shared" si="161"/>
        <v>42</v>
      </c>
      <c r="F2079" s="885">
        <f t="shared" si="162"/>
        <v>1</v>
      </c>
      <c r="G2079" s="885">
        <f t="shared" si="163"/>
        <v>42</v>
      </c>
      <c r="H2079" s="885" t="s">
        <v>21478</v>
      </c>
      <c r="J2079" t="str">
        <f>INDEX(L:L,MATCH(Таблиця91[[#This Row],[Item]],M:M,0),1)</f>
        <v>Wines and Ales</v>
      </c>
      <c r="L2079" t="s">
        <v>20929</v>
      </c>
      <c r="M2079" s="1" t="s">
        <v>20944</v>
      </c>
      <c r="N2079" s="1"/>
      <c r="O2079" s="1">
        <v>0.5</v>
      </c>
      <c r="P2079" s="1"/>
      <c r="Q2079" s="26"/>
      <c r="R2079" s="276">
        <f t="shared" si="164"/>
        <v>0</v>
      </c>
    </row>
    <row r="2080" spans="1:18">
      <c r="A2080" s="889" t="s">
        <v>21523</v>
      </c>
      <c r="B2080" s="890" t="s">
        <v>21879</v>
      </c>
      <c r="C2080" s="891" t="s">
        <v>29296</v>
      </c>
      <c r="D2080" s="885" t="str">
        <f t="shared" si="160"/>
        <v>gp</v>
      </c>
      <c r="E2080" s="885" t="str">
        <f t="shared" si="161"/>
        <v>8</v>
      </c>
      <c r="F2080" s="885">
        <f t="shared" si="162"/>
        <v>1</v>
      </c>
      <c r="G2080" s="885">
        <f t="shared" si="163"/>
        <v>8</v>
      </c>
      <c r="H2080" s="885" t="s">
        <v>21478</v>
      </c>
      <c r="J2080" t="str">
        <f>INDEX(L:L,MATCH(Таблиця91[[#This Row],[Item]],M:M,0),1)</f>
        <v>Wines and Ales</v>
      </c>
      <c r="L2080" t="s">
        <v>20929</v>
      </c>
      <c r="M2080" s="1" t="s">
        <v>20945</v>
      </c>
      <c r="N2080" s="1"/>
      <c r="O2080" s="1">
        <v>1</v>
      </c>
      <c r="P2080" s="1"/>
      <c r="Q2080" s="26"/>
      <c r="R2080" s="276">
        <f t="shared" si="164"/>
        <v>0</v>
      </c>
    </row>
    <row r="2081" spans="1:18">
      <c r="A2081" s="889" t="s">
        <v>21524</v>
      </c>
      <c r="B2081" s="890" t="s">
        <v>18283</v>
      </c>
      <c r="C2081" s="891" t="s">
        <v>29296</v>
      </c>
      <c r="D2081" s="885" t="str">
        <f t="shared" si="160"/>
        <v>sp</v>
      </c>
      <c r="E2081" s="885" t="str">
        <f t="shared" si="161"/>
        <v>5</v>
      </c>
      <c r="F2081" s="885">
        <f t="shared" si="162"/>
        <v>0.1</v>
      </c>
      <c r="G2081" s="885">
        <f t="shared" si="163"/>
        <v>0.5</v>
      </c>
      <c r="H2081" s="885" t="s">
        <v>21478</v>
      </c>
      <c r="J2081" t="str">
        <f>INDEX(L:L,MATCH(Таблиця91[[#This Row],[Item]],M:M,0),1)</f>
        <v>Wines and Ales</v>
      </c>
      <c r="L2081" t="s">
        <v>20929</v>
      </c>
      <c r="M2081" s="1" t="s">
        <v>20946</v>
      </c>
      <c r="N2081" s="1"/>
      <c r="O2081" s="1">
        <v>0.2</v>
      </c>
      <c r="P2081" s="1"/>
      <c r="Q2081" s="26"/>
      <c r="R2081" s="276">
        <f t="shared" si="164"/>
        <v>0</v>
      </c>
    </row>
    <row r="2082" spans="1:18">
      <c r="A2082" s="889" t="s">
        <v>21525</v>
      </c>
      <c r="B2082" s="890" t="s">
        <v>21946</v>
      </c>
      <c r="C2082" s="891" t="s">
        <v>29296</v>
      </c>
      <c r="D2082" s="885" t="str">
        <f t="shared" si="160"/>
        <v>gp</v>
      </c>
      <c r="E2082" s="885" t="str">
        <f t="shared" si="161"/>
        <v>3</v>
      </c>
      <c r="F2082" s="885">
        <f t="shared" si="162"/>
        <v>1</v>
      </c>
      <c r="G2082" s="885">
        <f t="shared" si="163"/>
        <v>3</v>
      </c>
      <c r="H2082" s="885" t="s">
        <v>21478</v>
      </c>
      <c r="J2082" t="str">
        <f>INDEX(L:L,MATCH(Таблиця91[[#This Row],[Item]],M:M,0),1)</f>
        <v>Wines and Ales</v>
      </c>
      <c r="L2082" t="s">
        <v>20929</v>
      </c>
      <c r="M2082" s="1" t="s">
        <v>20947</v>
      </c>
      <c r="N2082" s="1"/>
      <c r="O2082" s="1">
        <v>4</v>
      </c>
      <c r="P2082" s="1"/>
      <c r="Q2082" s="26"/>
      <c r="R2082" s="276">
        <f t="shared" si="164"/>
        <v>0</v>
      </c>
    </row>
    <row r="2083" spans="1:18">
      <c r="A2083" s="889" t="s">
        <v>21526</v>
      </c>
      <c r="B2083" s="890" t="s">
        <v>21946</v>
      </c>
      <c r="C2083" s="891" t="s">
        <v>29296</v>
      </c>
      <c r="D2083" s="885" t="str">
        <f t="shared" si="160"/>
        <v>gp</v>
      </c>
      <c r="E2083" s="885" t="str">
        <f t="shared" si="161"/>
        <v>3</v>
      </c>
      <c r="F2083" s="885">
        <f t="shared" si="162"/>
        <v>1</v>
      </c>
      <c r="G2083" s="885">
        <f t="shared" si="163"/>
        <v>3</v>
      </c>
      <c r="H2083" s="885" t="s">
        <v>21478</v>
      </c>
      <c r="J2083" t="str">
        <f>INDEX(L:L,MATCH(Таблиця91[[#This Row],[Item]],M:M,0),1)</f>
        <v>Wines and Ales</v>
      </c>
      <c r="L2083" t="s">
        <v>20929</v>
      </c>
      <c r="M2083" s="1" t="s">
        <v>20948</v>
      </c>
      <c r="N2083" s="1"/>
      <c r="O2083" s="1">
        <v>1</v>
      </c>
      <c r="P2083" s="1"/>
      <c r="Q2083" s="26"/>
      <c r="R2083" s="276">
        <f t="shared" si="164"/>
        <v>0</v>
      </c>
    </row>
    <row r="2084" spans="1:18">
      <c r="A2084" s="889" t="s">
        <v>21527</v>
      </c>
      <c r="B2084" s="890" t="s">
        <v>14380</v>
      </c>
      <c r="C2084" s="891" t="s">
        <v>29296</v>
      </c>
      <c r="D2084" s="885" t="str">
        <f t="shared" si="160"/>
        <v>gp</v>
      </c>
      <c r="E2084" s="885" t="str">
        <f t="shared" si="161"/>
        <v>10</v>
      </c>
      <c r="F2084" s="885">
        <f t="shared" si="162"/>
        <v>1</v>
      </c>
      <c r="G2084" s="885">
        <f t="shared" si="163"/>
        <v>10</v>
      </c>
      <c r="H2084" s="885" t="s">
        <v>21478</v>
      </c>
      <c r="J2084" t="str">
        <f>INDEX(L:L,MATCH(Таблиця91[[#This Row],[Item]],M:M,0),1)</f>
        <v>Wines and Ales</v>
      </c>
      <c r="L2084" t="s">
        <v>20929</v>
      </c>
      <c r="M2084" s="1" t="s">
        <v>20949</v>
      </c>
      <c r="N2084" s="1"/>
      <c r="O2084" s="1">
        <v>1</v>
      </c>
      <c r="P2084" s="1"/>
      <c r="Q2084" s="26"/>
      <c r="R2084" s="276">
        <f t="shared" si="164"/>
        <v>0</v>
      </c>
    </row>
    <row r="2085" spans="1:18">
      <c r="A2085" s="889" t="s">
        <v>21528</v>
      </c>
      <c r="B2085" s="890" t="s">
        <v>21929</v>
      </c>
      <c r="C2085" s="891" t="s">
        <v>29296</v>
      </c>
      <c r="D2085" s="885" t="str">
        <f t="shared" si="160"/>
        <v>sp</v>
      </c>
      <c r="E2085" s="885" t="str">
        <f t="shared" si="161"/>
        <v>13</v>
      </c>
      <c r="F2085" s="885">
        <f t="shared" si="162"/>
        <v>0.1</v>
      </c>
      <c r="G2085" s="885">
        <f t="shared" si="163"/>
        <v>1.3</v>
      </c>
      <c r="H2085" s="885" t="s">
        <v>21478</v>
      </c>
      <c r="J2085" t="str">
        <f>INDEX(L:L,MATCH(Таблиця91[[#This Row],[Item]],M:M,0),1)</f>
        <v>Wines and Ales</v>
      </c>
      <c r="L2085" t="s">
        <v>20929</v>
      </c>
      <c r="M2085" s="1" t="s">
        <v>20950</v>
      </c>
      <c r="N2085" s="1"/>
      <c r="O2085" s="1">
        <v>1</v>
      </c>
      <c r="P2085" s="1"/>
      <c r="Q2085" s="26"/>
      <c r="R2085" s="276">
        <f t="shared" si="164"/>
        <v>0</v>
      </c>
    </row>
    <row r="2086" spans="1:18">
      <c r="A2086" s="889" t="s">
        <v>21529</v>
      </c>
      <c r="B2086" s="890" t="s">
        <v>18503</v>
      </c>
      <c r="C2086" s="891" t="s">
        <v>29296</v>
      </c>
      <c r="D2086" s="885" t="str">
        <f t="shared" si="160"/>
        <v>sp</v>
      </c>
      <c r="E2086" s="885" t="str">
        <f t="shared" si="161"/>
        <v>3</v>
      </c>
      <c r="F2086" s="885">
        <f t="shared" si="162"/>
        <v>0.1</v>
      </c>
      <c r="G2086" s="885">
        <f t="shared" si="163"/>
        <v>0.30000000000000004</v>
      </c>
      <c r="H2086" s="885" t="s">
        <v>21478</v>
      </c>
      <c r="J2086" t="str">
        <f>INDEX(L:L,MATCH(Таблиця91[[#This Row],[Item]],M:M,0),1)</f>
        <v>Wines and Ales</v>
      </c>
      <c r="L2086" t="s">
        <v>20929</v>
      </c>
      <c r="M2086" s="1" t="s">
        <v>20951</v>
      </c>
      <c r="N2086" s="1"/>
      <c r="O2086" s="1">
        <v>1</v>
      </c>
      <c r="P2086" s="1"/>
      <c r="Q2086" s="26"/>
      <c r="R2086" s="276">
        <f t="shared" si="164"/>
        <v>0</v>
      </c>
    </row>
    <row r="2087" spans="1:18">
      <c r="A2087" s="889" t="s">
        <v>21530</v>
      </c>
      <c r="B2087" s="890" t="s">
        <v>14117</v>
      </c>
      <c r="C2087" s="891" t="s">
        <v>29296</v>
      </c>
      <c r="D2087" s="885" t="str">
        <f t="shared" si="160"/>
        <v>gp</v>
      </c>
      <c r="E2087" s="885" t="str">
        <f t="shared" si="161"/>
        <v>25</v>
      </c>
      <c r="F2087" s="885">
        <f t="shared" si="162"/>
        <v>1</v>
      </c>
      <c r="G2087" s="885">
        <f t="shared" si="163"/>
        <v>25</v>
      </c>
      <c r="H2087" s="885" t="s">
        <v>21478</v>
      </c>
      <c r="J2087" t="str">
        <f>INDEX(L:L,MATCH(Таблиця91[[#This Row],[Item]],M:M,0),1)</f>
        <v>Wines and Ales</v>
      </c>
      <c r="L2087" t="s">
        <v>20929</v>
      </c>
      <c r="M2087" s="1" t="s">
        <v>20952</v>
      </c>
      <c r="N2087" s="1"/>
      <c r="O2087" s="1">
        <v>3</v>
      </c>
      <c r="P2087" s="1"/>
      <c r="Q2087" s="26"/>
      <c r="R2087" s="276">
        <f t="shared" si="164"/>
        <v>0</v>
      </c>
    </row>
    <row r="2088" spans="1:18">
      <c r="A2088" s="889" t="s">
        <v>21531</v>
      </c>
      <c r="B2088" s="890" t="s">
        <v>21850</v>
      </c>
      <c r="C2088" s="891" t="s">
        <v>29296</v>
      </c>
      <c r="D2088" s="885" t="str">
        <f t="shared" si="160"/>
        <v>gp</v>
      </c>
      <c r="E2088" s="885" t="str">
        <f t="shared" si="161"/>
        <v>6</v>
      </c>
      <c r="F2088" s="885">
        <f t="shared" si="162"/>
        <v>1</v>
      </c>
      <c r="G2088" s="885">
        <f t="shared" si="163"/>
        <v>6</v>
      </c>
      <c r="H2088" s="885" t="s">
        <v>21478</v>
      </c>
      <c r="J2088" t="str">
        <f>INDEX(L:L,MATCH(Таблиця91[[#This Row],[Item]],M:M,0),1)</f>
        <v>Wines and Ales</v>
      </c>
      <c r="L2088" t="s">
        <v>20929</v>
      </c>
      <c r="M2088" s="1" t="s">
        <v>20953</v>
      </c>
      <c r="N2088" s="1"/>
      <c r="O2088" s="1">
        <v>5</v>
      </c>
      <c r="P2088" s="1"/>
      <c r="Q2088" s="26"/>
      <c r="R2088" s="276">
        <f t="shared" si="164"/>
        <v>0</v>
      </c>
    </row>
    <row r="2089" spans="1:18">
      <c r="A2089" s="889" t="s">
        <v>21532</v>
      </c>
      <c r="B2089" s="890" t="s">
        <v>21882</v>
      </c>
      <c r="C2089" s="891" t="s">
        <v>29296</v>
      </c>
      <c r="D2089" s="885" t="str">
        <f t="shared" si="160"/>
        <v>sp</v>
      </c>
      <c r="E2089" s="885" t="str">
        <f t="shared" si="161"/>
        <v>25</v>
      </c>
      <c r="F2089" s="885">
        <f t="shared" si="162"/>
        <v>0.1</v>
      </c>
      <c r="G2089" s="885">
        <f t="shared" si="163"/>
        <v>2.5</v>
      </c>
      <c r="H2089" s="885" t="s">
        <v>21478</v>
      </c>
      <c r="J2089" t="str">
        <f>INDEX(L:L,MATCH(Таблиця91[[#This Row],[Item]],M:M,0),1)</f>
        <v>Wines and Ales</v>
      </c>
      <c r="L2089" t="s">
        <v>20929</v>
      </c>
      <c r="M2089" s="1" t="s">
        <v>20954</v>
      </c>
      <c r="N2089" s="1"/>
      <c r="O2089" s="1">
        <v>5</v>
      </c>
      <c r="P2089" s="1"/>
      <c r="Q2089" s="26"/>
      <c r="R2089" s="276">
        <f t="shared" si="164"/>
        <v>0</v>
      </c>
    </row>
    <row r="2090" spans="1:18">
      <c r="A2090" s="889" t="s">
        <v>21533</v>
      </c>
      <c r="B2090" s="890" t="s">
        <v>18283</v>
      </c>
      <c r="C2090" s="891" t="s">
        <v>29296</v>
      </c>
      <c r="D2090" s="885" t="str">
        <f t="shared" si="160"/>
        <v>sp</v>
      </c>
      <c r="E2090" s="885" t="str">
        <f t="shared" si="161"/>
        <v>5</v>
      </c>
      <c r="F2090" s="885">
        <f t="shared" si="162"/>
        <v>0.1</v>
      </c>
      <c r="G2090" s="885">
        <f t="shared" si="163"/>
        <v>0.5</v>
      </c>
      <c r="H2090" s="885" t="s">
        <v>21478</v>
      </c>
      <c r="J2090" t="str">
        <f>INDEX(L:L,MATCH(Таблиця91[[#This Row],[Item]],M:M,0),1)</f>
        <v>Wines and Ales</v>
      </c>
      <c r="L2090" t="s">
        <v>20929</v>
      </c>
      <c r="M2090" s="1" t="s">
        <v>20955</v>
      </c>
      <c r="N2090" s="1"/>
      <c r="O2090" s="1">
        <v>0.2</v>
      </c>
      <c r="P2090" s="1"/>
      <c r="Q2090" s="26"/>
      <c r="R2090" s="276">
        <f t="shared" si="164"/>
        <v>0</v>
      </c>
    </row>
    <row r="2091" spans="1:18">
      <c r="A2091" s="889" t="s">
        <v>21534</v>
      </c>
      <c r="B2091" s="890" t="s">
        <v>21843</v>
      </c>
      <c r="C2091" s="891" t="s">
        <v>29296</v>
      </c>
      <c r="D2091" s="885" t="str">
        <f t="shared" si="160"/>
        <v>gp</v>
      </c>
      <c r="E2091" s="885" t="str">
        <f t="shared" si="161"/>
        <v>7</v>
      </c>
      <c r="F2091" s="885">
        <f t="shared" si="162"/>
        <v>1</v>
      </c>
      <c r="G2091" s="885">
        <f t="shared" si="163"/>
        <v>7</v>
      </c>
      <c r="H2091" s="885" t="s">
        <v>21478</v>
      </c>
      <c r="J2091" t="str">
        <f>INDEX(L:L,MATCH(Таблиця91[[#This Row],[Item]],M:M,0),1)</f>
        <v>Wines and Ales</v>
      </c>
      <c r="L2091" t="s">
        <v>20929</v>
      </c>
      <c r="M2091" s="1" t="s">
        <v>20956</v>
      </c>
      <c r="N2091" s="1"/>
      <c r="O2091" s="1">
        <v>0.2</v>
      </c>
      <c r="P2091" s="1"/>
      <c r="Q2091" s="26"/>
      <c r="R2091" s="276">
        <f t="shared" si="164"/>
        <v>0</v>
      </c>
    </row>
    <row r="2092" spans="1:18">
      <c r="A2092" s="889" t="s">
        <v>21535</v>
      </c>
      <c r="B2092" s="890" t="s">
        <v>21946</v>
      </c>
      <c r="C2092" s="891" t="s">
        <v>29296</v>
      </c>
      <c r="D2092" s="885" t="str">
        <f t="shared" si="160"/>
        <v>gp</v>
      </c>
      <c r="E2092" s="885" t="str">
        <f t="shared" si="161"/>
        <v>3</v>
      </c>
      <c r="F2092" s="885">
        <f t="shared" si="162"/>
        <v>1</v>
      </c>
      <c r="G2092" s="885">
        <f t="shared" si="163"/>
        <v>3</v>
      </c>
      <c r="H2092" s="885" t="s">
        <v>21478</v>
      </c>
      <c r="J2092" t="str">
        <f>INDEX(L:L,MATCH(Таблиця91[[#This Row],[Item]],M:M,0),1)</f>
        <v>Wines and Ales</v>
      </c>
      <c r="L2092" t="s">
        <v>20929</v>
      </c>
      <c r="M2092" s="1" t="s">
        <v>20957</v>
      </c>
      <c r="N2092" s="1"/>
      <c r="O2092" s="1">
        <v>2</v>
      </c>
      <c r="P2092" s="1"/>
      <c r="Q2092" s="26"/>
      <c r="R2092" s="276">
        <f t="shared" si="164"/>
        <v>0</v>
      </c>
    </row>
    <row r="2093" spans="1:18">
      <c r="A2093" s="889" t="s">
        <v>21536</v>
      </c>
      <c r="B2093" s="890" t="s">
        <v>18388</v>
      </c>
      <c r="C2093" s="891" t="s">
        <v>29296</v>
      </c>
      <c r="D2093" s="885" t="str">
        <f t="shared" si="160"/>
        <v>sp</v>
      </c>
      <c r="E2093" s="885" t="str">
        <f t="shared" si="161"/>
        <v>6</v>
      </c>
      <c r="F2093" s="885">
        <f t="shared" si="162"/>
        <v>0.1</v>
      </c>
      <c r="G2093" s="885">
        <f t="shared" si="163"/>
        <v>0.60000000000000009</v>
      </c>
      <c r="H2093" s="885" t="s">
        <v>21478</v>
      </c>
      <c r="J2093" t="str">
        <f>INDEX(L:L,MATCH(Таблиця91[[#This Row],[Item]],M:M,0),1)</f>
        <v>Wines and Ales</v>
      </c>
      <c r="L2093" t="s">
        <v>20929</v>
      </c>
      <c r="M2093" s="1" t="s">
        <v>20958</v>
      </c>
      <c r="N2093" s="1"/>
      <c r="O2093" s="1">
        <v>1</v>
      </c>
      <c r="P2093" s="1"/>
      <c r="Q2093" s="26"/>
      <c r="R2093" s="276">
        <f t="shared" si="164"/>
        <v>0</v>
      </c>
    </row>
    <row r="2094" spans="1:18">
      <c r="A2094" s="889" t="s">
        <v>21537</v>
      </c>
      <c r="B2094" s="890" t="s">
        <v>14081</v>
      </c>
      <c r="C2094" s="891" t="s">
        <v>29296</v>
      </c>
      <c r="D2094" s="885" t="str">
        <f t="shared" ref="D2094:D2157" si="165">IF((IFERROR(FIND("gp",B2094,1),0)&gt;0),"gp",IF(IFERROR(FIND("sp",B2094,1),0)&gt;1,"sp","cp"))</f>
        <v>gp</v>
      </c>
      <c r="E2094" s="885" t="str">
        <f t="shared" si="161"/>
        <v>5</v>
      </c>
      <c r="F2094" s="885">
        <f t="shared" si="162"/>
        <v>1</v>
      </c>
      <c r="G2094" s="885">
        <f t="shared" si="163"/>
        <v>5</v>
      </c>
      <c r="H2094" s="885" t="s">
        <v>21478</v>
      </c>
      <c r="J2094" t="str">
        <f>INDEX(L:L,MATCH(Таблиця91[[#This Row],[Item]],M:M,0),1)</f>
        <v>Wines and Ales</v>
      </c>
      <c r="L2094" t="s">
        <v>20929</v>
      </c>
      <c r="M2094" s="1" t="s">
        <v>20959</v>
      </c>
      <c r="N2094" s="1"/>
      <c r="O2094" s="1">
        <v>1</v>
      </c>
      <c r="P2094" s="1"/>
      <c r="Q2094" s="26"/>
      <c r="R2094" s="276">
        <f t="shared" si="164"/>
        <v>0</v>
      </c>
    </row>
    <row r="2095" spans="1:18">
      <c r="A2095" s="889" t="s">
        <v>21538</v>
      </c>
      <c r="B2095" s="890" t="s">
        <v>18496</v>
      </c>
      <c r="C2095" s="891" t="s">
        <v>29296</v>
      </c>
      <c r="D2095" s="885" t="str">
        <f t="shared" si="165"/>
        <v>gp</v>
      </c>
      <c r="E2095" s="885" t="str">
        <f t="shared" ref="E2095:E2158" si="166">SUBSTITUTE(B2095," "&amp;D2095,"",1)</f>
        <v>2</v>
      </c>
      <c r="F2095" s="885">
        <f t="shared" ref="F2095:F2158" si="167">IF(D2095="gp",1,IF(D2095="sp",0.1,0.01))</f>
        <v>1</v>
      </c>
      <c r="G2095" s="885">
        <f t="shared" ref="G2095:G2158" si="168">F2095*E2095</f>
        <v>2</v>
      </c>
      <c r="H2095" s="885" t="s">
        <v>21478</v>
      </c>
      <c r="J2095" t="str">
        <f>INDEX(L:L,MATCH(Таблиця91[[#This Row],[Item]],M:M,0),1)</f>
        <v>Wines and Ales</v>
      </c>
      <c r="L2095" t="s">
        <v>20929</v>
      </c>
      <c r="M2095" s="1" t="s">
        <v>20960</v>
      </c>
      <c r="N2095" s="1"/>
      <c r="O2095" s="1">
        <v>1</v>
      </c>
      <c r="P2095" s="1"/>
      <c r="Q2095" s="26"/>
      <c r="R2095" s="276">
        <f t="shared" si="164"/>
        <v>0</v>
      </c>
    </row>
    <row r="2096" spans="1:18">
      <c r="A2096" s="889" t="s">
        <v>21539</v>
      </c>
      <c r="B2096" s="890" t="s">
        <v>18319</v>
      </c>
      <c r="C2096" s="891" t="s">
        <v>29296</v>
      </c>
      <c r="D2096" s="885" t="str">
        <f t="shared" si="165"/>
        <v>sp</v>
      </c>
      <c r="E2096" s="885" t="str">
        <f t="shared" si="166"/>
        <v>4</v>
      </c>
      <c r="F2096" s="885">
        <f t="shared" si="167"/>
        <v>0.1</v>
      </c>
      <c r="G2096" s="885">
        <f t="shared" si="168"/>
        <v>0.4</v>
      </c>
      <c r="H2096" s="885" t="s">
        <v>21478</v>
      </c>
      <c r="J2096" t="str">
        <f>INDEX(L:L,MATCH(Таблиця91[[#This Row],[Item]],M:M,0),1)</f>
        <v>Wines and Ales</v>
      </c>
      <c r="L2096" t="s">
        <v>20929</v>
      </c>
      <c r="M2096" s="1" t="s">
        <v>20961</v>
      </c>
      <c r="N2096" s="1"/>
      <c r="O2096" s="1">
        <v>2</v>
      </c>
      <c r="P2096" s="1"/>
      <c r="Q2096" s="26"/>
      <c r="R2096" s="276">
        <f t="shared" si="164"/>
        <v>0</v>
      </c>
    </row>
    <row r="2097" spans="1:18">
      <c r="A2097" s="889" t="s">
        <v>21540</v>
      </c>
      <c r="B2097" s="890" t="s">
        <v>21882</v>
      </c>
      <c r="C2097" s="891" t="s">
        <v>29296</v>
      </c>
      <c r="D2097" s="885" t="str">
        <f t="shared" si="165"/>
        <v>sp</v>
      </c>
      <c r="E2097" s="885" t="str">
        <f t="shared" si="166"/>
        <v>25</v>
      </c>
      <c r="F2097" s="885">
        <f t="shared" si="167"/>
        <v>0.1</v>
      </c>
      <c r="G2097" s="885">
        <f t="shared" si="168"/>
        <v>2.5</v>
      </c>
      <c r="H2097" s="885" t="s">
        <v>21478</v>
      </c>
      <c r="J2097" t="str">
        <f>INDEX(L:L,MATCH(Таблиця91[[#This Row],[Item]],M:M,0),1)</f>
        <v>Wines and Ales</v>
      </c>
      <c r="L2097" t="s">
        <v>20929</v>
      </c>
      <c r="M2097" s="1" t="s">
        <v>20962</v>
      </c>
      <c r="N2097" s="1"/>
      <c r="O2097" s="1">
        <v>0.1</v>
      </c>
      <c r="P2097" s="1"/>
      <c r="Q2097" s="26"/>
      <c r="R2097" s="276">
        <f t="shared" si="164"/>
        <v>0</v>
      </c>
    </row>
    <row r="2098" spans="1:18">
      <c r="A2098" s="889" t="s">
        <v>21541</v>
      </c>
      <c r="B2098" s="890" t="s">
        <v>21879</v>
      </c>
      <c r="C2098" s="891" t="s">
        <v>29296</v>
      </c>
      <c r="D2098" s="885" t="str">
        <f t="shared" si="165"/>
        <v>gp</v>
      </c>
      <c r="E2098" s="885" t="str">
        <f t="shared" si="166"/>
        <v>8</v>
      </c>
      <c r="F2098" s="885">
        <f t="shared" si="167"/>
        <v>1</v>
      </c>
      <c r="G2098" s="885">
        <f t="shared" si="168"/>
        <v>8</v>
      </c>
      <c r="H2098" s="885" t="s">
        <v>21478</v>
      </c>
      <c r="J2098" t="str">
        <f>INDEX(L:L,MATCH(Таблиця91[[#This Row],[Item]],M:M,0),1)</f>
        <v>Wines and Ales</v>
      </c>
      <c r="L2098" t="s">
        <v>20929</v>
      </c>
      <c r="M2098" s="1" t="s">
        <v>20963</v>
      </c>
      <c r="N2098" s="1"/>
      <c r="O2098" s="1">
        <v>12</v>
      </c>
      <c r="P2098" s="1"/>
      <c r="Q2098" s="26"/>
      <c r="R2098" s="276">
        <f t="shared" si="164"/>
        <v>0</v>
      </c>
    </row>
    <row r="2099" spans="1:18">
      <c r="A2099" s="889" t="s">
        <v>21542</v>
      </c>
      <c r="B2099" s="890" t="s">
        <v>21990</v>
      </c>
      <c r="C2099" s="891" t="s">
        <v>29296</v>
      </c>
      <c r="D2099" s="885" t="str">
        <f t="shared" si="165"/>
        <v>sp</v>
      </c>
      <c r="E2099" s="885" t="str">
        <f t="shared" si="166"/>
        <v>112</v>
      </c>
      <c r="F2099" s="885">
        <f t="shared" si="167"/>
        <v>0.1</v>
      </c>
      <c r="G2099" s="885">
        <f t="shared" si="168"/>
        <v>11.200000000000001</v>
      </c>
      <c r="H2099" s="885" t="s">
        <v>21478</v>
      </c>
      <c r="J2099" t="str">
        <f>INDEX(L:L,MATCH(Таблиця91[[#This Row],[Item]],M:M,0),1)</f>
        <v>Wines and Ales</v>
      </c>
      <c r="L2099" t="s">
        <v>20929</v>
      </c>
      <c r="M2099" s="1" t="s">
        <v>20964</v>
      </c>
      <c r="N2099" s="1"/>
      <c r="O2099" s="1">
        <v>0.5</v>
      </c>
      <c r="P2099" s="1"/>
      <c r="Q2099" s="26"/>
      <c r="R2099" s="276">
        <f t="shared" si="164"/>
        <v>0</v>
      </c>
    </row>
    <row r="2100" spans="1:18">
      <c r="A2100" s="889" t="s">
        <v>21543</v>
      </c>
      <c r="B2100" s="890" t="s">
        <v>18503</v>
      </c>
      <c r="C2100" s="891" t="s">
        <v>29296</v>
      </c>
      <c r="D2100" s="885" t="str">
        <f t="shared" si="165"/>
        <v>sp</v>
      </c>
      <c r="E2100" s="885" t="str">
        <f t="shared" si="166"/>
        <v>3</v>
      </c>
      <c r="F2100" s="885">
        <f t="shared" si="167"/>
        <v>0.1</v>
      </c>
      <c r="G2100" s="885">
        <f t="shared" si="168"/>
        <v>0.30000000000000004</v>
      </c>
      <c r="H2100" s="885" t="s">
        <v>21478</v>
      </c>
      <c r="J2100" t="str">
        <f>INDEX(L:L,MATCH(Таблиця91[[#This Row],[Item]],M:M,0),1)</f>
        <v>Wines and Ales</v>
      </c>
      <c r="L2100" t="s">
        <v>20929</v>
      </c>
      <c r="M2100" s="1" t="s">
        <v>20965</v>
      </c>
      <c r="N2100" s="1"/>
      <c r="O2100" s="1">
        <v>0.1</v>
      </c>
      <c r="P2100" s="1"/>
      <c r="Q2100" s="26"/>
      <c r="R2100" s="276">
        <f t="shared" si="164"/>
        <v>0</v>
      </c>
    </row>
    <row r="2101" spans="1:18">
      <c r="A2101" s="889" t="s">
        <v>21544</v>
      </c>
      <c r="B2101" s="890" t="s">
        <v>14451</v>
      </c>
      <c r="C2101" s="891" t="s">
        <v>29296</v>
      </c>
      <c r="D2101" s="885" t="str">
        <f t="shared" si="165"/>
        <v>gp</v>
      </c>
      <c r="E2101" s="885" t="str">
        <f t="shared" si="166"/>
        <v>20</v>
      </c>
      <c r="F2101" s="885">
        <f t="shared" si="167"/>
        <v>1</v>
      </c>
      <c r="G2101" s="885">
        <f t="shared" si="168"/>
        <v>20</v>
      </c>
      <c r="H2101" s="885" t="s">
        <v>21478</v>
      </c>
      <c r="J2101" t="str">
        <f>INDEX(L:L,MATCH(Таблиця91[[#This Row],[Item]],M:M,0),1)</f>
        <v>Wines and Ales</v>
      </c>
      <c r="L2101" t="s">
        <v>20929</v>
      </c>
      <c r="M2101" s="1" t="s">
        <v>20966</v>
      </c>
      <c r="N2101" s="1"/>
      <c r="O2101" s="1">
        <v>3</v>
      </c>
      <c r="P2101" s="1" t="s">
        <v>20967</v>
      </c>
      <c r="Q2101" s="26"/>
      <c r="R2101" s="276">
        <f t="shared" si="164"/>
        <v>0</v>
      </c>
    </row>
    <row r="2102" spans="1:18">
      <c r="A2102" s="889" t="s">
        <v>21545</v>
      </c>
      <c r="B2102" s="890" t="s">
        <v>21879</v>
      </c>
      <c r="C2102" s="891" t="s">
        <v>29296</v>
      </c>
      <c r="D2102" s="885" t="str">
        <f t="shared" si="165"/>
        <v>gp</v>
      </c>
      <c r="E2102" s="885" t="str">
        <f t="shared" si="166"/>
        <v>8</v>
      </c>
      <c r="F2102" s="885">
        <f t="shared" si="167"/>
        <v>1</v>
      </c>
      <c r="G2102" s="885">
        <f t="shared" si="168"/>
        <v>8</v>
      </c>
      <c r="H2102" s="885" t="s">
        <v>21478</v>
      </c>
      <c r="J2102" t="str">
        <f>INDEX(L:L,MATCH(Таблиця91[[#This Row],[Item]],M:M,0),1)</f>
        <v>Wines and Ales</v>
      </c>
      <c r="L2102" t="s">
        <v>20929</v>
      </c>
      <c r="M2102" s="1" t="s">
        <v>20968</v>
      </c>
      <c r="N2102" s="1"/>
      <c r="O2102" s="1">
        <v>5</v>
      </c>
      <c r="P2102" s="1" t="s">
        <v>20967</v>
      </c>
      <c r="Q2102" s="26"/>
      <c r="R2102" s="276">
        <f t="shared" si="164"/>
        <v>0</v>
      </c>
    </row>
    <row r="2103" spans="1:18">
      <c r="A2103" s="889" t="s">
        <v>21546</v>
      </c>
      <c r="B2103" s="890" t="s">
        <v>21991</v>
      </c>
      <c r="C2103" s="891" t="s">
        <v>29296</v>
      </c>
      <c r="D2103" s="885" t="str">
        <f t="shared" si="165"/>
        <v>gp</v>
      </c>
      <c r="E2103" s="885" t="str">
        <f t="shared" si="166"/>
        <v>26</v>
      </c>
      <c r="F2103" s="885">
        <f t="shared" si="167"/>
        <v>1</v>
      </c>
      <c r="G2103" s="885">
        <f t="shared" si="168"/>
        <v>26</v>
      </c>
      <c r="H2103" s="885" t="s">
        <v>21478</v>
      </c>
      <c r="J2103" t="str">
        <f>INDEX(L:L,MATCH(Таблиця91[[#This Row],[Item]],M:M,0),1)</f>
        <v>Wines and Ales</v>
      </c>
      <c r="L2103" t="s">
        <v>20929</v>
      </c>
      <c r="M2103" s="1" t="s">
        <v>20969</v>
      </c>
      <c r="N2103" s="1"/>
      <c r="O2103" s="1">
        <v>5</v>
      </c>
      <c r="P2103" s="1" t="s">
        <v>20967</v>
      </c>
      <c r="Q2103" s="26"/>
      <c r="R2103" s="276">
        <f t="shared" si="164"/>
        <v>0</v>
      </c>
    </row>
    <row r="2104" spans="1:18">
      <c r="A2104" s="889" t="s">
        <v>21547</v>
      </c>
      <c r="B2104" s="890" t="s">
        <v>21992</v>
      </c>
      <c r="C2104" s="891" t="s">
        <v>29296</v>
      </c>
      <c r="D2104" s="885" t="str">
        <f t="shared" si="165"/>
        <v>sp</v>
      </c>
      <c r="E2104" s="885" t="str">
        <f t="shared" si="166"/>
        <v>33</v>
      </c>
      <c r="F2104" s="885">
        <f t="shared" si="167"/>
        <v>0.1</v>
      </c>
      <c r="G2104" s="885">
        <f t="shared" si="168"/>
        <v>3.3000000000000003</v>
      </c>
      <c r="H2104" s="885" t="s">
        <v>21478</v>
      </c>
      <c r="J2104" t="str">
        <f>INDEX(L:L,MATCH(Таблиця91[[#This Row],[Item]],M:M,0),1)</f>
        <v>Wines and Ales</v>
      </c>
      <c r="L2104" t="s">
        <v>20929</v>
      </c>
      <c r="M2104" s="1" t="s">
        <v>20970</v>
      </c>
      <c r="N2104" s="1"/>
      <c r="O2104" s="1">
        <v>5</v>
      </c>
      <c r="P2104" s="1" t="s">
        <v>20967</v>
      </c>
      <c r="Q2104" s="26"/>
      <c r="R2104" s="276">
        <f t="shared" si="164"/>
        <v>0</v>
      </c>
    </row>
    <row r="2105" spans="1:18">
      <c r="A2105" s="889" t="s">
        <v>21548</v>
      </c>
      <c r="B2105" s="890" t="s">
        <v>21907</v>
      </c>
      <c r="C2105" s="891" t="s">
        <v>29296</v>
      </c>
      <c r="D2105" s="885" t="str">
        <f t="shared" si="165"/>
        <v>sp</v>
      </c>
      <c r="E2105" s="885" t="str">
        <f t="shared" si="166"/>
        <v>7</v>
      </c>
      <c r="F2105" s="885">
        <f t="shared" si="167"/>
        <v>0.1</v>
      </c>
      <c r="G2105" s="885">
        <f t="shared" si="168"/>
        <v>0.70000000000000007</v>
      </c>
      <c r="H2105" s="885" t="s">
        <v>21478</v>
      </c>
      <c r="J2105" t="str">
        <f>INDEX(L:L,MATCH(Таблиця91[[#This Row],[Item]],M:M,0),1)</f>
        <v>Wines and Ales</v>
      </c>
      <c r="L2105" t="s">
        <v>20929</v>
      </c>
      <c r="M2105" s="1" t="s">
        <v>20971</v>
      </c>
      <c r="N2105" s="1"/>
      <c r="O2105" s="1">
        <v>1</v>
      </c>
      <c r="P2105" s="1" t="s">
        <v>20967</v>
      </c>
      <c r="Q2105" s="26"/>
      <c r="R2105" s="276">
        <f t="shared" si="164"/>
        <v>0</v>
      </c>
    </row>
    <row r="2106" spans="1:18">
      <c r="A2106" s="889" t="s">
        <v>21549</v>
      </c>
      <c r="B2106" s="890" t="s">
        <v>21993</v>
      </c>
      <c r="C2106" s="891" t="s">
        <v>29296</v>
      </c>
      <c r="D2106" s="885" t="str">
        <f t="shared" si="165"/>
        <v>gp</v>
      </c>
      <c r="E2106" s="885" t="str">
        <f t="shared" si="166"/>
        <v>65</v>
      </c>
      <c r="F2106" s="885">
        <f t="shared" si="167"/>
        <v>1</v>
      </c>
      <c r="G2106" s="885">
        <f t="shared" si="168"/>
        <v>65</v>
      </c>
      <c r="H2106" s="885" t="s">
        <v>21478</v>
      </c>
      <c r="J2106" t="str">
        <f>INDEX(L:L,MATCH(Таблиця91[[#This Row],[Item]],M:M,0),1)</f>
        <v>Wines and Ales</v>
      </c>
      <c r="L2106" t="s">
        <v>20929</v>
      </c>
      <c r="M2106" s="1" t="s">
        <v>20972</v>
      </c>
      <c r="N2106" s="1"/>
      <c r="O2106" s="1">
        <v>1</v>
      </c>
      <c r="P2106" s="1" t="s">
        <v>20967</v>
      </c>
      <c r="Q2106" s="26"/>
      <c r="R2106" s="276">
        <f t="shared" si="164"/>
        <v>0</v>
      </c>
    </row>
    <row r="2107" spans="1:18">
      <c r="A2107" s="907"/>
      <c r="B2107" s="908"/>
      <c r="C2107" s="909"/>
      <c r="D2107" s="885" t="str">
        <f t="shared" si="165"/>
        <v>cp</v>
      </c>
      <c r="E2107" s="885"/>
      <c r="F2107" s="885"/>
      <c r="G2107" s="885"/>
      <c r="H2107" s="885"/>
      <c r="J2107" t="e">
        <f>INDEX(L:L,MATCH(Таблиця91[[#This Row],[Item]],M:M,0),1)</f>
        <v>#N/A</v>
      </c>
      <c r="L2107" t="s">
        <v>20929</v>
      </c>
      <c r="M2107" s="1" t="s">
        <v>20973</v>
      </c>
      <c r="N2107" s="1"/>
      <c r="O2107" s="1">
        <v>1</v>
      </c>
      <c r="P2107" s="1" t="s">
        <v>20967</v>
      </c>
      <c r="Q2107" s="26"/>
      <c r="R2107" s="276">
        <f t="shared" si="164"/>
        <v>0</v>
      </c>
    </row>
    <row r="2108" spans="1:18">
      <c r="A2108" s="910" t="s">
        <v>21551</v>
      </c>
      <c r="B2108" s="911" t="s">
        <v>18266</v>
      </c>
      <c r="C2108" s="912" t="s">
        <v>21552</v>
      </c>
      <c r="D2108" s="885" t="str">
        <f t="shared" si="165"/>
        <v>gp</v>
      </c>
      <c r="E2108" s="885" t="str">
        <f t="shared" si="166"/>
        <v>100</v>
      </c>
      <c r="F2108" s="885">
        <f t="shared" si="167"/>
        <v>1</v>
      </c>
      <c r="G2108" s="885">
        <f t="shared" si="168"/>
        <v>100</v>
      </c>
      <c r="H2108" s="885" t="s">
        <v>21478</v>
      </c>
      <c r="J2108" t="str">
        <f>INDEX(L:L,MATCH(Таблиця91[[#This Row],[Item]],M:M,0),1)</f>
        <v>Wines and Ales</v>
      </c>
      <c r="L2108" t="s">
        <v>20929</v>
      </c>
      <c r="M2108" s="1" t="s">
        <v>20974</v>
      </c>
      <c r="N2108" s="1"/>
      <c r="O2108" s="1">
        <v>10</v>
      </c>
      <c r="P2108" s="1" t="s">
        <v>20967</v>
      </c>
      <c r="Q2108" s="26"/>
      <c r="R2108" s="276">
        <f t="shared" si="164"/>
        <v>0</v>
      </c>
    </row>
    <row r="2109" spans="1:18">
      <c r="A2109" s="899" t="s">
        <v>21553</v>
      </c>
      <c r="B2109" s="913" t="s">
        <v>14451</v>
      </c>
      <c r="C2109" s="914" t="s">
        <v>21157</v>
      </c>
      <c r="D2109" s="885" t="str">
        <f t="shared" si="165"/>
        <v>gp</v>
      </c>
      <c r="E2109" s="885" t="str">
        <f t="shared" si="166"/>
        <v>20</v>
      </c>
      <c r="F2109" s="885">
        <f t="shared" si="167"/>
        <v>1</v>
      </c>
      <c r="G2109" s="885">
        <f t="shared" si="168"/>
        <v>20</v>
      </c>
      <c r="H2109" s="885" t="s">
        <v>21478</v>
      </c>
      <c r="J2109" t="str">
        <f>INDEX(L:L,MATCH(Таблиця91[[#This Row],[Item]],M:M,0),1)</f>
        <v>Wines and Ales</v>
      </c>
      <c r="L2109" t="s">
        <v>20929</v>
      </c>
      <c r="M2109" s="1" t="s">
        <v>20975</v>
      </c>
      <c r="N2109" s="1"/>
      <c r="O2109" s="1">
        <v>3</v>
      </c>
      <c r="P2109" s="1" t="s">
        <v>20967</v>
      </c>
      <c r="Q2109" s="26"/>
      <c r="R2109" s="276">
        <f t="shared" si="164"/>
        <v>0</v>
      </c>
    </row>
    <row r="2110" spans="1:18">
      <c r="A2110" s="899" t="s">
        <v>21554</v>
      </c>
      <c r="B2110" s="913" t="s">
        <v>18489</v>
      </c>
      <c r="C2110" s="914" t="s">
        <v>21157</v>
      </c>
      <c r="D2110" s="885" t="str">
        <f t="shared" si="165"/>
        <v>gp</v>
      </c>
      <c r="E2110" s="885" t="str">
        <f t="shared" si="166"/>
        <v>300</v>
      </c>
      <c r="F2110" s="885">
        <f t="shared" si="167"/>
        <v>1</v>
      </c>
      <c r="G2110" s="885">
        <f t="shared" si="168"/>
        <v>300</v>
      </c>
      <c r="H2110" s="885" t="s">
        <v>21478</v>
      </c>
      <c r="J2110" t="str">
        <f>INDEX(L:L,MATCH(Таблиця91[[#This Row],[Item]],M:M,0),1)</f>
        <v>Wines and Ales</v>
      </c>
      <c r="L2110" t="s">
        <v>20929</v>
      </c>
      <c r="M2110" s="1" t="s">
        <v>20976</v>
      </c>
      <c r="N2110" s="1"/>
      <c r="O2110" s="1">
        <v>3</v>
      </c>
      <c r="P2110" s="1" t="s">
        <v>20967</v>
      </c>
      <c r="Q2110" s="26"/>
      <c r="R2110" s="276">
        <f t="shared" si="164"/>
        <v>0</v>
      </c>
    </row>
    <row r="2111" spans="1:18">
      <c r="A2111" s="899" t="s">
        <v>21555</v>
      </c>
      <c r="B2111" s="913" t="s">
        <v>14220</v>
      </c>
      <c r="C2111" s="914" t="s">
        <v>21115</v>
      </c>
      <c r="D2111" s="885" t="str">
        <f t="shared" si="165"/>
        <v>gp</v>
      </c>
      <c r="E2111" s="885" t="str">
        <f t="shared" si="166"/>
        <v>40</v>
      </c>
      <c r="F2111" s="885">
        <f t="shared" si="167"/>
        <v>1</v>
      </c>
      <c r="G2111" s="885">
        <f t="shared" si="168"/>
        <v>40</v>
      </c>
      <c r="H2111" s="885" t="s">
        <v>21478</v>
      </c>
      <c r="J2111" t="str">
        <f>INDEX(L:L,MATCH(Таблиця91[[#This Row],[Item]],M:M,0),1)</f>
        <v>Wines and Ales</v>
      </c>
      <c r="L2111" t="s">
        <v>20929</v>
      </c>
      <c r="M2111" s="1" t="s">
        <v>20977</v>
      </c>
      <c r="N2111" s="1"/>
      <c r="O2111" s="1">
        <v>1</v>
      </c>
      <c r="P2111" s="1" t="s">
        <v>20978</v>
      </c>
      <c r="Q2111" s="26"/>
      <c r="R2111" s="276">
        <f t="shared" si="164"/>
        <v>0</v>
      </c>
    </row>
    <row r="2112" spans="1:18">
      <c r="A2112" s="899" t="s">
        <v>21556</v>
      </c>
      <c r="B2112" s="913" t="s">
        <v>18284</v>
      </c>
      <c r="C2112" s="914" t="s">
        <v>21157</v>
      </c>
      <c r="D2112" s="885" t="str">
        <f t="shared" si="165"/>
        <v>gp</v>
      </c>
      <c r="E2112" s="885" t="str">
        <f t="shared" si="166"/>
        <v>150</v>
      </c>
      <c r="F2112" s="885">
        <f t="shared" si="167"/>
        <v>1</v>
      </c>
      <c r="G2112" s="885">
        <f t="shared" si="168"/>
        <v>150</v>
      </c>
      <c r="H2112" s="885" t="s">
        <v>21478</v>
      </c>
      <c r="J2112" t="str">
        <f>INDEX(L:L,MATCH(Таблиця91[[#This Row],[Item]],M:M,0),1)</f>
        <v>Wines and Ales</v>
      </c>
      <c r="L2112" t="s">
        <v>20929</v>
      </c>
      <c r="M2112" s="1" t="s">
        <v>18796</v>
      </c>
      <c r="N2112" s="1"/>
      <c r="O2112" s="1"/>
      <c r="P2112" s="1"/>
      <c r="Q2112" s="26"/>
      <c r="R2112" s="276">
        <f t="shared" si="164"/>
        <v>0</v>
      </c>
    </row>
    <row r="2113" spans="1:18">
      <c r="A2113" s="899" t="s">
        <v>21557</v>
      </c>
      <c r="B2113" s="913" t="s">
        <v>13973</v>
      </c>
      <c r="C2113" s="914" t="s">
        <v>21115</v>
      </c>
      <c r="D2113" s="885" t="str">
        <f t="shared" si="165"/>
        <v>gp</v>
      </c>
      <c r="E2113" s="885" t="str">
        <f t="shared" si="166"/>
        <v>30</v>
      </c>
      <c r="F2113" s="885">
        <f t="shared" si="167"/>
        <v>1</v>
      </c>
      <c r="G2113" s="885">
        <f t="shared" si="168"/>
        <v>30</v>
      </c>
      <c r="H2113" s="885" t="s">
        <v>21478</v>
      </c>
      <c r="J2113" t="str">
        <f>INDEX(L:L,MATCH(Таблиця91[[#This Row],[Item]],M:M,0),1)</f>
        <v>Wines and Ales</v>
      </c>
      <c r="L2113" t="s">
        <v>20979</v>
      </c>
      <c r="M2113" s="1" t="s">
        <v>20979</v>
      </c>
      <c r="N2113" s="1"/>
      <c r="O2113" s="1"/>
      <c r="P2113" s="1"/>
      <c r="Q2113" s="26"/>
      <c r="R2113" s="276">
        <f t="shared" si="164"/>
        <v>0</v>
      </c>
    </row>
    <row r="2114" spans="1:18">
      <c r="A2114" s="899" t="s">
        <v>21558</v>
      </c>
      <c r="B2114" s="913" t="s">
        <v>18891</v>
      </c>
      <c r="C2114" s="914" t="s">
        <v>21157</v>
      </c>
      <c r="D2114" s="885" t="str">
        <f t="shared" si="165"/>
        <v>gp</v>
      </c>
      <c r="E2114" s="885" t="str">
        <f t="shared" si="166"/>
        <v>50</v>
      </c>
      <c r="F2114" s="885">
        <f t="shared" si="167"/>
        <v>1</v>
      </c>
      <c r="G2114" s="885">
        <f t="shared" si="168"/>
        <v>50</v>
      </c>
      <c r="H2114" s="885" t="s">
        <v>21478</v>
      </c>
      <c r="J2114" t="str">
        <f>INDEX(L:L,MATCH(Таблиця91[[#This Row],[Item]],M:M,0),1)</f>
        <v>Wines and Ales</v>
      </c>
      <c r="L2114" t="s">
        <v>20979</v>
      </c>
      <c r="M2114" s="1" t="s">
        <v>20980</v>
      </c>
      <c r="N2114" s="1"/>
      <c r="O2114" s="1"/>
      <c r="P2114" s="1"/>
      <c r="Q2114" s="26"/>
      <c r="R2114" s="276">
        <f t="shared" si="164"/>
        <v>0</v>
      </c>
    </row>
    <row r="2115" spans="1:18">
      <c r="A2115" s="899" t="s">
        <v>21559</v>
      </c>
      <c r="B2115" s="913" t="s">
        <v>18782</v>
      </c>
      <c r="C2115" s="914" t="s">
        <v>21157</v>
      </c>
      <c r="D2115" s="885" t="str">
        <f t="shared" si="165"/>
        <v>gp</v>
      </c>
      <c r="E2115" s="885" t="str">
        <f t="shared" si="166"/>
        <v>75</v>
      </c>
      <c r="F2115" s="885">
        <f t="shared" si="167"/>
        <v>1</v>
      </c>
      <c r="G2115" s="885">
        <f t="shared" si="168"/>
        <v>75</v>
      </c>
      <c r="H2115" s="885" t="s">
        <v>21478</v>
      </c>
      <c r="J2115" t="str">
        <f>INDEX(L:L,MATCH(Таблиця91[[#This Row],[Item]],M:M,0),1)</f>
        <v>Wines and Ales</v>
      </c>
      <c r="L2115" t="s">
        <v>20979</v>
      </c>
      <c r="M2115" s="1" t="s">
        <v>20981</v>
      </c>
      <c r="N2115" s="1"/>
      <c r="O2115" s="1">
        <v>0.8</v>
      </c>
      <c r="P2115" s="1"/>
      <c r="Q2115" s="26"/>
      <c r="R2115" s="276">
        <f t="shared" si="164"/>
        <v>0</v>
      </c>
    </row>
    <row r="2116" spans="1:18">
      <c r="A2116" s="899" t="s">
        <v>21560</v>
      </c>
      <c r="B2116" s="913" t="s">
        <v>18402</v>
      </c>
      <c r="C2116" s="914" t="s">
        <v>21157</v>
      </c>
      <c r="D2116" s="885" t="str">
        <f t="shared" si="165"/>
        <v>gp</v>
      </c>
      <c r="E2116" s="885" t="str">
        <f t="shared" si="166"/>
        <v>250</v>
      </c>
      <c r="F2116" s="885">
        <f t="shared" si="167"/>
        <v>1</v>
      </c>
      <c r="G2116" s="885">
        <f t="shared" si="168"/>
        <v>250</v>
      </c>
      <c r="H2116" s="885" t="s">
        <v>21478</v>
      </c>
      <c r="J2116" t="str">
        <f>INDEX(L:L,MATCH(Таблиця91[[#This Row],[Item]],M:M,0),1)</f>
        <v>Wines and Ales</v>
      </c>
      <c r="L2116" t="s">
        <v>20979</v>
      </c>
      <c r="M2116" s="1" t="s">
        <v>20982</v>
      </c>
      <c r="N2116" s="1"/>
      <c r="O2116" s="1">
        <v>0.5</v>
      </c>
      <c r="P2116" s="1"/>
      <c r="Q2116" s="26"/>
      <c r="R2116" s="276">
        <f t="shared" ref="R2116:R2179" si="169">Q2116*O2116</f>
        <v>0</v>
      </c>
    </row>
    <row r="2117" spans="1:18">
      <c r="A2117" s="899" t="s">
        <v>21561</v>
      </c>
      <c r="B2117" s="913" t="s">
        <v>14451</v>
      </c>
      <c r="C2117" s="914" t="s">
        <v>21115</v>
      </c>
      <c r="D2117" s="885" t="str">
        <f t="shared" si="165"/>
        <v>gp</v>
      </c>
      <c r="E2117" s="885" t="str">
        <f t="shared" si="166"/>
        <v>20</v>
      </c>
      <c r="F2117" s="885">
        <f t="shared" si="167"/>
        <v>1</v>
      </c>
      <c r="G2117" s="885">
        <f t="shared" si="168"/>
        <v>20</v>
      </c>
      <c r="H2117" s="885" t="s">
        <v>21478</v>
      </c>
      <c r="J2117" t="str">
        <f>INDEX(L:L,MATCH(Таблиця91[[#This Row],[Item]],M:M,0),1)</f>
        <v>Wines and Ales</v>
      </c>
      <c r="L2117" t="s">
        <v>20979</v>
      </c>
      <c r="M2117" s="1" t="s">
        <v>20983</v>
      </c>
      <c r="N2117" s="1"/>
      <c r="O2117" s="1">
        <v>0.1</v>
      </c>
      <c r="P2117" s="1"/>
      <c r="Q2117" s="26"/>
      <c r="R2117" s="276">
        <f t="shared" si="169"/>
        <v>0</v>
      </c>
    </row>
    <row r="2118" spans="1:18">
      <c r="A2118" s="899" t="s">
        <v>21562</v>
      </c>
      <c r="B2118" s="913" t="s">
        <v>18266</v>
      </c>
      <c r="C2118" s="914" t="s">
        <v>21563</v>
      </c>
      <c r="D2118" s="885" t="str">
        <f t="shared" si="165"/>
        <v>gp</v>
      </c>
      <c r="E2118" s="885" t="str">
        <f t="shared" si="166"/>
        <v>100</v>
      </c>
      <c r="F2118" s="885">
        <f t="shared" si="167"/>
        <v>1</v>
      </c>
      <c r="G2118" s="885">
        <f t="shared" si="168"/>
        <v>100</v>
      </c>
      <c r="H2118" s="885" t="s">
        <v>21478</v>
      </c>
      <c r="J2118" t="str">
        <f>INDEX(L:L,MATCH(Таблиця91[[#This Row],[Item]],M:M,0),1)</f>
        <v>Wines and Ales</v>
      </c>
      <c r="L2118" t="s">
        <v>20979</v>
      </c>
      <c r="M2118" s="1" t="s">
        <v>20984</v>
      </c>
      <c r="N2118" s="1"/>
      <c r="O2118" s="1">
        <v>0.9</v>
      </c>
      <c r="P2118" s="1"/>
      <c r="Q2118" s="26"/>
      <c r="R2118" s="276">
        <f t="shared" si="169"/>
        <v>0</v>
      </c>
    </row>
    <row r="2119" spans="1:18">
      <c r="A2119" s="899" t="s">
        <v>21564</v>
      </c>
      <c r="B2119" s="913" t="s">
        <v>14380</v>
      </c>
      <c r="C2119" s="914" t="s">
        <v>21193</v>
      </c>
      <c r="D2119" s="885" t="str">
        <f t="shared" si="165"/>
        <v>gp</v>
      </c>
      <c r="E2119" s="885" t="str">
        <f t="shared" si="166"/>
        <v>10</v>
      </c>
      <c r="F2119" s="885">
        <f t="shared" si="167"/>
        <v>1</v>
      </c>
      <c r="G2119" s="885">
        <f t="shared" si="168"/>
        <v>10</v>
      </c>
      <c r="H2119" s="885" t="s">
        <v>21478</v>
      </c>
      <c r="J2119" t="str">
        <f>INDEX(L:L,MATCH(Таблиця91[[#This Row],[Item]],M:M,0),1)</f>
        <v>Wines and Ales</v>
      </c>
      <c r="L2119" t="s">
        <v>20979</v>
      </c>
      <c r="M2119" s="1" t="s">
        <v>20985</v>
      </c>
      <c r="N2119" s="1"/>
      <c r="O2119" s="1">
        <v>12</v>
      </c>
      <c r="P2119" s="1"/>
      <c r="Q2119" s="26"/>
      <c r="R2119" s="276">
        <f t="shared" si="169"/>
        <v>0</v>
      </c>
    </row>
    <row r="2120" spans="1:18">
      <c r="A2120" s="899" t="s">
        <v>21565</v>
      </c>
      <c r="B2120" s="913" t="s">
        <v>14451</v>
      </c>
      <c r="C2120" s="914" t="s">
        <v>21157</v>
      </c>
      <c r="D2120" s="885" t="str">
        <f t="shared" si="165"/>
        <v>gp</v>
      </c>
      <c r="E2120" s="885" t="str">
        <f t="shared" si="166"/>
        <v>20</v>
      </c>
      <c r="F2120" s="885">
        <f t="shared" si="167"/>
        <v>1</v>
      </c>
      <c r="G2120" s="885">
        <f t="shared" si="168"/>
        <v>20</v>
      </c>
      <c r="H2120" s="885" t="s">
        <v>21478</v>
      </c>
      <c r="J2120" t="str">
        <f>INDEX(L:L,MATCH(Таблиця91[[#This Row],[Item]],M:M,0),1)</f>
        <v>Wines and Ales</v>
      </c>
      <c r="L2120" t="s">
        <v>20979</v>
      </c>
      <c r="M2120" s="1" t="s">
        <v>20986</v>
      </c>
      <c r="N2120" s="1"/>
      <c r="O2120" s="1">
        <v>4</v>
      </c>
      <c r="P2120" s="1"/>
      <c r="Q2120" s="26"/>
      <c r="R2120" s="276">
        <f t="shared" si="169"/>
        <v>0</v>
      </c>
    </row>
    <row r="2121" spans="1:18">
      <c r="A2121" s="899" t="s">
        <v>21566</v>
      </c>
      <c r="B2121" s="913" t="s">
        <v>18891</v>
      </c>
      <c r="C2121" s="914" t="s">
        <v>21157</v>
      </c>
      <c r="D2121" s="885" t="str">
        <f t="shared" si="165"/>
        <v>gp</v>
      </c>
      <c r="E2121" s="885" t="str">
        <f t="shared" si="166"/>
        <v>50</v>
      </c>
      <c r="F2121" s="885">
        <f t="shared" si="167"/>
        <v>1</v>
      </c>
      <c r="G2121" s="885">
        <f t="shared" si="168"/>
        <v>50</v>
      </c>
      <c r="H2121" s="885" t="s">
        <v>21478</v>
      </c>
      <c r="J2121" t="str">
        <f>INDEX(L:L,MATCH(Таблиця91[[#This Row],[Item]],M:M,0),1)</f>
        <v>Wines and Ales</v>
      </c>
      <c r="L2121" t="s">
        <v>20979</v>
      </c>
      <c r="M2121" s="1" t="s">
        <v>20987</v>
      </c>
      <c r="N2121" s="1"/>
      <c r="O2121" s="1">
        <v>1</v>
      </c>
      <c r="P2121" s="1"/>
      <c r="Q2121" s="26"/>
      <c r="R2121" s="276">
        <f t="shared" si="169"/>
        <v>0</v>
      </c>
    </row>
    <row r="2122" spans="1:18">
      <c r="A2122" s="899" t="s">
        <v>21567</v>
      </c>
      <c r="B2122" s="913" t="s">
        <v>18266</v>
      </c>
      <c r="C2122" s="914" t="s">
        <v>21115</v>
      </c>
      <c r="D2122" s="885" t="str">
        <f t="shared" si="165"/>
        <v>gp</v>
      </c>
      <c r="E2122" s="885" t="str">
        <f t="shared" si="166"/>
        <v>100</v>
      </c>
      <c r="F2122" s="885">
        <f t="shared" si="167"/>
        <v>1</v>
      </c>
      <c r="G2122" s="885">
        <f t="shared" si="168"/>
        <v>100</v>
      </c>
      <c r="H2122" s="885" t="s">
        <v>21478</v>
      </c>
      <c r="J2122" t="str">
        <f>INDEX(L:L,MATCH(Таблиця91[[#This Row],[Item]],M:M,0),1)</f>
        <v>Wines and Ales</v>
      </c>
      <c r="L2122" t="s">
        <v>20979</v>
      </c>
      <c r="M2122" s="1" t="s">
        <v>20988</v>
      </c>
      <c r="N2122" s="1"/>
      <c r="O2122" s="1">
        <v>0.9</v>
      </c>
      <c r="P2122" s="1"/>
      <c r="Q2122" s="26"/>
      <c r="R2122" s="276">
        <f t="shared" si="169"/>
        <v>0</v>
      </c>
    </row>
    <row r="2123" spans="1:18">
      <c r="A2123" s="899" t="s">
        <v>21568</v>
      </c>
      <c r="B2123" s="913" t="s">
        <v>18266</v>
      </c>
      <c r="C2123" s="914" t="s">
        <v>21157</v>
      </c>
      <c r="D2123" s="885" t="str">
        <f t="shared" si="165"/>
        <v>gp</v>
      </c>
      <c r="E2123" s="885" t="str">
        <f t="shared" si="166"/>
        <v>100</v>
      </c>
      <c r="F2123" s="885">
        <f t="shared" si="167"/>
        <v>1</v>
      </c>
      <c r="G2123" s="885">
        <f t="shared" si="168"/>
        <v>100</v>
      </c>
      <c r="H2123" s="885" t="s">
        <v>21478</v>
      </c>
      <c r="J2123" t="str">
        <f>INDEX(L:L,MATCH(Таблиця91[[#This Row],[Item]],M:M,0),1)</f>
        <v>Wines and Ales</v>
      </c>
      <c r="L2123" t="s">
        <v>20979</v>
      </c>
      <c r="M2123" s="1" t="s">
        <v>20989</v>
      </c>
      <c r="N2123" s="1"/>
      <c r="O2123" s="1">
        <v>20</v>
      </c>
      <c r="P2123" s="1"/>
      <c r="Q2123" s="26"/>
      <c r="R2123" s="276">
        <f t="shared" si="169"/>
        <v>0</v>
      </c>
    </row>
    <row r="2124" spans="1:18">
      <c r="A2124" s="899" t="s">
        <v>21569</v>
      </c>
      <c r="B2124" s="913" t="s">
        <v>14263</v>
      </c>
      <c r="C2124" s="914" t="s">
        <v>21220</v>
      </c>
      <c r="D2124" s="885" t="str">
        <f t="shared" si="165"/>
        <v>gp</v>
      </c>
      <c r="E2124" s="885" t="str">
        <f t="shared" si="166"/>
        <v>15</v>
      </c>
      <c r="F2124" s="885">
        <f t="shared" si="167"/>
        <v>1</v>
      </c>
      <c r="G2124" s="885">
        <f t="shared" si="168"/>
        <v>15</v>
      </c>
      <c r="H2124" s="885" t="s">
        <v>21478</v>
      </c>
      <c r="J2124" t="str">
        <f>INDEX(L:L,MATCH(Таблиця91[[#This Row],[Item]],M:M,0),1)</f>
        <v>Wines and Ales</v>
      </c>
      <c r="L2124" t="s">
        <v>20979</v>
      </c>
      <c r="M2124" s="1" t="s">
        <v>20990</v>
      </c>
      <c r="N2124" s="1"/>
      <c r="O2124" s="1">
        <v>15</v>
      </c>
      <c r="P2124" s="1"/>
      <c r="Q2124" s="26"/>
      <c r="R2124" s="276">
        <f t="shared" si="169"/>
        <v>0</v>
      </c>
    </row>
    <row r="2125" spans="1:18">
      <c r="A2125" s="899" t="s">
        <v>21570</v>
      </c>
      <c r="B2125" s="913" t="s">
        <v>18891</v>
      </c>
      <c r="C2125" s="914" t="s">
        <v>21115</v>
      </c>
      <c r="D2125" s="885" t="str">
        <f t="shared" si="165"/>
        <v>gp</v>
      </c>
      <c r="E2125" s="885" t="str">
        <f t="shared" si="166"/>
        <v>50</v>
      </c>
      <c r="F2125" s="885">
        <f t="shared" si="167"/>
        <v>1</v>
      </c>
      <c r="G2125" s="885">
        <f t="shared" si="168"/>
        <v>50</v>
      </c>
      <c r="H2125" s="885" t="s">
        <v>21478</v>
      </c>
      <c r="J2125" t="str">
        <f>INDEX(L:L,MATCH(Таблиця91[[#This Row],[Item]],M:M,0),1)</f>
        <v>Wines and Ales</v>
      </c>
      <c r="L2125" t="s">
        <v>20979</v>
      </c>
      <c r="M2125" s="1" t="s">
        <v>20991</v>
      </c>
      <c r="N2125" s="1"/>
      <c r="O2125" s="1">
        <v>50</v>
      </c>
      <c r="P2125" s="1"/>
      <c r="Q2125" s="26"/>
      <c r="R2125" s="276">
        <f t="shared" si="169"/>
        <v>0</v>
      </c>
    </row>
    <row r="2126" spans="1:18">
      <c r="A2126" s="899" t="s">
        <v>21571</v>
      </c>
      <c r="B2126" s="913" t="s">
        <v>14380</v>
      </c>
      <c r="C2126" s="914" t="s">
        <v>21115</v>
      </c>
      <c r="D2126" s="885" t="str">
        <f t="shared" si="165"/>
        <v>gp</v>
      </c>
      <c r="E2126" s="885" t="str">
        <f t="shared" si="166"/>
        <v>10</v>
      </c>
      <c r="F2126" s="885">
        <f t="shared" si="167"/>
        <v>1</v>
      </c>
      <c r="G2126" s="885">
        <f t="shared" si="168"/>
        <v>10</v>
      </c>
      <c r="H2126" s="885" t="s">
        <v>21478</v>
      </c>
      <c r="J2126" t="str">
        <f>INDEX(L:L,MATCH(Таблиця91[[#This Row],[Item]],M:M,0),1)</f>
        <v>Wines and Ales</v>
      </c>
      <c r="L2126" t="s">
        <v>20979</v>
      </c>
      <c r="M2126" s="1" t="s">
        <v>20992</v>
      </c>
      <c r="N2126" s="1"/>
      <c r="O2126" s="1">
        <v>5</v>
      </c>
      <c r="P2126" s="1"/>
      <c r="Q2126" s="26"/>
      <c r="R2126" s="276">
        <f t="shared" si="169"/>
        <v>0</v>
      </c>
    </row>
    <row r="2127" spans="1:18">
      <c r="A2127" s="899" t="s">
        <v>21572</v>
      </c>
      <c r="B2127" s="913" t="s">
        <v>21977</v>
      </c>
      <c r="C2127" s="914" t="s">
        <v>21157</v>
      </c>
      <c r="D2127" s="885" t="str">
        <f t="shared" si="165"/>
        <v>gp</v>
      </c>
      <c r="E2127" s="885" t="str">
        <f t="shared" si="166"/>
        <v>70</v>
      </c>
      <c r="F2127" s="885">
        <f t="shared" si="167"/>
        <v>1</v>
      </c>
      <c r="G2127" s="885">
        <f t="shared" si="168"/>
        <v>70</v>
      </c>
      <c r="H2127" s="885" t="s">
        <v>21478</v>
      </c>
      <c r="J2127" t="str">
        <f>INDEX(L:L,MATCH(Таблиця91[[#This Row],[Item]],M:M,0),1)</f>
        <v>Wines and Ales</v>
      </c>
      <c r="L2127" t="s">
        <v>20979</v>
      </c>
      <c r="M2127" s="1" t="s">
        <v>20993</v>
      </c>
      <c r="N2127" s="1"/>
      <c r="O2127" s="1">
        <v>1</v>
      </c>
      <c r="P2127" s="1"/>
      <c r="Q2127" s="26"/>
      <c r="R2127" s="276">
        <f t="shared" si="169"/>
        <v>0</v>
      </c>
    </row>
    <row r="2128" spans="1:18">
      <c r="A2128" s="899" t="s">
        <v>21573</v>
      </c>
      <c r="B2128" s="913" t="s">
        <v>18266</v>
      </c>
      <c r="C2128" s="914" t="s">
        <v>21115</v>
      </c>
      <c r="D2128" s="885" t="str">
        <f t="shared" si="165"/>
        <v>gp</v>
      </c>
      <c r="E2128" s="885" t="str">
        <f t="shared" si="166"/>
        <v>100</v>
      </c>
      <c r="F2128" s="885">
        <f t="shared" si="167"/>
        <v>1</v>
      </c>
      <c r="G2128" s="885">
        <f t="shared" si="168"/>
        <v>100</v>
      </c>
      <c r="H2128" s="885" t="s">
        <v>21478</v>
      </c>
      <c r="J2128" t="str">
        <f>INDEX(L:L,MATCH(Таблиця91[[#This Row],[Item]],M:M,0),1)</f>
        <v>Wines and Ales</v>
      </c>
      <c r="L2128" t="s">
        <v>20979</v>
      </c>
      <c r="M2128" s="1" t="s">
        <v>20994</v>
      </c>
      <c r="N2128" s="1"/>
      <c r="O2128" s="1"/>
      <c r="P2128" s="1"/>
      <c r="Q2128" s="26"/>
      <c r="R2128" s="276">
        <f t="shared" si="169"/>
        <v>0</v>
      </c>
    </row>
    <row r="2129" spans="1:18">
      <c r="A2129" s="899" t="s">
        <v>21574</v>
      </c>
      <c r="B2129" s="913" t="s">
        <v>14380</v>
      </c>
      <c r="C2129" s="914" t="s">
        <v>21220</v>
      </c>
      <c r="D2129" s="885" t="str">
        <f t="shared" si="165"/>
        <v>gp</v>
      </c>
      <c r="E2129" s="885" t="str">
        <f t="shared" si="166"/>
        <v>10</v>
      </c>
      <c r="F2129" s="885">
        <f t="shared" si="167"/>
        <v>1</v>
      </c>
      <c r="G2129" s="885">
        <f t="shared" si="168"/>
        <v>10</v>
      </c>
      <c r="H2129" s="885" t="s">
        <v>21478</v>
      </c>
      <c r="J2129" t="str">
        <f>INDEX(L:L,MATCH(Таблиця91[[#This Row],[Item]],M:M,0),1)</f>
        <v>Wines and Ales</v>
      </c>
      <c r="L2129" t="s">
        <v>20979</v>
      </c>
      <c r="M2129" s="1" t="s">
        <v>20995</v>
      </c>
      <c r="N2129" s="1"/>
      <c r="O2129" s="1">
        <v>12</v>
      </c>
      <c r="P2129" s="1"/>
      <c r="Q2129" s="26"/>
      <c r="R2129" s="276">
        <f t="shared" si="169"/>
        <v>0</v>
      </c>
    </row>
    <row r="2130" spans="1:18">
      <c r="A2130" s="899" t="s">
        <v>21575</v>
      </c>
      <c r="B2130" s="913" t="s">
        <v>18891</v>
      </c>
      <c r="C2130" s="914" t="s">
        <v>21157</v>
      </c>
      <c r="D2130" s="885" t="str">
        <f t="shared" si="165"/>
        <v>gp</v>
      </c>
      <c r="E2130" s="885" t="str">
        <f t="shared" si="166"/>
        <v>50</v>
      </c>
      <c r="F2130" s="885">
        <f t="shared" si="167"/>
        <v>1</v>
      </c>
      <c r="G2130" s="885">
        <f t="shared" si="168"/>
        <v>50</v>
      </c>
      <c r="H2130" s="885" t="s">
        <v>21478</v>
      </c>
      <c r="J2130" t="str">
        <f>INDEX(L:L,MATCH(Таблиця91[[#This Row],[Item]],M:M,0),1)</f>
        <v>Wines and Ales</v>
      </c>
      <c r="L2130" t="s">
        <v>20979</v>
      </c>
      <c r="M2130" s="1" t="s">
        <v>20996</v>
      </c>
      <c r="N2130" s="1"/>
      <c r="O2130" s="1">
        <v>15</v>
      </c>
      <c r="P2130" s="1"/>
      <c r="Q2130" s="26"/>
      <c r="R2130" s="276">
        <f t="shared" si="169"/>
        <v>0</v>
      </c>
    </row>
    <row r="2131" spans="1:18">
      <c r="A2131" s="899" t="s">
        <v>21576</v>
      </c>
      <c r="B2131" s="913" t="s">
        <v>14380</v>
      </c>
      <c r="C2131" s="914" t="s">
        <v>21017</v>
      </c>
      <c r="D2131" s="885" t="str">
        <f t="shared" si="165"/>
        <v>gp</v>
      </c>
      <c r="E2131" s="885" t="str">
        <f t="shared" si="166"/>
        <v>10</v>
      </c>
      <c r="F2131" s="885">
        <f t="shared" si="167"/>
        <v>1</v>
      </c>
      <c r="G2131" s="885">
        <f t="shared" si="168"/>
        <v>10</v>
      </c>
      <c r="H2131" s="885" t="s">
        <v>21478</v>
      </c>
      <c r="J2131" t="str">
        <f>INDEX(L:L,MATCH(Таблиця91[[#This Row],[Item]],M:M,0),1)</f>
        <v>Wines and Ales</v>
      </c>
      <c r="L2131" t="s">
        <v>20979</v>
      </c>
      <c r="M2131" s="1" t="s">
        <v>20997</v>
      </c>
      <c r="N2131" s="1"/>
      <c r="O2131" s="1">
        <v>7</v>
      </c>
      <c r="P2131" s="1"/>
      <c r="Q2131" s="26"/>
      <c r="R2131" s="276">
        <f t="shared" si="169"/>
        <v>0</v>
      </c>
    </row>
    <row r="2132" spans="1:18">
      <c r="A2132" s="899" t="s">
        <v>21577</v>
      </c>
      <c r="B2132" s="913" t="s">
        <v>18891</v>
      </c>
      <c r="C2132" s="914" t="s">
        <v>21157</v>
      </c>
      <c r="D2132" s="885" t="str">
        <f t="shared" si="165"/>
        <v>gp</v>
      </c>
      <c r="E2132" s="885" t="str">
        <f t="shared" si="166"/>
        <v>50</v>
      </c>
      <c r="F2132" s="885">
        <f t="shared" si="167"/>
        <v>1</v>
      </c>
      <c r="G2132" s="885">
        <f t="shared" si="168"/>
        <v>50</v>
      </c>
      <c r="H2132" s="885" t="s">
        <v>21478</v>
      </c>
      <c r="J2132" t="str">
        <f>INDEX(L:L,MATCH(Таблиця91[[#This Row],[Item]],M:M,0),1)</f>
        <v>Wines and Ales</v>
      </c>
      <c r="L2132" t="s">
        <v>20979</v>
      </c>
      <c r="M2132" s="1" t="s">
        <v>20998</v>
      </c>
      <c r="N2132" s="1"/>
      <c r="O2132" s="1">
        <v>1700</v>
      </c>
      <c r="P2132" s="1"/>
      <c r="Q2132" s="26"/>
      <c r="R2132" s="276">
        <f t="shared" si="169"/>
        <v>0</v>
      </c>
    </row>
    <row r="2133" spans="1:18">
      <c r="A2133" s="899" t="s">
        <v>21578</v>
      </c>
      <c r="B2133" s="913" t="s">
        <v>18266</v>
      </c>
      <c r="C2133" s="914" t="s">
        <v>21157</v>
      </c>
      <c r="D2133" s="885" t="str">
        <f t="shared" si="165"/>
        <v>gp</v>
      </c>
      <c r="E2133" s="885" t="str">
        <f t="shared" si="166"/>
        <v>100</v>
      </c>
      <c r="F2133" s="885">
        <f t="shared" si="167"/>
        <v>1</v>
      </c>
      <c r="G2133" s="885">
        <f t="shared" si="168"/>
        <v>100</v>
      </c>
      <c r="H2133" s="885" t="s">
        <v>21478</v>
      </c>
      <c r="J2133" t="str">
        <f>INDEX(L:L,MATCH(Таблиця91[[#This Row],[Item]],M:M,0),1)</f>
        <v>Wines and Ales</v>
      </c>
      <c r="L2133" t="s">
        <v>20979</v>
      </c>
      <c r="M2133" s="1" t="s">
        <v>20999</v>
      </c>
      <c r="N2133" s="1"/>
      <c r="O2133" s="1">
        <v>0.6</v>
      </c>
      <c r="P2133" s="1"/>
      <c r="Q2133" s="26"/>
      <c r="R2133" s="276">
        <f t="shared" si="169"/>
        <v>0</v>
      </c>
    </row>
    <row r="2134" spans="1:18">
      <c r="A2134" s="899" t="s">
        <v>21579</v>
      </c>
      <c r="B2134" s="913" t="s">
        <v>14380</v>
      </c>
      <c r="C2134" s="914" t="s">
        <v>21017</v>
      </c>
      <c r="D2134" s="885" t="str">
        <f t="shared" si="165"/>
        <v>gp</v>
      </c>
      <c r="E2134" s="885" t="str">
        <f t="shared" si="166"/>
        <v>10</v>
      </c>
      <c r="F2134" s="885">
        <f t="shared" si="167"/>
        <v>1</v>
      </c>
      <c r="G2134" s="885">
        <f t="shared" si="168"/>
        <v>10</v>
      </c>
      <c r="H2134" s="885" t="s">
        <v>21478</v>
      </c>
      <c r="J2134" t="str">
        <f>INDEX(L:L,MATCH(Таблиця91[[#This Row],[Item]],M:M,0),1)</f>
        <v>Wines and Ales</v>
      </c>
      <c r="L2134" t="s">
        <v>20979</v>
      </c>
      <c r="M2134" s="1" t="s">
        <v>21000</v>
      </c>
      <c r="N2134" s="1"/>
      <c r="O2134" s="1">
        <v>20</v>
      </c>
      <c r="P2134" s="1"/>
      <c r="Q2134" s="26"/>
      <c r="R2134" s="276">
        <f t="shared" si="169"/>
        <v>0</v>
      </c>
    </row>
    <row r="2135" spans="1:18">
      <c r="A2135" s="899" t="s">
        <v>21580</v>
      </c>
      <c r="B2135" s="913" t="s">
        <v>18266</v>
      </c>
      <c r="C2135" s="914" t="s">
        <v>21157</v>
      </c>
      <c r="D2135" s="885" t="str">
        <f t="shared" si="165"/>
        <v>gp</v>
      </c>
      <c r="E2135" s="885" t="str">
        <f t="shared" si="166"/>
        <v>100</v>
      </c>
      <c r="F2135" s="885">
        <f t="shared" si="167"/>
        <v>1</v>
      </c>
      <c r="G2135" s="885">
        <f t="shared" si="168"/>
        <v>100</v>
      </c>
      <c r="H2135" s="885" t="s">
        <v>21478</v>
      </c>
      <c r="J2135" t="str">
        <f>INDEX(L:L,MATCH(Таблиця91[[#This Row],[Item]],M:M,0),1)</f>
        <v>Wines and Ales</v>
      </c>
      <c r="L2135" t="s">
        <v>20979</v>
      </c>
      <c r="M2135" s="1" t="s">
        <v>21001</v>
      </c>
      <c r="N2135" s="1"/>
      <c r="O2135" s="1"/>
      <c r="P2135" s="1"/>
      <c r="Q2135" s="26"/>
      <c r="R2135" s="276">
        <f t="shared" si="169"/>
        <v>0</v>
      </c>
    </row>
    <row r="2136" spans="1:18">
      <c r="A2136" s="899" t="s">
        <v>21581</v>
      </c>
      <c r="B2136" s="913" t="s">
        <v>14451</v>
      </c>
      <c r="C2136" s="914" t="s">
        <v>21115</v>
      </c>
      <c r="D2136" s="885" t="str">
        <f t="shared" si="165"/>
        <v>gp</v>
      </c>
      <c r="E2136" s="885" t="str">
        <f t="shared" si="166"/>
        <v>20</v>
      </c>
      <c r="F2136" s="885">
        <f t="shared" si="167"/>
        <v>1</v>
      </c>
      <c r="G2136" s="885">
        <f t="shared" si="168"/>
        <v>20</v>
      </c>
      <c r="H2136" s="885" t="s">
        <v>21478</v>
      </c>
      <c r="J2136" t="str">
        <f>INDEX(L:L,MATCH(Таблиця91[[#This Row],[Item]],M:M,0),1)</f>
        <v>Wines and Ales</v>
      </c>
      <c r="L2136" t="s">
        <v>20979</v>
      </c>
      <c r="M2136" s="1" t="s">
        <v>21002</v>
      </c>
      <c r="N2136" s="1"/>
      <c r="O2136" s="1">
        <v>0.02</v>
      </c>
      <c r="P2136" s="1" t="s">
        <v>21003</v>
      </c>
      <c r="Q2136" s="26"/>
      <c r="R2136" s="276">
        <f t="shared" si="169"/>
        <v>0</v>
      </c>
    </row>
    <row r="2137" spans="1:18">
      <c r="A2137" s="899" t="s">
        <v>21582</v>
      </c>
      <c r="B2137" s="913" t="s">
        <v>18339</v>
      </c>
      <c r="C2137" s="914" t="s">
        <v>21157</v>
      </c>
      <c r="D2137" s="885" t="str">
        <f t="shared" si="165"/>
        <v>gp</v>
      </c>
      <c r="E2137" s="885" t="str">
        <f t="shared" si="166"/>
        <v>200</v>
      </c>
      <c r="F2137" s="885">
        <f t="shared" si="167"/>
        <v>1</v>
      </c>
      <c r="G2137" s="885">
        <f t="shared" si="168"/>
        <v>200</v>
      </c>
      <c r="H2137" s="885" t="s">
        <v>21478</v>
      </c>
      <c r="J2137" t="str">
        <f>INDEX(L:L,MATCH(Таблиця91[[#This Row],[Item]],M:M,0),1)</f>
        <v>Wines and Ales</v>
      </c>
      <c r="L2137" t="s">
        <v>20979</v>
      </c>
      <c r="M2137" s="1" t="s">
        <v>21004</v>
      </c>
      <c r="N2137" s="1"/>
      <c r="O2137" s="1">
        <v>0.4</v>
      </c>
      <c r="P2137" s="1" t="s">
        <v>21005</v>
      </c>
      <c r="Q2137" s="26"/>
      <c r="R2137" s="276">
        <f t="shared" si="169"/>
        <v>0</v>
      </c>
    </row>
    <row r="2138" spans="1:18">
      <c r="A2138" s="899" t="s">
        <v>21583</v>
      </c>
      <c r="B2138" s="913" t="s">
        <v>18266</v>
      </c>
      <c r="C2138" s="914" t="s">
        <v>21157</v>
      </c>
      <c r="D2138" s="885" t="str">
        <f t="shared" si="165"/>
        <v>gp</v>
      </c>
      <c r="E2138" s="885" t="str">
        <f t="shared" si="166"/>
        <v>100</v>
      </c>
      <c r="F2138" s="885">
        <f t="shared" si="167"/>
        <v>1</v>
      </c>
      <c r="G2138" s="885">
        <f t="shared" si="168"/>
        <v>100</v>
      </c>
      <c r="H2138" s="885" t="s">
        <v>21478</v>
      </c>
      <c r="J2138" t="str">
        <f>INDEX(L:L,MATCH(Таблиця91[[#This Row],[Item]],M:M,0),1)</f>
        <v>Wines and Ales</v>
      </c>
      <c r="L2138" t="s">
        <v>20979</v>
      </c>
      <c r="M2138" s="1" t="s">
        <v>21006</v>
      </c>
      <c r="N2138" s="1"/>
      <c r="O2138" s="1">
        <v>0.4</v>
      </c>
      <c r="P2138" s="1" t="s">
        <v>21005</v>
      </c>
      <c r="Q2138" s="26"/>
      <c r="R2138" s="276">
        <f t="shared" si="169"/>
        <v>0</v>
      </c>
    </row>
    <row r="2139" spans="1:18">
      <c r="A2139" s="899" t="s">
        <v>21584</v>
      </c>
      <c r="B2139" s="913" t="s">
        <v>14380</v>
      </c>
      <c r="C2139" s="914" t="s">
        <v>21269</v>
      </c>
      <c r="D2139" s="885" t="str">
        <f t="shared" si="165"/>
        <v>gp</v>
      </c>
      <c r="E2139" s="885" t="str">
        <f t="shared" si="166"/>
        <v>10</v>
      </c>
      <c r="F2139" s="885">
        <f t="shared" si="167"/>
        <v>1</v>
      </c>
      <c r="G2139" s="885">
        <f t="shared" si="168"/>
        <v>10</v>
      </c>
      <c r="H2139" s="885" t="s">
        <v>21478</v>
      </c>
      <c r="J2139" t="str">
        <f>INDEX(L:L,MATCH(Таблиця91[[#This Row],[Item]],M:M,0),1)</f>
        <v>Wines and Ales</v>
      </c>
      <c r="L2139" t="s">
        <v>20979</v>
      </c>
      <c r="M2139" s="1" t="s">
        <v>21007</v>
      </c>
      <c r="N2139" s="1"/>
      <c r="O2139" s="1">
        <v>0.5</v>
      </c>
      <c r="P2139" s="1"/>
      <c r="Q2139" s="26"/>
      <c r="R2139" s="276">
        <f t="shared" si="169"/>
        <v>0</v>
      </c>
    </row>
    <row r="2140" spans="1:18">
      <c r="A2140" s="899" t="s">
        <v>21585</v>
      </c>
      <c r="B2140" s="913" t="s">
        <v>18266</v>
      </c>
      <c r="C2140" s="914" t="s">
        <v>21157</v>
      </c>
      <c r="D2140" s="885" t="str">
        <f t="shared" si="165"/>
        <v>gp</v>
      </c>
      <c r="E2140" s="885" t="str">
        <f t="shared" si="166"/>
        <v>100</v>
      </c>
      <c r="F2140" s="885">
        <f t="shared" si="167"/>
        <v>1</v>
      </c>
      <c r="G2140" s="885">
        <f t="shared" si="168"/>
        <v>100</v>
      </c>
      <c r="H2140" s="885" t="s">
        <v>21478</v>
      </c>
      <c r="J2140" t="str">
        <f>INDEX(L:L,MATCH(Таблиця91[[#This Row],[Item]],M:M,0),1)</f>
        <v>Wines and Ales</v>
      </c>
      <c r="L2140" t="s">
        <v>20979</v>
      </c>
      <c r="M2140" s="1" t="s">
        <v>21008</v>
      </c>
      <c r="N2140" s="1"/>
      <c r="O2140" s="1">
        <v>0.8</v>
      </c>
      <c r="P2140" s="1"/>
      <c r="Q2140" s="26"/>
      <c r="R2140" s="276">
        <f t="shared" si="169"/>
        <v>0</v>
      </c>
    </row>
    <row r="2141" spans="1:18">
      <c r="A2141" s="899" t="s">
        <v>21586</v>
      </c>
      <c r="B2141" s="913" t="s">
        <v>14380</v>
      </c>
      <c r="C2141" s="914" t="s">
        <v>21193</v>
      </c>
      <c r="D2141" s="885" t="str">
        <f t="shared" si="165"/>
        <v>gp</v>
      </c>
      <c r="E2141" s="885" t="str">
        <f t="shared" si="166"/>
        <v>10</v>
      </c>
      <c r="F2141" s="885">
        <f t="shared" si="167"/>
        <v>1</v>
      </c>
      <c r="G2141" s="885">
        <f t="shared" si="168"/>
        <v>10</v>
      </c>
      <c r="H2141" s="885" t="s">
        <v>21478</v>
      </c>
      <c r="J2141" t="str">
        <f>INDEX(L:L,MATCH(Таблиця91[[#This Row],[Item]],M:M,0),1)</f>
        <v>Wines and Ales</v>
      </c>
      <c r="L2141" t="s">
        <v>20979</v>
      </c>
      <c r="M2141" s="1" t="s">
        <v>21009</v>
      </c>
      <c r="N2141" s="1"/>
      <c r="O2141" s="1">
        <v>0.6</v>
      </c>
      <c r="P2141" s="1"/>
      <c r="Q2141" s="26"/>
      <c r="R2141" s="276">
        <f t="shared" si="169"/>
        <v>0</v>
      </c>
    </row>
    <row r="2142" spans="1:18">
      <c r="A2142" s="899" t="s">
        <v>21587</v>
      </c>
      <c r="B2142" s="913" t="s">
        <v>18891</v>
      </c>
      <c r="C2142" s="914" t="s">
        <v>21157</v>
      </c>
      <c r="D2142" s="885" t="str">
        <f t="shared" si="165"/>
        <v>gp</v>
      </c>
      <c r="E2142" s="885" t="str">
        <f t="shared" si="166"/>
        <v>50</v>
      </c>
      <c r="F2142" s="885">
        <f t="shared" si="167"/>
        <v>1</v>
      </c>
      <c r="G2142" s="885">
        <f t="shared" si="168"/>
        <v>50</v>
      </c>
      <c r="H2142" s="885" t="s">
        <v>21478</v>
      </c>
      <c r="J2142" t="str">
        <f>INDEX(L:L,MATCH(Таблиця91[[#This Row],[Item]],M:M,0),1)</f>
        <v>Wines and Ales</v>
      </c>
      <c r="L2142" t="s">
        <v>20979</v>
      </c>
      <c r="M2142" s="1" t="s">
        <v>21010</v>
      </c>
      <c r="N2142" s="1"/>
      <c r="O2142" s="1">
        <v>3</v>
      </c>
      <c r="P2142" s="1"/>
      <c r="Q2142" s="26"/>
      <c r="R2142" s="276">
        <f t="shared" si="169"/>
        <v>0</v>
      </c>
    </row>
    <row r="2143" spans="1:18">
      <c r="A2143" s="899" t="s">
        <v>21588</v>
      </c>
      <c r="B2143" s="913" t="s">
        <v>14451</v>
      </c>
      <c r="C2143" s="914" t="s">
        <v>21193</v>
      </c>
      <c r="D2143" s="885" t="str">
        <f t="shared" si="165"/>
        <v>gp</v>
      </c>
      <c r="E2143" s="885" t="str">
        <f t="shared" si="166"/>
        <v>20</v>
      </c>
      <c r="F2143" s="885">
        <f t="shared" si="167"/>
        <v>1</v>
      </c>
      <c r="G2143" s="885">
        <f t="shared" si="168"/>
        <v>20</v>
      </c>
      <c r="H2143" s="885" t="s">
        <v>21478</v>
      </c>
      <c r="J2143" t="str">
        <f>INDEX(L:L,MATCH(Таблиця91[[#This Row],[Item]],M:M,0),1)</f>
        <v>Wines and Ales</v>
      </c>
      <c r="L2143" t="s">
        <v>20979</v>
      </c>
      <c r="M2143" s="1" t="s">
        <v>21011</v>
      </c>
      <c r="N2143" s="1"/>
      <c r="O2143" s="1">
        <v>0.3</v>
      </c>
      <c r="P2143" s="1"/>
      <c r="Q2143" s="26"/>
      <c r="R2143" s="276">
        <f t="shared" si="169"/>
        <v>0</v>
      </c>
    </row>
    <row r="2144" spans="1:18">
      <c r="A2144" s="899" t="s">
        <v>21589</v>
      </c>
      <c r="B2144" s="913" t="s">
        <v>13973</v>
      </c>
      <c r="C2144" s="914" t="s">
        <v>21157</v>
      </c>
      <c r="D2144" s="885" t="str">
        <f t="shared" si="165"/>
        <v>gp</v>
      </c>
      <c r="E2144" s="885" t="str">
        <f t="shared" si="166"/>
        <v>30</v>
      </c>
      <c r="F2144" s="885">
        <f t="shared" si="167"/>
        <v>1</v>
      </c>
      <c r="G2144" s="885">
        <f t="shared" si="168"/>
        <v>30</v>
      </c>
      <c r="H2144" s="885" t="s">
        <v>21478</v>
      </c>
      <c r="J2144" t="str">
        <f>INDEX(L:L,MATCH(Таблиця91[[#This Row],[Item]],M:M,0),1)</f>
        <v>Wines and Ales</v>
      </c>
      <c r="L2144" t="s">
        <v>20979</v>
      </c>
      <c r="M2144" s="1" t="s">
        <v>21012</v>
      </c>
      <c r="N2144" s="1"/>
      <c r="O2144" s="1">
        <v>0.5</v>
      </c>
      <c r="P2144" s="1"/>
      <c r="Q2144" s="26"/>
      <c r="R2144" s="276">
        <f t="shared" si="169"/>
        <v>0</v>
      </c>
    </row>
    <row r="2145" spans="1:18">
      <c r="A2145" s="899" t="s">
        <v>21590</v>
      </c>
      <c r="B2145" s="913" t="s">
        <v>18339</v>
      </c>
      <c r="C2145" s="914" t="s">
        <v>21157</v>
      </c>
      <c r="D2145" s="885" t="str">
        <f t="shared" si="165"/>
        <v>gp</v>
      </c>
      <c r="E2145" s="885" t="str">
        <f t="shared" si="166"/>
        <v>200</v>
      </c>
      <c r="F2145" s="885">
        <f t="shared" si="167"/>
        <v>1</v>
      </c>
      <c r="G2145" s="885">
        <f t="shared" si="168"/>
        <v>200</v>
      </c>
      <c r="H2145" s="885" t="s">
        <v>21478</v>
      </c>
      <c r="J2145" t="str">
        <f>INDEX(L:L,MATCH(Таблиця91[[#This Row],[Item]],M:M,0),1)</f>
        <v>Wines and Ales</v>
      </c>
      <c r="L2145" t="s">
        <v>20979</v>
      </c>
      <c r="M2145" s="1" t="s">
        <v>21013</v>
      </c>
      <c r="N2145" s="1"/>
      <c r="O2145" s="1">
        <v>0.4</v>
      </c>
      <c r="P2145" s="1" t="s">
        <v>21005</v>
      </c>
      <c r="Q2145" s="26"/>
      <c r="R2145" s="276">
        <f t="shared" si="169"/>
        <v>0</v>
      </c>
    </row>
    <row r="2146" spans="1:18">
      <c r="A2146" s="899" t="s">
        <v>21591</v>
      </c>
      <c r="B2146" s="913" t="s">
        <v>13973</v>
      </c>
      <c r="C2146" s="914" t="s">
        <v>21157</v>
      </c>
      <c r="D2146" s="885" t="str">
        <f t="shared" si="165"/>
        <v>gp</v>
      </c>
      <c r="E2146" s="885" t="str">
        <f t="shared" si="166"/>
        <v>30</v>
      </c>
      <c r="F2146" s="885">
        <f t="shared" si="167"/>
        <v>1</v>
      </c>
      <c r="G2146" s="885">
        <f t="shared" si="168"/>
        <v>30</v>
      </c>
      <c r="H2146" s="885" t="s">
        <v>21478</v>
      </c>
      <c r="J2146" t="str">
        <f>INDEX(L:L,MATCH(Таблиця91[[#This Row],[Item]],M:M,0),1)</f>
        <v>Wines and Ales</v>
      </c>
      <c r="L2146" t="s">
        <v>20979</v>
      </c>
      <c r="M2146" s="1" t="s">
        <v>21014</v>
      </c>
      <c r="N2146" s="1"/>
      <c r="O2146" s="1">
        <v>0.4</v>
      </c>
      <c r="P2146" s="1" t="s">
        <v>21005</v>
      </c>
      <c r="Q2146" s="26"/>
      <c r="R2146" s="276">
        <f t="shared" si="169"/>
        <v>0</v>
      </c>
    </row>
    <row r="2147" spans="1:18">
      <c r="A2147" s="899" t="s">
        <v>21592</v>
      </c>
      <c r="B2147" s="913" t="s">
        <v>18339</v>
      </c>
      <c r="C2147" s="914" t="s">
        <v>21157</v>
      </c>
      <c r="D2147" s="885" t="str">
        <f t="shared" si="165"/>
        <v>gp</v>
      </c>
      <c r="E2147" s="885" t="str">
        <f t="shared" si="166"/>
        <v>200</v>
      </c>
      <c r="F2147" s="885">
        <f t="shared" si="167"/>
        <v>1</v>
      </c>
      <c r="G2147" s="885">
        <f t="shared" si="168"/>
        <v>200</v>
      </c>
      <c r="H2147" s="885" t="s">
        <v>21478</v>
      </c>
      <c r="J2147" t="str">
        <f>INDEX(L:L,MATCH(Таблиця91[[#This Row],[Item]],M:M,0),1)</f>
        <v>Wines and Ales</v>
      </c>
      <c r="L2147" t="s">
        <v>20979</v>
      </c>
      <c r="M2147" s="1" t="s">
        <v>21015</v>
      </c>
      <c r="N2147" s="1"/>
      <c r="O2147" s="1">
        <v>0.02</v>
      </c>
      <c r="P2147" s="1" t="s">
        <v>21016</v>
      </c>
      <c r="Q2147" s="26"/>
      <c r="R2147" s="276">
        <f t="shared" si="169"/>
        <v>0</v>
      </c>
    </row>
    <row r="2148" spans="1:18">
      <c r="A2148" s="915" t="s">
        <v>21593</v>
      </c>
      <c r="B2148" s="916" t="s">
        <v>18266</v>
      </c>
      <c r="C2148" s="917" t="s">
        <v>21157</v>
      </c>
      <c r="D2148" s="885" t="str">
        <f t="shared" si="165"/>
        <v>gp</v>
      </c>
      <c r="E2148" s="885" t="str">
        <f t="shared" si="166"/>
        <v>100</v>
      </c>
      <c r="F2148" s="885">
        <f t="shared" si="167"/>
        <v>1</v>
      </c>
      <c r="G2148" s="885">
        <f t="shared" si="168"/>
        <v>100</v>
      </c>
      <c r="H2148" s="885" t="s">
        <v>21478</v>
      </c>
      <c r="J2148" t="str">
        <f>INDEX(L:L,MATCH(Таблиця91[[#This Row],[Item]],M:M,0),1)</f>
        <v>Wines and Ales</v>
      </c>
      <c r="L2148" t="s">
        <v>20979</v>
      </c>
      <c r="M2148" s="1" t="s">
        <v>19060</v>
      </c>
      <c r="N2148" s="1"/>
      <c r="O2148" s="1">
        <v>0.02</v>
      </c>
      <c r="P2148" s="1" t="s">
        <v>21017</v>
      </c>
      <c r="Q2148" s="26"/>
      <c r="R2148" s="276">
        <f t="shared" si="169"/>
        <v>0</v>
      </c>
    </row>
    <row r="2149" spans="1:18">
      <c r="A2149" s="899"/>
      <c r="B2149" s="918"/>
      <c r="C2149" s="919"/>
      <c r="D2149" s="885" t="str">
        <f t="shared" si="165"/>
        <v>cp</v>
      </c>
      <c r="E2149" s="885" t="str">
        <f t="shared" si="166"/>
        <v/>
      </c>
      <c r="F2149" s="885">
        <f t="shared" si="167"/>
        <v>0.01</v>
      </c>
      <c r="G2149" s="885" t="e">
        <f t="shared" si="168"/>
        <v>#VALUE!</v>
      </c>
      <c r="H2149" s="920" t="s">
        <v>21595</v>
      </c>
      <c r="J2149" t="e">
        <f>INDEX(L:L,MATCH(Таблиця91[[#This Row],[Item]],M:M,0),1)</f>
        <v>#N/A</v>
      </c>
      <c r="L2149" t="s">
        <v>20979</v>
      </c>
      <c r="M2149" s="1" t="s">
        <v>21018</v>
      </c>
      <c r="N2149" s="1"/>
      <c r="O2149" s="1">
        <v>1.5</v>
      </c>
      <c r="P2149" s="1"/>
      <c r="Q2149" s="26"/>
      <c r="R2149" s="276">
        <f t="shared" si="169"/>
        <v>0</v>
      </c>
    </row>
    <row r="2150" spans="1:18">
      <c r="A2150" s="899" t="s">
        <v>21596</v>
      </c>
      <c r="B2150" s="913" t="s">
        <v>18496</v>
      </c>
      <c r="C2150" s="914" t="s">
        <v>29296</v>
      </c>
      <c r="D2150" s="885" t="str">
        <f t="shared" si="165"/>
        <v>gp</v>
      </c>
      <c r="E2150" s="885" t="str">
        <f t="shared" si="166"/>
        <v>2</v>
      </c>
      <c r="F2150" s="885">
        <f t="shared" si="167"/>
        <v>1</v>
      </c>
      <c r="G2150" s="885">
        <f t="shared" si="168"/>
        <v>2</v>
      </c>
      <c r="H2150" s="920" t="s">
        <v>21595</v>
      </c>
      <c r="J2150" t="str">
        <f>INDEX(L:L,MATCH(Таблиця91[[#This Row],[Item]],M:M,0),1)</f>
        <v>Wilderness Gear</v>
      </c>
      <c r="L2150" t="s">
        <v>20979</v>
      </c>
      <c r="M2150" s="1" t="s">
        <v>21019</v>
      </c>
      <c r="N2150" s="1"/>
      <c r="O2150" s="1">
        <v>0.4</v>
      </c>
      <c r="P2150" s="1" t="s">
        <v>21005</v>
      </c>
      <c r="Q2150" s="26"/>
      <c r="R2150" s="276">
        <f t="shared" si="169"/>
        <v>0</v>
      </c>
    </row>
    <row r="2151" spans="1:18">
      <c r="A2151" s="899" t="s">
        <v>21597</v>
      </c>
      <c r="B2151" s="913" t="s">
        <v>21836</v>
      </c>
      <c r="C2151" s="914">
        <v>6</v>
      </c>
      <c r="D2151" s="885" t="str">
        <f t="shared" si="165"/>
        <v>sp</v>
      </c>
      <c r="E2151" s="885" t="str">
        <f t="shared" si="166"/>
        <v>10</v>
      </c>
      <c r="F2151" s="885">
        <f t="shared" si="167"/>
        <v>0.1</v>
      </c>
      <c r="G2151" s="885">
        <f t="shared" si="168"/>
        <v>1</v>
      </c>
      <c r="H2151" s="920" t="s">
        <v>21595</v>
      </c>
      <c r="J2151" t="str">
        <f>INDEX(L:L,MATCH(Таблиця91[[#This Row],[Item]],M:M,0),1)</f>
        <v>Wilderness Gear</v>
      </c>
      <c r="L2151" t="s">
        <v>20979</v>
      </c>
      <c r="M2151" s="1" t="s">
        <v>21020</v>
      </c>
      <c r="N2151" s="1"/>
      <c r="O2151" s="1">
        <v>0.4</v>
      </c>
      <c r="P2151" s="1" t="s">
        <v>21005</v>
      </c>
      <c r="Q2151" s="26"/>
      <c r="R2151" s="276">
        <f t="shared" si="169"/>
        <v>0</v>
      </c>
    </row>
    <row r="2152" spans="1:18">
      <c r="A2152" s="899" t="s">
        <v>21598</v>
      </c>
      <c r="B2152" s="913" t="s">
        <v>21922</v>
      </c>
      <c r="C2152" s="914" t="s">
        <v>20023</v>
      </c>
      <c r="D2152" s="885" t="str">
        <f t="shared" si="165"/>
        <v>sp</v>
      </c>
      <c r="E2152" s="885" t="str">
        <f t="shared" si="166"/>
        <v>12</v>
      </c>
      <c r="F2152" s="885">
        <f t="shared" si="167"/>
        <v>0.1</v>
      </c>
      <c r="G2152" s="885">
        <f t="shared" si="168"/>
        <v>1.2000000000000002</v>
      </c>
      <c r="H2152" s="920" t="s">
        <v>21595</v>
      </c>
      <c r="J2152" t="str">
        <f>INDEX(L:L,MATCH(Таблиця91[[#This Row],[Item]],M:M,0),1)</f>
        <v>Wilderness Gear</v>
      </c>
      <c r="L2152" t="s">
        <v>20979</v>
      </c>
      <c r="M2152" s="1" t="s">
        <v>21021</v>
      </c>
      <c r="N2152" s="1"/>
      <c r="O2152" s="1">
        <v>0.4</v>
      </c>
      <c r="P2152" s="1" t="s">
        <v>21005</v>
      </c>
      <c r="Q2152" s="26"/>
      <c r="R2152" s="276">
        <f t="shared" si="169"/>
        <v>0</v>
      </c>
    </row>
    <row r="2153" spans="1:18">
      <c r="A2153" s="899" t="s">
        <v>21599</v>
      </c>
      <c r="B2153" s="913" t="s">
        <v>21907</v>
      </c>
      <c r="C2153" s="914" t="s">
        <v>20023</v>
      </c>
      <c r="D2153" s="885" t="str">
        <f t="shared" si="165"/>
        <v>sp</v>
      </c>
      <c r="E2153" s="885" t="str">
        <f t="shared" si="166"/>
        <v>7</v>
      </c>
      <c r="F2153" s="885">
        <f t="shared" si="167"/>
        <v>0.1</v>
      </c>
      <c r="G2153" s="885">
        <f t="shared" si="168"/>
        <v>0.70000000000000007</v>
      </c>
      <c r="H2153" s="920" t="s">
        <v>21595</v>
      </c>
      <c r="J2153" t="str">
        <f>INDEX(L:L,MATCH(Таблиця91[[#This Row],[Item]],M:M,0),1)</f>
        <v>Wilderness Gear</v>
      </c>
      <c r="L2153" t="s">
        <v>20979</v>
      </c>
      <c r="M2153" s="1" t="s">
        <v>21022</v>
      </c>
      <c r="N2153" s="1"/>
      <c r="O2153" s="1">
        <v>0.4</v>
      </c>
      <c r="P2153" s="1" t="s">
        <v>21005</v>
      </c>
      <c r="Q2153" s="26"/>
      <c r="R2153" s="276">
        <f t="shared" si="169"/>
        <v>0</v>
      </c>
    </row>
    <row r="2154" spans="1:18">
      <c r="A2154" s="899" t="s">
        <v>21600</v>
      </c>
      <c r="B2154" s="913" t="s">
        <v>14451</v>
      </c>
      <c r="C2154" s="914" t="s">
        <v>29296</v>
      </c>
      <c r="D2154" s="885" t="str">
        <f t="shared" si="165"/>
        <v>gp</v>
      </c>
      <c r="E2154" s="885" t="str">
        <f t="shared" si="166"/>
        <v>20</v>
      </c>
      <c r="F2154" s="885">
        <f t="shared" si="167"/>
        <v>1</v>
      </c>
      <c r="G2154" s="885">
        <f t="shared" si="168"/>
        <v>20</v>
      </c>
      <c r="H2154" s="920" t="s">
        <v>21595</v>
      </c>
      <c r="J2154" t="str">
        <f>INDEX(L:L,MATCH(Таблиця91[[#This Row],[Item]],M:M,0),1)</f>
        <v>Wilderness Gear</v>
      </c>
      <c r="L2154" t="s">
        <v>20979</v>
      </c>
      <c r="M2154" s="1" t="s">
        <v>21023</v>
      </c>
      <c r="N2154" s="1"/>
      <c r="O2154" s="1">
        <v>0.4</v>
      </c>
      <c r="P2154" s="1" t="s">
        <v>21005</v>
      </c>
      <c r="Q2154" s="26"/>
      <c r="R2154" s="276">
        <f t="shared" si="169"/>
        <v>0</v>
      </c>
    </row>
    <row r="2155" spans="1:18">
      <c r="A2155" s="899" t="s">
        <v>21601</v>
      </c>
      <c r="B2155" s="913" t="s">
        <v>21879</v>
      </c>
      <c r="C2155" s="914" t="s">
        <v>29296</v>
      </c>
      <c r="D2155" s="885" t="str">
        <f t="shared" si="165"/>
        <v>gp</v>
      </c>
      <c r="E2155" s="885" t="str">
        <f t="shared" si="166"/>
        <v>8</v>
      </c>
      <c r="F2155" s="885">
        <f t="shared" si="167"/>
        <v>1</v>
      </c>
      <c r="G2155" s="885">
        <f t="shared" si="168"/>
        <v>8</v>
      </c>
      <c r="H2155" s="920" t="s">
        <v>21595</v>
      </c>
      <c r="J2155" t="str">
        <f>INDEX(L:L,MATCH(Таблиця91[[#This Row],[Item]],M:M,0),1)</f>
        <v>Wilderness Gear</v>
      </c>
      <c r="L2155" t="s">
        <v>20979</v>
      </c>
      <c r="M2155" s="1" t="s">
        <v>21024</v>
      </c>
      <c r="N2155" s="1"/>
      <c r="O2155" s="1">
        <v>1</v>
      </c>
      <c r="P2155" s="1"/>
      <c r="Q2155" s="26"/>
      <c r="R2155" s="276">
        <f t="shared" si="169"/>
        <v>0</v>
      </c>
    </row>
    <row r="2156" spans="1:18">
      <c r="A2156" s="899" t="s">
        <v>21602</v>
      </c>
      <c r="B2156" s="913" t="s">
        <v>21946</v>
      </c>
      <c r="C2156" s="914" t="s">
        <v>20023</v>
      </c>
      <c r="D2156" s="885" t="str">
        <f t="shared" si="165"/>
        <v>gp</v>
      </c>
      <c r="E2156" s="885" t="str">
        <f t="shared" si="166"/>
        <v>3</v>
      </c>
      <c r="F2156" s="885">
        <f t="shared" si="167"/>
        <v>1</v>
      </c>
      <c r="G2156" s="885">
        <f t="shared" si="168"/>
        <v>3</v>
      </c>
      <c r="H2156" s="920" t="s">
        <v>21595</v>
      </c>
      <c r="J2156" t="str">
        <f>INDEX(L:L,MATCH(Таблиця91[[#This Row],[Item]],M:M,0),1)</f>
        <v>Wilderness Gear</v>
      </c>
      <c r="L2156" t="s">
        <v>20979</v>
      </c>
      <c r="M2156" s="1" t="s">
        <v>21025</v>
      </c>
      <c r="N2156" s="1"/>
      <c r="O2156" s="1">
        <v>1</v>
      </c>
      <c r="P2156" s="1"/>
      <c r="Q2156" s="26"/>
      <c r="R2156" s="276">
        <f t="shared" si="169"/>
        <v>0</v>
      </c>
    </row>
    <row r="2157" spans="1:18">
      <c r="A2157" s="899" t="s">
        <v>21603</v>
      </c>
      <c r="B2157" s="913" t="s">
        <v>18503</v>
      </c>
      <c r="C2157" s="914" t="s">
        <v>29296</v>
      </c>
      <c r="D2157" s="885" t="str">
        <f t="shared" si="165"/>
        <v>sp</v>
      </c>
      <c r="E2157" s="885" t="str">
        <f t="shared" si="166"/>
        <v>3</v>
      </c>
      <c r="F2157" s="885">
        <f t="shared" si="167"/>
        <v>0.1</v>
      </c>
      <c r="G2157" s="885">
        <f t="shared" si="168"/>
        <v>0.30000000000000004</v>
      </c>
      <c r="H2157" s="920" t="s">
        <v>21595</v>
      </c>
      <c r="J2157" t="str">
        <f>INDEX(L:L,MATCH(Таблиця91[[#This Row],[Item]],M:M,0),1)</f>
        <v>Wilderness Gear</v>
      </c>
      <c r="L2157" t="s">
        <v>20979</v>
      </c>
      <c r="M2157" s="1" t="s">
        <v>21026</v>
      </c>
      <c r="N2157" s="1"/>
      <c r="O2157" s="1">
        <v>1</v>
      </c>
      <c r="P2157" s="1"/>
      <c r="Q2157" s="26"/>
      <c r="R2157" s="276">
        <f t="shared" si="169"/>
        <v>0</v>
      </c>
    </row>
    <row r="2158" spans="1:18">
      <c r="A2158" s="899" t="s">
        <v>21604</v>
      </c>
      <c r="B2158" s="913" t="s">
        <v>21879</v>
      </c>
      <c r="C2158" s="914" t="s">
        <v>29296</v>
      </c>
      <c r="D2158" s="885" t="str">
        <f t="shared" ref="D2158:D2221" si="170">IF((IFERROR(FIND("gp",B2158,1),0)&gt;0),"gp",IF(IFERROR(FIND("sp",B2158,1),0)&gt;1,"sp","cp"))</f>
        <v>gp</v>
      </c>
      <c r="E2158" s="885" t="str">
        <f t="shared" si="166"/>
        <v>8</v>
      </c>
      <c r="F2158" s="885">
        <f t="shared" si="167"/>
        <v>1</v>
      </c>
      <c r="G2158" s="885">
        <f t="shared" si="168"/>
        <v>8</v>
      </c>
      <c r="H2158" s="920" t="s">
        <v>21595</v>
      </c>
      <c r="J2158" t="str">
        <f>INDEX(L:L,MATCH(Таблиця91[[#This Row],[Item]],M:M,0),1)</f>
        <v>Wilderness Gear</v>
      </c>
      <c r="L2158" t="s">
        <v>20979</v>
      </c>
      <c r="M2158" s="1" t="s">
        <v>21027</v>
      </c>
      <c r="N2158" s="1"/>
      <c r="O2158" s="1">
        <v>1.4</v>
      </c>
      <c r="P2158" s="1" t="s">
        <v>19539</v>
      </c>
      <c r="Q2158" s="26"/>
      <c r="R2158" s="276">
        <f t="shared" si="169"/>
        <v>0</v>
      </c>
    </row>
    <row r="2159" spans="1:18">
      <c r="A2159" s="899" t="s">
        <v>21605</v>
      </c>
      <c r="B2159" s="913" t="s">
        <v>21872</v>
      </c>
      <c r="C2159" s="914" t="s">
        <v>29296</v>
      </c>
      <c r="D2159" s="885" t="str">
        <f t="shared" si="170"/>
        <v>sp</v>
      </c>
      <c r="E2159" s="885" t="str">
        <f t="shared" ref="E2159:E2222" si="171">SUBSTITUTE(B2159," "&amp;D2159,"",1)</f>
        <v>8</v>
      </c>
      <c r="F2159" s="885">
        <f t="shared" ref="F2159:F2222" si="172">IF(D2159="gp",1,IF(D2159="sp",0.1,0.01))</f>
        <v>0.1</v>
      </c>
      <c r="G2159" s="885">
        <f t="shared" ref="G2159:G2222" si="173">F2159*E2159</f>
        <v>0.8</v>
      </c>
      <c r="H2159" s="920" t="s">
        <v>21595</v>
      </c>
      <c r="J2159" t="str">
        <f>INDEX(L:L,MATCH(Таблиця91[[#This Row],[Item]],M:M,0),1)</f>
        <v>Wilderness Gear</v>
      </c>
      <c r="L2159" t="s">
        <v>20979</v>
      </c>
      <c r="M2159" s="1" t="s">
        <v>21028</v>
      </c>
      <c r="N2159" s="1"/>
      <c r="O2159" s="1">
        <v>1.4</v>
      </c>
      <c r="P2159" s="1" t="s">
        <v>19539</v>
      </c>
      <c r="Q2159" s="26"/>
      <c r="R2159" s="276">
        <f t="shared" si="169"/>
        <v>0</v>
      </c>
    </row>
    <row r="2160" spans="1:18">
      <c r="A2160" s="899" t="s">
        <v>21606</v>
      </c>
      <c r="B2160" s="913" t="s">
        <v>18496</v>
      </c>
      <c r="C2160" s="914" t="s">
        <v>29296</v>
      </c>
      <c r="D2160" s="885" t="str">
        <f t="shared" si="170"/>
        <v>gp</v>
      </c>
      <c r="E2160" s="885" t="str">
        <f t="shared" si="171"/>
        <v>2</v>
      </c>
      <c r="F2160" s="885">
        <f t="shared" si="172"/>
        <v>1</v>
      </c>
      <c r="G2160" s="885">
        <f t="shared" si="173"/>
        <v>2</v>
      </c>
      <c r="H2160" s="920" t="s">
        <v>21595</v>
      </c>
      <c r="J2160" t="str">
        <f>INDEX(L:L,MATCH(Таблиця91[[#This Row],[Item]],M:M,0),1)</f>
        <v>Wilderness Gear</v>
      </c>
      <c r="L2160" t="s">
        <v>20979</v>
      </c>
      <c r="M2160" s="1" t="s">
        <v>21029</v>
      </c>
      <c r="N2160" s="1"/>
      <c r="O2160" s="1">
        <v>1.4</v>
      </c>
      <c r="P2160" s="1" t="s">
        <v>19539</v>
      </c>
      <c r="Q2160" s="26"/>
      <c r="R2160" s="276">
        <f t="shared" si="169"/>
        <v>0</v>
      </c>
    </row>
    <row r="2161" spans="1:18">
      <c r="A2161" s="899" t="s">
        <v>21607</v>
      </c>
      <c r="B2161" s="913" t="s">
        <v>14451</v>
      </c>
      <c r="C2161" s="914" t="s">
        <v>21608</v>
      </c>
      <c r="D2161" s="885" t="str">
        <f t="shared" si="170"/>
        <v>gp</v>
      </c>
      <c r="E2161" s="885" t="str">
        <f t="shared" si="171"/>
        <v>20</v>
      </c>
      <c r="F2161" s="885">
        <f t="shared" si="172"/>
        <v>1</v>
      </c>
      <c r="G2161" s="885">
        <f t="shared" si="173"/>
        <v>20</v>
      </c>
      <c r="H2161" s="920" t="s">
        <v>21595</v>
      </c>
      <c r="J2161" t="str">
        <f>INDEX(L:L,MATCH(Таблиця91[[#This Row],[Item]],M:M,0),1)</f>
        <v>Wilderness Gear</v>
      </c>
      <c r="L2161" t="s">
        <v>20979</v>
      </c>
      <c r="M2161" s="1" t="s">
        <v>21030</v>
      </c>
      <c r="N2161" s="1"/>
      <c r="O2161" s="1">
        <v>1.4</v>
      </c>
      <c r="P2161" s="1" t="s">
        <v>19539</v>
      </c>
      <c r="Q2161" s="26"/>
      <c r="R2161" s="276">
        <f t="shared" si="169"/>
        <v>0</v>
      </c>
    </row>
    <row r="2162" spans="1:18">
      <c r="A2162" s="899" t="s">
        <v>21609</v>
      </c>
      <c r="B2162" s="913" t="s">
        <v>13973</v>
      </c>
      <c r="C2162" s="914" t="s">
        <v>29296</v>
      </c>
      <c r="D2162" s="885" t="str">
        <f t="shared" si="170"/>
        <v>gp</v>
      </c>
      <c r="E2162" s="885" t="str">
        <f t="shared" si="171"/>
        <v>30</v>
      </c>
      <c r="F2162" s="885">
        <f t="shared" si="172"/>
        <v>1</v>
      </c>
      <c r="G2162" s="885">
        <f t="shared" si="173"/>
        <v>30</v>
      </c>
      <c r="H2162" s="920" t="s">
        <v>21595</v>
      </c>
      <c r="J2162" t="str">
        <f>INDEX(L:L,MATCH(Таблиця91[[#This Row],[Item]],M:M,0),1)</f>
        <v>Wilderness Gear</v>
      </c>
      <c r="L2162" t="s">
        <v>20979</v>
      </c>
      <c r="M2162" s="1" t="s">
        <v>21031</v>
      </c>
      <c r="N2162" s="1"/>
      <c r="O2162" s="1">
        <v>1.4</v>
      </c>
      <c r="P2162" s="1" t="s">
        <v>19539</v>
      </c>
      <c r="Q2162" s="26"/>
      <c r="R2162" s="276">
        <f t="shared" si="169"/>
        <v>0</v>
      </c>
    </row>
    <row r="2163" spans="1:18">
      <c r="A2163" s="899" t="s">
        <v>21610</v>
      </c>
      <c r="B2163" s="913" t="s">
        <v>21836</v>
      </c>
      <c r="C2163" s="914" t="s">
        <v>29296</v>
      </c>
      <c r="D2163" s="885" t="str">
        <f t="shared" si="170"/>
        <v>sp</v>
      </c>
      <c r="E2163" s="885" t="str">
        <f t="shared" si="171"/>
        <v>10</v>
      </c>
      <c r="F2163" s="885">
        <f t="shared" si="172"/>
        <v>0.1</v>
      </c>
      <c r="G2163" s="885">
        <f t="shared" si="173"/>
        <v>1</v>
      </c>
      <c r="H2163" s="920" t="s">
        <v>21595</v>
      </c>
      <c r="J2163" t="str">
        <f>INDEX(L:L,MATCH(Таблиця91[[#This Row],[Item]],M:M,0),1)</f>
        <v>Wilderness Gear</v>
      </c>
      <c r="L2163" t="s">
        <v>20979</v>
      </c>
      <c r="M2163" s="1" t="s">
        <v>21032</v>
      </c>
      <c r="N2163" s="1"/>
      <c r="O2163" s="1">
        <v>1.4</v>
      </c>
      <c r="P2163" s="1" t="s">
        <v>19539</v>
      </c>
      <c r="Q2163" s="26"/>
      <c r="R2163" s="276">
        <f t="shared" si="169"/>
        <v>0</v>
      </c>
    </row>
    <row r="2164" spans="1:18">
      <c r="A2164" s="899" t="s">
        <v>21611</v>
      </c>
      <c r="B2164" s="913" t="s">
        <v>14451</v>
      </c>
      <c r="C2164" s="914" t="s">
        <v>29296</v>
      </c>
      <c r="D2164" s="885" t="str">
        <f t="shared" si="170"/>
        <v>gp</v>
      </c>
      <c r="E2164" s="885" t="str">
        <f t="shared" si="171"/>
        <v>20</v>
      </c>
      <c r="F2164" s="885">
        <f t="shared" si="172"/>
        <v>1</v>
      </c>
      <c r="G2164" s="885">
        <f t="shared" si="173"/>
        <v>20</v>
      </c>
      <c r="H2164" s="920" t="s">
        <v>21595</v>
      </c>
      <c r="J2164" t="str">
        <f>INDEX(L:L,MATCH(Таблиця91[[#This Row],[Item]],M:M,0),1)</f>
        <v>Wilderness Gear</v>
      </c>
      <c r="L2164" t="s">
        <v>20979</v>
      </c>
      <c r="M2164" s="1" t="s">
        <v>21033</v>
      </c>
      <c r="N2164" s="1"/>
      <c r="O2164" s="1">
        <v>1.4</v>
      </c>
      <c r="P2164" s="1" t="s">
        <v>19539</v>
      </c>
      <c r="Q2164" s="26"/>
      <c r="R2164" s="276">
        <f t="shared" si="169"/>
        <v>0</v>
      </c>
    </row>
    <row r="2165" spans="1:18">
      <c r="A2165" s="899" t="s">
        <v>21612</v>
      </c>
      <c r="B2165" s="913" t="s">
        <v>21987</v>
      </c>
      <c r="C2165" s="914" t="s">
        <v>29296</v>
      </c>
      <c r="D2165" s="885" t="str">
        <f t="shared" si="170"/>
        <v>gp</v>
      </c>
      <c r="E2165" s="885" t="str">
        <f t="shared" si="171"/>
        <v>17</v>
      </c>
      <c r="F2165" s="885">
        <f t="shared" si="172"/>
        <v>1</v>
      </c>
      <c r="G2165" s="885">
        <f t="shared" si="173"/>
        <v>17</v>
      </c>
      <c r="H2165" s="920" t="s">
        <v>21595</v>
      </c>
      <c r="J2165" t="str">
        <f>INDEX(L:L,MATCH(Таблиця91[[#This Row],[Item]],M:M,0),1)</f>
        <v>Wilderness Gear</v>
      </c>
      <c r="L2165" t="s">
        <v>20979</v>
      </c>
      <c r="M2165" s="1" t="s">
        <v>21034</v>
      </c>
      <c r="N2165" s="1"/>
      <c r="O2165" s="1">
        <v>1</v>
      </c>
      <c r="P2165" s="1" t="s">
        <v>19539</v>
      </c>
      <c r="Q2165" s="26"/>
      <c r="R2165" s="276">
        <f t="shared" si="169"/>
        <v>0</v>
      </c>
    </row>
    <row r="2166" spans="1:18">
      <c r="A2166" s="899" t="s">
        <v>21613</v>
      </c>
      <c r="B2166" s="913" t="s">
        <v>14081</v>
      </c>
      <c r="C2166" s="914" t="s">
        <v>29296</v>
      </c>
      <c r="D2166" s="885" t="str">
        <f t="shared" si="170"/>
        <v>gp</v>
      </c>
      <c r="E2166" s="885" t="str">
        <f t="shared" si="171"/>
        <v>5</v>
      </c>
      <c r="F2166" s="885">
        <f t="shared" si="172"/>
        <v>1</v>
      </c>
      <c r="G2166" s="885">
        <f t="shared" si="173"/>
        <v>5</v>
      </c>
      <c r="H2166" s="920" t="s">
        <v>21595</v>
      </c>
      <c r="J2166" t="str">
        <f>INDEX(L:L,MATCH(Таблиця91[[#This Row],[Item]],M:M,0),1)</f>
        <v>Wilderness Gear</v>
      </c>
      <c r="L2166" t="s">
        <v>20979</v>
      </c>
      <c r="M2166" s="1" t="s">
        <v>21035</v>
      </c>
      <c r="N2166" s="1"/>
      <c r="O2166" s="1">
        <v>1.4</v>
      </c>
      <c r="P2166" s="1" t="s">
        <v>19539</v>
      </c>
      <c r="Q2166" s="26"/>
      <c r="R2166" s="276">
        <f t="shared" si="169"/>
        <v>0</v>
      </c>
    </row>
    <row r="2167" spans="1:18">
      <c r="A2167" s="899" t="s">
        <v>21614</v>
      </c>
      <c r="B2167" s="913" t="s">
        <v>21946</v>
      </c>
      <c r="C2167" s="914" t="s">
        <v>20023</v>
      </c>
      <c r="D2167" s="885" t="str">
        <f t="shared" si="170"/>
        <v>gp</v>
      </c>
      <c r="E2167" s="885" t="str">
        <f t="shared" si="171"/>
        <v>3</v>
      </c>
      <c r="F2167" s="885">
        <f t="shared" si="172"/>
        <v>1</v>
      </c>
      <c r="G2167" s="885">
        <f t="shared" si="173"/>
        <v>3</v>
      </c>
      <c r="H2167" s="920" t="s">
        <v>21595</v>
      </c>
      <c r="J2167" t="str">
        <f>INDEX(L:L,MATCH(Таблиця91[[#This Row],[Item]],M:M,0),1)</f>
        <v>Wilderness Gear</v>
      </c>
      <c r="L2167" t="s">
        <v>20979</v>
      </c>
      <c r="M2167" s="1" t="s">
        <v>21036</v>
      </c>
      <c r="N2167" s="1"/>
      <c r="O2167" s="1">
        <v>1.4</v>
      </c>
      <c r="P2167" s="1" t="s">
        <v>19539</v>
      </c>
      <c r="Q2167" s="26"/>
      <c r="R2167" s="276">
        <f t="shared" si="169"/>
        <v>0</v>
      </c>
    </row>
    <row r="2168" spans="1:18">
      <c r="A2168" s="899" t="s">
        <v>21615</v>
      </c>
      <c r="B2168" s="913" t="s">
        <v>21946</v>
      </c>
      <c r="C2168" s="914" t="s">
        <v>29296</v>
      </c>
      <c r="D2168" s="885" t="str">
        <f t="shared" si="170"/>
        <v>gp</v>
      </c>
      <c r="E2168" s="885" t="str">
        <f t="shared" si="171"/>
        <v>3</v>
      </c>
      <c r="F2168" s="885">
        <f t="shared" si="172"/>
        <v>1</v>
      </c>
      <c r="G2168" s="885">
        <f t="shared" si="173"/>
        <v>3</v>
      </c>
      <c r="H2168" s="920" t="s">
        <v>21595</v>
      </c>
      <c r="J2168" t="str">
        <f>INDEX(L:L,MATCH(Таблиця91[[#This Row],[Item]],M:M,0),1)</f>
        <v>Wilderness Gear</v>
      </c>
      <c r="L2168" t="s">
        <v>20979</v>
      </c>
      <c r="M2168" s="1" t="s">
        <v>21037</v>
      </c>
      <c r="N2168" s="1"/>
      <c r="O2168" s="1">
        <v>0.02</v>
      </c>
      <c r="P2168" s="1" t="s">
        <v>19769</v>
      </c>
      <c r="Q2168" s="26"/>
      <c r="R2168" s="276">
        <f t="shared" si="169"/>
        <v>0</v>
      </c>
    </row>
    <row r="2169" spans="1:18">
      <c r="A2169" s="899" t="s">
        <v>21616</v>
      </c>
      <c r="B2169" s="913" t="s">
        <v>14081</v>
      </c>
      <c r="C2169" s="914" t="s">
        <v>29296</v>
      </c>
      <c r="D2169" s="885" t="str">
        <f t="shared" si="170"/>
        <v>gp</v>
      </c>
      <c r="E2169" s="885" t="str">
        <f t="shared" si="171"/>
        <v>5</v>
      </c>
      <c r="F2169" s="885">
        <f t="shared" si="172"/>
        <v>1</v>
      </c>
      <c r="G2169" s="885">
        <f t="shared" si="173"/>
        <v>5</v>
      </c>
      <c r="H2169" s="920" t="s">
        <v>21595</v>
      </c>
      <c r="J2169" t="str">
        <f>INDEX(L:L,MATCH(Таблиця91[[#This Row],[Item]],M:M,0),1)</f>
        <v>Wilderness Gear</v>
      </c>
      <c r="L2169" t="s">
        <v>20979</v>
      </c>
      <c r="M2169" s="1" t="s">
        <v>21038</v>
      </c>
      <c r="N2169" s="1"/>
      <c r="O2169" s="1">
        <v>0.06</v>
      </c>
      <c r="P2169" s="1" t="s">
        <v>19769</v>
      </c>
      <c r="Q2169" s="26"/>
      <c r="R2169" s="276">
        <f t="shared" si="169"/>
        <v>0</v>
      </c>
    </row>
    <row r="2170" spans="1:18">
      <c r="A2170" s="899" t="s">
        <v>21617</v>
      </c>
      <c r="B2170" s="913" t="s">
        <v>21846</v>
      </c>
      <c r="C2170" s="914" t="s">
        <v>29296</v>
      </c>
      <c r="D2170" s="885" t="str">
        <f t="shared" si="170"/>
        <v>gp</v>
      </c>
      <c r="E2170" s="885" t="str">
        <f t="shared" si="171"/>
        <v>4</v>
      </c>
      <c r="F2170" s="885">
        <f t="shared" si="172"/>
        <v>1</v>
      </c>
      <c r="G2170" s="885">
        <f t="shared" si="173"/>
        <v>4</v>
      </c>
      <c r="H2170" s="920" t="s">
        <v>21595</v>
      </c>
      <c r="J2170" t="str">
        <f>INDEX(L:L,MATCH(Таблиця91[[#This Row],[Item]],M:M,0),1)</f>
        <v>Wilderness Gear</v>
      </c>
      <c r="L2170" t="s">
        <v>20979</v>
      </c>
      <c r="M2170" s="1" t="s">
        <v>21039</v>
      </c>
      <c r="N2170" s="1"/>
      <c r="O2170" s="1">
        <v>1.2</v>
      </c>
      <c r="P2170" s="1"/>
      <c r="Q2170" s="26"/>
      <c r="R2170" s="276">
        <f t="shared" si="169"/>
        <v>0</v>
      </c>
    </row>
    <row r="2171" spans="1:18">
      <c r="A2171" s="899" t="s">
        <v>21618</v>
      </c>
      <c r="B2171" s="913" t="s">
        <v>18489</v>
      </c>
      <c r="C2171" s="914" t="s">
        <v>29296</v>
      </c>
      <c r="D2171" s="885" t="str">
        <f t="shared" si="170"/>
        <v>gp</v>
      </c>
      <c r="E2171" s="885" t="str">
        <f t="shared" si="171"/>
        <v>300</v>
      </c>
      <c r="F2171" s="885">
        <f t="shared" si="172"/>
        <v>1</v>
      </c>
      <c r="G2171" s="885">
        <f t="shared" si="173"/>
        <v>300</v>
      </c>
      <c r="H2171" s="920" t="s">
        <v>21595</v>
      </c>
      <c r="J2171" t="str">
        <f>INDEX(L:L,MATCH(Таблиця91[[#This Row],[Item]],M:M,0),1)</f>
        <v>Wilderness Gear</v>
      </c>
      <c r="L2171" t="s">
        <v>20979</v>
      </c>
      <c r="M2171" s="1" t="s">
        <v>21040</v>
      </c>
      <c r="N2171" s="1"/>
      <c r="O2171" s="1">
        <v>5</v>
      </c>
      <c r="P2171" s="1"/>
      <c r="Q2171" s="26"/>
      <c r="R2171" s="276">
        <f t="shared" si="169"/>
        <v>0</v>
      </c>
    </row>
    <row r="2172" spans="1:18">
      <c r="A2172" s="899" t="s">
        <v>19287</v>
      </c>
      <c r="B2172" s="913" t="s">
        <v>21879</v>
      </c>
      <c r="C2172" s="914" t="s">
        <v>29296</v>
      </c>
      <c r="D2172" s="885" t="str">
        <f t="shared" si="170"/>
        <v>gp</v>
      </c>
      <c r="E2172" s="885" t="str">
        <f t="shared" si="171"/>
        <v>8</v>
      </c>
      <c r="F2172" s="885">
        <f t="shared" si="172"/>
        <v>1</v>
      </c>
      <c r="G2172" s="885">
        <f t="shared" si="173"/>
        <v>8</v>
      </c>
      <c r="H2172" s="920" t="s">
        <v>21595</v>
      </c>
      <c r="J2172" t="str">
        <f>INDEX(L:L,MATCH(Таблиця91[[#This Row],[Item]],M:M,0),1)</f>
        <v>Wilderness Gear</v>
      </c>
      <c r="L2172" t="s">
        <v>20979</v>
      </c>
      <c r="M2172" s="1" t="s">
        <v>21041</v>
      </c>
      <c r="N2172" s="1"/>
      <c r="O2172" s="1">
        <v>1.4</v>
      </c>
      <c r="P2172" s="1" t="s">
        <v>19539</v>
      </c>
      <c r="Q2172" s="26"/>
      <c r="R2172" s="276">
        <f t="shared" si="169"/>
        <v>0</v>
      </c>
    </row>
    <row r="2173" spans="1:18">
      <c r="A2173" s="899" t="s">
        <v>21619</v>
      </c>
      <c r="B2173" s="913" t="s">
        <v>14081</v>
      </c>
      <c r="C2173" s="914" t="s">
        <v>21620</v>
      </c>
      <c r="D2173" s="885" t="str">
        <f t="shared" si="170"/>
        <v>gp</v>
      </c>
      <c r="E2173" s="885" t="str">
        <f t="shared" si="171"/>
        <v>5</v>
      </c>
      <c r="F2173" s="885">
        <f t="shared" si="172"/>
        <v>1</v>
      </c>
      <c r="G2173" s="885">
        <f t="shared" si="173"/>
        <v>5</v>
      </c>
      <c r="H2173" s="920" t="s">
        <v>21595</v>
      </c>
      <c r="J2173" t="str">
        <f>INDEX(L:L,MATCH(Таблиця91[[#This Row],[Item]],M:M,0),1)</f>
        <v>Wilderness Gear</v>
      </c>
      <c r="L2173" t="s">
        <v>20979</v>
      </c>
      <c r="M2173" s="1" t="s">
        <v>21042</v>
      </c>
      <c r="N2173" s="1"/>
      <c r="O2173" s="1">
        <v>1.4</v>
      </c>
      <c r="P2173" s="1" t="s">
        <v>19539</v>
      </c>
      <c r="Q2173" s="26"/>
      <c r="R2173" s="276">
        <f t="shared" si="169"/>
        <v>0</v>
      </c>
    </row>
    <row r="2174" spans="1:18">
      <c r="A2174" s="899" t="s">
        <v>21621</v>
      </c>
      <c r="B2174" s="913" t="s">
        <v>14380</v>
      </c>
      <c r="C2174" s="914" t="s">
        <v>29296</v>
      </c>
      <c r="D2174" s="885" t="str">
        <f t="shared" si="170"/>
        <v>gp</v>
      </c>
      <c r="E2174" s="885" t="str">
        <f t="shared" si="171"/>
        <v>10</v>
      </c>
      <c r="F2174" s="885">
        <f t="shared" si="172"/>
        <v>1</v>
      </c>
      <c r="G2174" s="885">
        <f t="shared" si="173"/>
        <v>10</v>
      </c>
      <c r="H2174" s="920" t="s">
        <v>21595</v>
      </c>
      <c r="J2174" t="str">
        <f>INDEX(L:L,MATCH(Таблиця91[[#This Row],[Item]],M:M,0),1)</f>
        <v>Wilderness Gear</v>
      </c>
      <c r="L2174" t="s">
        <v>20979</v>
      </c>
      <c r="M2174" s="1" t="s">
        <v>21043</v>
      </c>
      <c r="N2174" s="1"/>
      <c r="O2174" s="1">
        <v>1.4</v>
      </c>
      <c r="P2174" s="1" t="s">
        <v>19539</v>
      </c>
      <c r="Q2174" s="26"/>
      <c r="R2174" s="276">
        <f t="shared" si="169"/>
        <v>0</v>
      </c>
    </row>
    <row r="2175" spans="1:18">
      <c r="A2175" s="885"/>
      <c r="B2175" s="885"/>
      <c r="C2175" s="885"/>
      <c r="D2175" s="885" t="str">
        <f>IF((IFERROR(FIND("gp",I2196,1),0)&gt;0),"gp",IF(IFERROR(FIND("sp",I2196,1),0)&gt;1,"sp","cp"))</f>
        <v>cp</v>
      </c>
      <c r="E2175" s="885" t="str">
        <f>SUBSTITUTE(I2196," "&amp;D2175,"",1)</f>
        <v/>
      </c>
      <c r="F2175" s="885">
        <f t="shared" si="172"/>
        <v>0.01</v>
      </c>
      <c r="G2175" s="885" t="e">
        <f t="shared" si="173"/>
        <v>#VALUE!</v>
      </c>
      <c r="H2175" s="920" t="s">
        <v>21595</v>
      </c>
      <c r="J2175" t="e">
        <f>INDEX(L:L,MATCH(Таблиця91[[#This Row],[Item]],M:M,0),1)</f>
        <v>#N/A</v>
      </c>
      <c r="L2175" t="s">
        <v>20979</v>
      </c>
      <c r="M2175" s="1" t="s">
        <v>21044</v>
      </c>
      <c r="N2175" s="1"/>
      <c r="O2175" s="1">
        <v>1.4</v>
      </c>
      <c r="P2175" s="1" t="s">
        <v>19539</v>
      </c>
      <c r="Q2175" s="26"/>
      <c r="R2175" s="276">
        <f t="shared" si="169"/>
        <v>0</v>
      </c>
    </row>
    <row r="2176" spans="1:18" ht="30">
      <c r="A2176" s="899" t="s">
        <v>21623</v>
      </c>
      <c r="B2176" s="913" t="s">
        <v>14263</v>
      </c>
      <c r="C2176" s="914" t="s">
        <v>21017</v>
      </c>
      <c r="D2176" s="885" t="str">
        <f t="shared" si="170"/>
        <v>gp</v>
      </c>
      <c r="E2176" s="885" t="str">
        <f t="shared" si="171"/>
        <v>15</v>
      </c>
      <c r="F2176" s="885">
        <f t="shared" si="172"/>
        <v>1</v>
      </c>
      <c r="G2176" s="885">
        <f t="shared" si="173"/>
        <v>15</v>
      </c>
      <c r="H2176" s="921" t="s">
        <v>21622</v>
      </c>
      <c r="J2176" t="str">
        <f>INDEX(L:L,MATCH(Таблиця91[[#This Row],[Item]],M:M,0),1)</f>
        <v>Wilderness Gear</v>
      </c>
      <c r="L2176" t="s">
        <v>20979</v>
      </c>
      <c r="M2176" s="1" t="s">
        <v>21045</v>
      </c>
      <c r="N2176" s="1"/>
      <c r="O2176" s="1">
        <v>1.1000000000000001</v>
      </c>
      <c r="P2176" s="1" t="s">
        <v>19539</v>
      </c>
      <c r="Q2176" s="26"/>
      <c r="R2176" s="276">
        <f t="shared" si="169"/>
        <v>0</v>
      </c>
    </row>
    <row r="2177" spans="1:18">
      <c r="A2177" s="899" t="s">
        <v>21624</v>
      </c>
      <c r="B2177" s="913" t="s">
        <v>14380</v>
      </c>
      <c r="C2177" s="914" t="s">
        <v>29296</v>
      </c>
      <c r="D2177" s="885" t="str">
        <f t="shared" si="170"/>
        <v>gp</v>
      </c>
      <c r="E2177" s="885" t="str">
        <f t="shared" si="171"/>
        <v>10</v>
      </c>
      <c r="F2177" s="885">
        <f t="shared" si="172"/>
        <v>1</v>
      </c>
      <c r="G2177" s="885">
        <f t="shared" si="173"/>
        <v>10</v>
      </c>
      <c r="H2177" s="885" t="s">
        <v>21622</v>
      </c>
      <c r="J2177" t="str">
        <f>INDEX(L:L,MATCH(Таблиця91[[#This Row],[Item]],M:M,0),1)</f>
        <v>Wilderness Gear</v>
      </c>
      <c r="L2177" t="s">
        <v>20979</v>
      </c>
      <c r="M2177" s="1" t="s">
        <v>18796</v>
      </c>
      <c r="N2177" s="1"/>
      <c r="O2177" s="1"/>
      <c r="P2177" s="1"/>
      <c r="Q2177" s="26"/>
      <c r="R2177" s="276">
        <f t="shared" si="169"/>
        <v>0</v>
      </c>
    </row>
    <row r="2178" spans="1:18">
      <c r="A2178" s="899" t="s">
        <v>21625</v>
      </c>
      <c r="B2178" s="913" t="s">
        <v>14451</v>
      </c>
      <c r="C2178" s="914" t="s">
        <v>19647</v>
      </c>
      <c r="D2178" s="885" t="str">
        <f t="shared" si="170"/>
        <v>gp</v>
      </c>
      <c r="E2178" s="885" t="str">
        <f t="shared" si="171"/>
        <v>20</v>
      </c>
      <c r="F2178" s="885">
        <f t="shared" si="172"/>
        <v>1</v>
      </c>
      <c r="G2178" s="885">
        <f t="shared" si="173"/>
        <v>20</v>
      </c>
      <c r="H2178" s="885" t="s">
        <v>21622</v>
      </c>
      <c r="J2178" t="str">
        <f>INDEX(L:L,MATCH(Таблиця91[[#This Row],[Item]],M:M,0),1)</f>
        <v>Wilderness Gear</v>
      </c>
      <c r="L2178" t="s">
        <v>21046</v>
      </c>
      <c r="M2178" s="1" t="s">
        <v>21046</v>
      </c>
      <c r="N2178" s="1"/>
      <c r="O2178" s="1"/>
      <c r="P2178" s="1"/>
      <c r="Q2178" s="26"/>
      <c r="R2178" s="276">
        <f t="shared" si="169"/>
        <v>0</v>
      </c>
    </row>
    <row r="2179" spans="1:18">
      <c r="A2179" s="899" t="s">
        <v>21626</v>
      </c>
      <c r="B2179" s="913" t="s">
        <v>14263</v>
      </c>
      <c r="C2179" s="914" t="s">
        <v>21017</v>
      </c>
      <c r="D2179" s="885" t="str">
        <f t="shared" si="170"/>
        <v>gp</v>
      </c>
      <c r="E2179" s="885" t="str">
        <f t="shared" si="171"/>
        <v>15</v>
      </c>
      <c r="F2179" s="885">
        <f t="shared" si="172"/>
        <v>1</v>
      </c>
      <c r="G2179" s="885">
        <f t="shared" si="173"/>
        <v>15</v>
      </c>
      <c r="H2179" s="885" t="s">
        <v>21622</v>
      </c>
      <c r="J2179" t="str">
        <f>INDEX(L:L,MATCH(Таблиця91[[#This Row],[Item]],M:M,0),1)</f>
        <v>Wilderness Gear</v>
      </c>
      <c r="L2179" t="s">
        <v>21046</v>
      </c>
      <c r="M2179" s="1" t="s">
        <v>21047</v>
      </c>
      <c r="N2179" s="1"/>
      <c r="O2179" s="1"/>
      <c r="P2179" s="1"/>
      <c r="Q2179" s="26"/>
      <c r="R2179" s="276">
        <f t="shared" si="169"/>
        <v>0</v>
      </c>
    </row>
    <row r="2180" spans="1:18">
      <c r="A2180" s="899" t="s">
        <v>21627</v>
      </c>
      <c r="B2180" s="913" t="s">
        <v>14380</v>
      </c>
      <c r="C2180" s="914" t="s">
        <v>21017</v>
      </c>
      <c r="D2180" s="885" t="str">
        <f t="shared" si="170"/>
        <v>gp</v>
      </c>
      <c r="E2180" s="885" t="str">
        <f t="shared" si="171"/>
        <v>10</v>
      </c>
      <c r="F2180" s="885">
        <f t="shared" si="172"/>
        <v>1</v>
      </c>
      <c r="G2180" s="885">
        <f t="shared" si="173"/>
        <v>10</v>
      </c>
      <c r="H2180" s="885" t="s">
        <v>21622</v>
      </c>
      <c r="J2180" t="str">
        <f>INDEX(L:L,MATCH(Таблиця91[[#This Row],[Item]],M:M,0),1)</f>
        <v>Wilderness Gear</v>
      </c>
      <c r="L2180" t="s">
        <v>21046</v>
      </c>
      <c r="M2180" s="1" t="s">
        <v>21048</v>
      </c>
      <c r="N2180" s="1"/>
      <c r="O2180" s="1">
        <v>2</v>
      </c>
      <c r="P2180" s="1"/>
      <c r="Q2180" s="26"/>
      <c r="R2180" s="276">
        <f t="shared" ref="R2180:R2243" si="174">Q2180*O2180</f>
        <v>0</v>
      </c>
    </row>
    <row r="2181" spans="1:18">
      <c r="A2181" s="899" t="s">
        <v>21628</v>
      </c>
      <c r="B2181" s="913" t="s">
        <v>14263</v>
      </c>
      <c r="C2181" s="914" t="s">
        <v>21017</v>
      </c>
      <c r="D2181" s="885" t="str">
        <f t="shared" si="170"/>
        <v>gp</v>
      </c>
      <c r="E2181" s="885" t="str">
        <f t="shared" si="171"/>
        <v>15</v>
      </c>
      <c r="F2181" s="885">
        <f t="shared" si="172"/>
        <v>1</v>
      </c>
      <c r="G2181" s="885">
        <f t="shared" si="173"/>
        <v>15</v>
      </c>
      <c r="H2181" s="885" t="s">
        <v>21622</v>
      </c>
      <c r="J2181" t="str">
        <f>INDEX(L:L,MATCH(Таблиця91[[#This Row],[Item]],M:M,0),1)</f>
        <v>Wilderness Gear</v>
      </c>
      <c r="L2181" t="s">
        <v>21046</v>
      </c>
      <c r="M2181" s="1" t="s">
        <v>21049</v>
      </c>
      <c r="N2181" s="1"/>
      <c r="O2181" s="1">
        <v>2</v>
      </c>
      <c r="P2181" s="1"/>
      <c r="Q2181" s="26"/>
      <c r="R2181" s="276">
        <f t="shared" si="174"/>
        <v>0</v>
      </c>
    </row>
    <row r="2182" spans="1:18">
      <c r="A2182" s="885"/>
      <c r="B2182" s="885"/>
      <c r="C2182" s="885"/>
      <c r="D2182" s="885" t="str">
        <f>IF((IFERROR(FIND("gp",I2203,1),0)&gt;0),"gp",IF(IFERROR(FIND("sp",I2203,1),0)&gt;1,"sp","cp"))</f>
        <v>cp</v>
      </c>
      <c r="E2182" s="885" t="str">
        <f>SUBSTITUTE(I2203," "&amp;D2182,"",1)</f>
        <v/>
      </c>
      <c r="F2182" s="885">
        <f t="shared" si="172"/>
        <v>0.01</v>
      </c>
      <c r="G2182" s="885" t="e">
        <f t="shared" si="173"/>
        <v>#VALUE!</v>
      </c>
      <c r="H2182" s="885" t="s">
        <v>21622</v>
      </c>
      <c r="J2182" t="e">
        <f>INDEX(L:L,MATCH(Таблиця91[[#This Row],[Item]],M:M,0),1)</f>
        <v>#N/A</v>
      </c>
      <c r="L2182" t="s">
        <v>21046</v>
      </c>
      <c r="M2182" s="1" t="s">
        <v>21050</v>
      </c>
      <c r="N2182" s="1"/>
      <c r="O2182" s="1">
        <v>2</v>
      </c>
      <c r="P2182" s="1"/>
      <c r="Q2182" s="26"/>
      <c r="R2182" s="276">
        <f t="shared" si="174"/>
        <v>0</v>
      </c>
    </row>
    <row r="2183" spans="1:18" ht="30">
      <c r="A2183" s="899" t="s">
        <v>21630</v>
      </c>
      <c r="B2183" s="913" t="s">
        <v>21836</v>
      </c>
      <c r="C2183" s="914" t="s">
        <v>21631</v>
      </c>
      <c r="D2183" s="885" t="str">
        <f t="shared" si="170"/>
        <v>sp</v>
      </c>
      <c r="E2183" s="885" t="str">
        <f t="shared" si="171"/>
        <v>10</v>
      </c>
      <c r="F2183" s="885">
        <f t="shared" si="172"/>
        <v>0.1</v>
      </c>
      <c r="G2183" s="885">
        <f t="shared" si="173"/>
        <v>1</v>
      </c>
      <c r="H2183" s="921" t="s">
        <v>21629</v>
      </c>
      <c r="J2183" t="str">
        <f>INDEX(L:L,MATCH(Таблиця91[[#This Row],[Item]],M:M,0),1)</f>
        <v>Wilderness Gear</v>
      </c>
      <c r="L2183" t="s">
        <v>21046</v>
      </c>
      <c r="M2183" s="1" t="s">
        <v>21051</v>
      </c>
      <c r="N2183" s="1"/>
      <c r="O2183" s="1">
        <v>5</v>
      </c>
      <c r="P2183" s="1"/>
      <c r="Q2183" s="26"/>
      <c r="R2183" s="276">
        <f t="shared" si="174"/>
        <v>0</v>
      </c>
    </row>
    <row r="2184" spans="1:18">
      <c r="A2184" s="899" t="s">
        <v>21632</v>
      </c>
      <c r="B2184" s="913" t="s">
        <v>21967</v>
      </c>
      <c r="C2184" s="914" t="s">
        <v>21633</v>
      </c>
      <c r="D2184" s="885" t="str">
        <f t="shared" si="170"/>
        <v>gp</v>
      </c>
      <c r="E2184" s="885" t="str">
        <f t="shared" si="171"/>
        <v>9</v>
      </c>
      <c r="F2184" s="885">
        <f t="shared" si="172"/>
        <v>1</v>
      </c>
      <c r="G2184" s="885">
        <f t="shared" si="173"/>
        <v>9</v>
      </c>
      <c r="H2184" s="885" t="s">
        <v>21629</v>
      </c>
      <c r="J2184" t="str">
        <f>INDEX(L:L,MATCH(Таблиця91[[#This Row],[Item]],M:M,0),1)</f>
        <v>Wilderness Gear</v>
      </c>
      <c r="L2184" t="s">
        <v>21046</v>
      </c>
      <c r="M2184" s="1" t="s">
        <v>21052</v>
      </c>
      <c r="N2184" s="1"/>
      <c r="O2184" s="1">
        <v>2</v>
      </c>
      <c r="P2184" s="1"/>
      <c r="Q2184" s="26"/>
      <c r="R2184" s="276">
        <f t="shared" si="174"/>
        <v>0</v>
      </c>
    </row>
    <row r="2185" spans="1:18">
      <c r="A2185" s="899" t="s">
        <v>21634</v>
      </c>
      <c r="B2185" s="913" t="s">
        <v>21843</v>
      </c>
      <c r="C2185" s="914" t="s">
        <v>21633</v>
      </c>
      <c r="D2185" s="885" t="str">
        <f t="shared" si="170"/>
        <v>gp</v>
      </c>
      <c r="E2185" s="885" t="str">
        <f t="shared" si="171"/>
        <v>7</v>
      </c>
      <c r="F2185" s="885">
        <f t="shared" si="172"/>
        <v>1</v>
      </c>
      <c r="G2185" s="885">
        <f t="shared" si="173"/>
        <v>7</v>
      </c>
      <c r="H2185" s="885" t="s">
        <v>21629</v>
      </c>
      <c r="J2185" t="str">
        <f>INDEX(L:L,MATCH(Таблиця91[[#This Row],[Item]],M:M,0),1)</f>
        <v>Wilderness Gear</v>
      </c>
      <c r="L2185" t="s">
        <v>21046</v>
      </c>
      <c r="M2185" s="1" t="s">
        <v>21053</v>
      </c>
      <c r="N2185" s="1"/>
      <c r="O2185" s="1">
        <v>2</v>
      </c>
      <c r="P2185" s="1"/>
      <c r="Q2185" s="26"/>
      <c r="R2185" s="276">
        <f t="shared" si="174"/>
        <v>0</v>
      </c>
    </row>
    <row r="2186" spans="1:18">
      <c r="A2186" s="899" t="s">
        <v>21635</v>
      </c>
      <c r="B2186" s="913" t="s">
        <v>21879</v>
      </c>
      <c r="C2186" s="914" t="s">
        <v>21633</v>
      </c>
      <c r="D2186" s="885" t="str">
        <f t="shared" si="170"/>
        <v>gp</v>
      </c>
      <c r="E2186" s="885" t="str">
        <f t="shared" si="171"/>
        <v>8</v>
      </c>
      <c r="F2186" s="885">
        <f t="shared" si="172"/>
        <v>1</v>
      </c>
      <c r="G2186" s="885">
        <f t="shared" si="173"/>
        <v>8</v>
      </c>
      <c r="H2186" s="885" t="s">
        <v>21629</v>
      </c>
      <c r="J2186" t="str">
        <f>INDEX(L:L,MATCH(Таблиця91[[#This Row],[Item]],M:M,0),1)</f>
        <v>Wilderness Gear</v>
      </c>
      <c r="L2186" t="s">
        <v>21046</v>
      </c>
      <c r="M2186" s="1" t="s">
        <v>21054</v>
      </c>
      <c r="N2186" s="1"/>
      <c r="O2186" s="1">
        <v>2</v>
      </c>
      <c r="P2186" s="1"/>
      <c r="Q2186" s="26"/>
      <c r="R2186" s="276">
        <f t="shared" si="174"/>
        <v>0</v>
      </c>
    </row>
    <row r="2187" spans="1:18">
      <c r="A2187" s="899" t="s">
        <v>21636</v>
      </c>
      <c r="B2187" s="913" t="s">
        <v>14380</v>
      </c>
      <c r="C2187" s="914" t="s">
        <v>21633</v>
      </c>
      <c r="D2187" s="885" t="str">
        <f t="shared" si="170"/>
        <v>gp</v>
      </c>
      <c r="E2187" s="885" t="str">
        <f t="shared" si="171"/>
        <v>10</v>
      </c>
      <c r="F2187" s="885">
        <f t="shared" si="172"/>
        <v>1</v>
      </c>
      <c r="G2187" s="885">
        <f t="shared" si="173"/>
        <v>10</v>
      </c>
      <c r="H2187" s="885" t="s">
        <v>21629</v>
      </c>
      <c r="J2187" t="str">
        <f>INDEX(L:L,MATCH(Таблиця91[[#This Row],[Item]],M:M,0),1)</f>
        <v>Wilderness Gear</v>
      </c>
      <c r="L2187" t="s">
        <v>21046</v>
      </c>
      <c r="M2187" s="1" t="s">
        <v>21055</v>
      </c>
      <c r="N2187" s="1"/>
      <c r="O2187" s="1">
        <v>2</v>
      </c>
      <c r="P2187" s="1"/>
      <c r="Q2187" s="26"/>
      <c r="R2187" s="276">
        <f t="shared" si="174"/>
        <v>0</v>
      </c>
    </row>
    <row r="2188" spans="1:18">
      <c r="A2188" s="899" t="s">
        <v>21637</v>
      </c>
      <c r="B2188" s="913" t="s">
        <v>21946</v>
      </c>
      <c r="C2188" s="914" t="s">
        <v>21633</v>
      </c>
      <c r="D2188" s="885" t="str">
        <f t="shared" si="170"/>
        <v>gp</v>
      </c>
      <c r="E2188" s="885" t="str">
        <f t="shared" si="171"/>
        <v>3</v>
      </c>
      <c r="F2188" s="885">
        <f t="shared" si="172"/>
        <v>1</v>
      </c>
      <c r="G2188" s="885">
        <f t="shared" si="173"/>
        <v>3</v>
      </c>
      <c r="H2188" s="885" t="s">
        <v>21629</v>
      </c>
      <c r="J2188" t="str">
        <f>INDEX(L:L,MATCH(Таблиця91[[#This Row],[Item]],M:M,0),1)</f>
        <v>Wilderness Gear</v>
      </c>
      <c r="L2188" t="s">
        <v>21046</v>
      </c>
      <c r="M2188" s="1" t="s">
        <v>21056</v>
      </c>
      <c r="N2188" s="1"/>
      <c r="O2188" s="1">
        <v>2</v>
      </c>
      <c r="P2188" s="1"/>
      <c r="Q2188" s="26"/>
      <c r="R2188" s="276">
        <f t="shared" si="174"/>
        <v>0</v>
      </c>
    </row>
    <row r="2189" spans="1:18">
      <c r="A2189" s="899" t="s">
        <v>21638</v>
      </c>
      <c r="B2189" s="913" t="s">
        <v>18339</v>
      </c>
      <c r="C2189" s="914" t="s">
        <v>29296</v>
      </c>
      <c r="D2189" s="885" t="str">
        <f t="shared" si="170"/>
        <v>gp</v>
      </c>
      <c r="E2189" s="885" t="str">
        <f t="shared" si="171"/>
        <v>200</v>
      </c>
      <c r="F2189" s="885">
        <f t="shared" si="172"/>
        <v>1</v>
      </c>
      <c r="G2189" s="885">
        <f t="shared" si="173"/>
        <v>200</v>
      </c>
      <c r="H2189" s="885" t="s">
        <v>21629</v>
      </c>
      <c r="J2189" t="str">
        <f>INDEX(L:L,MATCH(Таблиця91[[#This Row],[Item]],M:M,0),1)</f>
        <v>Wilderness Gear</v>
      </c>
      <c r="L2189" t="s">
        <v>21046</v>
      </c>
      <c r="M2189" s="1" t="s">
        <v>21057</v>
      </c>
      <c r="N2189" s="1"/>
      <c r="O2189" s="1">
        <v>2</v>
      </c>
      <c r="P2189" s="1" t="s">
        <v>21058</v>
      </c>
      <c r="Q2189" s="26"/>
      <c r="R2189" s="276">
        <f t="shared" si="174"/>
        <v>0</v>
      </c>
    </row>
    <row r="2190" spans="1:18">
      <c r="A2190" s="899" t="s">
        <v>21639</v>
      </c>
      <c r="B2190" s="913" t="s">
        <v>18489</v>
      </c>
      <c r="C2190" s="914" t="s">
        <v>29296</v>
      </c>
      <c r="D2190" s="885" t="str">
        <f t="shared" si="170"/>
        <v>gp</v>
      </c>
      <c r="E2190" s="885" t="str">
        <f t="shared" si="171"/>
        <v>300</v>
      </c>
      <c r="F2190" s="885">
        <f t="shared" si="172"/>
        <v>1</v>
      </c>
      <c r="G2190" s="885">
        <f t="shared" si="173"/>
        <v>300</v>
      </c>
      <c r="H2190" s="885" t="s">
        <v>21629</v>
      </c>
      <c r="J2190" t="str">
        <f>INDEX(L:L,MATCH(Таблиця91[[#This Row],[Item]],M:M,0),1)</f>
        <v>Wilderness Gear</v>
      </c>
      <c r="L2190" t="s">
        <v>21046</v>
      </c>
      <c r="M2190" s="1" t="s">
        <v>21059</v>
      </c>
      <c r="N2190" s="1"/>
      <c r="O2190" s="1">
        <v>0.2</v>
      </c>
      <c r="P2190" s="1"/>
      <c r="Q2190" s="26"/>
      <c r="R2190" s="276">
        <f t="shared" si="174"/>
        <v>0</v>
      </c>
    </row>
    <row r="2191" spans="1:18" ht="30">
      <c r="A2191" s="899" t="s">
        <v>21640</v>
      </c>
      <c r="B2191" s="913" t="s">
        <v>14263</v>
      </c>
      <c r="C2191" s="914" t="s">
        <v>21633</v>
      </c>
      <c r="D2191" s="885" t="str">
        <f t="shared" si="170"/>
        <v>gp</v>
      </c>
      <c r="E2191" s="885" t="str">
        <f t="shared" si="171"/>
        <v>15</v>
      </c>
      <c r="F2191" s="885">
        <f t="shared" si="172"/>
        <v>1</v>
      </c>
      <c r="G2191" s="885">
        <f t="shared" si="173"/>
        <v>15</v>
      </c>
      <c r="H2191" s="885" t="s">
        <v>21629</v>
      </c>
      <c r="J2191" t="str">
        <f>INDEX(L:L,MATCH(Таблиця91[[#This Row],[Item]],M:M,0),1)</f>
        <v>Wilderness Gear</v>
      </c>
      <c r="L2191" t="s">
        <v>21046</v>
      </c>
      <c r="M2191" s="1" t="s">
        <v>21060</v>
      </c>
      <c r="N2191" s="1"/>
      <c r="O2191" s="1">
        <v>2</v>
      </c>
      <c r="P2191" s="1"/>
      <c r="Q2191" s="26"/>
      <c r="R2191" s="276">
        <f t="shared" si="174"/>
        <v>0</v>
      </c>
    </row>
    <row r="2192" spans="1:18" ht="30">
      <c r="A2192" s="899" t="s">
        <v>21641</v>
      </c>
      <c r="B2192" s="913" t="s">
        <v>14451</v>
      </c>
      <c r="C2192" s="914" t="s">
        <v>21633</v>
      </c>
      <c r="D2192" s="885" t="str">
        <f t="shared" si="170"/>
        <v>gp</v>
      </c>
      <c r="E2192" s="885" t="str">
        <f t="shared" si="171"/>
        <v>20</v>
      </c>
      <c r="F2192" s="885">
        <f t="shared" si="172"/>
        <v>1</v>
      </c>
      <c r="G2192" s="885">
        <f t="shared" si="173"/>
        <v>20</v>
      </c>
      <c r="H2192" s="885" t="s">
        <v>21629</v>
      </c>
      <c r="J2192" t="str">
        <f>INDEX(L:L,MATCH(Таблиця91[[#This Row],[Item]],M:M,0),1)</f>
        <v>Wilderness Gear</v>
      </c>
      <c r="L2192" t="s">
        <v>21046</v>
      </c>
      <c r="M2192" s="1" t="s">
        <v>21061</v>
      </c>
      <c r="N2192" s="1"/>
      <c r="O2192" s="1">
        <v>2</v>
      </c>
      <c r="P2192" s="1"/>
      <c r="Q2192" s="26"/>
      <c r="R2192" s="276">
        <f t="shared" si="174"/>
        <v>0</v>
      </c>
    </row>
    <row r="2193" spans="1:18">
      <c r="A2193" s="899" t="s">
        <v>21642</v>
      </c>
      <c r="B2193" s="913" t="s">
        <v>22043</v>
      </c>
      <c r="C2193" s="914" t="s">
        <v>29296</v>
      </c>
      <c r="D2193" s="885" t="str">
        <f t="shared" si="170"/>
        <v>gp</v>
      </c>
      <c r="E2193" s="885" t="str">
        <f t="shared" si="171"/>
        <v>80</v>
      </c>
      <c r="F2193" s="885">
        <f t="shared" si="172"/>
        <v>1</v>
      </c>
      <c r="G2193" s="885">
        <f t="shared" si="173"/>
        <v>80</v>
      </c>
      <c r="H2193" s="885" t="s">
        <v>21629</v>
      </c>
      <c r="J2193" t="str">
        <f>INDEX(L:L,MATCH(Таблиця91[[#This Row],[Item]],M:M,0),1)</f>
        <v>Wilderness Gear</v>
      </c>
      <c r="L2193" t="s">
        <v>21046</v>
      </c>
      <c r="M2193" s="1" t="s">
        <v>21062</v>
      </c>
      <c r="N2193" s="1"/>
      <c r="O2193" s="1">
        <v>2</v>
      </c>
      <c r="P2193" s="1"/>
      <c r="Q2193" s="26"/>
      <c r="R2193" s="276">
        <f t="shared" si="174"/>
        <v>0</v>
      </c>
    </row>
    <row r="2194" spans="1:18">
      <c r="A2194" s="899" t="s">
        <v>21643</v>
      </c>
      <c r="B2194" s="913" t="s">
        <v>18496</v>
      </c>
      <c r="C2194" s="914" t="s">
        <v>29296</v>
      </c>
      <c r="D2194" s="885" t="str">
        <f t="shared" si="170"/>
        <v>gp</v>
      </c>
      <c r="E2194" s="885" t="str">
        <f t="shared" si="171"/>
        <v>2</v>
      </c>
      <c r="F2194" s="885">
        <f t="shared" si="172"/>
        <v>1</v>
      </c>
      <c r="G2194" s="885">
        <f t="shared" si="173"/>
        <v>2</v>
      </c>
      <c r="H2194" s="885" t="s">
        <v>21629</v>
      </c>
      <c r="J2194" t="str">
        <f>INDEX(L:L,MATCH(Таблиця91[[#This Row],[Item]],M:M,0),1)</f>
        <v>Wilderness Gear</v>
      </c>
      <c r="L2194" t="s">
        <v>21046</v>
      </c>
      <c r="M2194" s="1" t="s">
        <v>21063</v>
      </c>
      <c r="N2194" s="1"/>
      <c r="O2194" s="1">
        <v>0.5</v>
      </c>
      <c r="P2194" s="1"/>
      <c r="Q2194" s="26"/>
      <c r="R2194" s="276">
        <f t="shared" si="174"/>
        <v>0</v>
      </c>
    </row>
    <row r="2195" spans="1:18">
      <c r="A2195" s="899" t="s">
        <v>21644</v>
      </c>
      <c r="B2195" s="913" t="s">
        <v>14380</v>
      </c>
      <c r="C2195" s="914" t="s">
        <v>29296</v>
      </c>
      <c r="D2195" s="885" t="str">
        <f t="shared" si="170"/>
        <v>gp</v>
      </c>
      <c r="E2195" s="885" t="str">
        <f t="shared" si="171"/>
        <v>10</v>
      </c>
      <c r="F2195" s="885">
        <f t="shared" si="172"/>
        <v>1</v>
      </c>
      <c r="G2195" s="885">
        <f t="shared" si="173"/>
        <v>10</v>
      </c>
      <c r="H2195" s="885" t="s">
        <v>21629</v>
      </c>
      <c r="J2195" t="str">
        <f>INDEX(L:L,MATCH(Таблиця91[[#This Row],[Item]],M:M,0),1)</f>
        <v>Wilderness Gear</v>
      </c>
      <c r="L2195" t="s">
        <v>21046</v>
      </c>
      <c r="M2195" s="1" t="s">
        <v>21064</v>
      </c>
      <c r="N2195" s="1"/>
      <c r="O2195" s="1">
        <v>0.5</v>
      </c>
      <c r="P2195" s="1"/>
      <c r="Q2195" s="26"/>
      <c r="R2195" s="276">
        <f t="shared" si="174"/>
        <v>0</v>
      </c>
    </row>
    <row r="2196" spans="1:18" ht="15.75" customHeight="1">
      <c r="A2196" s="899" t="s">
        <v>21645</v>
      </c>
      <c r="B2196" s="913" t="s">
        <v>18451</v>
      </c>
      <c r="C2196" s="914" t="s">
        <v>29296</v>
      </c>
      <c r="D2196" s="885" t="str">
        <f t="shared" si="170"/>
        <v>sp</v>
      </c>
      <c r="E2196" s="885" t="str">
        <f t="shared" si="171"/>
        <v>2</v>
      </c>
      <c r="F2196" s="885">
        <f t="shared" si="172"/>
        <v>0.1</v>
      </c>
      <c r="G2196" s="885">
        <f t="shared" si="173"/>
        <v>0.2</v>
      </c>
      <c r="H2196" s="885" t="s">
        <v>21629</v>
      </c>
      <c r="I2196" s="743"/>
      <c r="J2196" t="str">
        <f>INDEX(L:L,MATCH(Таблиця91[[#This Row],[Item]],M:M,0),1)</f>
        <v>Wilderness Gear</v>
      </c>
      <c r="K2196" s="744"/>
      <c r="L2196" t="s">
        <v>21046</v>
      </c>
      <c r="M2196" s="1" t="s">
        <v>21065</v>
      </c>
      <c r="N2196" s="1"/>
      <c r="O2196" s="1">
        <v>4</v>
      </c>
      <c r="P2196" s="1"/>
      <c r="Q2196" s="26"/>
      <c r="R2196" s="276">
        <f t="shared" si="174"/>
        <v>0</v>
      </c>
    </row>
    <row r="2197" spans="1:18">
      <c r="A2197" s="899" t="s">
        <v>21646</v>
      </c>
      <c r="B2197" s="913" t="s">
        <v>21830</v>
      </c>
      <c r="C2197" s="914" t="s">
        <v>29296</v>
      </c>
      <c r="D2197" s="885" t="str">
        <f t="shared" si="170"/>
        <v>sp</v>
      </c>
      <c r="E2197" s="885" t="str">
        <f t="shared" si="171"/>
        <v>15</v>
      </c>
      <c r="F2197" s="885">
        <f t="shared" si="172"/>
        <v>0.1</v>
      </c>
      <c r="G2197" s="885">
        <f t="shared" si="173"/>
        <v>1.5</v>
      </c>
      <c r="H2197" s="885" t="s">
        <v>21629</v>
      </c>
      <c r="J2197" t="str">
        <f>INDEX(L:L,MATCH(Таблиця91[[#This Row],[Item]],M:M,0),1)</f>
        <v>Wilderness Gear</v>
      </c>
      <c r="L2197" t="s">
        <v>21046</v>
      </c>
      <c r="M2197" s="1" t="s">
        <v>21066</v>
      </c>
      <c r="N2197" s="1"/>
      <c r="O2197" s="1">
        <v>4</v>
      </c>
      <c r="P2197" s="1"/>
      <c r="Q2197" s="26"/>
      <c r="R2197" s="276">
        <f t="shared" si="174"/>
        <v>0</v>
      </c>
    </row>
    <row r="2198" spans="1:18">
      <c r="A2198" s="899" t="s">
        <v>21647</v>
      </c>
      <c r="B2198" s="913" t="s">
        <v>18496</v>
      </c>
      <c r="C2198" s="914" t="s">
        <v>29296</v>
      </c>
      <c r="D2198" s="885" t="str">
        <f t="shared" si="170"/>
        <v>gp</v>
      </c>
      <c r="E2198" s="885" t="str">
        <f t="shared" si="171"/>
        <v>2</v>
      </c>
      <c r="F2198" s="885">
        <f t="shared" si="172"/>
        <v>1</v>
      </c>
      <c r="G2198" s="885">
        <f t="shared" si="173"/>
        <v>2</v>
      </c>
      <c r="H2198" s="885" t="s">
        <v>21629</v>
      </c>
      <c r="J2198" t="str">
        <f>INDEX(L:L,MATCH(Таблиця91[[#This Row],[Item]],M:M,0),1)</f>
        <v>Wilderness Gear</v>
      </c>
      <c r="L2198" t="s">
        <v>21046</v>
      </c>
      <c r="M2198" s="1" t="s">
        <v>21067</v>
      </c>
      <c r="N2198" s="1"/>
      <c r="O2198" s="1">
        <v>4</v>
      </c>
      <c r="P2198" s="1"/>
      <c r="Q2198" s="26"/>
      <c r="R2198" s="276">
        <f t="shared" si="174"/>
        <v>0</v>
      </c>
    </row>
    <row r="2199" spans="1:18">
      <c r="A2199" s="899" t="s">
        <v>21648</v>
      </c>
      <c r="B2199" s="913" t="s">
        <v>21929</v>
      </c>
      <c r="C2199" s="914" t="s">
        <v>29296</v>
      </c>
      <c r="D2199" s="885" t="str">
        <f t="shared" si="170"/>
        <v>sp</v>
      </c>
      <c r="E2199" s="885" t="str">
        <f t="shared" si="171"/>
        <v>13</v>
      </c>
      <c r="F2199" s="885">
        <f t="shared" si="172"/>
        <v>0.1</v>
      </c>
      <c r="G2199" s="885">
        <f t="shared" si="173"/>
        <v>1.3</v>
      </c>
      <c r="H2199" s="885" t="s">
        <v>21629</v>
      </c>
      <c r="J2199" t="str">
        <f>INDEX(L:L,MATCH(Таблиця91[[#This Row],[Item]],M:M,0),1)</f>
        <v>Wilderness Gear</v>
      </c>
      <c r="L2199" t="s">
        <v>21046</v>
      </c>
      <c r="M2199" s="1" t="s">
        <v>21068</v>
      </c>
      <c r="N2199" s="1"/>
      <c r="O2199" s="1">
        <v>4</v>
      </c>
      <c r="P2199" s="1"/>
      <c r="Q2199" s="26"/>
      <c r="R2199" s="276">
        <f t="shared" si="174"/>
        <v>0</v>
      </c>
    </row>
    <row r="2200" spans="1:18">
      <c r="A2200" s="899" t="s">
        <v>2869</v>
      </c>
      <c r="B2200" s="913" t="s">
        <v>13973</v>
      </c>
      <c r="C2200" s="914" t="s">
        <v>29296</v>
      </c>
      <c r="D2200" s="885" t="str">
        <f t="shared" si="170"/>
        <v>gp</v>
      </c>
      <c r="E2200" s="885" t="str">
        <f t="shared" si="171"/>
        <v>30</v>
      </c>
      <c r="F2200" s="885">
        <f t="shared" si="172"/>
        <v>1</v>
      </c>
      <c r="G2200" s="885">
        <f t="shared" si="173"/>
        <v>30</v>
      </c>
      <c r="H2200" s="885" t="s">
        <v>21629</v>
      </c>
      <c r="J2200" t="str">
        <f>INDEX(L:L,MATCH(Таблиця91[[#This Row],[Item]],M:M,0),1)</f>
        <v>Wilderness Gear</v>
      </c>
      <c r="L2200" t="s">
        <v>21046</v>
      </c>
      <c r="M2200" s="1" t="s">
        <v>21069</v>
      </c>
      <c r="N2200" s="1"/>
      <c r="O2200" s="1">
        <v>4</v>
      </c>
      <c r="P2200" s="1"/>
      <c r="Q2200" s="26"/>
      <c r="R2200" s="276">
        <f t="shared" si="174"/>
        <v>0</v>
      </c>
    </row>
    <row r="2201" spans="1:18">
      <c r="A2201" s="899" t="s">
        <v>21649</v>
      </c>
      <c r="B2201" s="913" t="s">
        <v>14081</v>
      </c>
      <c r="C2201" s="914" t="s">
        <v>29296</v>
      </c>
      <c r="D2201" s="885" t="str">
        <f t="shared" si="170"/>
        <v>gp</v>
      </c>
      <c r="E2201" s="885" t="str">
        <f t="shared" si="171"/>
        <v>5</v>
      </c>
      <c r="F2201" s="885">
        <f t="shared" si="172"/>
        <v>1</v>
      </c>
      <c r="G2201" s="885">
        <f t="shared" si="173"/>
        <v>5</v>
      </c>
      <c r="H2201" s="885" t="s">
        <v>21629</v>
      </c>
      <c r="J2201" t="str">
        <f>INDEX(L:L,MATCH(Таблиця91[[#This Row],[Item]],M:M,0),1)</f>
        <v>Wilderness Gear</v>
      </c>
      <c r="L2201" t="s">
        <v>21046</v>
      </c>
      <c r="M2201" s="1" t="s">
        <v>21070</v>
      </c>
      <c r="N2201" s="1"/>
      <c r="O2201" s="1">
        <v>2</v>
      </c>
      <c r="P2201" s="1"/>
      <c r="Q2201" s="26"/>
      <c r="R2201" s="276">
        <f t="shared" si="174"/>
        <v>0</v>
      </c>
    </row>
    <row r="2202" spans="1:18">
      <c r="A2202" s="899" t="s">
        <v>21650</v>
      </c>
      <c r="B2202" s="913" t="s">
        <v>21946</v>
      </c>
      <c r="C2202" s="914" t="s">
        <v>29296</v>
      </c>
      <c r="D2202" s="885" t="str">
        <f t="shared" si="170"/>
        <v>gp</v>
      </c>
      <c r="E2202" s="885" t="str">
        <f t="shared" si="171"/>
        <v>3</v>
      </c>
      <c r="F2202" s="885">
        <f t="shared" si="172"/>
        <v>1</v>
      </c>
      <c r="G2202" s="885">
        <f t="shared" si="173"/>
        <v>3</v>
      </c>
      <c r="H2202" s="885" t="s">
        <v>21629</v>
      </c>
      <c r="J2202" t="str">
        <f>INDEX(L:L,MATCH(Таблиця91[[#This Row],[Item]],M:M,0),1)</f>
        <v>Wilderness Gear</v>
      </c>
      <c r="L2202" t="s">
        <v>21046</v>
      </c>
      <c r="M2202" s="1" t="s">
        <v>21071</v>
      </c>
      <c r="N2202" s="1"/>
      <c r="O2202" s="1">
        <v>2</v>
      </c>
      <c r="P2202" s="1"/>
      <c r="Q2202" s="26"/>
      <c r="R2202" s="276">
        <f t="shared" si="174"/>
        <v>0</v>
      </c>
    </row>
    <row r="2203" spans="1:18" ht="15.75" customHeight="1">
      <c r="A2203" s="899" t="s">
        <v>21651</v>
      </c>
      <c r="B2203" s="913" t="s">
        <v>21946</v>
      </c>
      <c r="C2203" s="914" t="s">
        <v>29296</v>
      </c>
      <c r="D2203" s="885" t="str">
        <f t="shared" si="170"/>
        <v>gp</v>
      </c>
      <c r="E2203" s="885" t="str">
        <f t="shared" si="171"/>
        <v>3</v>
      </c>
      <c r="F2203" s="885">
        <f t="shared" si="172"/>
        <v>1</v>
      </c>
      <c r="G2203" s="885">
        <f t="shared" si="173"/>
        <v>3</v>
      </c>
      <c r="H2203" s="885" t="s">
        <v>21629</v>
      </c>
      <c r="I2203" s="745"/>
      <c r="J2203" t="str">
        <f>INDEX(L:L,MATCH(Таблиця91[[#This Row],[Item]],M:M,0),1)</f>
        <v>Wilderness Gear</v>
      </c>
      <c r="K2203" s="746"/>
      <c r="L2203" t="s">
        <v>21046</v>
      </c>
      <c r="M2203" s="1" t="s">
        <v>21072</v>
      </c>
      <c r="N2203" s="1"/>
      <c r="O2203" s="1">
        <v>2</v>
      </c>
      <c r="P2203" s="1"/>
      <c r="Q2203" s="26"/>
      <c r="R2203" s="276">
        <f t="shared" si="174"/>
        <v>0</v>
      </c>
    </row>
    <row r="2204" spans="1:18">
      <c r="A2204" s="899" t="s">
        <v>21652</v>
      </c>
      <c r="B2204" s="913" t="s">
        <v>18496</v>
      </c>
      <c r="C2204" s="914" t="s">
        <v>29296</v>
      </c>
      <c r="D2204" s="885" t="str">
        <f t="shared" si="170"/>
        <v>gp</v>
      </c>
      <c r="E2204" s="885" t="str">
        <f t="shared" si="171"/>
        <v>2</v>
      </c>
      <c r="F2204" s="885">
        <f t="shared" si="172"/>
        <v>1</v>
      </c>
      <c r="G2204" s="885">
        <f t="shared" si="173"/>
        <v>2</v>
      </c>
      <c r="H2204" s="885" t="s">
        <v>21629</v>
      </c>
      <c r="J2204" t="str">
        <f>INDEX(L:L,MATCH(Таблиця91[[#This Row],[Item]],M:M,0),1)</f>
        <v>Wilderness Gear</v>
      </c>
      <c r="L2204" t="s">
        <v>21046</v>
      </c>
      <c r="M2204" s="1" t="s">
        <v>21073</v>
      </c>
      <c r="N2204" s="1"/>
      <c r="O2204" s="1">
        <v>0.1</v>
      </c>
      <c r="P2204" s="1"/>
      <c r="Q2204" s="26"/>
      <c r="R2204" s="276">
        <f t="shared" si="174"/>
        <v>0</v>
      </c>
    </row>
    <row r="2205" spans="1:18">
      <c r="A2205" s="899" t="s">
        <v>21653</v>
      </c>
      <c r="B2205" s="913" t="s">
        <v>21836</v>
      </c>
      <c r="C2205" s="914" t="s">
        <v>21633</v>
      </c>
      <c r="D2205" s="885" t="str">
        <f t="shared" si="170"/>
        <v>sp</v>
      </c>
      <c r="E2205" s="885" t="str">
        <f t="shared" si="171"/>
        <v>10</v>
      </c>
      <c r="F2205" s="885">
        <f t="shared" si="172"/>
        <v>0.1</v>
      </c>
      <c r="G2205" s="885">
        <f t="shared" si="173"/>
        <v>1</v>
      </c>
      <c r="H2205" s="885" t="s">
        <v>21629</v>
      </c>
      <c r="J2205" t="str">
        <f>INDEX(L:L,MATCH(Таблиця91[[#This Row],[Item]],M:M,0),1)</f>
        <v>Wilderness Gear</v>
      </c>
      <c r="L2205" t="s">
        <v>21046</v>
      </c>
      <c r="M2205" s="1" t="s">
        <v>21074</v>
      </c>
      <c r="N2205" s="1"/>
      <c r="O2205" s="1">
        <v>50</v>
      </c>
      <c r="P2205" s="1"/>
      <c r="Q2205" s="26"/>
      <c r="R2205" s="276">
        <f t="shared" si="174"/>
        <v>0</v>
      </c>
    </row>
    <row r="2206" spans="1:18">
      <c r="A2206" s="899" t="s">
        <v>21654</v>
      </c>
      <c r="B2206" s="913" t="s">
        <v>18496</v>
      </c>
      <c r="C2206" s="914" t="s">
        <v>21017</v>
      </c>
      <c r="D2206" s="885" t="str">
        <f t="shared" si="170"/>
        <v>gp</v>
      </c>
      <c r="E2206" s="885" t="str">
        <f t="shared" si="171"/>
        <v>2</v>
      </c>
      <c r="F2206" s="885">
        <f t="shared" si="172"/>
        <v>1</v>
      </c>
      <c r="G2206" s="885">
        <f t="shared" si="173"/>
        <v>2</v>
      </c>
      <c r="H2206" s="885" t="s">
        <v>21629</v>
      </c>
      <c r="J2206" t="str">
        <f>INDEX(L:L,MATCH(Таблиця91[[#This Row],[Item]],M:M,0),1)</f>
        <v>Wilderness Gear</v>
      </c>
      <c r="L2206" t="s">
        <v>21046</v>
      </c>
      <c r="M2206" s="1" t="s">
        <v>21075</v>
      </c>
      <c r="N2206" s="1"/>
      <c r="O2206" s="1">
        <v>2</v>
      </c>
      <c r="P2206" s="1" t="s">
        <v>21017</v>
      </c>
      <c r="Q2206" s="26"/>
      <c r="R2206" s="276">
        <f t="shared" si="174"/>
        <v>0</v>
      </c>
    </row>
    <row r="2207" spans="1:18">
      <c r="A2207" s="899" t="s">
        <v>21655</v>
      </c>
      <c r="B2207" s="913" t="s">
        <v>21836</v>
      </c>
      <c r="C2207" s="914" t="s">
        <v>21017</v>
      </c>
      <c r="D2207" s="885" t="str">
        <f t="shared" si="170"/>
        <v>sp</v>
      </c>
      <c r="E2207" s="885" t="str">
        <f t="shared" si="171"/>
        <v>10</v>
      </c>
      <c r="F2207" s="885">
        <f t="shared" si="172"/>
        <v>0.1</v>
      </c>
      <c r="G2207" s="885">
        <f t="shared" si="173"/>
        <v>1</v>
      </c>
      <c r="H2207" s="885" t="s">
        <v>21629</v>
      </c>
      <c r="J2207" t="str">
        <f>INDEX(L:L,MATCH(Таблиця91[[#This Row],[Item]],M:M,0),1)</f>
        <v>Wilderness Gear</v>
      </c>
      <c r="L2207" t="s">
        <v>21046</v>
      </c>
      <c r="M2207" s="1" t="s">
        <v>21076</v>
      </c>
      <c r="N2207" s="1"/>
      <c r="O2207" s="1">
        <v>2</v>
      </c>
      <c r="P2207" s="1"/>
      <c r="Q2207" s="26"/>
      <c r="R2207" s="276">
        <f t="shared" si="174"/>
        <v>0</v>
      </c>
    </row>
    <row r="2208" spans="1:18">
      <c r="A2208" s="899" t="s">
        <v>21656</v>
      </c>
      <c r="B2208" s="913" t="s">
        <v>21946</v>
      </c>
      <c r="C2208" s="914" t="s">
        <v>29296</v>
      </c>
      <c r="D2208" s="885" t="str">
        <f t="shared" si="170"/>
        <v>gp</v>
      </c>
      <c r="E2208" s="885" t="str">
        <f t="shared" si="171"/>
        <v>3</v>
      </c>
      <c r="F2208" s="885">
        <f t="shared" si="172"/>
        <v>1</v>
      </c>
      <c r="G2208" s="885">
        <f t="shared" si="173"/>
        <v>3</v>
      </c>
      <c r="H2208" s="885" t="s">
        <v>21629</v>
      </c>
      <c r="J2208" t="str">
        <f>INDEX(L:L,MATCH(Таблиця91[[#This Row],[Item]],M:M,0),1)</f>
        <v>Wilderness Gear</v>
      </c>
      <c r="L2208" t="s">
        <v>21046</v>
      </c>
      <c r="M2208" s="1" t="s">
        <v>21077</v>
      </c>
      <c r="N2208" s="1"/>
      <c r="O2208" s="1">
        <v>15</v>
      </c>
      <c r="P2208" s="1"/>
      <c r="Q2208" s="26"/>
      <c r="R2208" s="276">
        <f t="shared" si="174"/>
        <v>0</v>
      </c>
    </row>
    <row r="2209" spans="1:18">
      <c r="A2209" s="907"/>
      <c r="B2209" s="908"/>
      <c r="C2209" s="909"/>
      <c r="D2209" s="885" t="str">
        <f t="shared" si="170"/>
        <v>cp</v>
      </c>
      <c r="E2209" s="885" t="str">
        <f t="shared" si="171"/>
        <v/>
      </c>
      <c r="F2209" s="885">
        <f t="shared" si="172"/>
        <v>0.01</v>
      </c>
      <c r="G2209" s="885" t="e">
        <f t="shared" si="173"/>
        <v>#VALUE!</v>
      </c>
      <c r="H2209" s="885" t="s">
        <v>21629</v>
      </c>
      <c r="J2209" t="e">
        <f>INDEX(L:L,MATCH(Таблиця91[[#This Row],[Item]],M:M,0),1)</f>
        <v>#N/A</v>
      </c>
      <c r="L2209" t="s">
        <v>21046</v>
      </c>
      <c r="M2209" s="1" t="s">
        <v>21078</v>
      </c>
      <c r="N2209" s="1"/>
      <c r="O2209" s="1">
        <v>2</v>
      </c>
      <c r="P2209" s="1" t="s">
        <v>21017</v>
      </c>
      <c r="Q2209" s="26"/>
      <c r="R2209" s="276">
        <f t="shared" si="174"/>
        <v>0</v>
      </c>
    </row>
    <row r="2210" spans="1:18">
      <c r="A2210" s="910" t="s">
        <v>21658</v>
      </c>
      <c r="B2210" s="911" t="s">
        <v>18321</v>
      </c>
      <c r="C2210" s="912" t="s">
        <v>21659</v>
      </c>
      <c r="D2210" s="885" t="str">
        <f t="shared" si="170"/>
        <v>sp</v>
      </c>
      <c r="E2210" s="885" t="str">
        <f t="shared" si="171"/>
        <v>1</v>
      </c>
      <c r="F2210" s="885">
        <f t="shared" si="172"/>
        <v>0.1</v>
      </c>
      <c r="G2210" s="885">
        <f t="shared" si="173"/>
        <v>0.1</v>
      </c>
      <c r="H2210" s="885" t="s">
        <v>21594</v>
      </c>
      <c r="J2210" t="str">
        <f>INDEX(L:L,MATCH(Таблиця91[[#This Row],[Item]],M:M,0),1)</f>
        <v>Wilderness Gear</v>
      </c>
      <c r="L2210" t="s">
        <v>21046</v>
      </c>
      <c r="M2210" s="1" t="s">
        <v>21079</v>
      </c>
      <c r="N2210" s="1"/>
      <c r="O2210" s="1">
        <v>2</v>
      </c>
      <c r="P2210" s="1"/>
      <c r="Q2210" s="26"/>
      <c r="R2210" s="276">
        <f t="shared" si="174"/>
        <v>0</v>
      </c>
    </row>
    <row r="2211" spans="1:18">
      <c r="A2211" s="899" t="s">
        <v>21660</v>
      </c>
      <c r="B2211" s="913" t="s">
        <v>14081</v>
      </c>
      <c r="C2211" s="914" t="s">
        <v>29296</v>
      </c>
      <c r="D2211" s="885" t="str">
        <f t="shared" si="170"/>
        <v>gp</v>
      </c>
      <c r="E2211" s="885" t="str">
        <f t="shared" si="171"/>
        <v>5</v>
      </c>
      <c r="F2211" s="885">
        <f t="shared" si="172"/>
        <v>1</v>
      </c>
      <c r="G2211" s="885">
        <f t="shared" si="173"/>
        <v>5</v>
      </c>
      <c r="H2211" s="885" t="s">
        <v>21594</v>
      </c>
      <c r="J2211" t="str">
        <f>INDEX(L:L,MATCH(Таблиця91[[#This Row],[Item]],M:M,0),1)</f>
        <v>Wilderness Gear</v>
      </c>
      <c r="L2211" t="s">
        <v>21046</v>
      </c>
      <c r="M2211" s="1" t="s">
        <v>21080</v>
      </c>
      <c r="N2211" s="1"/>
      <c r="O2211" s="1">
        <v>1</v>
      </c>
      <c r="P2211" s="1" t="s">
        <v>21081</v>
      </c>
      <c r="Q2211" s="26"/>
      <c r="R2211" s="276">
        <f t="shared" si="174"/>
        <v>0</v>
      </c>
    </row>
    <row r="2212" spans="1:18">
      <c r="A2212" s="899" t="s">
        <v>21661</v>
      </c>
      <c r="B2212" s="913" t="s">
        <v>29307</v>
      </c>
      <c r="C2212" s="914" t="s">
        <v>29296</v>
      </c>
      <c r="D2212" s="885" t="str">
        <f t="shared" si="170"/>
        <v>sp</v>
      </c>
      <c r="E2212" s="885" t="str">
        <f t="shared" si="171"/>
        <v>1.1</v>
      </c>
      <c r="F2212" s="885">
        <f t="shared" si="172"/>
        <v>0.1</v>
      </c>
      <c r="G2212" s="885">
        <f t="shared" si="173"/>
        <v>4346.6000000000004</v>
      </c>
      <c r="H2212" s="885" t="s">
        <v>21594</v>
      </c>
      <c r="J2212" t="str">
        <f>INDEX(L:L,MATCH(Таблиця91[[#This Row],[Item]],M:M,0),1)</f>
        <v>Wilderness Gear</v>
      </c>
      <c r="L2212" t="s">
        <v>21046</v>
      </c>
      <c r="M2212" s="1" t="s">
        <v>21082</v>
      </c>
      <c r="N2212" s="1"/>
      <c r="O2212" s="1">
        <v>1</v>
      </c>
      <c r="P2212" s="1" t="s">
        <v>21081</v>
      </c>
      <c r="Q2212" s="26"/>
      <c r="R2212" s="276">
        <f t="shared" si="174"/>
        <v>0</v>
      </c>
    </row>
    <row r="2213" spans="1:18">
      <c r="A2213" s="899" t="s">
        <v>21662</v>
      </c>
      <c r="B2213" s="913" t="s">
        <v>29308</v>
      </c>
      <c r="C2213" s="914" t="s">
        <v>29296</v>
      </c>
      <c r="D2213" s="885" t="str">
        <f t="shared" si="170"/>
        <v>sp</v>
      </c>
      <c r="E2213" s="885" t="str">
        <f t="shared" si="171"/>
        <v>10.5</v>
      </c>
      <c r="F2213" s="885">
        <f t="shared" si="172"/>
        <v>0.1</v>
      </c>
      <c r="G2213" s="885">
        <f t="shared" si="173"/>
        <v>4359.5</v>
      </c>
      <c r="H2213" s="885" t="s">
        <v>21594</v>
      </c>
      <c r="J2213" t="str">
        <f>INDEX(L:L,MATCH(Таблиця91[[#This Row],[Item]],M:M,0),1)</f>
        <v>Wilderness Gear</v>
      </c>
      <c r="L2213" t="s">
        <v>21046</v>
      </c>
      <c r="M2213" s="1" t="s">
        <v>21083</v>
      </c>
      <c r="N2213" s="1"/>
      <c r="O2213" s="1">
        <v>1</v>
      </c>
      <c r="P2213" s="1" t="s">
        <v>21081</v>
      </c>
      <c r="Q2213" s="26"/>
      <c r="R2213" s="276">
        <f t="shared" si="174"/>
        <v>0</v>
      </c>
    </row>
    <row r="2214" spans="1:18">
      <c r="A2214" s="899" t="s">
        <v>21663</v>
      </c>
      <c r="B2214" s="913" t="s">
        <v>22034</v>
      </c>
      <c r="C2214" s="914" t="s">
        <v>29296</v>
      </c>
      <c r="D2214" s="885" t="str">
        <f t="shared" si="170"/>
        <v>gp</v>
      </c>
      <c r="E2214" s="885" t="str">
        <f t="shared" si="171"/>
        <v>27</v>
      </c>
      <c r="F2214" s="885">
        <f t="shared" si="172"/>
        <v>1</v>
      </c>
      <c r="G2214" s="885">
        <f t="shared" si="173"/>
        <v>27</v>
      </c>
      <c r="H2214" s="885" t="s">
        <v>21594</v>
      </c>
      <c r="J2214" t="str">
        <f>INDEX(L:L,MATCH(Таблиця91[[#This Row],[Item]],M:M,0),1)</f>
        <v>Wilderness Gear</v>
      </c>
      <c r="L2214" t="s">
        <v>21046</v>
      </c>
      <c r="M2214" s="1" t="s">
        <v>21084</v>
      </c>
      <c r="N2214" s="1"/>
      <c r="O2214" s="1">
        <v>1</v>
      </c>
      <c r="P2214" s="1" t="s">
        <v>21081</v>
      </c>
      <c r="Q2214" s="26"/>
      <c r="R2214" s="276">
        <f t="shared" si="174"/>
        <v>0</v>
      </c>
    </row>
    <row r="2215" spans="1:18">
      <c r="A2215" s="899" t="s">
        <v>21664</v>
      </c>
      <c r="B2215" s="913" t="s">
        <v>21946</v>
      </c>
      <c r="C2215" s="914" t="s">
        <v>29296</v>
      </c>
      <c r="D2215" s="885" t="str">
        <f t="shared" si="170"/>
        <v>gp</v>
      </c>
      <c r="E2215" s="885" t="str">
        <f t="shared" si="171"/>
        <v>3</v>
      </c>
      <c r="F2215" s="885">
        <f t="shared" si="172"/>
        <v>1</v>
      </c>
      <c r="G2215" s="885">
        <f t="shared" si="173"/>
        <v>3</v>
      </c>
      <c r="H2215" s="885" t="s">
        <v>21594</v>
      </c>
      <c r="J2215" t="str">
        <f>INDEX(L:L,MATCH(Таблиця91[[#This Row],[Item]],M:M,0),1)</f>
        <v>Wilderness Gear</v>
      </c>
      <c r="L2215" t="s">
        <v>21046</v>
      </c>
      <c r="M2215" s="1" t="s">
        <v>21085</v>
      </c>
      <c r="N2215" s="1"/>
      <c r="O2215" s="1">
        <v>1</v>
      </c>
      <c r="P2215" s="1" t="s">
        <v>21081</v>
      </c>
      <c r="Q2215" s="26"/>
      <c r="R2215" s="276">
        <f t="shared" si="174"/>
        <v>0</v>
      </c>
    </row>
    <row r="2216" spans="1:18">
      <c r="A2216" s="899" t="s">
        <v>21665</v>
      </c>
      <c r="B2216" s="913" t="s">
        <v>29309</v>
      </c>
      <c r="C2216" s="914" t="s">
        <v>29296</v>
      </c>
      <c r="D2216" s="885" t="str">
        <f t="shared" si="170"/>
        <v>gp</v>
      </c>
      <c r="E2216" s="885" t="str">
        <f t="shared" si="171"/>
        <v>255</v>
      </c>
      <c r="F2216" s="885">
        <f t="shared" si="172"/>
        <v>1</v>
      </c>
      <c r="G2216" s="885">
        <f t="shared" si="173"/>
        <v>255</v>
      </c>
      <c r="H2216" s="885" t="s">
        <v>21594</v>
      </c>
      <c r="J2216" t="str">
        <f>INDEX(L:L,MATCH(Таблиця91[[#This Row],[Item]],M:M,0),1)</f>
        <v>Wilderness Gear</v>
      </c>
      <c r="L2216" t="s">
        <v>21046</v>
      </c>
      <c r="M2216" s="1" t="s">
        <v>21086</v>
      </c>
      <c r="N2216" s="1"/>
      <c r="O2216" s="1">
        <v>1</v>
      </c>
      <c r="P2216" s="1" t="s">
        <v>21081</v>
      </c>
      <c r="Q2216" s="26"/>
      <c r="R2216" s="276">
        <f t="shared" si="174"/>
        <v>0</v>
      </c>
    </row>
    <row r="2217" spans="1:18">
      <c r="A2217" s="899" t="s">
        <v>21666</v>
      </c>
      <c r="B2217" s="913" t="s">
        <v>29310</v>
      </c>
      <c r="C2217" s="914" t="s">
        <v>29296</v>
      </c>
      <c r="D2217" s="885" t="str">
        <f t="shared" si="170"/>
        <v>sp</v>
      </c>
      <c r="E2217" s="885" t="str">
        <f t="shared" si="171"/>
        <v>27</v>
      </c>
      <c r="F2217" s="885">
        <f t="shared" si="172"/>
        <v>0.1</v>
      </c>
      <c r="G2217" s="885">
        <f t="shared" si="173"/>
        <v>2.7</v>
      </c>
      <c r="H2217" s="885" t="s">
        <v>21594</v>
      </c>
      <c r="J2217" t="str">
        <f>INDEX(L:L,MATCH(Таблиця91[[#This Row],[Item]],M:M,0),1)</f>
        <v>Wilderness Gear</v>
      </c>
      <c r="L2217" t="s">
        <v>21046</v>
      </c>
      <c r="M2217" s="1" t="s">
        <v>21087</v>
      </c>
      <c r="N2217" s="1"/>
      <c r="O2217" s="1">
        <v>1</v>
      </c>
      <c r="P2217" s="1" t="s">
        <v>21081</v>
      </c>
      <c r="Q2217" s="26"/>
      <c r="R2217" s="276">
        <f t="shared" si="174"/>
        <v>0</v>
      </c>
    </row>
    <row r="2218" spans="1:18">
      <c r="A2218" s="899" t="s">
        <v>21667</v>
      </c>
      <c r="B2218" s="913" t="s">
        <v>22022</v>
      </c>
      <c r="C2218" s="914" t="s">
        <v>29296</v>
      </c>
      <c r="D2218" s="885" t="str">
        <f t="shared" si="170"/>
        <v>cp</v>
      </c>
      <c r="E2218" s="885" t="str">
        <f t="shared" si="171"/>
        <v>8</v>
      </c>
      <c r="F2218" s="885">
        <f t="shared" si="172"/>
        <v>0.01</v>
      </c>
      <c r="G2218" s="885">
        <f t="shared" si="173"/>
        <v>0.08</v>
      </c>
      <c r="H2218" s="885" t="s">
        <v>21594</v>
      </c>
      <c r="J2218" t="str">
        <f>INDEX(L:L,MATCH(Таблиця91[[#This Row],[Item]],M:M,0),1)</f>
        <v>Wilderness Gear</v>
      </c>
      <c r="L2218" t="s">
        <v>21046</v>
      </c>
      <c r="M2218" s="1" t="s">
        <v>21088</v>
      </c>
      <c r="N2218" s="1"/>
      <c r="O2218" s="1">
        <v>0.3</v>
      </c>
      <c r="P2218" s="1"/>
      <c r="Q2218" s="26"/>
      <c r="R2218" s="276">
        <f t="shared" si="174"/>
        <v>0</v>
      </c>
    </row>
    <row r="2219" spans="1:18">
      <c r="A2219" s="899" t="s">
        <v>21668</v>
      </c>
      <c r="B2219" s="913" t="s">
        <v>21907</v>
      </c>
      <c r="C2219" s="914" t="s">
        <v>29296</v>
      </c>
      <c r="D2219" s="885" t="str">
        <f t="shared" si="170"/>
        <v>sp</v>
      </c>
      <c r="E2219" s="885" t="str">
        <f t="shared" si="171"/>
        <v>7</v>
      </c>
      <c r="F2219" s="885">
        <f t="shared" si="172"/>
        <v>0.1</v>
      </c>
      <c r="G2219" s="885">
        <f t="shared" si="173"/>
        <v>0.70000000000000007</v>
      </c>
      <c r="H2219" s="885" t="s">
        <v>21594</v>
      </c>
      <c r="J2219" t="str">
        <f>INDEX(L:L,MATCH(Таблиця91[[#This Row],[Item]],M:M,0),1)</f>
        <v>Wilderness Gear</v>
      </c>
      <c r="L2219" t="s">
        <v>21046</v>
      </c>
      <c r="M2219" s="1" t="s">
        <v>21089</v>
      </c>
      <c r="N2219" s="1"/>
      <c r="O2219" s="1">
        <v>0.3</v>
      </c>
      <c r="P2219" s="1"/>
      <c r="Q2219" s="26"/>
      <c r="R2219" s="276">
        <f t="shared" si="174"/>
        <v>0</v>
      </c>
    </row>
    <row r="2220" spans="1:18">
      <c r="A2220" s="899" t="s">
        <v>21669</v>
      </c>
      <c r="B2220" s="913" t="s">
        <v>21946</v>
      </c>
      <c r="C2220" s="914" t="s">
        <v>29296</v>
      </c>
      <c r="D2220" s="885" t="str">
        <f t="shared" si="170"/>
        <v>gp</v>
      </c>
      <c r="E2220" s="885" t="str">
        <f t="shared" si="171"/>
        <v>3</v>
      </c>
      <c r="F2220" s="885">
        <f t="shared" si="172"/>
        <v>1</v>
      </c>
      <c r="G2220" s="885">
        <f t="shared" si="173"/>
        <v>3</v>
      </c>
      <c r="H2220" s="885" t="s">
        <v>21594</v>
      </c>
      <c r="J2220" t="str">
        <f>INDEX(L:L,MATCH(Таблиця91[[#This Row],[Item]],M:M,0),1)</f>
        <v>Wilderness Gear</v>
      </c>
      <c r="L2220" t="s">
        <v>21046</v>
      </c>
      <c r="M2220" s="1" t="s">
        <v>21090</v>
      </c>
      <c r="N2220" s="1"/>
      <c r="O2220" s="1">
        <v>0.3</v>
      </c>
      <c r="P2220" s="1"/>
      <c r="Q2220" s="26"/>
      <c r="R2220" s="276">
        <f t="shared" si="174"/>
        <v>0</v>
      </c>
    </row>
    <row r="2221" spans="1:18">
      <c r="A2221" s="899" t="s">
        <v>21670</v>
      </c>
      <c r="B2221" s="913" t="s">
        <v>21843</v>
      </c>
      <c r="C2221" s="914" t="s">
        <v>29296</v>
      </c>
      <c r="D2221" s="885" t="str">
        <f t="shared" si="170"/>
        <v>gp</v>
      </c>
      <c r="E2221" s="885" t="str">
        <f t="shared" si="171"/>
        <v>7</v>
      </c>
      <c r="F2221" s="885">
        <f t="shared" si="172"/>
        <v>1</v>
      </c>
      <c r="G2221" s="885">
        <f t="shared" si="173"/>
        <v>7</v>
      </c>
      <c r="H2221" s="885" t="s">
        <v>21594</v>
      </c>
      <c r="J2221" t="str">
        <f>INDEX(L:L,MATCH(Таблиця91[[#This Row],[Item]],M:M,0),1)</f>
        <v>Wilderness Gear</v>
      </c>
      <c r="L2221" t="s">
        <v>21046</v>
      </c>
      <c r="M2221" s="1" t="s">
        <v>21091</v>
      </c>
      <c r="N2221" s="1"/>
      <c r="O2221" s="1">
        <v>0.3</v>
      </c>
      <c r="P2221" s="1"/>
      <c r="Q2221" s="26"/>
      <c r="R2221" s="276">
        <f t="shared" si="174"/>
        <v>0</v>
      </c>
    </row>
    <row r="2222" spans="1:18">
      <c r="A2222" s="899" t="s">
        <v>21671</v>
      </c>
      <c r="B2222" s="913" t="s">
        <v>14380</v>
      </c>
      <c r="C2222" s="914" t="s">
        <v>29296</v>
      </c>
      <c r="D2222" s="885" t="str">
        <f t="shared" ref="D2222:D2255" si="175">IF((IFERROR(FIND("gp",B2222,1),0)&gt;0),"gp",IF(IFERROR(FIND("sp",B2222,1),0)&gt;1,"sp","cp"))</f>
        <v>gp</v>
      </c>
      <c r="E2222" s="885" t="str">
        <f t="shared" si="171"/>
        <v>10</v>
      </c>
      <c r="F2222" s="885">
        <f t="shared" si="172"/>
        <v>1</v>
      </c>
      <c r="G2222" s="885">
        <f t="shared" si="173"/>
        <v>10</v>
      </c>
      <c r="H2222" s="885" t="s">
        <v>21594</v>
      </c>
      <c r="J2222" t="str">
        <f>INDEX(L:L,MATCH(Таблиця91[[#This Row],[Item]],M:M,0),1)</f>
        <v>Wilderness Gear</v>
      </c>
      <c r="L2222" t="s">
        <v>21046</v>
      </c>
      <c r="M2222" s="1" t="s">
        <v>21092</v>
      </c>
      <c r="N2222" s="1"/>
      <c r="O2222" s="1">
        <v>0.3</v>
      </c>
      <c r="P2222" s="1"/>
      <c r="Q2222" s="26"/>
      <c r="R2222" s="276">
        <f t="shared" si="174"/>
        <v>0</v>
      </c>
    </row>
    <row r="2223" spans="1:18">
      <c r="A2223" s="899" t="s">
        <v>21672</v>
      </c>
      <c r="B2223" s="913" t="s">
        <v>18321</v>
      </c>
      <c r="C2223" s="914" t="s">
        <v>21659</v>
      </c>
      <c r="D2223" s="885" t="str">
        <f t="shared" si="175"/>
        <v>sp</v>
      </c>
      <c r="E2223" s="885" t="str">
        <f t="shared" ref="E2223:E2255" si="176">SUBSTITUTE(B2223," "&amp;D2223,"",1)</f>
        <v>1</v>
      </c>
      <c r="F2223" s="885">
        <f t="shared" ref="F2223:F2255" si="177">IF(D2223="gp",1,IF(D2223="sp",0.1,0.01))</f>
        <v>0.1</v>
      </c>
      <c r="G2223" s="885">
        <f t="shared" ref="G2223:G2255" si="178">F2223*E2223</f>
        <v>0.1</v>
      </c>
      <c r="H2223" s="885" t="s">
        <v>21594</v>
      </c>
      <c r="J2223" t="str">
        <f>INDEX(L:L,MATCH(Таблиця91[[#This Row],[Item]],M:M,0),1)</f>
        <v>Wilderness Gear</v>
      </c>
      <c r="L2223" t="s">
        <v>21046</v>
      </c>
      <c r="M2223" s="1" t="s">
        <v>21093</v>
      </c>
      <c r="N2223" s="1"/>
      <c r="O2223" s="1">
        <v>0.3</v>
      </c>
      <c r="P2223" s="1"/>
      <c r="Q2223" s="26"/>
      <c r="R2223" s="276">
        <f t="shared" si="174"/>
        <v>0</v>
      </c>
    </row>
    <row r="2224" spans="1:18">
      <c r="A2224" s="899" t="s">
        <v>21673</v>
      </c>
      <c r="B2224" s="913" t="s">
        <v>18321</v>
      </c>
      <c r="C2224" s="914" t="s">
        <v>21659</v>
      </c>
      <c r="D2224" s="885" t="str">
        <f t="shared" si="175"/>
        <v>sp</v>
      </c>
      <c r="E2224" s="885" t="str">
        <f t="shared" si="176"/>
        <v>1</v>
      </c>
      <c r="F2224" s="885">
        <f t="shared" si="177"/>
        <v>0.1</v>
      </c>
      <c r="G2224" s="885">
        <f t="shared" si="178"/>
        <v>0.1</v>
      </c>
      <c r="H2224" s="885" t="s">
        <v>21594</v>
      </c>
      <c r="J2224" t="str">
        <f>INDEX(L:L,MATCH(Таблиця91[[#This Row],[Item]],M:M,0),1)</f>
        <v>Wilderness Gear</v>
      </c>
      <c r="L2224" t="s">
        <v>21046</v>
      </c>
      <c r="M2224" s="1" t="s">
        <v>21094</v>
      </c>
      <c r="N2224" s="1"/>
      <c r="O2224" s="1">
        <v>0.3</v>
      </c>
      <c r="P2224" s="1"/>
      <c r="Q2224" s="26"/>
      <c r="R2224" s="276">
        <f t="shared" si="174"/>
        <v>0</v>
      </c>
    </row>
    <row r="2225" spans="1:18">
      <c r="A2225" s="899" t="s">
        <v>21674</v>
      </c>
      <c r="B2225" s="913" t="s">
        <v>18321</v>
      </c>
      <c r="C2225" s="914" t="s">
        <v>21659</v>
      </c>
      <c r="D2225" s="885" t="str">
        <f t="shared" si="175"/>
        <v>sp</v>
      </c>
      <c r="E2225" s="885" t="str">
        <f t="shared" si="176"/>
        <v>1</v>
      </c>
      <c r="F2225" s="885">
        <f t="shared" si="177"/>
        <v>0.1</v>
      </c>
      <c r="G2225" s="885">
        <f t="shared" si="178"/>
        <v>0.1</v>
      </c>
      <c r="H2225" s="885" t="s">
        <v>21594</v>
      </c>
      <c r="J2225" t="str">
        <f>INDEX(L:L,MATCH(Таблиця91[[#This Row],[Item]],M:M,0),1)</f>
        <v>Wilderness Gear</v>
      </c>
      <c r="L2225" t="s">
        <v>21046</v>
      </c>
      <c r="M2225" s="1" t="s">
        <v>21095</v>
      </c>
      <c r="N2225" s="1"/>
      <c r="O2225" s="1">
        <v>0.3</v>
      </c>
      <c r="P2225" s="1"/>
      <c r="Q2225" s="26"/>
      <c r="R2225" s="276">
        <f t="shared" si="174"/>
        <v>0</v>
      </c>
    </row>
    <row r="2226" spans="1:18">
      <c r="A2226" s="899" t="s">
        <v>21675</v>
      </c>
      <c r="B2226" s="913" t="s">
        <v>14081</v>
      </c>
      <c r="C2226" s="914" t="s">
        <v>29296</v>
      </c>
      <c r="D2226" s="885" t="str">
        <f t="shared" si="175"/>
        <v>gp</v>
      </c>
      <c r="E2226" s="885" t="str">
        <f t="shared" si="176"/>
        <v>5</v>
      </c>
      <c r="F2226" s="885">
        <f t="shared" si="177"/>
        <v>1</v>
      </c>
      <c r="G2226" s="885">
        <f t="shared" si="178"/>
        <v>5</v>
      </c>
      <c r="H2226" s="885" t="s">
        <v>21594</v>
      </c>
      <c r="J2226" t="str">
        <f>INDEX(L:L,MATCH(Таблиця91[[#This Row],[Item]],M:M,0),1)</f>
        <v>Wilderness Gear</v>
      </c>
      <c r="L2226" t="s">
        <v>21046</v>
      </c>
      <c r="M2226" s="1" t="s">
        <v>21096</v>
      </c>
      <c r="N2226" s="1"/>
      <c r="O2226" s="1">
        <v>0.3</v>
      </c>
      <c r="P2226" s="1"/>
      <c r="Q2226" s="26"/>
      <c r="R2226" s="276">
        <f t="shared" si="174"/>
        <v>0</v>
      </c>
    </row>
    <row r="2227" spans="1:18">
      <c r="A2227" s="899" t="s">
        <v>21676</v>
      </c>
      <c r="B2227" s="913" t="s">
        <v>18321</v>
      </c>
      <c r="C2227" s="914" t="s">
        <v>29296</v>
      </c>
      <c r="D2227" s="885" t="str">
        <f t="shared" si="175"/>
        <v>sp</v>
      </c>
      <c r="E2227" s="885" t="str">
        <f t="shared" si="176"/>
        <v>1</v>
      </c>
      <c r="F2227" s="885">
        <f t="shared" si="177"/>
        <v>0.1</v>
      </c>
      <c r="G2227" s="885">
        <f t="shared" si="178"/>
        <v>0.1</v>
      </c>
      <c r="H2227" s="885" t="s">
        <v>21594</v>
      </c>
      <c r="J2227" t="str">
        <f>INDEX(L:L,MATCH(Таблиця91[[#This Row],[Item]],M:M,0),1)</f>
        <v>Wilderness Gear</v>
      </c>
      <c r="L2227" t="s">
        <v>21046</v>
      </c>
      <c r="M2227" s="1" t="s">
        <v>21097</v>
      </c>
      <c r="N2227" s="1"/>
      <c r="O2227" s="1">
        <v>0.3</v>
      </c>
      <c r="P2227" s="1"/>
      <c r="Q2227" s="26"/>
      <c r="R2227" s="276">
        <f t="shared" si="174"/>
        <v>0</v>
      </c>
    </row>
    <row r="2228" spans="1:18">
      <c r="A2228" s="899" t="s">
        <v>21677</v>
      </c>
      <c r="B2228" s="913" t="s">
        <v>14081</v>
      </c>
      <c r="C2228" s="914" t="s">
        <v>29296</v>
      </c>
      <c r="D2228" s="885" t="str">
        <f t="shared" si="175"/>
        <v>gp</v>
      </c>
      <c r="E2228" s="885" t="str">
        <f t="shared" si="176"/>
        <v>5</v>
      </c>
      <c r="F2228" s="885">
        <f t="shared" si="177"/>
        <v>1</v>
      </c>
      <c r="G2228" s="885">
        <f t="shared" si="178"/>
        <v>5</v>
      </c>
      <c r="H2228" s="885" t="s">
        <v>21594</v>
      </c>
      <c r="J2228" t="str">
        <f>INDEX(L:L,MATCH(Таблиця91[[#This Row],[Item]],M:M,0),1)</f>
        <v>Wilderness Gear</v>
      </c>
      <c r="L2228" t="s">
        <v>21046</v>
      </c>
      <c r="M2228" s="1" t="s">
        <v>21098</v>
      </c>
      <c r="N2228" s="1"/>
      <c r="O2228" s="1">
        <v>0.3</v>
      </c>
      <c r="P2228" s="1"/>
      <c r="Q2228" s="26"/>
      <c r="R2228" s="276">
        <f t="shared" si="174"/>
        <v>0</v>
      </c>
    </row>
    <row r="2229" spans="1:18">
      <c r="A2229" s="899" t="s">
        <v>21678</v>
      </c>
      <c r="B2229" s="913" t="s">
        <v>14081</v>
      </c>
      <c r="C2229" s="914" t="s">
        <v>19906</v>
      </c>
      <c r="D2229" s="885" t="str">
        <f t="shared" si="175"/>
        <v>gp</v>
      </c>
      <c r="E2229" s="885" t="str">
        <f t="shared" si="176"/>
        <v>5</v>
      </c>
      <c r="F2229" s="885">
        <f t="shared" si="177"/>
        <v>1</v>
      </c>
      <c r="G2229" s="885">
        <f t="shared" si="178"/>
        <v>5</v>
      </c>
      <c r="H2229" s="885" t="s">
        <v>21594</v>
      </c>
      <c r="J2229" t="str">
        <f>INDEX(L:L,MATCH(Таблиця91[[#This Row],[Item]],M:M,0),1)</f>
        <v>Wilderness Gear</v>
      </c>
      <c r="L2229" t="s">
        <v>21046</v>
      </c>
      <c r="M2229" s="1" t="s">
        <v>21098</v>
      </c>
      <c r="N2229" s="1"/>
      <c r="O2229" s="1">
        <v>0.3</v>
      </c>
      <c r="P2229" s="1"/>
      <c r="Q2229" s="26"/>
      <c r="R2229" s="276">
        <f t="shared" si="174"/>
        <v>0</v>
      </c>
    </row>
    <row r="2230" spans="1:18">
      <c r="A2230" s="899" t="s">
        <v>21679</v>
      </c>
      <c r="B2230" s="913" t="s">
        <v>21846</v>
      </c>
      <c r="C2230" s="914" t="s">
        <v>29296</v>
      </c>
      <c r="D2230" s="885" t="str">
        <f t="shared" si="175"/>
        <v>gp</v>
      </c>
      <c r="E2230" s="885" t="str">
        <f t="shared" si="176"/>
        <v>4</v>
      </c>
      <c r="F2230" s="885">
        <f t="shared" si="177"/>
        <v>1</v>
      </c>
      <c r="G2230" s="885">
        <f t="shared" si="178"/>
        <v>4</v>
      </c>
      <c r="H2230" s="885" t="s">
        <v>21594</v>
      </c>
      <c r="J2230" t="str">
        <f>INDEX(L:L,MATCH(Таблиця91[[#This Row],[Item]],M:M,0),1)</f>
        <v>Wilderness Gear</v>
      </c>
      <c r="L2230" t="s">
        <v>21046</v>
      </c>
      <c r="M2230" s="1" t="s">
        <v>21099</v>
      </c>
      <c r="N2230" s="1"/>
      <c r="O2230" s="1">
        <v>0.3</v>
      </c>
      <c r="P2230" s="1"/>
      <c r="Q2230" s="26"/>
      <c r="R2230" s="276">
        <f t="shared" si="174"/>
        <v>0</v>
      </c>
    </row>
    <row r="2231" spans="1:18">
      <c r="A2231" s="899" t="s">
        <v>21680</v>
      </c>
      <c r="B2231" s="913" t="s">
        <v>21867</v>
      </c>
      <c r="C2231" s="914" t="s">
        <v>29296</v>
      </c>
      <c r="D2231" s="885" t="str">
        <f t="shared" si="175"/>
        <v>gp</v>
      </c>
      <c r="E2231" s="885" t="str">
        <f t="shared" si="176"/>
        <v>13</v>
      </c>
      <c r="F2231" s="885">
        <f t="shared" si="177"/>
        <v>1</v>
      </c>
      <c r="G2231" s="885">
        <f t="shared" si="178"/>
        <v>13</v>
      </c>
      <c r="H2231" s="885" t="s">
        <v>21594</v>
      </c>
      <c r="J2231" t="str">
        <f>INDEX(L:L,MATCH(Таблиця91[[#This Row],[Item]],M:M,0),1)</f>
        <v>Wilderness Gear</v>
      </c>
      <c r="L2231" t="s">
        <v>21046</v>
      </c>
      <c r="M2231" s="1" t="s">
        <v>21100</v>
      </c>
      <c r="N2231" s="1"/>
      <c r="O2231" s="1"/>
      <c r="P2231" s="1"/>
      <c r="Q2231" s="26"/>
      <c r="R2231" s="276">
        <f t="shared" si="174"/>
        <v>0</v>
      </c>
    </row>
    <row r="2232" spans="1:18">
      <c r="A2232" s="899" t="s">
        <v>21681</v>
      </c>
      <c r="B2232" s="913" t="s">
        <v>21969</v>
      </c>
      <c r="C2232" s="914" t="s">
        <v>29296</v>
      </c>
      <c r="D2232" s="885" t="str">
        <f t="shared" si="175"/>
        <v>gp</v>
      </c>
      <c r="E2232" s="885" t="str">
        <f t="shared" si="176"/>
        <v>18</v>
      </c>
      <c r="F2232" s="885">
        <f t="shared" si="177"/>
        <v>1</v>
      </c>
      <c r="G2232" s="885">
        <f t="shared" si="178"/>
        <v>18</v>
      </c>
      <c r="H2232" s="885" t="s">
        <v>21594</v>
      </c>
      <c r="J2232" t="str">
        <f>INDEX(L:L,MATCH(Таблиця91[[#This Row],[Item]],M:M,0),1)</f>
        <v>Wilderness Gear</v>
      </c>
      <c r="L2232" t="s">
        <v>21046</v>
      </c>
      <c r="M2232" s="1" t="s">
        <v>21101</v>
      </c>
      <c r="N2232" s="1"/>
      <c r="O2232" s="1">
        <v>15</v>
      </c>
      <c r="P2232" s="1"/>
      <c r="Q2232" s="26"/>
      <c r="R2232" s="276">
        <f t="shared" si="174"/>
        <v>0</v>
      </c>
    </row>
    <row r="2233" spans="1:18">
      <c r="A2233" s="899" t="s">
        <v>21682</v>
      </c>
      <c r="B2233" s="913" t="s">
        <v>18496</v>
      </c>
      <c r="C2233" s="914" t="s">
        <v>29296</v>
      </c>
      <c r="D2233" s="885" t="str">
        <f t="shared" si="175"/>
        <v>gp</v>
      </c>
      <c r="E2233" s="885" t="str">
        <f t="shared" si="176"/>
        <v>2</v>
      </c>
      <c r="F2233" s="885">
        <f t="shared" si="177"/>
        <v>1</v>
      </c>
      <c r="G2233" s="885">
        <f t="shared" si="178"/>
        <v>2</v>
      </c>
      <c r="H2233" s="885" t="s">
        <v>21594</v>
      </c>
      <c r="J2233" t="str">
        <f>INDEX(L:L,MATCH(Таблиця91[[#This Row],[Item]],M:M,0),1)</f>
        <v>Wilderness Gear</v>
      </c>
      <c r="L2233" t="s">
        <v>21046</v>
      </c>
      <c r="M2233" s="1" t="s">
        <v>21102</v>
      </c>
      <c r="N2233" s="1"/>
      <c r="O2233" s="1">
        <v>5</v>
      </c>
      <c r="P2233" s="1"/>
      <c r="Q2233" s="26"/>
      <c r="R2233" s="276">
        <f t="shared" si="174"/>
        <v>0</v>
      </c>
    </row>
    <row r="2234" spans="1:18">
      <c r="A2234" s="899" t="s">
        <v>21683</v>
      </c>
      <c r="B2234" s="913" t="s">
        <v>21925</v>
      </c>
      <c r="C2234" s="914" t="s">
        <v>29296</v>
      </c>
      <c r="D2234" s="885" t="str">
        <f t="shared" si="175"/>
        <v>sp</v>
      </c>
      <c r="E2234" s="885" t="str">
        <f t="shared" si="176"/>
        <v>9</v>
      </c>
      <c r="F2234" s="885">
        <f t="shared" si="177"/>
        <v>0.1</v>
      </c>
      <c r="G2234" s="885">
        <f t="shared" si="178"/>
        <v>0.9</v>
      </c>
      <c r="H2234" s="885" t="s">
        <v>21594</v>
      </c>
      <c r="J2234" t="str">
        <f>INDEX(L:L,MATCH(Таблиця91[[#This Row],[Item]],M:M,0),1)</f>
        <v>Wilderness Gear</v>
      </c>
      <c r="L2234" t="s">
        <v>21046</v>
      </c>
      <c r="M2234" s="1" t="s">
        <v>21103</v>
      </c>
      <c r="N2234" s="1"/>
      <c r="O2234" s="1">
        <v>0.2</v>
      </c>
      <c r="P2234" s="1"/>
      <c r="Q2234" s="26"/>
      <c r="R2234" s="276">
        <f t="shared" si="174"/>
        <v>0</v>
      </c>
    </row>
    <row r="2235" spans="1:18">
      <c r="A2235" s="899" t="s">
        <v>21684</v>
      </c>
      <c r="B2235" s="913" t="s">
        <v>14380</v>
      </c>
      <c r="C2235" s="914" t="s">
        <v>29296</v>
      </c>
      <c r="D2235" s="885" t="str">
        <f t="shared" si="175"/>
        <v>gp</v>
      </c>
      <c r="E2235" s="885" t="str">
        <f t="shared" si="176"/>
        <v>10</v>
      </c>
      <c r="F2235" s="885">
        <f t="shared" si="177"/>
        <v>1</v>
      </c>
      <c r="G2235" s="885">
        <f t="shared" si="178"/>
        <v>10</v>
      </c>
      <c r="H2235" s="885" t="s">
        <v>21594</v>
      </c>
      <c r="J2235" t="str">
        <f>INDEX(L:L,MATCH(Таблиця91[[#This Row],[Item]],M:M,0),1)</f>
        <v>Wilderness Gear</v>
      </c>
      <c r="L2235" t="s">
        <v>21046</v>
      </c>
      <c r="M2235" s="1" t="s">
        <v>21104</v>
      </c>
      <c r="N2235" s="1"/>
      <c r="O2235" s="1">
        <v>4</v>
      </c>
      <c r="P2235" s="1"/>
      <c r="Q2235" s="26"/>
      <c r="R2235" s="276">
        <f t="shared" si="174"/>
        <v>0</v>
      </c>
    </row>
    <row r="2236" spans="1:18">
      <c r="A2236" s="899" t="s">
        <v>21685</v>
      </c>
      <c r="B2236" s="913" t="s">
        <v>21850</v>
      </c>
      <c r="C2236" s="914" t="s">
        <v>29296</v>
      </c>
      <c r="D2236" s="885" t="str">
        <f t="shared" si="175"/>
        <v>gp</v>
      </c>
      <c r="E2236" s="885" t="str">
        <f t="shared" si="176"/>
        <v>6</v>
      </c>
      <c r="F2236" s="885">
        <f t="shared" si="177"/>
        <v>1</v>
      </c>
      <c r="G2236" s="885">
        <f t="shared" si="178"/>
        <v>6</v>
      </c>
      <c r="H2236" s="885" t="s">
        <v>21594</v>
      </c>
      <c r="J2236" t="str">
        <f>INDEX(L:L,MATCH(Таблиця91[[#This Row],[Item]],M:M,0),1)</f>
        <v>Wilderness Gear</v>
      </c>
      <c r="L2236" t="s">
        <v>21046</v>
      </c>
      <c r="M2236" s="1" t="s">
        <v>21105</v>
      </c>
      <c r="N2236" s="1"/>
      <c r="O2236" s="1">
        <v>7</v>
      </c>
      <c r="P2236" s="1"/>
      <c r="Q2236" s="26"/>
      <c r="R2236" s="276">
        <f t="shared" si="174"/>
        <v>0</v>
      </c>
    </row>
    <row r="2237" spans="1:18">
      <c r="A2237" s="899" t="s">
        <v>21686</v>
      </c>
      <c r="B2237" s="913" t="s">
        <v>21846</v>
      </c>
      <c r="C2237" s="914" t="s">
        <v>29296</v>
      </c>
      <c r="D2237" s="885" t="str">
        <f t="shared" si="175"/>
        <v>gp</v>
      </c>
      <c r="E2237" s="885" t="str">
        <f t="shared" si="176"/>
        <v>4</v>
      </c>
      <c r="F2237" s="885">
        <f t="shared" si="177"/>
        <v>1</v>
      </c>
      <c r="G2237" s="885">
        <f t="shared" si="178"/>
        <v>4</v>
      </c>
      <c r="H2237" s="885" t="s">
        <v>21594</v>
      </c>
      <c r="J2237" t="str">
        <f>INDEX(L:L,MATCH(Таблиця91[[#This Row],[Item]],M:M,0),1)</f>
        <v>Wilderness Gear</v>
      </c>
      <c r="L2237" t="s">
        <v>21046</v>
      </c>
      <c r="M2237" s="1" t="s">
        <v>21106</v>
      </c>
      <c r="N2237" s="1"/>
      <c r="O2237" s="1">
        <v>5</v>
      </c>
      <c r="P2237" s="1"/>
      <c r="Q2237" s="26"/>
      <c r="R2237" s="276">
        <f t="shared" si="174"/>
        <v>0</v>
      </c>
    </row>
    <row r="2238" spans="1:18">
      <c r="A2238" s="899" t="s">
        <v>21687</v>
      </c>
      <c r="B2238" s="913" t="s">
        <v>14380</v>
      </c>
      <c r="C2238" s="914" t="s">
        <v>29296</v>
      </c>
      <c r="D2238" s="885" t="str">
        <f t="shared" si="175"/>
        <v>gp</v>
      </c>
      <c r="E2238" s="885" t="str">
        <f t="shared" si="176"/>
        <v>10</v>
      </c>
      <c r="F2238" s="885">
        <f t="shared" si="177"/>
        <v>1</v>
      </c>
      <c r="G2238" s="885">
        <f t="shared" si="178"/>
        <v>10</v>
      </c>
      <c r="H2238" s="885" t="s">
        <v>21594</v>
      </c>
      <c r="J2238" t="str">
        <f>INDEX(L:L,MATCH(Таблиця91[[#This Row],[Item]],M:M,0),1)</f>
        <v>Wilderness Gear</v>
      </c>
      <c r="L2238" t="s">
        <v>21046</v>
      </c>
      <c r="M2238" s="1" t="s">
        <v>21107</v>
      </c>
      <c r="N2238" s="1"/>
      <c r="O2238" s="1">
        <v>0.4</v>
      </c>
      <c r="P2238" s="1"/>
      <c r="Q2238" s="26"/>
      <c r="R2238" s="276">
        <f t="shared" si="174"/>
        <v>0</v>
      </c>
    </row>
    <row r="2239" spans="1:18">
      <c r="A2239" s="899" t="s">
        <v>21688</v>
      </c>
      <c r="B2239" s="913" t="s">
        <v>21836</v>
      </c>
      <c r="C2239" s="914" t="s">
        <v>21689</v>
      </c>
      <c r="D2239" s="885" t="str">
        <f t="shared" si="175"/>
        <v>sp</v>
      </c>
      <c r="E2239" s="885" t="str">
        <f t="shared" si="176"/>
        <v>10</v>
      </c>
      <c r="F2239" s="885">
        <f t="shared" si="177"/>
        <v>0.1</v>
      </c>
      <c r="G2239" s="885">
        <f t="shared" si="178"/>
        <v>1</v>
      </c>
      <c r="H2239" s="885" t="s">
        <v>21594</v>
      </c>
      <c r="J2239" t="str">
        <f>INDEX(L:L,MATCH(Таблиця91[[#This Row],[Item]],M:M,0),1)</f>
        <v>Wilderness Gear</v>
      </c>
      <c r="L2239" t="s">
        <v>21046</v>
      </c>
      <c r="M2239" s="1" t="s">
        <v>21108</v>
      </c>
      <c r="N2239" s="1"/>
      <c r="O2239" s="1">
        <v>0.3</v>
      </c>
      <c r="P2239" s="1"/>
      <c r="Q2239" s="26"/>
      <c r="R2239" s="276">
        <f t="shared" si="174"/>
        <v>0</v>
      </c>
    </row>
    <row r="2240" spans="1:18">
      <c r="A2240" s="899" t="s">
        <v>21690</v>
      </c>
      <c r="B2240" s="913" t="s">
        <v>18451</v>
      </c>
      <c r="C2240" s="914" t="s">
        <v>21563</v>
      </c>
      <c r="D2240" s="885" t="str">
        <f t="shared" si="175"/>
        <v>sp</v>
      </c>
      <c r="E2240" s="885" t="str">
        <f t="shared" si="176"/>
        <v>2</v>
      </c>
      <c r="F2240" s="885">
        <f t="shared" si="177"/>
        <v>0.1</v>
      </c>
      <c r="G2240" s="885">
        <f t="shared" si="178"/>
        <v>0.2</v>
      </c>
      <c r="H2240" s="885" t="s">
        <v>21594</v>
      </c>
      <c r="J2240" t="str">
        <f>INDEX(L:L,MATCH(Таблиця91[[#This Row],[Item]],M:M,0),1)</f>
        <v>Wilderness Gear</v>
      </c>
      <c r="L2240" t="s">
        <v>21046</v>
      </c>
      <c r="M2240" s="1" t="s">
        <v>21109</v>
      </c>
      <c r="N2240" s="1"/>
      <c r="O2240" s="1">
        <v>20</v>
      </c>
      <c r="P2240" s="1"/>
      <c r="Q2240" s="26"/>
      <c r="R2240" s="276">
        <f t="shared" si="174"/>
        <v>0</v>
      </c>
    </row>
    <row r="2241" spans="1:18">
      <c r="A2241" s="899" t="s">
        <v>21691</v>
      </c>
      <c r="B2241" s="913" t="s">
        <v>14380</v>
      </c>
      <c r="C2241" s="914" t="s">
        <v>29296</v>
      </c>
      <c r="D2241" s="885" t="str">
        <f t="shared" si="175"/>
        <v>gp</v>
      </c>
      <c r="E2241" s="885" t="str">
        <f t="shared" si="176"/>
        <v>10</v>
      </c>
      <c r="F2241" s="885">
        <f t="shared" si="177"/>
        <v>1</v>
      </c>
      <c r="G2241" s="885">
        <f t="shared" si="178"/>
        <v>10</v>
      </c>
      <c r="H2241" s="885" t="s">
        <v>21594</v>
      </c>
      <c r="J2241" t="str">
        <f>INDEX(L:L,MATCH(Таблиця91[[#This Row],[Item]],M:M,0),1)</f>
        <v>Wilderness Gear</v>
      </c>
      <c r="L2241" t="s">
        <v>21046</v>
      </c>
      <c r="M2241" s="1" t="s">
        <v>21110</v>
      </c>
      <c r="N2241" s="1"/>
      <c r="O2241" s="1">
        <v>25</v>
      </c>
      <c r="P2241" s="1"/>
      <c r="Q2241" s="26"/>
      <c r="R2241" s="276">
        <f t="shared" si="174"/>
        <v>0</v>
      </c>
    </row>
    <row r="2242" spans="1:18">
      <c r="A2242" s="899" t="s">
        <v>21692</v>
      </c>
      <c r="B2242" s="913" t="s">
        <v>21836</v>
      </c>
      <c r="C2242" s="914" t="s">
        <v>29296</v>
      </c>
      <c r="D2242" s="885" t="str">
        <f t="shared" si="175"/>
        <v>sp</v>
      </c>
      <c r="E2242" s="885" t="str">
        <f t="shared" si="176"/>
        <v>10</v>
      </c>
      <c r="F2242" s="885">
        <f t="shared" si="177"/>
        <v>0.1</v>
      </c>
      <c r="G2242" s="885">
        <f t="shared" si="178"/>
        <v>1</v>
      </c>
      <c r="H2242" s="885" t="s">
        <v>21594</v>
      </c>
      <c r="J2242" t="str">
        <f>INDEX(L:L,MATCH(Таблиця91[[#This Row],[Item]],M:M,0),1)</f>
        <v>Wilderness Gear</v>
      </c>
      <c r="L2242" t="s">
        <v>21046</v>
      </c>
      <c r="M2242" s="1" t="s">
        <v>21111</v>
      </c>
      <c r="N2242" s="1"/>
      <c r="O2242" s="1">
        <v>0.3</v>
      </c>
      <c r="P2242" s="1"/>
      <c r="Q2242" s="26"/>
      <c r="R2242" s="276">
        <f t="shared" si="174"/>
        <v>0</v>
      </c>
    </row>
    <row r="2243" spans="1:18">
      <c r="A2243" s="899" t="s">
        <v>21693</v>
      </c>
      <c r="B2243" s="913" t="s">
        <v>22049</v>
      </c>
      <c r="C2243" s="914" t="s">
        <v>29296</v>
      </c>
      <c r="D2243" s="885" t="str">
        <f t="shared" si="175"/>
        <v>gp</v>
      </c>
      <c r="E2243" s="885" t="str">
        <f t="shared" si="176"/>
        <v>95</v>
      </c>
      <c r="F2243" s="885">
        <f t="shared" si="177"/>
        <v>1</v>
      </c>
      <c r="G2243" s="885">
        <f t="shared" si="178"/>
        <v>95</v>
      </c>
      <c r="H2243" s="885" t="s">
        <v>21594</v>
      </c>
      <c r="J2243" t="str">
        <f>INDEX(L:L,MATCH(Таблиця91[[#This Row],[Item]],M:M,0),1)</f>
        <v>Wilderness Gear</v>
      </c>
      <c r="L2243" t="s">
        <v>21046</v>
      </c>
      <c r="M2243" s="1" t="s">
        <v>18796</v>
      </c>
      <c r="N2243" s="1"/>
      <c r="O2243" s="1"/>
      <c r="P2243" s="1"/>
      <c r="Q2243" s="26"/>
      <c r="R2243" s="276">
        <f t="shared" si="174"/>
        <v>0</v>
      </c>
    </row>
    <row r="2244" spans="1:18">
      <c r="A2244" s="899" t="s">
        <v>21694</v>
      </c>
      <c r="B2244" s="913" t="s">
        <v>21967</v>
      </c>
      <c r="C2244" s="914" t="s">
        <v>29296</v>
      </c>
      <c r="D2244" s="885" t="str">
        <f t="shared" si="175"/>
        <v>gp</v>
      </c>
      <c r="E2244" s="885" t="str">
        <f t="shared" si="176"/>
        <v>9</v>
      </c>
      <c r="F2244" s="885">
        <f t="shared" si="177"/>
        <v>1</v>
      </c>
      <c r="G2244" s="885">
        <f t="shared" si="178"/>
        <v>9</v>
      </c>
      <c r="H2244" s="885" t="s">
        <v>21594</v>
      </c>
      <c r="J2244" t="str">
        <f>INDEX(L:L,MATCH(Таблиця91[[#This Row],[Item]],M:M,0),1)</f>
        <v>Wilderness Gear</v>
      </c>
      <c r="L2244" t="s">
        <v>21046</v>
      </c>
      <c r="M2244" s="1" t="s">
        <v>21112</v>
      </c>
      <c r="N2244" s="1"/>
      <c r="O2244" s="1"/>
      <c r="P2244" s="1"/>
      <c r="Q2244" s="26"/>
      <c r="R2244" s="276">
        <f t="shared" ref="R2244:R2307" si="179">Q2244*O2244</f>
        <v>0</v>
      </c>
    </row>
    <row r="2245" spans="1:18">
      <c r="A2245" s="899" t="s">
        <v>21695</v>
      </c>
      <c r="B2245" s="913" t="s">
        <v>18503</v>
      </c>
      <c r="C2245" s="914" t="s">
        <v>29296</v>
      </c>
      <c r="D2245" s="885" t="str">
        <f t="shared" si="175"/>
        <v>sp</v>
      </c>
      <c r="E2245" s="885" t="str">
        <f t="shared" si="176"/>
        <v>3</v>
      </c>
      <c r="F2245" s="885">
        <f t="shared" si="177"/>
        <v>0.1</v>
      </c>
      <c r="G2245" s="885">
        <f t="shared" si="178"/>
        <v>0.30000000000000004</v>
      </c>
      <c r="H2245" s="885" t="s">
        <v>21594</v>
      </c>
      <c r="J2245" t="str">
        <f>INDEX(L:L,MATCH(Таблиця91[[#This Row],[Item]],M:M,0),1)</f>
        <v>Wilderness Gear</v>
      </c>
      <c r="L2245" t="s">
        <v>21046</v>
      </c>
      <c r="M2245" s="1" t="s">
        <v>21113</v>
      </c>
      <c r="N2245" s="1"/>
      <c r="O2245" s="1"/>
      <c r="P2245" s="1"/>
      <c r="Q2245" s="26"/>
      <c r="R2245" s="276">
        <f t="shared" si="179"/>
        <v>0</v>
      </c>
    </row>
    <row r="2246" spans="1:18">
      <c r="A2246" s="899" t="s">
        <v>21696</v>
      </c>
      <c r="B2246" s="913" t="s">
        <v>29311</v>
      </c>
      <c r="C2246" s="914" t="s">
        <v>29296</v>
      </c>
      <c r="D2246" s="885" t="str">
        <f t="shared" si="175"/>
        <v>gp</v>
      </c>
      <c r="E2246" s="885" t="str">
        <f t="shared" si="176"/>
        <v>170</v>
      </c>
      <c r="F2246" s="885">
        <f t="shared" si="177"/>
        <v>1</v>
      </c>
      <c r="G2246" s="885">
        <f t="shared" si="178"/>
        <v>170</v>
      </c>
      <c r="H2246" s="885" t="s">
        <v>21594</v>
      </c>
      <c r="J2246" t="str">
        <f>INDEX(L:L,MATCH(Таблиця91[[#This Row],[Item]],M:M,0),1)</f>
        <v>Wilderness Gear</v>
      </c>
      <c r="L2246" t="s">
        <v>21046</v>
      </c>
      <c r="M2246" s="1" t="s">
        <v>21114</v>
      </c>
      <c r="N2246" s="1"/>
      <c r="O2246" s="1">
        <v>0.06</v>
      </c>
      <c r="P2246" s="1" t="s">
        <v>21115</v>
      </c>
      <c r="Q2246" s="26"/>
      <c r="R2246" s="276">
        <f t="shared" si="179"/>
        <v>0</v>
      </c>
    </row>
    <row r="2247" spans="1:18">
      <c r="A2247" s="899" t="s">
        <v>21697</v>
      </c>
      <c r="B2247" s="913" t="s">
        <v>21980</v>
      </c>
      <c r="C2247" s="914" t="s">
        <v>29296</v>
      </c>
      <c r="D2247" s="885" t="str">
        <f t="shared" si="175"/>
        <v>sp</v>
      </c>
      <c r="E2247" s="885" t="str">
        <f t="shared" si="176"/>
        <v>18</v>
      </c>
      <c r="F2247" s="885">
        <f t="shared" si="177"/>
        <v>0.1</v>
      </c>
      <c r="G2247" s="885">
        <f t="shared" si="178"/>
        <v>1.8</v>
      </c>
      <c r="H2247" s="885" t="s">
        <v>21594</v>
      </c>
      <c r="J2247" t="str">
        <f>INDEX(L:L,MATCH(Таблиця91[[#This Row],[Item]],M:M,0),1)</f>
        <v>Wilderness Gear</v>
      </c>
      <c r="L2247" t="s">
        <v>21046</v>
      </c>
      <c r="M2247" s="1" t="s">
        <v>2057</v>
      </c>
      <c r="N2247" s="1"/>
      <c r="O2247" s="1">
        <v>0.04</v>
      </c>
      <c r="P2247" s="1" t="s">
        <v>21115</v>
      </c>
      <c r="Q2247" s="26"/>
      <c r="R2247" s="276">
        <f t="shared" si="179"/>
        <v>0</v>
      </c>
    </row>
    <row r="2248" spans="1:18">
      <c r="A2248" s="899" t="s">
        <v>21698</v>
      </c>
      <c r="B2248" s="913" t="s">
        <v>21879</v>
      </c>
      <c r="C2248" s="914" t="s">
        <v>29296</v>
      </c>
      <c r="D2248" s="885" t="str">
        <f t="shared" si="175"/>
        <v>gp</v>
      </c>
      <c r="E2248" s="885" t="str">
        <f t="shared" si="176"/>
        <v>8</v>
      </c>
      <c r="F2248" s="885">
        <f t="shared" si="177"/>
        <v>1</v>
      </c>
      <c r="G2248" s="885">
        <f t="shared" si="178"/>
        <v>8</v>
      </c>
      <c r="H2248" s="885" t="s">
        <v>21594</v>
      </c>
      <c r="J2248" t="str">
        <f>INDEX(L:L,MATCH(Таблиця91[[#This Row],[Item]],M:M,0),1)</f>
        <v>Wilderness Gear</v>
      </c>
      <c r="L2248" t="s">
        <v>21046</v>
      </c>
      <c r="M2248" s="1" t="s">
        <v>19564</v>
      </c>
      <c r="N2248" s="1"/>
      <c r="O2248" s="1">
        <v>0.1</v>
      </c>
      <c r="P2248" s="1" t="s">
        <v>21115</v>
      </c>
      <c r="Q2248" s="26"/>
      <c r="R2248" s="276">
        <f t="shared" si="179"/>
        <v>0</v>
      </c>
    </row>
    <row r="2249" spans="1:18">
      <c r="A2249" s="899" t="s">
        <v>21699</v>
      </c>
      <c r="B2249" s="913" t="s">
        <v>14380</v>
      </c>
      <c r="C2249" s="914" t="s">
        <v>21700</v>
      </c>
      <c r="D2249" s="885" t="str">
        <f t="shared" si="175"/>
        <v>gp</v>
      </c>
      <c r="E2249" s="885" t="str">
        <f t="shared" si="176"/>
        <v>10</v>
      </c>
      <c r="F2249" s="885">
        <f t="shared" si="177"/>
        <v>1</v>
      </c>
      <c r="G2249" s="885">
        <f t="shared" si="178"/>
        <v>10</v>
      </c>
      <c r="H2249" s="885" t="s">
        <v>21594</v>
      </c>
      <c r="J2249" t="str">
        <f>INDEX(L:L,MATCH(Таблиця91[[#This Row],[Item]],M:M,0),1)</f>
        <v>Wilderness Gear</v>
      </c>
      <c r="L2249" t="s">
        <v>21046</v>
      </c>
      <c r="M2249" s="1" t="s">
        <v>21116</v>
      </c>
      <c r="N2249" s="1"/>
      <c r="O2249" s="1">
        <v>0.04</v>
      </c>
      <c r="P2249" s="1" t="s">
        <v>21115</v>
      </c>
      <c r="Q2249" s="26"/>
      <c r="R2249" s="276">
        <f t="shared" si="179"/>
        <v>0</v>
      </c>
    </row>
    <row r="2250" spans="1:18">
      <c r="A2250" s="899" t="s">
        <v>21701</v>
      </c>
      <c r="B2250" s="913" t="s">
        <v>14380</v>
      </c>
      <c r="C2250" s="914" t="s">
        <v>29296</v>
      </c>
      <c r="D2250" s="885" t="str">
        <f t="shared" si="175"/>
        <v>gp</v>
      </c>
      <c r="E2250" s="885" t="str">
        <f t="shared" si="176"/>
        <v>10</v>
      </c>
      <c r="F2250" s="885">
        <f t="shared" si="177"/>
        <v>1</v>
      </c>
      <c r="G2250" s="885">
        <f t="shared" si="178"/>
        <v>10</v>
      </c>
      <c r="H2250" s="885" t="s">
        <v>21594</v>
      </c>
      <c r="J2250" t="str">
        <f>INDEX(L:L,MATCH(Таблиця91[[#This Row],[Item]],M:M,0),1)</f>
        <v>Wilderness Gear</v>
      </c>
      <c r="L2250" t="s">
        <v>21046</v>
      </c>
      <c r="M2250" s="1" t="s">
        <v>21117</v>
      </c>
      <c r="N2250" s="1"/>
      <c r="O2250" s="1">
        <v>0.03</v>
      </c>
      <c r="P2250" s="1" t="s">
        <v>21115</v>
      </c>
      <c r="Q2250" s="26"/>
      <c r="R2250" s="276">
        <f t="shared" si="179"/>
        <v>0</v>
      </c>
    </row>
    <row r="2251" spans="1:18">
      <c r="A2251" s="899" t="s">
        <v>21702</v>
      </c>
      <c r="B2251" s="913" t="s">
        <v>21976</v>
      </c>
      <c r="C2251" s="914" t="s">
        <v>29296</v>
      </c>
      <c r="D2251" s="885" t="str">
        <f t="shared" si="175"/>
        <v>sp</v>
      </c>
      <c r="E2251" s="885" t="str">
        <f t="shared" si="176"/>
        <v>4.5</v>
      </c>
      <c r="F2251" s="885">
        <f t="shared" si="177"/>
        <v>0.1</v>
      </c>
      <c r="G2251" s="885">
        <f t="shared" si="178"/>
        <v>4358.9000000000005</v>
      </c>
      <c r="H2251" s="885" t="s">
        <v>21594</v>
      </c>
      <c r="J2251" t="str">
        <f>INDEX(L:L,MATCH(Таблиця91[[#This Row],[Item]],M:M,0),1)</f>
        <v>Wilderness Gear</v>
      </c>
      <c r="L2251" t="s">
        <v>21046</v>
      </c>
      <c r="M2251" s="1" t="s">
        <v>21118</v>
      </c>
      <c r="N2251" s="1"/>
      <c r="O2251" s="1">
        <v>0.06</v>
      </c>
      <c r="P2251" s="1" t="s">
        <v>21115</v>
      </c>
      <c r="Q2251" s="26"/>
      <c r="R2251" s="276">
        <f t="shared" si="179"/>
        <v>0</v>
      </c>
    </row>
    <row r="2252" spans="1:18">
      <c r="A2252" s="899" t="s">
        <v>21703</v>
      </c>
      <c r="B2252" s="913" t="s">
        <v>29312</v>
      </c>
      <c r="C2252" s="914" t="s">
        <v>29296</v>
      </c>
      <c r="D2252" s="885" t="str">
        <f t="shared" si="175"/>
        <v>sp</v>
      </c>
      <c r="E2252" s="885" t="str">
        <f t="shared" si="176"/>
        <v>135</v>
      </c>
      <c r="F2252" s="885">
        <f t="shared" si="177"/>
        <v>0.1</v>
      </c>
      <c r="G2252" s="885">
        <f t="shared" si="178"/>
        <v>13.5</v>
      </c>
      <c r="H2252" s="885" t="s">
        <v>21594</v>
      </c>
      <c r="J2252" t="str">
        <f>INDEX(L:L,MATCH(Таблиця91[[#This Row],[Item]],M:M,0),1)</f>
        <v>Wilderness Gear</v>
      </c>
      <c r="L2252" t="s">
        <v>21046</v>
      </c>
      <c r="M2252" s="1" t="s">
        <v>21119</v>
      </c>
      <c r="N2252" s="1"/>
      <c r="O2252" s="1">
        <v>0.03</v>
      </c>
      <c r="P2252" s="1" t="s">
        <v>21115</v>
      </c>
      <c r="Q2252" s="26"/>
      <c r="R2252" s="276">
        <f t="shared" si="179"/>
        <v>0</v>
      </c>
    </row>
    <row r="2253" spans="1:18">
      <c r="A2253" s="899" t="s">
        <v>21704</v>
      </c>
      <c r="B2253" s="913" t="s">
        <v>29313</v>
      </c>
      <c r="C2253" s="914" t="s">
        <v>29296</v>
      </c>
      <c r="D2253" s="885" t="str">
        <f t="shared" si="175"/>
        <v>sp</v>
      </c>
      <c r="E2253" s="885" t="str">
        <f t="shared" si="176"/>
        <v>1425</v>
      </c>
      <c r="F2253" s="885">
        <f t="shared" si="177"/>
        <v>0.1</v>
      </c>
      <c r="G2253" s="885">
        <f t="shared" si="178"/>
        <v>142.5</v>
      </c>
      <c r="H2253" s="885" t="s">
        <v>21594</v>
      </c>
      <c r="J2253" t="str">
        <f>INDEX(L:L,MATCH(Таблиця91[[#This Row],[Item]],M:M,0),1)</f>
        <v>Wilderness Gear</v>
      </c>
      <c r="L2253" t="s">
        <v>21046</v>
      </c>
      <c r="M2253" s="1" t="s">
        <v>21120</v>
      </c>
      <c r="N2253" s="1"/>
      <c r="O2253" s="1">
        <v>0.06</v>
      </c>
      <c r="P2253" s="1" t="s">
        <v>21115</v>
      </c>
      <c r="Q2253" s="26"/>
      <c r="R2253" s="276">
        <f t="shared" si="179"/>
        <v>0</v>
      </c>
    </row>
    <row r="2254" spans="1:18">
      <c r="A2254" s="899" t="s">
        <v>21705</v>
      </c>
      <c r="B2254" s="913" t="s">
        <v>29314</v>
      </c>
      <c r="C2254" s="914" t="s">
        <v>29296</v>
      </c>
      <c r="D2254" s="885" t="str">
        <f t="shared" si="175"/>
        <v>sp</v>
      </c>
      <c r="E2254" s="885" t="str">
        <f t="shared" si="176"/>
        <v>13.5</v>
      </c>
      <c r="F2254" s="885">
        <f t="shared" si="177"/>
        <v>0.1</v>
      </c>
      <c r="G2254" s="885">
        <f t="shared" si="178"/>
        <v>4359.8</v>
      </c>
      <c r="H2254" s="885" t="s">
        <v>21594</v>
      </c>
      <c r="J2254" t="str">
        <f>INDEX(L:L,MATCH(Таблиця91[[#This Row],[Item]],M:M,0),1)</f>
        <v>Wilderness Gear</v>
      </c>
      <c r="L2254" t="s">
        <v>21046</v>
      </c>
      <c r="M2254" s="1" t="s">
        <v>21121</v>
      </c>
      <c r="N2254" s="1"/>
      <c r="O2254" s="1">
        <v>0.03</v>
      </c>
      <c r="P2254" s="1" t="s">
        <v>21115</v>
      </c>
      <c r="Q2254" s="26"/>
      <c r="R2254" s="276">
        <f t="shared" si="179"/>
        <v>0</v>
      </c>
    </row>
    <row r="2255" spans="1:18">
      <c r="A2255" s="915" t="s">
        <v>21706</v>
      </c>
      <c r="B2255" s="916" t="s">
        <v>14081</v>
      </c>
      <c r="C2255" s="922"/>
      <c r="D2255" s="885" t="str">
        <f t="shared" si="175"/>
        <v>gp</v>
      </c>
      <c r="E2255" s="885" t="str">
        <f t="shared" si="176"/>
        <v>5</v>
      </c>
      <c r="F2255" s="885">
        <f t="shared" si="177"/>
        <v>1</v>
      </c>
      <c r="G2255" s="885">
        <f t="shared" si="178"/>
        <v>5</v>
      </c>
      <c r="H2255" s="885" t="s">
        <v>21594</v>
      </c>
      <c r="J2255" t="str">
        <f>INDEX(L:L,MATCH(Таблиця91[[#This Row],[Item]],M:M,0),1)</f>
        <v>Wilderness Gear</v>
      </c>
      <c r="L2255" t="s">
        <v>21046</v>
      </c>
      <c r="M2255" s="1" t="s">
        <v>21122</v>
      </c>
      <c r="N2255" s="1"/>
      <c r="O2255" s="1">
        <v>0.09</v>
      </c>
      <c r="P2255" s="1" t="s">
        <v>21115</v>
      </c>
      <c r="Q2255" s="26"/>
      <c r="R2255" s="276">
        <f t="shared" si="179"/>
        <v>0</v>
      </c>
    </row>
    <row r="2256" spans="1:18">
      <c r="A2256" s="23"/>
      <c r="B2256" s="23"/>
      <c r="C2256" s="23"/>
      <c r="J2256" t="e">
        <f>INDEX(L:L,MATCH(Таблиця91[[#This Row],[Item]],M:M,0),1)</f>
        <v>#VALUE!</v>
      </c>
      <c r="L2256" t="s">
        <v>21046</v>
      </c>
      <c r="M2256" s="1" t="s">
        <v>21123</v>
      </c>
      <c r="N2256" s="1"/>
      <c r="O2256" s="1">
        <v>0.1</v>
      </c>
      <c r="P2256" s="1" t="s">
        <v>21115</v>
      </c>
      <c r="Q2256" s="26"/>
      <c r="R2256" s="276">
        <f t="shared" si="179"/>
        <v>0</v>
      </c>
    </row>
    <row r="2257" spans="10:18">
      <c r="J2257" t="e">
        <f>INDEX(L:L,MATCH(Таблиця91[[#This Row],[Item]],M:M,0),1)</f>
        <v>#VALUE!</v>
      </c>
      <c r="L2257" t="s">
        <v>21046</v>
      </c>
      <c r="M2257" s="1" t="s">
        <v>21124</v>
      </c>
      <c r="N2257" s="1"/>
      <c r="O2257" s="1">
        <v>0.04</v>
      </c>
      <c r="P2257" s="1" t="s">
        <v>21115</v>
      </c>
      <c r="Q2257" s="26"/>
      <c r="R2257" s="276">
        <f t="shared" si="179"/>
        <v>0</v>
      </c>
    </row>
    <row r="2258" spans="10:18">
      <c r="J2258" t="e">
        <f>INDEX(L:L,MATCH(Таблиця91[[#This Row],[Item]],M:M,0),1)</f>
        <v>#VALUE!</v>
      </c>
      <c r="L2258" t="s">
        <v>21046</v>
      </c>
      <c r="M2258" s="1" t="s">
        <v>21125</v>
      </c>
      <c r="N2258" s="1"/>
      <c r="O2258" s="1">
        <v>0.2</v>
      </c>
      <c r="P2258" s="1" t="s">
        <v>21115</v>
      </c>
      <c r="Q2258" s="26"/>
      <c r="R2258" s="276">
        <f t="shared" si="179"/>
        <v>0</v>
      </c>
    </row>
    <row r="2259" spans="10:18">
      <c r="J2259" t="e">
        <f>INDEX(L:L,MATCH(Таблиця91[[#This Row],[Item]],M:M,0),1)</f>
        <v>#VALUE!</v>
      </c>
      <c r="L2259" t="s">
        <v>21046</v>
      </c>
      <c r="M2259" s="1" t="s">
        <v>21126</v>
      </c>
      <c r="N2259" s="1"/>
      <c r="O2259" s="1">
        <v>0.04</v>
      </c>
      <c r="P2259" s="1" t="s">
        <v>21115</v>
      </c>
      <c r="Q2259" s="26"/>
      <c r="R2259" s="276">
        <f t="shared" si="179"/>
        <v>0</v>
      </c>
    </row>
    <row r="2260" spans="10:18">
      <c r="J2260" t="e">
        <f>INDEX(L:L,MATCH(Таблиця91[[#This Row],[Item]],M:M,0),1)</f>
        <v>#VALUE!</v>
      </c>
      <c r="L2260" t="s">
        <v>21046</v>
      </c>
      <c r="M2260" s="1" t="s">
        <v>21127</v>
      </c>
      <c r="N2260" s="1"/>
      <c r="O2260" s="1">
        <v>0.1</v>
      </c>
      <c r="P2260" s="1" t="s">
        <v>21115</v>
      </c>
      <c r="Q2260" s="26"/>
      <c r="R2260" s="276">
        <f t="shared" si="179"/>
        <v>0</v>
      </c>
    </row>
    <row r="2261" spans="10:18">
      <c r="J2261" t="e">
        <f>INDEX(L:L,MATCH(Таблиця91[[#This Row],[Item]],M:M,0),1)</f>
        <v>#VALUE!</v>
      </c>
      <c r="L2261" t="s">
        <v>21046</v>
      </c>
      <c r="M2261" s="1" t="s">
        <v>21128</v>
      </c>
      <c r="N2261" s="1"/>
      <c r="O2261" s="1">
        <v>0.1</v>
      </c>
      <c r="P2261" s="1" t="s">
        <v>21115</v>
      </c>
      <c r="Q2261" s="26"/>
      <c r="R2261" s="276">
        <f t="shared" si="179"/>
        <v>0</v>
      </c>
    </row>
    <row r="2262" spans="10:18">
      <c r="J2262" t="e">
        <f>INDEX(L:L,MATCH(Таблиця91[[#This Row],[Item]],M:M,0),1)</f>
        <v>#VALUE!</v>
      </c>
      <c r="L2262" t="s">
        <v>21046</v>
      </c>
      <c r="M2262" s="1" t="s">
        <v>21129</v>
      </c>
      <c r="N2262" s="1"/>
      <c r="O2262" s="1">
        <v>0.3</v>
      </c>
      <c r="P2262" s="1" t="s">
        <v>21115</v>
      </c>
      <c r="Q2262" s="26"/>
      <c r="R2262" s="276">
        <f t="shared" si="179"/>
        <v>0</v>
      </c>
    </row>
    <row r="2263" spans="10:18">
      <c r="J2263" t="e">
        <f>INDEX(L:L,MATCH(Таблиця91[[#This Row],[Item]],M:M,0),1)</f>
        <v>#VALUE!</v>
      </c>
      <c r="L2263" t="s">
        <v>21046</v>
      </c>
      <c r="M2263" s="1" t="s">
        <v>21130</v>
      </c>
      <c r="N2263" s="1"/>
      <c r="O2263" s="1">
        <v>0.02</v>
      </c>
      <c r="P2263" s="1" t="s">
        <v>21115</v>
      </c>
      <c r="Q2263" s="26"/>
      <c r="R2263" s="276">
        <f t="shared" si="179"/>
        <v>0</v>
      </c>
    </row>
    <row r="2264" spans="10:18">
      <c r="J2264" t="e">
        <f>INDEX(L:L,MATCH(Таблиця91[[#This Row],[Item]],M:M,0),1)</f>
        <v>#VALUE!</v>
      </c>
      <c r="L2264" t="s">
        <v>21046</v>
      </c>
      <c r="M2264" s="1" t="s">
        <v>21131</v>
      </c>
      <c r="N2264" s="1"/>
      <c r="O2264" s="1">
        <v>0.05</v>
      </c>
      <c r="P2264" s="1" t="s">
        <v>21115</v>
      </c>
      <c r="Q2264" s="26"/>
      <c r="R2264" s="276">
        <f t="shared" si="179"/>
        <v>0</v>
      </c>
    </row>
    <row r="2265" spans="10:18">
      <c r="J2265" t="e">
        <f>INDEX(L:L,MATCH(Таблиця91[[#This Row],[Item]],M:M,0),1)</f>
        <v>#VALUE!</v>
      </c>
      <c r="L2265" t="s">
        <v>21046</v>
      </c>
      <c r="M2265" s="1" t="s">
        <v>21132</v>
      </c>
      <c r="N2265" s="1"/>
      <c r="O2265" s="1">
        <v>0.02</v>
      </c>
      <c r="P2265" s="1" t="s">
        <v>21115</v>
      </c>
      <c r="Q2265" s="26"/>
      <c r="R2265" s="276">
        <f t="shared" si="179"/>
        <v>0</v>
      </c>
    </row>
    <row r="2266" spans="10:18">
      <c r="J2266" t="e">
        <f>INDEX(L:L,MATCH(Таблиця91[[#This Row],[Item]],M:M,0),1)</f>
        <v>#VALUE!</v>
      </c>
      <c r="L2266" t="s">
        <v>21046</v>
      </c>
      <c r="M2266" s="1" t="s">
        <v>21133</v>
      </c>
      <c r="N2266" s="1"/>
      <c r="O2266" s="1">
        <v>0.06</v>
      </c>
      <c r="P2266" s="1" t="s">
        <v>21115</v>
      </c>
      <c r="Q2266" s="26"/>
      <c r="R2266" s="276">
        <f t="shared" si="179"/>
        <v>0</v>
      </c>
    </row>
    <row r="2267" spans="10:18">
      <c r="J2267" t="e">
        <f>INDEX(L:L,MATCH(Таблиця91[[#This Row],[Item]],M:M,0),1)</f>
        <v>#VALUE!</v>
      </c>
      <c r="L2267" t="s">
        <v>21046</v>
      </c>
      <c r="M2267" s="1" t="s">
        <v>21134</v>
      </c>
      <c r="N2267" s="1"/>
      <c r="O2267" s="1">
        <v>0.3</v>
      </c>
      <c r="P2267" s="1" t="s">
        <v>21115</v>
      </c>
      <c r="Q2267" s="26"/>
      <c r="R2267" s="276">
        <f t="shared" si="179"/>
        <v>0</v>
      </c>
    </row>
    <row r="2268" spans="10:18">
      <c r="J2268" t="e">
        <f>INDEX(L:L,MATCH(Таблиця91[[#This Row],[Item]],M:M,0),1)</f>
        <v>#VALUE!</v>
      </c>
      <c r="L2268" t="s">
        <v>21046</v>
      </c>
      <c r="M2268" s="1" t="s">
        <v>21135</v>
      </c>
      <c r="N2268" s="1"/>
      <c r="O2268" s="1">
        <v>4</v>
      </c>
      <c r="P2268" s="1" t="s">
        <v>21115</v>
      </c>
      <c r="Q2268" s="26"/>
      <c r="R2268" s="276">
        <f t="shared" si="179"/>
        <v>0</v>
      </c>
    </row>
    <row r="2269" spans="10:18">
      <c r="J2269" t="e">
        <f>INDEX(L:L,MATCH(Таблиця91[[#This Row],[Item]],M:M,0),1)</f>
        <v>#VALUE!</v>
      </c>
      <c r="L2269" t="s">
        <v>21046</v>
      </c>
      <c r="M2269" s="1" t="s">
        <v>21136</v>
      </c>
      <c r="N2269" s="1"/>
      <c r="O2269" s="1">
        <v>0.2</v>
      </c>
      <c r="P2269" s="1" t="s">
        <v>21115</v>
      </c>
      <c r="Q2269" s="26"/>
      <c r="R2269" s="276">
        <f t="shared" si="179"/>
        <v>0</v>
      </c>
    </row>
    <row r="2270" spans="10:18">
      <c r="J2270" t="e">
        <f>INDEX(L:L,MATCH(Таблиця91[[#This Row],[Item]],M:M,0),1)</f>
        <v>#VALUE!</v>
      </c>
      <c r="L2270" t="s">
        <v>21046</v>
      </c>
      <c r="M2270" s="1" t="s">
        <v>21137</v>
      </c>
      <c r="N2270" s="1"/>
      <c r="O2270" s="1">
        <v>0.4</v>
      </c>
      <c r="P2270" s="1" t="s">
        <v>21115</v>
      </c>
      <c r="Q2270" s="26"/>
      <c r="R2270" s="276">
        <f t="shared" si="179"/>
        <v>0</v>
      </c>
    </row>
    <row r="2271" spans="10:18">
      <c r="J2271" t="e">
        <f>INDEX(L:L,MATCH(Таблиця91[[#This Row],[Item]],M:M,0),1)</f>
        <v>#VALUE!</v>
      </c>
      <c r="L2271" t="s">
        <v>21046</v>
      </c>
      <c r="M2271" s="1" t="s">
        <v>21138</v>
      </c>
      <c r="N2271" s="1"/>
      <c r="O2271" s="1">
        <v>0.1</v>
      </c>
      <c r="P2271" s="1" t="s">
        <v>21115</v>
      </c>
      <c r="Q2271" s="26"/>
      <c r="R2271" s="276">
        <f t="shared" si="179"/>
        <v>0</v>
      </c>
    </row>
    <row r="2272" spans="10:18">
      <c r="J2272" t="e">
        <f>INDEX(L:L,MATCH(Таблиця91[[#This Row],[Item]],M:M,0),1)</f>
        <v>#VALUE!</v>
      </c>
      <c r="L2272" t="s">
        <v>21046</v>
      </c>
      <c r="M2272" s="1" t="s">
        <v>21139</v>
      </c>
      <c r="N2272" s="1"/>
      <c r="O2272" s="1">
        <v>0.06</v>
      </c>
      <c r="P2272" s="1" t="s">
        <v>21115</v>
      </c>
      <c r="Q2272" s="26"/>
      <c r="R2272" s="276">
        <f t="shared" si="179"/>
        <v>0</v>
      </c>
    </row>
    <row r="2273" spans="10:18">
      <c r="J2273" t="e">
        <f>INDEX(L:L,MATCH(Таблиця91[[#This Row],[Item]],M:M,0),1)</f>
        <v>#VALUE!</v>
      </c>
      <c r="L2273" t="s">
        <v>21046</v>
      </c>
      <c r="M2273" s="1" t="s">
        <v>21140</v>
      </c>
      <c r="N2273" s="1"/>
      <c r="O2273" s="1">
        <v>0.06</v>
      </c>
      <c r="P2273" s="1" t="s">
        <v>21115</v>
      </c>
      <c r="Q2273" s="26"/>
      <c r="R2273" s="276">
        <f t="shared" si="179"/>
        <v>0</v>
      </c>
    </row>
    <row r="2274" spans="10:18">
      <c r="J2274" t="e">
        <f>INDEX(L:L,MATCH(Таблиця91[[#This Row],[Item]],M:M,0),1)</f>
        <v>#VALUE!</v>
      </c>
      <c r="L2274" t="s">
        <v>21046</v>
      </c>
      <c r="M2274" s="1" t="s">
        <v>21141</v>
      </c>
      <c r="N2274" s="1"/>
      <c r="O2274" s="1">
        <v>0.04</v>
      </c>
      <c r="P2274" s="1" t="s">
        <v>21115</v>
      </c>
      <c r="Q2274" s="26"/>
      <c r="R2274" s="276">
        <f t="shared" si="179"/>
        <v>0</v>
      </c>
    </row>
    <row r="2275" spans="10:18">
      <c r="J2275" t="e">
        <f>INDEX(L:L,MATCH(Таблиця91[[#This Row],[Item]],M:M,0),1)</f>
        <v>#VALUE!</v>
      </c>
      <c r="L2275" t="s">
        <v>21046</v>
      </c>
      <c r="M2275" s="1" t="s">
        <v>21142</v>
      </c>
      <c r="N2275" s="1"/>
      <c r="O2275" s="1">
        <v>0.06</v>
      </c>
      <c r="P2275" s="1" t="s">
        <v>21115</v>
      </c>
      <c r="Q2275" s="26"/>
      <c r="R2275" s="276">
        <f t="shared" si="179"/>
        <v>0</v>
      </c>
    </row>
    <row r="2276" spans="10:18">
      <c r="L2276" t="s">
        <v>21046</v>
      </c>
      <c r="M2276" s="1" t="s">
        <v>21143</v>
      </c>
      <c r="N2276" s="1"/>
      <c r="O2276" s="1">
        <v>0.2</v>
      </c>
      <c r="P2276" s="1" t="s">
        <v>21115</v>
      </c>
      <c r="Q2276" s="26"/>
      <c r="R2276" s="276">
        <f t="shared" si="179"/>
        <v>0</v>
      </c>
    </row>
    <row r="2277" spans="10:18">
      <c r="L2277" t="s">
        <v>21046</v>
      </c>
      <c r="M2277" s="1" t="s">
        <v>21144</v>
      </c>
      <c r="N2277" s="1"/>
      <c r="O2277" s="1">
        <v>0.05</v>
      </c>
      <c r="P2277" s="1" t="s">
        <v>21115</v>
      </c>
      <c r="Q2277" s="26"/>
      <c r="R2277" s="276">
        <f t="shared" si="179"/>
        <v>0</v>
      </c>
    </row>
    <row r="2278" spans="10:18">
      <c r="L2278" t="s">
        <v>21046</v>
      </c>
      <c r="M2278" s="1" t="s">
        <v>21145</v>
      </c>
      <c r="N2278" s="1"/>
      <c r="O2278" s="1">
        <v>8</v>
      </c>
      <c r="P2278" s="1" t="s">
        <v>21115</v>
      </c>
      <c r="Q2278" s="26"/>
      <c r="R2278" s="276">
        <f t="shared" si="179"/>
        <v>0</v>
      </c>
    </row>
    <row r="2279" spans="10:18">
      <c r="L2279" t="s">
        <v>21046</v>
      </c>
      <c r="M2279" s="1" t="s">
        <v>21146</v>
      </c>
      <c r="N2279" s="1"/>
      <c r="O2279" s="1">
        <v>5</v>
      </c>
      <c r="P2279" s="1" t="s">
        <v>21115</v>
      </c>
      <c r="Q2279" s="26"/>
      <c r="R2279" s="276">
        <f t="shared" si="179"/>
        <v>0</v>
      </c>
    </row>
    <row r="2280" spans="10:18">
      <c r="L2280" t="s">
        <v>21046</v>
      </c>
      <c r="M2280" s="1" t="s">
        <v>21147</v>
      </c>
      <c r="N2280" s="1"/>
      <c r="O2280" s="1">
        <v>0.5</v>
      </c>
      <c r="P2280" s="1" t="s">
        <v>21115</v>
      </c>
      <c r="Q2280" s="26"/>
      <c r="R2280" s="276">
        <f t="shared" si="179"/>
        <v>0</v>
      </c>
    </row>
    <row r="2281" spans="10:18">
      <c r="L2281" t="s">
        <v>21046</v>
      </c>
      <c r="M2281" s="1" t="s">
        <v>18495</v>
      </c>
      <c r="N2281" s="1"/>
      <c r="O2281" s="1">
        <v>0.1</v>
      </c>
      <c r="P2281" s="1" t="s">
        <v>21115</v>
      </c>
      <c r="Q2281" s="26"/>
      <c r="R2281" s="276">
        <f t="shared" si="179"/>
        <v>0</v>
      </c>
    </row>
    <row r="2282" spans="10:18">
      <c r="L2282" t="s">
        <v>21046</v>
      </c>
      <c r="M2282" s="1" t="s">
        <v>21148</v>
      </c>
      <c r="N2282" s="1"/>
      <c r="O2282" s="1">
        <v>0.02</v>
      </c>
      <c r="P2282" s="1" t="s">
        <v>21115</v>
      </c>
      <c r="Q2282" s="26"/>
      <c r="R2282" s="276">
        <f t="shared" si="179"/>
        <v>0</v>
      </c>
    </row>
    <row r="2283" spans="10:18">
      <c r="L2283" t="s">
        <v>21046</v>
      </c>
      <c r="M2283" s="1" t="s">
        <v>21149</v>
      </c>
      <c r="N2283" s="1"/>
      <c r="O2283" s="1">
        <v>0.05</v>
      </c>
      <c r="P2283" s="1" t="s">
        <v>21115</v>
      </c>
      <c r="Q2283" s="26"/>
      <c r="R2283" s="276">
        <f t="shared" si="179"/>
        <v>0</v>
      </c>
    </row>
    <row r="2284" spans="10:18">
      <c r="L2284" t="s">
        <v>21046</v>
      </c>
      <c r="M2284" s="1" t="s">
        <v>21150</v>
      </c>
      <c r="N2284" s="1"/>
      <c r="O2284" s="1">
        <v>0.04</v>
      </c>
      <c r="P2284" s="1" t="s">
        <v>21115</v>
      </c>
      <c r="Q2284" s="26"/>
      <c r="R2284" s="276">
        <f t="shared" si="179"/>
        <v>0</v>
      </c>
    </row>
    <row r="2285" spans="10:18">
      <c r="L2285" t="s">
        <v>21046</v>
      </c>
      <c r="M2285" s="1" t="s">
        <v>21151</v>
      </c>
      <c r="N2285" s="1"/>
      <c r="O2285" s="1">
        <v>0.1</v>
      </c>
      <c r="P2285" s="1" t="s">
        <v>21115</v>
      </c>
      <c r="Q2285" s="26"/>
      <c r="R2285" s="276">
        <f t="shared" si="179"/>
        <v>0</v>
      </c>
    </row>
    <row r="2286" spans="10:18">
      <c r="L2286" t="s">
        <v>21046</v>
      </c>
      <c r="M2286" s="1" t="s">
        <v>21152</v>
      </c>
      <c r="N2286" s="1"/>
      <c r="O2286" s="1">
        <v>1</v>
      </c>
      <c r="P2286" s="1" t="s">
        <v>21115</v>
      </c>
      <c r="Q2286" s="26"/>
      <c r="R2286" s="276">
        <f t="shared" si="179"/>
        <v>0</v>
      </c>
    </row>
    <row r="2287" spans="10:18">
      <c r="L2287" t="s">
        <v>21046</v>
      </c>
      <c r="M2287" s="1" t="s">
        <v>21153</v>
      </c>
      <c r="N2287" s="1"/>
      <c r="O2287" s="1">
        <v>0.1</v>
      </c>
      <c r="P2287" s="1" t="s">
        <v>21115</v>
      </c>
      <c r="Q2287" s="26"/>
      <c r="R2287" s="276">
        <f t="shared" si="179"/>
        <v>0</v>
      </c>
    </row>
    <row r="2288" spans="10:18">
      <c r="L2288" t="s">
        <v>21046</v>
      </c>
      <c r="M2288" s="1" t="s">
        <v>21154</v>
      </c>
      <c r="N2288" s="1"/>
      <c r="O2288" s="1">
        <v>0.1</v>
      </c>
      <c r="P2288" s="1" t="s">
        <v>21115</v>
      </c>
      <c r="Q2288" s="26"/>
      <c r="R2288" s="276">
        <f t="shared" si="179"/>
        <v>0</v>
      </c>
    </row>
    <row r="2289" spans="12:18">
      <c r="L2289" t="s">
        <v>21046</v>
      </c>
      <c r="M2289" s="1" t="s">
        <v>21155</v>
      </c>
      <c r="N2289" s="1"/>
      <c r="O2289" s="1"/>
      <c r="P2289" s="1"/>
      <c r="Q2289" s="26"/>
      <c r="R2289" s="276">
        <f t="shared" si="179"/>
        <v>0</v>
      </c>
    </row>
    <row r="2290" spans="12:18">
      <c r="L2290" t="s">
        <v>21046</v>
      </c>
      <c r="M2290" s="1" t="s">
        <v>21156</v>
      </c>
      <c r="N2290" s="1"/>
      <c r="O2290" s="1">
        <v>1</v>
      </c>
      <c r="P2290" s="1" t="s">
        <v>21157</v>
      </c>
      <c r="Q2290" s="26"/>
      <c r="R2290" s="276">
        <f t="shared" si="179"/>
        <v>0</v>
      </c>
    </row>
    <row r="2291" spans="12:18">
      <c r="L2291" t="s">
        <v>21046</v>
      </c>
      <c r="M2291" s="1" t="s">
        <v>21158</v>
      </c>
      <c r="N2291" s="1"/>
      <c r="O2291" s="1">
        <v>0.5</v>
      </c>
      <c r="P2291" s="1" t="s">
        <v>21157</v>
      </c>
      <c r="Q2291" s="26"/>
      <c r="R2291" s="276">
        <f t="shared" si="179"/>
        <v>0</v>
      </c>
    </row>
    <row r="2292" spans="12:18">
      <c r="L2292" t="s">
        <v>21046</v>
      </c>
      <c r="M2292" s="1" t="s">
        <v>21159</v>
      </c>
      <c r="N2292" s="1"/>
      <c r="O2292" s="1">
        <v>3</v>
      </c>
      <c r="P2292" s="1" t="s">
        <v>21157</v>
      </c>
      <c r="Q2292" s="26"/>
      <c r="R2292" s="276">
        <f t="shared" si="179"/>
        <v>0</v>
      </c>
    </row>
    <row r="2293" spans="12:18">
      <c r="L2293" t="s">
        <v>21046</v>
      </c>
      <c r="M2293" s="1" t="s">
        <v>21160</v>
      </c>
      <c r="N2293" s="1"/>
      <c r="O2293" s="1">
        <v>2</v>
      </c>
      <c r="P2293" s="1" t="s">
        <v>21157</v>
      </c>
      <c r="Q2293" s="26"/>
      <c r="R2293" s="276">
        <f t="shared" si="179"/>
        <v>0</v>
      </c>
    </row>
    <row r="2294" spans="12:18">
      <c r="L2294" t="s">
        <v>21046</v>
      </c>
      <c r="M2294" s="1" t="s">
        <v>21161</v>
      </c>
      <c r="N2294" s="1"/>
      <c r="O2294" s="1">
        <v>0.7</v>
      </c>
      <c r="P2294" s="1" t="s">
        <v>21157</v>
      </c>
      <c r="Q2294" s="26"/>
      <c r="R2294" s="276">
        <f t="shared" si="179"/>
        <v>0</v>
      </c>
    </row>
    <row r="2295" spans="12:18">
      <c r="L2295" t="s">
        <v>21046</v>
      </c>
      <c r="M2295" s="1" t="s">
        <v>21162</v>
      </c>
      <c r="N2295" s="1"/>
      <c r="O2295" s="1">
        <v>0.7</v>
      </c>
      <c r="P2295" s="1" t="s">
        <v>21157</v>
      </c>
      <c r="Q2295" s="26"/>
      <c r="R2295" s="276">
        <f t="shared" si="179"/>
        <v>0</v>
      </c>
    </row>
    <row r="2296" spans="12:18">
      <c r="L2296" t="s">
        <v>21046</v>
      </c>
      <c r="M2296" s="1" t="s">
        <v>21163</v>
      </c>
      <c r="N2296" s="1"/>
      <c r="O2296" s="1">
        <v>5</v>
      </c>
      <c r="P2296" s="1" t="s">
        <v>21157</v>
      </c>
      <c r="Q2296" s="26"/>
      <c r="R2296" s="276">
        <f t="shared" si="179"/>
        <v>0</v>
      </c>
    </row>
    <row r="2297" spans="12:18">
      <c r="L2297" t="s">
        <v>21046</v>
      </c>
      <c r="M2297" s="1" t="s">
        <v>21164</v>
      </c>
      <c r="N2297" s="1"/>
      <c r="O2297" s="1">
        <v>0.7</v>
      </c>
      <c r="P2297" s="1" t="s">
        <v>21157</v>
      </c>
      <c r="Q2297" s="26"/>
      <c r="R2297" s="276">
        <f t="shared" si="179"/>
        <v>0</v>
      </c>
    </row>
    <row r="2298" spans="12:18">
      <c r="L2298" t="s">
        <v>21046</v>
      </c>
      <c r="M2298" s="1" t="s">
        <v>21165</v>
      </c>
      <c r="N2298" s="1"/>
      <c r="O2298" s="1">
        <v>2</v>
      </c>
      <c r="P2298" s="1" t="s">
        <v>21157</v>
      </c>
      <c r="Q2298" s="26"/>
      <c r="R2298" s="276">
        <f t="shared" si="179"/>
        <v>0</v>
      </c>
    </row>
    <row r="2299" spans="12:18">
      <c r="L2299" t="s">
        <v>21046</v>
      </c>
      <c r="M2299" s="1" t="s">
        <v>19918</v>
      </c>
      <c r="N2299" s="1"/>
      <c r="O2299" s="1">
        <v>20</v>
      </c>
      <c r="P2299" s="1" t="s">
        <v>21115</v>
      </c>
      <c r="Q2299" s="26"/>
      <c r="R2299" s="276">
        <f t="shared" si="179"/>
        <v>0</v>
      </c>
    </row>
    <row r="2300" spans="12:18">
      <c r="L2300" t="s">
        <v>21046</v>
      </c>
      <c r="M2300" s="1" t="s">
        <v>21166</v>
      </c>
      <c r="N2300" s="1"/>
      <c r="O2300" s="1"/>
      <c r="P2300" s="1"/>
      <c r="Q2300" s="26"/>
      <c r="R2300" s="276">
        <f t="shared" si="179"/>
        <v>0</v>
      </c>
    </row>
    <row r="2301" spans="12:18">
      <c r="L2301" t="s">
        <v>21046</v>
      </c>
      <c r="M2301" s="1" t="s">
        <v>21156</v>
      </c>
      <c r="N2301" s="1"/>
      <c r="O2301" s="1">
        <v>2</v>
      </c>
      <c r="P2301" s="1" t="s">
        <v>21157</v>
      </c>
      <c r="Q2301" s="26"/>
      <c r="R2301" s="276">
        <f t="shared" si="179"/>
        <v>0</v>
      </c>
    </row>
    <row r="2302" spans="12:18">
      <c r="L2302" t="s">
        <v>21046</v>
      </c>
      <c r="M2302" s="1" t="s">
        <v>21158</v>
      </c>
      <c r="N2302" s="1"/>
      <c r="O2302" s="1">
        <v>1</v>
      </c>
      <c r="P2302" s="1" t="s">
        <v>21157</v>
      </c>
      <c r="Q2302" s="26"/>
      <c r="R2302" s="276">
        <f t="shared" si="179"/>
        <v>0</v>
      </c>
    </row>
    <row r="2303" spans="12:18">
      <c r="L2303" t="s">
        <v>21046</v>
      </c>
      <c r="M2303" s="1" t="s">
        <v>21164</v>
      </c>
      <c r="N2303" s="1"/>
      <c r="O2303" s="1">
        <v>1.5</v>
      </c>
      <c r="P2303" s="1" t="s">
        <v>21157</v>
      </c>
      <c r="Q2303" s="26"/>
      <c r="R2303" s="276">
        <f t="shared" si="179"/>
        <v>0</v>
      </c>
    </row>
    <row r="2304" spans="12:18">
      <c r="L2304" t="s">
        <v>21046</v>
      </c>
      <c r="M2304" s="1" t="s">
        <v>21167</v>
      </c>
      <c r="N2304" s="1"/>
      <c r="O2304" s="1">
        <v>3</v>
      </c>
      <c r="P2304" s="1" t="s">
        <v>21157</v>
      </c>
      <c r="Q2304" s="26"/>
      <c r="R2304" s="276">
        <f t="shared" si="179"/>
        <v>0</v>
      </c>
    </row>
    <row r="2305" spans="12:18">
      <c r="L2305" t="s">
        <v>21046</v>
      </c>
      <c r="M2305" s="1" t="s">
        <v>21168</v>
      </c>
      <c r="N2305" s="1"/>
      <c r="O2305" s="1"/>
      <c r="P2305" s="1"/>
      <c r="Q2305" s="26"/>
      <c r="R2305" s="276">
        <f t="shared" si="179"/>
        <v>0</v>
      </c>
    </row>
    <row r="2306" spans="12:18">
      <c r="L2306" t="s">
        <v>21046</v>
      </c>
      <c r="M2306" s="1" t="s">
        <v>21169</v>
      </c>
      <c r="N2306" s="1"/>
      <c r="O2306" s="1">
        <v>1</v>
      </c>
      <c r="P2306" s="1" t="s">
        <v>21157</v>
      </c>
      <c r="Q2306" s="26"/>
      <c r="R2306" s="276">
        <f t="shared" si="179"/>
        <v>0</v>
      </c>
    </row>
    <row r="2307" spans="12:18">
      <c r="L2307" t="s">
        <v>21046</v>
      </c>
      <c r="M2307" s="1" t="s">
        <v>21170</v>
      </c>
      <c r="N2307" s="1"/>
      <c r="O2307" s="1">
        <v>15</v>
      </c>
      <c r="P2307" s="1" t="s">
        <v>21157</v>
      </c>
      <c r="Q2307" s="26"/>
      <c r="R2307" s="276">
        <f t="shared" si="179"/>
        <v>0</v>
      </c>
    </row>
    <row r="2308" spans="12:18">
      <c r="L2308" t="s">
        <v>21046</v>
      </c>
      <c r="M2308" s="1" t="s">
        <v>21171</v>
      </c>
      <c r="N2308" s="1"/>
      <c r="O2308" s="1">
        <v>2</v>
      </c>
      <c r="P2308" s="1" t="s">
        <v>21157</v>
      </c>
      <c r="Q2308" s="26"/>
      <c r="R2308" s="276">
        <f t="shared" ref="R2308:R2371" si="180">Q2308*O2308</f>
        <v>0</v>
      </c>
    </row>
    <row r="2309" spans="12:18">
      <c r="L2309" t="s">
        <v>21046</v>
      </c>
      <c r="M2309" s="1" t="s">
        <v>21172</v>
      </c>
      <c r="N2309" s="1"/>
      <c r="O2309" s="1">
        <v>1</v>
      </c>
      <c r="P2309" s="1" t="s">
        <v>21115</v>
      </c>
      <c r="Q2309" s="26"/>
      <c r="R2309" s="276">
        <f t="shared" si="180"/>
        <v>0</v>
      </c>
    </row>
    <row r="2310" spans="12:18">
      <c r="L2310" t="s">
        <v>21046</v>
      </c>
      <c r="M2310" s="1" t="s">
        <v>21173</v>
      </c>
      <c r="N2310" s="1"/>
      <c r="O2310" s="1">
        <v>0.5</v>
      </c>
      <c r="P2310" s="1" t="s">
        <v>21115</v>
      </c>
      <c r="Q2310" s="26"/>
      <c r="R2310" s="276">
        <f t="shared" si="180"/>
        <v>0</v>
      </c>
    </row>
    <row r="2311" spans="12:18">
      <c r="L2311" t="s">
        <v>21046</v>
      </c>
      <c r="M2311" s="1" t="s">
        <v>21174</v>
      </c>
      <c r="N2311" s="1"/>
      <c r="O2311" s="1">
        <v>0.1</v>
      </c>
      <c r="P2311" s="1" t="s">
        <v>21115</v>
      </c>
      <c r="Q2311" s="26"/>
      <c r="R2311" s="276">
        <f t="shared" si="180"/>
        <v>0</v>
      </c>
    </row>
    <row r="2312" spans="12:18">
      <c r="L2312" t="s">
        <v>21046</v>
      </c>
      <c r="M2312" s="1" t="s">
        <v>21175</v>
      </c>
      <c r="N2312" s="1"/>
      <c r="O2312" s="1">
        <v>20</v>
      </c>
      <c r="P2312" s="1" t="s">
        <v>21115</v>
      </c>
      <c r="Q2312" s="26"/>
      <c r="R2312" s="276">
        <f t="shared" si="180"/>
        <v>0</v>
      </c>
    </row>
    <row r="2313" spans="12:18">
      <c r="L2313" t="s">
        <v>21046</v>
      </c>
      <c r="M2313" s="1" t="s">
        <v>21176</v>
      </c>
      <c r="N2313" s="1"/>
      <c r="O2313" s="1">
        <v>5</v>
      </c>
      <c r="P2313" s="1" t="s">
        <v>21115</v>
      </c>
      <c r="Q2313" s="26"/>
      <c r="R2313" s="276">
        <f t="shared" si="180"/>
        <v>0</v>
      </c>
    </row>
    <row r="2314" spans="12:18">
      <c r="L2314" t="s">
        <v>21046</v>
      </c>
      <c r="M2314" s="1" t="s">
        <v>21177</v>
      </c>
      <c r="N2314" s="1"/>
      <c r="O2314" s="1">
        <v>0.1</v>
      </c>
      <c r="P2314" s="1" t="s">
        <v>21115</v>
      </c>
      <c r="Q2314" s="26"/>
      <c r="R2314" s="276">
        <f t="shared" si="180"/>
        <v>0</v>
      </c>
    </row>
    <row r="2315" spans="12:18">
      <c r="L2315" t="s">
        <v>21046</v>
      </c>
      <c r="M2315" s="1" t="s">
        <v>21178</v>
      </c>
      <c r="N2315" s="1"/>
      <c r="O2315" s="1">
        <v>25</v>
      </c>
      <c r="P2315" s="1" t="s">
        <v>21115</v>
      </c>
      <c r="Q2315" s="26"/>
      <c r="R2315" s="276">
        <f t="shared" si="180"/>
        <v>0</v>
      </c>
    </row>
    <row r="2316" spans="12:18">
      <c r="L2316" t="s">
        <v>21046</v>
      </c>
      <c r="M2316" s="1" t="s">
        <v>21179</v>
      </c>
      <c r="N2316" s="1"/>
      <c r="O2316" s="1">
        <v>7</v>
      </c>
      <c r="P2316" s="1" t="s">
        <v>21115</v>
      </c>
      <c r="Q2316" s="26"/>
      <c r="R2316" s="276">
        <f t="shared" si="180"/>
        <v>0</v>
      </c>
    </row>
    <row r="2317" spans="12:18">
      <c r="L2317" t="s">
        <v>21046</v>
      </c>
      <c r="M2317" s="1" t="s">
        <v>21180</v>
      </c>
      <c r="N2317" s="1"/>
      <c r="O2317" s="1">
        <v>0.2</v>
      </c>
      <c r="P2317" s="1" t="s">
        <v>21115</v>
      </c>
      <c r="Q2317" s="26"/>
      <c r="R2317" s="276">
        <f t="shared" si="180"/>
        <v>0</v>
      </c>
    </row>
    <row r="2318" spans="12:18">
      <c r="L2318" t="s">
        <v>21046</v>
      </c>
      <c r="M2318" s="1" t="s">
        <v>21181</v>
      </c>
      <c r="N2318" s="1"/>
      <c r="O2318" s="1">
        <v>2</v>
      </c>
      <c r="P2318" s="1" t="s">
        <v>21157</v>
      </c>
      <c r="Q2318" s="26"/>
      <c r="R2318" s="276">
        <f t="shared" si="180"/>
        <v>0</v>
      </c>
    </row>
    <row r="2319" spans="12:18">
      <c r="L2319" t="s">
        <v>21046</v>
      </c>
      <c r="M2319" s="1" t="s">
        <v>21182</v>
      </c>
      <c r="N2319" s="1"/>
      <c r="O2319" s="1">
        <v>5</v>
      </c>
      <c r="P2319" s="1" t="s">
        <v>21115</v>
      </c>
      <c r="Q2319" s="26"/>
      <c r="R2319" s="276">
        <f t="shared" si="180"/>
        <v>0</v>
      </c>
    </row>
    <row r="2320" spans="12:18">
      <c r="L2320" t="s">
        <v>21046</v>
      </c>
      <c r="M2320" s="1" t="s">
        <v>21183</v>
      </c>
      <c r="N2320" s="1"/>
      <c r="O2320" s="1">
        <v>0.5</v>
      </c>
      <c r="P2320" s="1" t="s">
        <v>21115</v>
      </c>
      <c r="Q2320" s="26"/>
      <c r="R2320" s="276">
        <f t="shared" si="180"/>
        <v>0</v>
      </c>
    </row>
    <row r="2321" spans="12:18">
      <c r="L2321" t="s">
        <v>21046</v>
      </c>
      <c r="M2321" s="1" t="s">
        <v>21184</v>
      </c>
      <c r="N2321" s="1"/>
      <c r="O2321" s="1">
        <v>30</v>
      </c>
      <c r="P2321" s="1" t="s">
        <v>21115</v>
      </c>
      <c r="Q2321" s="26"/>
      <c r="R2321" s="276">
        <f t="shared" si="180"/>
        <v>0</v>
      </c>
    </row>
    <row r="2322" spans="12:18">
      <c r="L2322" t="s">
        <v>21046</v>
      </c>
      <c r="M2322" s="1" t="s">
        <v>21185</v>
      </c>
      <c r="N2322" s="1"/>
      <c r="O2322" s="1">
        <v>15</v>
      </c>
      <c r="P2322" s="1" t="s">
        <v>21157</v>
      </c>
      <c r="Q2322" s="26"/>
      <c r="R2322" s="276">
        <f t="shared" si="180"/>
        <v>0</v>
      </c>
    </row>
    <row r="2323" spans="12:18">
      <c r="L2323" t="s">
        <v>21046</v>
      </c>
      <c r="M2323" s="1" t="s">
        <v>21186</v>
      </c>
      <c r="N2323" s="1"/>
      <c r="O2323" s="1">
        <v>5</v>
      </c>
      <c r="P2323" s="1" t="s">
        <v>21157</v>
      </c>
      <c r="Q2323" s="26"/>
      <c r="R2323" s="276">
        <f t="shared" si="180"/>
        <v>0</v>
      </c>
    </row>
    <row r="2324" spans="12:18">
      <c r="L2324" t="s">
        <v>21046</v>
      </c>
      <c r="M2324" s="1" t="s">
        <v>21187</v>
      </c>
      <c r="N2324" s="1"/>
      <c r="O2324" s="1">
        <v>3</v>
      </c>
      <c r="P2324" s="1" t="s">
        <v>21157</v>
      </c>
      <c r="Q2324" s="26"/>
      <c r="R2324" s="276">
        <f t="shared" si="180"/>
        <v>0</v>
      </c>
    </row>
    <row r="2325" spans="12:18">
      <c r="L2325" t="s">
        <v>21046</v>
      </c>
      <c r="M2325" s="1" t="s">
        <v>21188</v>
      </c>
      <c r="N2325" s="1"/>
      <c r="O2325" s="1">
        <v>0.5</v>
      </c>
      <c r="P2325" s="1" t="s">
        <v>21157</v>
      </c>
      <c r="Q2325" s="26"/>
      <c r="R2325" s="276">
        <f t="shared" si="180"/>
        <v>0</v>
      </c>
    </row>
    <row r="2326" spans="12:18">
      <c r="L2326" t="s">
        <v>21046</v>
      </c>
      <c r="M2326" s="1" t="s">
        <v>21189</v>
      </c>
      <c r="N2326" s="1"/>
      <c r="O2326" s="1">
        <v>5</v>
      </c>
      <c r="P2326" s="1" t="s">
        <v>21157</v>
      </c>
      <c r="Q2326" s="26"/>
      <c r="R2326" s="276">
        <f t="shared" si="180"/>
        <v>0</v>
      </c>
    </row>
    <row r="2327" spans="12:18">
      <c r="L2327" t="s">
        <v>21046</v>
      </c>
      <c r="M2327" s="1" t="s">
        <v>21190</v>
      </c>
      <c r="N2327" s="1"/>
      <c r="O2327" s="1">
        <v>1</v>
      </c>
      <c r="P2327" s="1" t="s">
        <v>21157</v>
      </c>
      <c r="Q2327" s="26"/>
      <c r="R2327" s="276">
        <f t="shared" si="180"/>
        <v>0</v>
      </c>
    </row>
    <row r="2328" spans="12:18">
      <c r="L2328" t="s">
        <v>21046</v>
      </c>
      <c r="M2328" s="1" t="s">
        <v>21191</v>
      </c>
      <c r="N2328" s="1"/>
      <c r="O2328" s="1"/>
      <c r="P2328" s="1"/>
      <c r="Q2328" s="26"/>
      <c r="R2328" s="276">
        <f t="shared" si="180"/>
        <v>0</v>
      </c>
    </row>
    <row r="2329" spans="12:18">
      <c r="L2329" t="s">
        <v>21046</v>
      </c>
      <c r="M2329" s="1" t="s">
        <v>21192</v>
      </c>
      <c r="N2329" s="1"/>
      <c r="O2329" s="1">
        <v>0.5</v>
      </c>
      <c r="P2329" s="1" t="s">
        <v>21193</v>
      </c>
      <c r="Q2329" s="26"/>
      <c r="R2329" s="276">
        <f t="shared" si="180"/>
        <v>0</v>
      </c>
    </row>
    <row r="2330" spans="12:18">
      <c r="L2330" t="s">
        <v>21046</v>
      </c>
      <c r="M2330" s="1" t="s">
        <v>21194</v>
      </c>
      <c r="N2330" s="1"/>
      <c r="O2330" s="1">
        <v>5</v>
      </c>
      <c r="P2330" s="1" t="s">
        <v>21193</v>
      </c>
      <c r="Q2330" s="26"/>
      <c r="R2330" s="276">
        <f t="shared" si="180"/>
        <v>0</v>
      </c>
    </row>
    <row r="2331" spans="12:18">
      <c r="L2331" t="s">
        <v>21046</v>
      </c>
      <c r="M2331" s="1" t="s">
        <v>21195</v>
      </c>
      <c r="N2331" s="1"/>
      <c r="O2331" s="1">
        <v>1</v>
      </c>
      <c r="P2331" s="1" t="s">
        <v>21193</v>
      </c>
      <c r="Q2331" s="26"/>
      <c r="R2331" s="276">
        <f t="shared" si="180"/>
        <v>0</v>
      </c>
    </row>
    <row r="2332" spans="12:18">
      <c r="L2332" t="s">
        <v>21046</v>
      </c>
      <c r="M2332" s="1" t="s">
        <v>21196</v>
      </c>
      <c r="N2332" s="1"/>
      <c r="O2332" s="1">
        <v>3</v>
      </c>
      <c r="P2332" s="1" t="s">
        <v>21193</v>
      </c>
      <c r="Q2332" s="26"/>
      <c r="R2332" s="276">
        <f t="shared" si="180"/>
        <v>0</v>
      </c>
    </row>
    <row r="2333" spans="12:18">
      <c r="L2333" t="s">
        <v>21046</v>
      </c>
      <c r="M2333" s="1" t="s">
        <v>21197</v>
      </c>
      <c r="N2333" s="1"/>
      <c r="O2333" s="1">
        <v>4</v>
      </c>
      <c r="P2333" s="1" t="s">
        <v>21193</v>
      </c>
      <c r="Q2333" s="26"/>
      <c r="R2333" s="276">
        <f t="shared" si="180"/>
        <v>0</v>
      </c>
    </row>
    <row r="2334" spans="12:18">
      <c r="L2334" t="s">
        <v>21046</v>
      </c>
      <c r="M2334" s="1" t="s">
        <v>21198</v>
      </c>
      <c r="N2334" s="1"/>
      <c r="O2334" s="1">
        <v>3</v>
      </c>
      <c r="P2334" s="1" t="s">
        <v>21193</v>
      </c>
      <c r="Q2334" s="26"/>
      <c r="R2334" s="276">
        <f t="shared" si="180"/>
        <v>0</v>
      </c>
    </row>
    <row r="2335" spans="12:18">
      <c r="L2335" t="s">
        <v>21046</v>
      </c>
      <c r="M2335" s="1" t="s">
        <v>21199</v>
      </c>
      <c r="N2335" s="1"/>
      <c r="O2335" s="1">
        <v>2</v>
      </c>
      <c r="P2335" s="1" t="s">
        <v>21193</v>
      </c>
      <c r="Q2335" s="26"/>
      <c r="R2335" s="276">
        <f t="shared" si="180"/>
        <v>0</v>
      </c>
    </row>
    <row r="2336" spans="12:18">
      <c r="L2336" t="s">
        <v>21046</v>
      </c>
      <c r="M2336" s="1" t="s">
        <v>21200</v>
      </c>
      <c r="N2336" s="1"/>
      <c r="O2336" s="1">
        <v>2</v>
      </c>
      <c r="P2336" s="1" t="s">
        <v>21193</v>
      </c>
      <c r="Q2336" s="26"/>
      <c r="R2336" s="276">
        <f t="shared" si="180"/>
        <v>0</v>
      </c>
    </row>
    <row r="2337" spans="12:18">
      <c r="L2337" t="s">
        <v>21046</v>
      </c>
      <c r="M2337" s="1" t="s">
        <v>21201</v>
      </c>
      <c r="N2337" s="1"/>
      <c r="O2337" s="1">
        <v>1</v>
      </c>
      <c r="P2337" s="1" t="s">
        <v>21115</v>
      </c>
      <c r="Q2337" s="26"/>
      <c r="R2337" s="276">
        <f t="shared" si="180"/>
        <v>0</v>
      </c>
    </row>
    <row r="2338" spans="12:18">
      <c r="L2338" t="s">
        <v>21046</v>
      </c>
      <c r="M2338" s="1" t="s">
        <v>21202</v>
      </c>
      <c r="N2338" s="1"/>
      <c r="O2338" s="1">
        <v>5</v>
      </c>
      <c r="P2338" s="1" t="s">
        <v>21115</v>
      </c>
      <c r="Q2338" s="26"/>
      <c r="R2338" s="276">
        <f t="shared" si="180"/>
        <v>0</v>
      </c>
    </row>
    <row r="2339" spans="12:18">
      <c r="L2339" t="s">
        <v>21046</v>
      </c>
      <c r="M2339" s="1" t="s">
        <v>21203</v>
      </c>
      <c r="N2339" s="1"/>
      <c r="O2339" s="1">
        <v>0.5</v>
      </c>
      <c r="P2339" s="1" t="s">
        <v>21115</v>
      </c>
      <c r="Q2339" s="26"/>
      <c r="R2339" s="276">
        <f t="shared" si="180"/>
        <v>0</v>
      </c>
    </row>
    <row r="2340" spans="12:18">
      <c r="L2340" t="s">
        <v>21046</v>
      </c>
      <c r="M2340" s="1" t="s">
        <v>21204</v>
      </c>
      <c r="N2340" s="1"/>
      <c r="O2340" s="1">
        <v>0.5</v>
      </c>
      <c r="P2340" s="1" t="s">
        <v>21115</v>
      </c>
      <c r="Q2340" s="26"/>
      <c r="R2340" s="276">
        <f t="shared" si="180"/>
        <v>0</v>
      </c>
    </row>
    <row r="2341" spans="12:18">
      <c r="L2341" t="s">
        <v>21046</v>
      </c>
      <c r="M2341" s="1" t="s">
        <v>21205</v>
      </c>
      <c r="N2341" s="1"/>
      <c r="O2341" s="1">
        <v>10</v>
      </c>
      <c r="P2341" s="1" t="s">
        <v>21115</v>
      </c>
      <c r="Q2341" s="26"/>
      <c r="R2341" s="276">
        <f t="shared" si="180"/>
        <v>0</v>
      </c>
    </row>
    <row r="2342" spans="12:18">
      <c r="L2342" t="s">
        <v>21046</v>
      </c>
      <c r="M2342" s="1" t="s">
        <v>21206</v>
      </c>
      <c r="N2342" s="1"/>
      <c r="O2342" s="1">
        <v>8</v>
      </c>
      <c r="P2342" s="1" t="s">
        <v>21115</v>
      </c>
      <c r="Q2342" s="26"/>
      <c r="R2342" s="276">
        <f t="shared" si="180"/>
        <v>0</v>
      </c>
    </row>
    <row r="2343" spans="12:18">
      <c r="L2343" t="s">
        <v>21046</v>
      </c>
      <c r="M2343" s="1" t="s">
        <v>21207</v>
      </c>
      <c r="N2343" s="1"/>
      <c r="O2343" s="1">
        <v>50</v>
      </c>
      <c r="P2343" s="1" t="s">
        <v>21115</v>
      </c>
      <c r="Q2343" s="26"/>
      <c r="R2343" s="276">
        <f t="shared" si="180"/>
        <v>0</v>
      </c>
    </row>
    <row r="2344" spans="12:18">
      <c r="L2344" t="s">
        <v>21046</v>
      </c>
      <c r="M2344" s="1" t="s">
        <v>21208</v>
      </c>
      <c r="N2344" s="1"/>
      <c r="O2344" s="1">
        <v>0.7</v>
      </c>
      <c r="P2344" s="1" t="s">
        <v>21115</v>
      </c>
      <c r="Q2344" s="26"/>
      <c r="R2344" s="276">
        <f t="shared" si="180"/>
        <v>0</v>
      </c>
    </row>
    <row r="2345" spans="12:18">
      <c r="L2345" t="s">
        <v>21046</v>
      </c>
      <c r="M2345" s="1" t="s">
        <v>21209</v>
      </c>
      <c r="N2345" s="1"/>
      <c r="O2345" s="1">
        <v>5</v>
      </c>
      <c r="P2345" s="1" t="s">
        <v>21115</v>
      </c>
      <c r="Q2345" s="26"/>
      <c r="R2345" s="276">
        <f t="shared" si="180"/>
        <v>0</v>
      </c>
    </row>
    <row r="2346" spans="12:18">
      <c r="L2346" t="s">
        <v>21046</v>
      </c>
      <c r="M2346" s="1" t="s">
        <v>21210</v>
      </c>
      <c r="N2346" s="1"/>
      <c r="O2346" s="1">
        <v>10</v>
      </c>
      <c r="P2346" s="1" t="s">
        <v>21115</v>
      </c>
      <c r="Q2346" s="26"/>
      <c r="R2346" s="276">
        <f t="shared" si="180"/>
        <v>0</v>
      </c>
    </row>
    <row r="2347" spans="12:18">
      <c r="L2347" t="s">
        <v>21046</v>
      </c>
      <c r="M2347" s="1" t="s">
        <v>21211</v>
      </c>
      <c r="N2347" s="1"/>
      <c r="O2347" s="1">
        <v>5</v>
      </c>
      <c r="P2347" s="1" t="s">
        <v>21115</v>
      </c>
      <c r="Q2347" s="26"/>
      <c r="R2347" s="276">
        <f t="shared" si="180"/>
        <v>0</v>
      </c>
    </row>
    <row r="2348" spans="12:18">
      <c r="L2348" t="s">
        <v>21046</v>
      </c>
      <c r="M2348" s="1" t="s">
        <v>21212</v>
      </c>
      <c r="N2348" s="1"/>
      <c r="O2348" s="1">
        <v>20</v>
      </c>
      <c r="P2348" s="1" t="s">
        <v>21115</v>
      </c>
      <c r="Q2348" s="26"/>
      <c r="R2348" s="276">
        <f t="shared" si="180"/>
        <v>0</v>
      </c>
    </row>
    <row r="2349" spans="12:18">
      <c r="L2349" t="s">
        <v>21046</v>
      </c>
      <c r="M2349" s="1" t="s">
        <v>21213</v>
      </c>
      <c r="N2349" s="1"/>
      <c r="O2349" s="1">
        <v>10</v>
      </c>
      <c r="P2349" s="1" t="s">
        <v>21115</v>
      </c>
      <c r="Q2349" s="26"/>
      <c r="R2349" s="276">
        <f t="shared" si="180"/>
        <v>0</v>
      </c>
    </row>
    <row r="2350" spans="12:18">
      <c r="L2350" t="s">
        <v>21046</v>
      </c>
      <c r="M2350" s="1" t="s">
        <v>21214</v>
      </c>
      <c r="N2350" s="1"/>
      <c r="O2350" s="1">
        <v>15</v>
      </c>
      <c r="P2350" s="1" t="s">
        <v>21115</v>
      </c>
      <c r="Q2350" s="26"/>
      <c r="R2350" s="276">
        <f t="shared" si="180"/>
        <v>0</v>
      </c>
    </row>
    <row r="2351" spans="12:18">
      <c r="L2351" t="s">
        <v>21046</v>
      </c>
      <c r="M2351" s="1" t="s">
        <v>21215</v>
      </c>
      <c r="N2351" s="1"/>
      <c r="O2351" s="1">
        <v>5</v>
      </c>
      <c r="P2351" s="1" t="s">
        <v>21115</v>
      </c>
      <c r="Q2351" s="26"/>
      <c r="R2351" s="276">
        <f t="shared" si="180"/>
        <v>0</v>
      </c>
    </row>
    <row r="2352" spans="12:18">
      <c r="L2352" t="s">
        <v>21046</v>
      </c>
      <c r="M2352" s="1" t="s">
        <v>21216</v>
      </c>
      <c r="N2352" s="1"/>
      <c r="O2352" s="1">
        <v>0.5</v>
      </c>
      <c r="P2352" s="1" t="s">
        <v>21115</v>
      </c>
      <c r="Q2352" s="26"/>
      <c r="R2352" s="276">
        <f t="shared" si="180"/>
        <v>0</v>
      </c>
    </row>
    <row r="2353" spans="12:18">
      <c r="L2353" t="s">
        <v>21046</v>
      </c>
      <c r="M2353" s="1" t="s">
        <v>21217</v>
      </c>
      <c r="N2353" s="1"/>
      <c r="O2353" s="1">
        <v>3</v>
      </c>
      <c r="P2353" s="1" t="s">
        <v>21157</v>
      </c>
      <c r="Q2353" s="26"/>
      <c r="R2353" s="276">
        <f t="shared" si="180"/>
        <v>0</v>
      </c>
    </row>
    <row r="2354" spans="12:18">
      <c r="L2354" t="s">
        <v>21046</v>
      </c>
      <c r="M2354" s="1" t="s">
        <v>21218</v>
      </c>
      <c r="N2354" s="1"/>
      <c r="O2354" s="1">
        <v>10</v>
      </c>
      <c r="P2354" s="1" t="s">
        <v>21157</v>
      </c>
      <c r="Q2354" s="26"/>
      <c r="R2354" s="276">
        <f t="shared" si="180"/>
        <v>0</v>
      </c>
    </row>
    <row r="2355" spans="12:18">
      <c r="L2355" t="s">
        <v>21046</v>
      </c>
      <c r="M2355" s="1" t="s">
        <v>21219</v>
      </c>
      <c r="N2355" s="1"/>
      <c r="O2355" s="1">
        <v>0.4</v>
      </c>
      <c r="P2355" s="1" t="s">
        <v>21220</v>
      </c>
      <c r="Q2355" s="26"/>
      <c r="R2355" s="276">
        <f t="shared" si="180"/>
        <v>0</v>
      </c>
    </row>
    <row r="2356" spans="12:18">
      <c r="L2356" t="s">
        <v>21046</v>
      </c>
      <c r="M2356" s="1" t="s">
        <v>21221</v>
      </c>
      <c r="N2356" s="1"/>
      <c r="O2356" s="1">
        <v>50</v>
      </c>
      <c r="P2356" s="1" t="s">
        <v>21220</v>
      </c>
      <c r="Q2356" s="26"/>
      <c r="R2356" s="276">
        <f t="shared" si="180"/>
        <v>0</v>
      </c>
    </row>
    <row r="2357" spans="12:18">
      <c r="L2357" t="s">
        <v>21046</v>
      </c>
      <c r="M2357" s="1" t="s">
        <v>21222</v>
      </c>
      <c r="N2357" s="1"/>
      <c r="O2357" s="1">
        <v>1</v>
      </c>
      <c r="P2357" s="1" t="s">
        <v>21220</v>
      </c>
      <c r="Q2357" s="26"/>
      <c r="R2357" s="276">
        <f t="shared" si="180"/>
        <v>0</v>
      </c>
    </row>
    <row r="2358" spans="12:18">
      <c r="L2358" t="s">
        <v>21046</v>
      </c>
      <c r="M2358" s="1" t="s">
        <v>21223</v>
      </c>
      <c r="N2358" s="1"/>
      <c r="O2358" s="1">
        <v>0.7</v>
      </c>
      <c r="P2358" s="1" t="s">
        <v>21220</v>
      </c>
      <c r="Q2358" s="26"/>
      <c r="R2358" s="276">
        <f t="shared" si="180"/>
        <v>0</v>
      </c>
    </row>
    <row r="2359" spans="12:18">
      <c r="L2359" t="s">
        <v>21046</v>
      </c>
      <c r="M2359" s="1" t="s">
        <v>21224</v>
      </c>
      <c r="N2359" s="1"/>
      <c r="O2359" s="1">
        <v>1</v>
      </c>
      <c r="P2359" s="1" t="s">
        <v>21220</v>
      </c>
      <c r="Q2359" s="26"/>
      <c r="R2359" s="276">
        <f t="shared" si="180"/>
        <v>0</v>
      </c>
    </row>
    <row r="2360" spans="12:18">
      <c r="L2360" t="s">
        <v>21046</v>
      </c>
      <c r="M2360" s="1" t="s">
        <v>21225</v>
      </c>
      <c r="N2360" s="1"/>
      <c r="O2360" s="1">
        <v>0.5</v>
      </c>
      <c r="P2360" s="1" t="s">
        <v>21220</v>
      </c>
      <c r="Q2360" s="26"/>
      <c r="R2360" s="276">
        <f t="shared" si="180"/>
        <v>0</v>
      </c>
    </row>
    <row r="2361" spans="12:18">
      <c r="L2361" t="s">
        <v>21046</v>
      </c>
      <c r="M2361" s="1" t="s">
        <v>21226</v>
      </c>
      <c r="N2361" s="1"/>
      <c r="O2361" s="1">
        <v>0.6</v>
      </c>
      <c r="P2361" s="1" t="s">
        <v>21220</v>
      </c>
      <c r="Q2361" s="26"/>
      <c r="R2361" s="276">
        <f t="shared" si="180"/>
        <v>0</v>
      </c>
    </row>
    <row r="2362" spans="12:18">
      <c r="L2362" t="s">
        <v>21046</v>
      </c>
      <c r="M2362" s="1" t="s">
        <v>21227</v>
      </c>
      <c r="N2362" s="1"/>
      <c r="O2362" s="1">
        <v>0.3</v>
      </c>
      <c r="P2362" s="1" t="s">
        <v>21220</v>
      </c>
      <c r="Q2362" s="26"/>
      <c r="R2362" s="276">
        <f t="shared" si="180"/>
        <v>0</v>
      </c>
    </row>
    <row r="2363" spans="12:18">
      <c r="L2363" t="s">
        <v>21046</v>
      </c>
      <c r="M2363" s="1" t="s">
        <v>21228</v>
      </c>
      <c r="N2363" s="1"/>
      <c r="O2363" s="1">
        <v>0.5</v>
      </c>
      <c r="P2363" s="1" t="s">
        <v>21220</v>
      </c>
      <c r="Q2363" s="26"/>
      <c r="R2363" s="276">
        <f t="shared" si="180"/>
        <v>0</v>
      </c>
    </row>
    <row r="2364" spans="12:18">
      <c r="L2364" t="s">
        <v>21046</v>
      </c>
      <c r="M2364" s="1" t="s">
        <v>21229</v>
      </c>
      <c r="N2364" s="1"/>
      <c r="O2364" s="1">
        <v>30</v>
      </c>
      <c r="P2364" s="1" t="s">
        <v>21220</v>
      </c>
      <c r="Q2364" s="26"/>
      <c r="R2364" s="276">
        <f t="shared" si="180"/>
        <v>0</v>
      </c>
    </row>
    <row r="2365" spans="12:18">
      <c r="L2365" t="s">
        <v>21046</v>
      </c>
      <c r="M2365" s="1" t="s">
        <v>21230</v>
      </c>
      <c r="N2365" s="1"/>
      <c r="O2365" s="1">
        <v>1</v>
      </c>
      <c r="P2365" s="1" t="s">
        <v>21220</v>
      </c>
      <c r="Q2365" s="26"/>
      <c r="R2365" s="276">
        <f t="shared" si="180"/>
        <v>0</v>
      </c>
    </row>
    <row r="2366" spans="12:18">
      <c r="L2366" t="s">
        <v>21046</v>
      </c>
      <c r="M2366" s="1" t="s">
        <v>21231</v>
      </c>
      <c r="N2366" s="1"/>
      <c r="O2366" s="1">
        <v>5</v>
      </c>
      <c r="P2366" s="1" t="s">
        <v>21220</v>
      </c>
      <c r="Q2366" s="26"/>
      <c r="R2366" s="276">
        <f t="shared" si="180"/>
        <v>0</v>
      </c>
    </row>
    <row r="2367" spans="12:18">
      <c r="L2367" t="s">
        <v>21046</v>
      </c>
      <c r="M2367" s="1" t="s">
        <v>21232</v>
      </c>
      <c r="N2367" s="1"/>
      <c r="O2367" s="1">
        <v>1</v>
      </c>
      <c r="P2367" s="1" t="s">
        <v>21220</v>
      </c>
      <c r="Q2367" s="26"/>
      <c r="R2367" s="276">
        <f t="shared" si="180"/>
        <v>0</v>
      </c>
    </row>
    <row r="2368" spans="12:18">
      <c r="L2368" t="s">
        <v>21046</v>
      </c>
      <c r="M2368" s="1" t="s">
        <v>21233</v>
      </c>
      <c r="N2368" s="1"/>
      <c r="O2368" s="1">
        <v>20</v>
      </c>
      <c r="P2368" s="1" t="s">
        <v>21220</v>
      </c>
      <c r="Q2368" s="26"/>
      <c r="R2368" s="276">
        <f t="shared" si="180"/>
        <v>0</v>
      </c>
    </row>
    <row r="2369" spans="12:18">
      <c r="L2369" t="s">
        <v>21046</v>
      </c>
      <c r="M2369" s="1" t="s">
        <v>21234</v>
      </c>
      <c r="N2369" s="1"/>
      <c r="O2369" s="1">
        <v>0.5</v>
      </c>
      <c r="P2369" s="1" t="s">
        <v>21157</v>
      </c>
      <c r="Q2369" s="26"/>
      <c r="R2369" s="276">
        <f t="shared" si="180"/>
        <v>0</v>
      </c>
    </row>
    <row r="2370" spans="12:18">
      <c r="L2370" t="s">
        <v>21046</v>
      </c>
      <c r="M2370" s="1" t="s">
        <v>21235</v>
      </c>
      <c r="N2370" s="1"/>
      <c r="O2370" s="1">
        <v>3.5</v>
      </c>
      <c r="P2370" s="1" t="s">
        <v>21115</v>
      </c>
      <c r="Q2370" s="26"/>
      <c r="R2370" s="276">
        <f t="shared" si="180"/>
        <v>0</v>
      </c>
    </row>
    <row r="2371" spans="12:18">
      <c r="L2371" t="s">
        <v>21046</v>
      </c>
      <c r="M2371" s="1" t="s">
        <v>21236</v>
      </c>
      <c r="N2371" s="1"/>
      <c r="O2371" s="1">
        <v>2</v>
      </c>
      <c r="P2371" s="1" t="s">
        <v>21115</v>
      </c>
      <c r="Q2371" s="26"/>
      <c r="R2371" s="276">
        <f t="shared" si="180"/>
        <v>0</v>
      </c>
    </row>
    <row r="2372" spans="12:18">
      <c r="L2372" t="s">
        <v>21046</v>
      </c>
      <c r="M2372" s="1" t="s">
        <v>21237</v>
      </c>
      <c r="N2372" s="1"/>
      <c r="O2372" s="1">
        <v>3</v>
      </c>
      <c r="P2372" s="1" t="s">
        <v>21115</v>
      </c>
      <c r="Q2372" s="26"/>
      <c r="R2372" s="276">
        <f t="shared" ref="R2372:R2435" si="181">Q2372*O2372</f>
        <v>0</v>
      </c>
    </row>
    <row r="2373" spans="12:18">
      <c r="L2373" t="s">
        <v>21046</v>
      </c>
      <c r="M2373" s="1" t="s">
        <v>21238</v>
      </c>
      <c r="N2373" s="1"/>
      <c r="O2373" s="1">
        <v>1.5</v>
      </c>
      <c r="P2373" s="1" t="s">
        <v>21115</v>
      </c>
      <c r="Q2373" s="26"/>
      <c r="R2373" s="276">
        <f t="shared" si="181"/>
        <v>0</v>
      </c>
    </row>
    <row r="2374" spans="12:18">
      <c r="L2374" t="s">
        <v>21046</v>
      </c>
      <c r="M2374" s="1" t="s">
        <v>21239</v>
      </c>
      <c r="N2374" s="1"/>
      <c r="O2374" s="1">
        <v>1</v>
      </c>
      <c r="P2374" s="1" t="s">
        <v>21220</v>
      </c>
      <c r="Q2374" s="26"/>
      <c r="R2374" s="276">
        <f t="shared" si="181"/>
        <v>0</v>
      </c>
    </row>
    <row r="2375" spans="12:18">
      <c r="L2375" t="s">
        <v>21046</v>
      </c>
      <c r="M2375" s="1" t="s">
        <v>21240</v>
      </c>
      <c r="N2375" s="1"/>
      <c r="O2375" s="1">
        <v>0.5</v>
      </c>
      <c r="P2375" s="1" t="s">
        <v>21220</v>
      </c>
      <c r="Q2375" s="26"/>
      <c r="R2375" s="276">
        <f t="shared" si="181"/>
        <v>0</v>
      </c>
    </row>
    <row r="2376" spans="12:18">
      <c r="L2376" t="s">
        <v>21046</v>
      </c>
      <c r="M2376" s="1" t="s">
        <v>21241</v>
      </c>
      <c r="N2376" s="1"/>
      <c r="O2376" s="1">
        <v>0.1</v>
      </c>
      <c r="P2376" s="1" t="s">
        <v>21220</v>
      </c>
      <c r="Q2376" s="26"/>
      <c r="R2376" s="276">
        <f t="shared" si="181"/>
        <v>0</v>
      </c>
    </row>
    <row r="2377" spans="12:18">
      <c r="L2377" t="s">
        <v>21046</v>
      </c>
      <c r="M2377" s="1" t="s">
        <v>21242</v>
      </c>
      <c r="N2377" s="1"/>
      <c r="O2377" s="1">
        <v>0.3</v>
      </c>
      <c r="P2377" s="1" t="s">
        <v>21220</v>
      </c>
      <c r="Q2377" s="26"/>
      <c r="R2377" s="276">
        <f t="shared" si="181"/>
        <v>0</v>
      </c>
    </row>
    <row r="2378" spans="12:18">
      <c r="L2378" t="s">
        <v>21046</v>
      </c>
      <c r="M2378" s="1" t="s">
        <v>21243</v>
      </c>
      <c r="N2378" s="1"/>
      <c r="O2378" s="1">
        <v>3</v>
      </c>
      <c r="P2378" s="1" t="s">
        <v>21220</v>
      </c>
      <c r="Q2378" s="26"/>
      <c r="R2378" s="276">
        <f t="shared" si="181"/>
        <v>0</v>
      </c>
    </row>
    <row r="2379" spans="12:18">
      <c r="L2379" t="s">
        <v>21046</v>
      </c>
      <c r="M2379" s="1" t="s">
        <v>21244</v>
      </c>
      <c r="N2379" s="1"/>
      <c r="O2379" s="1">
        <v>0.5</v>
      </c>
      <c r="P2379" s="1" t="s">
        <v>21220</v>
      </c>
      <c r="Q2379" s="26"/>
      <c r="R2379" s="276">
        <f t="shared" si="181"/>
        <v>0</v>
      </c>
    </row>
    <row r="2380" spans="12:18">
      <c r="L2380" t="s">
        <v>21046</v>
      </c>
      <c r="M2380" s="1" t="s">
        <v>21245</v>
      </c>
      <c r="N2380" s="1"/>
      <c r="O2380" s="1"/>
      <c r="P2380" s="1"/>
      <c r="Q2380" s="26"/>
      <c r="R2380" s="276">
        <f t="shared" si="181"/>
        <v>0</v>
      </c>
    </row>
    <row r="2381" spans="12:18">
      <c r="L2381" t="s">
        <v>21046</v>
      </c>
      <c r="M2381" s="1" t="s">
        <v>21246</v>
      </c>
      <c r="N2381" s="1"/>
      <c r="O2381" s="1">
        <v>3</v>
      </c>
      <c r="P2381" s="1" t="s">
        <v>21157</v>
      </c>
      <c r="Q2381" s="26"/>
      <c r="R2381" s="276">
        <f t="shared" si="181"/>
        <v>0</v>
      </c>
    </row>
    <row r="2382" spans="12:18">
      <c r="L2382" t="s">
        <v>21046</v>
      </c>
      <c r="M2382" s="1" t="s">
        <v>21247</v>
      </c>
      <c r="N2382" s="1"/>
      <c r="O2382" s="1">
        <v>20</v>
      </c>
      <c r="P2382" s="1" t="s">
        <v>21157</v>
      </c>
      <c r="Q2382" s="26"/>
      <c r="R2382" s="276">
        <f t="shared" si="181"/>
        <v>0</v>
      </c>
    </row>
    <row r="2383" spans="12:18">
      <c r="L2383" t="s">
        <v>21046</v>
      </c>
      <c r="M2383" s="1" t="s">
        <v>21248</v>
      </c>
      <c r="N2383" s="1"/>
      <c r="O2383" s="1">
        <v>1</v>
      </c>
      <c r="P2383" s="1" t="s">
        <v>21157</v>
      </c>
      <c r="Q2383" s="26"/>
      <c r="R2383" s="276">
        <f t="shared" si="181"/>
        <v>0</v>
      </c>
    </row>
    <row r="2384" spans="12:18">
      <c r="L2384" t="s">
        <v>21046</v>
      </c>
      <c r="M2384" s="1" t="s">
        <v>21249</v>
      </c>
      <c r="N2384" s="1"/>
      <c r="O2384" s="1">
        <v>0.5</v>
      </c>
      <c r="P2384" s="1" t="s">
        <v>21157</v>
      </c>
      <c r="Q2384" s="26"/>
      <c r="R2384" s="276">
        <f t="shared" si="181"/>
        <v>0</v>
      </c>
    </row>
    <row r="2385" spans="12:18">
      <c r="L2385" t="s">
        <v>21046</v>
      </c>
      <c r="M2385" s="1" t="s">
        <v>21250</v>
      </c>
      <c r="N2385" s="1"/>
      <c r="O2385" s="1">
        <v>10</v>
      </c>
      <c r="P2385" s="1" t="s">
        <v>21157</v>
      </c>
      <c r="Q2385" s="26"/>
      <c r="R2385" s="276">
        <f t="shared" si="181"/>
        <v>0</v>
      </c>
    </row>
    <row r="2386" spans="12:18">
      <c r="L2386" t="s">
        <v>21046</v>
      </c>
      <c r="M2386" s="1" t="s">
        <v>21251</v>
      </c>
      <c r="N2386" s="1"/>
      <c r="O2386" s="1">
        <v>15</v>
      </c>
      <c r="P2386" s="1" t="s">
        <v>21157</v>
      </c>
      <c r="Q2386" s="26"/>
      <c r="R2386" s="276">
        <f t="shared" si="181"/>
        <v>0</v>
      </c>
    </row>
    <row r="2387" spans="12:18">
      <c r="L2387" t="s">
        <v>21046</v>
      </c>
      <c r="M2387" s="1" t="s">
        <v>21252</v>
      </c>
      <c r="N2387" s="1"/>
      <c r="O2387" s="1">
        <v>0.3</v>
      </c>
      <c r="P2387" s="1" t="s">
        <v>21157</v>
      </c>
      <c r="Q2387" s="26"/>
      <c r="R2387" s="276">
        <f t="shared" si="181"/>
        <v>0</v>
      </c>
    </row>
    <row r="2388" spans="12:18">
      <c r="L2388" t="s">
        <v>21046</v>
      </c>
      <c r="M2388" s="1" t="s">
        <v>21253</v>
      </c>
      <c r="N2388" s="1"/>
      <c r="O2388" s="1"/>
      <c r="P2388" s="1"/>
      <c r="Q2388" s="26"/>
      <c r="R2388" s="276">
        <f t="shared" si="181"/>
        <v>0</v>
      </c>
    </row>
    <row r="2389" spans="12:18">
      <c r="L2389" t="s">
        <v>21046</v>
      </c>
      <c r="M2389" s="1" t="s">
        <v>21254</v>
      </c>
      <c r="N2389" s="1"/>
      <c r="O2389" s="1">
        <v>5</v>
      </c>
      <c r="P2389" s="1" t="s">
        <v>21115</v>
      </c>
      <c r="Q2389" s="26"/>
      <c r="R2389" s="276">
        <f t="shared" si="181"/>
        <v>0</v>
      </c>
    </row>
    <row r="2390" spans="12:18">
      <c r="L2390" t="s">
        <v>21046</v>
      </c>
      <c r="M2390" s="1" t="s">
        <v>21255</v>
      </c>
      <c r="N2390" s="1"/>
      <c r="O2390" s="1">
        <v>1</v>
      </c>
      <c r="P2390" s="1" t="s">
        <v>21115</v>
      </c>
      <c r="Q2390" s="26"/>
      <c r="R2390" s="276">
        <f t="shared" si="181"/>
        <v>0</v>
      </c>
    </row>
    <row r="2391" spans="12:18">
      <c r="L2391" t="s">
        <v>21046</v>
      </c>
      <c r="M2391" s="1" t="s">
        <v>21256</v>
      </c>
      <c r="N2391" s="1"/>
      <c r="O2391" s="1">
        <v>20</v>
      </c>
      <c r="P2391" s="1" t="s">
        <v>21115</v>
      </c>
      <c r="Q2391" s="26"/>
      <c r="R2391" s="276">
        <f t="shared" si="181"/>
        <v>0</v>
      </c>
    </row>
    <row r="2392" spans="12:18">
      <c r="L2392" t="s">
        <v>21046</v>
      </c>
      <c r="M2392" s="1" t="s">
        <v>21257</v>
      </c>
      <c r="N2392" s="1"/>
      <c r="O2392" s="1">
        <v>35</v>
      </c>
      <c r="P2392" s="1" t="s">
        <v>21115</v>
      </c>
      <c r="Q2392" s="26"/>
      <c r="R2392" s="276">
        <f t="shared" si="181"/>
        <v>0</v>
      </c>
    </row>
    <row r="2393" spans="12:18">
      <c r="L2393" t="s">
        <v>21046</v>
      </c>
      <c r="M2393" s="1" t="s">
        <v>21258</v>
      </c>
      <c r="N2393" s="1"/>
      <c r="O2393" s="1">
        <v>15</v>
      </c>
      <c r="P2393" s="1" t="s">
        <v>21115</v>
      </c>
      <c r="Q2393" s="26"/>
      <c r="R2393" s="276">
        <f t="shared" si="181"/>
        <v>0</v>
      </c>
    </row>
    <row r="2394" spans="12:18">
      <c r="L2394" t="s">
        <v>21046</v>
      </c>
      <c r="M2394" s="1" t="s">
        <v>21259</v>
      </c>
      <c r="N2394" s="1"/>
      <c r="O2394" s="1">
        <v>5</v>
      </c>
      <c r="P2394" s="1" t="s">
        <v>21115</v>
      </c>
      <c r="Q2394" s="26"/>
      <c r="R2394" s="276">
        <f t="shared" si="181"/>
        <v>0</v>
      </c>
    </row>
    <row r="2395" spans="12:18">
      <c r="L2395" t="s">
        <v>21046</v>
      </c>
      <c r="M2395" s="1" t="s">
        <v>21260</v>
      </c>
      <c r="N2395" s="1"/>
      <c r="O2395" s="1">
        <v>10</v>
      </c>
      <c r="P2395" s="1" t="s">
        <v>21115</v>
      </c>
      <c r="Q2395" s="26"/>
      <c r="R2395" s="276">
        <f t="shared" si="181"/>
        <v>0</v>
      </c>
    </row>
    <row r="2396" spans="12:18">
      <c r="L2396" t="s">
        <v>21046</v>
      </c>
      <c r="M2396" s="1" t="s">
        <v>21261</v>
      </c>
      <c r="N2396" s="1"/>
      <c r="O2396" s="1">
        <v>6</v>
      </c>
      <c r="P2396" s="1" t="s">
        <v>21115</v>
      </c>
      <c r="Q2396" s="26"/>
      <c r="R2396" s="276">
        <f t="shared" si="181"/>
        <v>0</v>
      </c>
    </row>
    <row r="2397" spans="12:18">
      <c r="L2397" t="s">
        <v>21046</v>
      </c>
      <c r="M2397" s="1" t="s">
        <v>6148</v>
      </c>
      <c r="N2397" s="1"/>
      <c r="O2397" s="1">
        <v>25</v>
      </c>
      <c r="P2397" s="1" t="s">
        <v>21115</v>
      </c>
      <c r="Q2397" s="26"/>
      <c r="R2397" s="276">
        <f t="shared" si="181"/>
        <v>0</v>
      </c>
    </row>
    <row r="2398" spans="12:18">
      <c r="L2398" t="s">
        <v>21046</v>
      </c>
      <c r="M2398" s="1" t="s">
        <v>19893</v>
      </c>
      <c r="N2398" s="1"/>
      <c r="O2398" s="1">
        <v>30</v>
      </c>
      <c r="P2398" s="1" t="s">
        <v>21115</v>
      </c>
      <c r="Q2398" s="26"/>
      <c r="R2398" s="276">
        <f t="shared" si="181"/>
        <v>0</v>
      </c>
    </row>
    <row r="2399" spans="12:18">
      <c r="L2399" t="s">
        <v>21046</v>
      </c>
      <c r="M2399" s="1" t="s">
        <v>21262</v>
      </c>
      <c r="N2399" s="1"/>
      <c r="O2399" s="1">
        <v>30</v>
      </c>
      <c r="P2399" s="1" t="s">
        <v>21115</v>
      </c>
      <c r="Q2399" s="26"/>
      <c r="R2399" s="276">
        <f t="shared" si="181"/>
        <v>0</v>
      </c>
    </row>
    <row r="2400" spans="12:18">
      <c r="L2400" t="s">
        <v>21046</v>
      </c>
      <c r="M2400" s="1" t="s">
        <v>21263</v>
      </c>
      <c r="N2400" s="1"/>
      <c r="O2400" s="1">
        <v>40</v>
      </c>
      <c r="P2400" s="1" t="s">
        <v>21115</v>
      </c>
      <c r="Q2400" s="26"/>
      <c r="R2400" s="276">
        <f t="shared" si="181"/>
        <v>0</v>
      </c>
    </row>
    <row r="2401" spans="12:18">
      <c r="L2401" t="s">
        <v>21046</v>
      </c>
      <c r="M2401" s="1" t="s">
        <v>21264</v>
      </c>
      <c r="N2401" s="1"/>
      <c r="O2401" s="1">
        <v>15</v>
      </c>
      <c r="P2401" s="1" t="s">
        <v>21115</v>
      </c>
      <c r="Q2401" s="26"/>
      <c r="R2401" s="276">
        <f t="shared" si="181"/>
        <v>0</v>
      </c>
    </row>
    <row r="2402" spans="12:18">
      <c r="L2402" t="s">
        <v>21046</v>
      </c>
      <c r="M2402" s="1" t="s">
        <v>21265</v>
      </c>
      <c r="N2402" s="1"/>
      <c r="O2402" s="1">
        <v>45</v>
      </c>
      <c r="P2402" s="1" t="s">
        <v>21115</v>
      </c>
      <c r="Q2402" s="26"/>
      <c r="R2402" s="276">
        <f t="shared" si="181"/>
        <v>0</v>
      </c>
    </row>
    <row r="2403" spans="12:18">
      <c r="L2403" t="s">
        <v>21046</v>
      </c>
      <c r="M2403" s="1" t="s">
        <v>21266</v>
      </c>
      <c r="N2403" s="1"/>
      <c r="O2403" s="1">
        <v>25</v>
      </c>
      <c r="P2403" s="1" t="s">
        <v>21115</v>
      </c>
      <c r="Q2403" s="26"/>
      <c r="R2403" s="276">
        <f t="shared" si="181"/>
        <v>0</v>
      </c>
    </row>
    <row r="2404" spans="12:18">
      <c r="L2404" t="s">
        <v>21046</v>
      </c>
      <c r="M2404" s="1" t="s">
        <v>21267</v>
      </c>
      <c r="N2404" s="1"/>
      <c r="O2404" s="1"/>
      <c r="P2404" s="1"/>
      <c r="Q2404" s="26"/>
      <c r="R2404" s="276">
        <f t="shared" si="181"/>
        <v>0</v>
      </c>
    </row>
    <row r="2405" spans="12:18">
      <c r="L2405" t="s">
        <v>21046</v>
      </c>
      <c r="M2405" s="1" t="s">
        <v>21268</v>
      </c>
      <c r="N2405" s="1"/>
      <c r="O2405" s="1">
        <v>10</v>
      </c>
      <c r="P2405" s="1" t="s">
        <v>21269</v>
      </c>
      <c r="Q2405" s="26"/>
      <c r="R2405" s="276">
        <f t="shared" si="181"/>
        <v>0</v>
      </c>
    </row>
    <row r="2406" spans="12:18">
      <c r="L2406" t="s">
        <v>21046</v>
      </c>
      <c r="M2406" s="1" t="s">
        <v>21270</v>
      </c>
      <c r="N2406" s="1"/>
      <c r="O2406" s="1">
        <v>3</v>
      </c>
      <c r="P2406" s="1" t="s">
        <v>21269</v>
      </c>
      <c r="Q2406" s="26"/>
      <c r="R2406" s="276">
        <f t="shared" si="181"/>
        <v>0</v>
      </c>
    </row>
    <row r="2407" spans="12:18">
      <c r="L2407" t="s">
        <v>21046</v>
      </c>
      <c r="M2407" s="1" t="s">
        <v>21271</v>
      </c>
      <c r="N2407" s="1"/>
      <c r="O2407" s="1">
        <v>0.5</v>
      </c>
      <c r="P2407" s="1" t="s">
        <v>21269</v>
      </c>
      <c r="Q2407" s="26"/>
      <c r="R2407" s="276">
        <f t="shared" si="181"/>
        <v>0</v>
      </c>
    </row>
    <row r="2408" spans="12:18">
      <c r="L2408" t="s">
        <v>21046</v>
      </c>
      <c r="M2408" s="1" t="s">
        <v>21272</v>
      </c>
      <c r="N2408" s="1"/>
      <c r="O2408" s="1">
        <v>5</v>
      </c>
      <c r="P2408" s="1" t="s">
        <v>21269</v>
      </c>
      <c r="Q2408" s="26"/>
      <c r="R2408" s="276">
        <f t="shared" si="181"/>
        <v>0</v>
      </c>
    </row>
    <row r="2409" spans="12:18">
      <c r="L2409" t="s">
        <v>21046</v>
      </c>
      <c r="M2409" s="1" t="s">
        <v>21273</v>
      </c>
      <c r="N2409" s="1"/>
      <c r="O2409" s="1">
        <v>0.1</v>
      </c>
      <c r="P2409" s="1" t="s">
        <v>21269</v>
      </c>
      <c r="Q2409" s="26"/>
      <c r="R2409" s="276">
        <f t="shared" si="181"/>
        <v>0</v>
      </c>
    </row>
    <row r="2410" spans="12:18">
      <c r="L2410" t="s">
        <v>21046</v>
      </c>
      <c r="M2410" s="1" t="s">
        <v>21274</v>
      </c>
      <c r="N2410" s="1"/>
      <c r="O2410" s="1">
        <v>0.2</v>
      </c>
      <c r="P2410" s="1" t="s">
        <v>21269</v>
      </c>
      <c r="Q2410" s="26"/>
      <c r="R2410" s="276">
        <f t="shared" si="181"/>
        <v>0</v>
      </c>
    </row>
    <row r="2411" spans="12:18">
      <c r="L2411" t="s">
        <v>21046</v>
      </c>
      <c r="M2411" s="1" t="s">
        <v>21275</v>
      </c>
      <c r="N2411" s="1"/>
      <c r="O2411" s="1">
        <v>10</v>
      </c>
      <c r="P2411" s="1" t="s">
        <v>21269</v>
      </c>
      <c r="Q2411" s="26"/>
      <c r="R2411" s="276">
        <f t="shared" si="181"/>
        <v>0</v>
      </c>
    </row>
    <row r="2412" spans="12:18">
      <c r="L2412" t="s">
        <v>21046</v>
      </c>
      <c r="M2412" s="1" t="s">
        <v>21276</v>
      </c>
      <c r="N2412" s="1"/>
      <c r="O2412" s="1">
        <v>0.3</v>
      </c>
      <c r="P2412" s="1" t="s">
        <v>21269</v>
      </c>
      <c r="Q2412" s="26"/>
      <c r="R2412" s="276">
        <f t="shared" si="181"/>
        <v>0</v>
      </c>
    </row>
    <row r="2413" spans="12:18">
      <c r="L2413" t="s">
        <v>21046</v>
      </c>
      <c r="M2413" s="1" t="s">
        <v>19429</v>
      </c>
      <c r="N2413" s="1"/>
      <c r="O2413" s="1">
        <v>2</v>
      </c>
      <c r="P2413" s="1" t="s">
        <v>21269</v>
      </c>
      <c r="Q2413" s="26"/>
      <c r="R2413" s="276">
        <f t="shared" si="181"/>
        <v>0</v>
      </c>
    </row>
    <row r="2414" spans="12:18">
      <c r="L2414" t="s">
        <v>21046</v>
      </c>
      <c r="M2414" s="1" t="s">
        <v>21277</v>
      </c>
      <c r="N2414" s="1"/>
      <c r="O2414" s="1"/>
      <c r="P2414" s="1"/>
      <c r="Q2414" s="26"/>
      <c r="R2414" s="276">
        <f t="shared" si="181"/>
        <v>0</v>
      </c>
    </row>
    <row r="2415" spans="12:18">
      <c r="L2415" t="s">
        <v>21046</v>
      </c>
      <c r="M2415" s="1" t="s">
        <v>21278</v>
      </c>
      <c r="N2415" s="1"/>
      <c r="O2415" s="1">
        <v>0.3</v>
      </c>
      <c r="P2415" s="1" t="s">
        <v>21193</v>
      </c>
      <c r="Q2415" s="26"/>
      <c r="R2415" s="276">
        <f t="shared" si="181"/>
        <v>0</v>
      </c>
    </row>
    <row r="2416" spans="12:18">
      <c r="L2416" t="s">
        <v>21046</v>
      </c>
      <c r="M2416" s="1" t="s">
        <v>21279</v>
      </c>
      <c r="N2416" s="1"/>
      <c r="O2416" s="1">
        <v>0.5</v>
      </c>
      <c r="P2416" s="1" t="s">
        <v>21193</v>
      </c>
      <c r="Q2416" s="26"/>
      <c r="R2416" s="276">
        <f t="shared" si="181"/>
        <v>0</v>
      </c>
    </row>
    <row r="2417" spans="12:18">
      <c r="L2417" t="s">
        <v>21046</v>
      </c>
      <c r="M2417" s="1" t="s">
        <v>21280</v>
      </c>
      <c r="N2417" s="1"/>
      <c r="O2417" s="1">
        <v>1</v>
      </c>
      <c r="P2417" s="1" t="s">
        <v>21193</v>
      </c>
      <c r="Q2417" s="26"/>
      <c r="R2417" s="276">
        <f t="shared" si="181"/>
        <v>0</v>
      </c>
    </row>
    <row r="2418" spans="12:18">
      <c r="L2418" t="s">
        <v>21046</v>
      </c>
      <c r="M2418" s="1" t="s">
        <v>21281</v>
      </c>
      <c r="N2418" s="1"/>
      <c r="O2418" s="1">
        <v>0.1</v>
      </c>
      <c r="P2418" s="1" t="s">
        <v>21193</v>
      </c>
      <c r="Q2418" s="26"/>
      <c r="R2418" s="276">
        <f t="shared" si="181"/>
        <v>0</v>
      </c>
    </row>
    <row r="2419" spans="12:18">
      <c r="L2419" t="s">
        <v>21046</v>
      </c>
      <c r="M2419" s="1" t="s">
        <v>21282</v>
      </c>
      <c r="N2419" s="1"/>
      <c r="O2419" s="1">
        <v>20</v>
      </c>
      <c r="P2419" s="1" t="s">
        <v>21115</v>
      </c>
      <c r="Q2419" s="26"/>
      <c r="R2419" s="276">
        <f t="shared" si="181"/>
        <v>0</v>
      </c>
    </row>
    <row r="2420" spans="12:18">
      <c r="L2420" t="s">
        <v>21046</v>
      </c>
      <c r="M2420" s="1" t="s">
        <v>19426</v>
      </c>
      <c r="N2420" s="1"/>
      <c r="O2420" s="1">
        <v>0.5</v>
      </c>
      <c r="P2420" s="1" t="s">
        <v>21193</v>
      </c>
      <c r="Q2420" s="26"/>
      <c r="R2420" s="276">
        <f t="shared" si="181"/>
        <v>0</v>
      </c>
    </row>
    <row r="2421" spans="12:18">
      <c r="L2421" t="s">
        <v>21046</v>
      </c>
      <c r="M2421" s="1" t="s">
        <v>21283</v>
      </c>
      <c r="N2421" s="1"/>
      <c r="O2421" s="1">
        <v>0.3</v>
      </c>
      <c r="P2421" s="1" t="s">
        <v>21193</v>
      </c>
      <c r="Q2421" s="26"/>
      <c r="R2421" s="276">
        <f t="shared" si="181"/>
        <v>0</v>
      </c>
    </row>
    <row r="2422" spans="12:18">
      <c r="L2422" t="s">
        <v>21046</v>
      </c>
      <c r="M2422" s="1" t="s">
        <v>21284</v>
      </c>
      <c r="N2422" s="1"/>
      <c r="O2422" s="1">
        <v>1</v>
      </c>
      <c r="P2422" s="1" t="s">
        <v>21157</v>
      </c>
      <c r="Q2422" s="26"/>
      <c r="R2422" s="276">
        <f t="shared" si="181"/>
        <v>0</v>
      </c>
    </row>
    <row r="2423" spans="12:18">
      <c r="L2423" t="s">
        <v>21046</v>
      </c>
      <c r="M2423" s="1" t="s">
        <v>21285</v>
      </c>
      <c r="N2423" s="1"/>
      <c r="O2423" s="1">
        <v>10</v>
      </c>
      <c r="P2423" s="1" t="s">
        <v>21157</v>
      </c>
      <c r="Q2423" s="26"/>
      <c r="R2423" s="276">
        <f t="shared" si="181"/>
        <v>0</v>
      </c>
    </row>
    <row r="2424" spans="12:18">
      <c r="L2424" t="s">
        <v>21046</v>
      </c>
      <c r="M2424" s="1" t="s">
        <v>21286</v>
      </c>
      <c r="N2424" s="1"/>
      <c r="O2424" s="1">
        <v>15</v>
      </c>
      <c r="P2424" s="1" t="s">
        <v>21157</v>
      </c>
      <c r="Q2424" s="26"/>
      <c r="R2424" s="276">
        <f t="shared" si="181"/>
        <v>0</v>
      </c>
    </row>
    <row r="2425" spans="12:18">
      <c r="L2425" t="s">
        <v>21046</v>
      </c>
      <c r="M2425" s="1" t="s">
        <v>21287</v>
      </c>
      <c r="N2425" s="1"/>
      <c r="O2425" s="1">
        <v>3</v>
      </c>
      <c r="P2425" s="1" t="s">
        <v>21157</v>
      </c>
      <c r="Q2425" s="26"/>
      <c r="R2425" s="276">
        <f t="shared" si="181"/>
        <v>0</v>
      </c>
    </row>
    <row r="2426" spans="12:18">
      <c r="L2426" t="s">
        <v>21046</v>
      </c>
      <c r="M2426" s="1" t="s">
        <v>21288</v>
      </c>
      <c r="N2426" s="1"/>
      <c r="O2426" s="1">
        <v>35</v>
      </c>
      <c r="P2426" s="1" t="s">
        <v>21157</v>
      </c>
      <c r="Q2426" s="26"/>
      <c r="R2426" s="276">
        <f t="shared" si="181"/>
        <v>0</v>
      </c>
    </row>
    <row r="2427" spans="12:18">
      <c r="L2427" t="s">
        <v>21046</v>
      </c>
      <c r="M2427" s="1" t="s">
        <v>21289</v>
      </c>
      <c r="N2427" s="1"/>
      <c r="O2427" s="1">
        <v>15</v>
      </c>
      <c r="P2427" s="1" t="s">
        <v>21157</v>
      </c>
      <c r="Q2427" s="26"/>
      <c r="R2427" s="276">
        <f t="shared" si="181"/>
        <v>0</v>
      </c>
    </row>
    <row r="2428" spans="12:18">
      <c r="L2428" t="s">
        <v>21046</v>
      </c>
      <c r="M2428" s="1" t="s">
        <v>21290</v>
      </c>
      <c r="N2428" s="1"/>
      <c r="O2428" s="1">
        <v>5</v>
      </c>
      <c r="P2428" s="1" t="s">
        <v>21157</v>
      </c>
      <c r="Q2428" s="26"/>
      <c r="R2428" s="276">
        <f t="shared" si="181"/>
        <v>0</v>
      </c>
    </row>
    <row r="2429" spans="12:18">
      <c r="L2429" t="s">
        <v>21046</v>
      </c>
      <c r="M2429" s="1" t="s">
        <v>21291</v>
      </c>
      <c r="N2429" s="1"/>
      <c r="O2429" s="1">
        <v>0.5</v>
      </c>
      <c r="P2429" s="1" t="s">
        <v>21157</v>
      </c>
      <c r="Q2429" s="26"/>
      <c r="R2429" s="276">
        <f t="shared" si="181"/>
        <v>0</v>
      </c>
    </row>
    <row r="2430" spans="12:18">
      <c r="L2430" t="s">
        <v>21046</v>
      </c>
      <c r="M2430" s="1" t="s">
        <v>21292</v>
      </c>
      <c r="N2430" s="1"/>
      <c r="O2430" s="1">
        <v>7</v>
      </c>
      <c r="P2430" s="1" t="s">
        <v>21157</v>
      </c>
      <c r="Q2430" s="26"/>
      <c r="R2430" s="276">
        <f t="shared" si="181"/>
        <v>0</v>
      </c>
    </row>
    <row r="2431" spans="12:18">
      <c r="L2431" t="s">
        <v>21046</v>
      </c>
      <c r="M2431" s="1" t="s">
        <v>21293</v>
      </c>
      <c r="N2431" s="1"/>
      <c r="O2431" s="1">
        <v>8</v>
      </c>
      <c r="P2431" s="1" t="s">
        <v>21157</v>
      </c>
      <c r="Q2431" s="26"/>
      <c r="R2431" s="276">
        <f t="shared" si="181"/>
        <v>0</v>
      </c>
    </row>
    <row r="2432" spans="12:18">
      <c r="L2432" t="s">
        <v>21046</v>
      </c>
      <c r="M2432" s="1" t="s">
        <v>21294</v>
      </c>
      <c r="N2432" s="1"/>
      <c r="O2432" s="1"/>
      <c r="P2432" s="1"/>
      <c r="Q2432" s="26"/>
      <c r="R2432" s="276">
        <f t="shared" si="181"/>
        <v>0</v>
      </c>
    </row>
    <row r="2433" spans="12:18">
      <c r="L2433" t="s">
        <v>21046</v>
      </c>
      <c r="M2433" s="1" t="s">
        <v>21295</v>
      </c>
      <c r="N2433" s="1"/>
      <c r="O2433" s="1">
        <v>0.6</v>
      </c>
      <c r="P2433" s="1" t="s">
        <v>21193</v>
      </c>
      <c r="Q2433" s="26"/>
      <c r="R2433" s="276">
        <f t="shared" si="181"/>
        <v>0</v>
      </c>
    </row>
    <row r="2434" spans="12:18">
      <c r="L2434" t="s">
        <v>21046</v>
      </c>
      <c r="M2434" s="1" t="s">
        <v>21296</v>
      </c>
      <c r="N2434" s="1"/>
      <c r="O2434" s="1">
        <v>0.5</v>
      </c>
      <c r="P2434" s="1" t="s">
        <v>21193</v>
      </c>
      <c r="Q2434" s="26"/>
      <c r="R2434" s="276">
        <f t="shared" si="181"/>
        <v>0</v>
      </c>
    </row>
    <row r="2435" spans="12:18">
      <c r="L2435" t="s">
        <v>21046</v>
      </c>
      <c r="M2435" s="1" t="s">
        <v>21297</v>
      </c>
      <c r="N2435" s="1"/>
      <c r="O2435" s="1">
        <v>0.7</v>
      </c>
      <c r="P2435" s="1" t="s">
        <v>21193</v>
      </c>
      <c r="Q2435" s="26"/>
      <c r="R2435" s="276">
        <f t="shared" si="181"/>
        <v>0</v>
      </c>
    </row>
    <row r="2436" spans="12:18">
      <c r="L2436" t="s">
        <v>21046</v>
      </c>
      <c r="M2436" s="1" t="s">
        <v>21298</v>
      </c>
      <c r="N2436" s="1"/>
      <c r="O2436" s="1">
        <v>0.6</v>
      </c>
      <c r="P2436" s="1" t="s">
        <v>21193</v>
      </c>
      <c r="Q2436" s="26"/>
      <c r="R2436" s="276">
        <f t="shared" ref="R2436:R2499" si="182">Q2436*O2436</f>
        <v>0</v>
      </c>
    </row>
    <row r="2437" spans="12:18">
      <c r="L2437" t="s">
        <v>21046</v>
      </c>
      <c r="M2437" s="1" t="s">
        <v>21299</v>
      </c>
      <c r="N2437" s="1"/>
      <c r="O2437" s="1">
        <v>0.3</v>
      </c>
      <c r="P2437" s="1" t="s">
        <v>21193</v>
      </c>
      <c r="Q2437" s="26"/>
      <c r="R2437" s="276">
        <f t="shared" si="182"/>
        <v>0</v>
      </c>
    </row>
    <row r="2438" spans="12:18">
      <c r="L2438" t="s">
        <v>21046</v>
      </c>
      <c r="M2438" s="1" t="s">
        <v>21300</v>
      </c>
      <c r="N2438" s="1"/>
      <c r="O2438" s="1">
        <v>0.6</v>
      </c>
      <c r="P2438" s="1" t="s">
        <v>21193</v>
      </c>
      <c r="Q2438" s="26"/>
      <c r="R2438" s="276">
        <f t="shared" si="182"/>
        <v>0</v>
      </c>
    </row>
    <row r="2439" spans="12:18">
      <c r="L2439" t="s">
        <v>21046</v>
      </c>
      <c r="M2439" s="1" t="s">
        <v>21301</v>
      </c>
      <c r="N2439" s="1"/>
      <c r="O2439" s="1">
        <v>1</v>
      </c>
      <c r="P2439" s="1" t="s">
        <v>21193</v>
      </c>
      <c r="Q2439" s="26"/>
      <c r="R2439" s="276">
        <f t="shared" si="182"/>
        <v>0</v>
      </c>
    </row>
    <row r="2440" spans="12:18">
      <c r="L2440" t="s">
        <v>21046</v>
      </c>
      <c r="M2440" s="1" t="s">
        <v>21302</v>
      </c>
      <c r="N2440" s="1"/>
      <c r="O2440" s="1">
        <v>2</v>
      </c>
      <c r="P2440" s="1" t="s">
        <v>21193</v>
      </c>
      <c r="Q2440" s="26"/>
      <c r="R2440" s="276">
        <f t="shared" si="182"/>
        <v>0</v>
      </c>
    </row>
    <row r="2441" spans="12:18">
      <c r="L2441" t="s">
        <v>21046</v>
      </c>
      <c r="M2441" s="1" t="s">
        <v>21303</v>
      </c>
      <c r="N2441" s="1"/>
      <c r="O2441" s="1">
        <v>10</v>
      </c>
      <c r="P2441" s="1" t="s">
        <v>21193</v>
      </c>
      <c r="Q2441" s="26"/>
      <c r="R2441" s="276">
        <f t="shared" si="182"/>
        <v>0</v>
      </c>
    </row>
    <row r="2442" spans="12:18">
      <c r="L2442" t="s">
        <v>21046</v>
      </c>
      <c r="M2442" s="1" t="s">
        <v>21304</v>
      </c>
      <c r="N2442" s="1"/>
      <c r="O2442" s="1">
        <v>10</v>
      </c>
      <c r="P2442" s="1" t="s">
        <v>21193</v>
      </c>
      <c r="Q2442" s="26"/>
      <c r="R2442" s="276">
        <f t="shared" si="182"/>
        <v>0</v>
      </c>
    </row>
    <row r="2443" spans="12:18">
      <c r="L2443" t="s">
        <v>21046</v>
      </c>
      <c r="M2443" s="1" t="s">
        <v>21305</v>
      </c>
      <c r="N2443" s="1"/>
      <c r="O2443" s="1">
        <v>0.1</v>
      </c>
      <c r="P2443" s="1" t="s">
        <v>21193</v>
      </c>
      <c r="Q2443" s="26"/>
      <c r="R2443" s="276">
        <f t="shared" si="182"/>
        <v>0</v>
      </c>
    </row>
    <row r="2444" spans="12:18">
      <c r="L2444" t="s">
        <v>21046</v>
      </c>
      <c r="M2444" s="1" t="s">
        <v>21306</v>
      </c>
      <c r="N2444" s="1"/>
      <c r="O2444" s="1">
        <v>0.1</v>
      </c>
      <c r="P2444" s="1" t="s">
        <v>21193</v>
      </c>
      <c r="Q2444" s="26"/>
      <c r="R2444" s="276">
        <f t="shared" si="182"/>
        <v>0</v>
      </c>
    </row>
    <row r="2445" spans="12:18">
      <c r="L2445" t="s">
        <v>21046</v>
      </c>
      <c r="M2445" s="1" t="s">
        <v>21307</v>
      </c>
      <c r="N2445" s="1"/>
      <c r="O2445" s="1">
        <v>0.5</v>
      </c>
      <c r="P2445" s="1" t="s">
        <v>21193</v>
      </c>
      <c r="Q2445" s="26"/>
      <c r="R2445" s="276">
        <f t="shared" si="182"/>
        <v>0</v>
      </c>
    </row>
    <row r="2446" spans="12:18">
      <c r="L2446" t="s">
        <v>21046</v>
      </c>
      <c r="M2446" s="1" t="s">
        <v>21308</v>
      </c>
      <c r="N2446" s="1"/>
      <c r="O2446" s="1">
        <v>0.6</v>
      </c>
      <c r="P2446" s="1" t="s">
        <v>21193</v>
      </c>
      <c r="Q2446" s="26"/>
      <c r="R2446" s="276">
        <f t="shared" si="182"/>
        <v>0</v>
      </c>
    </row>
    <row r="2447" spans="12:18">
      <c r="L2447" t="s">
        <v>21046</v>
      </c>
      <c r="M2447" s="1" t="s">
        <v>21309</v>
      </c>
      <c r="N2447" s="1"/>
      <c r="O2447" s="1">
        <v>2</v>
      </c>
      <c r="P2447" s="1" t="s">
        <v>21193</v>
      </c>
      <c r="Q2447" s="26"/>
      <c r="R2447" s="276">
        <f t="shared" si="182"/>
        <v>0</v>
      </c>
    </row>
    <row r="2448" spans="12:18">
      <c r="L2448" t="s">
        <v>21046</v>
      </c>
      <c r="M2448" s="1" t="s">
        <v>21310</v>
      </c>
      <c r="N2448" s="1"/>
      <c r="O2448" s="1">
        <v>0.5</v>
      </c>
      <c r="P2448" s="1" t="s">
        <v>21193</v>
      </c>
      <c r="Q2448" s="26"/>
      <c r="R2448" s="276">
        <f t="shared" si="182"/>
        <v>0</v>
      </c>
    </row>
    <row r="2449" spans="12:18">
      <c r="L2449" t="s">
        <v>21046</v>
      </c>
      <c r="M2449" s="1" t="s">
        <v>21311</v>
      </c>
      <c r="N2449" s="1"/>
      <c r="O2449" s="1">
        <v>0.2</v>
      </c>
      <c r="P2449" s="1" t="s">
        <v>21193</v>
      </c>
      <c r="Q2449" s="26"/>
      <c r="R2449" s="276">
        <f t="shared" si="182"/>
        <v>0</v>
      </c>
    </row>
    <row r="2450" spans="12:18">
      <c r="L2450" t="s">
        <v>21046</v>
      </c>
      <c r="M2450" s="1" t="s">
        <v>21312</v>
      </c>
      <c r="N2450" s="1"/>
      <c r="O2450" s="1">
        <v>0.7</v>
      </c>
      <c r="P2450" s="1" t="s">
        <v>21193</v>
      </c>
      <c r="Q2450" s="26"/>
      <c r="R2450" s="276">
        <f t="shared" si="182"/>
        <v>0</v>
      </c>
    </row>
    <row r="2451" spans="12:18">
      <c r="L2451" t="s">
        <v>21046</v>
      </c>
      <c r="M2451" s="1" t="s">
        <v>21313</v>
      </c>
      <c r="N2451" s="1"/>
      <c r="O2451" s="1">
        <v>1</v>
      </c>
      <c r="P2451" s="1" t="s">
        <v>21193</v>
      </c>
      <c r="Q2451" s="26"/>
      <c r="R2451" s="276">
        <f t="shared" si="182"/>
        <v>0</v>
      </c>
    </row>
    <row r="2452" spans="12:18">
      <c r="L2452" t="s">
        <v>21046</v>
      </c>
      <c r="M2452" s="1" t="s">
        <v>21314</v>
      </c>
      <c r="N2452" s="1"/>
      <c r="O2452" s="1">
        <v>0.5</v>
      </c>
      <c r="P2452" s="1" t="s">
        <v>21193</v>
      </c>
      <c r="Q2452" s="26"/>
      <c r="R2452" s="276">
        <f t="shared" si="182"/>
        <v>0</v>
      </c>
    </row>
    <row r="2453" spans="12:18">
      <c r="L2453" t="s">
        <v>21046</v>
      </c>
      <c r="M2453" s="1" t="s">
        <v>21315</v>
      </c>
      <c r="N2453" s="1"/>
      <c r="O2453" s="1">
        <v>0.7</v>
      </c>
      <c r="P2453" s="1" t="s">
        <v>21193</v>
      </c>
      <c r="Q2453" s="26"/>
      <c r="R2453" s="276">
        <f t="shared" si="182"/>
        <v>0</v>
      </c>
    </row>
    <row r="2454" spans="12:18">
      <c r="L2454" t="s">
        <v>21046</v>
      </c>
      <c r="M2454" s="1" t="s">
        <v>21316</v>
      </c>
      <c r="N2454" s="1"/>
      <c r="O2454" s="1">
        <v>1</v>
      </c>
      <c r="P2454" s="1" t="s">
        <v>21193</v>
      </c>
      <c r="Q2454" s="26"/>
      <c r="R2454" s="276">
        <f t="shared" si="182"/>
        <v>0</v>
      </c>
    </row>
    <row r="2455" spans="12:18">
      <c r="L2455" t="s">
        <v>21046</v>
      </c>
      <c r="M2455" s="1" t="s">
        <v>21317</v>
      </c>
      <c r="N2455" s="1"/>
      <c r="O2455" s="1">
        <v>0.3</v>
      </c>
      <c r="P2455" s="1" t="s">
        <v>21193</v>
      </c>
      <c r="Q2455" s="26"/>
      <c r="R2455" s="276">
        <f t="shared" si="182"/>
        <v>0</v>
      </c>
    </row>
    <row r="2456" spans="12:18">
      <c r="L2456" t="s">
        <v>21046</v>
      </c>
      <c r="M2456" s="1" t="s">
        <v>21318</v>
      </c>
      <c r="N2456" s="1"/>
      <c r="O2456" s="1">
        <v>0.3</v>
      </c>
      <c r="P2456" s="1" t="s">
        <v>21193</v>
      </c>
      <c r="Q2456" s="26"/>
      <c r="R2456" s="276">
        <f t="shared" si="182"/>
        <v>0</v>
      </c>
    </row>
    <row r="2457" spans="12:18">
      <c r="L2457" t="s">
        <v>21046</v>
      </c>
      <c r="M2457" s="1" t="s">
        <v>21319</v>
      </c>
      <c r="N2457" s="1"/>
      <c r="O2457" s="1">
        <v>0.5</v>
      </c>
      <c r="P2457" s="1" t="s">
        <v>21193</v>
      </c>
      <c r="Q2457" s="26"/>
      <c r="R2457" s="276">
        <f t="shared" si="182"/>
        <v>0</v>
      </c>
    </row>
    <row r="2458" spans="12:18">
      <c r="L2458" t="s">
        <v>21046</v>
      </c>
      <c r="M2458" s="1" t="s">
        <v>21320</v>
      </c>
      <c r="N2458" s="1"/>
      <c r="O2458" s="1">
        <v>0.4</v>
      </c>
      <c r="P2458" s="1" t="s">
        <v>21193</v>
      </c>
      <c r="Q2458" s="26"/>
      <c r="R2458" s="276">
        <f t="shared" si="182"/>
        <v>0</v>
      </c>
    </row>
    <row r="2459" spans="12:18">
      <c r="L2459" t="s">
        <v>21046</v>
      </c>
      <c r="M2459" s="1" t="s">
        <v>21321</v>
      </c>
      <c r="N2459" s="1"/>
      <c r="O2459" s="1">
        <v>5</v>
      </c>
      <c r="P2459" s="1" t="s">
        <v>21193</v>
      </c>
      <c r="Q2459" s="26"/>
      <c r="R2459" s="276">
        <f t="shared" si="182"/>
        <v>0</v>
      </c>
    </row>
    <row r="2460" spans="12:18">
      <c r="L2460" t="s">
        <v>21046</v>
      </c>
      <c r="M2460" s="1" t="s">
        <v>21322</v>
      </c>
      <c r="N2460" s="1"/>
      <c r="O2460" s="1">
        <v>0.4</v>
      </c>
      <c r="P2460" s="1" t="s">
        <v>21193</v>
      </c>
      <c r="Q2460" s="26"/>
      <c r="R2460" s="276">
        <f t="shared" si="182"/>
        <v>0</v>
      </c>
    </row>
    <row r="2461" spans="12:18">
      <c r="L2461" t="s">
        <v>21046</v>
      </c>
      <c r="M2461" s="1" t="s">
        <v>21323</v>
      </c>
      <c r="N2461" s="1"/>
      <c r="O2461" s="1">
        <v>0.2</v>
      </c>
      <c r="P2461" s="1" t="s">
        <v>21193</v>
      </c>
      <c r="Q2461" s="26"/>
      <c r="R2461" s="276">
        <f t="shared" si="182"/>
        <v>0</v>
      </c>
    </row>
    <row r="2462" spans="12:18">
      <c r="L2462" t="s">
        <v>21046</v>
      </c>
      <c r="M2462" s="1" t="s">
        <v>21324</v>
      </c>
      <c r="N2462" s="1"/>
      <c r="O2462" s="1">
        <v>0.5</v>
      </c>
      <c r="P2462" s="1" t="s">
        <v>21193</v>
      </c>
      <c r="Q2462" s="26"/>
      <c r="R2462" s="276">
        <f t="shared" si="182"/>
        <v>0</v>
      </c>
    </row>
    <row r="2463" spans="12:18">
      <c r="L2463" t="s">
        <v>21046</v>
      </c>
      <c r="M2463" s="1" t="s">
        <v>21325</v>
      </c>
      <c r="N2463" s="1"/>
      <c r="O2463" s="1">
        <v>0.4</v>
      </c>
      <c r="P2463" s="1" t="s">
        <v>21193</v>
      </c>
      <c r="Q2463" s="26"/>
      <c r="R2463" s="276">
        <f t="shared" si="182"/>
        <v>0</v>
      </c>
    </row>
    <row r="2464" spans="12:18">
      <c r="L2464" t="s">
        <v>21046</v>
      </c>
      <c r="M2464" s="1" t="s">
        <v>21326</v>
      </c>
      <c r="N2464" s="1"/>
      <c r="O2464" s="1">
        <v>1</v>
      </c>
      <c r="P2464" s="1" t="s">
        <v>21193</v>
      </c>
      <c r="Q2464" s="26"/>
      <c r="R2464" s="276">
        <f t="shared" si="182"/>
        <v>0</v>
      </c>
    </row>
    <row r="2465" spans="12:18">
      <c r="L2465" t="s">
        <v>21046</v>
      </c>
      <c r="M2465" s="1" t="s">
        <v>21327</v>
      </c>
      <c r="N2465" s="1"/>
      <c r="O2465" s="1">
        <v>20</v>
      </c>
      <c r="P2465" s="1" t="s">
        <v>21193</v>
      </c>
      <c r="Q2465" s="26"/>
      <c r="R2465" s="276">
        <f t="shared" si="182"/>
        <v>0</v>
      </c>
    </row>
    <row r="2466" spans="12:18">
      <c r="L2466" t="s">
        <v>21046</v>
      </c>
      <c r="M2466" s="1" t="s">
        <v>21328</v>
      </c>
      <c r="N2466" s="1"/>
      <c r="O2466" s="1">
        <v>15</v>
      </c>
      <c r="P2466" s="1" t="s">
        <v>21193</v>
      </c>
      <c r="Q2466" s="26"/>
      <c r="R2466" s="276">
        <f t="shared" si="182"/>
        <v>0</v>
      </c>
    </row>
    <row r="2467" spans="12:18">
      <c r="L2467" t="s">
        <v>21046</v>
      </c>
      <c r="M2467" s="1" t="s">
        <v>21329</v>
      </c>
      <c r="N2467" s="1"/>
      <c r="O2467" s="1">
        <v>1</v>
      </c>
      <c r="P2467" s="1" t="s">
        <v>21193</v>
      </c>
      <c r="Q2467" s="26"/>
      <c r="R2467" s="276">
        <f t="shared" si="182"/>
        <v>0</v>
      </c>
    </row>
    <row r="2468" spans="12:18">
      <c r="L2468" t="s">
        <v>21046</v>
      </c>
      <c r="M2468" s="1" t="s">
        <v>21330</v>
      </c>
      <c r="N2468" s="1"/>
      <c r="O2468" s="1">
        <v>0.4</v>
      </c>
      <c r="P2468" s="1" t="s">
        <v>21193</v>
      </c>
      <c r="Q2468" s="26"/>
      <c r="R2468" s="276">
        <f t="shared" si="182"/>
        <v>0</v>
      </c>
    </row>
    <row r="2469" spans="12:18">
      <c r="L2469" t="s">
        <v>21046</v>
      </c>
      <c r="M2469" s="1" t="s">
        <v>21331</v>
      </c>
      <c r="N2469" s="1"/>
      <c r="O2469" s="1">
        <v>0.5</v>
      </c>
      <c r="P2469" s="1" t="s">
        <v>21193</v>
      </c>
      <c r="Q2469" s="26"/>
      <c r="R2469" s="276">
        <f t="shared" si="182"/>
        <v>0</v>
      </c>
    </row>
    <row r="2470" spans="12:18">
      <c r="L2470" t="s">
        <v>21046</v>
      </c>
      <c r="M2470" s="1" t="s">
        <v>21332</v>
      </c>
      <c r="N2470" s="1"/>
      <c r="O2470" s="1">
        <v>0.5</v>
      </c>
      <c r="P2470" s="1" t="s">
        <v>21193</v>
      </c>
      <c r="Q2470" s="26"/>
      <c r="R2470" s="276">
        <f t="shared" si="182"/>
        <v>0</v>
      </c>
    </row>
    <row r="2471" spans="12:18">
      <c r="L2471" t="s">
        <v>21046</v>
      </c>
      <c r="M2471" s="1" t="s">
        <v>21333</v>
      </c>
      <c r="N2471" s="1"/>
      <c r="O2471" s="1"/>
      <c r="P2471" s="1"/>
      <c r="Q2471" s="26"/>
      <c r="R2471" s="276">
        <f t="shared" si="182"/>
        <v>0</v>
      </c>
    </row>
    <row r="2472" spans="12:18">
      <c r="L2472" t="s">
        <v>21046</v>
      </c>
      <c r="M2472" s="1" t="s">
        <v>21334</v>
      </c>
      <c r="N2472" s="1"/>
      <c r="O2472" s="1">
        <v>3</v>
      </c>
      <c r="P2472" s="1" t="s">
        <v>21157</v>
      </c>
      <c r="Q2472" s="26"/>
      <c r="R2472" s="276">
        <f t="shared" si="182"/>
        <v>0</v>
      </c>
    </row>
    <row r="2473" spans="12:18">
      <c r="L2473" t="s">
        <v>21046</v>
      </c>
      <c r="M2473" s="1" t="s">
        <v>21335</v>
      </c>
      <c r="N2473" s="1"/>
      <c r="O2473" s="1">
        <v>5</v>
      </c>
      <c r="P2473" s="1" t="s">
        <v>21157</v>
      </c>
      <c r="Q2473" s="26"/>
      <c r="R2473" s="276">
        <f t="shared" si="182"/>
        <v>0</v>
      </c>
    </row>
    <row r="2474" spans="12:18">
      <c r="L2474" t="s">
        <v>21046</v>
      </c>
      <c r="M2474" s="1" t="s">
        <v>21336</v>
      </c>
      <c r="N2474" s="1"/>
      <c r="O2474" s="1">
        <v>7</v>
      </c>
      <c r="P2474" s="1" t="s">
        <v>21157</v>
      </c>
      <c r="Q2474" s="26"/>
      <c r="R2474" s="276">
        <f t="shared" si="182"/>
        <v>0</v>
      </c>
    </row>
    <row r="2475" spans="12:18">
      <c r="L2475" t="s">
        <v>21046</v>
      </c>
      <c r="M2475" s="1" t="s">
        <v>21337</v>
      </c>
      <c r="N2475" s="1"/>
      <c r="O2475" s="1">
        <v>2</v>
      </c>
      <c r="P2475" s="1" t="s">
        <v>21157</v>
      </c>
      <c r="Q2475" s="26"/>
      <c r="R2475" s="276">
        <f t="shared" si="182"/>
        <v>0</v>
      </c>
    </row>
    <row r="2476" spans="12:18">
      <c r="L2476" t="s">
        <v>21046</v>
      </c>
      <c r="M2476" s="1" t="s">
        <v>21338</v>
      </c>
      <c r="N2476" s="1"/>
      <c r="O2476" s="1">
        <v>4</v>
      </c>
      <c r="P2476" s="1" t="s">
        <v>21157</v>
      </c>
      <c r="Q2476" s="26"/>
      <c r="R2476" s="276">
        <f t="shared" si="182"/>
        <v>0</v>
      </c>
    </row>
    <row r="2477" spans="12:18">
      <c r="L2477" t="s">
        <v>21046</v>
      </c>
      <c r="M2477" s="1" t="s">
        <v>21339</v>
      </c>
      <c r="N2477" s="1"/>
      <c r="O2477" s="1">
        <v>42</v>
      </c>
      <c r="P2477" s="1" t="s">
        <v>21157</v>
      </c>
      <c r="Q2477" s="26"/>
      <c r="R2477" s="276">
        <f t="shared" si="182"/>
        <v>0</v>
      </c>
    </row>
    <row r="2478" spans="12:18">
      <c r="L2478" t="s">
        <v>21046</v>
      </c>
      <c r="M2478" s="1" t="s">
        <v>21340</v>
      </c>
      <c r="N2478" s="1"/>
      <c r="O2478" s="1">
        <v>30</v>
      </c>
      <c r="P2478" s="1" t="s">
        <v>21157</v>
      </c>
      <c r="Q2478" s="26"/>
      <c r="R2478" s="276">
        <f t="shared" si="182"/>
        <v>0</v>
      </c>
    </row>
    <row r="2479" spans="12:18">
      <c r="L2479" t="s">
        <v>21046</v>
      </c>
      <c r="M2479" s="1" t="s">
        <v>21341</v>
      </c>
      <c r="N2479" s="1"/>
      <c r="O2479" s="1">
        <v>5</v>
      </c>
      <c r="P2479" s="1" t="s">
        <v>21157</v>
      </c>
      <c r="Q2479" s="26"/>
      <c r="R2479" s="276">
        <f t="shared" si="182"/>
        <v>0</v>
      </c>
    </row>
    <row r="2480" spans="12:18">
      <c r="L2480" t="s">
        <v>21046</v>
      </c>
      <c r="M2480" s="1" t="s">
        <v>21342</v>
      </c>
      <c r="N2480" s="1"/>
      <c r="O2480" s="1">
        <v>7</v>
      </c>
      <c r="P2480" s="1" t="s">
        <v>21157</v>
      </c>
      <c r="Q2480" s="26"/>
      <c r="R2480" s="276">
        <f t="shared" si="182"/>
        <v>0</v>
      </c>
    </row>
    <row r="2481" spans="12:18">
      <c r="L2481" t="s">
        <v>21046</v>
      </c>
      <c r="M2481" s="1" t="s">
        <v>21343</v>
      </c>
      <c r="N2481" s="1"/>
      <c r="O2481" s="1">
        <v>3</v>
      </c>
      <c r="P2481" s="1" t="s">
        <v>21157</v>
      </c>
      <c r="Q2481" s="26"/>
      <c r="R2481" s="276">
        <f t="shared" si="182"/>
        <v>0</v>
      </c>
    </row>
    <row r="2482" spans="12:18">
      <c r="L2482" t="s">
        <v>21046</v>
      </c>
      <c r="M2482" s="1" t="s">
        <v>21344</v>
      </c>
      <c r="N2482" s="1"/>
      <c r="O2482" s="1">
        <v>5</v>
      </c>
      <c r="P2482" s="1" t="s">
        <v>21157</v>
      </c>
      <c r="Q2482" s="26"/>
      <c r="R2482" s="276">
        <f t="shared" si="182"/>
        <v>0</v>
      </c>
    </row>
    <row r="2483" spans="12:18">
      <c r="L2483" t="s">
        <v>21046</v>
      </c>
      <c r="M2483" s="1" t="s">
        <v>21345</v>
      </c>
      <c r="N2483" s="1"/>
      <c r="O2483" s="1">
        <v>4</v>
      </c>
      <c r="P2483" s="1" t="s">
        <v>21157</v>
      </c>
      <c r="Q2483" s="26"/>
      <c r="R2483" s="276">
        <f t="shared" si="182"/>
        <v>0</v>
      </c>
    </row>
    <row r="2484" spans="12:18">
      <c r="L2484" t="s">
        <v>21046</v>
      </c>
      <c r="M2484" s="1" t="s">
        <v>21346</v>
      </c>
      <c r="N2484" s="1"/>
      <c r="O2484" s="1">
        <v>5</v>
      </c>
      <c r="P2484" s="1" t="s">
        <v>21157</v>
      </c>
      <c r="Q2484" s="26"/>
      <c r="R2484" s="276">
        <f t="shared" si="182"/>
        <v>0</v>
      </c>
    </row>
    <row r="2485" spans="12:18">
      <c r="L2485" t="s">
        <v>21046</v>
      </c>
      <c r="M2485" s="1" t="s">
        <v>21347</v>
      </c>
      <c r="N2485" s="1"/>
      <c r="O2485" s="1">
        <v>3</v>
      </c>
      <c r="P2485" s="1" t="s">
        <v>21157</v>
      </c>
      <c r="Q2485" s="26"/>
      <c r="R2485" s="276">
        <f t="shared" si="182"/>
        <v>0</v>
      </c>
    </row>
    <row r="2486" spans="12:18">
      <c r="L2486" t="s">
        <v>21046</v>
      </c>
      <c r="M2486" s="1" t="s">
        <v>21348</v>
      </c>
      <c r="N2486" s="1"/>
      <c r="O2486" s="1">
        <v>1</v>
      </c>
      <c r="P2486" s="1" t="s">
        <v>21157</v>
      </c>
      <c r="Q2486" s="26"/>
      <c r="R2486" s="276">
        <f t="shared" si="182"/>
        <v>0</v>
      </c>
    </row>
    <row r="2487" spans="12:18">
      <c r="L2487" t="s">
        <v>21046</v>
      </c>
      <c r="M2487" s="1" t="s">
        <v>21349</v>
      </c>
      <c r="N2487" s="1"/>
      <c r="O2487" s="1">
        <v>10</v>
      </c>
      <c r="P2487" s="1" t="s">
        <v>21157</v>
      </c>
      <c r="Q2487" s="26"/>
      <c r="R2487" s="276">
        <f t="shared" si="182"/>
        <v>0</v>
      </c>
    </row>
    <row r="2488" spans="12:18">
      <c r="L2488" t="s">
        <v>21046</v>
      </c>
      <c r="M2488" s="1" t="s">
        <v>21350</v>
      </c>
      <c r="N2488" s="1"/>
      <c r="O2488" s="1">
        <v>15</v>
      </c>
      <c r="P2488" s="1" t="s">
        <v>21157</v>
      </c>
      <c r="Q2488" s="26"/>
      <c r="R2488" s="276">
        <f t="shared" si="182"/>
        <v>0</v>
      </c>
    </row>
    <row r="2489" spans="12:18">
      <c r="L2489" t="s">
        <v>21046</v>
      </c>
      <c r="M2489" s="1" t="s">
        <v>21351</v>
      </c>
      <c r="N2489" s="1"/>
      <c r="O2489" s="1">
        <v>4</v>
      </c>
      <c r="P2489" s="1" t="s">
        <v>21157</v>
      </c>
      <c r="Q2489" s="26"/>
      <c r="R2489" s="276">
        <f t="shared" si="182"/>
        <v>0</v>
      </c>
    </row>
    <row r="2490" spans="12:18">
      <c r="L2490" t="s">
        <v>21046</v>
      </c>
      <c r="M2490" s="1" t="s">
        <v>21352</v>
      </c>
      <c r="N2490" s="1"/>
      <c r="O2490" s="1">
        <v>100</v>
      </c>
      <c r="P2490" s="1" t="s">
        <v>21157</v>
      </c>
      <c r="Q2490" s="26"/>
      <c r="R2490" s="276">
        <f t="shared" si="182"/>
        <v>0</v>
      </c>
    </row>
    <row r="2491" spans="12:18">
      <c r="L2491" t="s">
        <v>21046</v>
      </c>
      <c r="M2491" s="1" t="s">
        <v>21353</v>
      </c>
      <c r="N2491" s="1"/>
      <c r="O2491" s="1">
        <v>7</v>
      </c>
      <c r="P2491" s="1" t="s">
        <v>21157</v>
      </c>
      <c r="Q2491" s="26"/>
      <c r="R2491" s="276">
        <f t="shared" si="182"/>
        <v>0</v>
      </c>
    </row>
    <row r="2492" spans="12:18">
      <c r="L2492" t="s">
        <v>21046</v>
      </c>
      <c r="M2492" s="1" t="s">
        <v>18796</v>
      </c>
      <c r="N2492" s="1"/>
      <c r="O2492" s="1"/>
      <c r="P2492" s="1"/>
      <c r="Q2492" s="26"/>
      <c r="R2492" s="276">
        <f t="shared" si="182"/>
        <v>0</v>
      </c>
    </row>
    <row r="2493" spans="12:18">
      <c r="L2493" t="s">
        <v>21354</v>
      </c>
      <c r="M2493" s="1" t="s">
        <v>21354</v>
      </c>
      <c r="N2493" s="1"/>
      <c r="O2493" s="1"/>
      <c r="P2493" s="1"/>
      <c r="Q2493" s="26"/>
      <c r="R2493" s="276">
        <f t="shared" si="182"/>
        <v>0</v>
      </c>
    </row>
    <row r="2494" spans="12:18">
      <c r="L2494" t="s">
        <v>21354</v>
      </c>
      <c r="M2494" s="1" t="s">
        <v>21355</v>
      </c>
      <c r="N2494" s="1"/>
      <c r="O2494" s="1">
        <v>1</v>
      </c>
      <c r="P2494" s="1" t="s">
        <v>21356</v>
      </c>
      <c r="Q2494" s="26"/>
      <c r="R2494" s="276">
        <f t="shared" si="182"/>
        <v>0</v>
      </c>
    </row>
    <row r="2495" spans="12:18">
      <c r="L2495" t="s">
        <v>21354</v>
      </c>
      <c r="M2495" s="1" t="s">
        <v>21357</v>
      </c>
      <c r="N2495" s="1"/>
      <c r="O2495" s="1">
        <v>1.5</v>
      </c>
      <c r="P2495" s="1" t="s">
        <v>20023</v>
      </c>
      <c r="Q2495" s="26"/>
      <c r="R2495" s="276">
        <f t="shared" si="182"/>
        <v>0</v>
      </c>
    </row>
    <row r="2496" spans="12:18">
      <c r="L2496" t="s">
        <v>21354</v>
      </c>
      <c r="M2496" s="1" t="s">
        <v>21358</v>
      </c>
      <c r="N2496" s="1"/>
      <c r="O2496" s="1">
        <v>1.5</v>
      </c>
      <c r="P2496" s="1"/>
      <c r="Q2496" s="26"/>
      <c r="R2496" s="276">
        <f t="shared" si="182"/>
        <v>0</v>
      </c>
    </row>
    <row r="2497" spans="12:18">
      <c r="L2497" t="s">
        <v>21354</v>
      </c>
      <c r="M2497" s="1" t="s">
        <v>21359</v>
      </c>
      <c r="N2497" s="1"/>
      <c r="O2497" s="1">
        <v>15</v>
      </c>
      <c r="P2497" s="1" t="s">
        <v>21157</v>
      </c>
      <c r="Q2497" s="26"/>
      <c r="R2497" s="276">
        <f t="shared" si="182"/>
        <v>0</v>
      </c>
    </row>
    <row r="2498" spans="12:18">
      <c r="L2498" t="s">
        <v>21354</v>
      </c>
      <c r="M2498" s="1" t="s">
        <v>21360</v>
      </c>
      <c r="N2498" s="1"/>
      <c r="O2498" s="1">
        <v>15</v>
      </c>
      <c r="P2498" s="1" t="s">
        <v>21157</v>
      </c>
      <c r="Q2498" s="26"/>
      <c r="R2498" s="276">
        <f t="shared" si="182"/>
        <v>0</v>
      </c>
    </row>
    <row r="2499" spans="12:18">
      <c r="L2499" t="s">
        <v>21354</v>
      </c>
      <c r="M2499" s="1" t="s">
        <v>21361</v>
      </c>
      <c r="N2499" s="1"/>
      <c r="O2499" s="1">
        <v>15</v>
      </c>
      <c r="P2499" s="1" t="s">
        <v>21157</v>
      </c>
      <c r="Q2499" s="26"/>
      <c r="R2499" s="276">
        <f t="shared" si="182"/>
        <v>0</v>
      </c>
    </row>
    <row r="2500" spans="12:18">
      <c r="L2500" t="s">
        <v>21354</v>
      </c>
      <c r="M2500" s="1" t="s">
        <v>21362</v>
      </c>
      <c r="N2500" s="1"/>
      <c r="O2500" s="1">
        <v>15</v>
      </c>
      <c r="P2500" s="1" t="s">
        <v>21157</v>
      </c>
      <c r="Q2500" s="26"/>
      <c r="R2500" s="276">
        <f t="shared" ref="R2500:R2563" si="183">Q2500*O2500</f>
        <v>0</v>
      </c>
    </row>
    <row r="2501" spans="12:18">
      <c r="L2501" t="s">
        <v>21354</v>
      </c>
      <c r="M2501" s="1" t="s">
        <v>21363</v>
      </c>
      <c r="N2501" s="1"/>
      <c r="O2501" s="1">
        <v>0.1</v>
      </c>
      <c r="P2501" s="1" t="s">
        <v>20023</v>
      </c>
      <c r="Q2501" s="26"/>
      <c r="R2501" s="276">
        <f t="shared" si="183"/>
        <v>0</v>
      </c>
    </row>
    <row r="2502" spans="12:18">
      <c r="L2502" t="s">
        <v>21354</v>
      </c>
      <c r="M2502" s="1" t="s">
        <v>21364</v>
      </c>
      <c r="N2502" s="1"/>
      <c r="O2502" s="1">
        <v>1</v>
      </c>
      <c r="P2502" s="1"/>
      <c r="Q2502" s="26"/>
      <c r="R2502" s="276">
        <f t="shared" si="183"/>
        <v>0</v>
      </c>
    </row>
    <row r="2503" spans="12:18">
      <c r="L2503" t="s">
        <v>21354</v>
      </c>
      <c r="M2503" s="1" t="s">
        <v>21365</v>
      </c>
      <c r="N2503" s="1"/>
      <c r="O2503" s="1">
        <v>10</v>
      </c>
      <c r="P2503" s="1" t="s">
        <v>21366</v>
      </c>
      <c r="Q2503" s="26"/>
      <c r="R2503" s="276">
        <f t="shared" si="183"/>
        <v>0</v>
      </c>
    </row>
    <row r="2504" spans="12:18">
      <c r="L2504" t="s">
        <v>21354</v>
      </c>
      <c r="M2504" s="1" t="s">
        <v>21367</v>
      </c>
      <c r="N2504" s="1"/>
      <c r="O2504" s="1">
        <v>2</v>
      </c>
      <c r="P2504" s="1" t="s">
        <v>21366</v>
      </c>
      <c r="Q2504" s="26"/>
      <c r="R2504" s="276">
        <f t="shared" si="183"/>
        <v>0</v>
      </c>
    </row>
    <row r="2505" spans="12:18">
      <c r="L2505" t="s">
        <v>21354</v>
      </c>
      <c r="M2505" s="1" t="s">
        <v>21368</v>
      </c>
      <c r="N2505" s="1"/>
      <c r="O2505" s="1">
        <v>0.5</v>
      </c>
      <c r="P2505" s="1" t="s">
        <v>21369</v>
      </c>
      <c r="Q2505" s="26"/>
      <c r="R2505" s="276">
        <f t="shared" si="183"/>
        <v>0</v>
      </c>
    </row>
    <row r="2506" spans="12:18">
      <c r="L2506" t="s">
        <v>21354</v>
      </c>
      <c r="M2506" s="1" t="s">
        <v>21370</v>
      </c>
      <c r="N2506" s="1"/>
      <c r="O2506" s="1">
        <v>0.5</v>
      </c>
      <c r="P2506" s="1" t="s">
        <v>21369</v>
      </c>
      <c r="Q2506" s="26"/>
      <c r="R2506" s="276">
        <f t="shared" si="183"/>
        <v>0</v>
      </c>
    </row>
    <row r="2507" spans="12:18">
      <c r="L2507" t="s">
        <v>21354</v>
      </c>
      <c r="M2507" s="1" t="s">
        <v>21371</v>
      </c>
      <c r="N2507" s="1"/>
      <c r="O2507" s="1">
        <v>0.5</v>
      </c>
      <c r="P2507" s="1" t="s">
        <v>21369</v>
      </c>
      <c r="Q2507" s="26"/>
      <c r="R2507" s="276">
        <f t="shared" si="183"/>
        <v>0</v>
      </c>
    </row>
    <row r="2508" spans="12:18">
      <c r="L2508" t="s">
        <v>21354</v>
      </c>
      <c r="M2508" s="1" t="s">
        <v>21372</v>
      </c>
      <c r="N2508" s="1"/>
      <c r="O2508" s="1">
        <v>0.5</v>
      </c>
      <c r="P2508" s="1" t="s">
        <v>21369</v>
      </c>
      <c r="Q2508" s="26"/>
      <c r="R2508" s="276">
        <f t="shared" si="183"/>
        <v>0</v>
      </c>
    </row>
    <row r="2509" spans="12:18">
      <c r="L2509" t="s">
        <v>21354</v>
      </c>
      <c r="M2509" s="1" t="s">
        <v>21373</v>
      </c>
      <c r="N2509" s="1"/>
      <c r="O2509" s="1">
        <v>0.5</v>
      </c>
      <c r="P2509" s="1" t="s">
        <v>21369</v>
      </c>
      <c r="Q2509" s="26"/>
      <c r="R2509" s="276">
        <f t="shared" si="183"/>
        <v>0</v>
      </c>
    </row>
    <row r="2510" spans="12:18">
      <c r="L2510" t="s">
        <v>21354</v>
      </c>
      <c r="M2510" s="1" t="s">
        <v>21374</v>
      </c>
      <c r="N2510" s="1"/>
      <c r="O2510" s="1">
        <v>25</v>
      </c>
      <c r="P2510" s="1" t="s">
        <v>21375</v>
      </c>
      <c r="Q2510" s="26"/>
      <c r="R2510" s="276">
        <f t="shared" si="183"/>
        <v>0</v>
      </c>
    </row>
    <row r="2511" spans="12:18">
      <c r="L2511" t="s">
        <v>21354</v>
      </c>
      <c r="M2511" s="1" t="s">
        <v>18796</v>
      </c>
      <c r="N2511" s="1"/>
      <c r="O2511" s="1"/>
      <c r="P2511" s="1"/>
      <c r="Q2511" s="26"/>
      <c r="R2511" s="276">
        <f t="shared" si="183"/>
        <v>0</v>
      </c>
    </row>
    <row r="2512" spans="12:18">
      <c r="L2512" t="s">
        <v>21354</v>
      </c>
      <c r="M2512" s="1" t="s">
        <v>21376</v>
      </c>
      <c r="N2512" s="1"/>
      <c r="O2512" s="1"/>
      <c r="P2512" s="1"/>
      <c r="Q2512" s="26"/>
      <c r="R2512" s="276">
        <f t="shared" si="183"/>
        <v>0</v>
      </c>
    </row>
    <row r="2513" spans="12:18">
      <c r="L2513" t="s">
        <v>21354</v>
      </c>
      <c r="M2513" s="1" t="s">
        <v>21377</v>
      </c>
      <c r="N2513" s="1"/>
      <c r="O2513" s="1">
        <v>0.4</v>
      </c>
      <c r="P2513" s="1"/>
      <c r="Q2513" s="26"/>
      <c r="R2513" s="276">
        <f t="shared" si="183"/>
        <v>0</v>
      </c>
    </row>
    <row r="2514" spans="12:18">
      <c r="L2514" t="s">
        <v>21354</v>
      </c>
      <c r="M2514" s="1" t="s">
        <v>21378</v>
      </c>
      <c r="N2514" s="1"/>
      <c r="O2514" s="1">
        <v>1</v>
      </c>
      <c r="P2514" s="1"/>
      <c r="Q2514" s="26"/>
      <c r="R2514" s="276">
        <f t="shared" si="183"/>
        <v>0</v>
      </c>
    </row>
    <row r="2515" spans="12:18">
      <c r="L2515" t="s">
        <v>21354</v>
      </c>
      <c r="M2515" s="1" t="s">
        <v>21379</v>
      </c>
      <c r="N2515" s="1"/>
      <c r="O2515" s="1">
        <v>0.5</v>
      </c>
      <c r="P2515" s="1"/>
      <c r="Q2515" s="26"/>
      <c r="R2515" s="276">
        <f t="shared" si="183"/>
        <v>0</v>
      </c>
    </row>
    <row r="2516" spans="12:18">
      <c r="L2516" t="s">
        <v>21354</v>
      </c>
      <c r="M2516" s="1" t="s">
        <v>21380</v>
      </c>
      <c r="N2516" s="1"/>
      <c r="O2516" s="1">
        <v>45</v>
      </c>
      <c r="P2516" s="1"/>
      <c r="Q2516" s="26"/>
      <c r="R2516" s="276">
        <f t="shared" si="183"/>
        <v>0</v>
      </c>
    </row>
    <row r="2517" spans="12:18">
      <c r="L2517" t="s">
        <v>21354</v>
      </c>
      <c r="M2517" s="1" t="s">
        <v>21381</v>
      </c>
      <c r="N2517" s="1"/>
      <c r="O2517" s="1">
        <v>0.4</v>
      </c>
      <c r="P2517" s="1"/>
      <c r="Q2517" s="26"/>
      <c r="R2517" s="276">
        <f t="shared" si="183"/>
        <v>0</v>
      </c>
    </row>
    <row r="2518" spans="12:18">
      <c r="L2518" t="s">
        <v>21354</v>
      </c>
      <c r="M2518" s="1" t="s">
        <v>21382</v>
      </c>
      <c r="N2518" s="1"/>
      <c r="O2518" s="1">
        <v>35</v>
      </c>
      <c r="P2518" s="1"/>
      <c r="Q2518" s="26"/>
      <c r="R2518" s="276">
        <f t="shared" si="183"/>
        <v>0</v>
      </c>
    </row>
    <row r="2519" spans="12:18">
      <c r="L2519" t="s">
        <v>21354</v>
      </c>
      <c r="M2519" s="1" t="s">
        <v>21383</v>
      </c>
      <c r="N2519" s="1"/>
      <c r="O2519" s="1">
        <v>0.6</v>
      </c>
      <c r="P2519" s="1"/>
      <c r="Q2519" s="26"/>
      <c r="R2519" s="276">
        <f t="shared" si="183"/>
        <v>0</v>
      </c>
    </row>
    <row r="2520" spans="12:18">
      <c r="L2520" t="s">
        <v>21354</v>
      </c>
      <c r="M2520" s="1" t="s">
        <v>21384</v>
      </c>
      <c r="N2520" s="1"/>
      <c r="O2520" s="1">
        <v>0.4</v>
      </c>
      <c r="P2520" s="1"/>
      <c r="Q2520" s="26"/>
      <c r="R2520" s="276">
        <f t="shared" si="183"/>
        <v>0</v>
      </c>
    </row>
    <row r="2521" spans="12:18">
      <c r="L2521" t="s">
        <v>21354</v>
      </c>
      <c r="M2521" s="1" t="s">
        <v>21385</v>
      </c>
      <c r="N2521" s="1"/>
      <c r="O2521" s="1">
        <v>35</v>
      </c>
      <c r="P2521" s="1"/>
      <c r="Q2521" s="26"/>
      <c r="R2521" s="276">
        <f t="shared" si="183"/>
        <v>0</v>
      </c>
    </row>
    <row r="2522" spans="12:18">
      <c r="L2522" t="s">
        <v>21354</v>
      </c>
      <c r="M2522" s="1" t="s">
        <v>21386</v>
      </c>
      <c r="N2522" s="1"/>
      <c r="O2522" s="1">
        <v>0.4</v>
      </c>
      <c r="P2522" s="1"/>
      <c r="Q2522" s="26"/>
      <c r="R2522" s="276">
        <f t="shared" si="183"/>
        <v>0</v>
      </c>
    </row>
    <row r="2523" spans="12:18">
      <c r="L2523" t="s">
        <v>21354</v>
      </c>
      <c r="M2523" s="1" t="s">
        <v>21387</v>
      </c>
      <c r="N2523" s="1"/>
      <c r="O2523" s="1">
        <v>50</v>
      </c>
      <c r="P2523" s="1"/>
      <c r="Q2523" s="26"/>
      <c r="R2523" s="276">
        <f t="shared" si="183"/>
        <v>0</v>
      </c>
    </row>
    <row r="2524" spans="12:18">
      <c r="L2524" t="s">
        <v>21354</v>
      </c>
      <c r="M2524" s="1" t="s">
        <v>21388</v>
      </c>
      <c r="N2524" s="1"/>
      <c r="O2524" s="1">
        <v>2</v>
      </c>
      <c r="P2524" s="1"/>
      <c r="Q2524" s="26"/>
      <c r="R2524" s="276">
        <f t="shared" si="183"/>
        <v>0</v>
      </c>
    </row>
    <row r="2525" spans="12:18">
      <c r="L2525" t="s">
        <v>21354</v>
      </c>
      <c r="M2525" s="1" t="s">
        <v>21389</v>
      </c>
      <c r="N2525" s="1"/>
      <c r="O2525" s="1">
        <v>40</v>
      </c>
      <c r="P2525" s="1"/>
      <c r="Q2525" s="26"/>
      <c r="R2525" s="276">
        <f t="shared" si="183"/>
        <v>0</v>
      </c>
    </row>
    <row r="2526" spans="12:18">
      <c r="L2526" t="s">
        <v>21354</v>
      </c>
      <c r="M2526" s="1" t="s">
        <v>21390</v>
      </c>
      <c r="N2526" s="1"/>
      <c r="O2526" s="1">
        <v>35</v>
      </c>
      <c r="P2526" s="1"/>
      <c r="Q2526" s="26"/>
      <c r="R2526" s="276">
        <f t="shared" si="183"/>
        <v>0</v>
      </c>
    </row>
    <row r="2527" spans="12:18">
      <c r="L2527" t="s">
        <v>21354</v>
      </c>
      <c r="M2527" s="1" t="s">
        <v>21391</v>
      </c>
      <c r="N2527" s="1"/>
      <c r="O2527" s="1">
        <v>0.5</v>
      </c>
      <c r="P2527" s="1"/>
      <c r="Q2527" s="26"/>
      <c r="R2527" s="276">
        <f t="shared" si="183"/>
        <v>0</v>
      </c>
    </row>
    <row r="2528" spans="12:18">
      <c r="L2528" t="s">
        <v>21354</v>
      </c>
      <c r="M2528" s="1" t="s">
        <v>21392</v>
      </c>
      <c r="N2528" s="1"/>
      <c r="O2528" s="1">
        <v>55</v>
      </c>
      <c r="P2528" s="1"/>
      <c r="Q2528" s="26"/>
      <c r="R2528" s="276">
        <f t="shared" si="183"/>
        <v>0</v>
      </c>
    </row>
    <row r="2529" spans="12:18">
      <c r="L2529" t="s">
        <v>21354</v>
      </c>
      <c r="M2529" s="1" t="s">
        <v>21393</v>
      </c>
      <c r="N2529" s="1"/>
      <c r="O2529" s="1">
        <v>0.5</v>
      </c>
      <c r="P2529" s="1"/>
      <c r="Q2529" s="26"/>
      <c r="R2529" s="276">
        <f t="shared" si="183"/>
        <v>0</v>
      </c>
    </row>
    <row r="2530" spans="12:18">
      <c r="L2530" t="s">
        <v>21354</v>
      </c>
      <c r="M2530" s="1" t="s">
        <v>21394</v>
      </c>
      <c r="N2530" s="1"/>
      <c r="O2530" s="1">
        <v>20</v>
      </c>
      <c r="P2530" s="1"/>
      <c r="Q2530" s="26"/>
      <c r="R2530" s="276">
        <f t="shared" si="183"/>
        <v>0</v>
      </c>
    </row>
    <row r="2531" spans="12:18">
      <c r="L2531" t="s">
        <v>21354</v>
      </c>
      <c r="M2531" s="1" t="s">
        <v>21395</v>
      </c>
      <c r="N2531" s="1"/>
      <c r="O2531" s="1">
        <v>5</v>
      </c>
      <c r="P2531" s="1" t="s">
        <v>19539</v>
      </c>
      <c r="Q2531" s="26"/>
      <c r="R2531" s="276">
        <f t="shared" si="183"/>
        <v>0</v>
      </c>
    </row>
    <row r="2532" spans="12:18">
      <c r="L2532" t="s">
        <v>21354</v>
      </c>
      <c r="M2532" s="1" t="s">
        <v>21396</v>
      </c>
      <c r="N2532" s="1"/>
      <c r="O2532" s="1">
        <v>0.6</v>
      </c>
      <c r="P2532" s="1"/>
      <c r="Q2532" s="26"/>
      <c r="R2532" s="276">
        <f t="shared" si="183"/>
        <v>0</v>
      </c>
    </row>
    <row r="2533" spans="12:18">
      <c r="L2533" t="s">
        <v>21354</v>
      </c>
      <c r="M2533" s="1" t="s">
        <v>21397</v>
      </c>
      <c r="N2533" s="1"/>
      <c r="O2533" s="1">
        <v>0.3</v>
      </c>
      <c r="P2533" s="1"/>
      <c r="Q2533" s="26"/>
      <c r="R2533" s="276">
        <f t="shared" si="183"/>
        <v>0</v>
      </c>
    </row>
    <row r="2534" spans="12:18">
      <c r="L2534" t="s">
        <v>21354</v>
      </c>
      <c r="M2534" s="1" t="s">
        <v>21398</v>
      </c>
      <c r="N2534" s="1"/>
      <c r="O2534" s="1">
        <v>0.4</v>
      </c>
      <c r="P2534" s="1"/>
      <c r="Q2534" s="26"/>
      <c r="R2534" s="276">
        <f t="shared" si="183"/>
        <v>0</v>
      </c>
    </row>
    <row r="2535" spans="12:18">
      <c r="L2535" t="s">
        <v>21354</v>
      </c>
      <c r="M2535" s="1" t="s">
        <v>21399</v>
      </c>
      <c r="N2535" s="1"/>
      <c r="O2535" s="1">
        <v>35</v>
      </c>
      <c r="P2535" s="1"/>
      <c r="Q2535" s="26"/>
      <c r="R2535" s="276">
        <f t="shared" si="183"/>
        <v>0</v>
      </c>
    </row>
    <row r="2536" spans="12:18">
      <c r="L2536" t="s">
        <v>21354</v>
      </c>
      <c r="M2536" s="1" t="s">
        <v>18796</v>
      </c>
      <c r="N2536" s="1"/>
      <c r="O2536" s="1"/>
      <c r="P2536" s="1"/>
      <c r="Q2536" s="26"/>
      <c r="R2536" s="276">
        <f t="shared" si="183"/>
        <v>0</v>
      </c>
    </row>
    <row r="2537" spans="12:18">
      <c r="L2537" t="s">
        <v>21400</v>
      </c>
      <c r="M2537" s="1" t="s">
        <v>21400</v>
      </c>
      <c r="N2537" s="1"/>
      <c r="O2537" s="1"/>
      <c r="P2537" s="1"/>
      <c r="Q2537" s="26"/>
      <c r="R2537" s="276">
        <f t="shared" si="183"/>
        <v>0</v>
      </c>
    </row>
    <row r="2538" spans="12:18">
      <c r="L2538" t="s">
        <v>21400</v>
      </c>
      <c r="M2538" s="1" t="s">
        <v>21401</v>
      </c>
      <c r="N2538" s="1"/>
      <c r="O2538" s="1"/>
      <c r="P2538" s="1"/>
      <c r="Q2538" s="26"/>
      <c r="R2538" s="276">
        <f t="shared" si="183"/>
        <v>0</v>
      </c>
    </row>
    <row r="2539" spans="12:18">
      <c r="L2539" t="s">
        <v>21400</v>
      </c>
      <c r="M2539" s="1" t="s">
        <v>21402</v>
      </c>
      <c r="N2539" s="1"/>
      <c r="O2539" s="1">
        <v>5</v>
      </c>
      <c r="P2539" s="1"/>
      <c r="Q2539" s="26"/>
      <c r="R2539" s="276">
        <f t="shared" si="183"/>
        <v>0</v>
      </c>
    </row>
    <row r="2540" spans="12:18">
      <c r="L2540" t="s">
        <v>21400</v>
      </c>
      <c r="M2540" s="1" t="s">
        <v>21403</v>
      </c>
      <c r="N2540" s="1"/>
      <c r="O2540" s="1">
        <v>15</v>
      </c>
      <c r="P2540" s="1"/>
      <c r="Q2540" s="26"/>
      <c r="R2540" s="276">
        <f t="shared" si="183"/>
        <v>0</v>
      </c>
    </row>
    <row r="2541" spans="12:18">
      <c r="L2541" t="s">
        <v>21400</v>
      </c>
      <c r="M2541" s="1" t="s">
        <v>21404</v>
      </c>
      <c r="N2541" s="1"/>
      <c r="O2541" s="1">
        <v>2</v>
      </c>
      <c r="P2541" s="1"/>
      <c r="Q2541" s="26"/>
      <c r="R2541" s="276">
        <f t="shared" si="183"/>
        <v>0</v>
      </c>
    </row>
    <row r="2542" spans="12:18">
      <c r="L2542" t="s">
        <v>21400</v>
      </c>
      <c r="M2542" s="1" t="s">
        <v>21405</v>
      </c>
      <c r="N2542" s="1"/>
      <c r="O2542" s="1">
        <v>0.3</v>
      </c>
      <c r="P2542" s="1"/>
      <c r="Q2542" s="26"/>
      <c r="R2542" s="276">
        <f t="shared" si="183"/>
        <v>0</v>
      </c>
    </row>
    <row r="2543" spans="12:18">
      <c r="L2543" t="s">
        <v>21400</v>
      </c>
      <c r="M2543" s="1" t="s">
        <v>21406</v>
      </c>
      <c r="N2543" s="1"/>
      <c r="O2543" s="1">
        <v>30</v>
      </c>
      <c r="P2543" s="1"/>
      <c r="Q2543" s="26"/>
      <c r="R2543" s="276">
        <f t="shared" si="183"/>
        <v>0</v>
      </c>
    </row>
    <row r="2544" spans="12:18">
      <c r="L2544" t="s">
        <v>21400</v>
      </c>
      <c r="M2544" s="1" t="s">
        <v>21407</v>
      </c>
      <c r="N2544" s="1"/>
      <c r="O2544" s="1">
        <v>2</v>
      </c>
      <c r="P2544" s="1"/>
      <c r="Q2544" s="26"/>
      <c r="R2544" s="276">
        <f t="shared" si="183"/>
        <v>0</v>
      </c>
    </row>
    <row r="2545" spans="12:18">
      <c r="L2545" t="s">
        <v>21400</v>
      </c>
      <c r="M2545" s="1" t="s">
        <v>21408</v>
      </c>
      <c r="N2545" s="1"/>
      <c r="O2545" s="1">
        <v>6</v>
      </c>
      <c r="P2545" s="1"/>
      <c r="Q2545" s="26"/>
      <c r="R2545" s="276">
        <f t="shared" si="183"/>
        <v>0</v>
      </c>
    </row>
    <row r="2546" spans="12:18">
      <c r="L2546" t="s">
        <v>21400</v>
      </c>
      <c r="M2546" s="1" t="s">
        <v>21409</v>
      </c>
      <c r="N2546" s="1"/>
      <c r="O2546" s="1">
        <v>0.6</v>
      </c>
      <c r="P2546" s="1"/>
      <c r="Q2546" s="26"/>
      <c r="R2546" s="276">
        <f t="shared" si="183"/>
        <v>0</v>
      </c>
    </row>
    <row r="2547" spans="12:18">
      <c r="L2547" t="s">
        <v>21400</v>
      </c>
      <c r="M2547" s="1" t="s">
        <v>21410</v>
      </c>
      <c r="N2547" s="1"/>
      <c r="O2547" s="1">
        <v>0.12</v>
      </c>
      <c r="P2547" s="1"/>
      <c r="Q2547" s="26"/>
      <c r="R2547" s="276">
        <f t="shared" si="183"/>
        <v>0</v>
      </c>
    </row>
    <row r="2548" spans="12:18">
      <c r="L2548" t="s">
        <v>21400</v>
      </c>
      <c r="M2548" s="1" t="s">
        <v>21411</v>
      </c>
      <c r="N2548" s="1"/>
      <c r="O2548" s="1">
        <v>10</v>
      </c>
      <c r="P2548" s="1"/>
      <c r="Q2548" s="26"/>
      <c r="R2548" s="276">
        <f t="shared" si="183"/>
        <v>0</v>
      </c>
    </row>
    <row r="2549" spans="12:18">
      <c r="L2549" t="s">
        <v>21400</v>
      </c>
      <c r="M2549" s="1" t="s">
        <v>21412</v>
      </c>
      <c r="N2549" s="1"/>
      <c r="O2549" s="1">
        <v>2</v>
      </c>
      <c r="P2549" s="1"/>
      <c r="Q2549" s="26"/>
      <c r="R2549" s="276">
        <f t="shared" si="183"/>
        <v>0</v>
      </c>
    </row>
    <row r="2550" spans="12:18">
      <c r="L2550" t="s">
        <v>21400</v>
      </c>
      <c r="M2550" s="1" t="s">
        <v>21413</v>
      </c>
      <c r="N2550" s="1"/>
      <c r="O2550" s="1">
        <v>7</v>
      </c>
      <c r="P2550" s="1"/>
      <c r="Q2550" s="26"/>
      <c r="R2550" s="276">
        <f t="shared" si="183"/>
        <v>0</v>
      </c>
    </row>
    <row r="2551" spans="12:18">
      <c r="L2551" t="s">
        <v>21400</v>
      </c>
      <c r="M2551" s="1" t="s">
        <v>21414</v>
      </c>
      <c r="N2551" s="1"/>
      <c r="O2551" s="1">
        <v>0.8</v>
      </c>
      <c r="P2551" s="1"/>
      <c r="Q2551" s="26"/>
      <c r="R2551" s="276">
        <f t="shared" si="183"/>
        <v>0</v>
      </c>
    </row>
    <row r="2552" spans="12:18">
      <c r="L2552" t="s">
        <v>21400</v>
      </c>
      <c r="M2552" s="1" t="s">
        <v>21415</v>
      </c>
      <c r="N2552" s="1"/>
      <c r="O2552" s="1">
        <v>0.13999999999999999</v>
      </c>
      <c r="P2552" s="1"/>
      <c r="Q2552" s="26"/>
      <c r="R2552" s="276">
        <f t="shared" si="183"/>
        <v>0</v>
      </c>
    </row>
    <row r="2553" spans="12:18">
      <c r="L2553" t="s">
        <v>21400</v>
      </c>
      <c r="M2553" s="1" t="s">
        <v>21416</v>
      </c>
      <c r="N2553" s="1"/>
      <c r="O2553" s="1">
        <v>15</v>
      </c>
      <c r="P2553" s="1"/>
      <c r="Q2553" s="26"/>
      <c r="R2553" s="276">
        <f t="shared" si="183"/>
        <v>0</v>
      </c>
    </row>
    <row r="2554" spans="12:18">
      <c r="L2554" t="s">
        <v>21400</v>
      </c>
      <c r="M2554" s="1" t="s">
        <v>21417</v>
      </c>
      <c r="N2554" s="1"/>
      <c r="O2554" s="1">
        <v>2.5</v>
      </c>
      <c r="P2554" s="1"/>
      <c r="Q2554" s="26"/>
      <c r="R2554" s="276">
        <f t="shared" si="183"/>
        <v>0</v>
      </c>
    </row>
    <row r="2555" spans="12:18">
      <c r="L2555" t="s">
        <v>21400</v>
      </c>
      <c r="M2555" s="1" t="s">
        <v>21418</v>
      </c>
      <c r="N2555" s="1"/>
      <c r="O2555" s="1">
        <v>8</v>
      </c>
      <c r="P2555" s="1"/>
      <c r="Q2555" s="26"/>
      <c r="R2555" s="276">
        <f t="shared" si="183"/>
        <v>0</v>
      </c>
    </row>
    <row r="2556" spans="12:18">
      <c r="L2556" t="s">
        <v>21400</v>
      </c>
      <c r="M2556" s="1" t="s">
        <v>21419</v>
      </c>
      <c r="N2556" s="1"/>
      <c r="O2556" s="1">
        <v>1</v>
      </c>
      <c r="P2556" s="1"/>
      <c r="Q2556" s="26"/>
      <c r="R2556" s="276">
        <f t="shared" si="183"/>
        <v>0</v>
      </c>
    </row>
    <row r="2557" spans="12:18">
      <c r="L2557" t="s">
        <v>21400</v>
      </c>
      <c r="M2557" s="1" t="s">
        <v>21420</v>
      </c>
      <c r="N2557" s="1"/>
      <c r="O2557" s="1">
        <v>0.2</v>
      </c>
      <c r="P2557" s="1"/>
      <c r="Q2557" s="26"/>
      <c r="R2557" s="276">
        <f t="shared" si="183"/>
        <v>0</v>
      </c>
    </row>
    <row r="2558" spans="12:18">
      <c r="L2558" t="s">
        <v>21400</v>
      </c>
      <c r="M2558" s="1" t="s">
        <v>21421</v>
      </c>
      <c r="N2558" s="1"/>
      <c r="O2558" s="1">
        <v>16</v>
      </c>
      <c r="P2558" s="1"/>
      <c r="Q2558" s="26"/>
      <c r="R2558" s="276">
        <f t="shared" si="183"/>
        <v>0</v>
      </c>
    </row>
    <row r="2559" spans="12:18">
      <c r="L2559" t="s">
        <v>21400</v>
      </c>
      <c r="M2559" s="1" t="s">
        <v>21422</v>
      </c>
      <c r="N2559" s="1"/>
      <c r="O2559" s="1">
        <v>2.5</v>
      </c>
      <c r="P2559" s="1"/>
      <c r="Q2559" s="26"/>
      <c r="R2559" s="276">
        <f t="shared" si="183"/>
        <v>0</v>
      </c>
    </row>
    <row r="2560" spans="12:18">
      <c r="L2560" t="s">
        <v>21400</v>
      </c>
      <c r="M2560" s="1" t="s">
        <v>21423</v>
      </c>
      <c r="N2560" s="1"/>
      <c r="O2560" s="1">
        <v>8</v>
      </c>
      <c r="P2560" s="1"/>
      <c r="Q2560" s="26"/>
      <c r="R2560" s="276">
        <f t="shared" si="183"/>
        <v>0</v>
      </c>
    </row>
    <row r="2561" spans="12:18">
      <c r="L2561" t="s">
        <v>21400</v>
      </c>
      <c r="M2561" s="1" t="s">
        <v>21424</v>
      </c>
      <c r="N2561" s="1"/>
      <c r="O2561" s="1">
        <v>1</v>
      </c>
      <c r="P2561" s="1"/>
      <c r="Q2561" s="26"/>
      <c r="R2561" s="276">
        <f t="shared" si="183"/>
        <v>0</v>
      </c>
    </row>
    <row r="2562" spans="12:18">
      <c r="L2562" t="s">
        <v>21400</v>
      </c>
      <c r="M2562" s="1" t="s">
        <v>21425</v>
      </c>
      <c r="N2562" s="1"/>
      <c r="O2562" s="1">
        <v>0.2</v>
      </c>
      <c r="P2562" s="1"/>
      <c r="Q2562" s="26"/>
      <c r="R2562" s="276">
        <f t="shared" si="183"/>
        <v>0</v>
      </c>
    </row>
    <row r="2563" spans="12:18">
      <c r="L2563" t="s">
        <v>21400</v>
      </c>
      <c r="M2563" s="1" t="s">
        <v>21426</v>
      </c>
      <c r="N2563" s="1"/>
      <c r="O2563" s="1">
        <v>16</v>
      </c>
      <c r="P2563" s="1"/>
      <c r="Q2563" s="26"/>
      <c r="R2563" s="276">
        <f t="shared" si="183"/>
        <v>0</v>
      </c>
    </row>
    <row r="2564" spans="12:18">
      <c r="L2564" t="s">
        <v>21400</v>
      </c>
      <c r="M2564" s="1" t="s">
        <v>21427</v>
      </c>
      <c r="N2564" s="1"/>
      <c r="O2564" s="1">
        <v>2.5</v>
      </c>
      <c r="P2564" s="1"/>
      <c r="Q2564" s="26"/>
      <c r="R2564" s="276">
        <f t="shared" ref="R2564:R2627" si="184">Q2564*O2564</f>
        <v>0</v>
      </c>
    </row>
    <row r="2565" spans="12:18">
      <c r="L2565" t="s">
        <v>21400</v>
      </c>
      <c r="M2565" s="1" t="s">
        <v>21428</v>
      </c>
      <c r="N2565" s="1"/>
      <c r="O2565" s="1">
        <v>8</v>
      </c>
      <c r="P2565" s="1"/>
      <c r="Q2565" s="26"/>
      <c r="R2565" s="276">
        <f t="shared" si="184"/>
        <v>0</v>
      </c>
    </row>
    <row r="2566" spans="12:18">
      <c r="L2566" t="s">
        <v>21400</v>
      </c>
      <c r="M2566" s="1" t="s">
        <v>21429</v>
      </c>
      <c r="N2566" s="1"/>
      <c r="O2566" s="1">
        <v>1</v>
      </c>
      <c r="P2566" s="1"/>
      <c r="Q2566" s="26"/>
      <c r="R2566" s="276">
        <f t="shared" si="184"/>
        <v>0</v>
      </c>
    </row>
    <row r="2567" spans="12:18">
      <c r="L2567" t="s">
        <v>21400</v>
      </c>
      <c r="M2567" s="1" t="s">
        <v>21430</v>
      </c>
      <c r="N2567" s="1"/>
      <c r="O2567" s="1">
        <v>0.2</v>
      </c>
      <c r="P2567" s="1"/>
      <c r="Q2567" s="26"/>
      <c r="R2567" s="276">
        <f t="shared" si="184"/>
        <v>0</v>
      </c>
    </row>
    <row r="2568" spans="12:18">
      <c r="L2568" t="s">
        <v>21400</v>
      </c>
      <c r="M2568" s="1" t="s">
        <v>21431</v>
      </c>
      <c r="N2568" s="1"/>
      <c r="O2568" s="1">
        <v>16</v>
      </c>
      <c r="P2568" s="1"/>
      <c r="Q2568" s="26"/>
      <c r="R2568" s="276">
        <f t="shared" si="184"/>
        <v>0</v>
      </c>
    </row>
    <row r="2569" spans="12:18">
      <c r="L2569" t="s">
        <v>21400</v>
      </c>
      <c r="M2569" s="1" t="s">
        <v>21432</v>
      </c>
      <c r="N2569" s="1"/>
      <c r="O2569" s="1">
        <v>1.2</v>
      </c>
      <c r="P2569" s="1"/>
      <c r="Q2569" s="26"/>
      <c r="R2569" s="276">
        <f t="shared" si="184"/>
        <v>0</v>
      </c>
    </row>
    <row r="2570" spans="12:18">
      <c r="L2570" t="s">
        <v>21400</v>
      </c>
      <c r="M2570" s="1" t="s">
        <v>21433</v>
      </c>
      <c r="N2570" s="1"/>
      <c r="O2570" s="1">
        <v>4</v>
      </c>
      <c r="P2570" s="1"/>
      <c r="Q2570" s="26"/>
      <c r="R2570" s="276">
        <f t="shared" si="184"/>
        <v>0</v>
      </c>
    </row>
    <row r="2571" spans="12:18">
      <c r="L2571" t="s">
        <v>21400</v>
      </c>
      <c r="M2571" s="1" t="s">
        <v>21434</v>
      </c>
      <c r="N2571" s="1"/>
      <c r="O2571" s="1">
        <v>0.5</v>
      </c>
      <c r="P2571" s="1"/>
      <c r="Q2571" s="26"/>
      <c r="R2571" s="276">
        <f t="shared" si="184"/>
        <v>0</v>
      </c>
    </row>
    <row r="2572" spans="12:18">
      <c r="L2572" t="s">
        <v>21400</v>
      </c>
      <c r="M2572" s="1" t="s">
        <v>21435</v>
      </c>
      <c r="N2572" s="1"/>
      <c r="O2572" s="1">
        <v>0.1</v>
      </c>
      <c r="P2572" s="1"/>
      <c r="Q2572" s="26"/>
      <c r="R2572" s="276">
        <f t="shared" si="184"/>
        <v>0</v>
      </c>
    </row>
    <row r="2573" spans="12:18">
      <c r="L2573" t="s">
        <v>21400</v>
      </c>
      <c r="M2573" s="1" t="s">
        <v>21436</v>
      </c>
      <c r="N2573" s="1"/>
      <c r="O2573" s="1">
        <v>8</v>
      </c>
      <c r="P2573" s="1"/>
      <c r="Q2573" s="26"/>
      <c r="R2573" s="276">
        <f t="shared" si="184"/>
        <v>0</v>
      </c>
    </row>
    <row r="2574" spans="12:18">
      <c r="L2574" t="s">
        <v>21400</v>
      </c>
      <c r="M2574" s="1" t="s">
        <v>21437</v>
      </c>
      <c r="N2574" s="1"/>
      <c r="O2574" s="1">
        <v>5</v>
      </c>
      <c r="P2574" s="1"/>
      <c r="Q2574" s="26"/>
      <c r="R2574" s="276">
        <f t="shared" si="184"/>
        <v>0</v>
      </c>
    </row>
    <row r="2575" spans="12:18">
      <c r="L2575" t="s">
        <v>21400</v>
      </c>
      <c r="M2575" s="1" t="s">
        <v>21438</v>
      </c>
      <c r="N2575" s="1"/>
      <c r="O2575" s="1">
        <v>15</v>
      </c>
      <c r="P2575" s="1"/>
      <c r="Q2575" s="26"/>
      <c r="R2575" s="276">
        <f t="shared" si="184"/>
        <v>0</v>
      </c>
    </row>
    <row r="2576" spans="12:18">
      <c r="L2576" t="s">
        <v>21400</v>
      </c>
      <c r="M2576" s="1" t="s">
        <v>21439</v>
      </c>
      <c r="N2576" s="1"/>
      <c r="O2576" s="1">
        <v>2</v>
      </c>
      <c r="P2576" s="1"/>
      <c r="Q2576" s="26"/>
      <c r="R2576" s="276">
        <f t="shared" si="184"/>
        <v>0</v>
      </c>
    </row>
    <row r="2577" spans="12:18">
      <c r="L2577" t="s">
        <v>21400</v>
      </c>
      <c r="M2577" s="1" t="s">
        <v>21440</v>
      </c>
      <c r="N2577" s="1"/>
      <c r="O2577" s="1">
        <v>0.3</v>
      </c>
      <c r="P2577" s="1"/>
      <c r="Q2577" s="26"/>
      <c r="R2577" s="276">
        <f t="shared" si="184"/>
        <v>0</v>
      </c>
    </row>
    <row r="2578" spans="12:18">
      <c r="L2578" t="s">
        <v>21400</v>
      </c>
      <c r="M2578" s="1" t="s">
        <v>21441</v>
      </c>
      <c r="N2578" s="1"/>
      <c r="O2578" s="1">
        <v>30</v>
      </c>
      <c r="P2578" s="1"/>
      <c r="Q2578" s="26"/>
      <c r="R2578" s="276">
        <f t="shared" si="184"/>
        <v>0</v>
      </c>
    </row>
    <row r="2579" spans="12:18">
      <c r="L2579" t="s">
        <v>21400</v>
      </c>
      <c r="M2579" s="1" t="s">
        <v>21442</v>
      </c>
      <c r="N2579" s="1"/>
      <c r="O2579" s="1">
        <v>3</v>
      </c>
      <c r="P2579" s="1"/>
      <c r="Q2579" s="26"/>
      <c r="R2579" s="276">
        <f t="shared" si="184"/>
        <v>0</v>
      </c>
    </row>
    <row r="2580" spans="12:18">
      <c r="L2580" t="s">
        <v>21400</v>
      </c>
      <c r="M2580" s="1" t="s">
        <v>21443</v>
      </c>
      <c r="N2580" s="1"/>
      <c r="O2580" s="1">
        <v>7</v>
      </c>
      <c r="P2580" s="1"/>
      <c r="Q2580" s="26"/>
      <c r="R2580" s="276">
        <f t="shared" si="184"/>
        <v>0</v>
      </c>
    </row>
    <row r="2581" spans="12:18">
      <c r="L2581" t="s">
        <v>21400</v>
      </c>
      <c r="M2581" s="1" t="s">
        <v>21444</v>
      </c>
      <c r="N2581" s="1"/>
      <c r="O2581" s="1">
        <v>1</v>
      </c>
      <c r="P2581" s="1"/>
      <c r="Q2581" s="26"/>
      <c r="R2581" s="276">
        <f t="shared" si="184"/>
        <v>0</v>
      </c>
    </row>
    <row r="2582" spans="12:18">
      <c r="L2582" t="s">
        <v>21400</v>
      </c>
      <c r="M2582" s="1" t="s">
        <v>21445</v>
      </c>
      <c r="N2582" s="1"/>
      <c r="O2582" s="1">
        <v>0.15</v>
      </c>
      <c r="P2582" s="1"/>
      <c r="Q2582" s="26"/>
      <c r="R2582" s="276">
        <f t="shared" si="184"/>
        <v>0</v>
      </c>
    </row>
    <row r="2583" spans="12:18">
      <c r="L2583" t="s">
        <v>21400</v>
      </c>
      <c r="M2583" s="1" t="s">
        <v>21446</v>
      </c>
      <c r="N2583" s="1"/>
      <c r="O2583" s="1">
        <v>15</v>
      </c>
      <c r="P2583" s="1"/>
      <c r="Q2583" s="26"/>
      <c r="R2583" s="276">
        <f t="shared" si="184"/>
        <v>0</v>
      </c>
    </row>
    <row r="2584" spans="12:18">
      <c r="L2584" t="s">
        <v>21400</v>
      </c>
      <c r="M2584" s="1" t="s">
        <v>21447</v>
      </c>
      <c r="N2584" s="1"/>
      <c r="O2584" s="1">
        <v>5</v>
      </c>
      <c r="P2584" s="1"/>
      <c r="Q2584" s="26"/>
      <c r="R2584" s="276">
        <f t="shared" si="184"/>
        <v>0</v>
      </c>
    </row>
    <row r="2585" spans="12:18">
      <c r="L2585" t="s">
        <v>21400</v>
      </c>
      <c r="M2585" s="1" t="s">
        <v>21448</v>
      </c>
      <c r="N2585" s="1"/>
      <c r="O2585" s="1">
        <v>15</v>
      </c>
      <c r="P2585" s="1"/>
      <c r="Q2585" s="26"/>
      <c r="R2585" s="276">
        <f t="shared" si="184"/>
        <v>0</v>
      </c>
    </row>
    <row r="2586" spans="12:18">
      <c r="L2586" t="s">
        <v>21400</v>
      </c>
      <c r="M2586" s="1" t="s">
        <v>21449</v>
      </c>
      <c r="N2586" s="1"/>
      <c r="O2586" s="1">
        <v>2</v>
      </c>
      <c r="P2586" s="1"/>
      <c r="Q2586" s="26"/>
      <c r="R2586" s="276">
        <f t="shared" si="184"/>
        <v>0</v>
      </c>
    </row>
    <row r="2587" spans="12:18">
      <c r="L2587" t="s">
        <v>21400</v>
      </c>
      <c r="M2587" s="1" t="s">
        <v>21450</v>
      </c>
      <c r="N2587" s="1"/>
      <c r="O2587" s="1">
        <v>0.3</v>
      </c>
      <c r="P2587" s="1"/>
      <c r="Q2587" s="26"/>
      <c r="R2587" s="276">
        <f t="shared" si="184"/>
        <v>0</v>
      </c>
    </row>
    <row r="2588" spans="12:18">
      <c r="L2588" t="s">
        <v>21400</v>
      </c>
      <c r="M2588" s="1" t="s">
        <v>21451</v>
      </c>
      <c r="N2588" s="1"/>
      <c r="O2588" s="1">
        <v>30</v>
      </c>
      <c r="P2588" s="1"/>
      <c r="Q2588" s="26"/>
      <c r="R2588" s="276">
        <f t="shared" si="184"/>
        <v>0</v>
      </c>
    </row>
    <row r="2589" spans="12:18">
      <c r="L2589" t="s">
        <v>21400</v>
      </c>
      <c r="M2589" s="1" t="s">
        <v>21452</v>
      </c>
      <c r="N2589" s="1"/>
      <c r="O2589" s="1">
        <v>3.5</v>
      </c>
      <c r="P2589" s="1"/>
      <c r="Q2589" s="26"/>
      <c r="R2589" s="276">
        <f t="shared" si="184"/>
        <v>0</v>
      </c>
    </row>
    <row r="2590" spans="12:18">
      <c r="L2590" t="s">
        <v>21400</v>
      </c>
      <c r="M2590" s="1" t="s">
        <v>21453</v>
      </c>
      <c r="N2590" s="1"/>
      <c r="O2590" s="1">
        <v>9</v>
      </c>
      <c r="P2590" s="1"/>
      <c r="Q2590" s="26"/>
      <c r="R2590" s="276">
        <f t="shared" si="184"/>
        <v>0</v>
      </c>
    </row>
    <row r="2591" spans="12:18">
      <c r="L2591" t="s">
        <v>21400</v>
      </c>
      <c r="M2591" s="1" t="s">
        <v>21454</v>
      </c>
      <c r="N2591" s="1"/>
      <c r="O2591" s="1">
        <v>1</v>
      </c>
      <c r="P2591" s="1"/>
      <c r="Q2591" s="26"/>
      <c r="R2591" s="276">
        <f t="shared" si="184"/>
        <v>0</v>
      </c>
    </row>
    <row r="2592" spans="12:18">
      <c r="L2592" t="s">
        <v>21400</v>
      </c>
      <c r="M2592" s="1" t="s">
        <v>21455</v>
      </c>
      <c r="N2592" s="1"/>
      <c r="O2592" s="1">
        <v>0.16999999999999998</v>
      </c>
      <c r="P2592" s="1"/>
      <c r="Q2592" s="26"/>
      <c r="R2592" s="276">
        <f t="shared" si="184"/>
        <v>0</v>
      </c>
    </row>
    <row r="2593" spans="12:18">
      <c r="L2593" t="s">
        <v>21400</v>
      </c>
      <c r="M2593" s="1" t="s">
        <v>21456</v>
      </c>
      <c r="N2593" s="1"/>
      <c r="O2593" s="1">
        <v>18</v>
      </c>
      <c r="P2593" s="1"/>
      <c r="Q2593" s="26"/>
      <c r="R2593" s="276">
        <f t="shared" si="184"/>
        <v>0</v>
      </c>
    </row>
    <row r="2594" spans="12:18">
      <c r="L2594" t="s">
        <v>21400</v>
      </c>
      <c r="M2594" s="1" t="s">
        <v>21457</v>
      </c>
      <c r="N2594" s="1"/>
      <c r="O2594" s="1">
        <v>6</v>
      </c>
      <c r="P2594" s="1"/>
      <c r="Q2594" s="26"/>
      <c r="R2594" s="276">
        <f t="shared" si="184"/>
        <v>0</v>
      </c>
    </row>
    <row r="2595" spans="12:18">
      <c r="L2595" t="s">
        <v>21400</v>
      </c>
      <c r="M2595" s="1" t="s">
        <v>21458</v>
      </c>
      <c r="N2595" s="1"/>
      <c r="O2595" s="1">
        <v>20</v>
      </c>
      <c r="P2595" s="1"/>
      <c r="Q2595" s="26"/>
      <c r="R2595" s="276">
        <f t="shared" si="184"/>
        <v>0</v>
      </c>
    </row>
    <row r="2596" spans="12:18">
      <c r="L2596" t="s">
        <v>21400</v>
      </c>
      <c r="M2596" s="1" t="s">
        <v>21459</v>
      </c>
      <c r="N2596" s="1"/>
      <c r="O2596" s="1">
        <v>2.5</v>
      </c>
      <c r="P2596" s="1"/>
      <c r="Q2596" s="26"/>
      <c r="R2596" s="276">
        <f t="shared" si="184"/>
        <v>0</v>
      </c>
    </row>
    <row r="2597" spans="12:18">
      <c r="L2597" t="s">
        <v>21400</v>
      </c>
      <c r="M2597" s="1" t="s">
        <v>21460</v>
      </c>
      <c r="N2597" s="1"/>
      <c r="O2597" s="1">
        <v>0.35</v>
      </c>
      <c r="P2597" s="1"/>
      <c r="Q2597" s="26"/>
      <c r="R2597" s="276">
        <f t="shared" si="184"/>
        <v>0</v>
      </c>
    </row>
    <row r="2598" spans="12:18">
      <c r="L2598" t="s">
        <v>21400</v>
      </c>
      <c r="M2598" s="1" t="s">
        <v>21461</v>
      </c>
      <c r="N2598" s="1"/>
      <c r="O2598" s="1">
        <v>50</v>
      </c>
      <c r="P2598" s="1"/>
      <c r="Q2598" s="26"/>
      <c r="R2598" s="276">
        <f t="shared" si="184"/>
        <v>0</v>
      </c>
    </row>
    <row r="2599" spans="12:18">
      <c r="L2599" t="s">
        <v>21400</v>
      </c>
      <c r="M2599" s="1" t="s">
        <v>21462</v>
      </c>
      <c r="N2599" s="1"/>
      <c r="O2599" s="1"/>
      <c r="P2599" s="1"/>
      <c r="Q2599" s="26"/>
      <c r="R2599" s="276">
        <f t="shared" si="184"/>
        <v>0</v>
      </c>
    </row>
    <row r="2600" spans="12:18">
      <c r="L2600" t="s">
        <v>21400</v>
      </c>
      <c r="M2600" s="1" t="s">
        <v>21463</v>
      </c>
      <c r="N2600" s="1"/>
      <c r="O2600" s="1">
        <v>1</v>
      </c>
      <c r="P2600" s="1"/>
      <c r="Q2600" s="26"/>
      <c r="R2600" s="276">
        <f t="shared" si="184"/>
        <v>0</v>
      </c>
    </row>
    <row r="2601" spans="12:18">
      <c r="L2601" t="s">
        <v>21400</v>
      </c>
      <c r="M2601" s="1" t="s">
        <v>21464</v>
      </c>
      <c r="N2601" s="1"/>
      <c r="O2601" s="1">
        <v>3.5</v>
      </c>
      <c r="P2601" s="1"/>
      <c r="Q2601" s="26"/>
      <c r="R2601" s="276">
        <f t="shared" si="184"/>
        <v>0</v>
      </c>
    </row>
    <row r="2602" spans="12:18">
      <c r="L2602" t="s">
        <v>21400</v>
      </c>
      <c r="M2602" s="1" t="s">
        <v>21465</v>
      </c>
      <c r="N2602" s="1"/>
      <c r="O2602" s="1">
        <v>0.4</v>
      </c>
      <c r="P2602" s="1"/>
      <c r="Q2602" s="26"/>
      <c r="R2602" s="276">
        <f t="shared" si="184"/>
        <v>0</v>
      </c>
    </row>
    <row r="2603" spans="12:18">
      <c r="L2603" t="s">
        <v>21400</v>
      </c>
      <c r="M2603" s="1" t="s">
        <v>21466</v>
      </c>
      <c r="N2603" s="1"/>
      <c r="O2603" s="1">
        <v>0.1</v>
      </c>
      <c r="P2603" s="1"/>
      <c r="Q2603" s="26"/>
      <c r="R2603" s="276">
        <f t="shared" si="184"/>
        <v>0</v>
      </c>
    </row>
    <row r="2604" spans="12:18">
      <c r="L2604" t="s">
        <v>21400</v>
      </c>
      <c r="M2604" s="1" t="s">
        <v>21467</v>
      </c>
      <c r="N2604" s="1"/>
      <c r="O2604" s="1">
        <v>8</v>
      </c>
      <c r="P2604" s="1"/>
      <c r="Q2604" s="26"/>
      <c r="R2604" s="276">
        <f t="shared" si="184"/>
        <v>0</v>
      </c>
    </row>
    <row r="2605" spans="12:18">
      <c r="L2605" t="s">
        <v>21400</v>
      </c>
      <c r="M2605" s="1" t="s">
        <v>21468</v>
      </c>
      <c r="N2605" s="1"/>
      <c r="O2605" s="1">
        <v>5</v>
      </c>
      <c r="P2605" s="1"/>
      <c r="Q2605" s="26"/>
      <c r="R2605" s="276">
        <f t="shared" si="184"/>
        <v>0</v>
      </c>
    </row>
    <row r="2606" spans="12:18">
      <c r="L2606" t="s">
        <v>21400</v>
      </c>
      <c r="M2606" s="1" t="s">
        <v>21469</v>
      </c>
      <c r="N2606" s="1"/>
      <c r="O2606" s="1">
        <v>15</v>
      </c>
      <c r="P2606" s="1"/>
      <c r="Q2606" s="26"/>
      <c r="R2606" s="276">
        <f t="shared" si="184"/>
        <v>0</v>
      </c>
    </row>
    <row r="2607" spans="12:18">
      <c r="L2607" t="s">
        <v>21400</v>
      </c>
      <c r="M2607" s="1" t="s">
        <v>21470</v>
      </c>
      <c r="N2607" s="1"/>
      <c r="O2607" s="1">
        <v>2</v>
      </c>
      <c r="P2607" s="1"/>
      <c r="Q2607" s="26"/>
      <c r="R2607" s="276">
        <f t="shared" si="184"/>
        <v>0</v>
      </c>
    </row>
    <row r="2608" spans="12:18">
      <c r="L2608" t="s">
        <v>21400</v>
      </c>
      <c r="M2608" s="1" t="s">
        <v>21471</v>
      </c>
      <c r="N2608" s="1"/>
      <c r="O2608" s="1">
        <v>0.4</v>
      </c>
      <c r="P2608" s="1"/>
      <c r="Q2608" s="26"/>
      <c r="R2608" s="276">
        <f t="shared" si="184"/>
        <v>0</v>
      </c>
    </row>
    <row r="2609" spans="12:18">
      <c r="L2609" t="s">
        <v>21400</v>
      </c>
      <c r="M2609" s="1" t="s">
        <v>21472</v>
      </c>
      <c r="N2609" s="1"/>
      <c r="O2609" s="1">
        <v>30</v>
      </c>
      <c r="P2609" s="1"/>
      <c r="Q2609" s="26"/>
      <c r="R2609" s="276">
        <f t="shared" si="184"/>
        <v>0</v>
      </c>
    </row>
    <row r="2610" spans="12:18">
      <c r="L2610" t="s">
        <v>21400</v>
      </c>
      <c r="M2610" s="1" t="s">
        <v>21473</v>
      </c>
      <c r="N2610" s="1"/>
      <c r="O2610" s="1">
        <v>7</v>
      </c>
      <c r="P2610" s="1"/>
      <c r="Q2610" s="26"/>
      <c r="R2610" s="276">
        <f t="shared" si="184"/>
        <v>0</v>
      </c>
    </row>
    <row r="2611" spans="12:18">
      <c r="L2611" t="s">
        <v>21400</v>
      </c>
      <c r="M2611" s="1" t="s">
        <v>21474</v>
      </c>
      <c r="N2611" s="1"/>
      <c r="O2611" s="1">
        <v>20</v>
      </c>
      <c r="P2611" s="1"/>
      <c r="Q2611" s="26"/>
      <c r="R2611" s="276">
        <f t="shared" si="184"/>
        <v>0</v>
      </c>
    </row>
    <row r="2612" spans="12:18">
      <c r="L2612" t="s">
        <v>21400</v>
      </c>
      <c r="M2612" s="1" t="s">
        <v>21475</v>
      </c>
      <c r="N2612" s="1"/>
      <c r="O2612" s="1">
        <v>2.5</v>
      </c>
      <c r="P2612" s="1"/>
      <c r="Q2612" s="26"/>
      <c r="R2612" s="276">
        <f t="shared" si="184"/>
        <v>0</v>
      </c>
    </row>
    <row r="2613" spans="12:18">
      <c r="L2613" t="s">
        <v>21400</v>
      </c>
      <c r="M2613" s="1" t="s">
        <v>21476</v>
      </c>
      <c r="N2613" s="1"/>
      <c r="O2613" s="1">
        <v>0.5</v>
      </c>
      <c r="P2613" s="1"/>
      <c r="Q2613" s="26"/>
      <c r="R2613" s="276">
        <f t="shared" si="184"/>
        <v>0</v>
      </c>
    </row>
    <row r="2614" spans="12:18">
      <c r="L2614" t="s">
        <v>21400</v>
      </c>
      <c r="M2614" s="1" t="s">
        <v>21477</v>
      </c>
      <c r="N2614" s="1"/>
      <c r="O2614" s="1">
        <v>40</v>
      </c>
      <c r="P2614" s="1"/>
      <c r="Q2614" s="26"/>
      <c r="R2614" s="276">
        <f t="shared" si="184"/>
        <v>0</v>
      </c>
    </row>
    <row r="2615" spans="12:18">
      <c r="L2615" t="s">
        <v>21400</v>
      </c>
      <c r="M2615" s="1" t="s">
        <v>21478</v>
      </c>
      <c r="N2615" s="1"/>
      <c r="O2615" s="1"/>
      <c r="P2615" s="1"/>
      <c r="Q2615" s="26"/>
      <c r="R2615" s="276">
        <f t="shared" si="184"/>
        <v>0</v>
      </c>
    </row>
    <row r="2616" spans="12:18">
      <c r="L2616" t="s">
        <v>21400</v>
      </c>
      <c r="M2616" s="1" t="s">
        <v>21479</v>
      </c>
      <c r="N2616" s="1"/>
      <c r="O2616" s="1">
        <v>6</v>
      </c>
      <c r="P2616" s="1"/>
      <c r="Q2616" s="26"/>
      <c r="R2616" s="276">
        <f t="shared" si="184"/>
        <v>0</v>
      </c>
    </row>
    <row r="2617" spans="12:18">
      <c r="L2617" t="s">
        <v>21400</v>
      </c>
      <c r="M2617" s="1" t="s">
        <v>21480</v>
      </c>
      <c r="N2617" s="1"/>
      <c r="O2617" s="1">
        <v>20</v>
      </c>
      <c r="P2617" s="1"/>
      <c r="Q2617" s="26"/>
      <c r="R2617" s="276">
        <f t="shared" si="184"/>
        <v>0</v>
      </c>
    </row>
    <row r="2618" spans="12:18">
      <c r="L2618" t="s">
        <v>21400</v>
      </c>
      <c r="M2618" s="1" t="s">
        <v>21481</v>
      </c>
      <c r="N2618" s="1"/>
      <c r="O2618" s="1">
        <v>2.5</v>
      </c>
      <c r="P2618" s="1"/>
      <c r="Q2618" s="26"/>
      <c r="R2618" s="276">
        <f t="shared" si="184"/>
        <v>0</v>
      </c>
    </row>
    <row r="2619" spans="12:18">
      <c r="L2619" t="s">
        <v>21400</v>
      </c>
      <c r="M2619" s="1" t="s">
        <v>21482</v>
      </c>
      <c r="N2619" s="1"/>
      <c r="O2619" s="1">
        <v>48</v>
      </c>
      <c r="P2619" s="1"/>
      <c r="Q2619" s="26"/>
      <c r="R2619" s="276">
        <f t="shared" si="184"/>
        <v>0</v>
      </c>
    </row>
    <row r="2620" spans="12:18">
      <c r="L2620" t="s">
        <v>21400</v>
      </c>
      <c r="M2620" s="1" t="s">
        <v>21483</v>
      </c>
      <c r="N2620" s="1"/>
      <c r="O2620" s="1">
        <v>60</v>
      </c>
      <c r="P2620" s="1"/>
      <c r="Q2620" s="26"/>
      <c r="R2620" s="276">
        <f t="shared" si="184"/>
        <v>0</v>
      </c>
    </row>
    <row r="2621" spans="12:18">
      <c r="L2621" t="s">
        <v>21400</v>
      </c>
      <c r="M2621" s="1" t="s">
        <v>21484</v>
      </c>
      <c r="N2621" s="1"/>
      <c r="O2621" s="1">
        <v>12</v>
      </c>
      <c r="P2621" s="1"/>
      <c r="Q2621" s="26"/>
      <c r="R2621" s="276">
        <f t="shared" si="184"/>
        <v>0</v>
      </c>
    </row>
    <row r="2622" spans="12:18">
      <c r="L2622" t="s">
        <v>21400</v>
      </c>
      <c r="M2622" s="1" t="s">
        <v>21485</v>
      </c>
      <c r="N2622" s="1"/>
      <c r="O2622" s="1">
        <v>24</v>
      </c>
      <c r="P2622" s="1"/>
      <c r="Q2622" s="26"/>
      <c r="R2622" s="276">
        <f t="shared" si="184"/>
        <v>0</v>
      </c>
    </row>
    <row r="2623" spans="12:18">
      <c r="L2623" t="s">
        <v>21400</v>
      </c>
      <c r="M2623" s="1" t="s">
        <v>21486</v>
      </c>
      <c r="N2623" s="1"/>
      <c r="O2623" s="1">
        <v>14</v>
      </c>
      <c r="P2623" s="1"/>
      <c r="Q2623" s="26"/>
      <c r="R2623" s="276">
        <f t="shared" si="184"/>
        <v>0</v>
      </c>
    </row>
    <row r="2624" spans="12:18">
      <c r="L2624" t="s">
        <v>21400</v>
      </c>
      <c r="M2624" s="1" t="s">
        <v>21487</v>
      </c>
      <c r="N2624" s="1"/>
      <c r="O2624" s="1">
        <v>10</v>
      </c>
      <c r="P2624" s="1"/>
      <c r="Q2624" s="26"/>
      <c r="R2624" s="276">
        <f t="shared" si="184"/>
        <v>0</v>
      </c>
    </row>
    <row r="2625" spans="12:18">
      <c r="L2625" t="s">
        <v>21400</v>
      </c>
      <c r="M2625" s="1" t="s">
        <v>21488</v>
      </c>
      <c r="N2625" s="1"/>
      <c r="O2625" s="1">
        <v>30</v>
      </c>
      <c r="P2625" s="1"/>
      <c r="Q2625" s="26"/>
      <c r="R2625" s="276">
        <f t="shared" si="184"/>
        <v>0</v>
      </c>
    </row>
    <row r="2626" spans="12:18">
      <c r="L2626" t="s">
        <v>21400</v>
      </c>
      <c r="M2626" s="1" t="s">
        <v>21489</v>
      </c>
      <c r="N2626" s="1"/>
      <c r="O2626" s="1">
        <v>4</v>
      </c>
      <c r="P2626" s="1"/>
      <c r="Q2626" s="26"/>
      <c r="R2626" s="276">
        <f t="shared" si="184"/>
        <v>0</v>
      </c>
    </row>
    <row r="2627" spans="12:18">
      <c r="L2627" t="s">
        <v>21400</v>
      </c>
      <c r="M2627" s="1" t="s">
        <v>21490</v>
      </c>
      <c r="N2627" s="1"/>
      <c r="O2627" s="1">
        <v>1.5</v>
      </c>
      <c r="P2627" s="1"/>
      <c r="Q2627" s="26"/>
      <c r="R2627" s="276">
        <f t="shared" si="184"/>
        <v>0</v>
      </c>
    </row>
    <row r="2628" spans="12:18">
      <c r="L2628" t="s">
        <v>21400</v>
      </c>
      <c r="M2628" s="1" t="s">
        <v>21491</v>
      </c>
      <c r="N2628" s="1"/>
      <c r="O2628" s="1">
        <v>70</v>
      </c>
      <c r="P2628" s="1"/>
      <c r="Q2628" s="26"/>
      <c r="R2628" s="276">
        <f t="shared" ref="R2628:R2691" si="185">Q2628*O2628</f>
        <v>0</v>
      </c>
    </row>
    <row r="2629" spans="12:18">
      <c r="L2629" t="s">
        <v>21400</v>
      </c>
      <c r="M2629" s="1" t="s">
        <v>21492</v>
      </c>
      <c r="N2629" s="1"/>
      <c r="O2629" s="1">
        <v>5</v>
      </c>
      <c r="P2629" s="1"/>
      <c r="Q2629" s="26"/>
      <c r="R2629" s="276">
        <f t="shared" si="185"/>
        <v>0</v>
      </c>
    </row>
    <row r="2630" spans="12:18">
      <c r="L2630" t="s">
        <v>21400</v>
      </c>
      <c r="M2630" s="1" t="s">
        <v>21493</v>
      </c>
      <c r="N2630" s="1"/>
      <c r="O2630" s="1">
        <v>14</v>
      </c>
      <c r="P2630" s="1"/>
      <c r="Q2630" s="26"/>
      <c r="R2630" s="276">
        <f t="shared" si="185"/>
        <v>0</v>
      </c>
    </row>
    <row r="2631" spans="12:18">
      <c r="L2631" t="s">
        <v>21400</v>
      </c>
      <c r="M2631" s="1" t="s">
        <v>21494</v>
      </c>
      <c r="N2631" s="1"/>
      <c r="O2631" s="1">
        <v>2</v>
      </c>
      <c r="P2631" s="1"/>
      <c r="Q2631" s="26"/>
      <c r="R2631" s="276">
        <f t="shared" si="185"/>
        <v>0</v>
      </c>
    </row>
    <row r="2632" spans="12:18">
      <c r="L2632" t="s">
        <v>21400</v>
      </c>
      <c r="M2632" s="1" t="s">
        <v>21495</v>
      </c>
      <c r="N2632" s="1"/>
      <c r="O2632" s="1">
        <v>0.4</v>
      </c>
      <c r="P2632" s="1"/>
      <c r="Q2632" s="26"/>
      <c r="R2632" s="276">
        <f t="shared" si="185"/>
        <v>0</v>
      </c>
    </row>
    <row r="2633" spans="12:18">
      <c r="L2633" t="s">
        <v>21400</v>
      </c>
      <c r="M2633" s="1" t="s">
        <v>21496</v>
      </c>
      <c r="N2633" s="1"/>
      <c r="O2633" s="1">
        <v>35</v>
      </c>
      <c r="P2633" s="1"/>
      <c r="Q2633" s="26"/>
      <c r="R2633" s="276">
        <f t="shared" si="185"/>
        <v>0</v>
      </c>
    </row>
    <row r="2634" spans="12:18">
      <c r="L2634" t="s">
        <v>21400</v>
      </c>
      <c r="M2634" s="1" t="s">
        <v>21497</v>
      </c>
      <c r="N2634" s="1"/>
      <c r="O2634" s="1">
        <v>30</v>
      </c>
      <c r="P2634" s="1"/>
      <c r="Q2634" s="26"/>
      <c r="R2634" s="276">
        <f t="shared" si="185"/>
        <v>0</v>
      </c>
    </row>
    <row r="2635" spans="12:18">
      <c r="L2635" t="s">
        <v>21400</v>
      </c>
      <c r="M2635" s="1" t="s">
        <v>21498</v>
      </c>
      <c r="N2635" s="1"/>
      <c r="O2635" s="1">
        <v>50</v>
      </c>
      <c r="P2635" s="1"/>
      <c r="Q2635" s="26"/>
      <c r="R2635" s="276">
        <f t="shared" si="185"/>
        <v>0</v>
      </c>
    </row>
    <row r="2636" spans="12:18">
      <c r="L2636" t="s">
        <v>21400</v>
      </c>
      <c r="M2636" s="1" t="s">
        <v>21499</v>
      </c>
      <c r="N2636" s="1"/>
      <c r="O2636" s="1">
        <v>4.5999999999999996</v>
      </c>
      <c r="P2636" s="1"/>
      <c r="Q2636" s="26"/>
      <c r="R2636" s="276">
        <f t="shared" si="185"/>
        <v>0</v>
      </c>
    </row>
    <row r="2637" spans="12:18">
      <c r="L2637" t="s">
        <v>21400</v>
      </c>
      <c r="M2637" s="1" t="s">
        <v>21500</v>
      </c>
      <c r="N2637" s="1"/>
      <c r="O2637" s="1">
        <v>15</v>
      </c>
      <c r="P2637" s="1"/>
      <c r="Q2637" s="26"/>
      <c r="R2637" s="276">
        <f t="shared" si="185"/>
        <v>0</v>
      </c>
    </row>
    <row r="2638" spans="12:18">
      <c r="L2638" t="s">
        <v>21400</v>
      </c>
      <c r="M2638" s="1" t="s">
        <v>21501</v>
      </c>
      <c r="N2638" s="1"/>
      <c r="O2638" s="1">
        <v>1.8</v>
      </c>
      <c r="P2638" s="1"/>
      <c r="Q2638" s="26"/>
      <c r="R2638" s="276">
        <f t="shared" si="185"/>
        <v>0</v>
      </c>
    </row>
    <row r="2639" spans="12:18">
      <c r="L2639" t="s">
        <v>21400</v>
      </c>
      <c r="M2639" s="1" t="s">
        <v>21502</v>
      </c>
      <c r="N2639" s="1"/>
      <c r="O2639" s="1">
        <v>0.38</v>
      </c>
      <c r="P2639" s="1"/>
      <c r="Q2639" s="26"/>
      <c r="R2639" s="276">
        <f t="shared" si="185"/>
        <v>0</v>
      </c>
    </row>
    <row r="2640" spans="12:18">
      <c r="L2640" t="s">
        <v>21400</v>
      </c>
      <c r="M2640" s="1" t="s">
        <v>21503</v>
      </c>
      <c r="N2640" s="1"/>
      <c r="O2640" s="1">
        <v>38</v>
      </c>
      <c r="P2640" s="1"/>
      <c r="Q2640" s="26"/>
      <c r="R2640" s="276">
        <f t="shared" si="185"/>
        <v>0</v>
      </c>
    </row>
    <row r="2641" spans="12:18">
      <c r="L2641" t="s">
        <v>21400</v>
      </c>
      <c r="M2641" s="1" t="s">
        <v>21504</v>
      </c>
      <c r="N2641" s="1"/>
      <c r="O2641" s="1">
        <v>20</v>
      </c>
      <c r="P2641" s="1"/>
      <c r="Q2641" s="26"/>
      <c r="R2641" s="276">
        <f t="shared" si="185"/>
        <v>0</v>
      </c>
    </row>
    <row r="2642" spans="12:18">
      <c r="L2642" t="s">
        <v>21400</v>
      </c>
      <c r="M2642" s="1" t="s">
        <v>21505</v>
      </c>
      <c r="N2642" s="1"/>
      <c r="O2642" s="1">
        <v>48</v>
      </c>
      <c r="P2642" s="1"/>
      <c r="Q2642" s="26"/>
      <c r="R2642" s="276">
        <f t="shared" si="185"/>
        <v>0</v>
      </c>
    </row>
    <row r="2643" spans="12:18">
      <c r="L2643" t="s">
        <v>21400</v>
      </c>
      <c r="M2643" s="1" t="s">
        <v>21506</v>
      </c>
      <c r="N2643" s="1"/>
      <c r="O2643" s="1">
        <v>6</v>
      </c>
      <c r="P2643" s="1"/>
      <c r="Q2643" s="26"/>
      <c r="R2643" s="276">
        <f t="shared" si="185"/>
        <v>0</v>
      </c>
    </row>
    <row r="2644" spans="12:18">
      <c r="L2644" t="s">
        <v>21400</v>
      </c>
      <c r="M2644" s="1" t="s">
        <v>21507</v>
      </c>
      <c r="N2644" s="1"/>
      <c r="O2644" s="1">
        <v>2.5</v>
      </c>
      <c r="P2644" s="1"/>
      <c r="Q2644" s="26"/>
      <c r="R2644" s="276">
        <f t="shared" si="185"/>
        <v>0</v>
      </c>
    </row>
    <row r="2645" spans="12:18">
      <c r="L2645" t="s">
        <v>21400</v>
      </c>
      <c r="M2645" s="1" t="s">
        <v>21508</v>
      </c>
      <c r="N2645" s="1"/>
      <c r="O2645" s="1">
        <v>7</v>
      </c>
      <c r="P2645" s="1"/>
      <c r="Q2645" s="26"/>
      <c r="R2645" s="276">
        <f t="shared" si="185"/>
        <v>0</v>
      </c>
    </row>
    <row r="2646" spans="12:18">
      <c r="L2646" t="s">
        <v>21400</v>
      </c>
      <c r="M2646" s="1" t="s">
        <v>21509</v>
      </c>
      <c r="N2646" s="1"/>
      <c r="O2646" s="1">
        <v>22</v>
      </c>
      <c r="P2646" s="1"/>
      <c r="Q2646" s="26"/>
      <c r="R2646" s="276">
        <f t="shared" si="185"/>
        <v>0</v>
      </c>
    </row>
    <row r="2647" spans="12:18">
      <c r="L2647" t="s">
        <v>21400</v>
      </c>
      <c r="M2647" s="1" t="s">
        <v>21510</v>
      </c>
      <c r="N2647" s="1"/>
      <c r="O2647" s="1">
        <v>2.6</v>
      </c>
      <c r="P2647" s="1"/>
      <c r="Q2647" s="26"/>
      <c r="R2647" s="276">
        <f t="shared" si="185"/>
        <v>0</v>
      </c>
    </row>
    <row r="2648" spans="12:18">
      <c r="L2648" t="s">
        <v>21400</v>
      </c>
      <c r="M2648" s="1" t="s">
        <v>21511</v>
      </c>
      <c r="N2648" s="1"/>
      <c r="O2648" s="1">
        <v>0.5</v>
      </c>
      <c r="P2648" s="1"/>
      <c r="Q2648" s="26"/>
      <c r="R2648" s="276">
        <f t="shared" si="185"/>
        <v>0</v>
      </c>
    </row>
    <row r="2649" spans="12:18">
      <c r="L2649" t="s">
        <v>21400</v>
      </c>
      <c r="M2649" s="1" t="s">
        <v>21512</v>
      </c>
      <c r="N2649" s="1"/>
      <c r="O2649" s="1">
        <v>54</v>
      </c>
      <c r="P2649" s="1"/>
      <c r="Q2649" s="26"/>
      <c r="R2649" s="276">
        <f t="shared" si="185"/>
        <v>0</v>
      </c>
    </row>
    <row r="2650" spans="12:18">
      <c r="L2650" t="s">
        <v>21400</v>
      </c>
      <c r="M2650" s="1" t="s">
        <v>21513</v>
      </c>
      <c r="N2650" s="1"/>
      <c r="O2650" s="1">
        <v>8</v>
      </c>
      <c r="P2650" s="1"/>
      <c r="Q2650" s="26"/>
      <c r="R2650" s="276">
        <f t="shared" si="185"/>
        <v>0</v>
      </c>
    </row>
    <row r="2651" spans="12:18">
      <c r="L2651" t="s">
        <v>21400</v>
      </c>
      <c r="M2651" s="1" t="s">
        <v>21514</v>
      </c>
      <c r="N2651" s="1"/>
      <c r="O2651" s="1">
        <v>23</v>
      </c>
      <c r="P2651" s="1"/>
      <c r="Q2651" s="26"/>
      <c r="R2651" s="276">
        <f t="shared" si="185"/>
        <v>0</v>
      </c>
    </row>
    <row r="2652" spans="12:18">
      <c r="L2652" t="s">
        <v>21400</v>
      </c>
      <c r="M2652" s="1" t="s">
        <v>21515</v>
      </c>
      <c r="N2652" s="1"/>
      <c r="O2652" s="1">
        <v>2.8</v>
      </c>
      <c r="P2652" s="1"/>
      <c r="Q2652" s="26"/>
      <c r="R2652" s="276">
        <f t="shared" si="185"/>
        <v>0</v>
      </c>
    </row>
    <row r="2653" spans="12:18">
      <c r="L2653" t="s">
        <v>21400</v>
      </c>
      <c r="M2653" s="1" t="s">
        <v>21516</v>
      </c>
      <c r="N2653" s="1"/>
      <c r="O2653" s="1">
        <v>0.6</v>
      </c>
      <c r="P2653" s="1"/>
      <c r="Q2653" s="26"/>
      <c r="R2653" s="276">
        <f t="shared" si="185"/>
        <v>0</v>
      </c>
    </row>
    <row r="2654" spans="12:18">
      <c r="L2654" t="s">
        <v>21400</v>
      </c>
      <c r="M2654" s="1" t="s">
        <v>21517</v>
      </c>
      <c r="N2654" s="1"/>
      <c r="O2654" s="1">
        <v>56</v>
      </c>
      <c r="P2654" s="1"/>
      <c r="Q2654" s="26"/>
      <c r="R2654" s="276">
        <f t="shared" si="185"/>
        <v>0</v>
      </c>
    </row>
    <row r="2655" spans="12:18">
      <c r="L2655" t="s">
        <v>21400</v>
      </c>
      <c r="M2655" s="1" t="s">
        <v>21518</v>
      </c>
      <c r="N2655" s="1"/>
      <c r="O2655" s="1">
        <v>5</v>
      </c>
      <c r="P2655" s="1"/>
      <c r="Q2655" s="26"/>
      <c r="R2655" s="276">
        <f t="shared" si="185"/>
        <v>0</v>
      </c>
    </row>
    <row r="2656" spans="12:18">
      <c r="L2656" t="s">
        <v>21400</v>
      </c>
      <c r="M2656" s="1" t="s">
        <v>21519</v>
      </c>
      <c r="N2656" s="1"/>
      <c r="O2656" s="1">
        <v>17</v>
      </c>
      <c r="P2656" s="1"/>
      <c r="Q2656" s="26"/>
      <c r="R2656" s="276">
        <f t="shared" si="185"/>
        <v>0</v>
      </c>
    </row>
    <row r="2657" spans="12:18">
      <c r="L2657" t="s">
        <v>21400</v>
      </c>
      <c r="M2657" s="1" t="s">
        <v>21520</v>
      </c>
      <c r="N2657" s="1"/>
      <c r="O2657" s="1">
        <v>2</v>
      </c>
      <c r="P2657" s="1"/>
      <c r="Q2657" s="26"/>
      <c r="R2657" s="276">
        <f t="shared" si="185"/>
        <v>0</v>
      </c>
    </row>
    <row r="2658" spans="12:18">
      <c r="L2658" t="s">
        <v>21400</v>
      </c>
      <c r="M2658" s="1" t="s">
        <v>21521</v>
      </c>
      <c r="N2658" s="1"/>
      <c r="O2658" s="1">
        <v>0.48</v>
      </c>
      <c r="P2658" s="1"/>
      <c r="Q2658" s="26"/>
      <c r="R2658" s="276">
        <f t="shared" si="185"/>
        <v>0</v>
      </c>
    </row>
    <row r="2659" spans="12:18">
      <c r="L2659" t="s">
        <v>21400</v>
      </c>
      <c r="M2659" s="1" t="s">
        <v>21522</v>
      </c>
      <c r="N2659" s="1"/>
      <c r="O2659" s="1">
        <v>42</v>
      </c>
      <c r="P2659" s="1"/>
      <c r="Q2659" s="26"/>
      <c r="R2659" s="276">
        <f t="shared" si="185"/>
        <v>0</v>
      </c>
    </row>
    <row r="2660" spans="12:18">
      <c r="L2660" t="s">
        <v>21400</v>
      </c>
      <c r="M2660" s="1" t="s">
        <v>21523</v>
      </c>
      <c r="N2660" s="1"/>
      <c r="O2660" s="1">
        <v>8</v>
      </c>
      <c r="P2660" s="1"/>
      <c r="Q2660" s="26"/>
      <c r="R2660" s="276">
        <f t="shared" si="185"/>
        <v>0</v>
      </c>
    </row>
    <row r="2661" spans="12:18">
      <c r="L2661" t="s">
        <v>21400</v>
      </c>
      <c r="M2661" s="1" t="s">
        <v>21524</v>
      </c>
      <c r="N2661" s="1"/>
      <c r="O2661" s="1">
        <v>0.5</v>
      </c>
      <c r="P2661" s="1"/>
      <c r="Q2661" s="26"/>
      <c r="R2661" s="276">
        <f t="shared" si="185"/>
        <v>0</v>
      </c>
    </row>
    <row r="2662" spans="12:18">
      <c r="L2662" t="s">
        <v>21400</v>
      </c>
      <c r="M2662" s="1" t="s">
        <v>21525</v>
      </c>
      <c r="N2662" s="1"/>
      <c r="O2662" s="1">
        <v>3</v>
      </c>
      <c r="P2662" s="1"/>
      <c r="Q2662" s="26"/>
      <c r="R2662" s="276">
        <f t="shared" si="185"/>
        <v>0</v>
      </c>
    </row>
    <row r="2663" spans="12:18">
      <c r="L2663" t="s">
        <v>21400</v>
      </c>
      <c r="M2663" s="1" t="s">
        <v>21526</v>
      </c>
      <c r="N2663" s="1"/>
      <c r="O2663" s="1">
        <v>3</v>
      </c>
      <c r="P2663" s="1"/>
      <c r="Q2663" s="26"/>
      <c r="R2663" s="276">
        <f t="shared" si="185"/>
        <v>0</v>
      </c>
    </row>
    <row r="2664" spans="12:18">
      <c r="L2664" t="s">
        <v>21400</v>
      </c>
      <c r="M2664" s="1" t="s">
        <v>21527</v>
      </c>
      <c r="N2664" s="1"/>
      <c r="O2664" s="1">
        <v>10</v>
      </c>
      <c r="P2664" s="1"/>
      <c r="Q2664" s="26"/>
      <c r="R2664" s="276">
        <f t="shared" si="185"/>
        <v>0</v>
      </c>
    </row>
    <row r="2665" spans="12:18">
      <c r="L2665" t="s">
        <v>21400</v>
      </c>
      <c r="M2665" s="1" t="s">
        <v>21528</v>
      </c>
      <c r="N2665" s="1"/>
      <c r="O2665" s="1">
        <v>1.3</v>
      </c>
      <c r="P2665" s="1"/>
      <c r="Q2665" s="26"/>
      <c r="R2665" s="276">
        <f t="shared" si="185"/>
        <v>0</v>
      </c>
    </row>
    <row r="2666" spans="12:18">
      <c r="L2666" t="s">
        <v>21400</v>
      </c>
      <c r="M2666" s="1" t="s">
        <v>21529</v>
      </c>
      <c r="N2666" s="1"/>
      <c r="O2666" s="1">
        <v>0.3</v>
      </c>
      <c r="P2666" s="1"/>
      <c r="Q2666" s="26"/>
      <c r="R2666" s="276">
        <f t="shared" si="185"/>
        <v>0</v>
      </c>
    </row>
    <row r="2667" spans="12:18">
      <c r="L2667" t="s">
        <v>21400</v>
      </c>
      <c r="M2667" s="1" t="s">
        <v>21530</v>
      </c>
      <c r="N2667" s="1"/>
      <c r="O2667" s="1">
        <v>25</v>
      </c>
      <c r="P2667" s="1"/>
      <c r="Q2667" s="26"/>
      <c r="R2667" s="276">
        <f t="shared" si="185"/>
        <v>0</v>
      </c>
    </row>
    <row r="2668" spans="12:18">
      <c r="L2668" t="s">
        <v>21400</v>
      </c>
      <c r="M2668" s="1" t="s">
        <v>21531</v>
      </c>
      <c r="N2668" s="1"/>
      <c r="O2668" s="1">
        <v>6</v>
      </c>
      <c r="P2668" s="1"/>
      <c r="Q2668" s="26"/>
      <c r="R2668" s="276">
        <f t="shared" si="185"/>
        <v>0</v>
      </c>
    </row>
    <row r="2669" spans="12:18">
      <c r="L2669" t="s">
        <v>21400</v>
      </c>
      <c r="M2669" s="1" t="s">
        <v>21532</v>
      </c>
      <c r="N2669" s="1"/>
      <c r="O2669" s="1">
        <v>2.5</v>
      </c>
      <c r="P2669" s="1"/>
      <c r="Q2669" s="26"/>
      <c r="R2669" s="276">
        <f t="shared" si="185"/>
        <v>0</v>
      </c>
    </row>
    <row r="2670" spans="12:18">
      <c r="L2670" t="s">
        <v>21400</v>
      </c>
      <c r="M2670" s="1" t="s">
        <v>21533</v>
      </c>
      <c r="N2670" s="1"/>
      <c r="O2670" s="1">
        <v>0.5</v>
      </c>
      <c r="P2670" s="1"/>
      <c r="Q2670" s="26"/>
      <c r="R2670" s="276">
        <f t="shared" si="185"/>
        <v>0</v>
      </c>
    </row>
    <row r="2671" spans="12:18">
      <c r="L2671" t="s">
        <v>21400</v>
      </c>
      <c r="M2671" s="1" t="s">
        <v>21534</v>
      </c>
      <c r="N2671" s="1"/>
      <c r="O2671" s="1">
        <v>7</v>
      </c>
      <c r="P2671" s="1"/>
      <c r="Q2671" s="26"/>
      <c r="R2671" s="276">
        <f t="shared" si="185"/>
        <v>0</v>
      </c>
    </row>
    <row r="2672" spans="12:18">
      <c r="L2672" t="s">
        <v>21400</v>
      </c>
      <c r="M2672" s="1" t="s">
        <v>21535</v>
      </c>
      <c r="N2672" s="1"/>
      <c r="O2672" s="1">
        <v>3</v>
      </c>
      <c r="P2672" s="1"/>
      <c r="Q2672" s="26"/>
      <c r="R2672" s="276">
        <f t="shared" si="185"/>
        <v>0</v>
      </c>
    </row>
    <row r="2673" spans="12:18">
      <c r="L2673" t="s">
        <v>21400</v>
      </c>
      <c r="M2673" s="1" t="s">
        <v>21536</v>
      </c>
      <c r="N2673" s="1"/>
      <c r="O2673" s="1">
        <v>0.6</v>
      </c>
      <c r="P2673" s="1"/>
      <c r="Q2673" s="26"/>
      <c r="R2673" s="276">
        <f t="shared" si="185"/>
        <v>0</v>
      </c>
    </row>
    <row r="2674" spans="12:18">
      <c r="L2674" t="s">
        <v>21400</v>
      </c>
      <c r="M2674" s="1" t="s">
        <v>21537</v>
      </c>
      <c r="N2674" s="1"/>
      <c r="O2674" s="1">
        <v>5</v>
      </c>
      <c r="P2674" s="1"/>
      <c r="Q2674" s="26"/>
      <c r="R2674" s="276">
        <f t="shared" si="185"/>
        <v>0</v>
      </c>
    </row>
    <row r="2675" spans="12:18">
      <c r="L2675" t="s">
        <v>21400</v>
      </c>
      <c r="M2675" s="1" t="s">
        <v>21538</v>
      </c>
      <c r="N2675" s="1"/>
      <c r="O2675" s="1">
        <v>2</v>
      </c>
      <c r="P2675" s="1"/>
      <c r="Q2675" s="26"/>
      <c r="R2675" s="276">
        <f t="shared" si="185"/>
        <v>0</v>
      </c>
    </row>
    <row r="2676" spans="12:18">
      <c r="L2676" t="s">
        <v>21400</v>
      </c>
      <c r="M2676" s="1" t="s">
        <v>21539</v>
      </c>
      <c r="N2676" s="1"/>
      <c r="O2676" s="1">
        <v>0.4</v>
      </c>
      <c r="P2676" s="1"/>
      <c r="Q2676" s="26"/>
      <c r="R2676" s="276">
        <f t="shared" si="185"/>
        <v>0</v>
      </c>
    </row>
    <row r="2677" spans="12:18">
      <c r="L2677" t="s">
        <v>21400</v>
      </c>
      <c r="M2677" s="1" t="s">
        <v>21540</v>
      </c>
      <c r="N2677" s="1"/>
      <c r="O2677" s="1">
        <v>2.5</v>
      </c>
      <c r="P2677" s="1"/>
      <c r="Q2677" s="26"/>
      <c r="R2677" s="276">
        <f t="shared" si="185"/>
        <v>0</v>
      </c>
    </row>
    <row r="2678" spans="12:18">
      <c r="L2678" t="s">
        <v>21400</v>
      </c>
      <c r="M2678" s="1" t="s">
        <v>21541</v>
      </c>
      <c r="N2678" s="1"/>
      <c r="O2678" s="1">
        <v>8</v>
      </c>
      <c r="P2678" s="1"/>
      <c r="Q2678" s="26"/>
      <c r="R2678" s="276">
        <f t="shared" si="185"/>
        <v>0</v>
      </c>
    </row>
    <row r="2679" spans="12:18">
      <c r="L2679" t="s">
        <v>21400</v>
      </c>
      <c r="M2679" s="1" t="s">
        <v>21542</v>
      </c>
      <c r="N2679" s="1"/>
      <c r="O2679" s="1">
        <v>11.2</v>
      </c>
      <c r="P2679" s="1"/>
      <c r="Q2679" s="26"/>
      <c r="R2679" s="276">
        <f t="shared" si="185"/>
        <v>0</v>
      </c>
    </row>
    <row r="2680" spans="12:18">
      <c r="L2680" t="s">
        <v>21400</v>
      </c>
      <c r="M2680" s="1" t="s">
        <v>21543</v>
      </c>
      <c r="N2680" s="1"/>
      <c r="O2680" s="1">
        <v>0.3</v>
      </c>
      <c r="P2680" s="1"/>
      <c r="Q2680" s="26"/>
      <c r="R2680" s="276">
        <f t="shared" si="185"/>
        <v>0</v>
      </c>
    </row>
    <row r="2681" spans="12:18">
      <c r="L2681" t="s">
        <v>21400</v>
      </c>
      <c r="M2681" s="1" t="s">
        <v>21544</v>
      </c>
      <c r="N2681" s="1"/>
      <c r="O2681" s="1">
        <v>20</v>
      </c>
      <c r="P2681" s="1"/>
      <c r="Q2681" s="26"/>
      <c r="R2681" s="276">
        <f t="shared" si="185"/>
        <v>0</v>
      </c>
    </row>
    <row r="2682" spans="12:18">
      <c r="L2682" t="s">
        <v>21400</v>
      </c>
      <c r="M2682" s="1" t="s">
        <v>21545</v>
      </c>
      <c r="N2682" s="1"/>
      <c r="O2682" s="1">
        <v>8</v>
      </c>
      <c r="P2682" s="1"/>
      <c r="Q2682" s="26"/>
      <c r="R2682" s="276">
        <f t="shared" si="185"/>
        <v>0</v>
      </c>
    </row>
    <row r="2683" spans="12:18">
      <c r="L2683" t="s">
        <v>21400</v>
      </c>
      <c r="M2683" s="1" t="s">
        <v>21546</v>
      </c>
      <c r="N2683" s="1"/>
      <c r="O2683" s="1">
        <v>26</v>
      </c>
      <c r="P2683" s="1"/>
      <c r="Q2683" s="26"/>
      <c r="R2683" s="276">
        <f t="shared" si="185"/>
        <v>0</v>
      </c>
    </row>
    <row r="2684" spans="12:18">
      <c r="L2684" t="s">
        <v>21400</v>
      </c>
      <c r="M2684" s="1" t="s">
        <v>21547</v>
      </c>
      <c r="N2684" s="1"/>
      <c r="O2684" s="1">
        <v>3.3</v>
      </c>
      <c r="P2684" s="1"/>
      <c r="Q2684" s="26"/>
      <c r="R2684" s="276">
        <f t="shared" si="185"/>
        <v>0</v>
      </c>
    </row>
    <row r="2685" spans="12:18">
      <c r="L2685" t="s">
        <v>21400</v>
      </c>
      <c r="M2685" s="1" t="s">
        <v>21548</v>
      </c>
      <c r="N2685" s="1"/>
      <c r="O2685" s="1">
        <v>0.7</v>
      </c>
      <c r="P2685" s="1"/>
      <c r="Q2685" s="26"/>
      <c r="R2685" s="276">
        <f t="shared" si="185"/>
        <v>0</v>
      </c>
    </row>
    <row r="2686" spans="12:18">
      <c r="L2686" t="s">
        <v>21400</v>
      </c>
      <c r="M2686" s="1" t="s">
        <v>21549</v>
      </c>
      <c r="N2686" s="1"/>
      <c r="O2686" s="1">
        <v>65</v>
      </c>
      <c r="P2686" s="1"/>
      <c r="Q2686" s="26"/>
      <c r="R2686" s="276">
        <f t="shared" si="185"/>
        <v>0</v>
      </c>
    </row>
    <row r="2687" spans="12:18">
      <c r="L2687" t="s">
        <v>21400</v>
      </c>
      <c r="M2687" s="1" t="s">
        <v>18796</v>
      </c>
      <c r="N2687" s="1"/>
      <c r="O2687" s="1"/>
      <c r="P2687" s="1"/>
      <c r="Q2687" s="26"/>
      <c r="R2687" s="276">
        <f t="shared" si="185"/>
        <v>0</v>
      </c>
    </row>
    <row r="2688" spans="12:18">
      <c r="L2688" t="s">
        <v>21400</v>
      </c>
      <c r="M2688" s="1" t="s">
        <v>21550</v>
      </c>
      <c r="N2688" s="1"/>
      <c r="O2688" s="1"/>
      <c r="P2688" s="1"/>
      <c r="Q2688" s="26"/>
      <c r="R2688" s="276">
        <f t="shared" si="185"/>
        <v>0</v>
      </c>
    </row>
    <row r="2689" spans="12:18">
      <c r="L2689" t="s">
        <v>21400</v>
      </c>
      <c r="M2689" s="1" t="s">
        <v>21551</v>
      </c>
      <c r="N2689" s="1"/>
      <c r="O2689" s="1">
        <v>100</v>
      </c>
      <c r="P2689" s="1" t="s">
        <v>21552</v>
      </c>
      <c r="Q2689" s="26"/>
      <c r="R2689" s="276">
        <f t="shared" si="185"/>
        <v>0</v>
      </c>
    </row>
    <row r="2690" spans="12:18">
      <c r="L2690" t="s">
        <v>21400</v>
      </c>
      <c r="M2690" s="1" t="s">
        <v>21553</v>
      </c>
      <c r="N2690" s="1"/>
      <c r="O2690" s="1">
        <v>20</v>
      </c>
      <c r="P2690" s="1" t="s">
        <v>21157</v>
      </c>
      <c r="Q2690" s="26"/>
      <c r="R2690" s="276">
        <f t="shared" si="185"/>
        <v>0</v>
      </c>
    </row>
    <row r="2691" spans="12:18">
      <c r="L2691" t="s">
        <v>21400</v>
      </c>
      <c r="M2691" s="1" t="s">
        <v>21554</v>
      </c>
      <c r="N2691" s="1"/>
      <c r="O2691" s="1">
        <v>300</v>
      </c>
      <c r="P2691" s="1" t="s">
        <v>21157</v>
      </c>
      <c r="Q2691" s="26"/>
      <c r="R2691" s="276">
        <f t="shared" si="185"/>
        <v>0</v>
      </c>
    </row>
    <row r="2692" spans="12:18">
      <c r="L2692" t="s">
        <v>21400</v>
      </c>
      <c r="M2692" s="1" t="s">
        <v>21555</v>
      </c>
      <c r="N2692" s="1"/>
      <c r="O2692" s="1">
        <v>40</v>
      </c>
      <c r="P2692" s="1" t="s">
        <v>21115</v>
      </c>
      <c r="Q2692" s="26"/>
      <c r="R2692" s="276">
        <f t="shared" ref="R2692:R2755" si="186">Q2692*O2692</f>
        <v>0</v>
      </c>
    </row>
    <row r="2693" spans="12:18">
      <c r="L2693" t="s">
        <v>21400</v>
      </c>
      <c r="M2693" s="1" t="s">
        <v>21556</v>
      </c>
      <c r="N2693" s="1"/>
      <c r="O2693" s="1">
        <v>150</v>
      </c>
      <c r="P2693" s="1" t="s">
        <v>21157</v>
      </c>
      <c r="Q2693" s="26"/>
      <c r="R2693" s="276">
        <f t="shared" si="186"/>
        <v>0</v>
      </c>
    </row>
    <row r="2694" spans="12:18">
      <c r="L2694" t="s">
        <v>21400</v>
      </c>
      <c r="M2694" s="1" t="s">
        <v>21557</v>
      </c>
      <c r="N2694" s="1"/>
      <c r="O2694" s="1">
        <v>30</v>
      </c>
      <c r="P2694" s="1" t="s">
        <v>21115</v>
      </c>
      <c r="Q2694" s="26"/>
      <c r="R2694" s="276">
        <f t="shared" si="186"/>
        <v>0</v>
      </c>
    </row>
    <row r="2695" spans="12:18">
      <c r="L2695" t="s">
        <v>21400</v>
      </c>
      <c r="M2695" s="1" t="s">
        <v>21558</v>
      </c>
      <c r="N2695" s="1"/>
      <c r="O2695" s="1">
        <v>50</v>
      </c>
      <c r="P2695" s="1" t="s">
        <v>21157</v>
      </c>
      <c r="Q2695" s="26"/>
      <c r="R2695" s="276">
        <f t="shared" si="186"/>
        <v>0</v>
      </c>
    </row>
    <row r="2696" spans="12:18">
      <c r="L2696" t="s">
        <v>21400</v>
      </c>
      <c r="M2696" s="1" t="s">
        <v>21559</v>
      </c>
      <c r="N2696" s="1"/>
      <c r="O2696" s="1">
        <v>75</v>
      </c>
      <c r="P2696" s="1" t="s">
        <v>21157</v>
      </c>
      <c r="Q2696" s="26"/>
      <c r="R2696" s="276">
        <f t="shared" si="186"/>
        <v>0</v>
      </c>
    </row>
    <row r="2697" spans="12:18">
      <c r="L2697" t="s">
        <v>21400</v>
      </c>
      <c r="M2697" s="1" t="s">
        <v>21560</v>
      </c>
      <c r="N2697" s="1"/>
      <c r="O2697" s="1">
        <v>250</v>
      </c>
      <c r="P2697" s="1" t="s">
        <v>21157</v>
      </c>
      <c r="Q2697" s="26"/>
      <c r="R2697" s="276">
        <f t="shared" si="186"/>
        <v>0</v>
      </c>
    </row>
    <row r="2698" spans="12:18">
      <c r="L2698" t="s">
        <v>21400</v>
      </c>
      <c r="M2698" s="1" t="s">
        <v>21561</v>
      </c>
      <c r="N2698" s="1"/>
      <c r="O2698" s="1">
        <v>20</v>
      </c>
      <c r="P2698" s="1" t="s">
        <v>21115</v>
      </c>
      <c r="Q2698" s="26"/>
      <c r="R2698" s="276">
        <f t="shared" si="186"/>
        <v>0</v>
      </c>
    </row>
    <row r="2699" spans="12:18">
      <c r="L2699" t="s">
        <v>21400</v>
      </c>
      <c r="M2699" s="1" t="s">
        <v>21562</v>
      </c>
      <c r="N2699" s="1"/>
      <c r="O2699" s="1">
        <v>100</v>
      </c>
      <c r="P2699" s="1" t="s">
        <v>21563</v>
      </c>
      <c r="Q2699" s="26"/>
      <c r="R2699" s="276">
        <f t="shared" si="186"/>
        <v>0</v>
      </c>
    </row>
    <row r="2700" spans="12:18">
      <c r="L2700" t="s">
        <v>21400</v>
      </c>
      <c r="M2700" s="1" t="s">
        <v>21564</v>
      </c>
      <c r="N2700" s="1"/>
      <c r="O2700" s="1">
        <v>10</v>
      </c>
      <c r="P2700" s="1" t="s">
        <v>21193</v>
      </c>
      <c r="Q2700" s="26"/>
      <c r="R2700" s="276">
        <f t="shared" si="186"/>
        <v>0</v>
      </c>
    </row>
    <row r="2701" spans="12:18">
      <c r="L2701" t="s">
        <v>21400</v>
      </c>
      <c r="M2701" s="1" t="s">
        <v>21565</v>
      </c>
      <c r="N2701" s="1"/>
      <c r="O2701" s="1">
        <v>20</v>
      </c>
      <c r="P2701" s="1" t="s">
        <v>21157</v>
      </c>
      <c r="Q2701" s="26"/>
      <c r="R2701" s="276">
        <f t="shared" si="186"/>
        <v>0</v>
      </c>
    </row>
    <row r="2702" spans="12:18">
      <c r="L2702" t="s">
        <v>21400</v>
      </c>
      <c r="M2702" s="1" t="s">
        <v>21566</v>
      </c>
      <c r="N2702" s="1"/>
      <c r="O2702" s="1">
        <v>50</v>
      </c>
      <c r="P2702" s="1" t="s">
        <v>21157</v>
      </c>
      <c r="Q2702" s="26"/>
      <c r="R2702" s="276">
        <f t="shared" si="186"/>
        <v>0</v>
      </c>
    </row>
    <row r="2703" spans="12:18">
      <c r="L2703" t="s">
        <v>21400</v>
      </c>
      <c r="M2703" s="1" t="s">
        <v>21567</v>
      </c>
      <c r="N2703" s="1"/>
      <c r="O2703" s="1">
        <v>100</v>
      </c>
      <c r="P2703" s="1" t="s">
        <v>21115</v>
      </c>
      <c r="Q2703" s="26"/>
      <c r="R2703" s="276">
        <f t="shared" si="186"/>
        <v>0</v>
      </c>
    </row>
    <row r="2704" spans="12:18">
      <c r="L2704" t="s">
        <v>21400</v>
      </c>
      <c r="M2704" s="1" t="s">
        <v>21568</v>
      </c>
      <c r="N2704" s="1"/>
      <c r="O2704" s="1">
        <v>100</v>
      </c>
      <c r="P2704" s="1" t="s">
        <v>21157</v>
      </c>
      <c r="Q2704" s="26"/>
      <c r="R2704" s="276">
        <f t="shared" si="186"/>
        <v>0</v>
      </c>
    </row>
    <row r="2705" spans="12:18">
      <c r="L2705" t="s">
        <v>21400</v>
      </c>
      <c r="M2705" s="1" t="s">
        <v>21569</v>
      </c>
      <c r="N2705" s="1"/>
      <c r="O2705" s="1">
        <v>15</v>
      </c>
      <c r="P2705" s="1" t="s">
        <v>21220</v>
      </c>
      <c r="Q2705" s="26"/>
      <c r="R2705" s="276">
        <f t="shared" si="186"/>
        <v>0</v>
      </c>
    </row>
    <row r="2706" spans="12:18">
      <c r="L2706" t="s">
        <v>21400</v>
      </c>
      <c r="M2706" s="1" t="s">
        <v>21570</v>
      </c>
      <c r="N2706" s="1"/>
      <c r="O2706" s="1">
        <v>50</v>
      </c>
      <c r="P2706" s="1" t="s">
        <v>21115</v>
      </c>
      <c r="Q2706" s="26"/>
      <c r="R2706" s="276">
        <f t="shared" si="186"/>
        <v>0</v>
      </c>
    </row>
    <row r="2707" spans="12:18">
      <c r="L2707" t="s">
        <v>21400</v>
      </c>
      <c r="M2707" s="1" t="s">
        <v>21571</v>
      </c>
      <c r="N2707" s="1"/>
      <c r="O2707" s="1">
        <v>10</v>
      </c>
      <c r="P2707" s="1" t="s">
        <v>21115</v>
      </c>
      <c r="Q2707" s="26"/>
      <c r="R2707" s="276">
        <f t="shared" si="186"/>
        <v>0</v>
      </c>
    </row>
    <row r="2708" spans="12:18">
      <c r="L2708" t="s">
        <v>21400</v>
      </c>
      <c r="M2708" s="1" t="s">
        <v>21572</v>
      </c>
      <c r="N2708" s="1"/>
      <c r="O2708" s="1">
        <v>70</v>
      </c>
      <c r="P2708" s="1" t="s">
        <v>21157</v>
      </c>
      <c r="Q2708" s="26"/>
      <c r="R2708" s="276">
        <f t="shared" si="186"/>
        <v>0</v>
      </c>
    </row>
    <row r="2709" spans="12:18">
      <c r="L2709" t="s">
        <v>21400</v>
      </c>
      <c r="M2709" s="1" t="s">
        <v>21573</v>
      </c>
      <c r="N2709" s="1"/>
      <c r="O2709" s="1">
        <v>100</v>
      </c>
      <c r="P2709" s="1" t="s">
        <v>21115</v>
      </c>
      <c r="Q2709" s="26"/>
      <c r="R2709" s="276">
        <f t="shared" si="186"/>
        <v>0</v>
      </c>
    </row>
    <row r="2710" spans="12:18">
      <c r="L2710" t="s">
        <v>21400</v>
      </c>
      <c r="M2710" s="1" t="s">
        <v>21574</v>
      </c>
      <c r="N2710" s="1"/>
      <c r="O2710" s="1">
        <v>10</v>
      </c>
      <c r="P2710" s="1" t="s">
        <v>21220</v>
      </c>
      <c r="Q2710" s="26"/>
      <c r="R2710" s="276">
        <f t="shared" si="186"/>
        <v>0</v>
      </c>
    </row>
    <row r="2711" spans="12:18">
      <c r="L2711" t="s">
        <v>21400</v>
      </c>
      <c r="M2711" s="1" t="s">
        <v>21575</v>
      </c>
      <c r="N2711" s="1"/>
      <c r="O2711" s="1">
        <v>50</v>
      </c>
      <c r="P2711" s="1" t="s">
        <v>21157</v>
      </c>
      <c r="Q2711" s="26"/>
      <c r="R2711" s="276">
        <f t="shared" si="186"/>
        <v>0</v>
      </c>
    </row>
    <row r="2712" spans="12:18">
      <c r="L2712" t="s">
        <v>21400</v>
      </c>
      <c r="M2712" s="1" t="s">
        <v>21576</v>
      </c>
      <c r="N2712" s="1"/>
      <c r="O2712" s="1">
        <v>10</v>
      </c>
      <c r="P2712" s="1" t="s">
        <v>21017</v>
      </c>
      <c r="Q2712" s="26"/>
      <c r="R2712" s="276">
        <f t="shared" si="186"/>
        <v>0</v>
      </c>
    </row>
    <row r="2713" spans="12:18">
      <c r="L2713" t="s">
        <v>21400</v>
      </c>
      <c r="M2713" s="1" t="s">
        <v>21577</v>
      </c>
      <c r="N2713" s="1"/>
      <c r="O2713" s="1">
        <v>50</v>
      </c>
      <c r="P2713" s="1" t="s">
        <v>21157</v>
      </c>
      <c r="Q2713" s="26"/>
      <c r="R2713" s="276">
        <f t="shared" si="186"/>
        <v>0</v>
      </c>
    </row>
    <row r="2714" spans="12:18">
      <c r="L2714" t="s">
        <v>21400</v>
      </c>
      <c r="M2714" s="1" t="s">
        <v>21578</v>
      </c>
      <c r="N2714" s="1"/>
      <c r="O2714" s="1">
        <v>100</v>
      </c>
      <c r="P2714" s="1" t="s">
        <v>21157</v>
      </c>
      <c r="Q2714" s="26"/>
      <c r="R2714" s="276">
        <f t="shared" si="186"/>
        <v>0</v>
      </c>
    </row>
    <row r="2715" spans="12:18">
      <c r="L2715" t="s">
        <v>21400</v>
      </c>
      <c r="M2715" s="1" t="s">
        <v>21579</v>
      </c>
      <c r="N2715" s="1"/>
      <c r="O2715" s="1">
        <v>10</v>
      </c>
      <c r="P2715" s="1" t="s">
        <v>21017</v>
      </c>
      <c r="Q2715" s="26"/>
      <c r="R2715" s="276">
        <f t="shared" si="186"/>
        <v>0</v>
      </c>
    </row>
    <row r="2716" spans="12:18">
      <c r="L2716" t="s">
        <v>21400</v>
      </c>
      <c r="M2716" s="1" t="s">
        <v>21580</v>
      </c>
      <c r="N2716" s="1"/>
      <c r="O2716" s="1">
        <v>100</v>
      </c>
      <c r="P2716" s="1" t="s">
        <v>21157</v>
      </c>
      <c r="Q2716" s="26"/>
      <c r="R2716" s="276">
        <f t="shared" si="186"/>
        <v>0</v>
      </c>
    </row>
    <row r="2717" spans="12:18">
      <c r="L2717" t="s">
        <v>21400</v>
      </c>
      <c r="M2717" s="1" t="s">
        <v>21581</v>
      </c>
      <c r="N2717" s="1"/>
      <c r="O2717" s="1">
        <v>20</v>
      </c>
      <c r="P2717" s="1" t="s">
        <v>21115</v>
      </c>
      <c r="Q2717" s="26"/>
      <c r="R2717" s="276">
        <f t="shared" si="186"/>
        <v>0</v>
      </c>
    </row>
    <row r="2718" spans="12:18">
      <c r="L2718" t="s">
        <v>21400</v>
      </c>
      <c r="M2718" s="1" t="s">
        <v>21582</v>
      </c>
      <c r="N2718" s="1"/>
      <c r="O2718" s="1">
        <v>200</v>
      </c>
      <c r="P2718" s="1" t="s">
        <v>21157</v>
      </c>
      <c r="Q2718" s="26"/>
      <c r="R2718" s="276">
        <f t="shared" si="186"/>
        <v>0</v>
      </c>
    </row>
    <row r="2719" spans="12:18">
      <c r="L2719" t="s">
        <v>21400</v>
      </c>
      <c r="M2719" s="1" t="s">
        <v>21583</v>
      </c>
      <c r="N2719" s="1"/>
      <c r="O2719" s="1">
        <v>100</v>
      </c>
      <c r="P2719" s="1" t="s">
        <v>21157</v>
      </c>
      <c r="Q2719" s="26"/>
      <c r="R2719" s="276">
        <f t="shared" si="186"/>
        <v>0</v>
      </c>
    </row>
    <row r="2720" spans="12:18">
      <c r="L2720" t="s">
        <v>21400</v>
      </c>
      <c r="M2720" s="1" t="s">
        <v>21584</v>
      </c>
      <c r="N2720" s="1"/>
      <c r="O2720" s="1">
        <v>10</v>
      </c>
      <c r="P2720" s="1" t="s">
        <v>21269</v>
      </c>
      <c r="Q2720" s="26"/>
      <c r="R2720" s="276">
        <f t="shared" si="186"/>
        <v>0</v>
      </c>
    </row>
    <row r="2721" spans="12:18">
      <c r="L2721" t="s">
        <v>21400</v>
      </c>
      <c r="M2721" s="1" t="s">
        <v>21585</v>
      </c>
      <c r="N2721" s="1"/>
      <c r="O2721" s="1">
        <v>100</v>
      </c>
      <c r="P2721" s="1" t="s">
        <v>21157</v>
      </c>
      <c r="Q2721" s="26"/>
      <c r="R2721" s="276">
        <f t="shared" si="186"/>
        <v>0</v>
      </c>
    </row>
    <row r="2722" spans="12:18">
      <c r="L2722" t="s">
        <v>21400</v>
      </c>
      <c r="M2722" s="1" t="s">
        <v>21586</v>
      </c>
      <c r="N2722" s="1"/>
      <c r="O2722" s="1">
        <v>10</v>
      </c>
      <c r="P2722" s="1" t="s">
        <v>21193</v>
      </c>
      <c r="Q2722" s="26"/>
      <c r="R2722" s="276">
        <f t="shared" si="186"/>
        <v>0</v>
      </c>
    </row>
    <row r="2723" spans="12:18">
      <c r="L2723" t="s">
        <v>21400</v>
      </c>
      <c r="M2723" s="1" t="s">
        <v>21587</v>
      </c>
      <c r="N2723" s="1"/>
      <c r="O2723" s="1">
        <v>50</v>
      </c>
      <c r="P2723" s="1" t="s">
        <v>21157</v>
      </c>
      <c r="Q2723" s="26"/>
      <c r="R2723" s="276">
        <f t="shared" si="186"/>
        <v>0</v>
      </c>
    </row>
    <row r="2724" spans="12:18">
      <c r="L2724" t="s">
        <v>21400</v>
      </c>
      <c r="M2724" s="1" t="s">
        <v>21588</v>
      </c>
      <c r="N2724" s="1"/>
      <c r="O2724" s="1">
        <v>20</v>
      </c>
      <c r="P2724" s="1" t="s">
        <v>21193</v>
      </c>
      <c r="Q2724" s="26"/>
      <c r="R2724" s="276">
        <f t="shared" si="186"/>
        <v>0</v>
      </c>
    </row>
    <row r="2725" spans="12:18">
      <c r="L2725" t="s">
        <v>21400</v>
      </c>
      <c r="M2725" s="1" t="s">
        <v>21589</v>
      </c>
      <c r="N2725" s="1"/>
      <c r="O2725" s="1">
        <v>30</v>
      </c>
      <c r="P2725" s="1" t="s">
        <v>21157</v>
      </c>
      <c r="Q2725" s="26"/>
      <c r="R2725" s="276">
        <f t="shared" si="186"/>
        <v>0</v>
      </c>
    </row>
    <row r="2726" spans="12:18">
      <c r="L2726" t="s">
        <v>21400</v>
      </c>
      <c r="M2726" s="1" t="s">
        <v>21590</v>
      </c>
      <c r="N2726" s="1"/>
      <c r="O2726" s="1">
        <v>200</v>
      </c>
      <c r="P2726" s="1" t="s">
        <v>21157</v>
      </c>
      <c r="Q2726" s="26"/>
      <c r="R2726" s="276">
        <f t="shared" si="186"/>
        <v>0</v>
      </c>
    </row>
    <row r="2727" spans="12:18">
      <c r="L2727" t="s">
        <v>21400</v>
      </c>
      <c r="M2727" s="1" t="s">
        <v>21591</v>
      </c>
      <c r="N2727" s="1"/>
      <c r="O2727" s="1">
        <v>30</v>
      </c>
      <c r="P2727" s="1" t="s">
        <v>21157</v>
      </c>
      <c r="Q2727" s="26"/>
      <c r="R2727" s="276">
        <f t="shared" si="186"/>
        <v>0</v>
      </c>
    </row>
    <row r="2728" spans="12:18">
      <c r="L2728" t="s">
        <v>21400</v>
      </c>
      <c r="M2728" s="1" t="s">
        <v>21592</v>
      </c>
      <c r="N2728" s="1"/>
      <c r="O2728" s="1">
        <v>200</v>
      </c>
      <c r="P2728" s="1" t="s">
        <v>21157</v>
      </c>
      <c r="Q2728" s="26"/>
      <c r="R2728" s="276">
        <f t="shared" si="186"/>
        <v>0</v>
      </c>
    </row>
    <row r="2729" spans="12:18">
      <c r="L2729" t="s">
        <v>21400</v>
      </c>
      <c r="M2729" s="1" t="s">
        <v>21593</v>
      </c>
      <c r="N2729" s="1"/>
      <c r="O2729" s="1">
        <v>100</v>
      </c>
      <c r="P2729" s="1" t="s">
        <v>21157</v>
      </c>
      <c r="Q2729" s="26"/>
      <c r="R2729" s="276">
        <f t="shared" si="186"/>
        <v>0</v>
      </c>
    </row>
    <row r="2730" spans="12:18">
      <c r="L2730" t="s">
        <v>21400</v>
      </c>
      <c r="M2730" s="1" t="s">
        <v>18796</v>
      </c>
      <c r="N2730" s="1"/>
      <c r="O2730" s="1"/>
      <c r="P2730" s="1"/>
      <c r="Q2730" s="26"/>
      <c r="R2730" s="276">
        <f t="shared" si="186"/>
        <v>0</v>
      </c>
    </row>
    <row r="2731" spans="12:18">
      <c r="L2731" t="s">
        <v>21594</v>
      </c>
      <c r="M2731" s="1" t="s">
        <v>21594</v>
      </c>
      <c r="N2731" s="1"/>
      <c r="O2731" s="1"/>
      <c r="P2731" s="1"/>
      <c r="Q2731" s="26"/>
      <c r="R2731" s="276">
        <f t="shared" si="186"/>
        <v>0</v>
      </c>
    </row>
    <row r="2732" spans="12:18">
      <c r="L2732" t="s">
        <v>21594</v>
      </c>
      <c r="M2732" s="1" t="s">
        <v>21595</v>
      </c>
      <c r="N2732" s="1"/>
      <c r="O2732" s="1"/>
      <c r="P2732" s="1"/>
      <c r="Q2732" s="26"/>
      <c r="R2732" s="276">
        <f t="shared" si="186"/>
        <v>0</v>
      </c>
    </row>
    <row r="2733" spans="12:18">
      <c r="L2733" t="s">
        <v>21594</v>
      </c>
      <c r="M2733" s="1" t="s">
        <v>21596</v>
      </c>
      <c r="N2733" s="1"/>
      <c r="O2733" s="1">
        <v>2</v>
      </c>
      <c r="P2733" s="1"/>
      <c r="Q2733" s="26"/>
      <c r="R2733" s="276">
        <f t="shared" si="186"/>
        <v>0</v>
      </c>
    </row>
    <row r="2734" spans="12:18">
      <c r="L2734" t="s">
        <v>21594</v>
      </c>
      <c r="M2734" s="1" t="s">
        <v>21597</v>
      </c>
      <c r="N2734" s="1"/>
      <c r="O2734" s="1">
        <v>1</v>
      </c>
      <c r="P2734" s="1">
        <v>6</v>
      </c>
      <c r="Q2734" s="26"/>
      <c r="R2734" s="276">
        <f t="shared" si="186"/>
        <v>0</v>
      </c>
    </row>
    <row r="2735" spans="12:18">
      <c r="L2735" t="s">
        <v>21594</v>
      </c>
      <c r="M2735" s="1" t="s">
        <v>21598</v>
      </c>
      <c r="N2735" s="1"/>
      <c r="O2735" s="1">
        <v>1.2</v>
      </c>
      <c r="P2735" s="1" t="s">
        <v>20023</v>
      </c>
      <c r="Q2735" s="26"/>
      <c r="R2735" s="276">
        <f t="shared" si="186"/>
        <v>0</v>
      </c>
    </row>
    <row r="2736" spans="12:18">
      <c r="L2736" t="s">
        <v>21594</v>
      </c>
      <c r="M2736" s="1" t="s">
        <v>21599</v>
      </c>
      <c r="N2736" s="1"/>
      <c r="O2736" s="1">
        <v>0.7</v>
      </c>
      <c r="P2736" s="1" t="s">
        <v>20023</v>
      </c>
      <c r="Q2736" s="26"/>
      <c r="R2736" s="276">
        <f t="shared" si="186"/>
        <v>0</v>
      </c>
    </row>
    <row r="2737" spans="12:18">
      <c r="L2737" t="s">
        <v>21594</v>
      </c>
      <c r="M2737" s="1" t="s">
        <v>21600</v>
      </c>
      <c r="N2737" s="1"/>
      <c r="O2737" s="1">
        <v>20</v>
      </c>
      <c r="P2737" s="1"/>
      <c r="Q2737" s="26"/>
      <c r="R2737" s="276">
        <f t="shared" si="186"/>
        <v>0</v>
      </c>
    </row>
    <row r="2738" spans="12:18">
      <c r="L2738" t="s">
        <v>21594</v>
      </c>
      <c r="M2738" s="1" t="s">
        <v>21601</v>
      </c>
      <c r="N2738" s="1"/>
      <c r="O2738" s="1">
        <v>8</v>
      </c>
      <c r="P2738" s="1"/>
      <c r="Q2738" s="26"/>
      <c r="R2738" s="276">
        <f t="shared" si="186"/>
        <v>0</v>
      </c>
    </row>
    <row r="2739" spans="12:18">
      <c r="L2739" t="s">
        <v>21594</v>
      </c>
      <c r="M2739" s="1" t="s">
        <v>21602</v>
      </c>
      <c r="N2739" s="1"/>
      <c r="O2739" s="1">
        <v>3</v>
      </c>
      <c r="P2739" s="1" t="s">
        <v>20023</v>
      </c>
      <c r="Q2739" s="26"/>
      <c r="R2739" s="276">
        <f t="shared" si="186"/>
        <v>0</v>
      </c>
    </row>
    <row r="2740" spans="12:18">
      <c r="L2740" t="s">
        <v>21594</v>
      </c>
      <c r="M2740" s="1" t="s">
        <v>21603</v>
      </c>
      <c r="N2740" s="1"/>
      <c r="O2740" s="1">
        <v>0.3</v>
      </c>
      <c r="P2740" s="1"/>
      <c r="Q2740" s="26"/>
      <c r="R2740" s="276">
        <f t="shared" si="186"/>
        <v>0</v>
      </c>
    </row>
    <row r="2741" spans="12:18">
      <c r="L2741" t="s">
        <v>21594</v>
      </c>
      <c r="M2741" s="1" t="s">
        <v>21604</v>
      </c>
      <c r="N2741" s="1"/>
      <c r="O2741" s="1">
        <v>8</v>
      </c>
      <c r="P2741" s="1"/>
      <c r="Q2741" s="26"/>
      <c r="R2741" s="276">
        <f t="shared" si="186"/>
        <v>0</v>
      </c>
    </row>
    <row r="2742" spans="12:18">
      <c r="L2742" t="s">
        <v>21594</v>
      </c>
      <c r="M2742" s="1" t="s">
        <v>21605</v>
      </c>
      <c r="N2742" s="1"/>
      <c r="O2742" s="1">
        <v>0.8</v>
      </c>
      <c r="P2742" s="1"/>
      <c r="Q2742" s="26"/>
      <c r="R2742" s="276">
        <f t="shared" si="186"/>
        <v>0</v>
      </c>
    </row>
    <row r="2743" spans="12:18">
      <c r="L2743" t="s">
        <v>21594</v>
      </c>
      <c r="M2743" s="1" t="s">
        <v>21606</v>
      </c>
      <c r="N2743" s="1"/>
      <c r="O2743" s="1">
        <v>2</v>
      </c>
      <c r="P2743" s="1"/>
      <c r="Q2743" s="26"/>
      <c r="R2743" s="276">
        <f t="shared" si="186"/>
        <v>0</v>
      </c>
    </row>
    <row r="2744" spans="12:18">
      <c r="L2744" t="s">
        <v>21594</v>
      </c>
      <c r="M2744" s="1" t="s">
        <v>21607</v>
      </c>
      <c r="N2744" s="1"/>
      <c r="O2744" s="1">
        <v>20</v>
      </c>
      <c r="P2744" s="1" t="s">
        <v>21608</v>
      </c>
      <c r="Q2744" s="26"/>
      <c r="R2744" s="276">
        <f t="shared" si="186"/>
        <v>0</v>
      </c>
    </row>
    <row r="2745" spans="12:18">
      <c r="L2745" t="s">
        <v>21594</v>
      </c>
      <c r="M2745" s="1" t="s">
        <v>21609</v>
      </c>
      <c r="N2745" s="1"/>
      <c r="O2745" s="1">
        <v>30</v>
      </c>
      <c r="P2745" s="1"/>
      <c r="Q2745" s="26"/>
      <c r="R2745" s="276">
        <f t="shared" si="186"/>
        <v>0</v>
      </c>
    </row>
    <row r="2746" spans="12:18">
      <c r="L2746" t="s">
        <v>21594</v>
      </c>
      <c r="M2746" s="1" t="s">
        <v>21610</v>
      </c>
      <c r="N2746" s="1"/>
      <c r="O2746" s="1">
        <v>1</v>
      </c>
      <c r="P2746" s="1"/>
      <c r="Q2746" s="26"/>
      <c r="R2746" s="276">
        <f t="shared" si="186"/>
        <v>0</v>
      </c>
    </row>
    <row r="2747" spans="12:18">
      <c r="L2747" t="s">
        <v>21594</v>
      </c>
      <c r="M2747" s="1" t="s">
        <v>21611</v>
      </c>
      <c r="N2747" s="1"/>
      <c r="O2747" s="1">
        <v>20</v>
      </c>
      <c r="P2747" s="1"/>
      <c r="Q2747" s="26"/>
      <c r="R2747" s="276">
        <f t="shared" si="186"/>
        <v>0</v>
      </c>
    </row>
    <row r="2748" spans="12:18">
      <c r="L2748" t="s">
        <v>21594</v>
      </c>
      <c r="M2748" s="1" t="s">
        <v>21612</v>
      </c>
      <c r="N2748" s="1"/>
      <c r="O2748" s="1">
        <v>17</v>
      </c>
      <c r="P2748" s="1"/>
      <c r="Q2748" s="26"/>
      <c r="R2748" s="276">
        <f t="shared" si="186"/>
        <v>0</v>
      </c>
    </row>
    <row r="2749" spans="12:18">
      <c r="L2749" t="s">
        <v>21594</v>
      </c>
      <c r="M2749" s="1" t="s">
        <v>21613</v>
      </c>
      <c r="N2749" s="1"/>
      <c r="O2749" s="1">
        <v>5</v>
      </c>
      <c r="P2749" s="1"/>
      <c r="Q2749" s="26"/>
      <c r="R2749" s="276">
        <f t="shared" si="186"/>
        <v>0</v>
      </c>
    </row>
    <row r="2750" spans="12:18">
      <c r="L2750" t="s">
        <v>21594</v>
      </c>
      <c r="M2750" s="1" t="s">
        <v>21614</v>
      </c>
      <c r="N2750" s="1"/>
      <c r="O2750" s="1">
        <v>3</v>
      </c>
      <c r="P2750" s="1" t="s">
        <v>20023</v>
      </c>
      <c r="Q2750" s="26"/>
      <c r="R2750" s="276">
        <f t="shared" si="186"/>
        <v>0</v>
      </c>
    </row>
    <row r="2751" spans="12:18">
      <c r="L2751" t="s">
        <v>21594</v>
      </c>
      <c r="M2751" s="1" t="s">
        <v>21615</v>
      </c>
      <c r="N2751" s="1"/>
      <c r="O2751" s="1">
        <v>3</v>
      </c>
      <c r="P2751" s="1"/>
      <c r="Q2751" s="26"/>
      <c r="R2751" s="276">
        <f t="shared" si="186"/>
        <v>0</v>
      </c>
    </row>
    <row r="2752" spans="12:18">
      <c r="L2752" t="s">
        <v>21594</v>
      </c>
      <c r="M2752" s="1" t="s">
        <v>21616</v>
      </c>
      <c r="N2752" s="1"/>
      <c r="O2752" s="1">
        <v>5</v>
      </c>
      <c r="P2752" s="1"/>
      <c r="Q2752" s="26"/>
      <c r="R2752" s="276">
        <f t="shared" si="186"/>
        <v>0</v>
      </c>
    </row>
    <row r="2753" spans="12:18">
      <c r="L2753" t="s">
        <v>21594</v>
      </c>
      <c r="M2753" s="1" t="s">
        <v>21617</v>
      </c>
      <c r="N2753" s="1"/>
      <c r="O2753" s="1">
        <v>4</v>
      </c>
      <c r="P2753" s="1"/>
      <c r="Q2753" s="26"/>
      <c r="R2753" s="276">
        <f t="shared" si="186"/>
        <v>0</v>
      </c>
    </row>
    <row r="2754" spans="12:18">
      <c r="L2754" t="s">
        <v>21594</v>
      </c>
      <c r="M2754" s="1" t="s">
        <v>21618</v>
      </c>
      <c r="N2754" s="1"/>
      <c r="O2754" s="1">
        <v>300</v>
      </c>
      <c r="P2754" s="1"/>
      <c r="Q2754" s="26"/>
      <c r="R2754" s="276">
        <f t="shared" si="186"/>
        <v>0</v>
      </c>
    </row>
    <row r="2755" spans="12:18">
      <c r="L2755" t="s">
        <v>21594</v>
      </c>
      <c r="M2755" s="1" t="s">
        <v>19287</v>
      </c>
      <c r="N2755" s="1"/>
      <c r="O2755" s="1">
        <v>8</v>
      </c>
      <c r="P2755" s="1"/>
      <c r="Q2755" s="26"/>
      <c r="R2755" s="276">
        <f t="shared" si="186"/>
        <v>0</v>
      </c>
    </row>
    <row r="2756" spans="12:18">
      <c r="L2756" t="s">
        <v>21594</v>
      </c>
      <c r="M2756" s="1" t="s">
        <v>21619</v>
      </c>
      <c r="N2756" s="1"/>
      <c r="O2756" s="1">
        <v>5</v>
      </c>
      <c r="P2756" s="1" t="s">
        <v>21620</v>
      </c>
      <c r="Q2756" s="26"/>
      <c r="R2756" s="276">
        <f t="shared" ref="R2756:R2819" si="187">Q2756*O2756</f>
        <v>0</v>
      </c>
    </row>
    <row r="2757" spans="12:18">
      <c r="L2757" t="s">
        <v>21594</v>
      </c>
      <c r="M2757" s="1" t="s">
        <v>21621</v>
      </c>
      <c r="N2757" s="1"/>
      <c r="O2757" s="1">
        <v>10</v>
      </c>
      <c r="P2757" s="1"/>
      <c r="Q2757" s="26"/>
      <c r="R2757" s="276">
        <f t="shared" si="187"/>
        <v>0</v>
      </c>
    </row>
    <row r="2758" spans="12:18">
      <c r="L2758" t="s">
        <v>21594</v>
      </c>
      <c r="M2758" s="1" t="s">
        <v>21622</v>
      </c>
      <c r="N2758" s="1"/>
      <c r="O2758" s="1"/>
      <c r="P2758" s="1"/>
      <c r="Q2758" s="26"/>
      <c r="R2758" s="276">
        <f t="shared" si="187"/>
        <v>0</v>
      </c>
    </row>
    <row r="2759" spans="12:18">
      <c r="L2759" t="s">
        <v>21594</v>
      </c>
      <c r="M2759" s="1" t="s">
        <v>21623</v>
      </c>
      <c r="N2759" s="1"/>
      <c r="O2759" s="1">
        <v>15</v>
      </c>
      <c r="P2759" s="1" t="s">
        <v>21017</v>
      </c>
      <c r="Q2759" s="26"/>
      <c r="R2759" s="276">
        <f t="shared" si="187"/>
        <v>0</v>
      </c>
    </row>
    <row r="2760" spans="12:18">
      <c r="L2760" t="s">
        <v>21594</v>
      </c>
      <c r="M2760" s="1" t="s">
        <v>21624</v>
      </c>
      <c r="N2760" s="1"/>
      <c r="O2760" s="1">
        <v>10</v>
      </c>
      <c r="P2760" s="1"/>
      <c r="Q2760" s="26"/>
      <c r="R2760" s="276">
        <f t="shared" si="187"/>
        <v>0</v>
      </c>
    </row>
    <row r="2761" spans="12:18">
      <c r="L2761" t="s">
        <v>21594</v>
      </c>
      <c r="M2761" s="1" t="s">
        <v>21625</v>
      </c>
      <c r="N2761" s="1"/>
      <c r="O2761" s="1">
        <v>20</v>
      </c>
      <c r="P2761" s="1" t="s">
        <v>19647</v>
      </c>
      <c r="Q2761" s="26"/>
      <c r="R2761" s="276">
        <f t="shared" si="187"/>
        <v>0</v>
      </c>
    </row>
    <row r="2762" spans="12:18">
      <c r="L2762" t="s">
        <v>21594</v>
      </c>
      <c r="M2762" s="1" t="s">
        <v>21626</v>
      </c>
      <c r="N2762" s="1"/>
      <c r="O2762" s="1">
        <v>15</v>
      </c>
      <c r="P2762" s="1" t="s">
        <v>21017</v>
      </c>
      <c r="Q2762" s="26"/>
      <c r="R2762" s="276">
        <f t="shared" si="187"/>
        <v>0</v>
      </c>
    </row>
    <row r="2763" spans="12:18">
      <c r="L2763" t="s">
        <v>21594</v>
      </c>
      <c r="M2763" s="1" t="s">
        <v>21627</v>
      </c>
      <c r="N2763" s="1"/>
      <c r="O2763" s="1">
        <v>10</v>
      </c>
      <c r="P2763" s="1" t="s">
        <v>21017</v>
      </c>
      <c r="Q2763" s="26"/>
      <c r="R2763" s="276">
        <f t="shared" si="187"/>
        <v>0</v>
      </c>
    </row>
    <row r="2764" spans="12:18">
      <c r="L2764" t="s">
        <v>21594</v>
      </c>
      <c r="M2764" s="1" t="s">
        <v>21628</v>
      </c>
      <c r="N2764" s="1"/>
      <c r="O2764" s="1">
        <v>15</v>
      </c>
      <c r="P2764" s="1" t="s">
        <v>21017</v>
      </c>
      <c r="Q2764" s="26"/>
      <c r="R2764" s="276">
        <f t="shared" si="187"/>
        <v>0</v>
      </c>
    </row>
    <row r="2765" spans="12:18">
      <c r="L2765" t="s">
        <v>21594</v>
      </c>
      <c r="M2765" s="1" t="s">
        <v>21629</v>
      </c>
      <c r="N2765" s="1"/>
      <c r="O2765" s="1"/>
      <c r="P2765" s="1"/>
      <c r="Q2765" s="26"/>
      <c r="R2765" s="276">
        <f t="shared" si="187"/>
        <v>0</v>
      </c>
    </row>
    <row r="2766" spans="12:18">
      <c r="L2766" t="s">
        <v>21594</v>
      </c>
      <c r="M2766" s="1" t="s">
        <v>21630</v>
      </c>
      <c r="N2766" s="1"/>
      <c r="O2766" s="1">
        <v>1</v>
      </c>
      <c r="P2766" s="1" t="s">
        <v>21631</v>
      </c>
      <c r="Q2766" s="26"/>
      <c r="R2766" s="276">
        <f t="shared" si="187"/>
        <v>0</v>
      </c>
    </row>
    <row r="2767" spans="12:18">
      <c r="L2767" t="s">
        <v>21594</v>
      </c>
      <c r="M2767" s="1" t="s">
        <v>21632</v>
      </c>
      <c r="N2767" s="1"/>
      <c r="O2767" s="1">
        <v>9</v>
      </c>
      <c r="P2767" s="1" t="s">
        <v>21633</v>
      </c>
      <c r="Q2767" s="26"/>
      <c r="R2767" s="276">
        <f t="shared" si="187"/>
        <v>0</v>
      </c>
    </row>
    <row r="2768" spans="12:18">
      <c r="L2768" t="s">
        <v>21594</v>
      </c>
      <c r="M2768" s="1" t="s">
        <v>21634</v>
      </c>
      <c r="N2768" s="1"/>
      <c r="O2768" s="1">
        <v>7</v>
      </c>
      <c r="P2768" s="1" t="s">
        <v>21633</v>
      </c>
      <c r="Q2768" s="26"/>
      <c r="R2768" s="276">
        <f t="shared" si="187"/>
        <v>0</v>
      </c>
    </row>
    <row r="2769" spans="12:18">
      <c r="L2769" t="s">
        <v>21594</v>
      </c>
      <c r="M2769" s="1" t="s">
        <v>21635</v>
      </c>
      <c r="N2769" s="1"/>
      <c r="O2769" s="1">
        <v>8</v>
      </c>
      <c r="P2769" s="1" t="s">
        <v>21633</v>
      </c>
      <c r="Q2769" s="26"/>
      <c r="R2769" s="276">
        <f t="shared" si="187"/>
        <v>0</v>
      </c>
    </row>
    <row r="2770" spans="12:18">
      <c r="L2770" t="s">
        <v>21594</v>
      </c>
      <c r="M2770" s="1" t="s">
        <v>21636</v>
      </c>
      <c r="N2770" s="1"/>
      <c r="O2770" s="1">
        <v>10</v>
      </c>
      <c r="P2770" s="1" t="s">
        <v>21633</v>
      </c>
      <c r="Q2770" s="26"/>
      <c r="R2770" s="276">
        <f t="shared" si="187"/>
        <v>0</v>
      </c>
    </row>
    <row r="2771" spans="12:18">
      <c r="L2771" t="s">
        <v>21594</v>
      </c>
      <c r="M2771" s="1" t="s">
        <v>21637</v>
      </c>
      <c r="N2771" s="1"/>
      <c r="O2771" s="1">
        <v>3</v>
      </c>
      <c r="P2771" s="1" t="s">
        <v>21633</v>
      </c>
      <c r="Q2771" s="26"/>
      <c r="R2771" s="276">
        <f t="shared" si="187"/>
        <v>0</v>
      </c>
    </row>
    <row r="2772" spans="12:18">
      <c r="L2772" t="s">
        <v>21594</v>
      </c>
      <c r="M2772" s="1" t="s">
        <v>21638</v>
      </c>
      <c r="N2772" s="1"/>
      <c r="O2772" s="1">
        <v>200</v>
      </c>
      <c r="P2772" s="1"/>
      <c r="Q2772" s="26"/>
      <c r="R2772" s="276">
        <f t="shared" si="187"/>
        <v>0</v>
      </c>
    </row>
    <row r="2773" spans="12:18">
      <c r="L2773" t="s">
        <v>21594</v>
      </c>
      <c r="M2773" s="1" t="s">
        <v>21639</v>
      </c>
      <c r="N2773" s="1"/>
      <c r="O2773" s="1">
        <v>300</v>
      </c>
      <c r="P2773" s="1"/>
      <c r="Q2773" s="26"/>
      <c r="R2773" s="276">
        <f t="shared" si="187"/>
        <v>0</v>
      </c>
    </row>
    <row r="2774" spans="12:18">
      <c r="L2774" t="s">
        <v>21594</v>
      </c>
      <c r="M2774" s="1" t="s">
        <v>21640</v>
      </c>
      <c r="N2774" s="1"/>
      <c r="O2774" s="1">
        <v>15</v>
      </c>
      <c r="P2774" s="1" t="s">
        <v>21633</v>
      </c>
      <c r="Q2774" s="26"/>
      <c r="R2774" s="276">
        <f t="shared" si="187"/>
        <v>0</v>
      </c>
    </row>
    <row r="2775" spans="12:18">
      <c r="L2775" t="s">
        <v>21594</v>
      </c>
      <c r="M2775" s="1" t="s">
        <v>21641</v>
      </c>
      <c r="N2775" s="1"/>
      <c r="O2775" s="1">
        <v>20</v>
      </c>
      <c r="P2775" s="1" t="s">
        <v>21633</v>
      </c>
      <c r="Q2775" s="26"/>
      <c r="R2775" s="276">
        <f t="shared" si="187"/>
        <v>0</v>
      </c>
    </row>
    <row r="2776" spans="12:18">
      <c r="L2776" t="s">
        <v>21594</v>
      </c>
      <c r="M2776" s="1" t="s">
        <v>21642</v>
      </c>
      <c r="N2776" s="1"/>
      <c r="O2776" s="1">
        <v>80</v>
      </c>
      <c r="P2776" s="1"/>
      <c r="Q2776" s="26"/>
      <c r="R2776" s="276">
        <f t="shared" si="187"/>
        <v>0</v>
      </c>
    </row>
    <row r="2777" spans="12:18">
      <c r="L2777" t="s">
        <v>21594</v>
      </c>
      <c r="M2777" s="1" t="s">
        <v>21643</v>
      </c>
      <c r="N2777" s="1"/>
      <c r="O2777" s="1">
        <v>2</v>
      </c>
      <c r="P2777" s="1"/>
      <c r="Q2777" s="26"/>
      <c r="R2777" s="276">
        <f t="shared" si="187"/>
        <v>0</v>
      </c>
    </row>
    <row r="2778" spans="12:18">
      <c r="L2778" t="s">
        <v>21594</v>
      </c>
      <c r="M2778" s="1" t="s">
        <v>21644</v>
      </c>
      <c r="N2778" s="1"/>
      <c r="O2778" s="1">
        <v>10</v>
      </c>
      <c r="P2778" s="1"/>
      <c r="Q2778" s="26"/>
      <c r="R2778" s="276">
        <f t="shared" si="187"/>
        <v>0</v>
      </c>
    </row>
    <row r="2779" spans="12:18">
      <c r="L2779" t="s">
        <v>21594</v>
      </c>
      <c r="M2779" s="1" t="s">
        <v>21645</v>
      </c>
      <c r="N2779" s="1"/>
      <c r="O2779" s="1">
        <v>0.2</v>
      </c>
      <c r="P2779" s="1"/>
      <c r="Q2779" s="26"/>
      <c r="R2779" s="276">
        <f t="shared" si="187"/>
        <v>0</v>
      </c>
    </row>
    <row r="2780" spans="12:18">
      <c r="L2780" t="s">
        <v>21594</v>
      </c>
      <c r="M2780" s="1" t="s">
        <v>21646</v>
      </c>
      <c r="N2780" s="1"/>
      <c r="O2780" s="1">
        <v>1.5</v>
      </c>
      <c r="P2780" s="1"/>
      <c r="Q2780" s="26"/>
      <c r="R2780" s="276">
        <f t="shared" si="187"/>
        <v>0</v>
      </c>
    </row>
    <row r="2781" spans="12:18">
      <c r="L2781" t="s">
        <v>21594</v>
      </c>
      <c r="M2781" s="1" t="s">
        <v>21647</v>
      </c>
      <c r="N2781" s="1"/>
      <c r="O2781" s="1">
        <v>2</v>
      </c>
      <c r="P2781" s="1"/>
      <c r="Q2781" s="26"/>
      <c r="R2781" s="276">
        <f t="shared" si="187"/>
        <v>0</v>
      </c>
    </row>
    <row r="2782" spans="12:18">
      <c r="L2782" t="s">
        <v>21594</v>
      </c>
      <c r="M2782" s="1" t="s">
        <v>21648</v>
      </c>
      <c r="N2782" s="1"/>
      <c r="O2782" s="1">
        <v>1.3</v>
      </c>
      <c r="P2782" s="1"/>
      <c r="Q2782" s="26"/>
      <c r="R2782" s="276">
        <f t="shared" si="187"/>
        <v>0</v>
      </c>
    </row>
    <row r="2783" spans="12:18">
      <c r="L2783" t="s">
        <v>21594</v>
      </c>
      <c r="M2783" s="1" t="s">
        <v>2869</v>
      </c>
      <c r="N2783" s="1"/>
      <c r="O2783" s="1">
        <v>30</v>
      </c>
      <c r="P2783" s="1"/>
      <c r="Q2783" s="26"/>
      <c r="R2783" s="276">
        <f t="shared" si="187"/>
        <v>0</v>
      </c>
    </row>
    <row r="2784" spans="12:18">
      <c r="L2784" t="s">
        <v>21594</v>
      </c>
      <c r="M2784" s="1" t="s">
        <v>21649</v>
      </c>
      <c r="N2784" s="1"/>
      <c r="O2784" s="1">
        <v>5</v>
      </c>
      <c r="P2784" s="1"/>
      <c r="Q2784" s="26"/>
      <c r="R2784" s="276">
        <f t="shared" si="187"/>
        <v>0</v>
      </c>
    </row>
    <row r="2785" spans="12:18">
      <c r="L2785" t="s">
        <v>21594</v>
      </c>
      <c r="M2785" s="1" t="s">
        <v>21650</v>
      </c>
      <c r="N2785" s="1"/>
      <c r="O2785" s="1">
        <v>3</v>
      </c>
      <c r="P2785" s="1"/>
      <c r="Q2785" s="26"/>
      <c r="R2785" s="276">
        <f t="shared" si="187"/>
        <v>0</v>
      </c>
    </row>
    <row r="2786" spans="12:18">
      <c r="L2786" t="s">
        <v>21594</v>
      </c>
      <c r="M2786" s="1" t="s">
        <v>21651</v>
      </c>
      <c r="N2786" s="1"/>
      <c r="O2786" s="1">
        <v>3</v>
      </c>
      <c r="P2786" s="1"/>
      <c r="Q2786" s="26"/>
      <c r="R2786" s="276">
        <f t="shared" si="187"/>
        <v>0</v>
      </c>
    </row>
    <row r="2787" spans="12:18">
      <c r="L2787" t="s">
        <v>21594</v>
      </c>
      <c r="M2787" s="1" t="s">
        <v>21652</v>
      </c>
      <c r="N2787" s="1"/>
      <c r="O2787" s="1">
        <v>2</v>
      </c>
      <c r="P2787" s="1"/>
      <c r="Q2787" s="26"/>
      <c r="R2787" s="276">
        <f t="shared" si="187"/>
        <v>0</v>
      </c>
    </row>
    <row r="2788" spans="12:18">
      <c r="L2788" t="s">
        <v>21594</v>
      </c>
      <c r="M2788" s="1" t="s">
        <v>21653</v>
      </c>
      <c r="N2788" s="1"/>
      <c r="O2788" s="1">
        <v>1</v>
      </c>
      <c r="P2788" s="1" t="s">
        <v>21633</v>
      </c>
      <c r="Q2788" s="26"/>
      <c r="R2788" s="276">
        <f t="shared" si="187"/>
        <v>0</v>
      </c>
    </row>
    <row r="2789" spans="12:18">
      <c r="L2789" t="s">
        <v>21594</v>
      </c>
      <c r="M2789" s="1" t="s">
        <v>21654</v>
      </c>
      <c r="N2789" s="1"/>
      <c r="O2789" s="1">
        <v>2</v>
      </c>
      <c r="P2789" s="1" t="s">
        <v>21017</v>
      </c>
      <c r="Q2789" s="26"/>
      <c r="R2789" s="276">
        <f t="shared" si="187"/>
        <v>0</v>
      </c>
    </row>
    <row r="2790" spans="12:18">
      <c r="L2790" t="s">
        <v>21594</v>
      </c>
      <c r="M2790" s="1" t="s">
        <v>21655</v>
      </c>
      <c r="N2790" s="1"/>
      <c r="O2790" s="1">
        <v>1</v>
      </c>
      <c r="P2790" s="1" t="s">
        <v>21017</v>
      </c>
      <c r="Q2790" s="26"/>
      <c r="R2790" s="276">
        <f t="shared" si="187"/>
        <v>0</v>
      </c>
    </row>
    <row r="2791" spans="12:18">
      <c r="L2791" t="s">
        <v>21594</v>
      </c>
      <c r="M2791" s="1" t="s">
        <v>21656</v>
      </c>
      <c r="N2791" s="1"/>
      <c r="O2791" s="1">
        <v>3</v>
      </c>
      <c r="P2791" s="1"/>
      <c r="Q2791" s="26"/>
      <c r="R2791" s="276">
        <f t="shared" si="187"/>
        <v>0</v>
      </c>
    </row>
    <row r="2792" spans="12:18">
      <c r="L2792" t="s">
        <v>21594</v>
      </c>
      <c r="M2792" s="1" t="s">
        <v>18796</v>
      </c>
      <c r="N2792" s="1"/>
      <c r="O2792" s="1"/>
      <c r="P2792" s="1"/>
      <c r="Q2792" s="26"/>
      <c r="R2792" s="276">
        <f t="shared" si="187"/>
        <v>0</v>
      </c>
    </row>
    <row r="2793" spans="12:18">
      <c r="L2793" t="s">
        <v>21594</v>
      </c>
      <c r="M2793" s="1" t="s">
        <v>21657</v>
      </c>
      <c r="N2793" s="1"/>
      <c r="O2793" s="1"/>
      <c r="P2793" s="1"/>
      <c r="Q2793" s="26"/>
      <c r="R2793" s="276">
        <f t="shared" si="187"/>
        <v>0</v>
      </c>
    </row>
    <row r="2794" spans="12:18">
      <c r="L2794" t="s">
        <v>21594</v>
      </c>
      <c r="M2794" s="1" t="s">
        <v>21658</v>
      </c>
      <c r="N2794" s="1"/>
      <c r="O2794" s="1">
        <v>0.1</v>
      </c>
      <c r="P2794" s="1" t="s">
        <v>21659</v>
      </c>
      <c r="Q2794" s="26"/>
      <c r="R2794" s="276">
        <f t="shared" si="187"/>
        <v>0</v>
      </c>
    </row>
    <row r="2795" spans="12:18">
      <c r="L2795" t="s">
        <v>21594</v>
      </c>
      <c r="M2795" s="1" t="s">
        <v>21660</v>
      </c>
      <c r="N2795" s="1"/>
      <c r="O2795" s="1">
        <v>5</v>
      </c>
      <c r="P2795" s="1"/>
      <c r="Q2795" s="26"/>
      <c r="R2795" s="276">
        <f t="shared" si="187"/>
        <v>0</v>
      </c>
    </row>
    <row r="2796" spans="12:18">
      <c r="L2796" t="s">
        <v>21594</v>
      </c>
      <c r="M2796" s="1" t="s">
        <v>21661</v>
      </c>
      <c r="N2796" s="1"/>
      <c r="O2796" s="1">
        <v>0.11000000000000001</v>
      </c>
      <c r="P2796" s="1"/>
      <c r="Q2796" s="26"/>
      <c r="R2796" s="276">
        <f t="shared" si="187"/>
        <v>0</v>
      </c>
    </row>
    <row r="2797" spans="12:18">
      <c r="L2797" t="s">
        <v>21594</v>
      </c>
      <c r="M2797" s="1" t="s">
        <v>21662</v>
      </c>
      <c r="N2797" s="1"/>
      <c r="O2797" s="1">
        <v>1.05</v>
      </c>
      <c r="P2797" s="1"/>
      <c r="Q2797" s="26"/>
      <c r="R2797" s="276">
        <f t="shared" si="187"/>
        <v>0</v>
      </c>
    </row>
    <row r="2798" spans="12:18">
      <c r="L2798" t="s">
        <v>21594</v>
      </c>
      <c r="M2798" s="1" t="s">
        <v>21663</v>
      </c>
      <c r="N2798" s="1"/>
      <c r="O2798" s="1">
        <v>27</v>
      </c>
      <c r="P2798" s="1"/>
      <c r="Q2798" s="26"/>
      <c r="R2798" s="276">
        <f t="shared" si="187"/>
        <v>0</v>
      </c>
    </row>
    <row r="2799" spans="12:18">
      <c r="L2799" t="s">
        <v>21594</v>
      </c>
      <c r="M2799" s="1" t="s">
        <v>21664</v>
      </c>
      <c r="N2799" s="1"/>
      <c r="O2799" s="1">
        <v>3</v>
      </c>
      <c r="P2799" s="1"/>
      <c r="Q2799" s="26"/>
      <c r="R2799" s="276">
        <f t="shared" si="187"/>
        <v>0</v>
      </c>
    </row>
    <row r="2800" spans="12:18">
      <c r="L2800" t="s">
        <v>21594</v>
      </c>
      <c r="M2800" s="1" t="s">
        <v>21665</v>
      </c>
      <c r="N2800" s="1"/>
      <c r="O2800" s="1">
        <v>255</v>
      </c>
      <c r="P2800" s="1"/>
      <c r="Q2800" s="26"/>
      <c r="R2800" s="276">
        <f t="shared" si="187"/>
        <v>0</v>
      </c>
    </row>
    <row r="2801" spans="12:18">
      <c r="L2801" t="s">
        <v>21594</v>
      </c>
      <c r="M2801" s="1" t="s">
        <v>21666</v>
      </c>
      <c r="N2801" s="1"/>
      <c r="O2801" s="1">
        <v>2.7</v>
      </c>
      <c r="P2801" s="1"/>
      <c r="Q2801" s="26"/>
      <c r="R2801" s="276">
        <f t="shared" si="187"/>
        <v>0</v>
      </c>
    </row>
    <row r="2802" spans="12:18">
      <c r="L2802" t="s">
        <v>21594</v>
      </c>
      <c r="M2802" s="1" t="s">
        <v>21667</v>
      </c>
      <c r="N2802" s="1"/>
      <c r="O2802" s="1">
        <v>0.08</v>
      </c>
      <c r="P2802" s="1"/>
      <c r="Q2802" s="26"/>
      <c r="R2802" s="276">
        <f t="shared" si="187"/>
        <v>0</v>
      </c>
    </row>
    <row r="2803" spans="12:18">
      <c r="L2803" t="s">
        <v>21594</v>
      </c>
      <c r="M2803" s="1" t="s">
        <v>21668</v>
      </c>
      <c r="N2803" s="1"/>
      <c r="O2803" s="1">
        <v>0.7</v>
      </c>
      <c r="P2803" s="1"/>
      <c r="Q2803" s="26"/>
      <c r="R2803" s="276">
        <f t="shared" si="187"/>
        <v>0</v>
      </c>
    </row>
    <row r="2804" spans="12:18">
      <c r="L2804" t="s">
        <v>21594</v>
      </c>
      <c r="M2804" s="1" t="s">
        <v>21669</v>
      </c>
      <c r="N2804" s="1"/>
      <c r="O2804" s="1">
        <v>3</v>
      </c>
      <c r="P2804" s="1"/>
      <c r="Q2804" s="26"/>
      <c r="R2804" s="276">
        <f t="shared" si="187"/>
        <v>0</v>
      </c>
    </row>
    <row r="2805" spans="12:18">
      <c r="L2805" t="s">
        <v>21594</v>
      </c>
      <c r="M2805" s="1" t="s">
        <v>21670</v>
      </c>
      <c r="N2805" s="1"/>
      <c r="O2805" s="1">
        <v>7</v>
      </c>
      <c r="P2805" s="1"/>
      <c r="Q2805" s="26"/>
      <c r="R2805" s="276">
        <f t="shared" si="187"/>
        <v>0</v>
      </c>
    </row>
    <row r="2806" spans="12:18">
      <c r="L2806" t="s">
        <v>21594</v>
      </c>
      <c r="M2806" s="1" t="s">
        <v>21671</v>
      </c>
      <c r="N2806" s="1"/>
      <c r="O2806" s="1">
        <v>10</v>
      </c>
      <c r="P2806" s="1"/>
      <c r="Q2806" s="26"/>
      <c r="R2806" s="276">
        <f t="shared" si="187"/>
        <v>0</v>
      </c>
    </row>
    <row r="2807" spans="12:18">
      <c r="L2807" t="s">
        <v>21594</v>
      </c>
      <c r="M2807" s="1" t="s">
        <v>21672</v>
      </c>
      <c r="N2807" s="1"/>
      <c r="O2807" s="1">
        <v>0.1</v>
      </c>
      <c r="P2807" s="1" t="s">
        <v>21659</v>
      </c>
      <c r="Q2807" s="26"/>
      <c r="R2807" s="276">
        <f t="shared" si="187"/>
        <v>0</v>
      </c>
    </row>
    <row r="2808" spans="12:18">
      <c r="L2808" t="s">
        <v>21594</v>
      </c>
      <c r="M2808" s="1" t="s">
        <v>21673</v>
      </c>
      <c r="N2808" s="1"/>
      <c r="O2808" s="1">
        <v>0.1</v>
      </c>
      <c r="P2808" s="1" t="s">
        <v>21659</v>
      </c>
      <c r="Q2808" s="26"/>
      <c r="R2808" s="276">
        <f t="shared" si="187"/>
        <v>0</v>
      </c>
    </row>
    <row r="2809" spans="12:18">
      <c r="L2809" t="s">
        <v>21594</v>
      </c>
      <c r="M2809" s="1" t="s">
        <v>21674</v>
      </c>
      <c r="N2809" s="1"/>
      <c r="O2809" s="1">
        <v>0.1</v>
      </c>
      <c r="P2809" s="1" t="s">
        <v>21659</v>
      </c>
      <c r="Q2809" s="26"/>
      <c r="R2809" s="276">
        <f t="shared" si="187"/>
        <v>0</v>
      </c>
    </row>
    <row r="2810" spans="12:18">
      <c r="L2810" t="s">
        <v>21594</v>
      </c>
      <c r="M2810" s="1" t="s">
        <v>21675</v>
      </c>
      <c r="N2810" s="1"/>
      <c r="O2810" s="1">
        <v>5</v>
      </c>
      <c r="P2810" s="1"/>
      <c r="Q2810" s="26"/>
      <c r="R2810" s="276">
        <f t="shared" si="187"/>
        <v>0</v>
      </c>
    </row>
    <row r="2811" spans="12:18">
      <c r="L2811" t="s">
        <v>21594</v>
      </c>
      <c r="M2811" s="1" t="s">
        <v>21676</v>
      </c>
      <c r="N2811" s="1"/>
      <c r="O2811" s="1">
        <v>0.1</v>
      </c>
      <c r="P2811" s="1"/>
      <c r="Q2811" s="26"/>
      <c r="R2811" s="276">
        <f t="shared" si="187"/>
        <v>0</v>
      </c>
    </row>
    <row r="2812" spans="12:18">
      <c r="L2812" t="s">
        <v>21594</v>
      </c>
      <c r="M2812" s="1" t="s">
        <v>21677</v>
      </c>
      <c r="N2812" s="1"/>
      <c r="O2812" s="1">
        <v>5</v>
      </c>
      <c r="P2812" s="1"/>
      <c r="Q2812" s="26"/>
      <c r="R2812" s="276">
        <f t="shared" si="187"/>
        <v>0</v>
      </c>
    </row>
    <row r="2813" spans="12:18">
      <c r="L2813" t="s">
        <v>21594</v>
      </c>
      <c r="M2813" s="1" t="s">
        <v>21678</v>
      </c>
      <c r="N2813" s="1"/>
      <c r="O2813" s="1">
        <v>5</v>
      </c>
      <c r="P2813" s="1" t="s">
        <v>19906</v>
      </c>
      <c r="Q2813" s="26"/>
      <c r="R2813" s="276">
        <f t="shared" si="187"/>
        <v>0</v>
      </c>
    </row>
    <row r="2814" spans="12:18">
      <c r="L2814" t="s">
        <v>21594</v>
      </c>
      <c r="M2814" s="1" t="s">
        <v>21679</v>
      </c>
      <c r="N2814" s="1"/>
      <c r="O2814" s="1">
        <v>4</v>
      </c>
      <c r="P2814" s="1"/>
      <c r="Q2814" s="26"/>
      <c r="R2814" s="276">
        <f t="shared" si="187"/>
        <v>0</v>
      </c>
    </row>
    <row r="2815" spans="12:18">
      <c r="L2815" t="s">
        <v>21594</v>
      </c>
      <c r="M2815" s="1" t="s">
        <v>21680</v>
      </c>
      <c r="N2815" s="1"/>
      <c r="O2815" s="1">
        <v>13</v>
      </c>
      <c r="P2815" s="1"/>
      <c r="Q2815" s="26"/>
      <c r="R2815" s="276">
        <f t="shared" si="187"/>
        <v>0</v>
      </c>
    </row>
    <row r="2816" spans="12:18">
      <c r="L2816" t="s">
        <v>21594</v>
      </c>
      <c r="M2816" s="1" t="s">
        <v>21681</v>
      </c>
      <c r="N2816" s="1"/>
      <c r="O2816" s="1">
        <v>18</v>
      </c>
      <c r="P2816" s="1"/>
      <c r="Q2816" s="26"/>
      <c r="R2816" s="276">
        <f t="shared" si="187"/>
        <v>0</v>
      </c>
    </row>
    <row r="2817" spans="12:18">
      <c r="L2817" t="s">
        <v>21594</v>
      </c>
      <c r="M2817" s="1" t="s">
        <v>21682</v>
      </c>
      <c r="N2817" s="1"/>
      <c r="O2817" s="1">
        <v>2</v>
      </c>
      <c r="P2817" s="1"/>
      <c r="Q2817" s="26"/>
      <c r="R2817" s="276">
        <f t="shared" si="187"/>
        <v>0</v>
      </c>
    </row>
    <row r="2818" spans="12:18">
      <c r="L2818" t="s">
        <v>21594</v>
      </c>
      <c r="M2818" s="1" t="s">
        <v>21683</v>
      </c>
      <c r="N2818" s="1"/>
      <c r="O2818" s="1">
        <v>0.9</v>
      </c>
      <c r="P2818" s="1"/>
      <c r="Q2818" s="26"/>
      <c r="R2818" s="276">
        <f t="shared" si="187"/>
        <v>0</v>
      </c>
    </row>
    <row r="2819" spans="12:18">
      <c r="L2819" t="s">
        <v>21594</v>
      </c>
      <c r="M2819" s="1" t="s">
        <v>21684</v>
      </c>
      <c r="N2819" s="1"/>
      <c r="O2819" s="1">
        <v>10</v>
      </c>
      <c r="P2819" s="1"/>
      <c r="Q2819" s="26"/>
      <c r="R2819" s="276">
        <f t="shared" si="187"/>
        <v>0</v>
      </c>
    </row>
    <row r="2820" spans="12:18">
      <c r="L2820" t="s">
        <v>21594</v>
      </c>
      <c r="M2820" s="1" t="s">
        <v>21685</v>
      </c>
      <c r="N2820" s="1"/>
      <c r="O2820" s="1">
        <v>6</v>
      </c>
      <c r="P2820" s="1"/>
      <c r="Q2820" s="26"/>
      <c r="R2820" s="276">
        <f t="shared" ref="R2820:R2840" si="188">Q2820*O2820</f>
        <v>0</v>
      </c>
    </row>
    <row r="2821" spans="12:18">
      <c r="L2821" t="s">
        <v>21594</v>
      </c>
      <c r="M2821" s="1" t="s">
        <v>21686</v>
      </c>
      <c r="N2821" s="1"/>
      <c r="O2821" s="1">
        <v>4</v>
      </c>
      <c r="P2821" s="1"/>
      <c r="Q2821" s="26"/>
      <c r="R2821" s="276">
        <f t="shared" si="188"/>
        <v>0</v>
      </c>
    </row>
    <row r="2822" spans="12:18">
      <c r="L2822" t="s">
        <v>21594</v>
      </c>
      <c r="M2822" s="1" t="s">
        <v>21687</v>
      </c>
      <c r="N2822" s="1"/>
      <c r="O2822" s="1">
        <v>10</v>
      </c>
      <c r="P2822" s="1"/>
      <c r="Q2822" s="26"/>
      <c r="R2822" s="276">
        <f t="shared" si="188"/>
        <v>0</v>
      </c>
    </row>
    <row r="2823" spans="12:18">
      <c r="L2823" t="s">
        <v>21594</v>
      </c>
      <c r="M2823" s="1" t="s">
        <v>21688</v>
      </c>
      <c r="N2823" s="1"/>
      <c r="O2823" s="1">
        <v>1</v>
      </c>
      <c r="P2823" s="1" t="s">
        <v>21689</v>
      </c>
      <c r="Q2823" s="26"/>
      <c r="R2823" s="276">
        <f t="shared" si="188"/>
        <v>0</v>
      </c>
    </row>
    <row r="2824" spans="12:18">
      <c r="L2824" t="s">
        <v>21594</v>
      </c>
      <c r="M2824" s="1" t="s">
        <v>21690</v>
      </c>
      <c r="N2824" s="1"/>
      <c r="O2824" s="1">
        <v>0.2</v>
      </c>
      <c r="P2824" s="1" t="s">
        <v>21563</v>
      </c>
      <c r="Q2824" s="26"/>
      <c r="R2824" s="276">
        <f t="shared" si="188"/>
        <v>0</v>
      </c>
    </row>
    <row r="2825" spans="12:18">
      <c r="L2825" t="s">
        <v>21594</v>
      </c>
      <c r="M2825" s="1" t="s">
        <v>21691</v>
      </c>
      <c r="N2825" s="1"/>
      <c r="O2825" s="1">
        <v>10</v>
      </c>
      <c r="P2825" s="1"/>
      <c r="Q2825" s="26"/>
      <c r="R2825" s="276">
        <f t="shared" si="188"/>
        <v>0</v>
      </c>
    </row>
    <row r="2826" spans="12:18">
      <c r="L2826" t="s">
        <v>21594</v>
      </c>
      <c r="M2826" s="1" t="s">
        <v>21692</v>
      </c>
      <c r="N2826" s="1"/>
      <c r="O2826" s="1">
        <v>1</v>
      </c>
      <c r="P2826" s="1"/>
      <c r="Q2826" s="26"/>
      <c r="R2826" s="276">
        <f t="shared" si="188"/>
        <v>0</v>
      </c>
    </row>
    <row r="2827" spans="12:18">
      <c r="L2827" t="s">
        <v>21594</v>
      </c>
      <c r="M2827" s="1" t="s">
        <v>21693</v>
      </c>
      <c r="N2827" s="1"/>
      <c r="O2827" s="1">
        <v>95</v>
      </c>
      <c r="P2827" s="1"/>
      <c r="Q2827" s="26"/>
      <c r="R2827" s="276">
        <f t="shared" si="188"/>
        <v>0</v>
      </c>
    </row>
    <row r="2828" spans="12:18">
      <c r="L2828" t="s">
        <v>21594</v>
      </c>
      <c r="M2828" s="1" t="s">
        <v>21694</v>
      </c>
      <c r="N2828" s="1"/>
      <c r="O2828" s="1">
        <v>9</v>
      </c>
      <c r="P2828" s="1"/>
      <c r="Q2828" s="26"/>
      <c r="R2828" s="276">
        <f t="shared" si="188"/>
        <v>0</v>
      </c>
    </row>
    <row r="2829" spans="12:18">
      <c r="L2829" t="s">
        <v>21594</v>
      </c>
      <c r="M2829" s="1" t="s">
        <v>21695</v>
      </c>
      <c r="N2829" s="1"/>
      <c r="O2829" s="1">
        <v>0.3</v>
      </c>
      <c r="P2829" s="1"/>
      <c r="Q2829" s="26"/>
      <c r="R2829" s="276">
        <f t="shared" si="188"/>
        <v>0</v>
      </c>
    </row>
    <row r="2830" spans="12:18">
      <c r="L2830" t="s">
        <v>21594</v>
      </c>
      <c r="M2830" s="1" t="s">
        <v>21696</v>
      </c>
      <c r="N2830" s="1"/>
      <c r="O2830" s="1">
        <v>170</v>
      </c>
      <c r="P2830" s="1"/>
      <c r="Q2830" s="26"/>
      <c r="R2830" s="276">
        <f t="shared" si="188"/>
        <v>0</v>
      </c>
    </row>
    <row r="2831" spans="12:18">
      <c r="L2831" t="s">
        <v>21594</v>
      </c>
      <c r="M2831" s="1" t="s">
        <v>21697</v>
      </c>
      <c r="N2831" s="1"/>
      <c r="O2831" s="1">
        <v>1.8</v>
      </c>
      <c r="P2831" s="1"/>
      <c r="Q2831" s="26"/>
      <c r="R2831" s="276">
        <f t="shared" si="188"/>
        <v>0</v>
      </c>
    </row>
    <row r="2832" spans="12:18">
      <c r="L2832" t="s">
        <v>21594</v>
      </c>
      <c r="M2832" s="1" t="s">
        <v>21698</v>
      </c>
      <c r="N2832" s="1"/>
      <c r="O2832" s="1">
        <v>8</v>
      </c>
      <c r="P2832" s="1"/>
      <c r="Q2832" s="26"/>
      <c r="R2832" s="276">
        <f t="shared" si="188"/>
        <v>0</v>
      </c>
    </row>
    <row r="2833" spans="12:18">
      <c r="L2833" t="s">
        <v>21594</v>
      </c>
      <c r="M2833" s="1" t="s">
        <v>21699</v>
      </c>
      <c r="N2833" s="1"/>
      <c r="O2833" s="1">
        <v>10</v>
      </c>
      <c r="P2833" s="1" t="s">
        <v>21700</v>
      </c>
      <c r="Q2833" s="26"/>
      <c r="R2833" s="276">
        <f t="shared" si="188"/>
        <v>0</v>
      </c>
    </row>
    <row r="2834" spans="12:18">
      <c r="L2834" t="s">
        <v>21594</v>
      </c>
      <c r="M2834" s="1" t="s">
        <v>21701</v>
      </c>
      <c r="N2834" s="1"/>
      <c r="O2834" s="1">
        <v>10</v>
      </c>
      <c r="P2834" s="1"/>
      <c r="Q2834" s="26"/>
      <c r="R2834" s="276">
        <f t="shared" si="188"/>
        <v>0</v>
      </c>
    </row>
    <row r="2835" spans="12:18">
      <c r="L2835" t="s">
        <v>21594</v>
      </c>
      <c r="M2835" s="1" t="s">
        <v>21702</v>
      </c>
      <c r="N2835" s="1"/>
      <c r="O2835" s="1">
        <v>0.45</v>
      </c>
      <c r="P2835" s="1"/>
      <c r="Q2835" s="26"/>
      <c r="R2835" s="276">
        <f t="shared" si="188"/>
        <v>0</v>
      </c>
    </row>
    <row r="2836" spans="12:18">
      <c r="L2836" t="s">
        <v>21594</v>
      </c>
      <c r="M2836" s="1" t="s">
        <v>21703</v>
      </c>
      <c r="N2836" s="1"/>
      <c r="O2836" s="1">
        <v>13.5</v>
      </c>
      <c r="P2836" s="1"/>
      <c r="Q2836" s="26"/>
      <c r="R2836" s="276">
        <f t="shared" si="188"/>
        <v>0</v>
      </c>
    </row>
    <row r="2837" spans="12:18">
      <c r="L2837" t="s">
        <v>21594</v>
      </c>
      <c r="M2837" s="1" t="s">
        <v>21704</v>
      </c>
      <c r="N2837" s="1"/>
      <c r="O2837" s="1">
        <v>142.5</v>
      </c>
      <c r="P2837" s="1"/>
      <c r="Q2837" s="26"/>
      <c r="R2837" s="276">
        <f t="shared" si="188"/>
        <v>0</v>
      </c>
    </row>
    <row r="2838" spans="12:18">
      <c r="L2838" t="s">
        <v>21594</v>
      </c>
      <c r="M2838" s="1" t="s">
        <v>21705</v>
      </c>
      <c r="N2838" s="1"/>
      <c r="O2838" s="1">
        <v>1.35</v>
      </c>
      <c r="P2838" s="1"/>
      <c r="Q2838" s="26"/>
      <c r="R2838" s="276">
        <f t="shared" si="188"/>
        <v>0</v>
      </c>
    </row>
    <row r="2839" spans="12:18">
      <c r="L2839" t="s">
        <v>21594</v>
      </c>
      <c r="M2839" s="1" t="s">
        <v>21706</v>
      </c>
      <c r="N2839" s="1"/>
      <c r="O2839" s="1">
        <v>5</v>
      </c>
      <c r="P2839" s="1"/>
      <c r="Q2839" s="26"/>
      <c r="R2839" s="276">
        <f t="shared" si="188"/>
        <v>0</v>
      </c>
    </row>
    <row r="2840" spans="12:18" ht="15.75" thickBot="1">
      <c r="L2840" t="s">
        <v>21594</v>
      </c>
      <c r="M2840" s="1" t="s">
        <v>18796</v>
      </c>
      <c r="N2840" s="1"/>
      <c r="O2840" s="1"/>
      <c r="P2840" s="1"/>
      <c r="Q2840" s="26"/>
      <c r="R2840" s="277">
        <f t="shared" si="188"/>
        <v>0</v>
      </c>
    </row>
  </sheetData>
  <mergeCells count="20">
    <mergeCell ref="AO48:AQ48"/>
    <mergeCell ref="X66:Z66"/>
    <mergeCell ref="AC113:AE113"/>
    <mergeCell ref="AC167:AE167"/>
    <mergeCell ref="AC189:AE189"/>
    <mergeCell ref="AG126:AI126"/>
    <mergeCell ref="AG145:AI145"/>
    <mergeCell ref="AG156:AI156"/>
    <mergeCell ref="AG157:AI157"/>
    <mergeCell ref="AC51:AE51"/>
    <mergeCell ref="L1:R1"/>
    <mergeCell ref="AG209:AI209"/>
    <mergeCell ref="AG252:AI252"/>
    <mergeCell ref="AG321:AI321"/>
    <mergeCell ref="AK161:AM161"/>
    <mergeCell ref="AC18:AE18"/>
    <mergeCell ref="T50:V50"/>
    <mergeCell ref="X3:Z3"/>
    <mergeCell ref="X17:Z17"/>
    <mergeCell ref="X24:Z24"/>
  </mergeCells>
  <pageMargins left="0.7" right="0.7" top="0.75" bottom="0.75" header="0.3" footer="0.3"/>
  <tableParts count="2">
    <tablePart r:id="rId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7030A0"/>
  </sheetPr>
  <dimension ref="A1:M18"/>
  <sheetViews>
    <sheetView workbookViewId="0">
      <selection sqref="A1:M18"/>
    </sheetView>
  </sheetViews>
  <sheetFormatPr defaultRowHeight="15"/>
  <sheetData>
    <row r="1" spans="1:13" ht="19.5">
      <c r="A1" s="1596" t="s">
        <v>16235</v>
      </c>
      <c r="B1" s="1596"/>
      <c r="C1" s="1596"/>
      <c r="D1" s="1596"/>
      <c r="E1" s="1596"/>
      <c r="F1" s="1596"/>
      <c r="G1" s="1596"/>
      <c r="H1" s="1596"/>
      <c r="I1" s="1596"/>
      <c r="J1" s="1596"/>
      <c r="K1" s="1596"/>
      <c r="L1" s="1596"/>
      <c r="M1" s="1596"/>
    </row>
    <row r="2" spans="1:13">
      <c r="A2" s="22" t="s">
        <v>9699</v>
      </c>
      <c r="B2" s="22" t="s">
        <v>18191</v>
      </c>
      <c r="C2" s="22" t="s">
        <v>18192</v>
      </c>
      <c r="D2" s="22" t="s">
        <v>9701</v>
      </c>
      <c r="E2" s="22" t="s">
        <v>9705</v>
      </c>
      <c r="F2" s="22" t="s">
        <v>18193</v>
      </c>
      <c r="G2" s="22" t="s">
        <v>18194</v>
      </c>
      <c r="H2" s="22" t="s">
        <v>18195</v>
      </c>
      <c r="I2" s="22" t="s">
        <v>18196</v>
      </c>
      <c r="J2" s="22" t="s">
        <v>18197</v>
      </c>
      <c r="K2" s="22" t="s">
        <v>18198</v>
      </c>
      <c r="L2" s="22" t="s">
        <v>18199</v>
      </c>
      <c r="M2" t="s">
        <v>18200</v>
      </c>
    </row>
    <row r="3" spans="1:13">
      <c r="A3" t="s">
        <v>18212</v>
      </c>
      <c r="B3" t="s">
        <v>18213</v>
      </c>
      <c r="C3">
        <v>10</v>
      </c>
      <c r="D3" t="s">
        <v>18214</v>
      </c>
      <c r="E3" t="s">
        <v>18215</v>
      </c>
      <c r="F3" t="s">
        <v>18216</v>
      </c>
      <c r="G3" t="s">
        <v>18217</v>
      </c>
      <c r="H3" t="s">
        <v>18218</v>
      </c>
      <c r="I3" t="s">
        <v>18219</v>
      </c>
      <c r="J3" t="s">
        <v>18220</v>
      </c>
      <c r="K3" t="s">
        <v>18221</v>
      </c>
      <c r="L3" t="s">
        <v>18222</v>
      </c>
    </row>
    <row r="4" spans="1:13">
      <c r="A4" t="s">
        <v>18232</v>
      </c>
      <c r="B4" t="s">
        <v>18213</v>
      </c>
      <c r="C4">
        <v>20</v>
      </c>
      <c r="D4" t="s">
        <v>18233</v>
      </c>
      <c r="E4" t="s">
        <v>18234</v>
      </c>
      <c r="F4" t="s">
        <v>18235</v>
      </c>
      <c r="G4" t="s">
        <v>18217</v>
      </c>
      <c r="H4" t="s">
        <v>18236</v>
      </c>
      <c r="I4" t="s">
        <v>18237</v>
      </c>
      <c r="J4" t="s">
        <v>18238</v>
      </c>
      <c r="K4" t="s">
        <v>18239</v>
      </c>
      <c r="L4" t="s">
        <v>18240</v>
      </c>
    </row>
    <row r="5" spans="1:13">
      <c r="A5" t="s">
        <v>18251</v>
      </c>
      <c r="B5" t="s">
        <v>18252</v>
      </c>
      <c r="C5">
        <v>25</v>
      </c>
      <c r="D5" t="s">
        <v>18253</v>
      </c>
      <c r="E5" t="s">
        <v>18215</v>
      </c>
      <c r="F5" t="s">
        <v>18235</v>
      </c>
      <c r="G5" t="s">
        <v>18254</v>
      </c>
      <c r="H5" t="s">
        <v>18255</v>
      </c>
      <c r="I5" t="s">
        <v>18256</v>
      </c>
      <c r="J5" t="s">
        <v>18257</v>
      </c>
      <c r="K5" t="s">
        <v>18258</v>
      </c>
      <c r="L5" t="s">
        <v>18259</v>
      </c>
      <c r="M5" t="s">
        <v>18240</v>
      </c>
    </row>
    <row r="6" spans="1:13">
      <c r="A6" t="s">
        <v>18269</v>
      </c>
      <c r="B6" t="s">
        <v>18252</v>
      </c>
      <c r="C6">
        <v>3</v>
      </c>
      <c r="D6" t="s">
        <v>18270</v>
      </c>
      <c r="E6" t="s">
        <v>18215</v>
      </c>
      <c r="F6" t="s">
        <v>18271</v>
      </c>
      <c r="G6" t="s">
        <v>18272</v>
      </c>
      <c r="H6" t="s">
        <v>18273</v>
      </c>
      <c r="I6" t="s">
        <v>18274</v>
      </c>
      <c r="J6" t="s">
        <v>18275</v>
      </c>
      <c r="K6" t="s">
        <v>18276</v>
      </c>
      <c r="L6" t="s">
        <v>18277</v>
      </c>
      <c r="M6" t="s">
        <v>18222</v>
      </c>
    </row>
    <row r="7" spans="1:13">
      <c r="A7" t="s">
        <v>18286</v>
      </c>
      <c r="B7" t="s">
        <v>18287</v>
      </c>
      <c r="C7">
        <v>40</v>
      </c>
      <c r="D7" t="s">
        <v>18288</v>
      </c>
      <c r="E7" t="s">
        <v>18289</v>
      </c>
      <c r="F7" t="s">
        <v>18290</v>
      </c>
      <c r="G7" t="s">
        <v>18254</v>
      </c>
      <c r="H7" t="s">
        <v>18291</v>
      </c>
      <c r="I7" t="s">
        <v>18292</v>
      </c>
      <c r="J7" t="s">
        <v>18293</v>
      </c>
      <c r="K7" t="s">
        <v>18294</v>
      </c>
      <c r="L7" t="s">
        <v>18295</v>
      </c>
      <c r="M7" t="s">
        <v>18296</v>
      </c>
    </row>
    <row r="8" spans="1:13">
      <c r="A8" t="s">
        <v>18304</v>
      </c>
      <c r="B8" t="s">
        <v>18287</v>
      </c>
      <c r="C8">
        <v>50</v>
      </c>
      <c r="D8" t="s">
        <v>18305</v>
      </c>
      <c r="E8" t="s">
        <v>18234</v>
      </c>
      <c r="F8" t="s">
        <v>18306</v>
      </c>
      <c r="G8" t="s">
        <v>18307</v>
      </c>
      <c r="H8" t="s">
        <v>18308</v>
      </c>
      <c r="I8" t="s">
        <v>18309</v>
      </c>
      <c r="J8" t="s">
        <v>18310</v>
      </c>
      <c r="K8" t="s">
        <v>18311</v>
      </c>
      <c r="L8" t="s">
        <v>18312</v>
      </c>
      <c r="M8" t="s">
        <v>18222</v>
      </c>
    </row>
    <row r="9" spans="1:13">
      <c r="A9" t="s">
        <v>18322</v>
      </c>
      <c r="B9" t="s">
        <v>18252</v>
      </c>
      <c r="C9">
        <v>100</v>
      </c>
      <c r="D9" t="s">
        <v>18323</v>
      </c>
      <c r="E9" t="s">
        <v>18324</v>
      </c>
      <c r="F9" t="s">
        <v>18325</v>
      </c>
      <c r="G9" t="s">
        <v>18307</v>
      </c>
      <c r="H9" t="s">
        <v>18326</v>
      </c>
      <c r="I9" t="s">
        <v>18327</v>
      </c>
      <c r="J9" t="s">
        <v>18328</v>
      </c>
      <c r="K9" t="s">
        <v>18329</v>
      </c>
      <c r="L9" t="s">
        <v>18330</v>
      </c>
      <c r="M9" t="s">
        <v>18331</v>
      </c>
    </row>
    <row r="10" spans="1:13">
      <c r="A10" t="s">
        <v>18342</v>
      </c>
      <c r="B10" t="s">
        <v>18213</v>
      </c>
      <c r="C10">
        <v>10</v>
      </c>
      <c r="D10" t="s">
        <v>18343</v>
      </c>
      <c r="E10" t="s">
        <v>18324</v>
      </c>
      <c r="F10" t="s">
        <v>18344</v>
      </c>
      <c r="G10" t="s">
        <v>18345</v>
      </c>
      <c r="H10" t="s">
        <v>18346</v>
      </c>
      <c r="I10" t="s">
        <v>18347</v>
      </c>
      <c r="J10" t="s">
        <v>18348</v>
      </c>
      <c r="K10" t="s">
        <v>18349</v>
      </c>
      <c r="L10" t="s">
        <v>18277</v>
      </c>
      <c r="M10" t="s">
        <v>18222</v>
      </c>
    </row>
    <row r="11" spans="1:13">
      <c r="A11" s="278" t="s">
        <v>18358</v>
      </c>
      <c r="B11" s="278" t="s">
        <v>18287</v>
      </c>
      <c r="C11" s="278">
        <v>125</v>
      </c>
      <c r="D11" s="278" t="s">
        <v>18359</v>
      </c>
      <c r="E11" s="278" t="s">
        <v>18215</v>
      </c>
      <c r="F11" s="278" t="s">
        <v>18360</v>
      </c>
      <c r="G11" s="278" t="s">
        <v>18272</v>
      </c>
      <c r="H11" s="278" t="s">
        <v>18361</v>
      </c>
      <c r="I11" s="278" t="s">
        <v>18362</v>
      </c>
      <c r="J11" s="278" t="s">
        <v>18363</v>
      </c>
      <c r="K11" s="278" t="s">
        <v>18364</v>
      </c>
      <c r="L11" s="278" t="s">
        <v>18365</v>
      </c>
      <c r="M11" s="278" t="s">
        <v>18366</v>
      </c>
    </row>
    <row r="12" spans="1:13">
      <c r="A12" t="s">
        <v>18375</v>
      </c>
      <c r="B12" t="s">
        <v>18252</v>
      </c>
      <c r="C12">
        <v>35</v>
      </c>
      <c r="D12" t="s">
        <v>18376</v>
      </c>
      <c r="E12" t="s">
        <v>18215</v>
      </c>
      <c r="F12" t="s">
        <v>18235</v>
      </c>
      <c r="G12" t="s">
        <v>18217</v>
      </c>
      <c r="H12" t="s">
        <v>18377</v>
      </c>
      <c r="I12" t="s">
        <v>18378</v>
      </c>
      <c r="J12" t="s">
        <v>18379</v>
      </c>
      <c r="K12" t="s">
        <v>18380</v>
      </c>
      <c r="L12" t="s">
        <v>18277</v>
      </c>
      <c r="M12" t="s">
        <v>18381</v>
      </c>
    </row>
    <row r="13" spans="1:13">
      <c r="A13" t="s">
        <v>18390</v>
      </c>
      <c r="B13" t="s">
        <v>18213</v>
      </c>
      <c r="C13">
        <v>100</v>
      </c>
      <c r="D13" t="s">
        <v>18391</v>
      </c>
      <c r="E13" t="s">
        <v>18392</v>
      </c>
      <c r="F13" t="s">
        <v>18344</v>
      </c>
      <c r="G13" t="s">
        <v>30406</v>
      </c>
      <c r="H13" t="s">
        <v>18393</v>
      </c>
      <c r="I13" t="s">
        <v>18394</v>
      </c>
      <c r="L13" t="s">
        <v>18395</v>
      </c>
      <c r="M13" t="s">
        <v>18222</v>
      </c>
    </row>
    <row r="14" spans="1:13">
      <c r="A14" t="s">
        <v>18404</v>
      </c>
      <c r="B14" t="s">
        <v>18252</v>
      </c>
      <c r="C14">
        <v>3</v>
      </c>
      <c r="D14" t="s">
        <v>18405</v>
      </c>
      <c r="E14" t="s">
        <v>18215</v>
      </c>
      <c r="F14" t="s">
        <v>18360</v>
      </c>
      <c r="G14" t="s">
        <v>18272</v>
      </c>
      <c r="H14" t="s">
        <v>18406</v>
      </c>
      <c r="I14" t="s">
        <v>18407</v>
      </c>
      <c r="J14" t="s">
        <v>18408</v>
      </c>
      <c r="L14" t="s">
        <v>18409</v>
      </c>
      <c r="M14" t="s">
        <v>18410</v>
      </c>
    </row>
    <row r="15" spans="1:13">
      <c r="A15" t="s">
        <v>18418</v>
      </c>
      <c r="B15" t="s">
        <v>18213</v>
      </c>
      <c r="C15" t="s">
        <v>18419</v>
      </c>
      <c r="D15" t="s">
        <v>18420</v>
      </c>
      <c r="E15" t="s">
        <v>18215</v>
      </c>
      <c r="F15" t="s">
        <v>18421</v>
      </c>
      <c r="G15" t="s">
        <v>18272</v>
      </c>
      <c r="H15" t="s">
        <v>18422</v>
      </c>
      <c r="I15" t="s">
        <v>18423</v>
      </c>
      <c r="J15" t="s">
        <v>18424</v>
      </c>
      <c r="K15" t="s">
        <v>18425</v>
      </c>
      <c r="L15" t="s">
        <v>18426</v>
      </c>
      <c r="M15" t="s">
        <v>18427</v>
      </c>
    </row>
    <row r="16" spans="1:13">
      <c r="A16" t="s">
        <v>18435</v>
      </c>
      <c r="B16" t="s">
        <v>18213</v>
      </c>
      <c r="C16">
        <v>25</v>
      </c>
      <c r="D16" t="s">
        <v>18436</v>
      </c>
      <c r="E16" t="s">
        <v>18215</v>
      </c>
      <c r="F16" t="s">
        <v>18437</v>
      </c>
      <c r="G16" t="s">
        <v>18438</v>
      </c>
      <c r="H16" t="s">
        <v>18439</v>
      </c>
      <c r="I16" t="s">
        <v>18440</v>
      </c>
      <c r="J16" t="s">
        <v>18441</v>
      </c>
      <c r="K16" t="s">
        <v>18442</v>
      </c>
      <c r="L16" t="s">
        <v>18443</v>
      </c>
      <c r="M16" t="s">
        <v>18444</v>
      </c>
    </row>
    <row r="17" spans="1:12">
      <c r="A17" t="s">
        <v>18453</v>
      </c>
      <c r="B17" t="s">
        <v>18252</v>
      </c>
      <c r="C17">
        <v>150</v>
      </c>
      <c r="D17" t="s">
        <v>18454</v>
      </c>
      <c r="E17" t="s">
        <v>18215</v>
      </c>
      <c r="F17" t="s">
        <v>18455</v>
      </c>
      <c r="G17" t="s">
        <v>18217</v>
      </c>
      <c r="H17" t="s">
        <v>18456</v>
      </c>
      <c r="I17" t="s">
        <v>18457</v>
      </c>
      <c r="J17" t="s">
        <v>18458</v>
      </c>
      <c r="K17" t="s">
        <v>18459</v>
      </c>
      <c r="L17" t="s">
        <v>18240</v>
      </c>
    </row>
    <row r="18" spans="1:12">
      <c r="A18" t="s">
        <v>18466</v>
      </c>
      <c r="B18" t="s">
        <v>18213</v>
      </c>
      <c r="C18">
        <v>250</v>
      </c>
      <c r="D18" t="s">
        <v>18467</v>
      </c>
      <c r="E18" t="s">
        <v>18215</v>
      </c>
      <c r="F18" t="s">
        <v>18468</v>
      </c>
      <c r="G18" t="s">
        <v>18272</v>
      </c>
      <c r="H18" t="s">
        <v>18469</v>
      </c>
      <c r="I18" t="s">
        <v>18470</v>
      </c>
      <c r="J18" t="s">
        <v>18471</v>
      </c>
      <c r="K18" t="s">
        <v>18472</v>
      </c>
      <c r="L18" t="s">
        <v>18222</v>
      </c>
    </row>
  </sheetData>
  <mergeCells count="1">
    <mergeCell ref="A1:M1"/>
  </mergeCells>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Аркуш10">
    <tabColor rgb="FF7030A0"/>
  </sheetPr>
  <dimension ref="A1:AE273"/>
  <sheetViews>
    <sheetView topLeftCell="A21" workbookViewId="0">
      <selection activeCell="C57" sqref="C57:C67"/>
    </sheetView>
  </sheetViews>
  <sheetFormatPr defaultRowHeight="15"/>
  <cols>
    <col min="1" max="1" width="40" bestFit="1" customWidth="1"/>
    <col min="3" max="3" width="39.7109375" bestFit="1" customWidth="1"/>
    <col min="4" max="4" width="41" customWidth="1"/>
    <col min="5" max="5" width="21.7109375" customWidth="1"/>
    <col min="6" max="7" width="13.140625" customWidth="1"/>
    <col min="10" max="10" width="49" customWidth="1"/>
    <col min="11" max="11" width="255.7109375" bestFit="1" customWidth="1"/>
    <col min="12" max="12" width="64.5703125" customWidth="1"/>
    <col min="13" max="13" width="131.85546875" bestFit="1" customWidth="1"/>
  </cols>
  <sheetData>
    <row r="1" spans="1:31" ht="21.75" customHeight="1">
      <c r="A1" s="1597" t="s">
        <v>21707</v>
      </c>
      <c r="B1" s="1597"/>
      <c r="C1" s="1597"/>
      <c r="D1" s="1597"/>
      <c r="E1" s="1597"/>
      <c r="F1" s="1597"/>
      <c r="G1" s="1597"/>
      <c r="H1" s="1597"/>
      <c r="J1" s="705"/>
      <c r="L1" s="704"/>
    </row>
    <row r="2" spans="1:31" ht="15" customHeight="1">
      <c r="A2" s="360" t="s">
        <v>14785</v>
      </c>
      <c r="B2" s="360" t="s">
        <v>21708</v>
      </c>
      <c r="C2" s="360" t="s">
        <v>9699</v>
      </c>
      <c r="D2" s="300" t="s">
        <v>9701</v>
      </c>
      <c r="E2" s="360" t="s">
        <v>9705</v>
      </c>
      <c r="F2" s="360" t="s">
        <v>21709</v>
      </c>
      <c r="G2" s="360" t="s">
        <v>21710</v>
      </c>
      <c r="H2" s="360" t="s">
        <v>18209</v>
      </c>
      <c r="I2" s="360" t="s">
        <v>10273</v>
      </c>
      <c r="J2" s="360" t="s">
        <v>9705</v>
      </c>
      <c r="K2" s="300" t="s">
        <v>9701</v>
      </c>
      <c r="L2" s="360" t="s">
        <v>9705</v>
      </c>
      <c r="M2" s="300" t="s">
        <v>9701</v>
      </c>
    </row>
    <row r="3" spans="1:31">
      <c r="A3" t="s">
        <v>21711</v>
      </c>
      <c r="B3" t="s">
        <v>21712</v>
      </c>
      <c r="C3" t="s">
        <v>21713</v>
      </c>
      <c r="D3" s="361" t="s">
        <v>21714</v>
      </c>
      <c r="E3" t="s">
        <v>21715</v>
      </c>
      <c r="F3" t="s">
        <v>18864</v>
      </c>
      <c r="G3" t="s">
        <v>21716</v>
      </c>
      <c r="J3" s="363" t="s">
        <v>21717</v>
      </c>
      <c r="K3" s="26" t="s">
        <v>21718</v>
      </c>
      <c r="L3" s="364" t="s">
        <v>21719</v>
      </c>
      <c r="M3" t="s">
        <v>21720</v>
      </c>
      <c r="T3" t="s">
        <v>21721</v>
      </c>
      <c r="U3" t="s">
        <v>21722</v>
      </c>
      <c r="V3" t="s">
        <v>21723</v>
      </c>
      <c r="W3" s="24" t="s">
        <v>21724</v>
      </c>
      <c r="AC3" s="412" t="s">
        <v>21725</v>
      </c>
      <c r="AE3" t="s">
        <v>21726</v>
      </c>
    </row>
    <row r="4" spans="1:31">
      <c r="A4" t="s">
        <v>21711</v>
      </c>
      <c r="B4" t="s">
        <v>21712</v>
      </c>
      <c r="C4" t="s">
        <v>21727</v>
      </c>
      <c r="D4" s="38" t="s">
        <v>21728</v>
      </c>
      <c r="E4" t="s">
        <v>21729</v>
      </c>
      <c r="F4" t="s">
        <v>18837</v>
      </c>
      <c r="G4" t="s">
        <v>21730</v>
      </c>
      <c r="J4" s="363" t="s">
        <v>21731</v>
      </c>
      <c r="K4" s="26" t="s">
        <v>21732</v>
      </c>
      <c r="L4" s="364" t="s">
        <v>21733</v>
      </c>
      <c r="M4" t="s">
        <v>21734</v>
      </c>
      <c r="T4" t="s">
        <v>21735</v>
      </c>
      <c r="U4" t="s">
        <v>21736</v>
      </c>
      <c r="V4" t="s">
        <v>21737</v>
      </c>
      <c r="W4" t="s">
        <v>21738</v>
      </c>
    </row>
    <row r="5" spans="1:31">
      <c r="A5" t="s">
        <v>21711</v>
      </c>
      <c r="B5" t="s">
        <v>21712</v>
      </c>
      <c r="C5" t="s">
        <v>21739</v>
      </c>
      <c r="D5" s="38" t="s">
        <v>21740</v>
      </c>
      <c r="E5" t="s">
        <v>21741</v>
      </c>
      <c r="F5" t="s">
        <v>18837</v>
      </c>
      <c r="G5" t="s">
        <v>21742</v>
      </c>
      <c r="J5" s="363" t="s">
        <v>21743</v>
      </c>
      <c r="K5" s="26" t="s">
        <v>21744</v>
      </c>
      <c r="L5" s="364" t="s">
        <v>21745</v>
      </c>
      <c r="M5" t="s">
        <v>21746</v>
      </c>
    </row>
    <row r="6" spans="1:31">
      <c r="A6" t="s">
        <v>21711</v>
      </c>
      <c r="B6" t="s">
        <v>21712</v>
      </c>
      <c r="C6" t="s">
        <v>21747</v>
      </c>
      <c r="D6" s="38" t="s">
        <v>21748</v>
      </c>
      <c r="E6" t="s">
        <v>21749</v>
      </c>
      <c r="F6" t="s">
        <v>18837</v>
      </c>
      <c r="J6" s="363" t="s">
        <v>21749</v>
      </c>
      <c r="K6" s="26" t="s">
        <v>21750</v>
      </c>
      <c r="L6" s="364" t="s">
        <v>21751</v>
      </c>
      <c r="M6" t="s">
        <v>21752</v>
      </c>
      <c r="T6" t="s">
        <v>21753</v>
      </c>
      <c r="U6" t="s">
        <v>21754</v>
      </c>
      <c r="V6" t="s">
        <v>21755</v>
      </c>
      <c r="W6" t="s">
        <v>21756</v>
      </c>
    </row>
    <row r="7" spans="1:31">
      <c r="A7" t="s">
        <v>21711</v>
      </c>
      <c r="B7" t="s">
        <v>21712</v>
      </c>
      <c r="C7" t="s">
        <v>21757</v>
      </c>
      <c r="D7" s="38" t="s">
        <v>21758</v>
      </c>
      <c r="E7" t="s">
        <v>21749</v>
      </c>
      <c r="F7" t="s">
        <v>18837</v>
      </c>
      <c r="J7" s="363" t="s">
        <v>21729</v>
      </c>
      <c r="K7" s="26" t="s">
        <v>21759</v>
      </c>
      <c r="L7" s="299" t="s">
        <v>21760</v>
      </c>
      <c r="M7" t="s">
        <v>21761</v>
      </c>
      <c r="W7" t="s">
        <v>21762</v>
      </c>
    </row>
    <row r="8" spans="1:31">
      <c r="A8" t="s">
        <v>21711</v>
      </c>
      <c r="B8" t="s">
        <v>21712</v>
      </c>
      <c r="C8" t="s">
        <v>21763</v>
      </c>
      <c r="D8" s="38" t="s">
        <v>21764</v>
      </c>
      <c r="E8" t="s">
        <v>21765</v>
      </c>
      <c r="F8" t="s">
        <v>18837</v>
      </c>
      <c r="G8" t="s">
        <v>21716</v>
      </c>
      <c r="J8" s="363" t="s">
        <v>21766</v>
      </c>
      <c r="K8" s="26" t="s">
        <v>21767</v>
      </c>
      <c r="L8" s="299" t="s">
        <v>21768</v>
      </c>
      <c r="M8" t="s">
        <v>21769</v>
      </c>
      <c r="W8" t="s">
        <v>21770</v>
      </c>
    </row>
    <row r="9" spans="1:31">
      <c r="A9" t="s">
        <v>21711</v>
      </c>
      <c r="B9" t="s">
        <v>21712</v>
      </c>
      <c r="C9" t="s">
        <v>21771</v>
      </c>
      <c r="D9" s="38" t="s">
        <v>21772</v>
      </c>
      <c r="F9" t="s">
        <v>18832</v>
      </c>
      <c r="G9" t="s">
        <v>21773</v>
      </c>
      <c r="J9" s="363" t="s">
        <v>21741</v>
      </c>
      <c r="K9" s="26" t="s">
        <v>21774</v>
      </c>
      <c r="L9" s="299" t="s">
        <v>21775</v>
      </c>
      <c r="M9" t="s">
        <v>21776</v>
      </c>
      <c r="W9" t="s">
        <v>21777</v>
      </c>
    </row>
    <row r="10" spans="1:31">
      <c r="A10" t="s">
        <v>21711</v>
      </c>
      <c r="B10" t="s">
        <v>21712</v>
      </c>
      <c r="C10" t="s">
        <v>21778</v>
      </c>
      <c r="D10" s="38" t="s">
        <v>21779</v>
      </c>
      <c r="F10" t="s">
        <v>18832</v>
      </c>
      <c r="G10" t="s">
        <v>21742</v>
      </c>
      <c r="J10" s="363" t="s">
        <v>21780</v>
      </c>
      <c r="K10" s="26" t="s">
        <v>21781</v>
      </c>
      <c r="L10" s="299" t="s">
        <v>21782</v>
      </c>
      <c r="M10" t="s">
        <v>21783</v>
      </c>
      <c r="W10" t="s">
        <v>21784</v>
      </c>
    </row>
    <row r="11" spans="1:31">
      <c r="A11" t="s">
        <v>21711</v>
      </c>
      <c r="B11" t="s">
        <v>21712</v>
      </c>
      <c r="C11" t="s">
        <v>21785</v>
      </c>
      <c r="D11" s="38" t="s">
        <v>21786</v>
      </c>
      <c r="E11" t="s">
        <v>21717</v>
      </c>
      <c r="F11" t="s">
        <v>39</v>
      </c>
      <c r="G11" t="s">
        <v>21716</v>
      </c>
      <c r="J11" s="363" t="s">
        <v>21787</v>
      </c>
      <c r="K11" s="26" t="s">
        <v>21788</v>
      </c>
      <c r="L11" s="364" t="s">
        <v>21789</v>
      </c>
      <c r="M11" t="s">
        <v>21790</v>
      </c>
      <c r="W11" t="s">
        <v>21791</v>
      </c>
    </row>
    <row r="12" spans="1:31">
      <c r="A12" t="s">
        <v>21792</v>
      </c>
      <c r="B12" t="s">
        <v>21712</v>
      </c>
      <c r="C12" t="s">
        <v>21793</v>
      </c>
      <c r="D12" s="38" t="s">
        <v>21794</v>
      </c>
      <c r="E12" t="s">
        <v>21717</v>
      </c>
      <c r="F12" t="s">
        <v>18864</v>
      </c>
      <c r="G12" t="s">
        <v>21795</v>
      </c>
      <c r="J12" s="363" t="s">
        <v>21796</v>
      </c>
      <c r="K12" s="26" t="s">
        <v>21797</v>
      </c>
      <c r="W12" t="s">
        <v>21798</v>
      </c>
    </row>
    <row r="13" spans="1:31">
      <c r="A13" t="s">
        <v>21792</v>
      </c>
      <c r="B13" t="s">
        <v>21712</v>
      </c>
      <c r="C13" t="s">
        <v>21799</v>
      </c>
      <c r="D13" s="38" t="s">
        <v>21800</v>
      </c>
      <c r="F13" t="s">
        <v>18864</v>
      </c>
      <c r="J13" s="363" t="s">
        <v>21801</v>
      </c>
      <c r="K13" s="26" t="s">
        <v>21802</v>
      </c>
    </row>
    <row r="14" spans="1:31">
      <c r="A14" t="s">
        <v>21792</v>
      </c>
      <c r="B14" t="s">
        <v>21712</v>
      </c>
      <c r="C14" t="s">
        <v>21803</v>
      </c>
      <c r="D14" s="38" t="s">
        <v>21804</v>
      </c>
      <c r="E14" t="s">
        <v>21749</v>
      </c>
      <c r="F14" t="s">
        <v>18837</v>
      </c>
      <c r="G14" t="s">
        <v>21795</v>
      </c>
      <c r="J14" s="363" t="s">
        <v>10299</v>
      </c>
      <c r="K14" s="26" t="s">
        <v>21805</v>
      </c>
    </row>
    <row r="15" spans="1:31">
      <c r="A15" t="s">
        <v>21792</v>
      </c>
      <c r="B15" t="s">
        <v>21712</v>
      </c>
      <c r="C15" t="s">
        <v>21806</v>
      </c>
      <c r="D15" s="38" t="s">
        <v>21807</v>
      </c>
      <c r="E15" t="s">
        <v>21801</v>
      </c>
      <c r="F15" t="s">
        <v>18837</v>
      </c>
      <c r="J15" s="363" t="s">
        <v>21715</v>
      </c>
      <c r="K15" s="26" t="s">
        <v>21808</v>
      </c>
    </row>
    <row r="16" spans="1:31">
      <c r="A16" t="s">
        <v>21792</v>
      </c>
      <c r="B16" t="s">
        <v>21712</v>
      </c>
      <c r="C16" t="s">
        <v>21809</v>
      </c>
      <c r="D16" s="38" t="s">
        <v>21810</v>
      </c>
      <c r="F16" t="s">
        <v>18832</v>
      </c>
      <c r="J16" s="363" t="s">
        <v>21765</v>
      </c>
      <c r="K16" s="26" t="s">
        <v>21811</v>
      </c>
    </row>
    <row r="17" spans="1:27">
      <c r="A17" t="s">
        <v>21792</v>
      </c>
      <c r="B17" t="s">
        <v>21712</v>
      </c>
      <c r="C17" t="s">
        <v>21812</v>
      </c>
      <c r="D17" s="38" t="s">
        <v>21813</v>
      </c>
      <c r="E17" t="s">
        <v>21731</v>
      </c>
      <c r="F17" t="s">
        <v>18832</v>
      </c>
      <c r="J17" s="363" t="s">
        <v>21814</v>
      </c>
      <c r="K17" s="26" t="s">
        <v>21815</v>
      </c>
    </row>
    <row r="18" spans="1:27">
      <c r="A18" t="s">
        <v>21792</v>
      </c>
      <c r="B18" t="s">
        <v>21712</v>
      </c>
      <c r="C18" t="s">
        <v>21816</v>
      </c>
      <c r="D18" s="38" t="s">
        <v>21817</v>
      </c>
      <c r="E18" t="s">
        <v>21731</v>
      </c>
      <c r="F18" t="s">
        <v>18832</v>
      </c>
      <c r="J18" s="365" t="s">
        <v>21818</v>
      </c>
      <c r="K18" s="186" t="s">
        <v>21819</v>
      </c>
    </row>
    <row r="19" spans="1:27" ht="20.25">
      <c r="A19" t="s">
        <v>21792</v>
      </c>
      <c r="B19" t="s">
        <v>21712</v>
      </c>
      <c r="C19" t="s">
        <v>21820</v>
      </c>
      <c r="D19" s="38" t="s">
        <v>21821</v>
      </c>
      <c r="E19" t="s">
        <v>21731</v>
      </c>
      <c r="F19" t="s">
        <v>18832</v>
      </c>
      <c r="G19" t="s">
        <v>21822</v>
      </c>
      <c r="T19" s="411" t="s">
        <v>21823</v>
      </c>
      <c r="W19" s="410" t="s">
        <v>21400</v>
      </c>
      <c r="AA19" s="410" t="s">
        <v>20204</v>
      </c>
    </row>
    <row r="20" spans="1:27" ht="15.75">
      <c r="A20" t="s">
        <v>21824</v>
      </c>
      <c r="B20" t="s">
        <v>21712</v>
      </c>
      <c r="C20" t="s">
        <v>21825</v>
      </c>
      <c r="D20" s="38" t="s">
        <v>21826</v>
      </c>
      <c r="E20" t="s">
        <v>21717</v>
      </c>
      <c r="F20" t="s">
        <v>18837</v>
      </c>
      <c r="T20" s="403" t="s">
        <v>21827</v>
      </c>
      <c r="V20" s="701" t="s">
        <v>21401</v>
      </c>
      <c r="W20" s="702"/>
      <c r="X20" s="703"/>
    </row>
    <row r="21" spans="1:27">
      <c r="A21" t="s">
        <v>21824</v>
      </c>
      <c r="B21" t="s">
        <v>21712</v>
      </c>
      <c r="C21" t="s">
        <v>21828</v>
      </c>
      <c r="D21" s="38" t="s">
        <v>21829</v>
      </c>
      <c r="E21" t="s">
        <v>21717</v>
      </c>
      <c r="F21" t="s">
        <v>18864</v>
      </c>
      <c r="V21" s="404" t="s">
        <v>21402</v>
      </c>
      <c r="W21" s="405" t="s">
        <v>14081</v>
      </c>
      <c r="X21" s="406"/>
    </row>
    <row r="22" spans="1:27">
      <c r="A22" t="s">
        <v>21824</v>
      </c>
      <c r="B22" t="s">
        <v>21712</v>
      </c>
      <c r="C22" t="s">
        <v>21831</v>
      </c>
      <c r="D22" s="38" t="s">
        <v>21832</v>
      </c>
      <c r="F22" t="s">
        <v>18837</v>
      </c>
      <c r="V22" s="407" t="s">
        <v>21403</v>
      </c>
      <c r="W22" s="408" t="s">
        <v>14263</v>
      </c>
      <c r="X22" s="409"/>
    </row>
    <row r="23" spans="1:27">
      <c r="A23" t="s">
        <v>21824</v>
      </c>
      <c r="B23" t="s">
        <v>21712</v>
      </c>
      <c r="C23" t="s">
        <v>21834</v>
      </c>
      <c r="D23" s="38" t="s">
        <v>21835</v>
      </c>
      <c r="E23" t="s">
        <v>21731</v>
      </c>
      <c r="F23" t="s">
        <v>18832</v>
      </c>
      <c r="V23" s="404" t="s">
        <v>21404</v>
      </c>
      <c r="W23" s="405" t="s">
        <v>18496</v>
      </c>
      <c r="X23" s="406"/>
    </row>
    <row r="24" spans="1:27">
      <c r="A24" t="s">
        <v>21824</v>
      </c>
      <c r="B24" t="s">
        <v>21712</v>
      </c>
      <c r="C24" t="s">
        <v>21837</v>
      </c>
      <c r="D24" s="38" t="s">
        <v>21838</v>
      </c>
      <c r="F24" t="s">
        <v>21839</v>
      </c>
      <c r="V24" s="407" t="s">
        <v>21405</v>
      </c>
      <c r="W24" s="408" t="s">
        <v>18503</v>
      </c>
      <c r="X24" s="409"/>
    </row>
    <row r="25" spans="1:27">
      <c r="A25" t="s">
        <v>21824</v>
      </c>
      <c r="B25" t="s">
        <v>21712</v>
      </c>
      <c r="C25" t="s">
        <v>21840</v>
      </c>
      <c r="D25" s="38" t="s">
        <v>21841</v>
      </c>
      <c r="F25" t="s">
        <v>21842</v>
      </c>
      <c r="V25" s="404" t="s">
        <v>21406</v>
      </c>
      <c r="W25" s="405" t="s">
        <v>13973</v>
      </c>
      <c r="X25" s="406"/>
    </row>
    <row r="26" spans="1:27">
      <c r="A26" t="s">
        <v>21824</v>
      </c>
      <c r="B26" t="s">
        <v>21712</v>
      </c>
      <c r="C26" t="s">
        <v>21844</v>
      </c>
      <c r="D26" s="38" t="s">
        <v>21845</v>
      </c>
      <c r="E26" t="s">
        <v>21731</v>
      </c>
      <c r="F26" t="s">
        <v>18832</v>
      </c>
      <c r="V26" s="407" t="s">
        <v>21407</v>
      </c>
      <c r="W26" s="408" t="s">
        <v>18496</v>
      </c>
      <c r="X26" s="409"/>
    </row>
    <row r="27" spans="1:27">
      <c r="A27" t="s">
        <v>21824</v>
      </c>
      <c r="B27" t="s">
        <v>21712</v>
      </c>
      <c r="C27" t="s">
        <v>21847</v>
      </c>
      <c r="D27" s="38" t="s">
        <v>21848</v>
      </c>
      <c r="E27" t="s">
        <v>21729</v>
      </c>
      <c r="F27" t="s">
        <v>21849</v>
      </c>
      <c r="V27" s="404" t="s">
        <v>21408</v>
      </c>
      <c r="W27" s="405" t="s">
        <v>21850</v>
      </c>
      <c r="X27" s="406"/>
    </row>
    <row r="28" spans="1:27">
      <c r="A28" t="s">
        <v>21824</v>
      </c>
      <c r="B28" t="s">
        <v>21712</v>
      </c>
      <c r="C28" t="s">
        <v>21851</v>
      </c>
      <c r="D28" s="38" t="s">
        <v>21852</v>
      </c>
      <c r="F28" t="s">
        <v>21853</v>
      </c>
      <c r="V28" s="407" t="s">
        <v>21409</v>
      </c>
      <c r="W28" s="408" t="s">
        <v>18388</v>
      </c>
      <c r="X28" s="409"/>
    </row>
    <row r="29" spans="1:27">
      <c r="A29" t="s">
        <v>21824</v>
      </c>
      <c r="B29" t="s">
        <v>21712</v>
      </c>
      <c r="C29" t="s">
        <v>21854</v>
      </c>
      <c r="D29" s="38" t="s">
        <v>21855</v>
      </c>
      <c r="E29" t="s">
        <v>21731</v>
      </c>
      <c r="F29" t="s">
        <v>18864</v>
      </c>
      <c r="V29" s="404" t="s">
        <v>21410</v>
      </c>
      <c r="W29" s="405" t="s">
        <v>21856</v>
      </c>
      <c r="X29" s="406"/>
    </row>
    <row r="30" spans="1:27">
      <c r="A30" t="s">
        <v>21824</v>
      </c>
      <c r="B30" t="s">
        <v>21857</v>
      </c>
      <c r="C30" t="s">
        <v>21858</v>
      </c>
      <c r="D30" s="362" t="s">
        <v>21859</v>
      </c>
      <c r="F30" t="s">
        <v>21860</v>
      </c>
      <c r="G30" s="38" t="s">
        <v>21861</v>
      </c>
      <c r="H30" s="38"/>
      <c r="V30" s="407" t="s">
        <v>21411</v>
      </c>
      <c r="W30" s="408" t="s">
        <v>14380</v>
      </c>
      <c r="X30" s="409"/>
    </row>
    <row r="31" spans="1:27">
      <c r="A31" t="s">
        <v>21824</v>
      </c>
      <c r="B31" t="s">
        <v>21857</v>
      </c>
      <c r="C31" t="s">
        <v>21863</v>
      </c>
      <c r="D31" s="38" t="s">
        <v>21864</v>
      </c>
      <c r="F31" t="s">
        <v>21860</v>
      </c>
      <c r="G31" s="38" t="s">
        <v>21861</v>
      </c>
      <c r="H31" s="38"/>
      <c r="V31" s="404" t="s">
        <v>21412</v>
      </c>
      <c r="W31" s="405" t="s">
        <v>18496</v>
      </c>
      <c r="X31" s="406"/>
    </row>
    <row r="32" spans="1:27">
      <c r="A32" t="s">
        <v>21824</v>
      </c>
      <c r="B32" t="s">
        <v>21857</v>
      </c>
      <c r="C32" t="s">
        <v>21865</v>
      </c>
      <c r="D32" s="38" t="s">
        <v>21866</v>
      </c>
      <c r="F32" t="s">
        <v>21860</v>
      </c>
      <c r="G32" s="38" t="s">
        <v>21861</v>
      </c>
      <c r="H32" s="38"/>
      <c r="V32" s="407" t="s">
        <v>21413</v>
      </c>
      <c r="W32" s="408" t="s">
        <v>21843</v>
      </c>
      <c r="X32" s="409"/>
    </row>
    <row r="33" spans="1:24">
      <c r="A33" t="s">
        <v>21824</v>
      </c>
      <c r="B33" t="s">
        <v>21857</v>
      </c>
      <c r="C33" t="s">
        <v>21868</v>
      </c>
      <c r="D33" s="38" t="s">
        <v>21869</v>
      </c>
      <c r="F33" t="s">
        <v>21870</v>
      </c>
      <c r="G33" t="s">
        <v>21871</v>
      </c>
      <c r="V33" s="404" t="s">
        <v>21414</v>
      </c>
      <c r="W33" s="405" t="s">
        <v>21872</v>
      </c>
      <c r="X33" s="406"/>
    </row>
    <row r="34" spans="1:24">
      <c r="A34" t="s">
        <v>21824</v>
      </c>
      <c r="B34" t="s">
        <v>21857</v>
      </c>
      <c r="C34" t="s">
        <v>21873</v>
      </c>
      <c r="D34" s="38" t="s">
        <v>21874</v>
      </c>
      <c r="F34" t="s">
        <v>21875</v>
      </c>
      <c r="V34" s="407" t="s">
        <v>21415</v>
      </c>
      <c r="W34" s="408" t="s">
        <v>21876</v>
      </c>
      <c r="X34" s="409"/>
    </row>
    <row r="35" spans="1:24">
      <c r="A35" t="s">
        <v>21824</v>
      </c>
      <c r="B35" t="s">
        <v>21857</v>
      </c>
      <c r="C35" t="s">
        <v>21877</v>
      </c>
      <c r="D35" s="38" t="s">
        <v>21878</v>
      </c>
      <c r="F35" t="s">
        <v>21875</v>
      </c>
      <c r="V35" s="404" t="s">
        <v>21416</v>
      </c>
      <c r="W35" s="405" t="s">
        <v>14263</v>
      </c>
      <c r="X35" s="406"/>
    </row>
    <row r="36" spans="1:24">
      <c r="A36" t="s">
        <v>21824</v>
      </c>
      <c r="B36" t="s">
        <v>21857</v>
      </c>
      <c r="C36" t="s">
        <v>21880</v>
      </c>
      <c r="D36" s="38" t="s">
        <v>21881</v>
      </c>
      <c r="E36" t="s">
        <v>21731</v>
      </c>
      <c r="F36" t="s">
        <v>21870</v>
      </c>
      <c r="V36" s="407" t="s">
        <v>21417</v>
      </c>
      <c r="W36" s="408" t="s">
        <v>21882</v>
      </c>
      <c r="X36" s="409"/>
    </row>
    <row r="37" spans="1:24">
      <c r="A37" t="s">
        <v>21824</v>
      </c>
      <c r="B37" t="s">
        <v>21857</v>
      </c>
      <c r="C37" t="s">
        <v>21883</v>
      </c>
      <c r="D37" s="38" t="s">
        <v>21884</v>
      </c>
      <c r="E37" t="s">
        <v>21731</v>
      </c>
      <c r="F37" t="s">
        <v>18837</v>
      </c>
      <c r="V37" s="404" t="s">
        <v>21418</v>
      </c>
      <c r="W37" s="405" t="s">
        <v>21879</v>
      </c>
      <c r="X37" s="406"/>
    </row>
    <row r="38" spans="1:24">
      <c r="A38" t="s">
        <v>21824</v>
      </c>
      <c r="B38" t="s">
        <v>21857</v>
      </c>
      <c r="C38" t="s">
        <v>21886</v>
      </c>
      <c r="D38" s="38" t="s">
        <v>21887</v>
      </c>
      <c r="E38" t="s">
        <v>21717</v>
      </c>
      <c r="F38" t="s">
        <v>18837</v>
      </c>
      <c r="V38" s="407" t="s">
        <v>21419</v>
      </c>
      <c r="W38" s="408" t="s">
        <v>21836</v>
      </c>
      <c r="X38" s="409"/>
    </row>
    <row r="39" spans="1:24">
      <c r="A39" t="s">
        <v>21824</v>
      </c>
      <c r="B39" t="s">
        <v>21857</v>
      </c>
      <c r="C39" t="s">
        <v>21888</v>
      </c>
      <c r="D39" s="38" t="s">
        <v>21889</v>
      </c>
      <c r="F39" t="s">
        <v>18832</v>
      </c>
      <c r="V39" s="404" t="s">
        <v>21420</v>
      </c>
      <c r="W39" s="405" t="s">
        <v>18451</v>
      </c>
      <c r="X39" s="406"/>
    </row>
    <row r="40" spans="1:24">
      <c r="A40" t="s">
        <v>21890</v>
      </c>
      <c r="B40" t="s">
        <v>21712</v>
      </c>
      <c r="C40" t="s">
        <v>21891</v>
      </c>
      <c r="D40" s="38" t="s">
        <v>21892</v>
      </c>
      <c r="E40" t="s">
        <v>21715</v>
      </c>
      <c r="F40" t="s">
        <v>18837</v>
      </c>
      <c r="G40" t="s">
        <v>21893</v>
      </c>
      <c r="V40" s="407" t="s">
        <v>21421</v>
      </c>
      <c r="W40" s="408" t="s">
        <v>21894</v>
      </c>
      <c r="X40" s="409"/>
    </row>
    <row r="41" spans="1:24">
      <c r="A41" t="s">
        <v>21890</v>
      </c>
      <c r="B41" t="s">
        <v>21712</v>
      </c>
      <c r="C41" t="s">
        <v>21895</v>
      </c>
      <c r="D41" s="38" t="s">
        <v>21896</v>
      </c>
      <c r="E41" t="s">
        <v>21731</v>
      </c>
      <c r="F41" t="s">
        <v>18837</v>
      </c>
      <c r="G41" t="s">
        <v>21897</v>
      </c>
      <c r="V41" s="404" t="s">
        <v>21422</v>
      </c>
      <c r="W41" s="405" t="s">
        <v>21882</v>
      </c>
      <c r="X41" s="406"/>
    </row>
    <row r="42" spans="1:24">
      <c r="A42" t="s">
        <v>21890</v>
      </c>
      <c r="B42" t="s">
        <v>21712</v>
      </c>
      <c r="C42" t="s">
        <v>21898</v>
      </c>
      <c r="D42" s="38" t="s">
        <v>21899</v>
      </c>
      <c r="E42" t="s">
        <v>21731</v>
      </c>
      <c r="F42" t="s">
        <v>39</v>
      </c>
      <c r="G42" t="s">
        <v>21897</v>
      </c>
      <c r="V42" s="407" t="s">
        <v>21423</v>
      </c>
      <c r="W42" s="408" t="s">
        <v>21879</v>
      </c>
      <c r="X42" s="409"/>
    </row>
    <row r="43" spans="1:24">
      <c r="A43" t="s">
        <v>21890</v>
      </c>
      <c r="B43" t="s">
        <v>21857</v>
      </c>
      <c r="C43" t="s">
        <v>21900</v>
      </c>
      <c r="D43" s="38" t="s">
        <v>21901</v>
      </c>
      <c r="E43" t="s">
        <v>21717</v>
      </c>
      <c r="F43" t="s">
        <v>18864</v>
      </c>
      <c r="I43" t="s">
        <v>21902</v>
      </c>
      <c r="V43" s="404" t="s">
        <v>21424</v>
      </c>
      <c r="W43" s="405" t="s">
        <v>21836</v>
      </c>
      <c r="X43" s="406"/>
    </row>
    <row r="44" spans="1:24">
      <c r="A44" t="s">
        <v>21890</v>
      </c>
      <c r="B44" t="s">
        <v>21857</v>
      </c>
      <c r="C44" t="s">
        <v>21903</v>
      </c>
      <c r="D44" s="38" t="s">
        <v>21904</v>
      </c>
      <c r="F44" t="s">
        <v>18864</v>
      </c>
      <c r="V44" s="407" t="s">
        <v>21425</v>
      </c>
      <c r="W44" s="408" t="s">
        <v>18451</v>
      </c>
      <c r="X44" s="409"/>
    </row>
    <row r="45" spans="1:24">
      <c r="A45" t="s">
        <v>21890</v>
      </c>
      <c r="B45" t="s">
        <v>21857</v>
      </c>
      <c r="C45" t="s">
        <v>21905</v>
      </c>
      <c r="D45" s="38" t="s">
        <v>21906</v>
      </c>
      <c r="E45" t="s">
        <v>21717</v>
      </c>
      <c r="F45" t="s">
        <v>18837</v>
      </c>
      <c r="V45" s="404" t="s">
        <v>21426</v>
      </c>
      <c r="W45" s="405" t="s">
        <v>21894</v>
      </c>
      <c r="X45" s="406"/>
    </row>
    <row r="46" spans="1:24">
      <c r="A46" t="s">
        <v>21890</v>
      </c>
      <c r="B46" t="s">
        <v>21857</v>
      </c>
      <c r="C46" t="s">
        <v>21908</v>
      </c>
      <c r="D46" s="38" t="s">
        <v>21909</v>
      </c>
      <c r="E46" t="s">
        <v>21780</v>
      </c>
      <c r="F46" t="s">
        <v>18837</v>
      </c>
      <c r="V46" s="407" t="s">
        <v>21427</v>
      </c>
      <c r="W46" s="408" t="s">
        <v>21882</v>
      </c>
      <c r="X46" s="409"/>
    </row>
    <row r="47" spans="1:24">
      <c r="A47" t="s">
        <v>21890</v>
      </c>
      <c r="B47" t="s">
        <v>21857</v>
      </c>
      <c r="C47" t="s">
        <v>21910</v>
      </c>
      <c r="D47" s="38" t="s">
        <v>21911</v>
      </c>
      <c r="E47" t="s">
        <v>21717</v>
      </c>
      <c r="F47" t="s">
        <v>18832</v>
      </c>
      <c r="V47" s="404" t="s">
        <v>21428</v>
      </c>
      <c r="W47" s="405" t="s">
        <v>21879</v>
      </c>
      <c r="X47" s="406"/>
    </row>
    <row r="48" spans="1:24">
      <c r="A48" t="s">
        <v>21890</v>
      </c>
      <c r="B48" t="s">
        <v>21857</v>
      </c>
      <c r="C48" t="s">
        <v>21912</v>
      </c>
      <c r="D48" s="38" t="s">
        <v>21913</v>
      </c>
      <c r="E48" t="s">
        <v>21796</v>
      </c>
      <c r="F48" t="s">
        <v>18832</v>
      </c>
      <c r="V48" s="407" t="s">
        <v>21429</v>
      </c>
      <c r="W48" s="408" t="s">
        <v>21836</v>
      </c>
      <c r="X48" s="409"/>
    </row>
    <row r="49" spans="1:24">
      <c r="A49" t="s">
        <v>21914</v>
      </c>
      <c r="B49" t="s">
        <v>21712</v>
      </c>
      <c r="C49" t="s">
        <v>21915</v>
      </c>
      <c r="D49" s="38" t="s">
        <v>21916</v>
      </c>
      <c r="E49" t="s">
        <v>21731</v>
      </c>
      <c r="F49" t="s">
        <v>18837</v>
      </c>
      <c r="V49" s="404" t="s">
        <v>21430</v>
      </c>
      <c r="W49" s="405" t="s">
        <v>18451</v>
      </c>
      <c r="X49" s="406"/>
    </row>
    <row r="50" spans="1:24">
      <c r="A50" t="s">
        <v>21914</v>
      </c>
      <c r="B50" t="s">
        <v>21712</v>
      </c>
      <c r="C50" t="s">
        <v>21917</v>
      </c>
      <c r="D50" s="38" t="s">
        <v>21918</v>
      </c>
      <c r="E50" t="s">
        <v>21731</v>
      </c>
      <c r="F50" t="s">
        <v>18837</v>
      </c>
      <c r="V50" s="407" t="s">
        <v>21431</v>
      </c>
      <c r="W50" s="408" t="s">
        <v>21894</v>
      </c>
      <c r="X50" s="409"/>
    </row>
    <row r="51" spans="1:24">
      <c r="A51" t="s">
        <v>21914</v>
      </c>
      <c r="B51" t="s">
        <v>21712</v>
      </c>
      <c r="C51" t="s">
        <v>21920</v>
      </c>
      <c r="D51" s="38" t="s">
        <v>21921</v>
      </c>
      <c r="F51" t="s">
        <v>18837</v>
      </c>
      <c r="V51" s="404" t="s">
        <v>21432</v>
      </c>
      <c r="W51" s="405" t="s">
        <v>21922</v>
      </c>
      <c r="X51" s="406"/>
    </row>
    <row r="52" spans="1:24">
      <c r="A52" t="s">
        <v>21914</v>
      </c>
      <c r="B52" t="s">
        <v>21712</v>
      </c>
      <c r="C52" t="s">
        <v>21923</v>
      </c>
      <c r="D52" s="38" t="s">
        <v>21924</v>
      </c>
      <c r="E52" t="s">
        <v>21717</v>
      </c>
      <c r="F52" t="s">
        <v>18832</v>
      </c>
      <c r="V52" s="407" t="s">
        <v>21433</v>
      </c>
      <c r="W52" s="408" t="s">
        <v>21846</v>
      </c>
      <c r="X52" s="409"/>
    </row>
    <row r="53" spans="1:24">
      <c r="A53" t="s">
        <v>21914</v>
      </c>
      <c r="B53" t="s">
        <v>21857</v>
      </c>
      <c r="C53" t="s">
        <v>21926</v>
      </c>
      <c r="D53" s="38" t="s">
        <v>21927</v>
      </c>
      <c r="E53" t="s">
        <v>21801</v>
      </c>
      <c r="F53" t="s">
        <v>18864</v>
      </c>
      <c r="I53" t="s">
        <v>21928</v>
      </c>
      <c r="V53" s="404" t="s">
        <v>21434</v>
      </c>
      <c r="W53" s="405" t="s">
        <v>18283</v>
      </c>
      <c r="X53" s="406"/>
    </row>
    <row r="54" spans="1:24">
      <c r="A54" t="s">
        <v>21914</v>
      </c>
      <c r="B54" t="s">
        <v>21857</v>
      </c>
      <c r="C54" t="s">
        <v>21930</v>
      </c>
      <c r="D54" s="38" t="s">
        <v>21931</v>
      </c>
      <c r="F54" t="s">
        <v>18832</v>
      </c>
      <c r="V54" s="407" t="s">
        <v>21435</v>
      </c>
      <c r="W54" s="408" t="s">
        <v>21932</v>
      </c>
      <c r="X54" s="409"/>
    </row>
    <row r="55" spans="1:24">
      <c r="A55" t="s">
        <v>21914</v>
      </c>
      <c r="B55" t="s">
        <v>21857</v>
      </c>
      <c r="C55" t="s">
        <v>21933</v>
      </c>
      <c r="D55" s="38" t="s">
        <v>21934</v>
      </c>
      <c r="E55" t="s">
        <v>21731</v>
      </c>
      <c r="F55" t="s">
        <v>39</v>
      </c>
      <c r="V55" s="404" t="s">
        <v>21436</v>
      </c>
      <c r="W55" s="405" t="s">
        <v>21879</v>
      </c>
      <c r="X55" s="406"/>
    </row>
    <row r="56" spans="1:24">
      <c r="A56" t="s">
        <v>21914</v>
      </c>
      <c r="B56" t="s">
        <v>21857</v>
      </c>
      <c r="C56" t="s">
        <v>21935</v>
      </c>
      <c r="D56" s="38" t="s">
        <v>21936</v>
      </c>
      <c r="E56" t="s">
        <v>21717</v>
      </c>
      <c r="F56" t="s">
        <v>39</v>
      </c>
      <c r="V56" s="407" t="s">
        <v>21437</v>
      </c>
      <c r="W56" s="408" t="s">
        <v>14081</v>
      </c>
      <c r="X56" s="409"/>
    </row>
    <row r="57" spans="1:24">
      <c r="A57" t="s">
        <v>21938</v>
      </c>
      <c r="B57" t="s">
        <v>21712</v>
      </c>
      <c r="C57" t="s">
        <v>21939</v>
      </c>
      <c r="D57" s="38" t="s">
        <v>21940</v>
      </c>
      <c r="E57" t="s">
        <v>21729</v>
      </c>
      <c r="F57" t="s">
        <v>18864</v>
      </c>
      <c r="I57" t="s">
        <v>21941</v>
      </c>
      <c r="V57" s="404" t="s">
        <v>21438</v>
      </c>
      <c r="W57" s="405" t="s">
        <v>14263</v>
      </c>
      <c r="X57" s="406"/>
    </row>
    <row r="58" spans="1:24">
      <c r="A58" t="s">
        <v>21938</v>
      </c>
      <c r="B58" t="s">
        <v>21712</v>
      </c>
      <c r="C58" t="s">
        <v>21942</v>
      </c>
      <c r="D58" s="38" t="s">
        <v>21943</v>
      </c>
      <c r="F58" t="s">
        <v>18864</v>
      </c>
      <c r="V58" s="407" t="s">
        <v>21439</v>
      </c>
      <c r="W58" s="408" t="s">
        <v>18496</v>
      </c>
      <c r="X58" s="409"/>
    </row>
    <row r="59" spans="1:24">
      <c r="A59" t="s">
        <v>21938</v>
      </c>
      <c r="B59" t="s">
        <v>21712</v>
      </c>
      <c r="C59" t="s">
        <v>21944</v>
      </c>
      <c r="D59" s="38" t="s">
        <v>21945</v>
      </c>
      <c r="F59" t="s">
        <v>18864</v>
      </c>
      <c r="V59" s="404" t="s">
        <v>21440</v>
      </c>
      <c r="W59" s="405" t="s">
        <v>18503</v>
      </c>
      <c r="X59" s="406"/>
    </row>
    <row r="60" spans="1:24">
      <c r="A60" t="s">
        <v>21938</v>
      </c>
      <c r="B60" t="s">
        <v>21712</v>
      </c>
      <c r="C60" t="s">
        <v>18884</v>
      </c>
      <c r="D60" s="38" t="s">
        <v>21947</v>
      </c>
      <c r="E60" t="s">
        <v>21731</v>
      </c>
      <c r="F60" t="s">
        <v>18837</v>
      </c>
      <c r="V60" s="407" t="s">
        <v>21441</v>
      </c>
      <c r="W60" s="408" t="s">
        <v>13973</v>
      </c>
      <c r="X60" s="409"/>
    </row>
    <row r="61" spans="1:24">
      <c r="A61" t="s">
        <v>21938</v>
      </c>
      <c r="B61" t="s">
        <v>21712</v>
      </c>
      <c r="C61" t="s">
        <v>21949</v>
      </c>
      <c r="D61" s="38" t="s">
        <v>21950</v>
      </c>
      <c r="E61" t="s">
        <v>21717</v>
      </c>
      <c r="F61" t="s">
        <v>18837</v>
      </c>
      <c r="V61" s="404" t="s">
        <v>21442</v>
      </c>
      <c r="W61" s="405" t="s">
        <v>21946</v>
      </c>
      <c r="X61" s="406"/>
    </row>
    <row r="62" spans="1:24">
      <c r="A62" t="s">
        <v>21938</v>
      </c>
      <c r="B62" t="s">
        <v>21712</v>
      </c>
      <c r="C62" t="s">
        <v>21952</v>
      </c>
      <c r="D62" s="38" t="s">
        <v>21953</v>
      </c>
      <c r="F62" t="s">
        <v>18837</v>
      </c>
      <c r="V62" s="407" t="s">
        <v>21443</v>
      </c>
      <c r="W62" s="408" t="s">
        <v>21843</v>
      </c>
      <c r="X62" s="409"/>
    </row>
    <row r="63" spans="1:24">
      <c r="A63" t="s">
        <v>21938</v>
      </c>
      <c r="B63" t="s">
        <v>21712</v>
      </c>
      <c r="C63" t="s">
        <v>21954</v>
      </c>
      <c r="D63" s="38" t="s">
        <v>21955</v>
      </c>
      <c r="F63" t="s">
        <v>18837</v>
      </c>
      <c r="V63" s="404" t="s">
        <v>21444</v>
      </c>
      <c r="W63" s="405" t="s">
        <v>21836</v>
      </c>
      <c r="X63" s="406"/>
    </row>
    <row r="64" spans="1:24">
      <c r="A64" t="s">
        <v>21938</v>
      </c>
      <c r="B64" t="s">
        <v>21712</v>
      </c>
      <c r="C64" t="s">
        <v>21956</v>
      </c>
      <c r="D64" s="38" t="s">
        <v>21957</v>
      </c>
      <c r="F64" t="s">
        <v>18837</v>
      </c>
      <c r="V64" s="407" t="s">
        <v>21445</v>
      </c>
      <c r="W64" s="408" t="s">
        <v>21958</v>
      </c>
      <c r="X64" s="409"/>
    </row>
    <row r="65" spans="1:24">
      <c r="A65" t="s">
        <v>21938</v>
      </c>
      <c r="B65" t="s">
        <v>21712</v>
      </c>
      <c r="C65" t="s">
        <v>21959</v>
      </c>
      <c r="D65" s="38" t="s">
        <v>21960</v>
      </c>
      <c r="E65" t="s">
        <v>21717</v>
      </c>
      <c r="F65" t="s">
        <v>18832</v>
      </c>
      <c r="V65" s="404" t="s">
        <v>21446</v>
      </c>
      <c r="W65" s="405" t="s">
        <v>14263</v>
      </c>
      <c r="X65" s="406"/>
    </row>
    <row r="66" spans="1:24">
      <c r="A66" t="s">
        <v>21938</v>
      </c>
      <c r="B66" t="s">
        <v>21712</v>
      </c>
      <c r="C66" t="s">
        <v>21961</v>
      </c>
      <c r="D66" s="38" t="s">
        <v>21962</v>
      </c>
      <c r="E66" t="s">
        <v>21729</v>
      </c>
      <c r="F66" t="s">
        <v>18832</v>
      </c>
      <c r="V66" s="407" t="s">
        <v>21447</v>
      </c>
      <c r="W66" s="408" t="s">
        <v>14081</v>
      </c>
      <c r="X66" s="409"/>
    </row>
    <row r="67" spans="1:24">
      <c r="A67" t="s">
        <v>21938</v>
      </c>
      <c r="B67" t="s">
        <v>21712</v>
      </c>
      <c r="C67" t="s">
        <v>21963</v>
      </c>
      <c r="D67" s="38" t="s">
        <v>21964</v>
      </c>
      <c r="E67" t="s">
        <v>21801</v>
      </c>
      <c r="F67" t="s">
        <v>18832</v>
      </c>
      <c r="V67" s="404" t="s">
        <v>21448</v>
      </c>
      <c r="W67" s="405" t="s">
        <v>14263</v>
      </c>
      <c r="X67" s="406"/>
    </row>
    <row r="68" spans="1:24">
      <c r="V68" s="407" t="s">
        <v>21449</v>
      </c>
      <c r="W68" s="408" t="s">
        <v>18496</v>
      </c>
      <c r="X68" s="409"/>
    </row>
    <row r="69" spans="1:24">
      <c r="V69" s="404" t="s">
        <v>21450</v>
      </c>
      <c r="W69" s="405" t="s">
        <v>18503</v>
      </c>
      <c r="X69" s="406"/>
    </row>
    <row r="70" spans="1:24">
      <c r="V70" s="407" t="s">
        <v>21451</v>
      </c>
      <c r="W70" s="408" t="s">
        <v>13973</v>
      </c>
      <c r="X70" s="409"/>
    </row>
    <row r="71" spans="1:24">
      <c r="V71" s="404" t="s">
        <v>21452</v>
      </c>
      <c r="W71" s="405" t="s">
        <v>21966</v>
      </c>
      <c r="X71" s="406"/>
    </row>
    <row r="72" spans="1:24">
      <c r="V72" s="407" t="s">
        <v>21453</v>
      </c>
      <c r="W72" s="408" t="s">
        <v>21967</v>
      </c>
      <c r="X72" s="409"/>
    </row>
    <row r="73" spans="1:24">
      <c r="V73" s="404" t="s">
        <v>21454</v>
      </c>
      <c r="W73" s="405" t="s">
        <v>21836</v>
      </c>
      <c r="X73" s="406"/>
    </row>
    <row r="74" spans="1:24">
      <c r="V74" s="407" t="s">
        <v>21455</v>
      </c>
      <c r="W74" s="408" t="s">
        <v>21968</v>
      </c>
      <c r="X74" s="409"/>
    </row>
    <row r="75" spans="1:24">
      <c r="V75" s="404" t="s">
        <v>21456</v>
      </c>
      <c r="W75" s="405" t="s">
        <v>21969</v>
      </c>
      <c r="X75" s="406"/>
    </row>
    <row r="76" spans="1:24">
      <c r="V76" s="407" t="s">
        <v>21457</v>
      </c>
      <c r="W76" s="408" t="s">
        <v>21850</v>
      </c>
      <c r="X76" s="409"/>
    </row>
    <row r="77" spans="1:24">
      <c r="V77" s="404" t="s">
        <v>21458</v>
      </c>
      <c r="W77" s="405" t="s">
        <v>14451</v>
      </c>
      <c r="X77" s="406"/>
    </row>
    <row r="78" spans="1:24">
      <c r="V78" s="407" t="s">
        <v>21459</v>
      </c>
      <c r="W78" s="408" t="s">
        <v>21882</v>
      </c>
      <c r="X78" s="409"/>
    </row>
    <row r="79" spans="1:24">
      <c r="V79" s="404" t="s">
        <v>21460</v>
      </c>
      <c r="W79" s="405" t="s">
        <v>21970</v>
      </c>
      <c r="X79" s="406"/>
    </row>
    <row r="80" spans="1:24">
      <c r="V80" s="407" t="s">
        <v>21461</v>
      </c>
      <c r="W80" s="408" t="s">
        <v>18891</v>
      </c>
      <c r="X80" s="409"/>
    </row>
    <row r="81" spans="22:24" ht="15.75" customHeight="1">
      <c r="V81" s="1584" t="s">
        <v>21462</v>
      </c>
      <c r="W81" s="1585"/>
      <c r="X81" s="1586"/>
    </row>
    <row r="82" spans="22:24">
      <c r="V82" s="407" t="s">
        <v>21463</v>
      </c>
      <c r="W82" s="408" t="s">
        <v>21836</v>
      </c>
      <c r="X82" s="409"/>
    </row>
    <row r="83" spans="22:24">
      <c r="V83" s="404" t="s">
        <v>21464</v>
      </c>
      <c r="W83" s="405" t="s">
        <v>21966</v>
      </c>
      <c r="X83" s="406"/>
    </row>
    <row r="84" spans="22:24">
      <c r="V84" s="407" t="s">
        <v>21465</v>
      </c>
      <c r="W84" s="408" t="s">
        <v>18319</v>
      </c>
      <c r="X84" s="409"/>
    </row>
    <row r="85" spans="22:24">
      <c r="V85" s="404" t="s">
        <v>21466</v>
      </c>
      <c r="W85" s="405" t="s">
        <v>18321</v>
      </c>
      <c r="X85" s="406"/>
    </row>
    <row r="86" spans="22:24">
      <c r="V86" s="407" t="s">
        <v>21467</v>
      </c>
      <c r="W86" s="408" t="s">
        <v>21879</v>
      </c>
      <c r="X86" s="409"/>
    </row>
    <row r="87" spans="22:24">
      <c r="V87" s="404" t="s">
        <v>21468</v>
      </c>
      <c r="W87" s="405" t="s">
        <v>14081</v>
      </c>
      <c r="X87" s="406"/>
    </row>
    <row r="88" spans="22:24">
      <c r="V88" s="407" t="s">
        <v>21469</v>
      </c>
      <c r="W88" s="408" t="s">
        <v>14263</v>
      </c>
      <c r="X88" s="409"/>
    </row>
    <row r="89" spans="22:24">
      <c r="V89" s="404" t="s">
        <v>21470</v>
      </c>
      <c r="W89" s="405" t="s">
        <v>18496</v>
      </c>
      <c r="X89" s="406"/>
    </row>
    <row r="90" spans="22:24">
      <c r="V90" s="407" t="s">
        <v>21471</v>
      </c>
      <c r="W90" s="408" t="s">
        <v>18319</v>
      </c>
      <c r="X90" s="409"/>
    </row>
    <row r="91" spans="22:24">
      <c r="V91" s="404" t="s">
        <v>21472</v>
      </c>
      <c r="W91" s="405" t="s">
        <v>13973</v>
      </c>
      <c r="X91" s="406"/>
    </row>
    <row r="92" spans="22:24">
      <c r="V92" s="407" t="s">
        <v>21473</v>
      </c>
      <c r="W92" s="408" t="s">
        <v>21843</v>
      </c>
      <c r="X92" s="409"/>
    </row>
    <row r="93" spans="22:24">
      <c r="V93" s="404" t="s">
        <v>21474</v>
      </c>
      <c r="W93" s="405" t="s">
        <v>14451</v>
      </c>
      <c r="X93" s="406"/>
    </row>
    <row r="94" spans="22:24">
      <c r="V94" s="407" t="s">
        <v>21475</v>
      </c>
      <c r="W94" s="408" t="s">
        <v>21882</v>
      </c>
      <c r="X94" s="409"/>
    </row>
    <row r="95" spans="22:24">
      <c r="V95" s="404" t="s">
        <v>21476</v>
      </c>
      <c r="W95" s="405" t="s">
        <v>18283</v>
      </c>
      <c r="X95" s="406"/>
    </row>
    <row r="96" spans="22:24">
      <c r="V96" s="407" t="s">
        <v>21477</v>
      </c>
      <c r="W96" s="408" t="s">
        <v>14220</v>
      </c>
      <c r="X96" s="409"/>
    </row>
    <row r="97" spans="22:24" ht="15.75" customHeight="1">
      <c r="V97" s="1584" t="s">
        <v>21478</v>
      </c>
      <c r="W97" s="1585"/>
      <c r="X97" s="1586"/>
    </row>
    <row r="98" spans="22:24">
      <c r="V98" s="407" t="s">
        <v>21479</v>
      </c>
      <c r="W98" s="408" t="s">
        <v>21850</v>
      </c>
      <c r="X98" s="409"/>
    </row>
    <row r="99" spans="22:24">
      <c r="V99" s="404" t="s">
        <v>21480</v>
      </c>
      <c r="W99" s="405" t="s">
        <v>14451</v>
      </c>
      <c r="X99" s="406"/>
    </row>
    <row r="100" spans="22:24">
      <c r="V100" s="407" t="s">
        <v>21481</v>
      </c>
      <c r="W100" s="408" t="s">
        <v>21882</v>
      </c>
      <c r="X100" s="409"/>
    </row>
    <row r="101" spans="22:24">
      <c r="V101" s="404" t="s">
        <v>21482</v>
      </c>
      <c r="W101" s="405" t="s">
        <v>21971</v>
      </c>
      <c r="X101" s="406"/>
    </row>
    <row r="102" spans="22:24">
      <c r="V102" s="407" t="s">
        <v>21483</v>
      </c>
      <c r="W102" s="408" t="s">
        <v>21972</v>
      </c>
      <c r="X102" s="409"/>
    </row>
    <row r="103" spans="22:24">
      <c r="V103" s="404" t="s">
        <v>21484</v>
      </c>
      <c r="W103" s="405" t="s">
        <v>21973</v>
      </c>
      <c r="X103" s="406"/>
    </row>
    <row r="104" spans="22:24">
      <c r="V104" s="407" t="s">
        <v>21485</v>
      </c>
      <c r="W104" s="408" t="s">
        <v>21974</v>
      </c>
      <c r="X104" s="409"/>
    </row>
    <row r="105" spans="22:24">
      <c r="V105" s="404" t="s">
        <v>21486</v>
      </c>
      <c r="W105" s="405" t="s">
        <v>21975</v>
      </c>
      <c r="X105" s="406"/>
    </row>
    <row r="106" spans="22:24">
      <c r="V106" s="407" t="s">
        <v>21487</v>
      </c>
      <c r="W106" s="408" t="s">
        <v>14380</v>
      </c>
      <c r="X106" s="409"/>
    </row>
    <row r="107" spans="22:24">
      <c r="V107" s="404" t="s">
        <v>21488</v>
      </c>
      <c r="W107" s="405" t="s">
        <v>13973</v>
      </c>
      <c r="X107" s="406"/>
    </row>
    <row r="108" spans="22:24">
      <c r="V108" s="407" t="s">
        <v>21489</v>
      </c>
      <c r="W108" s="408" t="s">
        <v>21846</v>
      </c>
      <c r="X108" s="409"/>
    </row>
    <row r="109" spans="22:24">
      <c r="V109" s="404" t="s">
        <v>21490</v>
      </c>
      <c r="W109" s="405" t="s">
        <v>21830</v>
      </c>
      <c r="X109" s="406"/>
    </row>
    <row r="110" spans="22:24">
      <c r="V110" s="407" t="s">
        <v>21491</v>
      </c>
      <c r="W110" s="408" t="s">
        <v>21977</v>
      </c>
      <c r="X110" s="409"/>
    </row>
    <row r="111" spans="22:24">
      <c r="V111" s="404" t="s">
        <v>21492</v>
      </c>
      <c r="W111" s="405" t="s">
        <v>14081</v>
      </c>
      <c r="X111" s="406"/>
    </row>
    <row r="112" spans="22:24">
      <c r="V112" s="407" t="s">
        <v>21493</v>
      </c>
      <c r="W112" s="408" t="s">
        <v>21975</v>
      </c>
      <c r="X112" s="409"/>
    </row>
    <row r="113" spans="22:24">
      <c r="V113" s="404" t="s">
        <v>21494</v>
      </c>
      <c r="W113" s="405" t="s">
        <v>18496</v>
      </c>
      <c r="X113" s="406"/>
    </row>
    <row r="114" spans="22:24">
      <c r="V114" s="407" t="s">
        <v>21495</v>
      </c>
      <c r="W114" s="408" t="s">
        <v>18319</v>
      </c>
      <c r="X114" s="409"/>
    </row>
    <row r="115" spans="22:24">
      <c r="V115" s="404" t="s">
        <v>21496</v>
      </c>
      <c r="W115" s="405" t="s">
        <v>14394</v>
      </c>
      <c r="X115" s="406"/>
    </row>
    <row r="116" spans="22:24">
      <c r="V116" s="407" t="s">
        <v>21497</v>
      </c>
      <c r="W116" s="408" t="s">
        <v>13973</v>
      </c>
      <c r="X116" s="409"/>
    </row>
    <row r="117" spans="22:24" ht="90" customHeight="1">
      <c r="V117" s="404" t="s">
        <v>21498</v>
      </c>
      <c r="W117" s="405" t="s">
        <v>18891</v>
      </c>
      <c r="X117" s="406"/>
    </row>
    <row r="118" spans="22:24">
      <c r="V118" s="407" t="s">
        <v>21499</v>
      </c>
      <c r="W118" s="408" t="s">
        <v>21979</v>
      </c>
      <c r="X118" s="409"/>
    </row>
    <row r="119" spans="22:24" ht="142.5" customHeight="1">
      <c r="V119" s="404" t="s">
        <v>21500</v>
      </c>
      <c r="W119" s="405" t="s">
        <v>14263</v>
      </c>
      <c r="X119" s="406"/>
    </row>
    <row r="120" spans="22:24">
      <c r="V120" s="407" t="s">
        <v>21501</v>
      </c>
      <c r="W120" s="408" t="s">
        <v>21980</v>
      </c>
      <c r="X120" s="409"/>
    </row>
    <row r="121" spans="22:24" ht="114" customHeight="1">
      <c r="V121" s="404" t="s">
        <v>21502</v>
      </c>
      <c r="W121" s="405" t="s">
        <v>21981</v>
      </c>
      <c r="X121" s="406"/>
    </row>
    <row r="122" spans="22:24">
      <c r="V122" s="407" t="s">
        <v>21503</v>
      </c>
      <c r="W122" s="408" t="s">
        <v>21982</v>
      </c>
      <c r="X122" s="409"/>
    </row>
    <row r="123" spans="22:24">
      <c r="V123" s="404" t="s">
        <v>21504</v>
      </c>
      <c r="W123" s="405" t="s">
        <v>14451</v>
      </c>
      <c r="X123" s="406"/>
    </row>
    <row r="124" spans="22:24">
      <c r="V124" s="407" t="s">
        <v>21505</v>
      </c>
      <c r="W124" s="408" t="s">
        <v>21971</v>
      </c>
      <c r="X124" s="409"/>
    </row>
    <row r="125" spans="22:24">
      <c r="V125" s="404" t="s">
        <v>21506</v>
      </c>
      <c r="W125" s="405" t="s">
        <v>21850</v>
      </c>
      <c r="X125" s="406"/>
    </row>
    <row r="126" spans="22:24">
      <c r="V126" s="407" t="s">
        <v>21507</v>
      </c>
      <c r="W126" s="408" t="s">
        <v>21882</v>
      </c>
      <c r="X126" s="409"/>
    </row>
    <row r="127" spans="22:24">
      <c r="V127" s="404" t="s">
        <v>21508</v>
      </c>
      <c r="W127" s="405" t="s">
        <v>21843</v>
      </c>
      <c r="X127" s="406"/>
    </row>
    <row r="128" spans="22:24">
      <c r="V128" s="407" t="s">
        <v>21509</v>
      </c>
      <c r="W128" s="408" t="s">
        <v>21862</v>
      </c>
      <c r="X128" s="409"/>
    </row>
    <row r="129" spans="22:24">
      <c r="V129" s="404" t="s">
        <v>21510</v>
      </c>
      <c r="W129" s="405" t="s">
        <v>21833</v>
      </c>
      <c r="X129" s="406"/>
    </row>
    <row r="130" spans="22:24">
      <c r="V130" s="407" t="s">
        <v>21511</v>
      </c>
      <c r="W130" s="408" t="s">
        <v>18283</v>
      </c>
      <c r="X130" s="409"/>
    </row>
    <row r="131" spans="22:24" ht="42.75" customHeight="1">
      <c r="V131" s="404" t="s">
        <v>21512</v>
      </c>
      <c r="W131" s="405" t="s">
        <v>21983</v>
      </c>
      <c r="X131" s="406"/>
    </row>
    <row r="132" spans="22:24">
      <c r="V132" s="407" t="s">
        <v>21513</v>
      </c>
      <c r="W132" s="408" t="s">
        <v>21879</v>
      </c>
      <c r="X132" s="409"/>
    </row>
    <row r="133" spans="22:24">
      <c r="V133" s="404" t="s">
        <v>21514</v>
      </c>
      <c r="W133" s="405" t="s">
        <v>21984</v>
      </c>
      <c r="X133" s="406"/>
    </row>
    <row r="134" spans="22:24">
      <c r="V134" s="407" t="s">
        <v>21515</v>
      </c>
      <c r="W134" s="408" t="s">
        <v>21985</v>
      </c>
      <c r="X134" s="409"/>
    </row>
    <row r="135" spans="22:24">
      <c r="V135" s="404" t="s">
        <v>21516</v>
      </c>
      <c r="W135" s="405" t="s">
        <v>18388</v>
      </c>
      <c r="X135" s="406"/>
    </row>
    <row r="136" spans="22:24">
      <c r="V136" s="407" t="s">
        <v>21517</v>
      </c>
      <c r="W136" s="408" t="s">
        <v>21986</v>
      </c>
      <c r="X136" s="409"/>
    </row>
    <row r="137" spans="22:24">
      <c r="V137" s="404" t="s">
        <v>21518</v>
      </c>
      <c r="W137" s="405" t="s">
        <v>14081</v>
      </c>
      <c r="X137" s="406"/>
    </row>
    <row r="138" spans="22:24">
      <c r="V138" s="407" t="s">
        <v>21519</v>
      </c>
      <c r="W138" s="408" t="s">
        <v>21987</v>
      </c>
      <c r="X138" s="409"/>
    </row>
    <row r="139" spans="22:24">
      <c r="V139" s="404" t="s">
        <v>21520</v>
      </c>
      <c r="W139" s="405" t="s">
        <v>18496</v>
      </c>
      <c r="X139" s="406"/>
    </row>
    <row r="140" spans="22:24">
      <c r="V140" s="407" t="s">
        <v>21521</v>
      </c>
      <c r="W140" s="408" t="s">
        <v>21988</v>
      </c>
      <c r="X140" s="409"/>
    </row>
    <row r="141" spans="22:24" ht="242.25" customHeight="1">
      <c r="V141" s="404" t="s">
        <v>21522</v>
      </c>
      <c r="W141" s="405" t="s">
        <v>21989</v>
      </c>
      <c r="X141" s="406"/>
    </row>
    <row r="142" spans="22:24">
      <c r="V142" s="407" t="s">
        <v>21523</v>
      </c>
      <c r="W142" s="408" t="s">
        <v>21879</v>
      </c>
      <c r="X142" s="409"/>
    </row>
    <row r="143" spans="22:24">
      <c r="V143" s="404" t="s">
        <v>21524</v>
      </c>
      <c r="W143" s="405" t="s">
        <v>18283</v>
      </c>
      <c r="X143" s="406"/>
    </row>
    <row r="144" spans="22:24">
      <c r="V144" s="407" t="s">
        <v>21525</v>
      </c>
      <c r="W144" s="408" t="s">
        <v>21946</v>
      </c>
      <c r="X144" s="409"/>
    </row>
    <row r="145" spans="22:24">
      <c r="V145" s="404" t="s">
        <v>21526</v>
      </c>
      <c r="W145" s="405" t="s">
        <v>21946</v>
      </c>
      <c r="X145" s="406"/>
    </row>
    <row r="146" spans="22:24">
      <c r="V146" s="407" t="s">
        <v>21527</v>
      </c>
      <c r="W146" s="408" t="s">
        <v>14380</v>
      </c>
      <c r="X146" s="409"/>
    </row>
    <row r="147" spans="22:24" ht="99.75" customHeight="1">
      <c r="V147" s="404" t="s">
        <v>21528</v>
      </c>
      <c r="W147" s="405" t="s">
        <v>21929</v>
      </c>
      <c r="X147" s="406"/>
    </row>
    <row r="148" spans="22:24">
      <c r="V148" s="407" t="s">
        <v>21529</v>
      </c>
      <c r="W148" s="408" t="s">
        <v>18503</v>
      </c>
      <c r="X148" s="409"/>
    </row>
    <row r="149" spans="22:24">
      <c r="V149" s="404" t="s">
        <v>21530</v>
      </c>
      <c r="W149" s="405" t="s">
        <v>14117</v>
      </c>
      <c r="X149" s="406"/>
    </row>
    <row r="150" spans="22:24">
      <c r="V150" s="407" t="s">
        <v>21531</v>
      </c>
      <c r="W150" s="408" t="s">
        <v>21850</v>
      </c>
      <c r="X150" s="409"/>
    </row>
    <row r="151" spans="22:24">
      <c r="V151" s="404" t="s">
        <v>21532</v>
      </c>
      <c r="W151" s="405" t="s">
        <v>21882</v>
      </c>
      <c r="X151" s="406"/>
    </row>
    <row r="152" spans="22:24">
      <c r="V152" s="407" t="s">
        <v>21533</v>
      </c>
      <c r="W152" s="408" t="s">
        <v>18283</v>
      </c>
      <c r="X152" s="409"/>
    </row>
    <row r="153" spans="22:24">
      <c r="V153" s="404" t="s">
        <v>21534</v>
      </c>
      <c r="W153" s="405" t="s">
        <v>21843</v>
      </c>
      <c r="X153" s="406"/>
    </row>
    <row r="154" spans="22:24">
      <c r="V154" s="407" t="s">
        <v>21535</v>
      </c>
      <c r="W154" s="408" t="s">
        <v>21946</v>
      </c>
      <c r="X154" s="409"/>
    </row>
    <row r="155" spans="22:24">
      <c r="V155" s="404" t="s">
        <v>21536</v>
      </c>
      <c r="W155" s="405" t="s">
        <v>18388</v>
      </c>
      <c r="X155" s="406"/>
    </row>
    <row r="156" spans="22:24" ht="156.75" customHeight="1">
      <c r="V156" s="407" t="s">
        <v>21537</v>
      </c>
      <c r="W156" s="408" t="s">
        <v>14081</v>
      </c>
      <c r="X156" s="409"/>
    </row>
    <row r="157" spans="22:24">
      <c r="V157" s="404" t="s">
        <v>21538</v>
      </c>
      <c r="W157" s="405" t="s">
        <v>18496</v>
      </c>
      <c r="X157" s="406"/>
    </row>
    <row r="158" spans="22:24">
      <c r="V158" s="407" t="s">
        <v>21539</v>
      </c>
      <c r="W158" s="408" t="s">
        <v>18319</v>
      </c>
      <c r="X158" s="409"/>
    </row>
    <row r="159" spans="22:24">
      <c r="V159" s="404" t="s">
        <v>21540</v>
      </c>
      <c r="W159" s="405" t="s">
        <v>21882</v>
      </c>
      <c r="X159" s="406"/>
    </row>
    <row r="160" spans="22:24" ht="45" customHeight="1">
      <c r="V160" s="407" t="s">
        <v>21541</v>
      </c>
      <c r="W160" s="408" t="s">
        <v>21879</v>
      </c>
      <c r="X160" s="409"/>
    </row>
    <row r="161" spans="22:24">
      <c r="V161" s="404" t="s">
        <v>21542</v>
      </c>
      <c r="W161" s="405" t="s">
        <v>21990</v>
      </c>
      <c r="X161" s="406"/>
    </row>
    <row r="162" spans="22:24">
      <c r="V162" s="407" t="s">
        <v>21543</v>
      </c>
      <c r="W162" s="408" t="s">
        <v>18503</v>
      </c>
      <c r="X162" s="409"/>
    </row>
    <row r="163" spans="22:24">
      <c r="V163" s="404" t="s">
        <v>21544</v>
      </c>
      <c r="W163" s="405" t="s">
        <v>14451</v>
      </c>
      <c r="X163" s="406"/>
    </row>
    <row r="164" spans="22:24">
      <c r="V164" s="407" t="s">
        <v>21545</v>
      </c>
      <c r="W164" s="408" t="s">
        <v>21879</v>
      </c>
      <c r="X164" s="409"/>
    </row>
    <row r="165" spans="22:24">
      <c r="V165" s="404" t="s">
        <v>21546</v>
      </c>
      <c r="W165" s="405" t="s">
        <v>21991</v>
      </c>
      <c r="X165" s="406"/>
    </row>
    <row r="166" spans="22:24">
      <c r="V166" s="407" t="s">
        <v>21547</v>
      </c>
      <c r="W166" s="408" t="s">
        <v>21992</v>
      </c>
      <c r="X166" s="409"/>
    </row>
    <row r="167" spans="22:24">
      <c r="V167" s="404" t="s">
        <v>21548</v>
      </c>
      <c r="W167" s="405" t="s">
        <v>21907</v>
      </c>
      <c r="X167" s="406"/>
    </row>
    <row r="168" spans="22:24">
      <c r="V168" s="407" t="s">
        <v>21549</v>
      </c>
      <c r="W168" s="408" t="s">
        <v>21993</v>
      </c>
      <c r="X168" s="409"/>
    </row>
    <row r="169" spans="22:24" ht="45" customHeight="1">
      <c r="V169" s="1590" t="s">
        <v>18796</v>
      </c>
      <c r="W169" s="1591"/>
      <c r="X169" s="1592"/>
    </row>
    <row r="170" spans="22:24" ht="15.75">
      <c r="V170" s="1593" t="s">
        <v>20205</v>
      </c>
      <c r="W170" s="1594"/>
      <c r="X170" s="1595"/>
    </row>
    <row r="171" spans="22:24">
      <c r="V171" s="404" t="s">
        <v>20206</v>
      </c>
      <c r="W171" s="405" t="s">
        <v>21830</v>
      </c>
      <c r="X171" s="406"/>
    </row>
    <row r="172" spans="22:24">
      <c r="V172" s="407" t="s">
        <v>20207</v>
      </c>
      <c r="W172" s="408" t="s">
        <v>21833</v>
      </c>
      <c r="X172" s="409"/>
    </row>
    <row r="173" spans="22:24">
      <c r="V173" s="404" t="s">
        <v>20208</v>
      </c>
      <c r="W173" s="405" t="s">
        <v>21836</v>
      </c>
      <c r="X173" s="406"/>
    </row>
    <row r="174" spans="22:24">
      <c r="V174" s="407" t="s">
        <v>20209</v>
      </c>
      <c r="W174" s="408" t="s">
        <v>18496</v>
      </c>
      <c r="X174" s="409"/>
    </row>
    <row r="175" spans="22:24">
      <c r="V175" s="404" t="s">
        <v>20210</v>
      </c>
      <c r="W175" s="405" t="s">
        <v>21843</v>
      </c>
      <c r="X175" s="406"/>
    </row>
    <row r="176" spans="22:24">
      <c r="V176" s="407" t="s">
        <v>20211</v>
      </c>
      <c r="W176" s="408" t="s">
        <v>21846</v>
      </c>
      <c r="X176" s="409"/>
    </row>
    <row r="177" spans="22:24">
      <c r="V177" s="404" t="s">
        <v>20212</v>
      </c>
      <c r="W177" s="405" t="s">
        <v>18496</v>
      </c>
      <c r="X177" s="406"/>
    </row>
    <row r="178" spans="22:24">
      <c r="V178" s="407" t="s">
        <v>20213</v>
      </c>
      <c r="W178" s="408" t="s">
        <v>14081</v>
      </c>
      <c r="X178" s="409"/>
    </row>
    <row r="179" spans="22:24">
      <c r="V179" s="404" t="s">
        <v>20214</v>
      </c>
      <c r="W179" s="405" t="s">
        <v>18496</v>
      </c>
      <c r="X179" s="406"/>
    </row>
    <row r="180" spans="22:24">
      <c r="V180" s="407" t="s">
        <v>20215</v>
      </c>
      <c r="W180" s="408" t="s">
        <v>21862</v>
      </c>
      <c r="X180" s="409"/>
    </row>
    <row r="181" spans="22:24">
      <c r="V181" s="404" t="s">
        <v>20216</v>
      </c>
      <c r="W181" s="405" t="s">
        <v>21843</v>
      </c>
      <c r="X181" s="406"/>
    </row>
    <row r="182" spans="22:24">
      <c r="V182" s="407" t="s">
        <v>20217</v>
      </c>
      <c r="W182" s="408" t="s">
        <v>21867</v>
      </c>
      <c r="X182" s="409"/>
    </row>
    <row r="183" spans="22:24">
      <c r="V183" s="404" t="s">
        <v>20218</v>
      </c>
      <c r="W183" s="405" t="s">
        <v>14263</v>
      </c>
      <c r="X183" s="406"/>
    </row>
    <row r="184" spans="22:24">
      <c r="V184" s="407" t="s">
        <v>20219</v>
      </c>
      <c r="W184" s="408" t="s">
        <v>21846</v>
      </c>
      <c r="X184" s="409"/>
    </row>
    <row r="185" spans="22:24">
      <c r="V185" s="404" t="s">
        <v>20220</v>
      </c>
      <c r="W185" s="405" t="s">
        <v>21879</v>
      </c>
      <c r="X185" s="406"/>
    </row>
    <row r="186" spans="22:24">
      <c r="V186" s="407" t="s">
        <v>20221</v>
      </c>
      <c r="W186" s="408" t="s">
        <v>21846</v>
      </c>
      <c r="X186" s="409"/>
    </row>
    <row r="187" spans="22:24">
      <c r="V187" s="404" t="s">
        <v>20222</v>
      </c>
      <c r="W187" s="405" t="s">
        <v>21885</v>
      </c>
      <c r="X187" s="406"/>
    </row>
    <row r="188" spans="22:24">
      <c r="V188" s="407" t="s">
        <v>20223</v>
      </c>
      <c r="W188" s="408" t="s">
        <v>18451</v>
      </c>
      <c r="X188" s="409"/>
    </row>
    <row r="189" spans="22:24">
      <c r="V189" s="404" t="s">
        <v>20224</v>
      </c>
      <c r="W189" s="405" t="s">
        <v>14081</v>
      </c>
      <c r="X189" s="406"/>
    </row>
    <row r="190" spans="22:24">
      <c r="V190" s="407" t="s">
        <v>20225</v>
      </c>
      <c r="W190" s="408" t="s">
        <v>21872</v>
      </c>
      <c r="X190" s="409"/>
    </row>
    <row r="191" spans="22:24">
      <c r="V191" s="404" t="s">
        <v>20226</v>
      </c>
      <c r="W191" s="405" t="s">
        <v>18283</v>
      </c>
      <c r="X191" s="406"/>
    </row>
    <row r="192" spans="22:24" ht="15.75">
      <c r="V192" s="1581" t="s">
        <v>20227</v>
      </c>
      <c r="W192" s="1582"/>
      <c r="X192" s="1583"/>
    </row>
    <row r="193" spans="22:24">
      <c r="V193" s="404" t="s">
        <v>20228</v>
      </c>
      <c r="W193" s="405" t="s">
        <v>18503</v>
      </c>
      <c r="X193" s="406"/>
    </row>
    <row r="194" spans="22:24">
      <c r="V194" s="407" t="s">
        <v>20229</v>
      </c>
      <c r="W194" s="408" t="s">
        <v>18283</v>
      </c>
      <c r="X194" s="409"/>
    </row>
    <row r="195" spans="22:24">
      <c r="V195" s="404" t="s">
        <v>20230</v>
      </c>
      <c r="W195" s="405" t="s">
        <v>21907</v>
      </c>
      <c r="X195" s="406"/>
    </row>
    <row r="196" spans="22:24">
      <c r="V196" s="407" t="s">
        <v>20231</v>
      </c>
      <c r="W196" s="408" t="s">
        <v>18451</v>
      </c>
      <c r="X196" s="409"/>
    </row>
    <row r="197" spans="22:24">
      <c r="V197" s="404" t="s">
        <v>20232</v>
      </c>
      <c r="W197" s="405" t="s">
        <v>18321</v>
      </c>
      <c r="X197" s="406"/>
    </row>
    <row r="198" spans="22:24">
      <c r="V198" s="407" t="s">
        <v>20233</v>
      </c>
      <c r="W198" s="408" t="s">
        <v>18503</v>
      </c>
      <c r="X198" s="409"/>
    </row>
    <row r="199" spans="22:24">
      <c r="V199" s="404" t="s">
        <v>20234</v>
      </c>
      <c r="W199" s="405" t="s">
        <v>18283</v>
      </c>
      <c r="X199" s="406"/>
    </row>
    <row r="200" spans="22:24">
      <c r="V200" s="407" t="s">
        <v>20235</v>
      </c>
      <c r="W200" s="408" t="s">
        <v>21919</v>
      </c>
      <c r="X200" s="409"/>
    </row>
    <row r="201" spans="22:24">
      <c r="V201" s="404" t="s">
        <v>20236</v>
      </c>
      <c r="W201" s="405" t="s">
        <v>21907</v>
      </c>
      <c r="X201" s="406"/>
    </row>
    <row r="202" spans="22:24">
      <c r="V202" s="407" t="s">
        <v>20237</v>
      </c>
      <c r="W202" s="408" t="s">
        <v>21925</v>
      </c>
      <c r="X202" s="409"/>
    </row>
    <row r="203" spans="22:24">
      <c r="V203" s="404" t="s">
        <v>20238</v>
      </c>
      <c r="W203" s="405" t="s">
        <v>21929</v>
      </c>
      <c r="X203" s="406"/>
    </row>
    <row r="204" spans="22:24">
      <c r="V204" s="407" t="s">
        <v>20239</v>
      </c>
      <c r="W204" s="408" t="s">
        <v>14380</v>
      </c>
      <c r="X204" s="409"/>
    </row>
    <row r="205" spans="22:24">
      <c r="V205" s="404" t="s">
        <v>20240</v>
      </c>
      <c r="W205" s="405" t="s">
        <v>21862</v>
      </c>
      <c r="X205" s="406"/>
    </row>
    <row r="206" spans="22:24">
      <c r="V206" s="407" t="s">
        <v>20241</v>
      </c>
      <c r="W206" s="408" t="s">
        <v>21937</v>
      </c>
      <c r="X206" s="409"/>
    </row>
    <row r="207" spans="22:24">
      <c r="V207" s="404" t="s">
        <v>20242</v>
      </c>
      <c r="W207" s="405" t="s">
        <v>21843</v>
      </c>
      <c r="X207" s="406"/>
    </row>
    <row r="208" spans="22:24">
      <c r="V208" s="407" t="s">
        <v>20243</v>
      </c>
      <c r="W208" s="408" t="s">
        <v>18503</v>
      </c>
      <c r="X208" s="409"/>
    </row>
    <row r="209" spans="22:24">
      <c r="V209" s="404" t="s">
        <v>20244</v>
      </c>
      <c r="W209" s="405" t="s">
        <v>21946</v>
      </c>
      <c r="X209" s="406"/>
    </row>
    <row r="210" spans="22:24">
      <c r="V210" s="407" t="s">
        <v>20245</v>
      </c>
      <c r="W210" s="408" t="s">
        <v>21948</v>
      </c>
      <c r="X210" s="409"/>
    </row>
    <row r="211" spans="22:24">
      <c r="V211" s="404" t="s">
        <v>20246</v>
      </c>
      <c r="W211" s="405" t="s">
        <v>21951</v>
      </c>
      <c r="X211" s="406"/>
    </row>
    <row r="212" spans="22:24">
      <c r="V212" s="407" t="s">
        <v>20247</v>
      </c>
      <c r="W212" s="408" t="s">
        <v>14081</v>
      </c>
      <c r="X212" s="409"/>
    </row>
    <row r="213" spans="22:24">
      <c r="V213" s="404" t="s">
        <v>20248</v>
      </c>
      <c r="W213" s="405" t="s">
        <v>18496</v>
      </c>
      <c r="X213" s="406"/>
    </row>
    <row r="214" spans="22:24">
      <c r="V214" s="407" t="s">
        <v>20249</v>
      </c>
      <c r="W214" s="408" t="s">
        <v>21836</v>
      </c>
      <c r="X214" s="409"/>
    </row>
    <row r="215" spans="22:24">
      <c r="V215" s="404" t="s">
        <v>20250</v>
      </c>
      <c r="W215" s="405" t="s">
        <v>18451</v>
      </c>
      <c r="X215" s="406"/>
    </row>
    <row r="216" spans="22:24">
      <c r="V216" s="407" t="s">
        <v>20251</v>
      </c>
      <c r="W216" s="408" t="s">
        <v>21836</v>
      </c>
      <c r="X216" s="409"/>
    </row>
    <row r="217" spans="22:24">
      <c r="V217" s="404" t="s">
        <v>20252</v>
      </c>
      <c r="W217" s="405" t="s">
        <v>21965</v>
      </c>
      <c r="X217" s="406"/>
    </row>
    <row r="218" spans="22:24">
      <c r="V218" s="407" t="s">
        <v>20253</v>
      </c>
      <c r="W218" s="408" t="s">
        <v>21872</v>
      </c>
      <c r="X218" s="409"/>
    </row>
    <row r="219" spans="22:24">
      <c r="V219" s="404" t="s">
        <v>20254</v>
      </c>
      <c r="W219" s="405" t="s">
        <v>18321</v>
      </c>
      <c r="X219" s="406"/>
    </row>
    <row r="220" spans="22:24">
      <c r="V220" s="407" t="s">
        <v>20255</v>
      </c>
      <c r="W220" s="408" t="s">
        <v>21965</v>
      </c>
      <c r="X220" s="409"/>
    </row>
    <row r="221" spans="22:24">
      <c r="V221" s="404" t="s">
        <v>20256</v>
      </c>
      <c r="W221" s="405" t="s">
        <v>21965</v>
      </c>
      <c r="X221" s="406"/>
    </row>
    <row r="222" spans="22:24">
      <c r="V222" s="407" t="s">
        <v>20257</v>
      </c>
      <c r="W222" s="408" t="s">
        <v>18319</v>
      </c>
      <c r="X222" s="409"/>
    </row>
    <row r="223" spans="22:24">
      <c r="V223" s="404" t="s">
        <v>20153</v>
      </c>
      <c r="W223" s="405" t="s">
        <v>21872</v>
      </c>
      <c r="X223" s="406"/>
    </row>
    <row r="224" spans="22:24">
      <c r="V224" s="407" t="s">
        <v>20258</v>
      </c>
      <c r="W224" s="408" t="s">
        <v>21965</v>
      </c>
      <c r="X224" s="409"/>
    </row>
    <row r="225" spans="1:24">
      <c r="V225" s="404" t="s">
        <v>20259</v>
      </c>
      <c r="W225" s="405" t="s">
        <v>21872</v>
      </c>
      <c r="X225" s="406"/>
    </row>
    <row r="226" spans="1:24">
      <c r="V226" s="407" t="s">
        <v>20260</v>
      </c>
      <c r="W226" s="408" t="s">
        <v>18503</v>
      </c>
      <c r="X226" s="409"/>
    </row>
    <row r="227" spans="1:24">
      <c r="V227" s="404" t="s">
        <v>20261</v>
      </c>
      <c r="W227" s="405" t="s">
        <v>18451</v>
      </c>
      <c r="X227" s="406"/>
    </row>
    <row r="228" spans="1:24">
      <c r="A228" s="402" t="s">
        <v>21999</v>
      </c>
      <c r="V228" s="407" t="s">
        <v>20262</v>
      </c>
      <c r="W228" s="408" t="s">
        <v>18321</v>
      </c>
      <c r="X228" s="409"/>
    </row>
    <row r="229" spans="1:24">
      <c r="A229" s="402" t="s">
        <v>22000</v>
      </c>
      <c r="V229" s="404" t="s">
        <v>20263</v>
      </c>
      <c r="W229" s="405" t="s">
        <v>21919</v>
      </c>
      <c r="X229" s="406"/>
    </row>
    <row r="230" spans="1:24">
      <c r="V230" s="407" t="s">
        <v>20264</v>
      </c>
      <c r="W230" s="408" t="s">
        <v>21932</v>
      </c>
      <c r="X230" s="409"/>
    </row>
    <row r="231" spans="1:24">
      <c r="V231" s="404" t="s">
        <v>20265</v>
      </c>
      <c r="W231" s="405" t="s">
        <v>21872</v>
      </c>
      <c r="X231" s="406"/>
    </row>
    <row r="232" spans="1:24">
      <c r="V232" s="407" t="s">
        <v>20266</v>
      </c>
      <c r="W232" s="408" t="s">
        <v>18388</v>
      </c>
      <c r="X232" s="409"/>
    </row>
    <row r="233" spans="1:24">
      <c r="V233" s="404" t="s">
        <v>20267</v>
      </c>
      <c r="W233" s="405" t="s">
        <v>18283</v>
      </c>
      <c r="X233" s="406"/>
    </row>
    <row r="234" spans="1:24">
      <c r="V234" s="407" t="s">
        <v>20268</v>
      </c>
      <c r="W234" s="408" t="s">
        <v>21907</v>
      </c>
      <c r="X234" s="409"/>
    </row>
    <row r="235" spans="1:24">
      <c r="V235" s="404" t="s">
        <v>20269</v>
      </c>
      <c r="W235" s="405" t="s">
        <v>18388</v>
      </c>
      <c r="X235" s="406"/>
    </row>
    <row r="236" spans="1:24">
      <c r="V236" s="407" t="s">
        <v>20270</v>
      </c>
      <c r="W236" s="408" t="s">
        <v>18319</v>
      </c>
      <c r="X236" s="409"/>
    </row>
    <row r="237" spans="1:24">
      <c r="V237" s="404" t="s">
        <v>20271</v>
      </c>
      <c r="W237" s="405" t="s">
        <v>18503</v>
      </c>
      <c r="X237" s="406"/>
    </row>
    <row r="238" spans="1:24">
      <c r="V238" s="407" t="s">
        <v>20272</v>
      </c>
      <c r="W238" s="408" t="s">
        <v>18283</v>
      </c>
      <c r="X238" s="409"/>
    </row>
    <row r="239" spans="1:24">
      <c r="V239" s="404" t="s">
        <v>20273</v>
      </c>
      <c r="W239" s="405" t="s">
        <v>21970</v>
      </c>
      <c r="X239" s="406"/>
    </row>
    <row r="240" spans="1:24">
      <c r="V240" s="407" t="s">
        <v>20274</v>
      </c>
      <c r="W240" s="408" t="s">
        <v>18321</v>
      </c>
      <c r="X240" s="409"/>
    </row>
    <row r="241" spans="22:24">
      <c r="V241" s="404" t="s">
        <v>20275</v>
      </c>
      <c r="W241" s="405" t="s">
        <v>21872</v>
      </c>
      <c r="X241" s="406"/>
    </row>
    <row r="242" spans="22:24">
      <c r="V242" s="407" t="s">
        <v>20276</v>
      </c>
      <c r="W242" s="408" t="s">
        <v>18388</v>
      </c>
      <c r="X242" s="409"/>
    </row>
    <row r="243" spans="22:24">
      <c r="V243" s="404" t="s">
        <v>20277</v>
      </c>
      <c r="W243" s="405" t="s">
        <v>18451</v>
      </c>
      <c r="X243" s="406"/>
    </row>
    <row r="244" spans="22:24">
      <c r="V244" s="407" t="s">
        <v>20278</v>
      </c>
      <c r="W244" s="408" t="s">
        <v>21965</v>
      </c>
      <c r="X244" s="409"/>
    </row>
    <row r="245" spans="22:24">
      <c r="V245" s="404" t="s">
        <v>20279</v>
      </c>
      <c r="W245" s="405" t="s">
        <v>21965</v>
      </c>
      <c r="X245" s="406"/>
    </row>
    <row r="246" spans="22:24">
      <c r="V246" s="407" t="s">
        <v>20280</v>
      </c>
      <c r="W246" s="408" t="s">
        <v>21872</v>
      </c>
      <c r="X246" s="409"/>
    </row>
    <row r="247" spans="22:24">
      <c r="V247" s="404" t="s">
        <v>20281</v>
      </c>
      <c r="W247" s="405" t="s">
        <v>18283</v>
      </c>
      <c r="X247" s="406"/>
    </row>
    <row r="248" spans="22:24">
      <c r="V248" s="407" t="s">
        <v>20282</v>
      </c>
      <c r="W248" s="408" t="s">
        <v>21885</v>
      </c>
      <c r="X248" s="409"/>
    </row>
    <row r="249" spans="22:24">
      <c r="V249" s="404" t="s">
        <v>20283</v>
      </c>
      <c r="W249" s="405" t="s">
        <v>21925</v>
      </c>
      <c r="X249" s="406"/>
    </row>
    <row r="250" spans="22:24">
      <c r="V250" s="407" t="s">
        <v>20284</v>
      </c>
      <c r="W250" s="408" t="s">
        <v>18451</v>
      </c>
      <c r="X250" s="409"/>
    </row>
    <row r="251" spans="22:24">
      <c r="V251" s="404" t="s">
        <v>20285</v>
      </c>
      <c r="W251" s="405" t="s">
        <v>18321</v>
      </c>
      <c r="X251" s="406"/>
    </row>
    <row r="252" spans="22:24">
      <c r="V252" s="407" t="s">
        <v>20286</v>
      </c>
      <c r="W252" s="408" t="s">
        <v>18283</v>
      </c>
      <c r="X252" s="409"/>
    </row>
    <row r="253" spans="22:24">
      <c r="V253" s="404" t="s">
        <v>20287</v>
      </c>
      <c r="W253" s="405" t="s">
        <v>18496</v>
      </c>
      <c r="X253" s="406"/>
    </row>
    <row r="254" spans="22:24">
      <c r="V254" s="407" t="s">
        <v>20288</v>
      </c>
      <c r="W254" s="408" t="s">
        <v>21830</v>
      </c>
      <c r="X254" s="409"/>
    </row>
    <row r="255" spans="22:24">
      <c r="V255" s="404" t="s">
        <v>20289</v>
      </c>
      <c r="W255" s="405" t="s">
        <v>21932</v>
      </c>
      <c r="X255" s="406"/>
    </row>
    <row r="256" spans="22:24">
      <c r="V256" s="407" t="s">
        <v>20290</v>
      </c>
      <c r="W256" s="408" t="s">
        <v>21976</v>
      </c>
      <c r="X256" s="409"/>
    </row>
    <row r="257" spans="22:24">
      <c r="V257" s="404" t="s">
        <v>20291</v>
      </c>
      <c r="W257" s="405" t="s">
        <v>21830</v>
      </c>
      <c r="X257" s="406"/>
    </row>
    <row r="258" spans="22:24">
      <c r="V258" s="407" t="s">
        <v>20292</v>
      </c>
      <c r="W258" s="408" t="s">
        <v>18503</v>
      </c>
      <c r="X258" s="409"/>
    </row>
    <row r="259" spans="22:24">
      <c r="V259" s="404" t="s">
        <v>19067</v>
      </c>
      <c r="W259" s="405" t="s">
        <v>18451</v>
      </c>
      <c r="X259" s="406"/>
    </row>
    <row r="260" spans="22:24">
      <c r="V260" s="407" t="s">
        <v>20293</v>
      </c>
      <c r="W260" s="408" t="s">
        <v>21919</v>
      </c>
      <c r="X260" s="409"/>
    </row>
    <row r="261" spans="22:24">
      <c r="V261" s="404" t="s">
        <v>20294</v>
      </c>
      <c r="W261" s="405" t="s">
        <v>21925</v>
      </c>
      <c r="X261" s="406"/>
    </row>
    <row r="262" spans="22:24" ht="15.75">
      <c r="V262" s="1581" t="s">
        <v>20295</v>
      </c>
      <c r="W262" s="1582"/>
      <c r="X262" s="1583"/>
    </row>
    <row r="263" spans="22:24">
      <c r="V263" s="404" t="s">
        <v>20296</v>
      </c>
      <c r="W263" s="405" t="s">
        <v>18503</v>
      </c>
      <c r="X263" s="406"/>
    </row>
    <row r="264" spans="22:24">
      <c r="V264" s="407" t="s">
        <v>20297</v>
      </c>
      <c r="W264" s="408" t="s">
        <v>18503</v>
      </c>
      <c r="X264" s="409"/>
    </row>
    <row r="265" spans="22:24">
      <c r="V265" s="404" t="s">
        <v>20298</v>
      </c>
      <c r="W265" s="405" t="s">
        <v>18319</v>
      </c>
      <c r="X265" s="406"/>
    </row>
    <row r="266" spans="22:24">
      <c r="V266" s="407" t="s">
        <v>20299</v>
      </c>
      <c r="W266" s="408" t="s">
        <v>21907</v>
      </c>
      <c r="X266" s="409"/>
    </row>
    <row r="267" spans="22:24">
      <c r="V267" s="404" t="s">
        <v>20300</v>
      </c>
      <c r="W267" s="405" t="s">
        <v>18388</v>
      </c>
      <c r="X267" s="406"/>
    </row>
    <row r="268" spans="22:24">
      <c r="V268" s="407" t="s">
        <v>20301</v>
      </c>
      <c r="W268" s="408" t="s">
        <v>18321</v>
      </c>
      <c r="X268" s="409"/>
    </row>
    <row r="269" spans="22:24">
      <c r="V269" s="404" t="s">
        <v>20302</v>
      </c>
      <c r="W269" s="405" t="s">
        <v>18503</v>
      </c>
      <c r="X269" s="406"/>
    </row>
    <row r="270" spans="22:24">
      <c r="V270" s="407" t="s">
        <v>20303</v>
      </c>
      <c r="W270" s="408" t="s">
        <v>21919</v>
      </c>
      <c r="X270" s="409"/>
    </row>
    <row r="271" spans="22:24">
      <c r="V271" s="404" t="s">
        <v>18797</v>
      </c>
      <c r="W271" s="405" t="s">
        <v>21919</v>
      </c>
      <c r="X271" s="406" t="s">
        <v>20304</v>
      </c>
    </row>
    <row r="272" spans="22:24">
      <c r="V272" s="407" t="s">
        <v>20305</v>
      </c>
      <c r="W272" s="408" t="s">
        <v>18451</v>
      </c>
      <c r="X272" s="409"/>
    </row>
    <row r="273" spans="22:24">
      <c r="V273" s="1590" t="s">
        <v>18796</v>
      </c>
      <c r="W273" s="1591"/>
      <c r="X273" s="1592"/>
    </row>
  </sheetData>
  <mergeCells count="8">
    <mergeCell ref="V262:X262"/>
    <mergeCell ref="V273:X273"/>
    <mergeCell ref="A1:H1"/>
    <mergeCell ref="V81:X81"/>
    <mergeCell ref="V97:X97"/>
    <mergeCell ref="V169:X169"/>
    <mergeCell ref="V170:X170"/>
    <mergeCell ref="V192:X192"/>
  </mergeCells>
  <dataValidations count="1">
    <dataValidation type="list" allowBlank="1" showInputMessage="1" showErrorMessage="1" sqref="E3:E67" xr:uid="{00000000-0002-0000-2200-000000000000}">
      <formula1>$J$3:$J$18</formula1>
    </dataValidation>
  </dataValidations>
  <hyperlinks>
    <hyperlink ref="A228" r:id="rId1" tooltip="Cp" display="https://forgottenrealms.fandom.com/wiki/Cp" xr:uid="{00000000-0004-0000-2200-000000000000}"/>
    <hyperlink ref="A229" r:id="rId2" tooltip="Sp" display="https://forgottenrealms.fandom.com/wiki/Sp" xr:uid="{00000000-0004-0000-2200-000001000000}"/>
    <hyperlink ref="W3" r:id="rId3" xr:uid="{00000000-0004-0000-2200-000002000000}"/>
  </hyperlinks>
  <pageMargins left="0.7" right="0.7" top="0.75" bottom="0.75" header="0.3" footer="0.3"/>
  <pageSetup paperSize="9" orientation="portrait" r:id="rId4"/>
  <drawing r:id="rId5"/>
  <tableParts count="3">
    <tablePart r:id="rId6"/>
    <tablePart r:id="rId7"/>
    <tablePart r:id="rId8"/>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Лист19">
    <tabColor theme="9" tint="-0.499984740745262"/>
  </sheetPr>
  <dimension ref="A1:BG62"/>
  <sheetViews>
    <sheetView topLeftCell="J1" zoomScale="115" zoomScaleNormal="115" workbookViewId="0">
      <selection activeCell="N19" sqref="N19"/>
    </sheetView>
  </sheetViews>
  <sheetFormatPr defaultRowHeight="15"/>
  <cols>
    <col min="1" max="1" width="19.140625" style="988" customWidth="1"/>
    <col min="2" max="2" width="12.5703125" style="988" customWidth="1"/>
    <col min="3" max="3" width="16.7109375" style="988" customWidth="1"/>
    <col min="4" max="4" width="17" style="988" customWidth="1"/>
    <col min="5" max="5" width="9.140625" style="988"/>
    <col min="6" max="6" width="15.7109375" style="988" customWidth="1"/>
    <col min="7" max="11" width="15.42578125" style="988" customWidth="1"/>
    <col min="12" max="12" width="2.7109375" style="988" customWidth="1"/>
    <col min="13" max="14" width="18.7109375" style="988" customWidth="1"/>
    <col min="15" max="18" width="9.140625" style="988"/>
    <col min="19" max="21" width="20.140625" style="988" customWidth="1"/>
    <col min="22" max="16384" width="9.140625" style="988"/>
  </cols>
  <sheetData>
    <row r="1" spans="1:59" ht="16.5" thickTop="1" thickBot="1">
      <c r="A1" s="1600" t="s">
        <v>445</v>
      </c>
      <c r="B1" s="1600"/>
      <c r="C1" s="1600"/>
      <c r="D1" s="1600"/>
      <c r="E1" s="1598" t="s">
        <v>30583</v>
      </c>
      <c r="F1" s="1598"/>
      <c r="G1" s="1598"/>
      <c r="H1" s="1598"/>
      <c r="L1" s="289"/>
      <c r="M1" s="1601" t="s">
        <v>22060</v>
      </c>
      <c r="N1" s="1602"/>
      <c r="O1" s="1602"/>
      <c r="P1" s="1602"/>
      <c r="Q1" s="1602"/>
      <c r="R1" s="1603"/>
      <c r="S1" s="1607" t="s">
        <v>22061</v>
      </c>
      <c r="T1" s="1602"/>
      <c r="U1" s="1602"/>
      <c r="V1" s="1602"/>
      <c r="W1" s="1602"/>
      <c r="X1" s="1603"/>
      <c r="Z1" s="883" t="s">
        <v>22062</v>
      </c>
      <c r="AH1" s="1611" t="s">
        <v>22063</v>
      </c>
      <c r="AI1" s="1611"/>
      <c r="AJ1" s="1611" t="s">
        <v>22064</v>
      </c>
      <c r="AK1" s="1611"/>
      <c r="AL1" s="1611" t="s">
        <v>22065</v>
      </c>
      <c r="AM1" s="1611"/>
      <c r="AN1" s="1611" t="s">
        <v>22066</v>
      </c>
      <c r="AO1" s="1611"/>
      <c r="AP1" s="1610" t="s">
        <v>22067</v>
      </c>
      <c r="AQ1" s="1610"/>
      <c r="AR1" s="1611" t="s">
        <v>22068</v>
      </c>
      <c r="AS1" s="1611"/>
      <c r="AT1" s="1611" t="s">
        <v>22069</v>
      </c>
      <c r="AU1" s="1611"/>
      <c r="AV1" s="1611" t="s">
        <v>22070</v>
      </c>
      <c r="AW1" s="1611"/>
      <c r="AX1" s="1611" t="s">
        <v>22071</v>
      </c>
      <c r="AY1" s="1611"/>
    </row>
    <row r="2" spans="1:59" ht="16.5" thickTop="1" thickBot="1">
      <c r="L2" s="289"/>
      <c r="M2" s="1604"/>
      <c r="N2" s="1605"/>
      <c r="O2" s="1605"/>
      <c r="P2" s="1605"/>
      <c r="Q2" s="1605"/>
      <c r="R2" s="1606"/>
      <c r="S2" s="1608"/>
      <c r="T2" s="1605"/>
      <c r="U2" s="1605"/>
      <c r="V2" s="1605"/>
      <c r="W2" s="1605"/>
      <c r="X2" s="1606"/>
      <c r="Z2" s="883"/>
      <c r="AH2" s="1611"/>
      <c r="AI2" s="1611"/>
      <c r="AJ2" s="1611"/>
      <c r="AK2" s="1611"/>
      <c r="AL2" s="1611"/>
      <c r="AM2" s="1611"/>
      <c r="AN2" s="1611"/>
      <c r="AO2" s="1611"/>
      <c r="AP2" s="1611"/>
      <c r="AQ2" s="1611"/>
      <c r="AR2" s="1611"/>
      <c r="AS2" s="1611"/>
      <c r="AT2" s="1611"/>
      <c r="AU2" s="1611"/>
      <c r="AV2" s="1611"/>
      <c r="AW2" s="1611"/>
      <c r="AX2" s="1611"/>
      <c r="AY2" s="1611"/>
      <c r="BA2" s="31" t="s">
        <v>22072</v>
      </c>
      <c r="BB2" s="31" t="s">
        <v>22073</v>
      </c>
      <c r="BC2" s="33" t="s">
        <v>22074</v>
      </c>
      <c r="BD2" s="31" t="s">
        <v>22075</v>
      </c>
      <c r="BE2" s="31" t="s">
        <v>22076</v>
      </c>
      <c r="BF2" s="31" t="s">
        <v>22077</v>
      </c>
      <c r="BG2" s="31" t="s">
        <v>22078</v>
      </c>
    </row>
    <row r="3" spans="1:59" ht="16.5" customHeight="1" thickTop="1" thickBot="1">
      <c r="A3" s="1503" t="s">
        <v>22079</v>
      </c>
      <c r="B3" s="1503"/>
      <c r="C3" s="1503"/>
      <c r="D3" s="1503"/>
      <c r="E3" s="1503"/>
      <c r="F3" s="1503"/>
      <c r="G3" s="1503"/>
      <c r="H3" s="1503"/>
      <c r="I3" s="1503"/>
      <c r="L3" s="289"/>
      <c r="M3" s="27"/>
      <c r="N3" s="27" t="s">
        <v>22080</v>
      </c>
      <c r="O3" s="13" t="s">
        <v>22081</v>
      </c>
      <c r="P3" s="13" t="s">
        <v>22082</v>
      </c>
      <c r="Q3" s="28" t="s">
        <v>22083</v>
      </c>
      <c r="R3" s="28" t="s">
        <v>22084</v>
      </c>
      <c r="S3" s="13"/>
      <c r="T3" s="27" t="s">
        <v>22080</v>
      </c>
      <c r="U3" s="13" t="s">
        <v>22081</v>
      </c>
      <c r="V3" s="13" t="s">
        <v>22082</v>
      </c>
      <c r="W3" s="28" t="s">
        <v>22083</v>
      </c>
      <c r="X3" s="28" t="s">
        <v>22084</v>
      </c>
      <c r="Z3" s="988" t="s">
        <v>22085</v>
      </c>
      <c r="AH3" s="1613"/>
      <c r="AI3" s="1613"/>
      <c r="AJ3" s="1612" t="str">
        <f ca="1">INDEX(AK7:AK26,RANDBETWEEN(1,20),1)</f>
        <v>8. Bronze.</v>
      </c>
      <c r="AK3" s="1612"/>
      <c r="AL3" s="1612" t="str">
        <f ca="1">INDEX(AM7:AM16,RANDBETWEEN(1,10),1)</f>
        <v>4. A talented thief.</v>
      </c>
      <c r="AM3" s="1612"/>
      <c r="AN3" s="1612" t="str">
        <f ca="1">INDEX(AO7:AO16,RANDBETWEEN(1,10),1)</f>
        <v>8. Shortswords.</v>
      </c>
      <c r="AO3" s="1612"/>
      <c r="AP3" s="1612" t="str">
        <f ca="1">INDEX(AQ7:AQ16,RANDBETWEEN(1,10),1)</f>
        <v>7. Lots of fancy footwork.</v>
      </c>
      <c r="AQ3" s="1612"/>
      <c r="AR3" s="1612" t="str">
        <f ca="1">INDEX(AS7:AS18,RANDBETWEEN(1,12),1)</f>
        <v>3. A merchant's office.</v>
      </c>
      <c r="AS3" s="1612"/>
      <c r="AT3" s="1612" t="str">
        <f ca="1">INDEX(AU7:AU18,RANDBETWEEN(1,12),1)</f>
        <v>5. Politicians and magistrates.</v>
      </c>
      <c r="AU3" s="1612"/>
      <c r="AV3" s="1612" t="str">
        <f ca="1">INDEX(AW7:AW18,RANDBETWEEN(1,12),1)</f>
        <v>10. A long, hooked nose.</v>
      </c>
      <c r="AW3" s="1612"/>
      <c r="AX3" s="1612" t="str">
        <f ca="1">INDEX(AY7:AY26,RANDBETWEEN(1,20),1)</f>
        <v>16. A spider.</v>
      </c>
      <c r="AY3" s="1612"/>
      <c r="BA3" s="997" t="s">
        <v>15392</v>
      </c>
      <c r="BB3" s="1048" t="s">
        <v>22086</v>
      </c>
      <c r="BC3" s="997" t="s">
        <v>22087</v>
      </c>
      <c r="BD3" s="1049" t="s">
        <v>22088</v>
      </c>
      <c r="BE3" s="997" t="s">
        <v>15516</v>
      </c>
      <c r="BF3" s="997" t="s">
        <v>22089</v>
      </c>
      <c r="BG3" s="997" t="s">
        <v>22090</v>
      </c>
    </row>
    <row r="4" spans="1:59" ht="16.5" customHeight="1" thickTop="1" thickBot="1">
      <c r="A4" s="1503"/>
      <c r="B4" s="1503"/>
      <c r="C4" s="1503"/>
      <c r="D4" s="1503"/>
      <c r="E4" s="1503"/>
      <c r="F4" s="1503"/>
      <c r="G4" s="1503"/>
      <c r="H4" s="1503"/>
      <c r="I4" s="1503"/>
      <c r="L4" s="289"/>
      <c r="M4" s="997" t="s">
        <v>15392</v>
      </c>
      <c r="N4" s="997"/>
      <c r="O4" s="1050">
        <v>0.7</v>
      </c>
      <c r="P4" s="1050">
        <v>0.5</v>
      </c>
      <c r="Q4" s="1050">
        <v>0.2</v>
      </c>
      <c r="R4" s="1050"/>
      <c r="S4" s="997" t="s">
        <v>735</v>
      </c>
      <c r="T4" s="997"/>
      <c r="U4" s="997"/>
      <c r="V4" s="997"/>
      <c r="W4" s="997"/>
      <c r="X4" s="997"/>
      <c r="AH4" s="1613"/>
      <c r="AI4" s="1613"/>
      <c r="AJ4" s="1612"/>
      <c r="AK4" s="1612"/>
      <c r="AL4" s="1612"/>
      <c r="AM4" s="1612"/>
      <c r="AN4" s="1612"/>
      <c r="AO4" s="1612"/>
      <c r="AP4" s="1612"/>
      <c r="AQ4" s="1612"/>
      <c r="AR4" s="1612"/>
      <c r="AS4" s="1612"/>
      <c r="AT4" s="1612"/>
      <c r="AU4" s="1612"/>
      <c r="AV4" s="1612"/>
      <c r="AW4" s="1612"/>
      <c r="AX4" s="1612"/>
      <c r="AY4" s="1612"/>
      <c r="BA4" s="997" t="s">
        <v>22091</v>
      </c>
      <c r="BB4" s="1048" t="s">
        <v>22092</v>
      </c>
      <c r="BC4" s="997" t="s">
        <v>22093</v>
      </c>
      <c r="BD4" s="1049" t="s">
        <v>22094</v>
      </c>
      <c r="BE4" s="997" t="s">
        <v>22095</v>
      </c>
      <c r="BF4" s="997" t="s">
        <v>22096</v>
      </c>
      <c r="BG4" s="997" t="s">
        <v>22097</v>
      </c>
    </row>
    <row r="5" spans="1:59" ht="16.5" thickTop="1" thickBot="1">
      <c r="A5" s="1609"/>
      <c r="B5" s="1609"/>
      <c r="C5" s="1609"/>
      <c r="D5" s="1609"/>
      <c r="E5" s="1609"/>
      <c r="F5" s="1609"/>
      <c r="G5" s="1609"/>
      <c r="H5" s="1609"/>
      <c r="I5" s="1609"/>
      <c r="L5" s="289"/>
      <c r="M5" s="997" t="s">
        <v>22091</v>
      </c>
      <c r="N5" s="997"/>
      <c r="O5" s="1050">
        <v>0.3</v>
      </c>
      <c r="P5" s="1050">
        <v>0.25</v>
      </c>
      <c r="Q5" s="1050">
        <v>0.2</v>
      </c>
      <c r="R5" s="1050"/>
      <c r="S5" s="997" t="s">
        <v>22098</v>
      </c>
      <c r="T5" s="997"/>
      <c r="U5" s="997"/>
      <c r="V5" s="997"/>
      <c r="W5" s="997"/>
      <c r="X5" s="997"/>
      <c r="AH5" s="1613"/>
      <c r="AI5" s="1613"/>
      <c r="AJ5" s="1612"/>
      <c r="AK5" s="1612"/>
      <c r="AL5" s="1612"/>
      <c r="AM5" s="1612"/>
      <c r="AN5" s="1612"/>
      <c r="AO5" s="1612"/>
      <c r="AP5" s="1612"/>
      <c r="AQ5" s="1612"/>
      <c r="AR5" s="1612"/>
      <c r="AS5" s="1612"/>
      <c r="AT5" s="1612"/>
      <c r="AU5" s="1612"/>
      <c r="AV5" s="1612"/>
      <c r="AW5" s="1612"/>
      <c r="AX5" s="1612"/>
      <c r="AY5" s="1612"/>
      <c r="BA5" s="997" t="s">
        <v>22099</v>
      </c>
      <c r="BB5" s="1048" t="s">
        <v>22100</v>
      </c>
      <c r="BC5" s="997" t="s">
        <v>22101</v>
      </c>
      <c r="BD5" s="1049" t="s">
        <v>22102</v>
      </c>
      <c r="BE5" s="997" t="s">
        <v>15627</v>
      </c>
      <c r="BF5" s="997" t="s">
        <v>22103</v>
      </c>
      <c r="BG5" s="997" t="s">
        <v>22104</v>
      </c>
    </row>
    <row r="6" spans="1:59" ht="16.5" thickTop="1" thickBot="1">
      <c r="A6" s="1609"/>
      <c r="B6" s="1609"/>
      <c r="C6" s="1609"/>
      <c r="D6" s="1609"/>
      <c r="E6" s="1609"/>
      <c r="F6" s="1609"/>
      <c r="G6" s="1609"/>
      <c r="H6" s="1609"/>
      <c r="I6" s="1609"/>
      <c r="L6" s="289"/>
      <c r="M6" s="997" t="s">
        <v>22099</v>
      </c>
      <c r="N6" s="997"/>
      <c r="O6" s="1050">
        <v>0</v>
      </c>
      <c r="P6" s="1050">
        <v>0.1</v>
      </c>
      <c r="Q6" s="1050">
        <v>0.2</v>
      </c>
      <c r="R6" s="1050"/>
      <c r="S6" s="997" t="s">
        <v>22105</v>
      </c>
      <c r="T6" s="997"/>
      <c r="U6" s="997"/>
      <c r="V6" s="997"/>
      <c r="W6" s="997"/>
      <c r="X6" s="997"/>
      <c r="AH6" s="5" t="s">
        <v>22106</v>
      </c>
      <c r="AI6" s="297" t="s">
        <v>22107</v>
      </c>
      <c r="AJ6" s="5" t="s">
        <v>22108</v>
      </c>
      <c r="AK6" s="5" t="s">
        <v>22109</v>
      </c>
      <c r="AL6" s="5" t="s">
        <v>16571</v>
      </c>
      <c r="AM6" s="5" t="s">
        <v>22110</v>
      </c>
      <c r="AN6" s="5" t="s">
        <v>16571</v>
      </c>
      <c r="AO6" s="5" t="s">
        <v>14766</v>
      </c>
      <c r="AP6" s="5" t="s">
        <v>16571</v>
      </c>
      <c r="AQ6" s="5" t="s">
        <v>22111</v>
      </c>
      <c r="AR6" s="298" t="s">
        <v>16573</v>
      </c>
      <c r="AS6" s="6" t="s">
        <v>13825</v>
      </c>
      <c r="AT6" s="6" t="s">
        <v>16573</v>
      </c>
      <c r="AU6" s="6" t="s">
        <v>22112</v>
      </c>
      <c r="AV6" s="6" t="s">
        <v>16573</v>
      </c>
      <c r="AW6" s="6" t="s">
        <v>22113</v>
      </c>
      <c r="AX6" s="6" t="s">
        <v>22108</v>
      </c>
      <c r="AY6" s="6" t="s">
        <v>22114</v>
      </c>
      <c r="BA6" s="997" t="s">
        <v>22115</v>
      </c>
      <c r="BB6" s="1048" t="s">
        <v>22087</v>
      </c>
      <c r="BC6" s="997" t="s">
        <v>2117</v>
      </c>
      <c r="BD6" s="1049" t="s">
        <v>22116</v>
      </c>
      <c r="BF6" s="997" t="s">
        <v>22117</v>
      </c>
    </row>
    <row r="7" spans="1:59" ht="16.5" thickTop="1" thickBot="1">
      <c r="A7" s="1609"/>
      <c r="B7" s="1609"/>
      <c r="C7" s="1609"/>
      <c r="D7" s="1609"/>
      <c r="E7" s="1609"/>
      <c r="F7" s="1609"/>
      <c r="G7" s="1609"/>
      <c r="H7" s="1609"/>
      <c r="I7" s="1609"/>
      <c r="L7" s="289"/>
      <c r="M7" s="997" t="s">
        <v>22115</v>
      </c>
      <c r="N7" s="997"/>
      <c r="O7" s="1050">
        <v>0</v>
      </c>
      <c r="P7" s="1050">
        <v>0.15</v>
      </c>
      <c r="Q7" s="1050">
        <v>0.25</v>
      </c>
      <c r="R7" s="1050"/>
      <c r="S7" s="997" t="s">
        <v>22118</v>
      </c>
      <c r="T7" s="997"/>
      <c r="U7" s="997"/>
      <c r="V7" s="997"/>
      <c r="W7" s="997"/>
      <c r="X7" s="997"/>
      <c r="AH7" s="997">
        <v>1</v>
      </c>
      <c r="AI7" s="30" t="s">
        <v>22119</v>
      </c>
      <c r="AJ7" s="997">
        <v>1</v>
      </c>
      <c r="AK7" s="29" t="s">
        <v>22120</v>
      </c>
      <c r="AL7" s="997"/>
      <c r="AM7" s="29" t="s">
        <v>22121</v>
      </c>
      <c r="AN7" s="997">
        <v>1</v>
      </c>
      <c r="AO7" s="29" t="s">
        <v>22122</v>
      </c>
      <c r="AP7" s="997">
        <v>1</v>
      </c>
      <c r="AQ7" s="30" t="s">
        <v>22123</v>
      </c>
      <c r="AR7" s="997">
        <v>1</v>
      </c>
      <c r="AS7" s="29" t="s">
        <v>22124</v>
      </c>
      <c r="AT7" s="997">
        <v>1</v>
      </c>
      <c r="AU7" s="29" t="s">
        <v>22125</v>
      </c>
      <c r="AV7" s="997">
        <v>1</v>
      </c>
      <c r="AW7" s="29" t="s">
        <v>22126</v>
      </c>
      <c r="AX7" s="997">
        <v>1</v>
      </c>
      <c r="AY7" s="29" t="s">
        <v>22127</v>
      </c>
      <c r="BA7" s="997" t="s">
        <v>22128</v>
      </c>
      <c r="BB7" s="1048" t="s">
        <v>22091</v>
      </c>
      <c r="BC7" s="997" t="s">
        <v>22129</v>
      </c>
      <c r="BD7" s="1049" t="s">
        <v>22130</v>
      </c>
    </row>
    <row r="8" spans="1:59" ht="16.5" thickTop="1" thickBot="1">
      <c r="A8" s="1609"/>
      <c r="B8" s="1609"/>
      <c r="C8" s="1609"/>
      <c r="D8" s="1609"/>
      <c r="E8" s="1609"/>
      <c r="F8" s="1609"/>
      <c r="G8" s="1609"/>
      <c r="H8" s="1609"/>
      <c r="I8" s="1609"/>
      <c r="L8" s="289"/>
      <c r="M8" s="997" t="s">
        <v>22128</v>
      </c>
      <c r="N8" s="997"/>
      <c r="O8" s="1050">
        <v>0</v>
      </c>
      <c r="P8" s="997"/>
      <c r="Q8" s="1050">
        <v>0.15</v>
      </c>
      <c r="R8" s="1050"/>
      <c r="S8" s="997" t="s">
        <v>22131</v>
      </c>
      <c r="T8" s="997"/>
      <c r="U8" s="997"/>
      <c r="V8" s="997"/>
      <c r="W8" s="997"/>
      <c r="X8" s="997"/>
      <c r="AH8" s="997">
        <v>2</v>
      </c>
      <c r="AI8" s="30" t="s">
        <v>22132</v>
      </c>
      <c r="AJ8" s="997">
        <v>2</v>
      </c>
      <c r="AK8" s="29" t="s">
        <v>22133</v>
      </c>
      <c r="AL8" s="997"/>
      <c r="AM8" s="29" t="s">
        <v>22134</v>
      </c>
      <c r="AN8" s="997">
        <v>2</v>
      </c>
      <c r="AO8" s="29" t="s">
        <v>22135</v>
      </c>
      <c r="AP8" s="997">
        <v>2</v>
      </c>
      <c r="AQ8" s="30" t="s">
        <v>22136</v>
      </c>
      <c r="AR8" s="997">
        <v>2</v>
      </c>
      <c r="AS8" s="29" t="s">
        <v>22137</v>
      </c>
      <c r="AT8" s="997">
        <v>2</v>
      </c>
      <c r="AU8" s="29" t="s">
        <v>22138</v>
      </c>
      <c r="AV8" s="997">
        <v>2</v>
      </c>
      <c r="AW8" s="29" t="s">
        <v>22139</v>
      </c>
      <c r="AX8" s="997">
        <v>2</v>
      </c>
      <c r="AY8" s="29" t="s">
        <v>22140</v>
      </c>
      <c r="BA8" s="997" t="s">
        <v>22102</v>
      </c>
      <c r="BC8" s="997" t="s">
        <v>22141</v>
      </c>
      <c r="BD8" s="1049" t="s">
        <v>15609</v>
      </c>
    </row>
    <row r="9" spans="1:59" ht="16.5" thickTop="1" thickBot="1">
      <c r="A9" s="1609"/>
      <c r="B9" s="1609"/>
      <c r="C9" s="1609"/>
      <c r="D9" s="1609"/>
      <c r="E9" s="1609"/>
      <c r="F9" s="1609"/>
      <c r="G9" s="1609"/>
      <c r="H9" s="1609"/>
      <c r="I9" s="1609"/>
      <c r="L9" s="289"/>
      <c r="M9" s="997" t="s">
        <v>22102</v>
      </c>
      <c r="N9" s="997"/>
      <c r="O9" s="1050"/>
      <c r="P9" s="997"/>
      <c r="Q9" s="1050"/>
      <c r="R9" s="1050"/>
      <c r="S9" s="997"/>
      <c r="T9" s="997"/>
      <c r="U9" s="997"/>
      <c r="V9" s="997"/>
      <c r="W9" s="997"/>
      <c r="X9" s="997"/>
      <c r="AH9" s="997">
        <v>3</v>
      </c>
      <c r="AI9" s="30" t="s">
        <v>22142</v>
      </c>
      <c r="AJ9" s="997">
        <v>3</v>
      </c>
      <c r="AK9" s="29" t="s">
        <v>22143</v>
      </c>
      <c r="AL9" s="997"/>
      <c r="AM9" s="29" t="s">
        <v>22144</v>
      </c>
      <c r="AN9" s="997">
        <v>3</v>
      </c>
      <c r="AO9" s="29" t="s">
        <v>22145</v>
      </c>
      <c r="AP9" s="997">
        <v>3</v>
      </c>
      <c r="AQ9" s="30" t="s">
        <v>22146</v>
      </c>
      <c r="AR9" s="997">
        <v>3</v>
      </c>
      <c r="AS9" s="29" t="s">
        <v>22147</v>
      </c>
      <c r="AT9" s="997">
        <v>3</v>
      </c>
      <c r="AU9" s="29" t="s">
        <v>22148</v>
      </c>
      <c r="AV9" s="997">
        <v>3</v>
      </c>
      <c r="AW9" s="29" t="s">
        <v>22149</v>
      </c>
      <c r="AX9" s="997">
        <v>3</v>
      </c>
      <c r="AY9" s="29" t="s">
        <v>22150</v>
      </c>
      <c r="BA9" s="997" t="s">
        <v>22116</v>
      </c>
      <c r="BC9" s="997" t="s">
        <v>22151</v>
      </c>
      <c r="BD9" s="1049" t="s">
        <v>22152</v>
      </c>
    </row>
    <row r="10" spans="1:59" ht="16.5" thickTop="1" thickBot="1">
      <c r="A10" s="1609"/>
      <c r="B10" s="1609"/>
      <c r="C10" s="1609"/>
      <c r="D10" s="1609"/>
      <c r="E10" s="1609"/>
      <c r="F10" s="1609"/>
      <c r="G10" s="1609"/>
      <c r="H10" s="1609"/>
      <c r="I10" s="1609"/>
      <c r="L10" s="289"/>
      <c r="M10" s="997" t="s">
        <v>22116</v>
      </c>
      <c r="N10" s="997"/>
      <c r="O10" s="1050"/>
      <c r="P10" s="997"/>
      <c r="Q10" s="1050"/>
      <c r="R10" s="1050"/>
      <c r="S10" s="997"/>
      <c r="T10" s="997"/>
      <c r="U10" s="997"/>
      <c r="V10" s="997"/>
      <c r="W10" s="997"/>
      <c r="X10" s="997"/>
      <c r="AH10" s="997">
        <v>4</v>
      </c>
      <c r="AI10" s="30" t="s">
        <v>22153</v>
      </c>
      <c r="AJ10" s="997">
        <v>4</v>
      </c>
      <c r="AK10" s="29" t="s">
        <v>22154</v>
      </c>
      <c r="AL10" s="997"/>
      <c r="AM10" s="29" t="s">
        <v>22155</v>
      </c>
      <c r="AN10" s="997">
        <v>4</v>
      </c>
      <c r="AO10" s="29" t="s">
        <v>22156</v>
      </c>
      <c r="AP10" s="997">
        <v>4</v>
      </c>
      <c r="AQ10" s="30" t="s">
        <v>22157</v>
      </c>
      <c r="AR10" s="997">
        <v>4</v>
      </c>
      <c r="AS10" s="29" t="s">
        <v>22158</v>
      </c>
      <c r="AT10" s="997">
        <v>4</v>
      </c>
      <c r="AU10" s="29" t="s">
        <v>22159</v>
      </c>
      <c r="AV10" s="997">
        <v>4</v>
      </c>
      <c r="AW10" s="29" t="s">
        <v>22160</v>
      </c>
      <c r="AX10" s="997">
        <v>4</v>
      </c>
      <c r="AY10" s="29" t="s">
        <v>22161</v>
      </c>
      <c r="BA10" s="997" t="s">
        <v>22130</v>
      </c>
      <c r="BD10" s="997"/>
    </row>
    <row r="11" spans="1:59" ht="16.5" thickTop="1" thickBot="1">
      <c r="A11" s="1609"/>
      <c r="B11" s="1609"/>
      <c r="C11" s="1609"/>
      <c r="D11" s="1609"/>
      <c r="E11" s="1609"/>
      <c r="F11" s="1609"/>
      <c r="G11" s="1609"/>
      <c r="H11" s="1609"/>
      <c r="I11" s="1609"/>
      <c r="L11" s="289"/>
      <c r="M11" s="997" t="s">
        <v>22130</v>
      </c>
      <c r="N11" s="997"/>
      <c r="O11" s="1050"/>
      <c r="P11" s="997"/>
      <c r="Q11" s="1050"/>
      <c r="R11" s="1050"/>
      <c r="S11" s="997"/>
      <c r="T11" s="997"/>
      <c r="U11" s="997"/>
      <c r="V11" s="997"/>
      <c r="W11" s="997"/>
      <c r="X11" s="997"/>
      <c r="AH11" s="997">
        <v>5</v>
      </c>
      <c r="AI11" s="30" t="s">
        <v>22162</v>
      </c>
      <c r="AJ11" s="997">
        <v>5</v>
      </c>
      <c r="AK11" s="29" t="s">
        <v>22163</v>
      </c>
      <c r="AL11" s="997"/>
      <c r="AM11" s="29" t="s">
        <v>22164</v>
      </c>
      <c r="AN11" s="997">
        <v>5</v>
      </c>
      <c r="AO11" s="29" t="s">
        <v>22165</v>
      </c>
      <c r="AP11" s="997">
        <v>5</v>
      </c>
      <c r="AQ11" s="30" t="s">
        <v>22166</v>
      </c>
      <c r="AR11" s="997">
        <v>5</v>
      </c>
      <c r="AS11" s="29" t="s">
        <v>22167</v>
      </c>
      <c r="AT11" s="997">
        <v>5</v>
      </c>
      <c r="AU11" s="29" t="s">
        <v>22168</v>
      </c>
      <c r="AV11" s="997">
        <v>5</v>
      </c>
      <c r="AW11" s="29" t="s">
        <v>22169</v>
      </c>
      <c r="AX11" s="997">
        <v>5</v>
      </c>
      <c r="AY11" s="29" t="s">
        <v>22170</v>
      </c>
      <c r="BF11" s="988" t="s">
        <v>22171</v>
      </c>
    </row>
    <row r="12" spans="1:59" ht="16.5" thickTop="1" thickBot="1">
      <c r="A12" s="1609"/>
      <c r="B12" s="1609"/>
      <c r="C12" s="1609"/>
      <c r="D12" s="1609"/>
      <c r="E12" s="1609"/>
      <c r="F12" s="1609"/>
      <c r="G12" s="1609"/>
      <c r="H12" s="1609"/>
      <c r="I12" s="1609"/>
      <c r="L12" s="289"/>
      <c r="M12" s="1599" t="s">
        <v>22172</v>
      </c>
      <c r="N12" s="1599"/>
      <c r="O12" s="1599"/>
      <c r="P12" s="1599"/>
      <c r="Q12" s="1599"/>
      <c r="R12" s="1051"/>
      <c r="S12" s="997" t="s">
        <v>22173</v>
      </c>
      <c r="T12" s="997"/>
      <c r="U12" s="997"/>
      <c r="V12" s="997"/>
      <c r="W12" s="997"/>
      <c r="X12" s="997"/>
      <c r="AH12" s="997">
        <v>6</v>
      </c>
      <c r="AI12" s="30" t="s">
        <v>22174</v>
      </c>
      <c r="AJ12" s="997">
        <v>6</v>
      </c>
      <c r="AK12" s="29" t="s">
        <v>22175</v>
      </c>
      <c r="AL12" s="997"/>
      <c r="AM12" s="29" t="s">
        <v>22176</v>
      </c>
      <c r="AN12" s="997">
        <v>6</v>
      </c>
      <c r="AO12" s="29" t="s">
        <v>22177</v>
      </c>
      <c r="AP12" s="997">
        <v>6</v>
      </c>
      <c r="AQ12" s="30" t="s">
        <v>22178</v>
      </c>
      <c r="AR12" s="997">
        <v>6</v>
      </c>
      <c r="AS12" s="29" t="s">
        <v>22179</v>
      </c>
      <c r="AT12" s="997">
        <v>6</v>
      </c>
      <c r="AU12" s="29" t="s">
        <v>22180</v>
      </c>
      <c r="AV12" s="997">
        <v>6</v>
      </c>
      <c r="AW12" s="29" t="s">
        <v>22181</v>
      </c>
      <c r="AX12" s="997">
        <v>6</v>
      </c>
      <c r="AY12" s="29" t="s">
        <v>22182</v>
      </c>
      <c r="BF12" s="988" t="s">
        <v>22183</v>
      </c>
    </row>
    <row r="13" spans="1:59" ht="16.5" thickTop="1" thickBot="1">
      <c r="A13" s="1609"/>
      <c r="B13" s="1609"/>
      <c r="C13" s="1609"/>
      <c r="D13" s="1609"/>
      <c r="E13" s="1609"/>
      <c r="F13" s="1609"/>
      <c r="G13" s="1609"/>
      <c r="H13" s="1609"/>
      <c r="I13" s="1609"/>
      <c r="L13" s="289"/>
      <c r="M13" s="13"/>
      <c r="N13" s="27" t="s">
        <v>22080</v>
      </c>
      <c r="O13" s="13" t="s">
        <v>22081</v>
      </c>
      <c r="P13" s="13" t="s">
        <v>22082</v>
      </c>
      <c r="Q13" s="28" t="s">
        <v>22083</v>
      </c>
      <c r="R13" s="28" t="s">
        <v>22084</v>
      </c>
      <c r="AH13" s="997">
        <v>7</v>
      </c>
      <c r="AI13" s="30" t="s">
        <v>22184</v>
      </c>
      <c r="AJ13" s="997">
        <v>7</v>
      </c>
      <c r="AK13" s="29" t="s">
        <v>22185</v>
      </c>
      <c r="AL13" s="997"/>
      <c r="AM13" s="29" t="s">
        <v>22186</v>
      </c>
      <c r="AN13" s="997">
        <v>7</v>
      </c>
      <c r="AO13" s="29" t="s">
        <v>22187</v>
      </c>
      <c r="AP13" s="997">
        <v>7</v>
      </c>
      <c r="AQ13" s="30" t="s">
        <v>22188</v>
      </c>
      <c r="AR13" s="997">
        <v>7</v>
      </c>
      <c r="AS13" s="29" t="s">
        <v>22189</v>
      </c>
      <c r="AT13" s="997">
        <v>7</v>
      </c>
      <c r="AU13" s="29" t="s">
        <v>22190</v>
      </c>
      <c r="AV13" s="997">
        <v>7</v>
      </c>
      <c r="AW13" s="29" t="s">
        <v>22191</v>
      </c>
      <c r="AX13" s="997">
        <v>7</v>
      </c>
      <c r="AY13" s="29" t="s">
        <v>22192</v>
      </c>
      <c r="BB13" s="997" t="s">
        <v>22151</v>
      </c>
      <c r="BD13" s="997"/>
    </row>
    <row r="14" spans="1:59" ht="16.5" thickTop="1" thickBot="1">
      <c r="A14" s="1609"/>
      <c r="B14" s="1609"/>
      <c r="C14" s="1609"/>
      <c r="D14" s="1609"/>
      <c r="E14" s="1609"/>
      <c r="F14" s="1609"/>
      <c r="G14" s="1609"/>
      <c r="H14" s="1609"/>
      <c r="I14" s="1609"/>
      <c r="L14" s="289"/>
      <c r="M14" s="997" t="s">
        <v>22193</v>
      </c>
      <c r="N14" s="997"/>
      <c r="O14" s="997" t="s">
        <v>22194</v>
      </c>
      <c r="P14" s="997" t="s">
        <v>22195</v>
      </c>
      <c r="Q14" s="997" t="s">
        <v>22196</v>
      </c>
      <c r="AH14" s="997">
        <v>8</v>
      </c>
      <c r="AI14" s="30" t="s">
        <v>22197</v>
      </c>
      <c r="AJ14" s="997">
        <v>8</v>
      </c>
      <c r="AK14" s="29" t="s">
        <v>22198</v>
      </c>
      <c r="AL14" s="997"/>
      <c r="AM14" s="29" t="s">
        <v>22199</v>
      </c>
      <c r="AN14" s="997">
        <v>8</v>
      </c>
      <c r="AO14" s="29" t="s">
        <v>22200</v>
      </c>
      <c r="AP14" s="997">
        <v>8</v>
      </c>
      <c r="AQ14" s="30" t="s">
        <v>22201</v>
      </c>
      <c r="AR14" s="997">
        <v>8</v>
      </c>
      <c r="AS14" s="29" t="s">
        <v>22202</v>
      </c>
      <c r="AT14" s="997">
        <v>8</v>
      </c>
      <c r="AU14" s="29" t="s">
        <v>22203</v>
      </c>
      <c r="AV14" s="997">
        <v>8</v>
      </c>
      <c r="AW14" s="29" t="s">
        <v>22204</v>
      </c>
      <c r="AX14" s="997">
        <v>8</v>
      </c>
      <c r="AY14" s="29" t="s">
        <v>22205</v>
      </c>
      <c r="BB14" s="997" t="s">
        <v>22099</v>
      </c>
      <c r="BD14" s="997"/>
    </row>
    <row r="15" spans="1:59" ht="16.5" thickTop="1" thickBot="1">
      <c r="A15" s="1609"/>
      <c r="B15" s="1609"/>
      <c r="C15" s="1609"/>
      <c r="D15" s="1609"/>
      <c r="E15" s="1609"/>
      <c r="F15" s="1609"/>
      <c r="G15" s="1609"/>
      <c r="H15" s="1609"/>
      <c r="I15" s="1609"/>
      <c r="L15" s="289"/>
      <c r="M15" s="997" t="s">
        <v>22206</v>
      </c>
      <c r="N15" s="997"/>
      <c r="O15" s="997" t="s">
        <v>22207</v>
      </c>
      <c r="P15" s="997" t="s">
        <v>22208</v>
      </c>
      <c r="Q15" s="997" t="s">
        <v>22209</v>
      </c>
      <c r="AJ15" s="997">
        <v>9</v>
      </c>
      <c r="AK15" s="29" t="s">
        <v>22210</v>
      </c>
      <c r="AL15" s="997"/>
      <c r="AM15" s="29" t="s">
        <v>22211</v>
      </c>
      <c r="AN15" s="997">
        <v>9</v>
      </c>
      <c r="AO15" s="29" t="s">
        <v>22212</v>
      </c>
      <c r="AP15" s="997">
        <v>9</v>
      </c>
      <c r="AQ15" s="30" t="s">
        <v>22213</v>
      </c>
      <c r="AR15" s="997">
        <v>9</v>
      </c>
      <c r="AS15" s="29" t="s">
        <v>22214</v>
      </c>
      <c r="AT15" s="997">
        <v>9</v>
      </c>
      <c r="AU15" s="29" t="s">
        <v>22215</v>
      </c>
      <c r="AV15" s="997">
        <v>9</v>
      </c>
      <c r="AW15" s="29" t="s">
        <v>22216</v>
      </c>
      <c r="AX15" s="997">
        <v>9</v>
      </c>
      <c r="AY15" s="29" t="s">
        <v>22217</v>
      </c>
      <c r="BD15" s="997"/>
    </row>
    <row r="16" spans="1:59" ht="16.5" thickTop="1" thickBot="1">
      <c r="A16" s="1609"/>
      <c r="B16" s="1609"/>
      <c r="C16" s="1609"/>
      <c r="D16" s="1609"/>
      <c r="E16" s="1609"/>
      <c r="F16" s="1609"/>
      <c r="G16" s="1609"/>
      <c r="H16" s="1609"/>
      <c r="I16" s="1609"/>
      <c r="L16" s="289"/>
      <c r="M16" s="997" t="s">
        <v>22218</v>
      </c>
      <c r="N16" s="997"/>
      <c r="O16" s="997">
        <v>0</v>
      </c>
      <c r="P16" s="997" t="s">
        <v>22219</v>
      </c>
      <c r="Q16" s="997" t="s">
        <v>22220</v>
      </c>
      <c r="AJ16" s="997">
        <v>10</v>
      </c>
      <c r="AK16" s="29" t="s">
        <v>22221</v>
      </c>
      <c r="AL16" s="997"/>
      <c r="AM16" s="29" t="s">
        <v>22222</v>
      </c>
      <c r="AN16" s="997">
        <v>10</v>
      </c>
      <c r="AO16" s="29" t="s">
        <v>22223</v>
      </c>
      <c r="AP16" s="997">
        <v>10</v>
      </c>
      <c r="AQ16" s="30" t="s">
        <v>22224</v>
      </c>
      <c r="AR16" s="997">
        <v>10</v>
      </c>
      <c r="AS16" s="29" t="s">
        <v>22225</v>
      </c>
      <c r="AT16" s="997">
        <v>10</v>
      </c>
      <c r="AU16" s="29" t="s">
        <v>22226</v>
      </c>
      <c r="AV16" s="997">
        <v>10</v>
      </c>
      <c r="AW16" s="29" t="s">
        <v>22227</v>
      </c>
      <c r="AX16" s="997">
        <v>10</v>
      </c>
      <c r="AY16" s="29" t="s">
        <v>22228</v>
      </c>
      <c r="BC16" s="997"/>
      <c r="BD16" s="997"/>
    </row>
    <row r="17" spans="1:56" ht="16.5" customHeight="1" thickTop="1" thickBot="1">
      <c r="A17" s="1609"/>
      <c r="B17" s="1609"/>
      <c r="C17" s="1609"/>
      <c r="D17" s="1609"/>
      <c r="E17" s="1609"/>
      <c r="F17" s="1609"/>
      <c r="G17" s="1609"/>
      <c r="H17" s="1609"/>
      <c r="I17" s="1609"/>
      <c r="L17" s="289"/>
      <c r="M17" s="997" t="s">
        <v>22229</v>
      </c>
      <c r="N17" s="997"/>
      <c r="O17" s="997">
        <v>0</v>
      </c>
      <c r="P17" s="997" t="s">
        <v>22219</v>
      </c>
      <c r="Q17" s="997" t="s">
        <v>22230</v>
      </c>
      <c r="AJ17" s="997">
        <v>11</v>
      </c>
      <c r="AK17" s="29" t="s">
        <v>22231</v>
      </c>
      <c r="AR17" s="997">
        <v>11</v>
      </c>
      <c r="AS17" s="29" t="s">
        <v>22232</v>
      </c>
      <c r="AT17" s="997">
        <v>11</v>
      </c>
      <c r="AU17" s="29" t="s">
        <v>22233</v>
      </c>
      <c r="AV17" s="997">
        <v>11</v>
      </c>
      <c r="AW17" s="29" t="s">
        <v>22234</v>
      </c>
      <c r="AX17" s="997">
        <v>11</v>
      </c>
      <c r="AY17" s="29" t="s">
        <v>22235</v>
      </c>
      <c r="BC17" s="997"/>
      <c r="BD17" s="997"/>
    </row>
    <row r="18" spans="1:56" ht="20.25" customHeight="1" thickTop="1" thickBot="1">
      <c r="A18" s="1503" t="s">
        <v>22236</v>
      </c>
      <c r="B18" s="1503"/>
      <c r="C18" s="1503"/>
      <c r="D18" s="1503"/>
      <c r="E18" s="1503" t="s">
        <v>22237</v>
      </c>
      <c r="F18" s="1503"/>
      <c r="G18" s="1503"/>
      <c r="H18" s="1503"/>
      <c r="I18" s="1503"/>
      <c r="L18" s="289"/>
      <c r="M18" s="1599" t="s">
        <v>22238</v>
      </c>
      <c r="N18" s="1599"/>
      <c r="O18" s="1599"/>
      <c r="P18" s="1599"/>
      <c r="Q18" s="1599"/>
      <c r="R18" s="1051"/>
      <c r="S18" s="1599" t="s">
        <v>22239</v>
      </c>
      <c r="T18" s="1599"/>
      <c r="U18" s="1599"/>
      <c r="V18" s="1599"/>
      <c r="W18" s="1599"/>
      <c r="X18" s="1599"/>
      <c r="AJ18" s="997">
        <v>12</v>
      </c>
      <c r="AK18" s="29" t="s">
        <v>22240</v>
      </c>
      <c r="AR18" s="997">
        <v>12</v>
      </c>
      <c r="AS18" s="29" t="s">
        <v>22241</v>
      </c>
      <c r="AT18" s="997">
        <v>12</v>
      </c>
      <c r="AU18" s="29" t="s">
        <v>22242</v>
      </c>
      <c r="AV18" s="997">
        <v>12</v>
      </c>
      <c r="AW18" s="29" t="s">
        <v>22243</v>
      </c>
      <c r="AX18" s="997">
        <v>12</v>
      </c>
      <c r="AY18" s="29" t="s">
        <v>22244</v>
      </c>
      <c r="BC18" s="997"/>
      <c r="BD18" s="997"/>
    </row>
    <row r="19" spans="1:56" ht="16.5" customHeight="1" thickTop="1" thickBot="1">
      <c r="A19" s="1503"/>
      <c r="B19" s="1503"/>
      <c r="C19" s="1503"/>
      <c r="D19" s="1503"/>
      <c r="E19" s="1503"/>
      <c r="F19" s="1503"/>
      <c r="G19" s="1503"/>
      <c r="H19" s="1503"/>
      <c r="I19" s="1503"/>
      <c r="L19" s="289"/>
      <c r="M19" s="13"/>
      <c r="N19" s="27" t="s">
        <v>22080</v>
      </c>
      <c r="O19" s="13" t="s">
        <v>22081</v>
      </c>
      <c r="P19" s="13" t="s">
        <v>22082</v>
      </c>
      <c r="Q19" s="28" t="s">
        <v>22083</v>
      </c>
      <c r="R19" s="28" t="s">
        <v>22084</v>
      </c>
      <c r="S19" s="13"/>
      <c r="T19" s="27" t="s">
        <v>22080</v>
      </c>
      <c r="U19" s="13" t="s">
        <v>22081</v>
      </c>
      <c r="V19" s="13" t="s">
        <v>22082</v>
      </c>
      <c r="W19" s="28" t="s">
        <v>22083</v>
      </c>
      <c r="X19" s="28" t="s">
        <v>22084</v>
      </c>
      <c r="AJ19" s="997">
        <v>13</v>
      </c>
      <c r="AK19" s="29" t="s">
        <v>22245</v>
      </c>
      <c r="AX19" s="997">
        <v>13</v>
      </c>
      <c r="AY19" s="29" t="s">
        <v>22246</v>
      </c>
      <c r="BC19" s="997"/>
      <c r="BD19" s="997"/>
    </row>
    <row r="20" spans="1:56" ht="16.5" thickTop="1" thickBot="1">
      <c r="A20" s="1609"/>
      <c r="B20" s="1609"/>
      <c r="C20" s="1609"/>
      <c r="D20" s="1609"/>
      <c r="E20" s="1609"/>
      <c r="F20" s="1609"/>
      <c r="G20" s="1609"/>
      <c r="H20" s="1609"/>
      <c r="I20" s="1609"/>
      <c r="L20" s="289"/>
      <c r="M20" s="997" t="s">
        <v>22247</v>
      </c>
      <c r="N20" s="997"/>
      <c r="O20" s="997"/>
      <c r="P20" s="997"/>
      <c r="Q20" s="997"/>
      <c r="R20" s="1048"/>
      <c r="S20" s="1048" t="s">
        <v>22088</v>
      </c>
      <c r="T20" s="1048"/>
      <c r="U20" s="1048"/>
      <c r="V20" s="997"/>
      <c r="W20" s="997"/>
      <c r="X20" s="997"/>
      <c r="AJ20" s="997">
        <v>14</v>
      </c>
      <c r="AK20" s="29" t="s">
        <v>22248</v>
      </c>
      <c r="AX20" s="997">
        <v>14</v>
      </c>
      <c r="AY20" s="29" t="s">
        <v>22249</v>
      </c>
    </row>
    <row r="21" spans="1:56" ht="16.5" thickTop="1" thickBot="1">
      <c r="A21" s="1609"/>
      <c r="B21" s="1609"/>
      <c r="C21" s="1609"/>
      <c r="D21" s="1609"/>
      <c r="E21" s="1609"/>
      <c r="F21" s="1609"/>
      <c r="G21" s="1609"/>
      <c r="H21" s="1609"/>
      <c r="I21" s="1609"/>
      <c r="L21" s="289"/>
      <c r="M21" s="997" t="s">
        <v>22101</v>
      </c>
      <c r="N21" s="997"/>
      <c r="O21" s="997"/>
      <c r="P21" s="997"/>
      <c r="Q21" s="997"/>
      <c r="R21" s="1048"/>
      <c r="S21" s="1048" t="s">
        <v>22094</v>
      </c>
      <c r="T21" s="1048"/>
      <c r="U21" s="1048"/>
      <c r="V21" s="997"/>
      <c r="W21" s="997"/>
      <c r="X21" s="997"/>
      <c r="AJ21" s="997">
        <v>15</v>
      </c>
      <c r="AK21" s="29" t="s">
        <v>22250</v>
      </c>
      <c r="AX21" s="997">
        <v>15</v>
      </c>
      <c r="AY21" s="29" t="s">
        <v>22251</v>
      </c>
    </row>
    <row r="22" spans="1:56" ht="16.5" thickTop="1" thickBot="1">
      <c r="A22" s="1609"/>
      <c r="B22" s="1609"/>
      <c r="C22" s="1609"/>
      <c r="D22" s="1609"/>
      <c r="E22" s="1609"/>
      <c r="F22" s="1609"/>
      <c r="G22" s="1609"/>
      <c r="H22" s="1609"/>
      <c r="I22" s="1609"/>
      <c r="L22" s="289"/>
      <c r="M22" s="997" t="s">
        <v>2117</v>
      </c>
      <c r="N22" s="997"/>
      <c r="O22" s="997"/>
      <c r="P22" s="997"/>
      <c r="Q22" s="997"/>
      <c r="S22" s="988" t="s">
        <v>15609</v>
      </c>
      <c r="V22" s="997"/>
      <c r="W22" s="997"/>
      <c r="X22" s="997"/>
      <c r="AJ22" s="997">
        <v>16</v>
      </c>
      <c r="AK22" s="29" t="s">
        <v>22252</v>
      </c>
      <c r="AX22" s="997">
        <v>16</v>
      </c>
      <c r="AY22" s="29" t="s">
        <v>22253</v>
      </c>
    </row>
    <row r="23" spans="1:56" ht="16.5" thickTop="1" thickBot="1">
      <c r="A23" s="1609"/>
      <c r="B23" s="1609"/>
      <c r="C23" s="1609"/>
      <c r="D23" s="1609"/>
      <c r="E23" s="1609"/>
      <c r="F23" s="1609"/>
      <c r="G23" s="1609"/>
      <c r="H23" s="1609"/>
      <c r="I23" s="1609"/>
      <c r="L23" s="289"/>
      <c r="M23" s="997" t="s">
        <v>22141</v>
      </c>
      <c r="N23" s="997"/>
      <c r="O23" s="997"/>
      <c r="P23" s="997"/>
      <c r="Q23" s="997"/>
      <c r="R23" s="1048"/>
      <c r="S23" s="1048" t="s">
        <v>22254</v>
      </c>
      <c r="T23" s="1048"/>
      <c r="U23" s="1048"/>
      <c r="V23" s="997"/>
      <c r="W23" s="997"/>
      <c r="X23" s="997"/>
      <c r="AJ23" s="997">
        <v>17</v>
      </c>
      <c r="AK23" s="29" t="s">
        <v>22255</v>
      </c>
      <c r="AX23" s="997">
        <v>17</v>
      </c>
      <c r="AY23" s="29" t="s">
        <v>22256</v>
      </c>
    </row>
    <row r="24" spans="1:56" ht="16.5" thickTop="1" thickBot="1">
      <c r="A24" s="1609"/>
      <c r="B24" s="1609"/>
      <c r="C24" s="1609"/>
      <c r="D24" s="1609"/>
      <c r="E24" s="1609"/>
      <c r="F24" s="1609"/>
      <c r="G24" s="1609"/>
      <c r="H24" s="1609"/>
      <c r="I24" s="1609"/>
      <c r="L24" s="289"/>
      <c r="M24" s="997" t="s">
        <v>22091</v>
      </c>
      <c r="N24" s="997"/>
      <c r="O24" s="997"/>
      <c r="P24" s="997"/>
      <c r="Q24" s="997"/>
      <c r="R24" s="1048"/>
      <c r="S24" s="1048" t="s">
        <v>22257</v>
      </c>
      <c r="T24" s="1048"/>
      <c r="U24" s="1048"/>
      <c r="V24" s="997"/>
      <c r="W24" s="997"/>
      <c r="X24" s="997"/>
      <c r="AJ24" s="997">
        <v>18</v>
      </c>
      <c r="AK24" s="29" t="s">
        <v>22258</v>
      </c>
      <c r="AX24" s="997">
        <v>18</v>
      </c>
      <c r="AY24" s="29" t="s">
        <v>22259</v>
      </c>
    </row>
    <row r="25" spans="1:56" ht="16.5" thickTop="1" thickBot="1">
      <c r="A25" s="1609"/>
      <c r="B25" s="1609"/>
      <c r="C25" s="1609"/>
      <c r="D25" s="1609"/>
      <c r="E25" s="1609"/>
      <c r="F25" s="1609"/>
      <c r="G25" s="1609"/>
      <c r="H25" s="1609"/>
      <c r="I25" s="1609"/>
      <c r="L25" s="289"/>
      <c r="M25" s="997" t="s">
        <v>22099</v>
      </c>
      <c r="N25" s="997"/>
      <c r="O25" s="997"/>
      <c r="P25" s="997"/>
      <c r="Q25" s="997"/>
      <c r="R25" s="1048"/>
      <c r="S25" s="1048" t="s">
        <v>22130</v>
      </c>
      <c r="T25" s="1048"/>
      <c r="U25" s="1048"/>
      <c r="V25" s="997"/>
      <c r="W25" s="997"/>
      <c r="X25" s="997"/>
      <c r="AJ25" s="997">
        <v>19</v>
      </c>
      <c r="AK25" s="29" t="s">
        <v>22260</v>
      </c>
      <c r="AX25" s="997">
        <v>19</v>
      </c>
      <c r="AY25" s="29" t="s">
        <v>22261</v>
      </c>
    </row>
    <row r="26" spans="1:56" ht="16.5" thickTop="1" thickBot="1">
      <c r="A26" s="1609"/>
      <c r="B26" s="1609"/>
      <c r="C26" s="1609"/>
      <c r="D26" s="1609"/>
      <c r="E26" s="1609"/>
      <c r="F26" s="1609"/>
      <c r="G26" s="1609"/>
      <c r="H26" s="1609"/>
      <c r="I26" s="1609"/>
      <c r="L26" s="289"/>
      <c r="M26" s="1614" t="s">
        <v>22262</v>
      </c>
      <c r="N26" s="1614"/>
      <c r="O26" s="1614"/>
      <c r="P26" s="1614"/>
      <c r="Q26" s="1614"/>
      <c r="R26" s="1051"/>
      <c r="AJ26" s="997">
        <v>20</v>
      </c>
      <c r="AK26" s="29" t="s">
        <v>22263</v>
      </c>
      <c r="AX26" s="997">
        <v>20</v>
      </c>
      <c r="AY26" s="29" t="s">
        <v>22264</v>
      </c>
    </row>
    <row r="27" spans="1:56" ht="16.5" thickTop="1" thickBot="1">
      <c r="A27" s="1609"/>
      <c r="B27" s="1609"/>
      <c r="C27" s="1609"/>
      <c r="D27" s="1609"/>
      <c r="E27" s="1609"/>
      <c r="F27" s="1609"/>
      <c r="G27" s="1609"/>
      <c r="H27" s="1609"/>
      <c r="I27" s="1609"/>
      <c r="L27" s="289"/>
      <c r="M27" s="1052"/>
      <c r="N27" s="1052" t="s">
        <v>22110</v>
      </c>
      <c r="O27" s="1053" t="s">
        <v>22265</v>
      </c>
      <c r="Q27" s="1052"/>
      <c r="R27" s="1054"/>
    </row>
    <row r="28" spans="1:56" ht="16.5" thickTop="1" thickBot="1">
      <c r="A28" s="1609"/>
      <c r="B28" s="1609"/>
      <c r="C28" s="1609"/>
      <c r="D28" s="1609"/>
      <c r="E28" s="1609"/>
      <c r="F28" s="1609"/>
      <c r="G28" s="1609"/>
      <c r="H28" s="1609"/>
      <c r="I28" s="1609"/>
      <c r="L28" s="289"/>
      <c r="M28" s="1050">
        <v>0.65</v>
      </c>
      <c r="N28" s="997" t="s">
        <v>735</v>
      </c>
      <c r="O28" s="997" t="s">
        <v>735</v>
      </c>
      <c r="Q28" s="997"/>
    </row>
    <row r="29" spans="1:56" ht="16.5" thickTop="1" thickBot="1">
      <c r="A29" s="1609"/>
      <c r="B29" s="1609"/>
      <c r="C29" s="1609"/>
      <c r="D29" s="1609"/>
      <c r="E29" s="1609"/>
      <c r="F29" s="1609"/>
      <c r="G29" s="1609"/>
      <c r="H29" s="1609"/>
      <c r="I29" s="1609"/>
      <c r="L29" s="289"/>
      <c r="M29" s="1050">
        <v>0.1</v>
      </c>
      <c r="N29" s="997" t="s">
        <v>15516</v>
      </c>
      <c r="O29" s="997" t="s">
        <v>22266</v>
      </c>
      <c r="Q29" s="997"/>
    </row>
    <row r="30" spans="1:56" ht="16.5" thickTop="1" thickBot="1">
      <c r="A30" s="1609"/>
      <c r="B30" s="1609"/>
      <c r="C30" s="1609"/>
      <c r="D30" s="1609"/>
      <c r="E30" s="1609"/>
      <c r="F30" s="1609"/>
      <c r="G30" s="1609"/>
      <c r="H30" s="1609"/>
      <c r="I30" s="1609"/>
      <c r="L30" s="289"/>
      <c r="M30" s="1050">
        <v>0.05</v>
      </c>
      <c r="N30" s="997" t="s">
        <v>22095</v>
      </c>
      <c r="O30" s="997" t="s">
        <v>22267</v>
      </c>
      <c r="Q30" s="997"/>
    </row>
    <row r="31" spans="1:56" ht="16.5" thickTop="1" thickBot="1">
      <c r="A31" s="1609"/>
      <c r="B31" s="1609"/>
      <c r="C31" s="1609"/>
      <c r="D31" s="1609"/>
      <c r="E31" s="1609"/>
      <c r="F31" s="1609"/>
      <c r="G31" s="1609"/>
      <c r="H31" s="1609"/>
      <c r="I31" s="1609"/>
      <c r="L31" s="289"/>
      <c r="M31" s="1050">
        <v>0.05</v>
      </c>
      <c r="N31" s="997" t="s">
        <v>22268</v>
      </c>
      <c r="O31" s="997" t="s">
        <v>22269</v>
      </c>
      <c r="Q31" s="997"/>
    </row>
    <row r="32" spans="1:56" ht="16.5" thickTop="1" thickBot="1">
      <c r="L32" s="289"/>
      <c r="M32" s="1050">
        <v>0.05</v>
      </c>
      <c r="N32" s="997" t="s">
        <v>22270</v>
      </c>
      <c r="O32" s="997" t="s">
        <v>22269</v>
      </c>
      <c r="Q32" s="997"/>
    </row>
    <row r="33" spans="12:20" ht="16.5" customHeight="1" thickTop="1" thickBot="1">
      <c r="L33" s="289"/>
      <c r="M33" s="1050">
        <v>0.05</v>
      </c>
      <c r="N33" s="997" t="s">
        <v>22271</v>
      </c>
      <c r="O33" s="997" t="s">
        <v>22272</v>
      </c>
      <c r="Q33" s="997"/>
    </row>
    <row r="34" spans="12:20" ht="16.5" thickTop="1" thickBot="1">
      <c r="L34" s="289"/>
      <c r="M34" s="1599" t="s">
        <v>22273</v>
      </c>
      <c r="N34" s="1599"/>
      <c r="O34" s="1599"/>
      <c r="P34" s="1599"/>
      <c r="Q34" s="1599"/>
      <c r="R34" s="1051"/>
    </row>
    <row r="35" spans="12:20" ht="16.5" thickTop="1" thickBot="1">
      <c r="L35" s="289"/>
      <c r="M35" s="1055"/>
      <c r="N35" s="27" t="s">
        <v>22080</v>
      </c>
      <c r="O35" s="13" t="s">
        <v>22081</v>
      </c>
      <c r="P35" s="13" t="s">
        <v>22082</v>
      </c>
      <c r="Q35" s="28" t="s">
        <v>22083</v>
      </c>
      <c r="R35" s="28" t="s">
        <v>22084</v>
      </c>
    </row>
    <row r="36" spans="12:20" ht="16.5" customHeight="1" thickTop="1" thickBot="1">
      <c r="L36" s="289"/>
      <c r="M36" s="997" t="s">
        <v>22117</v>
      </c>
      <c r="N36" s="997"/>
      <c r="O36" s="997"/>
      <c r="P36" s="997"/>
      <c r="Q36" s="997"/>
    </row>
    <row r="37" spans="12:20" ht="16.5" thickTop="1" thickBot="1">
      <c r="L37" s="289"/>
      <c r="M37" s="997" t="s">
        <v>22274</v>
      </c>
      <c r="N37" s="997"/>
      <c r="O37" s="997"/>
      <c r="P37" s="997"/>
      <c r="Q37" s="997"/>
    </row>
    <row r="38" spans="12:20" ht="16.5" thickTop="1" thickBot="1">
      <c r="L38" s="289"/>
      <c r="M38" s="997" t="s">
        <v>22275</v>
      </c>
      <c r="N38" s="997"/>
      <c r="O38" s="997"/>
      <c r="P38" s="997"/>
      <c r="Q38" s="997"/>
    </row>
    <row r="39" spans="12:20" ht="16.5" thickTop="1" thickBot="1">
      <c r="L39" s="289"/>
      <c r="M39" s="1614" t="s">
        <v>22276</v>
      </c>
      <c r="N39" s="1614"/>
      <c r="O39" s="1614"/>
      <c r="P39" s="1614"/>
      <c r="Q39" s="1614"/>
      <c r="R39" s="1051"/>
    </row>
    <row r="40" spans="12:20" ht="16.5" customHeight="1" thickTop="1" thickBot="1">
      <c r="L40" s="289"/>
      <c r="M40" s="1055"/>
      <c r="N40" s="27" t="s">
        <v>22080</v>
      </c>
      <c r="O40" s="13" t="s">
        <v>22081</v>
      </c>
      <c r="P40" s="13" t="s">
        <v>22082</v>
      </c>
      <c r="Q40" s="28" t="s">
        <v>22083</v>
      </c>
      <c r="R40" s="28" t="s">
        <v>22084</v>
      </c>
    </row>
    <row r="41" spans="12:20" ht="16.5" thickTop="1" thickBot="1">
      <c r="L41" s="289"/>
      <c r="M41" s="997" t="s">
        <v>735</v>
      </c>
      <c r="N41" s="997"/>
      <c r="O41" s="997"/>
      <c r="P41" s="997"/>
      <c r="Q41" s="997"/>
    </row>
    <row r="42" spans="12:20" ht="16.5" thickTop="1" thickBot="1">
      <c r="L42" s="289"/>
      <c r="M42" s="997" t="s">
        <v>22090</v>
      </c>
      <c r="N42" s="997"/>
      <c r="O42" s="997"/>
      <c r="P42" s="997"/>
      <c r="Q42" s="997"/>
    </row>
    <row r="43" spans="12:20" ht="16.5" customHeight="1" thickTop="1" thickBot="1">
      <c r="L43" s="289"/>
      <c r="M43" s="997" t="s">
        <v>22097</v>
      </c>
      <c r="N43" s="997"/>
      <c r="O43" s="997"/>
      <c r="P43" s="997"/>
      <c r="Q43" s="997"/>
    </row>
    <row r="44" spans="12:20" ht="16.5" thickTop="1" thickBot="1">
      <c r="L44" s="289"/>
      <c r="M44" s="997" t="s">
        <v>22104</v>
      </c>
      <c r="N44" s="997"/>
      <c r="O44" s="997"/>
      <c r="P44" s="997"/>
      <c r="Q44" s="997"/>
    </row>
    <row r="45" spans="12:20" ht="16.5" thickTop="1" thickBot="1">
      <c r="L45" s="289"/>
    </row>
    <row r="46" spans="12:20" ht="16.5" thickTop="1" thickBot="1">
      <c r="L46" s="289"/>
      <c r="S46" s="296"/>
      <c r="T46" s="51"/>
    </row>
    <row r="47" spans="12:20" ht="15.75" thickTop="1"/>
    <row r="51" spans="20:21">
      <c r="T51" s="295"/>
      <c r="U51" s="295"/>
    </row>
    <row r="52" spans="20:21">
      <c r="T52" s="295"/>
      <c r="U52" s="295"/>
    </row>
    <row r="53" spans="20:21">
      <c r="T53" s="295"/>
      <c r="U53" s="295"/>
    </row>
    <row r="54" spans="20:21">
      <c r="T54" s="295"/>
      <c r="U54" s="295"/>
    </row>
    <row r="55" spans="20:21">
      <c r="T55" s="295"/>
      <c r="U55" s="295"/>
    </row>
    <row r="56" spans="20:21">
      <c r="T56" s="295"/>
      <c r="U56" s="295"/>
    </row>
    <row r="57" spans="20:21">
      <c r="T57" s="295"/>
      <c r="U57" s="295"/>
    </row>
    <row r="58" spans="20:21">
      <c r="T58" s="295"/>
      <c r="U58" s="295"/>
    </row>
    <row r="59" spans="20:21">
      <c r="T59" s="295"/>
      <c r="U59" s="295"/>
    </row>
    <row r="60" spans="20:21">
      <c r="T60" s="295"/>
      <c r="U60" s="295"/>
    </row>
    <row r="61" spans="20:21">
      <c r="T61" s="295"/>
      <c r="U61" s="295"/>
    </row>
    <row r="62" spans="20:21">
      <c r="T62" s="295"/>
      <c r="U62" s="295"/>
    </row>
  </sheetData>
  <mergeCells count="34">
    <mergeCell ref="M26:Q26"/>
    <mergeCell ref="A20:D31"/>
    <mergeCell ref="E20:I31"/>
    <mergeCell ref="M34:Q34"/>
    <mergeCell ref="M39:Q39"/>
    <mergeCell ref="AJ3:AK5"/>
    <mergeCell ref="AL3:AM5"/>
    <mergeCell ref="AN3:AO5"/>
    <mergeCell ref="AH1:AI2"/>
    <mergeCell ref="AJ1:AK2"/>
    <mergeCell ref="AL1:AM2"/>
    <mergeCell ref="AN1:AO2"/>
    <mergeCell ref="AH3:AI5"/>
    <mergeCell ref="AP1:AQ2"/>
    <mergeCell ref="AR1:AS2"/>
    <mergeCell ref="AX3:AY5"/>
    <mergeCell ref="AT1:AU2"/>
    <mergeCell ref="AV1:AW2"/>
    <mergeCell ref="AX1:AY2"/>
    <mergeCell ref="AR3:AS5"/>
    <mergeCell ref="AT3:AU5"/>
    <mergeCell ref="AV3:AW5"/>
    <mergeCell ref="AP3:AQ5"/>
    <mergeCell ref="E1:H1"/>
    <mergeCell ref="S18:X18"/>
    <mergeCell ref="M12:Q12"/>
    <mergeCell ref="M18:Q18"/>
    <mergeCell ref="A1:D1"/>
    <mergeCell ref="M1:R2"/>
    <mergeCell ref="S1:X2"/>
    <mergeCell ref="A3:I4"/>
    <mergeCell ref="A18:D19"/>
    <mergeCell ref="E18:I19"/>
    <mergeCell ref="A5:I17"/>
  </mergeCells>
  <hyperlinks>
    <hyperlink ref="Z1" r:id="rId1" xr:uid="{00000000-0004-0000-2300-000000000000}"/>
    <hyperlink ref="A1" location="'0000'!A1" display="|🔝| To main page" xr:uid="{00000000-0004-0000-2300-000001000000}"/>
    <hyperlink ref="A2:D2" r:id="rId2" display="DONATE" xr:uid="{00000000-0004-0000-2300-000002000000}"/>
    <hyperlink ref="E1:H1" r:id="rId3" display="DONATE" xr:uid="{00000000-0004-0000-2300-000003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Аркуш11">
    <tabColor rgb="FF0070C0"/>
    <outlinePr summaryBelow="0" summaryRight="0"/>
  </sheetPr>
  <dimension ref="A1:R358"/>
  <sheetViews>
    <sheetView workbookViewId="0">
      <pane ySplit="2" topLeftCell="A330" activePane="bottomLeft" state="frozen"/>
      <selection pane="bottomLeft" activeCell="K7" sqref="K7"/>
    </sheetView>
  </sheetViews>
  <sheetFormatPr defaultColWidth="14.42578125" defaultRowHeight="15.75" customHeight="1"/>
  <cols>
    <col min="1" max="1" width="26.5703125" style="75" customWidth="1"/>
    <col min="2" max="2" width="33.28515625" style="75" customWidth="1"/>
    <col min="3" max="3" width="22.85546875" style="75" customWidth="1"/>
    <col min="4" max="4" width="13.5703125" style="75" customWidth="1"/>
    <col min="5" max="5" width="8" style="75" customWidth="1"/>
    <col min="6" max="6" width="5.85546875" style="75" customWidth="1"/>
    <col min="7" max="7" width="7" style="75" customWidth="1"/>
    <col min="8" max="8" width="44.140625" style="75" customWidth="1"/>
    <col min="9" max="10" width="27" style="75" customWidth="1"/>
    <col min="11" max="13" width="8.28515625" style="75" customWidth="1"/>
    <col min="14" max="14" width="9.140625" style="75" customWidth="1"/>
    <col min="15" max="15" width="9" style="75" customWidth="1"/>
    <col min="16" max="16" width="10.5703125" style="75" customWidth="1"/>
    <col min="17" max="17" width="10" style="75" customWidth="1"/>
    <col min="18" max="18" width="9.85546875" style="75" customWidth="1"/>
    <col min="19" max="16384" width="14.42578125" style="75"/>
  </cols>
  <sheetData>
    <row r="1" spans="1:18" ht="15.75" customHeight="1">
      <c r="A1" s="548"/>
      <c r="B1" s="548"/>
      <c r="C1" s="548"/>
      <c r="D1" s="548"/>
      <c r="E1" s="548"/>
      <c r="F1" s="548"/>
      <c r="G1" s="548"/>
      <c r="H1" s="548"/>
      <c r="I1" s="548"/>
      <c r="J1" s="548"/>
      <c r="K1" s="548"/>
      <c r="L1" s="548"/>
      <c r="M1" s="548"/>
      <c r="N1" s="548"/>
      <c r="O1" s="548"/>
    </row>
    <row r="2" spans="1:18" ht="15">
      <c r="A2" s="122" t="s">
        <v>22277</v>
      </c>
      <c r="B2" s="123" t="s">
        <v>18230</v>
      </c>
      <c r="C2" s="123" t="s">
        <v>22278</v>
      </c>
      <c r="D2" s="123" t="s">
        <v>22279</v>
      </c>
      <c r="E2" s="123" t="s">
        <v>10279</v>
      </c>
      <c r="F2" s="123" t="s">
        <v>22280</v>
      </c>
      <c r="G2" s="123" t="s">
        <v>22281</v>
      </c>
      <c r="H2" s="123" t="s">
        <v>10273</v>
      </c>
      <c r="I2" s="123" t="s">
        <v>22282</v>
      </c>
      <c r="J2" s="123" t="s">
        <v>22283</v>
      </c>
      <c r="K2" s="123" t="s">
        <v>22284</v>
      </c>
      <c r="L2" s="123" t="s">
        <v>22285</v>
      </c>
      <c r="M2" s="123" t="s">
        <v>22286</v>
      </c>
      <c r="N2" s="123" t="s">
        <v>22287</v>
      </c>
      <c r="O2" s="123" t="s">
        <v>22288</v>
      </c>
      <c r="P2" s="123" t="s">
        <v>22289</v>
      </c>
      <c r="Q2" s="123" t="s">
        <v>22290</v>
      </c>
      <c r="R2" s="124" t="s">
        <v>22291</v>
      </c>
    </row>
    <row r="3" spans="1:18" ht="15.75" customHeight="1">
      <c r="A3" s="125" t="s">
        <v>13888</v>
      </c>
      <c r="B3" s="126" t="s">
        <v>22292</v>
      </c>
      <c r="C3" s="127" t="str">
        <f>HYPERLINK("http://episodictable.com","-Since you're here, could I shamelessly plug my podcast? The Episodic Table of Elements is a look at the fascinating true stories behind each element on the periodic table. Visit episodictable.com to listen!")</f>
        <v>-Since you're here, could I shamelessly plug my podcast? The Episodic Table of Elements is a look at the fascinating true stories behind each element on the periodic table. Visit episodictable.com to listen!</v>
      </c>
      <c r="D3" s="692" t="s">
        <v>13888</v>
      </c>
      <c r="E3" s="126"/>
      <c r="F3" s="126" t="s">
        <v>13888</v>
      </c>
      <c r="G3" s="126">
        <v>-1</v>
      </c>
      <c r="H3" s="126" t="s">
        <v>22293</v>
      </c>
      <c r="I3" s="126" t="s">
        <v>22294</v>
      </c>
      <c r="J3" s="126" t="str">
        <f>IF(OR(SPELL_MATERIAL_COMPONENTS[[#This Row],[Sorcerer]]=1,SPELL_MATERIAL_COMPONENTS[[#This Row],[Wizard]]=1),"ARCANE","DIVINE")</f>
        <v>DIVINE</v>
      </c>
      <c r="K3" s="126"/>
      <c r="L3" s="126"/>
      <c r="M3" s="126"/>
      <c r="N3" s="126"/>
      <c r="O3" s="126"/>
      <c r="P3" s="126"/>
      <c r="Q3" s="126"/>
      <c r="R3" s="128"/>
    </row>
    <row r="4" spans="1:18" ht="15.75" customHeight="1">
      <c r="A4" s="125"/>
      <c r="B4" s="126"/>
      <c r="C4" s="127"/>
      <c r="D4" s="692"/>
      <c r="E4" s="126"/>
      <c r="F4" s="126"/>
      <c r="G4" s="126"/>
      <c r="H4" s="126"/>
      <c r="I4" s="126"/>
      <c r="J4" s="126" t="str">
        <f>IF(OR(SPELL_MATERIAL_COMPONENTS[[#This Row],[Sorcerer]]=1,SPELL_MATERIAL_COMPONENTS[[#This Row],[Wizard]]=1),"ARCANE","DIVINE")</f>
        <v>DIVINE</v>
      </c>
      <c r="K4" s="126"/>
      <c r="L4" s="126"/>
      <c r="M4" s="126"/>
      <c r="N4" s="126"/>
      <c r="O4" s="126"/>
      <c r="P4" s="126"/>
      <c r="Q4" s="126"/>
      <c r="R4" s="128"/>
    </row>
    <row r="5" spans="1:18" ht="15.75" customHeight="1">
      <c r="A5" s="125" t="s">
        <v>22295</v>
      </c>
      <c r="B5" s="126" t="s">
        <v>13888</v>
      </c>
      <c r="C5" s="126" t="s">
        <v>22296</v>
      </c>
      <c r="D5" s="126" t="s">
        <v>851</v>
      </c>
      <c r="E5" s="126" t="s">
        <v>22297</v>
      </c>
      <c r="F5" s="126">
        <v>217</v>
      </c>
      <c r="G5" s="126">
        <v>4</v>
      </c>
      <c r="H5" s="126" t="s">
        <v>22298</v>
      </c>
      <c r="I5" s="126" t="s">
        <v>22299</v>
      </c>
      <c r="J5" s="126" t="str">
        <f>IF(OR(SPELL_MATERIAL_COMPONENTS[[#This Row],[Sorcerer]]=1,SPELL_MATERIAL_COMPONENTS[[#This Row],[Wizard]]=1),"ARCANE","DIVINE")</f>
        <v>ARCANE</v>
      </c>
      <c r="K5" s="129">
        <v>0</v>
      </c>
      <c r="L5" s="129">
        <v>0</v>
      </c>
      <c r="M5" s="129">
        <v>0</v>
      </c>
      <c r="N5" s="129">
        <v>0</v>
      </c>
      <c r="O5" s="129">
        <v>0</v>
      </c>
      <c r="P5" s="129">
        <v>1</v>
      </c>
      <c r="Q5" s="129">
        <v>0</v>
      </c>
      <c r="R5" s="130">
        <v>1</v>
      </c>
    </row>
    <row r="6" spans="1:18" ht="15.75" customHeight="1">
      <c r="A6" s="125" t="s">
        <v>22300</v>
      </c>
      <c r="B6" s="126" t="s">
        <v>18452</v>
      </c>
      <c r="C6" s="126" t="s">
        <v>22301</v>
      </c>
      <c r="D6" s="126" t="s">
        <v>22302</v>
      </c>
      <c r="E6" s="126" t="s">
        <v>22303</v>
      </c>
      <c r="F6" s="126">
        <v>160</v>
      </c>
      <c r="G6" s="126">
        <v>9</v>
      </c>
      <c r="H6" s="126"/>
      <c r="I6" s="126" t="s">
        <v>22304</v>
      </c>
      <c r="J6" s="126" t="str">
        <f>IF(OR(SPELL_MATERIAL_COMPONENTS[[#This Row],[Sorcerer]]=1,SPELL_MATERIAL_COMPONENTS[[#This Row],[Wizard]]=1),"ARCANE","DIVINE")</f>
        <v>ARCANE</v>
      </c>
      <c r="K6" s="129">
        <v>0</v>
      </c>
      <c r="L6" s="129">
        <v>0</v>
      </c>
      <c r="M6" s="129">
        <v>0</v>
      </c>
      <c r="N6" s="129">
        <v>0</v>
      </c>
      <c r="O6" s="129">
        <v>0</v>
      </c>
      <c r="P6" s="129">
        <v>1</v>
      </c>
      <c r="Q6" s="129">
        <v>0</v>
      </c>
      <c r="R6" s="130">
        <v>1</v>
      </c>
    </row>
    <row r="7" spans="1:18" ht="15.75" customHeight="1">
      <c r="A7" s="125" t="s">
        <v>22305</v>
      </c>
      <c r="B7" s="131" t="s">
        <v>21879</v>
      </c>
      <c r="C7" s="126" t="s">
        <v>22306</v>
      </c>
      <c r="D7" s="126" t="s">
        <v>851</v>
      </c>
      <c r="E7" s="126" t="s">
        <v>22297</v>
      </c>
      <c r="F7" s="126">
        <v>259</v>
      </c>
      <c r="G7" s="126">
        <v>2</v>
      </c>
      <c r="H7" s="126" t="s">
        <v>22307</v>
      </c>
      <c r="I7" s="126" t="s">
        <v>22308</v>
      </c>
      <c r="J7" s="126" t="str">
        <f>IF(OR(SPELL_MATERIAL_COMPONENTS[[#This Row],[Sorcerer]]=1,SPELL_MATERIAL_COMPONENTS[[#This Row],[Wizard]]=1),"ARCANE","DIVINE")</f>
        <v>DIVINE</v>
      </c>
      <c r="K7" s="129">
        <v>0</v>
      </c>
      <c r="L7" s="129">
        <v>1</v>
      </c>
      <c r="M7" s="129">
        <v>0</v>
      </c>
      <c r="N7" s="129">
        <v>1</v>
      </c>
      <c r="O7" s="129">
        <v>0</v>
      </c>
      <c r="P7" s="129">
        <v>0</v>
      </c>
      <c r="Q7" s="129">
        <v>0</v>
      </c>
      <c r="R7" s="130">
        <v>0</v>
      </c>
    </row>
    <row r="8" spans="1:18" ht="15.75" customHeight="1">
      <c r="A8" s="125" t="s">
        <v>19748</v>
      </c>
      <c r="B8" s="126" t="s">
        <v>18552</v>
      </c>
      <c r="C8" s="126" t="s">
        <v>22309</v>
      </c>
      <c r="D8" s="126" t="s">
        <v>22302</v>
      </c>
      <c r="E8" s="126" t="s">
        <v>22297</v>
      </c>
      <c r="F8" s="126">
        <v>216</v>
      </c>
      <c r="G8" s="126">
        <v>5</v>
      </c>
      <c r="H8" s="126"/>
      <c r="I8" s="126" t="s">
        <v>22308</v>
      </c>
      <c r="J8" s="126" t="str">
        <f>IF(OR(SPELL_MATERIAL_COMPONENTS[[#This Row],[Sorcerer]]=1,SPELL_MATERIAL_COMPONENTS[[#This Row],[Wizard]]=1),"ARCANE","DIVINE")</f>
        <v>ARCANE</v>
      </c>
      <c r="K8" s="129">
        <v>0</v>
      </c>
      <c r="L8" s="129">
        <v>0</v>
      </c>
      <c r="M8" s="129">
        <v>0</v>
      </c>
      <c r="N8" s="129">
        <v>0</v>
      </c>
      <c r="O8" s="129">
        <v>1</v>
      </c>
      <c r="P8" s="129">
        <v>0</v>
      </c>
      <c r="Q8" s="129">
        <v>0</v>
      </c>
      <c r="R8" s="130">
        <v>1</v>
      </c>
    </row>
    <row r="9" spans="1:18" ht="15.75" customHeight="1">
      <c r="A9" s="125" t="s">
        <v>19748</v>
      </c>
      <c r="B9" s="131" t="s">
        <v>14380</v>
      </c>
      <c r="C9" s="126" t="s">
        <v>22310</v>
      </c>
      <c r="D9" s="126" t="s">
        <v>851</v>
      </c>
      <c r="E9" s="126" t="s">
        <v>22297</v>
      </c>
      <c r="F9" s="126">
        <v>230</v>
      </c>
      <c r="G9" s="126">
        <v>2</v>
      </c>
      <c r="H9" s="126"/>
      <c r="I9" s="126" t="s">
        <v>22308</v>
      </c>
      <c r="J9" s="126" t="str">
        <f>IF(OR(SPELL_MATERIAL_COMPONENTS[[#This Row],[Sorcerer]]=1,SPELL_MATERIAL_COMPONENTS[[#This Row],[Wizard]]=1),"ARCANE","DIVINE")</f>
        <v>ARCANE</v>
      </c>
      <c r="K9" s="129">
        <v>0</v>
      </c>
      <c r="L9" s="129">
        <v>0</v>
      </c>
      <c r="M9" s="129">
        <v>0</v>
      </c>
      <c r="N9" s="129">
        <v>0</v>
      </c>
      <c r="O9" s="129">
        <v>1</v>
      </c>
      <c r="P9" s="129">
        <v>0</v>
      </c>
      <c r="Q9" s="129">
        <v>0</v>
      </c>
      <c r="R9" s="130">
        <v>1</v>
      </c>
    </row>
    <row r="10" spans="1:18" ht="15.75" customHeight="1">
      <c r="A10" s="125" t="s">
        <v>9515</v>
      </c>
      <c r="B10" s="131" t="s">
        <v>22311</v>
      </c>
      <c r="C10" s="126" t="s">
        <v>22312</v>
      </c>
      <c r="D10" s="126" t="s">
        <v>22313</v>
      </c>
      <c r="E10" s="126" t="s">
        <v>22297</v>
      </c>
      <c r="F10" s="126">
        <v>239</v>
      </c>
      <c r="G10" s="126">
        <v>1</v>
      </c>
      <c r="H10" s="126"/>
      <c r="I10" s="126" t="s">
        <v>22314</v>
      </c>
      <c r="J10" s="126" t="str">
        <f>IF(OR(SPELL_MATERIAL_COMPONENTS[[#This Row],[Sorcerer]]=1,SPELL_MATERIAL_COMPONENTS[[#This Row],[Wizard]]=1),"ARCANE","DIVINE")</f>
        <v>ARCANE</v>
      </c>
      <c r="K10" s="129">
        <v>0</v>
      </c>
      <c r="L10" s="129">
        <v>0</v>
      </c>
      <c r="M10" s="129">
        <v>0</v>
      </c>
      <c r="N10" s="129">
        <v>0</v>
      </c>
      <c r="O10" s="129">
        <v>0</v>
      </c>
      <c r="P10" s="129">
        <v>1</v>
      </c>
      <c r="Q10" s="129">
        <v>0</v>
      </c>
      <c r="R10" s="130">
        <v>1</v>
      </c>
    </row>
    <row r="11" spans="1:18" ht="15.75" customHeight="1">
      <c r="A11" s="125" t="s">
        <v>22315</v>
      </c>
      <c r="B11" s="131" t="s">
        <v>22311</v>
      </c>
      <c r="C11" s="126" t="s">
        <v>22316</v>
      </c>
      <c r="D11" s="126" t="s">
        <v>851</v>
      </c>
      <c r="E11" s="126" t="s">
        <v>22297</v>
      </c>
      <c r="F11" s="126">
        <v>214</v>
      </c>
      <c r="G11" s="126">
        <v>8</v>
      </c>
      <c r="H11" s="126"/>
      <c r="I11" s="126" t="s">
        <v>22314</v>
      </c>
      <c r="J11" s="126" t="str">
        <f>IF(OR(SPELL_MATERIAL_COMPONENTS[[#This Row],[Sorcerer]]=1,SPELL_MATERIAL_COMPONENTS[[#This Row],[Wizard]]=1),"ARCANE","DIVINE")</f>
        <v>DIVINE</v>
      </c>
      <c r="K11" s="129">
        <v>0</v>
      </c>
      <c r="L11" s="129">
        <v>0</v>
      </c>
      <c r="M11" s="129">
        <v>1</v>
      </c>
      <c r="N11" s="129">
        <v>0</v>
      </c>
      <c r="O11" s="129">
        <v>1</v>
      </c>
      <c r="P11" s="129">
        <v>0</v>
      </c>
      <c r="Q11" s="129">
        <v>0</v>
      </c>
      <c r="R11" s="130">
        <v>0</v>
      </c>
    </row>
    <row r="12" spans="1:18" ht="15.75" customHeight="1">
      <c r="A12" s="125" t="s">
        <v>22317</v>
      </c>
      <c r="B12" s="131" t="s">
        <v>14451</v>
      </c>
      <c r="C12" s="126" t="s">
        <v>22318</v>
      </c>
      <c r="D12" s="126" t="s">
        <v>851</v>
      </c>
      <c r="E12" s="126" t="s">
        <v>22297</v>
      </c>
      <c r="F12" s="126">
        <v>221</v>
      </c>
      <c r="G12" s="126">
        <v>6</v>
      </c>
      <c r="H12" s="126"/>
      <c r="I12" s="126" t="s">
        <v>22299</v>
      </c>
      <c r="J12" s="126" t="str">
        <f>IF(OR(SPELL_MATERIAL_COMPONENTS[[#This Row],[Sorcerer]]=1,SPELL_MATERIAL_COMPONENTS[[#This Row],[Wizard]]=1),"ARCANE","DIVINE")</f>
        <v>ARCANE</v>
      </c>
      <c r="K12" s="129">
        <v>0</v>
      </c>
      <c r="L12" s="129">
        <v>1</v>
      </c>
      <c r="M12" s="129">
        <v>0</v>
      </c>
      <c r="N12" s="129">
        <v>0</v>
      </c>
      <c r="O12" s="129">
        <v>0</v>
      </c>
      <c r="P12" s="129">
        <v>0</v>
      </c>
      <c r="Q12" s="129">
        <v>0</v>
      </c>
      <c r="R12" s="130">
        <v>1</v>
      </c>
    </row>
    <row r="13" spans="1:18" ht="15.75" customHeight="1">
      <c r="A13" s="125" t="s">
        <v>22317</v>
      </c>
      <c r="B13" s="131" t="s">
        <v>14451</v>
      </c>
      <c r="C13" s="126" t="s">
        <v>22319</v>
      </c>
      <c r="D13" s="126" t="s">
        <v>851</v>
      </c>
      <c r="E13" s="126" t="s">
        <v>22297</v>
      </c>
      <c r="F13" s="126">
        <v>255</v>
      </c>
      <c r="G13" s="126">
        <v>3</v>
      </c>
      <c r="H13" s="126"/>
      <c r="I13" s="126" t="s">
        <v>22299</v>
      </c>
      <c r="J13" s="126" t="str">
        <f>IF(OR(SPELL_MATERIAL_COMPONENTS[[#This Row],[Sorcerer]]=1,SPELL_MATERIAL_COMPONENTS[[#This Row],[Wizard]]=1),"ARCANE","DIVINE")</f>
        <v>ARCANE</v>
      </c>
      <c r="K13" s="129">
        <v>0</v>
      </c>
      <c r="L13" s="129">
        <v>1</v>
      </c>
      <c r="M13" s="129">
        <v>0</v>
      </c>
      <c r="N13" s="129">
        <v>0</v>
      </c>
      <c r="O13" s="129">
        <v>0</v>
      </c>
      <c r="P13" s="129">
        <v>0</v>
      </c>
      <c r="Q13" s="129">
        <v>0</v>
      </c>
      <c r="R13" s="130">
        <v>1</v>
      </c>
    </row>
    <row r="14" spans="1:18" ht="15.75" customHeight="1">
      <c r="A14" s="125" t="s">
        <v>1425</v>
      </c>
      <c r="B14" s="131" t="s">
        <v>22320</v>
      </c>
      <c r="C14" s="126" t="s">
        <v>22321</v>
      </c>
      <c r="D14" s="126" t="s">
        <v>22313</v>
      </c>
      <c r="E14" s="126" t="s">
        <v>22297</v>
      </c>
      <c r="F14" s="126">
        <v>225</v>
      </c>
      <c r="G14" s="126">
        <v>3</v>
      </c>
      <c r="H14" s="126"/>
      <c r="I14" s="126" t="s">
        <v>22299</v>
      </c>
      <c r="J14" s="126" t="str">
        <f>IF(OR(SPELL_MATERIAL_COMPONENTS[[#This Row],[Sorcerer]]=1,SPELL_MATERIAL_COMPONENTS[[#This Row],[Wizard]]=1),"ARCANE","DIVINE")</f>
        <v>ARCANE</v>
      </c>
      <c r="K14" s="129">
        <v>0</v>
      </c>
      <c r="L14" s="129">
        <v>1</v>
      </c>
      <c r="M14" s="129">
        <v>0</v>
      </c>
      <c r="N14" s="129">
        <v>0</v>
      </c>
      <c r="O14" s="129">
        <v>0</v>
      </c>
      <c r="P14" s="129">
        <v>0</v>
      </c>
      <c r="Q14" s="129">
        <v>0</v>
      </c>
      <c r="R14" s="130">
        <v>1</v>
      </c>
    </row>
    <row r="15" spans="1:18" ht="15.75" customHeight="1">
      <c r="A15" s="125" t="s">
        <v>1425</v>
      </c>
      <c r="B15" s="131" t="s">
        <v>22320</v>
      </c>
      <c r="C15" s="126" t="s">
        <v>22322</v>
      </c>
      <c r="D15" s="126" t="s">
        <v>22313</v>
      </c>
      <c r="E15" s="126" t="s">
        <v>22297</v>
      </c>
      <c r="F15" s="126">
        <v>226</v>
      </c>
      <c r="G15" s="126">
        <v>5</v>
      </c>
      <c r="H15" s="126"/>
      <c r="I15" s="126" t="s">
        <v>22308</v>
      </c>
      <c r="J15" s="126" t="str">
        <f>IF(OR(SPELL_MATERIAL_COMPONENTS[[#This Row],[Sorcerer]]=1,SPELL_MATERIAL_COMPONENTS[[#This Row],[Wizard]]=1),"ARCANE","DIVINE")</f>
        <v>ARCANE</v>
      </c>
      <c r="K15" s="129">
        <v>0</v>
      </c>
      <c r="L15" s="129">
        <v>1</v>
      </c>
      <c r="M15" s="129">
        <v>0</v>
      </c>
      <c r="N15" s="129">
        <v>0</v>
      </c>
      <c r="O15" s="129">
        <v>0</v>
      </c>
      <c r="P15" s="129">
        <v>0</v>
      </c>
      <c r="Q15" s="129">
        <v>0</v>
      </c>
      <c r="R15" s="130">
        <v>1</v>
      </c>
    </row>
    <row r="16" spans="1:18" ht="15.75" customHeight="1">
      <c r="A16" s="125" t="s">
        <v>1425</v>
      </c>
      <c r="B16" s="131" t="s">
        <v>22320</v>
      </c>
      <c r="C16" s="126" t="s">
        <v>22323</v>
      </c>
      <c r="D16" s="126" t="s">
        <v>22313</v>
      </c>
      <c r="E16" s="126" t="s">
        <v>22297</v>
      </c>
      <c r="F16" s="126">
        <v>228</v>
      </c>
      <c r="G16" s="126">
        <v>2</v>
      </c>
      <c r="H16" s="126"/>
      <c r="I16" s="126" t="s">
        <v>22314</v>
      </c>
      <c r="J16" s="126" t="str">
        <f>IF(OR(SPELL_MATERIAL_COMPONENTS[[#This Row],[Sorcerer]]=1,SPELL_MATERIAL_COMPONENTS[[#This Row],[Wizard]]=1),"ARCANE","DIVINE")</f>
        <v>ARCANE</v>
      </c>
      <c r="K16" s="129">
        <v>0</v>
      </c>
      <c r="L16" s="129">
        <v>0</v>
      </c>
      <c r="M16" s="129">
        <v>1</v>
      </c>
      <c r="N16" s="129">
        <v>0</v>
      </c>
      <c r="O16" s="129">
        <v>0</v>
      </c>
      <c r="P16" s="129">
        <v>0</v>
      </c>
      <c r="Q16" s="129">
        <v>0</v>
      </c>
      <c r="R16" s="130">
        <v>1</v>
      </c>
    </row>
    <row r="17" spans="1:18" ht="15.75" customHeight="1">
      <c r="A17" s="125" t="s">
        <v>22324</v>
      </c>
      <c r="B17" s="126" t="s">
        <v>14081</v>
      </c>
      <c r="C17" s="126" t="s">
        <v>22325</v>
      </c>
      <c r="D17" s="126" t="s">
        <v>851</v>
      </c>
      <c r="E17" s="126" t="s">
        <v>22297</v>
      </c>
      <c r="F17" s="126">
        <v>270</v>
      </c>
      <c r="G17" s="126">
        <v>7</v>
      </c>
      <c r="H17" s="126"/>
      <c r="I17" s="126" t="s">
        <v>22326</v>
      </c>
      <c r="J17" s="126" t="str">
        <f>IF(OR(SPELL_MATERIAL_COMPONENTS[[#This Row],[Sorcerer]]=1,SPELL_MATERIAL_COMPONENTS[[#This Row],[Wizard]]=1),"ARCANE","DIVINE")</f>
        <v>ARCANE</v>
      </c>
      <c r="K17" s="129">
        <v>0</v>
      </c>
      <c r="L17" s="129">
        <v>0</v>
      </c>
      <c r="M17" s="129">
        <v>0</v>
      </c>
      <c r="N17" s="129">
        <v>0</v>
      </c>
      <c r="O17" s="129">
        <v>0</v>
      </c>
      <c r="P17" s="129">
        <v>0</v>
      </c>
      <c r="Q17" s="129">
        <v>0</v>
      </c>
      <c r="R17" s="130">
        <v>1</v>
      </c>
    </row>
    <row r="18" spans="1:18" ht="15.75" customHeight="1">
      <c r="A18" s="125" t="s">
        <v>22327</v>
      </c>
      <c r="B18" s="126" t="s">
        <v>22328</v>
      </c>
      <c r="C18" s="126" t="s">
        <v>22329</v>
      </c>
      <c r="D18" s="126" t="s">
        <v>22313</v>
      </c>
      <c r="E18" s="126" t="s">
        <v>22297</v>
      </c>
      <c r="F18" s="126">
        <v>252</v>
      </c>
      <c r="G18" s="126">
        <v>9</v>
      </c>
      <c r="H18" s="126" t="s">
        <v>22330</v>
      </c>
      <c r="I18" s="126" t="s">
        <v>22308</v>
      </c>
      <c r="J18" s="126" t="str">
        <f>IF(OR(SPELL_MATERIAL_COMPONENTS[[#This Row],[Sorcerer]]=1,SPELL_MATERIAL_COMPONENTS[[#This Row],[Wizard]]=1),"ARCANE","DIVINE")</f>
        <v>ARCANE</v>
      </c>
      <c r="K18" s="129">
        <v>0</v>
      </c>
      <c r="L18" s="129">
        <v>0</v>
      </c>
      <c r="M18" s="129">
        <v>0</v>
      </c>
      <c r="N18" s="129">
        <v>0</v>
      </c>
      <c r="O18" s="129">
        <v>0</v>
      </c>
      <c r="P18" s="129">
        <v>0</v>
      </c>
      <c r="Q18" s="129">
        <v>0</v>
      </c>
      <c r="R18" s="130">
        <v>1</v>
      </c>
    </row>
    <row r="19" spans="1:18" ht="15.75" customHeight="1">
      <c r="A19" s="125" t="s">
        <v>22331</v>
      </c>
      <c r="B19" s="131" t="s">
        <v>22311</v>
      </c>
      <c r="C19" s="126" t="s">
        <v>22332</v>
      </c>
      <c r="D19" s="126" t="s">
        <v>22302</v>
      </c>
      <c r="E19" s="126" t="s">
        <v>22303</v>
      </c>
      <c r="F19" s="126">
        <v>152</v>
      </c>
      <c r="G19" s="126">
        <v>6</v>
      </c>
      <c r="H19" s="126" t="s">
        <v>22333</v>
      </c>
      <c r="I19" s="126" t="s">
        <v>22308</v>
      </c>
      <c r="J19" s="126" t="str">
        <f>IF(OR(SPELL_MATERIAL_COMPONENTS[[#This Row],[Sorcerer]]=1,SPELL_MATERIAL_COMPONENTS[[#This Row],[Wizard]]=1),"ARCANE","DIVINE")</f>
        <v>DIVINE</v>
      </c>
      <c r="K19" s="129">
        <v>0</v>
      </c>
      <c r="L19" s="129">
        <v>0</v>
      </c>
      <c r="M19" s="129">
        <v>0</v>
      </c>
      <c r="N19" s="129">
        <v>0</v>
      </c>
      <c r="O19" s="129">
        <v>0</v>
      </c>
      <c r="P19" s="129">
        <v>0</v>
      </c>
      <c r="Q19" s="129">
        <v>1</v>
      </c>
      <c r="R19" s="130">
        <v>0</v>
      </c>
    </row>
    <row r="20" spans="1:18" ht="15.75" customHeight="1">
      <c r="A20" s="125" t="s">
        <v>22334</v>
      </c>
      <c r="B20" s="131" t="s">
        <v>22335</v>
      </c>
      <c r="C20" s="126" t="s">
        <v>22336</v>
      </c>
      <c r="D20" s="126" t="s">
        <v>22313</v>
      </c>
      <c r="E20" s="126" t="s">
        <v>22297</v>
      </c>
      <c r="F20" s="126">
        <v>264</v>
      </c>
      <c r="G20" s="126">
        <v>2</v>
      </c>
      <c r="H20" s="126"/>
      <c r="I20" s="126" t="s">
        <v>22299</v>
      </c>
      <c r="J20" s="126" t="str">
        <f>IF(OR(SPELL_MATERIAL_COMPONENTS[[#This Row],[Sorcerer]]=1,SPELL_MATERIAL_COMPONENTS[[#This Row],[Wizard]]=1),"ARCANE","DIVINE")</f>
        <v>ARCANE</v>
      </c>
      <c r="K20" s="129">
        <v>0</v>
      </c>
      <c r="L20" s="129">
        <v>1</v>
      </c>
      <c r="M20" s="129">
        <v>0</v>
      </c>
      <c r="N20" s="129">
        <v>0</v>
      </c>
      <c r="O20" s="129">
        <v>0</v>
      </c>
      <c r="P20" s="129">
        <v>0</v>
      </c>
      <c r="Q20" s="129">
        <v>1</v>
      </c>
      <c r="R20" s="130">
        <v>1</v>
      </c>
    </row>
    <row r="21" spans="1:18" ht="15.75" customHeight="1">
      <c r="A21" s="125" t="s">
        <v>22337</v>
      </c>
      <c r="B21" s="131" t="s">
        <v>18302</v>
      </c>
      <c r="C21" s="126" t="s">
        <v>22338</v>
      </c>
      <c r="D21" s="126" t="s">
        <v>851</v>
      </c>
      <c r="E21" s="126" t="s">
        <v>22297</v>
      </c>
      <c r="F21" s="126">
        <v>211</v>
      </c>
      <c r="G21" s="126">
        <v>1</v>
      </c>
      <c r="H21" s="126"/>
      <c r="I21" s="126" t="s">
        <v>22299</v>
      </c>
      <c r="J21" s="126" t="str">
        <f>IF(OR(SPELL_MATERIAL_COMPONENTS[[#This Row],[Sorcerer]]=1,SPELL_MATERIAL_COMPONENTS[[#This Row],[Wizard]]=1),"ARCANE","DIVINE")</f>
        <v>ARCANE</v>
      </c>
      <c r="K21" s="129">
        <v>0</v>
      </c>
      <c r="L21" s="129">
        <v>1</v>
      </c>
      <c r="M21" s="129">
        <v>0</v>
      </c>
      <c r="N21" s="129">
        <v>0</v>
      </c>
      <c r="O21" s="129">
        <v>0</v>
      </c>
      <c r="P21" s="129">
        <v>0</v>
      </c>
      <c r="Q21" s="129">
        <v>1</v>
      </c>
      <c r="R21" s="130">
        <v>1</v>
      </c>
    </row>
    <row r="22" spans="1:18" ht="15.75" customHeight="1">
      <c r="A22" s="125" t="s">
        <v>22339</v>
      </c>
      <c r="B22" s="131" t="s">
        <v>22311</v>
      </c>
      <c r="C22" s="126" t="s">
        <v>22340</v>
      </c>
      <c r="D22" s="126" t="s">
        <v>22313</v>
      </c>
      <c r="E22" s="126" t="s">
        <v>22297</v>
      </c>
      <c r="F22" s="126">
        <v>277</v>
      </c>
      <c r="G22" s="126">
        <v>2</v>
      </c>
      <c r="H22" s="126" t="s">
        <v>22341</v>
      </c>
      <c r="I22" s="126" t="s">
        <v>22326</v>
      </c>
      <c r="J22" s="126" t="str">
        <f>IF(OR(SPELL_MATERIAL_COMPONENTS[[#This Row],[Sorcerer]]=1,SPELL_MATERIAL_COMPONENTS[[#This Row],[Wizard]]=1),"ARCANE","DIVINE")</f>
        <v>DIVINE</v>
      </c>
      <c r="K22" s="129">
        <v>0</v>
      </c>
      <c r="L22" s="129">
        <v>1</v>
      </c>
      <c r="M22" s="129">
        <v>0</v>
      </c>
      <c r="N22" s="129">
        <v>0</v>
      </c>
      <c r="O22" s="129">
        <v>0</v>
      </c>
      <c r="P22" s="129">
        <v>0</v>
      </c>
      <c r="Q22" s="129">
        <v>0</v>
      </c>
      <c r="R22" s="130">
        <v>0</v>
      </c>
    </row>
    <row r="23" spans="1:18" ht="15.75" customHeight="1">
      <c r="A23" s="125" t="s">
        <v>22342</v>
      </c>
      <c r="B23" s="126" t="s">
        <v>18891</v>
      </c>
      <c r="C23" s="126" t="s">
        <v>22343</v>
      </c>
      <c r="D23" s="126" t="s">
        <v>851</v>
      </c>
      <c r="E23" s="126" t="s">
        <v>22297</v>
      </c>
      <c r="F23" s="126">
        <v>229</v>
      </c>
      <c r="G23" s="126">
        <v>6</v>
      </c>
      <c r="H23" s="126"/>
      <c r="I23" s="126" t="s">
        <v>22344</v>
      </c>
      <c r="J23" s="126" t="str">
        <f>IF(OR(SPELL_MATERIAL_COMPONENTS[[#This Row],[Sorcerer]]=1,SPELL_MATERIAL_COMPONENTS[[#This Row],[Wizard]]=1),"ARCANE","DIVINE")</f>
        <v>DIVINE</v>
      </c>
      <c r="K23" s="129">
        <v>1</v>
      </c>
      <c r="L23" s="129">
        <v>0</v>
      </c>
      <c r="M23" s="129">
        <v>1</v>
      </c>
      <c r="N23" s="129">
        <v>0</v>
      </c>
      <c r="O23" s="129">
        <v>0</v>
      </c>
      <c r="P23" s="129">
        <v>0</v>
      </c>
      <c r="Q23" s="129">
        <v>0</v>
      </c>
      <c r="R23" s="130">
        <v>0</v>
      </c>
    </row>
    <row r="24" spans="1:18" ht="15.75" customHeight="1">
      <c r="A24" s="125" t="s">
        <v>22345</v>
      </c>
      <c r="B24" s="126" t="s">
        <v>18452</v>
      </c>
      <c r="C24" s="126" t="s">
        <v>22346</v>
      </c>
      <c r="D24" s="126" t="s">
        <v>851</v>
      </c>
      <c r="E24" s="126" t="s">
        <v>22297</v>
      </c>
      <c r="F24" s="126">
        <v>221</v>
      </c>
      <c r="G24" s="126">
        <v>6</v>
      </c>
      <c r="H24" s="126"/>
      <c r="I24" s="126" t="s">
        <v>22314</v>
      </c>
      <c r="J24" s="126" t="str">
        <f>IF(OR(SPELL_MATERIAL_COMPONENTS[[#This Row],[Sorcerer]]=1,SPELL_MATERIAL_COMPONENTS[[#This Row],[Wizard]]=1),"ARCANE","DIVINE")</f>
        <v>DIVINE</v>
      </c>
      <c r="K24" s="129">
        <v>1</v>
      </c>
      <c r="L24" s="129">
        <v>1</v>
      </c>
      <c r="M24" s="129">
        <v>0</v>
      </c>
      <c r="N24" s="129">
        <v>0</v>
      </c>
      <c r="O24" s="129">
        <v>0</v>
      </c>
      <c r="P24" s="129">
        <v>0</v>
      </c>
      <c r="Q24" s="129">
        <v>0</v>
      </c>
      <c r="R24" s="130">
        <v>0</v>
      </c>
    </row>
    <row r="25" spans="1:18" ht="15.75" customHeight="1">
      <c r="A25" s="125" t="s">
        <v>22347</v>
      </c>
      <c r="B25" s="131" t="s">
        <v>18496</v>
      </c>
      <c r="C25" s="126" t="s">
        <v>22348</v>
      </c>
      <c r="D25" s="126" t="s">
        <v>851</v>
      </c>
      <c r="E25" s="126" t="s">
        <v>22303</v>
      </c>
      <c r="F25" s="126">
        <v>163</v>
      </c>
      <c r="G25" s="126">
        <v>5</v>
      </c>
      <c r="H25" s="126" t="s">
        <v>22349</v>
      </c>
      <c r="I25" s="126" t="s">
        <v>22308</v>
      </c>
      <c r="J25" s="126" t="str">
        <f>IF(OR(SPELL_MATERIAL_COMPONENTS[[#This Row],[Sorcerer]]=1,SPELL_MATERIAL_COMPONENTS[[#This Row],[Wizard]]=1),"ARCANE","DIVINE")</f>
        <v>ARCANE</v>
      </c>
      <c r="K25" s="129">
        <v>0</v>
      </c>
      <c r="L25" s="129">
        <v>1</v>
      </c>
      <c r="M25" s="129">
        <v>0</v>
      </c>
      <c r="N25" s="129">
        <v>1</v>
      </c>
      <c r="O25" s="129">
        <v>0</v>
      </c>
      <c r="P25" s="129">
        <v>1</v>
      </c>
      <c r="Q25" s="129">
        <v>1</v>
      </c>
      <c r="R25" s="130">
        <v>1</v>
      </c>
    </row>
    <row r="26" spans="1:18" ht="15.75" customHeight="1">
      <c r="A26" s="125" t="s">
        <v>22350</v>
      </c>
      <c r="B26" s="131" t="s">
        <v>22351</v>
      </c>
      <c r="C26" s="126" t="s">
        <v>22352</v>
      </c>
      <c r="D26" s="126" t="s">
        <v>22313</v>
      </c>
      <c r="E26" s="126" t="s">
        <v>22297</v>
      </c>
      <c r="F26" s="126">
        <v>212</v>
      </c>
      <c r="G26" s="126">
        <v>3</v>
      </c>
      <c r="H26" s="126"/>
      <c r="I26" s="126" t="s">
        <v>22344</v>
      </c>
      <c r="J26" s="126" t="str">
        <f>IF(OR(SPELL_MATERIAL_COMPONENTS[[#This Row],[Sorcerer]]=1,SPELL_MATERIAL_COMPONENTS[[#This Row],[Wizard]]=1),"ARCANE","DIVINE")</f>
        <v>DIVINE</v>
      </c>
      <c r="K26" s="129">
        <v>0</v>
      </c>
      <c r="L26" s="129">
        <v>0</v>
      </c>
      <c r="M26" s="129">
        <v>1</v>
      </c>
      <c r="N26" s="129">
        <v>0</v>
      </c>
      <c r="O26" s="129">
        <v>1</v>
      </c>
      <c r="P26" s="129">
        <v>0</v>
      </c>
      <c r="Q26" s="129">
        <v>0</v>
      </c>
      <c r="R26" s="130">
        <v>0</v>
      </c>
    </row>
    <row r="27" spans="1:18" ht="15.75" customHeight="1">
      <c r="A27" s="125" t="s">
        <v>22350</v>
      </c>
      <c r="B27" s="131" t="s">
        <v>22351</v>
      </c>
      <c r="C27" s="126" t="s">
        <v>1061</v>
      </c>
      <c r="D27" s="126" t="s">
        <v>22313</v>
      </c>
      <c r="E27" s="126" t="s">
        <v>22297</v>
      </c>
      <c r="F27" s="126">
        <v>216</v>
      </c>
      <c r="G27" s="126">
        <v>1</v>
      </c>
      <c r="H27" s="126"/>
      <c r="I27" s="126" t="s">
        <v>22326</v>
      </c>
      <c r="J27" s="126" t="str">
        <f>IF(OR(SPELL_MATERIAL_COMPONENTS[[#This Row],[Sorcerer]]=1,SPELL_MATERIAL_COMPONENTS[[#This Row],[Wizard]]=1),"ARCANE","DIVINE")</f>
        <v>DIVINE</v>
      </c>
      <c r="K27" s="129">
        <v>0</v>
      </c>
      <c r="L27" s="129">
        <v>0</v>
      </c>
      <c r="M27" s="129">
        <v>1</v>
      </c>
      <c r="N27" s="129">
        <v>0</v>
      </c>
      <c r="O27" s="129">
        <v>1</v>
      </c>
      <c r="P27" s="129">
        <v>0</v>
      </c>
      <c r="Q27" s="129">
        <v>0</v>
      </c>
      <c r="R27" s="130">
        <v>0</v>
      </c>
    </row>
    <row r="28" spans="1:18" ht="29.25">
      <c r="A28" s="125" t="s">
        <v>22353</v>
      </c>
      <c r="B28" s="126" t="s">
        <v>13888</v>
      </c>
      <c r="C28" s="126" t="s">
        <v>22354</v>
      </c>
      <c r="D28" s="126" t="s">
        <v>851</v>
      </c>
      <c r="E28" s="126" t="s">
        <v>22303</v>
      </c>
      <c r="F28" s="126">
        <v>166</v>
      </c>
      <c r="G28" s="126">
        <v>4</v>
      </c>
      <c r="H28" s="126" t="s">
        <v>22355</v>
      </c>
      <c r="I28" s="126" t="s">
        <v>22304</v>
      </c>
      <c r="J28" s="126" t="str">
        <f>IF(OR(SPELL_MATERIAL_COMPONENTS[[#This Row],[Sorcerer]]=1,SPELL_MATERIAL_COMPONENTS[[#This Row],[Wizard]]=1),"ARCANE","DIVINE")</f>
        <v>ARCANE</v>
      </c>
      <c r="K28" s="129">
        <v>0</v>
      </c>
      <c r="L28" s="129">
        <v>0</v>
      </c>
      <c r="M28" s="129">
        <v>0</v>
      </c>
      <c r="N28" s="129">
        <v>0</v>
      </c>
      <c r="O28" s="129">
        <v>0</v>
      </c>
      <c r="P28" s="129">
        <v>0</v>
      </c>
      <c r="Q28" s="129">
        <v>0</v>
      </c>
      <c r="R28" s="130">
        <v>1</v>
      </c>
    </row>
    <row r="29" spans="1:18" ht="29.25">
      <c r="A29" s="125" t="s">
        <v>22353</v>
      </c>
      <c r="B29" s="126" t="s">
        <v>13888</v>
      </c>
      <c r="C29" s="126" t="s">
        <v>22356</v>
      </c>
      <c r="D29" s="126" t="s">
        <v>851</v>
      </c>
      <c r="E29" s="126" t="s">
        <v>22303</v>
      </c>
      <c r="F29" s="126">
        <v>167</v>
      </c>
      <c r="G29" s="126">
        <v>3</v>
      </c>
      <c r="H29" s="126" t="s">
        <v>22355</v>
      </c>
      <c r="I29" s="126" t="s">
        <v>22304</v>
      </c>
      <c r="J29" s="126" t="str">
        <f>IF(OR(SPELL_MATERIAL_COMPONENTS[[#This Row],[Sorcerer]]=1,SPELL_MATERIAL_COMPONENTS[[#This Row],[Wizard]]=1),"ARCANE","DIVINE")</f>
        <v>ARCANE</v>
      </c>
      <c r="K29" s="129">
        <v>0</v>
      </c>
      <c r="L29" s="129">
        <v>0</v>
      </c>
      <c r="M29" s="129">
        <v>0</v>
      </c>
      <c r="N29" s="129">
        <v>0</v>
      </c>
      <c r="O29" s="129">
        <v>0</v>
      </c>
      <c r="P29" s="129">
        <v>0</v>
      </c>
      <c r="Q29" s="129">
        <v>0</v>
      </c>
      <c r="R29" s="130">
        <v>1</v>
      </c>
    </row>
    <row r="30" spans="1:18" ht="29.25">
      <c r="A30" s="125" t="s">
        <v>22357</v>
      </c>
      <c r="B30" s="131" t="s">
        <v>22358</v>
      </c>
      <c r="C30" s="126" t="s">
        <v>22359</v>
      </c>
      <c r="D30" s="126" t="s">
        <v>851</v>
      </c>
      <c r="E30" s="126" t="s">
        <v>22297</v>
      </c>
      <c r="F30" s="126">
        <v>261</v>
      </c>
      <c r="G30" s="126">
        <v>4</v>
      </c>
      <c r="H30" s="126"/>
      <c r="I30" s="126" t="s">
        <v>22314</v>
      </c>
      <c r="J30" s="126" t="str">
        <f>IF(OR(SPELL_MATERIAL_COMPONENTS[[#This Row],[Sorcerer]]=1,SPELL_MATERIAL_COMPONENTS[[#This Row],[Wizard]]=1),"ARCANE","DIVINE")</f>
        <v>DIVINE</v>
      </c>
      <c r="K30" s="129">
        <v>0</v>
      </c>
      <c r="L30" s="129">
        <v>1</v>
      </c>
      <c r="M30" s="129">
        <v>0</v>
      </c>
      <c r="N30" s="129">
        <v>1</v>
      </c>
      <c r="O30" s="129">
        <v>0</v>
      </c>
      <c r="P30" s="129">
        <v>0</v>
      </c>
      <c r="Q30" s="129">
        <v>0</v>
      </c>
      <c r="R30" s="130">
        <v>0</v>
      </c>
    </row>
    <row r="31" spans="1:18" ht="15">
      <c r="A31" s="125" t="s">
        <v>22360</v>
      </c>
      <c r="B31" s="131" t="s">
        <v>22351</v>
      </c>
      <c r="C31" s="126" t="s">
        <v>22352</v>
      </c>
      <c r="D31" s="126" t="s">
        <v>851</v>
      </c>
      <c r="E31" s="126" t="s">
        <v>22297</v>
      </c>
      <c r="F31" s="126">
        <v>212</v>
      </c>
      <c r="G31" s="126">
        <v>3</v>
      </c>
      <c r="H31" s="126"/>
      <c r="I31" s="126" t="s">
        <v>22314</v>
      </c>
      <c r="J31" s="126" t="str">
        <f>IF(OR(SPELL_MATERIAL_COMPONENTS[[#This Row],[Sorcerer]]=1,SPELL_MATERIAL_COMPONENTS[[#This Row],[Wizard]]=1),"ARCANE","DIVINE")</f>
        <v>ARCANE</v>
      </c>
      <c r="K31" s="129">
        <v>1</v>
      </c>
      <c r="L31" s="129">
        <v>0</v>
      </c>
      <c r="M31" s="129">
        <v>0</v>
      </c>
      <c r="N31" s="129">
        <v>0</v>
      </c>
      <c r="O31" s="129">
        <v>0</v>
      </c>
      <c r="P31" s="129">
        <v>1</v>
      </c>
      <c r="Q31" s="129">
        <v>0</v>
      </c>
      <c r="R31" s="130">
        <v>1</v>
      </c>
    </row>
    <row r="32" spans="1:18" ht="15">
      <c r="A32" s="125" t="s">
        <v>22361</v>
      </c>
      <c r="B32" s="131" t="s">
        <v>22362</v>
      </c>
      <c r="C32" s="126" t="s">
        <v>22348</v>
      </c>
      <c r="D32" s="126" t="s">
        <v>851</v>
      </c>
      <c r="E32" s="126" t="s">
        <v>22303</v>
      </c>
      <c r="F32" s="126">
        <v>163</v>
      </c>
      <c r="G32" s="126">
        <v>5</v>
      </c>
      <c r="H32" s="126" t="s">
        <v>22363</v>
      </c>
      <c r="I32" s="126" t="s">
        <v>22308</v>
      </c>
      <c r="J32" s="126" t="str">
        <f>IF(OR(SPELL_MATERIAL_COMPONENTS[[#This Row],[Sorcerer]]=1,SPELL_MATERIAL_COMPONENTS[[#This Row],[Wizard]]=1),"ARCANE","DIVINE")</f>
        <v>DIVINE</v>
      </c>
      <c r="K32" s="129">
        <v>0</v>
      </c>
      <c r="L32" s="129">
        <v>1</v>
      </c>
      <c r="M32" s="129">
        <v>0</v>
      </c>
      <c r="N32" s="129">
        <v>1</v>
      </c>
      <c r="O32" s="129">
        <v>0</v>
      </c>
      <c r="P32" s="129">
        <v>0</v>
      </c>
      <c r="Q32" s="129">
        <v>0</v>
      </c>
      <c r="R32" s="130">
        <v>0</v>
      </c>
    </row>
    <row r="33" spans="1:18" ht="43.5">
      <c r="A33" s="125" t="s">
        <v>22364</v>
      </c>
      <c r="B33" s="131" t="s">
        <v>22351</v>
      </c>
      <c r="C33" s="126" t="s">
        <v>22365</v>
      </c>
      <c r="D33" s="126" t="s">
        <v>851</v>
      </c>
      <c r="E33" s="126" t="s">
        <v>22297</v>
      </c>
      <c r="F33" s="126">
        <v>242</v>
      </c>
      <c r="G33" s="126">
        <v>2</v>
      </c>
      <c r="H33" s="126" t="s">
        <v>22366</v>
      </c>
      <c r="I33" s="126" t="s">
        <v>22304</v>
      </c>
      <c r="J33" s="126" t="str">
        <f>IF(OR(SPELL_MATERIAL_COMPONENTS[[#This Row],[Sorcerer]]=1,SPELL_MATERIAL_COMPONENTS[[#This Row],[Wizard]]=1),"ARCANE","DIVINE")</f>
        <v>ARCANE</v>
      </c>
      <c r="K33" s="129">
        <v>0</v>
      </c>
      <c r="L33" s="129">
        <v>0</v>
      </c>
      <c r="M33" s="129">
        <v>0</v>
      </c>
      <c r="N33" s="129">
        <v>0</v>
      </c>
      <c r="O33" s="129">
        <v>0</v>
      </c>
      <c r="P33" s="129">
        <v>1</v>
      </c>
      <c r="Q33" s="129">
        <v>0</v>
      </c>
      <c r="R33" s="130">
        <v>1</v>
      </c>
    </row>
    <row r="34" spans="1:18" ht="43.5">
      <c r="A34" s="125" t="s">
        <v>22364</v>
      </c>
      <c r="B34" s="131" t="s">
        <v>22351</v>
      </c>
      <c r="C34" s="126" t="s">
        <v>22367</v>
      </c>
      <c r="D34" s="126" t="s">
        <v>851</v>
      </c>
      <c r="E34" s="126" t="s">
        <v>22297</v>
      </c>
      <c r="F34" s="126">
        <v>248</v>
      </c>
      <c r="G34" s="126">
        <v>6</v>
      </c>
      <c r="H34" s="126" t="s">
        <v>22366</v>
      </c>
      <c r="I34" s="126" t="s">
        <v>22304</v>
      </c>
      <c r="J34" s="126" t="str">
        <f>IF(OR(SPELL_MATERIAL_COMPONENTS[[#This Row],[Sorcerer]]=1,SPELL_MATERIAL_COMPONENTS[[#This Row],[Wizard]]=1),"ARCANE","DIVINE")</f>
        <v>ARCANE</v>
      </c>
      <c r="K34" s="129">
        <v>0</v>
      </c>
      <c r="L34" s="129">
        <v>0</v>
      </c>
      <c r="M34" s="129">
        <v>0</v>
      </c>
      <c r="N34" s="129">
        <v>0</v>
      </c>
      <c r="O34" s="129">
        <v>0</v>
      </c>
      <c r="P34" s="129">
        <v>1</v>
      </c>
      <c r="Q34" s="129">
        <v>0</v>
      </c>
      <c r="R34" s="130">
        <v>1</v>
      </c>
    </row>
    <row r="35" spans="1:18" ht="29.25">
      <c r="A35" s="125" t="s">
        <v>22368</v>
      </c>
      <c r="B35" s="131" t="s">
        <v>22335</v>
      </c>
      <c r="C35" s="126" t="s">
        <v>22369</v>
      </c>
      <c r="D35" s="126" t="s">
        <v>22313</v>
      </c>
      <c r="E35" s="126" t="s">
        <v>22303</v>
      </c>
      <c r="F35" s="126">
        <v>168</v>
      </c>
      <c r="G35" s="126">
        <v>6</v>
      </c>
      <c r="H35" s="132"/>
      <c r="I35" s="132" t="s">
        <v>22304</v>
      </c>
      <c r="J35" s="132" t="str">
        <f>IF(OR(SPELL_MATERIAL_COMPONENTS[[#This Row],[Sorcerer]]=1,SPELL_MATERIAL_COMPONENTS[[#This Row],[Wizard]]=1),"ARCANE","DIVINE")</f>
        <v>ARCANE</v>
      </c>
      <c r="K35" s="133">
        <v>0</v>
      </c>
      <c r="L35" s="133">
        <v>0</v>
      </c>
      <c r="M35" s="133">
        <v>0</v>
      </c>
      <c r="N35" s="133">
        <v>0</v>
      </c>
      <c r="O35" s="133">
        <v>0</v>
      </c>
      <c r="P35" s="129">
        <v>1</v>
      </c>
      <c r="Q35" s="133">
        <v>0</v>
      </c>
      <c r="R35" s="130">
        <v>1</v>
      </c>
    </row>
    <row r="36" spans="1:18" ht="29.25">
      <c r="A36" s="125" t="s">
        <v>22370</v>
      </c>
      <c r="B36" s="131" t="s">
        <v>22371</v>
      </c>
      <c r="C36" s="126" t="s">
        <v>22372</v>
      </c>
      <c r="D36" s="126" t="s">
        <v>22313</v>
      </c>
      <c r="E36" s="126" t="s">
        <v>22297</v>
      </c>
      <c r="F36" s="126">
        <v>246</v>
      </c>
      <c r="G36" s="126">
        <v>1</v>
      </c>
      <c r="H36" s="126"/>
      <c r="I36" s="126" t="s">
        <v>22304</v>
      </c>
      <c r="J36" s="126" t="str">
        <f>IF(OR(SPELL_MATERIAL_COMPONENTS[[#This Row],[Sorcerer]]=1,SPELL_MATERIAL_COMPONENTS[[#This Row],[Wizard]]=1),"ARCANE","DIVINE")</f>
        <v>ARCANE</v>
      </c>
      <c r="K36" s="129">
        <v>0</v>
      </c>
      <c r="L36" s="129">
        <v>0</v>
      </c>
      <c r="M36" s="129">
        <v>0</v>
      </c>
      <c r="N36" s="129">
        <v>0</v>
      </c>
      <c r="O36" s="129">
        <v>0</v>
      </c>
      <c r="P36" s="129">
        <v>1</v>
      </c>
      <c r="Q36" s="129">
        <v>0</v>
      </c>
      <c r="R36" s="130">
        <v>1</v>
      </c>
    </row>
    <row r="37" spans="1:18" ht="15">
      <c r="A37" s="125" t="s">
        <v>22373</v>
      </c>
      <c r="B37" s="131" t="s">
        <v>14081</v>
      </c>
      <c r="C37" s="126" t="s">
        <v>22374</v>
      </c>
      <c r="D37" s="126" t="s">
        <v>851</v>
      </c>
      <c r="E37" s="126" t="s">
        <v>22303</v>
      </c>
      <c r="F37" s="126"/>
      <c r="G37" s="126"/>
      <c r="H37" s="126"/>
      <c r="I37" s="126" t="s">
        <v>22299</v>
      </c>
      <c r="J37" s="126" t="str">
        <f>IF(OR(SPELL_MATERIAL_COMPONENTS[[#This Row],[Sorcerer]]=1,SPELL_MATERIAL_COMPONENTS[[#This Row],[Wizard]]=1),"ARCANE","DIVINE")</f>
        <v>ARCANE</v>
      </c>
      <c r="K37" s="129">
        <v>0</v>
      </c>
      <c r="L37" s="129">
        <v>0</v>
      </c>
      <c r="M37" s="129">
        <v>0</v>
      </c>
      <c r="N37" s="129">
        <v>0</v>
      </c>
      <c r="O37" s="129">
        <v>0</v>
      </c>
      <c r="P37" s="129">
        <v>1</v>
      </c>
      <c r="Q37" s="129">
        <v>1</v>
      </c>
      <c r="R37" s="130">
        <v>1</v>
      </c>
    </row>
    <row r="38" spans="1:18" ht="15">
      <c r="A38" s="125" t="s">
        <v>22373</v>
      </c>
      <c r="B38" s="131" t="s">
        <v>14081</v>
      </c>
      <c r="C38" s="126" t="s">
        <v>22375</v>
      </c>
      <c r="D38" s="126" t="s">
        <v>851</v>
      </c>
      <c r="E38" s="126" t="s">
        <v>22297</v>
      </c>
      <c r="F38" s="126">
        <v>266</v>
      </c>
      <c r="G38" s="126">
        <v>4</v>
      </c>
      <c r="H38" s="126"/>
      <c r="I38" s="126" t="s">
        <v>22326</v>
      </c>
      <c r="J38" s="126" t="str">
        <f>IF(OR(SPELL_MATERIAL_COMPONENTS[[#This Row],[Sorcerer]]=1,SPELL_MATERIAL_COMPONENTS[[#This Row],[Wizard]]=1),"ARCANE","DIVINE")</f>
        <v>ARCANE</v>
      </c>
      <c r="K38" s="129">
        <v>1</v>
      </c>
      <c r="L38" s="129">
        <v>1</v>
      </c>
      <c r="M38" s="129">
        <v>0</v>
      </c>
      <c r="N38" s="129">
        <v>0</v>
      </c>
      <c r="O38" s="129">
        <v>0</v>
      </c>
      <c r="P38" s="129">
        <v>1</v>
      </c>
      <c r="Q38" s="129">
        <v>0</v>
      </c>
      <c r="R38" s="130">
        <v>1</v>
      </c>
    </row>
    <row r="39" spans="1:18" ht="29.25">
      <c r="A39" s="125" t="s">
        <v>22376</v>
      </c>
      <c r="B39" s="126" t="s">
        <v>18891</v>
      </c>
      <c r="C39" s="126" t="s">
        <v>22377</v>
      </c>
      <c r="D39" s="126" t="s">
        <v>22302</v>
      </c>
      <c r="E39" s="126" t="s">
        <v>22297</v>
      </c>
      <c r="F39" s="126">
        <v>282</v>
      </c>
      <c r="G39" s="126">
        <v>5</v>
      </c>
      <c r="H39" s="126"/>
      <c r="I39" s="126" t="s">
        <v>22326</v>
      </c>
      <c r="J39" s="126" t="str">
        <f>IF(OR(SPELL_MATERIAL_COMPONENTS[[#This Row],[Sorcerer]]=1,SPELL_MATERIAL_COMPONENTS[[#This Row],[Wizard]]=1),"ARCANE","DIVINE")</f>
        <v>ARCANE</v>
      </c>
      <c r="K39" s="129">
        <v>1</v>
      </c>
      <c r="L39" s="129">
        <v>1</v>
      </c>
      <c r="M39" s="129">
        <v>0</v>
      </c>
      <c r="N39" s="129">
        <v>0</v>
      </c>
      <c r="O39" s="129">
        <v>0</v>
      </c>
      <c r="P39" s="129">
        <v>1</v>
      </c>
      <c r="Q39" s="129">
        <v>0</v>
      </c>
      <c r="R39" s="130">
        <v>1</v>
      </c>
    </row>
    <row r="40" spans="1:18" ht="29.25">
      <c r="A40" s="125" t="s">
        <v>22378</v>
      </c>
      <c r="B40" s="126" t="s">
        <v>14380</v>
      </c>
      <c r="C40" s="126" t="s">
        <v>22379</v>
      </c>
      <c r="D40" s="126" t="s">
        <v>22302</v>
      </c>
      <c r="E40" s="126" t="s">
        <v>22297</v>
      </c>
      <c r="F40" s="126">
        <v>240</v>
      </c>
      <c r="G40" s="126">
        <v>1</v>
      </c>
      <c r="H40" s="126" t="s">
        <v>22380</v>
      </c>
      <c r="I40" s="126" t="s">
        <v>22299</v>
      </c>
      <c r="J40" s="126" t="str">
        <f>IF(OR(SPELL_MATERIAL_COMPONENTS[[#This Row],[Sorcerer]]=1,SPELL_MATERIAL_COMPONENTS[[#This Row],[Wizard]]=1),"ARCANE","DIVINE")</f>
        <v>ARCANE</v>
      </c>
      <c r="K40" s="129">
        <v>0</v>
      </c>
      <c r="L40" s="129">
        <v>0</v>
      </c>
      <c r="M40" s="129">
        <v>0</v>
      </c>
      <c r="N40" s="129">
        <v>0</v>
      </c>
      <c r="O40" s="129">
        <v>0</v>
      </c>
      <c r="P40" s="129">
        <v>0</v>
      </c>
      <c r="Q40" s="129">
        <v>0</v>
      </c>
      <c r="R40" s="130">
        <v>1</v>
      </c>
    </row>
    <row r="41" spans="1:18" ht="29.25">
      <c r="A41" s="125" t="s">
        <v>22381</v>
      </c>
      <c r="B41" s="131" t="s">
        <v>18891</v>
      </c>
      <c r="C41" s="126" t="s">
        <v>22382</v>
      </c>
      <c r="D41" s="126" t="s">
        <v>851</v>
      </c>
      <c r="E41" s="126" t="s">
        <v>22297</v>
      </c>
      <c r="F41" s="126">
        <v>262</v>
      </c>
      <c r="G41" s="126">
        <v>4</v>
      </c>
      <c r="H41" s="126"/>
      <c r="I41" s="126" t="s">
        <v>22299</v>
      </c>
      <c r="J41" s="126" t="str">
        <f>IF(OR(SPELL_MATERIAL_COMPONENTS[[#This Row],[Sorcerer]]=1,SPELL_MATERIAL_COMPONENTS[[#This Row],[Wizard]]=1),"ARCANE","DIVINE")</f>
        <v>ARCANE</v>
      </c>
      <c r="K41" s="129">
        <v>0</v>
      </c>
      <c r="L41" s="129">
        <v>0</v>
      </c>
      <c r="M41" s="129">
        <v>0</v>
      </c>
      <c r="N41" s="129">
        <v>0</v>
      </c>
      <c r="O41" s="129">
        <v>0</v>
      </c>
      <c r="P41" s="129">
        <v>0</v>
      </c>
      <c r="Q41" s="129">
        <v>0</v>
      </c>
      <c r="R41" s="130">
        <v>1</v>
      </c>
    </row>
    <row r="42" spans="1:18" ht="29.25">
      <c r="A42" s="125" t="s">
        <v>19433</v>
      </c>
      <c r="B42" s="131" t="s">
        <v>22351</v>
      </c>
      <c r="C42" s="126" t="s">
        <v>22383</v>
      </c>
      <c r="D42" s="126" t="s">
        <v>851</v>
      </c>
      <c r="E42" s="126" t="s">
        <v>22297</v>
      </c>
      <c r="F42" s="126">
        <v>225</v>
      </c>
      <c r="G42" s="126">
        <v>5</v>
      </c>
      <c r="H42" s="126"/>
      <c r="I42" s="126" t="s">
        <v>22299</v>
      </c>
      <c r="J42" s="126" t="str">
        <f>IF(OR(SPELL_MATERIAL_COMPONENTS[[#This Row],[Sorcerer]]=1,SPELL_MATERIAL_COMPONENTS[[#This Row],[Wizard]]=1),"ARCANE","DIVINE")</f>
        <v>ARCANE</v>
      </c>
      <c r="K42" s="129">
        <v>0</v>
      </c>
      <c r="L42" s="129">
        <v>0</v>
      </c>
      <c r="M42" s="129">
        <v>0</v>
      </c>
      <c r="N42" s="129">
        <v>0</v>
      </c>
      <c r="O42" s="129">
        <v>0</v>
      </c>
      <c r="P42" s="129">
        <v>0</v>
      </c>
      <c r="Q42" s="129">
        <v>0</v>
      </c>
      <c r="R42" s="130">
        <v>1</v>
      </c>
    </row>
    <row r="43" spans="1:18" ht="15">
      <c r="A43" s="125" t="s">
        <v>19433</v>
      </c>
      <c r="B43" s="131" t="s">
        <v>22351</v>
      </c>
      <c r="C43" s="126" t="s">
        <v>22332</v>
      </c>
      <c r="D43" s="126" t="s">
        <v>851</v>
      </c>
      <c r="E43" s="126" t="s">
        <v>22303</v>
      </c>
      <c r="F43" s="126">
        <v>152</v>
      </c>
      <c r="G43" s="126">
        <v>6</v>
      </c>
      <c r="H43" s="126"/>
      <c r="I43" s="126" t="s">
        <v>22384</v>
      </c>
      <c r="J43" s="126" t="str">
        <f>IF(OR(SPELL_MATERIAL_COMPONENTS[[#This Row],[Sorcerer]]=1,SPELL_MATERIAL_COMPONENTS[[#This Row],[Wizard]]=1),"ARCANE","DIVINE")</f>
        <v>ARCANE</v>
      </c>
      <c r="K43" s="129">
        <v>1</v>
      </c>
      <c r="L43" s="129">
        <v>0</v>
      </c>
      <c r="M43" s="129">
        <v>0</v>
      </c>
      <c r="N43" s="129">
        <v>0</v>
      </c>
      <c r="O43" s="129">
        <v>0</v>
      </c>
      <c r="P43" s="129">
        <v>1</v>
      </c>
      <c r="Q43" s="129">
        <v>1</v>
      </c>
      <c r="R43" s="130">
        <v>1</v>
      </c>
    </row>
    <row r="44" spans="1:18" ht="15">
      <c r="A44" s="125" t="s">
        <v>19433</v>
      </c>
      <c r="B44" s="131" t="s">
        <v>22351</v>
      </c>
      <c r="C44" s="126" t="s">
        <v>22385</v>
      </c>
      <c r="D44" s="126" t="s">
        <v>851</v>
      </c>
      <c r="E44" s="126" t="s">
        <v>22297</v>
      </c>
      <c r="F44" s="126">
        <v>236</v>
      </c>
      <c r="G44" s="126">
        <v>8</v>
      </c>
      <c r="H44" s="126"/>
      <c r="I44" s="126" t="s">
        <v>22386</v>
      </c>
      <c r="J44" s="126" t="str">
        <f>IF(OR(SPELL_MATERIAL_COMPONENTS[[#This Row],[Sorcerer]]=1,SPELL_MATERIAL_COMPONENTS[[#This Row],[Wizard]]=1),"ARCANE","DIVINE")</f>
        <v>ARCANE</v>
      </c>
      <c r="K44" s="129">
        <v>0</v>
      </c>
      <c r="L44" s="129">
        <v>0</v>
      </c>
      <c r="M44" s="129">
        <v>0</v>
      </c>
      <c r="N44" s="129">
        <v>0</v>
      </c>
      <c r="O44" s="129">
        <v>0</v>
      </c>
      <c r="P44" s="129">
        <v>1</v>
      </c>
      <c r="Q44" s="129">
        <v>0</v>
      </c>
      <c r="R44" s="130">
        <v>1</v>
      </c>
    </row>
    <row r="45" spans="1:18" ht="15">
      <c r="A45" s="125" t="s">
        <v>19433</v>
      </c>
      <c r="B45" s="131" t="s">
        <v>22351</v>
      </c>
      <c r="C45" s="126" t="s">
        <v>22387</v>
      </c>
      <c r="D45" s="126" t="s">
        <v>851</v>
      </c>
      <c r="E45" s="126" t="s">
        <v>22297</v>
      </c>
      <c r="F45" s="126">
        <v>239</v>
      </c>
      <c r="G45" s="126">
        <v>8</v>
      </c>
      <c r="H45" s="126"/>
      <c r="I45" s="126" t="s">
        <v>22326</v>
      </c>
      <c r="J45" s="126" t="str">
        <f>IF(OR(SPELL_MATERIAL_COMPONENTS[[#This Row],[Sorcerer]]=1,SPELL_MATERIAL_COMPONENTS[[#This Row],[Wizard]]=1),"ARCANE","DIVINE")</f>
        <v>DIVINE</v>
      </c>
      <c r="K45" s="129">
        <v>0</v>
      </c>
      <c r="L45" s="129">
        <v>1</v>
      </c>
      <c r="M45" s="129">
        <v>0</v>
      </c>
      <c r="N45" s="129">
        <v>0</v>
      </c>
      <c r="O45" s="129">
        <v>0</v>
      </c>
      <c r="P45" s="129">
        <v>0</v>
      </c>
      <c r="Q45" s="129">
        <v>0</v>
      </c>
      <c r="R45" s="130">
        <v>0</v>
      </c>
    </row>
    <row r="46" spans="1:18" ht="29.25">
      <c r="A46" s="125" t="s">
        <v>19433</v>
      </c>
      <c r="B46" s="131" t="s">
        <v>22351</v>
      </c>
      <c r="C46" s="126" t="s">
        <v>22388</v>
      </c>
      <c r="D46" s="126" t="s">
        <v>851</v>
      </c>
      <c r="E46" s="126" t="s">
        <v>22297</v>
      </c>
      <c r="F46" s="126">
        <v>278</v>
      </c>
      <c r="G46" s="126">
        <v>4</v>
      </c>
      <c r="H46" s="126" t="s">
        <v>22389</v>
      </c>
      <c r="I46" s="126" t="s">
        <v>22326</v>
      </c>
      <c r="J46" s="126" t="str">
        <f>IF(OR(SPELL_MATERIAL_COMPONENTS[[#This Row],[Sorcerer]]=1,SPELL_MATERIAL_COMPONENTS[[#This Row],[Wizard]]=1),"ARCANE","DIVINE")</f>
        <v>DIVINE</v>
      </c>
      <c r="K46" s="129">
        <v>0</v>
      </c>
      <c r="L46" s="129">
        <v>1</v>
      </c>
      <c r="M46" s="129">
        <v>0</v>
      </c>
      <c r="N46" s="129">
        <v>0</v>
      </c>
      <c r="O46" s="129">
        <v>0</v>
      </c>
      <c r="P46" s="129">
        <v>0</v>
      </c>
      <c r="Q46" s="129">
        <v>0</v>
      </c>
      <c r="R46" s="130">
        <v>0</v>
      </c>
    </row>
    <row r="47" spans="1:18" ht="29.25">
      <c r="A47" s="125" t="s">
        <v>22390</v>
      </c>
      <c r="B47" s="131" t="s">
        <v>22351</v>
      </c>
      <c r="C47" s="126" t="s">
        <v>22391</v>
      </c>
      <c r="D47" s="126" t="s">
        <v>22313</v>
      </c>
      <c r="E47" s="126" t="s">
        <v>22392</v>
      </c>
      <c r="F47" s="126">
        <v>21</v>
      </c>
      <c r="G47" s="126">
        <v>5</v>
      </c>
      <c r="H47" s="126" t="s">
        <v>22393</v>
      </c>
      <c r="I47" s="126" t="s">
        <v>22326</v>
      </c>
      <c r="J47" s="126" t="str">
        <f>IF(OR(SPELL_MATERIAL_COMPONENTS[[#This Row],[Sorcerer]]=1,SPELL_MATERIAL_COMPONENTS[[#This Row],[Wizard]]=1),"ARCANE","DIVINE")</f>
        <v>ARCANE</v>
      </c>
      <c r="K47" s="129">
        <v>1</v>
      </c>
      <c r="L47" s="129">
        <v>0</v>
      </c>
      <c r="M47" s="129">
        <v>0</v>
      </c>
      <c r="N47" s="129">
        <v>0</v>
      </c>
      <c r="O47" s="129">
        <v>0</v>
      </c>
      <c r="P47" s="129">
        <v>1</v>
      </c>
      <c r="Q47" s="129">
        <v>1</v>
      </c>
      <c r="R47" s="130">
        <v>1</v>
      </c>
    </row>
    <row r="48" spans="1:18" ht="29.25">
      <c r="A48" s="125" t="s">
        <v>22394</v>
      </c>
      <c r="B48" s="131" t="s">
        <v>14081</v>
      </c>
      <c r="C48" s="126" t="s">
        <v>22395</v>
      </c>
      <c r="D48" s="126" t="s">
        <v>851</v>
      </c>
      <c r="E48" s="126" t="s">
        <v>22297</v>
      </c>
      <c r="F48" s="126">
        <v>283</v>
      </c>
      <c r="G48" s="126">
        <v>3</v>
      </c>
      <c r="H48" s="132" t="s">
        <v>22396</v>
      </c>
      <c r="I48" s="132" t="s">
        <v>22326</v>
      </c>
      <c r="J48" s="132" t="str">
        <f>IF(OR(SPELL_MATERIAL_COMPONENTS[[#This Row],[Sorcerer]]=1,SPELL_MATERIAL_COMPONENTS[[#This Row],[Wizard]]=1),"ARCANE","DIVINE")</f>
        <v>ARCANE</v>
      </c>
      <c r="K48" s="129">
        <v>1</v>
      </c>
      <c r="L48" s="133">
        <v>0</v>
      </c>
      <c r="M48" s="133">
        <v>0</v>
      </c>
      <c r="N48" s="133">
        <v>0</v>
      </c>
      <c r="O48" s="133">
        <v>0</v>
      </c>
      <c r="P48" s="129">
        <v>1</v>
      </c>
      <c r="Q48" s="129">
        <v>1</v>
      </c>
      <c r="R48" s="130">
        <v>1</v>
      </c>
    </row>
    <row r="49" spans="1:18" ht="29.25">
      <c r="A49" s="125" t="s">
        <v>22397</v>
      </c>
      <c r="B49" s="131" t="s">
        <v>18302</v>
      </c>
      <c r="C49" s="126" t="s">
        <v>22343</v>
      </c>
      <c r="D49" s="126" t="s">
        <v>851</v>
      </c>
      <c r="E49" s="126" t="s">
        <v>22297</v>
      </c>
      <c r="F49" s="126">
        <v>229</v>
      </c>
      <c r="G49" s="126">
        <v>6</v>
      </c>
      <c r="H49" s="126"/>
      <c r="I49" s="126" t="s">
        <v>22304</v>
      </c>
      <c r="J49" s="126" t="str">
        <f>IF(OR(SPELL_MATERIAL_COMPONENTS[[#This Row],[Sorcerer]]=1,SPELL_MATERIAL_COMPONENTS[[#This Row],[Wizard]]=1),"ARCANE","DIVINE")</f>
        <v>ARCANE</v>
      </c>
      <c r="K49" s="129">
        <v>0</v>
      </c>
      <c r="L49" s="129">
        <v>0</v>
      </c>
      <c r="M49" s="129">
        <v>0</v>
      </c>
      <c r="N49" s="129">
        <v>0</v>
      </c>
      <c r="O49" s="129">
        <v>0</v>
      </c>
      <c r="P49" s="129">
        <v>1</v>
      </c>
      <c r="Q49" s="129">
        <v>0</v>
      </c>
      <c r="R49" s="130">
        <v>1</v>
      </c>
    </row>
    <row r="50" spans="1:18" ht="15">
      <c r="A50" s="125" t="s">
        <v>22398</v>
      </c>
      <c r="B50" s="131" t="s">
        <v>21846</v>
      </c>
      <c r="C50" s="126" t="s">
        <v>22343</v>
      </c>
      <c r="D50" s="126" t="s">
        <v>851</v>
      </c>
      <c r="E50" s="126" t="s">
        <v>22297</v>
      </c>
      <c r="F50" s="126">
        <v>229</v>
      </c>
      <c r="G50" s="126">
        <v>6</v>
      </c>
      <c r="H50" s="126"/>
      <c r="I50" s="126" t="s">
        <v>22314</v>
      </c>
      <c r="J50" s="126" t="str">
        <f>IF(OR(SPELL_MATERIAL_COMPONENTS[[#This Row],[Sorcerer]]=1,SPELL_MATERIAL_COMPONENTS[[#This Row],[Wizard]]=1),"ARCANE","DIVINE")</f>
        <v>ARCANE</v>
      </c>
      <c r="K50" s="129">
        <v>1</v>
      </c>
      <c r="L50" s="129">
        <v>0</v>
      </c>
      <c r="M50" s="129">
        <v>1</v>
      </c>
      <c r="N50" s="129">
        <v>0</v>
      </c>
      <c r="O50" s="129">
        <v>0</v>
      </c>
      <c r="P50" s="129">
        <v>1</v>
      </c>
      <c r="Q50" s="129">
        <v>0</v>
      </c>
      <c r="R50" s="130">
        <v>1</v>
      </c>
    </row>
    <row r="51" spans="1:18" ht="15">
      <c r="A51" s="125" t="s">
        <v>22399</v>
      </c>
      <c r="B51" s="131" t="s">
        <v>18302</v>
      </c>
      <c r="C51" s="126" t="s">
        <v>22400</v>
      </c>
      <c r="D51" s="126" t="s">
        <v>851</v>
      </c>
      <c r="E51" s="126" t="s">
        <v>22297</v>
      </c>
      <c r="F51" s="126">
        <v>272</v>
      </c>
      <c r="G51" s="126">
        <v>0</v>
      </c>
      <c r="H51" s="126"/>
      <c r="I51" s="126" t="s">
        <v>22384</v>
      </c>
      <c r="J51" s="126" t="str">
        <f>IF(OR(SPELL_MATERIAL_COMPONENTS[[#This Row],[Sorcerer]]=1,SPELL_MATERIAL_COMPONENTS[[#This Row],[Wizard]]=1),"ARCANE","DIVINE")</f>
        <v>DIVINE</v>
      </c>
      <c r="K51" s="129">
        <v>0</v>
      </c>
      <c r="L51" s="129">
        <v>0</v>
      </c>
      <c r="M51" s="129">
        <v>0</v>
      </c>
      <c r="N51" s="129">
        <v>0</v>
      </c>
      <c r="O51" s="129">
        <v>1</v>
      </c>
      <c r="P51" s="129">
        <v>0</v>
      </c>
      <c r="Q51" s="129">
        <v>0</v>
      </c>
      <c r="R51" s="130">
        <v>0</v>
      </c>
    </row>
    <row r="52" spans="1:18" ht="29.25">
      <c r="A52" s="125" t="s">
        <v>22401</v>
      </c>
      <c r="B52" s="131" t="s">
        <v>22358</v>
      </c>
      <c r="C52" s="126" t="s">
        <v>22382</v>
      </c>
      <c r="D52" s="126" t="s">
        <v>851</v>
      </c>
      <c r="E52" s="126" t="s">
        <v>22297</v>
      </c>
      <c r="F52" s="126">
        <v>262</v>
      </c>
      <c r="G52" s="126">
        <v>4</v>
      </c>
      <c r="H52" s="126"/>
      <c r="I52" s="126" t="s">
        <v>22384</v>
      </c>
      <c r="J52" s="126" t="str">
        <f>IF(OR(SPELL_MATERIAL_COMPONENTS[[#This Row],[Sorcerer]]=1,SPELL_MATERIAL_COMPONENTS[[#This Row],[Wizard]]=1),"ARCANE","DIVINE")</f>
        <v>ARCANE</v>
      </c>
      <c r="K52" s="129">
        <v>0</v>
      </c>
      <c r="L52" s="129">
        <v>0</v>
      </c>
      <c r="M52" s="129">
        <v>1</v>
      </c>
      <c r="N52" s="129">
        <v>0</v>
      </c>
      <c r="O52" s="129">
        <v>0</v>
      </c>
      <c r="P52" s="129">
        <v>0</v>
      </c>
      <c r="Q52" s="129">
        <v>0</v>
      </c>
      <c r="R52" s="130">
        <v>1</v>
      </c>
    </row>
    <row r="53" spans="1:18" ht="15">
      <c r="A53" s="125" t="s">
        <v>22402</v>
      </c>
      <c r="B53" s="131" t="s">
        <v>22358</v>
      </c>
      <c r="C53" s="126" t="s">
        <v>22403</v>
      </c>
      <c r="D53" s="126" t="s">
        <v>851</v>
      </c>
      <c r="E53" s="126" t="s">
        <v>22297</v>
      </c>
      <c r="F53" s="126">
        <v>211</v>
      </c>
      <c r="G53" s="126">
        <v>2</v>
      </c>
      <c r="H53" s="126"/>
      <c r="I53" s="126" t="s">
        <v>22384</v>
      </c>
      <c r="J53" s="126" t="str">
        <f>IF(OR(SPELL_MATERIAL_COMPONENTS[[#This Row],[Sorcerer]]=1,SPELL_MATERIAL_COMPONENTS[[#This Row],[Wizard]]=1),"ARCANE","DIVINE")</f>
        <v>ARCANE</v>
      </c>
      <c r="K53" s="129">
        <v>0</v>
      </c>
      <c r="L53" s="129">
        <v>0</v>
      </c>
      <c r="M53" s="129">
        <v>1</v>
      </c>
      <c r="N53" s="129">
        <v>0</v>
      </c>
      <c r="O53" s="129">
        <v>0</v>
      </c>
      <c r="P53" s="129">
        <v>0</v>
      </c>
      <c r="Q53" s="129">
        <v>0</v>
      </c>
      <c r="R53" s="130">
        <v>1</v>
      </c>
    </row>
    <row r="54" spans="1:18" ht="15">
      <c r="A54" s="125" t="s">
        <v>22404</v>
      </c>
      <c r="B54" s="131" t="s">
        <v>22335</v>
      </c>
      <c r="C54" s="126" t="s">
        <v>22405</v>
      </c>
      <c r="D54" s="126" t="s">
        <v>851</v>
      </c>
      <c r="E54" s="126" t="s">
        <v>22297</v>
      </c>
      <c r="F54" s="126">
        <v>275</v>
      </c>
      <c r="G54" s="126">
        <v>0</v>
      </c>
      <c r="H54" s="126" t="s">
        <v>22406</v>
      </c>
      <c r="I54" s="126" t="s">
        <v>22384</v>
      </c>
      <c r="J54" s="126" t="str">
        <f>IF(OR(SPELL_MATERIAL_COMPONENTS[[#This Row],[Sorcerer]]=1,SPELL_MATERIAL_COMPONENTS[[#This Row],[Wizard]]=1),"ARCANE","DIVINE")</f>
        <v>ARCANE</v>
      </c>
      <c r="K54" s="129">
        <v>0</v>
      </c>
      <c r="L54" s="129">
        <v>0</v>
      </c>
      <c r="M54" s="129">
        <v>1</v>
      </c>
      <c r="N54" s="129">
        <v>0</v>
      </c>
      <c r="O54" s="129">
        <v>0</v>
      </c>
      <c r="P54" s="129">
        <v>0</v>
      </c>
      <c r="Q54" s="129">
        <v>0</v>
      </c>
      <c r="R54" s="130">
        <v>1</v>
      </c>
    </row>
    <row r="55" spans="1:18" ht="15">
      <c r="A55" s="125" t="s">
        <v>22407</v>
      </c>
      <c r="B55" s="131" t="s">
        <v>18302</v>
      </c>
      <c r="C55" s="126" t="s">
        <v>22408</v>
      </c>
      <c r="D55" s="126" t="s">
        <v>851</v>
      </c>
      <c r="E55" s="126" t="s">
        <v>22297</v>
      </c>
      <c r="F55" s="126">
        <v>230</v>
      </c>
      <c r="G55" s="126">
        <v>2</v>
      </c>
      <c r="H55" s="126"/>
      <c r="I55" s="126" t="s">
        <v>22384</v>
      </c>
      <c r="J55" s="126" t="str">
        <f>IF(OR(SPELL_MATERIAL_COMPONENTS[[#This Row],[Sorcerer]]=1,SPELL_MATERIAL_COMPONENTS[[#This Row],[Wizard]]=1),"ARCANE","DIVINE")</f>
        <v>ARCANE</v>
      </c>
      <c r="K55" s="129">
        <v>0</v>
      </c>
      <c r="L55" s="129">
        <v>0</v>
      </c>
      <c r="M55" s="129">
        <v>1</v>
      </c>
      <c r="N55" s="129">
        <v>0</v>
      </c>
      <c r="O55" s="129">
        <v>0</v>
      </c>
      <c r="P55" s="129">
        <v>0</v>
      </c>
      <c r="Q55" s="129">
        <v>0</v>
      </c>
      <c r="R55" s="130">
        <v>1</v>
      </c>
    </row>
    <row r="56" spans="1:18" ht="29.25">
      <c r="A56" s="125" t="s">
        <v>22409</v>
      </c>
      <c r="B56" s="131" t="s">
        <v>14380</v>
      </c>
      <c r="C56" s="126" t="s">
        <v>22410</v>
      </c>
      <c r="D56" s="126" t="s">
        <v>851</v>
      </c>
      <c r="E56" s="126" t="s">
        <v>22297</v>
      </c>
      <c r="F56" s="126">
        <v>222</v>
      </c>
      <c r="G56" s="126">
        <v>1</v>
      </c>
      <c r="H56" s="126"/>
      <c r="I56" s="126" t="s">
        <v>22384</v>
      </c>
      <c r="J56" s="126" t="str">
        <f>IF(OR(SPELL_MATERIAL_COMPONENTS[[#This Row],[Sorcerer]]=1,SPELL_MATERIAL_COMPONENTS[[#This Row],[Wizard]]=1),"ARCANE","DIVINE")</f>
        <v>ARCANE</v>
      </c>
      <c r="K56" s="129">
        <v>0</v>
      </c>
      <c r="L56" s="129">
        <v>0</v>
      </c>
      <c r="M56" s="129">
        <v>1</v>
      </c>
      <c r="N56" s="129">
        <v>0</v>
      </c>
      <c r="O56" s="129">
        <v>0</v>
      </c>
      <c r="P56" s="129">
        <v>0</v>
      </c>
      <c r="Q56" s="129">
        <v>0</v>
      </c>
      <c r="R56" s="130">
        <v>1</v>
      </c>
    </row>
    <row r="57" spans="1:18" ht="29.25">
      <c r="A57" s="125" t="s">
        <v>22411</v>
      </c>
      <c r="B57" s="126" t="s">
        <v>18341</v>
      </c>
      <c r="C57" s="126" t="s">
        <v>22412</v>
      </c>
      <c r="D57" s="126" t="s">
        <v>851</v>
      </c>
      <c r="E57" s="126" t="s">
        <v>22297</v>
      </c>
      <c r="F57" s="126">
        <v>231</v>
      </c>
      <c r="G57" s="126">
        <v>2</v>
      </c>
      <c r="H57" s="132" t="s">
        <v>22413</v>
      </c>
      <c r="I57" s="126" t="s">
        <v>22384</v>
      </c>
      <c r="J57" s="126" t="str">
        <f>IF(OR(SPELL_MATERIAL_COMPONENTS[[#This Row],[Sorcerer]]=1,SPELL_MATERIAL_COMPONENTS[[#This Row],[Wizard]]=1),"ARCANE","DIVINE")</f>
        <v>ARCANE</v>
      </c>
      <c r="K57" s="133">
        <v>0</v>
      </c>
      <c r="L57" s="133">
        <v>0</v>
      </c>
      <c r="M57" s="129">
        <v>1</v>
      </c>
      <c r="N57" s="133">
        <v>0</v>
      </c>
      <c r="O57" s="133">
        <v>0</v>
      </c>
      <c r="P57" s="133">
        <v>0</v>
      </c>
      <c r="Q57" s="133">
        <v>0</v>
      </c>
      <c r="R57" s="130">
        <v>1</v>
      </c>
    </row>
    <row r="58" spans="1:18" ht="29.25">
      <c r="A58" s="125" t="s">
        <v>22414</v>
      </c>
      <c r="B58" s="126" t="s">
        <v>22011</v>
      </c>
      <c r="C58" s="126" t="s">
        <v>22415</v>
      </c>
      <c r="D58" s="126" t="s">
        <v>851</v>
      </c>
      <c r="E58" s="126" t="s">
        <v>22297</v>
      </c>
      <c r="F58" s="126">
        <v>245</v>
      </c>
      <c r="G58" s="126">
        <v>2</v>
      </c>
      <c r="H58" s="126" t="s">
        <v>22416</v>
      </c>
      <c r="I58" s="126" t="s">
        <v>22384</v>
      </c>
      <c r="J58" s="126" t="str">
        <f>IF(OR(SPELL_MATERIAL_COMPONENTS[[#This Row],[Sorcerer]]=1,SPELL_MATERIAL_COMPONENTS[[#This Row],[Wizard]]=1),"ARCANE","DIVINE")</f>
        <v>DIVINE</v>
      </c>
      <c r="K58" s="129">
        <v>0</v>
      </c>
      <c r="L58" s="129">
        <v>0</v>
      </c>
      <c r="M58" s="129">
        <v>0</v>
      </c>
      <c r="N58" s="129">
        <v>0</v>
      </c>
      <c r="O58" s="129">
        <v>1</v>
      </c>
      <c r="P58" s="129">
        <v>0</v>
      </c>
      <c r="Q58" s="129">
        <v>0</v>
      </c>
      <c r="R58" s="130">
        <v>0</v>
      </c>
    </row>
    <row r="59" spans="1:18" ht="15">
      <c r="A59" s="125" t="s">
        <v>22417</v>
      </c>
      <c r="B59" s="131" t="s">
        <v>22418</v>
      </c>
      <c r="C59" s="126" t="s">
        <v>22419</v>
      </c>
      <c r="D59" s="126" t="s">
        <v>851</v>
      </c>
      <c r="E59" s="126" t="s">
        <v>22297</v>
      </c>
      <c r="F59" s="126">
        <v>259</v>
      </c>
      <c r="G59" s="126">
        <v>0</v>
      </c>
      <c r="H59" s="132"/>
      <c r="I59" s="126" t="s">
        <v>22384</v>
      </c>
      <c r="J59" s="126" t="str">
        <f>IF(OR(SPELL_MATERIAL_COMPONENTS[[#This Row],[Sorcerer]]=1,SPELL_MATERIAL_COMPONENTS[[#This Row],[Wizard]]=1),"ARCANE","DIVINE")</f>
        <v>DIVINE</v>
      </c>
      <c r="K59" s="133">
        <v>0</v>
      </c>
      <c r="L59" s="133">
        <v>0</v>
      </c>
      <c r="M59" s="129">
        <v>1</v>
      </c>
      <c r="N59" s="133">
        <v>0</v>
      </c>
      <c r="O59" s="129">
        <v>1</v>
      </c>
      <c r="P59" s="133">
        <v>0</v>
      </c>
      <c r="Q59" s="133">
        <v>0</v>
      </c>
      <c r="R59" s="134">
        <v>0</v>
      </c>
    </row>
    <row r="60" spans="1:18" ht="29.25">
      <c r="A60" s="125" t="s">
        <v>22417</v>
      </c>
      <c r="B60" s="131" t="s">
        <v>22418</v>
      </c>
      <c r="C60" s="126" t="s">
        <v>22420</v>
      </c>
      <c r="D60" s="126" t="s">
        <v>851</v>
      </c>
      <c r="E60" s="126" t="s">
        <v>22297</v>
      </c>
      <c r="F60" s="126">
        <v>274</v>
      </c>
      <c r="G60" s="126">
        <v>3</v>
      </c>
      <c r="H60" s="132" t="s">
        <v>22421</v>
      </c>
      <c r="I60" s="126" t="s">
        <v>22304</v>
      </c>
      <c r="J60" s="126" t="str">
        <f>IF(OR(SPELL_MATERIAL_COMPONENTS[[#This Row],[Sorcerer]]=1,SPELL_MATERIAL_COMPONENTS[[#This Row],[Wizard]]=1),"ARCANE","DIVINE")</f>
        <v>ARCANE</v>
      </c>
      <c r="K60" s="133">
        <v>0</v>
      </c>
      <c r="L60" s="133">
        <v>0</v>
      </c>
      <c r="M60" s="133">
        <v>0</v>
      </c>
      <c r="N60" s="133">
        <v>0</v>
      </c>
      <c r="O60" s="133">
        <v>0</v>
      </c>
      <c r="P60" s="133">
        <v>0</v>
      </c>
      <c r="Q60" s="133">
        <v>0</v>
      </c>
      <c r="R60" s="130">
        <v>1</v>
      </c>
    </row>
    <row r="61" spans="1:18" ht="15">
      <c r="A61" s="125" t="s">
        <v>22422</v>
      </c>
      <c r="B61" s="131" t="s">
        <v>22358</v>
      </c>
      <c r="C61" s="126" t="s">
        <v>22423</v>
      </c>
      <c r="D61" s="126" t="s">
        <v>851</v>
      </c>
      <c r="E61" s="126" t="s">
        <v>22297</v>
      </c>
      <c r="F61" s="126">
        <v>287</v>
      </c>
      <c r="G61" s="126">
        <v>3</v>
      </c>
      <c r="H61" s="126"/>
      <c r="I61" s="126" t="s">
        <v>22304</v>
      </c>
      <c r="J61" s="126" t="str">
        <f>IF(OR(SPELL_MATERIAL_COMPONENTS[[#This Row],[Sorcerer]]=1,SPELL_MATERIAL_COMPONENTS[[#This Row],[Wizard]]=1),"ARCANE","DIVINE")</f>
        <v>ARCANE</v>
      </c>
      <c r="K61" s="129">
        <v>0</v>
      </c>
      <c r="L61" s="129">
        <v>1</v>
      </c>
      <c r="M61" s="129">
        <v>0</v>
      </c>
      <c r="N61" s="129">
        <v>0</v>
      </c>
      <c r="O61" s="129">
        <v>0</v>
      </c>
      <c r="P61" s="129">
        <v>0</v>
      </c>
      <c r="Q61" s="129">
        <v>0</v>
      </c>
      <c r="R61" s="130">
        <v>1</v>
      </c>
    </row>
    <row r="62" spans="1:18" ht="15">
      <c r="A62" s="125" t="s">
        <v>22424</v>
      </c>
      <c r="B62" s="131" t="s">
        <v>22311</v>
      </c>
      <c r="C62" s="126" t="s">
        <v>22425</v>
      </c>
      <c r="D62" s="126" t="s">
        <v>851</v>
      </c>
      <c r="E62" s="126" t="s">
        <v>22297</v>
      </c>
      <c r="F62" s="126">
        <v>272</v>
      </c>
      <c r="G62" s="126">
        <v>2</v>
      </c>
      <c r="H62" s="126"/>
      <c r="I62" s="126" t="s">
        <v>22344</v>
      </c>
      <c r="J62" s="126" t="str">
        <f>IF(OR(SPELL_MATERIAL_COMPONENTS[[#This Row],[Sorcerer]]=1,SPELL_MATERIAL_COMPONENTS[[#This Row],[Wizard]]=1),"ARCANE","DIVINE")</f>
        <v>ARCANE</v>
      </c>
      <c r="K62" s="129">
        <v>0</v>
      </c>
      <c r="L62" s="129">
        <v>1</v>
      </c>
      <c r="M62" s="129">
        <v>1</v>
      </c>
      <c r="N62" s="129">
        <v>0</v>
      </c>
      <c r="O62" s="129">
        <v>0</v>
      </c>
      <c r="P62" s="129">
        <v>0</v>
      </c>
      <c r="Q62" s="129">
        <v>0</v>
      </c>
      <c r="R62" s="130">
        <v>1</v>
      </c>
    </row>
    <row r="63" spans="1:18" ht="15">
      <c r="A63" s="125" t="s">
        <v>22426</v>
      </c>
      <c r="B63" s="131" t="s">
        <v>22311</v>
      </c>
      <c r="C63" s="126" t="s">
        <v>22427</v>
      </c>
      <c r="D63" s="126" t="s">
        <v>851</v>
      </c>
      <c r="E63" s="126" t="s">
        <v>22297</v>
      </c>
      <c r="F63" s="126">
        <v>276</v>
      </c>
      <c r="G63" s="126">
        <v>1</v>
      </c>
      <c r="H63" s="126"/>
      <c r="I63" s="126" t="s">
        <v>22344</v>
      </c>
      <c r="J63" s="126" t="str">
        <f>IF(OR(SPELL_MATERIAL_COMPONENTS[[#This Row],[Sorcerer]]=1,SPELL_MATERIAL_COMPONENTS[[#This Row],[Wizard]]=1),"ARCANE","DIVINE")</f>
        <v>ARCANE</v>
      </c>
      <c r="K63" s="129">
        <v>0</v>
      </c>
      <c r="L63" s="129">
        <v>1</v>
      </c>
      <c r="M63" s="129">
        <v>1</v>
      </c>
      <c r="N63" s="129">
        <v>0</v>
      </c>
      <c r="O63" s="129">
        <v>0</v>
      </c>
      <c r="P63" s="129">
        <v>0</v>
      </c>
      <c r="Q63" s="129">
        <v>0</v>
      </c>
      <c r="R63" s="130">
        <v>1</v>
      </c>
    </row>
    <row r="64" spans="1:18" ht="15">
      <c r="A64" s="125" t="s">
        <v>22428</v>
      </c>
      <c r="B64" s="131" t="s">
        <v>22335</v>
      </c>
      <c r="C64" s="126" t="s">
        <v>22429</v>
      </c>
      <c r="D64" s="126" t="s">
        <v>851</v>
      </c>
      <c r="E64" s="126" t="s">
        <v>22297</v>
      </c>
      <c r="F64" s="126">
        <v>255</v>
      </c>
      <c r="G64" s="126">
        <v>3</v>
      </c>
      <c r="H64" s="126"/>
      <c r="I64" s="126" t="s">
        <v>22344</v>
      </c>
      <c r="J64" s="126" t="str">
        <f>IF(OR(SPELL_MATERIAL_COMPONENTS[[#This Row],[Sorcerer]]=1,SPELL_MATERIAL_COMPONENTS[[#This Row],[Wizard]]=1),"ARCANE","DIVINE")</f>
        <v>ARCANE</v>
      </c>
      <c r="K64" s="129">
        <v>0</v>
      </c>
      <c r="L64" s="129">
        <v>1</v>
      </c>
      <c r="M64" s="129">
        <v>1</v>
      </c>
      <c r="N64" s="129">
        <v>0</v>
      </c>
      <c r="O64" s="129">
        <v>0</v>
      </c>
      <c r="P64" s="129">
        <v>0</v>
      </c>
      <c r="Q64" s="129">
        <v>0</v>
      </c>
      <c r="R64" s="130">
        <v>1</v>
      </c>
    </row>
    <row r="65" spans="1:18" ht="29.25">
      <c r="A65" s="125" t="s">
        <v>22430</v>
      </c>
      <c r="B65" s="131" t="s">
        <v>18373</v>
      </c>
      <c r="C65" s="126" t="s">
        <v>22431</v>
      </c>
      <c r="D65" s="126" t="s">
        <v>851</v>
      </c>
      <c r="E65" s="126" t="s">
        <v>22297</v>
      </c>
      <c r="F65" s="126">
        <v>264</v>
      </c>
      <c r="G65" s="126">
        <v>4</v>
      </c>
      <c r="H65" s="126"/>
      <c r="I65" s="126" t="s">
        <v>22344</v>
      </c>
      <c r="J65" s="126" t="str">
        <f>IF(OR(SPELL_MATERIAL_COMPONENTS[[#This Row],[Sorcerer]]=1,SPELL_MATERIAL_COMPONENTS[[#This Row],[Wizard]]=1),"ARCANE","DIVINE")</f>
        <v>ARCANE</v>
      </c>
      <c r="K65" s="129">
        <v>0</v>
      </c>
      <c r="L65" s="129">
        <v>1</v>
      </c>
      <c r="M65" s="129">
        <v>1</v>
      </c>
      <c r="N65" s="129">
        <v>0</v>
      </c>
      <c r="O65" s="129">
        <v>0</v>
      </c>
      <c r="P65" s="129">
        <v>0</v>
      </c>
      <c r="Q65" s="129">
        <v>0</v>
      </c>
      <c r="R65" s="130">
        <v>1</v>
      </c>
    </row>
    <row r="66" spans="1:18" ht="15">
      <c r="A66" s="125" t="s">
        <v>22432</v>
      </c>
      <c r="B66" s="131" t="s">
        <v>14117</v>
      </c>
      <c r="C66" s="126" t="s">
        <v>22433</v>
      </c>
      <c r="D66" s="126" t="s">
        <v>851</v>
      </c>
      <c r="E66" s="126" t="s">
        <v>22297</v>
      </c>
      <c r="F66" s="126">
        <v>224</v>
      </c>
      <c r="G66" s="126">
        <v>5</v>
      </c>
      <c r="H66" s="126"/>
      <c r="I66" s="126" t="s">
        <v>22344</v>
      </c>
      <c r="J66" s="126" t="str">
        <f>IF(OR(SPELL_MATERIAL_COMPONENTS[[#This Row],[Sorcerer]]=1,SPELL_MATERIAL_COMPONENTS[[#This Row],[Wizard]]=1),"ARCANE","DIVINE")</f>
        <v>DIVINE</v>
      </c>
      <c r="K66" s="129">
        <v>0</v>
      </c>
      <c r="L66" s="129">
        <v>0</v>
      </c>
      <c r="M66" s="129">
        <v>0</v>
      </c>
      <c r="N66" s="129">
        <v>0</v>
      </c>
      <c r="O66" s="129">
        <v>1</v>
      </c>
      <c r="P66" s="129">
        <v>0</v>
      </c>
      <c r="Q66" s="129">
        <v>0</v>
      </c>
      <c r="R66" s="130">
        <v>0</v>
      </c>
    </row>
    <row r="67" spans="1:18" ht="29.25">
      <c r="A67" s="125" t="s">
        <v>22434</v>
      </c>
      <c r="B67" s="131" t="s">
        <v>14451</v>
      </c>
      <c r="C67" s="126" t="s">
        <v>22435</v>
      </c>
      <c r="D67" s="126" t="s">
        <v>851</v>
      </c>
      <c r="E67" s="126" t="s">
        <v>22297</v>
      </c>
      <c r="F67" s="126">
        <v>263</v>
      </c>
      <c r="G67" s="126">
        <v>6</v>
      </c>
      <c r="H67" s="126"/>
      <c r="I67" s="126" t="s">
        <v>22384</v>
      </c>
      <c r="J67" s="126" t="str">
        <f>IF(OR(SPELL_MATERIAL_COMPONENTS[[#This Row],[Sorcerer]]=1,SPELL_MATERIAL_COMPONENTS[[#This Row],[Wizard]]=1),"ARCANE","DIVINE")</f>
        <v>DIVINE</v>
      </c>
      <c r="K67" s="129">
        <v>0</v>
      </c>
      <c r="L67" s="129">
        <v>1</v>
      </c>
      <c r="M67" s="129">
        <v>0</v>
      </c>
      <c r="N67" s="129">
        <v>1</v>
      </c>
      <c r="O67" s="129">
        <v>0</v>
      </c>
      <c r="P67" s="129">
        <v>0</v>
      </c>
      <c r="Q67" s="129">
        <v>0</v>
      </c>
      <c r="R67" s="130">
        <v>0</v>
      </c>
    </row>
    <row r="68" spans="1:18" ht="29.25">
      <c r="A68" s="125" t="s">
        <v>22436</v>
      </c>
      <c r="B68" s="131" t="s">
        <v>14451</v>
      </c>
      <c r="C68" s="126" t="s">
        <v>22437</v>
      </c>
      <c r="D68" s="126" t="s">
        <v>851</v>
      </c>
      <c r="E68" s="126" t="s">
        <v>22297</v>
      </c>
      <c r="F68" s="126">
        <v>252</v>
      </c>
      <c r="G68" s="126">
        <v>3</v>
      </c>
      <c r="H68" s="126"/>
      <c r="I68" s="126" t="s">
        <v>22344</v>
      </c>
      <c r="J68" s="126" t="str">
        <f>IF(OR(SPELL_MATERIAL_COMPONENTS[[#This Row],[Sorcerer]]=1,SPELL_MATERIAL_COMPONENTS[[#This Row],[Wizard]]=1),"ARCANE","DIVINE")</f>
        <v>ARCANE</v>
      </c>
      <c r="K68" s="129">
        <v>0</v>
      </c>
      <c r="L68" s="129">
        <v>0</v>
      </c>
      <c r="M68" s="129">
        <v>0</v>
      </c>
      <c r="N68" s="129">
        <v>0</v>
      </c>
      <c r="O68" s="129">
        <v>0</v>
      </c>
      <c r="P68" s="129">
        <v>0</v>
      </c>
      <c r="Q68" s="129">
        <v>0</v>
      </c>
      <c r="R68" s="130">
        <v>1</v>
      </c>
    </row>
    <row r="69" spans="1:18" ht="15">
      <c r="A69" s="125" t="s">
        <v>22438</v>
      </c>
      <c r="B69" s="131" t="s">
        <v>22351</v>
      </c>
      <c r="C69" s="126" t="s">
        <v>22439</v>
      </c>
      <c r="D69" s="126" t="s">
        <v>851</v>
      </c>
      <c r="E69" s="126" t="s">
        <v>22297</v>
      </c>
      <c r="F69" s="126">
        <v>256</v>
      </c>
      <c r="G69" s="126">
        <v>1</v>
      </c>
      <c r="H69" s="126"/>
      <c r="I69" s="126" t="s">
        <v>22344</v>
      </c>
      <c r="J69" s="126" t="str">
        <f>IF(OR(SPELL_MATERIAL_COMPONENTS[[#This Row],[Sorcerer]]=1,SPELL_MATERIAL_COMPONENTS[[#This Row],[Wizard]]=1),"ARCANE","DIVINE")</f>
        <v>ARCANE</v>
      </c>
      <c r="K69" s="129">
        <v>0</v>
      </c>
      <c r="L69" s="129">
        <v>0</v>
      </c>
      <c r="M69" s="129">
        <v>0</v>
      </c>
      <c r="N69" s="129">
        <v>0</v>
      </c>
      <c r="O69" s="129">
        <v>0</v>
      </c>
      <c r="P69" s="129">
        <v>0</v>
      </c>
      <c r="Q69" s="129">
        <v>0</v>
      </c>
      <c r="R69" s="130">
        <v>1</v>
      </c>
    </row>
    <row r="70" spans="1:18" ht="29.25">
      <c r="A70" s="125" t="s">
        <v>22440</v>
      </c>
      <c r="B70" s="126" t="s">
        <v>13888</v>
      </c>
      <c r="C70" s="126" t="s">
        <v>22441</v>
      </c>
      <c r="D70" s="126" t="s">
        <v>22302</v>
      </c>
      <c r="E70" s="126" t="s">
        <v>22297</v>
      </c>
      <c r="F70" s="126">
        <v>276</v>
      </c>
      <c r="G70" s="126">
        <v>7</v>
      </c>
      <c r="H70" s="126" t="s">
        <v>22442</v>
      </c>
      <c r="I70" s="126" t="s">
        <v>22344</v>
      </c>
      <c r="J70" s="126" t="str">
        <f>IF(OR(SPELL_MATERIAL_COMPONENTS[[#This Row],[Sorcerer]]=1,SPELL_MATERIAL_COMPONENTS[[#This Row],[Wizard]]=1),"ARCANE","DIVINE")</f>
        <v>ARCANE</v>
      </c>
      <c r="K70" s="129">
        <v>0</v>
      </c>
      <c r="L70" s="129">
        <v>0</v>
      </c>
      <c r="M70" s="129">
        <v>0</v>
      </c>
      <c r="N70" s="129">
        <v>0</v>
      </c>
      <c r="O70" s="129">
        <v>0</v>
      </c>
      <c r="P70" s="129">
        <v>0</v>
      </c>
      <c r="Q70" s="129">
        <v>0</v>
      </c>
      <c r="R70" s="130">
        <v>1</v>
      </c>
    </row>
    <row r="71" spans="1:18" ht="15">
      <c r="A71" s="125" t="s">
        <v>19434</v>
      </c>
      <c r="B71" s="126" t="s">
        <v>18891</v>
      </c>
      <c r="C71" s="126" t="s">
        <v>22443</v>
      </c>
      <c r="D71" s="126" t="s">
        <v>851</v>
      </c>
      <c r="E71" s="126" t="s">
        <v>22297</v>
      </c>
      <c r="F71" s="126">
        <v>221</v>
      </c>
      <c r="G71" s="126">
        <v>1</v>
      </c>
      <c r="H71" s="126"/>
      <c r="I71" s="126" t="s">
        <v>22344</v>
      </c>
      <c r="J71" s="126" t="str">
        <f>IF(OR(SPELL_MATERIAL_COMPONENTS[[#This Row],[Sorcerer]]=1,SPELL_MATERIAL_COMPONENTS[[#This Row],[Wizard]]=1),"ARCANE","DIVINE")</f>
        <v>ARCANE</v>
      </c>
      <c r="K71" s="129">
        <v>0</v>
      </c>
      <c r="L71" s="129">
        <v>0</v>
      </c>
      <c r="M71" s="129">
        <v>0</v>
      </c>
      <c r="N71" s="129">
        <v>0</v>
      </c>
      <c r="O71" s="129">
        <v>0</v>
      </c>
      <c r="P71" s="129">
        <v>0</v>
      </c>
      <c r="Q71" s="129">
        <v>0</v>
      </c>
      <c r="R71" s="130">
        <v>1</v>
      </c>
    </row>
    <row r="72" spans="1:18" ht="15">
      <c r="A72" s="125" t="s">
        <v>19434</v>
      </c>
      <c r="B72" s="126" t="s">
        <v>18552</v>
      </c>
      <c r="C72" s="126" t="s">
        <v>22444</v>
      </c>
      <c r="D72" s="126" t="s">
        <v>22302</v>
      </c>
      <c r="E72" s="126" t="s">
        <v>22297</v>
      </c>
      <c r="F72" s="126">
        <v>222</v>
      </c>
      <c r="G72" s="126">
        <v>8</v>
      </c>
      <c r="H72" s="126"/>
      <c r="I72" s="126" t="s">
        <v>22299</v>
      </c>
      <c r="J72" s="126" t="str">
        <f>IF(OR(SPELL_MATERIAL_COMPONENTS[[#This Row],[Sorcerer]]=1,SPELL_MATERIAL_COMPONENTS[[#This Row],[Wizard]]=1),"ARCANE","DIVINE")</f>
        <v>ARCANE</v>
      </c>
      <c r="K72" s="129">
        <v>0</v>
      </c>
      <c r="L72" s="129">
        <v>1</v>
      </c>
      <c r="M72" s="129">
        <v>0</v>
      </c>
      <c r="N72" s="129">
        <v>0</v>
      </c>
      <c r="O72" s="129">
        <v>0</v>
      </c>
      <c r="P72" s="129">
        <v>0</v>
      </c>
      <c r="Q72" s="129">
        <v>1</v>
      </c>
      <c r="R72" s="130">
        <v>1</v>
      </c>
    </row>
    <row r="73" spans="1:18" ht="15">
      <c r="A73" s="125" t="s">
        <v>19434</v>
      </c>
      <c r="B73" s="126" t="s">
        <v>19473</v>
      </c>
      <c r="C73" s="126" t="s">
        <v>22445</v>
      </c>
      <c r="D73" s="126" t="s">
        <v>851</v>
      </c>
      <c r="E73" s="126" t="s">
        <v>22297</v>
      </c>
      <c r="F73" s="126">
        <v>224</v>
      </c>
      <c r="G73" s="126">
        <v>9</v>
      </c>
      <c r="H73" s="126"/>
      <c r="I73" s="126" t="s">
        <v>22299</v>
      </c>
      <c r="J73" s="126" t="str">
        <f>IF(OR(SPELL_MATERIAL_COMPONENTS[[#This Row],[Sorcerer]]=1,SPELL_MATERIAL_COMPONENTS[[#This Row],[Wizard]]=1),"ARCANE","DIVINE")</f>
        <v>ARCANE</v>
      </c>
      <c r="K73" s="129">
        <v>0</v>
      </c>
      <c r="L73" s="129">
        <v>1</v>
      </c>
      <c r="M73" s="129">
        <v>0</v>
      </c>
      <c r="N73" s="129">
        <v>0</v>
      </c>
      <c r="O73" s="129">
        <v>0</v>
      </c>
      <c r="P73" s="129">
        <v>0</v>
      </c>
      <c r="Q73" s="129">
        <v>1</v>
      </c>
      <c r="R73" s="130">
        <v>1</v>
      </c>
    </row>
    <row r="74" spans="1:18" ht="15">
      <c r="A74" s="125" t="s">
        <v>19434</v>
      </c>
      <c r="B74" s="126" t="s">
        <v>18452</v>
      </c>
      <c r="C74" s="126" t="s">
        <v>22446</v>
      </c>
      <c r="D74" s="126" t="s">
        <v>22302</v>
      </c>
      <c r="E74" s="126" t="s">
        <v>22303</v>
      </c>
      <c r="F74" s="126">
        <v>161</v>
      </c>
      <c r="G74" s="126">
        <v>8</v>
      </c>
      <c r="H74" s="126"/>
      <c r="I74" s="126" t="s">
        <v>22299</v>
      </c>
      <c r="J74" s="126" t="str">
        <f>IF(OR(SPELL_MATERIAL_COMPONENTS[[#This Row],[Sorcerer]]=1,SPELL_MATERIAL_COMPONENTS[[#This Row],[Wizard]]=1),"ARCANE","DIVINE")</f>
        <v>ARCANE</v>
      </c>
      <c r="K74" s="129">
        <v>0</v>
      </c>
      <c r="L74" s="129">
        <v>1</v>
      </c>
      <c r="M74" s="129">
        <v>0</v>
      </c>
      <c r="N74" s="129">
        <v>0</v>
      </c>
      <c r="O74" s="129">
        <v>0</v>
      </c>
      <c r="P74" s="129">
        <v>0</v>
      </c>
      <c r="Q74" s="129">
        <v>1</v>
      </c>
      <c r="R74" s="130">
        <v>1</v>
      </c>
    </row>
    <row r="75" spans="1:18" ht="15">
      <c r="A75" s="125" t="s">
        <v>19434</v>
      </c>
      <c r="B75" s="126" t="s">
        <v>18452</v>
      </c>
      <c r="C75" s="126" t="s">
        <v>22447</v>
      </c>
      <c r="D75" s="126" t="s">
        <v>22302</v>
      </c>
      <c r="E75" s="126" t="s">
        <v>22297</v>
      </c>
      <c r="F75" s="126">
        <v>270</v>
      </c>
      <c r="G75" s="126">
        <v>5</v>
      </c>
      <c r="H75" s="126"/>
      <c r="I75" s="126" t="s">
        <v>22386</v>
      </c>
      <c r="J75" s="126" t="str">
        <f>IF(OR(SPELL_MATERIAL_COMPONENTS[[#This Row],[Sorcerer]]=1,SPELL_MATERIAL_COMPONENTS[[#This Row],[Wizard]]=1),"ARCANE","DIVINE")</f>
        <v>ARCANE</v>
      </c>
      <c r="K75" s="129">
        <v>0</v>
      </c>
      <c r="L75" s="129">
        <v>0</v>
      </c>
      <c r="M75" s="129">
        <v>0</v>
      </c>
      <c r="N75" s="129">
        <v>0</v>
      </c>
      <c r="O75" s="129">
        <v>0</v>
      </c>
      <c r="P75" s="129">
        <v>1</v>
      </c>
      <c r="Q75" s="129">
        <v>0</v>
      </c>
      <c r="R75" s="130">
        <v>1</v>
      </c>
    </row>
    <row r="76" spans="1:18" ht="15">
      <c r="A76" s="125" t="s">
        <v>19434</v>
      </c>
      <c r="B76" s="126" t="s">
        <v>18552</v>
      </c>
      <c r="C76" s="126" t="s">
        <v>22448</v>
      </c>
      <c r="D76" s="126" t="s">
        <v>22302</v>
      </c>
      <c r="E76" s="126" t="s">
        <v>22297</v>
      </c>
      <c r="F76" s="126">
        <v>272</v>
      </c>
      <c r="G76" s="126">
        <v>7</v>
      </c>
      <c r="H76" s="126"/>
      <c r="I76" s="126" t="s">
        <v>22304</v>
      </c>
      <c r="J76" s="126" t="str">
        <f>IF(OR(SPELL_MATERIAL_COMPONENTS[[#This Row],[Sorcerer]]=1,SPELL_MATERIAL_COMPONENTS[[#This Row],[Wizard]]=1),"ARCANE","DIVINE")</f>
        <v>ARCANE</v>
      </c>
      <c r="K76" s="129">
        <v>1</v>
      </c>
      <c r="L76" s="129">
        <v>0</v>
      </c>
      <c r="M76" s="129">
        <v>0</v>
      </c>
      <c r="N76" s="129">
        <v>0</v>
      </c>
      <c r="O76" s="129">
        <v>0</v>
      </c>
      <c r="P76" s="129">
        <v>1</v>
      </c>
      <c r="Q76" s="129">
        <v>0</v>
      </c>
      <c r="R76" s="130">
        <v>1</v>
      </c>
    </row>
    <row r="77" spans="1:18" ht="15">
      <c r="A77" s="125" t="s">
        <v>22449</v>
      </c>
      <c r="B77" s="126" t="s">
        <v>18339</v>
      </c>
      <c r="C77" s="126" t="s">
        <v>22450</v>
      </c>
      <c r="D77" s="126" t="s">
        <v>22302</v>
      </c>
      <c r="E77" s="126" t="s">
        <v>22297</v>
      </c>
      <c r="F77" s="126">
        <v>245</v>
      </c>
      <c r="G77" s="126">
        <v>3</v>
      </c>
      <c r="H77" s="126"/>
      <c r="I77" s="126" t="s">
        <v>22304</v>
      </c>
      <c r="J77" s="126" t="str">
        <f>IF(OR(SPELL_MATERIAL_COMPONENTS[[#This Row],[Sorcerer]]=1,SPELL_MATERIAL_COMPONENTS[[#This Row],[Wizard]]=1),"ARCANE","DIVINE")</f>
        <v>ARCANE</v>
      </c>
      <c r="K77" s="129">
        <v>1</v>
      </c>
      <c r="L77" s="129">
        <v>0</v>
      </c>
      <c r="M77" s="129">
        <v>0</v>
      </c>
      <c r="N77" s="129">
        <v>0</v>
      </c>
      <c r="O77" s="129">
        <v>0</v>
      </c>
      <c r="P77" s="129">
        <v>1</v>
      </c>
      <c r="Q77" s="129">
        <v>0</v>
      </c>
      <c r="R77" s="130">
        <v>1</v>
      </c>
    </row>
    <row r="78" spans="1:18" ht="15">
      <c r="A78" s="125" t="s">
        <v>22449</v>
      </c>
      <c r="B78" s="126" t="s">
        <v>18266</v>
      </c>
      <c r="C78" s="126" t="s">
        <v>22451</v>
      </c>
      <c r="D78" s="126" t="s">
        <v>22302</v>
      </c>
      <c r="E78" s="126" t="s">
        <v>22297</v>
      </c>
      <c r="F78" s="126">
        <v>246</v>
      </c>
      <c r="G78" s="126">
        <v>5</v>
      </c>
      <c r="H78" s="126"/>
      <c r="I78" s="126" t="s">
        <v>22304</v>
      </c>
      <c r="J78" s="126" t="str">
        <f>IF(OR(SPELL_MATERIAL_COMPONENTS[[#This Row],[Sorcerer]]=1,SPELL_MATERIAL_COMPONENTS[[#This Row],[Wizard]]=1),"ARCANE","DIVINE")</f>
        <v>ARCANE</v>
      </c>
      <c r="K78" s="129">
        <v>1</v>
      </c>
      <c r="L78" s="129">
        <v>0</v>
      </c>
      <c r="M78" s="129">
        <v>0</v>
      </c>
      <c r="N78" s="129">
        <v>0</v>
      </c>
      <c r="O78" s="129">
        <v>0</v>
      </c>
      <c r="P78" s="129">
        <v>1</v>
      </c>
      <c r="Q78" s="129">
        <v>0</v>
      </c>
      <c r="R78" s="130">
        <v>1</v>
      </c>
    </row>
    <row r="79" spans="1:18" ht="15">
      <c r="A79" s="125" t="s">
        <v>22449</v>
      </c>
      <c r="B79" s="126" t="s">
        <v>14117</v>
      </c>
      <c r="C79" s="126" t="s">
        <v>22452</v>
      </c>
      <c r="D79" s="126" t="s">
        <v>22302</v>
      </c>
      <c r="E79" s="126" t="s">
        <v>22297</v>
      </c>
      <c r="F79" s="126">
        <v>263</v>
      </c>
      <c r="G79" s="126">
        <v>3</v>
      </c>
      <c r="H79" s="126" t="s">
        <v>22453</v>
      </c>
      <c r="I79" s="126" t="s">
        <v>22304</v>
      </c>
      <c r="J79" s="126" t="str">
        <f>IF(OR(SPELL_MATERIAL_COMPONENTS[[#This Row],[Sorcerer]]=1,SPELL_MATERIAL_COMPONENTS[[#This Row],[Wizard]]=1),"ARCANE","DIVINE")</f>
        <v>ARCANE</v>
      </c>
      <c r="K79" s="129">
        <v>0</v>
      </c>
      <c r="L79" s="129">
        <v>0</v>
      </c>
      <c r="M79" s="129">
        <v>0</v>
      </c>
      <c r="N79" s="129">
        <v>0</v>
      </c>
      <c r="O79" s="129">
        <v>0</v>
      </c>
      <c r="P79" s="129">
        <v>1</v>
      </c>
      <c r="Q79" s="129">
        <v>1</v>
      </c>
      <c r="R79" s="130">
        <v>1</v>
      </c>
    </row>
    <row r="80" spans="1:18" ht="15">
      <c r="A80" s="125" t="s">
        <v>22449</v>
      </c>
      <c r="B80" s="126" t="s">
        <v>18266</v>
      </c>
      <c r="C80" s="126" t="s">
        <v>22454</v>
      </c>
      <c r="D80" s="126" t="s">
        <v>22302</v>
      </c>
      <c r="E80" s="126" t="s">
        <v>22297</v>
      </c>
      <c r="F80" s="126">
        <v>278</v>
      </c>
      <c r="G80" s="126">
        <v>4</v>
      </c>
      <c r="H80" s="126"/>
      <c r="I80" s="126" t="s">
        <v>22304</v>
      </c>
      <c r="J80" s="126" t="str">
        <f>IF(OR(SPELL_MATERIAL_COMPONENTS[[#This Row],[Sorcerer]]=1,SPELL_MATERIAL_COMPONENTS[[#This Row],[Wizard]]=1),"ARCANE","DIVINE")</f>
        <v>ARCANE</v>
      </c>
      <c r="K80" s="129">
        <v>0</v>
      </c>
      <c r="L80" s="129">
        <v>0</v>
      </c>
      <c r="M80" s="129">
        <v>0</v>
      </c>
      <c r="N80" s="129">
        <v>0</v>
      </c>
      <c r="O80" s="129">
        <v>0</v>
      </c>
      <c r="P80" s="129">
        <v>1</v>
      </c>
      <c r="Q80" s="129">
        <v>1</v>
      </c>
      <c r="R80" s="130">
        <v>1</v>
      </c>
    </row>
    <row r="81" spans="1:18" ht="29.25">
      <c r="A81" s="125" t="s">
        <v>22455</v>
      </c>
      <c r="B81" s="126" t="s">
        <v>18552</v>
      </c>
      <c r="C81" s="126" t="s">
        <v>22456</v>
      </c>
      <c r="D81" s="126" t="s">
        <v>22302</v>
      </c>
      <c r="E81" s="126" t="s">
        <v>22297</v>
      </c>
      <c r="F81" s="126">
        <v>280</v>
      </c>
      <c r="G81" s="126">
        <v>7</v>
      </c>
      <c r="H81" s="126"/>
      <c r="I81" s="126" t="s">
        <v>22304</v>
      </c>
      <c r="J81" s="126" t="str">
        <f>IF(OR(SPELL_MATERIAL_COMPONENTS[[#This Row],[Sorcerer]]=1,SPELL_MATERIAL_COMPONENTS[[#This Row],[Wizard]]=1),"ARCANE","DIVINE")</f>
        <v>ARCANE</v>
      </c>
      <c r="K81" s="129">
        <v>0</v>
      </c>
      <c r="L81" s="129">
        <v>0</v>
      </c>
      <c r="M81" s="129">
        <v>0</v>
      </c>
      <c r="N81" s="129">
        <v>0</v>
      </c>
      <c r="O81" s="129">
        <v>0</v>
      </c>
      <c r="P81" s="129">
        <v>1</v>
      </c>
      <c r="Q81" s="129">
        <v>1</v>
      </c>
      <c r="R81" s="130">
        <v>1</v>
      </c>
    </row>
    <row r="82" spans="1:18" ht="15">
      <c r="A82" s="125" t="s">
        <v>22457</v>
      </c>
      <c r="B82" s="126" t="s">
        <v>18489</v>
      </c>
      <c r="C82" s="126" t="s">
        <v>22458</v>
      </c>
      <c r="D82" s="126" t="s">
        <v>22302</v>
      </c>
      <c r="E82" s="126" t="s">
        <v>22297</v>
      </c>
      <c r="F82" s="126">
        <v>272</v>
      </c>
      <c r="G82" s="126">
        <v>3</v>
      </c>
      <c r="H82" s="126"/>
      <c r="I82" s="126" t="s">
        <v>22344</v>
      </c>
      <c r="J82" s="126" t="str">
        <f>IF(OR(SPELL_MATERIAL_COMPONENTS[[#This Row],[Sorcerer]]=1,SPELL_MATERIAL_COMPONENTS[[#This Row],[Wizard]]=1),"ARCANE","DIVINE")</f>
        <v>ARCANE</v>
      </c>
      <c r="K82" s="129">
        <v>0</v>
      </c>
      <c r="L82" s="129">
        <v>0</v>
      </c>
      <c r="M82" s="129">
        <v>1</v>
      </c>
      <c r="N82" s="129">
        <v>0</v>
      </c>
      <c r="O82" s="129">
        <v>1</v>
      </c>
      <c r="P82" s="129">
        <v>1</v>
      </c>
      <c r="Q82" s="129">
        <v>0</v>
      </c>
      <c r="R82" s="130">
        <v>1</v>
      </c>
    </row>
    <row r="83" spans="1:18" ht="15">
      <c r="A83" s="125" t="s">
        <v>22457</v>
      </c>
      <c r="B83" s="126" t="s">
        <v>22459</v>
      </c>
      <c r="C83" s="126" t="s">
        <v>10183</v>
      </c>
      <c r="D83" s="126" t="s">
        <v>22302</v>
      </c>
      <c r="E83" s="126" t="s">
        <v>22297</v>
      </c>
      <c r="F83" s="126">
        <v>284</v>
      </c>
      <c r="G83" s="126">
        <v>9</v>
      </c>
      <c r="H83" s="126"/>
      <c r="I83" s="126" t="s">
        <v>22344</v>
      </c>
      <c r="J83" s="126" t="str">
        <f>IF(OR(SPELL_MATERIAL_COMPONENTS[[#This Row],[Sorcerer]]=1,SPELL_MATERIAL_COMPONENTS[[#This Row],[Wizard]]=1),"ARCANE","DIVINE")</f>
        <v>ARCANE</v>
      </c>
      <c r="K83" s="129">
        <v>0</v>
      </c>
      <c r="L83" s="129">
        <v>0</v>
      </c>
      <c r="M83" s="129">
        <v>1</v>
      </c>
      <c r="N83" s="129">
        <v>0</v>
      </c>
      <c r="O83" s="129">
        <v>1</v>
      </c>
      <c r="P83" s="129">
        <v>1</v>
      </c>
      <c r="Q83" s="129">
        <v>0</v>
      </c>
      <c r="R83" s="130">
        <v>1</v>
      </c>
    </row>
    <row r="84" spans="1:18" ht="15">
      <c r="A84" s="125" t="s">
        <v>22460</v>
      </c>
      <c r="B84" s="126" t="s">
        <v>13888</v>
      </c>
      <c r="C84" s="126" t="s">
        <v>22385</v>
      </c>
      <c r="D84" s="126" t="s">
        <v>851</v>
      </c>
      <c r="E84" s="126" t="s">
        <v>22297</v>
      </c>
      <c r="F84" s="126">
        <v>236</v>
      </c>
      <c r="G84" s="126">
        <v>8</v>
      </c>
      <c r="H84" s="126"/>
      <c r="I84" s="126" t="s">
        <v>22304</v>
      </c>
      <c r="J84" s="126" t="str">
        <f>IF(OR(SPELL_MATERIAL_COMPONENTS[[#This Row],[Sorcerer]]=1,SPELL_MATERIAL_COMPONENTS[[#This Row],[Wizard]]=1),"ARCANE","DIVINE")</f>
        <v>ARCANE</v>
      </c>
      <c r="K84" s="129">
        <v>0</v>
      </c>
      <c r="L84" s="129">
        <v>1</v>
      </c>
      <c r="M84" s="129">
        <v>0</v>
      </c>
      <c r="N84" s="129">
        <v>0</v>
      </c>
      <c r="O84" s="129">
        <v>0</v>
      </c>
      <c r="P84" s="129">
        <v>0</v>
      </c>
      <c r="Q84" s="129">
        <v>0</v>
      </c>
      <c r="R84" s="130">
        <v>1</v>
      </c>
    </row>
    <row r="85" spans="1:18" ht="29.25">
      <c r="A85" s="125" t="s">
        <v>22460</v>
      </c>
      <c r="B85" s="126" t="s">
        <v>13888</v>
      </c>
      <c r="C85" s="126" t="s">
        <v>22461</v>
      </c>
      <c r="D85" s="126" t="s">
        <v>851</v>
      </c>
      <c r="E85" s="126" t="s">
        <v>22297</v>
      </c>
      <c r="F85" s="126">
        <v>243</v>
      </c>
      <c r="G85" s="126">
        <v>6</v>
      </c>
      <c r="H85" s="132" t="s">
        <v>22462</v>
      </c>
      <c r="I85" s="126" t="s">
        <v>22304</v>
      </c>
      <c r="J85" s="126" t="str">
        <f>IF(OR(SPELL_MATERIAL_COMPONENTS[[#This Row],[Sorcerer]]=1,SPELL_MATERIAL_COMPONENTS[[#This Row],[Wizard]]=1),"ARCANE","DIVINE")</f>
        <v>ARCANE</v>
      </c>
      <c r="K85" s="129">
        <v>0</v>
      </c>
      <c r="L85" s="129">
        <v>0</v>
      </c>
      <c r="M85" s="129">
        <v>0</v>
      </c>
      <c r="N85" s="129">
        <v>0</v>
      </c>
      <c r="O85" s="129">
        <v>0</v>
      </c>
      <c r="P85" s="129">
        <v>1</v>
      </c>
      <c r="Q85" s="129">
        <v>0</v>
      </c>
      <c r="R85" s="130">
        <v>1</v>
      </c>
    </row>
    <row r="86" spans="1:18" ht="15">
      <c r="A86" s="125" t="s">
        <v>22460</v>
      </c>
      <c r="B86" s="126" t="s">
        <v>13888</v>
      </c>
      <c r="C86" s="126" t="s">
        <v>22463</v>
      </c>
      <c r="D86" s="126" t="s">
        <v>851</v>
      </c>
      <c r="E86" s="126" t="s">
        <v>22297</v>
      </c>
      <c r="F86" s="126">
        <v>256</v>
      </c>
      <c r="G86" s="126">
        <v>1</v>
      </c>
      <c r="H86" s="126"/>
      <c r="I86" s="126" t="s">
        <v>22304</v>
      </c>
      <c r="J86" s="126" t="str">
        <f>IF(OR(SPELL_MATERIAL_COMPONENTS[[#This Row],[Sorcerer]]=1,SPELL_MATERIAL_COMPONENTS[[#This Row],[Wizard]]=1),"ARCANE","DIVINE")</f>
        <v>ARCANE</v>
      </c>
      <c r="K86" s="129">
        <v>0</v>
      </c>
      <c r="L86" s="129">
        <v>0</v>
      </c>
      <c r="M86" s="129">
        <v>0</v>
      </c>
      <c r="N86" s="129">
        <v>0</v>
      </c>
      <c r="O86" s="129">
        <v>0</v>
      </c>
      <c r="P86" s="129">
        <v>1</v>
      </c>
      <c r="Q86" s="129">
        <v>0</v>
      </c>
      <c r="R86" s="130">
        <v>1</v>
      </c>
    </row>
    <row r="87" spans="1:18" ht="15">
      <c r="A87" s="125" t="s">
        <v>22464</v>
      </c>
      <c r="B87" s="126" t="s">
        <v>18266</v>
      </c>
      <c r="C87" s="126" t="s">
        <v>22465</v>
      </c>
      <c r="D87" s="126" t="s">
        <v>851</v>
      </c>
      <c r="E87" s="126" t="s">
        <v>22297</v>
      </c>
      <c r="F87" s="126">
        <v>240</v>
      </c>
      <c r="G87" s="126">
        <v>6</v>
      </c>
      <c r="H87" s="126" t="s">
        <v>22466</v>
      </c>
      <c r="I87" s="126" t="s">
        <v>22344</v>
      </c>
      <c r="J87" s="126" t="str">
        <f>IF(OR(SPELL_MATERIAL_COMPONENTS[[#This Row],[Sorcerer]]=1,SPELL_MATERIAL_COMPONENTS[[#This Row],[Wizard]]=1),"ARCANE","DIVINE")</f>
        <v>DIVINE</v>
      </c>
      <c r="K87" s="129">
        <v>0</v>
      </c>
      <c r="L87" s="129">
        <v>1</v>
      </c>
      <c r="M87" s="129">
        <v>1</v>
      </c>
      <c r="N87" s="129">
        <v>0</v>
      </c>
      <c r="O87" s="129">
        <v>0</v>
      </c>
      <c r="P87" s="129">
        <v>0</v>
      </c>
      <c r="Q87" s="129">
        <v>0</v>
      </c>
      <c r="R87" s="130">
        <v>0</v>
      </c>
    </row>
    <row r="88" spans="1:18" ht="15">
      <c r="A88" s="125" t="s">
        <v>22467</v>
      </c>
      <c r="B88" s="131" t="s">
        <v>22311</v>
      </c>
      <c r="C88" s="126" t="s">
        <v>22310</v>
      </c>
      <c r="D88" s="126" t="s">
        <v>851</v>
      </c>
      <c r="E88" s="126" t="s">
        <v>22297</v>
      </c>
      <c r="F88" s="126">
        <v>230</v>
      </c>
      <c r="G88" s="126">
        <v>2</v>
      </c>
      <c r="H88" s="132" t="s">
        <v>22468</v>
      </c>
      <c r="I88" s="126" t="s">
        <v>22326</v>
      </c>
      <c r="J88" s="126" t="str">
        <f>IF(OR(SPELL_MATERIAL_COMPONENTS[[#This Row],[Sorcerer]]=1,SPELL_MATERIAL_COMPONENTS[[#This Row],[Wizard]]=1),"ARCANE","DIVINE")</f>
        <v>DIVINE</v>
      </c>
      <c r="K88" s="133">
        <v>0</v>
      </c>
      <c r="L88" s="129">
        <v>1</v>
      </c>
      <c r="M88" s="129">
        <v>1</v>
      </c>
      <c r="N88" s="129">
        <v>1</v>
      </c>
      <c r="O88" s="129">
        <v>1</v>
      </c>
      <c r="P88" s="133">
        <v>0</v>
      </c>
      <c r="Q88" s="133">
        <v>0</v>
      </c>
      <c r="R88" s="134">
        <v>0</v>
      </c>
    </row>
    <row r="89" spans="1:18" ht="15">
      <c r="A89" s="125" t="s">
        <v>22469</v>
      </c>
      <c r="B89" s="126" t="s">
        <v>13888</v>
      </c>
      <c r="C89" s="126" t="s">
        <v>22470</v>
      </c>
      <c r="D89" s="126" t="s">
        <v>851</v>
      </c>
      <c r="E89" s="126" t="s">
        <v>22297</v>
      </c>
      <c r="F89" s="126">
        <v>227</v>
      </c>
      <c r="G89" s="126">
        <v>4</v>
      </c>
      <c r="H89" s="126"/>
      <c r="I89" s="126" t="s">
        <v>22326</v>
      </c>
      <c r="J89" s="126" t="str">
        <f>IF(OR(SPELL_MATERIAL_COMPONENTS[[#This Row],[Sorcerer]]=1,SPELL_MATERIAL_COMPONENTS[[#This Row],[Wizard]]=1),"ARCANE","DIVINE")</f>
        <v>ARCANE</v>
      </c>
      <c r="K89" s="129">
        <v>1</v>
      </c>
      <c r="L89" s="129">
        <v>0</v>
      </c>
      <c r="M89" s="129">
        <v>0</v>
      </c>
      <c r="N89" s="129">
        <v>0</v>
      </c>
      <c r="O89" s="129">
        <v>0</v>
      </c>
      <c r="P89" s="129">
        <v>1</v>
      </c>
      <c r="Q89" s="129">
        <v>0</v>
      </c>
      <c r="R89" s="130">
        <v>1</v>
      </c>
    </row>
    <row r="90" spans="1:18" ht="15">
      <c r="A90" s="125" t="s">
        <v>22469</v>
      </c>
      <c r="B90" s="126" t="s">
        <v>13888</v>
      </c>
      <c r="C90" s="126" t="s">
        <v>22471</v>
      </c>
      <c r="D90" s="126" t="s">
        <v>851</v>
      </c>
      <c r="E90" s="126" t="s">
        <v>22297</v>
      </c>
      <c r="F90" s="126">
        <v>233</v>
      </c>
      <c r="G90" s="126">
        <v>6</v>
      </c>
      <c r="H90" s="126"/>
      <c r="I90" s="126" t="s">
        <v>22344</v>
      </c>
      <c r="J90" s="126" t="str">
        <f>IF(OR(SPELL_MATERIAL_COMPONENTS[[#This Row],[Sorcerer]]=1,SPELL_MATERIAL_COMPONENTS[[#This Row],[Wizard]]=1),"ARCANE","DIVINE")</f>
        <v>ARCANE</v>
      </c>
      <c r="K90" s="129">
        <v>0</v>
      </c>
      <c r="L90" s="129">
        <v>0</v>
      </c>
      <c r="M90" s="129">
        <v>0</v>
      </c>
      <c r="N90" s="129">
        <v>0</v>
      </c>
      <c r="O90" s="129">
        <v>0</v>
      </c>
      <c r="P90" s="129">
        <v>1</v>
      </c>
      <c r="Q90" s="129">
        <v>0</v>
      </c>
      <c r="R90" s="130">
        <v>1</v>
      </c>
    </row>
    <row r="91" spans="1:18" ht="15">
      <c r="A91" s="125" t="s">
        <v>22469</v>
      </c>
      <c r="B91" s="126" t="s">
        <v>13888</v>
      </c>
      <c r="C91" s="126" t="s">
        <v>22472</v>
      </c>
      <c r="D91" s="126" t="s">
        <v>851</v>
      </c>
      <c r="E91" s="126" t="s">
        <v>22392</v>
      </c>
      <c r="F91" s="126">
        <v>16</v>
      </c>
      <c r="G91" s="126">
        <v>2</v>
      </c>
      <c r="H91" s="126" t="s">
        <v>22473</v>
      </c>
      <c r="I91" s="126" t="s">
        <v>22344</v>
      </c>
      <c r="J91" s="126" t="str">
        <f>IF(OR(SPELL_MATERIAL_COMPONENTS[[#This Row],[Sorcerer]]=1,SPELL_MATERIAL_COMPONENTS[[#This Row],[Wizard]]=1),"ARCANE","DIVINE")</f>
        <v>ARCANE</v>
      </c>
      <c r="K91" s="129">
        <v>0</v>
      </c>
      <c r="L91" s="129">
        <v>0</v>
      </c>
      <c r="M91" s="129">
        <v>0</v>
      </c>
      <c r="N91" s="129">
        <v>0</v>
      </c>
      <c r="O91" s="129">
        <v>0</v>
      </c>
      <c r="P91" s="129">
        <v>1</v>
      </c>
      <c r="Q91" s="129">
        <v>0</v>
      </c>
      <c r="R91" s="130">
        <v>1</v>
      </c>
    </row>
    <row r="92" spans="1:18" ht="15">
      <c r="A92" s="125" t="s">
        <v>22469</v>
      </c>
      <c r="B92" s="126" t="s">
        <v>13888</v>
      </c>
      <c r="C92" s="126" t="s">
        <v>22474</v>
      </c>
      <c r="D92" s="126" t="s">
        <v>851</v>
      </c>
      <c r="E92" s="126" t="s">
        <v>22297</v>
      </c>
      <c r="F92" s="126">
        <v>252</v>
      </c>
      <c r="G92" s="126">
        <v>4</v>
      </c>
      <c r="H92" s="126"/>
      <c r="I92" s="126" t="s">
        <v>22308</v>
      </c>
      <c r="J92" s="126" t="str">
        <f>IF(OR(SPELL_MATERIAL_COMPONENTS[[#This Row],[Sorcerer]]=1,SPELL_MATERIAL_COMPONENTS[[#This Row],[Wizard]]=1),"ARCANE","DIVINE")</f>
        <v>DIVINE</v>
      </c>
      <c r="K92" s="129">
        <v>0</v>
      </c>
      <c r="L92" s="129">
        <v>1</v>
      </c>
      <c r="M92" s="129">
        <v>0</v>
      </c>
      <c r="N92" s="129">
        <v>1</v>
      </c>
      <c r="O92" s="129">
        <v>0</v>
      </c>
      <c r="P92" s="129">
        <v>0</v>
      </c>
      <c r="Q92" s="129">
        <v>0</v>
      </c>
      <c r="R92" s="130">
        <v>0</v>
      </c>
    </row>
    <row r="93" spans="1:18" ht="15">
      <c r="A93" s="125" t="s">
        <v>22469</v>
      </c>
      <c r="B93" s="126" t="s">
        <v>13888</v>
      </c>
      <c r="C93" s="126" t="s">
        <v>22475</v>
      </c>
      <c r="D93" s="126" t="s">
        <v>851</v>
      </c>
      <c r="E93" s="126" t="s">
        <v>22297</v>
      </c>
      <c r="F93" s="126">
        <v>276</v>
      </c>
      <c r="G93" s="126">
        <v>3</v>
      </c>
      <c r="H93" s="126"/>
      <c r="I93" s="126" t="s">
        <v>22308</v>
      </c>
      <c r="J93" s="126" t="str">
        <f>IF(OR(SPELL_MATERIAL_COMPONENTS[[#This Row],[Sorcerer]]=1,SPELL_MATERIAL_COMPONENTS[[#This Row],[Wizard]]=1),"ARCANE","DIVINE")</f>
        <v>DIVINE</v>
      </c>
      <c r="K93" s="129">
        <v>0</v>
      </c>
      <c r="L93" s="129">
        <v>1</v>
      </c>
      <c r="M93" s="129">
        <v>0</v>
      </c>
      <c r="N93" s="129">
        <v>1</v>
      </c>
      <c r="O93" s="129">
        <v>0</v>
      </c>
      <c r="P93" s="129">
        <v>0</v>
      </c>
      <c r="Q93" s="129">
        <v>0</v>
      </c>
      <c r="R93" s="130">
        <v>0</v>
      </c>
    </row>
    <row r="94" spans="1:18" ht="29.25">
      <c r="A94" s="125" t="s">
        <v>22476</v>
      </c>
      <c r="B94" s="132" t="s">
        <v>13888</v>
      </c>
      <c r="C94" s="126" t="s">
        <v>22477</v>
      </c>
      <c r="D94" s="126" t="s">
        <v>851</v>
      </c>
      <c r="E94" s="126" t="s">
        <v>22297</v>
      </c>
      <c r="F94" s="126">
        <v>228</v>
      </c>
      <c r="G94" s="126">
        <v>8</v>
      </c>
      <c r="H94" s="126"/>
      <c r="I94" s="126" t="s">
        <v>22326</v>
      </c>
      <c r="J94" s="126" t="str">
        <f>IF(OR(SPELL_MATERIAL_COMPONENTS[[#This Row],[Sorcerer]]=1,SPELL_MATERIAL_COMPONENTS[[#This Row],[Wizard]]=1),"ARCANE","DIVINE")</f>
        <v>DIVINE</v>
      </c>
      <c r="K94" s="129">
        <v>0</v>
      </c>
      <c r="L94" s="129">
        <v>1</v>
      </c>
      <c r="M94" s="129">
        <v>0</v>
      </c>
      <c r="N94" s="129">
        <v>0</v>
      </c>
      <c r="O94" s="129">
        <v>0</v>
      </c>
      <c r="P94" s="129">
        <v>0</v>
      </c>
      <c r="Q94" s="129">
        <v>0</v>
      </c>
      <c r="R94" s="130">
        <v>0</v>
      </c>
    </row>
    <row r="95" spans="1:18" ht="15">
      <c r="A95" s="125" t="s">
        <v>22478</v>
      </c>
      <c r="B95" s="131" t="s">
        <v>22479</v>
      </c>
      <c r="C95" s="126" t="s">
        <v>22480</v>
      </c>
      <c r="D95" s="126" t="s">
        <v>851</v>
      </c>
      <c r="E95" s="126" t="s">
        <v>22297</v>
      </c>
      <c r="F95" s="126">
        <v>218</v>
      </c>
      <c r="G95" s="126">
        <v>5</v>
      </c>
      <c r="H95" s="126"/>
      <c r="I95" s="126" t="s">
        <v>22326</v>
      </c>
      <c r="J95" s="126" t="str">
        <f>IF(OR(SPELL_MATERIAL_COMPONENTS[[#This Row],[Sorcerer]]=1,SPELL_MATERIAL_COMPONENTS[[#This Row],[Wizard]]=1),"ARCANE","DIVINE")</f>
        <v>DIVINE</v>
      </c>
      <c r="K95" s="129">
        <v>0</v>
      </c>
      <c r="L95" s="129">
        <v>1</v>
      </c>
      <c r="M95" s="129">
        <v>0</v>
      </c>
      <c r="N95" s="129">
        <v>0</v>
      </c>
      <c r="O95" s="129">
        <v>0</v>
      </c>
      <c r="P95" s="129">
        <v>0</v>
      </c>
      <c r="Q95" s="129">
        <v>0</v>
      </c>
      <c r="R95" s="130">
        <v>0</v>
      </c>
    </row>
    <row r="96" spans="1:18" ht="29.25">
      <c r="A96" s="125" t="s">
        <v>22481</v>
      </c>
      <c r="B96" s="131" t="s">
        <v>14081</v>
      </c>
      <c r="C96" s="126" t="s">
        <v>22482</v>
      </c>
      <c r="D96" s="126" t="s">
        <v>851</v>
      </c>
      <c r="E96" s="126" t="s">
        <v>22297</v>
      </c>
      <c r="F96" s="126">
        <v>270</v>
      </c>
      <c r="G96" s="126">
        <v>5</v>
      </c>
      <c r="H96" s="126" t="s">
        <v>22483</v>
      </c>
      <c r="I96" s="126" t="s">
        <v>22344</v>
      </c>
      <c r="J96" s="126" t="str">
        <f>IF(OR(SPELL_MATERIAL_COMPONENTS[[#This Row],[Sorcerer]]=1,SPELL_MATERIAL_COMPONENTS[[#This Row],[Wizard]]=1),"ARCANE","DIVINE")</f>
        <v>ARCANE</v>
      </c>
      <c r="K96" s="129">
        <v>0</v>
      </c>
      <c r="L96" s="129">
        <v>0</v>
      </c>
      <c r="M96" s="129">
        <v>0</v>
      </c>
      <c r="N96" s="129">
        <v>0</v>
      </c>
      <c r="O96" s="129">
        <v>0</v>
      </c>
      <c r="P96" s="129">
        <v>1</v>
      </c>
      <c r="Q96" s="129">
        <v>0</v>
      </c>
      <c r="R96" s="130">
        <v>1</v>
      </c>
    </row>
    <row r="97" spans="1:18" ht="29.25">
      <c r="A97" s="125" t="s">
        <v>22484</v>
      </c>
      <c r="B97" s="126" t="s">
        <v>19473</v>
      </c>
      <c r="C97" s="126" t="s">
        <v>22485</v>
      </c>
      <c r="D97" s="126" t="s">
        <v>851</v>
      </c>
      <c r="E97" s="126" t="s">
        <v>22297</v>
      </c>
      <c r="F97" s="126">
        <v>254</v>
      </c>
      <c r="G97" s="126">
        <v>4</v>
      </c>
      <c r="H97" s="126"/>
      <c r="I97" s="126" t="s">
        <v>22384</v>
      </c>
      <c r="J97" s="126" t="str">
        <f>IF(OR(SPELL_MATERIAL_COMPONENTS[[#This Row],[Sorcerer]]=1,SPELL_MATERIAL_COMPONENTS[[#This Row],[Wizard]]=1),"ARCANE","DIVINE")</f>
        <v>ARCANE</v>
      </c>
      <c r="K97" s="129">
        <v>0</v>
      </c>
      <c r="L97" s="129">
        <v>0</v>
      </c>
      <c r="M97" s="129">
        <v>0</v>
      </c>
      <c r="N97" s="129">
        <v>0</v>
      </c>
      <c r="O97" s="129">
        <v>0</v>
      </c>
      <c r="P97" s="129">
        <v>0</v>
      </c>
      <c r="Q97" s="129">
        <v>0</v>
      </c>
      <c r="R97" s="130">
        <v>1</v>
      </c>
    </row>
    <row r="98" spans="1:18" ht="29.25">
      <c r="A98" s="125" t="s">
        <v>22486</v>
      </c>
      <c r="B98" s="126" t="s">
        <v>18891</v>
      </c>
      <c r="C98" s="126" t="s">
        <v>22485</v>
      </c>
      <c r="D98" s="126" t="s">
        <v>851</v>
      </c>
      <c r="E98" s="126" t="s">
        <v>22297</v>
      </c>
      <c r="F98" s="126">
        <v>254</v>
      </c>
      <c r="G98" s="126">
        <v>4</v>
      </c>
      <c r="H98" s="126"/>
      <c r="I98" s="126" t="s">
        <v>22386</v>
      </c>
      <c r="J98" s="126" t="str">
        <f>IF(OR(SPELL_MATERIAL_COMPONENTS[[#This Row],[Sorcerer]]=1,SPELL_MATERIAL_COMPONENTS[[#This Row],[Wizard]]=1),"ARCANE","DIVINE")</f>
        <v>ARCANE</v>
      </c>
      <c r="K98" s="129">
        <v>1</v>
      </c>
      <c r="L98" s="129">
        <v>0</v>
      </c>
      <c r="M98" s="129">
        <v>0</v>
      </c>
      <c r="N98" s="129">
        <v>0</v>
      </c>
      <c r="O98" s="129">
        <v>0</v>
      </c>
      <c r="P98" s="129">
        <v>0</v>
      </c>
      <c r="Q98" s="129">
        <v>1</v>
      </c>
      <c r="R98" s="130">
        <v>1</v>
      </c>
    </row>
    <row r="99" spans="1:18" ht="15">
      <c r="A99" s="125" t="s">
        <v>22487</v>
      </c>
      <c r="B99" s="131" t="s">
        <v>14081</v>
      </c>
      <c r="C99" s="126" t="s">
        <v>22488</v>
      </c>
      <c r="D99" s="126" t="s">
        <v>851</v>
      </c>
      <c r="E99" s="126" t="s">
        <v>22297</v>
      </c>
      <c r="F99" s="126">
        <v>254</v>
      </c>
      <c r="G99" s="126">
        <v>2</v>
      </c>
      <c r="H99" s="126"/>
      <c r="I99" s="126" t="s">
        <v>22386</v>
      </c>
      <c r="J99" s="126" t="str">
        <f>IF(OR(SPELL_MATERIAL_COMPONENTS[[#This Row],[Sorcerer]]=1,SPELL_MATERIAL_COMPONENTS[[#This Row],[Wizard]]=1),"ARCANE","DIVINE")</f>
        <v>ARCANE</v>
      </c>
      <c r="K99" s="129">
        <v>1</v>
      </c>
      <c r="L99" s="129">
        <v>0</v>
      </c>
      <c r="M99" s="129">
        <v>0</v>
      </c>
      <c r="N99" s="129">
        <v>0</v>
      </c>
      <c r="O99" s="129">
        <v>0</v>
      </c>
      <c r="P99" s="129">
        <v>0</v>
      </c>
      <c r="Q99" s="129">
        <v>1</v>
      </c>
      <c r="R99" s="130">
        <v>1</v>
      </c>
    </row>
    <row r="100" spans="1:18" ht="15">
      <c r="A100" s="125" t="s">
        <v>22489</v>
      </c>
      <c r="B100" s="131" t="s">
        <v>22335</v>
      </c>
      <c r="C100" s="126" t="s">
        <v>22490</v>
      </c>
      <c r="D100" s="126" t="s">
        <v>851</v>
      </c>
      <c r="E100" s="126" t="s">
        <v>22297</v>
      </c>
      <c r="F100" s="126">
        <v>288</v>
      </c>
      <c r="G100" s="126">
        <v>3</v>
      </c>
      <c r="H100" s="126"/>
      <c r="I100" s="126" t="s">
        <v>22386</v>
      </c>
      <c r="J100" s="126" t="str">
        <f>IF(OR(SPELL_MATERIAL_COMPONENTS[[#This Row],[Sorcerer]]=1,SPELL_MATERIAL_COMPONENTS[[#This Row],[Wizard]]=1),"ARCANE","DIVINE")</f>
        <v>ARCANE</v>
      </c>
      <c r="K100" s="129">
        <v>1</v>
      </c>
      <c r="L100" s="129">
        <v>0</v>
      </c>
      <c r="M100" s="129">
        <v>0</v>
      </c>
      <c r="N100" s="129">
        <v>0</v>
      </c>
      <c r="O100" s="129">
        <v>0</v>
      </c>
      <c r="P100" s="129">
        <v>0</v>
      </c>
      <c r="Q100" s="129">
        <v>1</v>
      </c>
      <c r="R100" s="130">
        <v>1</v>
      </c>
    </row>
    <row r="101" spans="1:18" ht="15">
      <c r="A101" s="125" t="s">
        <v>22491</v>
      </c>
      <c r="B101" s="131" t="s">
        <v>22351</v>
      </c>
      <c r="C101" s="126" t="s">
        <v>22492</v>
      </c>
      <c r="D101" s="126" t="s">
        <v>851</v>
      </c>
      <c r="E101" s="126" t="s">
        <v>22297</v>
      </c>
      <c r="F101" s="126">
        <v>237</v>
      </c>
      <c r="G101" s="126">
        <v>2</v>
      </c>
      <c r="H101" s="126"/>
      <c r="I101" s="126" t="s">
        <v>22308</v>
      </c>
      <c r="J101" s="126" t="str">
        <f>IF(OR(SPELL_MATERIAL_COMPONENTS[[#This Row],[Sorcerer]]=1,SPELL_MATERIAL_COMPONENTS[[#This Row],[Wizard]]=1),"ARCANE","DIVINE")</f>
        <v>DIVINE</v>
      </c>
      <c r="K101" s="129">
        <v>0</v>
      </c>
      <c r="L101" s="129">
        <v>0</v>
      </c>
      <c r="M101" s="129">
        <v>1</v>
      </c>
      <c r="N101" s="129">
        <v>0</v>
      </c>
      <c r="O101" s="129">
        <v>0</v>
      </c>
      <c r="P101" s="129">
        <v>0</v>
      </c>
      <c r="Q101" s="129">
        <v>0</v>
      </c>
      <c r="R101" s="130">
        <v>0</v>
      </c>
    </row>
    <row r="102" spans="1:18" ht="15">
      <c r="A102" s="125" t="s">
        <v>22491</v>
      </c>
      <c r="B102" s="131" t="s">
        <v>22351</v>
      </c>
      <c r="C102" s="126" t="s">
        <v>22493</v>
      </c>
      <c r="D102" s="126" t="s">
        <v>851</v>
      </c>
      <c r="E102" s="126" t="s">
        <v>22297</v>
      </c>
      <c r="F102" s="126">
        <v>239</v>
      </c>
      <c r="G102" s="126">
        <v>1</v>
      </c>
      <c r="H102" s="126"/>
      <c r="I102" s="126" t="s">
        <v>22384</v>
      </c>
      <c r="J102" s="126" t="str">
        <f>IF(OR(SPELL_MATERIAL_COMPONENTS[[#This Row],[Sorcerer]]=1,SPELL_MATERIAL_COMPONENTS[[#This Row],[Wizard]]=1),"ARCANE","DIVINE")</f>
        <v>ARCANE</v>
      </c>
      <c r="K102" s="129">
        <v>0</v>
      </c>
      <c r="L102" s="129">
        <v>0</v>
      </c>
      <c r="M102" s="129">
        <v>1</v>
      </c>
      <c r="N102" s="129">
        <v>0</v>
      </c>
      <c r="O102" s="129">
        <v>0</v>
      </c>
      <c r="P102" s="129">
        <v>1</v>
      </c>
      <c r="Q102" s="129">
        <v>0</v>
      </c>
      <c r="R102" s="130">
        <v>1</v>
      </c>
    </row>
    <row r="103" spans="1:18" ht="29.25">
      <c r="A103" s="125" t="s">
        <v>22491</v>
      </c>
      <c r="B103" s="131" t="s">
        <v>22351</v>
      </c>
      <c r="C103" s="126" t="s">
        <v>22494</v>
      </c>
      <c r="D103" s="126" t="s">
        <v>851</v>
      </c>
      <c r="E103" s="126" t="s">
        <v>22297</v>
      </c>
      <c r="F103" s="126">
        <v>280</v>
      </c>
      <c r="G103" s="126">
        <v>1</v>
      </c>
      <c r="H103" s="126"/>
      <c r="I103" s="126" t="s">
        <v>22304</v>
      </c>
      <c r="J103" s="126" t="str">
        <f>IF(OR(SPELL_MATERIAL_COMPONENTS[[#This Row],[Sorcerer]]=1,SPELL_MATERIAL_COMPONENTS[[#This Row],[Wizard]]=1),"ARCANE","DIVINE")</f>
        <v>ARCANE</v>
      </c>
      <c r="K103" s="129">
        <v>0</v>
      </c>
      <c r="L103" s="129">
        <v>1</v>
      </c>
      <c r="M103" s="129">
        <v>1</v>
      </c>
      <c r="N103" s="129">
        <v>0</v>
      </c>
      <c r="O103" s="129">
        <v>0</v>
      </c>
      <c r="P103" s="129">
        <v>1</v>
      </c>
      <c r="Q103" s="129">
        <v>0</v>
      </c>
      <c r="R103" s="130">
        <v>0</v>
      </c>
    </row>
    <row r="104" spans="1:18" ht="29.25">
      <c r="A104" s="125" t="s">
        <v>22495</v>
      </c>
      <c r="B104" s="131" t="s">
        <v>22351</v>
      </c>
      <c r="C104" s="126" t="s">
        <v>22496</v>
      </c>
      <c r="D104" s="126" t="s">
        <v>851</v>
      </c>
      <c r="E104" s="126" t="s">
        <v>22297</v>
      </c>
      <c r="F104" s="126">
        <v>243</v>
      </c>
      <c r="G104" s="126">
        <v>3</v>
      </c>
      <c r="H104" s="126"/>
      <c r="I104" s="126" t="s">
        <v>22304</v>
      </c>
      <c r="J104" s="126" t="str">
        <f>IF(OR(SPELL_MATERIAL_COMPONENTS[[#This Row],[Sorcerer]]=1,SPELL_MATERIAL_COMPONENTS[[#This Row],[Wizard]]=1),"ARCANE","DIVINE")</f>
        <v>ARCANE</v>
      </c>
      <c r="K104" s="129">
        <v>0</v>
      </c>
      <c r="L104" s="129">
        <v>1</v>
      </c>
      <c r="M104" s="129">
        <v>1</v>
      </c>
      <c r="N104" s="129">
        <v>0</v>
      </c>
      <c r="O104" s="129">
        <v>0</v>
      </c>
      <c r="P104" s="129">
        <v>1</v>
      </c>
      <c r="Q104" s="129">
        <v>0</v>
      </c>
      <c r="R104" s="130">
        <v>0</v>
      </c>
    </row>
    <row r="105" spans="1:18" ht="15">
      <c r="A105" s="125" t="s">
        <v>22497</v>
      </c>
      <c r="B105" s="131" t="s">
        <v>18496</v>
      </c>
      <c r="C105" s="126" t="s">
        <v>22498</v>
      </c>
      <c r="D105" s="126" t="s">
        <v>851</v>
      </c>
      <c r="E105" s="126" t="s">
        <v>22297</v>
      </c>
      <c r="F105" s="126">
        <v>244</v>
      </c>
      <c r="G105" s="126">
        <v>9</v>
      </c>
      <c r="H105" s="126"/>
      <c r="I105" s="126" t="s">
        <v>22304</v>
      </c>
      <c r="J105" s="126" t="str">
        <f>IF(OR(SPELL_MATERIAL_COMPONENTS[[#This Row],[Sorcerer]]=1,SPELL_MATERIAL_COMPONENTS[[#This Row],[Wizard]]=1),"ARCANE","DIVINE")</f>
        <v>ARCANE</v>
      </c>
      <c r="K105" s="129">
        <v>0</v>
      </c>
      <c r="L105" s="129">
        <v>1</v>
      </c>
      <c r="M105" s="129">
        <v>1</v>
      </c>
      <c r="N105" s="129">
        <v>0</v>
      </c>
      <c r="O105" s="129">
        <v>0</v>
      </c>
      <c r="P105" s="129">
        <v>1</v>
      </c>
      <c r="Q105" s="129">
        <v>0</v>
      </c>
      <c r="R105" s="130">
        <v>0</v>
      </c>
    </row>
    <row r="106" spans="1:18" ht="15">
      <c r="A106" s="125" t="s">
        <v>22499</v>
      </c>
      <c r="B106" s="131" t="s">
        <v>22335</v>
      </c>
      <c r="C106" s="126" t="s">
        <v>22500</v>
      </c>
      <c r="D106" s="126" t="s">
        <v>851</v>
      </c>
      <c r="E106" s="126" t="s">
        <v>22297</v>
      </c>
      <c r="F106" s="126">
        <v>252</v>
      </c>
      <c r="G106" s="126">
        <v>1</v>
      </c>
      <c r="H106" s="126"/>
      <c r="I106" s="126" t="s">
        <v>22344</v>
      </c>
      <c r="J106" s="126" t="str">
        <f>IF(OR(SPELL_MATERIAL_COMPONENTS[[#This Row],[Sorcerer]]=1,SPELL_MATERIAL_COMPONENTS[[#This Row],[Wizard]]=1),"ARCANE","DIVINE")</f>
        <v>ARCANE</v>
      </c>
      <c r="K106" s="129">
        <v>1</v>
      </c>
      <c r="L106" s="129">
        <v>1</v>
      </c>
      <c r="M106" s="129">
        <v>1</v>
      </c>
      <c r="N106" s="129">
        <v>0</v>
      </c>
      <c r="O106" s="129">
        <v>0</v>
      </c>
      <c r="P106" s="129">
        <v>1</v>
      </c>
      <c r="Q106" s="129">
        <v>0</v>
      </c>
      <c r="R106" s="130">
        <v>0</v>
      </c>
    </row>
    <row r="107" spans="1:18" ht="15">
      <c r="A107" s="125" t="s">
        <v>22501</v>
      </c>
      <c r="B107" s="131" t="s">
        <v>21946</v>
      </c>
      <c r="C107" s="126" t="s">
        <v>22490</v>
      </c>
      <c r="D107" s="126" t="s">
        <v>851</v>
      </c>
      <c r="E107" s="126" t="s">
        <v>22297</v>
      </c>
      <c r="F107" s="126">
        <v>288</v>
      </c>
      <c r="G107" s="126">
        <v>3</v>
      </c>
      <c r="H107" s="126"/>
      <c r="I107" s="126" t="s">
        <v>22344</v>
      </c>
      <c r="J107" s="126" t="str">
        <f>IF(OR(SPELL_MATERIAL_COMPONENTS[[#This Row],[Sorcerer]]=1,SPELL_MATERIAL_COMPONENTS[[#This Row],[Wizard]]=1),"ARCANE","DIVINE")</f>
        <v>ARCANE</v>
      </c>
      <c r="K107" s="129">
        <v>1</v>
      </c>
      <c r="L107" s="129">
        <v>1</v>
      </c>
      <c r="M107" s="129">
        <v>1</v>
      </c>
      <c r="N107" s="129">
        <v>0</v>
      </c>
      <c r="O107" s="129">
        <v>0</v>
      </c>
      <c r="P107" s="129">
        <v>1</v>
      </c>
      <c r="Q107" s="129">
        <v>0</v>
      </c>
      <c r="R107" s="130">
        <v>0</v>
      </c>
    </row>
    <row r="108" spans="1:18" ht="15">
      <c r="A108" s="125" t="s">
        <v>19815</v>
      </c>
      <c r="B108" s="131" t="s">
        <v>22351</v>
      </c>
      <c r="C108" s="126" t="s">
        <v>22502</v>
      </c>
      <c r="D108" s="126" t="s">
        <v>851</v>
      </c>
      <c r="E108" s="126" t="s">
        <v>22297</v>
      </c>
      <c r="F108" s="126">
        <v>239</v>
      </c>
      <c r="G108" s="126">
        <v>3</v>
      </c>
      <c r="H108" s="126"/>
      <c r="I108" s="126" t="s">
        <v>22344</v>
      </c>
      <c r="J108" s="126" t="str">
        <f>IF(OR(SPELL_MATERIAL_COMPONENTS[[#This Row],[Sorcerer]]=1,SPELL_MATERIAL_COMPONENTS[[#This Row],[Wizard]]=1),"ARCANE","DIVINE")</f>
        <v>ARCANE</v>
      </c>
      <c r="K108" s="129">
        <v>0</v>
      </c>
      <c r="L108" s="129">
        <v>0</v>
      </c>
      <c r="M108" s="129">
        <v>0</v>
      </c>
      <c r="N108" s="129">
        <v>0</v>
      </c>
      <c r="O108" s="129">
        <v>0</v>
      </c>
      <c r="P108" s="129">
        <v>1</v>
      </c>
      <c r="Q108" s="129">
        <v>0</v>
      </c>
      <c r="R108" s="130">
        <v>1</v>
      </c>
    </row>
    <row r="109" spans="1:18" ht="15">
      <c r="A109" s="125" t="s">
        <v>22503</v>
      </c>
      <c r="B109" s="131" t="s">
        <v>22351</v>
      </c>
      <c r="C109" s="126" t="s">
        <v>22504</v>
      </c>
      <c r="D109" s="126" t="s">
        <v>851</v>
      </c>
      <c r="E109" s="126" t="s">
        <v>22297</v>
      </c>
      <c r="F109" s="126">
        <v>261</v>
      </c>
      <c r="G109" s="126">
        <v>2</v>
      </c>
      <c r="H109" s="126"/>
      <c r="I109" s="126" t="s">
        <v>22344</v>
      </c>
      <c r="J109" s="126" t="str">
        <f>IF(OR(SPELL_MATERIAL_COMPONENTS[[#This Row],[Sorcerer]]=1,SPELL_MATERIAL_COMPONENTS[[#This Row],[Wizard]]=1),"ARCANE","DIVINE")</f>
        <v>ARCANE</v>
      </c>
      <c r="K109" s="129">
        <v>0</v>
      </c>
      <c r="L109" s="129">
        <v>0</v>
      </c>
      <c r="M109" s="129">
        <v>1</v>
      </c>
      <c r="N109" s="129">
        <v>0</v>
      </c>
      <c r="O109" s="129">
        <v>0</v>
      </c>
      <c r="P109" s="129">
        <v>1</v>
      </c>
      <c r="Q109" s="129">
        <v>0</v>
      </c>
      <c r="R109" s="130">
        <v>1</v>
      </c>
    </row>
    <row r="110" spans="1:18" ht="15">
      <c r="A110" s="125" t="s">
        <v>22505</v>
      </c>
      <c r="B110" s="131" t="s">
        <v>22351</v>
      </c>
      <c r="C110" s="126" t="s">
        <v>22506</v>
      </c>
      <c r="D110" s="126" t="s">
        <v>851</v>
      </c>
      <c r="E110" s="126" t="s">
        <v>22297</v>
      </c>
      <c r="F110" s="126">
        <v>242</v>
      </c>
      <c r="G110" s="126">
        <v>4</v>
      </c>
      <c r="H110" s="126"/>
      <c r="I110" s="126" t="s">
        <v>22384</v>
      </c>
      <c r="J110" s="126" t="str">
        <f>IF(OR(SPELL_MATERIAL_COMPONENTS[[#This Row],[Sorcerer]]=1,SPELL_MATERIAL_COMPONENTS[[#This Row],[Wizard]]=1),"ARCANE","DIVINE")</f>
        <v>ARCANE</v>
      </c>
      <c r="K110" s="129">
        <v>0</v>
      </c>
      <c r="L110" s="129">
        <v>0</v>
      </c>
      <c r="M110" s="129">
        <v>0</v>
      </c>
      <c r="N110" s="129">
        <v>0</v>
      </c>
      <c r="O110" s="129">
        <v>0</v>
      </c>
      <c r="P110" s="129">
        <v>0</v>
      </c>
      <c r="Q110" s="129">
        <v>0</v>
      </c>
      <c r="R110" s="130">
        <v>1</v>
      </c>
    </row>
    <row r="111" spans="1:18" ht="15">
      <c r="A111" s="125" t="s">
        <v>22507</v>
      </c>
      <c r="B111" s="126" t="s">
        <v>13888</v>
      </c>
      <c r="C111" s="126" t="s">
        <v>22508</v>
      </c>
      <c r="D111" s="126" t="s">
        <v>851</v>
      </c>
      <c r="E111" s="126" t="s">
        <v>22297</v>
      </c>
      <c r="F111" s="126">
        <v>250</v>
      </c>
      <c r="G111" s="126">
        <v>2</v>
      </c>
      <c r="H111" s="126"/>
      <c r="I111" s="126" t="s">
        <v>22299</v>
      </c>
      <c r="J111" s="126" t="str">
        <f>IF(OR(SPELL_MATERIAL_COMPONENTS[[#This Row],[Sorcerer]]=1,SPELL_MATERIAL_COMPONENTS[[#This Row],[Wizard]]=1),"ARCANE","DIVINE")</f>
        <v>ARCANE</v>
      </c>
      <c r="K111" s="129">
        <v>0</v>
      </c>
      <c r="L111" s="129">
        <v>0</v>
      </c>
      <c r="M111" s="129">
        <v>0</v>
      </c>
      <c r="N111" s="129">
        <v>0</v>
      </c>
      <c r="O111" s="129">
        <v>0</v>
      </c>
      <c r="P111" s="129">
        <v>1</v>
      </c>
      <c r="Q111" s="129">
        <v>0</v>
      </c>
      <c r="R111" s="130">
        <v>1</v>
      </c>
    </row>
    <row r="112" spans="1:18" ht="15">
      <c r="A112" s="125" t="s">
        <v>22507</v>
      </c>
      <c r="B112" s="126" t="s">
        <v>13888</v>
      </c>
      <c r="C112" s="126" t="s">
        <v>22509</v>
      </c>
      <c r="D112" s="126" t="s">
        <v>851</v>
      </c>
      <c r="E112" s="126" t="s">
        <v>22297</v>
      </c>
      <c r="F112" s="126">
        <v>279</v>
      </c>
      <c r="G112" s="126">
        <v>8</v>
      </c>
      <c r="H112" s="126"/>
      <c r="I112" s="126" t="s">
        <v>22386</v>
      </c>
      <c r="J112" s="126" t="str">
        <f>IF(OR(SPELL_MATERIAL_COMPONENTS[[#This Row],[Sorcerer]]=1,SPELL_MATERIAL_COMPONENTS[[#This Row],[Wizard]]=1),"ARCANE","DIVINE")</f>
        <v>ARCANE</v>
      </c>
      <c r="K112" s="129">
        <v>1</v>
      </c>
      <c r="L112" s="129">
        <v>0</v>
      </c>
      <c r="M112" s="129">
        <v>0</v>
      </c>
      <c r="N112" s="129">
        <v>0</v>
      </c>
      <c r="O112" s="129">
        <v>0</v>
      </c>
      <c r="P112" s="129">
        <v>1</v>
      </c>
      <c r="Q112" s="129">
        <v>1</v>
      </c>
      <c r="R112" s="130">
        <v>1</v>
      </c>
    </row>
    <row r="113" spans="1:18" ht="15">
      <c r="A113" s="125" t="s">
        <v>22507</v>
      </c>
      <c r="B113" s="126" t="s">
        <v>13888</v>
      </c>
      <c r="C113" s="126" t="s">
        <v>22510</v>
      </c>
      <c r="D113" s="126" t="s">
        <v>851</v>
      </c>
      <c r="E113" s="126" t="s">
        <v>22297</v>
      </c>
      <c r="F113" s="126">
        <v>288</v>
      </c>
      <c r="G113" s="126">
        <v>6</v>
      </c>
      <c r="H113" s="126"/>
      <c r="I113" s="126" t="s">
        <v>22386</v>
      </c>
      <c r="J113" s="126" t="str">
        <f>IF(OR(SPELL_MATERIAL_COMPONENTS[[#This Row],[Sorcerer]]=1,SPELL_MATERIAL_COMPONENTS[[#This Row],[Wizard]]=1),"ARCANE","DIVINE")</f>
        <v>ARCANE</v>
      </c>
      <c r="K113" s="129">
        <v>1</v>
      </c>
      <c r="L113" s="129">
        <v>0</v>
      </c>
      <c r="M113" s="129">
        <v>0</v>
      </c>
      <c r="N113" s="129">
        <v>0</v>
      </c>
      <c r="O113" s="129">
        <v>0</v>
      </c>
      <c r="P113" s="129">
        <v>1</v>
      </c>
      <c r="Q113" s="129">
        <v>1</v>
      </c>
      <c r="R113" s="130">
        <v>1</v>
      </c>
    </row>
    <row r="114" spans="1:18" ht="29.25">
      <c r="A114" s="125" t="s">
        <v>22511</v>
      </c>
      <c r="B114" s="126" t="s">
        <v>13888</v>
      </c>
      <c r="C114" s="126" t="s">
        <v>22512</v>
      </c>
      <c r="D114" s="126" t="s">
        <v>22313</v>
      </c>
      <c r="E114" s="126" t="s">
        <v>22303</v>
      </c>
      <c r="F114" s="126">
        <v>158</v>
      </c>
      <c r="G114" s="126">
        <v>0</v>
      </c>
      <c r="H114" s="132"/>
      <c r="I114" s="126" t="s">
        <v>22344</v>
      </c>
      <c r="J114" s="126" t="str">
        <f>IF(OR(SPELL_MATERIAL_COMPONENTS[[#This Row],[Sorcerer]]=1,SPELL_MATERIAL_COMPONENTS[[#This Row],[Wizard]]=1),"ARCANE","DIVINE")</f>
        <v>ARCANE</v>
      </c>
      <c r="K114" s="129">
        <v>1</v>
      </c>
      <c r="L114" s="133">
        <v>0</v>
      </c>
      <c r="M114" s="133">
        <v>0</v>
      </c>
      <c r="N114" s="133">
        <v>0</v>
      </c>
      <c r="O114" s="133">
        <v>0</v>
      </c>
      <c r="P114" s="129">
        <v>1</v>
      </c>
      <c r="Q114" s="133">
        <v>0</v>
      </c>
      <c r="R114" s="130">
        <v>1</v>
      </c>
    </row>
    <row r="115" spans="1:18" ht="15">
      <c r="A115" s="125" t="s">
        <v>19482</v>
      </c>
      <c r="B115" s="131" t="s">
        <v>22311</v>
      </c>
      <c r="C115" s="126" t="s">
        <v>22513</v>
      </c>
      <c r="D115" s="126" t="s">
        <v>851</v>
      </c>
      <c r="E115" s="126" t="s">
        <v>22297</v>
      </c>
      <c r="F115" s="126">
        <v>258</v>
      </c>
      <c r="G115" s="126">
        <v>3</v>
      </c>
      <c r="H115" s="132"/>
      <c r="I115" s="126" t="s">
        <v>22314</v>
      </c>
      <c r="J115" s="126" t="str">
        <f>IF(OR(SPELL_MATERIAL_COMPONENTS[[#This Row],[Sorcerer]]=1,SPELL_MATERIAL_COMPONENTS[[#This Row],[Wizard]]=1),"ARCANE","DIVINE")</f>
        <v>ARCANE</v>
      </c>
      <c r="K115" s="129">
        <v>1</v>
      </c>
      <c r="L115" s="133">
        <v>0</v>
      </c>
      <c r="M115" s="129">
        <v>1</v>
      </c>
      <c r="N115" s="133">
        <v>0</v>
      </c>
      <c r="O115" s="133">
        <v>0</v>
      </c>
      <c r="P115" s="133">
        <v>0</v>
      </c>
      <c r="Q115" s="129">
        <v>1</v>
      </c>
      <c r="R115" s="130">
        <v>1</v>
      </c>
    </row>
    <row r="116" spans="1:18" ht="15">
      <c r="A116" s="125" t="s">
        <v>19482</v>
      </c>
      <c r="B116" s="135" t="s">
        <v>22311</v>
      </c>
      <c r="C116" s="126" t="s">
        <v>22514</v>
      </c>
      <c r="D116" s="126" t="s">
        <v>851</v>
      </c>
      <c r="E116" s="126" t="s">
        <v>22297</v>
      </c>
      <c r="F116" s="126">
        <v>260</v>
      </c>
      <c r="G116" s="126">
        <v>0</v>
      </c>
      <c r="H116" s="132"/>
      <c r="I116" s="126" t="s">
        <v>22314</v>
      </c>
      <c r="J116" s="126" t="str">
        <f>IF(OR(SPELL_MATERIAL_COMPONENTS[[#This Row],[Sorcerer]]=1,SPELL_MATERIAL_COMPONENTS[[#This Row],[Wizard]]=1),"ARCANE","DIVINE")</f>
        <v>ARCANE</v>
      </c>
      <c r="K116" s="129">
        <v>1</v>
      </c>
      <c r="L116" s="133">
        <v>0</v>
      </c>
      <c r="M116" s="129">
        <v>1</v>
      </c>
      <c r="N116" s="133">
        <v>0</v>
      </c>
      <c r="O116" s="133">
        <v>0</v>
      </c>
      <c r="P116" s="133">
        <v>0</v>
      </c>
      <c r="Q116" s="129">
        <v>1</v>
      </c>
      <c r="R116" s="130">
        <v>1</v>
      </c>
    </row>
    <row r="117" spans="1:18" ht="15">
      <c r="A117" s="125" t="s">
        <v>19482</v>
      </c>
      <c r="B117" s="135" t="s">
        <v>22311</v>
      </c>
      <c r="C117" s="126" t="s">
        <v>22515</v>
      </c>
      <c r="D117" s="126" t="s">
        <v>851</v>
      </c>
      <c r="E117" s="126" t="s">
        <v>22297</v>
      </c>
      <c r="F117" s="126">
        <v>264</v>
      </c>
      <c r="G117" s="126">
        <v>2</v>
      </c>
      <c r="H117" s="132"/>
      <c r="I117" s="126" t="s">
        <v>22299</v>
      </c>
      <c r="J117" s="126" t="str">
        <f>IF(OR(SPELL_MATERIAL_COMPONENTS[[#This Row],[Sorcerer]]=1,SPELL_MATERIAL_COMPONENTS[[#This Row],[Wizard]]=1),"ARCANE","DIVINE")</f>
        <v>ARCANE</v>
      </c>
      <c r="K117" s="129">
        <v>1</v>
      </c>
      <c r="L117" s="129">
        <v>1</v>
      </c>
      <c r="M117" s="129">
        <v>1</v>
      </c>
      <c r="N117" s="133">
        <v>0</v>
      </c>
      <c r="O117" s="133">
        <v>0</v>
      </c>
      <c r="P117" s="133">
        <v>0</v>
      </c>
      <c r="Q117" s="133">
        <v>0</v>
      </c>
      <c r="R117" s="130">
        <v>1</v>
      </c>
    </row>
    <row r="118" spans="1:18" ht="15">
      <c r="A118" s="125" t="s">
        <v>19482</v>
      </c>
      <c r="B118" s="135" t="s">
        <v>22311</v>
      </c>
      <c r="C118" s="126" t="s">
        <v>22516</v>
      </c>
      <c r="D118" s="126" t="s">
        <v>851</v>
      </c>
      <c r="E118" s="126" t="s">
        <v>22297</v>
      </c>
      <c r="F118" s="126">
        <v>269</v>
      </c>
      <c r="G118" s="126">
        <v>6</v>
      </c>
      <c r="H118" s="132"/>
      <c r="I118" s="126" t="s">
        <v>22384</v>
      </c>
      <c r="J118" s="126" t="str">
        <f>IF(OR(SPELL_MATERIAL_COMPONENTS[[#This Row],[Sorcerer]]=1,SPELL_MATERIAL_COMPONENTS[[#This Row],[Wizard]]=1),"ARCANE","DIVINE")</f>
        <v>ARCANE</v>
      </c>
      <c r="K118" s="133">
        <v>0</v>
      </c>
      <c r="L118" s="133">
        <v>0</v>
      </c>
      <c r="M118" s="133">
        <v>0</v>
      </c>
      <c r="N118" s="133">
        <v>0</v>
      </c>
      <c r="O118" s="133">
        <v>0</v>
      </c>
      <c r="P118" s="133">
        <v>0</v>
      </c>
      <c r="Q118" s="133">
        <v>0</v>
      </c>
      <c r="R118" s="130">
        <v>1</v>
      </c>
    </row>
    <row r="119" spans="1:18" ht="15">
      <c r="A119" s="125" t="s">
        <v>19482</v>
      </c>
      <c r="B119" s="135" t="s">
        <v>22311</v>
      </c>
      <c r="C119" s="126" t="s">
        <v>22517</v>
      </c>
      <c r="D119" s="126" t="s">
        <v>851</v>
      </c>
      <c r="E119" s="126" t="s">
        <v>22297</v>
      </c>
      <c r="F119" s="126">
        <v>276</v>
      </c>
      <c r="G119" s="126">
        <v>1</v>
      </c>
      <c r="H119" s="132" t="s">
        <v>22518</v>
      </c>
      <c r="I119" s="126" t="s">
        <v>22326</v>
      </c>
      <c r="J119" s="126" t="str">
        <f>IF(OR(SPELL_MATERIAL_COMPONENTS[[#This Row],[Sorcerer]]=1,SPELL_MATERIAL_COMPONENTS[[#This Row],[Wizard]]=1),"ARCANE","DIVINE")</f>
        <v>DIVINE</v>
      </c>
      <c r="K119" s="129">
        <v>1</v>
      </c>
      <c r="L119" s="129">
        <v>1</v>
      </c>
      <c r="M119" s="129">
        <v>1</v>
      </c>
      <c r="N119" s="133">
        <v>0</v>
      </c>
      <c r="O119" s="133">
        <v>0</v>
      </c>
      <c r="P119" s="133">
        <v>0</v>
      </c>
      <c r="Q119" s="133">
        <v>0</v>
      </c>
      <c r="R119" s="134">
        <v>0</v>
      </c>
    </row>
    <row r="120" spans="1:18" ht="15">
      <c r="A120" s="125" t="s">
        <v>22519</v>
      </c>
      <c r="B120" s="126" t="s">
        <v>13888</v>
      </c>
      <c r="C120" s="126" t="s">
        <v>22352</v>
      </c>
      <c r="D120" s="126" t="s">
        <v>851</v>
      </c>
      <c r="E120" s="126" t="s">
        <v>22297</v>
      </c>
      <c r="F120" s="126">
        <v>212</v>
      </c>
      <c r="G120" s="126">
        <v>3</v>
      </c>
      <c r="H120" s="126"/>
      <c r="I120" s="126" t="s">
        <v>22304</v>
      </c>
      <c r="J120" s="126" t="str">
        <f>IF(OR(SPELL_MATERIAL_COMPONENTS[[#This Row],[Sorcerer]]=1,SPELL_MATERIAL_COMPONENTS[[#This Row],[Wizard]]=1),"ARCANE","DIVINE")</f>
        <v>ARCANE</v>
      </c>
      <c r="K120" s="129">
        <v>0</v>
      </c>
      <c r="L120" s="129">
        <v>0</v>
      </c>
      <c r="M120" s="129">
        <v>0</v>
      </c>
      <c r="N120" s="129">
        <v>0</v>
      </c>
      <c r="O120" s="129">
        <v>0</v>
      </c>
      <c r="P120" s="129">
        <v>0</v>
      </c>
      <c r="Q120" s="129">
        <v>0</v>
      </c>
      <c r="R120" s="130">
        <v>1</v>
      </c>
    </row>
    <row r="121" spans="1:18" ht="29.25">
      <c r="A121" s="125" t="s">
        <v>22520</v>
      </c>
      <c r="B121" s="126" t="s">
        <v>13888</v>
      </c>
      <c r="C121" s="126" t="s">
        <v>22444</v>
      </c>
      <c r="D121" s="126" t="s">
        <v>22302</v>
      </c>
      <c r="E121" s="126" t="s">
        <v>22297</v>
      </c>
      <c r="F121" s="126">
        <v>222</v>
      </c>
      <c r="G121" s="126">
        <v>8</v>
      </c>
      <c r="H121" s="132" t="s">
        <v>22521</v>
      </c>
      <c r="I121" s="126" t="s">
        <v>22304</v>
      </c>
      <c r="J121" s="126" t="str">
        <f>IF(OR(SPELL_MATERIAL_COMPONENTS[[#This Row],[Sorcerer]]=1,SPELL_MATERIAL_COMPONENTS[[#This Row],[Wizard]]=1),"ARCANE","DIVINE")</f>
        <v>ARCANE</v>
      </c>
      <c r="K121" s="133">
        <v>0</v>
      </c>
      <c r="L121" s="133">
        <v>0</v>
      </c>
      <c r="M121" s="133">
        <v>0</v>
      </c>
      <c r="N121" s="133">
        <v>0</v>
      </c>
      <c r="O121" s="133">
        <v>0</v>
      </c>
      <c r="P121" s="133">
        <v>0</v>
      </c>
      <c r="Q121" s="133">
        <v>0</v>
      </c>
      <c r="R121" s="130">
        <v>1</v>
      </c>
    </row>
    <row r="122" spans="1:18" ht="15">
      <c r="A122" s="125" t="s">
        <v>22522</v>
      </c>
      <c r="B122" s="126" t="s">
        <v>18552</v>
      </c>
      <c r="C122" s="126" t="s">
        <v>22523</v>
      </c>
      <c r="D122" s="126" t="s">
        <v>851</v>
      </c>
      <c r="E122" s="126" t="s">
        <v>22297</v>
      </c>
      <c r="F122" s="126">
        <v>273</v>
      </c>
      <c r="G122" s="126">
        <v>5</v>
      </c>
      <c r="H122" s="126" t="s">
        <v>22524</v>
      </c>
      <c r="I122" s="126" t="s">
        <v>22304</v>
      </c>
      <c r="J122" s="126" t="str">
        <f>IF(OR(SPELL_MATERIAL_COMPONENTS[[#This Row],[Sorcerer]]=1,SPELL_MATERIAL_COMPONENTS[[#This Row],[Wizard]]=1),"ARCANE","DIVINE")</f>
        <v>ARCANE</v>
      </c>
      <c r="K122" s="129">
        <v>0</v>
      </c>
      <c r="L122" s="129">
        <v>0</v>
      </c>
      <c r="M122" s="129">
        <v>0</v>
      </c>
      <c r="N122" s="129">
        <v>0</v>
      </c>
      <c r="O122" s="129">
        <v>0</v>
      </c>
      <c r="P122" s="129">
        <v>1</v>
      </c>
      <c r="Q122" s="129">
        <v>0</v>
      </c>
      <c r="R122" s="130">
        <v>1</v>
      </c>
    </row>
    <row r="123" spans="1:18" ht="29.25">
      <c r="A123" s="125" t="s">
        <v>22525</v>
      </c>
      <c r="B123" s="131" t="s">
        <v>22526</v>
      </c>
      <c r="C123" s="126" t="s">
        <v>22527</v>
      </c>
      <c r="D123" s="126" t="s">
        <v>22313</v>
      </c>
      <c r="E123" s="126" t="s">
        <v>22297</v>
      </c>
      <c r="F123" s="126">
        <v>212</v>
      </c>
      <c r="G123" s="126">
        <v>1</v>
      </c>
      <c r="H123" s="126"/>
      <c r="I123" s="126" t="s">
        <v>22304</v>
      </c>
      <c r="J123" s="126" t="str">
        <f>IF(OR(SPELL_MATERIAL_COMPONENTS[[#This Row],[Sorcerer]]=1,SPELL_MATERIAL_COMPONENTS[[#This Row],[Wizard]]=1),"ARCANE","DIVINE")</f>
        <v>ARCANE</v>
      </c>
      <c r="K123" s="129">
        <v>0</v>
      </c>
      <c r="L123" s="129">
        <v>0</v>
      </c>
      <c r="M123" s="129">
        <v>0</v>
      </c>
      <c r="N123" s="129">
        <v>0</v>
      </c>
      <c r="O123" s="129">
        <v>0</v>
      </c>
      <c r="P123" s="129">
        <v>1</v>
      </c>
      <c r="Q123" s="129">
        <v>0</v>
      </c>
      <c r="R123" s="130">
        <v>1</v>
      </c>
    </row>
    <row r="124" spans="1:18" ht="29.25">
      <c r="A124" s="125" t="s">
        <v>22525</v>
      </c>
      <c r="B124" s="131" t="s">
        <v>22526</v>
      </c>
      <c r="C124" s="126" t="s">
        <v>22528</v>
      </c>
      <c r="D124" s="126" t="s">
        <v>22313</v>
      </c>
      <c r="E124" s="126" t="s">
        <v>22297</v>
      </c>
      <c r="F124" s="126">
        <v>212</v>
      </c>
      <c r="G124" s="126">
        <v>2</v>
      </c>
      <c r="H124" s="126"/>
      <c r="I124" s="126" t="s">
        <v>22304</v>
      </c>
      <c r="J124" s="126" t="str">
        <f>IF(OR(SPELL_MATERIAL_COMPONENTS[[#This Row],[Sorcerer]]=1,SPELL_MATERIAL_COMPONENTS[[#This Row],[Wizard]]=1),"ARCANE","DIVINE")</f>
        <v>DIVINE</v>
      </c>
      <c r="K124" s="129">
        <v>0</v>
      </c>
      <c r="L124" s="129">
        <v>0</v>
      </c>
      <c r="M124" s="129">
        <v>1</v>
      </c>
      <c r="N124" s="129">
        <v>0</v>
      </c>
      <c r="O124" s="129">
        <v>0</v>
      </c>
      <c r="P124" s="129">
        <v>0</v>
      </c>
      <c r="Q124" s="129">
        <v>0</v>
      </c>
      <c r="R124" s="130">
        <v>0</v>
      </c>
    </row>
    <row r="125" spans="1:18" ht="29.25">
      <c r="A125" s="125" t="s">
        <v>22529</v>
      </c>
      <c r="B125" s="126" t="s">
        <v>18402</v>
      </c>
      <c r="C125" s="126" t="s">
        <v>22530</v>
      </c>
      <c r="D125" s="126" t="s">
        <v>851</v>
      </c>
      <c r="E125" s="126" t="s">
        <v>22297</v>
      </c>
      <c r="F125" s="126">
        <v>266</v>
      </c>
      <c r="G125" s="126">
        <v>7</v>
      </c>
      <c r="H125" s="126" t="s">
        <v>22531</v>
      </c>
      <c r="I125" s="126" t="s">
        <v>22304</v>
      </c>
      <c r="J125" s="126" t="str">
        <f>IF(OR(SPELL_MATERIAL_COMPONENTS[[#This Row],[Sorcerer]]=1,SPELL_MATERIAL_COMPONENTS[[#This Row],[Wizard]]=1),"ARCANE","DIVINE")</f>
        <v>DIVINE</v>
      </c>
      <c r="K125" s="129">
        <v>0</v>
      </c>
      <c r="L125" s="129">
        <v>1</v>
      </c>
      <c r="M125" s="129">
        <v>0</v>
      </c>
      <c r="N125" s="129">
        <v>0</v>
      </c>
      <c r="O125" s="129">
        <v>0</v>
      </c>
      <c r="P125" s="129">
        <v>0</v>
      </c>
      <c r="Q125" s="129">
        <v>0</v>
      </c>
      <c r="R125" s="130">
        <v>0</v>
      </c>
    </row>
    <row r="126" spans="1:18" ht="57.75">
      <c r="A126" s="125" t="s">
        <v>22532</v>
      </c>
      <c r="B126" s="131" t="s">
        <v>22351</v>
      </c>
      <c r="C126" s="126" t="s">
        <v>22533</v>
      </c>
      <c r="D126" s="126" t="s">
        <v>851</v>
      </c>
      <c r="E126" s="126" t="s">
        <v>22297</v>
      </c>
      <c r="F126" s="126">
        <v>256</v>
      </c>
      <c r="G126" s="126">
        <v>2</v>
      </c>
      <c r="H126" s="136" t="s">
        <v>22534</v>
      </c>
      <c r="I126" s="137" t="s">
        <v>22384</v>
      </c>
      <c r="J126" s="137" t="str">
        <f>IF(OR(SPELL_MATERIAL_COMPONENTS[[#This Row],[Sorcerer]]=1,SPELL_MATERIAL_COMPONENTS[[#This Row],[Wizard]]=1),"ARCANE","DIVINE")</f>
        <v>ARCANE</v>
      </c>
      <c r="K126" s="138">
        <v>0</v>
      </c>
      <c r="L126" s="138">
        <v>0</v>
      </c>
      <c r="M126" s="129">
        <v>1</v>
      </c>
      <c r="N126" s="138">
        <v>0</v>
      </c>
      <c r="O126" s="138">
        <v>0</v>
      </c>
      <c r="P126" s="138">
        <v>0</v>
      </c>
      <c r="Q126" s="138">
        <v>0</v>
      </c>
      <c r="R126" s="130">
        <v>1</v>
      </c>
    </row>
    <row r="127" spans="1:18" ht="15">
      <c r="A127" s="125" t="s">
        <v>22535</v>
      </c>
      <c r="B127" s="131" t="s">
        <v>22479</v>
      </c>
      <c r="C127" s="126" t="s">
        <v>22318</v>
      </c>
      <c r="D127" s="126" t="s">
        <v>851</v>
      </c>
      <c r="E127" s="126" t="s">
        <v>22297</v>
      </c>
      <c r="F127" s="126">
        <v>221</v>
      </c>
      <c r="G127" s="126">
        <v>6</v>
      </c>
      <c r="H127" s="693"/>
      <c r="I127" s="137" t="s">
        <v>22384</v>
      </c>
      <c r="J127" s="137" t="str">
        <f>IF(OR(SPELL_MATERIAL_COMPONENTS[[#This Row],[Sorcerer]]=1,SPELL_MATERIAL_COMPONENTS[[#This Row],[Wizard]]=1),"ARCANE","DIVINE")</f>
        <v>ARCANE</v>
      </c>
      <c r="K127" s="694">
        <v>0</v>
      </c>
      <c r="L127" s="694">
        <v>0</v>
      </c>
      <c r="M127" s="129">
        <v>1</v>
      </c>
      <c r="N127" s="694">
        <v>0</v>
      </c>
      <c r="O127" s="694">
        <v>0</v>
      </c>
      <c r="P127" s="694">
        <v>0</v>
      </c>
      <c r="Q127" s="694">
        <v>0</v>
      </c>
      <c r="R127" s="130">
        <v>1</v>
      </c>
    </row>
    <row r="128" spans="1:18" ht="15">
      <c r="A128" s="125" t="s">
        <v>22535</v>
      </c>
      <c r="B128" s="135" t="s">
        <v>22479</v>
      </c>
      <c r="C128" s="126" t="s">
        <v>22492</v>
      </c>
      <c r="D128" s="126" t="s">
        <v>851</v>
      </c>
      <c r="E128" s="126" t="s">
        <v>22297</v>
      </c>
      <c r="F128" s="126">
        <v>237</v>
      </c>
      <c r="G128" s="126">
        <v>2</v>
      </c>
      <c r="H128" s="693"/>
      <c r="I128" s="137" t="s">
        <v>22384</v>
      </c>
      <c r="J128" s="137" t="str">
        <f>IF(OR(SPELL_MATERIAL_COMPONENTS[[#This Row],[Sorcerer]]=1,SPELL_MATERIAL_COMPONENTS[[#This Row],[Wizard]]=1),"ARCANE","DIVINE")</f>
        <v>ARCANE</v>
      </c>
      <c r="K128" s="694">
        <v>0</v>
      </c>
      <c r="L128" s="694">
        <v>0</v>
      </c>
      <c r="M128" s="129">
        <v>1</v>
      </c>
      <c r="N128" s="694">
        <v>0</v>
      </c>
      <c r="O128" s="694">
        <v>0</v>
      </c>
      <c r="P128" s="694">
        <v>0</v>
      </c>
      <c r="Q128" s="694">
        <v>0</v>
      </c>
      <c r="R128" s="130">
        <v>1</v>
      </c>
    </row>
    <row r="129" spans="1:18" ht="15">
      <c r="A129" s="125" t="s">
        <v>22535</v>
      </c>
      <c r="B129" s="135" t="s">
        <v>22479</v>
      </c>
      <c r="C129" s="126" t="s">
        <v>22319</v>
      </c>
      <c r="D129" s="126" t="s">
        <v>851</v>
      </c>
      <c r="E129" s="126" t="s">
        <v>22297</v>
      </c>
      <c r="F129" s="126">
        <v>255</v>
      </c>
      <c r="G129" s="126">
        <v>3</v>
      </c>
      <c r="H129" s="693"/>
      <c r="I129" s="126" t="s">
        <v>22344</v>
      </c>
      <c r="J129" s="126" t="str">
        <f>IF(OR(SPELL_MATERIAL_COMPONENTS[[#This Row],[Sorcerer]]=1,SPELL_MATERIAL_COMPONENTS[[#This Row],[Wizard]]=1),"ARCANE","DIVINE")</f>
        <v>ARCANE</v>
      </c>
      <c r="K129" s="694">
        <v>0</v>
      </c>
      <c r="L129" s="694">
        <v>0</v>
      </c>
      <c r="M129" s="694">
        <v>0</v>
      </c>
      <c r="N129" s="694">
        <v>0</v>
      </c>
      <c r="O129" s="694">
        <v>0</v>
      </c>
      <c r="P129" s="694">
        <v>0</v>
      </c>
      <c r="Q129" s="129">
        <v>1</v>
      </c>
      <c r="R129" s="130">
        <v>1</v>
      </c>
    </row>
    <row r="130" spans="1:18" ht="15">
      <c r="A130" s="125" t="s">
        <v>22536</v>
      </c>
      <c r="B130" s="131" t="s">
        <v>18496</v>
      </c>
      <c r="C130" s="126" t="s">
        <v>22537</v>
      </c>
      <c r="D130" s="126" t="s">
        <v>851</v>
      </c>
      <c r="E130" s="126" t="s">
        <v>22297</v>
      </c>
      <c r="F130" s="126">
        <v>214</v>
      </c>
      <c r="G130" s="126">
        <v>4</v>
      </c>
      <c r="H130" s="139"/>
      <c r="I130" s="137" t="s">
        <v>22344</v>
      </c>
      <c r="J130" s="137" t="str">
        <f>IF(OR(SPELL_MATERIAL_COMPONENTS[[#This Row],[Sorcerer]]=1,SPELL_MATERIAL_COMPONENTS[[#This Row],[Wizard]]=1),"ARCANE","DIVINE")</f>
        <v>ARCANE</v>
      </c>
      <c r="K130" s="140">
        <v>0</v>
      </c>
      <c r="L130" s="140">
        <v>0</v>
      </c>
      <c r="M130" s="140">
        <v>0</v>
      </c>
      <c r="N130" s="140">
        <v>0</v>
      </c>
      <c r="O130" s="140">
        <v>0</v>
      </c>
      <c r="P130" s="140">
        <v>0</v>
      </c>
      <c r="Q130" s="129">
        <v>1</v>
      </c>
      <c r="R130" s="130">
        <v>1</v>
      </c>
    </row>
    <row r="131" spans="1:18" ht="15">
      <c r="A131" s="125" t="s">
        <v>22536</v>
      </c>
      <c r="B131" s="131" t="s">
        <v>18496</v>
      </c>
      <c r="C131" s="126" t="s">
        <v>22408</v>
      </c>
      <c r="D131" s="126" t="s">
        <v>851</v>
      </c>
      <c r="E131" s="126" t="s">
        <v>22297</v>
      </c>
      <c r="F131" s="126">
        <v>230</v>
      </c>
      <c r="G131" s="126">
        <v>2</v>
      </c>
      <c r="H131" s="139"/>
      <c r="I131" s="137" t="s">
        <v>22344</v>
      </c>
      <c r="J131" s="137" t="str">
        <f>IF(OR(SPELL_MATERIAL_COMPONENTS[[#This Row],[Sorcerer]]=1,SPELL_MATERIAL_COMPONENTS[[#This Row],[Wizard]]=1),"ARCANE","DIVINE")</f>
        <v>ARCANE</v>
      </c>
      <c r="K131" s="140">
        <v>0</v>
      </c>
      <c r="L131" s="140">
        <v>0</v>
      </c>
      <c r="M131" s="140">
        <v>0</v>
      </c>
      <c r="N131" s="140">
        <v>0</v>
      </c>
      <c r="O131" s="140">
        <v>0</v>
      </c>
      <c r="P131" s="140">
        <v>0</v>
      </c>
      <c r="Q131" s="129">
        <v>1</v>
      </c>
      <c r="R131" s="130">
        <v>1</v>
      </c>
    </row>
    <row r="132" spans="1:18" ht="29.25">
      <c r="A132" s="125" t="s">
        <v>22538</v>
      </c>
      <c r="B132" s="131" t="s">
        <v>18302</v>
      </c>
      <c r="C132" s="126" t="s">
        <v>22539</v>
      </c>
      <c r="D132" s="126" t="s">
        <v>851</v>
      </c>
      <c r="E132" s="126" t="s">
        <v>22297</v>
      </c>
      <c r="F132" s="126">
        <v>256</v>
      </c>
      <c r="G132" s="126">
        <v>2</v>
      </c>
      <c r="H132" s="126"/>
      <c r="I132" s="126" t="s">
        <v>22344</v>
      </c>
      <c r="J132" s="126" t="str">
        <f>IF(OR(SPELL_MATERIAL_COMPONENTS[[#This Row],[Sorcerer]]=1,SPELL_MATERIAL_COMPONENTS[[#This Row],[Wizard]]=1),"ARCANE","DIVINE")</f>
        <v>ARCANE</v>
      </c>
      <c r="K132" s="129">
        <v>0</v>
      </c>
      <c r="L132" s="129">
        <v>0</v>
      </c>
      <c r="M132" s="129">
        <v>0</v>
      </c>
      <c r="N132" s="129">
        <v>0</v>
      </c>
      <c r="O132" s="129">
        <v>0</v>
      </c>
      <c r="P132" s="129">
        <v>1</v>
      </c>
      <c r="Q132" s="129">
        <v>1</v>
      </c>
      <c r="R132" s="130">
        <v>1</v>
      </c>
    </row>
    <row r="133" spans="1:18" ht="15">
      <c r="A133" s="125" t="s">
        <v>22538</v>
      </c>
      <c r="B133" s="131" t="s">
        <v>18302</v>
      </c>
      <c r="C133" s="126" t="s">
        <v>22540</v>
      </c>
      <c r="D133" s="126" t="s">
        <v>851</v>
      </c>
      <c r="E133" s="126" t="s">
        <v>22297</v>
      </c>
      <c r="F133" s="126">
        <v>256</v>
      </c>
      <c r="G133" s="126">
        <v>4</v>
      </c>
      <c r="H133" s="126"/>
      <c r="I133" s="126" t="s">
        <v>22308</v>
      </c>
      <c r="J133" s="126" t="str">
        <f>IF(OR(SPELL_MATERIAL_COMPONENTS[[#This Row],[Sorcerer]]=1,SPELL_MATERIAL_COMPONENTS[[#This Row],[Wizard]]=1),"ARCANE","DIVINE")</f>
        <v>DIVINE</v>
      </c>
      <c r="K133" s="129">
        <v>0</v>
      </c>
      <c r="L133" s="129">
        <v>1</v>
      </c>
      <c r="M133" s="129">
        <v>0</v>
      </c>
      <c r="N133" s="129">
        <v>0</v>
      </c>
      <c r="O133" s="129">
        <v>0</v>
      </c>
      <c r="P133" s="129">
        <v>0</v>
      </c>
      <c r="Q133" s="129">
        <v>0</v>
      </c>
      <c r="R133" s="130">
        <v>0</v>
      </c>
    </row>
    <row r="134" spans="1:18" ht="43.5">
      <c r="A134" s="125" t="s">
        <v>22541</v>
      </c>
      <c r="B134" s="131" t="s">
        <v>22542</v>
      </c>
      <c r="C134" s="126" t="s">
        <v>22543</v>
      </c>
      <c r="D134" s="126" t="s">
        <v>851</v>
      </c>
      <c r="E134" s="126" t="s">
        <v>22392</v>
      </c>
      <c r="F134" s="126">
        <v>14</v>
      </c>
      <c r="G134" s="126">
        <v>1</v>
      </c>
      <c r="H134" s="126" t="s">
        <v>22544</v>
      </c>
      <c r="I134" s="126" t="s">
        <v>22308</v>
      </c>
      <c r="J134" s="126" t="str">
        <f>IF(OR(SPELL_MATERIAL_COMPONENTS[[#This Row],[Sorcerer]]=1,SPELL_MATERIAL_COMPONENTS[[#This Row],[Wizard]]=1),"ARCANE","DIVINE")</f>
        <v>DIVINE</v>
      </c>
      <c r="K134" s="129">
        <v>0</v>
      </c>
      <c r="L134" s="129">
        <v>1</v>
      </c>
      <c r="M134" s="129">
        <v>0</v>
      </c>
      <c r="N134" s="129">
        <v>0</v>
      </c>
      <c r="O134" s="129">
        <v>0</v>
      </c>
      <c r="P134" s="129">
        <v>0</v>
      </c>
      <c r="Q134" s="129">
        <v>0</v>
      </c>
      <c r="R134" s="130">
        <v>0</v>
      </c>
    </row>
    <row r="135" spans="1:18" ht="15">
      <c r="A135" s="125" t="s">
        <v>22545</v>
      </c>
      <c r="B135" s="131" t="s">
        <v>22351</v>
      </c>
      <c r="C135" s="126" t="s">
        <v>22546</v>
      </c>
      <c r="D135" s="126" t="s">
        <v>851</v>
      </c>
      <c r="E135" s="126" t="s">
        <v>22297</v>
      </c>
      <c r="F135" s="126">
        <v>244</v>
      </c>
      <c r="G135" s="126">
        <v>3</v>
      </c>
      <c r="H135" s="126"/>
      <c r="I135" s="126" t="s">
        <v>22308</v>
      </c>
      <c r="J135" s="126" t="str">
        <f>IF(OR(SPELL_MATERIAL_COMPONENTS[[#This Row],[Sorcerer]]=1,SPELL_MATERIAL_COMPONENTS[[#This Row],[Wizard]]=1),"ARCANE","DIVINE")</f>
        <v>DIVINE</v>
      </c>
      <c r="K135" s="129">
        <v>0</v>
      </c>
      <c r="L135" s="129">
        <v>1</v>
      </c>
      <c r="M135" s="129">
        <v>0</v>
      </c>
      <c r="N135" s="129">
        <v>0</v>
      </c>
      <c r="O135" s="129">
        <v>0</v>
      </c>
      <c r="P135" s="129">
        <v>0</v>
      </c>
      <c r="Q135" s="129">
        <v>0</v>
      </c>
      <c r="R135" s="130">
        <v>0</v>
      </c>
    </row>
    <row r="136" spans="1:18" ht="43.5">
      <c r="A136" s="125" t="s">
        <v>22547</v>
      </c>
      <c r="B136" s="126" t="s">
        <v>18452</v>
      </c>
      <c r="C136" s="126" t="s">
        <v>22548</v>
      </c>
      <c r="D136" s="126" t="s">
        <v>22302</v>
      </c>
      <c r="E136" s="126" t="s">
        <v>22297</v>
      </c>
      <c r="F136" s="126">
        <v>257</v>
      </c>
      <c r="G136" s="126">
        <v>6</v>
      </c>
      <c r="H136" s="126" t="s">
        <v>22549</v>
      </c>
      <c r="I136" s="126" t="s">
        <v>22304</v>
      </c>
      <c r="J136" s="126" t="str">
        <f>IF(OR(SPELL_MATERIAL_COMPONENTS[[#This Row],[Sorcerer]]=1,SPELL_MATERIAL_COMPONENTS[[#This Row],[Wizard]]=1),"ARCANE","DIVINE")</f>
        <v>ARCANE</v>
      </c>
      <c r="K136" s="129">
        <v>1</v>
      </c>
      <c r="L136" s="129">
        <v>0</v>
      </c>
      <c r="M136" s="129">
        <v>0</v>
      </c>
      <c r="N136" s="129">
        <v>0</v>
      </c>
      <c r="O136" s="129">
        <v>0</v>
      </c>
      <c r="P136" s="129">
        <v>0</v>
      </c>
      <c r="Q136" s="129">
        <v>1</v>
      </c>
      <c r="R136" s="130">
        <v>1</v>
      </c>
    </row>
    <row r="137" spans="1:18" ht="15">
      <c r="A137" s="125" t="s">
        <v>22550</v>
      </c>
      <c r="B137" s="126" t="s">
        <v>18552</v>
      </c>
      <c r="C137" s="126" t="s">
        <v>22551</v>
      </c>
      <c r="D137" s="126" t="s">
        <v>22302</v>
      </c>
      <c r="E137" s="126" t="s">
        <v>22297</v>
      </c>
      <c r="F137" s="126">
        <v>250</v>
      </c>
      <c r="G137" s="126">
        <v>6</v>
      </c>
      <c r="H137" s="126"/>
      <c r="I137" s="126" t="s">
        <v>22326</v>
      </c>
      <c r="J137" s="126" t="str">
        <f>IF(OR(SPELL_MATERIAL_COMPONENTS[[#This Row],[Sorcerer]]=1,SPELL_MATERIAL_COMPONENTS[[#This Row],[Wizard]]=1),"ARCANE","DIVINE")</f>
        <v>ARCANE</v>
      </c>
      <c r="K137" s="129">
        <v>1</v>
      </c>
      <c r="L137" s="129">
        <v>0</v>
      </c>
      <c r="M137" s="129">
        <v>1</v>
      </c>
      <c r="N137" s="129">
        <v>0</v>
      </c>
      <c r="O137" s="129">
        <v>0</v>
      </c>
      <c r="P137" s="129">
        <v>0</v>
      </c>
      <c r="Q137" s="129">
        <v>1</v>
      </c>
      <c r="R137" s="130">
        <v>1</v>
      </c>
    </row>
    <row r="138" spans="1:18" ht="29.25">
      <c r="A138" s="125" t="s">
        <v>22552</v>
      </c>
      <c r="B138" s="131" t="s">
        <v>14380</v>
      </c>
      <c r="C138" s="126" t="s">
        <v>22553</v>
      </c>
      <c r="D138" s="126" t="s">
        <v>22313</v>
      </c>
      <c r="E138" s="126" t="s">
        <v>22297</v>
      </c>
      <c r="F138" s="126">
        <v>285</v>
      </c>
      <c r="G138" s="126">
        <v>5</v>
      </c>
      <c r="H138" s="126" t="s">
        <v>22554</v>
      </c>
      <c r="I138" s="126" t="s">
        <v>22308</v>
      </c>
      <c r="J138" s="126" t="str">
        <f>IF(OR(SPELL_MATERIAL_COMPONENTS[[#This Row],[Sorcerer]]=1,SPELL_MATERIAL_COMPONENTS[[#This Row],[Wizard]]=1),"ARCANE","DIVINE")</f>
        <v>DIVINE</v>
      </c>
      <c r="K138" s="129">
        <v>1</v>
      </c>
      <c r="L138" s="129">
        <v>1</v>
      </c>
      <c r="M138" s="129">
        <v>1</v>
      </c>
      <c r="N138" s="129">
        <v>0</v>
      </c>
      <c r="O138" s="129">
        <v>1</v>
      </c>
      <c r="P138" s="129">
        <v>0</v>
      </c>
      <c r="Q138" s="129">
        <v>0</v>
      </c>
      <c r="R138" s="130">
        <v>0</v>
      </c>
    </row>
    <row r="139" spans="1:18" ht="15">
      <c r="A139" s="125" t="s">
        <v>22555</v>
      </c>
      <c r="B139" s="126" t="s">
        <v>19473</v>
      </c>
      <c r="C139" s="126" t="s">
        <v>22556</v>
      </c>
      <c r="D139" s="126" t="s">
        <v>22302</v>
      </c>
      <c r="E139" s="126" t="s">
        <v>22297</v>
      </c>
      <c r="F139" s="126">
        <v>274</v>
      </c>
      <c r="G139" s="126">
        <v>7</v>
      </c>
      <c r="H139" s="126" t="s">
        <v>22557</v>
      </c>
      <c r="I139" s="126" t="s">
        <v>22314</v>
      </c>
      <c r="J139" s="126" t="str">
        <f>IF(OR(SPELL_MATERIAL_COMPONENTS[[#This Row],[Sorcerer]]=1,SPELL_MATERIAL_COMPONENTS[[#This Row],[Wizard]]=1),"ARCANE","DIVINE")</f>
        <v>ARCANE</v>
      </c>
      <c r="K139" s="129">
        <v>1</v>
      </c>
      <c r="L139" s="129">
        <v>0</v>
      </c>
      <c r="M139" s="129">
        <v>0</v>
      </c>
      <c r="N139" s="129">
        <v>0</v>
      </c>
      <c r="O139" s="129">
        <v>0</v>
      </c>
      <c r="P139" s="129">
        <v>1</v>
      </c>
      <c r="Q139" s="129">
        <v>1</v>
      </c>
      <c r="R139" s="130">
        <v>1</v>
      </c>
    </row>
    <row r="140" spans="1:18" ht="72">
      <c r="A140" s="125" t="s">
        <v>22558</v>
      </c>
      <c r="B140" s="131" t="s">
        <v>18402</v>
      </c>
      <c r="C140" s="126" t="s">
        <v>22559</v>
      </c>
      <c r="D140" s="126" t="s">
        <v>22313</v>
      </c>
      <c r="E140" s="126" t="s">
        <v>22392</v>
      </c>
      <c r="F140" s="126">
        <v>22</v>
      </c>
      <c r="G140" s="126">
        <v>4</v>
      </c>
      <c r="H140" s="126" t="s">
        <v>22560</v>
      </c>
      <c r="I140" s="126" t="s">
        <v>22344</v>
      </c>
      <c r="J140" s="126" t="str">
        <f>IF(OR(SPELL_MATERIAL_COMPONENTS[[#This Row],[Sorcerer]]=1,SPELL_MATERIAL_COMPONENTS[[#This Row],[Wizard]]=1),"ARCANE","DIVINE")</f>
        <v>ARCANE</v>
      </c>
      <c r="K140" s="129">
        <v>0</v>
      </c>
      <c r="L140" s="129">
        <v>0</v>
      </c>
      <c r="M140" s="129">
        <v>0</v>
      </c>
      <c r="N140" s="129">
        <v>0</v>
      </c>
      <c r="O140" s="129">
        <v>0</v>
      </c>
      <c r="P140" s="129">
        <v>1</v>
      </c>
      <c r="Q140" s="129">
        <v>1</v>
      </c>
      <c r="R140" s="130">
        <v>1</v>
      </c>
    </row>
    <row r="141" spans="1:18" ht="15">
      <c r="A141" s="125" t="s">
        <v>22561</v>
      </c>
      <c r="B141" s="126" t="s">
        <v>18266</v>
      </c>
      <c r="C141" s="126" t="s">
        <v>22562</v>
      </c>
      <c r="D141" s="126" t="s">
        <v>851</v>
      </c>
      <c r="E141" s="126" t="s">
        <v>22297</v>
      </c>
      <c r="F141" s="126">
        <v>222</v>
      </c>
      <c r="G141" s="126">
        <v>3</v>
      </c>
      <c r="H141" s="126"/>
      <c r="I141" s="126" t="s">
        <v>22344</v>
      </c>
      <c r="J141" s="126" t="str">
        <f>IF(OR(SPELL_MATERIAL_COMPONENTS[[#This Row],[Sorcerer]]=1,SPELL_MATERIAL_COMPONENTS[[#This Row],[Wizard]]=1),"ARCANE","DIVINE")</f>
        <v>ARCANE</v>
      </c>
      <c r="K141" s="129">
        <v>0</v>
      </c>
      <c r="L141" s="129">
        <v>0</v>
      </c>
      <c r="M141" s="129">
        <v>0</v>
      </c>
      <c r="N141" s="129">
        <v>0</v>
      </c>
      <c r="O141" s="129">
        <v>0</v>
      </c>
      <c r="P141" s="129">
        <v>1</v>
      </c>
      <c r="Q141" s="129">
        <v>1</v>
      </c>
      <c r="R141" s="130">
        <v>1</v>
      </c>
    </row>
    <row r="142" spans="1:18" ht="15">
      <c r="A142" s="125" t="s">
        <v>22563</v>
      </c>
      <c r="B142" s="131" t="s">
        <v>22351</v>
      </c>
      <c r="C142" s="126" t="s">
        <v>22564</v>
      </c>
      <c r="D142" s="126" t="s">
        <v>22302</v>
      </c>
      <c r="E142" s="126" t="s">
        <v>22297</v>
      </c>
      <c r="F142" s="126">
        <v>245</v>
      </c>
      <c r="G142" s="126">
        <v>6</v>
      </c>
      <c r="H142" s="126" t="s">
        <v>22565</v>
      </c>
      <c r="I142" s="126" t="s">
        <v>22384</v>
      </c>
      <c r="J142" s="126" t="str">
        <f>IF(OR(SPELL_MATERIAL_COMPONENTS[[#This Row],[Sorcerer]]=1,SPELL_MATERIAL_COMPONENTS[[#This Row],[Wizard]]=1),"ARCANE","DIVINE")</f>
        <v>ARCANE</v>
      </c>
      <c r="K142" s="129">
        <v>0</v>
      </c>
      <c r="L142" s="129">
        <v>1</v>
      </c>
      <c r="M142" s="129">
        <v>0</v>
      </c>
      <c r="N142" s="129">
        <v>0</v>
      </c>
      <c r="O142" s="129">
        <v>0</v>
      </c>
      <c r="P142" s="129">
        <v>1</v>
      </c>
      <c r="Q142" s="129">
        <v>0</v>
      </c>
      <c r="R142" s="130">
        <v>1</v>
      </c>
    </row>
    <row r="143" spans="1:18" ht="15">
      <c r="A143" s="125" t="s">
        <v>22566</v>
      </c>
      <c r="B143" s="126" t="s">
        <v>13888</v>
      </c>
      <c r="C143" s="126" t="s">
        <v>22567</v>
      </c>
      <c r="D143" s="126" t="s">
        <v>851</v>
      </c>
      <c r="E143" s="126" t="s">
        <v>22297</v>
      </c>
      <c r="F143" s="126">
        <v>222</v>
      </c>
      <c r="G143" s="126">
        <v>2</v>
      </c>
      <c r="H143" s="126"/>
      <c r="I143" s="126" t="s">
        <v>22299</v>
      </c>
      <c r="J143" s="126" t="str">
        <f>IF(OR(SPELL_MATERIAL_COMPONENTS[[#This Row],[Sorcerer]]=1,SPELL_MATERIAL_COMPONENTS[[#This Row],[Wizard]]=1),"ARCANE","DIVINE")</f>
        <v>ARCANE</v>
      </c>
      <c r="K143" s="129">
        <v>0</v>
      </c>
      <c r="L143" s="129">
        <v>1</v>
      </c>
      <c r="M143" s="129">
        <v>0</v>
      </c>
      <c r="N143" s="129">
        <v>0</v>
      </c>
      <c r="O143" s="129">
        <v>0</v>
      </c>
      <c r="P143" s="129">
        <v>0</v>
      </c>
      <c r="Q143" s="129">
        <v>0</v>
      </c>
      <c r="R143" s="130">
        <v>1</v>
      </c>
    </row>
    <row r="144" spans="1:18" ht="15">
      <c r="A144" s="125" t="s">
        <v>22568</v>
      </c>
      <c r="B144" s="131" t="s">
        <v>18302</v>
      </c>
      <c r="C144" s="126" t="s">
        <v>22569</v>
      </c>
      <c r="D144" s="126" t="s">
        <v>851</v>
      </c>
      <c r="E144" s="126" t="s">
        <v>22297</v>
      </c>
      <c r="F144" s="126">
        <v>230</v>
      </c>
      <c r="G144" s="126">
        <v>0</v>
      </c>
      <c r="H144" s="126"/>
      <c r="I144" s="126" t="s">
        <v>22299</v>
      </c>
      <c r="J144" s="126" t="str">
        <f>IF(OR(SPELL_MATERIAL_COMPONENTS[[#This Row],[Sorcerer]]=1,SPELL_MATERIAL_COMPONENTS[[#This Row],[Wizard]]=1),"ARCANE","DIVINE")</f>
        <v>ARCANE</v>
      </c>
      <c r="K144" s="129">
        <v>0</v>
      </c>
      <c r="L144" s="129">
        <v>1</v>
      </c>
      <c r="M144" s="129">
        <v>0</v>
      </c>
      <c r="N144" s="129">
        <v>0</v>
      </c>
      <c r="O144" s="129">
        <v>0</v>
      </c>
      <c r="P144" s="129">
        <v>0</v>
      </c>
      <c r="Q144" s="129">
        <v>0</v>
      </c>
      <c r="R144" s="130">
        <v>1</v>
      </c>
    </row>
    <row r="145" spans="1:18" ht="15">
      <c r="A145" s="125" t="s">
        <v>22570</v>
      </c>
      <c r="B145" s="126" t="s">
        <v>14117</v>
      </c>
      <c r="C145" s="126" t="s">
        <v>22571</v>
      </c>
      <c r="D145" s="126" t="s">
        <v>22302</v>
      </c>
      <c r="E145" s="126" t="s">
        <v>22297</v>
      </c>
      <c r="F145" s="126">
        <v>215</v>
      </c>
      <c r="G145" s="126">
        <v>2</v>
      </c>
      <c r="H145" s="126"/>
      <c r="I145" s="126" t="s">
        <v>22308</v>
      </c>
      <c r="J145" s="126" t="str">
        <f>IF(OR(SPELL_MATERIAL_COMPONENTS[[#This Row],[Sorcerer]]=1,SPELL_MATERIAL_COMPONENTS[[#This Row],[Wizard]]=1),"ARCANE","DIVINE")</f>
        <v>ARCANE</v>
      </c>
      <c r="K145" s="129">
        <v>0</v>
      </c>
      <c r="L145" s="129">
        <v>0</v>
      </c>
      <c r="M145" s="129">
        <v>0</v>
      </c>
      <c r="N145" s="129">
        <v>0</v>
      </c>
      <c r="O145" s="129">
        <v>0</v>
      </c>
      <c r="P145" s="129">
        <v>1</v>
      </c>
      <c r="Q145" s="129">
        <v>0</v>
      </c>
      <c r="R145" s="130">
        <v>1</v>
      </c>
    </row>
    <row r="146" spans="1:18" ht="15">
      <c r="A146" s="125" t="s">
        <v>22572</v>
      </c>
      <c r="B146" s="131" t="s">
        <v>22573</v>
      </c>
      <c r="C146" s="126" t="s">
        <v>22574</v>
      </c>
      <c r="D146" s="126" t="s">
        <v>851</v>
      </c>
      <c r="E146" s="126" t="s">
        <v>22297</v>
      </c>
      <c r="F146" s="126">
        <v>255</v>
      </c>
      <c r="G146" s="126">
        <v>2</v>
      </c>
      <c r="H146" s="126"/>
      <c r="I146" s="126" t="s">
        <v>22308</v>
      </c>
      <c r="J146" s="126" t="str">
        <f>IF(OR(SPELL_MATERIAL_COMPONENTS[[#This Row],[Sorcerer]]=1,SPELL_MATERIAL_COMPONENTS[[#This Row],[Wizard]]=1),"ARCANE","DIVINE")</f>
        <v>ARCANE</v>
      </c>
      <c r="K146" s="129">
        <v>1</v>
      </c>
      <c r="L146" s="129">
        <v>1</v>
      </c>
      <c r="M146" s="129">
        <v>0</v>
      </c>
      <c r="N146" s="129">
        <v>0</v>
      </c>
      <c r="O146" s="129">
        <v>0</v>
      </c>
      <c r="P146" s="129">
        <v>0</v>
      </c>
      <c r="Q146" s="129">
        <v>0</v>
      </c>
      <c r="R146" s="130">
        <v>1</v>
      </c>
    </row>
    <row r="147" spans="1:18" ht="15">
      <c r="A147" s="125" t="s">
        <v>22575</v>
      </c>
      <c r="B147" s="131" t="s">
        <v>22335</v>
      </c>
      <c r="C147" s="126" t="s">
        <v>22576</v>
      </c>
      <c r="D147" s="126" t="s">
        <v>851</v>
      </c>
      <c r="E147" s="126" t="s">
        <v>22297</v>
      </c>
      <c r="F147" s="126">
        <v>287</v>
      </c>
      <c r="G147" s="126">
        <v>5</v>
      </c>
      <c r="H147" s="126"/>
      <c r="I147" s="126" t="s">
        <v>22308</v>
      </c>
      <c r="J147" s="126" t="str">
        <f>IF(OR(SPELL_MATERIAL_COMPONENTS[[#This Row],[Sorcerer]]=1,SPELL_MATERIAL_COMPONENTS[[#This Row],[Wizard]]=1),"ARCANE","DIVINE")</f>
        <v>ARCANE</v>
      </c>
      <c r="K147" s="129">
        <v>1</v>
      </c>
      <c r="L147" s="129">
        <v>1</v>
      </c>
      <c r="M147" s="129">
        <v>0</v>
      </c>
      <c r="N147" s="129">
        <v>0</v>
      </c>
      <c r="O147" s="129">
        <v>0</v>
      </c>
      <c r="P147" s="129">
        <v>0</v>
      </c>
      <c r="Q147" s="129">
        <v>0</v>
      </c>
      <c r="R147" s="130">
        <v>1</v>
      </c>
    </row>
    <row r="148" spans="1:18" ht="15">
      <c r="A148" s="125" t="s">
        <v>22577</v>
      </c>
      <c r="B148" s="131" t="s">
        <v>22351</v>
      </c>
      <c r="C148" s="126" t="s">
        <v>22578</v>
      </c>
      <c r="D148" s="126" t="s">
        <v>851</v>
      </c>
      <c r="E148" s="126" t="s">
        <v>22297</v>
      </c>
      <c r="F148" s="126">
        <v>254</v>
      </c>
      <c r="G148" s="126">
        <v>1</v>
      </c>
      <c r="H148" s="126"/>
      <c r="I148" s="126" t="s">
        <v>22344</v>
      </c>
      <c r="J148" s="126" t="str">
        <f>IF(OR(SPELL_MATERIAL_COMPONENTS[[#This Row],[Sorcerer]]=1,SPELL_MATERIAL_COMPONENTS[[#This Row],[Wizard]]=1),"ARCANE","DIVINE")</f>
        <v>DIVINE</v>
      </c>
      <c r="K148" s="129">
        <v>0</v>
      </c>
      <c r="L148" s="129">
        <v>0</v>
      </c>
      <c r="M148" s="129">
        <v>1</v>
      </c>
      <c r="N148" s="129">
        <v>0</v>
      </c>
      <c r="O148" s="129">
        <v>1</v>
      </c>
      <c r="P148" s="129">
        <v>0</v>
      </c>
      <c r="Q148" s="129">
        <v>0</v>
      </c>
      <c r="R148" s="130">
        <v>0</v>
      </c>
    </row>
    <row r="149" spans="1:18" ht="29.25">
      <c r="A149" s="125" t="s">
        <v>22579</v>
      </c>
      <c r="B149" s="131" t="s">
        <v>21946</v>
      </c>
      <c r="C149" s="126" t="s">
        <v>22580</v>
      </c>
      <c r="D149" s="126" t="s">
        <v>851</v>
      </c>
      <c r="E149" s="126" t="s">
        <v>22297</v>
      </c>
      <c r="F149" s="126">
        <v>240</v>
      </c>
      <c r="G149" s="126">
        <v>3</v>
      </c>
      <c r="H149" s="126"/>
      <c r="I149" s="126" t="s">
        <v>22384</v>
      </c>
      <c r="J149" s="126" t="str">
        <f>IF(OR(SPELL_MATERIAL_COMPONENTS[[#This Row],[Sorcerer]]=1,SPELL_MATERIAL_COMPONENTS[[#This Row],[Wizard]]=1),"ARCANE","DIVINE")</f>
        <v>ARCANE</v>
      </c>
      <c r="K149" s="129">
        <v>0</v>
      </c>
      <c r="L149" s="129">
        <v>0</v>
      </c>
      <c r="M149" s="129">
        <v>0</v>
      </c>
      <c r="N149" s="129">
        <v>0</v>
      </c>
      <c r="O149" s="129">
        <v>0</v>
      </c>
      <c r="P149" s="129">
        <v>0</v>
      </c>
      <c r="Q149" s="129">
        <v>0</v>
      </c>
      <c r="R149" s="130">
        <v>1</v>
      </c>
    </row>
    <row r="150" spans="1:18" ht="15">
      <c r="A150" s="125" t="s">
        <v>22581</v>
      </c>
      <c r="B150" s="131" t="s">
        <v>22351</v>
      </c>
      <c r="C150" s="126" t="s">
        <v>22582</v>
      </c>
      <c r="D150" s="126" t="s">
        <v>851</v>
      </c>
      <c r="E150" s="126" t="s">
        <v>22297</v>
      </c>
      <c r="F150" s="126">
        <v>249</v>
      </c>
      <c r="G150" s="126">
        <v>4</v>
      </c>
      <c r="H150" s="126"/>
      <c r="I150" s="126" t="s">
        <v>22384</v>
      </c>
      <c r="J150" s="126" t="str">
        <f>IF(OR(SPELL_MATERIAL_COMPONENTS[[#This Row],[Sorcerer]]=1,SPELL_MATERIAL_COMPONENTS[[#This Row],[Wizard]]=1),"ARCANE","DIVINE")</f>
        <v>ARCANE</v>
      </c>
      <c r="K150" s="129">
        <v>0</v>
      </c>
      <c r="L150" s="129">
        <v>0</v>
      </c>
      <c r="M150" s="129">
        <v>0</v>
      </c>
      <c r="N150" s="129">
        <v>0</v>
      </c>
      <c r="O150" s="129">
        <v>0</v>
      </c>
      <c r="P150" s="129">
        <v>0</v>
      </c>
      <c r="Q150" s="129">
        <v>0</v>
      </c>
      <c r="R150" s="130">
        <v>1</v>
      </c>
    </row>
    <row r="151" spans="1:18" ht="29.25">
      <c r="A151" s="125" t="s">
        <v>22583</v>
      </c>
      <c r="B151" s="131" t="s">
        <v>22584</v>
      </c>
      <c r="C151" s="126" t="s">
        <v>22585</v>
      </c>
      <c r="D151" s="126" t="s">
        <v>851</v>
      </c>
      <c r="E151" s="126" t="s">
        <v>22297</v>
      </c>
      <c r="F151" s="126">
        <v>230</v>
      </c>
      <c r="G151" s="126">
        <v>7</v>
      </c>
      <c r="H151" s="132" t="s">
        <v>22586</v>
      </c>
      <c r="I151" s="126" t="s">
        <v>22308</v>
      </c>
      <c r="J151" s="126" t="str">
        <f>IF(OR(SPELL_MATERIAL_COMPONENTS[[#This Row],[Sorcerer]]=1,SPELL_MATERIAL_COMPONENTS[[#This Row],[Wizard]]=1),"ARCANE","DIVINE")</f>
        <v>DIVINE</v>
      </c>
      <c r="K151" s="129">
        <v>1</v>
      </c>
      <c r="L151" s="129">
        <v>1</v>
      </c>
      <c r="M151" s="129">
        <v>1</v>
      </c>
      <c r="N151" s="129">
        <v>0</v>
      </c>
      <c r="O151" s="129">
        <v>0</v>
      </c>
      <c r="P151" s="129">
        <v>0</v>
      </c>
      <c r="Q151" s="129">
        <v>0</v>
      </c>
      <c r="R151" s="130">
        <v>0</v>
      </c>
    </row>
    <row r="152" spans="1:18" ht="29.25">
      <c r="A152" s="125" t="s">
        <v>22583</v>
      </c>
      <c r="B152" s="131" t="s">
        <v>22584</v>
      </c>
      <c r="C152" s="126" t="s">
        <v>22587</v>
      </c>
      <c r="D152" s="126" t="s">
        <v>851</v>
      </c>
      <c r="E152" s="126" t="s">
        <v>22297</v>
      </c>
      <c r="F152" s="126">
        <v>241</v>
      </c>
      <c r="G152" s="126">
        <v>3</v>
      </c>
      <c r="H152" s="132" t="s">
        <v>22462</v>
      </c>
      <c r="I152" s="126" t="s">
        <v>22308</v>
      </c>
      <c r="J152" s="126" t="str">
        <f>IF(OR(SPELL_MATERIAL_COMPONENTS[[#This Row],[Sorcerer]]=1,SPELL_MATERIAL_COMPONENTS[[#This Row],[Wizard]]=1),"ARCANE","DIVINE")</f>
        <v>ARCANE</v>
      </c>
      <c r="K152" s="129">
        <v>1</v>
      </c>
      <c r="L152" s="129">
        <v>0</v>
      </c>
      <c r="M152" s="129">
        <v>0</v>
      </c>
      <c r="N152" s="129">
        <v>0</v>
      </c>
      <c r="O152" s="129">
        <v>0</v>
      </c>
      <c r="P152" s="129">
        <v>0</v>
      </c>
      <c r="Q152" s="129">
        <v>0</v>
      </c>
      <c r="R152" s="130">
        <v>1</v>
      </c>
    </row>
    <row r="153" spans="1:18" ht="15">
      <c r="A153" s="125" t="s">
        <v>22588</v>
      </c>
      <c r="B153" s="131" t="s">
        <v>22589</v>
      </c>
      <c r="C153" s="126" t="s">
        <v>22590</v>
      </c>
      <c r="D153" s="126" t="s">
        <v>851</v>
      </c>
      <c r="E153" s="126" t="s">
        <v>22297</v>
      </c>
      <c r="F153" s="126">
        <v>266</v>
      </c>
      <c r="G153" s="126">
        <v>9</v>
      </c>
      <c r="H153" s="126"/>
      <c r="I153" s="126" t="s">
        <v>22308</v>
      </c>
      <c r="J153" s="126" t="str">
        <f>IF(OR(SPELL_MATERIAL_COMPONENTS[[#This Row],[Sorcerer]]=1,SPELL_MATERIAL_COMPONENTS[[#This Row],[Wizard]]=1),"ARCANE","DIVINE")</f>
        <v>ARCANE</v>
      </c>
      <c r="K153" s="129">
        <v>1</v>
      </c>
      <c r="L153" s="129">
        <v>0</v>
      </c>
      <c r="M153" s="129">
        <v>0</v>
      </c>
      <c r="N153" s="129">
        <v>0</v>
      </c>
      <c r="O153" s="129">
        <v>0</v>
      </c>
      <c r="P153" s="129">
        <v>0</v>
      </c>
      <c r="Q153" s="129">
        <v>0</v>
      </c>
      <c r="R153" s="130">
        <v>1</v>
      </c>
    </row>
    <row r="154" spans="1:18" ht="29.25">
      <c r="A154" s="125" t="s">
        <v>22591</v>
      </c>
      <c r="B154" s="131" t="s">
        <v>18302</v>
      </c>
      <c r="C154" s="126" t="s">
        <v>22431</v>
      </c>
      <c r="D154" s="126" t="s">
        <v>851</v>
      </c>
      <c r="E154" s="126" t="s">
        <v>22297</v>
      </c>
      <c r="F154" s="126">
        <v>264</v>
      </c>
      <c r="G154" s="126">
        <v>4</v>
      </c>
      <c r="H154" s="126"/>
      <c r="I154" s="126" t="s">
        <v>22308</v>
      </c>
      <c r="J154" s="126" t="str">
        <f>IF(OR(SPELL_MATERIAL_COMPONENTS[[#This Row],[Sorcerer]]=1,SPELL_MATERIAL_COMPONENTS[[#This Row],[Wizard]]=1),"ARCANE","DIVINE")</f>
        <v>ARCANE</v>
      </c>
      <c r="K154" s="129">
        <v>1</v>
      </c>
      <c r="L154" s="129">
        <v>0</v>
      </c>
      <c r="M154" s="129">
        <v>0</v>
      </c>
      <c r="N154" s="129">
        <v>0</v>
      </c>
      <c r="O154" s="129">
        <v>0</v>
      </c>
      <c r="P154" s="129">
        <v>0</v>
      </c>
      <c r="Q154" s="129">
        <v>0</v>
      </c>
      <c r="R154" s="130">
        <v>1</v>
      </c>
    </row>
    <row r="155" spans="1:18" ht="15">
      <c r="A155" s="125" t="s">
        <v>22592</v>
      </c>
      <c r="B155" s="131" t="s">
        <v>14263</v>
      </c>
      <c r="C155" s="126" t="s">
        <v>22593</v>
      </c>
      <c r="D155" s="126" t="s">
        <v>851</v>
      </c>
      <c r="E155" s="126" t="s">
        <v>22303</v>
      </c>
      <c r="F155" s="126">
        <v>170</v>
      </c>
      <c r="G155" s="126">
        <v>5</v>
      </c>
      <c r="H155" s="126"/>
      <c r="I155" s="126" t="s">
        <v>22308</v>
      </c>
      <c r="J155" s="126" t="str">
        <f>IF(OR(SPELL_MATERIAL_COMPONENTS[[#This Row],[Sorcerer]]=1,SPELL_MATERIAL_COMPONENTS[[#This Row],[Wizard]]=1),"ARCANE","DIVINE")</f>
        <v>ARCANE</v>
      </c>
      <c r="K155" s="129">
        <v>1</v>
      </c>
      <c r="L155" s="129">
        <v>0</v>
      </c>
      <c r="M155" s="129">
        <v>0</v>
      </c>
      <c r="N155" s="129">
        <v>0</v>
      </c>
      <c r="O155" s="129">
        <v>0</v>
      </c>
      <c r="P155" s="129">
        <v>0</v>
      </c>
      <c r="Q155" s="129">
        <v>0</v>
      </c>
      <c r="R155" s="130">
        <v>1</v>
      </c>
    </row>
    <row r="156" spans="1:18" ht="15">
      <c r="A156" s="125" t="s">
        <v>22594</v>
      </c>
      <c r="B156" s="131" t="s">
        <v>18302</v>
      </c>
      <c r="C156" s="126" t="s">
        <v>22502</v>
      </c>
      <c r="D156" s="126" t="s">
        <v>851</v>
      </c>
      <c r="E156" s="126" t="s">
        <v>22297</v>
      </c>
      <c r="F156" s="126">
        <v>239</v>
      </c>
      <c r="G156" s="126">
        <v>3</v>
      </c>
      <c r="H156" s="126"/>
      <c r="I156" s="126" t="s">
        <v>22308</v>
      </c>
      <c r="J156" s="126" t="str">
        <f>IF(OR(SPELL_MATERIAL_COMPONENTS[[#This Row],[Sorcerer]]=1,SPELL_MATERIAL_COMPONENTS[[#This Row],[Wizard]]=1),"ARCANE","DIVINE")</f>
        <v>ARCANE</v>
      </c>
      <c r="K156" s="129">
        <v>1</v>
      </c>
      <c r="L156" s="129">
        <v>0</v>
      </c>
      <c r="M156" s="129">
        <v>0</v>
      </c>
      <c r="N156" s="129">
        <v>0</v>
      </c>
      <c r="O156" s="129">
        <v>0</v>
      </c>
      <c r="P156" s="129">
        <v>0</v>
      </c>
      <c r="Q156" s="129">
        <v>0</v>
      </c>
      <c r="R156" s="130">
        <v>1</v>
      </c>
    </row>
    <row r="157" spans="1:18" ht="29.25">
      <c r="A157" s="125" t="s">
        <v>22595</v>
      </c>
      <c r="B157" s="126" t="s">
        <v>18552</v>
      </c>
      <c r="C157" s="126" t="s">
        <v>22596</v>
      </c>
      <c r="D157" s="126" t="s">
        <v>22302</v>
      </c>
      <c r="E157" s="126" t="s">
        <v>22297</v>
      </c>
      <c r="F157" s="126">
        <v>249</v>
      </c>
      <c r="G157" s="126">
        <v>5</v>
      </c>
      <c r="H157" s="126"/>
      <c r="I157" s="126" t="s">
        <v>22308</v>
      </c>
      <c r="J157" s="126" t="str">
        <f>IF(OR(SPELL_MATERIAL_COMPONENTS[[#This Row],[Sorcerer]]=1,SPELL_MATERIAL_COMPONENTS[[#This Row],[Wizard]]=1),"ARCANE","DIVINE")</f>
        <v>ARCANE</v>
      </c>
      <c r="K157" s="129">
        <v>1</v>
      </c>
      <c r="L157" s="129">
        <v>0</v>
      </c>
      <c r="M157" s="129">
        <v>0</v>
      </c>
      <c r="N157" s="129">
        <v>0</v>
      </c>
      <c r="O157" s="129">
        <v>0</v>
      </c>
      <c r="P157" s="129">
        <v>0</v>
      </c>
      <c r="Q157" s="129">
        <v>0</v>
      </c>
      <c r="R157" s="130">
        <v>1</v>
      </c>
    </row>
    <row r="158" spans="1:18" ht="29.25">
      <c r="A158" s="125" t="s">
        <v>22597</v>
      </c>
      <c r="B158" s="131" t="s">
        <v>22351</v>
      </c>
      <c r="C158" s="126" t="s">
        <v>22598</v>
      </c>
      <c r="D158" s="126" t="s">
        <v>851</v>
      </c>
      <c r="E158" s="126" t="s">
        <v>22297</v>
      </c>
      <c r="F158" s="126">
        <v>226</v>
      </c>
      <c r="G158" s="126">
        <v>4</v>
      </c>
      <c r="H158" s="126" t="s">
        <v>22599</v>
      </c>
      <c r="I158" s="126" t="s">
        <v>22304</v>
      </c>
      <c r="J158" s="126" t="str">
        <f>IF(OR(SPELL_MATERIAL_COMPONENTS[[#This Row],[Sorcerer]]=1,SPELL_MATERIAL_COMPONENTS[[#This Row],[Wizard]]=1),"ARCANE","DIVINE")</f>
        <v>ARCANE</v>
      </c>
      <c r="K158" s="129">
        <v>0</v>
      </c>
      <c r="L158" s="129">
        <v>0</v>
      </c>
      <c r="M158" s="129">
        <v>1</v>
      </c>
      <c r="N158" s="129">
        <v>0</v>
      </c>
      <c r="O158" s="129">
        <v>0</v>
      </c>
      <c r="P158" s="129">
        <v>1</v>
      </c>
      <c r="Q158" s="129">
        <v>0</v>
      </c>
      <c r="R158" s="130">
        <v>1</v>
      </c>
    </row>
    <row r="159" spans="1:18" ht="15">
      <c r="A159" s="125" t="s">
        <v>19249</v>
      </c>
      <c r="B159" s="131" t="s">
        <v>22351</v>
      </c>
      <c r="C159" s="141" t="s">
        <v>22600</v>
      </c>
      <c r="D159" s="126" t="s">
        <v>851</v>
      </c>
      <c r="E159" s="126" t="s">
        <v>22297</v>
      </c>
      <c r="F159" s="126">
        <v>278</v>
      </c>
      <c r="G159" s="126">
        <v>3</v>
      </c>
      <c r="H159" s="126"/>
      <c r="I159" s="126" t="s">
        <v>22304</v>
      </c>
      <c r="J159" s="126" t="str">
        <f>IF(OR(SPELL_MATERIAL_COMPONENTS[[#This Row],[Sorcerer]]=1,SPELL_MATERIAL_COMPONENTS[[#This Row],[Wizard]]=1),"ARCANE","DIVINE")</f>
        <v>DIVINE</v>
      </c>
      <c r="K159" s="129">
        <v>0</v>
      </c>
      <c r="L159" s="129">
        <v>1</v>
      </c>
      <c r="M159" s="129">
        <v>0</v>
      </c>
      <c r="N159" s="129">
        <v>0</v>
      </c>
      <c r="O159" s="129">
        <v>0</v>
      </c>
      <c r="P159" s="129">
        <v>0</v>
      </c>
      <c r="Q159" s="129">
        <v>0</v>
      </c>
      <c r="R159" s="130">
        <v>0</v>
      </c>
    </row>
    <row r="160" spans="1:18" ht="15">
      <c r="A160" s="125" t="s">
        <v>19249</v>
      </c>
      <c r="B160" s="126" t="s">
        <v>14081</v>
      </c>
      <c r="C160" s="126" t="s">
        <v>22601</v>
      </c>
      <c r="D160" s="126" t="s">
        <v>851</v>
      </c>
      <c r="E160" s="126" t="s">
        <v>22303</v>
      </c>
      <c r="F160" s="126">
        <v>167</v>
      </c>
      <c r="G160" s="126">
        <v>7</v>
      </c>
      <c r="H160" s="132"/>
      <c r="I160" s="126" t="s">
        <v>22386</v>
      </c>
      <c r="J160" s="126" t="str">
        <f>IF(OR(SPELL_MATERIAL_COMPONENTS[[#This Row],[Sorcerer]]=1,SPELL_MATERIAL_COMPONENTS[[#This Row],[Wizard]]=1),"ARCANE","DIVINE")</f>
        <v>ARCANE</v>
      </c>
      <c r="K160" s="129">
        <v>1</v>
      </c>
      <c r="L160" s="133">
        <v>0</v>
      </c>
      <c r="M160" s="129">
        <v>1</v>
      </c>
      <c r="N160" s="133">
        <v>0</v>
      </c>
      <c r="O160" s="133">
        <v>0</v>
      </c>
      <c r="P160" s="133">
        <v>0</v>
      </c>
      <c r="Q160" s="129">
        <v>1</v>
      </c>
      <c r="R160" s="130">
        <v>1</v>
      </c>
    </row>
    <row r="161" spans="1:18" ht="15">
      <c r="A161" s="125" t="s">
        <v>19249</v>
      </c>
      <c r="B161" s="131" t="s">
        <v>22351</v>
      </c>
      <c r="C161" s="126" t="s">
        <v>22602</v>
      </c>
      <c r="D161" s="126" t="s">
        <v>851</v>
      </c>
      <c r="E161" s="126" t="s">
        <v>22303</v>
      </c>
      <c r="F161" s="126">
        <v>171</v>
      </c>
      <c r="G161" s="126">
        <v>0</v>
      </c>
      <c r="H161" s="126"/>
      <c r="I161" s="126" t="s">
        <v>22386</v>
      </c>
      <c r="J161" s="126" t="str">
        <f>IF(OR(SPELL_MATERIAL_COMPONENTS[[#This Row],[Sorcerer]]=1,SPELL_MATERIAL_COMPONENTS[[#This Row],[Wizard]]=1),"ARCANE","DIVINE")</f>
        <v>ARCANE</v>
      </c>
      <c r="K161" s="129">
        <v>1</v>
      </c>
      <c r="L161" s="129">
        <v>0</v>
      </c>
      <c r="M161" s="129">
        <v>1</v>
      </c>
      <c r="N161" s="129">
        <v>0</v>
      </c>
      <c r="O161" s="129">
        <v>0</v>
      </c>
      <c r="P161" s="129">
        <v>0</v>
      </c>
      <c r="Q161" s="129">
        <v>1</v>
      </c>
      <c r="R161" s="130">
        <v>1</v>
      </c>
    </row>
    <row r="162" spans="1:18" ht="29.25">
      <c r="A162" s="125" t="s">
        <v>22603</v>
      </c>
      <c r="B162" s="131" t="s">
        <v>18302</v>
      </c>
      <c r="C162" s="126" t="s">
        <v>22604</v>
      </c>
      <c r="D162" s="126" t="s">
        <v>22313</v>
      </c>
      <c r="E162" s="126" t="s">
        <v>22297</v>
      </c>
      <c r="F162" s="126">
        <v>219</v>
      </c>
      <c r="G162" s="126">
        <v>1</v>
      </c>
      <c r="H162" s="126"/>
      <c r="I162" s="126" t="s">
        <v>22386</v>
      </c>
      <c r="J162" s="126" t="str">
        <f>IF(OR(SPELL_MATERIAL_COMPONENTS[[#This Row],[Sorcerer]]=1,SPELL_MATERIAL_COMPONENTS[[#This Row],[Wizard]]=1),"ARCANE","DIVINE")</f>
        <v>ARCANE</v>
      </c>
      <c r="K162" s="129">
        <v>1</v>
      </c>
      <c r="L162" s="129">
        <v>0</v>
      </c>
      <c r="M162" s="129">
        <v>1</v>
      </c>
      <c r="N162" s="129">
        <v>0</v>
      </c>
      <c r="O162" s="129">
        <v>0</v>
      </c>
      <c r="P162" s="129">
        <v>0</v>
      </c>
      <c r="Q162" s="129">
        <v>1</v>
      </c>
      <c r="R162" s="130">
        <v>1</v>
      </c>
    </row>
    <row r="163" spans="1:18" ht="29.25">
      <c r="A163" s="125" t="s">
        <v>22603</v>
      </c>
      <c r="B163" s="131" t="s">
        <v>18302</v>
      </c>
      <c r="C163" s="126" t="s">
        <v>22605</v>
      </c>
      <c r="D163" s="126" t="s">
        <v>22313</v>
      </c>
      <c r="E163" s="126" t="s">
        <v>22297</v>
      </c>
      <c r="F163" s="126">
        <v>223</v>
      </c>
      <c r="G163" s="126">
        <v>5</v>
      </c>
      <c r="H163" s="126"/>
      <c r="I163" s="126" t="s">
        <v>22344</v>
      </c>
      <c r="J163" s="126" t="str">
        <f>IF(OR(SPELL_MATERIAL_COMPONENTS[[#This Row],[Sorcerer]]=1,SPELL_MATERIAL_COMPONENTS[[#This Row],[Wizard]]=1),"ARCANE","DIVINE")</f>
        <v>ARCANE</v>
      </c>
      <c r="K163" s="129">
        <v>0</v>
      </c>
      <c r="L163" s="129">
        <v>0</v>
      </c>
      <c r="M163" s="129">
        <v>0</v>
      </c>
      <c r="N163" s="129">
        <v>0</v>
      </c>
      <c r="O163" s="129">
        <v>0</v>
      </c>
      <c r="P163" s="129">
        <v>1</v>
      </c>
      <c r="Q163" s="129">
        <v>0</v>
      </c>
      <c r="R163" s="130">
        <v>1</v>
      </c>
    </row>
    <row r="164" spans="1:18" ht="29.25">
      <c r="A164" s="125" t="s">
        <v>22606</v>
      </c>
      <c r="B164" s="131" t="s">
        <v>18302</v>
      </c>
      <c r="C164" s="126" t="s">
        <v>22607</v>
      </c>
      <c r="D164" s="126" t="s">
        <v>22313</v>
      </c>
      <c r="E164" s="126" t="s">
        <v>22297</v>
      </c>
      <c r="F164" s="126">
        <v>233</v>
      </c>
      <c r="G164" s="126">
        <v>5</v>
      </c>
      <c r="H164" s="126"/>
      <c r="I164" s="126" t="s">
        <v>22344</v>
      </c>
      <c r="J164" s="126" t="str">
        <f>IF(OR(SPELL_MATERIAL_COMPONENTS[[#This Row],[Sorcerer]]=1,SPELL_MATERIAL_COMPONENTS[[#This Row],[Wizard]]=1),"ARCANE","DIVINE")</f>
        <v>DIVINE</v>
      </c>
      <c r="K164" s="129">
        <v>1</v>
      </c>
      <c r="L164" s="129">
        <v>0</v>
      </c>
      <c r="M164" s="129">
        <v>1</v>
      </c>
      <c r="N164" s="129">
        <v>0</v>
      </c>
      <c r="O164" s="129">
        <v>0</v>
      </c>
      <c r="P164" s="129">
        <v>0</v>
      </c>
      <c r="Q164" s="129">
        <v>0</v>
      </c>
      <c r="R164" s="130">
        <v>0</v>
      </c>
    </row>
    <row r="165" spans="1:18" ht="29.25">
      <c r="A165" s="125" t="s">
        <v>22603</v>
      </c>
      <c r="B165" s="131" t="s">
        <v>18302</v>
      </c>
      <c r="C165" s="126" t="s">
        <v>22608</v>
      </c>
      <c r="D165" s="126" t="s">
        <v>22313</v>
      </c>
      <c r="E165" s="126" t="s">
        <v>22297</v>
      </c>
      <c r="F165" s="126">
        <v>243</v>
      </c>
      <c r="G165" s="126">
        <v>6</v>
      </c>
      <c r="H165" s="126"/>
      <c r="I165" s="126" t="s">
        <v>22344</v>
      </c>
      <c r="J165" s="126" t="str">
        <f>IF(OR(SPELL_MATERIAL_COMPONENTS[[#This Row],[Sorcerer]]=1,SPELL_MATERIAL_COMPONENTS[[#This Row],[Wizard]]=1),"ARCANE","DIVINE")</f>
        <v>DIVINE</v>
      </c>
      <c r="K165" s="129">
        <v>1</v>
      </c>
      <c r="L165" s="129">
        <v>0</v>
      </c>
      <c r="M165" s="129">
        <v>1</v>
      </c>
      <c r="N165" s="129">
        <v>0</v>
      </c>
      <c r="O165" s="129">
        <v>0</v>
      </c>
      <c r="P165" s="129">
        <v>0</v>
      </c>
      <c r="Q165" s="129">
        <v>0</v>
      </c>
      <c r="R165" s="130">
        <v>0</v>
      </c>
    </row>
    <row r="166" spans="1:18" ht="29.25">
      <c r="A166" s="125" t="s">
        <v>22603</v>
      </c>
      <c r="B166" s="131" t="s">
        <v>18302</v>
      </c>
      <c r="C166" s="126" t="s">
        <v>22609</v>
      </c>
      <c r="D166" s="126" t="s">
        <v>22313</v>
      </c>
      <c r="E166" s="126" t="s">
        <v>22297</v>
      </c>
      <c r="F166" s="126">
        <v>256</v>
      </c>
      <c r="G166" s="126">
        <v>3</v>
      </c>
      <c r="H166" s="126"/>
      <c r="I166" s="126" t="s">
        <v>22384</v>
      </c>
      <c r="J166" s="126" t="str">
        <f>IF(OR(SPELL_MATERIAL_COMPONENTS[[#This Row],[Sorcerer]]=1,SPELL_MATERIAL_COMPONENTS[[#This Row],[Wizard]]=1),"ARCANE","DIVINE")</f>
        <v>DIVINE</v>
      </c>
      <c r="K166" s="129">
        <v>0</v>
      </c>
      <c r="L166" s="129">
        <v>1</v>
      </c>
      <c r="M166" s="129">
        <v>1</v>
      </c>
      <c r="N166" s="129">
        <v>0</v>
      </c>
      <c r="O166" s="129">
        <v>0</v>
      </c>
      <c r="P166" s="129">
        <v>0</v>
      </c>
      <c r="Q166" s="129">
        <v>0</v>
      </c>
      <c r="R166" s="130">
        <v>0</v>
      </c>
    </row>
    <row r="167" spans="1:18" ht="29.25">
      <c r="A167" s="125" t="s">
        <v>22603</v>
      </c>
      <c r="B167" s="131" t="s">
        <v>18302</v>
      </c>
      <c r="C167" s="126" t="s">
        <v>22610</v>
      </c>
      <c r="D167" s="126" t="s">
        <v>22313</v>
      </c>
      <c r="E167" s="126" t="s">
        <v>22297</v>
      </c>
      <c r="F167" s="126">
        <v>270</v>
      </c>
      <c r="G167" s="126">
        <v>1</v>
      </c>
      <c r="H167" s="126"/>
      <c r="I167" s="126" t="s">
        <v>22314</v>
      </c>
      <c r="J167" s="126" t="str">
        <f>IF(OR(SPELL_MATERIAL_COMPONENTS[[#This Row],[Sorcerer]]=1,SPELL_MATERIAL_COMPONENTS[[#This Row],[Wizard]]=1),"ARCANE","DIVINE")</f>
        <v>DIVINE</v>
      </c>
      <c r="K167" s="129">
        <v>0</v>
      </c>
      <c r="L167" s="129">
        <v>0</v>
      </c>
      <c r="M167" s="129">
        <v>0</v>
      </c>
      <c r="N167" s="129">
        <v>0</v>
      </c>
      <c r="O167" s="129">
        <v>0</v>
      </c>
      <c r="P167" s="129">
        <v>0</v>
      </c>
      <c r="Q167" s="129">
        <v>1</v>
      </c>
      <c r="R167" s="130">
        <v>0</v>
      </c>
    </row>
    <row r="168" spans="1:18" ht="29.25">
      <c r="A168" s="125" t="s">
        <v>22603</v>
      </c>
      <c r="B168" s="131" t="s">
        <v>18302</v>
      </c>
      <c r="C168" s="126" t="s">
        <v>22611</v>
      </c>
      <c r="D168" s="126" t="s">
        <v>22313</v>
      </c>
      <c r="E168" s="126" t="s">
        <v>22297</v>
      </c>
      <c r="F168" s="126">
        <v>271</v>
      </c>
      <c r="G168" s="126">
        <v>7</v>
      </c>
      <c r="H168" s="126"/>
      <c r="I168" s="126" t="s">
        <v>22314</v>
      </c>
      <c r="J168" s="126" t="str">
        <f>IF(OR(SPELL_MATERIAL_COMPONENTS[[#This Row],[Sorcerer]]=1,SPELL_MATERIAL_COMPONENTS[[#This Row],[Wizard]]=1),"ARCANE","DIVINE")</f>
        <v>ARCANE</v>
      </c>
      <c r="K168" s="129">
        <v>1</v>
      </c>
      <c r="L168" s="129">
        <v>0</v>
      </c>
      <c r="M168" s="129">
        <v>0</v>
      </c>
      <c r="N168" s="129">
        <v>0</v>
      </c>
      <c r="O168" s="129">
        <v>0</v>
      </c>
      <c r="P168" s="129">
        <v>1</v>
      </c>
      <c r="Q168" s="129">
        <v>1</v>
      </c>
      <c r="R168" s="130">
        <v>1</v>
      </c>
    </row>
    <row r="169" spans="1:18" ht="29.25">
      <c r="A169" s="125" t="s">
        <v>22603</v>
      </c>
      <c r="B169" s="131" t="s">
        <v>18302</v>
      </c>
      <c r="C169" s="126" t="s">
        <v>10183</v>
      </c>
      <c r="D169" s="126" t="s">
        <v>22313</v>
      </c>
      <c r="E169" s="126" t="s">
        <v>22297</v>
      </c>
      <c r="F169" s="126">
        <v>284</v>
      </c>
      <c r="G169" s="126">
        <v>9</v>
      </c>
      <c r="H169" s="126"/>
      <c r="I169" s="126" t="s">
        <v>22314</v>
      </c>
      <c r="J169" s="126" t="str">
        <f>IF(OR(SPELL_MATERIAL_COMPONENTS[[#This Row],[Sorcerer]]=1,SPELL_MATERIAL_COMPONENTS[[#This Row],[Wizard]]=1),"ARCANE","DIVINE")</f>
        <v>ARCANE</v>
      </c>
      <c r="K169" s="129">
        <v>1</v>
      </c>
      <c r="L169" s="129">
        <v>1</v>
      </c>
      <c r="M169" s="129">
        <v>1</v>
      </c>
      <c r="N169" s="129">
        <v>0</v>
      </c>
      <c r="O169" s="129">
        <v>0</v>
      </c>
      <c r="P169" s="129">
        <v>1</v>
      </c>
      <c r="Q169" s="129">
        <v>1</v>
      </c>
      <c r="R169" s="130">
        <v>1</v>
      </c>
    </row>
    <row r="170" spans="1:18" ht="29.25">
      <c r="A170" s="125" t="s">
        <v>22603</v>
      </c>
      <c r="B170" s="131" t="s">
        <v>18302</v>
      </c>
      <c r="C170" s="126" t="s">
        <v>22510</v>
      </c>
      <c r="D170" s="126" t="s">
        <v>22313</v>
      </c>
      <c r="E170" s="126" t="s">
        <v>22297</v>
      </c>
      <c r="F170" s="126">
        <v>288</v>
      </c>
      <c r="G170" s="126">
        <v>6</v>
      </c>
      <c r="H170" s="126"/>
      <c r="I170" s="126" t="s">
        <v>22308</v>
      </c>
      <c r="J170" s="126" t="str">
        <f>IF(OR(SPELL_MATERIAL_COMPONENTS[[#This Row],[Sorcerer]]=1,SPELL_MATERIAL_COMPONENTS[[#This Row],[Wizard]]=1),"ARCANE","DIVINE")</f>
        <v>DIVINE</v>
      </c>
      <c r="K170" s="129">
        <v>0</v>
      </c>
      <c r="L170" s="129">
        <v>1</v>
      </c>
      <c r="M170" s="129">
        <v>0</v>
      </c>
      <c r="N170" s="129">
        <v>0</v>
      </c>
      <c r="O170" s="129">
        <v>0</v>
      </c>
      <c r="P170" s="129">
        <v>0</v>
      </c>
      <c r="Q170" s="129">
        <v>0</v>
      </c>
      <c r="R170" s="130">
        <v>0</v>
      </c>
    </row>
    <row r="171" spans="1:18" ht="29.25">
      <c r="A171" s="125" t="s">
        <v>22612</v>
      </c>
      <c r="B171" s="131" t="s">
        <v>22584</v>
      </c>
      <c r="C171" s="126" t="s">
        <v>22613</v>
      </c>
      <c r="D171" s="126" t="s">
        <v>22313</v>
      </c>
      <c r="E171" s="126" t="s">
        <v>22297</v>
      </c>
      <c r="F171" s="126">
        <v>214</v>
      </c>
      <c r="G171" s="126">
        <v>8</v>
      </c>
      <c r="H171" s="126"/>
      <c r="I171" s="126" t="s">
        <v>22384</v>
      </c>
      <c r="J171" s="126" t="str">
        <f>IF(OR(SPELL_MATERIAL_COMPONENTS[[#This Row],[Sorcerer]]=1,SPELL_MATERIAL_COMPONENTS[[#This Row],[Wizard]]=1),"ARCANE","DIVINE")</f>
        <v>DIVINE</v>
      </c>
      <c r="K171" s="129">
        <v>0</v>
      </c>
      <c r="L171" s="129">
        <v>0</v>
      </c>
      <c r="M171" s="129">
        <v>0</v>
      </c>
      <c r="N171" s="129">
        <v>0</v>
      </c>
      <c r="O171" s="129">
        <v>0</v>
      </c>
      <c r="P171" s="129">
        <v>0</v>
      </c>
      <c r="Q171" s="129">
        <v>1</v>
      </c>
      <c r="R171" s="130">
        <v>0</v>
      </c>
    </row>
    <row r="172" spans="1:18" ht="15">
      <c r="A172" s="125" t="s">
        <v>19828</v>
      </c>
      <c r="B172" s="131" t="s">
        <v>18302</v>
      </c>
      <c r="C172" s="126" t="s">
        <v>22614</v>
      </c>
      <c r="D172" s="126" t="s">
        <v>22302</v>
      </c>
      <c r="E172" s="126" t="s">
        <v>22297</v>
      </c>
      <c r="F172" s="126">
        <v>257</v>
      </c>
      <c r="G172" s="126">
        <v>2</v>
      </c>
      <c r="H172" s="126"/>
      <c r="I172" s="126" t="s">
        <v>22386</v>
      </c>
      <c r="J172" s="126" t="str">
        <f>IF(OR(SPELL_MATERIAL_COMPONENTS[[#This Row],[Sorcerer]]=1,SPELL_MATERIAL_COMPONENTS[[#This Row],[Wizard]]=1),"ARCANE","DIVINE")</f>
        <v>ARCANE</v>
      </c>
      <c r="K172" s="129">
        <v>1</v>
      </c>
      <c r="L172" s="129">
        <v>0</v>
      </c>
      <c r="M172" s="129">
        <v>0</v>
      </c>
      <c r="N172" s="129">
        <v>0</v>
      </c>
      <c r="O172" s="129">
        <v>0</v>
      </c>
      <c r="P172" s="129">
        <v>1</v>
      </c>
      <c r="Q172" s="129">
        <v>1</v>
      </c>
      <c r="R172" s="130">
        <v>1</v>
      </c>
    </row>
    <row r="173" spans="1:18" ht="15">
      <c r="A173" s="142" t="s">
        <v>19828</v>
      </c>
      <c r="B173" s="131" t="s">
        <v>18302</v>
      </c>
      <c r="C173" s="143" t="s">
        <v>22615</v>
      </c>
      <c r="D173" s="143" t="s">
        <v>22302</v>
      </c>
      <c r="E173" s="143" t="s">
        <v>22297</v>
      </c>
      <c r="F173" s="126">
        <v>279</v>
      </c>
      <c r="G173" s="126">
        <v>6</v>
      </c>
      <c r="H173" s="126"/>
      <c r="I173" s="126" t="s">
        <v>22386</v>
      </c>
      <c r="J173" s="126" t="str">
        <f>IF(OR(SPELL_MATERIAL_COMPONENTS[[#This Row],[Sorcerer]]=1,SPELL_MATERIAL_COMPONENTS[[#This Row],[Wizard]]=1),"ARCANE","DIVINE")</f>
        <v>ARCANE</v>
      </c>
      <c r="K173" s="129">
        <v>1</v>
      </c>
      <c r="L173" s="129">
        <v>0</v>
      </c>
      <c r="M173" s="129">
        <v>0</v>
      </c>
      <c r="N173" s="129">
        <v>0</v>
      </c>
      <c r="O173" s="129">
        <v>0</v>
      </c>
      <c r="P173" s="129">
        <v>1</v>
      </c>
      <c r="Q173" s="129">
        <v>1</v>
      </c>
      <c r="R173" s="130">
        <v>1</v>
      </c>
    </row>
    <row r="174" spans="1:18" ht="29.25">
      <c r="A174" s="125" t="s">
        <v>19828</v>
      </c>
      <c r="B174" s="131" t="s">
        <v>18302</v>
      </c>
      <c r="C174" s="126" t="s">
        <v>22616</v>
      </c>
      <c r="D174" s="126" t="s">
        <v>22302</v>
      </c>
      <c r="E174" s="126" t="s">
        <v>22297</v>
      </c>
      <c r="F174" s="126">
        <v>279</v>
      </c>
      <c r="G174" s="126">
        <v>2</v>
      </c>
      <c r="H174" s="132" t="s">
        <v>22617</v>
      </c>
      <c r="I174" s="126" t="s">
        <v>22384</v>
      </c>
      <c r="J174" s="126" t="str">
        <f>IF(OR(SPELL_MATERIAL_COMPONENTS[[#This Row],[Sorcerer]]=1,SPELL_MATERIAL_COMPONENTS[[#This Row],[Wizard]]=1),"ARCANE","DIVINE")</f>
        <v>ARCANE</v>
      </c>
      <c r="K174" s="129">
        <v>0</v>
      </c>
      <c r="L174" s="129">
        <v>0</v>
      </c>
      <c r="M174" s="129">
        <v>1</v>
      </c>
      <c r="N174" s="129">
        <v>0</v>
      </c>
      <c r="O174" s="129">
        <v>0</v>
      </c>
      <c r="P174" s="129">
        <v>1</v>
      </c>
      <c r="Q174" s="129">
        <v>0</v>
      </c>
      <c r="R174" s="130">
        <v>1</v>
      </c>
    </row>
    <row r="175" spans="1:18" ht="29.25">
      <c r="A175" s="125" t="s">
        <v>22618</v>
      </c>
      <c r="B175" s="131" t="s">
        <v>22351</v>
      </c>
      <c r="C175" s="126" t="s">
        <v>22619</v>
      </c>
      <c r="D175" s="126" t="s">
        <v>22313</v>
      </c>
      <c r="E175" s="126" t="s">
        <v>22303</v>
      </c>
      <c r="F175" s="126">
        <v>154</v>
      </c>
      <c r="G175" s="126">
        <v>2</v>
      </c>
      <c r="H175" s="126"/>
      <c r="I175" s="126" t="s">
        <v>22384</v>
      </c>
      <c r="J175" s="126" t="str">
        <f>IF(OR(SPELL_MATERIAL_COMPONENTS[[#This Row],[Sorcerer]]=1,SPELL_MATERIAL_COMPONENTS[[#This Row],[Wizard]]=1),"ARCANE","DIVINE")</f>
        <v>ARCANE</v>
      </c>
      <c r="K175" s="129">
        <v>0</v>
      </c>
      <c r="L175" s="129">
        <v>0</v>
      </c>
      <c r="M175" s="129">
        <v>1</v>
      </c>
      <c r="N175" s="129">
        <v>0</v>
      </c>
      <c r="O175" s="129">
        <v>0</v>
      </c>
      <c r="P175" s="129">
        <v>1</v>
      </c>
      <c r="Q175" s="129">
        <v>0</v>
      </c>
      <c r="R175" s="130">
        <v>1</v>
      </c>
    </row>
    <row r="176" spans="1:18" ht="15">
      <c r="A176" s="125" t="s">
        <v>19666</v>
      </c>
      <c r="B176" s="126" t="s">
        <v>13888</v>
      </c>
      <c r="C176" s="126" t="s">
        <v>22620</v>
      </c>
      <c r="D176" s="126" t="s">
        <v>851</v>
      </c>
      <c r="E176" s="126" t="s">
        <v>22392</v>
      </c>
      <c r="F176" s="126">
        <v>18</v>
      </c>
      <c r="G176" s="126">
        <v>1</v>
      </c>
      <c r="H176" s="126" t="s">
        <v>22621</v>
      </c>
      <c r="I176" s="126" t="s">
        <v>22304</v>
      </c>
      <c r="J176" s="126" t="str">
        <f>IF(OR(SPELL_MATERIAL_COMPONENTS[[#This Row],[Sorcerer]]=1,SPELL_MATERIAL_COMPONENTS[[#This Row],[Wizard]]=1),"ARCANE","DIVINE")</f>
        <v>ARCANE</v>
      </c>
      <c r="K176" s="129">
        <v>0</v>
      </c>
      <c r="L176" s="129">
        <v>0</v>
      </c>
      <c r="M176" s="129">
        <v>1</v>
      </c>
      <c r="N176" s="129">
        <v>0</v>
      </c>
      <c r="O176" s="129">
        <v>0</v>
      </c>
      <c r="P176" s="129">
        <v>1</v>
      </c>
      <c r="Q176" s="129">
        <v>0</v>
      </c>
      <c r="R176" s="130">
        <v>1</v>
      </c>
    </row>
    <row r="177" spans="1:18" ht="43.5">
      <c r="A177" s="125" t="s">
        <v>19666</v>
      </c>
      <c r="B177" s="126" t="s">
        <v>13888</v>
      </c>
      <c r="C177" s="126" t="s">
        <v>22622</v>
      </c>
      <c r="D177" s="126" t="s">
        <v>851</v>
      </c>
      <c r="E177" s="126" t="s">
        <v>22392</v>
      </c>
      <c r="F177" s="126">
        <v>21</v>
      </c>
      <c r="G177" s="126">
        <v>2</v>
      </c>
      <c r="H177" s="126" t="s">
        <v>22623</v>
      </c>
      <c r="I177" s="126" t="s">
        <v>22304</v>
      </c>
      <c r="J177" s="126" t="str">
        <f>IF(OR(SPELL_MATERIAL_COMPONENTS[[#This Row],[Sorcerer]]=1,SPELL_MATERIAL_COMPONENTS[[#This Row],[Wizard]]=1),"ARCANE","DIVINE")</f>
        <v>ARCANE</v>
      </c>
      <c r="K177" s="129">
        <v>0</v>
      </c>
      <c r="L177" s="129">
        <v>0</v>
      </c>
      <c r="M177" s="129">
        <v>1</v>
      </c>
      <c r="N177" s="129">
        <v>0</v>
      </c>
      <c r="O177" s="129">
        <v>0</v>
      </c>
      <c r="P177" s="129">
        <v>1</v>
      </c>
      <c r="Q177" s="129">
        <v>0</v>
      </c>
      <c r="R177" s="130">
        <v>1</v>
      </c>
    </row>
    <row r="178" spans="1:18" ht="15">
      <c r="A178" s="125" t="s">
        <v>22624</v>
      </c>
      <c r="B178" s="131" t="s">
        <v>18266</v>
      </c>
      <c r="C178" s="126" t="s">
        <v>22605</v>
      </c>
      <c r="D178" s="126" t="s">
        <v>22302</v>
      </c>
      <c r="E178" s="126" t="s">
        <v>22297</v>
      </c>
      <c r="F178" s="126">
        <v>223</v>
      </c>
      <c r="G178" s="126">
        <v>5</v>
      </c>
      <c r="H178" s="126"/>
      <c r="I178" s="126" t="s">
        <v>22326</v>
      </c>
      <c r="J178" s="126" t="str">
        <f>IF(OR(SPELL_MATERIAL_COMPONENTS[[#This Row],[Sorcerer]]=1,SPELL_MATERIAL_COMPONENTS[[#This Row],[Wizard]]=1),"ARCANE","DIVINE")</f>
        <v>ARCANE</v>
      </c>
      <c r="K178" s="129">
        <v>1</v>
      </c>
      <c r="L178" s="129">
        <v>0</v>
      </c>
      <c r="M178" s="129">
        <v>0</v>
      </c>
      <c r="N178" s="129">
        <v>0</v>
      </c>
      <c r="O178" s="129">
        <v>0</v>
      </c>
      <c r="P178" s="129">
        <v>0</v>
      </c>
      <c r="Q178" s="129">
        <v>0</v>
      </c>
      <c r="R178" s="130">
        <v>1</v>
      </c>
    </row>
    <row r="179" spans="1:18" ht="29.25">
      <c r="A179" s="125" t="s">
        <v>22624</v>
      </c>
      <c r="B179" s="131" t="s">
        <v>18266</v>
      </c>
      <c r="C179" s="126" t="s">
        <v>22625</v>
      </c>
      <c r="D179" s="126" t="s">
        <v>22302</v>
      </c>
      <c r="E179" s="126" t="s">
        <v>22297</v>
      </c>
      <c r="F179" s="126">
        <v>225</v>
      </c>
      <c r="G179" s="126">
        <v>5</v>
      </c>
      <c r="H179" s="126"/>
      <c r="I179" s="126" t="s">
        <v>22326</v>
      </c>
      <c r="J179" s="126" t="str">
        <f>IF(OR(SPELL_MATERIAL_COMPONENTS[[#This Row],[Sorcerer]]=1,SPELL_MATERIAL_COMPONENTS[[#This Row],[Wizard]]=1),"ARCANE","DIVINE")</f>
        <v>ARCANE</v>
      </c>
      <c r="K179" s="129">
        <v>1</v>
      </c>
      <c r="L179" s="129">
        <v>0</v>
      </c>
      <c r="M179" s="129">
        <v>0</v>
      </c>
      <c r="N179" s="129">
        <v>0</v>
      </c>
      <c r="O179" s="129">
        <v>0</v>
      </c>
      <c r="P179" s="129">
        <v>0</v>
      </c>
      <c r="Q179" s="129">
        <v>0</v>
      </c>
      <c r="R179" s="130">
        <v>1</v>
      </c>
    </row>
    <row r="180" spans="1:18" ht="15">
      <c r="A180" s="125" t="s">
        <v>22624</v>
      </c>
      <c r="B180" s="131" t="s">
        <v>19009</v>
      </c>
      <c r="C180" s="126" t="s">
        <v>22477</v>
      </c>
      <c r="D180" s="126" t="s">
        <v>22302</v>
      </c>
      <c r="E180" s="126" t="s">
        <v>22297</v>
      </c>
      <c r="F180" s="126">
        <v>228</v>
      </c>
      <c r="G180" s="126">
        <v>8</v>
      </c>
      <c r="H180" s="126"/>
      <c r="I180" s="126" t="s">
        <v>22308</v>
      </c>
      <c r="J180" s="126" t="str">
        <f>IF(OR(SPELL_MATERIAL_COMPONENTS[[#This Row],[Sorcerer]]=1,SPELL_MATERIAL_COMPONENTS[[#This Row],[Wizard]]=1),"ARCANE","DIVINE")</f>
        <v>ARCANE</v>
      </c>
      <c r="K180" s="129">
        <v>0</v>
      </c>
      <c r="L180" s="129">
        <v>0</v>
      </c>
      <c r="M180" s="129">
        <v>0</v>
      </c>
      <c r="N180" s="129">
        <v>0</v>
      </c>
      <c r="O180" s="129">
        <v>0</v>
      </c>
      <c r="P180" s="129">
        <v>0</v>
      </c>
      <c r="Q180" s="129">
        <v>1</v>
      </c>
      <c r="R180" s="130">
        <v>1</v>
      </c>
    </row>
    <row r="181" spans="1:18" ht="15">
      <c r="A181" s="125" t="s">
        <v>22624</v>
      </c>
      <c r="B181" s="131" t="s">
        <v>18339</v>
      </c>
      <c r="C181" s="126" t="s">
        <v>22326</v>
      </c>
      <c r="D181" s="126" t="s">
        <v>22302</v>
      </c>
      <c r="E181" s="126" t="s">
        <v>22297</v>
      </c>
      <c r="F181" s="126">
        <v>234</v>
      </c>
      <c r="G181" s="126">
        <v>4</v>
      </c>
      <c r="H181" s="126"/>
      <c r="I181" s="126" t="s">
        <v>22384</v>
      </c>
      <c r="J181" s="126" t="str">
        <f>IF(OR(SPELL_MATERIAL_COMPONENTS[[#This Row],[Sorcerer]]=1,SPELL_MATERIAL_COMPONENTS[[#This Row],[Wizard]]=1),"ARCANE","DIVINE")</f>
        <v>ARCANE</v>
      </c>
      <c r="K181" s="129">
        <v>0</v>
      </c>
      <c r="L181" s="129">
        <v>0</v>
      </c>
      <c r="M181" s="129">
        <v>0</v>
      </c>
      <c r="N181" s="129">
        <v>0</v>
      </c>
      <c r="O181" s="129">
        <v>0</v>
      </c>
      <c r="P181" s="129">
        <v>0</v>
      </c>
      <c r="Q181" s="129">
        <v>1</v>
      </c>
      <c r="R181" s="130">
        <v>1</v>
      </c>
    </row>
    <row r="182" spans="1:18" ht="15">
      <c r="A182" s="125" t="s">
        <v>22624</v>
      </c>
      <c r="B182" s="131" t="s">
        <v>18373</v>
      </c>
      <c r="C182" s="126" t="s">
        <v>22608</v>
      </c>
      <c r="D182" s="126" t="s">
        <v>22302</v>
      </c>
      <c r="E182" s="126" t="s">
        <v>22297</v>
      </c>
      <c r="F182" s="126">
        <v>243</v>
      </c>
      <c r="G182" s="126">
        <v>6</v>
      </c>
      <c r="H182" s="126"/>
      <c r="I182" s="126" t="s">
        <v>22384</v>
      </c>
      <c r="J182" s="126" t="str">
        <f>IF(OR(SPELL_MATERIAL_COMPONENTS[[#This Row],[Sorcerer]]=1,SPELL_MATERIAL_COMPONENTS[[#This Row],[Wizard]]=1),"ARCANE","DIVINE")</f>
        <v>ARCANE</v>
      </c>
      <c r="K182" s="129">
        <v>0</v>
      </c>
      <c r="L182" s="129">
        <v>0</v>
      </c>
      <c r="M182" s="129">
        <v>1</v>
      </c>
      <c r="N182" s="129">
        <v>0</v>
      </c>
      <c r="O182" s="129">
        <v>0</v>
      </c>
      <c r="P182" s="129">
        <v>1</v>
      </c>
      <c r="Q182" s="129">
        <v>1</v>
      </c>
      <c r="R182" s="130">
        <v>1</v>
      </c>
    </row>
    <row r="183" spans="1:18" ht="15">
      <c r="A183" s="125" t="s">
        <v>22624</v>
      </c>
      <c r="B183" s="131" t="s">
        <v>21972</v>
      </c>
      <c r="C183" s="126" t="s">
        <v>22450</v>
      </c>
      <c r="D183" s="126" t="s">
        <v>22302</v>
      </c>
      <c r="E183" s="126" t="s">
        <v>22297</v>
      </c>
      <c r="F183" s="126">
        <v>245</v>
      </c>
      <c r="G183" s="126">
        <v>3</v>
      </c>
      <c r="H183" s="126"/>
      <c r="I183" s="126" t="s">
        <v>22384</v>
      </c>
      <c r="J183" s="126" t="str">
        <f>IF(OR(SPELL_MATERIAL_COMPONENTS[[#This Row],[Sorcerer]]=1,SPELL_MATERIAL_COMPONENTS[[#This Row],[Wizard]]=1),"ARCANE","DIVINE")</f>
        <v>ARCANE</v>
      </c>
      <c r="K183" s="129">
        <v>0</v>
      </c>
      <c r="L183" s="129">
        <v>1</v>
      </c>
      <c r="M183" s="129">
        <v>1</v>
      </c>
      <c r="N183" s="129">
        <v>0</v>
      </c>
      <c r="O183" s="129">
        <v>0</v>
      </c>
      <c r="P183" s="129">
        <v>1</v>
      </c>
      <c r="Q183" s="129">
        <v>0</v>
      </c>
      <c r="R183" s="130">
        <v>0</v>
      </c>
    </row>
    <row r="184" spans="1:18" ht="15">
      <c r="A184" s="125" t="s">
        <v>22624</v>
      </c>
      <c r="B184" s="131" t="s">
        <v>18373</v>
      </c>
      <c r="C184" s="126" t="s">
        <v>22367</v>
      </c>
      <c r="D184" s="126" t="s">
        <v>22302</v>
      </c>
      <c r="E184" s="126" t="s">
        <v>22297</v>
      </c>
      <c r="F184" s="126">
        <v>248</v>
      </c>
      <c r="G184" s="126">
        <v>6</v>
      </c>
      <c r="H184" s="126"/>
      <c r="I184" s="126" t="s">
        <v>22384</v>
      </c>
      <c r="J184" s="126" t="str">
        <f>IF(OR(SPELL_MATERIAL_COMPONENTS[[#This Row],[Sorcerer]]=1,SPELL_MATERIAL_COMPONENTS[[#This Row],[Wizard]]=1),"ARCANE","DIVINE")</f>
        <v>ARCANE</v>
      </c>
      <c r="K184" s="129">
        <v>0</v>
      </c>
      <c r="L184" s="129">
        <v>1</v>
      </c>
      <c r="M184" s="129">
        <v>1</v>
      </c>
      <c r="N184" s="129">
        <v>0</v>
      </c>
      <c r="O184" s="129">
        <v>0</v>
      </c>
      <c r="P184" s="129">
        <v>1</v>
      </c>
      <c r="Q184" s="129">
        <v>0</v>
      </c>
      <c r="R184" s="130">
        <v>0</v>
      </c>
    </row>
    <row r="185" spans="1:18" ht="15">
      <c r="A185" s="125" t="s">
        <v>22624</v>
      </c>
      <c r="B185" s="131" t="s">
        <v>21972</v>
      </c>
      <c r="C185" s="126" t="s">
        <v>22437</v>
      </c>
      <c r="D185" s="126" t="s">
        <v>22302</v>
      </c>
      <c r="E185" s="126" t="s">
        <v>22297</v>
      </c>
      <c r="F185" s="126">
        <v>252</v>
      </c>
      <c r="G185" s="126">
        <v>3</v>
      </c>
      <c r="H185" s="126"/>
      <c r="I185" s="126" t="s">
        <v>22384</v>
      </c>
      <c r="J185" s="126" t="str">
        <f>IF(OR(SPELL_MATERIAL_COMPONENTS[[#This Row],[Sorcerer]]=1,SPELL_MATERIAL_COMPONENTS[[#This Row],[Wizard]]=1),"ARCANE","DIVINE")</f>
        <v>ARCANE</v>
      </c>
      <c r="K185" s="129">
        <v>0</v>
      </c>
      <c r="L185" s="129">
        <v>1</v>
      </c>
      <c r="M185" s="129">
        <v>1</v>
      </c>
      <c r="N185" s="129">
        <v>0</v>
      </c>
      <c r="O185" s="129">
        <v>0</v>
      </c>
      <c r="P185" s="129">
        <v>1</v>
      </c>
      <c r="Q185" s="129">
        <v>0</v>
      </c>
      <c r="R185" s="130">
        <v>0</v>
      </c>
    </row>
    <row r="186" spans="1:18" ht="15">
      <c r="A186" s="125" t="s">
        <v>22624</v>
      </c>
      <c r="B186" s="126" t="s">
        <v>18402</v>
      </c>
      <c r="C186" s="126" t="s">
        <v>22626</v>
      </c>
      <c r="D186" s="126" t="s">
        <v>22302</v>
      </c>
      <c r="E186" s="126" t="s">
        <v>22297</v>
      </c>
      <c r="F186" s="126">
        <v>254</v>
      </c>
      <c r="G186" s="126">
        <v>5</v>
      </c>
      <c r="H186" s="126"/>
      <c r="I186" s="126" t="s">
        <v>22386</v>
      </c>
      <c r="J186" s="126" t="str">
        <f>IF(OR(SPELL_MATERIAL_COMPONENTS[[#This Row],[Sorcerer]]=1,SPELL_MATERIAL_COMPONENTS[[#This Row],[Wizard]]=1),"ARCANE","DIVINE")</f>
        <v>ARCANE</v>
      </c>
      <c r="K186" s="129">
        <v>1</v>
      </c>
      <c r="L186" s="129">
        <v>0</v>
      </c>
      <c r="M186" s="129">
        <v>0</v>
      </c>
      <c r="N186" s="129">
        <v>0</v>
      </c>
      <c r="O186" s="129">
        <v>0</v>
      </c>
      <c r="P186" s="129">
        <v>1</v>
      </c>
      <c r="Q186" s="129">
        <v>1</v>
      </c>
      <c r="R186" s="130">
        <v>1</v>
      </c>
    </row>
    <row r="187" spans="1:18" ht="15">
      <c r="A187" s="125" t="s">
        <v>22624</v>
      </c>
      <c r="B187" s="131" t="s">
        <v>18284</v>
      </c>
      <c r="C187" s="126" t="s">
        <v>22627</v>
      </c>
      <c r="D187" s="126" t="s">
        <v>22302</v>
      </c>
      <c r="E187" s="126" t="s">
        <v>22297</v>
      </c>
      <c r="F187" s="126">
        <v>277</v>
      </c>
      <c r="G187" s="126">
        <v>3</v>
      </c>
      <c r="H187" s="126"/>
      <c r="I187" s="126" t="s">
        <v>22308</v>
      </c>
      <c r="J187" s="126" t="str">
        <f>IF(OR(SPELL_MATERIAL_COMPONENTS[[#This Row],[Sorcerer]]=1,SPELL_MATERIAL_COMPONENTS[[#This Row],[Wizard]]=1),"ARCANE","DIVINE")</f>
        <v>ARCANE</v>
      </c>
      <c r="K187" s="129">
        <v>0</v>
      </c>
      <c r="L187" s="129">
        <v>0</v>
      </c>
      <c r="M187" s="129">
        <v>0</v>
      </c>
      <c r="N187" s="129">
        <v>0</v>
      </c>
      <c r="O187" s="129">
        <v>0</v>
      </c>
      <c r="P187" s="129">
        <v>0</v>
      </c>
      <c r="Q187" s="129">
        <v>0</v>
      </c>
      <c r="R187" s="130">
        <v>1</v>
      </c>
    </row>
    <row r="188" spans="1:18" ht="15">
      <c r="A188" s="125" t="s">
        <v>18601</v>
      </c>
      <c r="B188" s="131" t="s">
        <v>14081</v>
      </c>
      <c r="C188" s="126" t="s">
        <v>22628</v>
      </c>
      <c r="D188" s="126" t="s">
        <v>851</v>
      </c>
      <c r="E188" s="126" t="s">
        <v>22297</v>
      </c>
      <c r="F188" s="126">
        <v>236</v>
      </c>
      <c r="G188" s="126">
        <v>5</v>
      </c>
      <c r="H188" s="126"/>
      <c r="I188" s="126" t="s">
        <v>22344</v>
      </c>
      <c r="J188" s="126" t="str">
        <f>IF(OR(SPELL_MATERIAL_COMPONENTS[[#This Row],[Sorcerer]]=1,SPELL_MATERIAL_COMPONENTS[[#This Row],[Wizard]]=1),"ARCANE","DIVINE")</f>
        <v>ARCANE</v>
      </c>
      <c r="K188" s="129">
        <v>0</v>
      </c>
      <c r="L188" s="129">
        <v>0</v>
      </c>
      <c r="M188" s="129">
        <v>1</v>
      </c>
      <c r="N188" s="129">
        <v>0</v>
      </c>
      <c r="O188" s="129">
        <v>1</v>
      </c>
      <c r="P188" s="129">
        <v>1</v>
      </c>
      <c r="Q188" s="129">
        <v>0</v>
      </c>
      <c r="R188" s="130">
        <v>1</v>
      </c>
    </row>
    <row r="189" spans="1:18" ht="15">
      <c r="A189" s="125" t="s">
        <v>22629</v>
      </c>
      <c r="B189" s="131" t="s">
        <v>22358</v>
      </c>
      <c r="C189" s="126" t="s">
        <v>22508</v>
      </c>
      <c r="D189" s="126" t="s">
        <v>851</v>
      </c>
      <c r="E189" s="126" t="s">
        <v>22297</v>
      </c>
      <c r="F189" s="126">
        <v>250</v>
      </c>
      <c r="G189" s="126">
        <v>2</v>
      </c>
      <c r="H189" s="126"/>
      <c r="I189" s="126" t="s">
        <v>22326</v>
      </c>
      <c r="J189" s="126" t="str">
        <f>IF(OR(SPELL_MATERIAL_COMPONENTS[[#This Row],[Sorcerer]]=1,SPELL_MATERIAL_COMPONENTS[[#This Row],[Wizard]]=1),"ARCANE","DIVINE")</f>
        <v>ARCANE</v>
      </c>
      <c r="K189" s="129">
        <v>1</v>
      </c>
      <c r="L189" s="129">
        <v>1</v>
      </c>
      <c r="M189" s="129">
        <v>0</v>
      </c>
      <c r="N189" s="129">
        <v>0</v>
      </c>
      <c r="O189" s="129">
        <v>0</v>
      </c>
      <c r="P189" s="129">
        <v>0</v>
      </c>
      <c r="Q189" s="129">
        <v>0</v>
      </c>
      <c r="R189" s="130">
        <v>1</v>
      </c>
    </row>
    <row r="190" spans="1:18" ht="15">
      <c r="A190" s="125" t="s">
        <v>22629</v>
      </c>
      <c r="B190" s="131" t="s">
        <v>22358</v>
      </c>
      <c r="C190" s="126" t="s">
        <v>22630</v>
      </c>
      <c r="D190" s="126" t="s">
        <v>851</v>
      </c>
      <c r="E190" s="126" t="s">
        <v>22297</v>
      </c>
      <c r="F190" s="126">
        <v>251</v>
      </c>
      <c r="G190" s="126">
        <v>5</v>
      </c>
      <c r="H190" s="126"/>
      <c r="I190" s="126" t="s">
        <v>22384</v>
      </c>
      <c r="J190" s="126" t="str">
        <f>IF(OR(SPELL_MATERIAL_COMPONENTS[[#This Row],[Sorcerer]]=1,SPELL_MATERIAL_COMPONENTS[[#This Row],[Wizard]]=1),"ARCANE","DIVINE")</f>
        <v>ARCANE</v>
      </c>
      <c r="K190" s="129">
        <v>0</v>
      </c>
      <c r="L190" s="129">
        <v>0</v>
      </c>
      <c r="M190" s="129">
        <v>0</v>
      </c>
      <c r="N190" s="129">
        <v>0</v>
      </c>
      <c r="O190" s="129">
        <v>0</v>
      </c>
      <c r="P190" s="129">
        <v>0</v>
      </c>
      <c r="Q190" s="129">
        <v>0</v>
      </c>
      <c r="R190" s="130">
        <v>1</v>
      </c>
    </row>
    <row r="191" spans="1:18" ht="15">
      <c r="A191" s="125" t="s">
        <v>22629</v>
      </c>
      <c r="B191" s="131" t="s">
        <v>22358</v>
      </c>
      <c r="C191" s="126" t="s">
        <v>22631</v>
      </c>
      <c r="D191" s="126" t="s">
        <v>851</v>
      </c>
      <c r="E191" s="126" t="s">
        <v>22297</v>
      </c>
      <c r="F191" s="126">
        <v>251</v>
      </c>
      <c r="G191" s="126">
        <v>1</v>
      </c>
      <c r="H191" s="126"/>
      <c r="I191" s="126" t="s">
        <v>22384</v>
      </c>
      <c r="J191" s="126" t="str">
        <f>IF(OR(SPELL_MATERIAL_COMPONENTS[[#This Row],[Sorcerer]]=1,SPELL_MATERIAL_COMPONENTS[[#This Row],[Wizard]]=1),"ARCANE","DIVINE")</f>
        <v>ARCANE</v>
      </c>
      <c r="K191" s="129">
        <v>0</v>
      </c>
      <c r="L191" s="129">
        <v>0</v>
      </c>
      <c r="M191" s="129">
        <v>0</v>
      </c>
      <c r="N191" s="129">
        <v>0</v>
      </c>
      <c r="O191" s="129">
        <v>0</v>
      </c>
      <c r="P191" s="129">
        <v>0</v>
      </c>
      <c r="Q191" s="129">
        <v>0</v>
      </c>
      <c r="R191" s="130">
        <v>1</v>
      </c>
    </row>
    <row r="192" spans="1:18" ht="15">
      <c r="A192" s="125" t="s">
        <v>22632</v>
      </c>
      <c r="B192" s="131" t="s">
        <v>18496</v>
      </c>
      <c r="C192" s="126" t="s">
        <v>22633</v>
      </c>
      <c r="D192" s="126" t="s">
        <v>851</v>
      </c>
      <c r="E192" s="126" t="s">
        <v>22297</v>
      </c>
      <c r="F192" s="126">
        <v>263</v>
      </c>
      <c r="G192" s="126">
        <v>6</v>
      </c>
      <c r="H192" s="126"/>
      <c r="I192" s="126" t="s">
        <v>22304</v>
      </c>
      <c r="J192" s="126" t="str">
        <f>IF(OR(SPELL_MATERIAL_COMPONENTS[[#This Row],[Sorcerer]]=1,SPELL_MATERIAL_COMPONENTS[[#This Row],[Wizard]]=1),"ARCANE","DIVINE")</f>
        <v>ARCANE</v>
      </c>
      <c r="K192" s="129">
        <v>1</v>
      </c>
      <c r="L192" s="129">
        <v>0</v>
      </c>
      <c r="M192" s="129">
        <v>0</v>
      </c>
      <c r="N192" s="129">
        <v>0</v>
      </c>
      <c r="O192" s="129">
        <v>0</v>
      </c>
      <c r="P192" s="129">
        <v>0</v>
      </c>
      <c r="Q192" s="129">
        <v>0</v>
      </c>
      <c r="R192" s="130">
        <v>1</v>
      </c>
    </row>
    <row r="193" spans="1:18" ht="15">
      <c r="A193" s="125" t="s">
        <v>22634</v>
      </c>
      <c r="B193" s="131" t="s">
        <v>22358</v>
      </c>
      <c r="C193" s="126" t="s">
        <v>22635</v>
      </c>
      <c r="D193" s="126" t="s">
        <v>851</v>
      </c>
      <c r="E193" s="126" t="s">
        <v>22297</v>
      </c>
      <c r="F193" s="126">
        <v>213</v>
      </c>
      <c r="G193" s="126">
        <v>8</v>
      </c>
      <c r="H193" s="126"/>
      <c r="I193" s="126" t="s">
        <v>22344</v>
      </c>
      <c r="J193" s="126" t="str">
        <f>IF(OR(SPELL_MATERIAL_COMPONENTS[[#This Row],[Sorcerer]]=1,SPELL_MATERIAL_COMPONENTS[[#This Row],[Wizard]]=1),"ARCANE","DIVINE")</f>
        <v>ARCANE</v>
      </c>
      <c r="K193" s="129">
        <v>0</v>
      </c>
      <c r="L193" s="129">
        <v>0</v>
      </c>
      <c r="M193" s="129">
        <v>0</v>
      </c>
      <c r="N193" s="129">
        <v>0</v>
      </c>
      <c r="O193" s="129">
        <v>0</v>
      </c>
      <c r="P193" s="129">
        <v>1</v>
      </c>
      <c r="Q193" s="129">
        <v>0</v>
      </c>
      <c r="R193" s="130">
        <v>1</v>
      </c>
    </row>
    <row r="194" spans="1:18" ht="15">
      <c r="A194" s="125" t="s">
        <v>22634</v>
      </c>
      <c r="B194" s="131" t="s">
        <v>22358</v>
      </c>
      <c r="C194" s="126" t="s">
        <v>22636</v>
      </c>
      <c r="D194" s="126" t="s">
        <v>851</v>
      </c>
      <c r="E194" s="126" t="s">
        <v>22297</v>
      </c>
      <c r="F194" s="126">
        <v>237</v>
      </c>
      <c r="G194" s="126">
        <v>2</v>
      </c>
      <c r="H194" s="126"/>
      <c r="I194" s="126" t="s">
        <v>22344</v>
      </c>
      <c r="J194" s="126" t="str">
        <f>IF(OR(SPELL_MATERIAL_COMPONENTS[[#This Row],[Sorcerer]]=1,SPELL_MATERIAL_COMPONENTS[[#This Row],[Wizard]]=1),"ARCANE","DIVINE")</f>
        <v>ARCANE</v>
      </c>
      <c r="K194" s="129">
        <v>0</v>
      </c>
      <c r="L194" s="129">
        <v>0</v>
      </c>
      <c r="M194" s="129">
        <v>0</v>
      </c>
      <c r="N194" s="129">
        <v>0</v>
      </c>
      <c r="O194" s="129">
        <v>0</v>
      </c>
      <c r="P194" s="129">
        <v>1</v>
      </c>
      <c r="Q194" s="129">
        <v>0</v>
      </c>
      <c r="R194" s="130">
        <v>1</v>
      </c>
    </row>
    <row r="195" spans="1:18" ht="15">
      <c r="A195" s="125" t="s">
        <v>22634</v>
      </c>
      <c r="B195" s="131" t="s">
        <v>22358</v>
      </c>
      <c r="C195" s="126" t="s">
        <v>22365</v>
      </c>
      <c r="D195" s="126" t="s">
        <v>851</v>
      </c>
      <c r="E195" s="126" t="s">
        <v>22297</v>
      </c>
      <c r="F195" s="126">
        <v>242</v>
      </c>
      <c r="G195" s="126">
        <v>2</v>
      </c>
      <c r="H195" s="126"/>
      <c r="I195" s="126" t="s">
        <v>22304</v>
      </c>
      <c r="J195" s="126" t="str">
        <f>IF(OR(SPELL_MATERIAL_COMPONENTS[[#This Row],[Sorcerer]]=1,SPELL_MATERIAL_COMPONENTS[[#This Row],[Wizard]]=1),"ARCANE","DIVINE")</f>
        <v>ARCANE</v>
      </c>
      <c r="K195" s="129">
        <v>0</v>
      </c>
      <c r="L195" s="129">
        <v>0</v>
      </c>
      <c r="M195" s="129">
        <v>0</v>
      </c>
      <c r="N195" s="129">
        <v>0</v>
      </c>
      <c r="O195" s="129">
        <v>0</v>
      </c>
      <c r="P195" s="129">
        <v>1</v>
      </c>
      <c r="Q195" s="129">
        <v>0</v>
      </c>
      <c r="R195" s="130">
        <v>1</v>
      </c>
    </row>
    <row r="196" spans="1:18" ht="15">
      <c r="A196" s="125" t="s">
        <v>22634</v>
      </c>
      <c r="B196" s="131" t="s">
        <v>22358</v>
      </c>
      <c r="C196" s="126" t="s">
        <v>22637</v>
      </c>
      <c r="D196" s="126" t="s">
        <v>851</v>
      </c>
      <c r="E196" s="126" t="s">
        <v>22297</v>
      </c>
      <c r="F196" s="126">
        <v>272</v>
      </c>
      <c r="G196" s="126">
        <v>7</v>
      </c>
      <c r="H196" s="126"/>
      <c r="I196" s="126" t="s">
        <v>22304</v>
      </c>
      <c r="J196" s="126" t="str">
        <f>IF(OR(SPELL_MATERIAL_COMPONENTS[[#This Row],[Sorcerer]]=1,SPELL_MATERIAL_COMPONENTS[[#This Row],[Wizard]]=1),"ARCANE","DIVINE")</f>
        <v>ARCANE</v>
      </c>
      <c r="K196" s="129">
        <v>0</v>
      </c>
      <c r="L196" s="129">
        <v>0</v>
      </c>
      <c r="M196" s="129">
        <v>0</v>
      </c>
      <c r="N196" s="129">
        <v>0</v>
      </c>
      <c r="O196" s="129">
        <v>0</v>
      </c>
      <c r="P196" s="129">
        <v>1</v>
      </c>
      <c r="Q196" s="129">
        <v>0</v>
      </c>
      <c r="R196" s="130">
        <v>1</v>
      </c>
    </row>
    <row r="197" spans="1:18" ht="29.25">
      <c r="A197" s="125" t="s">
        <v>22638</v>
      </c>
      <c r="B197" s="126" t="s">
        <v>14081</v>
      </c>
      <c r="C197" s="126" t="s">
        <v>22639</v>
      </c>
      <c r="D197" s="126" t="s">
        <v>851</v>
      </c>
      <c r="E197" s="126" t="s">
        <v>22297</v>
      </c>
      <c r="F197" s="126">
        <v>261</v>
      </c>
      <c r="G197" s="126">
        <v>7</v>
      </c>
      <c r="H197" s="126"/>
      <c r="I197" s="126" t="s">
        <v>22326</v>
      </c>
      <c r="J197" s="126" t="str">
        <f>IF(OR(SPELL_MATERIAL_COMPONENTS[[#This Row],[Sorcerer]]=1,SPELL_MATERIAL_COMPONENTS[[#This Row],[Wizard]]=1),"ARCANE","DIVINE")</f>
        <v>DIVINE</v>
      </c>
      <c r="K197" s="129">
        <v>1</v>
      </c>
      <c r="L197" s="129">
        <v>0</v>
      </c>
      <c r="M197" s="129">
        <v>1</v>
      </c>
      <c r="N197" s="129">
        <v>0</v>
      </c>
      <c r="O197" s="129">
        <v>1</v>
      </c>
      <c r="P197" s="129">
        <v>0</v>
      </c>
      <c r="Q197" s="129">
        <v>0</v>
      </c>
      <c r="R197" s="130">
        <v>0</v>
      </c>
    </row>
    <row r="198" spans="1:18" ht="15">
      <c r="A198" s="125" t="s">
        <v>850</v>
      </c>
      <c r="B198" s="126" t="s">
        <v>18552</v>
      </c>
      <c r="C198" s="126" t="s">
        <v>22640</v>
      </c>
      <c r="D198" s="126" t="s">
        <v>22302</v>
      </c>
      <c r="E198" s="126" t="s">
        <v>22297</v>
      </c>
      <c r="F198" s="126">
        <v>215</v>
      </c>
      <c r="G198" s="126">
        <v>9</v>
      </c>
      <c r="H198" s="126"/>
      <c r="I198" s="126" t="s">
        <v>22326</v>
      </c>
      <c r="J198" s="126" t="str">
        <f>IF(OR(SPELL_MATERIAL_COMPONENTS[[#This Row],[Sorcerer]]=1,SPELL_MATERIAL_COMPONENTS[[#This Row],[Wizard]]=1),"ARCANE","DIVINE")</f>
        <v>ARCANE</v>
      </c>
      <c r="K198" s="129">
        <v>1</v>
      </c>
      <c r="L198" s="129">
        <v>1</v>
      </c>
      <c r="M198" s="129">
        <v>1</v>
      </c>
      <c r="N198" s="129">
        <v>1</v>
      </c>
      <c r="O198" s="129">
        <v>1</v>
      </c>
      <c r="P198" s="129">
        <v>0</v>
      </c>
      <c r="Q198" s="129">
        <v>0</v>
      </c>
      <c r="R198" s="130">
        <v>1</v>
      </c>
    </row>
    <row r="199" spans="1:18" ht="29.25">
      <c r="A199" s="125" t="s">
        <v>22641</v>
      </c>
      <c r="B199" s="126" t="s">
        <v>18480</v>
      </c>
      <c r="C199" s="126" t="s">
        <v>22642</v>
      </c>
      <c r="D199" s="126" t="s">
        <v>851</v>
      </c>
      <c r="E199" s="126" t="s">
        <v>22297</v>
      </c>
      <c r="F199" s="126">
        <v>274</v>
      </c>
      <c r="G199" s="126">
        <v>9</v>
      </c>
      <c r="H199" s="126" t="s">
        <v>22643</v>
      </c>
      <c r="I199" s="126" t="s">
        <v>22326</v>
      </c>
      <c r="J199" s="126" t="str">
        <f>IF(OR(SPELL_MATERIAL_COMPONENTS[[#This Row],[Sorcerer]]=1,SPELL_MATERIAL_COMPONENTS[[#This Row],[Wizard]]=1),"ARCANE","DIVINE")</f>
        <v>ARCANE</v>
      </c>
      <c r="K199" s="129">
        <v>1</v>
      </c>
      <c r="L199" s="129">
        <v>1</v>
      </c>
      <c r="M199" s="129">
        <v>1</v>
      </c>
      <c r="N199" s="129">
        <v>1</v>
      </c>
      <c r="O199" s="129">
        <v>1</v>
      </c>
      <c r="P199" s="129">
        <v>0</v>
      </c>
      <c r="Q199" s="129">
        <v>0</v>
      </c>
      <c r="R199" s="130">
        <v>1</v>
      </c>
    </row>
    <row r="200" spans="1:18" ht="15">
      <c r="A200" s="125" t="s">
        <v>22644</v>
      </c>
      <c r="B200" s="126" t="s">
        <v>14380</v>
      </c>
      <c r="C200" s="126" t="s">
        <v>22614</v>
      </c>
      <c r="D200" s="126" t="s">
        <v>22302</v>
      </c>
      <c r="E200" s="126" t="s">
        <v>22297</v>
      </c>
      <c r="F200" s="126">
        <v>257</v>
      </c>
      <c r="G200" s="126">
        <v>2</v>
      </c>
      <c r="H200" s="126"/>
      <c r="I200" s="126" t="s">
        <v>22344</v>
      </c>
      <c r="J200" s="126" t="str">
        <f>IF(OR(SPELL_MATERIAL_COMPONENTS[[#This Row],[Sorcerer]]=1,SPELL_MATERIAL_COMPONENTS[[#This Row],[Wizard]]=1),"ARCANE","DIVINE")</f>
        <v>ARCANE</v>
      </c>
      <c r="K200" s="129">
        <v>1</v>
      </c>
      <c r="L200" s="129">
        <v>0</v>
      </c>
      <c r="M200" s="129">
        <v>1</v>
      </c>
      <c r="N200" s="129">
        <v>0</v>
      </c>
      <c r="O200" s="129">
        <v>1</v>
      </c>
      <c r="P200" s="129">
        <v>0</v>
      </c>
      <c r="Q200" s="129">
        <v>0</v>
      </c>
      <c r="R200" s="130">
        <v>1</v>
      </c>
    </row>
    <row r="201" spans="1:18" ht="29.25">
      <c r="A201" s="125" t="s">
        <v>22644</v>
      </c>
      <c r="B201" s="126" t="s">
        <v>14117</v>
      </c>
      <c r="C201" s="126" t="s">
        <v>22516</v>
      </c>
      <c r="D201" s="126" t="s">
        <v>22313</v>
      </c>
      <c r="E201" s="126" t="s">
        <v>22297</v>
      </c>
      <c r="F201" s="126">
        <v>269</v>
      </c>
      <c r="G201" s="126">
        <v>6</v>
      </c>
      <c r="H201" s="126"/>
      <c r="I201" s="126" t="s">
        <v>22304</v>
      </c>
      <c r="J201" s="126" t="str">
        <f>IF(OR(SPELL_MATERIAL_COMPONENTS[[#This Row],[Sorcerer]]=1,SPELL_MATERIAL_COMPONENTS[[#This Row],[Wizard]]=1),"ARCANE","DIVINE")</f>
        <v>ARCANE</v>
      </c>
      <c r="K201" s="129">
        <v>0</v>
      </c>
      <c r="L201" s="129">
        <v>0</v>
      </c>
      <c r="M201" s="129">
        <v>0</v>
      </c>
      <c r="N201" s="129">
        <v>0</v>
      </c>
      <c r="O201" s="129">
        <v>0</v>
      </c>
      <c r="P201" s="129">
        <v>0</v>
      </c>
      <c r="Q201" s="129">
        <v>1</v>
      </c>
      <c r="R201" s="130">
        <v>1</v>
      </c>
    </row>
    <row r="202" spans="1:18" ht="15">
      <c r="A202" s="125" t="s">
        <v>22645</v>
      </c>
      <c r="B202" s="126" t="s">
        <v>18552</v>
      </c>
      <c r="C202" s="126" t="s">
        <v>22646</v>
      </c>
      <c r="D202" s="126" t="s">
        <v>22302</v>
      </c>
      <c r="E202" s="126" t="s">
        <v>22297</v>
      </c>
      <c r="F202" s="126">
        <v>265</v>
      </c>
      <c r="G202" s="126">
        <v>5</v>
      </c>
      <c r="H202" s="126"/>
      <c r="I202" s="126" t="s">
        <v>22304</v>
      </c>
      <c r="J202" s="126" t="str">
        <f>IF(OR(SPELL_MATERIAL_COMPONENTS[[#This Row],[Sorcerer]]=1,SPELL_MATERIAL_COMPONENTS[[#This Row],[Wizard]]=1),"ARCANE","DIVINE")</f>
        <v>ARCANE</v>
      </c>
      <c r="K202" s="129">
        <v>0</v>
      </c>
      <c r="L202" s="129">
        <v>0</v>
      </c>
      <c r="M202" s="129">
        <v>0</v>
      </c>
      <c r="N202" s="129">
        <v>0</v>
      </c>
      <c r="O202" s="129">
        <v>0</v>
      </c>
      <c r="P202" s="129">
        <v>0</v>
      </c>
      <c r="Q202" s="129">
        <v>1</v>
      </c>
      <c r="R202" s="130">
        <v>1</v>
      </c>
    </row>
    <row r="203" spans="1:18" ht="43.5">
      <c r="A203" s="125" t="s">
        <v>22647</v>
      </c>
      <c r="B203" s="126" t="s">
        <v>18552</v>
      </c>
      <c r="C203" s="126" t="s">
        <v>22332</v>
      </c>
      <c r="D203" s="126" t="s">
        <v>851</v>
      </c>
      <c r="E203" s="126" t="s">
        <v>22303</v>
      </c>
      <c r="F203" s="126">
        <v>152</v>
      </c>
      <c r="G203" s="126">
        <v>6</v>
      </c>
      <c r="H203" s="126" t="s">
        <v>22648</v>
      </c>
      <c r="I203" s="126" t="s">
        <v>22304</v>
      </c>
      <c r="J203" s="126" t="str">
        <f>IF(OR(SPELL_MATERIAL_COMPONENTS[[#This Row],[Sorcerer]]=1,SPELL_MATERIAL_COMPONENTS[[#This Row],[Wizard]]=1),"ARCANE","DIVINE")</f>
        <v>DIVINE</v>
      </c>
      <c r="K203" s="129">
        <v>0</v>
      </c>
      <c r="L203" s="129">
        <v>0</v>
      </c>
      <c r="M203" s="129">
        <v>1</v>
      </c>
      <c r="N203" s="129">
        <v>0</v>
      </c>
      <c r="O203" s="129">
        <v>0</v>
      </c>
      <c r="P203" s="129">
        <v>0</v>
      </c>
      <c r="Q203" s="129">
        <v>0</v>
      </c>
      <c r="R203" s="130">
        <v>0</v>
      </c>
    </row>
    <row r="204" spans="1:18" ht="15">
      <c r="A204" s="125" t="s">
        <v>22649</v>
      </c>
      <c r="B204" s="126" t="s">
        <v>18266</v>
      </c>
      <c r="C204" s="126" t="s">
        <v>22650</v>
      </c>
      <c r="D204" s="126" t="s">
        <v>851</v>
      </c>
      <c r="E204" s="126" t="s">
        <v>22297</v>
      </c>
      <c r="F204" s="126">
        <v>222</v>
      </c>
      <c r="G204" s="126">
        <v>3</v>
      </c>
      <c r="H204" s="126"/>
      <c r="I204" s="126" t="s">
        <v>22308</v>
      </c>
      <c r="J204" s="126" t="str">
        <f>IF(OR(SPELL_MATERIAL_COMPONENTS[[#This Row],[Sorcerer]]=1,SPELL_MATERIAL_COMPONENTS[[#This Row],[Wizard]]=1),"ARCANE","DIVINE")</f>
        <v>ARCANE</v>
      </c>
      <c r="K204" s="129">
        <v>0</v>
      </c>
      <c r="L204" s="129">
        <v>0</v>
      </c>
      <c r="M204" s="129">
        <v>0</v>
      </c>
      <c r="N204" s="129">
        <v>0</v>
      </c>
      <c r="O204" s="129">
        <v>0</v>
      </c>
      <c r="P204" s="129">
        <v>1</v>
      </c>
      <c r="Q204" s="129">
        <v>0</v>
      </c>
      <c r="R204" s="130">
        <v>1</v>
      </c>
    </row>
    <row r="205" spans="1:18" ht="29.25">
      <c r="A205" s="125" t="s">
        <v>22651</v>
      </c>
      <c r="B205" s="131" t="s">
        <v>22652</v>
      </c>
      <c r="C205" s="126" t="s">
        <v>22653</v>
      </c>
      <c r="D205" s="126" t="s">
        <v>22313</v>
      </c>
      <c r="E205" s="126" t="s">
        <v>22297</v>
      </c>
      <c r="F205" s="126">
        <v>254</v>
      </c>
      <c r="G205" s="126">
        <v>5</v>
      </c>
      <c r="H205" s="126"/>
      <c r="I205" s="126" t="s">
        <v>22308</v>
      </c>
      <c r="J205" s="126" t="str">
        <f>IF(OR(SPELL_MATERIAL_COMPONENTS[[#This Row],[Sorcerer]]=1,SPELL_MATERIAL_COMPONENTS[[#This Row],[Wizard]]=1),"ARCANE","DIVINE")</f>
        <v>ARCANE</v>
      </c>
      <c r="K205" s="129">
        <v>0</v>
      </c>
      <c r="L205" s="129">
        <v>1</v>
      </c>
      <c r="M205" s="129">
        <v>0</v>
      </c>
      <c r="N205" s="129">
        <v>1</v>
      </c>
      <c r="O205" s="129">
        <v>0</v>
      </c>
      <c r="P205" s="129">
        <v>0</v>
      </c>
      <c r="Q205" s="129">
        <v>1</v>
      </c>
      <c r="R205" s="130">
        <v>1</v>
      </c>
    </row>
    <row r="206" spans="1:18" ht="15">
      <c r="A206" s="125" t="s">
        <v>22654</v>
      </c>
      <c r="B206" s="126" t="s">
        <v>13888</v>
      </c>
      <c r="C206" s="126" t="s">
        <v>22367</v>
      </c>
      <c r="D206" s="126" t="s">
        <v>851</v>
      </c>
      <c r="E206" s="126" t="s">
        <v>22297</v>
      </c>
      <c r="F206" s="126">
        <v>248</v>
      </c>
      <c r="G206" s="126">
        <v>6</v>
      </c>
      <c r="H206" s="126"/>
      <c r="I206" s="126" t="s">
        <v>22308</v>
      </c>
      <c r="J206" s="126" t="str">
        <f>IF(OR(SPELL_MATERIAL_COMPONENTS[[#This Row],[Sorcerer]]=1,SPELL_MATERIAL_COMPONENTS[[#This Row],[Wizard]]=1),"ARCANE","DIVINE")</f>
        <v>ARCANE</v>
      </c>
      <c r="K206" s="129">
        <v>0</v>
      </c>
      <c r="L206" s="129">
        <v>1</v>
      </c>
      <c r="M206" s="129">
        <v>0</v>
      </c>
      <c r="N206" s="129">
        <v>1</v>
      </c>
      <c r="O206" s="129">
        <v>0</v>
      </c>
      <c r="P206" s="129">
        <v>0</v>
      </c>
      <c r="Q206" s="129">
        <v>1</v>
      </c>
      <c r="R206" s="130">
        <v>1</v>
      </c>
    </row>
    <row r="207" spans="1:18" ht="29.25">
      <c r="A207" s="125" t="s">
        <v>22655</v>
      </c>
      <c r="B207" s="131" t="s">
        <v>22656</v>
      </c>
      <c r="C207" s="126" t="s">
        <v>22382</v>
      </c>
      <c r="D207" s="126" t="s">
        <v>851</v>
      </c>
      <c r="E207" s="126" t="s">
        <v>22297</v>
      </c>
      <c r="F207" s="126">
        <v>262</v>
      </c>
      <c r="G207" s="126">
        <v>4</v>
      </c>
      <c r="H207" s="126"/>
      <c r="I207" s="126" t="s">
        <v>22299</v>
      </c>
      <c r="J207" s="126" t="str">
        <f>IF(OR(SPELL_MATERIAL_COMPONENTS[[#This Row],[Sorcerer]]=1,SPELL_MATERIAL_COMPONENTS[[#This Row],[Wizard]]=1),"ARCANE","DIVINE")</f>
        <v>ARCANE</v>
      </c>
      <c r="K207" s="129">
        <v>0</v>
      </c>
      <c r="L207" s="129">
        <v>0</v>
      </c>
      <c r="M207" s="129">
        <v>0</v>
      </c>
      <c r="N207" s="129">
        <v>0</v>
      </c>
      <c r="O207" s="129">
        <v>0</v>
      </c>
      <c r="P207" s="129">
        <v>0</v>
      </c>
      <c r="Q207" s="129">
        <v>0</v>
      </c>
      <c r="R207" s="130">
        <v>1</v>
      </c>
    </row>
    <row r="208" spans="1:18" ht="29.25">
      <c r="A208" s="125" t="s">
        <v>22657</v>
      </c>
      <c r="B208" s="131" t="s">
        <v>22335</v>
      </c>
      <c r="C208" s="126" t="s">
        <v>22574</v>
      </c>
      <c r="D208" s="126" t="s">
        <v>851</v>
      </c>
      <c r="E208" s="126" t="s">
        <v>22297</v>
      </c>
      <c r="F208" s="126">
        <v>255</v>
      </c>
      <c r="G208" s="126">
        <v>2</v>
      </c>
      <c r="H208" s="132" t="s">
        <v>22658</v>
      </c>
      <c r="I208" s="126" t="s">
        <v>22386</v>
      </c>
      <c r="J208" s="126" t="str">
        <f>IF(OR(SPELL_MATERIAL_COMPONENTS[[#This Row],[Sorcerer]]=1,SPELL_MATERIAL_COMPONENTS[[#This Row],[Wizard]]=1),"ARCANE","DIVINE")</f>
        <v>ARCANE</v>
      </c>
      <c r="K208" s="129">
        <v>1</v>
      </c>
      <c r="L208" s="133">
        <v>0</v>
      </c>
      <c r="M208" s="133">
        <v>0</v>
      </c>
      <c r="N208" s="133">
        <v>0</v>
      </c>
      <c r="O208" s="133">
        <v>0</v>
      </c>
      <c r="P208" s="133">
        <v>0</v>
      </c>
      <c r="Q208" s="133">
        <v>0</v>
      </c>
      <c r="R208" s="130">
        <v>1</v>
      </c>
    </row>
    <row r="209" spans="1:18" ht="43.5">
      <c r="A209" s="125" t="s">
        <v>22659</v>
      </c>
      <c r="B209" s="131" t="s">
        <v>22335</v>
      </c>
      <c r="C209" s="126" t="s">
        <v>22660</v>
      </c>
      <c r="D209" s="126" t="s">
        <v>851</v>
      </c>
      <c r="E209" s="126" t="s">
        <v>22297</v>
      </c>
      <c r="F209" s="126">
        <v>244</v>
      </c>
      <c r="G209" s="126">
        <v>4</v>
      </c>
      <c r="H209" s="126"/>
      <c r="I209" s="126" t="s">
        <v>22386</v>
      </c>
      <c r="J209" s="126" t="str">
        <f>IF(OR(SPELL_MATERIAL_COMPONENTS[[#This Row],[Sorcerer]]=1,SPELL_MATERIAL_COMPONENTS[[#This Row],[Wizard]]=1),"ARCANE","DIVINE")</f>
        <v>ARCANE</v>
      </c>
      <c r="K209" s="129">
        <v>1</v>
      </c>
      <c r="L209" s="129">
        <v>0</v>
      </c>
      <c r="M209" s="129">
        <v>0</v>
      </c>
      <c r="N209" s="129">
        <v>0</v>
      </c>
      <c r="O209" s="129">
        <v>0</v>
      </c>
      <c r="P209" s="129">
        <v>0</v>
      </c>
      <c r="Q209" s="129">
        <v>0</v>
      </c>
      <c r="R209" s="130">
        <v>1</v>
      </c>
    </row>
    <row r="210" spans="1:18" ht="29.25">
      <c r="A210" s="125" t="s">
        <v>22661</v>
      </c>
      <c r="B210" s="131" t="s">
        <v>22584</v>
      </c>
      <c r="C210" s="126" t="s">
        <v>22662</v>
      </c>
      <c r="D210" s="126" t="s">
        <v>851</v>
      </c>
      <c r="E210" s="126" t="s">
        <v>22297</v>
      </c>
      <c r="F210" s="126">
        <v>248</v>
      </c>
      <c r="G210" s="126">
        <v>2</v>
      </c>
      <c r="H210" s="132" t="s">
        <v>22663</v>
      </c>
      <c r="I210" s="126" t="s">
        <v>22386</v>
      </c>
      <c r="J210" s="126" t="str">
        <f>IF(OR(SPELL_MATERIAL_COMPONENTS[[#This Row],[Sorcerer]]=1,SPELL_MATERIAL_COMPONENTS[[#This Row],[Wizard]]=1),"ARCANE","DIVINE")</f>
        <v>ARCANE</v>
      </c>
      <c r="K210" s="129">
        <v>1</v>
      </c>
      <c r="L210" s="133">
        <v>0</v>
      </c>
      <c r="M210" s="133">
        <v>0</v>
      </c>
      <c r="N210" s="133">
        <v>0</v>
      </c>
      <c r="O210" s="133">
        <v>0</v>
      </c>
      <c r="P210" s="129">
        <v>1</v>
      </c>
      <c r="Q210" s="129">
        <v>1</v>
      </c>
      <c r="R210" s="130">
        <v>1</v>
      </c>
    </row>
    <row r="211" spans="1:18" ht="15">
      <c r="A211" s="125" t="s">
        <v>22664</v>
      </c>
      <c r="B211" s="131" t="s">
        <v>22584</v>
      </c>
      <c r="C211" s="126" t="s">
        <v>22665</v>
      </c>
      <c r="D211" s="126" t="s">
        <v>851</v>
      </c>
      <c r="E211" s="126" t="s">
        <v>22297</v>
      </c>
      <c r="F211" s="126">
        <v>250</v>
      </c>
      <c r="G211" s="126">
        <v>3</v>
      </c>
      <c r="H211" s="126"/>
      <c r="I211" s="126" t="s">
        <v>22344</v>
      </c>
      <c r="J211" s="126" t="str">
        <f>IF(OR(SPELL_MATERIAL_COMPONENTS[[#This Row],[Sorcerer]]=1,SPELL_MATERIAL_COMPONENTS[[#This Row],[Wizard]]=1),"ARCANE","DIVINE")</f>
        <v>ARCANE</v>
      </c>
      <c r="K211" s="129">
        <v>1</v>
      </c>
      <c r="L211" s="129">
        <v>0</v>
      </c>
      <c r="M211" s="129">
        <v>0</v>
      </c>
      <c r="N211" s="129">
        <v>0</v>
      </c>
      <c r="O211" s="129">
        <v>0</v>
      </c>
      <c r="P211" s="129">
        <v>1</v>
      </c>
      <c r="Q211" s="129">
        <v>0</v>
      </c>
      <c r="R211" s="130">
        <v>1</v>
      </c>
    </row>
    <row r="212" spans="1:18" ht="29.25">
      <c r="A212" s="125" t="s">
        <v>19486</v>
      </c>
      <c r="B212" s="131" t="s">
        <v>22666</v>
      </c>
      <c r="C212" s="126" t="s">
        <v>22461</v>
      </c>
      <c r="D212" s="126" t="s">
        <v>851</v>
      </c>
      <c r="E212" s="126" t="s">
        <v>22297</v>
      </c>
      <c r="F212" s="126">
        <v>243</v>
      </c>
      <c r="G212" s="126">
        <v>6</v>
      </c>
      <c r="H212" s="144" t="s">
        <v>22462</v>
      </c>
      <c r="I212" s="126" t="s">
        <v>22314</v>
      </c>
      <c r="J212" s="126" t="str">
        <f>IF(OR(SPELL_MATERIAL_COMPONENTS[[#This Row],[Sorcerer]]=1,SPELL_MATERIAL_COMPONENTS[[#This Row],[Wizard]]=1),"ARCANE","DIVINE")</f>
        <v>ARCANE</v>
      </c>
      <c r="K212" s="129">
        <v>1</v>
      </c>
      <c r="L212" s="129">
        <v>0</v>
      </c>
      <c r="M212" s="129">
        <v>0</v>
      </c>
      <c r="N212" s="129">
        <v>0</v>
      </c>
      <c r="O212" s="129">
        <v>0</v>
      </c>
      <c r="P212" s="129">
        <v>1</v>
      </c>
      <c r="Q212" s="129">
        <v>1</v>
      </c>
      <c r="R212" s="130">
        <v>1</v>
      </c>
    </row>
    <row r="213" spans="1:18" ht="15">
      <c r="A213" s="125" t="s">
        <v>19441</v>
      </c>
      <c r="B213" s="131" t="s">
        <v>14380</v>
      </c>
      <c r="C213" s="126" t="s">
        <v>22471</v>
      </c>
      <c r="D213" s="126" t="s">
        <v>851</v>
      </c>
      <c r="E213" s="126" t="s">
        <v>22297</v>
      </c>
      <c r="F213" s="126">
        <v>233</v>
      </c>
      <c r="G213" s="126">
        <v>6</v>
      </c>
      <c r="H213" s="126"/>
      <c r="I213" s="126" t="s">
        <v>22314</v>
      </c>
      <c r="J213" s="126" t="str">
        <f>IF(OR(SPELL_MATERIAL_COMPONENTS[[#This Row],[Sorcerer]]=1,SPELL_MATERIAL_COMPONENTS[[#This Row],[Wizard]]=1),"ARCANE","DIVINE")</f>
        <v>ARCANE</v>
      </c>
      <c r="K213" s="129">
        <v>1</v>
      </c>
      <c r="L213" s="129">
        <v>0</v>
      </c>
      <c r="M213" s="129">
        <v>0</v>
      </c>
      <c r="N213" s="129">
        <v>0</v>
      </c>
      <c r="O213" s="129">
        <v>0</v>
      </c>
      <c r="P213" s="129">
        <v>1</v>
      </c>
      <c r="Q213" s="129">
        <v>1</v>
      </c>
      <c r="R213" s="130">
        <v>1</v>
      </c>
    </row>
    <row r="214" spans="1:18" ht="15">
      <c r="A214" s="125" t="s">
        <v>19441</v>
      </c>
      <c r="B214" s="131" t="s">
        <v>14380</v>
      </c>
      <c r="C214" s="126" t="s">
        <v>22667</v>
      </c>
      <c r="D214" s="126" t="s">
        <v>851</v>
      </c>
      <c r="E214" s="126" t="s">
        <v>22297</v>
      </c>
      <c r="F214" s="126">
        <v>259</v>
      </c>
      <c r="G214" s="126">
        <v>0</v>
      </c>
      <c r="H214" s="126"/>
      <c r="I214" s="126" t="s">
        <v>22314</v>
      </c>
      <c r="J214" s="126" t="str">
        <f>IF(OR(SPELL_MATERIAL_COMPONENTS[[#This Row],[Sorcerer]]=1,SPELL_MATERIAL_COMPONENTS[[#This Row],[Wizard]]=1),"ARCANE","DIVINE")</f>
        <v>ARCANE</v>
      </c>
      <c r="K214" s="129">
        <v>1</v>
      </c>
      <c r="L214" s="129">
        <v>0</v>
      </c>
      <c r="M214" s="129">
        <v>1</v>
      </c>
      <c r="N214" s="129">
        <v>0</v>
      </c>
      <c r="O214" s="129">
        <v>0</v>
      </c>
      <c r="P214" s="129">
        <v>1</v>
      </c>
      <c r="Q214" s="129">
        <v>1</v>
      </c>
      <c r="R214" s="130">
        <v>1</v>
      </c>
    </row>
    <row r="215" spans="1:18" ht="15">
      <c r="A215" s="125" t="s">
        <v>19441</v>
      </c>
      <c r="B215" s="131" t="s">
        <v>14380</v>
      </c>
      <c r="C215" s="126" t="s">
        <v>22637</v>
      </c>
      <c r="D215" s="126" t="s">
        <v>851</v>
      </c>
      <c r="E215" s="126" t="s">
        <v>22297</v>
      </c>
      <c r="F215" s="126">
        <v>272</v>
      </c>
      <c r="G215" s="126">
        <v>7</v>
      </c>
      <c r="H215" s="126"/>
      <c r="I215" s="126" t="s">
        <v>22344</v>
      </c>
      <c r="J215" s="126" t="str">
        <f>IF(OR(SPELL_MATERIAL_COMPONENTS[[#This Row],[Sorcerer]]=1,SPELL_MATERIAL_COMPONENTS[[#This Row],[Wizard]]=1),"ARCANE","DIVINE")</f>
        <v>ARCANE</v>
      </c>
      <c r="K215" s="129">
        <v>0</v>
      </c>
      <c r="L215" s="129">
        <v>0</v>
      </c>
      <c r="M215" s="129">
        <v>0</v>
      </c>
      <c r="N215" s="129">
        <v>0</v>
      </c>
      <c r="O215" s="129">
        <v>0</v>
      </c>
      <c r="P215" s="129">
        <v>1</v>
      </c>
      <c r="Q215" s="129">
        <v>0</v>
      </c>
      <c r="R215" s="130">
        <v>1</v>
      </c>
    </row>
    <row r="216" spans="1:18" ht="29.25">
      <c r="A216" s="125" t="s">
        <v>22668</v>
      </c>
      <c r="B216" s="131" t="s">
        <v>14081</v>
      </c>
      <c r="C216" s="126" t="s">
        <v>22669</v>
      </c>
      <c r="D216" s="126" t="s">
        <v>851</v>
      </c>
      <c r="E216" s="126" t="s">
        <v>22297</v>
      </c>
      <c r="F216" s="126">
        <v>279</v>
      </c>
      <c r="G216" s="126">
        <v>6</v>
      </c>
      <c r="H216" s="132" t="s">
        <v>22670</v>
      </c>
      <c r="I216" s="126" t="s">
        <v>22304</v>
      </c>
      <c r="J216" s="126" t="str">
        <f>IF(OR(SPELL_MATERIAL_COMPONENTS[[#This Row],[Sorcerer]]=1,SPELL_MATERIAL_COMPONENTS[[#This Row],[Wizard]]=1),"ARCANE","DIVINE")</f>
        <v>ARCANE</v>
      </c>
      <c r="K216" s="133">
        <v>0</v>
      </c>
      <c r="L216" s="133">
        <v>0</v>
      </c>
      <c r="M216" s="133">
        <v>0</v>
      </c>
      <c r="N216" s="133">
        <v>0</v>
      </c>
      <c r="O216" s="133">
        <v>0</v>
      </c>
      <c r="P216" s="133">
        <v>0</v>
      </c>
      <c r="Q216" s="133">
        <v>0</v>
      </c>
      <c r="R216" s="130">
        <v>1</v>
      </c>
    </row>
    <row r="217" spans="1:18" ht="15">
      <c r="A217" s="125" t="s">
        <v>18936</v>
      </c>
      <c r="B217" s="131" t="s">
        <v>18302</v>
      </c>
      <c r="C217" s="126" t="s">
        <v>22671</v>
      </c>
      <c r="D217" s="126" t="s">
        <v>22302</v>
      </c>
      <c r="E217" s="126" t="s">
        <v>22297</v>
      </c>
      <c r="F217" s="126">
        <v>244</v>
      </c>
      <c r="G217" s="126">
        <v>0</v>
      </c>
      <c r="H217" s="145" t="s">
        <v>22672</v>
      </c>
      <c r="I217" s="145" t="s">
        <v>22304</v>
      </c>
      <c r="J217" s="145" t="str">
        <f>IF(OR(SPELL_MATERIAL_COMPONENTS[[#This Row],[Sorcerer]]=1,SPELL_MATERIAL_COMPONENTS[[#This Row],[Wizard]]=1),"ARCANE","DIVINE")</f>
        <v>ARCANE</v>
      </c>
      <c r="K217" s="146">
        <v>0</v>
      </c>
      <c r="L217" s="146">
        <v>0</v>
      </c>
      <c r="M217" s="146">
        <v>0</v>
      </c>
      <c r="N217" s="146">
        <v>0</v>
      </c>
      <c r="O217" s="146">
        <v>0</v>
      </c>
      <c r="P217" s="146">
        <v>0</v>
      </c>
      <c r="Q217" s="146">
        <v>0</v>
      </c>
      <c r="R217" s="130">
        <v>1</v>
      </c>
    </row>
    <row r="218" spans="1:18" ht="29.25">
      <c r="A218" s="125" t="s">
        <v>22673</v>
      </c>
      <c r="B218" s="131" t="s">
        <v>18302</v>
      </c>
      <c r="C218" s="126" t="s">
        <v>22332</v>
      </c>
      <c r="D218" s="126" t="s">
        <v>22302</v>
      </c>
      <c r="E218" s="126" t="s">
        <v>22303</v>
      </c>
      <c r="F218" s="126">
        <v>152</v>
      </c>
      <c r="G218" s="126">
        <v>6</v>
      </c>
      <c r="H218" s="126" t="s">
        <v>22674</v>
      </c>
      <c r="I218" s="126" t="s">
        <v>22304</v>
      </c>
      <c r="J218" s="126" t="str">
        <f>IF(OR(SPELL_MATERIAL_COMPONENTS[[#This Row],[Sorcerer]]=1,SPELL_MATERIAL_COMPONENTS[[#This Row],[Wizard]]=1),"ARCANE","DIVINE")</f>
        <v>ARCANE</v>
      </c>
      <c r="K218" s="129">
        <v>0</v>
      </c>
      <c r="L218" s="129">
        <v>0</v>
      </c>
      <c r="M218" s="129">
        <v>0</v>
      </c>
      <c r="N218" s="129">
        <v>0</v>
      </c>
      <c r="O218" s="129">
        <v>0</v>
      </c>
      <c r="P218" s="129">
        <v>1</v>
      </c>
      <c r="Q218" s="129">
        <v>0</v>
      </c>
      <c r="R218" s="130">
        <v>1</v>
      </c>
    </row>
    <row r="219" spans="1:18" ht="29.25">
      <c r="A219" s="125" t="s">
        <v>22675</v>
      </c>
      <c r="B219" s="126" t="s">
        <v>14117</v>
      </c>
      <c r="C219" s="126" t="s">
        <v>22676</v>
      </c>
      <c r="D219" s="126" t="s">
        <v>851</v>
      </c>
      <c r="E219" s="126" t="s">
        <v>22297</v>
      </c>
      <c r="F219" s="126">
        <v>215</v>
      </c>
      <c r="G219" s="126">
        <v>2</v>
      </c>
      <c r="H219" s="126" t="s">
        <v>22677</v>
      </c>
      <c r="I219" s="126" t="s">
        <v>22344</v>
      </c>
      <c r="J219" s="126" t="str">
        <f>IF(OR(SPELL_MATERIAL_COMPONENTS[[#This Row],[Sorcerer]]=1,SPELL_MATERIAL_COMPONENTS[[#This Row],[Wizard]]=1),"ARCANE","DIVINE")</f>
        <v>ARCANE</v>
      </c>
      <c r="K219" s="129">
        <v>1</v>
      </c>
      <c r="L219" s="129">
        <v>1</v>
      </c>
      <c r="M219" s="129">
        <v>1</v>
      </c>
      <c r="N219" s="129">
        <v>0</v>
      </c>
      <c r="O219" s="129">
        <v>0</v>
      </c>
      <c r="P219" s="129">
        <v>1</v>
      </c>
      <c r="Q219" s="129">
        <v>0</v>
      </c>
      <c r="R219" s="130">
        <v>1</v>
      </c>
    </row>
    <row r="220" spans="1:18" ht="15">
      <c r="A220" s="125" t="s">
        <v>22678</v>
      </c>
      <c r="B220" s="126" t="s">
        <v>22351</v>
      </c>
      <c r="C220" s="126" t="s">
        <v>22679</v>
      </c>
      <c r="D220" s="126" t="s">
        <v>851</v>
      </c>
      <c r="E220" s="126" t="s">
        <v>22303</v>
      </c>
      <c r="F220" s="126">
        <v>166</v>
      </c>
      <c r="G220" s="126">
        <v>5</v>
      </c>
      <c r="H220" s="126"/>
      <c r="I220" s="126" t="s">
        <v>22344</v>
      </c>
      <c r="J220" s="126" t="str">
        <f>IF(OR(SPELL_MATERIAL_COMPONENTS[[#This Row],[Sorcerer]]=1,SPELL_MATERIAL_COMPONENTS[[#This Row],[Wizard]]=1),"ARCANE","DIVINE")</f>
        <v>ARCANE</v>
      </c>
      <c r="K220" s="129">
        <v>1</v>
      </c>
      <c r="L220" s="129">
        <v>0</v>
      </c>
      <c r="M220" s="129">
        <v>0</v>
      </c>
      <c r="N220" s="129">
        <v>0</v>
      </c>
      <c r="O220" s="129">
        <v>0</v>
      </c>
      <c r="P220" s="129">
        <v>1</v>
      </c>
      <c r="Q220" s="129">
        <v>0</v>
      </c>
      <c r="R220" s="130">
        <v>1</v>
      </c>
    </row>
    <row r="221" spans="1:18" ht="15">
      <c r="A221" s="125" t="s">
        <v>19392</v>
      </c>
      <c r="B221" s="131" t="s">
        <v>22680</v>
      </c>
      <c r="C221" s="126" t="s">
        <v>22681</v>
      </c>
      <c r="D221" s="126" t="s">
        <v>851</v>
      </c>
      <c r="E221" s="126" t="s">
        <v>22303</v>
      </c>
      <c r="F221" s="126">
        <v>160</v>
      </c>
      <c r="G221" s="126">
        <v>8</v>
      </c>
      <c r="H221" s="126" t="s">
        <v>22682</v>
      </c>
      <c r="I221" s="126" t="s">
        <v>22384</v>
      </c>
      <c r="J221" s="126" t="str">
        <f>IF(OR(SPELL_MATERIAL_COMPONENTS[[#This Row],[Sorcerer]]=1,SPELL_MATERIAL_COMPONENTS[[#This Row],[Wizard]]=1),"ARCANE","DIVINE")</f>
        <v>ARCANE</v>
      </c>
      <c r="K221" s="129">
        <v>0</v>
      </c>
      <c r="L221" s="129">
        <v>0</v>
      </c>
      <c r="M221" s="129">
        <v>0</v>
      </c>
      <c r="N221" s="129">
        <v>0</v>
      </c>
      <c r="O221" s="129">
        <v>0</v>
      </c>
      <c r="P221" s="129">
        <v>0</v>
      </c>
      <c r="Q221" s="129">
        <v>0</v>
      </c>
      <c r="R221" s="130">
        <v>1</v>
      </c>
    </row>
    <row r="222" spans="1:18" ht="15">
      <c r="A222" s="125" t="s">
        <v>19392</v>
      </c>
      <c r="B222" s="131" t="s">
        <v>22680</v>
      </c>
      <c r="C222" s="126" t="s">
        <v>22456</v>
      </c>
      <c r="D222" s="126" t="s">
        <v>851</v>
      </c>
      <c r="E222" s="126" t="s">
        <v>22297</v>
      </c>
      <c r="F222" s="126">
        <v>280</v>
      </c>
      <c r="G222" s="126">
        <v>7</v>
      </c>
      <c r="H222" s="126"/>
      <c r="I222" s="126" t="s">
        <v>22386</v>
      </c>
      <c r="J222" s="126" t="str">
        <f>IF(OR(SPELL_MATERIAL_COMPONENTS[[#This Row],[Sorcerer]]=1,SPELL_MATERIAL_COMPONENTS[[#This Row],[Wizard]]=1),"ARCANE","DIVINE")</f>
        <v>ARCANE</v>
      </c>
      <c r="K222" s="129">
        <v>1</v>
      </c>
      <c r="L222" s="129">
        <v>0</v>
      </c>
      <c r="M222" s="129">
        <v>0</v>
      </c>
      <c r="N222" s="129">
        <v>0</v>
      </c>
      <c r="O222" s="129">
        <v>0</v>
      </c>
      <c r="P222" s="129">
        <v>1</v>
      </c>
      <c r="Q222" s="129">
        <v>1</v>
      </c>
      <c r="R222" s="130">
        <v>1</v>
      </c>
    </row>
    <row r="223" spans="1:18" ht="15">
      <c r="A223" s="125" t="s">
        <v>19392</v>
      </c>
      <c r="B223" s="131" t="s">
        <v>22680</v>
      </c>
      <c r="C223" s="126" t="s">
        <v>22683</v>
      </c>
      <c r="D223" s="126" t="s">
        <v>851</v>
      </c>
      <c r="E223" s="126" t="s">
        <v>22297</v>
      </c>
      <c r="F223" s="126">
        <v>282</v>
      </c>
      <c r="G223" s="126">
        <v>1</v>
      </c>
      <c r="H223" s="126"/>
      <c r="I223" s="126" t="s">
        <v>22304</v>
      </c>
      <c r="J223" s="126" t="str">
        <f>IF(OR(SPELL_MATERIAL_COMPONENTS[[#This Row],[Sorcerer]]=1,SPELL_MATERIAL_COMPONENTS[[#This Row],[Wizard]]=1),"ARCANE","DIVINE")</f>
        <v>DIVINE</v>
      </c>
      <c r="K223" s="129">
        <v>0</v>
      </c>
      <c r="L223" s="129">
        <v>0</v>
      </c>
      <c r="M223" s="129">
        <v>1</v>
      </c>
      <c r="N223" s="129">
        <v>0</v>
      </c>
      <c r="O223" s="129">
        <v>0</v>
      </c>
      <c r="P223" s="129">
        <v>0</v>
      </c>
      <c r="Q223" s="129">
        <v>0</v>
      </c>
      <c r="R223" s="130">
        <v>0</v>
      </c>
    </row>
    <row r="224" spans="1:18" ht="15">
      <c r="A224" s="125" t="s">
        <v>19392</v>
      </c>
      <c r="B224" s="131" t="s">
        <v>22680</v>
      </c>
      <c r="C224" s="126" t="s">
        <v>22590</v>
      </c>
      <c r="D224" s="126" t="s">
        <v>851</v>
      </c>
      <c r="E224" s="126" t="s">
        <v>22297</v>
      </c>
      <c r="F224" s="126">
        <v>266</v>
      </c>
      <c r="G224" s="126">
        <v>9</v>
      </c>
      <c r="H224" s="126"/>
      <c r="I224" s="126" t="s">
        <v>22304</v>
      </c>
      <c r="J224" s="126" t="str">
        <f>IF(OR(SPELL_MATERIAL_COMPONENTS[[#This Row],[Sorcerer]]=1,SPELL_MATERIAL_COMPONENTS[[#This Row],[Wizard]]=1),"ARCANE","DIVINE")</f>
        <v>DIVINE</v>
      </c>
      <c r="K224" s="129">
        <v>0</v>
      </c>
      <c r="L224" s="129">
        <v>0</v>
      </c>
      <c r="M224" s="129">
        <v>1</v>
      </c>
      <c r="N224" s="129">
        <v>0</v>
      </c>
      <c r="O224" s="129">
        <v>0</v>
      </c>
      <c r="P224" s="129">
        <v>0</v>
      </c>
      <c r="Q224" s="129">
        <v>0</v>
      </c>
      <c r="R224" s="130">
        <v>0</v>
      </c>
    </row>
    <row r="225" spans="1:18" ht="15">
      <c r="A225" s="125" t="s">
        <v>22684</v>
      </c>
      <c r="B225" s="126" t="s">
        <v>13888</v>
      </c>
      <c r="C225" s="126" t="s">
        <v>22685</v>
      </c>
      <c r="D225" s="126" t="s">
        <v>851</v>
      </c>
      <c r="E225" s="126" t="s">
        <v>22297</v>
      </c>
      <c r="F225" s="126">
        <v>275</v>
      </c>
      <c r="G225" s="126">
        <v>2</v>
      </c>
      <c r="H225" s="126"/>
      <c r="I225" s="126" t="s">
        <v>22384</v>
      </c>
      <c r="J225" s="126" t="str">
        <f>IF(OR(SPELL_MATERIAL_COMPONENTS[[#This Row],[Sorcerer]]=1,SPELL_MATERIAL_COMPONENTS[[#This Row],[Wizard]]=1),"ARCANE","DIVINE")</f>
        <v>ARCANE</v>
      </c>
      <c r="K225" s="129">
        <v>0</v>
      </c>
      <c r="L225" s="129">
        <v>0</v>
      </c>
      <c r="M225" s="129">
        <v>0</v>
      </c>
      <c r="N225" s="129">
        <v>0</v>
      </c>
      <c r="O225" s="129">
        <v>0</v>
      </c>
      <c r="P225" s="129">
        <v>0</v>
      </c>
      <c r="Q225" s="129">
        <v>0</v>
      </c>
      <c r="R225" s="130">
        <v>1</v>
      </c>
    </row>
    <row r="226" spans="1:18" ht="29.25">
      <c r="A226" s="125" t="s">
        <v>22686</v>
      </c>
      <c r="B226" s="126" t="s">
        <v>13888</v>
      </c>
      <c r="C226" s="126" t="s">
        <v>22687</v>
      </c>
      <c r="D226" s="126" t="s">
        <v>851</v>
      </c>
      <c r="E226" s="126" t="s">
        <v>22392</v>
      </c>
      <c r="F226" s="126">
        <v>19</v>
      </c>
      <c r="G226" s="126">
        <v>2</v>
      </c>
      <c r="H226" s="126" t="s">
        <v>22688</v>
      </c>
      <c r="I226" s="126" t="s">
        <v>22384</v>
      </c>
      <c r="J226" s="126" t="str">
        <f>IF(OR(SPELL_MATERIAL_COMPONENTS[[#This Row],[Sorcerer]]=1,SPELL_MATERIAL_COMPONENTS[[#This Row],[Wizard]]=1),"ARCANE","DIVINE")</f>
        <v>ARCANE</v>
      </c>
      <c r="K226" s="129">
        <v>0</v>
      </c>
      <c r="L226" s="129">
        <v>0</v>
      </c>
      <c r="M226" s="129">
        <v>0</v>
      </c>
      <c r="N226" s="129">
        <v>0</v>
      </c>
      <c r="O226" s="129">
        <v>0</v>
      </c>
      <c r="P226" s="129">
        <v>0</v>
      </c>
      <c r="Q226" s="129">
        <v>0</v>
      </c>
      <c r="R226" s="130">
        <v>1</v>
      </c>
    </row>
    <row r="227" spans="1:18" ht="43.5">
      <c r="A227" s="125" t="s">
        <v>22689</v>
      </c>
      <c r="B227" s="131" t="s">
        <v>22351</v>
      </c>
      <c r="C227" s="126" t="s">
        <v>22690</v>
      </c>
      <c r="D227" s="126" t="s">
        <v>22302</v>
      </c>
      <c r="E227" s="126" t="s">
        <v>22303</v>
      </c>
      <c r="F227" s="126">
        <v>154</v>
      </c>
      <c r="G227" s="126">
        <v>6</v>
      </c>
      <c r="H227" s="126" t="s">
        <v>22691</v>
      </c>
      <c r="I227" s="126" t="s">
        <v>22384</v>
      </c>
      <c r="J227" s="126" t="str">
        <f>IF(OR(SPELL_MATERIAL_COMPONENTS[[#This Row],[Sorcerer]]=1,SPELL_MATERIAL_COMPONENTS[[#This Row],[Wizard]]=1),"ARCANE","DIVINE")</f>
        <v>ARCANE</v>
      </c>
      <c r="K227" s="129">
        <v>0</v>
      </c>
      <c r="L227" s="129">
        <v>0</v>
      </c>
      <c r="M227" s="129">
        <v>0</v>
      </c>
      <c r="N227" s="129">
        <v>0</v>
      </c>
      <c r="O227" s="129">
        <v>0</v>
      </c>
      <c r="P227" s="129">
        <v>0</v>
      </c>
      <c r="Q227" s="129">
        <v>0</v>
      </c>
      <c r="R227" s="130">
        <v>1</v>
      </c>
    </row>
    <row r="228" spans="1:18" ht="15">
      <c r="A228" s="125" t="s">
        <v>22692</v>
      </c>
      <c r="B228" s="131" t="s">
        <v>22351</v>
      </c>
      <c r="C228" s="126" t="s">
        <v>22693</v>
      </c>
      <c r="D228" s="126" t="s">
        <v>851</v>
      </c>
      <c r="E228" s="126" t="s">
        <v>22297</v>
      </c>
      <c r="F228" s="126">
        <v>246</v>
      </c>
      <c r="G228" s="126">
        <v>1</v>
      </c>
      <c r="H228" s="126"/>
      <c r="I228" s="126" t="s">
        <v>22384</v>
      </c>
      <c r="J228" s="126" t="str">
        <f>IF(OR(SPELL_MATERIAL_COMPONENTS[[#This Row],[Sorcerer]]=1,SPELL_MATERIAL_COMPONENTS[[#This Row],[Wizard]]=1),"ARCANE","DIVINE")</f>
        <v>ARCANE</v>
      </c>
      <c r="K228" s="129">
        <v>1</v>
      </c>
      <c r="L228" s="129">
        <v>0</v>
      </c>
      <c r="M228" s="129">
        <v>1</v>
      </c>
      <c r="N228" s="129">
        <v>0</v>
      </c>
      <c r="O228" s="129">
        <v>0</v>
      </c>
      <c r="P228" s="129">
        <v>0</v>
      </c>
      <c r="Q228" s="129">
        <v>0</v>
      </c>
      <c r="R228" s="130">
        <v>1</v>
      </c>
    </row>
    <row r="229" spans="1:18" ht="15">
      <c r="A229" s="125" t="s">
        <v>22692</v>
      </c>
      <c r="B229" s="131" t="s">
        <v>22351</v>
      </c>
      <c r="C229" s="126" t="s">
        <v>22405</v>
      </c>
      <c r="D229" s="126" t="s">
        <v>851</v>
      </c>
      <c r="E229" s="126" t="s">
        <v>22297</v>
      </c>
      <c r="F229" s="126">
        <v>275</v>
      </c>
      <c r="G229" s="126">
        <v>0</v>
      </c>
      <c r="H229" s="126"/>
      <c r="I229" s="126" t="s">
        <v>22384</v>
      </c>
      <c r="J229" s="126" t="str">
        <f>IF(OR(SPELL_MATERIAL_COMPONENTS[[#This Row],[Sorcerer]]=1,SPELL_MATERIAL_COMPONENTS[[#This Row],[Wizard]]=1),"ARCANE","DIVINE")</f>
        <v>ARCANE</v>
      </c>
      <c r="K229" s="129">
        <v>1</v>
      </c>
      <c r="L229" s="129">
        <v>0</v>
      </c>
      <c r="M229" s="129">
        <v>1</v>
      </c>
      <c r="N229" s="129">
        <v>0</v>
      </c>
      <c r="O229" s="129">
        <v>0</v>
      </c>
      <c r="P229" s="129">
        <v>0</v>
      </c>
      <c r="Q229" s="129">
        <v>0</v>
      </c>
      <c r="R229" s="130">
        <v>1</v>
      </c>
    </row>
    <row r="230" spans="1:18" ht="43.5">
      <c r="A230" s="125" t="s">
        <v>22694</v>
      </c>
      <c r="B230" s="131" t="s">
        <v>22584</v>
      </c>
      <c r="C230" s="126" t="s">
        <v>22695</v>
      </c>
      <c r="D230" s="126" t="s">
        <v>22313</v>
      </c>
      <c r="E230" s="126" t="s">
        <v>22297</v>
      </c>
      <c r="F230" s="126">
        <v>277</v>
      </c>
      <c r="G230" s="126">
        <v>3</v>
      </c>
      <c r="H230" s="147" t="str">
        <f>HYPERLINK("https://en.wikipedia.org/wiki/Great_Molasses_Flood","Not really relevant, but isn't the Great Molasses Flood a strange event from history???")</f>
        <v>Not really relevant, but isn't the Great Molasses Flood a strange event from history???</v>
      </c>
      <c r="I230" s="126" t="s">
        <v>22384</v>
      </c>
      <c r="J230" s="126" t="str">
        <f>IF(OR(SPELL_MATERIAL_COMPONENTS[[#This Row],[Sorcerer]]=1,SPELL_MATERIAL_COMPONENTS[[#This Row],[Wizard]]=1),"ARCANE","DIVINE")</f>
        <v>ARCANE</v>
      </c>
      <c r="K230" s="129">
        <v>1</v>
      </c>
      <c r="L230" s="133">
        <v>0</v>
      </c>
      <c r="M230" s="133">
        <v>1</v>
      </c>
      <c r="N230" s="133">
        <v>0</v>
      </c>
      <c r="O230" s="133">
        <v>0</v>
      </c>
      <c r="P230" s="133">
        <v>0</v>
      </c>
      <c r="Q230" s="133">
        <v>0</v>
      </c>
      <c r="R230" s="130">
        <v>1</v>
      </c>
    </row>
    <row r="231" spans="1:18" ht="15">
      <c r="A231" s="125" t="s">
        <v>22696</v>
      </c>
      <c r="B231" s="131" t="s">
        <v>14451</v>
      </c>
      <c r="C231" s="126" t="s">
        <v>22504</v>
      </c>
      <c r="D231" s="126" t="s">
        <v>851</v>
      </c>
      <c r="E231" s="126" t="s">
        <v>22297</v>
      </c>
      <c r="F231" s="126">
        <v>261</v>
      </c>
      <c r="G231" s="126">
        <v>2</v>
      </c>
      <c r="H231" s="126"/>
      <c r="I231" s="126" t="s">
        <v>22308</v>
      </c>
      <c r="J231" s="126" t="str">
        <f>IF(OR(SPELL_MATERIAL_COMPONENTS[[#This Row],[Sorcerer]]=1,SPELL_MATERIAL_COMPONENTS[[#This Row],[Wizard]]=1),"ARCANE","DIVINE")</f>
        <v>ARCANE</v>
      </c>
      <c r="K231" s="129">
        <v>0</v>
      </c>
      <c r="L231" s="129">
        <v>0</v>
      </c>
      <c r="M231" s="129">
        <v>0</v>
      </c>
      <c r="N231" s="129">
        <v>0</v>
      </c>
      <c r="O231" s="129">
        <v>0</v>
      </c>
      <c r="P231" s="129">
        <v>0</v>
      </c>
      <c r="Q231" s="129">
        <v>0</v>
      </c>
      <c r="R231" s="130">
        <v>1</v>
      </c>
    </row>
    <row r="232" spans="1:18" ht="29.25">
      <c r="A232" s="125" t="s">
        <v>22697</v>
      </c>
      <c r="B232" s="126" t="s">
        <v>13888</v>
      </c>
      <c r="C232" s="126" t="s">
        <v>22698</v>
      </c>
      <c r="D232" s="126" t="s">
        <v>851</v>
      </c>
      <c r="E232" s="126" t="s">
        <v>22392</v>
      </c>
      <c r="F232" s="126">
        <v>19</v>
      </c>
      <c r="G232" s="126">
        <v>3</v>
      </c>
      <c r="H232" s="126" t="s">
        <v>22688</v>
      </c>
      <c r="I232" s="126" t="s">
        <v>22308</v>
      </c>
      <c r="J232" s="126" t="str">
        <f>IF(OR(SPELL_MATERIAL_COMPONENTS[[#This Row],[Sorcerer]]=1,SPELL_MATERIAL_COMPONENTS[[#This Row],[Wizard]]=1),"ARCANE","DIVINE")</f>
        <v>ARCANE</v>
      </c>
      <c r="K232" s="129">
        <v>0</v>
      </c>
      <c r="L232" s="129">
        <v>0</v>
      </c>
      <c r="M232" s="129">
        <v>0</v>
      </c>
      <c r="N232" s="129">
        <v>0</v>
      </c>
      <c r="O232" s="129">
        <v>0</v>
      </c>
      <c r="P232" s="129">
        <v>0</v>
      </c>
      <c r="Q232" s="129">
        <v>0</v>
      </c>
      <c r="R232" s="130">
        <v>1</v>
      </c>
    </row>
    <row r="233" spans="1:18" ht="15">
      <c r="A233" s="125" t="s">
        <v>22699</v>
      </c>
      <c r="B233" s="126" t="s">
        <v>13888</v>
      </c>
      <c r="C233" s="126" t="s">
        <v>18777</v>
      </c>
      <c r="D233" s="126" t="s">
        <v>851</v>
      </c>
      <c r="E233" s="126" t="s">
        <v>22297</v>
      </c>
      <c r="F233" s="126">
        <v>224</v>
      </c>
      <c r="G233" s="126">
        <v>4</v>
      </c>
      <c r="H233" s="132" t="s">
        <v>22700</v>
      </c>
      <c r="I233" s="126" t="s">
        <v>22308</v>
      </c>
      <c r="J233" s="126" t="str">
        <f>IF(OR(SPELL_MATERIAL_COMPONENTS[[#This Row],[Sorcerer]]=1,SPELL_MATERIAL_COMPONENTS[[#This Row],[Wizard]]=1),"ARCANE","DIVINE")</f>
        <v>ARCANE</v>
      </c>
      <c r="K233" s="133">
        <v>0</v>
      </c>
      <c r="L233" s="133">
        <v>0</v>
      </c>
      <c r="M233" s="133">
        <v>0</v>
      </c>
      <c r="N233" s="133">
        <v>0</v>
      </c>
      <c r="O233" s="133">
        <v>0</v>
      </c>
      <c r="P233" s="133">
        <v>0</v>
      </c>
      <c r="Q233" s="133">
        <v>0</v>
      </c>
      <c r="R233" s="130">
        <v>1</v>
      </c>
    </row>
    <row r="234" spans="1:18" ht="15">
      <c r="A234" s="125" t="s">
        <v>19542</v>
      </c>
      <c r="B234" s="126" t="s">
        <v>13888</v>
      </c>
      <c r="C234" s="126" t="s">
        <v>22701</v>
      </c>
      <c r="D234" s="126" t="s">
        <v>851</v>
      </c>
      <c r="E234" s="126" t="s">
        <v>22297</v>
      </c>
      <c r="F234" s="126">
        <v>217</v>
      </c>
      <c r="G234" s="126">
        <v>2</v>
      </c>
      <c r="H234" s="126"/>
      <c r="I234" s="126" t="s">
        <v>22308</v>
      </c>
      <c r="J234" s="126" t="str">
        <f>IF(OR(SPELL_MATERIAL_COMPONENTS[[#This Row],[Sorcerer]]=1,SPELL_MATERIAL_COMPONENTS[[#This Row],[Wizard]]=1),"ARCANE","DIVINE")</f>
        <v>ARCANE</v>
      </c>
      <c r="K234" s="129">
        <v>0</v>
      </c>
      <c r="L234" s="129">
        <v>0</v>
      </c>
      <c r="M234" s="129">
        <v>0</v>
      </c>
      <c r="N234" s="129">
        <v>0</v>
      </c>
      <c r="O234" s="129">
        <v>0</v>
      </c>
      <c r="P234" s="129">
        <v>0</v>
      </c>
      <c r="Q234" s="129">
        <v>0</v>
      </c>
      <c r="R234" s="130">
        <v>1</v>
      </c>
    </row>
    <row r="235" spans="1:18" ht="15">
      <c r="A235" s="125" t="s">
        <v>22702</v>
      </c>
      <c r="B235" s="126" t="s">
        <v>13888</v>
      </c>
      <c r="C235" s="126" t="s">
        <v>22703</v>
      </c>
      <c r="D235" s="126" t="s">
        <v>851</v>
      </c>
      <c r="E235" s="126" t="s">
        <v>22392</v>
      </c>
      <c r="F235" s="126">
        <v>16</v>
      </c>
      <c r="G235" s="126">
        <v>3</v>
      </c>
      <c r="H235" s="126" t="s">
        <v>22704</v>
      </c>
      <c r="I235" s="126" t="s">
        <v>22304</v>
      </c>
      <c r="J235" s="126" t="str">
        <f>IF(OR(SPELL_MATERIAL_COMPONENTS[[#This Row],[Sorcerer]]=1,SPELL_MATERIAL_COMPONENTS[[#This Row],[Wizard]]=1),"ARCANE","DIVINE")</f>
        <v>ARCANE</v>
      </c>
      <c r="K235" s="129">
        <v>1</v>
      </c>
      <c r="L235" s="129">
        <v>0</v>
      </c>
      <c r="M235" s="129">
        <v>0</v>
      </c>
      <c r="N235" s="129">
        <v>0</v>
      </c>
      <c r="O235" s="129">
        <v>0</v>
      </c>
      <c r="P235" s="129">
        <v>0</v>
      </c>
      <c r="Q235" s="129">
        <v>0</v>
      </c>
      <c r="R235" s="130">
        <v>1</v>
      </c>
    </row>
    <row r="236" spans="1:18" ht="15">
      <c r="A236" s="125" t="s">
        <v>22705</v>
      </c>
      <c r="B236" s="131" t="s">
        <v>22584</v>
      </c>
      <c r="C236" s="126" t="s">
        <v>22367</v>
      </c>
      <c r="D236" s="126" t="s">
        <v>851</v>
      </c>
      <c r="E236" s="126" t="s">
        <v>22297</v>
      </c>
      <c r="F236" s="126">
        <v>248</v>
      </c>
      <c r="G236" s="126">
        <v>6</v>
      </c>
      <c r="H236" s="126"/>
      <c r="I236" s="126" t="s">
        <v>22344</v>
      </c>
      <c r="J236" s="126" t="str">
        <f>IF(OR(SPELL_MATERIAL_COMPONENTS[[#This Row],[Sorcerer]]=1,SPELL_MATERIAL_COMPONENTS[[#This Row],[Wizard]]=1),"ARCANE","DIVINE")</f>
        <v>ARCANE</v>
      </c>
      <c r="K236" s="129">
        <v>0</v>
      </c>
      <c r="L236" s="129">
        <v>0</v>
      </c>
      <c r="M236" s="129">
        <v>1</v>
      </c>
      <c r="N236" s="129">
        <v>0</v>
      </c>
      <c r="O236" s="129">
        <v>0</v>
      </c>
      <c r="P236" s="129">
        <v>1</v>
      </c>
      <c r="Q236" s="129">
        <v>0</v>
      </c>
      <c r="R236" s="130">
        <v>1</v>
      </c>
    </row>
    <row r="237" spans="1:18" ht="15">
      <c r="A237" s="125" t="s">
        <v>22706</v>
      </c>
      <c r="B237" s="126" t="s">
        <v>18552</v>
      </c>
      <c r="C237" s="126" t="s">
        <v>22707</v>
      </c>
      <c r="D237" s="126" t="s">
        <v>22302</v>
      </c>
      <c r="E237" s="126" t="s">
        <v>22297</v>
      </c>
      <c r="F237" s="126">
        <v>271</v>
      </c>
      <c r="G237" s="126">
        <v>5</v>
      </c>
      <c r="H237" s="126"/>
      <c r="I237" s="126" t="s">
        <v>22344</v>
      </c>
      <c r="J237" s="126" t="str">
        <f>IF(OR(SPELL_MATERIAL_COMPONENTS[[#This Row],[Sorcerer]]=1,SPELL_MATERIAL_COMPONENTS[[#This Row],[Wizard]]=1),"ARCANE","DIVINE")</f>
        <v>ARCANE</v>
      </c>
      <c r="K237" s="129">
        <v>0</v>
      </c>
      <c r="L237" s="129">
        <v>0</v>
      </c>
      <c r="M237" s="129">
        <v>1</v>
      </c>
      <c r="N237" s="129">
        <v>0</v>
      </c>
      <c r="O237" s="129">
        <v>0</v>
      </c>
      <c r="P237" s="129">
        <v>1</v>
      </c>
      <c r="Q237" s="129">
        <v>0</v>
      </c>
      <c r="R237" s="130">
        <v>1</v>
      </c>
    </row>
    <row r="238" spans="1:18" ht="29.25">
      <c r="A238" s="125" t="s">
        <v>22708</v>
      </c>
      <c r="B238" s="126" t="s">
        <v>14117</v>
      </c>
      <c r="C238" s="126" t="s">
        <v>22709</v>
      </c>
      <c r="D238" s="126" t="s">
        <v>22302</v>
      </c>
      <c r="E238" s="126" t="s">
        <v>22297</v>
      </c>
      <c r="F238" s="126">
        <v>284</v>
      </c>
      <c r="G238" s="126">
        <v>6</v>
      </c>
      <c r="H238" s="126" t="s">
        <v>22710</v>
      </c>
      <c r="I238" s="126" t="s">
        <v>22299</v>
      </c>
      <c r="J238" s="126" t="str">
        <f>IF(OR(SPELL_MATERIAL_COMPONENTS[[#This Row],[Sorcerer]]=1,SPELL_MATERIAL_COMPONENTS[[#This Row],[Wizard]]=1),"ARCANE","DIVINE")</f>
        <v>ARCANE</v>
      </c>
      <c r="K238" s="129">
        <v>0</v>
      </c>
      <c r="L238" s="129">
        <v>0</v>
      </c>
      <c r="M238" s="129">
        <v>0</v>
      </c>
      <c r="N238" s="129">
        <v>0</v>
      </c>
      <c r="O238" s="129">
        <v>0</v>
      </c>
      <c r="P238" s="129">
        <v>0</v>
      </c>
      <c r="Q238" s="129">
        <v>1</v>
      </c>
      <c r="R238" s="130">
        <v>1</v>
      </c>
    </row>
    <row r="239" spans="1:18" ht="29.25">
      <c r="A239" s="125" t="s">
        <v>22711</v>
      </c>
      <c r="B239" s="131" t="s">
        <v>22335</v>
      </c>
      <c r="C239" s="126" t="s">
        <v>22382</v>
      </c>
      <c r="D239" s="126" t="s">
        <v>851</v>
      </c>
      <c r="E239" s="126" t="s">
        <v>22297</v>
      </c>
      <c r="F239" s="126">
        <v>262</v>
      </c>
      <c r="G239" s="126">
        <v>4</v>
      </c>
      <c r="H239" s="126"/>
      <c r="I239" s="126" t="s">
        <v>22299</v>
      </c>
      <c r="J239" s="126" t="str">
        <f>IF(OR(SPELL_MATERIAL_COMPONENTS[[#This Row],[Sorcerer]]=1,SPELL_MATERIAL_COMPONENTS[[#This Row],[Wizard]]=1),"ARCANE","DIVINE")</f>
        <v>ARCANE</v>
      </c>
      <c r="K239" s="129">
        <v>0</v>
      </c>
      <c r="L239" s="129">
        <v>0</v>
      </c>
      <c r="M239" s="129">
        <v>0</v>
      </c>
      <c r="N239" s="129">
        <v>0</v>
      </c>
      <c r="O239" s="129">
        <v>0</v>
      </c>
      <c r="P239" s="129">
        <v>0</v>
      </c>
      <c r="Q239" s="129">
        <v>1</v>
      </c>
      <c r="R239" s="130">
        <v>1</v>
      </c>
    </row>
    <row r="240" spans="1:18" ht="15">
      <c r="A240" s="125" t="s">
        <v>22712</v>
      </c>
      <c r="B240" s="126" t="s">
        <v>13888</v>
      </c>
      <c r="C240" s="126" t="s">
        <v>22713</v>
      </c>
      <c r="D240" s="126" t="s">
        <v>851</v>
      </c>
      <c r="E240" s="126" t="s">
        <v>22392</v>
      </c>
      <c r="F240" s="126">
        <v>19</v>
      </c>
      <c r="G240" s="126">
        <v>5</v>
      </c>
      <c r="H240" s="126" t="s">
        <v>22714</v>
      </c>
      <c r="I240" s="126" t="s">
        <v>22308</v>
      </c>
      <c r="J240" s="126" t="str">
        <f>IF(OR(SPELL_MATERIAL_COMPONENTS[[#This Row],[Sorcerer]]=1,SPELL_MATERIAL_COMPONENTS[[#This Row],[Wizard]]=1),"ARCANE","DIVINE")</f>
        <v>ARCANE</v>
      </c>
      <c r="K240" s="129">
        <v>1</v>
      </c>
      <c r="L240" s="129">
        <v>0</v>
      </c>
      <c r="M240" s="129">
        <v>0</v>
      </c>
      <c r="N240" s="129">
        <v>0</v>
      </c>
      <c r="O240" s="129">
        <v>1</v>
      </c>
      <c r="P240" s="129">
        <v>0</v>
      </c>
      <c r="Q240" s="129">
        <v>0</v>
      </c>
      <c r="R240" s="130">
        <v>1</v>
      </c>
    </row>
    <row r="241" spans="1:18" ht="29.25">
      <c r="A241" s="125" t="s">
        <v>22715</v>
      </c>
      <c r="B241" s="126" t="s">
        <v>13888</v>
      </c>
      <c r="C241" s="126" t="s">
        <v>22425</v>
      </c>
      <c r="D241" s="126" t="s">
        <v>851</v>
      </c>
      <c r="E241" s="126" t="s">
        <v>22297</v>
      </c>
      <c r="F241" s="126">
        <v>272</v>
      </c>
      <c r="G241" s="126">
        <v>2</v>
      </c>
      <c r="H241" s="132" t="s">
        <v>22716</v>
      </c>
      <c r="I241" s="126" t="s">
        <v>22386</v>
      </c>
      <c r="J241" s="126" t="str">
        <f>IF(OR(SPELL_MATERIAL_COMPONENTS[[#This Row],[Sorcerer]]=1,SPELL_MATERIAL_COMPONENTS[[#This Row],[Wizard]]=1),"ARCANE","DIVINE")</f>
        <v>ARCANE</v>
      </c>
      <c r="K241" s="133">
        <v>0</v>
      </c>
      <c r="L241" s="133">
        <v>0</v>
      </c>
      <c r="M241" s="133">
        <v>0</v>
      </c>
      <c r="N241" s="133">
        <v>0</v>
      </c>
      <c r="O241" s="133">
        <v>0</v>
      </c>
      <c r="P241" s="133">
        <v>0</v>
      </c>
      <c r="Q241" s="133">
        <v>0</v>
      </c>
      <c r="R241" s="130">
        <v>1</v>
      </c>
    </row>
    <row r="242" spans="1:18" ht="29.25">
      <c r="A242" s="125" t="s">
        <v>22717</v>
      </c>
      <c r="B242" s="126" t="s">
        <v>13888</v>
      </c>
      <c r="C242" s="126" t="s">
        <v>22718</v>
      </c>
      <c r="D242" s="126" t="s">
        <v>851</v>
      </c>
      <c r="E242" s="126" t="s">
        <v>22297</v>
      </c>
      <c r="F242" s="126">
        <v>275</v>
      </c>
      <c r="G242" s="126">
        <v>1</v>
      </c>
      <c r="H242" s="126" t="s">
        <v>22719</v>
      </c>
      <c r="I242" s="126" t="s">
        <v>22304</v>
      </c>
      <c r="J242" s="126" t="str">
        <f>IF(OR(SPELL_MATERIAL_COMPONENTS[[#This Row],[Sorcerer]]=1,SPELL_MATERIAL_COMPONENTS[[#This Row],[Wizard]]=1),"ARCANE","DIVINE")</f>
        <v>ARCANE</v>
      </c>
      <c r="K242" s="129">
        <v>0</v>
      </c>
      <c r="L242" s="129">
        <v>0</v>
      </c>
      <c r="M242" s="129">
        <v>0</v>
      </c>
      <c r="N242" s="129">
        <v>0</v>
      </c>
      <c r="O242" s="129">
        <v>0</v>
      </c>
      <c r="P242" s="129">
        <v>0</v>
      </c>
      <c r="Q242" s="129">
        <v>0</v>
      </c>
      <c r="R242" s="130">
        <v>1</v>
      </c>
    </row>
    <row r="243" spans="1:18" ht="15">
      <c r="A243" s="125" t="s">
        <v>22720</v>
      </c>
      <c r="B243" s="126" t="s">
        <v>18266</v>
      </c>
      <c r="C243" s="126" t="s">
        <v>22500</v>
      </c>
      <c r="D243" s="126" t="s">
        <v>851</v>
      </c>
      <c r="E243" s="126" t="s">
        <v>22297</v>
      </c>
      <c r="F243" s="126">
        <v>252</v>
      </c>
      <c r="G243" s="126">
        <v>1</v>
      </c>
      <c r="H243" s="126"/>
      <c r="I243" s="126" t="s">
        <v>22304</v>
      </c>
      <c r="J243" s="126" t="str">
        <f>IF(OR(SPELL_MATERIAL_COMPONENTS[[#This Row],[Sorcerer]]=1,SPELL_MATERIAL_COMPONENTS[[#This Row],[Wizard]]=1),"ARCANE","DIVINE")</f>
        <v>ARCANE</v>
      </c>
      <c r="K243" s="129">
        <v>0</v>
      </c>
      <c r="L243" s="129">
        <v>0</v>
      </c>
      <c r="M243" s="129">
        <v>0</v>
      </c>
      <c r="N243" s="129">
        <v>0</v>
      </c>
      <c r="O243" s="129">
        <v>0</v>
      </c>
      <c r="P243" s="129">
        <v>0</v>
      </c>
      <c r="Q243" s="129">
        <v>0</v>
      </c>
      <c r="R243" s="130">
        <v>1</v>
      </c>
    </row>
    <row r="244" spans="1:18" ht="29.25">
      <c r="A244" s="125" t="s">
        <v>22721</v>
      </c>
      <c r="B244" s="131" t="s">
        <v>14263</v>
      </c>
      <c r="C244" s="126" t="s">
        <v>22722</v>
      </c>
      <c r="D244" s="126" t="s">
        <v>851</v>
      </c>
      <c r="E244" s="126" t="s">
        <v>22297</v>
      </c>
      <c r="F244" s="126">
        <v>251</v>
      </c>
      <c r="G244" s="126">
        <v>1</v>
      </c>
      <c r="H244" s="132" t="s">
        <v>22723</v>
      </c>
      <c r="I244" s="126" t="s">
        <v>22304</v>
      </c>
      <c r="J244" s="126" t="str">
        <f>IF(OR(SPELL_MATERIAL_COMPONENTS[[#This Row],[Sorcerer]]=1,SPELL_MATERIAL_COMPONENTS[[#This Row],[Wizard]]=1),"ARCANE","DIVINE")</f>
        <v>ARCANE</v>
      </c>
      <c r="K244" s="133">
        <v>0</v>
      </c>
      <c r="L244" s="133">
        <v>0</v>
      </c>
      <c r="M244" s="133">
        <v>0</v>
      </c>
      <c r="N244" s="133">
        <v>0</v>
      </c>
      <c r="O244" s="133">
        <v>0</v>
      </c>
      <c r="P244" s="133">
        <v>0</v>
      </c>
      <c r="Q244" s="133">
        <v>0</v>
      </c>
      <c r="R244" s="130">
        <v>1</v>
      </c>
    </row>
    <row r="245" spans="1:18" ht="29.25">
      <c r="A245" s="125" t="s">
        <v>19449</v>
      </c>
      <c r="B245" s="131" t="s">
        <v>18302</v>
      </c>
      <c r="C245" s="126" t="s">
        <v>22724</v>
      </c>
      <c r="D245" s="126" t="s">
        <v>851</v>
      </c>
      <c r="E245" s="126" t="s">
        <v>22297</v>
      </c>
      <c r="F245" s="126">
        <v>225</v>
      </c>
      <c r="G245" s="126">
        <v>5</v>
      </c>
      <c r="H245" s="126"/>
      <c r="I245" s="126" t="s">
        <v>22308</v>
      </c>
      <c r="J245" s="126" t="str">
        <f>IF(OR(SPELL_MATERIAL_COMPONENTS[[#This Row],[Sorcerer]]=1,SPELL_MATERIAL_COMPONENTS[[#This Row],[Wizard]]=1),"ARCANE","DIVINE")</f>
        <v>DIVINE</v>
      </c>
      <c r="K245" s="129">
        <v>0</v>
      </c>
      <c r="L245" s="129">
        <v>0</v>
      </c>
      <c r="M245" s="129">
        <v>1</v>
      </c>
      <c r="N245" s="129">
        <v>0</v>
      </c>
      <c r="O245" s="129">
        <v>1</v>
      </c>
      <c r="P245" s="129">
        <v>0</v>
      </c>
      <c r="Q245" s="129">
        <v>0</v>
      </c>
      <c r="R245" s="130">
        <v>0</v>
      </c>
    </row>
    <row r="246" spans="1:18" ht="15">
      <c r="A246" s="125" t="s">
        <v>19449</v>
      </c>
      <c r="B246" s="131" t="s">
        <v>18302</v>
      </c>
      <c r="C246" s="126" t="s">
        <v>22569</v>
      </c>
      <c r="D246" s="126" t="s">
        <v>851</v>
      </c>
      <c r="E246" s="126" t="s">
        <v>22297</v>
      </c>
      <c r="F246" s="126">
        <v>230</v>
      </c>
      <c r="G246" s="126">
        <v>0</v>
      </c>
      <c r="H246" s="126"/>
      <c r="I246" s="126" t="s">
        <v>22344</v>
      </c>
      <c r="J246" s="126" t="str">
        <f>IF(OR(SPELL_MATERIAL_COMPONENTS[[#This Row],[Sorcerer]]=1,SPELL_MATERIAL_COMPONENTS[[#This Row],[Wizard]]=1),"ARCANE","DIVINE")</f>
        <v>ARCANE</v>
      </c>
      <c r="K246" s="129">
        <v>0</v>
      </c>
      <c r="L246" s="129">
        <v>0</v>
      </c>
      <c r="M246" s="129">
        <v>0</v>
      </c>
      <c r="N246" s="129">
        <v>0</v>
      </c>
      <c r="O246" s="129">
        <v>0</v>
      </c>
      <c r="P246" s="129">
        <v>0</v>
      </c>
      <c r="Q246" s="129">
        <v>0</v>
      </c>
      <c r="R246" s="130">
        <v>1</v>
      </c>
    </row>
    <row r="247" spans="1:18" ht="15">
      <c r="A247" s="125" t="s">
        <v>19449</v>
      </c>
      <c r="B247" s="131" t="s">
        <v>18302</v>
      </c>
      <c r="C247" s="126" t="s">
        <v>22506</v>
      </c>
      <c r="D247" s="126" t="s">
        <v>851</v>
      </c>
      <c r="E247" s="126" t="s">
        <v>22297</v>
      </c>
      <c r="F247" s="126">
        <v>242</v>
      </c>
      <c r="G247" s="126">
        <v>4</v>
      </c>
      <c r="H247" s="126"/>
      <c r="I247" s="126" t="s">
        <v>22386</v>
      </c>
      <c r="J247" s="126" t="str">
        <f>IF(OR(SPELL_MATERIAL_COMPONENTS[[#This Row],[Sorcerer]]=1,SPELL_MATERIAL_COMPONENTS[[#This Row],[Wizard]]=1),"ARCANE","DIVINE")</f>
        <v>ARCANE</v>
      </c>
      <c r="K247" s="129">
        <v>1</v>
      </c>
      <c r="L247" s="129">
        <v>0</v>
      </c>
      <c r="M247" s="129">
        <v>0</v>
      </c>
      <c r="N247" s="129">
        <v>0</v>
      </c>
      <c r="O247" s="129">
        <v>0</v>
      </c>
      <c r="P247" s="129">
        <v>1</v>
      </c>
      <c r="Q247" s="129">
        <v>0</v>
      </c>
      <c r="R247" s="130">
        <v>1</v>
      </c>
    </row>
    <row r="248" spans="1:18" ht="15">
      <c r="A248" s="125" t="s">
        <v>19449</v>
      </c>
      <c r="B248" s="131" t="s">
        <v>18302</v>
      </c>
      <c r="C248" s="126" t="s">
        <v>22456</v>
      </c>
      <c r="D248" s="126" t="s">
        <v>851</v>
      </c>
      <c r="E248" s="126" t="s">
        <v>22297</v>
      </c>
      <c r="F248" s="126">
        <v>280</v>
      </c>
      <c r="G248" s="126">
        <v>7</v>
      </c>
      <c r="H248" s="126"/>
      <c r="I248" s="126" t="s">
        <v>22308</v>
      </c>
      <c r="J248" s="126" t="str">
        <f>IF(OR(SPELL_MATERIAL_COMPONENTS[[#This Row],[Sorcerer]]=1,SPELL_MATERIAL_COMPONENTS[[#This Row],[Wizard]]=1),"ARCANE","DIVINE")</f>
        <v>ARCANE</v>
      </c>
      <c r="K248" s="129">
        <v>1</v>
      </c>
      <c r="L248" s="129">
        <v>1</v>
      </c>
      <c r="M248" s="129">
        <v>1</v>
      </c>
      <c r="N248" s="129">
        <v>0</v>
      </c>
      <c r="O248" s="129">
        <v>0</v>
      </c>
      <c r="P248" s="129">
        <v>0</v>
      </c>
      <c r="Q248" s="129">
        <v>0</v>
      </c>
      <c r="R248" s="130">
        <v>1</v>
      </c>
    </row>
    <row r="249" spans="1:18" ht="15">
      <c r="A249" s="125" t="s">
        <v>19449</v>
      </c>
      <c r="B249" s="131" t="s">
        <v>18302</v>
      </c>
      <c r="C249" s="126" t="s">
        <v>22725</v>
      </c>
      <c r="D249" s="126" t="s">
        <v>851</v>
      </c>
      <c r="E249" s="126" t="s">
        <v>22297</v>
      </c>
      <c r="F249" s="126">
        <v>285</v>
      </c>
      <c r="G249" s="126">
        <v>4</v>
      </c>
      <c r="H249" s="126"/>
      <c r="I249" s="126" t="s">
        <v>22384</v>
      </c>
      <c r="J249" s="126" t="str">
        <f>IF(OR(SPELL_MATERIAL_COMPONENTS[[#This Row],[Sorcerer]]=1,SPELL_MATERIAL_COMPONENTS[[#This Row],[Wizard]]=1),"ARCANE","DIVINE")</f>
        <v>ARCANE</v>
      </c>
      <c r="K249" s="129">
        <v>0</v>
      </c>
      <c r="L249" s="129">
        <v>1</v>
      </c>
      <c r="M249" s="129">
        <v>1</v>
      </c>
      <c r="N249" s="129">
        <v>0</v>
      </c>
      <c r="O249" s="129">
        <v>0</v>
      </c>
      <c r="P249" s="129">
        <v>1</v>
      </c>
      <c r="Q249" s="129">
        <v>1</v>
      </c>
      <c r="R249" s="130">
        <v>1</v>
      </c>
    </row>
    <row r="250" spans="1:18" ht="15">
      <c r="A250" s="125" t="s">
        <v>22726</v>
      </c>
      <c r="B250" s="131" t="s">
        <v>21879</v>
      </c>
      <c r="C250" s="126" t="s">
        <v>22727</v>
      </c>
      <c r="D250" s="126" t="s">
        <v>851</v>
      </c>
      <c r="E250" s="126" t="s">
        <v>22297</v>
      </c>
      <c r="F250" s="126">
        <v>251</v>
      </c>
      <c r="G250" s="126">
        <v>3</v>
      </c>
      <c r="H250" s="126"/>
      <c r="I250" s="126" t="s">
        <v>22344</v>
      </c>
      <c r="J250" s="126" t="str">
        <f>IF(OR(SPELL_MATERIAL_COMPONENTS[[#This Row],[Sorcerer]]=1,SPELL_MATERIAL_COMPONENTS[[#This Row],[Wizard]]=1),"ARCANE","DIVINE")</f>
        <v>ARCANE</v>
      </c>
      <c r="K250" s="129">
        <v>1</v>
      </c>
      <c r="L250" s="129">
        <v>0</v>
      </c>
      <c r="M250" s="129">
        <v>1</v>
      </c>
      <c r="N250" s="129">
        <v>0</v>
      </c>
      <c r="O250" s="129">
        <v>0</v>
      </c>
      <c r="P250" s="129">
        <v>1</v>
      </c>
      <c r="Q250" s="129">
        <v>0</v>
      </c>
      <c r="R250" s="130">
        <v>1</v>
      </c>
    </row>
    <row r="251" spans="1:18" ht="29.25">
      <c r="A251" s="125" t="s">
        <v>22728</v>
      </c>
      <c r="B251" s="131" t="s">
        <v>22311</v>
      </c>
      <c r="C251" s="126" t="s">
        <v>22408</v>
      </c>
      <c r="D251" s="126" t="s">
        <v>22313</v>
      </c>
      <c r="E251" s="126" t="s">
        <v>22297</v>
      </c>
      <c r="F251" s="126">
        <v>230</v>
      </c>
      <c r="G251" s="126">
        <v>2</v>
      </c>
      <c r="H251" s="126"/>
      <c r="I251" s="126" t="s">
        <v>22386</v>
      </c>
      <c r="J251" s="126" t="str">
        <f>IF(OR(SPELL_MATERIAL_COMPONENTS[[#This Row],[Sorcerer]]=1,SPELL_MATERIAL_COMPONENTS[[#This Row],[Wizard]]=1),"ARCANE","DIVINE")</f>
        <v>ARCANE</v>
      </c>
      <c r="K251" s="129">
        <v>1</v>
      </c>
      <c r="L251" s="129">
        <v>0</v>
      </c>
      <c r="M251" s="129">
        <v>0</v>
      </c>
      <c r="N251" s="129">
        <v>0</v>
      </c>
      <c r="O251" s="129">
        <v>0</v>
      </c>
      <c r="P251" s="129">
        <v>0</v>
      </c>
      <c r="Q251" s="129">
        <v>0</v>
      </c>
      <c r="R251" s="130">
        <v>1</v>
      </c>
    </row>
    <row r="252" spans="1:18" ht="29.25">
      <c r="A252" s="125" t="s">
        <v>22728</v>
      </c>
      <c r="B252" s="131" t="s">
        <v>22311</v>
      </c>
      <c r="C252" s="126" t="s">
        <v>22681</v>
      </c>
      <c r="D252" s="126" t="s">
        <v>22313</v>
      </c>
      <c r="E252" s="126" t="s">
        <v>22303</v>
      </c>
      <c r="F252" s="126"/>
      <c r="G252" s="126"/>
      <c r="H252" s="126" t="s">
        <v>22729</v>
      </c>
      <c r="I252" s="126" t="s">
        <v>22386</v>
      </c>
      <c r="J252" s="126" t="str">
        <f>IF(OR(SPELL_MATERIAL_COMPONENTS[[#This Row],[Sorcerer]]=1,SPELL_MATERIAL_COMPONENTS[[#This Row],[Wizard]]=1),"ARCANE","DIVINE")</f>
        <v>ARCANE</v>
      </c>
      <c r="K252" s="129">
        <v>1</v>
      </c>
      <c r="L252" s="129">
        <v>0</v>
      </c>
      <c r="M252" s="129">
        <v>0</v>
      </c>
      <c r="N252" s="129">
        <v>0</v>
      </c>
      <c r="O252" s="129">
        <v>0</v>
      </c>
      <c r="P252" s="129">
        <v>0</v>
      </c>
      <c r="Q252" s="129">
        <v>0</v>
      </c>
      <c r="R252" s="130">
        <v>1</v>
      </c>
    </row>
    <row r="253" spans="1:18" ht="29.25">
      <c r="A253" s="125" t="s">
        <v>22730</v>
      </c>
      <c r="B253" s="126" t="s">
        <v>22731</v>
      </c>
      <c r="C253" s="126" t="s">
        <v>22732</v>
      </c>
      <c r="D253" s="126" t="s">
        <v>851</v>
      </c>
      <c r="E253" s="126" t="s">
        <v>22297</v>
      </c>
      <c r="F253" s="126">
        <v>287</v>
      </c>
      <c r="G253" s="126">
        <v>2</v>
      </c>
      <c r="H253" s="126" t="s">
        <v>22733</v>
      </c>
      <c r="I253" s="126" t="s">
        <v>22386</v>
      </c>
      <c r="J253" s="126" t="str">
        <f>IF(OR(SPELL_MATERIAL_COMPONENTS[[#This Row],[Sorcerer]]=1,SPELL_MATERIAL_COMPONENTS[[#This Row],[Wizard]]=1),"ARCANE","DIVINE")</f>
        <v>ARCANE</v>
      </c>
      <c r="K253" s="129">
        <v>1</v>
      </c>
      <c r="L253" s="129">
        <v>0</v>
      </c>
      <c r="M253" s="129">
        <v>0</v>
      </c>
      <c r="N253" s="129">
        <v>0</v>
      </c>
      <c r="O253" s="129">
        <v>0</v>
      </c>
      <c r="P253" s="129">
        <v>0</v>
      </c>
      <c r="Q253" s="129">
        <v>0</v>
      </c>
      <c r="R253" s="130">
        <v>1</v>
      </c>
    </row>
    <row r="254" spans="1:18" ht="43.5">
      <c r="A254" s="125" t="s">
        <v>22734</v>
      </c>
      <c r="B254" s="126" t="s">
        <v>18402</v>
      </c>
      <c r="C254" s="126" t="s">
        <v>22735</v>
      </c>
      <c r="D254" s="126" t="s">
        <v>851</v>
      </c>
      <c r="E254" s="126" t="s">
        <v>22297</v>
      </c>
      <c r="F254" s="126">
        <v>262</v>
      </c>
      <c r="G254" s="126">
        <v>7</v>
      </c>
      <c r="H254" s="126"/>
      <c r="I254" s="126" t="s">
        <v>22308</v>
      </c>
      <c r="J254" s="126" t="str">
        <f>IF(OR(SPELL_MATERIAL_COMPONENTS[[#This Row],[Sorcerer]]=1,SPELL_MATERIAL_COMPONENTS[[#This Row],[Wizard]]=1),"ARCANE","DIVINE")</f>
        <v>ARCANE</v>
      </c>
      <c r="K254" s="129">
        <v>0</v>
      </c>
      <c r="L254" s="129">
        <v>1</v>
      </c>
      <c r="M254" s="129">
        <v>0</v>
      </c>
      <c r="N254" s="129">
        <v>1</v>
      </c>
      <c r="O254" s="129">
        <v>0</v>
      </c>
      <c r="P254" s="129">
        <v>0</v>
      </c>
      <c r="Q254" s="129">
        <v>1</v>
      </c>
      <c r="R254" s="130">
        <v>1</v>
      </c>
    </row>
    <row r="255" spans="1:18" ht="29.25">
      <c r="A255" s="125" t="s">
        <v>22736</v>
      </c>
      <c r="B255" s="126" t="s">
        <v>14081</v>
      </c>
      <c r="C255" s="126" t="s">
        <v>22639</v>
      </c>
      <c r="D255" s="126" t="s">
        <v>851</v>
      </c>
      <c r="E255" s="126" t="s">
        <v>22297</v>
      </c>
      <c r="F255" s="126">
        <v>261</v>
      </c>
      <c r="G255" s="126">
        <v>7</v>
      </c>
      <c r="H255" s="126"/>
      <c r="I255" s="126" t="s">
        <v>22308</v>
      </c>
      <c r="J255" s="126" t="str">
        <f>IF(OR(SPELL_MATERIAL_COMPONENTS[[#This Row],[Sorcerer]]=1,SPELL_MATERIAL_COMPONENTS[[#This Row],[Wizard]]=1),"ARCANE","DIVINE")</f>
        <v>ARCANE</v>
      </c>
      <c r="K255" s="129">
        <v>0</v>
      </c>
      <c r="L255" s="129">
        <v>1</v>
      </c>
      <c r="M255" s="129">
        <v>0</v>
      </c>
      <c r="N255" s="129">
        <v>1</v>
      </c>
      <c r="O255" s="129">
        <v>0</v>
      </c>
      <c r="P255" s="129">
        <v>0</v>
      </c>
      <c r="Q255" s="129">
        <v>1</v>
      </c>
      <c r="R255" s="130">
        <v>1</v>
      </c>
    </row>
    <row r="256" spans="1:18" ht="29.25">
      <c r="A256" s="125" t="s">
        <v>22737</v>
      </c>
      <c r="B256" s="131" t="s">
        <v>22358</v>
      </c>
      <c r="C256" s="126" t="s">
        <v>22372</v>
      </c>
      <c r="D256" s="126" t="s">
        <v>22313</v>
      </c>
      <c r="E256" s="126" t="s">
        <v>22297</v>
      </c>
      <c r="F256" s="126">
        <v>246</v>
      </c>
      <c r="G256" s="126">
        <v>1</v>
      </c>
      <c r="H256" s="126"/>
      <c r="I256" s="126" t="s">
        <v>22299</v>
      </c>
      <c r="J256" s="126" t="str">
        <f>IF(OR(SPELL_MATERIAL_COMPONENTS[[#This Row],[Sorcerer]]=1,SPELL_MATERIAL_COMPONENTS[[#This Row],[Wizard]]=1),"ARCANE","DIVINE")</f>
        <v>DIVINE</v>
      </c>
      <c r="K256" s="129">
        <v>1</v>
      </c>
      <c r="L256" s="129">
        <v>1</v>
      </c>
      <c r="M256" s="129">
        <v>0</v>
      </c>
      <c r="N256" s="129">
        <v>1</v>
      </c>
      <c r="O256" s="129">
        <v>0</v>
      </c>
      <c r="P256" s="129">
        <v>0</v>
      </c>
      <c r="Q256" s="129">
        <v>0</v>
      </c>
      <c r="R256" s="130">
        <v>0</v>
      </c>
    </row>
    <row r="257" spans="1:18" ht="29.25">
      <c r="A257" s="125" t="s">
        <v>22737</v>
      </c>
      <c r="B257" s="131" t="s">
        <v>22358</v>
      </c>
      <c r="C257" s="126" t="s">
        <v>22653</v>
      </c>
      <c r="D257" s="126" t="s">
        <v>22313</v>
      </c>
      <c r="E257" s="126" t="s">
        <v>22297</v>
      </c>
      <c r="F257" s="126">
        <v>254</v>
      </c>
      <c r="G257" s="126">
        <v>5</v>
      </c>
      <c r="H257" s="126"/>
      <c r="I257" s="126" t="s">
        <v>22326</v>
      </c>
      <c r="J257" s="126" t="str">
        <f>IF(OR(SPELL_MATERIAL_COMPONENTS[[#This Row],[Sorcerer]]=1,SPELL_MATERIAL_COMPONENTS[[#This Row],[Wizard]]=1),"ARCANE","DIVINE")</f>
        <v>ARCANE</v>
      </c>
      <c r="K257" s="129">
        <v>0</v>
      </c>
      <c r="L257" s="129">
        <v>0</v>
      </c>
      <c r="M257" s="129">
        <v>0</v>
      </c>
      <c r="N257" s="129">
        <v>0</v>
      </c>
      <c r="O257" s="129">
        <v>0</v>
      </c>
      <c r="P257" s="129">
        <v>0</v>
      </c>
      <c r="Q257" s="129">
        <v>0</v>
      </c>
      <c r="R257" s="130">
        <v>1</v>
      </c>
    </row>
    <row r="258" spans="1:18" ht="15">
      <c r="A258" s="125" t="s">
        <v>22738</v>
      </c>
      <c r="B258" s="131" t="s">
        <v>14380</v>
      </c>
      <c r="C258" s="126" t="s">
        <v>22611</v>
      </c>
      <c r="D258" s="126" t="s">
        <v>851</v>
      </c>
      <c r="E258" s="126" t="s">
        <v>22297</v>
      </c>
      <c r="F258" s="126">
        <v>271</v>
      </c>
      <c r="G258" s="126">
        <v>7</v>
      </c>
      <c r="H258" s="126"/>
      <c r="I258" s="126" t="s">
        <v>22344</v>
      </c>
      <c r="J258" s="126" t="str">
        <f>IF(OR(SPELL_MATERIAL_COMPONENTS[[#This Row],[Sorcerer]]=1,SPELL_MATERIAL_COMPONENTS[[#This Row],[Wizard]]=1),"ARCANE","DIVINE")</f>
        <v>DIVINE</v>
      </c>
      <c r="K258" s="129">
        <v>1</v>
      </c>
      <c r="L258" s="129">
        <v>1</v>
      </c>
      <c r="M258" s="129">
        <v>1</v>
      </c>
      <c r="N258" s="129">
        <v>0</v>
      </c>
      <c r="O258" s="129">
        <v>0</v>
      </c>
      <c r="P258" s="129">
        <v>0</v>
      </c>
      <c r="Q258" s="129">
        <v>0</v>
      </c>
      <c r="R258" s="130">
        <v>0</v>
      </c>
    </row>
    <row r="259" spans="1:18" ht="15">
      <c r="A259" s="125" t="s">
        <v>22739</v>
      </c>
      <c r="B259" s="131" t="s">
        <v>22351</v>
      </c>
      <c r="C259" s="126" t="s">
        <v>22740</v>
      </c>
      <c r="D259" s="126" t="s">
        <v>851</v>
      </c>
      <c r="E259" s="126" t="s">
        <v>22297</v>
      </c>
      <c r="F259" s="126">
        <v>285</v>
      </c>
      <c r="G259" s="126">
        <v>6</v>
      </c>
      <c r="H259" s="126"/>
      <c r="I259" s="126" t="s">
        <v>22344</v>
      </c>
      <c r="J259" s="126" t="str">
        <f>IF(OR(SPELL_MATERIAL_COMPONENTS[[#This Row],[Sorcerer]]=1,SPELL_MATERIAL_COMPONENTS[[#This Row],[Wizard]]=1),"ARCANE","DIVINE")</f>
        <v>DIVINE</v>
      </c>
      <c r="K259" s="129">
        <v>1</v>
      </c>
      <c r="L259" s="129">
        <v>1</v>
      </c>
      <c r="M259" s="129">
        <v>1</v>
      </c>
      <c r="N259" s="129">
        <v>0</v>
      </c>
      <c r="O259" s="129">
        <v>0</v>
      </c>
      <c r="P259" s="129">
        <v>0</v>
      </c>
      <c r="Q259" s="129">
        <v>0</v>
      </c>
      <c r="R259" s="130">
        <v>0</v>
      </c>
    </row>
    <row r="260" spans="1:18" ht="29.25">
      <c r="A260" s="125" t="s">
        <v>22741</v>
      </c>
      <c r="B260" s="131" t="s">
        <v>18891</v>
      </c>
      <c r="C260" s="126" t="s">
        <v>22628</v>
      </c>
      <c r="D260" s="126" t="s">
        <v>851</v>
      </c>
      <c r="E260" s="126" t="s">
        <v>22297</v>
      </c>
      <c r="F260" s="126">
        <v>236</v>
      </c>
      <c r="G260" s="126">
        <v>5</v>
      </c>
      <c r="H260" s="126"/>
      <c r="I260" s="126" t="s">
        <v>22344</v>
      </c>
      <c r="J260" s="126" t="str">
        <f>IF(OR(SPELL_MATERIAL_COMPONENTS[[#This Row],[Sorcerer]]=1,SPELL_MATERIAL_COMPONENTS[[#This Row],[Wizard]]=1),"ARCANE","DIVINE")</f>
        <v>DIVINE</v>
      </c>
      <c r="K260" s="129">
        <v>0</v>
      </c>
      <c r="L260" s="129">
        <v>0</v>
      </c>
      <c r="M260" s="129">
        <v>1</v>
      </c>
      <c r="N260" s="129">
        <v>0</v>
      </c>
      <c r="O260" s="129">
        <v>0</v>
      </c>
      <c r="P260" s="129">
        <v>0</v>
      </c>
      <c r="Q260" s="129">
        <v>0</v>
      </c>
      <c r="R260" s="130">
        <v>0</v>
      </c>
    </row>
    <row r="261" spans="1:18" ht="29.25">
      <c r="A261" s="125" t="s">
        <v>22742</v>
      </c>
      <c r="B261" s="131" t="s">
        <v>18302</v>
      </c>
      <c r="C261" s="126" t="s">
        <v>22743</v>
      </c>
      <c r="D261" s="126" t="s">
        <v>851</v>
      </c>
      <c r="E261" s="126" t="s">
        <v>22297</v>
      </c>
      <c r="F261" s="126">
        <v>279</v>
      </c>
      <c r="G261" s="126">
        <v>5</v>
      </c>
      <c r="H261" s="126"/>
      <c r="I261" s="126" t="s">
        <v>22308</v>
      </c>
      <c r="J261" s="126" t="str">
        <f>IF(OR(SPELL_MATERIAL_COMPONENTS[[#This Row],[Sorcerer]]=1,SPELL_MATERIAL_COMPONENTS[[#This Row],[Wizard]]=1),"ARCANE","DIVINE")</f>
        <v>DIVINE</v>
      </c>
      <c r="K261" s="129">
        <v>0</v>
      </c>
      <c r="L261" s="129">
        <v>1</v>
      </c>
      <c r="M261" s="129">
        <v>1</v>
      </c>
      <c r="N261" s="129">
        <v>0</v>
      </c>
      <c r="O261" s="129">
        <v>0</v>
      </c>
      <c r="P261" s="129">
        <v>0</v>
      </c>
      <c r="Q261" s="129">
        <v>0</v>
      </c>
      <c r="R261" s="130">
        <v>0</v>
      </c>
    </row>
    <row r="262" spans="1:18" ht="15">
      <c r="A262" s="125" t="s">
        <v>22744</v>
      </c>
      <c r="B262" s="131" t="s">
        <v>18339</v>
      </c>
      <c r="C262" s="126" t="s">
        <v>22745</v>
      </c>
      <c r="D262" s="126" t="s">
        <v>851</v>
      </c>
      <c r="E262" s="126" t="s">
        <v>22392</v>
      </c>
      <c r="F262" s="126">
        <v>14</v>
      </c>
      <c r="G262" s="126">
        <v>2</v>
      </c>
      <c r="H262" s="126" t="s">
        <v>22746</v>
      </c>
      <c r="I262" s="126" t="s">
        <v>22299</v>
      </c>
      <c r="J262" s="126" t="str">
        <f>IF(OR(SPELL_MATERIAL_COMPONENTS[[#This Row],[Sorcerer]]=1,SPELL_MATERIAL_COMPONENTS[[#This Row],[Wizard]]=1),"ARCANE","DIVINE")</f>
        <v>DIVINE</v>
      </c>
      <c r="K262" s="129">
        <v>1</v>
      </c>
      <c r="L262" s="129">
        <v>1</v>
      </c>
      <c r="M262" s="129">
        <v>0</v>
      </c>
      <c r="N262" s="129">
        <v>0</v>
      </c>
      <c r="O262" s="129">
        <v>0</v>
      </c>
      <c r="P262" s="129">
        <v>0</v>
      </c>
      <c r="Q262" s="129">
        <v>0</v>
      </c>
      <c r="R262" s="130">
        <v>0</v>
      </c>
    </row>
    <row r="263" spans="1:18" ht="15">
      <c r="A263" s="125" t="s">
        <v>22747</v>
      </c>
      <c r="B263" s="126" t="s">
        <v>13888</v>
      </c>
      <c r="C263" s="126" t="s">
        <v>22748</v>
      </c>
      <c r="D263" s="126" t="s">
        <v>851</v>
      </c>
      <c r="E263" s="126" t="s">
        <v>22297</v>
      </c>
      <c r="F263" s="126">
        <v>287</v>
      </c>
      <c r="G263" s="126">
        <v>3</v>
      </c>
      <c r="H263" s="126" t="s">
        <v>22749</v>
      </c>
      <c r="I263" s="126" t="s">
        <v>22344</v>
      </c>
      <c r="J263" s="126" t="str">
        <f>IF(OR(SPELL_MATERIAL_COMPONENTS[[#This Row],[Sorcerer]]=1,SPELL_MATERIAL_COMPONENTS[[#This Row],[Wizard]]=1),"ARCANE","DIVINE")</f>
        <v>ARCANE</v>
      </c>
      <c r="K263" s="129">
        <v>0</v>
      </c>
      <c r="L263" s="129">
        <v>0</v>
      </c>
      <c r="M263" s="129">
        <v>1</v>
      </c>
      <c r="N263" s="129">
        <v>0</v>
      </c>
      <c r="O263" s="129">
        <v>0</v>
      </c>
      <c r="P263" s="129">
        <v>1</v>
      </c>
      <c r="Q263" s="129">
        <v>0</v>
      </c>
      <c r="R263" s="130">
        <v>1</v>
      </c>
    </row>
    <row r="264" spans="1:18" ht="29.25">
      <c r="A264" s="125" t="s">
        <v>22750</v>
      </c>
      <c r="B264" s="126" t="s">
        <v>18552</v>
      </c>
      <c r="C264" s="126" t="s">
        <v>22751</v>
      </c>
      <c r="D264" s="126" t="s">
        <v>851</v>
      </c>
      <c r="E264" s="126" t="s">
        <v>22297</v>
      </c>
      <c r="F264" s="126">
        <v>281</v>
      </c>
      <c r="G264" s="126">
        <v>8</v>
      </c>
      <c r="H264" s="126"/>
      <c r="I264" s="126" t="s">
        <v>22344</v>
      </c>
      <c r="J264" s="126" t="str">
        <f>IF(OR(SPELL_MATERIAL_COMPONENTS[[#This Row],[Sorcerer]]=1,SPELL_MATERIAL_COMPONENTS[[#This Row],[Wizard]]=1),"ARCANE","DIVINE")</f>
        <v>ARCANE</v>
      </c>
      <c r="K264" s="129">
        <v>0</v>
      </c>
      <c r="L264" s="129">
        <v>0</v>
      </c>
      <c r="M264" s="129">
        <v>1</v>
      </c>
      <c r="N264" s="129">
        <v>0</v>
      </c>
      <c r="O264" s="129">
        <v>0</v>
      </c>
      <c r="P264" s="129">
        <v>1</v>
      </c>
      <c r="Q264" s="129">
        <v>0</v>
      </c>
      <c r="R264" s="130">
        <v>1</v>
      </c>
    </row>
    <row r="265" spans="1:18" ht="15">
      <c r="A265" s="125" t="s">
        <v>22752</v>
      </c>
      <c r="B265" s="131" t="s">
        <v>18302</v>
      </c>
      <c r="C265" s="126" t="s">
        <v>22306</v>
      </c>
      <c r="D265" s="126" t="s">
        <v>851</v>
      </c>
      <c r="E265" s="126" t="s">
        <v>22297</v>
      </c>
      <c r="F265" s="126">
        <v>259</v>
      </c>
      <c r="G265" s="126">
        <v>2</v>
      </c>
      <c r="H265" s="126"/>
      <c r="I265" s="126" t="s">
        <v>22299</v>
      </c>
      <c r="J265" s="126" t="str">
        <f>IF(OR(SPELL_MATERIAL_COMPONENTS[[#This Row],[Sorcerer]]=1,SPELL_MATERIAL_COMPONENTS[[#This Row],[Wizard]]=1),"ARCANE","DIVINE")</f>
        <v>DIVINE</v>
      </c>
      <c r="K265" s="129">
        <v>0</v>
      </c>
      <c r="L265" s="129">
        <v>1</v>
      </c>
      <c r="M265" s="129">
        <v>1</v>
      </c>
      <c r="N265" s="129">
        <v>0</v>
      </c>
      <c r="O265" s="129">
        <v>0</v>
      </c>
      <c r="P265" s="129">
        <v>0</v>
      </c>
      <c r="Q265" s="129">
        <v>0</v>
      </c>
      <c r="R265" s="130">
        <v>0</v>
      </c>
    </row>
    <row r="266" spans="1:18" ht="29.25">
      <c r="A266" s="125" t="s">
        <v>22753</v>
      </c>
      <c r="B266" s="131" t="s">
        <v>22351</v>
      </c>
      <c r="C266" s="126" t="s">
        <v>22754</v>
      </c>
      <c r="D266" s="126" t="s">
        <v>851</v>
      </c>
      <c r="E266" s="126" t="s">
        <v>22392</v>
      </c>
      <c r="F266" s="126">
        <v>21</v>
      </c>
      <c r="G266" s="126">
        <v>2</v>
      </c>
      <c r="H266" s="126" t="s">
        <v>22623</v>
      </c>
      <c r="I266" s="126" t="s">
        <v>22344</v>
      </c>
      <c r="J266" s="126" t="str">
        <f>IF(OR(SPELL_MATERIAL_COMPONENTS[[#This Row],[Sorcerer]]=1,SPELL_MATERIAL_COMPONENTS[[#This Row],[Wizard]]=1),"ARCANE","DIVINE")</f>
        <v>ARCANE</v>
      </c>
      <c r="K266" s="129">
        <v>0</v>
      </c>
      <c r="L266" s="129">
        <v>0</v>
      </c>
      <c r="M266" s="129">
        <v>0</v>
      </c>
      <c r="N266" s="129">
        <v>0</v>
      </c>
      <c r="O266" s="129">
        <v>0</v>
      </c>
      <c r="P266" s="129">
        <v>0</v>
      </c>
      <c r="Q266" s="129">
        <v>0</v>
      </c>
      <c r="R266" s="130">
        <v>1</v>
      </c>
    </row>
    <row r="267" spans="1:18" ht="15">
      <c r="A267" s="125" t="s">
        <v>22755</v>
      </c>
      <c r="B267" s="126" t="s">
        <v>13888</v>
      </c>
      <c r="C267" s="126" t="s">
        <v>22756</v>
      </c>
      <c r="D267" s="126" t="s">
        <v>22302</v>
      </c>
      <c r="E267" s="126" t="s">
        <v>22303</v>
      </c>
      <c r="F267" s="126"/>
      <c r="G267" s="126"/>
      <c r="H267" s="132"/>
      <c r="I267" s="126" t="s">
        <v>22344</v>
      </c>
      <c r="J267" s="126" t="str">
        <f>IF(OR(SPELL_MATERIAL_COMPONENTS[[#This Row],[Sorcerer]]=1,SPELL_MATERIAL_COMPONENTS[[#This Row],[Wizard]]=1),"ARCANE","DIVINE")</f>
        <v>ARCANE</v>
      </c>
      <c r="K267" s="133">
        <v>0</v>
      </c>
      <c r="L267" s="133">
        <v>0</v>
      </c>
      <c r="M267" s="133">
        <v>0</v>
      </c>
      <c r="N267" s="133">
        <v>0</v>
      </c>
      <c r="O267" s="133">
        <v>0</v>
      </c>
      <c r="P267" s="133">
        <v>0</v>
      </c>
      <c r="Q267" s="133">
        <v>0</v>
      </c>
      <c r="R267" s="130">
        <v>1</v>
      </c>
    </row>
    <row r="268" spans="1:18" ht="15">
      <c r="A268" s="125" t="s">
        <v>19903</v>
      </c>
      <c r="B268" s="131" t="s">
        <v>22584</v>
      </c>
      <c r="C268" s="126" t="s">
        <v>22427</v>
      </c>
      <c r="D268" s="126" t="s">
        <v>851</v>
      </c>
      <c r="E268" s="126" t="s">
        <v>22297</v>
      </c>
      <c r="F268" s="126">
        <v>276</v>
      </c>
      <c r="G268" s="126">
        <v>1</v>
      </c>
      <c r="H268" s="126"/>
      <c r="I268" s="126" t="s">
        <v>22308</v>
      </c>
      <c r="J268" s="126" t="str">
        <f>IF(OR(SPELL_MATERIAL_COMPONENTS[[#This Row],[Sorcerer]]=1,SPELL_MATERIAL_COMPONENTS[[#This Row],[Wizard]]=1),"ARCANE","DIVINE")</f>
        <v>DIVINE</v>
      </c>
      <c r="K268" s="129">
        <v>0</v>
      </c>
      <c r="L268" s="129">
        <v>1</v>
      </c>
      <c r="M268" s="129">
        <v>0</v>
      </c>
      <c r="N268" s="129">
        <v>0</v>
      </c>
      <c r="O268" s="129">
        <v>0</v>
      </c>
      <c r="P268" s="129">
        <v>0</v>
      </c>
      <c r="Q268" s="129">
        <v>0</v>
      </c>
      <c r="R268" s="130">
        <v>0</v>
      </c>
    </row>
    <row r="269" spans="1:18" ht="29.25">
      <c r="A269" s="125" t="s">
        <v>22757</v>
      </c>
      <c r="B269" s="126" t="s">
        <v>13888</v>
      </c>
      <c r="C269" s="126" t="s">
        <v>22758</v>
      </c>
      <c r="D269" s="126" t="s">
        <v>22759</v>
      </c>
      <c r="E269" s="126" t="s">
        <v>22297</v>
      </c>
      <c r="F269" s="126">
        <v>278</v>
      </c>
      <c r="G269" s="126">
        <v>3</v>
      </c>
      <c r="H269" s="126"/>
      <c r="I269" s="126" t="s">
        <v>22326</v>
      </c>
      <c r="J269" s="126" t="str">
        <f>IF(OR(SPELL_MATERIAL_COMPONENTS[[#This Row],[Sorcerer]]=1,SPELL_MATERIAL_COMPONENTS[[#This Row],[Wizard]]=1),"ARCANE","DIVINE")</f>
        <v>ARCANE</v>
      </c>
      <c r="K269" s="129">
        <v>1</v>
      </c>
      <c r="L269" s="129">
        <v>1</v>
      </c>
      <c r="M269" s="129">
        <v>1</v>
      </c>
      <c r="N269" s="129">
        <v>0</v>
      </c>
      <c r="O269" s="129">
        <v>0</v>
      </c>
      <c r="P269" s="129">
        <v>0</v>
      </c>
      <c r="Q269" s="129">
        <v>1</v>
      </c>
      <c r="R269" s="130">
        <v>1</v>
      </c>
    </row>
    <row r="270" spans="1:18" ht="15">
      <c r="A270" s="125" t="s">
        <v>19454</v>
      </c>
      <c r="B270" s="126" t="s">
        <v>22760</v>
      </c>
      <c r="C270" s="126" t="s">
        <v>22761</v>
      </c>
      <c r="D270" s="126" t="s">
        <v>851</v>
      </c>
      <c r="E270" s="126" t="s">
        <v>22303</v>
      </c>
      <c r="F270" s="126">
        <v>158</v>
      </c>
      <c r="G270" s="126">
        <v>5</v>
      </c>
      <c r="H270" s="126"/>
      <c r="I270" s="126" t="s">
        <v>22326</v>
      </c>
      <c r="J270" s="126" t="str">
        <f>IF(OR(SPELL_MATERIAL_COMPONENTS[[#This Row],[Sorcerer]]=1,SPELL_MATERIAL_COMPONENTS[[#This Row],[Wizard]]=1),"ARCANE","DIVINE")</f>
        <v>ARCANE</v>
      </c>
      <c r="K270" s="129">
        <v>1</v>
      </c>
      <c r="L270" s="129">
        <v>0</v>
      </c>
      <c r="M270" s="129">
        <v>0</v>
      </c>
      <c r="N270" s="129">
        <v>0</v>
      </c>
      <c r="O270" s="129">
        <v>0</v>
      </c>
      <c r="P270" s="129">
        <v>1</v>
      </c>
      <c r="Q270" s="129">
        <v>0</v>
      </c>
      <c r="R270" s="130">
        <v>1</v>
      </c>
    </row>
    <row r="271" spans="1:18" ht="15">
      <c r="A271" s="125" t="s">
        <v>22762</v>
      </c>
      <c r="B271" s="126" t="s">
        <v>18891</v>
      </c>
      <c r="C271" s="126" t="s">
        <v>22763</v>
      </c>
      <c r="D271" s="126" t="s">
        <v>22302</v>
      </c>
      <c r="E271" s="126" t="s">
        <v>22297</v>
      </c>
      <c r="F271" s="126">
        <v>227</v>
      </c>
      <c r="G271" s="126">
        <v>2</v>
      </c>
      <c r="H271" s="126"/>
      <c r="I271" s="126" t="s">
        <v>22326</v>
      </c>
      <c r="J271" s="126" t="str">
        <f>IF(OR(SPELL_MATERIAL_COMPONENTS[[#This Row],[Sorcerer]]=1,SPELL_MATERIAL_COMPONENTS[[#This Row],[Wizard]]=1),"ARCANE","DIVINE")</f>
        <v>ARCANE</v>
      </c>
      <c r="K271" s="129">
        <v>1</v>
      </c>
      <c r="L271" s="129">
        <v>0</v>
      </c>
      <c r="M271" s="129">
        <v>0</v>
      </c>
      <c r="N271" s="129">
        <v>0</v>
      </c>
      <c r="O271" s="129">
        <v>0</v>
      </c>
      <c r="P271" s="129">
        <v>1</v>
      </c>
      <c r="Q271" s="129">
        <v>0</v>
      </c>
      <c r="R271" s="130">
        <v>1</v>
      </c>
    </row>
    <row r="272" spans="1:18" ht="29.25">
      <c r="A272" s="125" t="s">
        <v>22762</v>
      </c>
      <c r="B272" s="148" t="s">
        <v>18552</v>
      </c>
      <c r="C272" s="126" t="s">
        <v>22608</v>
      </c>
      <c r="D272" s="126" t="s">
        <v>22313</v>
      </c>
      <c r="E272" s="126" t="s">
        <v>22297</v>
      </c>
      <c r="F272" s="126">
        <v>243</v>
      </c>
      <c r="G272" s="126">
        <v>6</v>
      </c>
      <c r="H272" s="126"/>
      <c r="I272" s="126" t="s">
        <v>22304</v>
      </c>
      <c r="J272" s="126" t="str">
        <f>IF(OR(SPELL_MATERIAL_COMPONENTS[[#This Row],[Sorcerer]]=1,SPELL_MATERIAL_COMPONENTS[[#This Row],[Wizard]]=1),"ARCANE","DIVINE")</f>
        <v>ARCANE</v>
      </c>
      <c r="K272" s="129">
        <v>1</v>
      </c>
      <c r="L272" s="129">
        <v>1</v>
      </c>
      <c r="M272" s="129">
        <v>0</v>
      </c>
      <c r="N272" s="129">
        <v>0</v>
      </c>
      <c r="O272" s="129">
        <v>0</v>
      </c>
      <c r="P272" s="129">
        <v>0</v>
      </c>
      <c r="Q272" s="129">
        <v>0</v>
      </c>
      <c r="R272" s="130">
        <v>1</v>
      </c>
    </row>
    <row r="273" spans="1:18" ht="15">
      <c r="A273" s="125" t="s">
        <v>22762</v>
      </c>
      <c r="B273" s="126" t="s">
        <v>18480</v>
      </c>
      <c r="C273" s="126" t="s">
        <v>22764</v>
      </c>
      <c r="D273" s="126" t="s">
        <v>851</v>
      </c>
      <c r="E273" s="126" t="s">
        <v>22297</v>
      </c>
      <c r="F273" s="126">
        <v>243</v>
      </c>
      <c r="G273" s="126">
        <v>7</v>
      </c>
      <c r="H273" s="126"/>
      <c r="I273" s="126" t="s">
        <v>22344</v>
      </c>
      <c r="J273" s="126" t="str">
        <f>IF(OR(SPELL_MATERIAL_COMPONENTS[[#This Row],[Sorcerer]]=1,SPELL_MATERIAL_COMPONENTS[[#This Row],[Wizard]]=1),"ARCANE","DIVINE")</f>
        <v>ARCANE</v>
      </c>
      <c r="K273" s="129">
        <v>0</v>
      </c>
      <c r="L273" s="129">
        <v>0</v>
      </c>
      <c r="M273" s="129">
        <v>0</v>
      </c>
      <c r="N273" s="129">
        <v>0</v>
      </c>
      <c r="O273" s="129">
        <v>0</v>
      </c>
      <c r="P273" s="129">
        <v>0</v>
      </c>
      <c r="Q273" s="129">
        <v>0</v>
      </c>
      <c r="R273" s="130">
        <v>1</v>
      </c>
    </row>
    <row r="274" spans="1:18" ht="15">
      <c r="A274" s="125" t="s">
        <v>22762</v>
      </c>
      <c r="B274" s="126" t="s">
        <v>18480</v>
      </c>
      <c r="C274" s="126" t="s">
        <v>22441</v>
      </c>
      <c r="D274" s="126" t="s">
        <v>22302</v>
      </c>
      <c r="E274" s="126" t="s">
        <v>22297</v>
      </c>
      <c r="F274" s="126">
        <v>276</v>
      </c>
      <c r="G274" s="126">
        <v>7</v>
      </c>
      <c r="H274" s="126"/>
      <c r="I274" s="126" t="s">
        <v>22299</v>
      </c>
      <c r="J274" s="126" t="str">
        <f>IF(OR(SPELL_MATERIAL_COMPONENTS[[#This Row],[Sorcerer]]=1,SPELL_MATERIAL_COMPONENTS[[#This Row],[Wizard]]=1),"ARCANE","DIVINE")</f>
        <v>DIVINE</v>
      </c>
      <c r="K274" s="129">
        <v>0</v>
      </c>
      <c r="L274" s="129">
        <v>0</v>
      </c>
      <c r="M274" s="129">
        <v>0</v>
      </c>
      <c r="N274" s="129">
        <v>0</v>
      </c>
      <c r="O274" s="129">
        <v>0</v>
      </c>
      <c r="P274" s="129">
        <v>0</v>
      </c>
      <c r="Q274" s="129">
        <v>1</v>
      </c>
      <c r="R274" s="130">
        <v>0</v>
      </c>
    </row>
    <row r="275" spans="1:18" ht="29.25">
      <c r="A275" s="125" t="s">
        <v>22765</v>
      </c>
      <c r="B275" s="126" t="s">
        <v>14117</v>
      </c>
      <c r="C275" s="126" t="s">
        <v>22326</v>
      </c>
      <c r="D275" s="126" t="s">
        <v>22302</v>
      </c>
      <c r="E275" s="126" t="s">
        <v>22297</v>
      </c>
      <c r="F275" s="126">
        <v>234</v>
      </c>
      <c r="G275" s="126">
        <v>4</v>
      </c>
      <c r="H275" s="126"/>
      <c r="I275" s="126" t="s">
        <v>22344</v>
      </c>
      <c r="J275" s="126" t="str">
        <f>IF(OR(SPELL_MATERIAL_COMPONENTS[[#This Row],[Sorcerer]]=1,SPELL_MATERIAL_COMPONENTS[[#This Row],[Wizard]]=1),"ARCANE","DIVINE")</f>
        <v>ARCANE</v>
      </c>
      <c r="K275" s="129">
        <v>0</v>
      </c>
      <c r="L275" s="129">
        <v>0</v>
      </c>
      <c r="M275" s="129">
        <v>1</v>
      </c>
      <c r="N275" s="129">
        <v>0</v>
      </c>
      <c r="O275" s="129">
        <v>0</v>
      </c>
      <c r="P275" s="129">
        <v>0</v>
      </c>
      <c r="Q275" s="129">
        <v>0</v>
      </c>
      <c r="R275" s="130">
        <v>1</v>
      </c>
    </row>
    <row r="276" spans="1:18" ht="29.25">
      <c r="A276" s="125" t="s">
        <v>21148</v>
      </c>
      <c r="B276" s="131" t="s">
        <v>22584</v>
      </c>
      <c r="C276" s="126" t="s">
        <v>22766</v>
      </c>
      <c r="D276" s="126" t="s">
        <v>851</v>
      </c>
      <c r="E276" s="126" t="s">
        <v>22297</v>
      </c>
      <c r="F276" s="126">
        <v>224</v>
      </c>
      <c r="G276" s="126">
        <v>1</v>
      </c>
      <c r="H276" s="126"/>
      <c r="I276" s="126" t="s">
        <v>22304</v>
      </c>
      <c r="J276" s="126" t="str">
        <f>IF(OR(SPELL_MATERIAL_COMPONENTS[[#This Row],[Sorcerer]]=1,SPELL_MATERIAL_COMPONENTS[[#This Row],[Wizard]]=1),"ARCANE","DIVINE")</f>
        <v>ARCANE</v>
      </c>
      <c r="K276" s="129">
        <v>1</v>
      </c>
      <c r="L276" s="129">
        <v>0</v>
      </c>
      <c r="M276" s="129">
        <v>0</v>
      </c>
      <c r="N276" s="129">
        <v>0</v>
      </c>
      <c r="O276" s="129">
        <v>0</v>
      </c>
      <c r="P276" s="129">
        <v>1</v>
      </c>
      <c r="Q276" s="129">
        <v>1</v>
      </c>
      <c r="R276" s="130">
        <v>1</v>
      </c>
    </row>
    <row r="277" spans="1:18" ht="15">
      <c r="A277" s="125" t="s">
        <v>21148</v>
      </c>
      <c r="B277" s="131" t="s">
        <v>22584</v>
      </c>
      <c r="C277" s="126" t="s">
        <v>22415</v>
      </c>
      <c r="D277" s="126" t="s">
        <v>851</v>
      </c>
      <c r="E277" s="126" t="s">
        <v>22297</v>
      </c>
      <c r="F277" s="126">
        <v>245</v>
      </c>
      <c r="G277" s="126">
        <v>2</v>
      </c>
      <c r="H277" s="126"/>
      <c r="I277" s="126" t="s">
        <v>22308</v>
      </c>
      <c r="J277" s="126" t="str">
        <f>IF(OR(SPELL_MATERIAL_COMPONENTS[[#This Row],[Sorcerer]]=1,SPELL_MATERIAL_COMPONENTS[[#This Row],[Wizard]]=1),"ARCANE","DIVINE")</f>
        <v>DIVINE</v>
      </c>
      <c r="K277" s="129">
        <v>0</v>
      </c>
      <c r="L277" s="129">
        <v>1</v>
      </c>
      <c r="M277" s="129">
        <v>0</v>
      </c>
      <c r="N277" s="129">
        <v>1</v>
      </c>
      <c r="O277" s="129">
        <v>0</v>
      </c>
      <c r="P277" s="129">
        <v>0</v>
      </c>
      <c r="Q277" s="129">
        <v>0</v>
      </c>
      <c r="R277" s="130">
        <v>0</v>
      </c>
    </row>
    <row r="278" spans="1:18" ht="15">
      <c r="A278" s="125" t="s">
        <v>22767</v>
      </c>
      <c r="B278" s="131" t="s">
        <v>22768</v>
      </c>
      <c r="C278" s="126" t="s">
        <v>22769</v>
      </c>
      <c r="D278" s="126" t="s">
        <v>851</v>
      </c>
      <c r="E278" s="126" t="s">
        <v>22303</v>
      </c>
      <c r="F278" s="126">
        <v>151</v>
      </c>
      <c r="G278" s="126">
        <v>3</v>
      </c>
      <c r="H278" s="126"/>
      <c r="I278" s="126" t="s">
        <v>22344</v>
      </c>
      <c r="J278" s="126" t="str">
        <f>IF(OR(SPELL_MATERIAL_COMPONENTS[[#This Row],[Sorcerer]]=1,SPELL_MATERIAL_COMPONENTS[[#This Row],[Wizard]]=1),"ARCANE","DIVINE")</f>
        <v>DIVINE</v>
      </c>
      <c r="K278" s="129">
        <v>0</v>
      </c>
      <c r="L278" s="129">
        <v>0</v>
      </c>
      <c r="M278" s="129">
        <v>1</v>
      </c>
      <c r="N278" s="129">
        <v>0</v>
      </c>
      <c r="O278" s="129">
        <v>0</v>
      </c>
      <c r="P278" s="129">
        <v>0</v>
      </c>
      <c r="Q278" s="129">
        <v>0</v>
      </c>
      <c r="R278" s="130">
        <v>0</v>
      </c>
    </row>
    <row r="279" spans="1:18" ht="29.25">
      <c r="A279" s="125" t="s">
        <v>22767</v>
      </c>
      <c r="B279" s="131" t="s">
        <v>22768</v>
      </c>
      <c r="C279" s="126" t="s">
        <v>22770</v>
      </c>
      <c r="D279" s="126" t="s">
        <v>851</v>
      </c>
      <c r="E279" s="126" t="s">
        <v>22297</v>
      </c>
      <c r="F279" s="126">
        <v>225</v>
      </c>
      <c r="G279" s="126">
        <v>5</v>
      </c>
      <c r="H279" s="126"/>
      <c r="I279" s="126" t="s">
        <v>22344</v>
      </c>
      <c r="J279" s="126" t="str">
        <f>IF(OR(SPELL_MATERIAL_COMPONENTS[[#This Row],[Sorcerer]]=1,SPELL_MATERIAL_COMPONENTS[[#This Row],[Wizard]]=1),"ARCANE","DIVINE")</f>
        <v>DIVINE</v>
      </c>
      <c r="K279" s="129">
        <v>0</v>
      </c>
      <c r="L279" s="129">
        <v>0</v>
      </c>
      <c r="M279" s="129">
        <v>1</v>
      </c>
      <c r="N279" s="129">
        <v>0</v>
      </c>
      <c r="O279" s="129">
        <v>0</v>
      </c>
      <c r="P279" s="129">
        <v>0</v>
      </c>
      <c r="Q279" s="129">
        <v>0</v>
      </c>
      <c r="R279" s="130">
        <v>0</v>
      </c>
    </row>
    <row r="280" spans="1:18" ht="15">
      <c r="A280" s="125" t="s">
        <v>22767</v>
      </c>
      <c r="B280" s="131" t="s">
        <v>22768</v>
      </c>
      <c r="C280" s="126" t="s">
        <v>22771</v>
      </c>
      <c r="D280" s="126" t="s">
        <v>851</v>
      </c>
      <c r="E280" s="126" t="s">
        <v>22297</v>
      </c>
      <c r="F280" s="126">
        <v>229</v>
      </c>
      <c r="G280" s="126">
        <v>1</v>
      </c>
      <c r="H280" s="126"/>
      <c r="I280" s="126" t="s">
        <v>22344</v>
      </c>
      <c r="J280" s="126" t="str">
        <f>IF(OR(SPELL_MATERIAL_COMPONENTS[[#This Row],[Sorcerer]]=1,SPELL_MATERIAL_COMPONENTS[[#This Row],[Wizard]]=1),"ARCANE","DIVINE")</f>
        <v>DIVINE</v>
      </c>
      <c r="K280" s="129">
        <v>0</v>
      </c>
      <c r="L280" s="129">
        <v>0</v>
      </c>
      <c r="M280" s="129">
        <v>1</v>
      </c>
      <c r="N280" s="129">
        <v>0</v>
      </c>
      <c r="O280" s="129">
        <v>0</v>
      </c>
      <c r="P280" s="129">
        <v>0</v>
      </c>
      <c r="Q280" s="129">
        <v>0</v>
      </c>
      <c r="R280" s="130">
        <v>0</v>
      </c>
    </row>
    <row r="281" spans="1:18" ht="57.75">
      <c r="A281" s="125" t="s">
        <v>22767</v>
      </c>
      <c r="B281" s="131" t="s">
        <v>22768</v>
      </c>
      <c r="C281" s="126" t="s">
        <v>22628</v>
      </c>
      <c r="D281" s="126" t="s">
        <v>851</v>
      </c>
      <c r="E281" s="126" t="s">
        <v>22297</v>
      </c>
      <c r="F281" s="126">
        <v>236</v>
      </c>
      <c r="G281" s="126">
        <v>5</v>
      </c>
      <c r="H281" s="132" t="s">
        <v>22772</v>
      </c>
      <c r="I281" s="126" t="s">
        <v>22386</v>
      </c>
      <c r="J281" s="126" t="str">
        <f>IF(OR(SPELL_MATERIAL_COMPONENTS[[#This Row],[Sorcerer]]=1,SPELL_MATERIAL_COMPONENTS[[#This Row],[Wizard]]=1),"ARCANE","DIVINE")</f>
        <v>ARCANE</v>
      </c>
      <c r="K281" s="129">
        <v>1</v>
      </c>
      <c r="L281" s="133">
        <v>0</v>
      </c>
      <c r="M281" s="133">
        <v>0</v>
      </c>
      <c r="N281" s="133">
        <v>0</v>
      </c>
      <c r="O281" s="133">
        <v>0</v>
      </c>
      <c r="P281" s="129">
        <v>1</v>
      </c>
      <c r="Q281" s="133">
        <v>0</v>
      </c>
      <c r="R281" s="130">
        <v>1</v>
      </c>
    </row>
    <row r="282" spans="1:18" ht="29.25">
      <c r="A282" s="125" t="s">
        <v>22767</v>
      </c>
      <c r="B282" s="131" t="s">
        <v>22768</v>
      </c>
      <c r="C282" s="126" t="s">
        <v>22427</v>
      </c>
      <c r="D282" s="126" t="s">
        <v>851</v>
      </c>
      <c r="E282" s="126" t="s">
        <v>22297</v>
      </c>
      <c r="F282" s="126">
        <v>276</v>
      </c>
      <c r="G282" s="126">
        <v>1</v>
      </c>
      <c r="H282" s="132" t="s">
        <v>22773</v>
      </c>
      <c r="I282" s="126" t="s">
        <v>22386</v>
      </c>
      <c r="J282" s="126" t="str">
        <f>IF(OR(SPELL_MATERIAL_COMPONENTS[[#This Row],[Sorcerer]]=1,SPELL_MATERIAL_COMPONENTS[[#This Row],[Wizard]]=1),"ARCANE","DIVINE")</f>
        <v>ARCANE</v>
      </c>
      <c r="K282" s="133">
        <v>0</v>
      </c>
      <c r="L282" s="133">
        <v>0</v>
      </c>
      <c r="M282" s="133">
        <v>0</v>
      </c>
      <c r="N282" s="133">
        <v>0</v>
      </c>
      <c r="O282" s="133">
        <v>0</v>
      </c>
      <c r="P282" s="133">
        <v>0</v>
      </c>
      <c r="Q282" s="133">
        <v>0</v>
      </c>
      <c r="R282" s="130">
        <v>1</v>
      </c>
    </row>
    <row r="283" spans="1:18" ht="15">
      <c r="A283" s="125" t="s">
        <v>22767</v>
      </c>
      <c r="B283" s="131" t="s">
        <v>22768</v>
      </c>
      <c r="C283" s="126" t="s">
        <v>22774</v>
      </c>
      <c r="D283" s="126" t="s">
        <v>851</v>
      </c>
      <c r="E283" s="126" t="s">
        <v>22392</v>
      </c>
      <c r="F283" s="126">
        <v>22</v>
      </c>
      <c r="G283" s="126">
        <v>3</v>
      </c>
      <c r="H283" s="126" t="s">
        <v>22775</v>
      </c>
      <c r="I283" s="126" t="s">
        <v>22386</v>
      </c>
      <c r="J283" s="126" t="str">
        <f>IF(OR(SPELL_MATERIAL_COMPONENTS[[#This Row],[Sorcerer]]=1,SPELL_MATERIAL_COMPONENTS[[#This Row],[Wizard]]=1),"ARCANE","DIVINE")</f>
        <v>ARCANE</v>
      </c>
      <c r="K283" s="129">
        <v>0</v>
      </c>
      <c r="L283" s="129">
        <v>0</v>
      </c>
      <c r="M283" s="129">
        <v>0</v>
      </c>
      <c r="N283" s="129">
        <v>0</v>
      </c>
      <c r="O283" s="129">
        <v>0</v>
      </c>
      <c r="P283" s="129">
        <v>0</v>
      </c>
      <c r="Q283" s="129">
        <v>0</v>
      </c>
      <c r="R283" s="130">
        <v>1</v>
      </c>
    </row>
    <row r="284" spans="1:18" ht="29.25">
      <c r="A284" s="125" t="s">
        <v>19458</v>
      </c>
      <c r="B284" s="126" t="s">
        <v>18552</v>
      </c>
      <c r="C284" s="126" t="s">
        <v>22776</v>
      </c>
      <c r="D284" s="126" t="s">
        <v>22302</v>
      </c>
      <c r="E284" s="126" t="s">
        <v>22297</v>
      </c>
      <c r="F284" s="126">
        <v>235</v>
      </c>
      <c r="G284" s="126">
        <v>6</v>
      </c>
      <c r="H284" s="126" t="s">
        <v>22777</v>
      </c>
      <c r="I284" s="126" t="s">
        <v>22386</v>
      </c>
      <c r="J284" s="126" t="str">
        <f>IF(OR(SPELL_MATERIAL_COMPONENTS[[#This Row],[Sorcerer]]=1,SPELL_MATERIAL_COMPONENTS[[#This Row],[Wizard]]=1),"ARCANE","DIVINE")</f>
        <v>ARCANE</v>
      </c>
      <c r="K284" s="129">
        <v>0</v>
      </c>
      <c r="L284" s="129">
        <v>0</v>
      </c>
      <c r="M284" s="129">
        <v>0</v>
      </c>
      <c r="N284" s="129">
        <v>0</v>
      </c>
      <c r="O284" s="129">
        <v>0</v>
      </c>
      <c r="P284" s="129">
        <v>0</v>
      </c>
      <c r="Q284" s="129">
        <v>0</v>
      </c>
      <c r="R284" s="130">
        <v>1</v>
      </c>
    </row>
    <row r="285" spans="1:18" ht="15">
      <c r="A285" s="125" t="s">
        <v>22778</v>
      </c>
      <c r="B285" s="131" t="s">
        <v>22779</v>
      </c>
      <c r="C285" s="126" t="s">
        <v>22780</v>
      </c>
      <c r="D285" s="126" t="s">
        <v>851</v>
      </c>
      <c r="E285" s="126" t="s">
        <v>22297</v>
      </c>
      <c r="F285" s="126">
        <v>264</v>
      </c>
      <c r="G285" s="126">
        <v>5</v>
      </c>
      <c r="H285" s="132" t="s">
        <v>22781</v>
      </c>
      <c r="I285" s="126" t="s">
        <v>22314</v>
      </c>
      <c r="J285" s="126" t="str">
        <f>IF(OR(SPELL_MATERIAL_COMPONENTS[[#This Row],[Sorcerer]]=1,SPELL_MATERIAL_COMPONENTS[[#This Row],[Wizard]]=1),"ARCANE","DIVINE")</f>
        <v>ARCANE</v>
      </c>
      <c r="K285" s="129">
        <v>1</v>
      </c>
      <c r="L285" s="133">
        <v>0</v>
      </c>
      <c r="M285" s="133">
        <v>0</v>
      </c>
      <c r="N285" s="133">
        <v>0</v>
      </c>
      <c r="O285" s="133">
        <v>0</v>
      </c>
      <c r="P285" s="129">
        <v>1</v>
      </c>
      <c r="Q285" s="133">
        <v>0</v>
      </c>
      <c r="R285" s="130">
        <v>1</v>
      </c>
    </row>
    <row r="286" spans="1:18" ht="15">
      <c r="A286" s="125" t="s">
        <v>22782</v>
      </c>
      <c r="B286" s="126" t="s">
        <v>13888</v>
      </c>
      <c r="C286" s="126" t="s">
        <v>22405</v>
      </c>
      <c r="D286" s="126" t="s">
        <v>851</v>
      </c>
      <c r="E286" s="126" t="s">
        <v>22297</v>
      </c>
      <c r="F286" s="126">
        <v>275</v>
      </c>
      <c r="G286" s="126">
        <v>0</v>
      </c>
      <c r="H286" s="126"/>
      <c r="I286" s="126" t="s">
        <v>22314</v>
      </c>
      <c r="J286" s="126" t="str">
        <f>IF(OR(SPELL_MATERIAL_COMPONENTS[[#This Row],[Sorcerer]]=1,SPELL_MATERIAL_COMPONENTS[[#This Row],[Wizard]]=1),"ARCANE","DIVINE")</f>
        <v>ARCANE</v>
      </c>
      <c r="K286" s="129">
        <v>1</v>
      </c>
      <c r="L286" s="129">
        <v>0</v>
      </c>
      <c r="M286" s="129">
        <v>1</v>
      </c>
      <c r="N286" s="129">
        <v>0</v>
      </c>
      <c r="O286" s="129">
        <v>0</v>
      </c>
      <c r="P286" s="129">
        <v>1</v>
      </c>
      <c r="Q286" s="129">
        <v>0</v>
      </c>
      <c r="R286" s="130">
        <v>1</v>
      </c>
    </row>
    <row r="287" spans="1:18" ht="15">
      <c r="A287" s="125" t="s">
        <v>22783</v>
      </c>
      <c r="B287" s="131" t="s">
        <v>18496</v>
      </c>
      <c r="C287" s="126" t="s">
        <v>22784</v>
      </c>
      <c r="D287" s="126" t="s">
        <v>851</v>
      </c>
      <c r="E287" s="126" t="s">
        <v>22297</v>
      </c>
      <c r="F287" s="126">
        <v>263</v>
      </c>
      <c r="G287" s="126">
        <v>2</v>
      </c>
      <c r="H287" s="126"/>
      <c r="I287" s="126" t="s">
        <v>22314</v>
      </c>
      <c r="J287" s="126" t="str">
        <f>IF(OR(SPELL_MATERIAL_COMPONENTS[[#This Row],[Sorcerer]]=1,SPELL_MATERIAL_COMPONENTS[[#This Row],[Wizard]]=1),"ARCANE","DIVINE")</f>
        <v>ARCANE</v>
      </c>
      <c r="K287" s="129">
        <v>1</v>
      </c>
      <c r="L287" s="129">
        <v>0</v>
      </c>
      <c r="M287" s="129">
        <v>0</v>
      </c>
      <c r="N287" s="129">
        <v>0</v>
      </c>
      <c r="O287" s="129">
        <v>0</v>
      </c>
      <c r="P287" s="129">
        <v>1</v>
      </c>
      <c r="Q287" s="129">
        <v>0</v>
      </c>
      <c r="R287" s="130">
        <v>1</v>
      </c>
    </row>
    <row r="288" spans="1:18" ht="43.5">
      <c r="A288" s="125" t="s">
        <v>22785</v>
      </c>
      <c r="B288" s="131" t="s">
        <v>14081</v>
      </c>
      <c r="C288" s="126" t="s">
        <v>22786</v>
      </c>
      <c r="D288" s="126" t="s">
        <v>22787</v>
      </c>
      <c r="E288" s="126" t="s">
        <v>22297</v>
      </c>
      <c r="F288" s="126">
        <v>233</v>
      </c>
      <c r="G288" s="126">
        <v>5</v>
      </c>
      <c r="H288" s="126"/>
      <c r="I288" s="126" t="s">
        <v>22384</v>
      </c>
      <c r="J288" s="126" t="str">
        <f>IF(OR(SPELL_MATERIAL_COMPONENTS[[#This Row],[Sorcerer]]=1,SPELL_MATERIAL_COMPONENTS[[#This Row],[Wizard]]=1),"ARCANE","DIVINE")</f>
        <v>ARCANE</v>
      </c>
      <c r="K288" s="129">
        <v>0</v>
      </c>
      <c r="L288" s="129">
        <v>0</v>
      </c>
      <c r="M288" s="129">
        <v>1</v>
      </c>
      <c r="N288" s="129">
        <v>0</v>
      </c>
      <c r="O288" s="129">
        <v>0</v>
      </c>
      <c r="P288" s="129">
        <v>1</v>
      </c>
      <c r="Q288" s="129">
        <v>0</v>
      </c>
      <c r="R288" s="130">
        <v>1</v>
      </c>
    </row>
    <row r="289" spans="1:18" ht="29.25">
      <c r="A289" s="125" t="s">
        <v>22785</v>
      </c>
      <c r="B289" s="126" t="s">
        <v>18266</v>
      </c>
      <c r="C289" s="126" t="s">
        <v>22609</v>
      </c>
      <c r="D289" s="126" t="s">
        <v>22302</v>
      </c>
      <c r="E289" s="126" t="s">
        <v>22297</v>
      </c>
      <c r="F289" s="126">
        <v>256</v>
      </c>
      <c r="G289" s="126">
        <v>3</v>
      </c>
      <c r="H289" s="126"/>
      <c r="I289" s="126" t="s">
        <v>22384</v>
      </c>
      <c r="J289" s="126" t="str">
        <f>IF(OR(SPELL_MATERIAL_COMPONENTS[[#This Row],[Sorcerer]]=1,SPELL_MATERIAL_COMPONENTS[[#This Row],[Wizard]]=1),"ARCANE","DIVINE")</f>
        <v>ARCANE</v>
      </c>
      <c r="K289" s="129">
        <v>0</v>
      </c>
      <c r="L289" s="129">
        <v>0</v>
      </c>
      <c r="M289" s="129">
        <v>1</v>
      </c>
      <c r="N289" s="129">
        <v>0</v>
      </c>
      <c r="O289" s="129">
        <v>0</v>
      </c>
      <c r="P289" s="129">
        <v>1</v>
      </c>
      <c r="Q289" s="129">
        <v>0</v>
      </c>
      <c r="R289" s="130">
        <v>1</v>
      </c>
    </row>
    <row r="290" spans="1:18" ht="43.5">
      <c r="A290" s="125" t="s">
        <v>22785</v>
      </c>
      <c r="B290" s="131" t="s">
        <v>14081</v>
      </c>
      <c r="C290" s="126" t="s">
        <v>22610</v>
      </c>
      <c r="D290" s="126" t="s">
        <v>22787</v>
      </c>
      <c r="E290" s="126" t="s">
        <v>22297</v>
      </c>
      <c r="F290" s="126">
        <v>270</v>
      </c>
      <c r="G290" s="126">
        <v>1</v>
      </c>
      <c r="H290" s="126"/>
      <c r="I290" s="126" t="s">
        <v>22344</v>
      </c>
      <c r="J290" s="126" t="str">
        <f>IF(OR(SPELL_MATERIAL_COMPONENTS[[#This Row],[Sorcerer]]=1,SPELL_MATERIAL_COMPONENTS[[#This Row],[Wizard]]=1),"ARCANE","DIVINE")</f>
        <v>ARCANE</v>
      </c>
      <c r="K290" s="129">
        <v>0</v>
      </c>
      <c r="L290" s="129">
        <v>0</v>
      </c>
      <c r="M290" s="129">
        <v>0</v>
      </c>
      <c r="N290" s="129">
        <v>0</v>
      </c>
      <c r="O290" s="129">
        <v>0</v>
      </c>
      <c r="P290" s="129">
        <v>1</v>
      </c>
      <c r="Q290" s="129">
        <v>0</v>
      </c>
      <c r="R290" s="130">
        <v>1</v>
      </c>
    </row>
    <row r="291" spans="1:18" ht="15">
      <c r="A291" s="125" t="s">
        <v>22788</v>
      </c>
      <c r="B291" s="126" t="s">
        <v>18266</v>
      </c>
      <c r="C291" s="126" t="s">
        <v>22640</v>
      </c>
      <c r="D291" s="126" t="s">
        <v>22302</v>
      </c>
      <c r="E291" s="126" t="s">
        <v>22297</v>
      </c>
      <c r="F291" s="126">
        <v>215</v>
      </c>
      <c r="G291" s="126">
        <v>9</v>
      </c>
      <c r="H291" s="126"/>
      <c r="I291" s="126" t="s">
        <v>22308</v>
      </c>
      <c r="J291" s="126" t="str">
        <f>IF(OR(SPELL_MATERIAL_COMPONENTS[[#This Row],[Sorcerer]]=1,SPELL_MATERIAL_COMPONENTS[[#This Row],[Wizard]]=1),"ARCANE","DIVINE")</f>
        <v>ARCANE</v>
      </c>
      <c r="K291" s="129">
        <v>0</v>
      </c>
      <c r="L291" s="129">
        <v>0</v>
      </c>
      <c r="M291" s="129">
        <v>1</v>
      </c>
      <c r="N291" s="129">
        <v>0</v>
      </c>
      <c r="O291" s="129">
        <v>1</v>
      </c>
      <c r="P291" s="129">
        <v>0</v>
      </c>
      <c r="Q291" s="129">
        <v>0</v>
      </c>
      <c r="R291" s="130">
        <v>1</v>
      </c>
    </row>
    <row r="292" spans="1:18" ht="15">
      <c r="A292" s="125" t="s">
        <v>22789</v>
      </c>
      <c r="B292" s="126" t="s">
        <v>18266</v>
      </c>
      <c r="C292" s="126" t="s">
        <v>22790</v>
      </c>
      <c r="D292" s="126" t="s">
        <v>851</v>
      </c>
      <c r="E292" s="126" t="s">
        <v>22303</v>
      </c>
      <c r="F292" s="126">
        <v>165</v>
      </c>
      <c r="G292" s="126">
        <v>6</v>
      </c>
      <c r="H292" s="126" t="s">
        <v>22791</v>
      </c>
      <c r="I292" s="126" t="s">
        <v>22304</v>
      </c>
      <c r="J292" s="126" t="str">
        <f>IF(OR(SPELL_MATERIAL_COMPONENTS[[#This Row],[Sorcerer]]=1,SPELL_MATERIAL_COMPONENTS[[#This Row],[Wizard]]=1),"ARCANE","DIVINE")</f>
        <v>ARCANE</v>
      </c>
      <c r="K292" s="129">
        <v>0</v>
      </c>
      <c r="L292" s="129">
        <v>0</v>
      </c>
      <c r="M292" s="129">
        <v>0</v>
      </c>
      <c r="N292" s="129">
        <v>0</v>
      </c>
      <c r="O292" s="129">
        <v>0</v>
      </c>
      <c r="P292" s="129">
        <v>1</v>
      </c>
      <c r="Q292" s="129">
        <v>0</v>
      </c>
      <c r="R292" s="130">
        <v>1</v>
      </c>
    </row>
    <row r="293" spans="1:18" ht="15">
      <c r="A293" s="125" t="s">
        <v>22792</v>
      </c>
      <c r="B293" s="126" t="s">
        <v>13888</v>
      </c>
      <c r="C293" s="126" t="s">
        <v>22793</v>
      </c>
      <c r="D293" s="126" t="s">
        <v>851</v>
      </c>
      <c r="E293" s="126" t="s">
        <v>22297</v>
      </c>
      <c r="F293" s="126">
        <v>272</v>
      </c>
      <c r="G293" s="126">
        <v>1</v>
      </c>
      <c r="H293" s="126"/>
      <c r="I293" s="126" t="s">
        <v>22304</v>
      </c>
      <c r="J293" s="126" t="str">
        <f>IF(OR(SPELL_MATERIAL_COMPONENTS[[#This Row],[Sorcerer]]=1,SPELL_MATERIAL_COMPONENTS[[#This Row],[Wizard]]=1),"ARCANE","DIVINE")</f>
        <v>ARCANE</v>
      </c>
      <c r="K293" s="129">
        <v>0</v>
      </c>
      <c r="L293" s="129">
        <v>0</v>
      </c>
      <c r="M293" s="129">
        <v>0</v>
      </c>
      <c r="N293" s="129">
        <v>0</v>
      </c>
      <c r="O293" s="129">
        <v>0</v>
      </c>
      <c r="P293" s="129">
        <v>1</v>
      </c>
      <c r="Q293" s="129">
        <v>0</v>
      </c>
      <c r="R293" s="130">
        <v>1</v>
      </c>
    </row>
    <row r="294" spans="1:18" ht="15">
      <c r="A294" s="125" t="s">
        <v>22794</v>
      </c>
      <c r="B294" s="126" t="s">
        <v>13888</v>
      </c>
      <c r="C294" s="126" t="s">
        <v>22318</v>
      </c>
      <c r="D294" s="126" t="s">
        <v>851</v>
      </c>
      <c r="E294" s="126" t="s">
        <v>22297</v>
      </c>
      <c r="F294" s="126">
        <v>221</v>
      </c>
      <c r="G294" s="126">
        <v>6</v>
      </c>
      <c r="H294" s="126"/>
      <c r="I294" s="126" t="s">
        <v>22299</v>
      </c>
      <c r="J294" s="126" t="str">
        <f>IF(OR(SPELL_MATERIAL_COMPONENTS[[#This Row],[Sorcerer]]=1,SPELL_MATERIAL_COMPONENTS[[#This Row],[Wizard]]=1),"ARCANE","DIVINE")</f>
        <v>ARCANE</v>
      </c>
      <c r="K294" s="129">
        <v>0</v>
      </c>
      <c r="L294" s="129">
        <v>0</v>
      </c>
      <c r="M294" s="129">
        <v>0</v>
      </c>
      <c r="N294" s="129">
        <v>0</v>
      </c>
      <c r="O294" s="129">
        <v>0</v>
      </c>
      <c r="P294" s="129">
        <v>0</v>
      </c>
      <c r="Q294" s="129">
        <v>1</v>
      </c>
      <c r="R294" s="130">
        <v>1</v>
      </c>
    </row>
    <row r="295" spans="1:18" ht="15">
      <c r="A295" s="125" t="s">
        <v>22795</v>
      </c>
      <c r="B295" s="126" t="s">
        <v>14117</v>
      </c>
      <c r="C295" s="126" t="s">
        <v>22796</v>
      </c>
      <c r="D295" s="126" t="s">
        <v>22302</v>
      </c>
      <c r="E295" s="126" t="s">
        <v>22303</v>
      </c>
      <c r="F295" s="126">
        <v>151</v>
      </c>
      <c r="G295" s="126">
        <v>1</v>
      </c>
      <c r="H295" s="126"/>
      <c r="I295" s="126" t="s">
        <v>22299</v>
      </c>
      <c r="J295" s="126" t="str">
        <f>IF(OR(SPELL_MATERIAL_COMPONENTS[[#This Row],[Sorcerer]]=1,SPELL_MATERIAL_COMPONENTS[[#This Row],[Wizard]]=1),"ARCANE","DIVINE")</f>
        <v>DIVINE</v>
      </c>
      <c r="K295" s="129">
        <v>1</v>
      </c>
      <c r="L295" s="129">
        <v>1</v>
      </c>
      <c r="M295" s="129">
        <v>0</v>
      </c>
      <c r="N295" s="129">
        <v>0</v>
      </c>
      <c r="O295" s="129">
        <v>0</v>
      </c>
      <c r="P295" s="129">
        <v>0</v>
      </c>
      <c r="Q295" s="129">
        <v>0</v>
      </c>
      <c r="R295" s="130">
        <v>0</v>
      </c>
    </row>
    <row r="296" spans="1:18" ht="15">
      <c r="A296" s="125" t="s">
        <v>22795</v>
      </c>
      <c r="B296" s="126" t="s">
        <v>14117</v>
      </c>
      <c r="C296" s="126" t="s">
        <v>22797</v>
      </c>
      <c r="D296" s="126" t="s">
        <v>22302</v>
      </c>
      <c r="E296" s="126" t="s">
        <v>22297</v>
      </c>
      <c r="F296" s="126">
        <v>274</v>
      </c>
      <c r="G296" s="126">
        <v>2</v>
      </c>
      <c r="H296" s="126"/>
      <c r="I296" s="126" t="s">
        <v>22344</v>
      </c>
      <c r="J296" s="126" t="str">
        <f>IF(OR(SPELL_MATERIAL_COMPONENTS[[#This Row],[Sorcerer]]=1,SPELL_MATERIAL_COMPONENTS[[#This Row],[Wizard]]=1),"ARCANE","DIVINE")</f>
        <v>ARCANE</v>
      </c>
      <c r="K296" s="129">
        <v>0</v>
      </c>
      <c r="L296" s="129">
        <v>0</v>
      </c>
      <c r="M296" s="129">
        <v>0</v>
      </c>
      <c r="N296" s="129">
        <v>0</v>
      </c>
      <c r="O296" s="129">
        <v>0</v>
      </c>
      <c r="P296" s="129">
        <v>1</v>
      </c>
      <c r="Q296" s="129">
        <v>1</v>
      </c>
      <c r="R296" s="130">
        <v>1</v>
      </c>
    </row>
    <row r="297" spans="1:18" ht="29.25">
      <c r="A297" s="125" t="s">
        <v>22798</v>
      </c>
      <c r="B297" s="126" t="s">
        <v>13888</v>
      </c>
      <c r="C297" s="126" t="s">
        <v>22799</v>
      </c>
      <c r="D297" s="126" t="s">
        <v>851</v>
      </c>
      <c r="E297" s="126" t="s">
        <v>22297</v>
      </c>
      <c r="F297" s="126">
        <v>281</v>
      </c>
      <c r="G297" s="126">
        <v>8</v>
      </c>
      <c r="H297" s="126"/>
      <c r="I297" s="126" t="s">
        <v>22344</v>
      </c>
      <c r="J297" s="126" t="str">
        <f>IF(OR(SPELL_MATERIAL_COMPONENTS[[#This Row],[Sorcerer]]=1,SPELL_MATERIAL_COMPONENTS[[#This Row],[Wizard]]=1),"ARCANE","DIVINE")</f>
        <v>ARCANE</v>
      </c>
      <c r="K297" s="129">
        <v>0</v>
      </c>
      <c r="L297" s="129">
        <v>0</v>
      </c>
      <c r="M297" s="129">
        <v>0</v>
      </c>
      <c r="N297" s="129">
        <v>0</v>
      </c>
      <c r="O297" s="129">
        <v>0</v>
      </c>
      <c r="P297" s="129">
        <v>1</v>
      </c>
      <c r="Q297" s="129">
        <v>1</v>
      </c>
      <c r="R297" s="130">
        <v>1</v>
      </c>
    </row>
    <row r="298" spans="1:18" ht="15">
      <c r="A298" s="125" t="s">
        <v>22800</v>
      </c>
      <c r="B298" s="126" t="s">
        <v>14380</v>
      </c>
      <c r="C298" s="126" t="s">
        <v>22367</v>
      </c>
      <c r="D298" s="126" t="s">
        <v>851</v>
      </c>
      <c r="E298" s="126" t="s">
        <v>22297</v>
      </c>
      <c r="F298" s="126">
        <v>248</v>
      </c>
      <c r="G298" s="126">
        <v>6</v>
      </c>
      <c r="H298" s="126"/>
      <c r="I298" s="126" t="s">
        <v>22344</v>
      </c>
      <c r="J298" s="126" t="str">
        <f>IF(OR(SPELL_MATERIAL_COMPONENTS[[#This Row],[Sorcerer]]=1,SPELL_MATERIAL_COMPONENTS[[#This Row],[Wizard]]=1),"ARCANE","DIVINE")</f>
        <v>DIVINE</v>
      </c>
      <c r="K298" s="129">
        <v>0</v>
      </c>
      <c r="L298" s="129">
        <v>0</v>
      </c>
      <c r="M298" s="129">
        <v>1</v>
      </c>
      <c r="N298" s="129">
        <v>0</v>
      </c>
      <c r="O298" s="129">
        <v>1</v>
      </c>
      <c r="P298" s="129">
        <v>0</v>
      </c>
      <c r="Q298" s="129">
        <v>0</v>
      </c>
      <c r="R298" s="130">
        <v>0</v>
      </c>
    </row>
    <row r="299" spans="1:18" ht="29.25">
      <c r="A299" s="125" t="s">
        <v>22801</v>
      </c>
      <c r="B299" s="126" t="s">
        <v>14081</v>
      </c>
      <c r="C299" s="126" t="s">
        <v>22639</v>
      </c>
      <c r="D299" s="126" t="s">
        <v>851</v>
      </c>
      <c r="E299" s="126" t="s">
        <v>22297</v>
      </c>
      <c r="F299" s="126">
        <v>261</v>
      </c>
      <c r="G299" s="126">
        <v>7</v>
      </c>
      <c r="H299" s="126"/>
      <c r="I299" s="126" t="s">
        <v>22384</v>
      </c>
      <c r="J299" s="126" t="str">
        <f>IF(OR(SPELL_MATERIAL_COMPONENTS[[#This Row],[Sorcerer]]=1,SPELL_MATERIAL_COMPONENTS[[#This Row],[Wizard]]=1),"ARCANE","DIVINE")</f>
        <v>DIVINE</v>
      </c>
      <c r="K299" s="129">
        <v>0</v>
      </c>
      <c r="L299" s="129">
        <v>1</v>
      </c>
      <c r="M299" s="129">
        <v>0</v>
      </c>
      <c r="N299" s="129">
        <v>0</v>
      </c>
      <c r="O299" s="129">
        <v>0</v>
      </c>
      <c r="P299" s="129">
        <v>0</v>
      </c>
      <c r="Q299" s="129">
        <v>0</v>
      </c>
      <c r="R299" s="130">
        <v>0</v>
      </c>
    </row>
    <row r="300" spans="1:18" ht="29.25">
      <c r="A300" s="125" t="s">
        <v>22802</v>
      </c>
      <c r="B300" s="131" t="s">
        <v>14081</v>
      </c>
      <c r="C300" s="126" t="s">
        <v>22359</v>
      </c>
      <c r="D300" s="126" t="s">
        <v>851</v>
      </c>
      <c r="E300" s="126" t="s">
        <v>22297</v>
      </c>
      <c r="F300" s="126">
        <v>261</v>
      </c>
      <c r="G300" s="126">
        <v>4</v>
      </c>
      <c r="H300" s="126"/>
      <c r="I300" s="126" t="s">
        <v>22384</v>
      </c>
      <c r="J300" s="126" t="str">
        <f>IF(OR(SPELL_MATERIAL_COMPONENTS[[#This Row],[Sorcerer]]=1,SPELL_MATERIAL_COMPONENTS[[#This Row],[Wizard]]=1),"ARCANE","DIVINE")</f>
        <v>ARCANE</v>
      </c>
      <c r="K300" s="129">
        <v>0</v>
      </c>
      <c r="L300" s="129">
        <v>0</v>
      </c>
      <c r="M300" s="129">
        <v>0</v>
      </c>
      <c r="N300" s="129">
        <v>0</v>
      </c>
      <c r="O300" s="129">
        <v>1</v>
      </c>
      <c r="P300" s="129">
        <v>0</v>
      </c>
      <c r="Q300" s="129">
        <v>0</v>
      </c>
      <c r="R300" s="130">
        <v>1</v>
      </c>
    </row>
    <row r="301" spans="1:18" ht="15">
      <c r="A301" s="125" t="s">
        <v>22803</v>
      </c>
      <c r="B301" s="131" t="s">
        <v>22351</v>
      </c>
      <c r="C301" s="126" t="s">
        <v>22758</v>
      </c>
      <c r="D301" s="126" t="s">
        <v>851</v>
      </c>
      <c r="E301" s="126" t="s">
        <v>22297</v>
      </c>
      <c r="F301" s="126">
        <v>278</v>
      </c>
      <c r="G301" s="126">
        <v>3</v>
      </c>
      <c r="H301" s="126"/>
      <c r="I301" s="126" t="s">
        <v>22384</v>
      </c>
      <c r="J301" s="126" t="str">
        <f>IF(OR(SPELL_MATERIAL_COMPONENTS[[#This Row],[Sorcerer]]=1,SPELL_MATERIAL_COMPONENTS[[#This Row],[Wizard]]=1),"ARCANE","DIVINE")</f>
        <v>ARCANE</v>
      </c>
      <c r="K301" s="129">
        <v>1</v>
      </c>
      <c r="L301" s="129">
        <v>0</v>
      </c>
      <c r="M301" s="129">
        <v>0</v>
      </c>
      <c r="N301" s="129">
        <v>0</v>
      </c>
      <c r="O301" s="129">
        <v>0</v>
      </c>
      <c r="P301" s="129">
        <v>1</v>
      </c>
      <c r="Q301" s="129">
        <v>0</v>
      </c>
      <c r="R301" s="130">
        <v>1</v>
      </c>
    </row>
    <row r="302" spans="1:18" ht="15">
      <c r="A302" s="125" t="s">
        <v>22804</v>
      </c>
      <c r="B302" s="132" t="s">
        <v>14081</v>
      </c>
      <c r="C302" s="126" t="s">
        <v>22480</v>
      </c>
      <c r="D302" s="126" t="s">
        <v>851</v>
      </c>
      <c r="E302" s="126" t="s">
        <v>22297</v>
      </c>
      <c r="F302" s="126">
        <v>218</v>
      </c>
      <c r="G302" s="126">
        <v>5</v>
      </c>
      <c r="H302" s="126"/>
      <c r="I302" s="126" t="s">
        <v>22384</v>
      </c>
      <c r="J302" s="126" t="str">
        <f>IF(OR(SPELL_MATERIAL_COMPONENTS[[#This Row],[Sorcerer]]=1,SPELL_MATERIAL_COMPONENTS[[#This Row],[Wizard]]=1),"ARCANE","DIVINE")</f>
        <v>ARCANE</v>
      </c>
      <c r="K302" s="129">
        <v>1</v>
      </c>
      <c r="L302" s="129">
        <v>0</v>
      </c>
      <c r="M302" s="129">
        <v>0</v>
      </c>
      <c r="N302" s="129">
        <v>0</v>
      </c>
      <c r="O302" s="129">
        <v>0</v>
      </c>
      <c r="P302" s="129">
        <v>1</v>
      </c>
      <c r="Q302" s="129">
        <v>0</v>
      </c>
      <c r="R302" s="130">
        <v>1</v>
      </c>
    </row>
    <row r="303" spans="1:18" ht="15">
      <c r="A303" s="125" t="s">
        <v>22805</v>
      </c>
      <c r="B303" s="126" t="s">
        <v>13888</v>
      </c>
      <c r="C303" s="126" t="s">
        <v>22615</v>
      </c>
      <c r="D303" s="126" t="s">
        <v>851</v>
      </c>
      <c r="E303" s="126" t="s">
        <v>22297</v>
      </c>
      <c r="F303" s="126">
        <v>279</v>
      </c>
      <c r="G303" s="126">
        <v>6</v>
      </c>
      <c r="H303" s="126"/>
      <c r="I303" s="126" t="s">
        <v>22344</v>
      </c>
      <c r="J303" s="126" t="str">
        <f>IF(OR(SPELL_MATERIAL_COMPONENTS[[#This Row],[Sorcerer]]=1,SPELL_MATERIAL_COMPONENTS[[#This Row],[Wizard]]=1),"ARCANE","DIVINE")</f>
        <v>ARCANE</v>
      </c>
      <c r="K303" s="129">
        <v>0</v>
      </c>
      <c r="L303" s="129">
        <v>1</v>
      </c>
      <c r="M303" s="129">
        <v>1</v>
      </c>
      <c r="N303" s="129">
        <v>0</v>
      </c>
      <c r="O303" s="129">
        <v>0</v>
      </c>
      <c r="P303" s="129">
        <v>0</v>
      </c>
      <c r="Q303" s="129">
        <v>0</v>
      </c>
      <c r="R303" s="130">
        <v>1</v>
      </c>
    </row>
    <row r="304" spans="1:18" ht="15">
      <c r="A304" s="125" t="s">
        <v>22805</v>
      </c>
      <c r="B304" s="126" t="s">
        <v>13888</v>
      </c>
      <c r="C304" s="126" t="s">
        <v>22616</v>
      </c>
      <c r="D304" s="126" t="s">
        <v>851</v>
      </c>
      <c r="E304" s="126" t="s">
        <v>22297</v>
      </c>
      <c r="F304" s="126">
        <v>279</v>
      </c>
      <c r="G304" s="126">
        <v>2</v>
      </c>
      <c r="H304" s="126"/>
      <c r="I304" s="126" t="s">
        <v>22308</v>
      </c>
      <c r="J304" s="126" t="str">
        <f>IF(OR(SPELL_MATERIAL_COMPONENTS[[#This Row],[Sorcerer]]=1,SPELL_MATERIAL_COMPONENTS[[#This Row],[Wizard]]=1),"ARCANE","DIVINE")</f>
        <v>ARCANE</v>
      </c>
      <c r="K304" s="129">
        <v>0</v>
      </c>
      <c r="L304" s="129">
        <v>0</v>
      </c>
      <c r="M304" s="129">
        <v>1</v>
      </c>
      <c r="N304" s="129">
        <v>0</v>
      </c>
      <c r="O304" s="129">
        <v>1</v>
      </c>
      <c r="P304" s="129">
        <v>1</v>
      </c>
      <c r="Q304" s="129">
        <v>0</v>
      </c>
      <c r="R304" s="130">
        <v>1</v>
      </c>
    </row>
    <row r="305" spans="1:18" ht="43.5">
      <c r="A305" s="125" t="s">
        <v>22806</v>
      </c>
      <c r="B305" s="126" t="s">
        <v>13888</v>
      </c>
      <c r="C305" s="126" t="s">
        <v>22441</v>
      </c>
      <c r="D305" s="126" t="s">
        <v>22302</v>
      </c>
      <c r="E305" s="126" t="s">
        <v>22297</v>
      </c>
      <c r="F305" s="126">
        <v>276</v>
      </c>
      <c r="G305" s="126">
        <v>7</v>
      </c>
      <c r="H305" s="126" t="s">
        <v>22807</v>
      </c>
      <c r="I305" s="126" t="s">
        <v>22314</v>
      </c>
      <c r="J305" s="126" t="str">
        <f>IF(OR(SPELL_MATERIAL_COMPONENTS[[#This Row],[Sorcerer]]=1,SPELL_MATERIAL_COMPONENTS[[#This Row],[Wizard]]=1),"ARCANE","DIVINE")</f>
        <v>ARCANE</v>
      </c>
      <c r="K305" s="129">
        <v>1</v>
      </c>
      <c r="L305" s="129">
        <v>0</v>
      </c>
      <c r="M305" s="129">
        <v>0</v>
      </c>
      <c r="N305" s="129">
        <v>0</v>
      </c>
      <c r="O305" s="129">
        <v>0</v>
      </c>
      <c r="P305" s="129">
        <v>1</v>
      </c>
      <c r="Q305" s="129">
        <v>1</v>
      </c>
      <c r="R305" s="130">
        <v>1</v>
      </c>
    </row>
    <row r="306" spans="1:18" ht="15">
      <c r="A306" s="125" t="s">
        <v>22808</v>
      </c>
      <c r="B306" s="131" t="s">
        <v>22311</v>
      </c>
      <c r="C306" s="126" t="s">
        <v>22633</v>
      </c>
      <c r="D306" s="126" t="s">
        <v>851</v>
      </c>
      <c r="E306" s="126" t="s">
        <v>22297</v>
      </c>
      <c r="F306" s="126">
        <v>263</v>
      </c>
      <c r="G306" s="126">
        <v>6</v>
      </c>
      <c r="H306" s="126" t="s">
        <v>22809</v>
      </c>
      <c r="I306" s="126" t="s">
        <v>22314</v>
      </c>
      <c r="J306" s="126" t="str">
        <f>IF(OR(SPELL_MATERIAL_COMPONENTS[[#This Row],[Sorcerer]]=1,SPELL_MATERIAL_COMPONENTS[[#This Row],[Wizard]]=1),"ARCANE","DIVINE")</f>
        <v>ARCANE</v>
      </c>
      <c r="K306" s="129">
        <v>1</v>
      </c>
      <c r="L306" s="129">
        <v>0</v>
      </c>
      <c r="M306" s="129">
        <v>0</v>
      </c>
      <c r="N306" s="129">
        <v>0</v>
      </c>
      <c r="O306" s="129">
        <v>0</v>
      </c>
      <c r="P306" s="129">
        <v>1</v>
      </c>
      <c r="Q306" s="129">
        <v>1</v>
      </c>
      <c r="R306" s="130">
        <v>1</v>
      </c>
    </row>
    <row r="307" spans="1:18" ht="29.25">
      <c r="A307" s="125" t="s">
        <v>19799</v>
      </c>
      <c r="B307" s="126" t="s">
        <v>13888</v>
      </c>
      <c r="C307" s="126" t="s">
        <v>22766</v>
      </c>
      <c r="D307" s="126" t="s">
        <v>851</v>
      </c>
      <c r="E307" s="126" t="s">
        <v>22297</v>
      </c>
      <c r="F307" s="126">
        <v>224</v>
      </c>
      <c r="G307" s="126">
        <v>1</v>
      </c>
      <c r="H307" s="126"/>
      <c r="I307" s="126" t="s">
        <v>22314</v>
      </c>
      <c r="J307" s="126" t="str">
        <f>IF(OR(SPELL_MATERIAL_COMPONENTS[[#This Row],[Sorcerer]]=1,SPELL_MATERIAL_COMPONENTS[[#This Row],[Wizard]]=1),"ARCANE","DIVINE")</f>
        <v>ARCANE</v>
      </c>
      <c r="K307" s="129">
        <v>1</v>
      </c>
      <c r="L307" s="129">
        <v>0</v>
      </c>
      <c r="M307" s="129">
        <v>0</v>
      </c>
      <c r="N307" s="129">
        <v>0</v>
      </c>
      <c r="O307" s="129">
        <v>0</v>
      </c>
      <c r="P307" s="129">
        <v>1</v>
      </c>
      <c r="Q307" s="129">
        <v>1</v>
      </c>
      <c r="R307" s="130">
        <v>1</v>
      </c>
    </row>
    <row r="308" spans="1:18" ht="29.25">
      <c r="A308" s="125" t="s">
        <v>22810</v>
      </c>
      <c r="B308" s="131" t="s">
        <v>18496</v>
      </c>
      <c r="C308" s="126" t="s">
        <v>22387</v>
      </c>
      <c r="D308" s="126" t="s">
        <v>851</v>
      </c>
      <c r="E308" s="126" t="s">
        <v>22297</v>
      </c>
      <c r="F308" s="126">
        <v>239</v>
      </c>
      <c r="G308" s="126">
        <v>8</v>
      </c>
      <c r="H308" s="132" t="s">
        <v>22811</v>
      </c>
      <c r="I308" s="126" t="s">
        <v>22384</v>
      </c>
      <c r="J308" s="126" t="str">
        <f>IF(OR(SPELL_MATERIAL_COMPONENTS[[#This Row],[Sorcerer]]=1,SPELL_MATERIAL_COMPONENTS[[#This Row],[Wizard]]=1),"ARCANE","DIVINE")</f>
        <v>ARCANE</v>
      </c>
      <c r="K308" s="133">
        <v>0</v>
      </c>
      <c r="L308" s="133">
        <v>0</v>
      </c>
      <c r="M308" s="133">
        <v>0</v>
      </c>
      <c r="N308" s="133">
        <v>0</v>
      </c>
      <c r="O308" s="133">
        <v>0</v>
      </c>
      <c r="P308" s="133">
        <v>0</v>
      </c>
      <c r="Q308" s="129">
        <v>1</v>
      </c>
      <c r="R308" s="130">
        <v>1</v>
      </c>
    </row>
    <row r="309" spans="1:18" ht="15">
      <c r="A309" s="125" t="s">
        <v>22812</v>
      </c>
      <c r="B309" s="126" t="s">
        <v>13888</v>
      </c>
      <c r="C309" s="126" t="s">
        <v>22340</v>
      </c>
      <c r="D309" s="126" t="s">
        <v>851</v>
      </c>
      <c r="E309" s="126" t="s">
        <v>22297</v>
      </c>
      <c r="F309" s="126">
        <v>277</v>
      </c>
      <c r="G309" s="126">
        <v>2</v>
      </c>
      <c r="H309" s="132"/>
      <c r="I309" s="126" t="s">
        <v>22384</v>
      </c>
      <c r="J309" s="126" t="str">
        <f>IF(OR(SPELL_MATERIAL_COMPONENTS[[#This Row],[Sorcerer]]=1,SPELL_MATERIAL_COMPONENTS[[#This Row],[Wizard]]=1),"ARCANE","DIVINE")</f>
        <v>ARCANE</v>
      </c>
      <c r="K309" s="133">
        <v>0</v>
      </c>
      <c r="L309" s="133">
        <v>0</v>
      </c>
      <c r="M309" s="133">
        <v>0</v>
      </c>
      <c r="N309" s="133">
        <v>0</v>
      </c>
      <c r="O309" s="133">
        <v>0</v>
      </c>
      <c r="P309" s="133">
        <v>0</v>
      </c>
      <c r="Q309" s="129">
        <v>1</v>
      </c>
      <c r="R309" s="130">
        <v>1</v>
      </c>
    </row>
    <row r="310" spans="1:18" ht="29.25">
      <c r="A310" s="125" t="s">
        <v>22813</v>
      </c>
      <c r="B310" s="126" t="s">
        <v>13888</v>
      </c>
      <c r="C310" s="126" t="s">
        <v>22814</v>
      </c>
      <c r="D310" s="126" t="s">
        <v>22313</v>
      </c>
      <c r="E310" s="126" t="s">
        <v>22297</v>
      </c>
      <c r="F310" s="126">
        <v>287</v>
      </c>
      <c r="G310" s="126">
        <v>2</v>
      </c>
      <c r="H310" s="126"/>
      <c r="I310" s="126" t="s">
        <v>22304</v>
      </c>
      <c r="J310" s="126" t="str">
        <f>IF(OR(SPELL_MATERIAL_COMPONENTS[[#This Row],[Sorcerer]]=1,SPELL_MATERIAL_COMPONENTS[[#This Row],[Wizard]]=1),"ARCANE","DIVINE")</f>
        <v>ARCANE</v>
      </c>
      <c r="K310" s="129">
        <v>0</v>
      </c>
      <c r="L310" s="129">
        <v>0</v>
      </c>
      <c r="M310" s="129">
        <v>1</v>
      </c>
      <c r="N310" s="129">
        <v>0</v>
      </c>
      <c r="O310" s="129">
        <v>0</v>
      </c>
      <c r="P310" s="129">
        <v>1</v>
      </c>
      <c r="Q310" s="129">
        <v>0</v>
      </c>
      <c r="R310" s="130">
        <v>1</v>
      </c>
    </row>
    <row r="311" spans="1:18" ht="29.25">
      <c r="A311" s="125" t="s">
        <v>19840</v>
      </c>
      <c r="B311" s="131" t="s">
        <v>22371</v>
      </c>
      <c r="C311" s="126" t="s">
        <v>22815</v>
      </c>
      <c r="D311" s="126" t="s">
        <v>851</v>
      </c>
      <c r="E311" s="126" t="s">
        <v>22392</v>
      </c>
      <c r="F311" s="126">
        <v>14</v>
      </c>
      <c r="G311" s="126">
        <v>8</v>
      </c>
      <c r="H311" s="126" t="s">
        <v>22816</v>
      </c>
      <c r="I311" s="126" t="s">
        <v>22304</v>
      </c>
      <c r="J311" s="126" t="str">
        <f>IF(OR(SPELL_MATERIAL_COMPONENTS[[#This Row],[Sorcerer]]=1,SPELL_MATERIAL_COMPONENTS[[#This Row],[Wizard]]=1),"ARCANE","DIVINE")</f>
        <v>ARCANE</v>
      </c>
      <c r="K311" s="129">
        <v>0</v>
      </c>
      <c r="L311" s="129">
        <v>0</v>
      </c>
      <c r="M311" s="129">
        <v>1</v>
      </c>
      <c r="N311" s="129">
        <v>0</v>
      </c>
      <c r="O311" s="129">
        <v>0</v>
      </c>
      <c r="P311" s="129">
        <v>1</v>
      </c>
      <c r="Q311" s="129">
        <v>0</v>
      </c>
      <c r="R311" s="130">
        <v>1</v>
      </c>
    </row>
    <row r="312" spans="1:18" ht="43.5">
      <c r="A312" s="125" t="s">
        <v>22817</v>
      </c>
      <c r="B312" s="126" t="s">
        <v>18480</v>
      </c>
      <c r="C312" s="126" t="s">
        <v>22818</v>
      </c>
      <c r="D312" s="126" t="s">
        <v>851</v>
      </c>
      <c r="E312" s="126" t="s">
        <v>22297</v>
      </c>
      <c r="F312" s="126">
        <v>227</v>
      </c>
      <c r="G312" s="126">
        <v>6</v>
      </c>
      <c r="H312" s="126"/>
      <c r="I312" s="126" t="s">
        <v>22304</v>
      </c>
      <c r="J312" s="126" t="str">
        <f>IF(OR(SPELL_MATERIAL_COMPONENTS[[#This Row],[Sorcerer]]=1,SPELL_MATERIAL_COMPONENTS[[#This Row],[Wizard]]=1),"ARCANE","DIVINE")</f>
        <v>ARCANE</v>
      </c>
      <c r="K312" s="129">
        <v>0</v>
      </c>
      <c r="L312" s="129">
        <v>0</v>
      </c>
      <c r="M312" s="129">
        <v>1</v>
      </c>
      <c r="N312" s="129">
        <v>0</v>
      </c>
      <c r="O312" s="129">
        <v>0</v>
      </c>
      <c r="P312" s="129">
        <v>1</v>
      </c>
      <c r="Q312" s="129">
        <v>0</v>
      </c>
      <c r="R312" s="130">
        <v>1</v>
      </c>
    </row>
    <row r="313" spans="1:18" ht="15">
      <c r="A313" s="125" t="s">
        <v>22819</v>
      </c>
      <c r="B313" s="131" t="s">
        <v>22311</v>
      </c>
      <c r="C313" s="126" t="s">
        <v>22820</v>
      </c>
      <c r="D313" s="126" t="s">
        <v>851</v>
      </c>
      <c r="E313" s="126" t="s">
        <v>22297</v>
      </c>
      <c r="F313" s="126">
        <v>282</v>
      </c>
      <c r="G313" s="126">
        <v>0</v>
      </c>
      <c r="H313" s="126"/>
      <c r="I313" s="126" t="s">
        <v>22344</v>
      </c>
      <c r="J313" s="126" t="str">
        <f>IF(OR(SPELL_MATERIAL_COMPONENTS[[#This Row],[Sorcerer]]=1,SPELL_MATERIAL_COMPONENTS[[#This Row],[Wizard]]=1),"ARCANE","DIVINE")</f>
        <v>DIVINE</v>
      </c>
      <c r="K313" s="129">
        <v>0</v>
      </c>
      <c r="L313" s="129">
        <v>0</v>
      </c>
      <c r="M313" s="129">
        <v>0</v>
      </c>
      <c r="N313" s="129">
        <v>0</v>
      </c>
      <c r="O313" s="129">
        <v>1</v>
      </c>
      <c r="P313" s="129">
        <v>0</v>
      </c>
      <c r="Q313" s="129">
        <v>0</v>
      </c>
      <c r="R313" s="130">
        <v>0</v>
      </c>
    </row>
    <row r="314" spans="1:18" ht="15">
      <c r="A314" s="125" t="s">
        <v>18474</v>
      </c>
      <c r="B314" s="126" t="s">
        <v>13888</v>
      </c>
      <c r="C314" s="126" t="s">
        <v>22385</v>
      </c>
      <c r="D314" s="126" t="s">
        <v>851</v>
      </c>
      <c r="E314" s="126" t="s">
        <v>22297</v>
      </c>
      <c r="F314" s="126">
        <v>236</v>
      </c>
      <c r="G314" s="126">
        <v>8</v>
      </c>
      <c r="H314" s="126"/>
      <c r="I314" s="126" t="s">
        <v>22308</v>
      </c>
      <c r="J314" s="126" t="str">
        <f>IF(OR(SPELL_MATERIAL_COMPONENTS[[#This Row],[Sorcerer]]=1,SPELL_MATERIAL_COMPONENTS[[#This Row],[Wizard]]=1),"ARCANE","DIVINE")</f>
        <v>ARCANE</v>
      </c>
      <c r="K314" s="129">
        <v>1</v>
      </c>
      <c r="L314" s="129">
        <v>1</v>
      </c>
      <c r="M314" s="129">
        <v>0</v>
      </c>
      <c r="N314" s="129">
        <v>0</v>
      </c>
      <c r="O314" s="129">
        <v>0</v>
      </c>
      <c r="P314" s="129">
        <v>0</v>
      </c>
      <c r="Q314" s="129">
        <v>0</v>
      </c>
      <c r="R314" s="130">
        <v>1</v>
      </c>
    </row>
    <row r="315" spans="1:18" ht="15">
      <c r="A315" s="125" t="s">
        <v>18474</v>
      </c>
      <c r="B315" s="126" t="s">
        <v>13888</v>
      </c>
      <c r="C315" s="126" t="s">
        <v>22582</v>
      </c>
      <c r="D315" s="126" t="s">
        <v>851</v>
      </c>
      <c r="E315" s="126" t="s">
        <v>22297</v>
      </c>
      <c r="F315" s="126">
        <v>249</v>
      </c>
      <c r="G315" s="126">
        <v>4</v>
      </c>
      <c r="H315" s="126"/>
      <c r="I315" s="126" t="s">
        <v>22308</v>
      </c>
      <c r="J315" s="126" t="str">
        <f>IF(OR(SPELL_MATERIAL_COMPONENTS[[#This Row],[Sorcerer]]=1,SPELL_MATERIAL_COMPONENTS[[#This Row],[Wizard]]=1),"ARCANE","DIVINE")</f>
        <v>ARCANE</v>
      </c>
      <c r="K315" s="129">
        <v>1</v>
      </c>
      <c r="L315" s="129">
        <v>1</v>
      </c>
      <c r="M315" s="129">
        <v>0</v>
      </c>
      <c r="N315" s="129">
        <v>0</v>
      </c>
      <c r="O315" s="129">
        <v>0</v>
      </c>
      <c r="P315" s="129">
        <v>0</v>
      </c>
      <c r="Q315" s="129">
        <v>0</v>
      </c>
      <c r="R315" s="130">
        <v>1</v>
      </c>
    </row>
    <row r="316" spans="1:18" ht="43.5">
      <c r="A316" s="125" t="s">
        <v>19911</v>
      </c>
      <c r="B316" s="126" t="s">
        <v>13888</v>
      </c>
      <c r="C316" s="126" t="s">
        <v>22748</v>
      </c>
      <c r="D316" s="126" t="s">
        <v>851</v>
      </c>
      <c r="E316" s="126" t="s">
        <v>22297</v>
      </c>
      <c r="F316" s="126">
        <v>287</v>
      </c>
      <c r="G316" s="126">
        <v>3</v>
      </c>
      <c r="H316" s="149" t="s">
        <v>22821</v>
      </c>
      <c r="I316" s="149" t="s">
        <v>22308</v>
      </c>
      <c r="J316" s="149" t="str">
        <f>IF(OR(SPELL_MATERIAL_COMPONENTS[[#This Row],[Sorcerer]]=1,SPELL_MATERIAL_COMPONENTS[[#This Row],[Wizard]]=1),"ARCANE","DIVINE")</f>
        <v>ARCANE</v>
      </c>
      <c r="K316" s="129">
        <v>1</v>
      </c>
      <c r="L316" s="129">
        <v>1</v>
      </c>
      <c r="M316" s="150">
        <v>0</v>
      </c>
      <c r="N316" s="150">
        <v>0</v>
      </c>
      <c r="O316" s="150">
        <v>0</v>
      </c>
      <c r="P316" s="150">
        <v>0</v>
      </c>
      <c r="Q316" s="150">
        <v>0</v>
      </c>
      <c r="R316" s="130">
        <v>1</v>
      </c>
    </row>
    <row r="317" spans="1:18" ht="29.25">
      <c r="A317" s="125" t="s">
        <v>19911</v>
      </c>
      <c r="B317" s="126" t="s">
        <v>13888</v>
      </c>
      <c r="C317" s="126" t="s">
        <v>22822</v>
      </c>
      <c r="D317" s="126" t="s">
        <v>851</v>
      </c>
      <c r="E317" s="126" t="s">
        <v>22392</v>
      </c>
      <c r="F317" s="126">
        <v>23</v>
      </c>
      <c r="G317" s="126">
        <v>7</v>
      </c>
      <c r="H317" s="149" t="s">
        <v>22823</v>
      </c>
      <c r="I317" s="149" t="s">
        <v>22314</v>
      </c>
      <c r="J317" s="149" t="str">
        <f>IF(OR(SPELL_MATERIAL_COMPONENTS[[#This Row],[Sorcerer]]=1,SPELL_MATERIAL_COMPONENTS[[#This Row],[Wizard]]=1),"ARCANE","DIVINE")</f>
        <v>ARCANE</v>
      </c>
      <c r="K317" s="150">
        <v>0</v>
      </c>
      <c r="L317" s="150">
        <v>0</v>
      </c>
      <c r="M317" s="129">
        <v>1</v>
      </c>
      <c r="N317" s="150">
        <v>0</v>
      </c>
      <c r="O317" s="150">
        <v>0</v>
      </c>
      <c r="P317" s="150">
        <v>0</v>
      </c>
      <c r="Q317" s="150">
        <v>0</v>
      </c>
      <c r="R317" s="130">
        <v>1</v>
      </c>
    </row>
    <row r="318" spans="1:18" ht="15">
      <c r="A318" s="125" t="s">
        <v>22824</v>
      </c>
      <c r="B318" s="126" t="s">
        <v>13888</v>
      </c>
      <c r="C318" s="126" t="s">
        <v>22825</v>
      </c>
      <c r="D318" s="126" t="s">
        <v>851</v>
      </c>
      <c r="E318" s="126" t="s">
        <v>22297</v>
      </c>
      <c r="F318" s="126">
        <v>284</v>
      </c>
      <c r="G318" s="126">
        <v>1</v>
      </c>
      <c r="H318" s="132" t="s">
        <v>22826</v>
      </c>
      <c r="I318" s="126" t="s">
        <v>22314</v>
      </c>
      <c r="J318" s="126" t="str">
        <f>IF(OR(SPELL_MATERIAL_COMPONENTS[[#This Row],[Sorcerer]]=1,SPELL_MATERIAL_COMPONENTS[[#This Row],[Wizard]]=1),"ARCANE","DIVINE")</f>
        <v>ARCANE</v>
      </c>
      <c r="K318" s="129">
        <v>1</v>
      </c>
      <c r="L318" s="129">
        <v>0</v>
      </c>
      <c r="M318" s="129">
        <v>0</v>
      </c>
      <c r="N318" s="129">
        <v>0</v>
      </c>
      <c r="O318" s="129">
        <v>0</v>
      </c>
      <c r="P318" s="129">
        <v>0</v>
      </c>
      <c r="Q318" s="129">
        <v>0</v>
      </c>
      <c r="R318" s="130">
        <v>1</v>
      </c>
    </row>
    <row r="319" spans="1:18" ht="29.25">
      <c r="A319" s="125" t="s">
        <v>22827</v>
      </c>
      <c r="B319" s="131" t="s">
        <v>22828</v>
      </c>
      <c r="C319" s="126" t="s">
        <v>22653</v>
      </c>
      <c r="D319" s="126" t="s">
        <v>22313</v>
      </c>
      <c r="E319" s="126" t="s">
        <v>22297</v>
      </c>
      <c r="F319" s="126">
        <v>254</v>
      </c>
      <c r="G319" s="126">
        <v>5</v>
      </c>
      <c r="H319" s="126"/>
      <c r="I319" s="126" t="s">
        <v>22314</v>
      </c>
      <c r="J319" s="126" t="str">
        <f>IF(OR(SPELL_MATERIAL_COMPONENTS[[#This Row],[Sorcerer]]=1,SPELL_MATERIAL_COMPONENTS[[#This Row],[Wizard]]=1),"ARCANE","DIVINE")</f>
        <v>ARCANE</v>
      </c>
      <c r="K319" s="129">
        <v>1</v>
      </c>
      <c r="L319" s="129">
        <v>0</v>
      </c>
      <c r="M319" s="129">
        <v>0</v>
      </c>
      <c r="N319" s="129">
        <v>0</v>
      </c>
      <c r="O319" s="129">
        <v>0</v>
      </c>
      <c r="P319" s="129">
        <v>0</v>
      </c>
      <c r="Q319" s="129">
        <v>0</v>
      </c>
      <c r="R319" s="130">
        <v>1</v>
      </c>
    </row>
    <row r="320" spans="1:18" ht="29.25">
      <c r="A320" s="125" t="s">
        <v>19462</v>
      </c>
      <c r="B320" s="131" t="s">
        <v>22351</v>
      </c>
      <c r="C320" s="126" t="s">
        <v>22724</v>
      </c>
      <c r="D320" s="126" t="s">
        <v>851</v>
      </c>
      <c r="E320" s="126" t="s">
        <v>22297</v>
      </c>
      <c r="F320" s="126">
        <v>225</v>
      </c>
      <c r="G320" s="126">
        <v>5</v>
      </c>
      <c r="H320" s="126"/>
      <c r="I320" s="126" t="s">
        <v>22304</v>
      </c>
      <c r="J320" s="126" t="str">
        <f>IF(OR(SPELL_MATERIAL_COMPONENTS[[#This Row],[Sorcerer]]=1,SPELL_MATERIAL_COMPONENTS[[#This Row],[Wizard]]=1),"ARCANE","DIVINE")</f>
        <v>ARCANE</v>
      </c>
      <c r="K320" s="129">
        <v>0</v>
      </c>
      <c r="L320" s="129">
        <v>0</v>
      </c>
      <c r="M320" s="129">
        <v>0</v>
      </c>
      <c r="N320" s="129">
        <v>0</v>
      </c>
      <c r="O320" s="129">
        <v>0</v>
      </c>
      <c r="P320" s="129">
        <v>0</v>
      </c>
      <c r="Q320" s="129">
        <v>0</v>
      </c>
      <c r="R320" s="130">
        <v>1</v>
      </c>
    </row>
    <row r="321" spans="1:18" ht="29.25">
      <c r="A321" s="125" t="s">
        <v>19462</v>
      </c>
      <c r="B321" s="131" t="s">
        <v>22351</v>
      </c>
      <c r="C321" s="126" t="s">
        <v>22585</v>
      </c>
      <c r="D321" s="126" t="s">
        <v>851</v>
      </c>
      <c r="E321" s="126" t="s">
        <v>22297</v>
      </c>
      <c r="F321" s="126">
        <v>230</v>
      </c>
      <c r="G321" s="126">
        <v>7</v>
      </c>
      <c r="H321" s="144" t="s">
        <v>22462</v>
      </c>
      <c r="I321" s="126" t="s">
        <v>22384</v>
      </c>
      <c r="J321" s="126" t="str">
        <f>IF(OR(SPELL_MATERIAL_COMPONENTS[[#This Row],[Sorcerer]]=1,SPELL_MATERIAL_COMPONENTS[[#This Row],[Wizard]]=1),"ARCANE","DIVINE")</f>
        <v>ARCANE</v>
      </c>
      <c r="K321" s="129">
        <v>1</v>
      </c>
      <c r="L321" s="129">
        <v>0</v>
      </c>
      <c r="M321" s="129">
        <v>0</v>
      </c>
      <c r="N321" s="129">
        <v>0</v>
      </c>
      <c r="O321" s="129">
        <v>0</v>
      </c>
      <c r="P321" s="129">
        <v>1</v>
      </c>
      <c r="Q321" s="129">
        <v>0</v>
      </c>
      <c r="R321" s="130">
        <v>1</v>
      </c>
    </row>
    <row r="322" spans="1:18" ht="29.25">
      <c r="A322" s="125" t="s">
        <v>19462</v>
      </c>
      <c r="B322" s="131" t="s">
        <v>22351</v>
      </c>
      <c r="C322" s="126" t="s">
        <v>22587</v>
      </c>
      <c r="D322" s="126" t="s">
        <v>851</v>
      </c>
      <c r="E322" s="126" t="s">
        <v>22297</v>
      </c>
      <c r="F322" s="126">
        <v>241</v>
      </c>
      <c r="G322" s="126">
        <v>3</v>
      </c>
      <c r="H322" s="144" t="s">
        <v>22462</v>
      </c>
      <c r="I322" s="126" t="s">
        <v>22384</v>
      </c>
      <c r="J322" s="126" t="str">
        <f>IF(OR(SPELL_MATERIAL_COMPONENTS[[#This Row],[Sorcerer]]=1,SPELL_MATERIAL_COMPONENTS[[#This Row],[Wizard]]=1),"ARCANE","DIVINE")</f>
        <v>DIVINE</v>
      </c>
      <c r="K322" s="129">
        <v>0</v>
      </c>
      <c r="L322" s="129">
        <v>1</v>
      </c>
      <c r="M322" s="129">
        <v>0</v>
      </c>
      <c r="N322" s="129">
        <v>0</v>
      </c>
      <c r="O322" s="129">
        <v>0</v>
      </c>
      <c r="P322" s="129">
        <v>0</v>
      </c>
      <c r="Q322" s="129">
        <v>0</v>
      </c>
      <c r="R322" s="130">
        <v>0</v>
      </c>
    </row>
    <row r="323" spans="1:18" ht="15">
      <c r="A323" s="125" t="s">
        <v>19462</v>
      </c>
      <c r="B323" s="131" t="s">
        <v>22351</v>
      </c>
      <c r="C323" s="126" t="s">
        <v>22829</v>
      </c>
      <c r="D323" s="126" t="s">
        <v>851</v>
      </c>
      <c r="E323" s="126" t="s">
        <v>22297</v>
      </c>
      <c r="F323" s="126">
        <v>242</v>
      </c>
      <c r="G323" s="126">
        <v>5</v>
      </c>
      <c r="H323" s="126"/>
      <c r="I323" s="126" t="s">
        <v>22384</v>
      </c>
      <c r="J323" s="126" t="str">
        <f>IF(OR(SPELL_MATERIAL_COMPONENTS[[#This Row],[Sorcerer]]=1,SPELL_MATERIAL_COMPONENTS[[#This Row],[Wizard]]=1),"ARCANE","DIVINE")</f>
        <v>ARCANE</v>
      </c>
      <c r="K323" s="129">
        <v>0</v>
      </c>
      <c r="L323" s="129">
        <v>0</v>
      </c>
      <c r="M323" s="129">
        <v>0</v>
      </c>
      <c r="N323" s="129">
        <v>0</v>
      </c>
      <c r="O323" s="129">
        <v>0</v>
      </c>
      <c r="P323" s="129">
        <v>0</v>
      </c>
      <c r="Q323" s="129">
        <v>0</v>
      </c>
      <c r="R323" s="130">
        <v>1</v>
      </c>
    </row>
    <row r="324" spans="1:18" ht="15">
      <c r="A324" s="125" t="s">
        <v>22830</v>
      </c>
      <c r="B324" s="131" t="s">
        <v>18302</v>
      </c>
      <c r="C324" s="126" t="s">
        <v>22831</v>
      </c>
      <c r="D324" s="126" t="s">
        <v>851</v>
      </c>
      <c r="E324" s="126" t="s">
        <v>22297</v>
      </c>
      <c r="F324" s="126">
        <v>242</v>
      </c>
      <c r="G324" s="126">
        <v>2</v>
      </c>
      <c r="H324" s="126"/>
      <c r="I324" s="126" t="s">
        <v>22344</v>
      </c>
      <c r="J324" s="126" t="str">
        <f>IF(OR(SPELL_MATERIAL_COMPONENTS[[#This Row],[Sorcerer]]=1,SPELL_MATERIAL_COMPONENTS[[#This Row],[Wizard]]=1),"ARCANE","DIVINE")</f>
        <v>ARCANE</v>
      </c>
      <c r="K324" s="129">
        <v>0</v>
      </c>
      <c r="L324" s="129">
        <v>0</v>
      </c>
      <c r="M324" s="129">
        <v>0</v>
      </c>
      <c r="N324" s="129">
        <v>0</v>
      </c>
      <c r="O324" s="129">
        <v>0</v>
      </c>
      <c r="P324" s="129">
        <v>0</v>
      </c>
      <c r="Q324" s="129">
        <v>0</v>
      </c>
      <c r="R324" s="130">
        <v>1</v>
      </c>
    </row>
    <row r="325" spans="1:18" ht="15">
      <c r="A325" s="125" t="s">
        <v>22832</v>
      </c>
      <c r="B325" s="126" t="s">
        <v>18266</v>
      </c>
      <c r="C325" s="126" t="s">
        <v>9714</v>
      </c>
      <c r="D325" s="126" t="s">
        <v>851</v>
      </c>
      <c r="E325" s="126" t="s">
        <v>22303</v>
      </c>
      <c r="F325" s="126">
        <v>153</v>
      </c>
      <c r="G325" s="126">
        <v>5</v>
      </c>
      <c r="H325" s="126"/>
      <c r="I325" s="126" t="s">
        <v>22344</v>
      </c>
      <c r="J325" s="126" t="str">
        <f>IF(OR(SPELL_MATERIAL_COMPONENTS[[#This Row],[Sorcerer]]=1,SPELL_MATERIAL_COMPONENTS[[#This Row],[Wizard]]=1),"ARCANE","DIVINE")</f>
        <v>DIVINE</v>
      </c>
      <c r="K325" s="129">
        <v>0</v>
      </c>
      <c r="L325" s="129">
        <v>0</v>
      </c>
      <c r="M325" s="129">
        <v>1</v>
      </c>
      <c r="N325" s="129">
        <v>0</v>
      </c>
      <c r="O325" s="129">
        <v>0</v>
      </c>
      <c r="P325" s="129">
        <v>0</v>
      </c>
      <c r="Q325" s="129">
        <v>0</v>
      </c>
      <c r="R325" s="130">
        <v>0</v>
      </c>
    </row>
    <row r="326" spans="1:18" ht="57.75">
      <c r="A326" s="125" t="s">
        <v>22833</v>
      </c>
      <c r="B326" s="131" t="s">
        <v>14451</v>
      </c>
      <c r="C326" s="126" t="s">
        <v>22509</v>
      </c>
      <c r="D326" s="126" t="s">
        <v>851</v>
      </c>
      <c r="E326" s="126" t="s">
        <v>22297</v>
      </c>
      <c r="F326" s="126">
        <v>279</v>
      </c>
      <c r="G326" s="126">
        <v>8</v>
      </c>
      <c r="H326" s="126" t="s">
        <v>22834</v>
      </c>
      <c r="I326" s="126" t="s">
        <v>22384</v>
      </c>
      <c r="J326" s="126" t="str">
        <f>IF(OR(SPELL_MATERIAL_COMPONENTS[[#This Row],[Sorcerer]]=1,SPELL_MATERIAL_COMPONENTS[[#This Row],[Wizard]]=1),"ARCANE","DIVINE")</f>
        <v>ARCANE</v>
      </c>
      <c r="K326" s="129">
        <v>0</v>
      </c>
      <c r="L326" s="129">
        <v>0</v>
      </c>
      <c r="M326" s="129">
        <v>1</v>
      </c>
      <c r="N326" s="129">
        <v>0</v>
      </c>
      <c r="O326" s="129">
        <v>0</v>
      </c>
      <c r="P326" s="129">
        <v>1</v>
      </c>
      <c r="Q326" s="129">
        <v>0</v>
      </c>
      <c r="R326" s="130">
        <v>1</v>
      </c>
    </row>
    <row r="327" spans="1:18" ht="29.25">
      <c r="A327" s="125" t="s">
        <v>22835</v>
      </c>
      <c r="B327" s="131" t="s">
        <v>22779</v>
      </c>
      <c r="C327" s="126" t="s">
        <v>22615</v>
      </c>
      <c r="D327" s="126" t="s">
        <v>22313</v>
      </c>
      <c r="E327" s="126" t="s">
        <v>22297</v>
      </c>
      <c r="F327" s="126">
        <v>279</v>
      </c>
      <c r="G327" s="126">
        <v>6</v>
      </c>
      <c r="H327" s="126"/>
      <c r="I327" s="126" t="s">
        <v>22326</v>
      </c>
      <c r="J327" s="126" t="str">
        <f>IF(OR(SPELL_MATERIAL_COMPONENTS[[#This Row],[Sorcerer]]=1,SPELL_MATERIAL_COMPONENTS[[#This Row],[Wizard]]=1),"ARCANE","DIVINE")</f>
        <v>ARCANE</v>
      </c>
      <c r="K327" s="129">
        <v>1</v>
      </c>
      <c r="L327" s="129">
        <v>1</v>
      </c>
      <c r="M327" s="129">
        <v>0</v>
      </c>
      <c r="N327" s="129">
        <v>0</v>
      </c>
      <c r="O327" s="129">
        <v>0</v>
      </c>
      <c r="P327" s="129">
        <v>1</v>
      </c>
      <c r="Q327" s="129">
        <v>1</v>
      </c>
      <c r="R327" s="130">
        <v>1</v>
      </c>
    </row>
    <row r="328" spans="1:18" ht="29.25">
      <c r="A328" s="125" t="s">
        <v>22835</v>
      </c>
      <c r="B328" s="131" t="s">
        <v>22779</v>
      </c>
      <c r="C328" s="126" t="s">
        <v>22616</v>
      </c>
      <c r="D328" s="126" t="s">
        <v>22313</v>
      </c>
      <c r="E328" s="126" t="s">
        <v>22297</v>
      </c>
      <c r="F328" s="126">
        <v>279</v>
      </c>
      <c r="G328" s="126">
        <v>2</v>
      </c>
      <c r="H328" s="126"/>
      <c r="I328" s="126" t="s">
        <v>22344</v>
      </c>
      <c r="J328" s="126" t="str">
        <f>IF(OR(SPELL_MATERIAL_COMPONENTS[[#This Row],[Sorcerer]]=1,SPELL_MATERIAL_COMPONENTS[[#This Row],[Wizard]]=1),"ARCANE","DIVINE")</f>
        <v>ARCANE</v>
      </c>
      <c r="K328" s="129">
        <v>0</v>
      </c>
      <c r="L328" s="129">
        <v>0</v>
      </c>
      <c r="M328" s="129">
        <v>1</v>
      </c>
      <c r="N328" s="129">
        <v>0</v>
      </c>
      <c r="O328" s="129">
        <v>0</v>
      </c>
      <c r="P328" s="129">
        <v>0</v>
      </c>
      <c r="Q328" s="129">
        <v>0</v>
      </c>
      <c r="R328" s="130">
        <v>1</v>
      </c>
    </row>
    <row r="329" spans="1:18" ht="29.25">
      <c r="A329" s="125" t="s">
        <v>22836</v>
      </c>
      <c r="B329" s="131" t="s">
        <v>22837</v>
      </c>
      <c r="C329" s="126" t="s">
        <v>22797</v>
      </c>
      <c r="D329" s="126" t="s">
        <v>22313</v>
      </c>
      <c r="E329" s="126" t="s">
        <v>22297</v>
      </c>
      <c r="F329" s="126">
        <v>274</v>
      </c>
      <c r="G329" s="126">
        <v>2</v>
      </c>
      <c r="H329" s="126"/>
      <c r="I329" s="126" t="s">
        <v>22344</v>
      </c>
      <c r="J329" s="126" t="str">
        <f>IF(OR(SPELL_MATERIAL_COMPONENTS[[#This Row],[Sorcerer]]=1,SPELL_MATERIAL_COMPONENTS[[#This Row],[Wizard]]=1),"ARCANE","DIVINE")</f>
        <v>ARCANE</v>
      </c>
      <c r="K329" s="129">
        <v>1</v>
      </c>
      <c r="L329" s="129">
        <v>0</v>
      </c>
      <c r="M329" s="129">
        <v>0</v>
      </c>
      <c r="N329" s="129">
        <v>0</v>
      </c>
      <c r="O329" s="129">
        <v>0</v>
      </c>
      <c r="P329" s="129">
        <v>0</v>
      </c>
      <c r="Q329" s="129">
        <v>1</v>
      </c>
      <c r="R329" s="130">
        <v>1</v>
      </c>
    </row>
    <row r="330" spans="1:18" ht="57.75">
      <c r="A330" s="125" t="s">
        <v>19841</v>
      </c>
      <c r="B330" s="131" t="s">
        <v>22838</v>
      </c>
      <c r="C330" s="126" t="s">
        <v>22365</v>
      </c>
      <c r="D330" s="126" t="s">
        <v>851</v>
      </c>
      <c r="E330" s="126" t="s">
        <v>22297</v>
      </c>
      <c r="F330" s="126">
        <v>242</v>
      </c>
      <c r="G330" s="126">
        <v>2</v>
      </c>
      <c r="H330" s="132" t="s">
        <v>22839</v>
      </c>
      <c r="I330" s="126" t="s">
        <v>22344</v>
      </c>
      <c r="J330" s="126" t="str">
        <f>IF(OR(SPELL_MATERIAL_COMPONENTS[[#This Row],[Sorcerer]]=1,SPELL_MATERIAL_COMPONENTS[[#This Row],[Wizard]]=1),"ARCANE","DIVINE")</f>
        <v>ARCANE</v>
      </c>
      <c r="K330" s="129">
        <v>1</v>
      </c>
      <c r="L330" s="133">
        <v>0</v>
      </c>
      <c r="M330" s="133">
        <v>0</v>
      </c>
      <c r="N330" s="133">
        <v>0</v>
      </c>
      <c r="O330" s="133">
        <v>0</v>
      </c>
      <c r="P330" s="133">
        <v>0</v>
      </c>
      <c r="Q330" s="129">
        <v>1</v>
      </c>
      <c r="R330" s="130">
        <v>1</v>
      </c>
    </row>
    <row r="331" spans="1:18" ht="43.5">
      <c r="A331" s="125" t="s">
        <v>22840</v>
      </c>
      <c r="B331" s="131" t="s">
        <v>22841</v>
      </c>
      <c r="C331" s="126" t="s">
        <v>22494</v>
      </c>
      <c r="D331" s="126" t="s">
        <v>851</v>
      </c>
      <c r="E331" s="126" t="s">
        <v>22297</v>
      </c>
      <c r="F331" s="126">
        <v>280</v>
      </c>
      <c r="G331" s="126">
        <v>1</v>
      </c>
      <c r="H331" s="126" t="s">
        <v>22842</v>
      </c>
      <c r="I331" s="126" t="s">
        <v>22344</v>
      </c>
      <c r="J331" s="126" t="str">
        <f>IF(OR(SPELL_MATERIAL_COMPONENTS[[#This Row],[Sorcerer]]=1,SPELL_MATERIAL_COMPONENTS[[#This Row],[Wizard]]=1),"ARCANE","DIVINE")</f>
        <v>ARCANE</v>
      </c>
      <c r="K331" s="129">
        <v>1</v>
      </c>
      <c r="L331" s="129">
        <v>0</v>
      </c>
      <c r="M331" s="129">
        <v>0</v>
      </c>
      <c r="N331" s="129">
        <v>0</v>
      </c>
      <c r="O331" s="129">
        <v>0</v>
      </c>
      <c r="P331" s="129">
        <v>0</v>
      </c>
      <c r="Q331" s="129">
        <v>1</v>
      </c>
      <c r="R331" s="130">
        <v>1</v>
      </c>
    </row>
    <row r="332" spans="1:18" ht="72">
      <c r="A332" s="125" t="s">
        <v>22843</v>
      </c>
      <c r="B332" s="126" t="s">
        <v>13888</v>
      </c>
      <c r="C332" s="126" t="s">
        <v>22844</v>
      </c>
      <c r="D332" s="126" t="s">
        <v>851</v>
      </c>
      <c r="E332" s="126" t="s">
        <v>22297</v>
      </c>
      <c r="F332" s="126">
        <v>248</v>
      </c>
      <c r="G332" s="126">
        <v>4</v>
      </c>
      <c r="H332" s="126" t="s">
        <v>22845</v>
      </c>
      <c r="I332" s="126" t="s">
        <v>22299</v>
      </c>
      <c r="J332" s="126" t="str">
        <f>IF(OR(SPELL_MATERIAL_COMPONENTS[[#This Row],[Sorcerer]]=1,SPELL_MATERIAL_COMPONENTS[[#This Row],[Wizard]]=1),"ARCANE","DIVINE")</f>
        <v>DIVINE</v>
      </c>
      <c r="K332" s="129">
        <v>0</v>
      </c>
      <c r="L332" s="129">
        <v>1</v>
      </c>
      <c r="M332" s="129">
        <v>1</v>
      </c>
      <c r="N332" s="129">
        <v>0</v>
      </c>
      <c r="O332" s="129">
        <v>0</v>
      </c>
      <c r="P332" s="129">
        <v>0</v>
      </c>
      <c r="Q332" s="129">
        <v>0</v>
      </c>
      <c r="R332" s="130">
        <v>0</v>
      </c>
    </row>
    <row r="333" spans="1:18" ht="15">
      <c r="A333" s="125" t="s">
        <v>19557</v>
      </c>
      <c r="B333" s="131" t="s">
        <v>22846</v>
      </c>
      <c r="C333" s="126" t="s">
        <v>22847</v>
      </c>
      <c r="D333" s="126" t="s">
        <v>851</v>
      </c>
      <c r="E333" s="126" t="s">
        <v>22297</v>
      </c>
      <c r="F333" s="126">
        <v>287</v>
      </c>
      <c r="G333" s="126">
        <v>6</v>
      </c>
      <c r="H333" s="126"/>
      <c r="I333" s="126" t="s">
        <v>22299</v>
      </c>
      <c r="J333" s="126" t="str">
        <f>IF(OR(SPELL_MATERIAL_COMPONENTS[[#This Row],[Sorcerer]]=1,SPELL_MATERIAL_COMPONENTS[[#This Row],[Wizard]]=1),"ARCANE","DIVINE")</f>
        <v>DIVINE</v>
      </c>
      <c r="K333" s="129">
        <v>0</v>
      </c>
      <c r="L333" s="129">
        <v>1</v>
      </c>
      <c r="M333" s="129">
        <v>1</v>
      </c>
      <c r="N333" s="129">
        <v>0</v>
      </c>
      <c r="O333" s="129">
        <v>0</v>
      </c>
      <c r="P333" s="129">
        <v>0</v>
      </c>
      <c r="Q333" s="129">
        <v>0</v>
      </c>
      <c r="R333" s="130">
        <v>0</v>
      </c>
    </row>
    <row r="334" spans="1:18" ht="15">
      <c r="A334" s="125" t="s">
        <v>22848</v>
      </c>
      <c r="B334" s="131" t="s">
        <v>22846</v>
      </c>
      <c r="C334" s="126" t="s">
        <v>22849</v>
      </c>
      <c r="D334" s="126" t="s">
        <v>851</v>
      </c>
      <c r="E334" s="126" t="s">
        <v>22297</v>
      </c>
      <c r="F334" s="126">
        <v>277</v>
      </c>
      <c r="G334" s="126">
        <v>2</v>
      </c>
      <c r="H334" s="126" t="s">
        <v>22850</v>
      </c>
      <c r="I334" s="126" t="s">
        <v>22326</v>
      </c>
      <c r="J334" s="126" t="str">
        <f>IF(OR(SPELL_MATERIAL_COMPONENTS[[#This Row],[Sorcerer]]=1,SPELL_MATERIAL_COMPONENTS[[#This Row],[Wizard]]=1),"ARCANE","DIVINE")</f>
        <v>ARCANE</v>
      </c>
      <c r="K334" s="129">
        <v>1</v>
      </c>
      <c r="L334" s="129">
        <v>1</v>
      </c>
      <c r="M334" s="129">
        <v>0</v>
      </c>
      <c r="N334" s="129">
        <v>0</v>
      </c>
      <c r="O334" s="129">
        <v>0</v>
      </c>
      <c r="P334" s="129">
        <v>1</v>
      </c>
      <c r="Q334" s="129">
        <v>1</v>
      </c>
      <c r="R334" s="130">
        <v>1</v>
      </c>
    </row>
    <row r="335" spans="1:18" ht="29.25">
      <c r="A335" s="125" t="s">
        <v>22851</v>
      </c>
      <c r="B335" s="131" t="s">
        <v>22852</v>
      </c>
      <c r="C335" s="126" t="s">
        <v>22359</v>
      </c>
      <c r="D335" s="126" t="s">
        <v>851</v>
      </c>
      <c r="E335" s="126" t="s">
        <v>22297</v>
      </c>
      <c r="F335" s="126">
        <v>261</v>
      </c>
      <c r="G335" s="126">
        <v>4</v>
      </c>
      <c r="H335" s="126"/>
      <c r="I335" s="126" t="s">
        <v>22384</v>
      </c>
      <c r="J335" s="126" t="str">
        <f>IF(OR(SPELL_MATERIAL_COMPONENTS[[#This Row],[Sorcerer]]=1,SPELL_MATERIAL_COMPONENTS[[#This Row],[Wizard]]=1),"ARCANE","DIVINE")</f>
        <v>ARCANE</v>
      </c>
      <c r="K335" s="129">
        <v>1</v>
      </c>
      <c r="L335" s="129">
        <v>0</v>
      </c>
      <c r="M335" s="129">
        <v>0</v>
      </c>
      <c r="N335" s="129">
        <v>0</v>
      </c>
      <c r="O335" s="129">
        <v>0</v>
      </c>
      <c r="P335" s="129">
        <v>0</v>
      </c>
      <c r="Q335" s="129">
        <v>1</v>
      </c>
      <c r="R335" s="130">
        <v>1</v>
      </c>
    </row>
    <row r="336" spans="1:18" ht="15">
      <c r="A336" s="125" t="s">
        <v>22853</v>
      </c>
      <c r="B336" s="126" t="s">
        <v>13888</v>
      </c>
      <c r="C336" s="126" t="s">
        <v>22854</v>
      </c>
      <c r="D336" s="126" t="s">
        <v>851</v>
      </c>
      <c r="E336" s="126" t="s">
        <v>22297</v>
      </c>
      <c r="F336" s="126">
        <v>229</v>
      </c>
      <c r="G336" s="126">
        <v>5</v>
      </c>
      <c r="H336" s="126" t="s">
        <v>22298</v>
      </c>
      <c r="I336" s="126" t="s">
        <v>22384</v>
      </c>
      <c r="J336" s="126" t="str">
        <f>IF(OR(SPELL_MATERIAL_COMPONENTS[[#This Row],[Sorcerer]]=1,SPELL_MATERIAL_COMPONENTS[[#This Row],[Wizard]]=1),"ARCANE","DIVINE")</f>
        <v>ARCANE</v>
      </c>
      <c r="K336" s="129">
        <v>1</v>
      </c>
      <c r="L336" s="129">
        <v>0</v>
      </c>
      <c r="M336" s="129">
        <v>0</v>
      </c>
      <c r="N336" s="129">
        <v>0</v>
      </c>
      <c r="O336" s="129">
        <v>0</v>
      </c>
      <c r="P336" s="129">
        <v>0</v>
      </c>
      <c r="Q336" s="129">
        <v>1</v>
      </c>
      <c r="R336" s="130">
        <v>1</v>
      </c>
    </row>
    <row r="337" spans="1:18" ht="15">
      <c r="A337" s="125" t="s">
        <v>22855</v>
      </c>
      <c r="B337" s="131" t="s">
        <v>22311</v>
      </c>
      <c r="C337" s="126" t="s">
        <v>22582</v>
      </c>
      <c r="D337" s="126" t="s">
        <v>851</v>
      </c>
      <c r="E337" s="126" t="s">
        <v>22297</v>
      </c>
      <c r="F337" s="126">
        <v>249</v>
      </c>
      <c r="G337" s="126">
        <v>4</v>
      </c>
      <c r="H337" s="126"/>
      <c r="I337" s="126" t="s">
        <v>22304</v>
      </c>
      <c r="J337" s="126" t="str">
        <f>IF(OR(SPELL_MATERIAL_COMPONENTS[[#This Row],[Sorcerer]]=1,SPELL_MATERIAL_COMPONENTS[[#This Row],[Wizard]]=1),"ARCANE","DIVINE")</f>
        <v>ARCANE</v>
      </c>
      <c r="K337" s="129">
        <v>0</v>
      </c>
      <c r="L337" s="129">
        <v>0</v>
      </c>
      <c r="M337" s="129">
        <v>0</v>
      </c>
      <c r="N337" s="129">
        <v>0</v>
      </c>
      <c r="O337" s="129">
        <v>0</v>
      </c>
      <c r="P337" s="129">
        <v>1</v>
      </c>
      <c r="Q337" s="129">
        <v>0</v>
      </c>
      <c r="R337" s="130">
        <v>1</v>
      </c>
    </row>
    <row r="338" spans="1:18" ht="114.75">
      <c r="A338" s="125" t="s">
        <v>22856</v>
      </c>
      <c r="B338" s="131" t="s">
        <v>14117</v>
      </c>
      <c r="C338" s="126" t="s">
        <v>22857</v>
      </c>
      <c r="D338" s="126" t="s">
        <v>851</v>
      </c>
      <c r="E338" s="126" t="s">
        <v>22297</v>
      </c>
      <c r="F338" s="126">
        <v>289</v>
      </c>
      <c r="G338" s="126">
        <v>1</v>
      </c>
      <c r="H338" s="126" t="s">
        <v>22858</v>
      </c>
      <c r="I338" s="126" t="s">
        <v>22304</v>
      </c>
      <c r="J338" s="126" t="str">
        <f>IF(OR(SPELL_MATERIAL_COMPONENTS[[#This Row],[Sorcerer]]=1,SPELL_MATERIAL_COMPONENTS[[#This Row],[Wizard]]=1),"ARCANE","DIVINE")</f>
        <v>ARCANE</v>
      </c>
      <c r="K338" s="129">
        <v>0</v>
      </c>
      <c r="L338" s="129">
        <v>0</v>
      </c>
      <c r="M338" s="129">
        <v>1</v>
      </c>
      <c r="N338" s="129">
        <v>0</v>
      </c>
      <c r="O338" s="129">
        <v>0</v>
      </c>
      <c r="P338" s="129">
        <v>1</v>
      </c>
      <c r="Q338" s="129">
        <v>0</v>
      </c>
      <c r="R338" s="130">
        <v>1</v>
      </c>
    </row>
    <row r="339" spans="1:18" ht="15">
      <c r="A339" s="125" t="s">
        <v>22859</v>
      </c>
      <c r="B339" s="131" t="s">
        <v>22043</v>
      </c>
      <c r="C339" s="126" t="s">
        <v>22367</v>
      </c>
      <c r="D339" s="126" t="s">
        <v>851</v>
      </c>
      <c r="E339" s="126" t="s">
        <v>22297</v>
      </c>
      <c r="F339" s="126">
        <v>248</v>
      </c>
      <c r="G339" s="126">
        <v>6</v>
      </c>
      <c r="H339" s="126"/>
      <c r="I339" s="126" t="s">
        <v>22304</v>
      </c>
      <c r="J339" s="126" t="str">
        <f>IF(OR(SPELL_MATERIAL_COMPONENTS[[#This Row],[Sorcerer]]=1,SPELL_MATERIAL_COMPONENTS[[#This Row],[Wizard]]=1),"ARCANE","DIVINE")</f>
        <v>ARCANE</v>
      </c>
      <c r="K339" s="129">
        <v>0</v>
      </c>
      <c r="L339" s="129">
        <v>0</v>
      </c>
      <c r="M339" s="129">
        <v>0</v>
      </c>
      <c r="N339" s="129">
        <v>0</v>
      </c>
      <c r="O339" s="129">
        <v>0</v>
      </c>
      <c r="P339" s="129">
        <v>0</v>
      </c>
      <c r="Q339" s="129">
        <v>0</v>
      </c>
      <c r="R339" s="130">
        <v>1</v>
      </c>
    </row>
    <row r="340" spans="1:18" ht="29.25">
      <c r="A340" s="125" t="s">
        <v>22860</v>
      </c>
      <c r="B340" s="126" t="s">
        <v>18284</v>
      </c>
      <c r="C340" s="126" t="s">
        <v>22861</v>
      </c>
      <c r="D340" s="126" t="s">
        <v>851</v>
      </c>
      <c r="E340" s="126" t="s">
        <v>22303</v>
      </c>
      <c r="F340" s="126">
        <v>164</v>
      </c>
      <c r="G340" s="126">
        <v>4</v>
      </c>
      <c r="H340" s="132"/>
      <c r="I340" s="126" t="s">
        <v>22304</v>
      </c>
      <c r="J340" s="126" t="str">
        <f>IF(OR(SPELL_MATERIAL_COMPONENTS[[#This Row],[Sorcerer]]=1,SPELL_MATERIAL_COMPONENTS[[#This Row],[Wizard]]=1),"ARCANE","DIVINE")</f>
        <v>ARCANE</v>
      </c>
      <c r="K340" s="133">
        <v>0</v>
      </c>
      <c r="L340" s="133">
        <v>0</v>
      </c>
      <c r="M340" s="133">
        <v>0</v>
      </c>
      <c r="N340" s="133">
        <v>0</v>
      </c>
      <c r="O340" s="133">
        <v>0</v>
      </c>
      <c r="P340" s="133">
        <v>0</v>
      </c>
      <c r="Q340" s="133">
        <v>0</v>
      </c>
      <c r="R340" s="130">
        <v>1</v>
      </c>
    </row>
    <row r="341" spans="1:18" ht="29.25">
      <c r="A341" s="125" t="s">
        <v>22862</v>
      </c>
      <c r="B341" s="126" t="s">
        <v>18681</v>
      </c>
      <c r="C341" s="126" t="s">
        <v>22444</v>
      </c>
      <c r="D341" s="126" t="s">
        <v>851</v>
      </c>
      <c r="E341" s="126" t="s">
        <v>22297</v>
      </c>
      <c r="F341" s="126">
        <v>222</v>
      </c>
      <c r="G341" s="126">
        <v>8</v>
      </c>
      <c r="H341" s="151" t="s">
        <v>22863</v>
      </c>
      <c r="I341" s="151" t="s">
        <v>22304</v>
      </c>
      <c r="J341" s="151" t="str">
        <f>IF(OR(SPELL_MATERIAL_COMPONENTS[[#This Row],[Sorcerer]]=1,SPELL_MATERIAL_COMPONENTS[[#This Row],[Wizard]]=1),"ARCANE","DIVINE")</f>
        <v>ARCANE</v>
      </c>
      <c r="K341" s="152">
        <v>0</v>
      </c>
      <c r="L341" s="152">
        <v>0</v>
      </c>
      <c r="M341" s="152">
        <v>0</v>
      </c>
      <c r="N341" s="152">
        <v>0</v>
      </c>
      <c r="O341" s="152">
        <v>0</v>
      </c>
      <c r="P341" s="129">
        <v>1</v>
      </c>
      <c r="Q341" s="129">
        <v>1</v>
      </c>
      <c r="R341" s="130">
        <v>1</v>
      </c>
    </row>
    <row r="342" spans="1:18" ht="15">
      <c r="A342" s="125" t="s">
        <v>22864</v>
      </c>
      <c r="B342" s="126" t="s">
        <v>13888</v>
      </c>
      <c r="C342" s="126" t="s">
        <v>22865</v>
      </c>
      <c r="D342" s="126" t="s">
        <v>851</v>
      </c>
      <c r="E342" s="126" t="s">
        <v>22297</v>
      </c>
      <c r="F342" s="126">
        <v>215</v>
      </c>
      <c r="G342" s="126">
        <v>1</v>
      </c>
      <c r="H342" s="126"/>
      <c r="I342" s="126" t="s">
        <v>22304</v>
      </c>
      <c r="J342" s="126" t="str">
        <f>IF(OR(SPELL_MATERIAL_COMPONENTS[[#This Row],[Sorcerer]]=1,SPELL_MATERIAL_COMPONENTS[[#This Row],[Wizard]]=1),"ARCANE","DIVINE")</f>
        <v>ARCANE</v>
      </c>
      <c r="K342" s="129">
        <v>0</v>
      </c>
      <c r="L342" s="129">
        <v>0</v>
      </c>
      <c r="M342" s="129">
        <v>0</v>
      </c>
      <c r="N342" s="129">
        <v>0</v>
      </c>
      <c r="O342" s="129">
        <v>0</v>
      </c>
      <c r="P342" s="129">
        <v>0</v>
      </c>
      <c r="Q342" s="129">
        <v>0</v>
      </c>
      <c r="R342" s="130">
        <v>1</v>
      </c>
    </row>
    <row r="343" spans="1:18" ht="29.25">
      <c r="A343" s="125" t="s">
        <v>22864</v>
      </c>
      <c r="B343" s="126" t="s">
        <v>13888</v>
      </c>
      <c r="C343" s="126" t="s">
        <v>22770</v>
      </c>
      <c r="D343" s="126" t="s">
        <v>851</v>
      </c>
      <c r="E343" s="126" t="s">
        <v>22297</v>
      </c>
      <c r="F343" s="126">
        <v>225</v>
      </c>
      <c r="G343" s="126">
        <v>5</v>
      </c>
      <c r="H343" s="126"/>
      <c r="I343" s="126" t="s">
        <v>22304</v>
      </c>
      <c r="J343" s="126" t="str">
        <f>IF(OR(SPELL_MATERIAL_COMPONENTS[[#This Row],[Sorcerer]]=1,SPELL_MATERIAL_COMPONENTS[[#This Row],[Wizard]]=1),"ARCANE","DIVINE")</f>
        <v>ARCANE</v>
      </c>
      <c r="K343" s="129">
        <v>0</v>
      </c>
      <c r="L343" s="129">
        <v>0</v>
      </c>
      <c r="M343" s="129">
        <v>1</v>
      </c>
      <c r="N343" s="129">
        <v>0</v>
      </c>
      <c r="O343" s="129">
        <v>0</v>
      </c>
      <c r="P343" s="129">
        <v>1</v>
      </c>
      <c r="Q343" s="129">
        <v>0</v>
      </c>
      <c r="R343" s="130">
        <v>1</v>
      </c>
    </row>
    <row r="344" spans="1:18" ht="15">
      <c r="A344" s="125" t="s">
        <v>22864</v>
      </c>
      <c r="B344" s="126" t="s">
        <v>13888</v>
      </c>
      <c r="C344" s="126" t="s">
        <v>22470</v>
      </c>
      <c r="D344" s="126" t="s">
        <v>851</v>
      </c>
      <c r="E344" s="126" t="s">
        <v>22297</v>
      </c>
      <c r="F344" s="126">
        <v>227</v>
      </c>
      <c r="G344" s="126">
        <v>4</v>
      </c>
      <c r="H344" s="126"/>
      <c r="I344" s="126" t="s">
        <v>22384</v>
      </c>
      <c r="J344" s="126" t="str">
        <f>IF(OR(SPELL_MATERIAL_COMPONENTS[[#This Row],[Sorcerer]]=1,SPELL_MATERIAL_COMPONENTS[[#This Row],[Wizard]]=1),"ARCANE","DIVINE")</f>
        <v>DIVINE</v>
      </c>
      <c r="K344" s="129">
        <v>0</v>
      </c>
      <c r="L344" s="129">
        <v>0</v>
      </c>
      <c r="M344" s="129">
        <v>1</v>
      </c>
      <c r="N344" s="129">
        <v>0</v>
      </c>
      <c r="O344" s="129">
        <v>0</v>
      </c>
      <c r="P344" s="129">
        <v>0</v>
      </c>
      <c r="Q344" s="129">
        <v>0</v>
      </c>
      <c r="R344" s="130">
        <v>0</v>
      </c>
    </row>
    <row r="345" spans="1:18" ht="29.25">
      <c r="A345" s="125" t="s">
        <v>22864</v>
      </c>
      <c r="B345" s="126" t="s">
        <v>13888</v>
      </c>
      <c r="C345" s="126" t="s">
        <v>22866</v>
      </c>
      <c r="D345" s="126" t="s">
        <v>851</v>
      </c>
      <c r="E345" s="126" t="s">
        <v>22297</v>
      </c>
      <c r="F345" s="126">
        <v>229</v>
      </c>
      <c r="G345" s="126">
        <v>3</v>
      </c>
      <c r="H345" s="126"/>
      <c r="I345" s="126" t="s">
        <v>22304</v>
      </c>
      <c r="J345" s="126" t="str">
        <f>IF(OR(SPELL_MATERIAL_COMPONENTS[[#This Row],[Sorcerer]]=1,SPELL_MATERIAL_COMPONENTS[[#This Row],[Wizard]]=1),"ARCANE","DIVINE")</f>
        <v>ARCANE</v>
      </c>
      <c r="K345" s="129">
        <v>0</v>
      </c>
      <c r="L345" s="129">
        <v>0</v>
      </c>
      <c r="M345" s="129">
        <v>1</v>
      </c>
      <c r="N345" s="129">
        <v>0</v>
      </c>
      <c r="O345" s="129">
        <v>0</v>
      </c>
      <c r="P345" s="129">
        <v>1</v>
      </c>
      <c r="Q345" s="129">
        <v>0</v>
      </c>
      <c r="R345" s="130">
        <v>1</v>
      </c>
    </row>
    <row r="346" spans="1:18" ht="29.25">
      <c r="A346" s="125" t="s">
        <v>22864</v>
      </c>
      <c r="B346" s="126" t="s">
        <v>13888</v>
      </c>
      <c r="C346" s="126" t="s">
        <v>22461</v>
      </c>
      <c r="D346" s="126" t="s">
        <v>851</v>
      </c>
      <c r="E346" s="126" t="s">
        <v>22297</v>
      </c>
      <c r="F346" s="126">
        <v>243</v>
      </c>
      <c r="G346" s="126">
        <v>6</v>
      </c>
      <c r="H346" s="144" t="s">
        <v>22462</v>
      </c>
      <c r="I346" s="126" t="s">
        <v>22308</v>
      </c>
      <c r="J346" s="126" t="str">
        <f>IF(OR(SPELL_MATERIAL_COMPONENTS[[#This Row],[Sorcerer]]=1,SPELL_MATERIAL_COMPONENTS[[#This Row],[Wizard]]=1),"ARCANE","DIVINE")</f>
        <v>ARCANE</v>
      </c>
      <c r="K346" s="129">
        <v>1</v>
      </c>
      <c r="L346" s="129">
        <v>0</v>
      </c>
      <c r="M346" s="129">
        <v>1</v>
      </c>
      <c r="N346" s="129">
        <v>0</v>
      </c>
      <c r="O346" s="129">
        <v>0</v>
      </c>
      <c r="P346" s="129">
        <v>1</v>
      </c>
      <c r="Q346" s="129">
        <v>0</v>
      </c>
      <c r="R346" s="130">
        <v>1</v>
      </c>
    </row>
    <row r="347" spans="1:18" ht="15">
      <c r="A347" s="125" t="s">
        <v>22864</v>
      </c>
      <c r="B347" s="126" t="s">
        <v>13888</v>
      </c>
      <c r="C347" s="126" t="s">
        <v>22867</v>
      </c>
      <c r="D347" s="126" t="s">
        <v>851</v>
      </c>
      <c r="E347" s="126" t="s">
        <v>22392</v>
      </c>
      <c r="F347" s="126">
        <v>18</v>
      </c>
      <c r="G347" s="126">
        <v>1</v>
      </c>
      <c r="H347" s="126" t="s">
        <v>22621</v>
      </c>
      <c r="I347" s="126" t="s">
        <v>22344</v>
      </c>
      <c r="J347" s="126" t="str">
        <f>IF(OR(SPELL_MATERIAL_COMPONENTS[[#This Row],[Sorcerer]]=1,SPELL_MATERIAL_COMPONENTS[[#This Row],[Wizard]]=1),"ARCANE","DIVINE")</f>
        <v>ARCANE</v>
      </c>
      <c r="K347" s="129">
        <v>0</v>
      </c>
      <c r="L347" s="129">
        <v>0</v>
      </c>
      <c r="M347" s="129">
        <v>1</v>
      </c>
      <c r="N347" s="129">
        <v>0</v>
      </c>
      <c r="O347" s="129">
        <v>1</v>
      </c>
      <c r="P347" s="129">
        <v>1</v>
      </c>
      <c r="Q347" s="129">
        <v>0</v>
      </c>
      <c r="R347" s="130">
        <v>1</v>
      </c>
    </row>
    <row r="348" spans="1:18" ht="15">
      <c r="A348" s="125" t="s">
        <v>22864</v>
      </c>
      <c r="B348" s="126" t="s">
        <v>13888</v>
      </c>
      <c r="C348" s="126" t="s">
        <v>22474</v>
      </c>
      <c r="D348" s="126" t="s">
        <v>851</v>
      </c>
      <c r="E348" s="126" t="s">
        <v>22297</v>
      </c>
      <c r="F348" s="126">
        <v>252</v>
      </c>
      <c r="G348" s="126">
        <v>4</v>
      </c>
      <c r="H348" s="126"/>
      <c r="I348" s="126" t="s">
        <v>22344</v>
      </c>
      <c r="J348" s="126" t="str">
        <f>IF(OR(SPELL_MATERIAL_COMPONENTS[[#This Row],[Sorcerer]]=1,SPELL_MATERIAL_COMPONENTS[[#This Row],[Wizard]]=1),"ARCANE","DIVINE")</f>
        <v>ARCANE</v>
      </c>
      <c r="K348" s="129">
        <v>0</v>
      </c>
      <c r="L348" s="129">
        <v>0</v>
      </c>
      <c r="M348" s="129">
        <v>1</v>
      </c>
      <c r="N348" s="129">
        <v>0</v>
      </c>
      <c r="O348" s="129">
        <v>1</v>
      </c>
      <c r="P348" s="129">
        <v>1</v>
      </c>
      <c r="Q348" s="129">
        <v>0</v>
      </c>
      <c r="R348" s="130">
        <v>1</v>
      </c>
    </row>
    <row r="349" spans="1:18" ht="15">
      <c r="A349" s="125" t="s">
        <v>22864</v>
      </c>
      <c r="B349" s="126" t="s">
        <v>13888</v>
      </c>
      <c r="C349" s="126" t="s">
        <v>22475</v>
      </c>
      <c r="D349" s="126" t="s">
        <v>851</v>
      </c>
      <c r="E349" s="126" t="s">
        <v>22297</v>
      </c>
      <c r="F349" s="126">
        <v>276</v>
      </c>
      <c r="G349" s="126">
        <v>3</v>
      </c>
      <c r="H349" s="126"/>
      <c r="I349" s="126" t="s">
        <v>22344</v>
      </c>
      <c r="J349" s="126" t="str">
        <f>IF(OR(SPELL_MATERIAL_COMPONENTS[[#This Row],[Sorcerer]]=1,SPELL_MATERIAL_COMPONENTS[[#This Row],[Wizard]]=1),"ARCANE","DIVINE")</f>
        <v>ARCANE</v>
      </c>
      <c r="K349" s="129">
        <v>0</v>
      </c>
      <c r="L349" s="129">
        <v>1</v>
      </c>
      <c r="M349" s="129">
        <v>1</v>
      </c>
      <c r="N349" s="129">
        <v>0</v>
      </c>
      <c r="O349" s="129">
        <v>1</v>
      </c>
      <c r="P349" s="129">
        <v>1</v>
      </c>
      <c r="Q349" s="129">
        <v>0</v>
      </c>
      <c r="R349" s="130">
        <v>0</v>
      </c>
    </row>
    <row r="350" spans="1:18" ht="29.25">
      <c r="A350" s="125" t="s">
        <v>22864</v>
      </c>
      <c r="B350" s="126" t="s">
        <v>13888</v>
      </c>
      <c r="C350" s="126" t="s">
        <v>22868</v>
      </c>
      <c r="D350" s="126" t="s">
        <v>851</v>
      </c>
      <c r="E350" s="126" t="s">
        <v>22392</v>
      </c>
      <c r="F350" s="126">
        <v>21</v>
      </c>
      <c r="G350" s="126">
        <v>3</v>
      </c>
      <c r="H350" s="126" t="s">
        <v>22869</v>
      </c>
      <c r="I350" s="126" t="s">
        <v>22384</v>
      </c>
      <c r="J350" s="126" t="str">
        <f>IF(OR(SPELL_MATERIAL_COMPONENTS[[#This Row],[Sorcerer]]=1,SPELL_MATERIAL_COMPONENTS[[#This Row],[Wizard]]=1),"ARCANE","DIVINE")</f>
        <v>ARCANE</v>
      </c>
      <c r="K350" s="129">
        <v>0</v>
      </c>
      <c r="L350" s="129">
        <v>0</v>
      </c>
      <c r="M350" s="129">
        <v>1</v>
      </c>
      <c r="N350" s="129">
        <v>0</v>
      </c>
      <c r="O350" s="129">
        <v>0</v>
      </c>
      <c r="P350" s="129">
        <v>1</v>
      </c>
      <c r="Q350" s="129">
        <v>0</v>
      </c>
      <c r="R350" s="130">
        <v>1</v>
      </c>
    </row>
    <row r="351" spans="1:18" ht="29.25">
      <c r="A351" s="125" t="s">
        <v>22864</v>
      </c>
      <c r="B351" s="126" t="s">
        <v>13888</v>
      </c>
      <c r="C351" s="126" t="s">
        <v>22870</v>
      </c>
      <c r="D351" s="126" t="s">
        <v>851</v>
      </c>
      <c r="E351" s="126" t="s">
        <v>22392</v>
      </c>
      <c r="F351" s="126">
        <v>22</v>
      </c>
      <c r="G351" s="126">
        <v>3</v>
      </c>
      <c r="H351" s="126" t="s">
        <v>22871</v>
      </c>
      <c r="I351" s="126" t="s">
        <v>22384</v>
      </c>
      <c r="J351" s="126" t="str">
        <f>IF(OR(SPELL_MATERIAL_COMPONENTS[[#This Row],[Sorcerer]]=1,SPELL_MATERIAL_COMPONENTS[[#This Row],[Wizard]]=1),"ARCANE","DIVINE")</f>
        <v>ARCANE</v>
      </c>
      <c r="K351" s="129">
        <v>0</v>
      </c>
      <c r="L351" s="129">
        <v>0</v>
      </c>
      <c r="M351" s="129">
        <v>0</v>
      </c>
      <c r="N351" s="129">
        <v>0</v>
      </c>
      <c r="O351" s="129">
        <v>0</v>
      </c>
      <c r="P351" s="129">
        <v>1</v>
      </c>
      <c r="Q351" s="129">
        <v>0</v>
      </c>
      <c r="R351" s="130">
        <v>1</v>
      </c>
    </row>
    <row r="352" spans="1:18" ht="15">
      <c r="A352" s="125" t="s">
        <v>22864</v>
      </c>
      <c r="B352" s="126" t="s">
        <v>13888</v>
      </c>
      <c r="C352" s="126" t="s">
        <v>22872</v>
      </c>
      <c r="D352" s="126" t="s">
        <v>851</v>
      </c>
      <c r="E352" s="126" t="s">
        <v>22392</v>
      </c>
      <c r="F352" s="126">
        <v>22</v>
      </c>
      <c r="G352" s="126">
        <v>4</v>
      </c>
      <c r="H352" s="126" t="s">
        <v>22871</v>
      </c>
      <c r="I352" s="126" t="s">
        <v>22304</v>
      </c>
      <c r="J352" s="126" t="str">
        <f>IF(OR(SPELL_MATERIAL_COMPONENTS[[#This Row],[Sorcerer]]=1,SPELL_MATERIAL_COMPONENTS[[#This Row],[Wizard]]=1),"ARCANE","DIVINE")</f>
        <v>ARCANE</v>
      </c>
      <c r="K352" s="129">
        <v>0</v>
      </c>
      <c r="L352" s="129">
        <v>0</v>
      </c>
      <c r="M352" s="129">
        <v>1</v>
      </c>
      <c r="N352" s="129">
        <v>0</v>
      </c>
      <c r="O352" s="129">
        <v>0</v>
      </c>
      <c r="P352" s="129">
        <v>1</v>
      </c>
      <c r="Q352" s="129">
        <v>0</v>
      </c>
      <c r="R352" s="130">
        <v>1</v>
      </c>
    </row>
    <row r="353" spans="1:18" ht="15">
      <c r="A353" s="125" t="s">
        <v>22873</v>
      </c>
      <c r="B353" s="153" t="s">
        <v>22874</v>
      </c>
      <c r="C353" s="126" t="s">
        <v>22338</v>
      </c>
      <c r="D353" s="126" t="s">
        <v>851</v>
      </c>
      <c r="E353" s="126" t="s">
        <v>22297</v>
      </c>
      <c r="F353" s="126">
        <v>211</v>
      </c>
      <c r="G353" s="126">
        <v>1</v>
      </c>
      <c r="H353" s="126"/>
      <c r="I353" s="126" t="s">
        <v>22344</v>
      </c>
      <c r="J353" s="126" t="str">
        <f>IF(OR(SPELL_MATERIAL_COMPONENTS[[#This Row],[Sorcerer]]=1,SPELL_MATERIAL_COMPONENTS[[#This Row],[Wizard]]=1),"ARCANE","DIVINE")</f>
        <v>DIVINE</v>
      </c>
      <c r="K353" s="129">
        <v>0</v>
      </c>
      <c r="L353" s="129">
        <v>0</v>
      </c>
      <c r="M353" s="129">
        <v>1</v>
      </c>
      <c r="N353" s="129">
        <v>0</v>
      </c>
      <c r="O353" s="129">
        <v>0</v>
      </c>
      <c r="P353" s="129">
        <v>0</v>
      </c>
      <c r="Q353" s="129">
        <v>0</v>
      </c>
      <c r="R353" s="130">
        <v>0</v>
      </c>
    </row>
    <row r="354" spans="1:18" ht="15">
      <c r="A354" s="125" t="s">
        <v>22875</v>
      </c>
      <c r="B354" s="126" t="s">
        <v>13888</v>
      </c>
      <c r="C354" s="126" t="s">
        <v>22546</v>
      </c>
      <c r="D354" s="126" t="s">
        <v>22302</v>
      </c>
      <c r="E354" s="126" t="s">
        <v>22297</v>
      </c>
      <c r="F354" s="126">
        <v>244</v>
      </c>
      <c r="G354" s="126">
        <v>3</v>
      </c>
      <c r="H354" s="126"/>
      <c r="I354" s="126" t="s">
        <v>22344</v>
      </c>
      <c r="J354" s="126" t="str">
        <f>IF(OR(SPELL_MATERIAL_COMPONENTS[[#This Row],[Sorcerer]]=1,SPELL_MATERIAL_COMPONENTS[[#This Row],[Wizard]]=1),"ARCANE","DIVINE")</f>
        <v>DIVINE</v>
      </c>
      <c r="K354" s="129">
        <v>0</v>
      </c>
      <c r="L354" s="129">
        <v>0</v>
      </c>
      <c r="M354" s="129">
        <v>1</v>
      </c>
      <c r="N354" s="129">
        <v>0</v>
      </c>
      <c r="O354" s="129">
        <v>0</v>
      </c>
      <c r="P354" s="129">
        <v>0</v>
      </c>
      <c r="Q354" s="129">
        <v>0</v>
      </c>
      <c r="R354" s="130">
        <v>0</v>
      </c>
    </row>
    <row r="355" spans="1:18" ht="15">
      <c r="A355" s="125" t="s">
        <v>22875</v>
      </c>
      <c r="B355" s="126" t="s">
        <v>13888</v>
      </c>
      <c r="C355" s="126" t="s">
        <v>22590</v>
      </c>
      <c r="D355" s="126" t="s">
        <v>22302</v>
      </c>
      <c r="E355" s="126" t="s">
        <v>22297</v>
      </c>
      <c r="F355" s="126">
        <v>266</v>
      </c>
      <c r="G355" s="126">
        <v>9</v>
      </c>
      <c r="H355" s="126"/>
      <c r="I355" s="126" t="s">
        <v>22304</v>
      </c>
      <c r="J355" s="126" t="str">
        <f>IF(OR(SPELL_MATERIAL_COMPONENTS[[#This Row],[Sorcerer]]=1,SPELL_MATERIAL_COMPONENTS[[#This Row],[Wizard]]=1),"ARCANE","DIVINE")</f>
        <v>DIVINE</v>
      </c>
      <c r="K355" s="129">
        <v>0</v>
      </c>
      <c r="L355" s="129">
        <v>0</v>
      </c>
      <c r="M355" s="129">
        <v>1</v>
      </c>
      <c r="N355" s="129">
        <v>0</v>
      </c>
      <c r="O355" s="129">
        <v>1</v>
      </c>
      <c r="P355" s="129">
        <v>0</v>
      </c>
      <c r="Q355" s="129">
        <v>0</v>
      </c>
      <c r="R355" s="130">
        <v>0</v>
      </c>
    </row>
    <row r="356" spans="1:18" ht="15">
      <c r="A356" s="125" t="s">
        <v>18484</v>
      </c>
      <c r="B356" s="131" t="s">
        <v>18321</v>
      </c>
      <c r="C356" s="126" t="s">
        <v>22825</v>
      </c>
      <c r="D356" s="126" t="s">
        <v>851</v>
      </c>
      <c r="E356" s="126" t="s">
        <v>22297</v>
      </c>
      <c r="F356" s="126">
        <v>284</v>
      </c>
      <c r="G356" s="126">
        <v>1</v>
      </c>
      <c r="H356" s="126"/>
      <c r="I356" s="126" t="s">
        <v>22304</v>
      </c>
      <c r="J356" s="126" t="str">
        <f>IF(OR(SPELL_MATERIAL_COMPONENTS[[#This Row],[Sorcerer]]=1,SPELL_MATERIAL_COMPONENTS[[#This Row],[Wizard]]=1),"ARCANE","DIVINE")</f>
        <v>DIVINE</v>
      </c>
      <c r="K356" s="129">
        <v>0</v>
      </c>
      <c r="L356" s="129">
        <v>0</v>
      </c>
      <c r="M356" s="129">
        <v>1</v>
      </c>
      <c r="N356" s="129">
        <v>0</v>
      </c>
      <c r="O356" s="129">
        <v>1</v>
      </c>
      <c r="P356" s="129">
        <v>0</v>
      </c>
      <c r="Q356" s="129">
        <v>0</v>
      </c>
      <c r="R356" s="130">
        <v>0</v>
      </c>
    </row>
    <row r="357" spans="1:18" ht="15">
      <c r="A357" s="125" t="s">
        <v>22876</v>
      </c>
      <c r="B357" s="131" t="s">
        <v>14081</v>
      </c>
      <c r="C357" s="126" t="s">
        <v>22569</v>
      </c>
      <c r="D357" s="126" t="s">
        <v>851</v>
      </c>
      <c r="E357" s="126" t="s">
        <v>22297</v>
      </c>
      <c r="F357" s="126">
        <v>230</v>
      </c>
      <c r="G357" s="126">
        <v>0</v>
      </c>
      <c r="H357" s="126"/>
      <c r="I357" s="126" t="s">
        <v>22304</v>
      </c>
      <c r="J357" s="126" t="str">
        <f>IF(OR(SPELL_MATERIAL_COMPONENTS[[#This Row],[Sorcerer]]=1,SPELL_MATERIAL_COMPONENTS[[#This Row],[Wizard]]=1),"ARCANE","DIVINE")</f>
        <v>ARCANE</v>
      </c>
      <c r="K357" s="129">
        <v>0</v>
      </c>
      <c r="L357" s="129">
        <v>0</v>
      </c>
      <c r="M357" s="129">
        <v>0</v>
      </c>
      <c r="N357" s="129">
        <v>0</v>
      </c>
      <c r="O357" s="129">
        <v>0</v>
      </c>
      <c r="P357" s="129">
        <v>1</v>
      </c>
      <c r="Q357" s="129">
        <v>1</v>
      </c>
      <c r="R357" s="130">
        <v>1</v>
      </c>
    </row>
    <row r="358" spans="1:18" ht="43.5">
      <c r="A358" s="154" t="s">
        <v>22877</v>
      </c>
      <c r="B358" s="155" t="s">
        <v>18302</v>
      </c>
      <c r="C358" s="156" t="s">
        <v>22878</v>
      </c>
      <c r="D358" s="156" t="s">
        <v>851</v>
      </c>
      <c r="E358" s="156" t="s">
        <v>22297</v>
      </c>
      <c r="F358" s="156">
        <v>231</v>
      </c>
      <c r="G358" s="156">
        <v>1</v>
      </c>
      <c r="H358" s="157" t="s">
        <v>22879</v>
      </c>
      <c r="I358" s="156" t="s">
        <v>22304</v>
      </c>
      <c r="J358" s="156" t="str">
        <f>IF(OR(SPELL_MATERIAL_COMPONENTS[[#This Row],[Sorcerer]]=1,SPELL_MATERIAL_COMPONENTS[[#This Row],[Wizard]]=1),"ARCANE","DIVINE")</f>
        <v>DIVINE</v>
      </c>
      <c r="K358" s="158">
        <v>0</v>
      </c>
      <c r="L358" s="159">
        <v>1</v>
      </c>
      <c r="M358" s="158">
        <v>0</v>
      </c>
      <c r="N358" s="158">
        <v>0</v>
      </c>
      <c r="O358" s="158">
        <v>0</v>
      </c>
      <c r="P358" s="158">
        <v>0</v>
      </c>
      <c r="Q358" s="158">
        <v>0</v>
      </c>
      <c r="R358" s="160">
        <v>0</v>
      </c>
    </row>
  </sheetData>
  <hyperlinks>
    <hyperlink ref="D1" location="'0000'!A1" display="|🔝| To main page" xr:uid="{00000000-0004-0000-2400-000000000000}"/>
    <hyperlink ref="H1:K1" r:id="rId1" display="DONATE" xr:uid="{00000000-0004-0000-2400-000001000000}"/>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iconSet" priority="1" id="{9ED9E8AF-3592-4239-A3D8-7C7059AB933A}">
            <x14:iconSet iconSet="3Symbols" showValue="0" custom="1">
              <x14:cfvo type="percent">
                <xm:f>0</xm:f>
              </x14:cfvo>
              <x14:cfvo type="num">
                <xm:f>0</xm:f>
              </x14:cfvo>
              <x14:cfvo type="num" gte="0">
                <xm:f>0</xm:f>
              </x14:cfvo>
              <x14:cfIcon iconSet="3Symbols" iconId="0"/>
              <x14:cfIcon iconSet="3Symbols" iconId="0"/>
              <x14:cfIcon iconSet="3Symbols" iconId="2"/>
            </x14:iconSet>
          </x14:cfRule>
          <xm:sqref>K5:R358</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Лист13">
    <tabColor rgb="FFFF0000"/>
  </sheetPr>
  <dimension ref="A1:JF335"/>
  <sheetViews>
    <sheetView topLeftCell="HE11" zoomScale="145" zoomScaleNormal="145" workbookViewId="0">
      <selection activeCell="HN8" sqref="HN8"/>
    </sheetView>
  </sheetViews>
  <sheetFormatPr defaultRowHeight="15"/>
  <cols>
    <col min="1" max="1" width="9.28515625" style="38" customWidth="1"/>
    <col min="2" max="2" width="14.85546875" style="38" customWidth="1"/>
    <col min="3" max="3" width="11.85546875" style="38" customWidth="1"/>
    <col min="4" max="4" width="15" style="38" customWidth="1"/>
    <col min="5" max="5" width="15.42578125" style="38" customWidth="1"/>
    <col min="6" max="6" width="18.28515625" style="38" customWidth="1"/>
    <col min="7" max="7" width="13.5703125" style="38" customWidth="1"/>
    <col min="8" max="8" width="18.140625" style="38" customWidth="1"/>
    <col min="9" max="9" width="9.140625" style="38"/>
    <col min="11" max="11" width="8.85546875" customWidth="1"/>
    <col min="12" max="12" width="9.5703125" customWidth="1"/>
    <col min="13" max="13" width="15.28515625" customWidth="1"/>
    <col min="15" max="15" width="11.28515625" customWidth="1"/>
    <col min="16" max="16" width="12.42578125" customWidth="1"/>
    <col min="20" max="20" width="9.140625" style="548"/>
    <col min="25" max="25" width="25" customWidth="1"/>
    <col min="26" max="26" width="13.28515625" customWidth="1"/>
    <col min="30" max="30" width="5.42578125" customWidth="1"/>
    <col min="31" max="31" width="19.7109375" customWidth="1"/>
    <col min="37" max="37" width="9.140625" style="548"/>
    <col min="42" max="44" width="9.140625" style="548"/>
    <col min="49" max="49" width="2.7109375" customWidth="1"/>
    <col min="53" max="53" width="9.140625" style="548"/>
    <col min="55" max="55" width="2.7109375" customWidth="1"/>
    <col min="59" max="59" width="9.140625" style="548"/>
    <col min="82" max="82" width="14.5703125" customWidth="1"/>
    <col min="84" max="84" width="17.5703125" customWidth="1"/>
    <col min="90" max="90" width="11.140625" customWidth="1"/>
    <col min="104" max="104" width="19.5703125" bestFit="1" customWidth="1"/>
    <col min="108" max="108" width="11.7109375" customWidth="1"/>
    <col min="111" max="111" width="11.5703125" customWidth="1"/>
    <col min="115" max="115" width="10.28515625" customWidth="1"/>
    <col min="116" max="117" width="13.85546875" customWidth="1"/>
    <col min="128" max="128" width="11.140625" customWidth="1"/>
    <col min="129" max="129" width="12.5703125" customWidth="1"/>
    <col min="132" max="132" width="13.85546875" customWidth="1"/>
    <col min="133" max="133" width="9.7109375" customWidth="1"/>
    <col min="243" max="243" width="11.5703125" customWidth="1"/>
    <col min="246" max="246" width="16.7109375" customWidth="1"/>
    <col min="247" max="247" width="19.7109375" customWidth="1"/>
    <col min="248" max="248" width="12.5703125" customWidth="1"/>
    <col min="250" max="250" width="17" customWidth="1"/>
    <col min="251" max="251" width="20.140625" customWidth="1"/>
    <col min="252" max="252" width="12.85546875" customWidth="1"/>
  </cols>
  <sheetData>
    <row r="1" spans="1:266" ht="23.25">
      <c r="A1" s="1632" t="s">
        <v>9520</v>
      </c>
      <c r="B1" s="1632"/>
      <c r="C1" s="1632"/>
      <c r="D1" s="1632"/>
      <c r="E1" s="1632"/>
      <c r="F1" s="1632"/>
      <c r="G1" s="1632"/>
      <c r="H1" s="1632"/>
      <c r="I1" s="1632"/>
      <c r="K1" s="1562"/>
      <c r="L1" s="1562"/>
      <c r="M1" s="1562"/>
      <c r="N1" s="1562"/>
      <c r="O1" s="1562"/>
      <c r="Q1" s="548"/>
      <c r="R1" s="548"/>
      <c r="S1" s="548"/>
      <c r="U1" s="548"/>
      <c r="V1" s="548"/>
      <c r="W1" s="548"/>
      <c r="X1" s="548"/>
      <c r="Y1" s="548"/>
      <c r="Z1" s="548"/>
      <c r="AA1" s="548"/>
      <c r="AB1" s="548"/>
      <c r="AC1" s="548"/>
      <c r="AD1" s="1637" t="s">
        <v>22880</v>
      </c>
      <c r="AE1" s="1637"/>
      <c r="AH1" s="1549"/>
      <c r="AI1" s="1549"/>
      <c r="AJ1" s="1549"/>
      <c r="AK1" s="1549"/>
      <c r="AL1" s="1549"/>
      <c r="AM1" s="1549"/>
      <c r="AX1" s="1631" t="s">
        <v>22881</v>
      </c>
      <c r="AY1" s="1631"/>
      <c r="AZ1" s="1631"/>
      <c r="BA1" s="1631"/>
      <c r="BB1" s="1631"/>
      <c r="BD1" s="1631" t="s">
        <v>22881</v>
      </c>
      <c r="BE1" s="1631"/>
      <c r="BF1" s="1631"/>
      <c r="BG1" s="1631"/>
      <c r="BH1" s="1631"/>
      <c r="BK1" s="1562" t="s">
        <v>22882</v>
      </c>
      <c r="BL1" s="1562"/>
      <c r="BM1" s="1562"/>
      <c r="BN1" s="1562"/>
      <c r="BO1" s="1562"/>
      <c r="BP1" s="1562"/>
      <c r="BQ1" s="1562"/>
      <c r="BR1" s="1562"/>
      <c r="BS1" s="1562"/>
      <c r="BT1" s="1562"/>
      <c r="CZ1" s="38"/>
      <c r="DA1" s="38"/>
      <c r="DB1" s="38"/>
      <c r="DC1" s="38"/>
      <c r="DD1" s="38"/>
      <c r="DE1" s="38"/>
      <c r="DF1" s="38"/>
      <c r="DG1" s="38"/>
      <c r="DH1" s="38"/>
      <c r="EE1">
        <v>1</v>
      </c>
      <c r="FJ1" s="548"/>
      <c r="FK1" s="548"/>
      <c r="FL1" s="548"/>
      <c r="FM1" s="548"/>
      <c r="FN1" s="1647" t="s">
        <v>25476</v>
      </c>
      <c r="FO1" s="1647"/>
      <c r="FP1" s="1648"/>
      <c r="FQ1" s="548"/>
      <c r="FR1" s="1649" t="s">
        <v>27718</v>
      </c>
      <c r="FS1" s="1650"/>
      <c r="FT1" s="1650"/>
      <c r="FU1" s="1651"/>
      <c r="FV1" s="548"/>
      <c r="FW1" s="1508" t="s">
        <v>27719</v>
      </c>
      <c r="FX1" s="1508"/>
      <c r="FY1" s="1508"/>
      <c r="FZ1" s="548"/>
      <c r="GA1" s="1508" t="s">
        <v>27720</v>
      </c>
      <c r="GB1" s="1508"/>
      <c r="GC1" s="1508"/>
      <c r="GD1" s="548"/>
      <c r="GE1" s="1508" t="s">
        <v>27721</v>
      </c>
      <c r="GF1" s="1508"/>
      <c r="GG1" s="1508"/>
      <c r="GH1" s="1508"/>
      <c r="GI1" s="548"/>
      <c r="GJ1" s="1508" t="s">
        <v>27722</v>
      </c>
      <c r="GK1" s="1508"/>
      <c r="GL1" s="1508"/>
      <c r="GM1" s="1508"/>
      <c r="GN1" s="548"/>
      <c r="GO1" s="5" t="s">
        <v>27723</v>
      </c>
      <c r="GP1" s="548"/>
      <c r="GQ1" s="1508" t="s">
        <v>27724</v>
      </c>
      <c r="GR1" s="1508"/>
      <c r="GS1" s="1508"/>
      <c r="GT1" s="548"/>
      <c r="GU1" s="1508" t="s">
        <v>27725</v>
      </c>
      <c r="GV1" s="1508"/>
      <c r="GW1" s="5"/>
      <c r="GX1" s="548"/>
      <c r="GY1" s="1508" t="s">
        <v>27726</v>
      </c>
      <c r="GZ1" s="1508"/>
      <c r="HA1" s="1508"/>
      <c r="HB1" s="548"/>
      <c r="HC1" s="1649" t="s">
        <v>27727</v>
      </c>
      <c r="HD1" s="1650"/>
      <c r="HE1" s="1651"/>
      <c r="HF1" s="548"/>
      <c r="HG1" s="5" t="s">
        <v>27728</v>
      </c>
      <c r="HH1" s="5"/>
      <c r="HI1" s="5"/>
      <c r="HJ1" s="548"/>
      <c r="HK1" s="5" t="s">
        <v>27729</v>
      </c>
      <c r="HL1" s="5"/>
      <c r="HM1" s="5"/>
      <c r="HN1" s="548"/>
      <c r="HO1" s="5" t="s">
        <v>27730</v>
      </c>
      <c r="HP1" s="5"/>
      <c r="HQ1" s="5"/>
      <c r="HR1" s="548"/>
      <c r="HS1" s="1508" t="s">
        <v>27731</v>
      </c>
      <c r="HT1" s="1508"/>
      <c r="HU1" s="1508"/>
      <c r="HV1" s="548"/>
      <c r="HW1" s="1508" t="s">
        <v>27732</v>
      </c>
      <c r="HX1" s="1508"/>
      <c r="HY1" s="1508"/>
      <c r="HZ1" s="548"/>
      <c r="IA1" s="1508" t="s">
        <v>27733</v>
      </c>
      <c r="IB1" s="1508"/>
      <c r="IC1" s="1508"/>
      <c r="ID1" s="548"/>
      <c r="IE1" s="1508" t="s">
        <v>27734</v>
      </c>
      <c r="IF1" s="1508"/>
      <c r="IG1" s="1508"/>
    </row>
    <row r="2" spans="1:266" ht="15.75">
      <c r="B2" s="1325" t="str">
        <f t="array" aca="1" ref="B2" ca="1">INDEX(B4:B123,RANDBETWEEN(1,120),1)</f>
        <v>42          Porters unloading a wagon</v>
      </c>
      <c r="C2" s="1325" t="str">
        <f t="array" aca="1" ref="C2" ca="1">INDEX(C4:C123,RANDBETWEEN(1,120),1)</f>
        <v>Bearers carrying large cloth burdens</v>
      </c>
      <c r="D2" s="1325" t="str">
        <f t="array" aca="1" ref="D2" ca="1">INDEX(D4:D123,RANDBETWEEN(1,120),1)</f>
        <v>Street vendor</v>
      </c>
      <c r="E2" s="1325" t="str">
        <f t="array" aca="1" ref="E2" ca="1">INDEX(E4:E123,RANDBETWEEN(1,120),1)</f>
        <v>16          Innkeep and customer arguing about a bill</v>
      </c>
      <c r="F2" s="1325">
        <f t="array" aca="1" ref="F2" ca="1">INDEX(F4:F123,RANDBETWEEN(1,120),1)</f>
        <v>80</v>
      </c>
      <c r="G2" s="1325" t="str">
        <f t="array" aca="1" ref="G2" ca="1">INDEX(G4:G123,RANDBETWEEN(1,120),1)</f>
        <v>67          Newly-demolished building</v>
      </c>
      <c r="H2" s="1325" t="str">
        <f t="array" aca="1" ref="H2" ca="1">INDEX(H4:H123,RANDBETWEEN(1,120),1)</f>
        <v>39          Non-human merchant (dwarf, elf, halfling, gnome)</v>
      </c>
      <c r="K2" s="1638" t="str">
        <f ca="1">INDEX(Таблиця130[Encounter],MATCH(RANDBETWEEN(1,100),Таблиця130[Match number],1),1)</f>
        <v>1 mimic</v>
      </c>
      <c r="L2" s="1638"/>
      <c r="M2" s="1638"/>
      <c r="N2" s="1638" t="str">
        <f ca="1">INDEX(Таблиця130[Encounter2],MATCH(RANDBETWEEN(1,100),Таблиця130[Match number],1),1)</f>
        <v>1d3 half-ogres</v>
      </c>
      <c r="O2" s="1638"/>
      <c r="P2" s="1638"/>
      <c r="R2" s="1638" t="str">
        <f ca="1">INDEX(V6:V56,MATCH(RANDBETWEEN(1,100),T6:T56,1),1)</f>
        <v>1d3 invisible stalkers</v>
      </c>
      <c r="S2" s="1638"/>
      <c r="T2" s="1638"/>
      <c r="U2" s="1638"/>
      <c r="V2" s="1638"/>
      <c r="X2" s="1618" t="str">
        <f ca="1">INDEX(Y6:Y25,RANDBETWEEN(1,20),1)</f>
        <v xml:space="preserve">Looking for potions, poultices, or philters? Try Fala Lefaliir who operates an herbalist’s shop on Trollskull Alley called Corellon’s  Crown. </v>
      </c>
      <c r="Y2" s="1618"/>
      <c r="AA2" s="1633" t="str">
        <f ca="1">INDEX(AB6:AB25,RANDBETWEEN(1,20),1)</f>
        <v>Costumes</v>
      </c>
      <c r="AB2" s="1633"/>
      <c r="AD2" s="1633" t="str">
        <f ca="1">INDEX(AE6:AE25,RANDBETWEEN(1,12),1)</f>
        <v>A Paining of a Werewolf</v>
      </c>
      <c r="AE2" s="1633"/>
      <c r="AH2" s="1615" t="str">
        <f ca="1">INDEX(AM6:$AM$53,MATCH(RANDBETWEEN(1,MAX($AK$6:$AK$53)),$AK$6:$AK$53,1),1)</f>
        <v xml:space="preserve">Monstrous servants of the Xanathar engaged in thievery, extortion, and slavery. </v>
      </c>
      <c r="AI2" s="1615"/>
      <c r="AJ2" s="1615"/>
      <c r="AK2" s="1615"/>
      <c r="AL2" s="1615"/>
      <c r="AM2" s="1615"/>
      <c r="AX2" s="1635"/>
      <c r="AY2" s="1635"/>
      <c r="AZ2" s="1635"/>
      <c r="BA2" s="1635"/>
      <c r="BB2" s="1635"/>
      <c r="BD2" s="1635"/>
      <c r="BE2" s="1635"/>
      <c r="BF2" s="1635"/>
      <c r="BG2" s="1635"/>
      <c r="BH2" s="1635"/>
      <c r="BK2" s="681"/>
      <c r="BL2" s="1629" t="s">
        <v>22886</v>
      </c>
      <c r="BM2" s="1629"/>
      <c r="BN2" s="1629" t="s">
        <v>22887</v>
      </c>
      <c r="BO2" s="1629"/>
      <c r="BP2" s="1629" t="s">
        <v>22888</v>
      </c>
      <c r="BQ2" s="1629"/>
      <c r="BR2" s="1629" t="s">
        <v>22889</v>
      </c>
      <c r="BS2" s="1629"/>
      <c r="BT2" s="681"/>
      <c r="BU2" s="329" t="s">
        <v>22890</v>
      </c>
      <c r="CK2" s="1362" t="s">
        <v>31839</v>
      </c>
      <c r="CL2" s="1362"/>
      <c r="CM2" s="1362"/>
      <c r="CN2" s="1362"/>
      <c r="CO2" s="1362"/>
      <c r="CP2" s="1362"/>
      <c r="CZ2" s="38"/>
      <c r="DA2" s="38"/>
      <c r="DB2" s="38"/>
      <c r="DC2" s="38"/>
      <c r="DD2" s="558"/>
      <c r="DE2" s="1622" t="s">
        <v>22891</v>
      </c>
      <c r="DF2" s="1622"/>
      <c r="DG2" s="1622"/>
      <c r="DH2" s="1622"/>
      <c r="DJ2" s="1624" t="s">
        <v>22892</v>
      </c>
      <c r="DK2" s="1624"/>
      <c r="DL2" s="1624"/>
      <c r="DM2" s="1624"/>
      <c r="DP2" s="224" t="str">
        <f ca="1">INDEX(DP$7:DP$26,RANDBETWEEN(1,20),1)</f>
        <v>Cobbler</v>
      </c>
      <c r="DQ2" s="224" t="str">
        <f ca="1">INDEX(DQ$7:DQ$26,RANDBETWEEN(1,20),1)</f>
        <v>Roofer</v>
      </c>
      <c r="DR2" s="224" t="str">
        <f ca="1">INDEX(DR$7:DR$26,RANDBETWEEN(1,20),1)</f>
        <v>Cafe</v>
      </c>
      <c r="DS2" s="224" t="str">
        <f ca="1">INDEX(DS$7:DS$26,RANDBETWEEN(1,20),1)</f>
        <v>Carpenter</v>
      </c>
      <c r="EF2" t="str">
        <f>INDEX($EF$3:$EM$3,1,MATCH(randenc08_ward,Таблиця19[[#Headers],[CASTLE]:[TRADES]],0))</f>
        <v>Muggers</v>
      </c>
      <c r="EG2" t="str" cm="1">
        <f t="array" ref="EG2">randenc08</f>
        <v>Muggers</v>
      </c>
      <c r="FJ2" s="548"/>
      <c r="FK2" s="548"/>
      <c r="FL2" s="548"/>
      <c r="FM2" s="548"/>
      <c r="FN2" s="1187"/>
      <c r="FO2" s="1187"/>
      <c r="FP2" s="1187"/>
      <c r="FQ2" s="548"/>
      <c r="FR2" s="1187"/>
      <c r="FS2" s="1187"/>
      <c r="FT2" s="1187"/>
      <c r="FU2" s="1187"/>
      <c r="FV2" s="548"/>
      <c r="FW2" s="1187"/>
      <c r="FX2" s="1187"/>
      <c r="FY2" s="1187"/>
      <c r="FZ2" s="548"/>
      <c r="GA2" s="1187"/>
      <c r="GB2" s="1187"/>
      <c r="GC2" s="1187"/>
      <c r="GD2" s="548"/>
      <c r="GE2" s="1187"/>
      <c r="GF2" s="1187"/>
      <c r="GG2" s="1187"/>
      <c r="GH2" s="1187"/>
      <c r="GI2" s="548"/>
      <c r="GJ2" s="1187"/>
      <c r="GK2" s="1187"/>
      <c r="GL2" s="1187"/>
      <c r="GM2" s="1187"/>
      <c r="GN2" s="548"/>
      <c r="GO2" s="1188"/>
      <c r="GP2" s="548"/>
      <c r="GQ2" s="1187"/>
      <c r="GR2" s="1187"/>
      <c r="GS2" s="1187"/>
      <c r="GT2" s="548"/>
      <c r="GU2" s="1187"/>
      <c r="GV2" s="1187"/>
      <c r="GW2" s="1188"/>
      <c r="GX2" s="548"/>
      <c r="GY2" s="1187"/>
      <c r="GZ2" s="1187"/>
      <c r="HA2" s="1187"/>
      <c r="HB2" s="548"/>
      <c r="HC2" s="1187"/>
      <c r="HD2" s="1187"/>
      <c r="HE2" s="1187"/>
      <c r="HF2" s="548"/>
      <c r="HG2" s="1188"/>
      <c r="HH2" s="1188"/>
      <c r="HI2" s="1188"/>
      <c r="HJ2" s="548"/>
      <c r="HK2" s="1188"/>
      <c r="HL2" s="1188"/>
      <c r="HM2" s="1188"/>
      <c r="HN2" s="548"/>
      <c r="HO2" s="1188"/>
      <c r="HP2" s="1188"/>
      <c r="HQ2" s="1188"/>
      <c r="HR2" s="548"/>
      <c r="HS2" s="1187"/>
      <c r="HT2" s="1187"/>
      <c r="HU2" s="1187"/>
      <c r="HV2" s="548"/>
      <c r="HW2" s="1187"/>
      <c r="HX2" s="1187"/>
      <c r="HY2" s="1187"/>
      <c r="HZ2" s="548"/>
      <c r="IA2" s="1187"/>
      <c r="IB2" s="1187"/>
      <c r="IC2" s="1187"/>
      <c r="ID2" s="548"/>
      <c r="IE2" s="1187"/>
      <c r="IF2" s="1187"/>
      <c r="IG2" s="1187"/>
    </row>
    <row r="3" spans="1:266" ht="15.75">
      <c r="A3" s="167" t="s">
        <v>9706</v>
      </c>
      <c r="B3" s="123" t="s">
        <v>13288</v>
      </c>
      <c r="C3" s="123" t="s">
        <v>13313</v>
      </c>
      <c r="D3" s="123" t="s">
        <v>13337</v>
      </c>
      <c r="E3" s="123" t="s">
        <v>13345</v>
      </c>
      <c r="F3" s="123" t="s">
        <v>22894</v>
      </c>
      <c r="G3" s="123" t="s">
        <v>13370</v>
      </c>
      <c r="H3" s="123" t="s">
        <v>16569</v>
      </c>
      <c r="I3" s="168" t="s">
        <v>22895</v>
      </c>
      <c r="K3" s="1638"/>
      <c r="L3" s="1638"/>
      <c r="M3" s="1638"/>
      <c r="N3" s="1638"/>
      <c r="O3" s="1638"/>
      <c r="P3" s="1638"/>
      <c r="R3" s="1638"/>
      <c r="S3" s="1638"/>
      <c r="T3" s="1638"/>
      <c r="U3" s="1638"/>
      <c r="V3" s="1638"/>
      <c r="X3" s="1618"/>
      <c r="Y3" s="1618"/>
      <c r="AA3" s="1633"/>
      <c r="AB3" s="1633"/>
      <c r="AD3" s="1633"/>
      <c r="AE3" s="1633"/>
      <c r="AH3" s="1615"/>
      <c r="AI3" s="1615"/>
      <c r="AJ3" s="1615"/>
      <c r="AK3" s="1615"/>
      <c r="AL3" s="1615"/>
      <c r="AM3" s="1615"/>
      <c r="AO3" s="1630" t="s">
        <v>22896</v>
      </c>
      <c r="AP3" s="1630"/>
      <c r="AQ3" s="1630"/>
      <c r="AR3" s="1630"/>
      <c r="AS3" s="1630"/>
      <c r="AT3" s="1630"/>
      <c r="AU3" s="1630"/>
      <c r="AX3" s="1635"/>
      <c r="AY3" s="1635"/>
      <c r="AZ3" s="1635"/>
      <c r="BA3" s="1635"/>
      <c r="BB3" s="1635"/>
      <c r="BD3" s="1635"/>
      <c r="BE3" s="1635"/>
      <c r="BF3" s="1635"/>
      <c r="BG3" s="1635"/>
      <c r="BH3" s="1635"/>
      <c r="BK3" s="1620">
        <f ca="1">RANDBETWEEN(1,20)</f>
        <v>9</v>
      </c>
      <c r="BL3" s="1640" t="str">
        <f ca="1">"Weather is "&amp;INDEX(BL7:BL26,$BK$3,1)&amp;CHAR(10)&amp;"Effects are: "&amp;INDEX(BM7:BM26,$BK$3,1)</f>
        <v>Weather is Clear
Effects are: None</v>
      </c>
      <c r="BM3" s="1640"/>
      <c r="BN3" s="1640" t="str">
        <f ca="1">"Weather is "&amp;INDEX(BN7:BN26,$BK$3,1)&amp;CHAR(10)&amp;"Effects are: "&amp;INDEX(BO7:BO26,$BK$3,1)</f>
        <v>Weather is Drizzle
Effects are: Light Rain</v>
      </c>
      <c r="BO3" s="1640"/>
      <c r="BP3" s="1640" t="str">
        <f ca="1">"Weather is "&amp;INDEX(BP7:BP26,$BK$3,1)&amp;CHAR(10)&amp;"Effects are: "&amp;INDEX(BQ7:BQ26,$BK$3,1)</f>
        <v>Weather is Partly Cloudy
Effects are: Windy</v>
      </c>
      <c r="BQ3" s="1640"/>
      <c r="BR3" s="1640" t="str">
        <f ca="1">"Weather is "&amp;INDEX(BR7:BR26,$BK$3,1)&amp;CHAR(10)&amp;"Effects are: "&amp;INDEX(BS7:BS26,$BK$3,1)</f>
        <v>Weather is Partly Cloudy
Effects are: Windy</v>
      </c>
      <c r="BS3" s="1640"/>
      <c r="BT3" s="681"/>
      <c r="BU3" s="24" t="s">
        <v>22897</v>
      </c>
      <c r="BX3" s="1644" t="str">
        <f t="array" aca="1" ref="BX3" ca="1">INDEX(Таблиця121[Find],RANDBETWEEN(1,12),1)</f>
        <v>Magic herbs</v>
      </c>
      <c r="BY3" s="1644"/>
      <c r="CA3" s="1644" t="str">
        <f t="array" aca="1" ref="CA3" ca="1">INDEX(Таблиця122[Bonds],RANDBETWEEN(1,10),1)</f>
        <v>Family member</v>
      </c>
      <c r="CB3" s="1644"/>
      <c r="CC3" s="1644" t="str">
        <f t="array" aca="1" ref="CC3" ca="1">INDEX(Таблиця123[Characteristic],RANDBETWEEN(1,20),1)</f>
        <v>Squints</v>
      </c>
      <c r="CD3" s="1644"/>
      <c r="CE3" s="1644" t="str">
        <f t="array" aca="1" ref="CE3" ca="1">INDEX(Таблиця124[Ideal (Alignment)],RANDBETWEEN(1,20),1)</f>
        <v>Honor (lawful)</v>
      </c>
      <c r="CF3" s="1644"/>
      <c r="CG3" s="1644" t="str">
        <f t="array" aca="1" ref="CG3" ca="1">INDEX(Таблиця125[Bonds],RANDBETWEEN(1,10),1)</f>
        <v>Colleagues or compatriots</v>
      </c>
      <c r="CH3" s="1644"/>
      <c r="CI3" s="1644" t="str">
        <f t="array" aca="1" ref="CI3" ca="1">INDEX(Таблиця126[Flaw],RANDBETWEEN(1,12),1)</f>
        <v>Envy of another person's possessions or station</v>
      </c>
      <c r="CJ3" s="1644"/>
      <c r="CN3" s="1617" t="str">
        <f ca="1">SUBSTITUTE(CK4&amp;CL4&amp;CM4,"-","")</f>
        <v>Naturic</v>
      </c>
      <c r="CO3" s="1617"/>
      <c r="CP3" s="1617"/>
      <c r="CZ3" s="38"/>
      <c r="DA3" s="38"/>
      <c r="DB3" s="38"/>
      <c r="DC3" s="38"/>
      <c r="DD3" s="558"/>
      <c r="DE3" s="1626" t="str">
        <f ca="1">DE4&amp;" "&amp;DF4&amp;" "&amp;DG4&amp;" "&amp;DH4</f>
        <v>Green Ugly Giant Sword</v>
      </c>
      <c r="DF3" s="1626"/>
      <c r="DG3" s="1626"/>
      <c r="DH3" s="1626"/>
      <c r="DJ3" t="s">
        <v>1942</v>
      </c>
      <c r="DK3" s="1627" t="str">
        <f ca="1">INDEX($DJ$6:$DJ$15,RANDBETWEEN(1,10),1)&amp;" "&amp;INDEX($DL$6:$DM$15,RANDBETWEEN(1,10),RANDBETWEEN(1,2))</f>
        <v>Devlin Waters</v>
      </c>
      <c r="DL3" s="1627"/>
      <c r="DM3" s="1627"/>
      <c r="DP3" s="50" t="s">
        <v>22898</v>
      </c>
      <c r="DQ3" s="50"/>
      <c r="DR3" s="50"/>
      <c r="DS3" s="50"/>
      <c r="EA3" s="1643" t="s">
        <v>22893</v>
      </c>
      <c r="EB3" s="1643"/>
      <c r="EC3" s="1643"/>
      <c r="EF3" s="1183" t="str">
        <f>INDEX($EE$5:$EE$79,MATCH(49,$EN$5:$EN$79,1),1)</f>
        <v>Muggers</v>
      </c>
      <c r="EG3" s="1183" t="str">
        <f t="shared" ref="EG3:EM3" si="0">INDEX($EE$5:$EE$79,MATCH(49,EO5:EO79,1),1)</f>
        <v>Luck Seeker</v>
      </c>
      <c r="EH3" s="1183" t="str">
        <f t="shared" si="0"/>
        <v>Newsprint Seller</v>
      </c>
      <c r="EI3" s="1183" t="str">
        <f t="shared" si="0"/>
        <v>Muggers</v>
      </c>
      <c r="EJ3" s="1183" t="str">
        <f t="shared" si="0"/>
        <v>Masked Lord</v>
      </c>
      <c r="EK3" s="1183" t="str">
        <f t="shared" si="0"/>
        <v>Muggers</v>
      </c>
      <c r="EL3" s="1183" t="str">
        <f t="shared" si="0"/>
        <v>Magister</v>
      </c>
      <c r="EM3" s="1183" t="str">
        <f t="shared" si="0"/>
        <v>Luck Seeker</v>
      </c>
      <c r="EW3" s="1541" t="s">
        <v>31383</v>
      </c>
      <c r="EX3" s="1541"/>
      <c r="EY3" s="1541"/>
      <c r="EZ3" s="1541"/>
      <c r="FA3" s="548"/>
      <c r="FB3" s="1541" t="s">
        <v>31402</v>
      </c>
      <c r="FC3" s="1541"/>
      <c r="FD3" s="1541"/>
      <c r="FE3" s="1541"/>
      <c r="FG3" s="548" t="s">
        <v>9706</v>
      </c>
      <c r="FH3" s="548" t="s">
        <v>31248</v>
      </c>
      <c r="FI3" s="548"/>
      <c r="FJ3" s="1117" t="s">
        <v>9706</v>
      </c>
      <c r="FK3" s="1116" t="s">
        <v>31248</v>
      </c>
      <c r="FL3" s="548"/>
      <c r="FM3" s="548"/>
      <c r="FN3" s="548"/>
      <c r="FO3" s="548"/>
      <c r="FP3" s="548"/>
      <c r="FQ3" s="548"/>
      <c r="FR3" s="1617" t="str">
        <f ca="1">FS4&amp;" "&amp;FU4</f>
        <v xml:space="preserve"> Mehen  Delmirev</v>
      </c>
      <c r="FS3" s="1617"/>
      <c r="FT3" s="1617" t="str">
        <f ca="1">FT4&amp;" "&amp;FU4</f>
        <v xml:space="preserve"> Korinn  Delmirev</v>
      </c>
      <c r="FU3" s="1617"/>
      <c r="FV3" s="548"/>
      <c r="FW3" s="1183" t="str">
        <f ca="1">FW4&amp;" "&amp;FY4</f>
        <v xml:space="preserve"> Flói  Hackshield</v>
      </c>
      <c r="FX3" s="1183" t="str">
        <f ca="1">FX4&amp;" "&amp;FY4</f>
        <v xml:space="preserve"> Eldeth  Hackshield</v>
      </c>
      <c r="FY3" s="548"/>
      <c r="FZ3" s="548"/>
      <c r="GA3" s="1183" t="str">
        <f ca="1">GA4&amp;" "&amp;GC4</f>
        <v xml:space="preserve"> Talonien  Maldranthe</v>
      </c>
      <c r="GB3" s="1183" t="str">
        <f ca="1">GB4&amp;" "&amp;GC4</f>
        <v xml:space="preserve"> Sinariel  Maldranthe</v>
      </c>
      <c r="GC3" s="548"/>
      <c r="GD3" s="548"/>
      <c r="GE3" s="1617" t="str">
        <f ca="1">GF4&amp;" "&amp;GH4</f>
        <v xml:space="preserve"> Mindartis  Liadon (Silverfrond)</v>
      </c>
      <c r="GF3" s="1617"/>
      <c r="GG3" s="1617" t="str">
        <f ca="1">GG4&amp;" "&amp;GH4</f>
        <v xml:space="preserve"> Naivara  Liadon (Silverfrond)</v>
      </c>
      <c r="GH3" s="1617"/>
      <c r="GI3" s="548"/>
      <c r="GJ3" s="1617" t="str">
        <f ca="1">GJ4&amp;" "&amp;GL4&amp;" "&amp;GM4</f>
        <v xml:space="preserve"> Orryn  Folkor  Badger</v>
      </c>
      <c r="GK3" s="1617"/>
      <c r="GL3" s="1617" t="str">
        <f ca="1">GK4&amp;" "&amp;GL4&amp;" "&amp;GM4</f>
        <v xml:space="preserve"> Ellyjobell  Folkor  Badger</v>
      </c>
      <c r="GM3" s="1617"/>
      <c r="GN3" s="548"/>
      <c r="GO3" s="548"/>
      <c r="GP3" s="548"/>
      <c r="GQ3" s="1183" t="str">
        <f ca="1">GQ4&amp;" "&amp;GS4</f>
        <v xml:space="preserve"> Milo Angler</v>
      </c>
      <c r="GR3" s="1183" t="str">
        <f ca="1">GR4&amp;" "&amp;GS4</f>
        <v xml:space="preserve"> Lavinia Angler</v>
      </c>
      <c r="GS3" s="548"/>
      <c r="GT3" s="548"/>
      <c r="GU3" s="1183" t="str">
        <f ca="1">GU4&amp;" "&amp;GW4</f>
        <v xml:space="preserve"> Mhurren  Marchion</v>
      </c>
      <c r="GV3" s="1183" t="str">
        <f ca="1">GV4&amp;" "&amp;GW4</f>
        <v xml:space="preserve"> Kansif  Marchion</v>
      </c>
      <c r="GW3" s="548"/>
      <c r="GX3" s="548"/>
      <c r="GY3" s="1183" t="str">
        <f ca="1">GY4&amp;" "&amp;HA4</f>
        <v xml:space="preserve"> Kallista  Reverence</v>
      </c>
      <c r="GZ3" s="1183" t="str">
        <f ca="1">GZ4&amp;" "&amp;HA4</f>
        <v xml:space="preserve"> Vadu  Reverence</v>
      </c>
      <c r="HA3" s="548"/>
      <c r="HB3" s="548"/>
      <c r="HC3" s="1183" t="str">
        <f ca="1">HC4&amp;" "&amp;HE4</f>
        <v xml:space="preserve"> Sudeiman Mostana</v>
      </c>
      <c r="HD3" s="1183" t="str">
        <f ca="1">HD4&amp;" "&amp;HE4</f>
        <v xml:space="preserve"> Meilil Mostana</v>
      </c>
      <c r="HE3" s="548"/>
      <c r="HF3" s="548"/>
      <c r="HG3" s="1183" t="str">
        <f ca="1">HG4&amp;" "&amp;HI4</f>
        <v xml:space="preserve"> Dorn  Greycastle</v>
      </c>
      <c r="HH3" s="1183" t="str">
        <f ca="1">HH4&amp;" "&amp;HI4</f>
        <v xml:space="preserve"> Jhessail  Greycastle</v>
      </c>
      <c r="HI3" s="548"/>
      <c r="HJ3" s="548"/>
      <c r="HK3" s="1183" t="str">
        <f ca="1">HK4&amp;" "&amp;HM4</f>
        <v>0  Starag</v>
      </c>
      <c r="HL3" s="1183" t="str">
        <f ca="1">HL4&amp;" "&amp;HM4</f>
        <v xml:space="preserve"> Tana  Starag</v>
      </c>
      <c r="HM3" s="548"/>
      <c r="HN3" s="548"/>
      <c r="HO3" s="1183" t="str">
        <f ca="1">HO4&amp;" "&amp;HQ4</f>
        <v xml:space="preserve"> Urth;  Brightwood</v>
      </c>
      <c r="HP3" s="1183" t="str">
        <f ca="1">HP4&amp;" "&amp;HQ4</f>
        <v xml:space="preserve"> Mara Brightwood</v>
      </c>
      <c r="HQ3" s="548"/>
      <c r="HR3" s="548"/>
      <c r="HS3" s="1183" t="str">
        <f ca="1">HS4&amp;" "&amp;HU4</f>
        <v>Aoth  Hahpet</v>
      </c>
      <c r="HT3" s="1183" t="str">
        <f ca="1">HT4&amp;" "&amp;HU4</f>
        <v xml:space="preserve"> Sefris  Hahpet</v>
      </c>
      <c r="HU3" s="548"/>
      <c r="HV3" s="548"/>
      <c r="HW3" s="1183" t="str">
        <f ca="1">HW4&amp;" "&amp;HY4</f>
        <v xml:space="preserve"> Ralmevik  Dyernina</v>
      </c>
      <c r="HX3" s="1183" t="str">
        <f ca="1">HX4&amp;" "&amp;HY4</f>
        <v xml:space="preserve"> Imzel  Dyernina</v>
      </c>
      <c r="HY3" s="548"/>
      <c r="HZ3" s="548"/>
      <c r="IA3" s="1183" t="str">
        <f ca="1">IA4&amp;" "&amp;IC4</f>
        <v xml:space="preserve"> Lian  Wan</v>
      </c>
      <c r="IB3" s="1183" t="str">
        <f ca="1">IB4&amp;" "&amp;IC4</f>
        <v xml:space="preserve"> Lei  Wan</v>
      </c>
      <c r="IC3" s="548"/>
      <c r="ID3" s="548"/>
      <c r="IE3" s="1183" t="str">
        <f ca="1">IE4&amp;" "&amp;IG4</f>
        <v xml:space="preserve"> Salazar  Falone</v>
      </c>
      <c r="IF3" s="1183" t="str">
        <f ca="1">IF4&amp;" "&amp;IG4</f>
        <v xml:space="preserve"> Quara  Falone</v>
      </c>
      <c r="IG3" s="548"/>
      <c r="II3" s="1617" t="str" cm="1">
        <f t="array" aca="1" ref="II3" ca="1">INDEX($II$6:$II$25,RANDBETWEEN(1,20),1)</f>
        <v>Another group of adventurers is staggering through town. It looks as if they are barely hanging onto life. If the party asks them what happened, they will be told about a powerful creature plaguing an abandoned building in town or perhaps one of the nearby farms. There is a reward given by the city for dispatching this foe.</v>
      </c>
      <c r="IL3" s="1617" t="str" cm="1">
        <f t="array" aca="1" ref="IL3" ca="1">INDEX(Таблиця144[Name of Bounty],IK4,1)</f>
        <v>Demons, Monsters, and Worse!</v>
      </c>
      <c r="IM3" s="1617" t="str" cm="1">
        <f t="array" aca="1" ref="IM3" ca="1">INDEX(Таблиця144[Text of Noticeboard],$IK$4,1)</f>
        <v>Are you a brave warrior who wants to prevent Waterdeep's destruction? My name is Roland de'Arnise, and I am a certified exorcist, demon hunter, and hex­chasseur. I am preparing an expedition to root out all evil that infests the dungeons beneath Waterdeep. Every willing man and woman is welcome to fight by my side. Meet me at the sewer entrance in front of Blackstaff Tower on the Swords Street. Tomorrow's eve, we strike!</v>
      </c>
      <c r="IN3" s="1617" t="str" cm="1">
        <f t="array" aca="1" ref="IN3" ca="1">INDEX(Таблиця144[Description],$IK$4,1)</f>
        <v>Roland (CN male human knight MM 347) is a pompous man with few friends. His overconfidence and bravado mask deep-rooted insecurities and other psychological issues. He does not fight for the greater good but only to support his self-image. When the characters join Roland for his quest, he treats them like children and greatly overstates his own powers and accomplishments. Roland has no idea what awaits him and his followers in Undermountain and sets out without a plan. When things get tough, and his life is in danger, Roland runs and has no scruple in sacrificing his allies to save his own life. After he runs, he gathers a new party for a second attempt. The second encounter with Roland might prove satisfying to your players!</v>
      </c>
      <c r="IP3" s="1617" t="str" cm="1">
        <f t="array" aca="1" ref="IP3" ca="1">INDEX(Таблиця145[],$IO$4,1)</f>
        <v>Retrieve Cargo!</v>
      </c>
      <c r="IQ3" s="1617" t="str" cm="1">
        <f t="array" aca="1" ref="IQ3" ca="1">INDEX(Таблиця145[],$IO$4,2)</f>
        <v>This is a pressing matter! My ship sunk right in Skullport's harbor and now the Riverborn scum steals my livelihood! There is a large reward in it for you if you help, just ask for Kerry in the Scupperden.</v>
      </c>
      <c r="IR3" s="1617" t="str" cm="1">
        <f t="array" aca="1" ref="IR3" ca="1">INDEX(Таблиця145[],$IO$4,3)</f>
        <v>Kerry (N female half-elf bandit captain MM 344) is the former captain of the Paranal. She was wounded when Waterdeep's navy attacked her ship, but she managed to bring her vessel back to Skullport. At least almost. The ship sunk shortly before she reached the proper harbor. Her cargo consists of pirated goods like furs, alcohol, and ore. However, the real treasure is stored in a leaden box that is hidden in her cabin. Kerry has the key with her, and only the box sank along with the ship. Inside the box are some gems –which she promises to the characters if they manage to retrieve the box– and a Tome of the Stilled Tongue (DMG 208). Kerry found the book just drifting in the ocean one day and assumes that it's very valuable since strange messages and instructions appear in it from time to time. Kerry would sell the book, but only for a considerable amount of coin. Enough gold, in fact, to buy a small shop and settle down for good. The ship's sunken wreck is guarded by 15 Riverborn who have the statistics of bandits (MM 343). The Riverborn circle the wreck in 4 fishing boats and 3 rafts.</v>
      </c>
      <c r="IT3" s="1617" t="str" cm="1">
        <f t="array" aca="1" ref="IT3" ca="1">INDEX(Таблиця147[],$IS$4,1)</f>
        <v>Sharp Rise in Silversheen</v>
      </c>
      <c r="IU3" s="1617" t="str" cm="1">
        <f t="array" aca="1" ref="IU3" ca="1">INDEX(Таблиця147[],$IS$4,2)</f>
        <v>Waterdeep: Last tenday's announcement that the sculptor Marleon Krendlemar (of Swords Street, Castle Ward) intends to cast his next gigantic statue in silversheen has led to steep increases in the overcounter price of the shiny make-metal. Sometimes called "alloys," make-metals are mixtures of smelted metals such as iron and zinc, often with small amounts of more valuable metals, and strange "secret ingredients." The alchemists who produce make-metals always keep amounts, processes, and precise ingredients secret, citing the perilous nature of the work (which all too often ends in poisonings, acid fleshmelt, or deadly explosions). 
Silversheen, the glossy, mirror-bright silver "metal" seen in many local decorative castings, is smooth, heavy, and too brittle to see service in armor, fastenings, struts, or cookware. Devised decades ago by Eremaun Uthchantaer of Amphail, silversheen saw the secrets of its creation "get out" when the alchemist died and his dozen-some workers scattered, each taking its secrets. Waterdeep is currently home to at least seven silversheen makers; their wares are sold as finished castings or in "melt-bars" the size of a human forearm (formerly about 1 gp each; now 5 gp or more).</v>
      </c>
    </row>
    <row r="4" spans="1:266" ht="18">
      <c r="A4" s="165">
        <v>1</v>
      </c>
      <c r="B4" s="37" t="s">
        <v>14807</v>
      </c>
      <c r="C4" s="37" t="s">
        <v>15235</v>
      </c>
      <c r="D4" s="37" t="s">
        <v>22901</v>
      </c>
      <c r="E4" s="37" t="s">
        <v>22902</v>
      </c>
      <c r="F4" s="37" t="s">
        <v>22903</v>
      </c>
      <c r="G4" s="37" t="s">
        <v>15235</v>
      </c>
      <c r="H4" s="37" t="s">
        <v>15235</v>
      </c>
      <c r="I4" s="166">
        <v>1</v>
      </c>
      <c r="K4" s="1639"/>
      <c r="L4" s="1639"/>
      <c r="M4" s="1639"/>
      <c r="N4" s="1639"/>
      <c r="O4" s="1639"/>
      <c r="P4" s="1639"/>
      <c r="R4" s="1639"/>
      <c r="S4" s="1639"/>
      <c r="T4" s="1639"/>
      <c r="U4" s="1639"/>
      <c r="V4" s="1639"/>
      <c r="X4" s="1619"/>
      <c r="Y4" s="1619"/>
      <c r="AA4" s="1634"/>
      <c r="AB4" s="1634"/>
      <c r="AC4" s="38"/>
      <c r="AD4" s="1634"/>
      <c r="AE4" s="1634"/>
      <c r="AH4" s="1616"/>
      <c r="AI4" s="1616"/>
      <c r="AJ4" s="1616"/>
      <c r="AK4" s="1616"/>
      <c r="AL4" s="1616"/>
      <c r="AM4" s="1616"/>
      <c r="AO4" s="1" t="s">
        <v>22904</v>
      </c>
      <c r="AP4" s="1"/>
      <c r="AQ4" s="1"/>
      <c r="AR4" s="1"/>
      <c r="AS4" s="1"/>
      <c r="AT4" s="1"/>
      <c r="AU4" s="1"/>
      <c r="AX4" s="1636"/>
      <c r="AY4" s="1636"/>
      <c r="AZ4" s="1636"/>
      <c r="BA4" s="1636"/>
      <c r="BB4" s="1636"/>
      <c r="BD4" s="1636"/>
      <c r="BE4" s="1636"/>
      <c r="BF4" s="1636"/>
      <c r="BG4" s="1636"/>
      <c r="BH4" s="1636"/>
      <c r="BK4" s="1620"/>
      <c r="BL4" s="1640"/>
      <c r="BM4" s="1640"/>
      <c r="BN4" s="1640"/>
      <c r="BO4" s="1640"/>
      <c r="BP4" s="1640"/>
      <c r="BQ4" s="1640"/>
      <c r="BR4" s="1640"/>
      <c r="BS4" s="1640"/>
      <c r="BT4" s="681"/>
      <c r="BX4" s="1644"/>
      <c r="BY4" s="1644"/>
      <c r="CA4" s="1644"/>
      <c r="CB4" s="1644"/>
      <c r="CC4" s="1644"/>
      <c r="CD4" s="1644"/>
      <c r="CE4" s="1644"/>
      <c r="CF4" s="1644"/>
      <c r="CG4" s="1644"/>
      <c r="CH4" s="1644"/>
      <c r="CI4" s="1644"/>
      <c r="CJ4" s="1644"/>
      <c r="CK4" t="str">
        <f t="array" aca="1" ref="CK4" ca="1">INDEX(CL6:CL25,RANDBETWEEN(1,20),1)</f>
        <v>Na-</v>
      </c>
      <c r="CL4" s="548" t="str">
        <f t="array" aca="1" ref="CL4" ca="1">INDEX(CN6:CN25,RANDBETWEEN(1,20),1)</f>
        <v>tur</v>
      </c>
      <c r="CM4" s="548" t="str">
        <f t="array" aca="1" ref="CM4" ca="1">INDEX(CP6:CP25,RANDBETWEEN(1,20),1)</f>
        <v>-ic</v>
      </c>
      <c r="CN4" s="1617"/>
      <c r="CO4" s="1617"/>
      <c r="CP4" s="1617"/>
      <c r="CZ4" s="293" t="s">
        <v>22905</v>
      </c>
      <c r="DA4" s="38"/>
      <c r="DB4" s="74" t="s">
        <v>22906</v>
      </c>
      <c r="DC4" s="38"/>
      <c r="DD4" s="558"/>
      <c r="DE4" s="37" t="str">
        <f ca="1">INDEX(DE$6:DE$25,RANDBETWEEN(1,20),1)</f>
        <v>Green</v>
      </c>
      <c r="DF4" s="37" t="str">
        <f ca="1">INDEX(DF$6:DF$25,RANDBETWEEN(1,20),1)</f>
        <v>Ugly</v>
      </c>
      <c r="DG4" s="37" t="str">
        <f ca="1">INDEX(DG$6:DG$25,RANDBETWEEN(1,20),1)</f>
        <v>Giant</v>
      </c>
      <c r="DH4" s="37" t="str">
        <f ca="1">INDEX(DH$6:DH$25,RANDBETWEEN(1,20),1)</f>
        <v>Sword</v>
      </c>
      <c r="DJ4" t="s">
        <v>1932</v>
      </c>
      <c r="DK4" s="1627" t="str">
        <f ca="1">INDEX(DK6:DK15,RANDBETWEEN(1,10),1)&amp;" "&amp;INDEX($DL$6:$DM$15,RANDBETWEEN(1,10),RANDBETWEEN(1,2))</f>
        <v>Elendra Tallfellow</v>
      </c>
      <c r="DL4" s="1627"/>
      <c r="DM4" s="1627"/>
      <c r="DP4" s="21" t="s">
        <v>13288</v>
      </c>
      <c r="DQ4" s="21" t="s">
        <v>22907</v>
      </c>
      <c r="DR4" s="21" t="s">
        <v>13370</v>
      </c>
      <c r="DS4" s="21" t="s">
        <v>22908</v>
      </c>
      <c r="DX4" s="1620" t="str">
        <f ca="1">INDEX(DY7:DY25,RANDBETWEEN(1,12)+RANDBETWEEN(1,8)-1)</f>
        <v>Procession</v>
      </c>
      <c r="DY4" s="1620"/>
      <c r="EA4" t="s">
        <v>1</v>
      </c>
      <c r="EB4" t="s">
        <v>22899</v>
      </c>
      <c r="EC4" t="s">
        <v>22900</v>
      </c>
      <c r="EE4" s="36" t="s">
        <v>25383</v>
      </c>
      <c r="EF4" s="36" t="s">
        <v>25384</v>
      </c>
      <c r="EG4" s="36" t="s">
        <v>16497</v>
      </c>
      <c r="EH4" s="36" t="s">
        <v>25385</v>
      </c>
      <c r="EI4" s="36" t="s">
        <v>25386</v>
      </c>
      <c r="EJ4" s="36" t="s">
        <v>25387</v>
      </c>
      <c r="EK4" s="36" t="s">
        <v>25388</v>
      </c>
      <c r="EL4" s="36" t="s">
        <v>25389</v>
      </c>
      <c r="EM4" s="36" t="s">
        <v>25390</v>
      </c>
      <c r="EN4" s="36" t="s">
        <v>30398</v>
      </c>
      <c r="EO4" s="36" t="s">
        <v>30399</v>
      </c>
      <c r="EP4" s="36" t="s">
        <v>30400</v>
      </c>
      <c r="EQ4" s="36" t="s">
        <v>30401</v>
      </c>
      <c r="ER4" s="36" t="s">
        <v>30402</v>
      </c>
      <c r="ES4" s="36" t="s">
        <v>30403</v>
      </c>
      <c r="ET4" s="36" t="s">
        <v>30404</v>
      </c>
      <c r="EU4" s="36" t="s">
        <v>30405</v>
      </c>
      <c r="EW4" s="1642" t="str">
        <f ca="1">INDEX(Таблиця98[Day scene],MATCH(RANDBETWEEN(1,100),Таблиця98[Match Number],1),1)</f>
        <v>A captured criminal or monster is moved through the city in a heavily guarded prison wagon, escorted by twelve veterans of the City Watch and a mage from the Watchful Order of Magists &amp; Protectors.</v>
      </c>
      <c r="EX4" s="1642"/>
      <c r="EY4" s="1642"/>
      <c r="EZ4" s="1642"/>
      <c r="FA4" s="548"/>
      <c r="FB4" s="1642" t="str">
        <f ca="1">INDEX(Таблиця99[Night scene],MATCH(RANDBETWEEN(1,100),Таблиця99[Match Number],1),1)</f>
        <v>A mastiff with no leash or collar wanders the darkened streets, and accepts food handouts from the characters.</v>
      </c>
      <c r="FC4" s="1642"/>
      <c r="FD4" s="1642"/>
      <c r="FE4" s="1642"/>
      <c r="FG4" s="548">
        <v>1</v>
      </c>
      <c r="FH4" s="548" t="s">
        <v>31247</v>
      </c>
      <c r="FI4" s="548"/>
      <c r="FJ4" s="32">
        <v>1</v>
      </c>
      <c r="FK4" s="1160" t="s">
        <v>31226</v>
      </c>
      <c r="FL4" s="1"/>
      <c r="FM4" s="548"/>
      <c r="FN4" s="548" t="str">
        <f t="array" aca="1" ref="FN4" ca="1">INDEX(FN$7:FN$48,RANDBETWEEN(1,FN6),1)</f>
        <v xml:space="preserve"> Hallan</v>
      </c>
      <c r="FO4" s="548" t="str">
        <f t="array" aca="1" ref="FO4" ca="1">INDEX(FO$7:FO$48,RANDBETWEEN(1,FO6),1)</f>
        <v xml:space="preserve"> Hindergrass</v>
      </c>
      <c r="FP4" s="548" t="str">
        <f t="array" aca="1" ref="FP4" ca="1">INDEX(FP$7:FP$48,RANDBETWEEN(1,FP6),1)</f>
        <v xml:space="preserve"> Heehk</v>
      </c>
      <c r="FQ4" s="548"/>
      <c r="FR4" s="548" t="str">
        <f t="array" aca="1" ref="FR4" ca="1">INDEX(FR$7:FR$48,RANDBETWEEN(1,FR6),1)</f>
        <v xml:space="preserve"> Earbender</v>
      </c>
      <c r="FS4" s="548" t="str">
        <f t="array" aca="1" ref="FS4" ca="1">INDEX(FS$7:FS$48,RANDBETWEEN(1,FS6),1)</f>
        <v xml:space="preserve"> Mehen</v>
      </c>
      <c r="FT4" s="548" t="str">
        <f t="array" aca="1" ref="FT4" ca="1">INDEX(FT$7:FT$48,RANDBETWEEN(1,FT6),1)</f>
        <v xml:space="preserve"> Korinn</v>
      </c>
      <c r="FU4" s="548" t="str">
        <f t="array" aca="1" ref="FU4" ca="1">INDEX(FU$7:FU$48,RANDBETWEEN(1,FU6),1)</f>
        <v xml:space="preserve"> Delmirev</v>
      </c>
      <c r="FV4" s="548"/>
      <c r="FW4" s="548" t="str">
        <f t="array" aca="1" ref="FW4" ca="1">INDEX(FW$7:FW$48,RANDBETWEEN(1,FW6),1)</f>
        <v xml:space="preserve"> Flói</v>
      </c>
      <c r="FX4" s="548" t="str">
        <f t="array" aca="1" ref="FX4" ca="1">INDEX(FX$7:FX$48,RANDBETWEEN(1,FX6),1)</f>
        <v xml:space="preserve"> Eldeth</v>
      </c>
      <c r="FY4" s="548" t="str">
        <f t="array" aca="1" ref="FY4" ca="1">INDEX(FY$7:FY$48,RANDBETWEEN(1,FY6),1)</f>
        <v xml:space="preserve"> Hackshield</v>
      </c>
      <c r="FZ4" s="548"/>
      <c r="GA4" s="548" t="str">
        <f t="array" aca="1" ref="GA4" ca="1">INDEX(GA$7:GA$48,RANDBETWEEN(1,GA6),1)</f>
        <v xml:space="preserve"> Talonien</v>
      </c>
      <c r="GB4" s="548" t="str">
        <f t="array" aca="1" ref="GB4" ca="1">INDEX(GB$7:GB$48,RANDBETWEEN(1,GB6),1)</f>
        <v xml:space="preserve"> Sinariel</v>
      </c>
      <c r="GC4" s="548" t="str">
        <f t="array" aca="1" ref="GC4" ca="1">INDEX(GC$7:GC$48,RANDBETWEEN(1,GC6),1)</f>
        <v xml:space="preserve"> Maldranthe</v>
      </c>
      <c r="GD4" s="548"/>
      <c r="GE4" s="548" t="str">
        <f t="array" aca="1" ref="GE4" ca="1">INDEX(GE$7:GE$48,RANDBETWEEN(1,GE6),1)</f>
        <v xml:space="preserve"> Thia</v>
      </c>
      <c r="GF4" s="548" t="str">
        <f t="array" aca="1" ref="GF4" ca="1">INDEX(GF$7:GF$48,RANDBETWEEN(1,GF6),1)</f>
        <v xml:space="preserve"> Mindartis</v>
      </c>
      <c r="GG4" s="548" t="str">
        <f t="array" aca="1" ref="GG4" ca="1">INDEX(GG$7:GG$48,RANDBETWEEN(1,GG6),1)</f>
        <v xml:space="preserve"> Naivara</v>
      </c>
      <c r="GH4" s="548" t="str">
        <f t="array" aca="1" ref="GH4" ca="1">INDEX(GH$7:GH$48,RANDBETWEEN(1,GH6),1)</f>
        <v xml:space="preserve"> Liadon (Silverfrond)</v>
      </c>
      <c r="GI4" s="548"/>
      <c r="GJ4" s="548" t="str">
        <f t="array" aca="1" ref="GJ4" ca="1">INDEX(GJ$7:GJ$48,RANDBETWEEN(1,GJ6),1)</f>
        <v xml:space="preserve"> Orryn</v>
      </c>
      <c r="GK4" s="548" t="str">
        <f t="array" aca="1" ref="GK4" ca="1">INDEX(GK$7:GK$48,RANDBETWEEN(1,GK6),1)</f>
        <v xml:space="preserve"> Ellyjobell</v>
      </c>
      <c r="GL4" s="548" t="str">
        <f t="array" aca="1" ref="GL4" ca="1">INDEX(GL$7:GL$48,RANDBETWEEN(1,GL6),1)</f>
        <v xml:space="preserve"> Folkor</v>
      </c>
      <c r="GM4" s="548" t="str">
        <f t="array" aca="1" ref="GM4" ca="1">INDEX(GM$7:GM$48,RANDBETWEEN(1,GM6),1)</f>
        <v xml:space="preserve"> Badger</v>
      </c>
      <c r="GN4" s="548"/>
      <c r="GO4" s="548" t="str">
        <f t="array" aca="1" ref="GO4" ca="1">INDEX(GO$7:GO$48,RANDBETWEEN(1,GO6),1)</f>
        <v xml:space="preserve"> Snot</v>
      </c>
      <c r="GP4" s="548"/>
      <c r="GQ4" s="548" t="str">
        <f t="array" aca="1" ref="GQ4" ca="1">INDEX(GQ$7:GQ$48,RANDBETWEEN(1,GQ6),1)</f>
        <v xml:space="preserve"> Milo</v>
      </c>
      <c r="GR4" s="548" t="str">
        <f t="array" aca="1" ref="GR4" ca="1">INDEX(GR$7:GR$48,RANDBETWEEN(1,GR6),1)</f>
        <v xml:space="preserve"> Lavinia</v>
      </c>
      <c r="GS4" s="548" t="str">
        <f t="array" aca="1" ref="GS4" ca="1">INDEX(GS$7:GS$48,RANDBETWEEN(1,GS6),1)</f>
        <v>Angler</v>
      </c>
      <c r="GT4" s="548"/>
      <c r="GU4" s="548" t="str">
        <f t="array" aca="1" ref="GU4" ca="1">INDEX(GU$7:GU$48,RANDBETWEEN(1,GU6),1)</f>
        <v xml:space="preserve"> Mhurren</v>
      </c>
      <c r="GV4" s="548" t="str">
        <f t="array" aca="1" ref="GV4" ca="1">INDEX(GV$7:GV$48,RANDBETWEEN(1,GV6),1)</f>
        <v xml:space="preserve"> Kansif</v>
      </c>
      <c r="GW4" s="548" t="str">
        <f t="array" aca="1" ref="GW4" ca="1">INDEX(GW$7:GW$48,RANDBETWEEN(1,GW6),1)</f>
        <v xml:space="preserve"> Marchion</v>
      </c>
      <c r="GX4" s="548"/>
      <c r="GY4" s="548" t="str">
        <f t="array" aca="1" ref="GY4" ca="1">INDEX(GY$7:GY$48,RANDBETWEEN(1,GY6),1)</f>
        <v xml:space="preserve"> Kallista</v>
      </c>
      <c r="GZ4" s="548" t="str">
        <f t="array" aca="1" ref="GZ4" ca="1">INDEX(GZ$7:GZ$48,RANDBETWEEN(1,GZ6),1)</f>
        <v xml:space="preserve"> Vadu</v>
      </c>
      <c r="HA4" s="548" t="str">
        <f t="array" aca="1" ref="HA4" ca="1">INDEX(HA$7:HA$48,RANDBETWEEN(1,HA6),1)</f>
        <v xml:space="preserve"> Reverence</v>
      </c>
      <c r="HB4" s="548"/>
      <c r="HC4" s="548" t="str">
        <f t="array" aca="1" ref="HC4" ca="1">INDEX(HC$7:HC$48,RANDBETWEEN(1,HC6),1)</f>
        <v xml:space="preserve"> Sudeiman</v>
      </c>
      <c r="HD4" s="548" t="str">
        <f t="array" aca="1" ref="HD4" ca="1">INDEX(HD$7:HD$48,RANDBETWEEN(1,HD6),1)</f>
        <v xml:space="preserve"> Meilil</v>
      </c>
      <c r="HE4" s="548" t="str">
        <f t="array" aca="1" ref="HE4" ca="1">INDEX(HE$7:HE$48,RANDBETWEEN(1,HE6),1)</f>
        <v>Mostana</v>
      </c>
      <c r="HF4" s="548"/>
      <c r="HG4" s="548" t="str">
        <f t="array" aca="1" ref="HG4" ca="1">INDEX(HG$7:HG$48,RANDBETWEEN(1,HG6),1)</f>
        <v xml:space="preserve"> Dorn</v>
      </c>
      <c r="HH4" s="548" t="str">
        <f t="array" aca="1" ref="HH4" ca="1">INDEX(HH$7:HH$48,RANDBETWEEN(1,HH6),1)</f>
        <v xml:space="preserve"> Jhessail</v>
      </c>
      <c r="HI4" s="548" t="str">
        <f t="array" aca="1" ref="HI4" ca="1">INDEX(HI$7:HI$48,RANDBETWEEN(1,HI6),1)</f>
        <v xml:space="preserve"> Greycastle</v>
      </c>
      <c r="HJ4" s="548"/>
      <c r="HK4" s="548">
        <f t="array" aca="1" ref="HK4" ca="1">INDEX(HK$7:HK$48,RANDBETWEEN(1,HK6),1)</f>
        <v>0</v>
      </c>
      <c r="HL4" s="548" t="str">
        <f t="array" aca="1" ref="HL4" ca="1">INDEX(HL$7:HL$48,RANDBETWEEN(1,HL6),1)</f>
        <v xml:space="preserve"> Tana</v>
      </c>
      <c r="HM4" s="548" t="str">
        <f t="array" aca="1" ref="HM4" ca="1">INDEX(HM$7:HM$48,RANDBETWEEN(1,HM6),1)</f>
        <v xml:space="preserve"> Starag</v>
      </c>
      <c r="HN4" s="548"/>
      <c r="HO4" s="548" t="str">
        <f t="array" aca="1" ref="HO4" ca="1">INDEX(HO$7:HO$48,RANDBETWEEN(1,HO6),1)</f>
        <v xml:space="preserve"> Urth; </v>
      </c>
      <c r="HP4" s="548" t="str">
        <f t="array" aca="1" ref="HP4" ca="1">INDEX(HP$7:HP$48,RANDBETWEEN(1,HP6),1)</f>
        <v xml:space="preserve"> Mara</v>
      </c>
      <c r="HQ4" s="548" t="str">
        <f t="array" aca="1" ref="HQ4" ca="1">INDEX(HQ$7:HQ$48,RANDBETWEEN(1,HQ6),1)</f>
        <v>Brightwood</v>
      </c>
      <c r="HR4" s="548"/>
      <c r="HS4" s="548" t="str">
        <f t="array" aca="1" ref="HS4" ca="1">INDEX(HS$7:HS$48,RANDBETWEEN(1,HS6),1)</f>
        <v>Aoth</v>
      </c>
      <c r="HT4" s="548" t="str">
        <f t="array" aca="1" ref="HT4" ca="1">INDEX(HT$7:HT$48,RANDBETWEEN(1,HT6),1)</f>
        <v xml:space="preserve"> Sefris</v>
      </c>
      <c r="HU4" s="548" t="str">
        <f t="array" aca="1" ref="HU4" ca="1">INDEX(HU$7:HU$48,RANDBETWEEN(1,HU6),1)</f>
        <v xml:space="preserve"> Hahpet</v>
      </c>
      <c r="HV4" s="548"/>
      <c r="HW4" s="548" t="str">
        <f t="array" aca="1" ref="HW4" ca="1">INDEX(HW$7:HW$48,RANDBETWEEN(1,HW6),1)</f>
        <v xml:space="preserve"> Ralmevik</v>
      </c>
      <c r="HX4" s="548" t="str">
        <f t="array" aca="1" ref="HX4" ca="1">INDEX(HX$7:HX$48,RANDBETWEEN(1,HX6),1)</f>
        <v xml:space="preserve"> Imzel</v>
      </c>
      <c r="HY4" s="548" t="str">
        <f t="array" aca="1" ref="HY4" ca="1">INDEX(HY$7:HY$48,RANDBETWEEN(1,HY6),1)</f>
        <v xml:space="preserve"> Dyernina</v>
      </c>
      <c r="HZ4" s="548"/>
      <c r="IA4" s="548" t="str">
        <f t="array" aca="1" ref="IA4" ca="1">INDEX(IA$7:IA$48,RANDBETWEEN(1,IA6),1)</f>
        <v xml:space="preserve"> Lian</v>
      </c>
      <c r="IB4" s="548" t="str">
        <f t="array" aca="1" ref="IB4" ca="1">INDEX(IB$7:IB$48,RANDBETWEEN(1,IB6),1)</f>
        <v xml:space="preserve"> Lei</v>
      </c>
      <c r="IC4" s="548" t="str">
        <f t="array" aca="1" ref="IC4" ca="1">INDEX(IC$7:IC$48,RANDBETWEEN(1,IC6),1)</f>
        <v xml:space="preserve"> Wan</v>
      </c>
      <c r="ID4" s="548"/>
      <c r="IE4" s="548" t="str">
        <f t="array" aca="1" ref="IE4" ca="1">INDEX(IE$7:IE$48,RANDBETWEEN(1,IE6),1)</f>
        <v xml:space="preserve"> Salazar</v>
      </c>
      <c r="IF4" s="548" t="str">
        <f t="array" aca="1" ref="IF4" ca="1">INDEX(IF$7:IF$48,RANDBETWEEN(1,IF6),1)</f>
        <v xml:space="preserve"> Quara</v>
      </c>
      <c r="IG4" s="548" t="str">
        <f t="array" aca="1" ref="IG4" ca="1">INDEX(IG$7:IG$48,RANDBETWEEN(1,IG6),1)</f>
        <v xml:space="preserve"> Falone</v>
      </c>
      <c r="II4" s="1617"/>
      <c r="IK4" s="548">
        <f ca="1">RANDBETWEEN(1,24)</f>
        <v>5</v>
      </c>
      <c r="IL4" s="1617"/>
      <c r="IM4" s="1617"/>
      <c r="IN4" s="1617"/>
      <c r="IO4" s="548">
        <f ca="1">RANDBETWEEN(1,10)</f>
        <v>8</v>
      </c>
      <c r="IP4" s="1617"/>
      <c r="IQ4" s="1617"/>
      <c r="IR4" s="1617"/>
      <c r="IS4" s="548">
        <f ca="1">RANDBETWEEN(1,21)</f>
        <v>19</v>
      </c>
      <c r="IT4" s="1617"/>
      <c r="IU4" s="1617"/>
    </row>
    <row r="5" spans="1:266" ht="18.75" thickBot="1">
      <c r="A5" s="165">
        <v>2</v>
      </c>
      <c r="B5" s="37" t="s">
        <v>22911</v>
      </c>
      <c r="C5" s="37" t="s">
        <v>22910</v>
      </c>
      <c r="D5" s="37" t="s">
        <v>22911</v>
      </c>
      <c r="E5" s="37" t="s">
        <v>22912</v>
      </c>
      <c r="F5" s="37" t="s">
        <v>22913</v>
      </c>
      <c r="G5" s="37" t="s">
        <v>22914</v>
      </c>
      <c r="H5" s="37" t="s">
        <v>22915</v>
      </c>
      <c r="I5" s="166">
        <v>2</v>
      </c>
      <c r="K5" s="122" t="s">
        <v>29295</v>
      </c>
      <c r="L5" s="123" t="s">
        <v>22885</v>
      </c>
      <c r="M5" s="123" t="s">
        <v>31596</v>
      </c>
      <c r="N5" s="123" t="s">
        <v>22916</v>
      </c>
      <c r="O5" s="123" t="s">
        <v>17492</v>
      </c>
      <c r="P5" s="123" t="s">
        <v>31597</v>
      </c>
      <c r="R5" s="225" t="s">
        <v>22916</v>
      </c>
      <c r="S5" s="44" t="s">
        <v>22885</v>
      </c>
      <c r="T5" s="44" t="s">
        <v>31596</v>
      </c>
      <c r="U5" s="13"/>
      <c r="V5" s="13" t="s">
        <v>22917</v>
      </c>
      <c r="X5" s="44" t="s">
        <v>22108</v>
      </c>
      <c r="Y5" s="44" t="s">
        <v>22918</v>
      </c>
      <c r="AA5" s="44" t="s">
        <v>22108</v>
      </c>
      <c r="AB5" s="44" t="s">
        <v>22919</v>
      </c>
      <c r="AC5" s="38"/>
      <c r="AD5" s="13" t="s">
        <v>16573</v>
      </c>
      <c r="AE5" s="13" t="s">
        <v>22920</v>
      </c>
      <c r="AH5" s="225" t="s">
        <v>22921</v>
      </c>
      <c r="AI5" s="225"/>
      <c r="AJ5" s="225" t="s">
        <v>22916</v>
      </c>
      <c r="AK5" s="225"/>
      <c r="AL5" s="13" t="s">
        <v>22922</v>
      </c>
      <c r="AM5" s="13" t="s">
        <v>22923</v>
      </c>
      <c r="AO5" s="1" t="s">
        <v>22924</v>
      </c>
      <c r="AP5" s="1"/>
      <c r="AQ5" s="1"/>
      <c r="AR5" s="1"/>
      <c r="AS5" s="1"/>
      <c r="AT5" s="1"/>
      <c r="AU5" s="1"/>
      <c r="AX5" s="225" t="s">
        <v>22921</v>
      </c>
      <c r="AY5" s="225"/>
      <c r="AZ5" s="225" t="s">
        <v>22916</v>
      </c>
      <c r="BA5" s="225" t="s">
        <v>31602</v>
      </c>
      <c r="BB5" s="36" t="s">
        <v>22925</v>
      </c>
      <c r="BD5" s="225" t="s">
        <v>22921</v>
      </c>
      <c r="BE5" s="225"/>
      <c r="BF5" s="225" t="s">
        <v>22916</v>
      </c>
      <c r="BG5" s="225" t="s">
        <v>31602</v>
      </c>
      <c r="BH5" s="36" t="s">
        <v>22925</v>
      </c>
      <c r="BK5" s="1621"/>
      <c r="BL5" s="1641"/>
      <c r="BM5" s="1641"/>
      <c r="BN5" s="1641"/>
      <c r="BO5" s="1641"/>
      <c r="BP5" s="1641"/>
      <c r="BQ5" s="1641"/>
      <c r="BR5" s="1641"/>
      <c r="BS5" s="1641"/>
      <c r="BT5" s="681"/>
      <c r="BU5" s="38"/>
      <c r="BV5" s="38"/>
      <c r="BW5" s="38"/>
      <c r="BX5" s="1628" t="s">
        <v>22926</v>
      </c>
      <c r="BY5" s="1628"/>
      <c r="CA5" s="1628" t="s">
        <v>22927</v>
      </c>
      <c r="CB5" s="1628"/>
      <c r="CC5" s="1628" t="s">
        <v>22928</v>
      </c>
      <c r="CD5" s="1628"/>
      <c r="CE5" s="1628" t="s">
        <v>22929</v>
      </c>
      <c r="CF5" s="1628"/>
      <c r="CG5" s="1628" t="s">
        <v>22927</v>
      </c>
      <c r="CH5" s="1628"/>
      <c r="CI5" s="1628" t="s">
        <v>22930</v>
      </c>
      <c r="CJ5" s="1628"/>
      <c r="CK5" s="1179" t="s">
        <v>22108</v>
      </c>
      <c r="CL5" s="1179" t="s">
        <v>22931</v>
      </c>
      <c r="CM5" s="1179" t="s">
        <v>22108</v>
      </c>
      <c r="CN5" s="1179" t="s">
        <v>22932</v>
      </c>
      <c r="CO5" s="1179" t="s">
        <v>22108</v>
      </c>
      <c r="CP5" s="1179" t="s">
        <v>22933</v>
      </c>
      <c r="CV5" s="1617" t="str">
        <f t="array" aca="1" ref="CV5" ca="1">INDEX(CW7:CW26,RANDBETWEEN(1,20),1)</f>
        <v>Someone glimpses the future.</v>
      </c>
      <c r="CW5" s="1617"/>
      <c r="CZ5" t="s">
        <v>22935</v>
      </c>
      <c r="DA5" s="38"/>
      <c r="DB5" t="s">
        <v>22936</v>
      </c>
      <c r="DC5" s="38"/>
      <c r="DD5" s="1172" t="s">
        <v>9698</v>
      </c>
      <c r="DE5" s="1173" t="s">
        <v>22937</v>
      </c>
      <c r="DF5" s="1173" t="s">
        <v>22938</v>
      </c>
      <c r="DG5" s="1173" t="s">
        <v>18961</v>
      </c>
      <c r="DH5" s="1174" t="s">
        <v>14581</v>
      </c>
      <c r="DJ5" s="1166" t="s">
        <v>1942</v>
      </c>
      <c r="DK5" s="1167" t="s">
        <v>1932</v>
      </c>
      <c r="DL5" s="1167" t="s">
        <v>22939</v>
      </c>
      <c r="DM5" s="1168" t="s">
        <v>22940</v>
      </c>
      <c r="DO5" s="1362"/>
      <c r="DU5" s="1623" t="s">
        <v>22941</v>
      </c>
      <c r="DV5" s="1623"/>
      <c r="DX5" s="1621"/>
      <c r="DY5" s="1621"/>
      <c r="EA5" t="s">
        <v>22909</v>
      </c>
      <c r="EB5" t="s">
        <v>22942</v>
      </c>
      <c r="EC5">
        <v>1</v>
      </c>
      <c r="EE5" s="37" t="s">
        <v>25392</v>
      </c>
      <c r="EF5" s="366">
        <v>3</v>
      </c>
      <c r="EG5" s="366">
        <v>0</v>
      </c>
      <c r="EH5" s="366">
        <v>3</v>
      </c>
      <c r="EI5" s="366">
        <v>0</v>
      </c>
      <c r="EJ5" s="366">
        <v>2</v>
      </c>
      <c r="EK5" s="366">
        <v>1</v>
      </c>
      <c r="EL5" s="366">
        <v>3</v>
      </c>
      <c r="EM5" s="65">
        <v>3</v>
      </c>
      <c r="EN5">
        <f t="shared" ref="EN5:EU5" si="1">EF5</f>
        <v>3</v>
      </c>
      <c r="EO5">
        <f t="shared" si="1"/>
        <v>0</v>
      </c>
      <c r="EP5">
        <f t="shared" si="1"/>
        <v>3</v>
      </c>
      <c r="EQ5">
        <f t="shared" si="1"/>
        <v>0</v>
      </c>
      <c r="ER5">
        <f t="shared" si="1"/>
        <v>2</v>
      </c>
      <c r="ES5">
        <f t="shared" si="1"/>
        <v>1</v>
      </c>
      <c r="ET5">
        <f t="shared" si="1"/>
        <v>3</v>
      </c>
      <c r="EU5">
        <f t="shared" si="1"/>
        <v>3</v>
      </c>
      <c r="EW5" s="1642"/>
      <c r="EX5" s="1642"/>
      <c r="EY5" s="1642"/>
      <c r="EZ5" s="1642"/>
      <c r="FA5" s="548"/>
      <c r="FB5" s="1642"/>
      <c r="FC5" s="1642"/>
      <c r="FD5" s="1642"/>
      <c r="FE5" s="1642"/>
      <c r="FG5" s="548">
        <v>2</v>
      </c>
      <c r="FH5" s="1118" t="s">
        <v>31246</v>
      </c>
      <c r="FI5" s="548"/>
      <c r="FJ5" s="32">
        <v>2</v>
      </c>
      <c r="FK5" s="1160" t="s">
        <v>31225</v>
      </c>
      <c r="FL5" s="1"/>
      <c r="FM5" s="548"/>
      <c r="FN5" s="13" t="s">
        <v>27736</v>
      </c>
      <c r="FO5" s="13" t="s">
        <v>27737</v>
      </c>
      <c r="FP5" s="13"/>
      <c r="FQ5" s="548"/>
      <c r="FR5" s="13" t="s">
        <v>27738</v>
      </c>
      <c r="FS5" s="13" t="s">
        <v>27735</v>
      </c>
      <c r="FT5" s="13" t="s">
        <v>27736</v>
      </c>
      <c r="FU5" s="13" t="s">
        <v>27739</v>
      </c>
      <c r="FV5" s="548"/>
      <c r="FW5" s="13" t="s">
        <v>27735</v>
      </c>
      <c r="FX5" s="13" t="s">
        <v>27736</v>
      </c>
      <c r="FY5" s="13" t="s">
        <v>27737</v>
      </c>
      <c r="FZ5" s="548"/>
      <c r="GA5" s="13" t="s">
        <v>27735</v>
      </c>
      <c r="GB5" s="13" t="s">
        <v>27736</v>
      </c>
      <c r="GC5" s="13" t="s">
        <v>27737</v>
      </c>
      <c r="GD5" s="548"/>
      <c r="GE5" s="13" t="s">
        <v>27738</v>
      </c>
      <c r="GF5" s="13" t="s">
        <v>27735</v>
      </c>
      <c r="GG5" s="13" t="s">
        <v>27736</v>
      </c>
      <c r="GH5" s="13" t="s">
        <v>27737</v>
      </c>
      <c r="GI5" s="548"/>
      <c r="GJ5" s="13" t="s">
        <v>27735</v>
      </c>
      <c r="GK5" s="13" t="s">
        <v>27736</v>
      </c>
      <c r="GL5" s="13" t="s">
        <v>27739</v>
      </c>
      <c r="GM5" s="13" t="s">
        <v>27740</v>
      </c>
      <c r="GN5" s="548"/>
      <c r="GO5" s="13"/>
      <c r="GP5" s="548"/>
      <c r="GQ5" s="13" t="s">
        <v>27735</v>
      </c>
      <c r="GR5" s="13" t="s">
        <v>27736</v>
      </c>
      <c r="GS5" s="13" t="s">
        <v>27737</v>
      </c>
      <c r="GT5" s="548"/>
      <c r="GU5" s="13" t="s">
        <v>27735</v>
      </c>
      <c r="GV5" s="13" t="s">
        <v>27736</v>
      </c>
      <c r="GW5" s="13" t="s">
        <v>27735</v>
      </c>
      <c r="GX5" s="548"/>
      <c r="GY5" s="548"/>
      <c r="GZ5" s="548"/>
      <c r="HA5" s="548"/>
      <c r="HB5" s="548"/>
      <c r="HC5" s="13" t="s">
        <v>27735</v>
      </c>
      <c r="HD5" s="13" t="s">
        <v>27736</v>
      </c>
      <c r="HE5" s="13" t="s">
        <v>27737</v>
      </c>
      <c r="HF5" s="548"/>
      <c r="HG5" s="13" t="s">
        <v>27735</v>
      </c>
      <c r="HH5" s="13" t="s">
        <v>27736</v>
      </c>
      <c r="HI5" s="13" t="s">
        <v>27737</v>
      </c>
      <c r="HJ5" s="548"/>
      <c r="HK5" s="13" t="s">
        <v>27735</v>
      </c>
      <c r="HL5" s="13" t="s">
        <v>27736</v>
      </c>
      <c r="HM5" s="13" t="s">
        <v>27737</v>
      </c>
      <c r="HN5" s="548"/>
      <c r="HO5" s="13" t="s">
        <v>27735</v>
      </c>
      <c r="HP5" s="13" t="s">
        <v>27736</v>
      </c>
      <c r="HQ5" s="13" t="s">
        <v>27737</v>
      </c>
      <c r="HR5" s="548"/>
      <c r="HS5" s="13" t="s">
        <v>27735</v>
      </c>
      <c r="HT5" s="13" t="s">
        <v>27736</v>
      </c>
      <c r="HU5" s="13" t="s">
        <v>27737</v>
      </c>
      <c r="HV5" s="548"/>
      <c r="HW5" s="13" t="s">
        <v>27735</v>
      </c>
      <c r="HX5" s="13" t="s">
        <v>27736</v>
      </c>
      <c r="HY5" s="13" t="s">
        <v>27737</v>
      </c>
      <c r="HZ5" s="548"/>
      <c r="IA5" s="13" t="s">
        <v>27735</v>
      </c>
      <c r="IB5" s="13" t="s">
        <v>27736</v>
      </c>
      <c r="IC5" s="13" t="s">
        <v>27737</v>
      </c>
      <c r="ID5" s="548"/>
      <c r="IE5" s="13" t="s">
        <v>27735</v>
      </c>
      <c r="IF5" s="13" t="s">
        <v>27736</v>
      </c>
      <c r="IG5" s="13" t="s">
        <v>27737</v>
      </c>
      <c r="II5" s="548" t="s">
        <v>17492</v>
      </c>
      <c r="IJ5" s="548"/>
      <c r="IL5" t="s">
        <v>32075</v>
      </c>
      <c r="IM5" t="s">
        <v>32076</v>
      </c>
      <c r="IN5" t="s">
        <v>14954</v>
      </c>
      <c r="IP5" s="1136" t="s">
        <v>32075</v>
      </c>
      <c r="IQ5" s="1136" t="s">
        <v>32076</v>
      </c>
      <c r="IR5" s="1136" t="s">
        <v>14954</v>
      </c>
      <c r="IT5" t="s">
        <v>32112</v>
      </c>
      <c r="IU5" t="s">
        <v>32113</v>
      </c>
      <c r="IW5" t="s">
        <v>9569</v>
      </c>
      <c r="IX5" t="s">
        <v>14954</v>
      </c>
      <c r="IZ5" t="s">
        <v>31901</v>
      </c>
      <c r="JA5" t="s">
        <v>14954</v>
      </c>
      <c r="JB5" t="s">
        <v>9698</v>
      </c>
      <c r="JD5" t="s">
        <v>31901</v>
      </c>
      <c r="JE5" t="s">
        <v>14954</v>
      </c>
      <c r="JF5" t="s">
        <v>9698</v>
      </c>
    </row>
    <row r="6" spans="1:266" ht="18">
      <c r="A6" s="165">
        <v>3</v>
      </c>
      <c r="B6" s="37" t="s">
        <v>22945</v>
      </c>
      <c r="C6" s="37" t="s">
        <v>22944</v>
      </c>
      <c r="D6" s="37" t="s">
        <v>22945</v>
      </c>
      <c r="E6" s="37" t="s">
        <v>22946</v>
      </c>
      <c r="F6" s="37" t="s">
        <v>22943</v>
      </c>
      <c r="G6" s="37" t="s">
        <v>22947</v>
      </c>
      <c r="H6" s="37" t="s">
        <v>22948</v>
      </c>
      <c r="I6" s="166">
        <v>3</v>
      </c>
      <c r="K6" s="32">
        <v>1</v>
      </c>
      <c r="L6" s="1">
        <f>K6</f>
        <v>1</v>
      </c>
      <c r="M6">
        <v>0</v>
      </c>
      <c r="N6" s="1">
        <f>L6</f>
        <v>1</v>
      </c>
      <c r="O6" s="1" t="str">
        <f ca="1">RANDBETWEEN(1,6)&amp;" cats"</f>
        <v>3 cats</v>
      </c>
      <c r="P6" t="s">
        <v>22949</v>
      </c>
      <c r="R6" s="173" t="s">
        <v>22950</v>
      </c>
      <c r="S6" s="1182">
        <v>2</v>
      </c>
      <c r="T6" s="1182">
        <v>0</v>
      </c>
      <c r="U6" s="1">
        <f>S6</f>
        <v>2</v>
      </c>
      <c r="V6" s="1" t="s">
        <v>22951</v>
      </c>
      <c r="X6" s="37">
        <v>1</v>
      </c>
      <c r="Y6" s="37" t="s">
        <v>22952</v>
      </c>
      <c r="AA6" s="37">
        <v>1</v>
      </c>
      <c r="AB6" s="37" t="s">
        <v>22953</v>
      </c>
      <c r="AC6" s="38"/>
      <c r="AD6" s="38">
        <v>1</v>
      </c>
      <c r="AE6" s="38" t="s">
        <v>22954</v>
      </c>
      <c r="AH6" s="37">
        <v>2</v>
      </c>
      <c r="AI6" s="1">
        <f>AH6</f>
        <v>2</v>
      </c>
      <c r="AJ6" s="1" t="str">
        <f>IF(AH6&gt;1,(1)&amp;" - "&amp;AI6,AI6)</f>
        <v>1 - 2</v>
      </c>
      <c r="AK6" s="1">
        <v>0</v>
      </c>
      <c r="AL6" s="37" t="s">
        <v>22955</v>
      </c>
      <c r="AM6" s="37" t="s">
        <v>22956</v>
      </c>
      <c r="AO6" s="1" t="s">
        <v>22957</v>
      </c>
      <c r="AP6" s="1"/>
      <c r="AQ6" s="1"/>
      <c r="AR6" s="1"/>
      <c r="AS6" s="1"/>
      <c r="AT6" s="1"/>
      <c r="AU6" s="1"/>
      <c r="AX6" s="11">
        <v>29221</v>
      </c>
      <c r="AY6" s="11"/>
      <c r="AZ6" s="1">
        <f>AY6</f>
        <v>0</v>
      </c>
      <c r="BA6" s="1">
        <v>0</v>
      </c>
      <c r="BB6" s="1" t="s">
        <v>22958</v>
      </c>
      <c r="BD6" s="62">
        <v>2</v>
      </c>
      <c r="BE6" s="62">
        <v>2</v>
      </c>
      <c r="BF6" s="1" t="str">
        <f>IF(BD6&gt;1,(BE5+1)&amp;" - "&amp;BE6,BE6)</f>
        <v>1 - 2</v>
      </c>
      <c r="BG6" s="1">
        <v>0</v>
      </c>
      <c r="BH6" s="62" t="s">
        <v>22959</v>
      </c>
      <c r="BK6" s="36" t="s">
        <v>22108</v>
      </c>
      <c r="BL6" s="36" t="s">
        <v>22960</v>
      </c>
      <c r="BM6" s="36" t="s">
        <v>22961</v>
      </c>
      <c r="BN6" s="36" t="s">
        <v>22960</v>
      </c>
      <c r="BO6" s="36" t="s">
        <v>22961</v>
      </c>
      <c r="BP6" s="36" t="s">
        <v>22960</v>
      </c>
      <c r="BQ6" s="36" t="s">
        <v>22961</v>
      </c>
      <c r="BR6" s="36" t="s">
        <v>22960</v>
      </c>
      <c r="BS6" s="36" t="s">
        <v>22961</v>
      </c>
      <c r="BT6" s="36" t="s">
        <v>22108</v>
      </c>
      <c r="BU6" s="38"/>
      <c r="BV6" s="38"/>
      <c r="BW6" s="38"/>
      <c r="BX6" s="1179" t="s">
        <v>16573</v>
      </c>
      <c r="BY6" s="1180" t="s">
        <v>22962</v>
      </c>
      <c r="CA6" s="1181" t="s">
        <v>16571</v>
      </c>
      <c r="CB6" s="1181" t="s">
        <v>22963</v>
      </c>
      <c r="CC6" s="1179" t="s">
        <v>22108</v>
      </c>
      <c r="CD6" s="1180" t="s">
        <v>22964</v>
      </c>
      <c r="CE6" s="1179" t="s">
        <v>22108</v>
      </c>
      <c r="CF6" s="1180" t="s">
        <v>22965</v>
      </c>
      <c r="CG6" s="1179" t="s">
        <v>16571</v>
      </c>
      <c r="CH6" s="1180" t="s">
        <v>22963</v>
      </c>
      <c r="CI6" s="1179" t="s">
        <v>16573</v>
      </c>
      <c r="CJ6" s="1180" t="s">
        <v>22966</v>
      </c>
      <c r="CK6" s="227">
        <v>1</v>
      </c>
      <c r="CL6" s="227" t="str">
        <f>""</f>
        <v/>
      </c>
      <c r="CM6" s="227">
        <v>1</v>
      </c>
      <c r="CN6" s="227" t="s">
        <v>22968</v>
      </c>
      <c r="CO6" s="227">
        <v>1</v>
      </c>
      <c r="CP6" s="227" t="s">
        <v>22967</v>
      </c>
      <c r="CV6" s="1179" t="s">
        <v>22108</v>
      </c>
      <c r="CW6" s="1180" t="s">
        <v>22971</v>
      </c>
      <c r="CZ6" t="s">
        <v>22972</v>
      </c>
      <c r="DA6" s="38"/>
      <c r="DC6" s="38"/>
      <c r="DD6" s="1175">
        <v>1</v>
      </c>
      <c r="DE6" s="1175" t="s">
        <v>20039</v>
      </c>
      <c r="DF6" s="1175" t="s">
        <v>22973</v>
      </c>
      <c r="DG6" s="1175" t="s">
        <v>22974</v>
      </c>
      <c r="DH6" s="1176" t="s">
        <v>19125</v>
      </c>
      <c r="DJ6" s="1164" t="s">
        <v>22975</v>
      </c>
      <c r="DK6" s="10" t="s">
        <v>22976</v>
      </c>
      <c r="DL6" s="10" t="s">
        <v>22977</v>
      </c>
      <c r="DM6" s="1165" t="s">
        <v>22978</v>
      </c>
      <c r="DO6" s="1625"/>
      <c r="DU6" s="46" t="s">
        <v>9569</v>
      </c>
      <c r="DV6" s="46" t="s">
        <v>14954</v>
      </c>
      <c r="DX6" s="1162" t="s">
        <v>22979</v>
      </c>
      <c r="DY6" s="1163" t="s">
        <v>17492</v>
      </c>
      <c r="EA6" s="548" t="s">
        <v>22909</v>
      </c>
      <c r="EB6" t="s">
        <v>22980</v>
      </c>
      <c r="EC6">
        <v>2</v>
      </c>
      <c r="EE6" s="37" t="s">
        <v>25393</v>
      </c>
      <c r="EF6" s="366">
        <v>1</v>
      </c>
      <c r="EG6" s="366">
        <v>2</v>
      </c>
      <c r="EH6" s="366">
        <v>1</v>
      </c>
      <c r="EI6" s="366">
        <v>2</v>
      </c>
      <c r="EJ6" s="366">
        <v>2</v>
      </c>
      <c r="EK6" s="366">
        <v>2</v>
      </c>
      <c r="EL6" s="366">
        <v>2</v>
      </c>
      <c r="EM6" s="65">
        <v>2</v>
      </c>
      <c r="EN6">
        <f t="shared" ref="EN6:EN37" si="2">EF6+EN5</f>
        <v>4</v>
      </c>
      <c r="EO6">
        <f t="shared" ref="EO6:EO37" si="3">EG6+EO5</f>
        <v>2</v>
      </c>
      <c r="EP6">
        <f t="shared" ref="EP6:EP37" si="4">EH6+EP5</f>
        <v>4</v>
      </c>
      <c r="EQ6">
        <f t="shared" ref="EQ6:EQ37" si="5">EI6+EQ5</f>
        <v>2</v>
      </c>
      <c r="ER6">
        <f t="shared" ref="ER6:ER37" si="6">EJ6+ER5</f>
        <v>4</v>
      </c>
      <c r="ES6">
        <f t="shared" ref="ES6:ES37" si="7">EK6+ES5</f>
        <v>3</v>
      </c>
      <c r="ET6">
        <f t="shared" ref="ET6:ET37" si="8">EL6+ET5</f>
        <v>5</v>
      </c>
      <c r="EU6">
        <f t="shared" ref="EU6:EU37" si="9">EM6+EU5</f>
        <v>5</v>
      </c>
      <c r="EW6" s="1642"/>
      <c r="EX6" s="1642"/>
      <c r="EY6" s="1642"/>
      <c r="EZ6" s="1642"/>
      <c r="FA6" s="548"/>
      <c r="FB6" s="1642"/>
      <c r="FC6" s="1642"/>
      <c r="FD6" s="1642"/>
      <c r="FE6" s="1642"/>
      <c r="FG6" s="548">
        <v>3</v>
      </c>
      <c r="FH6" s="1118" t="s">
        <v>31245</v>
      </c>
      <c r="FI6" s="548"/>
      <c r="FJ6" s="32">
        <v>3</v>
      </c>
      <c r="FK6" s="1160" t="s">
        <v>31224</v>
      </c>
      <c r="FL6" s="1"/>
      <c r="FM6" s="548"/>
      <c r="FN6" s="13">
        <f>42-COUNTIF(FN7:FN48,"")</f>
        <v>16</v>
      </c>
      <c r="FO6" s="13">
        <f>42-COUNTIF(FO7:FO48,"")</f>
        <v>40</v>
      </c>
      <c r="FP6" s="13">
        <f>42-COUNTIF(FP7:FP48,"")</f>
        <v>14</v>
      </c>
      <c r="FQ6" s="548"/>
      <c r="FR6" s="13">
        <f>42-COUNTIF(FR7:FR48,"")</f>
        <v>6</v>
      </c>
      <c r="FS6" s="13">
        <f>42-COUNTIF(FS7:FS48,"")</f>
        <v>40</v>
      </c>
      <c r="FT6" s="13">
        <f>42-COUNTIF(FT7:FT48,"")</f>
        <v>29</v>
      </c>
      <c r="FU6" s="13">
        <f>42-COUNTIF(FU7:FU48,"")</f>
        <v>18</v>
      </c>
      <c r="FV6" s="548"/>
      <c r="FW6" s="13">
        <f>42-COUNTIF(FW7:FW48,"")</f>
        <v>40</v>
      </c>
      <c r="FX6" s="13">
        <f>42-COUNTIF(FX7:FX48,"")</f>
        <v>39</v>
      </c>
      <c r="FY6" s="13">
        <f>42-COUNTIF(FY7:FY48,"")</f>
        <v>34</v>
      </c>
      <c r="FZ6" s="548"/>
      <c r="GA6" s="13">
        <f>42-COUNTIF(GA7:GA48,"")</f>
        <v>12</v>
      </c>
      <c r="GB6" s="13">
        <f>42-COUNTIF(GB7:GB48,"")</f>
        <v>15</v>
      </c>
      <c r="GC6" s="13">
        <f>42-COUNTIF(GC7:GC48,"")</f>
        <v>7</v>
      </c>
      <c r="GD6" s="548"/>
      <c r="GE6" s="13">
        <f>42-COUNTIF(GE7:GE48,"")</f>
        <v>17</v>
      </c>
      <c r="GF6" s="13">
        <f>42-COUNTIF(GF7:GF48,"")</f>
        <v>40</v>
      </c>
      <c r="GG6" s="13">
        <f>42-COUNTIF(GG7:GG48,"")</f>
        <v>36</v>
      </c>
      <c r="GH6" s="13">
        <f>42-COUNTIF(GH7:GH48,"")</f>
        <v>10</v>
      </c>
      <c r="GI6" s="548"/>
      <c r="GJ6" s="13">
        <f>42-COUNTIF(GJ7:GJ48,"")</f>
        <v>23</v>
      </c>
      <c r="GK6" s="13">
        <f>42-COUNTIF(GK7:GK48,"")</f>
        <v>23</v>
      </c>
      <c r="GL6" s="13">
        <f>42-COUNTIF(GL7:GL48,"")</f>
        <v>10</v>
      </c>
      <c r="GM6" s="13">
        <f>42-COUNTIF(GM7:GM48,"")</f>
        <v>13</v>
      </c>
      <c r="GN6" s="548"/>
      <c r="GO6" s="13">
        <f>42-COUNTIF(GO7:GO48,"")</f>
        <v>2</v>
      </c>
      <c r="GP6" s="548"/>
      <c r="GQ6" s="13">
        <f>42-COUNTIF(GQ7:GQ48,"")</f>
        <v>40</v>
      </c>
      <c r="GR6" s="13">
        <f>42-COUNTIF(GR7:GR48,"")</f>
        <v>31</v>
      </c>
      <c r="GS6" s="13">
        <f>42-COUNTIF(GS7:GS48,"")</f>
        <v>24</v>
      </c>
      <c r="GT6" s="548"/>
      <c r="GU6" s="13">
        <f>42-COUNTIF(GU7:GU48,"")</f>
        <v>12</v>
      </c>
      <c r="GV6" s="13">
        <f>42-COUNTIF(GV7:GV48,"")</f>
        <v>13</v>
      </c>
      <c r="GW6" s="13">
        <f>42-COUNTIF(GW7:GW48,"")</f>
        <v>40</v>
      </c>
      <c r="GX6" s="548"/>
      <c r="GY6" s="13">
        <f>42-COUNTIF(GY7:GY48,"")</f>
        <v>33</v>
      </c>
      <c r="GZ6" s="13">
        <f>42-COUNTIF(GZ7:GZ48,"")</f>
        <v>18</v>
      </c>
      <c r="HA6" s="13">
        <f>42-COUNTIF(HA7:HA48,"")</f>
        <v>21</v>
      </c>
      <c r="HB6" s="548"/>
      <c r="HC6" s="13">
        <f>42-COUNTIF(HC7:HC48,"")</f>
        <v>7</v>
      </c>
      <c r="HD6" s="13">
        <f>42-COUNTIF(HD7:HD48,"")</f>
        <v>8</v>
      </c>
      <c r="HE6" s="13">
        <f>42-COUNTIF(HE7:HE48,"")</f>
        <v>7</v>
      </c>
      <c r="HF6" s="548"/>
      <c r="HG6" s="13">
        <f>42-COUNTIF(HG7:HG48,"")</f>
        <v>11</v>
      </c>
      <c r="HH6" s="13">
        <f>42-COUNTIF(HH7:HH48,"")</f>
        <v>9</v>
      </c>
      <c r="HI6" s="13">
        <f>42-COUNTIF(HI7:HI48,"")</f>
        <v>6</v>
      </c>
      <c r="HJ6" s="548"/>
      <c r="HK6" s="13">
        <f>42-COUNTIF(HK7:HK48,"")</f>
        <v>12</v>
      </c>
      <c r="HL6" s="13">
        <f>42-COUNTIF(HL7:HL48,"")</f>
        <v>8</v>
      </c>
      <c r="HM6" s="13">
        <f>42-COUNTIF(HM7:HM48,"")</f>
        <v>8</v>
      </c>
      <c r="HN6" s="548"/>
      <c r="HO6" s="13">
        <f>42-COUNTIF(HO7:HO48,"")</f>
        <v>13</v>
      </c>
      <c r="HP6" s="13">
        <f>42-COUNTIF(HP7:HP48,"")</f>
        <v>8</v>
      </c>
      <c r="HQ6" s="13">
        <f>42-COUNTIF(HQ7:HQ48,"")</f>
        <v>6</v>
      </c>
      <c r="HR6" s="548"/>
      <c r="HS6" s="13">
        <f>42-COUNTIF(HS7:HS48,"")</f>
        <v>11</v>
      </c>
      <c r="HT6" s="13">
        <f>42-COUNTIF(HT7:HT48,"")</f>
        <v>11</v>
      </c>
      <c r="HU6" s="13">
        <f>42-COUNTIF(HU7:HU48,"")</f>
        <v>7</v>
      </c>
      <c r="HV6" s="548"/>
      <c r="HW6" s="13">
        <f>42-COUNTIF(HW7:HW48,"")</f>
        <v>8</v>
      </c>
      <c r="HX6" s="13">
        <f>42-COUNTIF(HX7:HX48,"")</f>
        <v>8</v>
      </c>
      <c r="HY6" s="13">
        <f>42-COUNTIF(HY7:HY48,"")</f>
        <v>6</v>
      </c>
      <c r="HZ6" s="548"/>
      <c r="IA6" s="13">
        <f>42-COUNTIF(IA7:IA48,"")</f>
        <v>13</v>
      </c>
      <c r="IB6" s="13">
        <f>42-COUNTIF(IB7:IB48,"")</f>
        <v>8</v>
      </c>
      <c r="IC6" s="13">
        <f>42-COUNTIF(IC7:IC48,"")</f>
        <v>12</v>
      </c>
      <c r="ID6" s="548"/>
      <c r="IE6" s="13">
        <f>42-COUNTIF(IE7:IE48,"")</f>
        <v>8</v>
      </c>
      <c r="IF6" s="13">
        <f>42-COUNTIF(IF7:IF48,"")</f>
        <v>9</v>
      </c>
      <c r="IG6" s="13">
        <f>42-COUNTIF(IG7:IG48,"")</f>
        <v>8</v>
      </c>
      <c r="II6" s="548" t="s">
        <v>31846</v>
      </c>
      <c r="IJ6" s="548"/>
      <c r="IL6" t="s">
        <v>32032</v>
      </c>
      <c r="IM6" t="s">
        <v>32033</v>
      </c>
      <c r="IN6" t="s">
        <v>32056</v>
      </c>
      <c r="IP6" s="548" t="s">
        <v>32077</v>
      </c>
      <c r="IQ6" s="548" t="s">
        <v>32078</v>
      </c>
      <c r="IR6" s="548" t="s">
        <v>32079</v>
      </c>
      <c r="IS6" s="548"/>
      <c r="IT6" t="s">
        <v>32104</v>
      </c>
      <c r="IU6" s="494" t="s">
        <v>32105</v>
      </c>
      <c r="IW6" t="s">
        <v>23023</v>
      </c>
      <c r="IX6" t="s">
        <v>23024</v>
      </c>
      <c r="IZ6" t="s">
        <v>31902</v>
      </c>
      <c r="JA6" t="s">
        <v>31903</v>
      </c>
      <c r="JB6" t="s">
        <v>30699</v>
      </c>
      <c r="JD6" t="s">
        <v>31934</v>
      </c>
      <c r="JE6" t="s">
        <v>31935</v>
      </c>
      <c r="JF6" t="s">
        <v>30699</v>
      </c>
    </row>
    <row r="7" spans="1:266" ht="18">
      <c r="A7" s="165">
        <v>4</v>
      </c>
      <c r="B7" s="37" t="s">
        <v>22983</v>
      </c>
      <c r="C7" s="37" t="s">
        <v>22982</v>
      </c>
      <c r="D7" s="37" t="s">
        <v>22983</v>
      </c>
      <c r="E7" s="37" t="s">
        <v>22984</v>
      </c>
      <c r="F7" s="37" t="s">
        <v>22981</v>
      </c>
      <c r="G7" s="37" t="s">
        <v>31836</v>
      </c>
      <c r="H7" s="37" t="s">
        <v>22985</v>
      </c>
      <c r="I7" s="166">
        <v>4</v>
      </c>
      <c r="K7" s="32">
        <v>2</v>
      </c>
      <c r="L7" s="1">
        <f>K7+L6</f>
        <v>3</v>
      </c>
      <c r="M7" s="1">
        <v>1</v>
      </c>
      <c r="N7" s="1" t="str">
        <f t="shared" ref="N7:N38" si="10">IF(K7&gt;1,(L6+1)&amp;" - "&amp;L7,L7)</f>
        <v>2 - 3</v>
      </c>
      <c r="O7" s="1" t="s">
        <v>22986</v>
      </c>
      <c r="P7" t="s">
        <v>22986</v>
      </c>
      <c r="R7" s="173" t="s">
        <v>22987</v>
      </c>
      <c r="S7" s="1182">
        <v>4</v>
      </c>
      <c r="T7" s="1182">
        <v>2</v>
      </c>
      <c r="U7" s="1" t="str">
        <f>IF(R7&gt;1,(S6+1)&amp;" - "&amp;S7,S7)</f>
        <v>3 - 4</v>
      </c>
      <c r="V7" s="1" t="s">
        <v>22988</v>
      </c>
      <c r="X7" s="37">
        <v>2</v>
      </c>
      <c r="Y7" s="37" t="s">
        <v>22989</v>
      </c>
      <c r="AA7" s="37">
        <v>2</v>
      </c>
      <c r="AB7" s="37" t="s">
        <v>22990</v>
      </c>
      <c r="AC7" s="38"/>
      <c r="AD7" s="38">
        <v>2</v>
      </c>
      <c r="AE7" s="38" t="s">
        <v>22991</v>
      </c>
      <c r="AH7" s="37">
        <v>2</v>
      </c>
      <c r="AI7" s="1">
        <f>AH7+AI6</f>
        <v>4</v>
      </c>
      <c r="AJ7" s="1" t="str">
        <f>IF(AH7&gt;1,(AI6+1)&amp;" - "&amp;AI7,AI7)</f>
        <v>3 - 4</v>
      </c>
      <c r="AK7" s="1">
        <f>AI6</f>
        <v>2</v>
      </c>
      <c r="AL7" s="37" t="s">
        <v>13966</v>
      </c>
      <c r="AM7" s="37" t="s">
        <v>22992</v>
      </c>
      <c r="AO7" s="1" t="s">
        <v>22993</v>
      </c>
      <c r="AP7" s="1"/>
      <c r="AQ7" s="1"/>
      <c r="AR7" s="1"/>
      <c r="AS7" s="1"/>
      <c r="AT7" s="1"/>
      <c r="AU7" s="1"/>
      <c r="AX7" s="1" t="s">
        <v>22994</v>
      </c>
      <c r="AY7" s="1"/>
      <c r="AZ7" s="1" t="str">
        <f>IF(AX7&gt;1,(AY6+1)&amp;" - "&amp;AY7,AY7)</f>
        <v xml:space="preserve">1 - </v>
      </c>
      <c r="BA7" s="1">
        <f>AZ6</f>
        <v>0</v>
      </c>
      <c r="BB7" s="1" t="s">
        <v>22995</v>
      </c>
      <c r="BD7" s="62">
        <v>2</v>
      </c>
      <c r="BE7" s="62">
        <f>BD7+BE6</f>
        <v>4</v>
      </c>
      <c r="BF7" s="1" t="str">
        <f>IF(BD7&gt;1,(BE6+1)&amp;" - "&amp;BE7,BE7)</f>
        <v>3 - 4</v>
      </c>
      <c r="BG7" s="1">
        <f>BE6</f>
        <v>2</v>
      </c>
      <c r="BH7" s="62" t="s">
        <v>22996</v>
      </c>
      <c r="BK7" s="37">
        <v>1</v>
      </c>
      <c r="BL7" s="37" t="s">
        <v>22997</v>
      </c>
      <c r="BM7" s="37" t="s">
        <v>22998</v>
      </c>
      <c r="BN7" s="37" t="s">
        <v>22999</v>
      </c>
      <c r="BO7" s="37" t="s">
        <v>23000</v>
      </c>
      <c r="BP7" s="37" t="s">
        <v>23001</v>
      </c>
      <c r="BQ7" s="37" t="s">
        <v>23002</v>
      </c>
      <c r="BR7" s="37" t="s">
        <v>23001</v>
      </c>
      <c r="BS7" s="37" t="s">
        <v>23002</v>
      </c>
      <c r="BT7" s="37">
        <v>1</v>
      </c>
      <c r="BU7" s="38"/>
      <c r="BV7" s="38"/>
      <c r="BW7" s="38"/>
      <c r="BX7" s="227">
        <v>1</v>
      </c>
      <c r="BY7" s="228" t="s">
        <v>23003</v>
      </c>
      <c r="CA7" s="38">
        <v>1</v>
      </c>
      <c r="CB7" s="38" t="s">
        <v>23004</v>
      </c>
      <c r="CC7" s="227">
        <v>1</v>
      </c>
      <c r="CD7" s="228" t="s">
        <v>23005</v>
      </c>
      <c r="CE7" s="227">
        <v>1</v>
      </c>
      <c r="CF7" s="228" t="s">
        <v>23006</v>
      </c>
      <c r="CG7" s="227">
        <v>1</v>
      </c>
      <c r="CH7" s="228" t="s">
        <v>23004</v>
      </c>
      <c r="CI7" s="227">
        <v>1</v>
      </c>
      <c r="CJ7" s="228" t="s">
        <v>23007</v>
      </c>
      <c r="CK7" s="227">
        <v>2</v>
      </c>
      <c r="CL7" s="227" t="str">
        <f>""</f>
        <v/>
      </c>
      <c r="CM7" s="227">
        <v>2</v>
      </c>
      <c r="CN7" s="227" t="s">
        <v>23008</v>
      </c>
      <c r="CO7" s="227">
        <v>2</v>
      </c>
      <c r="CP7" s="227" t="s">
        <v>23009</v>
      </c>
      <c r="CV7" s="227">
        <v>1</v>
      </c>
      <c r="CW7" s="228" t="s">
        <v>23012</v>
      </c>
      <c r="CZ7" t="s">
        <v>23013</v>
      </c>
      <c r="DA7" s="38"/>
      <c r="DB7" s="38"/>
      <c r="DC7" s="38"/>
      <c r="DD7" s="1175">
        <v>2</v>
      </c>
      <c r="DE7" s="1175" t="s">
        <v>23014</v>
      </c>
      <c r="DF7" s="1175" t="s">
        <v>23015</v>
      </c>
      <c r="DG7" s="1175" t="s">
        <v>23016</v>
      </c>
      <c r="DH7" s="1176" t="s">
        <v>16433</v>
      </c>
      <c r="DJ7" s="1164" t="s">
        <v>23017</v>
      </c>
      <c r="DK7" s="10" t="s">
        <v>23018</v>
      </c>
      <c r="DL7" s="10" t="s">
        <v>23019</v>
      </c>
      <c r="DM7" s="1165" t="s">
        <v>2343</v>
      </c>
      <c r="DO7" s="9">
        <v>1</v>
      </c>
      <c r="DP7" s="10" t="s">
        <v>23020</v>
      </c>
      <c r="DQ7" s="10" t="s">
        <v>18246</v>
      </c>
      <c r="DR7" s="10" t="s">
        <v>23021</v>
      </c>
      <c r="DS7" s="10" t="s">
        <v>23022</v>
      </c>
      <c r="DU7" s="47" t="s">
        <v>23023</v>
      </c>
      <c r="DV7" s="47" t="s">
        <v>23024</v>
      </c>
      <c r="DX7" s="32">
        <v>2</v>
      </c>
      <c r="DY7" s="26" t="s">
        <v>23025</v>
      </c>
      <c r="EA7" s="548" t="s">
        <v>22909</v>
      </c>
      <c r="EB7" t="s">
        <v>23026</v>
      </c>
      <c r="EC7">
        <v>3</v>
      </c>
      <c r="EE7" s="37" t="s">
        <v>25394</v>
      </c>
      <c r="EF7" s="366">
        <v>0</v>
      </c>
      <c r="EG7" s="366">
        <v>2</v>
      </c>
      <c r="EH7" s="366">
        <v>0</v>
      </c>
      <c r="EI7" s="366">
        <v>0</v>
      </c>
      <c r="EJ7" s="366">
        <v>0</v>
      </c>
      <c r="EK7" s="366">
        <v>2</v>
      </c>
      <c r="EL7" s="366">
        <v>0</v>
      </c>
      <c r="EM7" s="65">
        <v>0</v>
      </c>
      <c r="EN7">
        <f t="shared" si="2"/>
        <v>4</v>
      </c>
      <c r="EO7">
        <f t="shared" si="3"/>
        <v>4</v>
      </c>
      <c r="EP7">
        <f t="shared" si="4"/>
        <v>4</v>
      </c>
      <c r="EQ7">
        <f t="shared" si="5"/>
        <v>2</v>
      </c>
      <c r="ER7">
        <f t="shared" si="6"/>
        <v>4</v>
      </c>
      <c r="ES7">
        <f t="shared" si="7"/>
        <v>5</v>
      </c>
      <c r="ET7">
        <f t="shared" si="8"/>
        <v>5</v>
      </c>
      <c r="EU7">
        <f t="shared" si="9"/>
        <v>5</v>
      </c>
      <c r="EW7" s="1642"/>
      <c r="EX7" s="1642"/>
      <c r="EY7" s="1642"/>
      <c r="EZ7" s="1642"/>
      <c r="FA7" s="548"/>
      <c r="FB7" s="1642"/>
      <c r="FC7" s="1642"/>
      <c r="FD7" s="1642"/>
      <c r="FE7" s="1642"/>
      <c r="FG7" s="548">
        <v>4</v>
      </c>
      <c r="FH7" s="1118" t="s">
        <v>31244</v>
      </c>
      <c r="FI7" s="548"/>
      <c r="FJ7" s="32">
        <v>4</v>
      </c>
      <c r="FK7" s="1160" t="s">
        <v>31223</v>
      </c>
      <c r="FL7" s="1"/>
      <c r="FM7" s="548"/>
      <c r="FN7" s="1" t="s">
        <v>2327</v>
      </c>
      <c r="FO7" s="1" t="s">
        <v>27741</v>
      </c>
      <c r="FP7" s="1" t="s">
        <v>27742</v>
      </c>
      <c r="FQ7" s="548"/>
      <c r="FR7" s="1" t="s">
        <v>27743</v>
      </c>
      <c r="FS7" s="1" t="s">
        <v>27744</v>
      </c>
      <c r="FT7" s="1" t="s">
        <v>27745</v>
      </c>
      <c r="FU7" s="1" t="s">
        <v>27746</v>
      </c>
      <c r="FV7" s="548"/>
      <c r="FW7" s="1" t="s">
        <v>27747</v>
      </c>
      <c r="FX7" s="1" t="s">
        <v>27748</v>
      </c>
      <c r="FY7" s="1" t="s">
        <v>27749</v>
      </c>
      <c r="FZ7" s="548"/>
      <c r="GA7" s="1" t="s">
        <v>27750</v>
      </c>
      <c r="GB7" s="1" t="s">
        <v>27751</v>
      </c>
      <c r="GC7" s="1" t="s">
        <v>27752</v>
      </c>
      <c r="GD7" s="548"/>
      <c r="GE7" s="1" t="s">
        <v>27108</v>
      </c>
      <c r="GF7" s="1" t="s">
        <v>27753</v>
      </c>
      <c r="GG7" s="1" t="s">
        <v>27754</v>
      </c>
      <c r="GH7" s="1" t="s">
        <v>27755</v>
      </c>
      <c r="GI7" s="548"/>
      <c r="GJ7" s="1" t="s">
        <v>27756</v>
      </c>
      <c r="GK7" s="1" t="s">
        <v>27757</v>
      </c>
      <c r="GL7" s="1" t="s">
        <v>27758</v>
      </c>
      <c r="GM7" s="1" t="s">
        <v>27759</v>
      </c>
      <c r="GN7" s="548"/>
      <c r="GO7" s="1" t="s">
        <v>27760</v>
      </c>
      <c r="GP7" s="548"/>
      <c r="GQ7" s="1" t="s">
        <v>1958</v>
      </c>
      <c r="GR7" s="1" t="s">
        <v>27761</v>
      </c>
      <c r="GS7" s="1" t="s">
        <v>27762</v>
      </c>
      <c r="GT7" s="548"/>
      <c r="GU7" s="1" t="s">
        <v>27763</v>
      </c>
      <c r="GV7" s="1" t="s">
        <v>27764</v>
      </c>
      <c r="GW7" s="1" t="s">
        <v>27765</v>
      </c>
      <c r="GX7" s="548"/>
      <c r="GY7" s="1" t="s">
        <v>27766</v>
      </c>
      <c r="GZ7" s="1" t="s">
        <v>27767</v>
      </c>
      <c r="HA7" s="1" t="s">
        <v>22953</v>
      </c>
      <c r="HB7" s="548"/>
      <c r="HC7" s="1" t="s">
        <v>2220</v>
      </c>
      <c r="HD7" s="1" t="s">
        <v>27768</v>
      </c>
      <c r="HE7" s="1" t="s">
        <v>27769</v>
      </c>
      <c r="HF7" s="548"/>
      <c r="HG7" s="1" t="s">
        <v>27770</v>
      </c>
      <c r="HH7" s="1" t="s">
        <v>2210</v>
      </c>
      <c r="HI7" s="1" t="s">
        <v>1981</v>
      </c>
      <c r="HJ7" s="548"/>
      <c r="HK7" s="1" t="s">
        <v>27771</v>
      </c>
      <c r="HL7" s="1" t="s">
        <v>27772</v>
      </c>
      <c r="HM7" s="1" t="s">
        <v>2521</v>
      </c>
      <c r="HN7" s="548"/>
      <c r="HO7" s="1" t="s">
        <v>27773</v>
      </c>
      <c r="HP7" s="1" t="s">
        <v>27774</v>
      </c>
      <c r="HQ7" s="1" t="s">
        <v>27775</v>
      </c>
      <c r="HR7" s="548"/>
      <c r="HS7" s="1" t="s">
        <v>27776</v>
      </c>
      <c r="HT7" s="1" t="s">
        <v>27777</v>
      </c>
      <c r="HU7" s="1" t="s">
        <v>27778</v>
      </c>
      <c r="HV7" s="548"/>
      <c r="HW7" s="1" t="s">
        <v>27779</v>
      </c>
      <c r="HX7" s="1" t="s">
        <v>27780</v>
      </c>
      <c r="HY7" s="1" t="s">
        <v>27781</v>
      </c>
      <c r="HZ7" s="548"/>
      <c r="IA7" s="1" t="s">
        <v>27782</v>
      </c>
      <c r="IB7" s="1" t="s">
        <v>27783</v>
      </c>
      <c r="IC7" s="1" t="s">
        <v>27784</v>
      </c>
      <c r="ID7" s="548"/>
      <c r="IE7" s="1" t="s">
        <v>27785</v>
      </c>
      <c r="IF7" s="1" t="s">
        <v>27786</v>
      </c>
      <c r="IG7" s="1" t="s">
        <v>27787</v>
      </c>
      <c r="II7" s="548" t="s">
        <v>31847</v>
      </c>
      <c r="IJ7" s="548"/>
      <c r="IL7" t="s">
        <v>32034</v>
      </c>
      <c r="IM7" t="s">
        <v>32035</v>
      </c>
      <c r="IN7" t="s">
        <v>32036</v>
      </c>
      <c r="IP7" s="548" t="s">
        <v>32080</v>
      </c>
      <c r="IQ7" s="548" t="s">
        <v>32081</v>
      </c>
      <c r="IR7" s="548" t="s">
        <v>32082</v>
      </c>
      <c r="IS7" s="548"/>
      <c r="IT7" t="s">
        <v>32106</v>
      </c>
      <c r="IU7" s="494" t="s">
        <v>32107</v>
      </c>
      <c r="IW7" t="s">
        <v>23066</v>
      </c>
      <c r="IX7" t="s">
        <v>23067</v>
      </c>
      <c r="IZ7" t="s">
        <v>31904</v>
      </c>
      <c r="JA7" t="s">
        <v>31905</v>
      </c>
      <c r="JB7" t="s">
        <v>30699</v>
      </c>
      <c r="JD7" t="s">
        <v>31936</v>
      </c>
      <c r="JE7" t="s">
        <v>31937</v>
      </c>
      <c r="JF7" t="s">
        <v>30699</v>
      </c>
    </row>
    <row r="8" spans="1:266" ht="18.75" thickBot="1">
      <c r="A8" s="165">
        <v>5</v>
      </c>
      <c r="B8" s="37" t="s">
        <v>23028</v>
      </c>
      <c r="C8" s="37" t="s">
        <v>23027</v>
      </c>
      <c r="D8" s="37" t="s">
        <v>23028</v>
      </c>
      <c r="E8" s="37" t="s">
        <v>23027</v>
      </c>
      <c r="F8" s="37" t="s">
        <v>23027</v>
      </c>
      <c r="G8" s="37" t="s">
        <v>23028</v>
      </c>
      <c r="H8" s="37" t="s">
        <v>23029</v>
      </c>
      <c r="I8" s="166">
        <v>5</v>
      </c>
      <c r="K8" s="32">
        <v>2</v>
      </c>
      <c r="L8" s="1">
        <f t="shared" ref="L8:L71" si="11">K8+L7</f>
        <v>5</v>
      </c>
      <c r="M8" s="1">
        <v>3</v>
      </c>
      <c r="N8" s="1" t="str">
        <f t="shared" si="10"/>
        <v>4 - 5</v>
      </c>
      <c r="O8" s="1" t="str">
        <f ca="1">(RANDBETWEEN(1,10)+RANDBETWEEN(1,10))&amp;" rats"</f>
        <v>8 rats</v>
      </c>
      <c r="P8" t="s">
        <v>23030</v>
      </c>
      <c r="R8" s="173" t="s">
        <v>23031</v>
      </c>
      <c r="S8" s="1182">
        <v>6</v>
      </c>
      <c r="T8" s="1182">
        <v>4</v>
      </c>
      <c r="U8" s="1" t="str">
        <f t="shared" ref="U8:U71" si="12">IF(R8&gt;1,(S7+1)&amp;" - "&amp;S8,S8)</f>
        <v>5 - 6</v>
      </c>
      <c r="V8" s="1" t="s">
        <v>23032</v>
      </c>
      <c r="X8" s="37">
        <v>3</v>
      </c>
      <c r="Y8" s="37" t="s">
        <v>23033</v>
      </c>
      <c r="AA8" s="37">
        <v>3</v>
      </c>
      <c r="AB8" s="37" t="s">
        <v>18996</v>
      </c>
      <c r="AC8" s="38"/>
      <c r="AD8" s="38">
        <v>3</v>
      </c>
      <c r="AE8" s="38" t="s">
        <v>23034</v>
      </c>
      <c r="AH8" s="37">
        <v>2</v>
      </c>
      <c r="AI8" s="1">
        <f t="shared" ref="AI8:AI53" si="13">AH8+AI7</f>
        <v>6</v>
      </c>
      <c r="AJ8" s="1" t="str">
        <f t="shared" ref="AJ8:AJ53" si="14">IF(AH8&gt;1,(AI7+1)&amp;" - "&amp;AI8,AI8)</f>
        <v>5 - 6</v>
      </c>
      <c r="AK8" s="1">
        <f t="shared" ref="AK8:AK53" si="15">AI7</f>
        <v>4</v>
      </c>
      <c r="AL8" s="37" t="s">
        <v>13989</v>
      </c>
      <c r="AM8" s="37" t="s">
        <v>23035</v>
      </c>
      <c r="AO8" s="1" t="s">
        <v>23036</v>
      </c>
      <c r="AP8" s="1"/>
      <c r="AQ8" s="1"/>
      <c r="AR8" s="1"/>
      <c r="AS8" s="1"/>
      <c r="AT8" s="1"/>
      <c r="AU8" s="1"/>
      <c r="AX8" s="1" t="s">
        <v>23037</v>
      </c>
      <c r="AY8" s="1"/>
      <c r="AZ8" s="1" t="str">
        <f t="shared" ref="AZ8:AZ71" si="16">IF(AX8&gt;1,(AY7+1)&amp;" - "&amp;AY8,AY8)</f>
        <v xml:space="preserve">1 - </v>
      </c>
      <c r="BA8" s="1" t="str">
        <f t="shared" ref="BA8:BA71" si="17">AZ7</f>
        <v xml:space="preserve">1 - </v>
      </c>
      <c r="BB8" s="1" t="s">
        <v>23038</v>
      </c>
      <c r="BD8" s="62">
        <v>2</v>
      </c>
      <c r="BE8" s="62">
        <f t="shared" ref="BE8:BE49" si="18">BD8+BE7</f>
        <v>6</v>
      </c>
      <c r="BF8" s="1" t="str">
        <f t="shared" ref="BF8:BF71" si="19">IF(BD8&gt;1,(BE7+1)&amp;" - "&amp;BE8,BE8)</f>
        <v>5 - 6</v>
      </c>
      <c r="BG8" s="1">
        <f t="shared" ref="BG8:BG71" si="20">BE7</f>
        <v>4</v>
      </c>
      <c r="BH8" s="62" t="s">
        <v>23039</v>
      </c>
      <c r="BK8" s="37">
        <v>2</v>
      </c>
      <c r="BL8" s="37" t="s">
        <v>23040</v>
      </c>
      <c r="BM8" s="37" t="s">
        <v>23041</v>
      </c>
      <c r="BN8" s="37" t="s">
        <v>22999</v>
      </c>
      <c r="BO8" s="37" t="s">
        <v>23042</v>
      </c>
      <c r="BP8" s="37" t="s">
        <v>23001</v>
      </c>
      <c r="BQ8" s="37" t="s">
        <v>23002</v>
      </c>
      <c r="BR8" s="37" t="s">
        <v>23001</v>
      </c>
      <c r="BS8" s="37" t="s">
        <v>23002</v>
      </c>
      <c r="BT8" s="37">
        <v>2</v>
      </c>
      <c r="BU8" s="38"/>
      <c r="BV8" s="38"/>
      <c r="BW8" s="38"/>
      <c r="BX8" s="227">
        <v>2</v>
      </c>
      <c r="BY8" s="228" t="s">
        <v>23043</v>
      </c>
      <c r="CA8" s="38">
        <v>2</v>
      </c>
      <c r="CB8" s="38" t="s">
        <v>23044</v>
      </c>
      <c r="CC8" s="227">
        <v>2</v>
      </c>
      <c r="CD8" s="228" t="s">
        <v>23045</v>
      </c>
      <c r="CE8" s="227">
        <v>2</v>
      </c>
      <c r="CF8" s="228" t="s">
        <v>23046</v>
      </c>
      <c r="CG8" s="227">
        <v>2</v>
      </c>
      <c r="CH8" s="228" t="s">
        <v>23044</v>
      </c>
      <c r="CI8" s="227">
        <v>2</v>
      </c>
      <c r="CJ8" s="228" t="s">
        <v>23047</v>
      </c>
      <c r="CK8" s="227">
        <v>3</v>
      </c>
      <c r="CL8" s="227" t="str">
        <f>""</f>
        <v/>
      </c>
      <c r="CM8" s="227">
        <v>3</v>
      </c>
      <c r="CN8" s="227" t="s">
        <v>23048</v>
      </c>
      <c r="CO8" s="227">
        <v>3</v>
      </c>
      <c r="CP8" s="227" t="s">
        <v>23049</v>
      </c>
      <c r="CV8" s="227">
        <v>2</v>
      </c>
      <c r="CW8" s="228" t="s">
        <v>23052</v>
      </c>
      <c r="CZ8" t="s">
        <v>23053</v>
      </c>
      <c r="DA8" s="38"/>
      <c r="DB8" s="38"/>
      <c r="DC8" s="38"/>
      <c r="DD8" s="1175">
        <v>3</v>
      </c>
      <c r="DE8" s="1175" t="s">
        <v>23054</v>
      </c>
      <c r="DF8" s="1175" t="s">
        <v>23055</v>
      </c>
      <c r="DG8" s="1175" t="s">
        <v>23056</v>
      </c>
      <c r="DH8" s="1176" t="s">
        <v>23057</v>
      </c>
      <c r="DJ8" s="1164" t="s">
        <v>23058</v>
      </c>
      <c r="DK8" s="10" t="s">
        <v>23059</v>
      </c>
      <c r="DL8" s="10" t="s">
        <v>23060</v>
      </c>
      <c r="DM8" s="1165" t="s">
        <v>23061</v>
      </c>
      <c r="DO8" s="9">
        <v>2</v>
      </c>
      <c r="DP8" s="10" t="s">
        <v>23062</v>
      </c>
      <c r="DQ8" s="10" t="s">
        <v>23063</v>
      </c>
      <c r="DR8" s="10" t="s">
        <v>23064</v>
      </c>
      <c r="DS8" s="10" t="s">
        <v>23065</v>
      </c>
      <c r="DU8" s="47" t="s">
        <v>23066</v>
      </c>
      <c r="DV8" s="47" t="s">
        <v>23067</v>
      </c>
      <c r="DX8" s="32">
        <v>3</v>
      </c>
      <c r="DY8" s="26" t="s">
        <v>23068</v>
      </c>
      <c r="EA8" t="s">
        <v>23069</v>
      </c>
      <c r="EB8" t="s">
        <v>23113</v>
      </c>
      <c r="EC8">
        <v>-2</v>
      </c>
      <c r="EE8" s="37" t="s">
        <v>25395</v>
      </c>
      <c r="EF8" s="366">
        <v>0</v>
      </c>
      <c r="EG8" s="366">
        <v>0</v>
      </c>
      <c r="EH8" s="366">
        <v>1</v>
      </c>
      <c r="EI8" s="366">
        <v>1</v>
      </c>
      <c r="EJ8" s="366">
        <v>1</v>
      </c>
      <c r="EK8" s="366">
        <v>0</v>
      </c>
      <c r="EL8" s="366">
        <v>1</v>
      </c>
      <c r="EM8" s="366">
        <v>1</v>
      </c>
      <c r="EN8">
        <f t="shared" si="2"/>
        <v>4</v>
      </c>
      <c r="EO8">
        <f t="shared" si="3"/>
        <v>4</v>
      </c>
      <c r="EP8">
        <f t="shared" si="4"/>
        <v>5</v>
      </c>
      <c r="EQ8">
        <f t="shared" si="5"/>
        <v>3</v>
      </c>
      <c r="ER8">
        <f t="shared" si="6"/>
        <v>5</v>
      </c>
      <c r="ES8">
        <f t="shared" si="7"/>
        <v>5</v>
      </c>
      <c r="ET8">
        <f t="shared" si="8"/>
        <v>6</v>
      </c>
      <c r="EU8">
        <f t="shared" si="9"/>
        <v>6</v>
      </c>
      <c r="EW8" s="1131" t="s">
        <v>31317</v>
      </c>
      <c r="EX8" s="1131" t="s">
        <v>22885</v>
      </c>
      <c r="EY8" s="1131" t="s">
        <v>31381</v>
      </c>
      <c r="EZ8" s="1131" t="s">
        <v>31382</v>
      </c>
      <c r="FA8" s="548"/>
      <c r="FB8" s="1136" t="s">
        <v>31317</v>
      </c>
      <c r="FC8" s="1136" t="s">
        <v>22885</v>
      </c>
      <c r="FD8" s="1136" t="s">
        <v>31381</v>
      </c>
      <c r="FE8" s="1136" t="s">
        <v>31401</v>
      </c>
      <c r="FG8" s="548">
        <v>5</v>
      </c>
      <c r="FH8" s="1118" t="s">
        <v>31243</v>
      </c>
      <c r="FI8" s="548"/>
      <c r="FJ8" s="32">
        <v>5</v>
      </c>
      <c r="FK8" s="1160" t="s">
        <v>31222</v>
      </c>
      <c r="FL8" s="1"/>
      <c r="FM8" s="548"/>
      <c r="FN8" s="1" t="s">
        <v>27788</v>
      </c>
      <c r="FO8" s="1" t="s">
        <v>27789</v>
      </c>
      <c r="FP8" s="1" t="s">
        <v>27790</v>
      </c>
      <c r="FQ8" s="548"/>
      <c r="FR8" s="1" t="s">
        <v>27791</v>
      </c>
      <c r="FS8" s="1" t="s">
        <v>27792</v>
      </c>
      <c r="FT8" s="1" t="s">
        <v>27793</v>
      </c>
      <c r="FU8" s="1" t="s">
        <v>27794</v>
      </c>
      <c r="FV8" s="548"/>
      <c r="FW8" s="1" t="s">
        <v>27795</v>
      </c>
      <c r="FX8" s="1" t="s">
        <v>27796</v>
      </c>
      <c r="FY8" s="1" t="s">
        <v>27797</v>
      </c>
      <c r="FZ8" s="548"/>
      <c r="GA8" s="1" t="s">
        <v>27798</v>
      </c>
      <c r="GB8" s="1" t="s">
        <v>27799</v>
      </c>
      <c r="GC8" s="1" t="s">
        <v>27800</v>
      </c>
      <c r="GD8" s="548"/>
      <c r="GE8" s="1" t="s">
        <v>27801</v>
      </c>
      <c r="GF8" s="1" t="s">
        <v>27802</v>
      </c>
      <c r="GG8" s="1" t="s">
        <v>27803</v>
      </c>
      <c r="GH8" s="1" t="s">
        <v>27804</v>
      </c>
      <c r="GI8" s="548"/>
      <c r="GJ8" s="1" t="s">
        <v>27805</v>
      </c>
      <c r="GK8" s="1" t="s">
        <v>27806</v>
      </c>
      <c r="GL8" s="1" t="s">
        <v>27807</v>
      </c>
      <c r="GM8" s="1" t="s">
        <v>27808</v>
      </c>
      <c r="GN8" s="548"/>
      <c r="GO8" s="1" t="s">
        <v>27809</v>
      </c>
      <c r="GP8" s="548"/>
      <c r="GQ8" s="1" t="s">
        <v>27810</v>
      </c>
      <c r="GR8" s="1" t="s">
        <v>27811</v>
      </c>
      <c r="GS8" s="1" t="s">
        <v>27812</v>
      </c>
      <c r="GT8" s="548"/>
      <c r="GU8" s="1" t="s">
        <v>27813</v>
      </c>
      <c r="GV8" s="1" t="s">
        <v>27814</v>
      </c>
      <c r="GW8" s="1" t="s">
        <v>27815</v>
      </c>
      <c r="GX8" s="548"/>
      <c r="GY8" s="1" t="s">
        <v>27816</v>
      </c>
      <c r="GZ8" s="1" t="s">
        <v>27817</v>
      </c>
      <c r="HA8" s="1" t="s">
        <v>27818</v>
      </c>
      <c r="HB8" s="548"/>
      <c r="HC8" s="1" t="s">
        <v>27819</v>
      </c>
      <c r="HD8" s="1" t="s">
        <v>27820</v>
      </c>
      <c r="HE8" s="1" t="s">
        <v>27821</v>
      </c>
      <c r="HF8" s="548"/>
      <c r="HG8" s="1" t="s">
        <v>27822</v>
      </c>
      <c r="HH8" s="1" t="s">
        <v>27823</v>
      </c>
      <c r="HI8" s="1" t="s">
        <v>27824</v>
      </c>
      <c r="HJ8" s="548"/>
      <c r="HK8" s="1" t="s">
        <v>27825</v>
      </c>
      <c r="HL8" s="1" t="s">
        <v>27826</v>
      </c>
      <c r="HM8" s="1" t="s">
        <v>27827</v>
      </c>
      <c r="HN8" s="548"/>
      <c r="HO8" s="1" t="s">
        <v>27828</v>
      </c>
      <c r="HP8" s="1" t="s">
        <v>27829</v>
      </c>
      <c r="HQ8" s="1" t="s">
        <v>27830</v>
      </c>
      <c r="HR8" s="548"/>
      <c r="HS8" s="1" t="s">
        <v>27831</v>
      </c>
      <c r="HT8" s="1" t="s">
        <v>27832</v>
      </c>
      <c r="HU8" s="1" t="s">
        <v>27833</v>
      </c>
      <c r="HV8" s="548"/>
      <c r="HW8" s="1" t="s">
        <v>27834</v>
      </c>
      <c r="HX8" s="1" t="s">
        <v>27835</v>
      </c>
      <c r="HY8" s="1" t="s">
        <v>27836</v>
      </c>
      <c r="HZ8" s="548"/>
      <c r="IA8" s="1" t="s">
        <v>27837</v>
      </c>
      <c r="IB8" s="1" t="s">
        <v>27838</v>
      </c>
      <c r="IC8" s="1" t="s">
        <v>27839</v>
      </c>
      <c r="ID8" s="548"/>
      <c r="IE8" s="1" t="s">
        <v>27840</v>
      </c>
      <c r="IF8" s="1" t="s">
        <v>27841</v>
      </c>
      <c r="IG8" s="1" t="s">
        <v>27842</v>
      </c>
      <c r="II8" s="548" t="s">
        <v>31848</v>
      </c>
      <c r="IJ8" s="548"/>
      <c r="IL8" t="s">
        <v>32037</v>
      </c>
      <c r="IM8" t="s">
        <v>32038</v>
      </c>
      <c r="IN8" t="s">
        <v>32057</v>
      </c>
      <c r="IP8" s="548" t="s">
        <v>32083</v>
      </c>
      <c r="IQ8" s="548" t="s">
        <v>32084</v>
      </c>
      <c r="IR8" s="548" t="s">
        <v>32085</v>
      </c>
      <c r="IS8" s="548"/>
      <c r="IT8" t="s">
        <v>32108</v>
      </c>
      <c r="IU8" s="494" t="s">
        <v>32109</v>
      </c>
      <c r="IW8" t="s">
        <v>23110</v>
      </c>
      <c r="IX8" t="s">
        <v>23111</v>
      </c>
      <c r="IZ8" t="s">
        <v>31906</v>
      </c>
      <c r="JA8" t="s">
        <v>31907</v>
      </c>
      <c r="JB8" t="s">
        <v>30699</v>
      </c>
      <c r="JD8" t="s">
        <v>31938</v>
      </c>
      <c r="JE8" t="s">
        <v>31939</v>
      </c>
      <c r="JF8" t="s">
        <v>30699</v>
      </c>
    </row>
    <row r="9" spans="1:266" ht="18">
      <c r="A9" s="165">
        <v>6</v>
      </c>
      <c r="B9" s="37" t="s">
        <v>31838</v>
      </c>
      <c r="C9" s="37" t="s">
        <v>23072</v>
      </c>
      <c r="D9" s="37" t="s">
        <v>23073</v>
      </c>
      <c r="E9" s="37" t="s">
        <v>23074</v>
      </c>
      <c r="F9" s="37" t="s">
        <v>23071</v>
      </c>
      <c r="G9" s="37" t="s">
        <v>31837</v>
      </c>
      <c r="H9" s="37" t="s">
        <v>23075</v>
      </c>
      <c r="I9" s="166">
        <v>6</v>
      </c>
      <c r="K9" s="32">
        <v>1</v>
      </c>
      <c r="L9" s="1">
        <f t="shared" si="11"/>
        <v>6</v>
      </c>
      <c r="M9" s="1">
        <v>5</v>
      </c>
      <c r="N9" s="1">
        <f t="shared" si="10"/>
        <v>6</v>
      </c>
      <c r="O9" s="1" t="s">
        <v>23076</v>
      </c>
      <c r="P9" t="s">
        <v>23076</v>
      </c>
      <c r="R9" s="173" t="s">
        <v>23077</v>
      </c>
      <c r="S9" s="1182">
        <v>8</v>
      </c>
      <c r="T9" s="1182">
        <v>6</v>
      </c>
      <c r="U9" s="1" t="str">
        <f t="shared" si="12"/>
        <v>7 - 8</v>
      </c>
      <c r="V9" s="1" t="s">
        <v>23078</v>
      </c>
      <c r="X9" s="37">
        <v>4</v>
      </c>
      <c r="Y9" s="37" t="s">
        <v>23079</v>
      </c>
      <c r="AA9" s="37">
        <v>4</v>
      </c>
      <c r="AB9" s="37" t="s">
        <v>23080</v>
      </c>
      <c r="AC9" s="38"/>
      <c r="AD9" s="38">
        <v>4</v>
      </c>
      <c r="AE9" s="38" t="s">
        <v>23081</v>
      </c>
      <c r="AH9" s="37">
        <v>2</v>
      </c>
      <c r="AI9" s="1">
        <f t="shared" si="13"/>
        <v>8</v>
      </c>
      <c r="AJ9" s="1" t="str">
        <f t="shared" si="14"/>
        <v>7 - 8</v>
      </c>
      <c r="AK9" s="1">
        <f t="shared" si="15"/>
        <v>6</v>
      </c>
      <c r="AL9" s="37" t="s">
        <v>14007</v>
      </c>
      <c r="AM9" s="37" t="s">
        <v>23082</v>
      </c>
      <c r="AO9" s="1" t="s">
        <v>23083</v>
      </c>
      <c r="AP9" s="1"/>
      <c r="AQ9" s="1"/>
      <c r="AR9" s="1"/>
      <c r="AS9" s="1"/>
      <c r="AT9" s="1"/>
      <c r="AU9" s="1"/>
      <c r="AX9" s="1" t="s">
        <v>23084</v>
      </c>
      <c r="AY9" s="1"/>
      <c r="AZ9" s="1" t="str">
        <f t="shared" si="16"/>
        <v xml:space="preserve">1 - </v>
      </c>
      <c r="BA9" s="1" t="str">
        <f t="shared" si="17"/>
        <v xml:space="preserve">1 - </v>
      </c>
      <c r="BB9" s="1"/>
      <c r="BD9" s="62">
        <v>2</v>
      </c>
      <c r="BE9" s="62">
        <f t="shared" si="18"/>
        <v>8</v>
      </c>
      <c r="BF9" s="1" t="str">
        <f t="shared" si="19"/>
        <v>7 - 8</v>
      </c>
      <c r="BG9" s="1">
        <f t="shared" si="20"/>
        <v>6</v>
      </c>
      <c r="BH9" s="62" t="s">
        <v>23085</v>
      </c>
      <c r="BK9" s="37">
        <v>3</v>
      </c>
      <c r="BL9" s="37" t="s">
        <v>22999</v>
      </c>
      <c r="BM9" s="37" t="s">
        <v>23086</v>
      </c>
      <c r="BN9" s="37" t="s">
        <v>22475</v>
      </c>
      <c r="BO9" s="37" t="s">
        <v>23087</v>
      </c>
      <c r="BP9" s="37" t="s">
        <v>23088</v>
      </c>
      <c r="BQ9" s="37" t="s">
        <v>23089</v>
      </c>
      <c r="BR9" s="37" t="s">
        <v>23088</v>
      </c>
      <c r="BS9" s="37" t="s">
        <v>23089</v>
      </c>
      <c r="BT9" s="37">
        <v>3</v>
      </c>
      <c r="BU9" s="38"/>
      <c r="BV9" s="38"/>
      <c r="BW9" s="38"/>
      <c r="BX9" s="227">
        <v>3</v>
      </c>
      <c r="BY9" s="228" t="s">
        <v>23090</v>
      </c>
      <c r="CA9" s="38">
        <v>3</v>
      </c>
      <c r="CB9" s="38" t="s">
        <v>23091</v>
      </c>
      <c r="CC9" s="227">
        <v>3</v>
      </c>
      <c r="CD9" s="228" t="s">
        <v>23092</v>
      </c>
      <c r="CE9" s="227">
        <v>3</v>
      </c>
      <c r="CF9" s="228" t="s">
        <v>23093</v>
      </c>
      <c r="CG9" s="227">
        <v>3</v>
      </c>
      <c r="CH9" s="228" t="s">
        <v>23091</v>
      </c>
      <c r="CI9" s="227">
        <v>3</v>
      </c>
      <c r="CJ9" s="228" t="s">
        <v>23094</v>
      </c>
      <c r="CK9" s="227">
        <v>4</v>
      </c>
      <c r="CL9" s="227" t="str">
        <f>""</f>
        <v/>
      </c>
      <c r="CM9" s="227">
        <v>4</v>
      </c>
      <c r="CN9" s="227" t="s">
        <v>23095</v>
      </c>
      <c r="CO9" s="227">
        <v>4</v>
      </c>
      <c r="CP9" s="227" t="s">
        <v>23096</v>
      </c>
      <c r="CV9" s="227">
        <v>3</v>
      </c>
      <c r="CW9" s="228" t="s">
        <v>23099</v>
      </c>
      <c r="CZ9" t="s">
        <v>23100</v>
      </c>
      <c r="DA9" s="38"/>
      <c r="DB9" s="38"/>
      <c r="DC9" s="38"/>
      <c r="DD9" s="1175">
        <v>4</v>
      </c>
      <c r="DE9" s="1175" t="s">
        <v>23101</v>
      </c>
      <c r="DF9" s="1175" t="s">
        <v>23102</v>
      </c>
      <c r="DG9" s="1175" t="s">
        <v>23103</v>
      </c>
      <c r="DH9" s="1176" t="s">
        <v>21642</v>
      </c>
      <c r="DJ9" s="1164" t="s">
        <v>23104</v>
      </c>
      <c r="DK9" s="10" t="s">
        <v>9527</v>
      </c>
      <c r="DL9" s="10" t="s">
        <v>23105</v>
      </c>
      <c r="DM9" s="1165" t="s">
        <v>23106</v>
      </c>
      <c r="DO9" s="9">
        <v>3</v>
      </c>
      <c r="DP9" s="10" t="s">
        <v>23107</v>
      </c>
      <c r="DQ9" s="10" t="s">
        <v>23108</v>
      </c>
      <c r="DR9" s="10" t="s">
        <v>23109</v>
      </c>
      <c r="DS9" s="10" t="s">
        <v>23065</v>
      </c>
      <c r="DU9" s="47" t="s">
        <v>23110</v>
      </c>
      <c r="DV9" s="47" t="s">
        <v>23111</v>
      </c>
      <c r="DX9" s="32">
        <v>4</v>
      </c>
      <c r="DY9" s="26" t="s">
        <v>23112</v>
      </c>
      <c r="EA9" s="548" t="s">
        <v>23069</v>
      </c>
      <c r="EB9" t="s">
        <v>23157</v>
      </c>
      <c r="EC9">
        <v>2</v>
      </c>
      <c r="EE9" s="37" t="s">
        <v>25397</v>
      </c>
      <c r="EF9" s="366">
        <v>0</v>
      </c>
      <c r="EG9" s="366">
        <v>0</v>
      </c>
      <c r="EH9" s="366">
        <v>2</v>
      </c>
      <c r="EI9" s="366">
        <v>3</v>
      </c>
      <c r="EJ9" s="366">
        <v>0</v>
      </c>
      <c r="EK9" s="366">
        <v>0</v>
      </c>
      <c r="EL9" s="366">
        <v>0</v>
      </c>
      <c r="EM9" s="65">
        <v>2</v>
      </c>
      <c r="EN9">
        <f t="shared" si="2"/>
        <v>4</v>
      </c>
      <c r="EO9">
        <f t="shared" si="3"/>
        <v>4</v>
      </c>
      <c r="EP9">
        <f t="shared" si="4"/>
        <v>7</v>
      </c>
      <c r="EQ9">
        <f t="shared" si="5"/>
        <v>6</v>
      </c>
      <c r="ER9">
        <f t="shared" si="6"/>
        <v>5</v>
      </c>
      <c r="ES9">
        <f t="shared" si="7"/>
        <v>5</v>
      </c>
      <c r="ET9">
        <f t="shared" si="8"/>
        <v>6</v>
      </c>
      <c r="EU9">
        <f t="shared" si="9"/>
        <v>8</v>
      </c>
      <c r="EW9" s="1130" t="s">
        <v>31357</v>
      </c>
      <c r="EX9" s="1132">
        <v>4</v>
      </c>
      <c r="EY9" s="1132">
        <v>0</v>
      </c>
      <c r="EZ9" s="548" t="s">
        <v>31352</v>
      </c>
      <c r="FA9" s="548"/>
      <c r="FB9" s="548" t="s">
        <v>31357</v>
      </c>
      <c r="FC9" s="1133">
        <v>4</v>
      </c>
      <c r="FD9" s="1133">
        <v>0</v>
      </c>
      <c r="FE9" s="548" t="s">
        <v>31385</v>
      </c>
      <c r="FG9" s="548">
        <v>6</v>
      </c>
      <c r="FH9" s="1119" t="s">
        <v>31242</v>
      </c>
      <c r="FI9" s="548"/>
      <c r="FJ9" s="32">
        <v>6</v>
      </c>
      <c r="FK9" s="1160" t="s">
        <v>31221</v>
      </c>
      <c r="FL9" s="1"/>
      <c r="FM9" s="548"/>
      <c r="FN9" s="1" t="s">
        <v>27843</v>
      </c>
      <c r="FO9" s="1" t="s">
        <v>27844</v>
      </c>
      <c r="FP9" s="1" t="s">
        <v>27845</v>
      </c>
      <c r="FQ9" s="548"/>
      <c r="FR9" s="1" t="s">
        <v>27846</v>
      </c>
      <c r="FS9" s="1" t="s">
        <v>27847</v>
      </c>
      <c r="FT9" s="1" t="s">
        <v>27848</v>
      </c>
      <c r="FU9" s="1" t="s">
        <v>27849</v>
      </c>
      <c r="FV9" s="548"/>
      <c r="FW9" s="1" t="s">
        <v>27850</v>
      </c>
      <c r="FX9" s="1" t="s">
        <v>27851</v>
      </c>
      <c r="FY9" s="1" t="s">
        <v>27852</v>
      </c>
      <c r="FZ9" s="548"/>
      <c r="GA9" s="1" t="s">
        <v>27853</v>
      </c>
      <c r="GB9" s="1" t="s">
        <v>27854</v>
      </c>
      <c r="GC9" s="1" t="s">
        <v>27855</v>
      </c>
      <c r="GD9" s="548"/>
      <c r="GE9" s="1" t="s">
        <v>27856</v>
      </c>
      <c r="GF9" s="1" t="s">
        <v>27857</v>
      </c>
      <c r="GG9" s="1" t="s">
        <v>27858</v>
      </c>
      <c r="GH9" s="1" t="s">
        <v>27859</v>
      </c>
      <c r="GI9" s="548"/>
      <c r="GJ9" s="1" t="s">
        <v>27860</v>
      </c>
      <c r="GK9" s="1" t="s">
        <v>27861</v>
      </c>
      <c r="GL9" s="1" t="s">
        <v>27862</v>
      </c>
      <c r="GM9" s="1" t="s">
        <v>27863</v>
      </c>
      <c r="GN9" s="548"/>
      <c r="GP9" s="548"/>
      <c r="GQ9" s="1" t="s">
        <v>27864</v>
      </c>
      <c r="GR9" s="1" t="s">
        <v>27865</v>
      </c>
      <c r="GS9" s="1" t="s">
        <v>27866</v>
      </c>
      <c r="GT9" s="548"/>
      <c r="GU9" s="1" t="s">
        <v>27867</v>
      </c>
      <c r="GV9" s="1" t="s">
        <v>27868</v>
      </c>
      <c r="GW9" s="1" t="s">
        <v>27869</v>
      </c>
      <c r="GX9" s="548"/>
      <c r="GY9" s="1" t="s">
        <v>27870</v>
      </c>
      <c r="GZ9" s="1" t="s">
        <v>27871</v>
      </c>
      <c r="HA9" s="1" t="s">
        <v>27872</v>
      </c>
      <c r="HB9" s="548"/>
      <c r="HC9" s="1" t="s">
        <v>27873</v>
      </c>
      <c r="HD9" s="1" t="s">
        <v>27874</v>
      </c>
      <c r="HE9" s="1" t="s">
        <v>27875</v>
      </c>
      <c r="HF9" s="548"/>
      <c r="HG9" s="1" t="s">
        <v>27876</v>
      </c>
      <c r="HH9" s="1" t="s">
        <v>27877</v>
      </c>
      <c r="HI9" s="1" t="s">
        <v>27878</v>
      </c>
      <c r="HJ9" s="548"/>
      <c r="HK9" s="1" t="s">
        <v>27879</v>
      </c>
      <c r="HL9" s="1" t="s">
        <v>27880</v>
      </c>
      <c r="HM9" s="1" t="s">
        <v>27881</v>
      </c>
      <c r="HN9" s="548"/>
      <c r="HO9" s="1" t="s">
        <v>27882</v>
      </c>
      <c r="HP9" s="1" t="s">
        <v>27883</v>
      </c>
      <c r="HQ9" s="1" t="s">
        <v>27884</v>
      </c>
      <c r="HR9" s="548"/>
      <c r="HS9" s="1" t="s">
        <v>27885</v>
      </c>
      <c r="HT9" s="1" t="s">
        <v>27886</v>
      </c>
      <c r="HU9" s="1" t="s">
        <v>27887</v>
      </c>
      <c r="HV9" s="548"/>
      <c r="HW9" s="1" t="s">
        <v>27888</v>
      </c>
      <c r="HX9" s="1" t="s">
        <v>27889</v>
      </c>
      <c r="HY9" s="1" t="s">
        <v>27890</v>
      </c>
      <c r="HZ9" s="548"/>
      <c r="IA9" s="1" t="s">
        <v>27891</v>
      </c>
      <c r="IB9" s="1" t="s">
        <v>27892</v>
      </c>
      <c r="IC9" s="1" t="s">
        <v>27893</v>
      </c>
      <c r="ID9" s="548"/>
      <c r="IE9" s="1" t="s">
        <v>27894</v>
      </c>
      <c r="IF9" s="1" t="s">
        <v>27895</v>
      </c>
      <c r="IG9" s="1" t="s">
        <v>27896</v>
      </c>
      <c r="II9" s="548" t="s">
        <v>31849</v>
      </c>
      <c r="IJ9" s="548"/>
      <c r="IL9" t="s">
        <v>32040</v>
      </c>
      <c r="IM9" t="s">
        <v>32039</v>
      </c>
      <c r="IN9" t="s">
        <v>32058</v>
      </c>
      <c r="IP9" s="548" t="s">
        <v>32086</v>
      </c>
      <c r="IQ9" s="548" t="s">
        <v>32088</v>
      </c>
      <c r="IR9" s="548" t="s">
        <v>32087</v>
      </c>
      <c r="IT9" t="s">
        <v>32110</v>
      </c>
      <c r="IU9" s="494" t="s">
        <v>32111</v>
      </c>
      <c r="IW9" t="s">
        <v>23154</v>
      </c>
      <c r="IX9" t="s">
        <v>23155</v>
      </c>
      <c r="IZ9" t="s">
        <v>31908</v>
      </c>
      <c r="JA9" t="s">
        <v>31909</v>
      </c>
      <c r="JB9" t="s">
        <v>30699</v>
      </c>
      <c r="JD9" t="s">
        <v>31940</v>
      </c>
      <c r="JE9" t="s">
        <v>31941</v>
      </c>
      <c r="JF9" t="s">
        <v>30699</v>
      </c>
    </row>
    <row r="10" spans="1:266" ht="18">
      <c r="A10" s="165">
        <v>7</v>
      </c>
      <c r="B10" s="37" t="s">
        <v>23115</v>
      </c>
      <c r="C10" s="37" t="s">
        <v>23116</v>
      </c>
      <c r="D10" s="37" t="s">
        <v>23117</v>
      </c>
      <c r="E10" s="37" t="s">
        <v>23118</v>
      </c>
      <c r="F10" s="37" t="s">
        <v>23119</v>
      </c>
      <c r="G10" s="37" t="s">
        <v>23120</v>
      </c>
      <c r="H10" s="37" t="s">
        <v>23121</v>
      </c>
      <c r="I10" s="166">
        <v>7</v>
      </c>
      <c r="K10" s="32">
        <v>1</v>
      </c>
      <c r="L10" s="1">
        <f t="shared" si="11"/>
        <v>7</v>
      </c>
      <c r="M10" s="1">
        <v>6</v>
      </c>
      <c r="N10" s="1">
        <f t="shared" si="10"/>
        <v>7</v>
      </c>
      <c r="O10" s="1" t="s">
        <v>23122</v>
      </c>
      <c r="P10" t="s">
        <v>23122</v>
      </c>
      <c r="R10" s="173" t="s">
        <v>23123</v>
      </c>
      <c r="S10" s="1182">
        <v>10</v>
      </c>
      <c r="T10" s="1182">
        <v>8</v>
      </c>
      <c r="U10" s="1" t="str">
        <f t="shared" si="12"/>
        <v>9 - 10</v>
      </c>
      <c r="V10" s="1" t="s">
        <v>23124</v>
      </c>
      <c r="X10" s="37">
        <v>5</v>
      </c>
      <c r="Y10" s="37" t="s">
        <v>23125</v>
      </c>
      <c r="AA10" s="37">
        <v>5</v>
      </c>
      <c r="AB10" s="37" t="s">
        <v>18927</v>
      </c>
      <c r="AC10" s="38"/>
      <c r="AD10" s="38">
        <v>5</v>
      </c>
      <c r="AE10" s="38" t="s">
        <v>23126</v>
      </c>
      <c r="AH10" s="37">
        <v>2</v>
      </c>
      <c r="AI10" s="1">
        <f t="shared" si="13"/>
        <v>10</v>
      </c>
      <c r="AJ10" s="1" t="str">
        <f t="shared" si="14"/>
        <v>9 - 10</v>
      </c>
      <c r="AK10" s="1">
        <f t="shared" si="15"/>
        <v>8</v>
      </c>
      <c r="AL10" s="37" t="s">
        <v>14028</v>
      </c>
      <c r="AM10" s="37" t="s">
        <v>23127</v>
      </c>
      <c r="AO10" s="1" t="s">
        <v>23128</v>
      </c>
      <c r="AP10" s="1"/>
      <c r="AQ10" s="1"/>
      <c r="AR10" s="1"/>
      <c r="AS10" s="1"/>
      <c r="AT10" s="1"/>
      <c r="AU10" s="1"/>
      <c r="AX10" s="12">
        <v>43221</v>
      </c>
      <c r="AY10" s="12"/>
      <c r="AZ10" s="1" t="str">
        <f t="shared" si="16"/>
        <v xml:space="preserve">1 - </v>
      </c>
      <c r="BA10" s="1" t="str">
        <f t="shared" si="17"/>
        <v xml:space="preserve">1 - </v>
      </c>
      <c r="BB10" s="1" t="s">
        <v>20140</v>
      </c>
      <c r="BD10" s="62">
        <v>2</v>
      </c>
      <c r="BE10" s="62">
        <f t="shared" si="18"/>
        <v>10</v>
      </c>
      <c r="BF10" s="1" t="str">
        <f t="shared" si="19"/>
        <v>9 - 10</v>
      </c>
      <c r="BG10" s="1">
        <f t="shared" si="20"/>
        <v>8</v>
      </c>
      <c r="BH10" s="62" t="s">
        <v>23129</v>
      </c>
      <c r="BK10" s="37">
        <v>4</v>
      </c>
      <c r="BL10" s="37" t="s">
        <v>22999</v>
      </c>
      <c r="BM10" s="37" t="s">
        <v>23042</v>
      </c>
      <c r="BN10" s="37" t="s">
        <v>23130</v>
      </c>
      <c r="BO10" s="37" t="s">
        <v>545</v>
      </c>
      <c r="BP10" s="37" t="s">
        <v>23088</v>
      </c>
      <c r="BQ10" s="37" t="s">
        <v>23089</v>
      </c>
      <c r="BR10" s="37" t="s">
        <v>23088</v>
      </c>
      <c r="BS10" s="37" t="s">
        <v>23089</v>
      </c>
      <c r="BT10" s="37">
        <v>4</v>
      </c>
      <c r="BU10" s="38"/>
      <c r="BV10" s="38"/>
      <c r="BW10" s="38"/>
      <c r="BX10" s="227">
        <v>4</v>
      </c>
      <c r="BY10" s="228" t="s">
        <v>23131</v>
      </c>
      <c r="CA10" s="38">
        <v>4</v>
      </c>
      <c r="CB10" s="38" t="s">
        <v>23132</v>
      </c>
      <c r="CC10" s="227">
        <v>4</v>
      </c>
      <c r="CD10" s="228" t="s">
        <v>23133</v>
      </c>
      <c r="CE10" s="227">
        <v>4</v>
      </c>
      <c r="CF10" s="228" t="s">
        <v>23134</v>
      </c>
      <c r="CG10" s="227">
        <v>4</v>
      </c>
      <c r="CH10" s="228" t="s">
        <v>23132</v>
      </c>
      <c r="CI10" s="227">
        <v>4</v>
      </c>
      <c r="CJ10" s="228" t="s">
        <v>23135</v>
      </c>
      <c r="CK10" s="227">
        <v>5</v>
      </c>
      <c r="CL10" s="227" t="s">
        <v>23136</v>
      </c>
      <c r="CM10" s="227">
        <v>5</v>
      </c>
      <c r="CN10" s="227" t="s">
        <v>23137</v>
      </c>
      <c r="CO10" s="227">
        <v>5</v>
      </c>
      <c r="CP10" s="227" t="s">
        <v>23138</v>
      </c>
      <c r="CV10" s="227">
        <v>4</v>
      </c>
      <c r="CW10" s="228" t="s">
        <v>23141</v>
      </c>
      <c r="CZ10" t="s">
        <v>23142</v>
      </c>
      <c r="DA10" s="38"/>
      <c r="DB10" s="38"/>
      <c r="DC10" s="38"/>
      <c r="DD10" s="1175">
        <v>5</v>
      </c>
      <c r="DE10" s="1175" t="s">
        <v>23143</v>
      </c>
      <c r="DF10" s="1175" t="s">
        <v>23144</v>
      </c>
      <c r="DG10" s="1175" t="s">
        <v>23145</v>
      </c>
      <c r="DH10" s="1176" t="s">
        <v>21998</v>
      </c>
      <c r="DJ10" s="1164" t="s">
        <v>23146</v>
      </c>
      <c r="DK10" s="10" t="s">
        <v>23147</v>
      </c>
      <c r="DL10" s="10" t="s">
        <v>23148</v>
      </c>
      <c r="DM10" s="1165" t="s">
        <v>23149</v>
      </c>
      <c r="DO10" s="9">
        <v>4</v>
      </c>
      <c r="DP10" s="10" t="s">
        <v>23150</v>
      </c>
      <c r="DQ10" s="10" t="s">
        <v>23151</v>
      </c>
      <c r="DR10" s="10" t="s">
        <v>23152</v>
      </c>
      <c r="DS10" s="10" t="s">
        <v>23153</v>
      </c>
      <c r="DU10" s="47" t="s">
        <v>23154</v>
      </c>
      <c r="DV10" s="47" t="s">
        <v>23155</v>
      </c>
      <c r="DX10" s="32">
        <v>5</v>
      </c>
      <c r="DY10" s="26" t="s">
        <v>23156</v>
      </c>
      <c r="EA10" s="548" t="s">
        <v>23069</v>
      </c>
      <c r="EB10" t="s">
        <v>23194</v>
      </c>
      <c r="EC10">
        <v>-2</v>
      </c>
      <c r="EE10" s="37" t="s">
        <v>25398</v>
      </c>
      <c r="EF10" s="366">
        <v>1</v>
      </c>
      <c r="EG10" s="366">
        <v>0</v>
      </c>
      <c r="EH10" s="366">
        <v>0</v>
      </c>
      <c r="EI10" s="366">
        <v>0</v>
      </c>
      <c r="EJ10" s="366">
        <v>2</v>
      </c>
      <c r="EK10" s="366">
        <v>0</v>
      </c>
      <c r="EL10" s="366">
        <v>0</v>
      </c>
      <c r="EM10" s="65">
        <v>2</v>
      </c>
      <c r="EN10">
        <f t="shared" si="2"/>
        <v>5</v>
      </c>
      <c r="EO10">
        <f t="shared" si="3"/>
        <v>4</v>
      </c>
      <c r="EP10">
        <f t="shared" si="4"/>
        <v>7</v>
      </c>
      <c r="EQ10">
        <f t="shared" si="5"/>
        <v>6</v>
      </c>
      <c r="ER10">
        <f t="shared" si="6"/>
        <v>7</v>
      </c>
      <c r="ES10">
        <f t="shared" si="7"/>
        <v>5</v>
      </c>
      <c r="ET10">
        <f t="shared" si="8"/>
        <v>6</v>
      </c>
      <c r="EU10">
        <f t="shared" si="9"/>
        <v>10</v>
      </c>
      <c r="EW10" s="1130" t="s">
        <v>31358</v>
      </c>
      <c r="EX10" s="1132">
        <v>8</v>
      </c>
      <c r="EY10" s="1132">
        <v>4</v>
      </c>
      <c r="EZ10" s="548" t="s">
        <v>31353</v>
      </c>
      <c r="FA10" s="548"/>
      <c r="FB10" s="548" t="s">
        <v>31358</v>
      </c>
      <c r="FC10" s="1134">
        <v>8</v>
      </c>
      <c r="FD10" s="1134">
        <v>4</v>
      </c>
      <c r="FE10" s="548" t="s">
        <v>31386</v>
      </c>
      <c r="FG10" s="548">
        <v>7</v>
      </c>
      <c r="FH10" s="1118" t="s">
        <v>31241</v>
      </c>
      <c r="FI10" s="548"/>
      <c r="FJ10" s="32">
        <v>7</v>
      </c>
      <c r="FK10" s="1160" t="s">
        <v>31220</v>
      </c>
      <c r="FL10" s="1"/>
      <c r="FM10" s="548"/>
      <c r="FN10" s="1" t="s">
        <v>27897</v>
      </c>
      <c r="FO10" s="1" t="s">
        <v>27898</v>
      </c>
      <c r="FP10" s="1" t="s">
        <v>27899</v>
      </c>
      <c r="FQ10" s="548"/>
      <c r="FR10" s="1" t="s">
        <v>27900</v>
      </c>
      <c r="FS10" s="1" t="s">
        <v>27901</v>
      </c>
      <c r="FT10" s="1" t="s">
        <v>27902</v>
      </c>
      <c r="FU10" s="1" t="s">
        <v>27903</v>
      </c>
      <c r="FV10" s="548"/>
      <c r="FW10" s="1" t="s">
        <v>27904</v>
      </c>
      <c r="FX10" s="1" t="s">
        <v>27905</v>
      </c>
      <c r="FY10" s="1" t="s">
        <v>27906</v>
      </c>
      <c r="FZ10" s="548"/>
      <c r="GA10" s="1" t="s">
        <v>27907</v>
      </c>
      <c r="GB10" s="1" t="s">
        <v>27908</v>
      </c>
      <c r="GC10" s="1" t="s">
        <v>27909</v>
      </c>
      <c r="GD10" s="548"/>
      <c r="GE10" s="1" t="s">
        <v>27910</v>
      </c>
      <c r="GF10" s="1" t="s">
        <v>27911</v>
      </c>
      <c r="GG10" s="1" t="s">
        <v>27912</v>
      </c>
      <c r="GH10" s="1" t="s">
        <v>27913</v>
      </c>
      <c r="GI10" s="548"/>
      <c r="GJ10" s="1" t="s">
        <v>27914</v>
      </c>
      <c r="GK10" s="1" t="s">
        <v>27915</v>
      </c>
      <c r="GL10" s="1" t="s">
        <v>27916</v>
      </c>
      <c r="GM10" s="1" t="s">
        <v>27917</v>
      </c>
      <c r="GN10" s="548"/>
      <c r="GP10" s="548"/>
      <c r="GQ10" s="1" t="s">
        <v>27918</v>
      </c>
      <c r="GR10" s="1" t="s">
        <v>27919</v>
      </c>
      <c r="GS10" s="1" t="s">
        <v>27920</v>
      </c>
      <c r="GT10" s="548"/>
      <c r="GU10" s="1" t="s">
        <v>27921</v>
      </c>
      <c r="GV10" s="1" t="s">
        <v>27922</v>
      </c>
      <c r="GW10" s="1" t="s">
        <v>27923</v>
      </c>
      <c r="GX10" s="548"/>
      <c r="GY10" s="1" t="s">
        <v>27924</v>
      </c>
      <c r="GZ10" s="1" t="s">
        <v>27925</v>
      </c>
      <c r="HA10" s="1" t="s">
        <v>27926</v>
      </c>
      <c r="HB10" s="548"/>
      <c r="HC10" s="1" t="s">
        <v>27927</v>
      </c>
      <c r="HD10" s="1" t="s">
        <v>27928</v>
      </c>
      <c r="HE10" s="1" t="s">
        <v>27929</v>
      </c>
      <c r="HF10" s="548"/>
      <c r="HG10" s="1" t="s">
        <v>27930</v>
      </c>
      <c r="HH10" s="1" t="s">
        <v>27931</v>
      </c>
      <c r="HI10" s="1" t="s">
        <v>27932</v>
      </c>
      <c r="HJ10" s="548"/>
      <c r="HK10" s="1" t="s">
        <v>27933</v>
      </c>
      <c r="HL10" s="1" t="s">
        <v>27934</v>
      </c>
      <c r="HM10" s="1" t="s">
        <v>27935</v>
      </c>
      <c r="HN10" s="548"/>
      <c r="HO10" s="1" t="s">
        <v>27936</v>
      </c>
      <c r="HP10" s="1" t="s">
        <v>27937</v>
      </c>
      <c r="HQ10" s="1" t="s">
        <v>27938</v>
      </c>
      <c r="HR10" s="548"/>
      <c r="HS10" s="1" t="s">
        <v>27939</v>
      </c>
      <c r="HT10" s="1" t="s">
        <v>27940</v>
      </c>
      <c r="HU10" s="1" t="s">
        <v>27941</v>
      </c>
      <c r="HV10" s="548"/>
      <c r="HW10" s="1" t="s">
        <v>27942</v>
      </c>
      <c r="HX10" s="1" t="s">
        <v>27943</v>
      </c>
      <c r="HY10" s="1" t="s">
        <v>27944</v>
      </c>
      <c r="HZ10" s="548"/>
      <c r="IA10" s="1" t="s">
        <v>27945</v>
      </c>
      <c r="IB10" s="1" t="s">
        <v>27946</v>
      </c>
      <c r="IC10" s="1" t="s">
        <v>27947</v>
      </c>
      <c r="ID10" s="548"/>
      <c r="IE10" s="1" t="s">
        <v>27948</v>
      </c>
      <c r="IF10" s="1" t="s">
        <v>27949</v>
      </c>
      <c r="IG10" s="1" t="s">
        <v>27950</v>
      </c>
      <c r="II10" s="548" t="s">
        <v>31850</v>
      </c>
      <c r="IJ10" s="548"/>
      <c r="IL10" t="s">
        <v>32041</v>
      </c>
      <c r="IM10" t="s">
        <v>32042</v>
      </c>
      <c r="IN10" t="s">
        <v>32059</v>
      </c>
      <c r="IP10" s="548" t="s">
        <v>32089</v>
      </c>
      <c r="IQ10" s="548" t="s">
        <v>32090</v>
      </c>
      <c r="IR10" s="548" t="s">
        <v>32091</v>
      </c>
      <c r="IT10" t="s">
        <v>32114</v>
      </c>
      <c r="IU10" s="494" t="s">
        <v>32115</v>
      </c>
      <c r="IW10" t="s">
        <v>23191</v>
      </c>
      <c r="IX10" t="s">
        <v>23192</v>
      </c>
      <c r="IZ10" t="s">
        <v>31910</v>
      </c>
      <c r="JA10" t="s">
        <v>31911</v>
      </c>
      <c r="JB10" t="s">
        <v>30699</v>
      </c>
      <c r="JD10" t="s">
        <v>31942</v>
      </c>
      <c r="JE10" t="s">
        <v>31943</v>
      </c>
      <c r="JF10" t="s">
        <v>30699</v>
      </c>
    </row>
    <row r="11" spans="1:266" ht="18">
      <c r="A11" s="165">
        <v>8</v>
      </c>
      <c r="B11" s="37" t="s">
        <v>23158</v>
      </c>
      <c r="C11" s="37" t="s">
        <v>23158</v>
      </c>
      <c r="D11" s="37" t="s">
        <v>23158</v>
      </c>
      <c r="E11" s="37" t="s">
        <v>23158</v>
      </c>
      <c r="F11" s="37" t="s">
        <v>23158</v>
      </c>
      <c r="G11" s="37" t="s">
        <v>23158</v>
      </c>
      <c r="H11" s="37" t="s">
        <v>23159</v>
      </c>
      <c r="I11" s="166">
        <v>8</v>
      </c>
      <c r="K11" s="32">
        <v>1</v>
      </c>
      <c r="L11" s="1">
        <f t="shared" si="11"/>
        <v>8</v>
      </c>
      <c r="M11" s="1">
        <v>7</v>
      </c>
      <c r="N11" s="1">
        <f t="shared" si="10"/>
        <v>8</v>
      </c>
      <c r="O11" s="1" t="str">
        <f ca="1">(RANDBETWEEN(1,10)+RANDBETWEEN(1,10))&amp;" mastiffs"</f>
        <v>17 mastiffs</v>
      </c>
      <c r="P11" t="s">
        <v>23160</v>
      </c>
      <c r="R11" s="173" t="s">
        <v>23161</v>
      </c>
      <c r="S11" s="1182">
        <v>13</v>
      </c>
      <c r="T11" s="1182">
        <v>10</v>
      </c>
      <c r="U11" s="1" t="str">
        <f t="shared" si="12"/>
        <v>11 - 13</v>
      </c>
      <c r="V11" s="1" t="s">
        <v>23162</v>
      </c>
      <c r="X11" s="37">
        <v>6</v>
      </c>
      <c r="Y11" s="37" t="s">
        <v>23163</v>
      </c>
      <c r="AA11" s="37">
        <v>6</v>
      </c>
      <c r="AB11" s="37" t="s">
        <v>23164</v>
      </c>
      <c r="AC11" s="38"/>
      <c r="AD11" s="38">
        <v>6</v>
      </c>
      <c r="AE11" s="38" t="s">
        <v>22883</v>
      </c>
      <c r="AH11" s="37">
        <v>2</v>
      </c>
      <c r="AI11" s="1">
        <f t="shared" si="13"/>
        <v>12</v>
      </c>
      <c r="AJ11" s="1" t="str">
        <f t="shared" si="14"/>
        <v>11 - 12</v>
      </c>
      <c r="AK11" s="1">
        <f t="shared" si="15"/>
        <v>10</v>
      </c>
      <c r="AL11" s="37" t="s">
        <v>14044</v>
      </c>
      <c r="AM11" s="37" t="s">
        <v>23165</v>
      </c>
      <c r="AO11" s="1" t="s">
        <v>23166</v>
      </c>
      <c r="AP11" s="1"/>
      <c r="AQ11" s="1"/>
      <c r="AR11" s="1"/>
      <c r="AS11" s="1"/>
      <c r="AT11" s="1"/>
      <c r="AU11" s="1"/>
      <c r="AX11" s="12">
        <v>43318</v>
      </c>
      <c r="AY11" s="12"/>
      <c r="AZ11" s="1" t="str">
        <f t="shared" si="16"/>
        <v xml:space="preserve">1 - </v>
      </c>
      <c r="BA11" s="1" t="str">
        <f t="shared" si="17"/>
        <v xml:space="preserve">1 - </v>
      </c>
      <c r="BB11" s="1" t="s">
        <v>23167</v>
      </c>
      <c r="BD11" s="62">
        <v>2</v>
      </c>
      <c r="BE11" s="62">
        <f t="shared" si="18"/>
        <v>12</v>
      </c>
      <c r="BF11" s="1" t="str">
        <f t="shared" si="19"/>
        <v>11 - 12</v>
      </c>
      <c r="BG11" s="1">
        <f t="shared" si="20"/>
        <v>10</v>
      </c>
      <c r="BH11" s="62" t="s">
        <v>23168</v>
      </c>
      <c r="BK11" s="37">
        <v>5</v>
      </c>
      <c r="BL11" s="37" t="s">
        <v>22999</v>
      </c>
      <c r="BM11" s="37" t="s">
        <v>23042</v>
      </c>
      <c r="BN11" s="37" t="s">
        <v>23130</v>
      </c>
      <c r="BO11" s="37" t="s">
        <v>23169</v>
      </c>
      <c r="BP11" s="37" t="s">
        <v>23130</v>
      </c>
      <c r="BQ11" s="37" t="s">
        <v>23169</v>
      </c>
      <c r="BR11" s="37" t="s">
        <v>23130</v>
      </c>
      <c r="BS11" s="37" t="s">
        <v>23169</v>
      </c>
      <c r="BT11" s="37">
        <v>5</v>
      </c>
      <c r="BU11" s="38"/>
      <c r="BV11" s="38"/>
      <c r="BW11" s="38"/>
      <c r="BX11" s="227">
        <v>5</v>
      </c>
      <c r="BY11" s="228" t="s">
        <v>23170</v>
      </c>
      <c r="CA11" s="38">
        <v>5</v>
      </c>
      <c r="CB11" s="38" t="s">
        <v>23171</v>
      </c>
      <c r="CC11" s="227">
        <v>5</v>
      </c>
      <c r="CD11" s="228" t="s">
        <v>23172</v>
      </c>
      <c r="CE11" s="227">
        <v>5</v>
      </c>
      <c r="CF11" s="228" t="s">
        <v>23173</v>
      </c>
      <c r="CG11" s="227">
        <v>5</v>
      </c>
      <c r="CH11" s="228" t="s">
        <v>23171</v>
      </c>
      <c r="CI11" s="227">
        <v>5</v>
      </c>
      <c r="CJ11" s="228" t="s">
        <v>23174</v>
      </c>
      <c r="CK11" s="227">
        <v>6</v>
      </c>
      <c r="CL11" s="227" t="s">
        <v>23175</v>
      </c>
      <c r="CM11" s="227">
        <v>6</v>
      </c>
      <c r="CN11" s="227" t="s">
        <v>23176</v>
      </c>
      <c r="CO11" s="227">
        <v>6</v>
      </c>
      <c r="CP11" s="227" t="s">
        <v>23177</v>
      </c>
      <c r="CV11" s="227">
        <v>5</v>
      </c>
      <c r="CW11" s="228" t="s">
        <v>23179</v>
      </c>
      <c r="CZ11" t="s">
        <v>23180</v>
      </c>
      <c r="DA11" s="38"/>
      <c r="DB11" s="38"/>
      <c r="DC11" s="38"/>
      <c r="DD11" s="1175">
        <v>6</v>
      </c>
      <c r="DE11" s="1175" t="s">
        <v>23181</v>
      </c>
      <c r="DF11" s="1175" t="s">
        <v>23182</v>
      </c>
      <c r="DG11" s="1175" t="s">
        <v>23183</v>
      </c>
      <c r="DH11" s="1176" t="s">
        <v>23184</v>
      </c>
      <c r="DJ11" s="1164" t="s">
        <v>23185</v>
      </c>
      <c r="DK11" s="10" t="s">
        <v>23186</v>
      </c>
      <c r="DL11" s="10" t="s">
        <v>23187</v>
      </c>
      <c r="DM11" s="1165" t="s">
        <v>23188</v>
      </c>
      <c r="DO11" s="9">
        <v>5</v>
      </c>
      <c r="DP11" s="10" t="s">
        <v>23189</v>
      </c>
      <c r="DQ11" s="10" t="s">
        <v>23190</v>
      </c>
      <c r="DR11" s="10" t="s">
        <v>29</v>
      </c>
      <c r="DS11" s="10" t="s">
        <v>23153</v>
      </c>
      <c r="DU11" s="47" t="s">
        <v>23191</v>
      </c>
      <c r="DV11" s="47" t="s">
        <v>23192</v>
      </c>
      <c r="DX11" s="32">
        <v>6</v>
      </c>
      <c r="DY11" s="26" t="s">
        <v>23193</v>
      </c>
      <c r="EA11" s="548" t="s">
        <v>23069</v>
      </c>
      <c r="EB11" t="s">
        <v>23242</v>
      </c>
      <c r="EC11">
        <v>2</v>
      </c>
      <c r="EE11" s="37" t="s">
        <v>25399</v>
      </c>
      <c r="EF11" s="366">
        <v>2</v>
      </c>
      <c r="EG11" s="366">
        <v>0</v>
      </c>
      <c r="EH11" s="366">
        <v>0</v>
      </c>
      <c r="EI11" s="366">
        <v>0</v>
      </c>
      <c r="EJ11" s="366">
        <v>0</v>
      </c>
      <c r="EK11" s="366">
        <v>0</v>
      </c>
      <c r="EL11" s="366">
        <v>0</v>
      </c>
      <c r="EM11" s="65">
        <v>0</v>
      </c>
      <c r="EN11">
        <f t="shared" si="2"/>
        <v>7</v>
      </c>
      <c r="EO11">
        <f t="shared" si="3"/>
        <v>4</v>
      </c>
      <c r="EP11">
        <f t="shared" si="4"/>
        <v>7</v>
      </c>
      <c r="EQ11">
        <f t="shared" si="5"/>
        <v>6</v>
      </c>
      <c r="ER11">
        <f t="shared" si="6"/>
        <v>7</v>
      </c>
      <c r="ES11">
        <f t="shared" si="7"/>
        <v>5</v>
      </c>
      <c r="ET11">
        <f t="shared" si="8"/>
        <v>6</v>
      </c>
      <c r="EU11">
        <f t="shared" si="9"/>
        <v>10</v>
      </c>
      <c r="EW11" s="1130" t="s">
        <v>31359</v>
      </c>
      <c r="EX11" s="1132">
        <v>12</v>
      </c>
      <c r="EY11" s="1132">
        <v>8</v>
      </c>
      <c r="EZ11" s="548" t="s">
        <v>23070</v>
      </c>
      <c r="FA11" s="548"/>
      <c r="FB11" s="548" t="s">
        <v>31359</v>
      </c>
      <c r="FC11" s="1133">
        <v>12</v>
      </c>
      <c r="FD11" s="1133">
        <v>8</v>
      </c>
      <c r="FE11" s="548" t="s">
        <v>31387</v>
      </c>
      <c r="FG11" s="548">
        <v>8</v>
      </c>
      <c r="FH11" s="1118" t="s">
        <v>31240</v>
      </c>
      <c r="FI11" s="548"/>
      <c r="FJ11" s="32">
        <v>8</v>
      </c>
      <c r="FK11" s="1160" t="s">
        <v>31219</v>
      </c>
      <c r="FL11" s="1"/>
      <c r="FM11" s="548"/>
      <c r="FN11" s="1" t="s">
        <v>27951</v>
      </c>
      <c r="FO11" s="1" t="s">
        <v>27952</v>
      </c>
      <c r="FP11" s="1" t="s">
        <v>27953</v>
      </c>
      <c r="FQ11" s="548"/>
      <c r="FR11" s="1" t="s">
        <v>27954</v>
      </c>
      <c r="FS11" s="1" t="s">
        <v>27955</v>
      </c>
      <c r="FT11" s="1" t="s">
        <v>27956</v>
      </c>
      <c r="FU11" s="1" t="s">
        <v>27957</v>
      </c>
      <c r="FV11" s="548"/>
      <c r="FW11" s="1" t="s">
        <v>27958</v>
      </c>
      <c r="FX11" s="1" t="s">
        <v>27959</v>
      </c>
      <c r="FY11" s="1" t="s">
        <v>27960</v>
      </c>
      <c r="FZ11" s="548"/>
      <c r="GA11" s="1" t="s">
        <v>27961</v>
      </c>
      <c r="GB11" s="1" t="s">
        <v>27962</v>
      </c>
      <c r="GC11" s="1" t="s">
        <v>27963</v>
      </c>
      <c r="GD11" s="548"/>
      <c r="GE11" s="1" t="s">
        <v>27964</v>
      </c>
      <c r="GF11" s="1" t="s">
        <v>27965</v>
      </c>
      <c r="GG11" s="1" t="s">
        <v>27966</v>
      </c>
      <c r="GH11" s="1" t="s">
        <v>27967</v>
      </c>
      <c r="GI11" s="548"/>
      <c r="GJ11" s="1" t="s">
        <v>27968</v>
      </c>
      <c r="GK11" s="1" t="s">
        <v>27969</v>
      </c>
      <c r="GL11" s="1" t="s">
        <v>27970</v>
      </c>
      <c r="GM11" s="1" t="s">
        <v>27971</v>
      </c>
      <c r="GN11" s="548"/>
      <c r="GP11" s="548"/>
      <c r="GQ11" s="1" t="s">
        <v>27972</v>
      </c>
      <c r="GR11" s="1" t="s">
        <v>27973</v>
      </c>
      <c r="GS11" s="1" t="s">
        <v>27974</v>
      </c>
      <c r="GT11" s="548"/>
      <c r="GU11" s="1" t="s">
        <v>27975</v>
      </c>
      <c r="GV11" s="1" t="s">
        <v>27976</v>
      </c>
      <c r="GW11" s="1" t="s">
        <v>27977</v>
      </c>
      <c r="GX11" s="548"/>
      <c r="GY11" s="1" t="s">
        <v>27978</v>
      </c>
      <c r="GZ11" s="1" t="s">
        <v>27979</v>
      </c>
      <c r="HA11" s="1" t="s">
        <v>27980</v>
      </c>
      <c r="HB11" s="548"/>
      <c r="HC11" s="1" t="s">
        <v>27981</v>
      </c>
      <c r="HD11" s="1" t="s">
        <v>27982</v>
      </c>
      <c r="HE11" s="1" t="s">
        <v>27983</v>
      </c>
      <c r="HF11" s="548"/>
      <c r="HG11" s="1" t="s">
        <v>27984</v>
      </c>
      <c r="HH11" s="1" t="s">
        <v>27985</v>
      </c>
      <c r="HI11" s="1" t="s">
        <v>27986</v>
      </c>
      <c r="HJ11" s="548"/>
      <c r="HK11" s="1" t="s">
        <v>27987</v>
      </c>
      <c r="HL11" s="1" t="s">
        <v>27988</v>
      </c>
      <c r="HM11" s="1" t="s">
        <v>27989</v>
      </c>
      <c r="HN11" s="548"/>
      <c r="HO11" s="1" t="s">
        <v>27990</v>
      </c>
      <c r="HP11" s="1" t="s">
        <v>27934</v>
      </c>
      <c r="HQ11" s="1" t="s">
        <v>27991</v>
      </c>
      <c r="HR11" s="548"/>
      <c r="HS11" s="1" t="s">
        <v>27992</v>
      </c>
      <c r="HT11" s="1" t="s">
        <v>27993</v>
      </c>
      <c r="HU11" s="1" t="s">
        <v>27994</v>
      </c>
      <c r="HV11" s="548"/>
      <c r="HW11" s="1" t="s">
        <v>27995</v>
      </c>
      <c r="HX11" s="1" t="s">
        <v>27996</v>
      </c>
      <c r="HY11" s="1" t="s">
        <v>27997</v>
      </c>
      <c r="HZ11" s="548"/>
      <c r="IA11" s="1" t="s">
        <v>27998</v>
      </c>
      <c r="IB11" s="1" t="s">
        <v>27999</v>
      </c>
      <c r="IC11" s="1" t="s">
        <v>28000</v>
      </c>
      <c r="ID11" s="548"/>
      <c r="IE11" s="1" t="s">
        <v>28001</v>
      </c>
      <c r="IF11" s="1" t="s">
        <v>28002</v>
      </c>
      <c r="IG11" s="1" t="s">
        <v>28003</v>
      </c>
      <c r="II11" s="548" t="s">
        <v>31851</v>
      </c>
      <c r="IJ11" s="548"/>
      <c r="IL11" t="s">
        <v>32043</v>
      </c>
      <c r="IM11" t="s">
        <v>32044</v>
      </c>
      <c r="IN11" t="s">
        <v>32060</v>
      </c>
      <c r="IP11" s="548" t="s">
        <v>32089</v>
      </c>
      <c r="IQ11" s="548" t="s">
        <v>32090</v>
      </c>
      <c r="IR11" s="548" t="s">
        <v>32091</v>
      </c>
      <c r="IT11" s="22" t="s">
        <v>32117</v>
      </c>
      <c r="IU11" s="494" t="s">
        <v>32116</v>
      </c>
      <c r="IW11" t="s">
        <v>23239</v>
      </c>
      <c r="IX11" t="s">
        <v>23240</v>
      </c>
      <c r="IZ11" t="s">
        <v>31912</v>
      </c>
      <c r="JA11" t="s">
        <v>31913</v>
      </c>
      <c r="JB11" t="s">
        <v>30699</v>
      </c>
      <c r="JD11" t="s">
        <v>31944</v>
      </c>
      <c r="JE11" t="s">
        <v>31945</v>
      </c>
      <c r="JF11" t="s">
        <v>30699</v>
      </c>
    </row>
    <row r="12" spans="1:266" ht="18">
      <c r="A12" s="165">
        <v>9</v>
      </c>
      <c r="B12" s="37" t="s">
        <v>23197</v>
      </c>
      <c r="C12" s="37" t="s">
        <v>23198</v>
      </c>
      <c r="D12" s="37" t="s">
        <v>23199</v>
      </c>
      <c r="E12" s="37" t="s">
        <v>23200</v>
      </c>
      <c r="F12" s="37" t="s">
        <v>23201</v>
      </c>
      <c r="G12" s="37" t="s">
        <v>23202</v>
      </c>
      <c r="H12" s="37" t="s">
        <v>23202</v>
      </c>
      <c r="I12" s="166">
        <v>9</v>
      </c>
      <c r="K12" s="32">
        <v>1</v>
      </c>
      <c r="L12" s="1">
        <f t="shared" si="11"/>
        <v>9</v>
      </c>
      <c r="M12" s="1">
        <v>8</v>
      </c>
      <c r="N12" s="1">
        <f t="shared" si="10"/>
        <v>9</v>
      </c>
      <c r="O12" s="1" t="s">
        <v>23203</v>
      </c>
      <c r="P12" t="s">
        <v>23203</v>
      </c>
      <c r="R12" s="1" t="s">
        <v>23204</v>
      </c>
      <c r="S12" s="1182">
        <v>16</v>
      </c>
      <c r="T12" s="1182">
        <v>13</v>
      </c>
      <c r="U12" s="1" t="str">
        <f t="shared" si="12"/>
        <v>14 - 16</v>
      </c>
      <c r="V12" s="1" t="s">
        <v>23205</v>
      </c>
      <c r="X12" s="37">
        <v>7</v>
      </c>
      <c r="Y12" s="37" t="s">
        <v>23206</v>
      </c>
      <c r="AA12" s="37">
        <v>7</v>
      </c>
      <c r="AB12" s="37" t="s">
        <v>23207</v>
      </c>
      <c r="AC12" s="38"/>
      <c r="AD12" s="38">
        <v>7</v>
      </c>
      <c r="AE12" s="38" t="s">
        <v>23208</v>
      </c>
      <c r="AH12" s="37">
        <v>2</v>
      </c>
      <c r="AI12" s="1">
        <f t="shared" si="13"/>
        <v>14</v>
      </c>
      <c r="AJ12" s="1" t="str">
        <f t="shared" si="14"/>
        <v>13 - 14</v>
      </c>
      <c r="AK12" s="1">
        <f t="shared" si="15"/>
        <v>12</v>
      </c>
      <c r="AL12" s="37" t="s">
        <v>14059</v>
      </c>
      <c r="AM12" s="37" t="s">
        <v>23209</v>
      </c>
      <c r="AO12" s="1" t="s">
        <v>23210</v>
      </c>
      <c r="AP12" s="1"/>
      <c r="AQ12" s="1"/>
      <c r="AR12" s="1"/>
      <c r="AS12" s="1"/>
      <c r="AT12" s="1"/>
      <c r="AU12" s="1"/>
      <c r="AX12" s="12">
        <v>43413</v>
      </c>
      <c r="AY12" s="12"/>
      <c r="AZ12" s="1" t="str">
        <f t="shared" si="16"/>
        <v xml:space="preserve">1 - </v>
      </c>
      <c r="BA12" s="1" t="str">
        <f t="shared" si="17"/>
        <v xml:space="preserve">1 - </v>
      </c>
      <c r="BB12" s="1" t="s">
        <v>23211</v>
      </c>
      <c r="BD12" s="62">
        <v>3</v>
      </c>
      <c r="BE12" s="62">
        <f t="shared" si="18"/>
        <v>15</v>
      </c>
      <c r="BF12" s="1" t="str">
        <f t="shared" si="19"/>
        <v>13 - 15</v>
      </c>
      <c r="BG12" s="1">
        <f t="shared" si="20"/>
        <v>12</v>
      </c>
      <c r="BH12" s="62" t="s">
        <v>23212</v>
      </c>
      <c r="BK12" s="37">
        <v>6</v>
      </c>
      <c r="BL12" s="37" t="s">
        <v>23213</v>
      </c>
      <c r="BM12" s="37" t="s">
        <v>23214</v>
      </c>
      <c r="BN12" s="37" t="s">
        <v>23130</v>
      </c>
      <c r="BO12" s="37" t="s">
        <v>23169</v>
      </c>
      <c r="BP12" s="37" t="s">
        <v>23130</v>
      </c>
      <c r="BQ12" s="37" t="s">
        <v>23215</v>
      </c>
      <c r="BR12" s="37" t="s">
        <v>23130</v>
      </c>
      <c r="BS12" s="37" t="s">
        <v>23215</v>
      </c>
      <c r="BT12" s="37">
        <v>6</v>
      </c>
      <c r="BU12" s="38"/>
      <c r="BV12" s="38"/>
      <c r="BW12" s="38"/>
      <c r="BX12" s="227">
        <v>6</v>
      </c>
      <c r="BY12" s="228" t="s">
        <v>23216</v>
      </c>
      <c r="CA12" s="38">
        <v>6</v>
      </c>
      <c r="CB12" s="38" t="s">
        <v>23217</v>
      </c>
      <c r="CC12" s="227">
        <v>6</v>
      </c>
      <c r="CD12" s="228" t="s">
        <v>23218</v>
      </c>
      <c r="CE12" s="227">
        <v>6</v>
      </c>
      <c r="CF12" s="228" t="s">
        <v>23219</v>
      </c>
      <c r="CG12" s="227">
        <v>6</v>
      </c>
      <c r="CH12" s="228" t="s">
        <v>23217</v>
      </c>
      <c r="CI12" s="227">
        <v>6</v>
      </c>
      <c r="CJ12" s="228" t="s">
        <v>23220</v>
      </c>
      <c r="CK12" s="227">
        <v>7</v>
      </c>
      <c r="CL12" s="227" t="s">
        <v>23221</v>
      </c>
      <c r="CM12" s="227">
        <v>7</v>
      </c>
      <c r="CN12" s="227" t="s">
        <v>23222</v>
      </c>
      <c r="CO12" s="227">
        <v>7</v>
      </c>
      <c r="CP12" s="227" t="s">
        <v>23223</v>
      </c>
      <c r="CV12" s="227">
        <v>6</v>
      </c>
      <c r="CW12" s="228" t="s">
        <v>23226</v>
      </c>
      <c r="CZ12" t="s">
        <v>23227</v>
      </c>
      <c r="DA12" s="38"/>
      <c r="DB12" s="38"/>
      <c r="DC12" s="38"/>
      <c r="DD12" s="1175">
        <v>7</v>
      </c>
      <c r="DE12" s="1175" t="s">
        <v>23228</v>
      </c>
      <c r="DF12" s="1175" t="s">
        <v>23229</v>
      </c>
      <c r="DG12" s="1175" t="s">
        <v>23230</v>
      </c>
      <c r="DH12" s="1176" t="s">
        <v>23231</v>
      </c>
      <c r="DJ12" s="1164" t="s">
        <v>23232</v>
      </c>
      <c r="DK12" s="10" t="s">
        <v>23233</v>
      </c>
      <c r="DL12" s="10" t="s">
        <v>23234</v>
      </c>
      <c r="DM12" s="1165" t="s">
        <v>23235</v>
      </c>
      <c r="DO12" s="9">
        <v>6</v>
      </c>
      <c r="DP12" s="10" t="s">
        <v>23236</v>
      </c>
      <c r="DQ12" s="10" t="s">
        <v>23237</v>
      </c>
      <c r="DR12" s="10" t="s">
        <v>23238</v>
      </c>
      <c r="DS12" s="10" t="s">
        <v>23153</v>
      </c>
      <c r="DU12" s="47" t="s">
        <v>23239</v>
      </c>
      <c r="DV12" s="47" t="s">
        <v>23240</v>
      </c>
      <c r="DX12" s="32">
        <v>7</v>
      </c>
      <c r="DY12" s="26" t="s">
        <v>23241</v>
      </c>
      <c r="EA12" s="548" t="s">
        <v>23069</v>
      </c>
      <c r="EB12" s="215" t="s">
        <v>31598</v>
      </c>
      <c r="EC12">
        <v>0</v>
      </c>
      <c r="EE12" s="37" t="s">
        <v>25400</v>
      </c>
      <c r="EF12" s="366">
        <v>2</v>
      </c>
      <c r="EG12" s="366">
        <v>2</v>
      </c>
      <c r="EH12" s="366">
        <v>2</v>
      </c>
      <c r="EI12" s="366">
        <v>2</v>
      </c>
      <c r="EJ12" s="366">
        <v>2</v>
      </c>
      <c r="EK12" s="366">
        <v>2</v>
      </c>
      <c r="EL12" s="366">
        <v>2</v>
      </c>
      <c r="EM12" s="65">
        <v>2</v>
      </c>
      <c r="EN12">
        <f t="shared" si="2"/>
        <v>9</v>
      </c>
      <c r="EO12">
        <f t="shared" si="3"/>
        <v>6</v>
      </c>
      <c r="EP12">
        <f t="shared" si="4"/>
        <v>9</v>
      </c>
      <c r="EQ12">
        <f t="shared" si="5"/>
        <v>8</v>
      </c>
      <c r="ER12">
        <f t="shared" si="6"/>
        <v>9</v>
      </c>
      <c r="ES12">
        <f t="shared" si="7"/>
        <v>7</v>
      </c>
      <c r="ET12">
        <f t="shared" si="8"/>
        <v>8</v>
      </c>
      <c r="EU12">
        <f t="shared" si="9"/>
        <v>12</v>
      </c>
      <c r="EW12" s="1130" t="s">
        <v>23114</v>
      </c>
      <c r="EX12" s="1132">
        <v>16</v>
      </c>
      <c r="EY12" s="1132">
        <v>12</v>
      </c>
      <c r="EZ12" s="548" t="s">
        <v>31354</v>
      </c>
      <c r="FA12" s="548"/>
      <c r="FB12" s="548" t="s">
        <v>23114</v>
      </c>
      <c r="FC12" s="1134">
        <v>16</v>
      </c>
      <c r="FD12" s="1134">
        <v>12</v>
      </c>
      <c r="FE12" s="548" t="s">
        <v>31388</v>
      </c>
      <c r="FG12" s="548">
        <v>9</v>
      </c>
      <c r="FH12" s="1118" t="s">
        <v>31239</v>
      </c>
      <c r="FI12" s="548"/>
      <c r="FJ12" s="32">
        <v>9</v>
      </c>
      <c r="FK12" s="1160" t="s">
        <v>31218</v>
      </c>
      <c r="FL12" s="1"/>
      <c r="FM12" s="548"/>
      <c r="FN12" s="1" t="s">
        <v>28004</v>
      </c>
      <c r="FO12" s="1" t="s">
        <v>28005</v>
      </c>
      <c r="FP12" s="1" t="s">
        <v>28006</v>
      </c>
      <c r="FQ12" s="548"/>
      <c r="FR12" s="1" t="s">
        <v>28007</v>
      </c>
      <c r="FS12" s="1" t="s">
        <v>28008</v>
      </c>
      <c r="FT12" s="1" t="s">
        <v>28009</v>
      </c>
      <c r="FU12" s="1" t="s">
        <v>28010</v>
      </c>
      <c r="FV12" s="548"/>
      <c r="FW12" s="1" t="s">
        <v>28011</v>
      </c>
      <c r="FX12" s="1" t="s">
        <v>28012</v>
      </c>
      <c r="FY12" s="1" t="s">
        <v>28013</v>
      </c>
      <c r="FZ12" s="548"/>
      <c r="GA12" s="1" t="s">
        <v>28014</v>
      </c>
      <c r="GB12" s="1" t="s">
        <v>28015</v>
      </c>
      <c r="GC12" s="1" t="s">
        <v>28016</v>
      </c>
      <c r="GD12" s="548"/>
      <c r="GE12" s="1" t="s">
        <v>28017</v>
      </c>
      <c r="GF12" s="1" t="s">
        <v>28018</v>
      </c>
      <c r="GG12" s="1" t="s">
        <v>28019</v>
      </c>
      <c r="GH12" s="1" t="s">
        <v>28020</v>
      </c>
      <c r="GI12" s="548"/>
      <c r="GJ12" s="1" t="s">
        <v>28021</v>
      </c>
      <c r="GK12" s="1" t="s">
        <v>28022</v>
      </c>
      <c r="GL12" s="1" t="s">
        <v>28023</v>
      </c>
      <c r="GM12" s="1" t="s">
        <v>28024</v>
      </c>
      <c r="GN12" s="548"/>
      <c r="GP12" s="548"/>
      <c r="GQ12" s="1" t="s">
        <v>28025</v>
      </c>
      <c r="GR12" s="1" t="s">
        <v>28026</v>
      </c>
      <c r="GS12" s="1" t="s">
        <v>28027</v>
      </c>
      <c r="GT12" s="548"/>
      <c r="GU12" s="1" t="s">
        <v>28028</v>
      </c>
      <c r="GV12" s="1" t="s">
        <v>28029</v>
      </c>
      <c r="GW12" s="1" t="s">
        <v>28030</v>
      </c>
      <c r="GX12" s="548"/>
      <c r="GY12" s="1" t="s">
        <v>28031</v>
      </c>
      <c r="GZ12" s="1" t="s">
        <v>28032</v>
      </c>
      <c r="HA12" s="1" t="s">
        <v>28033</v>
      </c>
      <c r="HB12" s="548"/>
      <c r="HC12" s="1" t="s">
        <v>28034</v>
      </c>
      <c r="HD12" s="1" t="s">
        <v>28035</v>
      </c>
      <c r="HE12" s="1" t="s">
        <v>28036</v>
      </c>
      <c r="HF12" s="548"/>
      <c r="HG12" s="1" t="s">
        <v>28037</v>
      </c>
      <c r="HH12" s="1" t="s">
        <v>28038</v>
      </c>
      <c r="HI12" s="1" t="s">
        <v>28039</v>
      </c>
      <c r="HJ12" s="548"/>
      <c r="HK12" s="1" t="s">
        <v>28040</v>
      </c>
      <c r="HL12" s="1" t="s">
        <v>28041</v>
      </c>
      <c r="HM12" s="1" t="s">
        <v>28042</v>
      </c>
      <c r="HN12" s="548"/>
      <c r="HO12" s="1" t="s">
        <v>28043</v>
      </c>
      <c r="HP12" s="1" t="s">
        <v>28044</v>
      </c>
      <c r="HQ12" s="1" t="s">
        <v>28045</v>
      </c>
      <c r="HR12" s="548"/>
      <c r="HS12" s="1" t="s">
        <v>28046</v>
      </c>
      <c r="HT12" s="1" t="s">
        <v>28047</v>
      </c>
      <c r="HU12" s="1" t="s">
        <v>28048</v>
      </c>
      <c r="HV12" s="548"/>
      <c r="HW12" s="1" t="s">
        <v>28049</v>
      </c>
      <c r="HX12" s="1" t="s">
        <v>28050</v>
      </c>
      <c r="HY12" s="1" t="s">
        <v>28051</v>
      </c>
      <c r="HZ12" s="548"/>
      <c r="IA12" s="1" t="s">
        <v>28052</v>
      </c>
      <c r="IB12" s="1" t="s">
        <v>28053</v>
      </c>
      <c r="IC12" s="1" t="s">
        <v>28054</v>
      </c>
      <c r="ID12" s="548"/>
      <c r="IE12" s="1" t="s">
        <v>28055</v>
      </c>
      <c r="IF12" s="1" t="s">
        <v>28056</v>
      </c>
      <c r="IG12" s="1" t="s">
        <v>28057</v>
      </c>
      <c r="II12" s="548" t="s">
        <v>31852</v>
      </c>
      <c r="IJ12" s="548"/>
      <c r="IM12" t="s">
        <v>32045</v>
      </c>
      <c r="IN12" t="s">
        <v>32061</v>
      </c>
      <c r="IP12" s="548" t="s">
        <v>32092</v>
      </c>
      <c r="IQ12" s="548" t="s">
        <v>32094</v>
      </c>
      <c r="IR12" s="548" t="s">
        <v>32093</v>
      </c>
      <c r="IT12" s="22" t="s">
        <v>32118</v>
      </c>
      <c r="IU12" s="494" t="s">
        <v>32119</v>
      </c>
      <c r="IW12" t="s">
        <v>23278</v>
      </c>
      <c r="IX12" t="s">
        <v>23279</v>
      </c>
      <c r="IZ12" t="s">
        <v>31914</v>
      </c>
      <c r="JA12" t="s">
        <v>31915</v>
      </c>
      <c r="JB12" t="s">
        <v>30699</v>
      </c>
      <c r="JD12" t="s">
        <v>31946</v>
      </c>
      <c r="JE12" t="s">
        <v>31947</v>
      </c>
      <c r="JF12" t="s">
        <v>30699</v>
      </c>
    </row>
    <row r="13" spans="1:266" ht="18">
      <c r="A13" s="165">
        <v>10</v>
      </c>
      <c r="B13" s="37" t="s">
        <v>14807</v>
      </c>
      <c r="C13" s="37" t="s">
        <v>14807</v>
      </c>
      <c r="D13" s="37" t="s">
        <v>14807</v>
      </c>
      <c r="E13" s="37" t="s">
        <v>14807</v>
      </c>
      <c r="F13" s="37" t="s">
        <v>14807</v>
      </c>
      <c r="G13" s="37" t="s">
        <v>14807</v>
      </c>
      <c r="H13" s="37" t="s">
        <v>14807</v>
      </c>
      <c r="I13" s="166">
        <v>10</v>
      </c>
      <c r="K13" s="32">
        <v>1</v>
      </c>
      <c r="L13" s="1">
        <f t="shared" si="11"/>
        <v>10</v>
      </c>
      <c r="M13" s="1">
        <v>9</v>
      </c>
      <c r="N13" s="1">
        <f t="shared" si="10"/>
        <v>10</v>
      </c>
      <c r="O13" s="1" t="s">
        <v>23244</v>
      </c>
      <c r="P13" t="s">
        <v>23244</v>
      </c>
      <c r="R13" s="1" t="s">
        <v>23245</v>
      </c>
      <c r="S13" s="1182">
        <v>19</v>
      </c>
      <c r="T13" s="1182">
        <v>16</v>
      </c>
      <c r="U13" s="1" t="str">
        <f t="shared" si="12"/>
        <v>17 - 19</v>
      </c>
      <c r="V13" s="1" t="s">
        <v>23246</v>
      </c>
      <c r="X13" s="37">
        <v>8</v>
      </c>
      <c r="Y13" s="37" t="s">
        <v>23247</v>
      </c>
      <c r="AA13" s="37">
        <v>8</v>
      </c>
      <c r="AB13" s="37" t="s">
        <v>23248</v>
      </c>
      <c r="AC13" s="38"/>
      <c r="AD13" s="38">
        <v>8</v>
      </c>
      <c r="AE13" s="38" t="s">
        <v>23249</v>
      </c>
      <c r="AH13" s="37">
        <v>2</v>
      </c>
      <c r="AI13" s="1">
        <f t="shared" si="13"/>
        <v>16</v>
      </c>
      <c r="AJ13" s="1" t="str">
        <f t="shared" si="14"/>
        <v>15 - 16</v>
      </c>
      <c r="AK13" s="1">
        <f t="shared" si="15"/>
        <v>14</v>
      </c>
      <c r="AL13" s="37" t="s">
        <v>14076</v>
      </c>
      <c r="AM13" s="37" t="s">
        <v>23250</v>
      </c>
      <c r="AO13" s="1" t="s">
        <v>23251</v>
      </c>
      <c r="AP13" s="1"/>
      <c r="AQ13" s="1"/>
      <c r="AR13" s="1"/>
      <c r="AS13" s="1"/>
      <c r="AT13" s="1"/>
      <c r="AU13" s="1"/>
      <c r="AX13" s="11">
        <v>41609</v>
      </c>
      <c r="AY13" s="11"/>
      <c r="AZ13" s="1" t="str">
        <f t="shared" si="16"/>
        <v xml:space="preserve">1 - </v>
      </c>
      <c r="BA13" s="1" t="str">
        <f t="shared" si="17"/>
        <v xml:space="preserve">1 - </v>
      </c>
      <c r="BB13" s="1" t="s">
        <v>23252</v>
      </c>
      <c r="BD13" s="62">
        <v>2</v>
      </c>
      <c r="BE13" s="62">
        <f t="shared" si="18"/>
        <v>17</v>
      </c>
      <c r="BF13" s="1" t="str">
        <f t="shared" si="19"/>
        <v>16 - 17</v>
      </c>
      <c r="BG13" s="1">
        <f t="shared" si="20"/>
        <v>15</v>
      </c>
      <c r="BH13" s="62" t="s">
        <v>23253</v>
      </c>
      <c r="BK13" s="37">
        <v>7</v>
      </c>
      <c r="BL13" s="37" t="s">
        <v>23213</v>
      </c>
      <c r="BM13" s="37" t="s">
        <v>23254</v>
      </c>
      <c r="BN13" s="37" t="s">
        <v>23130</v>
      </c>
      <c r="BO13" s="37" t="s">
        <v>23215</v>
      </c>
      <c r="BP13" s="37" t="s">
        <v>23255</v>
      </c>
      <c r="BQ13" s="37" t="s">
        <v>545</v>
      </c>
      <c r="BR13" s="37" t="s">
        <v>23255</v>
      </c>
      <c r="BS13" s="37" t="s">
        <v>545</v>
      </c>
      <c r="BT13" s="37">
        <v>7</v>
      </c>
      <c r="BU13" s="38"/>
      <c r="BV13" s="38"/>
      <c r="BW13" s="38"/>
      <c r="BX13" s="227">
        <v>7</v>
      </c>
      <c r="BY13" s="228" t="s">
        <v>23256</v>
      </c>
      <c r="CA13" s="38">
        <v>7</v>
      </c>
      <c r="CB13" s="38" t="s">
        <v>23257</v>
      </c>
      <c r="CC13" s="227">
        <v>7</v>
      </c>
      <c r="CD13" s="228" t="s">
        <v>23258</v>
      </c>
      <c r="CE13" s="227">
        <v>7</v>
      </c>
      <c r="CF13" s="228" t="s">
        <v>23259</v>
      </c>
      <c r="CG13" s="227">
        <v>7</v>
      </c>
      <c r="CH13" s="228" t="s">
        <v>23257</v>
      </c>
      <c r="CI13" s="227">
        <v>7</v>
      </c>
      <c r="CJ13" s="228" t="s">
        <v>23260</v>
      </c>
      <c r="CK13" s="227">
        <v>8</v>
      </c>
      <c r="CL13" s="227" t="s">
        <v>23261</v>
      </c>
      <c r="CM13" s="227">
        <v>8</v>
      </c>
      <c r="CN13" s="227" t="s">
        <v>23262</v>
      </c>
      <c r="CO13" s="227">
        <v>8</v>
      </c>
      <c r="CP13" s="227" t="s">
        <v>23263</v>
      </c>
      <c r="CV13" s="227">
        <v>7</v>
      </c>
      <c r="CW13" s="228" t="s">
        <v>23265</v>
      </c>
      <c r="CZ13" t="s">
        <v>23266</v>
      </c>
      <c r="DA13" s="38"/>
      <c r="DB13" s="38"/>
      <c r="DC13" s="38"/>
      <c r="DD13" s="1175">
        <v>8</v>
      </c>
      <c r="DE13" s="1175" t="s">
        <v>23267</v>
      </c>
      <c r="DF13" s="1175" t="s">
        <v>23268</v>
      </c>
      <c r="DG13" s="1175" t="s">
        <v>22291</v>
      </c>
      <c r="DH13" s="1176" t="s">
        <v>23269</v>
      </c>
      <c r="DJ13" s="1164" t="s">
        <v>23270</v>
      </c>
      <c r="DK13" s="10" t="s">
        <v>23271</v>
      </c>
      <c r="DL13" s="10" t="s">
        <v>23272</v>
      </c>
      <c r="DM13" s="1165" t="s">
        <v>23273</v>
      </c>
      <c r="DO13" s="9">
        <v>7</v>
      </c>
      <c r="DP13" s="10" t="s">
        <v>23274</v>
      </c>
      <c r="DQ13" s="10" t="s">
        <v>23275</v>
      </c>
      <c r="DR13" s="10" t="s">
        <v>23276</v>
      </c>
      <c r="DS13" s="10" t="s">
        <v>23277</v>
      </c>
      <c r="DU13" s="47" t="s">
        <v>23278</v>
      </c>
      <c r="DV13" s="47" t="s">
        <v>23279</v>
      </c>
      <c r="DX13" s="32">
        <v>8</v>
      </c>
      <c r="DY13" s="26" t="s">
        <v>23280</v>
      </c>
      <c r="EA13" s="548" t="s">
        <v>23069</v>
      </c>
      <c r="EB13" s="215" t="s">
        <v>31599</v>
      </c>
      <c r="EC13">
        <v>1</v>
      </c>
      <c r="EE13" s="37" t="s">
        <v>25402</v>
      </c>
      <c r="EF13" s="366">
        <v>2</v>
      </c>
      <c r="EG13" s="366">
        <v>0</v>
      </c>
      <c r="EH13" s="366">
        <v>2</v>
      </c>
      <c r="EI13" s="366">
        <v>0</v>
      </c>
      <c r="EJ13" s="366">
        <v>2</v>
      </c>
      <c r="EK13" s="366">
        <v>2</v>
      </c>
      <c r="EL13" s="366">
        <v>2</v>
      </c>
      <c r="EM13" s="65">
        <v>1</v>
      </c>
      <c r="EN13">
        <f t="shared" si="2"/>
        <v>11</v>
      </c>
      <c r="EO13">
        <f t="shared" si="3"/>
        <v>6</v>
      </c>
      <c r="EP13">
        <f t="shared" si="4"/>
        <v>11</v>
      </c>
      <c r="EQ13">
        <f t="shared" si="5"/>
        <v>8</v>
      </c>
      <c r="ER13">
        <f t="shared" si="6"/>
        <v>11</v>
      </c>
      <c r="ES13">
        <f t="shared" si="7"/>
        <v>9</v>
      </c>
      <c r="ET13">
        <f t="shared" si="8"/>
        <v>10</v>
      </c>
      <c r="EU13">
        <f t="shared" si="9"/>
        <v>13</v>
      </c>
      <c r="EW13" s="1130" t="s">
        <v>23195</v>
      </c>
      <c r="EX13" s="1132">
        <v>20</v>
      </c>
      <c r="EY13" s="1132">
        <v>16</v>
      </c>
      <c r="EZ13" s="548" t="s">
        <v>23196</v>
      </c>
      <c r="FA13" s="548"/>
      <c r="FB13" s="548" t="s">
        <v>23195</v>
      </c>
      <c r="FC13" s="1133">
        <v>20</v>
      </c>
      <c r="FD13" s="1133">
        <v>16</v>
      </c>
      <c r="FE13" s="548" t="s">
        <v>31389</v>
      </c>
      <c r="FG13" s="548">
        <v>10</v>
      </c>
      <c r="FH13" s="1119" t="s">
        <v>31238</v>
      </c>
      <c r="FI13" s="548"/>
      <c r="FJ13" s="32">
        <v>10</v>
      </c>
      <c r="FK13" s="1160" t="s">
        <v>31217</v>
      </c>
      <c r="FL13" s="1"/>
      <c r="FM13" s="548"/>
      <c r="FN13" s="1" t="s">
        <v>28058</v>
      </c>
      <c r="FO13" s="1" t="s">
        <v>28059</v>
      </c>
      <c r="FP13" s="1" t="s">
        <v>28060</v>
      </c>
      <c r="FQ13" s="548"/>
      <c r="FR13" s="548"/>
      <c r="FS13" s="1" t="s">
        <v>28061</v>
      </c>
      <c r="FT13" s="1" t="s">
        <v>28062</v>
      </c>
      <c r="FU13" s="1" t="s">
        <v>28063</v>
      </c>
      <c r="FV13" s="548"/>
      <c r="FW13" s="1" t="s">
        <v>28064</v>
      </c>
      <c r="FX13" s="1" t="s">
        <v>28065</v>
      </c>
      <c r="FY13" s="1" t="s">
        <v>28066</v>
      </c>
      <c r="FZ13" s="548"/>
      <c r="GA13" s="1" t="s">
        <v>28067</v>
      </c>
      <c r="GB13" s="1" t="s">
        <v>28068</v>
      </c>
      <c r="GC13" s="1" t="s">
        <v>28069</v>
      </c>
      <c r="GD13" s="548"/>
      <c r="GE13" s="1" t="s">
        <v>28070</v>
      </c>
      <c r="GF13" s="1" t="s">
        <v>28071</v>
      </c>
      <c r="GG13" s="1" t="s">
        <v>28072</v>
      </c>
      <c r="GH13" s="1" t="s">
        <v>28073</v>
      </c>
      <c r="GI13" s="548"/>
      <c r="GJ13" s="1" t="s">
        <v>28074</v>
      </c>
      <c r="GK13" s="1" t="s">
        <v>28075</v>
      </c>
      <c r="GL13" s="1" t="s">
        <v>28076</v>
      </c>
      <c r="GM13" s="1" t="s">
        <v>28077</v>
      </c>
      <c r="GN13" s="548"/>
      <c r="GP13" s="548"/>
      <c r="GQ13" s="1" t="s">
        <v>28078</v>
      </c>
      <c r="GR13" s="1" t="s">
        <v>28079</v>
      </c>
      <c r="GS13" s="1" t="s">
        <v>28080</v>
      </c>
      <c r="GT13" s="548"/>
      <c r="GU13" s="1" t="s">
        <v>28081</v>
      </c>
      <c r="GV13" s="1" t="s">
        <v>28082</v>
      </c>
      <c r="GW13" s="1" t="s">
        <v>28083</v>
      </c>
      <c r="GX13" s="548"/>
      <c r="GY13" s="1" t="s">
        <v>28084</v>
      </c>
      <c r="GZ13" s="1" t="s">
        <v>28085</v>
      </c>
      <c r="HA13" s="1" t="s">
        <v>28086</v>
      </c>
      <c r="HB13" s="548"/>
      <c r="HC13" s="1" t="s">
        <v>28087</v>
      </c>
      <c r="HD13" s="1" t="s">
        <v>28088</v>
      </c>
      <c r="HE13" s="1" t="s">
        <v>28089</v>
      </c>
      <c r="HF13" s="548"/>
      <c r="HG13" s="1" t="s">
        <v>28090</v>
      </c>
      <c r="HH13" s="1" t="s">
        <v>28091</v>
      </c>
      <c r="HJ13" s="548"/>
      <c r="HK13" s="1" t="s">
        <v>28092</v>
      </c>
      <c r="HL13" s="1" t="s">
        <v>28093</v>
      </c>
      <c r="HM13" s="1" t="s">
        <v>28094</v>
      </c>
      <c r="HN13" s="548"/>
      <c r="HO13" s="1" t="s">
        <v>28095</v>
      </c>
      <c r="HP13" s="1" t="s">
        <v>28096</v>
      </c>
      <c r="HR13" s="548"/>
      <c r="HS13" s="1" t="s">
        <v>28097</v>
      </c>
      <c r="HT13" s="1" t="s">
        <v>28098</v>
      </c>
      <c r="HU13" s="1" t="s">
        <v>28099</v>
      </c>
      <c r="HV13" s="548"/>
      <c r="HW13" s="1" t="s">
        <v>28100</v>
      </c>
      <c r="HX13" s="1" t="s">
        <v>28101</v>
      </c>
      <c r="HY13" s="1"/>
      <c r="HZ13" s="548"/>
      <c r="IA13" s="1" t="s">
        <v>28102</v>
      </c>
      <c r="IB13" s="1" t="s">
        <v>28103</v>
      </c>
      <c r="IC13" s="1" t="s">
        <v>27999</v>
      </c>
      <c r="ID13" s="548"/>
      <c r="IE13" s="1" t="s">
        <v>28104</v>
      </c>
      <c r="IF13" s="1" t="s">
        <v>28105</v>
      </c>
      <c r="IG13" s="1" t="s">
        <v>28106</v>
      </c>
      <c r="II13" s="548" t="s">
        <v>32159</v>
      </c>
      <c r="IJ13" s="548"/>
      <c r="IL13" t="s">
        <v>32046</v>
      </c>
      <c r="IM13" t="s">
        <v>32047</v>
      </c>
      <c r="IN13" t="s">
        <v>32062</v>
      </c>
      <c r="IP13" s="548" t="s">
        <v>32095</v>
      </c>
      <c r="IQ13" s="548" t="s">
        <v>32096</v>
      </c>
      <c r="IR13" s="548" t="s">
        <v>32097</v>
      </c>
      <c r="IT13" t="s">
        <v>32120</v>
      </c>
      <c r="IU13" s="494" t="s">
        <v>32121</v>
      </c>
      <c r="IW13" t="s">
        <v>23319</v>
      </c>
      <c r="IX13" t="s">
        <v>23320</v>
      </c>
      <c r="IZ13" t="s">
        <v>31916</v>
      </c>
      <c r="JA13" t="s">
        <v>31917</v>
      </c>
      <c r="JB13" t="s">
        <v>30699</v>
      </c>
      <c r="JD13" t="s">
        <v>31948</v>
      </c>
      <c r="JE13" t="s">
        <v>31949</v>
      </c>
      <c r="JF13" t="s">
        <v>30699</v>
      </c>
    </row>
    <row r="14" spans="1:266" ht="20.25">
      <c r="A14" s="165">
        <v>11</v>
      </c>
      <c r="B14" s="37" t="s">
        <v>23281</v>
      </c>
      <c r="C14" s="37" t="s">
        <v>23282</v>
      </c>
      <c r="D14" s="37" t="s">
        <v>23283</v>
      </c>
      <c r="E14" s="37" t="s">
        <v>23282</v>
      </c>
      <c r="F14" s="37" t="s">
        <v>23281</v>
      </c>
      <c r="G14" s="37" t="s">
        <v>23284</v>
      </c>
      <c r="H14" s="37" t="s">
        <v>23285</v>
      </c>
      <c r="I14" s="166">
        <v>11</v>
      </c>
      <c r="K14" s="32">
        <v>1</v>
      </c>
      <c r="L14" s="1">
        <f t="shared" si="11"/>
        <v>11</v>
      </c>
      <c r="M14" s="1">
        <v>10</v>
      </c>
      <c r="N14" s="1">
        <f t="shared" si="10"/>
        <v>11</v>
      </c>
      <c r="O14" s="1" t="s">
        <v>23286</v>
      </c>
      <c r="P14" t="s">
        <v>23286</v>
      </c>
      <c r="R14" s="1" t="s">
        <v>23287</v>
      </c>
      <c r="S14" s="1182">
        <v>22</v>
      </c>
      <c r="T14" s="1182">
        <v>19</v>
      </c>
      <c r="U14" s="1" t="str">
        <f t="shared" si="12"/>
        <v>20 - 22</v>
      </c>
      <c r="V14" s="1" t="s">
        <v>23288</v>
      </c>
      <c r="X14" s="37">
        <v>9</v>
      </c>
      <c r="Y14" s="37" t="s">
        <v>23289</v>
      </c>
      <c r="AA14" s="37">
        <v>9</v>
      </c>
      <c r="AB14" s="37" t="s">
        <v>23290</v>
      </c>
      <c r="AC14" s="38"/>
      <c r="AD14" s="38">
        <v>9</v>
      </c>
      <c r="AE14" s="38" t="s">
        <v>23291</v>
      </c>
      <c r="AH14" s="37">
        <v>2</v>
      </c>
      <c r="AI14" s="1">
        <f t="shared" si="13"/>
        <v>18</v>
      </c>
      <c r="AJ14" s="1" t="str">
        <f t="shared" si="14"/>
        <v>17 - 18</v>
      </c>
      <c r="AK14" s="1">
        <f t="shared" si="15"/>
        <v>16</v>
      </c>
      <c r="AL14" s="37" t="s">
        <v>14092</v>
      </c>
      <c r="AM14" s="37" t="s">
        <v>23292</v>
      </c>
      <c r="AO14" s="1" t="s">
        <v>23293</v>
      </c>
      <c r="AP14" s="1"/>
      <c r="AQ14" s="1"/>
      <c r="AR14" s="1"/>
      <c r="AS14" s="1"/>
      <c r="AT14" s="1"/>
      <c r="AU14" s="1"/>
      <c r="AX14" s="1" t="s">
        <v>23294</v>
      </c>
      <c r="AY14" s="1"/>
      <c r="AZ14" s="1" t="str">
        <f t="shared" si="16"/>
        <v xml:space="preserve">1 - </v>
      </c>
      <c r="BA14" s="1" t="str">
        <f t="shared" si="17"/>
        <v xml:space="preserve">1 - </v>
      </c>
      <c r="BB14" s="1" t="s">
        <v>23295</v>
      </c>
      <c r="BD14" s="62">
        <v>2</v>
      </c>
      <c r="BE14" s="62">
        <f t="shared" si="18"/>
        <v>19</v>
      </c>
      <c r="BF14" s="1" t="str">
        <f t="shared" si="19"/>
        <v>18 - 19</v>
      </c>
      <c r="BG14" s="1">
        <f t="shared" si="20"/>
        <v>17</v>
      </c>
      <c r="BH14" s="62" t="s">
        <v>23296</v>
      </c>
      <c r="BK14" s="37">
        <v>8</v>
      </c>
      <c r="BL14" s="37" t="s">
        <v>22475</v>
      </c>
      <c r="BM14" s="37" t="s">
        <v>23297</v>
      </c>
      <c r="BN14" s="37" t="s">
        <v>23130</v>
      </c>
      <c r="BO14" s="37" t="s">
        <v>23215</v>
      </c>
      <c r="BP14" s="37" t="s">
        <v>23255</v>
      </c>
      <c r="BQ14" s="37" t="s">
        <v>545</v>
      </c>
      <c r="BR14" s="37" t="s">
        <v>23255</v>
      </c>
      <c r="BS14" s="37" t="s">
        <v>545</v>
      </c>
      <c r="BT14" s="37">
        <v>8</v>
      </c>
      <c r="BU14" s="38"/>
      <c r="BV14" s="38"/>
      <c r="BW14" s="38"/>
      <c r="BX14" s="227">
        <v>8</v>
      </c>
      <c r="BY14" s="228" t="s">
        <v>23298</v>
      </c>
      <c r="CA14" s="38">
        <v>8</v>
      </c>
      <c r="CB14" s="38" t="s">
        <v>23299</v>
      </c>
      <c r="CC14" s="227">
        <v>8</v>
      </c>
      <c r="CD14" s="228" t="s">
        <v>23300</v>
      </c>
      <c r="CE14" s="227">
        <v>8</v>
      </c>
      <c r="CF14" s="228" t="s">
        <v>23301</v>
      </c>
      <c r="CG14" s="227">
        <v>8</v>
      </c>
      <c r="CH14" s="228" t="s">
        <v>23299</v>
      </c>
      <c r="CI14" s="227">
        <v>8</v>
      </c>
      <c r="CJ14" s="228" t="s">
        <v>23302</v>
      </c>
      <c r="CK14" s="227">
        <v>9</v>
      </c>
      <c r="CL14" s="227" t="s">
        <v>23303</v>
      </c>
      <c r="CM14" s="227">
        <v>9</v>
      </c>
      <c r="CN14" s="227" t="s">
        <v>23304</v>
      </c>
      <c r="CO14" s="227">
        <v>9</v>
      </c>
      <c r="CP14" s="227" t="s">
        <v>23305</v>
      </c>
      <c r="CV14" s="227">
        <v>8</v>
      </c>
      <c r="CW14" s="228" t="s">
        <v>23308</v>
      </c>
      <c r="CZ14" t="s">
        <v>23309</v>
      </c>
      <c r="DA14" s="38"/>
      <c r="DB14" s="38"/>
      <c r="DC14" s="38"/>
      <c r="DD14" s="1175">
        <v>9</v>
      </c>
      <c r="DE14" s="1175" t="s">
        <v>23310</v>
      </c>
      <c r="DF14" s="1175" t="s">
        <v>23311</v>
      </c>
      <c r="DG14" s="1175" t="s">
        <v>23312</v>
      </c>
      <c r="DH14" s="1176" t="s">
        <v>23313</v>
      </c>
      <c r="DJ14" s="1164" t="s">
        <v>23314</v>
      </c>
      <c r="DK14" s="10" t="s">
        <v>23315</v>
      </c>
      <c r="DL14" s="10" t="s">
        <v>23316</v>
      </c>
      <c r="DM14" s="1165" t="s">
        <v>23317</v>
      </c>
      <c r="DO14" s="9">
        <v>8</v>
      </c>
      <c r="DP14" s="10" t="s">
        <v>25</v>
      </c>
      <c r="DQ14" s="10" t="s">
        <v>23318</v>
      </c>
      <c r="DR14" s="10" t="s">
        <v>18660</v>
      </c>
      <c r="DS14" s="10" t="s">
        <v>23189</v>
      </c>
      <c r="DU14" s="47" t="s">
        <v>23319</v>
      </c>
      <c r="DV14" s="47" t="s">
        <v>23320</v>
      </c>
      <c r="DX14" s="32">
        <v>9</v>
      </c>
      <c r="DY14" s="26" t="s">
        <v>23321</v>
      </c>
      <c r="EA14" s="548" t="s">
        <v>23069</v>
      </c>
      <c r="EB14" s="217" t="s">
        <v>31600</v>
      </c>
      <c r="EC14">
        <v>2</v>
      </c>
      <c r="EE14" s="37" t="s">
        <v>25404</v>
      </c>
      <c r="EF14" s="366">
        <v>0</v>
      </c>
      <c r="EG14" s="366">
        <v>0</v>
      </c>
      <c r="EH14" s="366">
        <v>2</v>
      </c>
      <c r="EI14" s="366">
        <v>3</v>
      </c>
      <c r="EJ14" s="366">
        <v>2</v>
      </c>
      <c r="EK14" s="366">
        <v>0</v>
      </c>
      <c r="EL14" s="366">
        <v>2</v>
      </c>
      <c r="EM14" s="65">
        <v>2</v>
      </c>
      <c r="EN14">
        <f t="shared" si="2"/>
        <v>11</v>
      </c>
      <c r="EO14">
        <f t="shared" si="3"/>
        <v>6</v>
      </c>
      <c r="EP14">
        <f t="shared" si="4"/>
        <v>13</v>
      </c>
      <c r="EQ14">
        <f t="shared" si="5"/>
        <v>11</v>
      </c>
      <c r="ER14">
        <f t="shared" si="6"/>
        <v>13</v>
      </c>
      <c r="ES14">
        <f t="shared" si="7"/>
        <v>9</v>
      </c>
      <c r="ET14">
        <f t="shared" si="8"/>
        <v>12</v>
      </c>
      <c r="EU14">
        <f t="shared" si="9"/>
        <v>15</v>
      </c>
      <c r="EW14" s="548" t="s">
        <v>23243</v>
      </c>
      <c r="EX14" s="1132">
        <v>24</v>
      </c>
      <c r="EY14" s="1132">
        <v>20</v>
      </c>
      <c r="EZ14" s="548" t="s">
        <v>31360</v>
      </c>
      <c r="FA14" s="548"/>
      <c r="FB14" s="548" t="s">
        <v>23243</v>
      </c>
      <c r="FC14" s="1134">
        <v>24</v>
      </c>
      <c r="FD14" s="1134">
        <v>20</v>
      </c>
      <c r="FE14" s="548" t="s">
        <v>31390</v>
      </c>
      <c r="FG14" s="548">
        <v>11</v>
      </c>
      <c r="FH14" s="548" t="s">
        <v>31237</v>
      </c>
      <c r="FI14" s="548"/>
      <c r="FJ14" s="172">
        <v>11</v>
      </c>
      <c r="FK14" s="1161" t="s">
        <v>31216</v>
      </c>
      <c r="FL14" s="1"/>
      <c r="FM14" s="548"/>
      <c r="FN14" s="1" t="s">
        <v>28107</v>
      </c>
      <c r="FO14" s="1" t="s">
        <v>28108</v>
      </c>
      <c r="FP14" s="1" t="s">
        <v>28109</v>
      </c>
      <c r="FQ14" s="548"/>
      <c r="FR14" s="548"/>
      <c r="FS14" s="1" t="s">
        <v>28110</v>
      </c>
      <c r="FT14" s="1" t="s">
        <v>28111</v>
      </c>
      <c r="FU14" s="1" t="s">
        <v>28112</v>
      </c>
      <c r="FV14" s="548"/>
      <c r="FW14" s="1" t="s">
        <v>28113</v>
      </c>
      <c r="FX14" s="1" t="s">
        <v>28114</v>
      </c>
      <c r="FY14" s="1" t="s">
        <v>28115</v>
      </c>
      <c r="FZ14" s="548"/>
      <c r="GA14" s="1" t="s">
        <v>28116</v>
      </c>
      <c r="GB14" s="1" t="s">
        <v>28117</v>
      </c>
      <c r="GD14" s="548"/>
      <c r="GE14" s="1" t="s">
        <v>28118</v>
      </c>
      <c r="GF14" s="1" t="s">
        <v>28119</v>
      </c>
      <c r="GG14" s="1" t="s">
        <v>28120</v>
      </c>
      <c r="GH14" s="1" t="s">
        <v>28121</v>
      </c>
      <c r="GI14" s="548"/>
      <c r="GJ14" s="1" t="s">
        <v>28122</v>
      </c>
      <c r="GK14" s="1" t="s">
        <v>28123</v>
      </c>
      <c r="GL14" s="1" t="s">
        <v>28124</v>
      </c>
      <c r="GM14" s="1" t="s">
        <v>28125</v>
      </c>
      <c r="GN14" s="548"/>
      <c r="GP14" s="548"/>
      <c r="GQ14" s="1" t="s">
        <v>28126</v>
      </c>
      <c r="GR14" s="1" t="s">
        <v>28127</v>
      </c>
      <c r="GS14" s="1" t="s">
        <v>28128</v>
      </c>
      <c r="GT14" s="548"/>
      <c r="GU14" s="1" t="s">
        <v>28129</v>
      </c>
      <c r="GV14" s="1" t="s">
        <v>28130</v>
      </c>
      <c r="GW14" s="1" t="s">
        <v>28131</v>
      </c>
      <c r="GX14" s="548"/>
      <c r="GY14" s="1" t="s">
        <v>28132</v>
      </c>
      <c r="GZ14" s="1" t="s">
        <v>28133</v>
      </c>
      <c r="HA14" s="1" t="s">
        <v>28134</v>
      </c>
      <c r="HB14" s="548"/>
      <c r="HD14" s="1" t="s">
        <v>28135</v>
      </c>
      <c r="HF14" s="548"/>
      <c r="HG14" s="1" t="s">
        <v>28136</v>
      </c>
      <c r="HH14" s="1" t="s">
        <v>28137</v>
      </c>
      <c r="HJ14" s="548"/>
      <c r="HK14" s="1" t="s">
        <v>28138</v>
      </c>
      <c r="HL14" s="1" t="s">
        <v>28139</v>
      </c>
      <c r="HM14" s="1" t="s">
        <v>28140</v>
      </c>
      <c r="HN14" s="548"/>
      <c r="HO14" s="1" t="s">
        <v>28141</v>
      </c>
      <c r="HP14" s="1" t="s">
        <v>28142</v>
      </c>
      <c r="HR14" s="548"/>
      <c r="HS14" s="1" t="s">
        <v>28143</v>
      </c>
      <c r="HT14" s="1" t="s">
        <v>28144</v>
      </c>
      <c r="HV14" s="548"/>
      <c r="HW14" s="1" t="s">
        <v>28145</v>
      </c>
      <c r="HX14" t="s">
        <v>9313</v>
      </c>
      <c r="HZ14" s="548"/>
      <c r="IA14" s="1" t="s">
        <v>28146</v>
      </c>
      <c r="IB14" s="1" t="s">
        <v>28147</v>
      </c>
      <c r="IC14" s="1" t="s">
        <v>28148</v>
      </c>
      <c r="ID14" s="548"/>
      <c r="IE14" s="1" t="s">
        <v>28149</v>
      </c>
      <c r="IF14" s="1" t="s">
        <v>28150</v>
      </c>
      <c r="IG14" s="1" t="s">
        <v>28151</v>
      </c>
      <c r="II14" s="548" t="s">
        <v>31853</v>
      </c>
      <c r="IJ14" s="548"/>
      <c r="IM14" t="s">
        <v>32048</v>
      </c>
      <c r="IN14" t="s">
        <v>32049</v>
      </c>
      <c r="IP14" s="1344" t="s">
        <v>32098</v>
      </c>
      <c r="IQ14" s="494" t="s">
        <v>32099</v>
      </c>
      <c r="IR14" s="1100" t="s">
        <v>32100</v>
      </c>
      <c r="IT14" s="22" t="s">
        <v>32122</v>
      </c>
      <c r="IU14" s="494" t="s">
        <v>32123</v>
      </c>
      <c r="IW14" t="s">
        <v>23360</v>
      </c>
      <c r="IX14" t="s">
        <v>23361</v>
      </c>
      <c r="IZ14" t="s">
        <v>31918</v>
      </c>
      <c r="JA14" t="s">
        <v>31919</v>
      </c>
      <c r="JB14" t="s">
        <v>30699</v>
      </c>
      <c r="JD14" t="s">
        <v>31950</v>
      </c>
      <c r="JE14" t="s">
        <v>31951</v>
      </c>
      <c r="JF14" t="s">
        <v>30699</v>
      </c>
    </row>
    <row r="15" spans="1:266" ht="18">
      <c r="A15" s="165">
        <v>12</v>
      </c>
      <c r="B15" s="37" t="s">
        <v>23323</v>
      </c>
      <c r="C15" s="37" t="s">
        <v>23323</v>
      </c>
      <c r="D15" s="37" t="s">
        <v>23324</v>
      </c>
      <c r="E15" s="37" t="s">
        <v>23323</v>
      </c>
      <c r="F15" s="37" t="s">
        <v>23325</v>
      </c>
      <c r="G15" s="37" t="s">
        <v>23326</v>
      </c>
      <c r="H15" s="37" t="s">
        <v>23326</v>
      </c>
      <c r="I15" s="166">
        <v>12</v>
      </c>
      <c r="K15" s="32">
        <v>2</v>
      </c>
      <c r="L15" s="1">
        <f t="shared" si="11"/>
        <v>13</v>
      </c>
      <c r="M15" s="1">
        <v>11</v>
      </c>
      <c r="N15" s="1" t="str">
        <f t="shared" si="10"/>
        <v>12 - 13</v>
      </c>
      <c r="O15" s="1" t="s">
        <v>23327</v>
      </c>
      <c r="P15" t="s">
        <v>23327</v>
      </c>
      <c r="R15" s="1" t="s">
        <v>23328</v>
      </c>
      <c r="S15" s="1182">
        <v>25</v>
      </c>
      <c r="T15" s="1182">
        <v>22</v>
      </c>
      <c r="U15" s="1" t="str">
        <f t="shared" si="12"/>
        <v>23 - 25</v>
      </c>
      <c r="V15" s="1" t="s">
        <v>23329</v>
      </c>
      <c r="X15" s="37">
        <v>10</v>
      </c>
      <c r="Y15" s="37" t="s">
        <v>23330</v>
      </c>
      <c r="AA15" s="37">
        <v>10</v>
      </c>
      <c r="AB15" s="37" t="s">
        <v>18599</v>
      </c>
      <c r="AC15" s="38"/>
      <c r="AD15" s="38">
        <v>10</v>
      </c>
      <c r="AE15" s="38" t="s">
        <v>23331</v>
      </c>
      <c r="AH15" s="37">
        <v>2</v>
      </c>
      <c r="AI15" s="1">
        <f t="shared" si="13"/>
        <v>20</v>
      </c>
      <c r="AJ15" s="1" t="str">
        <f t="shared" si="14"/>
        <v>19 - 20</v>
      </c>
      <c r="AK15" s="1">
        <f t="shared" si="15"/>
        <v>18</v>
      </c>
      <c r="AL15" s="37" t="s">
        <v>14112</v>
      </c>
      <c r="AM15" s="37" t="s">
        <v>23332</v>
      </c>
      <c r="AO15" s="1" t="s">
        <v>23333</v>
      </c>
      <c r="AP15" s="1"/>
      <c r="AQ15" s="1"/>
      <c r="AR15" s="1"/>
      <c r="AS15" s="1"/>
      <c r="AT15" s="1"/>
      <c r="AU15" s="1"/>
      <c r="AX15" s="1" t="s">
        <v>23334</v>
      </c>
      <c r="AY15" s="1"/>
      <c r="AZ15" s="1" t="str">
        <f t="shared" si="16"/>
        <v xml:space="preserve">1 - </v>
      </c>
      <c r="BA15" s="1" t="str">
        <f t="shared" si="17"/>
        <v xml:space="preserve">1 - </v>
      </c>
      <c r="BB15" s="1" t="s">
        <v>19065</v>
      </c>
      <c r="BD15" s="62">
        <v>2</v>
      </c>
      <c r="BE15" s="62">
        <f t="shared" si="18"/>
        <v>21</v>
      </c>
      <c r="BF15" s="1" t="str">
        <f t="shared" si="19"/>
        <v>20 - 21</v>
      </c>
      <c r="BG15" s="1">
        <f t="shared" si="20"/>
        <v>19</v>
      </c>
      <c r="BH15" s="62" t="s">
        <v>23335</v>
      </c>
      <c r="BK15" s="37">
        <v>9</v>
      </c>
      <c r="BL15" s="37" t="s">
        <v>23336</v>
      </c>
      <c r="BM15" s="37" t="s">
        <v>545</v>
      </c>
      <c r="BN15" s="37" t="s">
        <v>23088</v>
      </c>
      <c r="BO15" s="37" t="s">
        <v>23089</v>
      </c>
      <c r="BP15" s="37" t="s">
        <v>23255</v>
      </c>
      <c r="BQ15" s="37" t="s">
        <v>23337</v>
      </c>
      <c r="BR15" s="37" t="s">
        <v>23255</v>
      </c>
      <c r="BS15" s="37" t="s">
        <v>23337</v>
      </c>
      <c r="BT15" s="37">
        <v>9</v>
      </c>
      <c r="BU15" s="38"/>
      <c r="BV15" s="38"/>
      <c r="BW15" s="38"/>
      <c r="BX15" s="227">
        <v>9</v>
      </c>
      <c r="BY15" s="228" t="s">
        <v>23338</v>
      </c>
      <c r="CA15" s="38">
        <v>9</v>
      </c>
      <c r="CB15" s="38" t="s">
        <v>23339</v>
      </c>
      <c r="CC15" s="227">
        <v>9</v>
      </c>
      <c r="CD15" s="228" t="s">
        <v>23340</v>
      </c>
      <c r="CE15" s="227">
        <v>9</v>
      </c>
      <c r="CF15" s="228" t="s">
        <v>23341</v>
      </c>
      <c r="CG15" s="227">
        <v>9</v>
      </c>
      <c r="CH15" s="228" t="s">
        <v>23339</v>
      </c>
      <c r="CI15" s="227">
        <v>9</v>
      </c>
      <c r="CJ15" s="228" t="s">
        <v>23342</v>
      </c>
      <c r="CK15" s="227">
        <v>10</v>
      </c>
      <c r="CL15" s="227" t="s">
        <v>23343</v>
      </c>
      <c r="CM15" s="227">
        <v>10</v>
      </c>
      <c r="CN15" s="227" t="s">
        <v>23344</v>
      </c>
      <c r="CO15" s="227">
        <v>10</v>
      </c>
      <c r="CP15" s="227" t="s">
        <v>23345</v>
      </c>
      <c r="CV15" s="227">
        <v>9</v>
      </c>
      <c r="CW15" s="228" t="s">
        <v>23347</v>
      </c>
      <c r="CZ15" t="s">
        <v>23348</v>
      </c>
      <c r="DA15" s="38"/>
      <c r="DB15" s="38"/>
      <c r="DC15" s="38"/>
      <c r="DD15" s="1175">
        <v>10</v>
      </c>
      <c r="DE15" s="1175" t="s">
        <v>23349</v>
      </c>
      <c r="DF15" s="1175" t="s">
        <v>23350</v>
      </c>
      <c r="DG15" s="1175" t="s">
        <v>23351</v>
      </c>
      <c r="DH15" s="1176" t="s">
        <v>23352</v>
      </c>
      <c r="DJ15" s="1169" t="s">
        <v>23353</v>
      </c>
      <c r="DK15" s="1170" t="s">
        <v>23354</v>
      </c>
      <c r="DL15" s="1170" t="s">
        <v>23355</v>
      </c>
      <c r="DM15" s="1171" t="s">
        <v>23356</v>
      </c>
      <c r="DO15" s="9">
        <v>9</v>
      </c>
      <c r="DP15" s="10" t="s">
        <v>23357</v>
      </c>
      <c r="DQ15" s="10" t="s">
        <v>23358</v>
      </c>
      <c r="DR15" s="10" t="s">
        <v>23359</v>
      </c>
      <c r="DS15" s="10" t="s">
        <v>23189</v>
      </c>
      <c r="DU15" s="47" t="s">
        <v>23360</v>
      </c>
      <c r="DV15" s="47" t="s">
        <v>23361</v>
      </c>
      <c r="DX15" s="32">
        <v>10</v>
      </c>
      <c r="DY15" s="26" t="s">
        <v>23362</v>
      </c>
      <c r="EA15" s="548" t="s">
        <v>23069</v>
      </c>
      <c r="EB15" t="s">
        <v>31601</v>
      </c>
      <c r="EC15">
        <v>3</v>
      </c>
      <c r="EE15" s="37" t="s">
        <v>10713</v>
      </c>
      <c r="EF15" s="366">
        <v>3</v>
      </c>
      <c r="EG15" s="366">
        <v>3</v>
      </c>
      <c r="EH15" s="366">
        <v>2</v>
      </c>
      <c r="EI15" s="366">
        <v>0</v>
      </c>
      <c r="EJ15" s="366">
        <v>2</v>
      </c>
      <c r="EK15" s="366">
        <v>3</v>
      </c>
      <c r="EL15" s="366">
        <v>3</v>
      </c>
      <c r="EM15" s="65">
        <v>3</v>
      </c>
      <c r="EN15">
        <f t="shared" si="2"/>
        <v>14</v>
      </c>
      <c r="EO15">
        <f t="shared" si="3"/>
        <v>9</v>
      </c>
      <c r="EP15">
        <f t="shared" si="4"/>
        <v>15</v>
      </c>
      <c r="EQ15">
        <f t="shared" si="5"/>
        <v>11</v>
      </c>
      <c r="ER15">
        <f t="shared" si="6"/>
        <v>15</v>
      </c>
      <c r="ES15">
        <f t="shared" si="7"/>
        <v>12</v>
      </c>
      <c r="ET15">
        <f t="shared" si="8"/>
        <v>15</v>
      </c>
      <c r="EU15">
        <f t="shared" si="9"/>
        <v>18</v>
      </c>
      <c r="EW15" s="548" t="s">
        <v>23322</v>
      </c>
      <c r="EX15" s="1132">
        <v>28</v>
      </c>
      <c r="EY15" s="1132">
        <v>24</v>
      </c>
      <c r="EZ15" s="548" t="s">
        <v>31361</v>
      </c>
      <c r="FA15" s="548"/>
      <c r="FB15" s="548" t="s">
        <v>23322</v>
      </c>
      <c r="FC15" s="1133">
        <v>28</v>
      </c>
      <c r="FD15" s="1133">
        <v>24</v>
      </c>
      <c r="FE15" s="548" t="s">
        <v>31391</v>
      </c>
      <c r="FG15" s="548">
        <v>12</v>
      </c>
      <c r="FH15" s="1118" t="s">
        <v>31236</v>
      </c>
      <c r="FI15" s="548"/>
      <c r="FJ15" s="1"/>
      <c r="FK15" s="1"/>
      <c r="FL15" s="548"/>
      <c r="FM15" s="548"/>
      <c r="FN15" s="1" t="s">
        <v>28152</v>
      </c>
      <c r="FO15" s="1" t="s">
        <v>28153</v>
      </c>
      <c r="FP15" s="1" t="s">
        <v>28154</v>
      </c>
      <c r="FQ15" s="548"/>
      <c r="FR15" s="548"/>
      <c r="FS15" s="1" t="s">
        <v>28155</v>
      </c>
      <c r="FT15" s="1" t="s">
        <v>28156</v>
      </c>
      <c r="FU15" s="1" t="s">
        <v>28157</v>
      </c>
      <c r="FV15" s="548"/>
      <c r="FW15" s="1" t="s">
        <v>28158</v>
      </c>
      <c r="FX15" s="1" t="s">
        <v>28159</v>
      </c>
      <c r="FY15" s="1" t="s">
        <v>28160</v>
      </c>
      <c r="FZ15" s="548"/>
      <c r="GA15" s="1" t="s">
        <v>28161</v>
      </c>
      <c r="GB15" s="1" t="s">
        <v>28162</v>
      </c>
      <c r="GD15" s="548"/>
      <c r="GE15" s="1" t="s">
        <v>28163</v>
      </c>
      <c r="GF15" s="1" t="s">
        <v>28164</v>
      </c>
      <c r="GG15" s="1" t="s">
        <v>28165</v>
      </c>
      <c r="GH15" s="1" t="s">
        <v>28166</v>
      </c>
      <c r="GI15" s="548"/>
      <c r="GJ15" s="1" t="s">
        <v>28167</v>
      </c>
      <c r="GK15" s="1" t="s">
        <v>28168</v>
      </c>
      <c r="GL15" s="1" t="s">
        <v>28169</v>
      </c>
      <c r="GM15" s="1" t="s">
        <v>28170</v>
      </c>
      <c r="GN15" s="548"/>
      <c r="GP15" s="548"/>
      <c r="GQ15" s="1" t="s">
        <v>28171</v>
      </c>
      <c r="GR15" s="1" t="s">
        <v>28172</v>
      </c>
      <c r="GS15" s="1" t="s">
        <v>28173</v>
      </c>
      <c r="GT15" s="548"/>
      <c r="GU15" s="1" t="s">
        <v>28174</v>
      </c>
      <c r="GV15" s="1" t="s">
        <v>28175</v>
      </c>
      <c r="GW15" s="1" t="s">
        <v>28176</v>
      </c>
      <c r="GX15" s="548"/>
      <c r="GY15" s="1" t="s">
        <v>28177</v>
      </c>
      <c r="GZ15" s="1" t="s">
        <v>28178</v>
      </c>
      <c r="HA15" s="1" t="s">
        <v>28179</v>
      </c>
      <c r="HB15" s="548"/>
      <c r="HF15" s="548"/>
      <c r="HG15" s="1" t="s">
        <v>28180</v>
      </c>
      <c r="HH15" s="1" t="s">
        <v>28181</v>
      </c>
      <c r="HJ15" s="548"/>
      <c r="HK15" s="1" t="s">
        <v>28182</v>
      </c>
      <c r="HN15" s="548"/>
      <c r="HO15" s="1" t="s">
        <v>28183</v>
      </c>
      <c r="HR15" s="548"/>
      <c r="HS15" s="1" t="s">
        <v>28184</v>
      </c>
      <c r="HT15" s="1" t="s">
        <v>28185</v>
      </c>
      <c r="HV15" s="548"/>
      <c r="HZ15" s="548"/>
      <c r="IA15" s="1" t="s">
        <v>28186</v>
      </c>
      <c r="IC15" s="1" t="s">
        <v>28187</v>
      </c>
      <c r="ID15" s="548"/>
      <c r="IF15" s="1" t="s">
        <v>28188</v>
      </c>
      <c r="II15" s="548" t="s">
        <v>31854</v>
      </c>
      <c r="IJ15" s="548"/>
      <c r="IL15" t="s">
        <v>32050</v>
      </c>
      <c r="IM15" t="s">
        <v>32051</v>
      </c>
      <c r="IN15" t="s">
        <v>32063</v>
      </c>
      <c r="IP15" s="548" t="s">
        <v>32101</v>
      </c>
      <c r="IQ15" s="548" t="s">
        <v>32102</v>
      </c>
      <c r="IR15" s="494" t="s">
        <v>32103</v>
      </c>
      <c r="IT15" s="22" t="s">
        <v>32124</v>
      </c>
      <c r="IU15" s="494" t="s">
        <v>32125</v>
      </c>
      <c r="IW15" t="s">
        <v>23394</v>
      </c>
      <c r="IX15" t="s">
        <v>23395</v>
      </c>
      <c r="IZ15" t="s">
        <v>31920</v>
      </c>
      <c r="JA15" t="s">
        <v>31921</v>
      </c>
      <c r="JB15" t="s">
        <v>30699</v>
      </c>
      <c r="JD15" t="s">
        <v>31952</v>
      </c>
      <c r="JE15" t="s">
        <v>31953</v>
      </c>
      <c r="JF15" t="s">
        <v>30699</v>
      </c>
    </row>
    <row r="16" spans="1:266" ht="18">
      <c r="A16" s="165">
        <v>13</v>
      </c>
      <c r="B16" s="37" t="s">
        <v>23158</v>
      </c>
      <c r="C16" s="37" t="s">
        <v>23158</v>
      </c>
      <c r="D16" s="37" t="s">
        <v>23158</v>
      </c>
      <c r="E16" s="37" t="s">
        <v>23158</v>
      </c>
      <c r="F16" s="37" t="s">
        <v>23158</v>
      </c>
      <c r="G16" s="37" t="s">
        <v>23158</v>
      </c>
      <c r="H16" s="37" t="s">
        <v>23364</v>
      </c>
      <c r="I16" s="166">
        <v>13</v>
      </c>
      <c r="K16" s="32">
        <v>1</v>
      </c>
      <c r="L16" s="1">
        <f t="shared" si="11"/>
        <v>14</v>
      </c>
      <c r="M16" s="1">
        <v>13</v>
      </c>
      <c r="N16" s="1">
        <f t="shared" si="10"/>
        <v>14</v>
      </c>
      <c r="O16" s="1" t="s">
        <v>23365</v>
      </c>
      <c r="P16" t="s">
        <v>23365</v>
      </c>
      <c r="R16" s="1" t="s">
        <v>23366</v>
      </c>
      <c r="S16" s="1182">
        <v>28</v>
      </c>
      <c r="T16" s="1182">
        <v>25</v>
      </c>
      <c r="U16" s="1" t="str">
        <f t="shared" si="12"/>
        <v>26 - 28</v>
      </c>
      <c r="V16" s="1" t="s">
        <v>23367</v>
      </c>
      <c r="X16" s="37">
        <v>11</v>
      </c>
      <c r="Y16" s="37" t="s">
        <v>23368</v>
      </c>
      <c r="AA16" s="37">
        <v>11</v>
      </c>
      <c r="AB16" s="37" t="s">
        <v>23369</v>
      </c>
      <c r="AC16" s="38"/>
      <c r="AD16" s="38">
        <v>11</v>
      </c>
      <c r="AE16" s="38" t="s">
        <v>23370</v>
      </c>
      <c r="AH16" s="37">
        <v>2</v>
      </c>
      <c r="AI16" s="1">
        <f t="shared" si="13"/>
        <v>22</v>
      </c>
      <c r="AJ16" s="1" t="str">
        <f t="shared" si="14"/>
        <v>21 - 22</v>
      </c>
      <c r="AK16" s="1">
        <f t="shared" si="15"/>
        <v>20</v>
      </c>
      <c r="AL16" s="37" t="s">
        <v>10713</v>
      </c>
      <c r="AM16" s="37" t="s">
        <v>23371</v>
      </c>
      <c r="AO16" s="1" t="s">
        <v>23372</v>
      </c>
      <c r="AP16" s="1"/>
      <c r="AQ16" s="1"/>
      <c r="AR16" s="1"/>
      <c r="AS16" s="1"/>
      <c r="AT16" s="1"/>
      <c r="AU16" s="1"/>
      <c r="AX16" s="1" t="s">
        <v>23373</v>
      </c>
      <c r="AY16" s="1"/>
      <c r="AZ16" s="1" t="str">
        <f t="shared" si="16"/>
        <v xml:space="preserve">1 - </v>
      </c>
      <c r="BA16" s="1" t="str">
        <f t="shared" si="17"/>
        <v xml:space="preserve">1 - </v>
      </c>
      <c r="BB16" s="1" t="s">
        <v>23374</v>
      </c>
      <c r="BD16" s="62">
        <v>2</v>
      </c>
      <c r="BE16" s="62">
        <f t="shared" si="18"/>
        <v>23</v>
      </c>
      <c r="BF16" s="1" t="str">
        <f t="shared" si="19"/>
        <v>22 - 23</v>
      </c>
      <c r="BG16" s="1">
        <f t="shared" si="20"/>
        <v>21</v>
      </c>
      <c r="BH16" s="62" t="s">
        <v>23375</v>
      </c>
      <c r="BK16" s="37">
        <v>10</v>
      </c>
      <c r="BL16" s="37" t="s">
        <v>23336</v>
      </c>
      <c r="BM16" s="37" t="s">
        <v>545</v>
      </c>
      <c r="BN16" s="37" t="s">
        <v>23088</v>
      </c>
      <c r="BO16" s="37" t="s">
        <v>23089</v>
      </c>
      <c r="BP16" s="37" t="s">
        <v>23255</v>
      </c>
      <c r="BQ16" s="37" t="s">
        <v>23169</v>
      </c>
      <c r="BR16" s="37" t="s">
        <v>23255</v>
      </c>
      <c r="BS16" s="37" t="s">
        <v>23169</v>
      </c>
      <c r="BT16" s="37">
        <v>10</v>
      </c>
      <c r="BU16" s="38"/>
      <c r="BV16" s="38"/>
      <c r="BW16" s="38"/>
      <c r="BX16" s="227">
        <v>10</v>
      </c>
      <c r="BY16" s="228" t="s">
        <v>23376</v>
      </c>
      <c r="CA16" s="38">
        <v>10</v>
      </c>
      <c r="CB16" s="38" t="s">
        <v>23377</v>
      </c>
      <c r="CC16" s="227">
        <v>10</v>
      </c>
      <c r="CD16" s="228" t="s">
        <v>23378</v>
      </c>
      <c r="CE16" s="227">
        <v>10</v>
      </c>
      <c r="CF16" s="228" t="s">
        <v>23379</v>
      </c>
      <c r="CG16" s="227">
        <v>10</v>
      </c>
      <c r="CH16" s="228" t="s">
        <v>23377</v>
      </c>
      <c r="CI16" s="227">
        <v>10</v>
      </c>
      <c r="CJ16" s="228" t="s">
        <v>23380</v>
      </c>
      <c r="CK16" s="227">
        <v>11</v>
      </c>
      <c r="CL16" s="227" t="s">
        <v>23381</v>
      </c>
      <c r="CM16" s="227">
        <v>11</v>
      </c>
      <c r="CN16" s="227" t="s">
        <v>23382</v>
      </c>
      <c r="CO16" s="227">
        <v>11</v>
      </c>
      <c r="CP16" s="227" t="s">
        <v>23383</v>
      </c>
      <c r="CV16" s="227">
        <v>10</v>
      </c>
      <c r="CW16" s="228" t="s">
        <v>23386</v>
      </c>
      <c r="CZ16" t="s">
        <v>23387</v>
      </c>
      <c r="DA16" s="38"/>
      <c r="DB16" s="38"/>
      <c r="DC16" s="38"/>
      <c r="DD16" s="1175">
        <v>11</v>
      </c>
      <c r="DE16" s="1175" t="s">
        <v>19914</v>
      </c>
      <c r="DF16" s="1175" t="s">
        <v>23388</v>
      </c>
      <c r="DG16" s="1175" t="s">
        <v>23389</v>
      </c>
      <c r="DH16" s="1176" t="s">
        <v>23390</v>
      </c>
      <c r="DO16" s="9">
        <v>10</v>
      </c>
      <c r="DP16" s="10" t="s">
        <v>23391</v>
      </c>
      <c r="DQ16" s="10" t="s">
        <v>23392</v>
      </c>
      <c r="DR16" s="10" t="s">
        <v>23393</v>
      </c>
      <c r="DS16" s="10" t="s">
        <v>23189</v>
      </c>
      <c r="DU16" s="47" t="s">
        <v>23394</v>
      </c>
      <c r="DV16" s="47" t="s">
        <v>23395</v>
      </c>
      <c r="DX16" s="32">
        <v>11</v>
      </c>
      <c r="DY16" s="26" t="s">
        <v>23396</v>
      </c>
      <c r="EE16" s="37" t="s">
        <v>25406</v>
      </c>
      <c r="EF16" s="366">
        <v>1</v>
      </c>
      <c r="EG16" s="366">
        <v>0</v>
      </c>
      <c r="EH16" s="366">
        <v>2</v>
      </c>
      <c r="EI16" s="366">
        <v>0</v>
      </c>
      <c r="EJ16" s="366">
        <v>2</v>
      </c>
      <c r="EK16" s="366">
        <v>2</v>
      </c>
      <c r="EL16" s="366">
        <v>2</v>
      </c>
      <c r="EM16" s="65">
        <v>2</v>
      </c>
      <c r="EN16">
        <f t="shared" si="2"/>
        <v>15</v>
      </c>
      <c r="EO16">
        <f t="shared" si="3"/>
        <v>9</v>
      </c>
      <c r="EP16">
        <f t="shared" si="4"/>
        <v>17</v>
      </c>
      <c r="EQ16">
        <f t="shared" si="5"/>
        <v>11</v>
      </c>
      <c r="ER16">
        <f t="shared" si="6"/>
        <v>17</v>
      </c>
      <c r="ES16">
        <f t="shared" si="7"/>
        <v>14</v>
      </c>
      <c r="ET16">
        <f t="shared" si="8"/>
        <v>17</v>
      </c>
      <c r="EU16">
        <f t="shared" si="9"/>
        <v>20</v>
      </c>
      <c r="EW16" s="548" t="s">
        <v>23363</v>
      </c>
      <c r="EX16" s="1132">
        <v>32</v>
      </c>
      <c r="EY16" s="1132">
        <v>28</v>
      </c>
      <c r="EZ16" s="548" t="s">
        <v>31362</v>
      </c>
      <c r="FA16" s="548"/>
      <c r="FB16" s="548" t="s">
        <v>23363</v>
      </c>
      <c r="FC16" s="1134">
        <v>32</v>
      </c>
      <c r="FD16" s="1134">
        <v>28</v>
      </c>
      <c r="FE16" s="548" t="s">
        <v>31392</v>
      </c>
      <c r="FG16" s="548">
        <v>13</v>
      </c>
      <c r="FH16" s="1118" t="s">
        <v>31235</v>
      </c>
      <c r="FI16" s="548"/>
      <c r="FJ16" s="1646" t="s">
        <v>31594</v>
      </c>
      <c r="FK16" s="1646"/>
      <c r="FL16" s="1646"/>
      <c r="FM16" s="1646"/>
      <c r="FN16" s="1" t="s">
        <v>28189</v>
      </c>
      <c r="FO16" s="1" t="s">
        <v>28190</v>
      </c>
      <c r="FP16" s="1" t="s">
        <v>28191</v>
      </c>
      <c r="FQ16" s="548"/>
      <c r="FR16" s="548"/>
      <c r="FS16" s="1" t="s">
        <v>28192</v>
      </c>
      <c r="FT16" s="1" t="s">
        <v>28193</v>
      </c>
      <c r="FU16" s="1" t="s">
        <v>28194</v>
      </c>
      <c r="FV16" s="548"/>
      <c r="FW16" s="1" t="s">
        <v>28195</v>
      </c>
      <c r="FX16" s="1" t="s">
        <v>28196</v>
      </c>
      <c r="FY16" s="1" t="s">
        <v>28197</v>
      </c>
      <c r="FZ16" s="548"/>
      <c r="GA16" s="1" t="s">
        <v>28198</v>
      </c>
      <c r="GB16" s="1" t="s">
        <v>28199</v>
      </c>
      <c r="GD16" s="548"/>
      <c r="GE16" s="1" t="s">
        <v>28200</v>
      </c>
      <c r="GF16" s="1" t="s">
        <v>28201</v>
      </c>
      <c r="GG16" s="1" t="s">
        <v>28202</v>
      </c>
      <c r="GH16" s="1" t="s">
        <v>28203</v>
      </c>
      <c r="GI16" s="548"/>
      <c r="GJ16" s="1" t="s">
        <v>28204</v>
      </c>
      <c r="GK16" s="1" t="s">
        <v>28205</v>
      </c>
      <c r="GL16" s="1" t="s">
        <v>28206</v>
      </c>
      <c r="GM16" s="1" t="s">
        <v>28207</v>
      </c>
      <c r="GN16" s="548"/>
      <c r="GP16" s="548"/>
      <c r="GQ16" s="1" t="s">
        <v>28074</v>
      </c>
      <c r="GR16" s="1" t="s">
        <v>28208</v>
      </c>
      <c r="GS16" s="1" t="s">
        <v>28209</v>
      </c>
      <c r="GT16" s="548"/>
      <c r="GU16" s="1" t="s">
        <v>28210</v>
      </c>
      <c r="GV16" s="1" t="s">
        <v>28211</v>
      </c>
      <c r="GW16" s="1" t="s">
        <v>28212</v>
      </c>
      <c r="GX16" s="548"/>
      <c r="GY16" s="1" t="s">
        <v>28033</v>
      </c>
      <c r="GZ16" s="1" t="s">
        <v>28213</v>
      </c>
      <c r="HA16" s="1" t="s">
        <v>28214</v>
      </c>
      <c r="HB16" s="548"/>
      <c r="HF16" s="548"/>
      <c r="HG16" s="1" t="s">
        <v>28215</v>
      </c>
      <c r="HJ16" s="548"/>
      <c r="HK16" s="1" t="s">
        <v>28216</v>
      </c>
      <c r="HN16" s="548"/>
      <c r="HO16" s="1" t="s">
        <v>28217</v>
      </c>
      <c r="HR16" s="548"/>
      <c r="HV16" s="548"/>
      <c r="HZ16" s="548"/>
      <c r="IA16" s="1" t="s">
        <v>28218</v>
      </c>
      <c r="IC16" s="1" t="s">
        <v>28219</v>
      </c>
      <c r="ID16" s="548"/>
      <c r="II16" s="548" t="s">
        <v>32150</v>
      </c>
      <c r="IJ16" s="548"/>
      <c r="IL16" t="s">
        <v>32052</v>
      </c>
      <c r="IM16" t="s">
        <v>32053</v>
      </c>
      <c r="IN16" t="s">
        <v>32064</v>
      </c>
      <c r="IT16" s="22" t="s">
        <v>32127</v>
      </c>
      <c r="IU16" s="494" t="s">
        <v>32126</v>
      </c>
      <c r="IW16" t="s">
        <v>23428</v>
      </c>
      <c r="IX16" t="s">
        <v>23429</v>
      </c>
      <c r="IZ16" t="s">
        <v>31922</v>
      </c>
      <c r="JA16" t="s">
        <v>31923</v>
      </c>
      <c r="JB16" t="s">
        <v>30699</v>
      </c>
      <c r="JD16" t="s">
        <v>31954</v>
      </c>
      <c r="JE16" t="s">
        <v>31955</v>
      </c>
      <c r="JF16" t="s">
        <v>30699</v>
      </c>
    </row>
    <row r="17" spans="1:266" ht="18" customHeight="1">
      <c r="A17" s="165">
        <v>14</v>
      </c>
      <c r="B17" s="37" t="s">
        <v>23397</v>
      </c>
      <c r="C17" s="37" t="s">
        <v>23397</v>
      </c>
      <c r="D17" s="37" t="s">
        <v>23398</v>
      </c>
      <c r="E17" s="37" t="s">
        <v>23397</v>
      </c>
      <c r="F17" s="37" t="s">
        <v>23399</v>
      </c>
      <c r="G17" s="37" t="s">
        <v>23397</v>
      </c>
      <c r="H17" s="37" t="s">
        <v>23400</v>
      </c>
      <c r="I17" s="166">
        <v>14</v>
      </c>
      <c r="K17" s="32">
        <v>1</v>
      </c>
      <c r="L17" s="1">
        <f t="shared" si="11"/>
        <v>15</v>
      </c>
      <c r="M17" s="1">
        <v>14</v>
      </c>
      <c r="N17" s="1">
        <f t="shared" si="10"/>
        <v>15</v>
      </c>
      <c r="O17" s="1" t="s">
        <v>23401</v>
      </c>
      <c r="P17" t="s">
        <v>23401</v>
      </c>
      <c r="R17" s="1" t="s">
        <v>23402</v>
      </c>
      <c r="S17" s="1182">
        <v>31</v>
      </c>
      <c r="T17" s="1182">
        <v>28</v>
      </c>
      <c r="U17" s="1" t="str">
        <f t="shared" si="12"/>
        <v>29 - 31</v>
      </c>
      <c r="V17" s="1" t="s">
        <v>23403</v>
      </c>
      <c r="X17" s="37">
        <v>12</v>
      </c>
      <c r="Y17" s="37" t="s">
        <v>23404</v>
      </c>
      <c r="AA17" s="37">
        <v>12</v>
      </c>
      <c r="AB17" s="37" t="s">
        <v>23405</v>
      </c>
      <c r="AC17" s="38"/>
      <c r="AD17" s="38">
        <v>12</v>
      </c>
      <c r="AE17" s="38" t="s">
        <v>23406</v>
      </c>
      <c r="AH17" s="37">
        <v>2</v>
      </c>
      <c r="AI17" s="1">
        <f t="shared" si="13"/>
        <v>24</v>
      </c>
      <c r="AJ17" s="1" t="str">
        <f t="shared" si="14"/>
        <v>23 - 24</v>
      </c>
      <c r="AK17" s="1">
        <f t="shared" si="15"/>
        <v>22</v>
      </c>
      <c r="AL17" s="37" t="s">
        <v>14136</v>
      </c>
      <c r="AM17" s="37" t="s">
        <v>23407</v>
      </c>
      <c r="AO17" s="1" t="s">
        <v>23408</v>
      </c>
      <c r="AP17" s="1"/>
      <c r="AQ17" s="1"/>
      <c r="AR17" s="1"/>
      <c r="AS17" s="1"/>
      <c r="AT17" s="1"/>
      <c r="AU17" s="1"/>
      <c r="AX17" s="1" t="s">
        <v>23409</v>
      </c>
      <c r="AY17" s="1"/>
      <c r="AZ17" s="1" t="str">
        <f t="shared" si="16"/>
        <v xml:space="preserve">1 - </v>
      </c>
      <c r="BA17" s="1" t="str">
        <f t="shared" si="17"/>
        <v xml:space="preserve">1 - </v>
      </c>
      <c r="BB17" s="1" t="s">
        <v>10492</v>
      </c>
      <c r="BD17" s="62">
        <v>2</v>
      </c>
      <c r="BE17" s="62">
        <f t="shared" si="18"/>
        <v>25</v>
      </c>
      <c r="BF17" s="1" t="str">
        <f t="shared" si="19"/>
        <v>24 - 25</v>
      </c>
      <c r="BG17" s="1">
        <f t="shared" si="20"/>
        <v>23</v>
      </c>
      <c r="BH17" s="62" t="s">
        <v>23410</v>
      </c>
      <c r="BK17" s="37">
        <v>11</v>
      </c>
      <c r="BL17" s="37" t="s">
        <v>23255</v>
      </c>
      <c r="BM17" s="37" t="s">
        <v>545</v>
      </c>
      <c r="BN17" s="37" t="s">
        <v>23088</v>
      </c>
      <c r="BO17" s="37" t="s">
        <v>23089</v>
      </c>
      <c r="BP17" s="37" t="s">
        <v>23336</v>
      </c>
      <c r="BQ17" s="37" t="s">
        <v>545</v>
      </c>
      <c r="BR17" s="37" t="s">
        <v>23336</v>
      </c>
      <c r="BS17" s="37" t="s">
        <v>545</v>
      </c>
      <c r="BT17" s="37">
        <v>11</v>
      </c>
      <c r="BU17" s="38"/>
      <c r="BV17" s="38"/>
      <c r="BW17" s="38"/>
      <c r="BX17" s="227">
        <v>11</v>
      </c>
      <c r="BY17" s="228" t="s">
        <v>23411</v>
      </c>
      <c r="CC17" s="227">
        <v>11</v>
      </c>
      <c r="CD17" s="228" t="s">
        <v>23412</v>
      </c>
      <c r="CE17" s="227">
        <v>11</v>
      </c>
      <c r="CF17" s="228" t="s">
        <v>23413</v>
      </c>
      <c r="CI17" s="227">
        <v>11</v>
      </c>
      <c r="CJ17" s="228" t="s">
        <v>23414</v>
      </c>
      <c r="CK17" s="227">
        <v>12</v>
      </c>
      <c r="CL17" s="227" t="s">
        <v>23415</v>
      </c>
      <c r="CM17" s="227">
        <v>12</v>
      </c>
      <c r="CN17" s="227" t="s">
        <v>23416</v>
      </c>
      <c r="CO17" s="227">
        <v>12</v>
      </c>
      <c r="CP17" s="227" t="s">
        <v>23417</v>
      </c>
      <c r="CV17" s="227">
        <v>11</v>
      </c>
      <c r="CW17" s="228" t="s">
        <v>23419</v>
      </c>
      <c r="CZ17" t="s">
        <v>23420</v>
      </c>
      <c r="DA17" s="38"/>
      <c r="DB17" s="38"/>
      <c r="DC17" s="38"/>
      <c r="DD17" s="1175">
        <v>12</v>
      </c>
      <c r="DE17" s="1175" t="s">
        <v>23421</v>
      </c>
      <c r="DF17" s="1175" t="s">
        <v>23422</v>
      </c>
      <c r="DG17" s="1175" t="s">
        <v>23423</v>
      </c>
      <c r="DH17" s="1176" t="s">
        <v>2869</v>
      </c>
      <c r="DO17" s="9">
        <v>11</v>
      </c>
      <c r="DP17" s="10" t="s">
        <v>23424</v>
      </c>
      <c r="DQ17" s="9" t="s">
        <v>23425</v>
      </c>
      <c r="DR17" s="10" t="s">
        <v>23426</v>
      </c>
      <c r="DS17" s="10" t="s">
        <v>23427</v>
      </c>
      <c r="DU17" s="47" t="s">
        <v>23428</v>
      </c>
      <c r="DV17" s="47" t="s">
        <v>23429</v>
      </c>
      <c r="DX17" s="32">
        <v>12</v>
      </c>
      <c r="DY17" s="26" t="s">
        <v>23430</v>
      </c>
      <c r="EA17" t="s">
        <v>23463</v>
      </c>
      <c r="EE17" s="37" t="s">
        <v>25407</v>
      </c>
      <c r="EF17" s="366">
        <v>0</v>
      </c>
      <c r="EG17" s="366">
        <v>3</v>
      </c>
      <c r="EH17" s="366">
        <v>0</v>
      </c>
      <c r="EI17" s="366">
        <v>0</v>
      </c>
      <c r="EJ17" s="366">
        <v>0</v>
      </c>
      <c r="EK17" s="366">
        <v>0</v>
      </c>
      <c r="EL17" s="366">
        <v>0</v>
      </c>
      <c r="EM17" s="65">
        <v>0</v>
      </c>
      <c r="EN17">
        <f t="shared" si="2"/>
        <v>15</v>
      </c>
      <c r="EO17">
        <f t="shared" si="3"/>
        <v>12</v>
      </c>
      <c r="EP17">
        <f t="shared" si="4"/>
        <v>17</v>
      </c>
      <c r="EQ17">
        <f t="shared" si="5"/>
        <v>11</v>
      </c>
      <c r="ER17">
        <f t="shared" si="6"/>
        <v>17</v>
      </c>
      <c r="ES17">
        <f t="shared" si="7"/>
        <v>14</v>
      </c>
      <c r="ET17">
        <f t="shared" si="8"/>
        <v>17</v>
      </c>
      <c r="EU17">
        <f t="shared" si="9"/>
        <v>20</v>
      </c>
      <c r="EW17" s="548" t="s">
        <v>23431</v>
      </c>
      <c r="EX17" s="1132">
        <v>36</v>
      </c>
      <c r="EY17" s="1132">
        <v>32</v>
      </c>
      <c r="EZ17" s="548" t="s">
        <v>31363</v>
      </c>
      <c r="FA17" s="548"/>
      <c r="FB17" s="548" t="s">
        <v>23431</v>
      </c>
      <c r="FC17" s="1133">
        <v>36</v>
      </c>
      <c r="FD17" s="1133">
        <v>32</v>
      </c>
      <c r="FE17" s="548" t="s">
        <v>31393</v>
      </c>
      <c r="FG17" s="548">
        <v>14</v>
      </c>
      <c r="FH17" s="1119" t="s">
        <v>31234</v>
      </c>
      <c r="FI17" s="548"/>
      <c r="FJ17" s="1642" t="str">
        <f ca="1">INDEX($FK$4:$FK$14,MATCH(RANDBETWEEN(1,11),$FJ$4:$FJ$14,0),1)</f>
        <v>One of the great walking statues of Waterdeep has been reported to be crying over the last three days. No one is sure about the cause of this watery discharge from the eyes, but some say it means the destruction of the City of Splendors is imminent! Others are certain it's a sign of great fortune on the horizon. Still others say it's just the humidity.</v>
      </c>
      <c r="FK17" s="1642"/>
      <c r="FL17" s="1642"/>
      <c r="FM17" s="1642"/>
      <c r="FN17" s="1" t="s">
        <v>28220</v>
      </c>
      <c r="FO17" s="1" t="s">
        <v>28221</v>
      </c>
      <c r="FP17" s="1" t="s">
        <v>28222</v>
      </c>
      <c r="FQ17" s="548"/>
      <c r="FR17" s="548"/>
      <c r="FS17" s="1" t="s">
        <v>28223</v>
      </c>
      <c r="FT17" s="1" t="s">
        <v>28224</v>
      </c>
      <c r="FU17" s="1" t="s">
        <v>28225</v>
      </c>
      <c r="FV17" s="548"/>
      <c r="FW17" s="1" t="s">
        <v>28226</v>
      </c>
      <c r="FX17" s="1" t="s">
        <v>28227</v>
      </c>
      <c r="FY17" s="1" t="s">
        <v>28228</v>
      </c>
      <c r="FZ17" s="548"/>
      <c r="GA17" s="1" t="s">
        <v>28229</v>
      </c>
      <c r="GB17" s="1" t="s">
        <v>28230</v>
      </c>
      <c r="GD17" s="548"/>
      <c r="GE17" s="1" t="s">
        <v>28231</v>
      </c>
      <c r="GF17" s="1" t="s">
        <v>28232</v>
      </c>
      <c r="GG17" s="1" t="s">
        <v>28233</v>
      </c>
      <c r="GI17" s="548"/>
      <c r="GJ17" s="1" t="s">
        <v>28234</v>
      </c>
      <c r="GK17" s="1" t="s">
        <v>28235</v>
      </c>
      <c r="GM17" s="1" t="s">
        <v>28236</v>
      </c>
      <c r="GN17" s="548"/>
      <c r="GP17" s="548"/>
      <c r="GQ17" s="1" t="s">
        <v>28237</v>
      </c>
      <c r="GR17" s="1" t="s">
        <v>28238</v>
      </c>
      <c r="GS17" s="1" t="s">
        <v>28239</v>
      </c>
      <c r="GT17" s="548"/>
      <c r="GU17" s="1" t="s">
        <v>28240</v>
      </c>
      <c r="GV17" s="1" t="s">
        <v>28241</v>
      </c>
      <c r="GW17" s="1" t="s">
        <v>28242</v>
      </c>
      <c r="GX17" s="548"/>
      <c r="GY17" s="1" t="s">
        <v>28243</v>
      </c>
      <c r="GZ17" s="1" t="s">
        <v>28244</v>
      </c>
      <c r="HA17" s="1" t="s">
        <v>28245</v>
      </c>
      <c r="HB17" s="548"/>
      <c r="HF17" s="548"/>
      <c r="HJ17" s="548"/>
      <c r="HK17" s="1" t="s">
        <v>28246</v>
      </c>
      <c r="HN17" s="548"/>
      <c r="HO17" s="1" t="s">
        <v>28247</v>
      </c>
      <c r="HR17" s="548"/>
      <c r="HV17" s="548"/>
      <c r="HZ17" s="548"/>
      <c r="IA17" s="1" t="s">
        <v>28248</v>
      </c>
      <c r="IC17" s="1" t="s">
        <v>28249</v>
      </c>
      <c r="ID17" s="548"/>
      <c r="II17" s="548" t="s">
        <v>32151</v>
      </c>
      <c r="IJ17" s="548"/>
      <c r="IL17" t="s">
        <v>32054</v>
      </c>
      <c r="IM17" t="s">
        <v>32055</v>
      </c>
      <c r="IN17" t="s">
        <v>32065</v>
      </c>
      <c r="IT17" s="22" t="s">
        <v>32128</v>
      </c>
      <c r="IU17" s="494" t="s">
        <v>32147</v>
      </c>
      <c r="IW17" t="s">
        <v>23460</v>
      </c>
      <c r="IX17" t="s">
        <v>23461</v>
      </c>
      <c r="IZ17" t="s">
        <v>31924</v>
      </c>
      <c r="JA17" t="s">
        <v>31925</v>
      </c>
      <c r="JB17" t="s">
        <v>30699</v>
      </c>
      <c r="JD17" t="s">
        <v>31956</v>
      </c>
      <c r="JE17" t="s">
        <v>31957</v>
      </c>
      <c r="JF17" t="s">
        <v>30699</v>
      </c>
    </row>
    <row r="18" spans="1:266" ht="18">
      <c r="A18" s="165">
        <v>15</v>
      </c>
      <c r="B18" s="37" t="s">
        <v>23432</v>
      </c>
      <c r="C18" s="37" t="s">
        <v>23433</v>
      </c>
      <c r="D18" s="37" t="s">
        <v>22983</v>
      </c>
      <c r="E18" s="37" t="s">
        <v>23433</v>
      </c>
      <c r="F18" s="37" t="s">
        <v>23432</v>
      </c>
      <c r="G18" s="37" t="s">
        <v>23434</v>
      </c>
      <c r="H18" s="37" t="s">
        <v>23435</v>
      </c>
      <c r="I18" s="166">
        <v>15</v>
      </c>
      <c r="K18" s="32">
        <v>1</v>
      </c>
      <c r="L18" s="1">
        <f t="shared" si="11"/>
        <v>16</v>
      </c>
      <c r="M18" s="1">
        <v>15</v>
      </c>
      <c r="N18" s="1">
        <f t="shared" si="10"/>
        <v>16</v>
      </c>
      <c r="O18" s="1" t="s">
        <v>23436</v>
      </c>
      <c r="P18" t="s">
        <v>23436</v>
      </c>
      <c r="R18" s="1" t="s">
        <v>23437</v>
      </c>
      <c r="S18" s="1182">
        <v>34</v>
      </c>
      <c r="T18" s="1182">
        <v>31</v>
      </c>
      <c r="U18" s="1" t="str">
        <f t="shared" si="12"/>
        <v>32 - 34</v>
      </c>
      <c r="V18" s="1" t="s">
        <v>23438</v>
      </c>
      <c r="X18" s="37">
        <v>13</v>
      </c>
      <c r="Y18" s="37" t="s">
        <v>23439</v>
      </c>
      <c r="AA18" s="37">
        <v>13</v>
      </c>
      <c r="AB18" s="37" t="s">
        <v>23440</v>
      </c>
      <c r="AC18" s="38"/>
      <c r="AD18" s="38"/>
      <c r="AE18" s="38"/>
      <c r="AH18" s="37">
        <v>2</v>
      </c>
      <c r="AI18" s="1">
        <f t="shared" si="13"/>
        <v>26</v>
      </c>
      <c r="AJ18" s="1" t="str">
        <f t="shared" si="14"/>
        <v>25 - 26</v>
      </c>
      <c r="AK18" s="1">
        <f t="shared" si="15"/>
        <v>24</v>
      </c>
      <c r="AL18" s="37" t="s">
        <v>14151</v>
      </c>
      <c r="AM18" s="37" t="s">
        <v>23441</v>
      </c>
      <c r="AO18" s="1" t="s">
        <v>23442</v>
      </c>
      <c r="AP18" s="1"/>
      <c r="AQ18" s="1"/>
      <c r="AR18" s="1"/>
      <c r="AS18" s="1"/>
      <c r="AT18" s="1"/>
      <c r="AU18" s="1"/>
      <c r="AX18" s="1" t="s">
        <v>23443</v>
      </c>
      <c r="AY18" s="1"/>
      <c r="AZ18" s="1" t="str">
        <f t="shared" si="16"/>
        <v xml:space="preserve">1 - </v>
      </c>
      <c r="BA18" s="1" t="str">
        <f t="shared" si="17"/>
        <v xml:space="preserve">1 - </v>
      </c>
      <c r="BB18" s="1" t="s">
        <v>19249</v>
      </c>
      <c r="BD18" s="62">
        <v>2</v>
      </c>
      <c r="BE18" s="62">
        <f t="shared" si="18"/>
        <v>27</v>
      </c>
      <c r="BF18" s="1" t="str">
        <f t="shared" si="19"/>
        <v>26 - 27</v>
      </c>
      <c r="BG18" s="1">
        <f t="shared" si="20"/>
        <v>25</v>
      </c>
      <c r="BH18" s="62" t="s">
        <v>23444</v>
      </c>
      <c r="BK18" s="37">
        <v>12</v>
      </c>
      <c r="BL18" s="37" t="s">
        <v>23255</v>
      </c>
      <c r="BM18" s="37" t="s">
        <v>545</v>
      </c>
      <c r="BN18" s="37" t="s">
        <v>23001</v>
      </c>
      <c r="BO18" s="37" t="s">
        <v>23002</v>
      </c>
      <c r="BP18" s="37" t="s">
        <v>23336</v>
      </c>
      <c r="BQ18" s="37" t="s">
        <v>545</v>
      </c>
      <c r="BR18" s="37" t="s">
        <v>23336</v>
      </c>
      <c r="BS18" s="37" t="s">
        <v>545</v>
      </c>
      <c r="BT18" s="37">
        <v>12</v>
      </c>
      <c r="BU18" s="38"/>
      <c r="BV18" s="38"/>
      <c r="BW18" s="38"/>
      <c r="BX18" s="227">
        <v>12</v>
      </c>
      <c r="BY18" s="228" t="s">
        <v>18690</v>
      </c>
      <c r="CC18" s="227">
        <v>12</v>
      </c>
      <c r="CD18" s="228" t="s">
        <v>23445</v>
      </c>
      <c r="CE18" s="227">
        <v>12</v>
      </c>
      <c r="CF18" s="228" t="s">
        <v>23446</v>
      </c>
      <c r="CI18" s="227">
        <v>12</v>
      </c>
      <c r="CJ18" s="228" t="s">
        <v>23447</v>
      </c>
      <c r="CK18" s="227">
        <v>13</v>
      </c>
      <c r="CL18" s="227" t="s">
        <v>23448</v>
      </c>
      <c r="CM18" s="227">
        <v>13</v>
      </c>
      <c r="CN18" s="227" t="s">
        <v>23449</v>
      </c>
      <c r="CO18" s="227">
        <v>13</v>
      </c>
      <c r="CP18" s="227" t="s">
        <v>23450</v>
      </c>
      <c r="CV18" s="227">
        <v>12</v>
      </c>
      <c r="CW18" s="228" t="s">
        <v>23453</v>
      </c>
      <c r="CZ18" t="s">
        <v>23454</v>
      </c>
      <c r="DA18" s="38"/>
      <c r="DB18" s="38"/>
      <c r="DC18" s="38"/>
      <c r="DD18" s="1175">
        <v>13</v>
      </c>
      <c r="DE18" s="1175" t="s">
        <v>23455</v>
      </c>
      <c r="DF18" s="1175" t="s">
        <v>23456</v>
      </c>
      <c r="DG18" s="1175" t="s">
        <v>23457</v>
      </c>
      <c r="DH18" s="1176" t="s">
        <v>18279</v>
      </c>
      <c r="DO18" s="9">
        <v>12</v>
      </c>
      <c r="DP18" s="10" t="s">
        <v>23458</v>
      </c>
      <c r="DQ18" s="10" t="s">
        <v>23459</v>
      </c>
      <c r="DR18" s="10" t="s">
        <v>18510</v>
      </c>
      <c r="DS18" s="10" t="s">
        <v>23427</v>
      </c>
      <c r="DU18" s="47" t="s">
        <v>23460</v>
      </c>
      <c r="DV18" s="47" t="s">
        <v>23461</v>
      </c>
      <c r="DX18" s="32">
        <v>13</v>
      </c>
      <c r="DY18" s="26" t="s">
        <v>23462</v>
      </c>
      <c r="EA18" t="s">
        <v>23499</v>
      </c>
      <c r="EE18" s="37" t="s">
        <v>25408</v>
      </c>
      <c r="EF18" s="366">
        <v>1</v>
      </c>
      <c r="EG18" s="366">
        <v>2</v>
      </c>
      <c r="EH18" s="366">
        <v>1</v>
      </c>
      <c r="EI18" s="366">
        <v>1</v>
      </c>
      <c r="EJ18" s="366">
        <v>1</v>
      </c>
      <c r="EK18" s="366">
        <v>1</v>
      </c>
      <c r="EL18" s="366">
        <v>1</v>
      </c>
      <c r="EM18" s="65">
        <v>1</v>
      </c>
      <c r="EN18">
        <f t="shared" si="2"/>
        <v>16</v>
      </c>
      <c r="EO18">
        <f t="shared" si="3"/>
        <v>14</v>
      </c>
      <c r="EP18">
        <f t="shared" si="4"/>
        <v>18</v>
      </c>
      <c r="EQ18">
        <f t="shared" si="5"/>
        <v>12</v>
      </c>
      <c r="ER18">
        <f t="shared" si="6"/>
        <v>18</v>
      </c>
      <c r="ES18">
        <f t="shared" si="7"/>
        <v>15</v>
      </c>
      <c r="ET18">
        <f t="shared" si="8"/>
        <v>18</v>
      </c>
      <c r="EU18">
        <f t="shared" si="9"/>
        <v>21</v>
      </c>
      <c r="EW18" s="548" t="s">
        <v>23464</v>
      </c>
      <c r="EX18" s="1132">
        <v>40</v>
      </c>
      <c r="EY18" s="1132">
        <v>36</v>
      </c>
      <c r="EZ18" s="548" t="s">
        <v>23465</v>
      </c>
      <c r="FA18" s="548"/>
      <c r="FB18" s="548" t="s">
        <v>23464</v>
      </c>
      <c r="FC18" s="1134">
        <v>40</v>
      </c>
      <c r="FD18" s="1134">
        <v>36</v>
      </c>
      <c r="FE18" s="548" t="s">
        <v>31394</v>
      </c>
      <c r="FG18" s="548">
        <v>15</v>
      </c>
      <c r="FH18" s="548" t="s">
        <v>31233</v>
      </c>
      <c r="FI18" s="548"/>
      <c r="FJ18" s="1642"/>
      <c r="FK18" s="1642"/>
      <c r="FL18" s="1642"/>
      <c r="FM18" s="1642"/>
      <c r="FN18" s="1" t="s">
        <v>28250</v>
      </c>
      <c r="FO18" s="1" t="s">
        <v>28251</v>
      </c>
      <c r="FP18" s="1" t="s">
        <v>28252</v>
      </c>
      <c r="FQ18" s="548"/>
      <c r="FR18" s="548"/>
      <c r="FS18" s="1" t="s">
        <v>28253</v>
      </c>
      <c r="FT18" s="1" t="s">
        <v>28254</v>
      </c>
      <c r="FU18" s="1" t="s">
        <v>28255</v>
      </c>
      <c r="FV18" s="548"/>
      <c r="FW18" s="1" t="s">
        <v>28256</v>
      </c>
      <c r="FX18" s="1" t="s">
        <v>28257</v>
      </c>
      <c r="FY18" s="1" t="s">
        <v>28258</v>
      </c>
      <c r="FZ18" s="548"/>
      <c r="GA18" s="1" t="s">
        <v>28259</v>
      </c>
      <c r="GB18" s="1" t="s">
        <v>28260</v>
      </c>
      <c r="GD18" s="548"/>
      <c r="GE18" s="1" t="s">
        <v>28261</v>
      </c>
      <c r="GF18" s="1" t="s">
        <v>28262</v>
      </c>
      <c r="GG18" s="1" t="s">
        <v>28263</v>
      </c>
      <c r="GI18" s="548"/>
      <c r="GJ18" s="1" t="s">
        <v>28264</v>
      </c>
      <c r="GK18" s="1" t="s">
        <v>28265</v>
      </c>
      <c r="GM18" s="1" t="s">
        <v>28266</v>
      </c>
      <c r="GN18" s="548"/>
      <c r="GP18" s="548"/>
      <c r="GQ18" s="1" t="s">
        <v>28267</v>
      </c>
      <c r="GR18" s="1" t="s">
        <v>28268</v>
      </c>
      <c r="GS18" s="1" t="s">
        <v>28269</v>
      </c>
      <c r="GT18" s="548"/>
      <c r="GU18" s="1" t="s">
        <v>28270</v>
      </c>
      <c r="GV18" s="1" t="s">
        <v>28271</v>
      </c>
      <c r="GW18" s="1" t="s">
        <v>28272</v>
      </c>
      <c r="GX18" s="548"/>
      <c r="GY18" s="1" t="s">
        <v>28273</v>
      </c>
      <c r="GZ18" s="1" t="s">
        <v>28274</v>
      </c>
      <c r="HA18" s="1" t="s">
        <v>28275</v>
      </c>
      <c r="HB18" s="548"/>
      <c r="HF18" s="548"/>
      <c r="HJ18" s="548"/>
      <c r="HN18" s="548"/>
      <c r="HR18" s="548"/>
      <c r="HV18" s="548"/>
      <c r="HZ18" s="548"/>
      <c r="IA18" s="1" t="s">
        <v>28103</v>
      </c>
      <c r="IC18" s="1" t="s">
        <v>28276</v>
      </c>
      <c r="ID18" s="548"/>
      <c r="II18" s="548" t="s">
        <v>32152</v>
      </c>
      <c r="IJ18" s="548"/>
      <c r="IL18" t="s">
        <v>32030</v>
      </c>
      <c r="IM18" t="s">
        <v>32031</v>
      </c>
      <c r="IN18" t="s">
        <v>32066</v>
      </c>
      <c r="IT18" s="22" t="s">
        <v>32129</v>
      </c>
      <c r="IU18" s="494" t="s">
        <v>32146</v>
      </c>
      <c r="IW18" t="s">
        <v>23496</v>
      </c>
      <c r="IX18" t="s">
        <v>23497</v>
      </c>
      <c r="IZ18" t="s">
        <v>31926</v>
      </c>
      <c r="JA18" t="s">
        <v>31927</v>
      </c>
      <c r="JB18" t="s">
        <v>30699</v>
      </c>
      <c r="JD18" t="s">
        <v>31958</v>
      </c>
      <c r="JE18" t="s">
        <v>31959</v>
      </c>
      <c r="JF18" t="s">
        <v>30699</v>
      </c>
    </row>
    <row r="19" spans="1:266" ht="18">
      <c r="A19" s="165">
        <v>16</v>
      </c>
      <c r="B19" s="37" t="s">
        <v>23466</v>
      </c>
      <c r="C19" s="37" t="s">
        <v>23467</v>
      </c>
      <c r="D19" s="37" t="s">
        <v>23468</v>
      </c>
      <c r="E19" s="37" t="s">
        <v>23469</v>
      </c>
      <c r="F19" s="37">
        <v>16</v>
      </c>
      <c r="G19" s="37" t="s">
        <v>23470</v>
      </c>
      <c r="H19" s="37" t="s">
        <v>23471</v>
      </c>
      <c r="I19" s="166">
        <v>16</v>
      </c>
      <c r="K19" s="32">
        <v>1</v>
      </c>
      <c r="L19" s="1">
        <f t="shared" si="11"/>
        <v>17</v>
      </c>
      <c r="M19" s="1">
        <v>16</v>
      </c>
      <c r="N19" s="1">
        <f t="shared" si="10"/>
        <v>17</v>
      </c>
      <c r="O19" s="1" t="s">
        <v>23472</v>
      </c>
      <c r="P19" t="s">
        <v>23472</v>
      </c>
      <c r="R19" s="1" t="s">
        <v>23473</v>
      </c>
      <c r="S19" s="1182">
        <v>37</v>
      </c>
      <c r="T19" s="1182">
        <v>34</v>
      </c>
      <c r="U19" s="1" t="str">
        <f t="shared" si="12"/>
        <v>35 - 37</v>
      </c>
      <c r="V19" s="1" t="s">
        <v>23474</v>
      </c>
      <c r="X19" s="37">
        <v>14</v>
      </c>
      <c r="Y19" s="37" t="s">
        <v>23475</v>
      </c>
      <c r="AA19" s="37">
        <v>14</v>
      </c>
      <c r="AB19" s="37" t="s">
        <v>19093</v>
      </c>
      <c r="AC19" s="38"/>
      <c r="AD19" s="38"/>
      <c r="AE19" s="38"/>
      <c r="AH19" s="37">
        <v>2</v>
      </c>
      <c r="AI19" s="1">
        <f t="shared" si="13"/>
        <v>28</v>
      </c>
      <c r="AJ19" s="1" t="str">
        <f t="shared" si="14"/>
        <v>27 - 28</v>
      </c>
      <c r="AK19" s="1">
        <f t="shared" si="15"/>
        <v>26</v>
      </c>
      <c r="AL19" s="37" t="s">
        <v>14170</v>
      </c>
      <c r="AM19" s="37" t="s">
        <v>23476</v>
      </c>
      <c r="AO19" s="1" t="s">
        <v>23477</v>
      </c>
      <c r="AP19" s="1"/>
      <c r="AQ19" s="1"/>
      <c r="AR19" s="1"/>
      <c r="AS19" s="1"/>
      <c r="AT19" s="1"/>
      <c r="AU19" s="1"/>
      <c r="AX19" s="1" t="s">
        <v>23478</v>
      </c>
      <c r="AY19" s="1"/>
      <c r="AZ19" s="1" t="str">
        <f t="shared" si="16"/>
        <v xml:space="preserve">1 - </v>
      </c>
      <c r="BA19" s="1" t="str">
        <f t="shared" si="17"/>
        <v xml:space="preserve">1 - </v>
      </c>
      <c r="BB19" s="1" t="s">
        <v>23479</v>
      </c>
      <c r="BD19" s="62">
        <v>2</v>
      </c>
      <c r="BE19" s="62">
        <f t="shared" si="18"/>
        <v>29</v>
      </c>
      <c r="BF19" s="1" t="str">
        <f t="shared" si="19"/>
        <v>28 - 29</v>
      </c>
      <c r="BG19" s="1">
        <f t="shared" si="20"/>
        <v>27</v>
      </c>
      <c r="BH19" s="62" t="s">
        <v>23480</v>
      </c>
      <c r="BK19" s="37">
        <v>13</v>
      </c>
      <c r="BL19" s="37" t="s">
        <v>23255</v>
      </c>
      <c r="BM19" s="37" t="s">
        <v>23169</v>
      </c>
      <c r="BN19" s="37" t="s">
        <v>23001</v>
      </c>
      <c r="BO19" s="37" t="s">
        <v>23002</v>
      </c>
      <c r="BP19" s="37" t="s">
        <v>23336</v>
      </c>
      <c r="BQ19" s="37" t="s">
        <v>545</v>
      </c>
      <c r="BR19" s="37" t="s">
        <v>23336</v>
      </c>
      <c r="BS19" s="37" t="s">
        <v>545</v>
      </c>
      <c r="BT19" s="37">
        <v>13</v>
      </c>
      <c r="BU19" s="38"/>
      <c r="BV19" s="38"/>
      <c r="BW19" s="38"/>
      <c r="BX19" s="38"/>
      <c r="BY19" s="38"/>
      <c r="CC19" s="227">
        <v>13</v>
      </c>
      <c r="CD19" s="228" t="s">
        <v>23481</v>
      </c>
      <c r="CE19" s="227">
        <v>13</v>
      </c>
      <c r="CF19" s="228" t="s">
        <v>23482</v>
      </c>
      <c r="CK19" s="227">
        <v>14</v>
      </c>
      <c r="CL19" s="227" t="s">
        <v>23483</v>
      </c>
      <c r="CM19" s="227">
        <v>14</v>
      </c>
      <c r="CN19" s="227" t="s">
        <v>23484</v>
      </c>
      <c r="CO19" s="227">
        <v>14</v>
      </c>
      <c r="CP19" s="227" t="s">
        <v>23485</v>
      </c>
      <c r="CV19" s="227">
        <v>13</v>
      </c>
      <c r="CW19" s="228" t="s">
        <v>23488</v>
      </c>
      <c r="CZ19" t="s">
        <v>23489</v>
      </c>
      <c r="DA19" s="38"/>
      <c r="DB19" s="38"/>
      <c r="DC19" s="38"/>
      <c r="DD19" s="1175">
        <v>14</v>
      </c>
      <c r="DE19" s="1175" t="s">
        <v>23490</v>
      </c>
      <c r="DF19" s="1175" t="s">
        <v>23491</v>
      </c>
      <c r="DG19" s="1175" t="s">
        <v>23492</v>
      </c>
      <c r="DH19" s="1176" t="s">
        <v>23493</v>
      </c>
      <c r="DO19" s="9">
        <v>13</v>
      </c>
      <c r="DP19" s="10" t="s">
        <v>18495</v>
      </c>
      <c r="DQ19" s="10" t="s">
        <v>18502</v>
      </c>
      <c r="DR19" s="10" t="s">
        <v>23494</v>
      </c>
      <c r="DS19" s="10" t="s">
        <v>23495</v>
      </c>
      <c r="DU19" s="47" t="s">
        <v>23496</v>
      </c>
      <c r="DV19" s="47" t="s">
        <v>23497</v>
      </c>
      <c r="DX19" s="32">
        <v>14</v>
      </c>
      <c r="DY19" s="26" t="s">
        <v>23498</v>
      </c>
      <c r="EE19" s="37" t="s">
        <v>25409</v>
      </c>
      <c r="EF19" s="366">
        <v>0</v>
      </c>
      <c r="EG19" s="366">
        <v>0</v>
      </c>
      <c r="EH19" s="366">
        <v>2</v>
      </c>
      <c r="EI19" s="366">
        <v>3</v>
      </c>
      <c r="EJ19" s="366">
        <v>2</v>
      </c>
      <c r="EK19" s="366">
        <v>1</v>
      </c>
      <c r="EL19" s="366">
        <v>2</v>
      </c>
      <c r="EM19" s="65">
        <v>1</v>
      </c>
      <c r="EN19">
        <f t="shared" si="2"/>
        <v>16</v>
      </c>
      <c r="EO19">
        <f t="shared" si="3"/>
        <v>14</v>
      </c>
      <c r="EP19">
        <f t="shared" si="4"/>
        <v>20</v>
      </c>
      <c r="EQ19">
        <f t="shared" si="5"/>
        <v>15</v>
      </c>
      <c r="ER19">
        <f t="shared" si="6"/>
        <v>20</v>
      </c>
      <c r="ES19">
        <f t="shared" si="7"/>
        <v>16</v>
      </c>
      <c r="ET19">
        <f t="shared" si="8"/>
        <v>20</v>
      </c>
      <c r="EU19">
        <f t="shared" si="9"/>
        <v>22</v>
      </c>
      <c r="EW19" s="1131" t="s">
        <v>23558</v>
      </c>
      <c r="EX19" s="1132">
        <v>44</v>
      </c>
      <c r="EY19" s="1132">
        <v>40</v>
      </c>
      <c r="EZ19" s="548" t="s">
        <v>31364</v>
      </c>
      <c r="FA19" s="548"/>
      <c r="FB19" s="548" t="s">
        <v>23558</v>
      </c>
      <c r="FC19" s="1133">
        <v>44</v>
      </c>
      <c r="FD19" s="1133">
        <v>40</v>
      </c>
      <c r="FE19" s="548" t="s">
        <v>31395</v>
      </c>
      <c r="FG19" s="548">
        <v>16</v>
      </c>
      <c r="FH19" s="548" t="s">
        <v>31232</v>
      </c>
      <c r="FI19" s="548"/>
      <c r="FJ19" s="1642"/>
      <c r="FK19" s="1642"/>
      <c r="FL19" s="1642"/>
      <c r="FM19" s="1642"/>
      <c r="FN19" s="1" t="s">
        <v>28277</v>
      </c>
      <c r="FO19" s="1" t="s">
        <v>28278</v>
      </c>
      <c r="FP19" s="1" t="s">
        <v>28279</v>
      </c>
      <c r="FQ19" s="548"/>
      <c r="FR19" s="548"/>
      <c r="FS19" s="1" t="s">
        <v>28280</v>
      </c>
      <c r="FT19" s="1" t="s">
        <v>28281</v>
      </c>
      <c r="FU19" s="1" t="s">
        <v>28282</v>
      </c>
      <c r="FV19" s="548"/>
      <c r="FW19" s="1" t="s">
        <v>28283</v>
      </c>
      <c r="FX19" s="1" t="s">
        <v>28284</v>
      </c>
      <c r="FY19" s="1" t="s">
        <v>28285</v>
      </c>
      <c r="FZ19" s="548"/>
      <c r="GB19" s="1" t="s">
        <v>28286</v>
      </c>
      <c r="GD19" s="548"/>
      <c r="GE19" s="1" t="s">
        <v>28287</v>
      </c>
      <c r="GF19" s="1" t="s">
        <v>28288</v>
      </c>
      <c r="GG19" s="1" t="s">
        <v>28289</v>
      </c>
      <c r="GI19" s="548"/>
      <c r="GJ19" s="1" t="s">
        <v>28290</v>
      </c>
      <c r="GK19" s="1" t="s">
        <v>28291</v>
      </c>
      <c r="GM19" s="1" t="s">
        <v>28292</v>
      </c>
      <c r="GN19" s="548"/>
      <c r="GP19" s="548"/>
      <c r="GQ19" s="1" t="s">
        <v>28293</v>
      </c>
      <c r="GR19" s="1" t="s">
        <v>28294</v>
      </c>
      <c r="GS19" s="1" t="s">
        <v>28295</v>
      </c>
      <c r="GT19" s="548"/>
      <c r="GV19" s="1" t="s">
        <v>28296</v>
      </c>
      <c r="GW19" s="1" t="s">
        <v>28297</v>
      </c>
      <c r="GX19" s="548"/>
      <c r="GY19" s="1" t="s">
        <v>28298</v>
      </c>
      <c r="GZ19" s="1" t="s">
        <v>28299</v>
      </c>
      <c r="HA19" s="1" t="s">
        <v>28300</v>
      </c>
      <c r="HB19" s="548"/>
      <c r="HF19" s="548"/>
      <c r="HJ19" s="548"/>
      <c r="HN19" s="548"/>
      <c r="HR19" s="548"/>
      <c r="HV19" s="548"/>
      <c r="HZ19" s="548"/>
      <c r="IA19" s="1" t="s">
        <v>28301</v>
      </c>
      <c r="ID19" s="548"/>
      <c r="II19" s="548" t="s">
        <v>32153</v>
      </c>
      <c r="IJ19" s="548"/>
      <c r="IL19" t="s">
        <v>32007</v>
      </c>
      <c r="IM19" t="s">
        <v>32008</v>
      </c>
      <c r="IN19" t="s">
        <v>32067</v>
      </c>
      <c r="IT19" s="22" t="s">
        <v>32130</v>
      </c>
      <c r="IU19" s="494" t="s">
        <v>32145</v>
      </c>
      <c r="IW19" t="s">
        <v>23525</v>
      </c>
      <c r="IX19" t="s">
        <v>23526</v>
      </c>
      <c r="IZ19" t="s">
        <v>31928</v>
      </c>
      <c r="JA19" t="s">
        <v>31929</v>
      </c>
      <c r="JB19" t="s">
        <v>30699</v>
      </c>
      <c r="JD19" t="s">
        <v>31960</v>
      </c>
      <c r="JE19" t="s">
        <v>31961</v>
      </c>
      <c r="JF19" t="s">
        <v>30699</v>
      </c>
    </row>
    <row r="20" spans="1:266" ht="18">
      <c r="A20" s="165">
        <v>17</v>
      </c>
      <c r="B20" s="37" t="s">
        <v>23500</v>
      </c>
      <c r="C20" s="37" t="s">
        <v>23500</v>
      </c>
      <c r="D20" s="37" t="s">
        <v>23501</v>
      </c>
      <c r="E20" s="37" t="s">
        <v>23500</v>
      </c>
      <c r="F20" s="37">
        <v>17</v>
      </c>
      <c r="G20" s="37" t="s">
        <v>23500</v>
      </c>
      <c r="H20" s="37" t="s">
        <v>23500</v>
      </c>
      <c r="I20" s="166">
        <v>17</v>
      </c>
      <c r="K20" s="32">
        <v>2</v>
      </c>
      <c r="L20" s="1">
        <f t="shared" si="11"/>
        <v>19</v>
      </c>
      <c r="M20" s="1">
        <v>17</v>
      </c>
      <c r="N20" s="1" t="str">
        <f t="shared" si="10"/>
        <v>18 - 19</v>
      </c>
      <c r="O20" s="1" t="s">
        <v>23502</v>
      </c>
      <c r="P20" t="s">
        <v>23502</v>
      </c>
      <c r="R20" s="1" t="s">
        <v>23503</v>
      </c>
      <c r="S20" s="1182">
        <v>40</v>
      </c>
      <c r="T20" s="1182">
        <v>37</v>
      </c>
      <c r="U20" s="1" t="str">
        <f t="shared" si="12"/>
        <v>38 - 40</v>
      </c>
      <c r="V20" s="1" t="s">
        <v>23504</v>
      </c>
      <c r="X20" s="37">
        <v>15</v>
      </c>
      <c r="Y20" s="37" t="s">
        <v>23505</v>
      </c>
      <c r="AA20" s="37">
        <v>15</v>
      </c>
      <c r="AB20" s="37" t="s">
        <v>23506</v>
      </c>
      <c r="AC20" s="38"/>
      <c r="AD20" s="38"/>
      <c r="AE20" s="38"/>
      <c r="AH20" s="37">
        <v>2</v>
      </c>
      <c r="AI20" s="1">
        <f t="shared" si="13"/>
        <v>30</v>
      </c>
      <c r="AJ20" s="1" t="str">
        <f t="shared" si="14"/>
        <v>29 - 30</v>
      </c>
      <c r="AK20" s="1">
        <f t="shared" si="15"/>
        <v>28</v>
      </c>
      <c r="AL20" s="37" t="s">
        <v>14187</v>
      </c>
      <c r="AM20" s="37" t="s">
        <v>23507</v>
      </c>
      <c r="AO20" s="1" t="s">
        <v>23508</v>
      </c>
      <c r="AP20" s="1"/>
      <c r="AQ20" s="1"/>
      <c r="AR20" s="1"/>
      <c r="AS20" s="1"/>
      <c r="AT20" s="1"/>
      <c r="AU20" s="1"/>
      <c r="AX20" s="1" t="s">
        <v>23509</v>
      </c>
      <c r="AY20" s="1"/>
      <c r="AZ20" s="1" t="str">
        <f t="shared" si="16"/>
        <v xml:space="preserve">1 - </v>
      </c>
      <c r="BA20" s="1" t="str">
        <f t="shared" si="17"/>
        <v xml:space="preserve">1 - </v>
      </c>
      <c r="BB20" s="1" t="s">
        <v>23510</v>
      </c>
      <c r="BD20" s="62">
        <v>2</v>
      </c>
      <c r="BE20" s="62">
        <f t="shared" si="18"/>
        <v>31</v>
      </c>
      <c r="BF20" s="1" t="str">
        <f t="shared" si="19"/>
        <v>30 - 31</v>
      </c>
      <c r="BG20" s="1">
        <f t="shared" si="20"/>
        <v>29</v>
      </c>
      <c r="BH20" s="62" t="s">
        <v>23511</v>
      </c>
      <c r="BK20" s="37">
        <v>14</v>
      </c>
      <c r="BL20" s="37" t="s">
        <v>23130</v>
      </c>
      <c r="BM20" s="37" t="s">
        <v>545</v>
      </c>
      <c r="BN20" s="37" t="s">
        <v>23336</v>
      </c>
      <c r="BO20" s="37" t="s">
        <v>545</v>
      </c>
      <c r="BP20" s="37" t="s">
        <v>23336</v>
      </c>
      <c r="BQ20" s="37" t="s">
        <v>23337</v>
      </c>
      <c r="BR20" s="37" t="s">
        <v>23336</v>
      </c>
      <c r="BS20" s="37" t="s">
        <v>23337</v>
      </c>
      <c r="BT20" s="37">
        <v>14</v>
      </c>
      <c r="BU20" s="38"/>
      <c r="BV20" s="38"/>
      <c r="BW20" s="38"/>
      <c r="BX20" s="38"/>
      <c r="BY20" s="38"/>
      <c r="CC20" s="227">
        <v>14</v>
      </c>
      <c r="CD20" s="228" t="s">
        <v>23512</v>
      </c>
      <c r="CE20" s="227">
        <v>14</v>
      </c>
      <c r="CF20" s="228" t="s">
        <v>23513</v>
      </c>
      <c r="CK20" s="227">
        <v>15</v>
      </c>
      <c r="CL20" s="227" t="s">
        <v>23514</v>
      </c>
      <c r="CM20" s="227">
        <v>15</v>
      </c>
      <c r="CN20" s="227" t="s">
        <v>23515</v>
      </c>
      <c r="CO20" s="227">
        <v>15</v>
      </c>
      <c r="CP20" s="227" t="s">
        <v>23516</v>
      </c>
      <c r="CV20" s="227">
        <v>14</v>
      </c>
      <c r="CW20" s="228" t="s">
        <v>23517</v>
      </c>
      <c r="CZ20" t="s">
        <v>23518</v>
      </c>
      <c r="DA20" s="38"/>
      <c r="DB20" s="38"/>
      <c r="DC20" s="38"/>
      <c r="DD20" s="1175">
        <v>15</v>
      </c>
      <c r="DE20" s="1175" t="s">
        <v>23519</v>
      </c>
      <c r="DF20" s="1175" t="s">
        <v>23520</v>
      </c>
      <c r="DG20" s="1175" t="s">
        <v>23521</v>
      </c>
      <c r="DH20" s="1176" t="s">
        <v>21040</v>
      </c>
      <c r="DO20" s="9">
        <v>14</v>
      </c>
      <c r="DP20" s="10" t="s">
        <v>23522</v>
      </c>
      <c r="DQ20" s="10" t="s">
        <v>23523</v>
      </c>
      <c r="DR20" s="10" t="s">
        <v>23524</v>
      </c>
      <c r="DS20" s="10" t="s">
        <v>25</v>
      </c>
      <c r="DU20" s="47" t="s">
        <v>23525</v>
      </c>
      <c r="DV20" s="47" t="s">
        <v>23526</v>
      </c>
      <c r="DX20" s="32">
        <v>15</v>
      </c>
      <c r="DY20" s="26" t="s">
        <v>23527</v>
      </c>
      <c r="EA20" t="s">
        <v>23528</v>
      </c>
      <c r="EE20" s="37" t="s">
        <v>25410</v>
      </c>
      <c r="EF20" s="366">
        <v>1</v>
      </c>
      <c r="EG20" s="366">
        <v>2</v>
      </c>
      <c r="EH20" s="366">
        <v>1</v>
      </c>
      <c r="EI20" s="366">
        <v>2</v>
      </c>
      <c r="EJ20" s="366">
        <v>1</v>
      </c>
      <c r="EK20" s="366">
        <v>1</v>
      </c>
      <c r="EL20" s="366">
        <v>1</v>
      </c>
      <c r="EM20" s="65">
        <v>1</v>
      </c>
      <c r="EN20">
        <f t="shared" si="2"/>
        <v>17</v>
      </c>
      <c r="EO20">
        <f t="shared" si="3"/>
        <v>16</v>
      </c>
      <c r="EP20">
        <f t="shared" si="4"/>
        <v>21</v>
      </c>
      <c r="EQ20">
        <f t="shared" si="5"/>
        <v>17</v>
      </c>
      <c r="ER20">
        <f t="shared" si="6"/>
        <v>21</v>
      </c>
      <c r="ES20">
        <f t="shared" si="7"/>
        <v>17</v>
      </c>
      <c r="ET20">
        <f t="shared" si="8"/>
        <v>21</v>
      </c>
      <c r="EU20">
        <f t="shared" si="9"/>
        <v>23</v>
      </c>
      <c r="EW20" s="1131" t="s">
        <v>23620</v>
      </c>
      <c r="EX20" s="1132">
        <v>48</v>
      </c>
      <c r="EY20" s="1132">
        <v>44</v>
      </c>
      <c r="EZ20" s="548" t="s">
        <v>23621</v>
      </c>
      <c r="FA20" s="548"/>
      <c r="FB20" s="548" t="s">
        <v>23620</v>
      </c>
      <c r="FC20" s="1134">
        <v>48</v>
      </c>
      <c r="FD20" s="1134">
        <v>44</v>
      </c>
      <c r="FE20" s="548" t="s">
        <v>31396</v>
      </c>
      <c r="FG20" s="548">
        <v>17</v>
      </c>
      <c r="FH20" s="1118" t="s">
        <v>31231</v>
      </c>
      <c r="FI20" s="548"/>
      <c r="FJ20" s="1642"/>
      <c r="FK20" s="1642"/>
      <c r="FL20" s="1642"/>
      <c r="FM20" s="1642"/>
      <c r="FN20" s="1" t="s">
        <v>28302</v>
      </c>
      <c r="FO20" s="1" t="s">
        <v>28303</v>
      </c>
      <c r="FP20" s="1" t="s">
        <v>28304</v>
      </c>
      <c r="FQ20" s="548"/>
      <c r="FR20" s="548"/>
      <c r="FS20" s="1" t="s">
        <v>28305</v>
      </c>
      <c r="FT20" s="1" t="s">
        <v>28306</v>
      </c>
      <c r="FU20" s="1" t="s">
        <v>28307</v>
      </c>
      <c r="FV20" s="548"/>
      <c r="FW20" s="1" t="s">
        <v>28308</v>
      </c>
      <c r="FX20" s="1" t="s">
        <v>28309</v>
      </c>
      <c r="FY20" s="1" t="s">
        <v>28310</v>
      </c>
      <c r="FZ20" s="548"/>
      <c r="GB20" s="1" t="s">
        <v>28311</v>
      </c>
      <c r="GD20" s="548"/>
      <c r="GE20" s="1" t="s">
        <v>28312</v>
      </c>
      <c r="GF20" s="1" t="s">
        <v>28313</v>
      </c>
      <c r="GG20" s="1" t="s">
        <v>28314</v>
      </c>
      <c r="GI20" s="548"/>
      <c r="GJ20" s="1" t="s">
        <v>28315</v>
      </c>
      <c r="GK20" s="1" t="s">
        <v>28316</v>
      </c>
      <c r="GN20" s="548"/>
      <c r="GP20" s="548"/>
      <c r="GQ20" s="1" t="s">
        <v>28317</v>
      </c>
      <c r="GR20" s="1" t="s">
        <v>28318</v>
      </c>
      <c r="GS20" s="1" t="s">
        <v>28319</v>
      </c>
      <c r="GT20" s="548"/>
      <c r="GW20" s="1" t="s">
        <v>28320</v>
      </c>
      <c r="GX20" s="548"/>
      <c r="GY20" s="1" t="s">
        <v>28321</v>
      </c>
      <c r="GZ20" s="1" t="s">
        <v>28322</v>
      </c>
      <c r="HA20" s="1" t="s">
        <v>28323</v>
      </c>
      <c r="HB20" s="548"/>
      <c r="HF20" s="548"/>
      <c r="HG20" t="s">
        <v>32167</v>
      </c>
      <c r="HJ20" s="548"/>
      <c r="HN20" s="548"/>
      <c r="HR20" s="548"/>
      <c r="HV20" s="548"/>
      <c r="HZ20" s="548"/>
      <c r="ID20" s="548"/>
      <c r="II20" s="548" t="s">
        <v>32154</v>
      </c>
      <c r="IJ20" s="548"/>
      <c r="IL20" t="s">
        <v>32067</v>
      </c>
      <c r="IM20" t="s">
        <v>32009</v>
      </c>
      <c r="IN20" t="s">
        <v>32010</v>
      </c>
      <c r="IT20" s="22" t="s">
        <v>32131</v>
      </c>
      <c r="IU20" s="494" t="s">
        <v>32144</v>
      </c>
      <c r="IW20" t="s">
        <v>23555</v>
      </c>
      <c r="IX20" t="s">
        <v>23556</v>
      </c>
      <c r="IZ20" t="s">
        <v>31930</v>
      </c>
      <c r="JA20" t="s">
        <v>31931</v>
      </c>
      <c r="JB20" t="s">
        <v>30699</v>
      </c>
      <c r="JD20" t="s">
        <v>31962</v>
      </c>
      <c r="JE20" t="s">
        <v>31963</v>
      </c>
      <c r="JF20" t="s">
        <v>30699</v>
      </c>
    </row>
    <row r="21" spans="1:266" ht="18">
      <c r="A21" s="165">
        <v>18</v>
      </c>
      <c r="B21" s="37" t="s">
        <v>23529</v>
      </c>
      <c r="C21" s="37" t="s">
        <v>23529</v>
      </c>
      <c r="D21" s="37" t="s">
        <v>23530</v>
      </c>
      <c r="E21" s="37" t="s">
        <v>23529</v>
      </c>
      <c r="F21" s="37">
        <v>18</v>
      </c>
      <c r="G21" s="37" t="s">
        <v>23529</v>
      </c>
      <c r="H21" s="37" t="s">
        <v>23529</v>
      </c>
      <c r="I21" s="166">
        <v>18</v>
      </c>
      <c r="K21" s="32">
        <v>1</v>
      </c>
      <c r="L21" s="1">
        <f t="shared" si="11"/>
        <v>20</v>
      </c>
      <c r="M21" s="1">
        <v>19</v>
      </c>
      <c r="N21" s="1">
        <f t="shared" si="10"/>
        <v>20</v>
      </c>
      <c r="O21" s="1" t="s">
        <v>23531</v>
      </c>
      <c r="P21" t="s">
        <v>23531</v>
      </c>
      <c r="R21" s="1" t="s">
        <v>23532</v>
      </c>
      <c r="S21" s="1182">
        <v>43</v>
      </c>
      <c r="T21" s="1182">
        <v>40</v>
      </c>
      <c r="U21" s="1" t="str">
        <f t="shared" si="12"/>
        <v>41 - 43</v>
      </c>
      <c r="V21" s="1" t="s">
        <v>23533</v>
      </c>
      <c r="X21" s="37">
        <v>16</v>
      </c>
      <c r="Y21" s="37" t="s">
        <v>23534</v>
      </c>
      <c r="AA21" s="37">
        <v>16</v>
      </c>
      <c r="AB21" s="1" t="s">
        <v>23535</v>
      </c>
      <c r="AC21" s="38"/>
      <c r="AD21" s="38"/>
      <c r="AE21" s="38"/>
      <c r="AH21" s="37">
        <v>2</v>
      </c>
      <c r="AI21" s="1">
        <f t="shared" si="13"/>
        <v>32</v>
      </c>
      <c r="AJ21" s="1" t="str">
        <f t="shared" si="14"/>
        <v>31 - 32</v>
      </c>
      <c r="AK21" s="1">
        <f t="shared" si="15"/>
        <v>30</v>
      </c>
      <c r="AL21" s="37" t="s">
        <v>14200</v>
      </c>
      <c r="AM21" s="37" t="s">
        <v>23536</v>
      </c>
      <c r="AO21" s="1" t="s">
        <v>23537</v>
      </c>
      <c r="AP21" s="1"/>
      <c r="AQ21" s="1"/>
      <c r="AR21" s="1"/>
      <c r="AS21" s="1"/>
      <c r="AT21" s="1"/>
      <c r="AU21" s="1"/>
      <c r="AX21" s="1" t="s">
        <v>23538</v>
      </c>
      <c r="AY21" s="1"/>
      <c r="AZ21" s="1" t="str">
        <f t="shared" si="16"/>
        <v xml:space="preserve">1 - </v>
      </c>
      <c r="BA21" s="1" t="str">
        <f t="shared" si="17"/>
        <v xml:space="preserve">1 - </v>
      </c>
      <c r="BB21" s="1" t="s">
        <v>23539</v>
      </c>
      <c r="BD21" s="62">
        <v>2</v>
      </c>
      <c r="BE21" s="62">
        <f t="shared" si="18"/>
        <v>33</v>
      </c>
      <c r="BF21" s="1" t="str">
        <f t="shared" si="19"/>
        <v>32 - 33</v>
      </c>
      <c r="BG21" s="1">
        <f t="shared" si="20"/>
        <v>31</v>
      </c>
      <c r="BH21" s="62" t="s">
        <v>23540</v>
      </c>
      <c r="BK21" s="37">
        <v>15</v>
      </c>
      <c r="BL21" s="37" t="s">
        <v>23130</v>
      </c>
      <c r="BM21" s="37" t="s">
        <v>23169</v>
      </c>
      <c r="BN21" s="37" t="s">
        <v>23336</v>
      </c>
      <c r="BO21" s="37" t="s">
        <v>23337</v>
      </c>
      <c r="BP21" s="37" t="s">
        <v>23541</v>
      </c>
      <c r="BQ21" s="37" t="s">
        <v>23542</v>
      </c>
      <c r="BR21" s="37" t="s">
        <v>23541</v>
      </c>
      <c r="BS21" s="37" t="s">
        <v>23542</v>
      </c>
      <c r="BT21" s="37">
        <v>15</v>
      </c>
      <c r="BU21" s="38"/>
      <c r="BV21" s="38"/>
      <c r="BW21" s="38"/>
      <c r="BX21" s="38"/>
      <c r="BY21" s="38"/>
      <c r="CC21" s="227">
        <v>15</v>
      </c>
      <c r="CD21" s="228" t="s">
        <v>23543</v>
      </c>
      <c r="CE21" s="227">
        <v>15</v>
      </c>
      <c r="CF21" s="228" t="s">
        <v>23544</v>
      </c>
      <c r="CK21" s="227">
        <v>16</v>
      </c>
      <c r="CL21" s="227" t="s">
        <v>23545</v>
      </c>
      <c r="CM21" s="227">
        <v>16</v>
      </c>
      <c r="CN21" s="227" t="s">
        <v>23546</v>
      </c>
      <c r="CO21" s="227">
        <v>16</v>
      </c>
      <c r="CP21" s="227" t="s">
        <v>23547</v>
      </c>
      <c r="CV21" s="227">
        <v>15</v>
      </c>
      <c r="CW21" s="228" t="s">
        <v>23548</v>
      </c>
      <c r="CZ21" t="s">
        <v>23549</v>
      </c>
      <c r="DA21" s="38"/>
      <c r="DB21" s="38"/>
      <c r="DC21" s="38"/>
      <c r="DD21" s="1175">
        <v>16</v>
      </c>
      <c r="DE21" s="1175" t="s">
        <v>23550</v>
      </c>
      <c r="DF21" s="1175" t="s">
        <v>23551</v>
      </c>
      <c r="DG21" s="1175" t="s">
        <v>23552</v>
      </c>
      <c r="DH21" s="1176" t="s">
        <v>20140</v>
      </c>
      <c r="DO21" s="9">
        <v>15</v>
      </c>
      <c r="DP21" s="10" t="s">
        <v>18502</v>
      </c>
      <c r="DQ21" s="10" t="s">
        <v>23553</v>
      </c>
      <c r="DR21" s="10" t="s">
        <v>23554</v>
      </c>
      <c r="DS21" s="10" t="s">
        <v>25</v>
      </c>
      <c r="DU21" s="47" t="s">
        <v>23555</v>
      </c>
      <c r="DV21" s="47" t="s">
        <v>23556</v>
      </c>
      <c r="DX21" s="32">
        <v>16</v>
      </c>
      <c r="DY21" s="26" t="s">
        <v>23557</v>
      </c>
      <c r="EA21" t="s">
        <v>22108</v>
      </c>
      <c r="EB21" t="s">
        <v>17492</v>
      </c>
      <c r="EE21" s="37" t="s">
        <v>25411</v>
      </c>
      <c r="EF21" s="366">
        <v>1</v>
      </c>
      <c r="EG21" s="366">
        <v>0</v>
      </c>
      <c r="EH21" s="366">
        <v>1</v>
      </c>
      <c r="EI21" s="366">
        <v>2</v>
      </c>
      <c r="EJ21" s="366">
        <v>1</v>
      </c>
      <c r="EK21" s="366">
        <v>2</v>
      </c>
      <c r="EL21" s="366">
        <v>2</v>
      </c>
      <c r="EM21" s="65">
        <v>2</v>
      </c>
      <c r="EN21">
        <f t="shared" si="2"/>
        <v>18</v>
      </c>
      <c r="EO21">
        <f t="shared" si="3"/>
        <v>16</v>
      </c>
      <c r="EP21">
        <f t="shared" si="4"/>
        <v>22</v>
      </c>
      <c r="EQ21">
        <f t="shared" si="5"/>
        <v>19</v>
      </c>
      <c r="ER21">
        <f t="shared" si="6"/>
        <v>22</v>
      </c>
      <c r="ES21">
        <f t="shared" si="7"/>
        <v>19</v>
      </c>
      <c r="ET21">
        <f t="shared" si="8"/>
        <v>23</v>
      </c>
      <c r="EU21">
        <f t="shared" si="9"/>
        <v>25</v>
      </c>
      <c r="EW21" s="1131" t="s">
        <v>23649</v>
      </c>
      <c r="EX21" s="1132">
        <v>52</v>
      </c>
      <c r="EY21" s="1132">
        <v>48</v>
      </c>
      <c r="EZ21" s="548" t="s">
        <v>23650</v>
      </c>
      <c r="FA21" s="548"/>
      <c r="FB21" s="548" t="s">
        <v>23649</v>
      </c>
      <c r="FC21" s="1133">
        <v>52</v>
      </c>
      <c r="FD21" s="1133">
        <v>48</v>
      </c>
      <c r="FE21" s="548" t="s">
        <v>31398</v>
      </c>
      <c r="FG21" s="548">
        <v>18</v>
      </c>
      <c r="FH21" s="1118" t="s">
        <v>31230</v>
      </c>
      <c r="FI21" s="548"/>
      <c r="FJ21" s="1645" t="s">
        <v>31595</v>
      </c>
      <c r="FK21" s="1645"/>
      <c r="FL21" s="1645"/>
      <c r="FM21" s="1645"/>
      <c r="FN21" s="1" t="s">
        <v>28324</v>
      </c>
      <c r="FO21" s="1" t="s">
        <v>28325</v>
      </c>
      <c r="FQ21" s="548"/>
      <c r="FR21" s="548"/>
      <c r="FS21" s="1" t="s">
        <v>28326</v>
      </c>
      <c r="FT21" s="1" t="s">
        <v>28327</v>
      </c>
      <c r="FU21" s="1" t="s">
        <v>28328</v>
      </c>
      <c r="FV21" s="548"/>
      <c r="FW21" s="1" t="s">
        <v>28329</v>
      </c>
      <c r="FX21" s="1" t="s">
        <v>28330</v>
      </c>
      <c r="FY21" s="1" t="s">
        <v>28331</v>
      </c>
      <c r="FZ21" s="548"/>
      <c r="GB21" s="1" t="s">
        <v>28332</v>
      </c>
      <c r="GD21" s="548"/>
      <c r="GE21" s="1" t="s">
        <v>28333</v>
      </c>
      <c r="GF21" s="1" t="s">
        <v>28334</v>
      </c>
      <c r="GG21" s="1" t="s">
        <v>28335</v>
      </c>
      <c r="GI21" s="548"/>
      <c r="GJ21" s="1" t="s">
        <v>28336</v>
      </c>
      <c r="GK21" s="1" t="s">
        <v>28337</v>
      </c>
      <c r="GN21" s="548"/>
      <c r="GP21" s="548"/>
      <c r="GQ21" s="1" t="s">
        <v>28338</v>
      </c>
      <c r="GR21" s="1" t="s">
        <v>28339</v>
      </c>
      <c r="GS21" s="1" t="s">
        <v>28340</v>
      </c>
      <c r="GT21" s="548"/>
      <c r="GW21" s="1" t="s">
        <v>28341</v>
      </c>
      <c r="GX21" s="548"/>
      <c r="GY21" s="1" t="s">
        <v>28342</v>
      </c>
      <c r="GZ21" s="1" t="s">
        <v>28343</v>
      </c>
      <c r="HA21" s="1" t="s">
        <v>28344</v>
      </c>
      <c r="HB21" s="548"/>
      <c r="HF21" s="548"/>
      <c r="HJ21" s="548"/>
      <c r="HN21" s="548"/>
      <c r="HR21" s="548"/>
      <c r="HV21" s="548"/>
      <c r="HZ21" s="548"/>
      <c r="ID21" s="548"/>
      <c r="II21" s="548" t="s">
        <v>32155</v>
      </c>
      <c r="IJ21" s="548"/>
      <c r="IL21" t="s">
        <v>32011</v>
      </c>
      <c r="IM21" t="s">
        <v>32012</v>
      </c>
      <c r="IN21" t="s">
        <v>32068</v>
      </c>
      <c r="IT21" s="22" t="s">
        <v>32132</v>
      </c>
      <c r="IU21" s="494" t="s">
        <v>32143</v>
      </c>
      <c r="IW21" t="s">
        <v>23585</v>
      </c>
      <c r="IX21" t="s">
        <v>23586</v>
      </c>
      <c r="IZ21" t="s">
        <v>31932</v>
      </c>
      <c r="JA21" t="s">
        <v>31933</v>
      </c>
      <c r="JD21" t="s">
        <v>31964</v>
      </c>
      <c r="JE21" t="s">
        <v>31965</v>
      </c>
      <c r="JF21" t="s">
        <v>30699</v>
      </c>
    </row>
    <row r="22" spans="1:266" ht="18" customHeight="1">
      <c r="A22" s="165">
        <v>19</v>
      </c>
      <c r="B22" s="37" t="s">
        <v>23559</v>
      </c>
      <c r="C22" s="37" t="s">
        <v>23560</v>
      </c>
      <c r="D22" s="37" t="s">
        <v>23561</v>
      </c>
      <c r="E22" s="37" t="s">
        <v>23560</v>
      </c>
      <c r="F22" s="37">
        <v>19</v>
      </c>
      <c r="G22" s="37" t="s">
        <v>23560</v>
      </c>
      <c r="H22" s="37" t="s">
        <v>23562</v>
      </c>
      <c r="I22" s="166">
        <v>19</v>
      </c>
      <c r="K22" s="32">
        <v>5</v>
      </c>
      <c r="L22" s="1">
        <f t="shared" si="11"/>
        <v>25</v>
      </c>
      <c r="M22" s="1">
        <v>20</v>
      </c>
      <c r="N22" s="1" t="str">
        <f t="shared" si="10"/>
        <v>21 - 25</v>
      </c>
      <c r="O22" s="1" t="s">
        <v>23563</v>
      </c>
      <c r="P22" t="s">
        <v>23563</v>
      </c>
      <c r="R22" s="1" t="s">
        <v>23564</v>
      </c>
      <c r="S22" s="1182">
        <v>46</v>
      </c>
      <c r="T22" s="1182">
        <v>43</v>
      </c>
      <c r="U22" s="1" t="str">
        <f t="shared" si="12"/>
        <v>44 - 46</v>
      </c>
      <c r="V22" s="1" t="s">
        <v>23565</v>
      </c>
      <c r="X22" s="37">
        <v>17</v>
      </c>
      <c r="Y22" s="37" t="s">
        <v>23566</v>
      </c>
      <c r="AA22" s="37">
        <v>17</v>
      </c>
      <c r="AB22" s="37" t="s">
        <v>19293</v>
      </c>
      <c r="AC22" s="38"/>
      <c r="AD22" s="38"/>
      <c r="AE22" s="38"/>
      <c r="AH22" s="37">
        <v>2</v>
      </c>
      <c r="AI22" s="1">
        <f t="shared" si="13"/>
        <v>34</v>
      </c>
      <c r="AJ22" s="1" t="str">
        <f t="shared" si="14"/>
        <v>33 - 34</v>
      </c>
      <c r="AK22" s="1">
        <f t="shared" si="15"/>
        <v>32</v>
      </c>
      <c r="AL22" s="37" t="s">
        <v>14214</v>
      </c>
      <c r="AM22" s="37" t="s">
        <v>23567</v>
      </c>
      <c r="AO22" s="1" t="s">
        <v>23568</v>
      </c>
      <c r="AP22" s="1"/>
      <c r="AQ22" s="1"/>
      <c r="AR22" s="1"/>
      <c r="AS22" s="1"/>
      <c r="AT22" s="1"/>
      <c r="AU22" s="1"/>
      <c r="AX22" s="1" t="s">
        <v>23569</v>
      </c>
      <c r="AY22" s="1"/>
      <c r="AZ22" s="1" t="str">
        <f t="shared" si="16"/>
        <v xml:space="preserve">1 - </v>
      </c>
      <c r="BA22" s="1" t="str">
        <f t="shared" si="17"/>
        <v xml:space="preserve">1 - </v>
      </c>
      <c r="BB22" s="1" t="s">
        <v>23570</v>
      </c>
      <c r="BD22" s="62">
        <v>2</v>
      </c>
      <c r="BE22" s="62">
        <f t="shared" si="18"/>
        <v>35</v>
      </c>
      <c r="BF22" s="1" t="str">
        <f t="shared" si="19"/>
        <v>34 - 35</v>
      </c>
      <c r="BG22" s="1">
        <f t="shared" si="20"/>
        <v>33</v>
      </c>
      <c r="BH22" s="62" t="s">
        <v>23571</v>
      </c>
      <c r="BK22" s="37">
        <v>16</v>
      </c>
      <c r="BL22" s="37" t="s">
        <v>23130</v>
      </c>
      <c r="BM22" s="37" t="s">
        <v>23215</v>
      </c>
      <c r="BN22" s="37" t="s">
        <v>23255</v>
      </c>
      <c r="BO22" s="37" t="s">
        <v>545</v>
      </c>
      <c r="BP22" s="37" t="s">
        <v>23541</v>
      </c>
      <c r="BQ22" s="37" t="s">
        <v>23542</v>
      </c>
      <c r="BR22" s="37" t="s">
        <v>23541</v>
      </c>
      <c r="BS22" s="37" t="s">
        <v>23542</v>
      </c>
      <c r="BT22" s="37">
        <v>16</v>
      </c>
      <c r="BU22" s="38"/>
      <c r="BV22" s="38"/>
      <c r="BW22" s="38"/>
      <c r="BX22" s="38"/>
      <c r="BY22" s="38"/>
      <c r="CC22" s="227">
        <v>16</v>
      </c>
      <c r="CD22" s="228" t="s">
        <v>23572</v>
      </c>
      <c r="CE22" s="227">
        <v>16</v>
      </c>
      <c r="CF22" s="228" t="s">
        <v>23573</v>
      </c>
      <c r="CK22" s="227">
        <v>17</v>
      </c>
      <c r="CL22" s="227" t="s">
        <v>23574</v>
      </c>
      <c r="CM22" s="227">
        <v>17</v>
      </c>
      <c r="CN22" s="227" t="s">
        <v>23575</v>
      </c>
      <c r="CO22" s="227">
        <v>17</v>
      </c>
      <c r="CP22" s="227" t="s">
        <v>23576</v>
      </c>
      <c r="CV22" s="227">
        <v>16</v>
      </c>
      <c r="CW22" s="228" t="s">
        <v>23577</v>
      </c>
      <c r="CZ22" t="s">
        <v>23578</v>
      </c>
      <c r="DA22" s="38"/>
      <c r="DB22" s="38"/>
      <c r="DC22" s="38"/>
      <c r="DD22" s="1175">
        <v>17</v>
      </c>
      <c r="DE22" s="1175" t="s">
        <v>23579</v>
      </c>
      <c r="DF22" s="1175" t="s">
        <v>23580</v>
      </c>
      <c r="DG22" s="1175" t="s">
        <v>10192</v>
      </c>
      <c r="DH22" s="1176" t="s">
        <v>23581</v>
      </c>
      <c r="DO22" s="9">
        <v>16</v>
      </c>
      <c r="DP22" s="10" t="s">
        <v>23582</v>
      </c>
      <c r="DQ22" s="10" t="s">
        <v>23583</v>
      </c>
      <c r="DR22" s="10" t="s">
        <v>23584</v>
      </c>
      <c r="DS22" s="10" t="s">
        <v>23582</v>
      </c>
      <c r="DU22" s="47" t="s">
        <v>23585</v>
      </c>
      <c r="DV22" s="47" t="s">
        <v>23586</v>
      </c>
      <c r="DX22" s="32">
        <v>17</v>
      </c>
      <c r="DY22" s="26" t="s">
        <v>23587</v>
      </c>
      <c r="EA22">
        <v>0</v>
      </c>
      <c r="EB22" t="s">
        <v>23156</v>
      </c>
      <c r="EE22" s="37" t="s">
        <v>25412</v>
      </c>
      <c r="EF22" s="366">
        <v>3</v>
      </c>
      <c r="EG22" s="366">
        <v>3</v>
      </c>
      <c r="EH22" s="366">
        <v>2</v>
      </c>
      <c r="EI22" s="366">
        <v>2</v>
      </c>
      <c r="EJ22" s="366">
        <v>2</v>
      </c>
      <c r="EK22" s="366">
        <v>2</v>
      </c>
      <c r="EL22" s="366">
        <v>2</v>
      </c>
      <c r="EM22" s="65">
        <v>2</v>
      </c>
      <c r="EN22">
        <f t="shared" si="2"/>
        <v>21</v>
      </c>
      <c r="EO22">
        <f t="shared" si="3"/>
        <v>19</v>
      </c>
      <c r="EP22">
        <f t="shared" si="4"/>
        <v>24</v>
      </c>
      <c r="EQ22">
        <f t="shared" si="5"/>
        <v>21</v>
      </c>
      <c r="ER22">
        <f t="shared" si="6"/>
        <v>24</v>
      </c>
      <c r="ES22">
        <f t="shared" si="7"/>
        <v>21</v>
      </c>
      <c r="ET22">
        <f t="shared" si="8"/>
        <v>25</v>
      </c>
      <c r="EU22">
        <f t="shared" si="9"/>
        <v>27</v>
      </c>
      <c r="EW22" s="1131" t="s">
        <v>23569</v>
      </c>
      <c r="EX22" s="1132">
        <v>56</v>
      </c>
      <c r="EY22" s="1132">
        <v>52</v>
      </c>
      <c r="EZ22" s="548" t="s">
        <v>31355</v>
      </c>
      <c r="FA22" s="548"/>
      <c r="FB22" s="548" t="s">
        <v>23569</v>
      </c>
      <c r="FC22" s="1134">
        <v>56</v>
      </c>
      <c r="FD22" s="1134">
        <v>52</v>
      </c>
      <c r="FE22" s="548" t="s">
        <v>31397</v>
      </c>
      <c r="FG22" s="548">
        <v>19</v>
      </c>
      <c r="FH22" s="548" t="s">
        <v>31229</v>
      </c>
      <c r="FI22" s="548"/>
      <c r="FJ22" s="1642" t="str">
        <f ca="1">INDEX($FH$4:$FH$23,MATCH(RANDBETWEEN(1,20),$FG$4:$FG$23,0),1)</f>
        <v>“One of the Masked Lords is gravely ill. Perhaps they’ll begin elections to recruit a new one soon. Who do you think they’ll select?”</v>
      </c>
      <c r="FK22" s="1642"/>
      <c r="FL22" s="1642"/>
      <c r="FM22" s="1642"/>
      <c r="FN22" s="1" t="s">
        <v>28345</v>
      </c>
      <c r="FO22" s="1" t="s">
        <v>28346</v>
      </c>
      <c r="FQ22" s="548"/>
      <c r="FR22" s="548"/>
      <c r="FS22" s="1" t="s">
        <v>28347</v>
      </c>
      <c r="FT22" s="1" t="s">
        <v>28348</v>
      </c>
      <c r="FU22" s="1" t="s">
        <v>28349</v>
      </c>
      <c r="FV22" s="548"/>
      <c r="FW22" s="1" t="s">
        <v>28350</v>
      </c>
      <c r="FX22" s="1" t="s">
        <v>28351</v>
      </c>
      <c r="FY22" s="1" t="s">
        <v>28352</v>
      </c>
      <c r="FZ22" s="548"/>
      <c r="GD22" s="548"/>
      <c r="GE22" s="1" t="s">
        <v>28353</v>
      </c>
      <c r="GF22" s="1" t="s">
        <v>28354</v>
      </c>
      <c r="GG22" s="1" t="s">
        <v>28355</v>
      </c>
      <c r="GI22" s="548"/>
      <c r="GJ22" s="1" t="s">
        <v>28356</v>
      </c>
      <c r="GK22" s="1" t="s">
        <v>28357</v>
      </c>
      <c r="GN22" s="548"/>
      <c r="GP22" s="548"/>
      <c r="GQ22" s="1" t="s">
        <v>28358</v>
      </c>
      <c r="GR22" s="1" t="s">
        <v>28359</v>
      </c>
      <c r="GS22" s="1" t="s">
        <v>28360</v>
      </c>
      <c r="GT22" s="548"/>
      <c r="GW22" s="1" t="s">
        <v>28361</v>
      </c>
      <c r="GX22" s="548"/>
      <c r="GY22" s="1" t="s">
        <v>28362</v>
      </c>
      <c r="GZ22" s="1" t="s">
        <v>28363</v>
      </c>
      <c r="HA22" s="1" t="s">
        <v>28364</v>
      </c>
      <c r="HB22" s="548"/>
      <c r="HF22" s="548"/>
      <c r="HJ22" s="548"/>
      <c r="HN22" s="548"/>
      <c r="HR22" s="548"/>
      <c r="HV22" s="548"/>
      <c r="HZ22" s="548"/>
      <c r="ID22" s="548"/>
      <c r="II22" s="548" t="s">
        <v>32156</v>
      </c>
      <c r="IJ22" s="548"/>
      <c r="IL22" t="s">
        <v>32013</v>
      </c>
      <c r="IM22" t="s">
        <v>32014</v>
      </c>
      <c r="IN22" t="s">
        <v>32069</v>
      </c>
      <c r="IT22" s="22" t="s">
        <v>32133</v>
      </c>
      <c r="IU22" s="494" t="s">
        <v>32142</v>
      </c>
      <c r="IW22" t="s">
        <v>23616</v>
      </c>
      <c r="IX22" t="s">
        <v>23617</v>
      </c>
      <c r="JD22" t="s">
        <v>31966</v>
      </c>
      <c r="JE22" t="s">
        <v>31967</v>
      </c>
      <c r="JF22" t="s">
        <v>30699</v>
      </c>
    </row>
    <row r="23" spans="1:266" ht="18">
      <c r="A23" s="165">
        <v>20</v>
      </c>
      <c r="B23" s="37" t="s">
        <v>23588</v>
      </c>
      <c r="C23" s="37" t="s">
        <v>23589</v>
      </c>
      <c r="D23" s="37" t="s">
        <v>23590</v>
      </c>
      <c r="E23" s="37" t="s">
        <v>23591</v>
      </c>
      <c r="F23" s="37">
        <v>20</v>
      </c>
      <c r="G23" s="37" t="s">
        <v>23592</v>
      </c>
      <c r="H23" s="37" t="s">
        <v>14807</v>
      </c>
      <c r="I23" s="166">
        <v>20</v>
      </c>
      <c r="K23" s="32">
        <v>1</v>
      </c>
      <c r="L23" s="1">
        <f t="shared" si="11"/>
        <v>26</v>
      </c>
      <c r="M23" s="1">
        <v>25</v>
      </c>
      <c r="N23" s="1">
        <f t="shared" si="10"/>
        <v>26</v>
      </c>
      <c r="O23" s="1" t="s">
        <v>23593</v>
      </c>
      <c r="P23" t="s">
        <v>23593</v>
      </c>
      <c r="R23" s="1" t="s">
        <v>23594</v>
      </c>
      <c r="S23" s="1182">
        <v>49</v>
      </c>
      <c r="T23" s="1182">
        <v>46</v>
      </c>
      <c r="U23" s="1" t="str">
        <f t="shared" si="12"/>
        <v>47 - 49</v>
      </c>
      <c r="V23" s="1" t="s">
        <v>23595</v>
      </c>
      <c r="X23" s="37">
        <v>18</v>
      </c>
      <c r="Y23" s="37" t="s">
        <v>23596</v>
      </c>
      <c r="AA23" s="37">
        <v>18</v>
      </c>
      <c r="AB23" s="37" t="s">
        <v>23597</v>
      </c>
      <c r="AC23" s="38"/>
      <c r="AD23" s="38"/>
      <c r="AE23" s="38"/>
      <c r="AH23" s="37">
        <v>2</v>
      </c>
      <c r="AI23" s="1">
        <f t="shared" si="13"/>
        <v>36</v>
      </c>
      <c r="AJ23" s="1" t="str">
        <f t="shared" si="14"/>
        <v>35 - 36</v>
      </c>
      <c r="AK23" s="1">
        <f t="shared" si="15"/>
        <v>34</v>
      </c>
      <c r="AL23" s="37" t="s">
        <v>13938</v>
      </c>
      <c r="AM23" s="37" t="s">
        <v>23598</v>
      </c>
      <c r="AO23" s="1" t="s">
        <v>23599</v>
      </c>
      <c r="AP23" s="1"/>
      <c r="AQ23" s="1"/>
      <c r="AR23" s="1"/>
      <c r="AS23" s="1"/>
      <c r="AT23" s="1"/>
      <c r="AU23" s="1"/>
      <c r="AX23" s="1" t="s">
        <v>23600</v>
      </c>
      <c r="AY23" s="1"/>
      <c r="AZ23" s="1" t="str">
        <f t="shared" si="16"/>
        <v xml:space="preserve">1 - </v>
      </c>
      <c r="BA23" s="1" t="str">
        <f t="shared" si="17"/>
        <v xml:space="preserve">1 - </v>
      </c>
      <c r="BB23" s="1" t="s">
        <v>23601</v>
      </c>
      <c r="BD23" s="62">
        <v>3</v>
      </c>
      <c r="BE23" s="62">
        <f t="shared" si="18"/>
        <v>38</v>
      </c>
      <c r="BF23" s="1" t="str">
        <f t="shared" si="19"/>
        <v>36 - 38</v>
      </c>
      <c r="BG23" s="1">
        <f t="shared" si="20"/>
        <v>35</v>
      </c>
      <c r="BH23" s="62" t="s">
        <v>23602</v>
      </c>
      <c r="BK23" s="37">
        <v>17</v>
      </c>
      <c r="BL23" s="37" t="s">
        <v>23088</v>
      </c>
      <c r="BM23" s="37" t="s">
        <v>23089</v>
      </c>
      <c r="BN23" s="37" t="s">
        <v>23255</v>
      </c>
      <c r="BO23" s="37" t="s">
        <v>23337</v>
      </c>
      <c r="BP23" s="37" t="s">
        <v>23541</v>
      </c>
      <c r="BQ23" s="37" t="s">
        <v>23542</v>
      </c>
      <c r="BR23" s="37" t="s">
        <v>23541</v>
      </c>
      <c r="BS23" s="37" t="s">
        <v>23542</v>
      </c>
      <c r="BT23" s="37">
        <v>17</v>
      </c>
      <c r="BU23" s="38"/>
      <c r="BV23" s="38"/>
      <c r="BW23" s="38"/>
      <c r="BX23" s="38"/>
      <c r="BY23" s="38"/>
      <c r="CC23" s="227">
        <v>17</v>
      </c>
      <c r="CD23" s="228" t="s">
        <v>23603</v>
      </c>
      <c r="CE23" s="227">
        <v>17</v>
      </c>
      <c r="CF23" s="228" t="s">
        <v>23604</v>
      </c>
      <c r="CK23" s="227">
        <v>18</v>
      </c>
      <c r="CL23" s="227" t="s">
        <v>23605</v>
      </c>
      <c r="CM23" s="227">
        <v>18</v>
      </c>
      <c r="CN23" s="227" t="s">
        <v>23606</v>
      </c>
      <c r="CO23" s="227">
        <v>18</v>
      </c>
      <c r="CP23" s="227" t="s">
        <v>23607</v>
      </c>
      <c r="CV23" s="227">
        <v>17</v>
      </c>
      <c r="CW23" s="228" t="s">
        <v>23608</v>
      </c>
      <c r="CZ23" t="s">
        <v>23609</v>
      </c>
      <c r="DA23" s="38"/>
      <c r="DB23" s="38"/>
      <c r="DC23" s="38"/>
      <c r="DD23" s="1175">
        <v>18</v>
      </c>
      <c r="DE23" s="1175" t="s">
        <v>23610</v>
      </c>
      <c r="DF23" s="1175" t="s">
        <v>23611</v>
      </c>
      <c r="DG23" s="1175" t="s">
        <v>23612</v>
      </c>
      <c r="DH23" s="1176" t="s">
        <v>23613</v>
      </c>
      <c r="DO23" s="9">
        <v>17</v>
      </c>
      <c r="DP23" s="10" t="s">
        <v>23614</v>
      </c>
      <c r="DQ23" s="10" t="s">
        <v>23615</v>
      </c>
      <c r="DR23" s="10" t="s">
        <v>23584</v>
      </c>
      <c r="DS23" s="10" t="s">
        <v>23582</v>
      </c>
      <c r="DU23" s="47" t="s">
        <v>23616</v>
      </c>
      <c r="DV23" s="47" t="s">
        <v>23617</v>
      </c>
      <c r="DX23" s="32">
        <v>18</v>
      </c>
      <c r="DY23" s="26" t="s">
        <v>23618</v>
      </c>
      <c r="EA23">
        <v>1</v>
      </c>
      <c r="EB23" t="s">
        <v>23619</v>
      </c>
      <c r="EE23" s="1" t="s">
        <v>25413</v>
      </c>
      <c r="EF23" s="65">
        <v>2</v>
      </c>
      <c r="EG23" s="65">
        <v>0</v>
      </c>
      <c r="EH23" s="65">
        <v>2</v>
      </c>
      <c r="EI23" s="65">
        <v>2</v>
      </c>
      <c r="EJ23" s="65">
        <v>2</v>
      </c>
      <c r="EK23" s="65">
        <v>2</v>
      </c>
      <c r="EL23" s="65">
        <v>2</v>
      </c>
      <c r="EM23" s="65">
        <v>2</v>
      </c>
      <c r="EN23">
        <f t="shared" si="2"/>
        <v>23</v>
      </c>
      <c r="EO23">
        <f t="shared" si="3"/>
        <v>19</v>
      </c>
      <c r="EP23">
        <f t="shared" si="4"/>
        <v>26</v>
      </c>
      <c r="EQ23">
        <f t="shared" si="5"/>
        <v>23</v>
      </c>
      <c r="ER23">
        <f t="shared" si="6"/>
        <v>26</v>
      </c>
      <c r="ES23">
        <f t="shared" si="7"/>
        <v>23</v>
      </c>
      <c r="ET23">
        <f t="shared" si="8"/>
        <v>27</v>
      </c>
      <c r="EU23">
        <f t="shared" si="9"/>
        <v>29</v>
      </c>
      <c r="EW23" s="1131" t="s">
        <v>23704</v>
      </c>
      <c r="EX23" s="1132">
        <v>60</v>
      </c>
      <c r="EY23" s="1132">
        <v>56</v>
      </c>
      <c r="EZ23" s="548" t="s">
        <v>31356</v>
      </c>
      <c r="FA23" s="548"/>
      <c r="FB23" s="548" t="str">
        <f>LEFT(FD23,5)</f>
        <v>56</v>
      </c>
      <c r="FC23" s="1133">
        <v>60</v>
      </c>
      <c r="FD23" s="1133">
        <v>56</v>
      </c>
      <c r="FE23" s="548" t="s">
        <v>31399</v>
      </c>
      <c r="FG23" s="548">
        <v>20</v>
      </c>
      <c r="FH23" s="1119" t="s">
        <v>31228</v>
      </c>
      <c r="FI23" s="548"/>
      <c r="FJ23" s="1642"/>
      <c r="FK23" s="1642"/>
      <c r="FL23" s="1642"/>
      <c r="FM23" s="1642"/>
      <c r="FO23" s="1" t="s">
        <v>28365</v>
      </c>
      <c r="FQ23" s="548"/>
      <c r="FR23" s="548"/>
      <c r="FS23" s="1" t="s">
        <v>28366</v>
      </c>
      <c r="FT23" s="1" t="s">
        <v>28367</v>
      </c>
      <c r="FU23" s="1" t="s">
        <v>28368</v>
      </c>
      <c r="FV23" s="548"/>
      <c r="FW23" s="1" t="s">
        <v>28369</v>
      </c>
      <c r="FX23" s="1" t="s">
        <v>28370</v>
      </c>
      <c r="FY23" s="1" t="s">
        <v>28371</v>
      </c>
      <c r="FZ23" s="548"/>
      <c r="GD23" s="548"/>
      <c r="GE23" s="1" t="s">
        <v>28372</v>
      </c>
      <c r="GF23" s="1" t="s">
        <v>28373</v>
      </c>
      <c r="GG23" s="1" t="s">
        <v>28374</v>
      </c>
      <c r="GI23" s="548"/>
      <c r="GJ23" s="1" t="s">
        <v>28375</v>
      </c>
      <c r="GK23" s="1" t="s">
        <v>28376</v>
      </c>
      <c r="GN23" s="548"/>
      <c r="GP23" s="548"/>
      <c r="GQ23" s="1" t="s">
        <v>28377</v>
      </c>
      <c r="GR23" s="1" t="s">
        <v>28378</v>
      </c>
      <c r="GS23" s="1" t="s">
        <v>28379</v>
      </c>
      <c r="GT23" s="548"/>
      <c r="GW23" s="1" t="s">
        <v>28380</v>
      </c>
      <c r="GX23" s="548"/>
      <c r="GY23" s="1" t="s">
        <v>28381</v>
      </c>
      <c r="GZ23" s="1" t="s">
        <v>28382</v>
      </c>
      <c r="HA23" s="1" t="s">
        <v>28383</v>
      </c>
      <c r="HB23" s="548"/>
      <c r="HF23" s="548"/>
      <c r="HJ23" s="548"/>
      <c r="HK23" t="s">
        <v>32168</v>
      </c>
      <c r="HN23" s="548"/>
      <c r="HR23" s="548"/>
      <c r="HV23" s="548"/>
      <c r="HZ23" s="548"/>
      <c r="ID23" s="548"/>
      <c r="II23" s="548" t="s">
        <v>32157</v>
      </c>
      <c r="IJ23" s="548"/>
      <c r="IL23" t="s">
        <v>32015</v>
      </c>
      <c r="IM23" t="s">
        <v>32016</v>
      </c>
      <c r="IN23" t="s">
        <v>32070</v>
      </c>
      <c r="IT23" s="22" t="s">
        <v>32134</v>
      </c>
      <c r="IU23" s="494" t="s">
        <v>32141</v>
      </c>
      <c r="IW23" t="s">
        <v>23647</v>
      </c>
      <c r="IX23" t="s">
        <v>23192</v>
      </c>
      <c r="JD23" t="s">
        <v>31968</v>
      </c>
      <c r="JE23" t="s">
        <v>31969</v>
      </c>
      <c r="JF23" t="s">
        <v>30699</v>
      </c>
    </row>
    <row r="24" spans="1:266" ht="18">
      <c r="A24" s="165">
        <v>21</v>
      </c>
      <c r="B24" s="37" t="s">
        <v>23622</v>
      </c>
      <c r="C24" s="37" t="s">
        <v>23622</v>
      </c>
      <c r="D24" s="37" t="s">
        <v>23623</v>
      </c>
      <c r="E24" s="37" t="s">
        <v>23622</v>
      </c>
      <c r="F24" s="37">
        <v>21</v>
      </c>
      <c r="G24" s="37" t="s">
        <v>23622</v>
      </c>
      <c r="H24" s="37" t="s">
        <v>23624</v>
      </c>
      <c r="I24" s="166">
        <v>21</v>
      </c>
      <c r="K24" s="32">
        <v>2</v>
      </c>
      <c r="L24" s="1">
        <f t="shared" si="11"/>
        <v>28</v>
      </c>
      <c r="M24" s="1">
        <v>26</v>
      </c>
      <c r="N24" s="1" t="str">
        <f t="shared" si="10"/>
        <v>27 - 28</v>
      </c>
      <c r="O24" s="1" t="s">
        <v>23625</v>
      </c>
      <c r="P24" t="s">
        <v>23625</v>
      </c>
      <c r="R24" s="1" t="s">
        <v>23626</v>
      </c>
      <c r="S24" s="1182">
        <v>51</v>
      </c>
      <c r="T24" s="1182">
        <v>49</v>
      </c>
      <c r="U24" s="1" t="str">
        <f t="shared" si="12"/>
        <v>50 - 51</v>
      </c>
      <c r="V24" s="1" t="s">
        <v>23627</v>
      </c>
      <c r="X24" s="37">
        <v>19</v>
      </c>
      <c r="Y24" s="37" t="s">
        <v>23628</v>
      </c>
      <c r="AA24" s="37">
        <v>19</v>
      </c>
      <c r="AB24" s="37" t="s">
        <v>23629</v>
      </c>
      <c r="AC24" s="38"/>
      <c r="AD24" s="38"/>
      <c r="AE24" s="38"/>
      <c r="AH24" s="37">
        <v>2</v>
      </c>
      <c r="AI24" s="1">
        <f t="shared" si="13"/>
        <v>38</v>
      </c>
      <c r="AJ24" s="1" t="str">
        <f t="shared" si="14"/>
        <v>37 - 38</v>
      </c>
      <c r="AK24" s="1">
        <f t="shared" si="15"/>
        <v>36</v>
      </c>
      <c r="AL24" s="37" t="s">
        <v>14244</v>
      </c>
      <c r="AM24" s="37" t="s">
        <v>23630</v>
      </c>
      <c r="AO24" s="1" t="s">
        <v>23631</v>
      </c>
      <c r="AP24" s="1"/>
      <c r="AQ24" s="1"/>
      <c r="AR24" s="1"/>
      <c r="AS24" s="1"/>
      <c r="AT24" s="1"/>
      <c r="AU24" s="1"/>
      <c r="AX24" s="1" t="s">
        <v>23632</v>
      </c>
      <c r="AY24" s="1"/>
      <c r="AZ24" s="1" t="str">
        <f t="shared" si="16"/>
        <v xml:space="preserve">1 - </v>
      </c>
      <c r="BA24" s="1" t="str">
        <f t="shared" si="17"/>
        <v xml:space="preserve">1 - </v>
      </c>
      <c r="BB24" s="1" t="s">
        <v>23633</v>
      </c>
      <c r="BD24" s="62">
        <v>2</v>
      </c>
      <c r="BE24" s="62">
        <f t="shared" si="18"/>
        <v>40</v>
      </c>
      <c r="BF24" s="1" t="str">
        <f t="shared" si="19"/>
        <v>39 - 40</v>
      </c>
      <c r="BG24" s="1">
        <f t="shared" si="20"/>
        <v>38</v>
      </c>
      <c r="BH24" s="62" t="s">
        <v>18819</v>
      </c>
      <c r="BK24" s="37">
        <v>18</v>
      </c>
      <c r="BL24" s="37" t="s">
        <v>23088</v>
      </c>
      <c r="BM24" s="37" t="s">
        <v>23089</v>
      </c>
      <c r="BN24" s="37" t="s">
        <v>23255</v>
      </c>
      <c r="BO24" s="37" t="s">
        <v>23169</v>
      </c>
      <c r="BP24" s="37" t="s">
        <v>23541</v>
      </c>
      <c r="BQ24" s="37" t="s">
        <v>23634</v>
      </c>
      <c r="BR24" s="37" t="s">
        <v>23541</v>
      </c>
      <c r="BS24" s="37" t="s">
        <v>23634</v>
      </c>
      <c r="BT24" s="37">
        <v>18</v>
      </c>
      <c r="BU24" s="38"/>
      <c r="BV24" s="38"/>
      <c r="BW24" s="38"/>
      <c r="BX24" s="38"/>
      <c r="BY24" s="38"/>
      <c r="CC24" s="227">
        <v>18</v>
      </c>
      <c r="CD24" s="228" t="s">
        <v>23635</v>
      </c>
      <c r="CE24" s="227">
        <v>18</v>
      </c>
      <c r="CF24" s="228" t="s">
        <v>23636</v>
      </c>
      <c r="CK24" s="227">
        <v>19</v>
      </c>
      <c r="CL24" s="227" t="s">
        <v>23637</v>
      </c>
      <c r="CM24" s="227">
        <v>19</v>
      </c>
      <c r="CN24" s="227" t="s">
        <v>23638</v>
      </c>
      <c r="CO24" s="227">
        <v>19</v>
      </c>
      <c r="CP24" s="227" t="s">
        <v>23639</v>
      </c>
      <c r="CV24" s="227">
        <v>18</v>
      </c>
      <c r="CW24" s="228" t="s">
        <v>23640</v>
      </c>
      <c r="CZ24" t="s">
        <v>23641</v>
      </c>
      <c r="DA24" s="38"/>
      <c r="DB24" s="38"/>
      <c r="DC24" s="38"/>
      <c r="DD24" s="1175">
        <v>19</v>
      </c>
      <c r="DE24" s="1175" t="s">
        <v>23642</v>
      </c>
      <c r="DF24" s="1175" t="s">
        <v>23643</v>
      </c>
      <c r="DG24" s="1175" t="s">
        <v>23644</v>
      </c>
      <c r="DH24" s="1176" t="s">
        <v>23645</v>
      </c>
      <c r="DO24" s="9">
        <v>18</v>
      </c>
      <c r="DP24" s="10" t="s">
        <v>23646</v>
      </c>
      <c r="DQ24" s="10" t="s">
        <v>23584</v>
      </c>
      <c r="DR24" s="10" t="s">
        <v>23584</v>
      </c>
      <c r="DS24" s="10" t="s">
        <v>23582</v>
      </c>
      <c r="DU24" s="47" t="s">
        <v>23647</v>
      </c>
      <c r="DV24" s="47" t="s">
        <v>23192</v>
      </c>
      <c r="DX24" s="32">
        <v>19</v>
      </c>
      <c r="DY24" s="26" t="s">
        <v>23648</v>
      </c>
      <c r="EA24">
        <v>2</v>
      </c>
      <c r="EB24" t="s">
        <v>23462</v>
      </c>
      <c r="EE24" s="1" t="s">
        <v>25414</v>
      </c>
      <c r="EF24" s="65">
        <v>0</v>
      </c>
      <c r="EG24" s="65">
        <v>4</v>
      </c>
      <c r="EH24" s="65">
        <v>0</v>
      </c>
      <c r="EI24" s="65">
        <v>0</v>
      </c>
      <c r="EJ24" s="65">
        <v>0</v>
      </c>
      <c r="EK24" s="65">
        <v>0</v>
      </c>
      <c r="EL24" s="65">
        <v>0</v>
      </c>
      <c r="EM24" s="65">
        <v>0</v>
      </c>
      <c r="EN24">
        <f t="shared" si="2"/>
        <v>23</v>
      </c>
      <c r="EO24">
        <f t="shared" si="3"/>
        <v>23</v>
      </c>
      <c r="EP24">
        <f t="shared" si="4"/>
        <v>26</v>
      </c>
      <c r="EQ24">
        <f t="shared" si="5"/>
        <v>23</v>
      </c>
      <c r="ER24">
        <f t="shared" si="6"/>
        <v>26</v>
      </c>
      <c r="ES24">
        <f t="shared" si="7"/>
        <v>23</v>
      </c>
      <c r="ET24">
        <f t="shared" si="8"/>
        <v>27</v>
      </c>
      <c r="EU24">
        <f t="shared" si="9"/>
        <v>29</v>
      </c>
      <c r="EW24" s="1131" t="s">
        <v>23661</v>
      </c>
      <c r="EX24" s="1132">
        <v>64</v>
      </c>
      <c r="EY24" s="1132">
        <v>60</v>
      </c>
      <c r="EZ24" s="548" t="s">
        <v>23719</v>
      </c>
      <c r="FA24" s="548"/>
      <c r="FB24" s="548" t="s">
        <v>23661</v>
      </c>
      <c r="FC24" s="1134">
        <v>64</v>
      </c>
      <c r="FD24" s="1134">
        <v>60</v>
      </c>
      <c r="FE24" s="548" t="s">
        <v>31365</v>
      </c>
      <c r="FG24" s="548"/>
      <c r="FH24" s="548"/>
      <c r="FI24" s="548"/>
      <c r="FJ24" s="1642"/>
      <c r="FK24" s="1642"/>
      <c r="FL24" s="1642"/>
      <c r="FM24" s="1642"/>
      <c r="FO24" s="1" t="s">
        <v>28384</v>
      </c>
      <c r="FQ24" s="548"/>
      <c r="FR24" s="548"/>
      <c r="FS24" s="1" t="s">
        <v>28385</v>
      </c>
      <c r="FT24" s="1" t="s">
        <v>28386</v>
      </c>
      <c r="FU24" s="1" t="s">
        <v>28387</v>
      </c>
      <c r="FV24" s="548"/>
      <c r="FW24" s="1" t="s">
        <v>28388</v>
      </c>
      <c r="FX24" s="1" t="s">
        <v>28389</v>
      </c>
      <c r="FY24" s="1" t="s">
        <v>28390</v>
      </c>
      <c r="FZ24" s="548"/>
      <c r="GD24" s="548"/>
      <c r="GF24" s="1" t="s">
        <v>28391</v>
      </c>
      <c r="GG24" s="1" t="s">
        <v>28392</v>
      </c>
      <c r="GI24" s="548"/>
      <c r="GJ24" s="1" t="s">
        <v>28393</v>
      </c>
      <c r="GK24" s="1" t="s">
        <v>28394</v>
      </c>
      <c r="GN24" s="548"/>
      <c r="GP24" s="548"/>
      <c r="GQ24" s="1" t="s">
        <v>28395</v>
      </c>
      <c r="GR24" s="1" t="s">
        <v>28396</v>
      </c>
      <c r="GS24" s="1" t="s">
        <v>28397</v>
      </c>
      <c r="GT24" s="548"/>
      <c r="GW24" s="1" t="s">
        <v>28398</v>
      </c>
      <c r="GX24" s="548"/>
      <c r="GY24" s="1" t="s">
        <v>28399</v>
      </c>
      <c r="GZ24" s="1" t="s">
        <v>28400</v>
      </c>
      <c r="HA24" s="1" t="s">
        <v>28401</v>
      </c>
      <c r="HB24" s="548"/>
      <c r="HF24" s="548"/>
      <c r="HJ24" s="548"/>
      <c r="HN24" s="548"/>
      <c r="HO24" t="s">
        <v>32169</v>
      </c>
      <c r="HR24" s="548"/>
      <c r="HS24" s="1" t="s">
        <v>28046</v>
      </c>
      <c r="HT24" s="1" t="s">
        <v>27994</v>
      </c>
      <c r="HV24" s="548"/>
      <c r="HZ24" s="548"/>
      <c r="ID24" s="548"/>
      <c r="II24" s="548" t="s">
        <v>32158</v>
      </c>
      <c r="IJ24" s="548"/>
      <c r="IL24" t="s">
        <v>32017</v>
      </c>
      <c r="IM24" t="s">
        <v>32018</v>
      </c>
      <c r="IN24" t="s">
        <v>32071</v>
      </c>
      <c r="IT24" s="22" t="s">
        <v>32135</v>
      </c>
      <c r="IU24" s="494" t="s">
        <v>32140</v>
      </c>
      <c r="IW24" t="s">
        <v>23678</v>
      </c>
      <c r="IX24" t="s">
        <v>23679</v>
      </c>
      <c r="JD24" t="s">
        <v>31970</v>
      </c>
      <c r="JE24" t="s">
        <v>31971</v>
      </c>
      <c r="JF24" t="s">
        <v>30699</v>
      </c>
    </row>
    <row r="25" spans="1:266" ht="18">
      <c r="A25" s="165">
        <v>22</v>
      </c>
      <c r="B25" s="37" t="s">
        <v>23651</v>
      </c>
      <c r="C25" s="37" t="s">
        <v>23652</v>
      </c>
      <c r="D25" s="37" t="s">
        <v>23653</v>
      </c>
      <c r="E25" s="37" t="s">
        <v>23654</v>
      </c>
      <c r="F25" s="37">
        <v>22</v>
      </c>
      <c r="G25" s="37" t="s">
        <v>23652</v>
      </c>
      <c r="H25" s="37" t="s">
        <v>23652</v>
      </c>
      <c r="I25" s="166">
        <v>22</v>
      </c>
      <c r="K25" s="32">
        <v>1</v>
      </c>
      <c r="L25" s="1">
        <f t="shared" si="11"/>
        <v>29</v>
      </c>
      <c r="M25" s="1">
        <v>28</v>
      </c>
      <c r="N25" s="1">
        <f t="shared" si="10"/>
        <v>29</v>
      </c>
      <c r="O25" s="1" t="s">
        <v>23655</v>
      </c>
      <c r="P25" t="s">
        <v>23655</v>
      </c>
      <c r="R25" s="1" t="s">
        <v>23656</v>
      </c>
      <c r="S25" s="1182">
        <v>53</v>
      </c>
      <c r="T25" s="1182">
        <v>51</v>
      </c>
      <c r="U25" s="1" t="str">
        <f t="shared" si="12"/>
        <v>52 - 53</v>
      </c>
      <c r="V25" s="1" t="s">
        <v>23657</v>
      </c>
      <c r="X25" s="37">
        <v>20</v>
      </c>
      <c r="Y25" s="37" t="s">
        <v>23658</v>
      </c>
      <c r="AA25" s="37">
        <v>20</v>
      </c>
      <c r="AB25" s="37" t="s">
        <v>18876</v>
      </c>
      <c r="AC25" s="38"/>
      <c r="AD25" s="38"/>
      <c r="AE25" s="38"/>
      <c r="AH25" s="37">
        <v>2</v>
      </c>
      <c r="AI25" s="1">
        <f t="shared" si="13"/>
        <v>40</v>
      </c>
      <c r="AJ25" s="1" t="str">
        <f t="shared" si="14"/>
        <v>39 - 40</v>
      </c>
      <c r="AK25" s="1">
        <f t="shared" si="15"/>
        <v>38</v>
      </c>
      <c r="AL25" s="37" t="s">
        <v>14257</v>
      </c>
      <c r="AM25" s="37" t="s">
        <v>23659</v>
      </c>
      <c r="AO25" s="1" t="s">
        <v>23660</v>
      </c>
      <c r="AP25" s="1"/>
      <c r="AQ25" s="1"/>
      <c r="AR25" s="1"/>
      <c r="AS25" s="1"/>
      <c r="AT25" s="1"/>
      <c r="AU25" s="1"/>
      <c r="AX25" s="1" t="s">
        <v>23661</v>
      </c>
      <c r="AY25" s="1"/>
      <c r="AZ25" s="1" t="str">
        <f t="shared" si="16"/>
        <v xml:space="preserve">1 - </v>
      </c>
      <c r="BA25" s="1" t="str">
        <f t="shared" si="17"/>
        <v xml:space="preserve">1 - </v>
      </c>
      <c r="BB25" s="1" t="s">
        <v>23662</v>
      </c>
      <c r="BD25" s="62">
        <v>2</v>
      </c>
      <c r="BE25" s="62">
        <f t="shared" si="18"/>
        <v>42</v>
      </c>
      <c r="BF25" s="1" t="str">
        <f t="shared" si="19"/>
        <v>41 - 42</v>
      </c>
      <c r="BG25" s="1">
        <f t="shared" si="20"/>
        <v>40</v>
      </c>
      <c r="BH25" s="62" t="s">
        <v>23663</v>
      </c>
      <c r="BK25" s="37">
        <v>19</v>
      </c>
      <c r="BL25" s="37" t="s">
        <v>23001</v>
      </c>
      <c r="BM25" s="37" t="s">
        <v>23002</v>
      </c>
      <c r="BN25" s="37" t="s">
        <v>23664</v>
      </c>
      <c r="BO25" s="37" t="s">
        <v>23665</v>
      </c>
      <c r="BP25" s="37" t="s">
        <v>23664</v>
      </c>
      <c r="BQ25" s="37" t="s">
        <v>23665</v>
      </c>
      <c r="BR25" s="37" t="s">
        <v>23664</v>
      </c>
      <c r="BS25" s="37" t="s">
        <v>23665</v>
      </c>
      <c r="BT25" s="37">
        <v>19</v>
      </c>
      <c r="BU25" s="38"/>
      <c r="BV25" s="38"/>
      <c r="BW25" s="38"/>
      <c r="BX25" s="38"/>
      <c r="BY25" s="38"/>
      <c r="CC25" s="227">
        <v>19</v>
      </c>
      <c r="CD25" s="228" t="s">
        <v>23666</v>
      </c>
      <c r="CE25" s="227">
        <v>19</v>
      </c>
      <c r="CF25" s="228" t="s">
        <v>23667</v>
      </c>
      <c r="CK25" s="227">
        <v>20</v>
      </c>
      <c r="CL25" s="227" t="s">
        <v>23668</v>
      </c>
      <c r="CM25" s="227">
        <v>20</v>
      </c>
      <c r="CN25" s="227" t="s">
        <v>23669</v>
      </c>
      <c r="CO25" s="227">
        <v>20</v>
      </c>
      <c r="CP25" s="227" t="s">
        <v>23670</v>
      </c>
      <c r="CV25" s="227">
        <v>19</v>
      </c>
      <c r="CW25" s="228" t="s">
        <v>23671</v>
      </c>
      <c r="CZ25" t="s">
        <v>23672</v>
      </c>
      <c r="DA25" s="38"/>
      <c r="DB25" s="38"/>
      <c r="DC25" s="38"/>
      <c r="DD25" s="1177">
        <v>20</v>
      </c>
      <c r="DE25" s="1177" t="s">
        <v>23673</v>
      </c>
      <c r="DF25" s="1177" t="s">
        <v>23674</v>
      </c>
      <c r="DG25" s="1177" t="s">
        <v>23675</v>
      </c>
      <c r="DH25" s="1178" t="s">
        <v>23676</v>
      </c>
      <c r="DO25" s="9">
        <v>19</v>
      </c>
      <c r="DP25" s="10" t="s">
        <v>23584</v>
      </c>
      <c r="DQ25" s="10" t="s">
        <v>23584</v>
      </c>
      <c r="DR25" s="10" t="s">
        <v>23677</v>
      </c>
      <c r="DS25" s="10" t="s">
        <v>14</v>
      </c>
      <c r="DU25" s="47" t="s">
        <v>23678</v>
      </c>
      <c r="DV25" s="47" t="s">
        <v>23679</v>
      </c>
      <c r="DX25" s="172">
        <v>20</v>
      </c>
      <c r="DY25" s="186" t="s">
        <v>23680</v>
      </c>
      <c r="EA25">
        <v>3</v>
      </c>
      <c r="EB25" t="s">
        <v>23681</v>
      </c>
      <c r="EE25" s="1" t="s">
        <v>25415</v>
      </c>
      <c r="EF25" s="65">
        <v>0</v>
      </c>
      <c r="EG25" s="65">
        <v>2</v>
      </c>
      <c r="EH25" s="65">
        <v>2</v>
      </c>
      <c r="EI25" s="65">
        <v>3</v>
      </c>
      <c r="EJ25" s="65">
        <v>2</v>
      </c>
      <c r="EK25" s="65">
        <v>0</v>
      </c>
      <c r="EL25" s="65">
        <v>2</v>
      </c>
      <c r="EM25" s="65">
        <v>1</v>
      </c>
      <c r="EN25">
        <f t="shared" si="2"/>
        <v>23</v>
      </c>
      <c r="EO25">
        <f t="shared" si="3"/>
        <v>25</v>
      </c>
      <c r="EP25">
        <f t="shared" si="4"/>
        <v>28</v>
      </c>
      <c r="EQ25">
        <f t="shared" si="5"/>
        <v>26</v>
      </c>
      <c r="ER25">
        <f t="shared" si="6"/>
        <v>28</v>
      </c>
      <c r="ES25">
        <f t="shared" si="7"/>
        <v>23</v>
      </c>
      <c r="ET25">
        <f t="shared" si="8"/>
        <v>29</v>
      </c>
      <c r="EU25">
        <f t="shared" si="9"/>
        <v>30</v>
      </c>
      <c r="EW25" s="548" t="s">
        <v>23775</v>
      </c>
      <c r="EX25" s="1132">
        <v>68</v>
      </c>
      <c r="EY25" s="1132">
        <v>64</v>
      </c>
      <c r="EZ25" s="548" t="s">
        <v>31380</v>
      </c>
      <c r="FA25" s="548"/>
      <c r="FB25" s="548" t="s">
        <v>23775</v>
      </c>
      <c r="FC25" s="1133">
        <v>68</v>
      </c>
      <c r="FD25" s="1133">
        <v>64</v>
      </c>
      <c r="FE25" s="548" t="s">
        <v>31366</v>
      </c>
      <c r="FG25" s="1118" t="s">
        <v>31227</v>
      </c>
      <c r="FH25" s="548"/>
      <c r="FI25" s="548"/>
      <c r="FJ25" s="1642"/>
      <c r="FK25" s="1642"/>
      <c r="FL25" s="1642"/>
      <c r="FM25" s="1642"/>
      <c r="FO25" s="1" t="s">
        <v>28402</v>
      </c>
      <c r="FQ25" s="548"/>
      <c r="FR25" s="548"/>
      <c r="FS25" s="1" t="s">
        <v>28403</v>
      </c>
      <c r="FT25" s="1" t="s">
        <v>28404</v>
      </c>
      <c r="FU25" s="548"/>
      <c r="FV25" s="548"/>
      <c r="FW25" s="1" t="s">
        <v>28405</v>
      </c>
      <c r="FX25" s="1" t="s">
        <v>28406</v>
      </c>
      <c r="FY25" s="1" t="s">
        <v>28407</v>
      </c>
      <c r="FZ25" s="548"/>
      <c r="GD25" s="548"/>
      <c r="GF25" s="1" t="s">
        <v>28408</v>
      </c>
      <c r="GG25" s="1" t="s">
        <v>28409</v>
      </c>
      <c r="GI25" s="548"/>
      <c r="GJ25" s="1" t="s">
        <v>28410</v>
      </c>
      <c r="GK25" s="1" t="s">
        <v>28411</v>
      </c>
      <c r="GN25" s="548"/>
      <c r="GP25" s="548"/>
      <c r="GQ25" s="1" t="s">
        <v>28412</v>
      </c>
      <c r="GR25" s="1" t="s">
        <v>28413</v>
      </c>
      <c r="GS25" s="1" t="s">
        <v>28414</v>
      </c>
      <c r="GT25" s="548"/>
      <c r="GW25" s="1" t="s">
        <v>28415</v>
      </c>
      <c r="GX25" s="548"/>
      <c r="GY25" s="1" t="s">
        <v>28416</v>
      </c>
      <c r="HA25" s="1" t="s">
        <v>28417</v>
      </c>
      <c r="HB25" s="548"/>
      <c r="HF25" s="548"/>
      <c r="HJ25" s="548"/>
      <c r="HN25" s="548"/>
      <c r="HO25" t="s">
        <v>32166</v>
      </c>
      <c r="HR25" s="548"/>
      <c r="HS25" s="1" t="s">
        <v>27933</v>
      </c>
      <c r="HT25" s="1" t="s">
        <v>27827</v>
      </c>
      <c r="HV25" s="548"/>
      <c r="HZ25" s="548"/>
      <c r="ID25" s="548"/>
      <c r="II25" s="548" t="s">
        <v>31855</v>
      </c>
      <c r="IJ25" s="548"/>
      <c r="IL25" t="s">
        <v>32019</v>
      </c>
      <c r="IM25" t="s">
        <v>32020</v>
      </c>
      <c r="IN25" t="s">
        <v>32072</v>
      </c>
      <c r="IT25" s="22" t="s">
        <v>32136</v>
      </c>
      <c r="IU25" s="494" t="s">
        <v>32139</v>
      </c>
      <c r="IW25" t="s">
        <v>23702</v>
      </c>
      <c r="IX25" t="s">
        <v>23703</v>
      </c>
      <c r="JD25" t="s">
        <v>31972</v>
      </c>
      <c r="JE25" t="s">
        <v>31973</v>
      </c>
      <c r="JF25" t="s">
        <v>30699</v>
      </c>
    </row>
    <row r="26" spans="1:266" ht="18">
      <c r="A26" s="165">
        <v>23</v>
      </c>
      <c r="B26" s="37" t="s">
        <v>23682</v>
      </c>
      <c r="C26" s="37" t="s">
        <v>23682</v>
      </c>
      <c r="D26" s="37" t="s">
        <v>23683</v>
      </c>
      <c r="E26" s="37" t="s">
        <v>23682</v>
      </c>
      <c r="F26" s="37">
        <v>23</v>
      </c>
      <c r="G26" s="37" t="s">
        <v>23684</v>
      </c>
      <c r="H26" s="37" t="s">
        <v>23685</v>
      </c>
      <c r="I26" s="166">
        <v>23</v>
      </c>
      <c r="K26" s="32">
        <v>2</v>
      </c>
      <c r="L26" s="1">
        <f t="shared" si="11"/>
        <v>31</v>
      </c>
      <c r="M26" s="1">
        <v>29</v>
      </c>
      <c r="N26" s="1" t="str">
        <f t="shared" si="10"/>
        <v>30 - 31</v>
      </c>
      <c r="O26" s="1" t="s">
        <v>23686</v>
      </c>
      <c r="P26" t="s">
        <v>23686</v>
      </c>
      <c r="R26" s="1" t="s">
        <v>23687</v>
      </c>
      <c r="S26" s="1182">
        <v>55</v>
      </c>
      <c r="T26" s="1182">
        <v>53</v>
      </c>
      <c r="U26" s="1" t="str">
        <f t="shared" si="12"/>
        <v>54 - 55</v>
      </c>
      <c r="V26" s="1" t="s">
        <v>23688</v>
      </c>
      <c r="AH26" s="37">
        <v>2</v>
      </c>
      <c r="AI26" s="1">
        <f t="shared" si="13"/>
        <v>42</v>
      </c>
      <c r="AJ26" s="1" t="str">
        <f t="shared" si="14"/>
        <v>41 - 42</v>
      </c>
      <c r="AK26" s="1">
        <f t="shared" si="15"/>
        <v>40</v>
      </c>
      <c r="AL26" s="223" t="s">
        <v>14920</v>
      </c>
      <c r="AM26" s="37" t="s">
        <v>23689</v>
      </c>
      <c r="AO26" s="1" t="s">
        <v>23690</v>
      </c>
      <c r="AP26" s="1"/>
      <c r="AQ26" s="1"/>
      <c r="AR26" s="1"/>
      <c r="AS26" s="1"/>
      <c r="AT26" s="1"/>
      <c r="AU26" s="1"/>
      <c r="AX26" s="1" t="s">
        <v>23691</v>
      </c>
      <c r="AY26" s="1"/>
      <c r="AZ26" s="1" t="str">
        <f t="shared" si="16"/>
        <v xml:space="preserve">1 - </v>
      </c>
      <c r="BA26" s="1" t="str">
        <f t="shared" si="17"/>
        <v xml:space="preserve">1 - </v>
      </c>
      <c r="BB26" s="1" t="s">
        <v>23692</v>
      </c>
      <c r="BD26" s="62">
        <v>2</v>
      </c>
      <c r="BE26" s="62">
        <f t="shared" si="18"/>
        <v>44</v>
      </c>
      <c r="BF26" s="1" t="str">
        <f t="shared" si="19"/>
        <v>43 - 44</v>
      </c>
      <c r="BG26" s="1">
        <f t="shared" si="20"/>
        <v>42</v>
      </c>
      <c r="BH26" s="62" t="s">
        <v>23693</v>
      </c>
      <c r="BK26" s="37">
        <v>20</v>
      </c>
      <c r="BL26" s="37" t="s">
        <v>23694</v>
      </c>
      <c r="BM26" s="37" t="s">
        <v>23695</v>
      </c>
      <c r="BN26" s="37" t="s">
        <v>23696</v>
      </c>
      <c r="BO26" s="37" t="s">
        <v>23697</v>
      </c>
      <c r="BP26" s="37" t="s">
        <v>23696</v>
      </c>
      <c r="BQ26" s="37" t="s">
        <v>23697</v>
      </c>
      <c r="BR26" s="37" t="s">
        <v>23696</v>
      </c>
      <c r="BS26" s="37" t="s">
        <v>23697</v>
      </c>
      <c r="BT26" s="37">
        <v>20</v>
      </c>
      <c r="BU26" s="38"/>
      <c r="BV26" s="38"/>
      <c r="BW26" s="38"/>
      <c r="BX26" s="38"/>
      <c r="BY26" s="38"/>
      <c r="CC26" s="227">
        <v>20</v>
      </c>
      <c r="CD26" s="228" t="s">
        <v>23698</v>
      </c>
      <c r="CE26" s="227">
        <v>20</v>
      </c>
      <c r="CF26" s="228" t="s">
        <v>23699</v>
      </c>
      <c r="CV26" s="227">
        <v>20</v>
      </c>
      <c r="CW26" s="228" t="s">
        <v>23700</v>
      </c>
      <c r="DO26" s="9">
        <v>20</v>
      </c>
      <c r="DP26" s="10" t="s">
        <v>23701</v>
      </c>
      <c r="DQ26" s="10" t="s">
        <v>23677</v>
      </c>
      <c r="DR26" s="10" t="s">
        <v>23701</v>
      </c>
      <c r="DS26" s="10" t="s">
        <v>14</v>
      </c>
      <c r="DU26" s="47" t="s">
        <v>23702</v>
      </c>
      <c r="DV26" s="47" t="s">
        <v>23703</v>
      </c>
      <c r="EA26">
        <v>4</v>
      </c>
      <c r="EB26" t="s">
        <v>23648</v>
      </c>
      <c r="EE26" s="1" t="s">
        <v>25416</v>
      </c>
      <c r="EF26" s="65">
        <v>0</v>
      </c>
      <c r="EG26" s="65">
        <v>4</v>
      </c>
      <c r="EH26" s="65">
        <v>0</v>
      </c>
      <c r="EI26" s="65">
        <v>0</v>
      </c>
      <c r="EJ26" s="65">
        <v>0</v>
      </c>
      <c r="EK26" s="65">
        <v>0</v>
      </c>
      <c r="EL26" s="65">
        <v>0</v>
      </c>
      <c r="EM26" s="65">
        <v>0</v>
      </c>
      <c r="EN26">
        <f t="shared" si="2"/>
        <v>23</v>
      </c>
      <c r="EO26">
        <f t="shared" si="3"/>
        <v>29</v>
      </c>
      <c r="EP26">
        <f t="shared" si="4"/>
        <v>28</v>
      </c>
      <c r="EQ26">
        <f t="shared" si="5"/>
        <v>26</v>
      </c>
      <c r="ER26">
        <f t="shared" si="6"/>
        <v>28</v>
      </c>
      <c r="ES26">
        <f t="shared" si="7"/>
        <v>23</v>
      </c>
      <c r="ET26">
        <f t="shared" si="8"/>
        <v>29</v>
      </c>
      <c r="EU26">
        <f t="shared" si="9"/>
        <v>30</v>
      </c>
      <c r="EW26" s="548" t="s">
        <v>31374</v>
      </c>
      <c r="EX26" s="1132">
        <v>72</v>
      </c>
      <c r="EY26" s="1132">
        <v>68</v>
      </c>
      <c r="EZ26" s="548" t="s">
        <v>31373</v>
      </c>
      <c r="FA26" s="548"/>
      <c r="FB26" s="1114" t="s">
        <v>31374</v>
      </c>
      <c r="FC26" s="1134">
        <v>72</v>
      </c>
      <c r="FD26" s="1134">
        <v>68</v>
      </c>
      <c r="FE26" s="548" t="s">
        <v>31367</v>
      </c>
      <c r="FG26" s="548"/>
      <c r="FH26" s="548"/>
      <c r="FI26" s="548"/>
      <c r="FJ26" s="548"/>
      <c r="FK26" s="548"/>
      <c r="FL26" s="548"/>
      <c r="FM26" s="548"/>
      <c r="FO26" s="1" t="s">
        <v>28418</v>
      </c>
      <c r="FQ26" s="548"/>
      <c r="FR26" s="548"/>
      <c r="FS26" s="1" t="s">
        <v>28419</v>
      </c>
      <c r="FT26" s="1" t="s">
        <v>28420</v>
      </c>
      <c r="FU26" s="548"/>
      <c r="FV26" s="548"/>
      <c r="FW26" s="1" t="s">
        <v>28421</v>
      </c>
      <c r="FX26" s="1" t="s">
        <v>28422</v>
      </c>
      <c r="FY26" s="1" t="s">
        <v>28423</v>
      </c>
      <c r="FZ26" s="548"/>
      <c r="GD26" s="548"/>
      <c r="GF26" s="1" t="s">
        <v>28424</v>
      </c>
      <c r="GG26" s="1" t="s">
        <v>28425</v>
      </c>
      <c r="GI26" s="548"/>
      <c r="GJ26" s="1" t="s">
        <v>28426</v>
      </c>
      <c r="GK26" s="1" t="s">
        <v>28093</v>
      </c>
      <c r="GN26" s="548"/>
      <c r="GP26" s="548"/>
      <c r="GQ26" s="1" t="s">
        <v>28427</v>
      </c>
      <c r="GR26" s="1" t="s">
        <v>28428</v>
      </c>
      <c r="GS26" s="1" t="s">
        <v>28429</v>
      </c>
      <c r="GT26" s="548"/>
      <c r="GW26" s="1" t="s">
        <v>28430</v>
      </c>
      <c r="GX26" s="548"/>
      <c r="GY26" s="1" t="s">
        <v>28431</v>
      </c>
      <c r="HA26" s="1" t="s">
        <v>28432</v>
      </c>
      <c r="HB26" s="548"/>
      <c r="HF26" s="548"/>
      <c r="HJ26" s="548"/>
      <c r="HN26" s="548"/>
      <c r="HR26" s="548"/>
      <c r="HV26" s="548"/>
      <c r="HZ26" s="548"/>
      <c r="ID26" s="548"/>
      <c r="IJ26" s="548"/>
      <c r="IL26" t="s">
        <v>32021</v>
      </c>
      <c r="IM26" t="s">
        <v>32022</v>
      </c>
      <c r="IN26" t="s">
        <v>32073</v>
      </c>
      <c r="IT26" s="22" t="s">
        <v>32137</v>
      </c>
      <c r="IU26" s="494" t="s">
        <v>32138</v>
      </c>
      <c r="IW26" t="s">
        <v>23717</v>
      </c>
      <c r="IX26" t="s">
        <v>23192</v>
      </c>
      <c r="JD26" t="s">
        <v>31974</v>
      </c>
      <c r="JE26" t="s">
        <v>31975</v>
      </c>
      <c r="JF26" t="s">
        <v>30699</v>
      </c>
    </row>
    <row r="27" spans="1:266" ht="18">
      <c r="A27" s="165">
        <v>24</v>
      </c>
      <c r="B27" s="37" t="s">
        <v>23705</v>
      </c>
      <c r="C27" s="37" t="s">
        <v>23705</v>
      </c>
      <c r="D27" s="37" t="s">
        <v>23706</v>
      </c>
      <c r="E27" s="37" t="s">
        <v>23707</v>
      </c>
      <c r="F27" s="37">
        <v>24</v>
      </c>
      <c r="G27" s="37" t="s">
        <v>23708</v>
      </c>
      <c r="H27" s="37" t="s">
        <v>23708</v>
      </c>
      <c r="I27" s="166">
        <v>24</v>
      </c>
      <c r="K27" s="32">
        <v>1</v>
      </c>
      <c r="L27" s="1">
        <f t="shared" si="11"/>
        <v>32</v>
      </c>
      <c r="M27" s="1">
        <v>31</v>
      </c>
      <c r="N27" s="1">
        <f t="shared" si="10"/>
        <v>32</v>
      </c>
      <c r="O27" s="1" t="s">
        <v>23709</v>
      </c>
      <c r="P27" t="s">
        <v>23709</v>
      </c>
      <c r="R27" s="1" t="s">
        <v>23710</v>
      </c>
      <c r="S27" s="1182">
        <v>57</v>
      </c>
      <c r="T27" s="1182">
        <v>55</v>
      </c>
      <c r="U27" s="1" t="str">
        <f t="shared" si="12"/>
        <v>56 - 57</v>
      </c>
      <c r="V27" s="1" t="s">
        <v>23711</v>
      </c>
      <c r="AH27" s="37">
        <v>2</v>
      </c>
      <c r="AI27" s="1">
        <f t="shared" si="13"/>
        <v>44</v>
      </c>
      <c r="AJ27" s="1" t="str">
        <f t="shared" si="14"/>
        <v>43 - 44</v>
      </c>
      <c r="AK27" s="1">
        <f t="shared" si="15"/>
        <v>42</v>
      </c>
      <c r="AL27" s="37" t="s">
        <v>14271</v>
      </c>
      <c r="AM27" s="37" t="s">
        <v>23712</v>
      </c>
      <c r="AO27" s="1" t="s">
        <v>23713</v>
      </c>
      <c r="AP27" s="1"/>
      <c r="AQ27" s="1"/>
      <c r="AR27" s="1"/>
      <c r="AS27" s="1"/>
      <c r="AT27" s="1"/>
      <c r="AU27" s="1"/>
      <c r="AX27" s="1" t="s">
        <v>23714</v>
      </c>
      <c r="AY27" s="1"/>
      <c r="AZ27" s="1" t="str">
        <f t="shared" si="16"/>
        <v xml:space="preserve">1 - </v>
      </c>
      <c r="BA27" s="1" t="str">
        <f t="shared" si="17"/>
        <v xml:space="preserve">1 - </v>
      </c>
      <c r="BB27" s="1" t="s">
        <v>23715</v>
      </c>
      <c r="BD27" s="62">
        <v>2</v>
      </c>
      <c r="BE27" s="62">
        <f t="shared" si="18"/>
        <v>46</v>
      </c>
      <c r="BF27" s="1" t="str">
        <f t="shared" si="19"/>
        <v>45 - 46</v>
      </c>
      <c r="BG27" s="1">
        <f t="shared" si="20"/>
        <v>44</v>
      </c>
      <c r="BH27" s="62" t="s">
        <v>23716</v>
      </c>
      <c r="BL27" s="38"/>
      <c r="BM27" s="38"/>
      <c r="BN27" s="38"/>
      <c r="BO27" s="38"/>
      <c r="BP27" s="38"/>
      <c r="BQ27" s="38"/>
      <c r="BR27" s="38"/>
      <c r="BS27" s="38"/>
      <c r="BT27" s="38"/>
      <c r="BU27" s="38"/>
      <c r="BV27" s="38"/>
      <c r="BW27" s="38"/>
      <c r="BX27" s="38"/>
      <c r="BY27" s="38"/>
      <c r="DU27" s="47" t="s">
        <v>23717</v>
      </c>
      <c r="DV27" s="47" t="s">
        <v>23192</v>
      </c>
      <c r="EA27">
        <v>5</v>
      </c>
      <c r="EB27" t="s">
        <v>23718</v>
      </c>
      <c r="EE27" s="1" t="s">
        <v>25417</v>
      </c>
      <c r="EF27" s="65">
        <v>3</v>
      </c>
      <c r="EG27" s="65">
        <v>0</v>
      </c>
      <c r="EH27" s="65">
        <v>1</v>
      </c>
      <c r="EI27" s="65">
        <v>1</v>
      </c>
      <c r="EJ27" s="65">
        <v>2</v>
      </c>
      <c r="EK27" s="65">
        <v>2</v>
      </c>
      <c r="EL27" s="65">
        <v>2</v>
      </c>
      <c r="EM27" s="65">
        <v>3</v>
      </c>
      <c r="EN27">
        <f t="shared" si="2"/>
        <v>26</v>
      </c>
      <c r="EO27">
        <f t="shared" si="3"/>
        <v>29</v>
      </c>
      <c r="EP27">
        <f t="shared" si="4"/>
        <v>29</v>
      </c>
      <c r="EQ27">
        <f t="shared" si="5"/>
        <v>27</v>
      </c>
      <c r="ER27">
        <f t="shared" si="6"/>
        <v>30</v>
      </c>
      <c r="ES27">
        <f t="shared" si="7"/>
        <v>25</v>
      </c>
      <c r="ET27">
        <f t="shared" si="8"/>
        <v>31</v>
      </c>
      <c r="EU27">
        <f t="shared" si="9"/>
        <v>33</v>
      </c>
      <c r="EW27" s="548" t="s">
        <v>23822</v>
      </c>
      <c r="EX27" s="1132">
        <v>76</v>
      </c>
      <c r="EY27" s="1132">
        <v>72</v>
      </c>
      <c r="EZ27" s="548" t="s">
        <v>31377</v>
      </c>
      <c r="FA27" s="548"/>
      <c r="FB27" s="1113" t="s">
        <v>23822</v>
      </c>
      <c r="FC27" s="1133">
        <v>76</v>
      </c>
      <c r="FD27" s="1133">
        <v>72</v>
      </c>
      <c r="FE27" s="548" t="s">
        <v>31368</v>
      </c>
      <c r="FG27" s="548"/>
      <c r="FH27" s="548"/>
      <c r="FI27" s="548"/>
      <c r="FJ27" s="548"/>
      <c r="FK27" s="548"/>
      <c r="FL27" s="548"/>
      <c r="FM27" s="548"/>
      <c r="FO27" s="1" t="s">
        <v>28433</v>
      </c>
      <c r="FQ27" s="548"/>
      <c r="FR27" s="548"/>
      <c r="FS27" s="1" t="s">
        <v>28434</v>
      </c>
      <c r="FT27" s="1" t="s">
        <v>28435</v>
      </c>
      <c r="FU27" s="548"/>
      <c r="FV27" s="548"/>
      <c r="FW27" s="1" t="s">
        <v>28436</v>
      </c>
      <c r="FX27" s="1" t="s">
        <v>28437</v>
      </c>
      <c r="FY27" s="1" t="s">
        <v>28438</v>
      </c>
      <c r="FZ27" s="548"/>
      <c r="GD27" s="548"/>
      <c r="GF27" s="1" t="s">
        <v>28439</v>
      </c>
      <c r="GG27" s="1" t="s">
        <v>28440</v>
      </c>
      <c r="GI27" s="548"/>
      <c r="GJ27" s="1" t="s">
        <v>28441</v>
      </c>
      <c r="GK27" s="1" t="s">
        <v>28442</v>
      </c>
      <c r="GN27" s="548"/>
      <c r="GP27" s="548"/>
      <c r="GQ27" s="1" t="s">
        <v>28443</v>
      </c>
      <c r="GR27" s="1" t="s">
        <v>28444</v>
      </c>
      <c r="GS27" s="1" t="s">
        <v>28445</v>
      </c>
      <c r="GT27" s="548"/>
      <c r="GW27" s="1" t="s">
        <v>28446</v>
      </c>
      <c r="GX27" s="548"/>
      <c r="GY27" s="1" t="s">
        <v>28447</v>
      </c>
      <c r="HA27" s="1" t="s">
        <v>28448</v>
      </c>
      <c r="HB27" s="548"/>
      <c r="HF27" s="548"/>
      <c r="HJ27" s="548"/>
      <c r="HN27" s="548"/>
      <c r="HR27" s="548"/>
      <c r="HV27" s="548"/>
      <c r="HZ27" s="548"/>
      <c r="ID27" s="548"/>
      <c r="IJ27" s="548"/>
      <c r="IL27" t="s">
        <v>32023</v>
      </c>
      <c r="IM27" t="s">
        <v>32024</v>
      </c>
      <c r="IN27" t="s">
        <v>32074</v>
      </c>
      <c r="IW27" t="s">
        <v>23734</v>
      </c>
      <c r="IX27" t="s">
        <v>23735</v>
      </c>
      <c r="JD27" t="s">
        <v>31976</v>
      </c>
      <c r="JE27" t="s">
        <v>31977</v>
      </c>
      <c r="JF27" t="s">
        <v>30699</v>
      </c>
    </row>
    <row r="28" spans="1:266" ht="18">
      <c r="A28" s="165">
        <v>25</v>
      </c>
      <c r="B28" s="37" t="s">
        <v>23720</v>
      </c>
      <c r="C28" s="37" t="s">
        <v>23721</v>
      </c>
      <c r="D28" s="37" t="s">
        <v>23722</v>
      </c>
      <c r="E28" s="37" t="s">
        <v>23723</v>
      </c>
      <c r="F28" s="37">
        <v>25</v>
      </c>
      <c r="G28" s="37" t="s">
        <v>23724</v>
      </c>
      <c r="H28" s="37" t="s">
        <v>23721</v>
      </c>
      <c r="I28" s="166">
        <v>25</v>
      </c>
      <c r="K28" s="32">
        <v>1</v>
      </c>
      <c r="L28" s="1">
        <f t="shared" si="11"/>
        <v>33</v>
      </c>
      <c r="M28" s="1">
        <v>32</v>
      </c>
      <c r="N28" s="1">
        <f t="shared" si="10"/>
        <v>33</v>
      </c>
      <c r="O28" s="1" t="s">
        <v>23725</v>
      </c>
      <c r="P28" t="s">
        <v>23725</v>
      </c>
      <c r="R28" s="1" t="s">
        <v>23726</v>
      </c>
      <c r="S28" s="1182">
        <v>59</v>
      </c>
      <c r="T28" s="1182">
        <v>57</v>
      </c>
      <c r="U28" s="1" t="str">
        <f t="shared" si="12"/>
        <v>58 - 59</v>
      </c>
      <c r="V28" s="1" t="s">
        <v>23727</v>
      </c>
      <c r="AH28" s="37">
        <v>2</v>
      </c>
      <c r="AI28" s="1">
        <f t="shared" si="13"/>
        <v>46</v>
      </c>
      <c r="AJ28" s="1" t="str">
        <f t="shared" si="14"/>
        <v>45 - 46</v>
      </c>
      <c r="AK28" s="1">
        <f t="shared" si="15"/>
        <v>44</v>
      </c>
      <c r="AL28" s="37" t="s">
        <v>10707</v>
      </c>
      <c r="AM28" s="37" t="s">
        <v>23728</v>
      </c>
      <c r="AO28" s="1" t="s">
        <v>23729</v>
      </c>
      <c r="AP28" s="1"/>
      <c r="AQ28" s="1"/>
      <c r="AR28" s="1"/>
      <c r="AS28" s="1"/>
      <c r="AT28" s="1"/>
      <c r="AU28" s="1"/>
      <c r="AX28" s="1" t="s">
        <v>23730</v>
      </c>
      <c r="AY28" s="1"/>
      <c r="AZ28" s="1" t="str">
        <f t="shared" si="16"/>
        <v xml:space="preserve">1 - </v>
      </c>
      <c r="BA28" s="1" t="str">
        <f t="shared" si="17"/>
        <v xml:space="preserve">1 - </v>
      </c>
      <c r="BB28" s="1" t="s">
        <v>23731</v>
      </c>
      <c r="BD28" s="62">
        <v>2</v>
      </c>
      <c r="BE28" s="62">
        <f t="shared" si="18"/>
        <v>48</v>
      </c>
      <c r="BF28" s="1" t="str">
        <f t="shared" si="19"/>
        <v>47 - 48</v>
      </c>
      <c r="BG28" s="1">
        <f t="shared" si="20"/>
        <v>46</v>
      </c>
      <c r="BH28" s="62" t="s">
        <v>883</v>
      </c>
      <c r="BK28" s="38"/>
      <c r="BL28" s="38"/>
      <c r="BM28" s="38"/>
      <c r="BN28" s="38"/>
      <c r="BO28" s="38"/>
      <c r="BP28" s="38"/>
      <c r="BQ28" s="38"/>
      <c r="BR28" s="38"/>
      <c r="BS28" s="38"/>
      <c r="BT28" s="38"/>
      <c r="BU28" s="38"/>
      <c r="BV28" s="38"/>
      <c r="BW28" s="38"/>
      <c r="BX28" s="38"/>
      <c r="BY28" s="38"/>
      <c r="DO28" t="s">
        <v>23732</v>
      </c>
      <c r="DP28" t="s">
        <v>23733</v>
      </c>
      <c r="DU28" s="47" t="s">
        <v>23734</v>
      </c>
      <c r="DV28" s="47" t="s">
        <v>23735</v>
      </c>
      <c r="EA28">
        <v>6</v>
      </c>
      <c r="EB28" t="s">
        <v>23736</v>
      </c>
      <c r="EE28" s="1" t="s">
        <v>10707</v>
      </c>
      <c r="EF28" s="65">
        <v>2</v>
      </c>
      <c r="EG28" s="65">
        <v>2</v>
      </c>
      <c r="EH28" s="65">
        <v>1</v>
      </c>
      <c r="EI28" s="65">
        <v>0</v>
      </c>
      <c r="EJ28" s="65">
        <v>2</v>
      </c>
      <c r="EK28" s="65">
        <v>2</v>
      </c>
      <c r="EL28" s="65">
        <v>2</v>
      </c>
      <c r="EM28" s="65">
        <v>2</v>
      </c>
      <c r="EN28">
        <f t="shared" si="2"/>
        <v>28</v>
      </c>
      <c r="EO28">
        <f t="shared" si="3"/>
        <v>31</v>
      </c>
      <c r="EP28">
        <f t="shared" si="4"/>
        <v>30</v>
      </c>
      <c r="EQ28">
        <f t="shared" si="5"/>
        <v>27</v>
      </c>
      <c r="ER28">
        <f t="shared" si="6"/>
        <v>32</v>
      </c>
      <c r="ES28">
        <f t="shared" si="7"/>
        <v>27</v>
      </c>
      <c r="ET28">
        <f t="shared" si="8"/>
        <v>33</v>
      </c>
      <c r="EU28">
        <f t="shared" si="9"/>
        <v>35</v>
      </c>
      <c r="EW28" s="548" t="s">
        <v>31376</v>
      </c>
      <c r="EX28" s="1132">
        <v>80</v>
      </c>
      <c r="EY28" s="1132">
        <v>76</v>
      </c>
      <c r="EZ28" s="548" t="s">
        <v>31375</v>
      </c>
      <c r="FA28" s="548"/>
      <c r="FB28" s="1114" t="s">
        <v>31376</v>
      </c>
      <c r="FC28" s="1134">
        <v>80</v>
      </c>
      <c r="FD28" s="1134">
        <v>76</v>
      </c>
      <c r="FE28" s="548" t="s">
        <v>31369</v>
      </c>
      <c r="FJ28" s="548"/>
      <c r="FK28" s="548"/>
      <c r="FL28" s="548"/>
      <c r="FM28" s="548"/>
      <c r="FO28" s="1" t="s">
        <v>28449</v>
      </c>
      <c r="FQ28" s="548"/>
      <c r="FR28" s="548"/>
      <c r="FS28" s="1" t="s">
        <v>28450</v>
      </c>
      <c r="FT28" s="1" t="s">
        <v>28451</v>
      </c>
      <c r="FU28" s="548"/>
      <c r="FV28" s="548"/>
      <c r="FW28" s="1" t="s">
        <v>28452</v>
      </c>
      <c r="FX28" s="1" t="s">
        <v>28453</v>
      </c>
      <c r="FY28" s="1" t="s">
        <v>28454</v>
      </c>
      <c r="FZ28" s="548"/>
      <c r="GD28" s="548"/>
      <c r="GF28" s="1" t="s">
        <v>28455</v>
      </c>
      <c r="GG28" s="1" t="s">
        <v>28456</v>
      </c>
      <c r="GI28" s="548"/>
      <c r="GJ28" s="1" t="s">
        <v>28457</v>
      </c>
      <c r="GK28" s="1" t="s">
        <v>28458</v>
      </c>
      <c r="GN28" s="548"/>
      <c r="GP28" s="548"/>
      <c r="GQ28" s="1" t="s">
        <v>28459</v>
      </c>
      <c r="GR28" s="1" t="s">
        <v>28460</v>
      </c>
      <c r="GS28" s="1" t="s">
        <v>28461</v>
      </c>
      <c r="GT28" s="548"/>
      <c r="GW28" s="1" t="s">
        <v>28462</v>
      </c>
      <c r="GX28" s="548"/>
      <c r="GY28" s="1" t="s">
        <v>28463</v>
      </c>
      <c r="HB28" s="548"/>
      <c r="HF28" s="548"/>
      <c r="HJ28" s="548"/>
      <c r="HN28" s="548"/>
      <c r="HR28" s="548"/>
      <c r="HV28" s="548"/>
      <c r="HZ28" s="548"/>
      <c r="ID28" s="548"/>
      <c r="II28" s="548" t="s">
        <v>22108</v>
      </c>
      <c r="IJ28" s="548"/>
      <c r="IL28" t="s">
        <v>32025</v>
      </c>
      <c r="IM28" t="s">
        <v>32026</v>
      </c>
      <c r="IN28" t="s">
        <v>32027</v>
      </c>
      <c r="IW28" t="s">
        <v>23746</v>
      </c>
      <c r="IX28" t="s">
        <v>23747</v>
      </c>
      <c r="JD28" t="s">
        <v>31978</v>
      </c>
      <c r="JE28" t="s">
        <v>31979</v>
      </c>
      <c r="JF28" t="s">
        <v>30699</v>
      </c>
    </row>
    <row r="29" spans="1:266" ht="14.25" customHeight="1">
      <c r="A29" s="165">
        <v>26</v>
      </c>
      <c r="B29" s="37" t="s">
        <v>23158</v>
      </c>
      <c r="C29" s="37" t="s">
        <v>23158</v>
      </c>
      <c r="D29" s="37" t="s">
        <v>23158</v>
      </c>
      <c r="E29" s="37" t="s">
        <v>23737</v>
      </c>
      <c r="F29" s="37">
        <v>26</v>
      </c>
      <c r="G29" s="37" t="s">
        <v>23158</v>
      </c>
      <c r="H29" s="37" t="s">
        <v>23737</v>
      </c>
      <c r="I29" s="166">
        <v>26</v>
      </c>
      <c r="K29" s="32">
        <v>1</v>
      </c>
      <c r="L29" s="1">
        <f t="shared" si="11"/>
        <v>34</v>
      </c>
      <c r="M29" s="1">
        <v>33</v>
      </c>
      <c r="N29" s="1">
        <f t="shared" si="10"/>
        <v>34</v>
      </c>
      <c r="O29" s="1" t="s">
        <v>23738</v>
      </c>
      <c r="P29" t="s">
        <v>23738</v>
      </c>
      <c r="R29" s="1" t="s">
        <v>23739</v>
      </c>
      <c r="S29" s="1182">
        <v>61</v>
      </c>
      <c r="T29" s="1182">
        <v>59</v>
      </c>
      <c r="U29" s="1" t="str">
        <f t="shared" si="12"/>
        <v>60 - 61</v>
      </c>
      <c r="V29" s="1" t="s">
        <v>23740</v>
      </c>
      <c r="AH29" s="37">
        <v>2</v>
      </c>
      <c r="AI29" s="1">
        <f t="shared" si="13"/>
        <v>48</v>
      </c>
      <c r="AJ29" s="1" t="str">
        <f t="shared" si="14"/>
        <v>47 - 48</v>
      </c>
      <c r="AK29" s="1">
        <f t="shared" si="15"/>
        <v>46</v>
      </c>
      <c r="AL29" s="37" t="s">
        <v>14293</v>
      </c>
      <c r="AM29" s="37" t="s">
        <v>23741</v>
      </c>
      <c r="AO29" s="1" t="s">
        <v>23742</v>
      </c>
      <c r="AP29" s="1"/>
      <c r="AQ29" s="1"/>
      <c r="AR29" s="1"/>
      <c r="AS29" s="1"/>
      <c r="AT29" s="1"/>
      <c r="AU29" s="1"/>
      <c r="AX29" s="1" t="s">
        <v>23743</v>
      </c>
      <c r="AY29" s="1"/>
      <c r="AZ29" s="1" t="str">
        <f t="shared" si="16"/>
        <v xml:space="preserve">1 - </v>
      </c>
      <c r="BA29" s="1" t="str">
        <f t="shared" si="17"/>
        <v xml:space="preserve">1 - </v>
      </c>
      <c r="BB29" s="1" t="s">
        <v>23744</v>
      </c>
      <c r="BD29" s="62">
        <v>2</v>
      </c>
      <c r="BE29" s="62">
        <f t="shared" si="18"/>
        <v>50</v>
      </c>
      <c r="BF29" s="1" t="str">
        <f t="shared" si="19"/>
        <v>49 - 50</v>
      </c>
      <c r="BG29" s="1">
        <f t="shared" si="20"/>
        <v>48</v>
      </c>
      <c r="BH29" s="62" t="s">
        <v>23745</v>
      </c>
      <c r="BK29" s="38"/>
      <c r="BL29" s="38"/>
      <c r="BM29" s="38"/>
      <c r="BN29" s="38"/>
      <c r="BO29" s="38"/>
      <c r="BP29" s="38"/>
      <c r="BQ29" s="38"/>
      <c r="BR29" s="38"/>
      <c r="BS29" s="38"/>
      <c r="BT29" s="38"/>
      <c r="BU29" s="38"/>
      <c r="BV29" s="38"/>
      <c r="BW29" s="38"/>
      <c r="BX29" s="38"/>
      <c r="BY29" s="38"/>
      <c r="DU29" s="47" t="s">
        <v>23746</v>
      </c>
      <c r="DV29" s="47" t="s">
        <v>23747</v>
      </c>
      <c r="EA29">
        <v>7</v>
      </c>
      <c r="EB29" t="s">
        <v>23280</v>
      </c>
      <c r="EE29" s="1" t="s">
        <v>25418</v>
      </c>
      <c r="EF29" s="65">
        <v>0</v>
      </c>
      <c r="EG29" s="65">
        <v>4</v>
      </c>
      <c r="EH29" s="65">
        <v>0</v>
      </c>
      <c r="EI29" s="65">
        <v>0</v>
      </c>
      <c r="EJ29" s="65">
        <v>0</v>
      </c>
      <c r="EK29" s="65">
        <v>0</v>
      </c>
      <c r="EL29" s="65">
        <v>0</v>
      </c>
      <c r="EM29" s="65">
        <v>0</v>
      </c>
      <c r="EN29">
        <f t="shared" si="2"/>
        <v>28</v>
      </c>
      <c r="EO29">
        <f t="shared" si="3"/>
        <v>35</v>
      </c>
      <c r="EP29">
        <f t="shared" si="4"/>
        <v>30</v>
      </c>
      <c r="EQ29">
        <f t="shared" si="5"/>
        <v>27</v>
      </c>
      <c r="ER29">
        <f t="shared" si="6"/>
        <v>32</v>
      </c>
      <c r="ES29">
        <f t="shared" si="7"/>
        <v>27</v>
      </c>
      <c r="ET29">
        <f t="shared" si="8"/>
        <v>33</v>
      </c>
      <c r="EU29">
        <f t="shared" si="9"/>
        <v>35</v>
      </c>
      <c r="EW29" s="548" t="s">
        <v>23851</v>
      </c>
      <c r="EX29" s="1132">
        <v>84</v>
      </c>
      <c r="EY29" s="1132">
        <v>80</v>
      </c>
      <c r="EZ29" s="548" t="s">
        <v>23791</v>
      </c>
      <c r="FA29" s="548"/>
      <c r="FB29" s="1113" t="s">
        <v>23851</v>
      </c>
      <c r="FC29" s="1133">
        <v>84</v>
      </c>
      <c r="FD29" s="1133">
        <v>80</v>
      </c>
      <c r="FE29" s="548" t="s">
        <v>31400</v>
      </c>
      <c r="FJ29" s="548"/>
      <c r="FK29" s="548"/>
      <c r="FL29" s="548"/>
      <c r="FM29" s="548"/>
      <c r="FO29" s="1" t="s">
        <v>28464</v>
      </c>
      <c r="FQ29" s="548"/>
      <c r="FR29" s="548"/>
      <c r="FS29" s="1" t="s">
        <v>28465</v>
      </c>
      <c r="FT29" s="1" t="s">
        <v>28466</v>
      </c>
      <c r="FU29" s="548"/>
      <c r="FV29" s="548"/>
      <c r="FW29" s="1" t="s">
        <v>28467</v>
      </c>
      <c r="FX29" s="1" t="s">
        <v>28468</v>
      </c>
      <c r="FY29" s="1" t="s">
        <v>28469</v>
      </c>
      <c r="FZ29" s="548"/>
      <c r="GD29" s="548"/>
      <c r="GF29" s="1" t="s">
        <v>28470</v>
      </c>
      <c r="GG29" s="1" t="s">
        <v>28471</v>
      </c>
      <c r="GI29" s="548"/>
      <c r="GJ29" s="1" t="s">
        <v>28472</v>
      </c>
      <c r="GK29" s="1" t="s">
        <v>28473</v>
      </c>
      <c r="GN29" s="548"/>
      <c r="GP29" s="548"/>
      <c r="GQ29" s="1" t="s">
        <v>28474</v>
      </c>
      <c r="GR29" s="1" t="s">
        <v>28475</v>
      </c>
      <c r="GS29" s="1" t="s">
        <v>28476</v>
      </c>
      <c r="GT29" s="548"/>
      <c r="GW29" s="1" t="s">
        <v>28477</v>
      </c>
      <c r="GX29" s="548"/>
      <c r="GY29" s="1" t="s">
        <v>28478</v>
      </c>
      <c r="HB29" s="548"/>
      <c r="HF29" s="548"/>
      <c r="HJ29" s="548"/>
      <c r="HN29" s="548"/>
      <c r="HR29" s="548"/>
      <c r="HV29" s="548"/>
      <c r="HZ29" s="548"/>
      <c r="ID29" s="548"/>
      <c r="II29" s="548">
        <v>1</v>
      </c>
      <c r="IJ29" s="548"/>
      <c r="IL29" t="s">
        <v>32028</v>
      </c>
      <c r="IM29">
        <v>46984524</v>
      </c>
      <c r="IN29" t="s">
        <v>32029</v>
      </c>
      <c r="IW29" t="s">
        <v>23759</v>
      </c>
      <c r="IX29" t="s">
        <v>23760</v>
      </c>
      <c r="JD29" t="s">
        <v>31980</v>
      </c>
      <c r="JE29" t="s">
        <v>31981</v>
      </c>
    </row>
    <row r="30" spans="1:266" ht="18">
      <c r="A30" s="165">
        <v>27</v>
      </c>
      <c r="B30" s="37" t="s">
        <v>23748</v>
      </c>
      <c r="C30" s="37" t="s">
        <v>23748</v>
      </c>
      <c r="D30" s="37" t="s">
        <v>23749</v>
      </c>
      <c r="E30" s="37" t="s">
        <v>23750</v>
      </c>
      <c r="F30" s="37">
        <v>27</v>
      </c>
      <c r="G30" s="37" t="s">
        <v>23748</v>
      </c>
      <c r="H30" s="37" t="s">
        <v>23748</v>
      </c>
      <c r="I30" s="166">
        <v>27</v>
      </c>
      <c r="K30" s="32">
        <v>1</v>
      </c>
      <c r="L30" s="1">
        <f t="shared" si="11"/>
        <v>35</v>
      </c>
      <c r="M30" s="1">
        <v>34</v>
      </c>
      <c r="N30" s="1">
        <f t="shared" si="10"/>
        <v>35</v>
      </c>
      <c r="O30" s="1" t="s">
        <v>23751</v>
      </c>
      <c r="P30" t="s">
        <v>23751</v>
      </c>
      <c r="R30" s="1" t="s">
        <v>23752</v>
      </c>
      <c r="S30" s="1182">
        <v>65</v>
      </c>
      <c r="T30" s="1182">
        <v>61</v>
      </c>
      <c r="U30" s="1" t="str">
        <f t="shared" si="12"/>
        <v>62 - 65</v>
      </c>
      <c r="V30" s="1" t="s">
        <v>23753</v>
      </c>
      <c r="AH30" s="37">
        <v>2</v>
      </c>
      <c r="AI30" s="1">
        <f t="shared" si="13"/>
        <v>50</v>
      </c>
      <c r="AJ30" s="1" t="str">
        <f t="shared" si="14"/>
        <v>49 - 50</v>
      </c>
      <c r="AK30" s="1">
        <f t="shared" si="15"/>
        <v>48</v>
      </c>
      <c r="AL30" s="37" t="s">
        <v>13867</v>
      </c>
      <c r="AM30" s="37" t="s">
        <v>23754</v>
      </c>
      <c r="AO30" s="1" t="s">
        <v>23755</v>
      </c>
      <c r="AP30" s="1"/>
      <c r="AQ30" s="1"/>
      <c r="AR30" s="1"/>
      <c r="AS30" s="1"/>
      <c r="AT30" s="1"/>
      <c r="AU30" s="1"/>
      <c r="AX30" s="1" t="s">
        <v>23756</v>
      </c>
      <c r="AY30" s="1"/>
      <c r="AZ30" s="1" t="str">
        <f t="shared" si="16"/>
        <v xml:space="preserve">1 - </v>
      </c>
      <c r="BA30" s="1" t="str">
        <f t="shared" si="17"/>
        <v xml:space="preserve">1 - </v>
      </c>
      <c r="BB30" s="1" t="s">
        <v>23757</v>
      </c>
      <c r="BD30" s="62">
        <v>3</v>
      </c>
      <c r="BE30" s="62">
        <f t="shared" si="18"/>
        <v>53</v>
      </c>
      <c r="BF30" s="1" t="str">
        <f t="shared" si="19"/>
        <v>51 - 53</v>
      </c>
      <c r="BG30" s="1">
        <f t="shared" si="20"/>
        <v>50</v>
      </c>
      <c r="BH30" s="62" t="s">
        <v>23758</v>
      </c>
      <c r="BK30" s="38"/>
      <c r="BL30" s="38"/>
      <c r="BM30" s="38"/>
      <c r="BN30" s="38"/>
      <c r="BO30" s="38"/>
      <c r="BP30" s="38"/>
      <c r="BQ30" s="38"/>
      <c r="BR30" s="38"/>
      <c r="BS30" s="38"/>
      <c r="BT30" s="38"/>
      <c r="BU30" s="38"/>
      <c r="BV30" s="38"/>
      <c r="BW30" s="38"/>
      <c r="BX30" s="38"/>
      <c r="BY30" s="38"/>
      <c r="DU30" s="47" t="s">
        <v>23759</v>
      </c>
      <c r="DV30" s="47" t="s">
        <v>23760</v>
      </c>
      <c r="EA30">
        <v>8</v>
      </c>
      <c r="EB30" t="s">
        <v>23761</v>
      </c>
      <c r="EE30" s="1" t="s">
        <v>25419</v>
      </c>
      <c r="EF30" s="65">
        <v>2</v>
      </c>
      <c r="EG30" s="65">
        <v>2</v>
      </c>
      <c r="EH30" s="65">
        <v>2</v>
      </c>
      <c r="EI30" s="65">
        <v>2</v>
      </c>
      <c r="EJ30" s="65">
        <v>2</v>
      </c>
      <c r="EK30" s="65">
        <v>2</v>
      </c>
      <c r="EL30" s="65">
        <v>2</v>
      </c>
      <c r="EM30" s="65">
        <v>2</v>
      </c>
      <c r="EN30">
        <f t="shared" si="2"/>
        <v>30</v>
      </c>
      <c r="EO30">
        <f t="shared" si="3"/>
        <v>37</v>
      </c>
      <c r="EP30">
        <f t="shared" si="4"/>
        <v>32</v>
      </c>
      <c r="EQ30">
        <f t="shared" si="5"/>
        <v>29</v>
      </c>
      <c r="ER30">
        <f t="shared" si="6"/>
        <v>34</v>
      </c>
      <c r="ES30">
        <f t="shared" si="7"/>
        <v>29</v>
      </c>
      <c r="ET30">
        <f t="shared" si="8"/>
        <v>35</v>
      </c>
      <c r="EU30">
        <f t="shared" si="9"/>
        <v>37</v>
      </c>
      <c r="EW30" s="548" t="s">
        <v>23865</v>
      </c>
      <c r="EX30" s="1132">
        <v>88</v>
      </c>
      <c r="EY30" s="1132">
        <v>84</v>
      </c>
      <c r="EZ30" s="548" t="s">
        <v>23806</v>
      </c>
      <c r="FA30" s="548"/>
      <c r="FB30" s="1114" t="s">
        <v>23865</v>
      </c>
      <c r="FC30" s="1134">
        <v>88</v>
      </c>
      <c r="FD30" s="1134">
        <v>84</v>
      </c>
      <c r="FE30" s="548" t="s">
        <v>31370</v>
      </c>
      <c r="FJ30" s="548"/>
      <c r="FK30" s="548"/>
      <c r="FL30" s="548"/>
      <c r="FM30" s="548"/>
      <c r="FO30" s="1" t="s">
        <v>28479</v>
      </c>
      <c r="FQ30" s="548"/>
      <c r="FR30" s="548"/>
      <c r="FS30" s="1" t="s">
        <v>28480</v>
      </c>
      <c r="FT30" s="1" t="s">
        <v>28481</v>
      </c>
      <c r="FU30" s="548"/>
      <c r="FV30" s="548"/>
      <c r="FW30" s="1" t="s">
        <v>28482</v>
      </c>
      <c r="FX30" s="1" t="s">
        <v>28483</v>
      </c>
      <c r="FY30" s="1" t="s">
        <v>28484</v>
      </c>
      <c r="FZ30" s="548"/>
      <c r="GD30" s="548"/>
      <c r="GF30" s="1" t="s">
        <v>28485</v>
      </c>
      <c r="GG30" s="1" t="s">
        <v>28486</v>
      </c>
      <c r="GI30" s="548"/>
      <c r="GN30" s="548"/>
      <c r="GP30" s="548"/>
      <c r="GQ30" s="1" t="s">
        <v>28487</v>
      </c>
      <c r="GR30" s="1" t="s">
        <v>28488</v>
      </c>
      <c r="GS30" s="1" t="s">
        <v>28489</v>
      </c>
      <c r="GT30" s="548"/>
      <c r="GW30" s="1" t="s">
        <v>28490</v>
      </c>
      <c r="GX30" s="548"/>
      <c r="GY30" s="1" t="s">
        <v>28491</v>
      </c>
      <c r="HB30" s="548"/>
      <c r="HF30" s="548"/>
      <c r="HJ30" s="548"/>
      <c r="HN30" s="548"/>
      <c r="HR30" s="548"/>
      <c r="HV30" s="548"/>
      <c r="HZ30" s="548"/>
      <c r="ID30" s="548"/>
      <c r="II30" s="548">
        <v>2</v>
      </c>
      <c r="IJ30" s="548"/>
      <c r="IW30" t="s">
        <v>23772</v>
      </c>
      <c r="IX30" t="s">
        <v>23773</v>
      </c>
    </row>
    <row r="31" spans="1:266" ht="18">
      <c r="A31" s="165">
        <v>28</v>
      </c>
      <c r="B31" s="37" t="s">
        <v>23762</v>
      </c>
      <c r="C31" s="37" t="s">
        <v>23762</v>
      </c>
      <c r="D31" s="37" t="s">
        <v>23763</v>
      </c>
      <c r="E31" s="37" t="s">
        <v>23762</v>
      </c>
      <c r="F31" s="37">
        <v>28</v>
      </c>
      <c r="G31" s="37" t="s">
        <v>23762</v>
      </c>
      <c r="H31" s="37" t="s">
        <v>23762</v>
      </c>
      <c r="I31" s="166">
        <v>28</v>
      </c>
      <c r="K31" s="32">
        <v>5</v>
      </c>
      <c r="L31" s="1">
        <f t="shared" si="11"/>
        <v>40</v>
      </c>
      <c r="M31" s="1">
        <v>35</v>
      </c>
      <c r="N31" s="1" t="str">
        <f t="shared" si="10"/>
        <v>36 - 40</v>
      </c>
      <c r="O31" s="1" t="s">
        <v>23764</v>
      </c>
      <c r="P31" t="s">
        <v>23764</v>
      </c>
      <c r="R31" s="1" t="s">
        <v>23765</v>
      </c>
      <c r="S31" s="1182">
        <v>67</v>
      </c>
      <c r="T31" s="1182">
        <v>65</v>
      </c>
      <c r="U31" s="1" t="str">
        <f t="shared" si="12"/>
        <v>66 - 67</v>
      </c>
      <c r="V31" s="1" t="s">
        <v>23766</v>
      </c>
      <c r="AH31" s="37">
        <v>2</v>
      </c>
      <c r="AI31" s="1">
        <f t="shared" si="13"/>
        <v>52</v>
      </c>
      <c r="AJ31" s="1" t="str">
        <f t="shared" si="14"/>
        <v>51 - 52</v>
      </c>
      <c r="AK31" s="1">
        <f t="shared" si="15"/>
        <v>50</v>
      </c>
      <c r="AL31" s="37" t="s">
        <v>14312</v>
      </c>
      <c r="AM31" s="37" t="s">
        <v>23767</v>
      </c>
      <c r="AO31" s="1" t="s">
        <v>23768</v>
      </c>
      <c r="AP31" s="1"/>
      <c r="AQ31" s="1"/>
      <c r="AR31" s="1"/>
      <c r="AS31" s="1"/>
      <c r="AT31" s="1"/>
      <c r="AU31" s="1"/>
      <c r="AX31" s="1" t="s">
        <v>23769</v>
      </c>
      <c r="AY31" s="1"/>
      <c r="AZ31" s="1" t="str">
        <f t="shared" si="16"/>
        <v xml:space="preserve">1 - </v>
      </c>
      <c r="BA31" s="1" t="str">
        <f t="shared" si="17"/>
        <v xml:space="preserve">1 - </v>
      </c>
      <c r="BB31" s="1" t="s">
        <v>23770</v>
      </c>
      <c r="BD31" s="62">
        <v>3</v>
      </c>
      <c r="BE31" s="62">
        <f t="shared" si="18"/>
        <v>56</v>
      </c>
      <c r="BF31" s="1" t="str">
        <f t="shared" si="19"/>
        <v>54 - 56</v>
      </c>
      <c r="BG31" s="1">
        <f t="shared" si="20"/>
        <v>53</v>
      </c>
      <c r="BH31" s="62" t="s">
        <v>23771</v>
      </c>
      <c r="BK31" s="38"/>
      <c r="BL31" s="38"/>
      <c r="BM31" s="38"/>
      <c r="BN31" s="38"/>
      <c r="BO31" s="38"/>
      <c r="BP31" s="38"/>
      <c r="BQ31" s="38"/>
      <c r="BR31" s="38"/>
      <c r="BS31" s="38"/>
      <c r="BT31" s="38"/>
      <c r="BU31" s="38"/>
      <c r="BV31" s="38"/>
      <c r="BW31" s="38"/>
      <c r="BX31" s="38"/>
      <c r="BY31" s="38"/>
      <c r="DU31" s="47" t="s">
        <v>23772</v>
      </c>
      <c r="DV31" s="47" t="s">
        <v>23773</v>
      </c>
      <c r="EA31">
        <v>9</v>
      </c>
      <c r="EB31" t="s">
        <v>23774</v>
      </c>
      <c r="EE31" s="1" t="s">
        <v>25420</v>
      </c>
      <c r="EF31" s="65">
        <v>1</v>
      </c>
      <c r="EG31" s="65">
        <v>2</v>
      </c>
      <c r="EH31" s="65">
        <v>1</v>
      </c>
      <c r="EI31" s="65">
        <v>2</v>
      </c>
      <c r="EJ31" s="65">
        <v>2</v>
      </c>
      <c r="EK31" s="65">
        <v>1</v>
      </c>
      <c r="EL31" s="65">
        <v>2</v>
      </c>
      <c r="EM31" s="65">
        <v>3</v>
      </c>
      <c r="EN31">
        <f t="shared" si="2"/>
        <v>31</v>
      </c>
      <c r="EO31">
        <f t="shared" si="3"/>
        <v>39</v>
      </c>
      <c r="EP31">
        <f t="shared" si="4"/>
        <v>33</v>
      </c>
      <c r="EQ31">
        <f t="shared" si="5"/>
        <v>31</v>
      </c>
      <c r="ER31">
        <f t="shared" si="6"/>
        <v>36</v>
      </c>
      <c r="ES31">
        <f t="shared" si="7"/>
        <v>30</v>
      </c>
      <c r="ET31">
        <f t="shared" si="8"/>
        <v>37</v>
      </c>
      <c r="EU31">
        <f t="shared" si="9"/>
        <v>40</v>
      </c>
      <c r="EW31" s="548" t="s">
        <v>23881</v>
      </c>
      <c r="EX31" s="1132">
        <v>92</v>
      </c>
      <c r="EY31" s="1132">
        <v>88</v>
      </c>
      <c r="EZ31" s="548" t="s">
        <v>23823</v>
      </c>
      <c r="FA31" s="548"/>
      <c r="FB31" s="1113" t="s">
        <v>23881</v>
      </c>
      <c r="FC31" s="1133">
        <v>92</v>
      </c>
      <c r="FD31" s="1133">
        <v>88</v>
      </c>
      <c r="FE31" s="548" t="s">
        <v>31371</v>
      </c>
      <c r="FJ31" s="548"/>
      <c r="FK31" s="548"/>
      <c r="FL31" s="548"/>
      <c r="FM31" s="548"/>
      <c r="FO31" s="1" t="s">
        <v>28492</v>
      </c>
      <c r="FQ31" s="548"/>
      <c r="FR31" s="548"/>
      <c r="FS31" s="1" t="s">
        <v>28493</v>
      </c>
      <c r="FT31" s="1" t="s">
        <v>28494</v>
      </c>
      <c r="FU31" s="548"/>
      <c r="FV31" s="548"/>
      <c r="FW31" s="1" t="s">
        <v>28495</v>
      </c>
      <c r="FX31" s="1" t="s">
        <v>28496</v>
      </c>
      <c r="FY31" s="1" t="s">
        <v>28497</v>
      </c>
      <c r="FZ31" s="548"/>
      <c r="GD31" s="548"/>
      <c r="GF31" s="1" t="s">
        <v>28498</v>
      </c>
      <c r="GG31" s="1" t="s">
        <v>28499</v>
      </c>
      <c r="GI31" s="548"/>
      <c r="GN31" s="548"/>
      <c r="GP31" s="548"/>
      <c r="GQ31" s="1" t="s">
        <v>28500</v>
      </c>
      <c r="GR31" s="1" t="s">
        <v>28501</v>
      </c>
      <c r="GT31" s="548"/>
      <c r="GW31" s="1" t="s">
        <v>28502</v>
      </c>
      <c r="GX31" s="548"/>
      <c r="GY31" s="1" t="s">
        <v>28503</v>
      </c>
      <c r="HB31" s="548"/>
      <c r="HF31" s="548"/>
      <c r="HJ31" s="548"/>
      <c r="HN31" s="548"/>
      <c r="HR31" s="548"/>
      <c r="HV31" s="548"/>
      <c r="HZ31" s="548"/>
      <c r="ID31" s="548"/>
      <c r="II31" s="548">
        <v>3</v>
      </c>
      <c r="IJ31" s="548"/>
      <c r="IW31" t="s">
        <v>23789</v>
      </c>
      <c r="IX31" t="s">
        <v>23192</v>
      </c>
    </row>
    <row r="32" spans="1:266" ht="18">
      <c r="A32" s="165">
        <v>29</v>
      </c>
      <c r="B32" s="37" t="s">
        <v>23776</v>
      </c>
      <c r="C32" s="37" t="s">
        <v>23776</v>
      </c>
      <c r="D32" s="37" t="s">
        <v>23777</v>
      </c>
      <c r="E32" s="37" t="s">
        <v>23778</v>
      </c>
      <c r="F32" s="37">
        <v>29</v>
      </c>
      <c r="G32" s="37" t="s">
        <v>23779</v>
      </c>
      <c r="H32" s="37" t="s">
        <v>23780</v>
      </c>
      <c r="I32" s="166">
        <v>29</v>
      </c>
      <c r="K32" s="32">
        <v>1</v>
      </c>
      <c r="L32" s="1">
        <f t="shared" si="11"/>
        <v>41</v>
      </c>
      <c r="M32" s="1">
        <v>40</v>
      </c>
      <c r="N32" s="1">
        <f t="shared" si="10"/>
        <v>41</v>
      </c>
      <c r="O32" s="1" t="s">
        <v>23781</v>
      </c>
      <c r="P32" t="s">
        <v>23781</v>
      </c>
      <c r="R32" s="1" t="s">
        <v>23782</v>
      </c>
      <c r="S32" s="1182">
        <v>69</v>
      </c>
      <c r="T32" s="1182">
        <v>67</v>
      </c>
      <c r="U32" s="1" t="str">
        <f t="shared" si="12"/>
        <v>68 - 69</v>
      </c>
      <c r="V32" s="1" t="s">
        <v>23783</v>
      </c>
      <c r="AH32" s="37">
        <v>2</v>
      </c>
      <c r="AI32" s="1">
        <f t="shared" si="13"/>
        <v>54</v>
      </c>
      <c r="AJ32" s="1" t="str">
        <f t="shared" si="14"/>
        <v>53 - 54</v>
      </c>
      <c r="AK32" s="1">
        <f t="shared" si="15"/>
        <v>52</v>
      </c>
      <c r="AL32" s="37" t="s">
        <v>14322</v>
      </c>
      <c r="AM32" s="37" t="s">
        <v>23784</v>
      </c>
      <c r="AO32" s="1" t="s">
        <v>23785</v>
      </c>
      <c r="AP32" s="1"/>
      <c r="AQ32" s="1"/>
      <c r="AR32" s="1"/>
      <c r="AS32" s="1"/>
      <c r="AT32" s="1"/>
      <c r="AU32" s="1"/>
      <c r="AX32" s="1" t="s">
        <v>23786</v>
      </c>
      <c r="AY32" s="1"/>
      <c r="AZ32" s="1" t="str">
        <f t="shared" si="16"/>
        <v xml:space="preserve">1 - </v>
      </c>
      <c r="BA32" s="1" t="str">
        <f t="shared" si="17"/>
        <v xml:space="preserve">1 - </v>
      </c>
      <c r="BB32" s="1" t="s">
        <v>23787</v>
      </c>
      <c r="BD32" s="62">
        <v>2</v>
      </c>
      <c r="BE32" s="62">
        <f t="shared" si="18"/>
        <v>58</v>
      </c>
      <c r="BF32" s="1" t="str">
        <f t="shared" si="19"/>
        <v>57 - 58</v>
      </c>
      <c r="BG32" s="1">
        <f t="shared" si="20"/>
        <v>56</v>
      </c>
      <c r="BH32" s="62" t="s">
        <v>23788</v>
      </c>
      <c r="BK32" s="38"/>
      <c r="BL32" s="38"/>
      <c r="BM32" s="38"/>
      <c r="BN32" s="38"/>
      <c r="BO32" s="38"/>
      <c r="BP32" s="38"/>
      <c r="BQ32" s="38"/>
      <c r="BR32" s="38"/>
      <c r="BS32" s="38"/>
      <c r="BT32" s="38"/>
      <c r="BU32" s="38"/>
      <c r="BV32" s="38"/>
      <c r="BW32" s="38"/>
      <c r="BX32" s="38"/>
      <c r="BY32" s="38"/>
      <c r="DU32" s="47" t="s">
        <v>23789</v>
      </c>
      <c r="DV32" s="47" t="s">
        <v>23192</v>
      </c>
      <c r="EA32">
        <v>10</v>
      </c>
      <c r="EB32" t="s">
        <v>23790</v>
      </c>
      <c r="EE32" s="1" t="s">
        <v>25421</v>
      </c>
      <c r="EF32" s="65">
        <v>1</v>
      </c>
      <c r="EG32" s="65">
        <v>0</v>
      </c>
      <c r="EH32" s="65">
        <v>1</v>
      </c>
      <c r="EI32" s="65">
        <v>2</v>
      </c>
      <c r="EJ32" s="65">
        <v>1</v>
      </c>
      <c r="EK32" s="65">
        <v>1</v>
      </c>
      <c r="EL32" s="65">
        <v>1</v>
      </c>
      <c r="EM32" s="65">
        <v>1</v>
      </c>
      <c r="EN32">
        <f t="shared" si="2"/>
        <v>32</v>
      </c>
      <c r="EO32">
        <f t="shared" si="3"/>
        <v>39</v>
      </c>
      <c r="EP32">
        <f t="shared" si="4"/>
        <v>34</v>
      </c>
      <c r="EQ32">
        <f t="shared" si="5"/>
        <v>33</v>
      </c>
      <c r="ER32">
        <f t="shared" si="6"/>
        <v>37</v>
      </c>
      <c r="ES32">
        <f t="shared" si="7"/>
        <v>31</v>
      </c>
      <c r="ET32">
        <f t="shared" si="8"/>
        <v>38</v>
      </c>
      <c r="EU32">
        <f t="shared" si="9"/>
        <v>41</v>
      </c>
      <c r="EW32" s="548" t="s">
        <v>23911</v>
      </c>
      <c r="EX32" s="1132">
        <v>96</v>
      </c>
      <c r="EY32" s="1132">
        <v>92</v>
      </c>
      <c r="EZ32" s="548" t="s">
        <v>31379</v>
      </c>
      <c r="FA32" s="548"/>
      <c r="FB32" s="1114" t="s">
        <v>23911</v>
      </c>
      <c r="FC32" s="1134">
        <v>96</v>
      </c>
      <c r="FD32" s="1134">
        <v>92</v>
      </c>
      <c r="FE32" s="548" t="s">
        <v>31384</v>
      </c>
      <c r="FJ32" s="548"/>
      <c r="FK32" s="548"/>
      <c r="FL32" s="548"/>
      <c r="FM32" s="548"/>
      <c r="FO32" s="1" t="s">
        <v>28504</v>
      </c>
      <c r="FQ32" s="548"/>
      <c r="FR32" s="548"/>
      <c r="FS32" s="1" t="s">
        <v>28505</v>
      </c>
      <c r="FT32" s="1" t="s">
        <v>28506</v>
      </c>
      <c r="FU32" s="548"/>
      <c r="FV32" s="548"/>
      <c r="FW32" s="1" t="s">
        <v>28507</v>
      </c>
      <c r="FX32" s="1" t="s">
        <v>28508</v>
      </c>
      <c r="FY32" s="1" t="s">
        <v>28509</v>
      </c>
      <c r="FZ32" s="548"/>
      <c r="GD32" s="548"/>
      <c r="GF32" s="1" t="s">
        <v>28510</v>
      </c>
      <c r="GG32" s="1" t="s">
        <v>28511</v>
      </c>
      <c r="GI32" s="548"/>
      <c r="GN32" s="548"/>
      <c r="GP32" s="548"/>
      <c r="GQ32" s="1" t="s">
        <v>28512</v>
      </c>
      <c r="GR32" s="1" t="s">
        <v>28513</v>
      </c>
      <c r="GT32" s="548"/>
      <c r="GW32" s="1" t="s">
        <v>28514</v>
      </c>
      <c r="GX32" s="548"/>
      <c r="GY32" s="1" t="s">
        <v>28515</v>
      </c>
      <c r="HB32" s="548"/>
      <c r="HF32" s="548"/>
      <c r="HJ32" s="548"/>
      <c r="HN32" s="548"/>
      <c r="HR32" s="548"/>
      <c r="HV32" s="548"/>
      <c r="HZ32" s="548"/>
      <c r="ID32" s="548"/>
      <c r="II32" s="548">
        <v>4</v>
      </c>
      <c r="IJ32" s="548"/>
      <c r="IW32" t="s">
        <v>23804</v>
      </c>
      <c r="IX32" t="s">
        <v>23805</v>
      </c>
    </row>
    <row r="33" spans="1:258" ht="17.25" customHeight="1" thickBot="1">
      <c r="A33" s="165">
        <v>30</v>
      </c>
      <c r="B33" s="37" t="s">
        <v>23792</v>
      </c>
      <c r="C33" s="37" t="s">
        <v>23793</v>
      </c>
      <c r="D33" s="37" t="s">
        <v>23794</v>
      </c>
      <c r="E33" s="37" t="s">
        <v>23795</v>
      </c>
      <c r="F33" s="37">
        <v>30</v>
      </c>
      <c r="G33" s="37" t="s">
        <v>23793</v>
      </c>
      <c r="H33" s="37" t="s">
        <v>14807</v>
      </c>
      <c r="I33" s="166">
        <v>30</v>
      </c>
      <c r="K33" s="32">
        <v>2</v>
      </c>
      <c r="L33" s="1">
        <f t="shared" si="11"/>
        <v>43</v>
      </c>
      <c r="M33" s="1">
        <v>41</v>
      </c>
      <c r="N33" s="1" t="str">
        <f t="shared" si="10"/>
        <v>42 - 43</v>
      </c>
      <c r="O33" s="1" t="s">
        <v>23796</v>
      </c>
      <c r="P33" t="s">
        <v>23796</v>
      </c>
      <c r="R33" s="1" t="s">
        <v>23797</v>
      </c>
      <c r="S33" s="1182">
        <v>71</v>
      </c>
      <c r="T33" s="1182">
        <v>69</v>
      </c>
      <c r="U33" s="1" t="str">
        <f t="shared" si="12"/>
        <v>70 - 71</v>
      </c>
      <c r="V33" s="1" t="s">
        <v>23798</v>
      </c>
      <c r="AH33" s="37">
        <v>2</v>
      </c>
      <c r="AI33" s="1">
        <f t="shared" si="13"/>
        <v>56</v>
      </c>
      <c r="AJ33" s="1" t="str">
        <f t="shared" si="14"/>
        <v>55 - 56</v>
      </c>
      <c r="AK33" s="1">
        <f t="shared" si="15"/>
        <v>54</v>
      </c>
      <c r="AL33" s="37" t="s">
        <v>13924</v>
      </c>
      <c r="AM33" s="37" t="s">
        <v>23799</v>
      </c>
      <c r="AO33" s="1" t="s">
        <v>23800</v>
      </c>
      <c r="AP33" s="1"/>
      <c r="AQ33" s="1"/>
      <c r="AR33" s="1"/>
      <c r="AS33" s="1"/>
      <c r="AT33" s="1"/>
      <c r="AU33" s="1"/>
      <c r="AX33" s="1" t="s">
        <v>23801</v>
      </c>
      <c r="AY33" s="1"/>
      <c r="AZ33" s="1" t="str">
        <f t="shared" si="16"/>
        <v xml:space="preserve">1 - </v>
      </c>
      <c r="BA33" s="1" t="str">
        <f t="shared" si="17"/>
        <v xml:space="preserve">1 - </v>
      </c>
      <c r="BB33" s="1" t="s">
        <v>23802</v>
      </c>
      <c r="BD33" s="62">
        <v>2</v>
      </c>
      <c r="BE33" s="62">
        <f t="shared" si="18"/>
        <v>60</v>
      </c>
      <c r="BF33" s="1" t="str">
        <f t="shared" si="19"/>
        <v>59 - 60</v>
      </c>
      <c r="BG33" s="1">
        <f t="shared" si="20"/>
        <v>58</v>
      </c>
      <c r="BH33" s="62" t="s">
        <v>23803</v>
      </c>
      <c r="BK33" s="38"/>
      <c r="BL33" s="38"/>
      <c r="BM33" s="38"/>
      <c r="BN33" s="38"/>
      <c r="BO33" s="38"/>
      <c r="BP33" s="38"/>
      <c r="BQ33" s="38"/>
      <c r="BR33" s="38"/>
      <c r="BS33" s="38"/>
      <c r="BT33" s="38"/>
      <c r="BU33" s="38"/>
      <c r="BV33" s="38"/>
      <c r="BW33" s="38"/>
      <c r="BX33" s="38"/>
      <c r="BY33" s="38"/>
      <c r="DU33" s="47" t="s">
        <v>23804</v>
      </c>
      <c r="DV33" s="47" t="s">
        <v>23805</v>
      </c>
      <c r="EA33">
        <v>11</v>
      </c>
      <c r="EB33" t="s">
        <v>23790</v>
      </c>
      <c r="EE33" s="1" t="s">
        <v>25422</v>
      </c>
      <c r="EF33" s="65">
        <v>2</v>
      </c>
      <c r="EG33" s="65">
        <v>0</v>
      </c>
      <c r="EH33" s="65">
        <v>0</v>
      </c>
      <c r="EI33" s="65">
        <v>2</v>
      </c>
      <c r="EJ33" s="65">
        <v>1</v>
      </c>
      <c r="EK33" s="65">
        <v>2</v>
      </c>
      <c r="EL33" s="65">
        <v>0</v>
      </c>
      <c r="EM33" s="65">
        <v>0</v>
      </c>
      <c r="EN33">
        <f t="shared" si="2"/>
        <v>34</v>
      </c>
      <c r="EO33">
        <f t="shared" si="3"/>
        <v>39</v>
      </c>
      <c r="EP33">
        <f t="shared" si="4"/>
        <v>34</v>
      </c>
      <c r="EQ33">
        <f t="shared" si="5"/>
        <v>35</v>
      </c>
      <c r="ER33">
        <f t="shared" si="6"/>
        <v>38</v>
      </c>
      <c r="ES33">
        <f t="shared" si="7"/>
        <v>33</v>
      </c>
      <c r="ET33">
        <f t="shared" si="8"/>
        <v>38</v>
      </c>
      <c r="EU33">
        <f t="shared" si="9"/>
        <v>41</v>
      </c>
      <c r="EW33" s="548" t="s">
        <v>31378</v>
      </c>
      <c r="EX33" s="1132">
        <v>100</v>
      </c>
      <c r="EY33" s="1132">
        <v>96</v>
      </c>
      <c r="EZ33" s="548" t="s">
        <v>23852</v>
      </c>
      <c r="FA33" s="548"/>
      <c r="FB33" s="1115" t="s">
        <v>31378</v>
      </c>
      <c r="FC33" s="1135">
        <v>100</v>
      </c>
      <c r="FD33" s="1135">
        <v>96</v>
      </c>
      <c r="FE33" s="548" t="s">
        <v>31372</v>
      </c>
      <c r="FO33" s="1" t="s">
        <v>28516</v>
      </c>
      <c r="FQ33" s="548"/>
      <c r="FR33" s="548"/>
      <c r="FS33" s="1" t="s">
        <v>28517</v>
      </c>
      <c r="FT33" s="1" t="s">
        <v>28518</v>
      </c>
      <c r="FU33" s="548"/>
      <c r="FV33" s="548"/>
      <c r="FW33" s="1" t="s">
        <v>28519</v>
      </c>
      <c r="FX33" s="1" t="s">
        <v>28520</v>
      </c>
      <c r="FY33" s="1" t="s">
        <v>28521</v>
      </c>
      <c r="FZ33" s="548"/>
      <c r="GD33" s="548"/>
      <c r="GF33" s="1" t="s">
        <v>28522</v>
      </c>
      <c r="GG33" s="1" t="s">
        <v>28523</v>
      </c>
      <c r="GI33" s="548"/>
      <c r="GN33" s="548"/>
      <c r="GP33" s="548"/>
      <c r="GQ33" s="1" t="s">
        <v>28524</v>
      </c>
      <c r="GR33" s="1" t="s">
        <v>28525</v>
      </c>
      <c r="GT33" s="548"/>
      <c r="GW33" s="1" t="s">
        <v>28526</v>
      </c>
      <c r="GX33" s="548"/>
      <c r="GY33" s="1" t="s">
        <v>28527</v>
      </c>
      <c r="HB33" s="548"/>
      <c r="HF33" s="548"/>
      <c r="HJ33" s="548"/>
      <c r="HN33" s="548"/>
      <c r="HR33" s="548"/>
      <c r="HV33" s="548"/>
      <c r="HZ33" s="548"/>
      <c r="ID33" s="548"/>
      <c r="II33" s="548">
        <v>5</v>
      </c>
      <c r="IJ33" s="548"/>
      <c r="IW33" t="s">
        <v>23819</v>
      </c>
      <c r="IX33" t="s">
        <v>23820</v>
      </c>
    </row>
    <row r="34" spans="1:258" ht="18">
      <c r="A34" s="165">
        <v>31</v>
      </c>
      <c r="B34" s="37" t="s">
        <v>23807</v>
      </c>
      <c r="C34" s="37" t="s">
        <v>23808</v>
      </c>
      <c r="D34" s="37" t="s">
        <v>23809</v>
      </c>
      <c r="E34" s="37" t="s">
        <v>23810</v>
      </c>
      <c r="F34" s="37">
        <v>31</v>
      </c>
      <c r="G34" s="37" t="s">
        <v>23811</v>
      </c>
      <c r="H34" s="37" t="s">
        <v>23812</v>
      </c>
      <c r="I34" s="166">
        <v>31</v>
      </c>
      <c r="K34" s="32">
        <v>2</v>
      </c>
      <c r="L34" s="1">
        <f t="shared" si="11"/>
        <v>45</v>
      </c>
      <c r="M34" s="1">
        <v>43</v>
      </c>
      <c r="N34" s="1" t="str">
        <f t="shared" si="10"/>
        <v>44 - 45</v>
      </c>
      <c r="O34" s="1" t="s">
        <v>23813</v>
      </c>
      <c r="P34" t="s">
        <v>23813</v>
      </c>
      <c r="R34" s="1" t="s">
        <v>23814</v>
      </c>
      <c r="S34" s="1182">
        <v>74</v>
      </c>
      <c r="T34" s="1182">
        <v>71</v>
      </c>
      <c r="U34" s="1" t="str">
        <f t="shared" si="12"/>
        <v>72 - 74</v>
      </c>
      <c r="V34" s="1" t="s">
        <v>23815</v>
      </c>
      <c r="AH34" s="37">
        <v>2</v>
      </c>
      <c r="AI34" s="1">
        <f t="shared" si="13"/>
        <v>58</v>
      </c>
      <c r="AJ34" s="1" t="str">
        <f t="shared" si="14"/>
        <v>57 - 58</v>
      </c>
      <c r="AK34" s="1">
        <f t="shared" si="15"/>
        <v>56</v>
      </c>
      <c r="AL34" s="37" t="s">
        <v>14334</v>
      </c>
      <c r="AM34" s="37" t="s">
        <v>23816</v>
      </c>
      <c r="AO34" s="1" t="s">
        <v>23817</v>
      </c>
      <c r="AP34" s="1"/>
      <c r="AQ34" s="1"/>
      <c r="AR34" s="1"/>
      <c r="AS34" s="1"/>
      <c r="AT34" s="1"/>
      <c r="AU34" s="1"/>
      <c r="AX34" s="1" t="s">
        <v>23818</v>
      </c>
      <c r="AY34" s="1"/>
      <c r="AZ34" s="1" t="str">
        <f t="shared" si="16"/>
        <v xml:space="preserve">1 - </v>
      </c>
      <c r="BA34" s="1" t="str">
        <f t="shared" si="17"/>
        <v xml:space="preserve">1 - </v>
      </c>
      <c r="BB34" s="1"/>
      <c r="BD34" s="62">
        <v>2</v>
      </c>
      <c r="BE34" s="62">
        <f t="shared" si="18"/>
        <v>62</v>
      </c>
      <c r="BF34" s="1" t="str">
        <f t="shared" si="19"/>
        <v>61 - 62</v>
      </c>
      <c r="BG34" s="1">
        <f t="shared" si="20"/>
        <v>60</v>
      </c>
      <c r="BH34" s="62" t="s">
        <v>18741</v>
      </c>
      <c r="BK34" s="38"/>
      <c r="BL34" s="38"/>
      <c r="BM34" s="38"/>
      <c r="BN34" s="38"/>
      <c r="BO34" s="38"/>
      <c r="BP34" s="38"/>
      <c r="BQ34" s="38"/>
      <c r="BR34" s="38"/>
      <c r="BS34" s="38"/>
      <c r="BT34" s="38"/>
      <c r="BU34" s="38"/>
      <c r="BV34" s="38"/>
      <c r="BW34" s="38"/>
      <c r="BX34" s="38"/>
      <c r="BY34" s="38"/>
      <c r="DU34" s="47" t="s">
        <v>23819</v>
      </c>
      <c r="DV34" s="47" t="s">
        <v>23820</v>
      </c>
      <c r="EA34">
        <v>12</v>
      </c>
      <c r="EB34" t="s">
        <v>23821</v>
      </c>
      <c r="EE34" s="1" t="s">
        <v>25423</v>
      </c>
      <c r="EF34" s="65">
        <v>1</v>
      </c>
      <c r="EG34" s="65">
        <v>2</v>
      </c>
      <c r="EH34" s="65">
        <v>2</v>
      </c>
      <c r="EI34" s="65">
        <v>2</v>
      </c>
      <c r="EJ34" s="65">
        <v>1</v>
      </c>
      <c r="EK34" s="65">
        <v>1</v>
      </c>
      <c r="EL34" s="65">
        <v>1</v>
      </c>
      <c r="EM34" s="65">
        <v>1</v>
      </c>
      <c r="EN34">
        <f t="shared" si="2"/>
        <v>35</v>
      </c>
      <c r="EO34">
        <f t="shared" si="3"/>
        <v>41</v>
      </c>
      <c r="EP34">
        <f t="shared" si="4"/>
        <v>36</v>
      </c>
      <c r="EQ34">
        <f t="shared" si="5"/>
        <v>37</v>
      </c>
      <c r="ER34">
        <f t="shared" si="6"/>
        <v>39</v>
      </c>
      <c r="ES34">
        <f t="shared" si="7"/>
        <v>34</v>
      </c>
      <c r="ET34">
        <f t="shared" si="8"/>
        <v>39</v>
      </c>
      <c r="EU34">
        <f t="shared" si="9"/>
        <v>42</v>
      </c>
      <c r="FO34" s="1" t="s">
        <v>28528</v>
      </c>
      <c r="FQ34" s="548"/>
      <c r="FR34" s="548"/>
      <c r="FS34" s="1" t="s">
        <v>28529</v>
      </c>
      <c r="FT34" s="1" t="s">
        <v>28530</v>
      </c>
      <c r="FU34" s="548"/>
      <c r="FV34" s="548"/>
      <c r="FW34" s="1" t="s">
        <v>28531</v>
      </c>
      <c r="FX34" s="1" t="s">
        <v>28532</v>
      </c>
      <c r="FY34" s="1" t="s">
        <v>28533</v>
      </c>
      <c r="FZ34" s="548"/>
      <c r="GD34" s="548"/>
      <c r="GF34" s="1" t="s">
        <v>28534</v>
      </c>
      <c r="GG34" s="1" t="s">
        <v>10311</v>
      </c>
      <c r="GI34" s="548"/>
      <c r="GN34" s="548"/>
      <c r="GP34" s="548"/>
      <c r="GQ34" s="1" t="s">
        <v>28535</v>
      </c>
      <c r="GR34" s="1" t="s">
        <v>28536</v>
      </c>
      <c r="GT34" s="548"/>
      <c r="GW34" s="1" t="s">
        <v>28537</v>
      </c>
      <c r="GX34" s="548"/>
      <c r="GY34" s="1" t="s">
        <v>28538</v>
      </c>
      <c r="HB34" s="548"/>
      <c r="HF34" s="548"/>
      <c r="HJ34" s="548"/>
      <c r="HN34" s="548"/>
      <c r="HR34" s="548"/>
      <c r="HV34" s="548"/>
      <c r="HZ34" s="548"/>
      <c r="ID34" s="548"/>
      <c r="II34" s="548">
        <v>6</v>
      </c>
      <c r="IJ34" s="548"/>
      <c r="IW34" t="s">
        <v>23833</v>
      </c>
      <c r="IX34" t="s">
        <v>23834</v>
      </c>
    </row>
    <row r="35" spans="1:258" ht="18">
      <c r="A35" s="165">
        <v>32</v>
      </c>
      <c r="B35" s="37" t="s">
        <v>23824</v>
      </c>
      <c r="C35" s="37" t="s">
        <v>23824</v>
      </c>
      <c r="D35" s="37" t="s">
        <v>23501</v>
      </c>
      <c r="E35" s="37" t="s">
        <v>23825</v>
      </c>
      <c r="F35" s="37">
        <v>32</v>
      </c>
      <c r="G35" s="37" t="s">
        <v>23824</v>
      </c>
      <c r="H35" s="37" t="s">
        <v>23824</v>
      </c>
      <c r="I35" s="166">
        <v>32</v>
      </c>
      <c r="K35" s="32">
        <v>2</v>
      </c>
      <c r="L35" s="1">
        <f t="shared" si="11"/>
        <v>47</v>
      </c>
      <c r="M35" s="1">
        <v>45</v>
      </c>
      <c r="N35" s="1" t="str">
        <f t="shared" si="10"/>
        <v>46 - 47</v>
      </c>
      <c r="O35" s="1" t="s">
        <v>23826</v>
      </c>
      <c r="P35" t="s">
        <v>23826</v>
      </c>
      <c r="R35" s="1" t="s">
        <v>23827</v>
      </c>
      <c r="S35" s="1182">
        <v>76</v>
      </c>
      <c r="T35" s="1182">
        <v>74</v>
      </c>
      <c r="U35" s="1" t="str">
        <f t="shared" si="12"/>
        <v>75 - 76</v>
      </c>
      <c r="V35" s="1" t="s">
        <v>23828</v>
      </c>
      <c r="AH35" s="37">
        <v>2</v>
      </c>
      <c r="AI35" s="1">
        <f t="shared" si="13"/>
        <v>60</v>
      </c>
      <c r="AJ35" s="1" t="str">
        <f t="shared" si="14"/>
        <v>59 - 60</v>
      </c>
      <c r="AK35" s="1">
        <f t="shared" si="15"/>
        <v>58</v>
      </c>
      <c r="AL35" s="37" t="s">
        <v>14345</v>
      </c>
      <c r="AM35" s="37" t="s">
        <v>23829</v>
      </c>
      <c r="AO35" s="1" t="s">
        <v>23830</v>
      </c>
      <c r="AP35" s="1"/>
      <c r="AQ35" s="1"/>
      <c r="AR35" s="1"/>
      <c r="AS35" s="1"/>
      <c r="AT35" s="1"/>
      <c r="AU35" s="1"/>
      <c r="AX35" s="1" t="s">
        <v>23831</v>
      </c>
      <c r="AY35" s="1"/>
      <c r="AZ35" s="1" t="str">
        <f t="shared" si="16"/>
        <v xml:space="preserve">1 - </v>
      </c>
      <c r="BA35" s="1" t="str">
        <f t="shared" si="17"/>
        <v xml:space="preserve">1 - </v>
      </c>
      <c r="BB35" s="1" t="s">
        <v>23832</v>
      </c>
      <c r="BD35" s="62">
        <v>2</v>
      </c>
      <c r="BE35" s="62">
        <f t="shared" si="18"/>
        <v>64</v>
      </c>
      <c r="BF35" s="1" t="str">
        <f t="shared" si="19"/>
        <v>63 - 64</v>
      </c>
      <c r="BG35" s="1">
        <f t="shared" si="20"/>
        <v>62</v>
      </c>
      <c r="BH35" s="62" t="s">
        <v>22864</v>
      </c>
      <c r="BK35" s="38"/>
      <c r="BL35" s="38"/>
      <c r="BM35" s="38"/>
      <c r="BN35" s="38"/>
      <c r="BO35" s="38"/>
      <c r="BP35" s="38"/>
      <c r="BQ35" s="38"/>
      <c r="BR35" s="38"/>
      <c r="BS35" s="38"/>
      <c r="BT35" s="38"/>
      <c r="BU35" s="38"/>
      <c r="BV35" s="38"/>
      <c r="BW35" s="38"/>
      <c r="DU35" s="47" t="s">
        <v>23833</v>
      </c>
      <c r="DV35" s="47" t="s">
        <v>23834</v>
      </c>
      <c r="EA35">
        <v>13</v>
      </c>
      <c r="EB35" t="s">
        <v>23835</v>
      </c>
      <c r="EE35" s="1" t="s">
        <v>25424</v>
      </c>
      <c r="EF35" s="65">
        <v>3</v>
      </c>
      <c r="EG35" s="65">
        <v>0</v>
      </c>
      <c r="EH35" s="65">
        <v>2</v>
      </c>
      <c r="EI35" s="65">
        <v>4</v>
      </c>
      <c r="EJ35" s="65">
        <v>2</v>
      </c>
      <c r="EK35" s="65">
        <v>2</v>
      </c>
      <c r="EL35" s="65">
        <v>2</v>
      </c>
      <c r="EM35" s="65">
        <v>2</v>
      </c>
      <c r="EN35">
        <f t="shared" si="2"/>
        <v>38</v>
      </c>
      <c r="EO35">
        <f t="shared" si="3"/>
        <v>41</v>
      </c>
      <c r="EP35">
        <f t="shared" si="4"/>
        <v>38</v>
      </c>
      <c r="EQ35">
        <f t="shared" si="5"/>
        <v>41</v>
      </c>
      <c r="ER35">
        <f t="shared" si="6"/>
        <v>41</v>
      </c>
      <c r="ES35">
        <f t="shared" si="7"/>
        <v>36</v>
      </c>
      <c r="ET35">
        <f t="shared" si="8"/>
        <v>41</v>
      </c>
      <c r="EU35">
        <f t="shared" si="9"/>
        <v>44</v>
      </c>
      <c r="FO35" s="1" t="s">
        <v>28539</v>
      </c>
      <c r="FQ35" s="548"/>
      <c r="FR35" s="548"/>
      <c r="FS35" s="1" t="s">
        <v>28540</v>
      </c>
      <c r="FT35" s="1" t="s">
        <v>28541</v>
      </c>
      <c r="FU35" s="548"/>
      <c r="FV35" s="548"/>
      <c r="FW35" s="1" t="s">
        <v>28542</v>
      </c>
      <c r="FX35" s="1" t="s">
        <v>28543</v>
      </c>
      <c r="FY35" s="1" t="s">
        <v>28544</v>
      </c>
      <c r="FZ35" s="548"/>
      <c r="GD35" s="548"/>
      <c r="GF35" s="1" t="s">
        <v>28545</v>
      </c>
      <c r="GG35" s="1" t="s">
        <v>28546</v>
      </c>
      <c r="GI35" s="548"/>
      <c r="GN35" s="548"/>
      <c r="GP35" s="548"/>
      <c r="GQ35" s="1" t="s">
        <v>28547</v>
      </c>
      <c r="GR35" s="1" t="s">
        <v>28548</v>
      </c>
      <c r="GT35" s="548"/>
      <c r="GW35" s="1" t="s">
        <v>28549</v>
      </c>
      <c r="GX35" s="548"/>
      <c r="GY35" s="1" t="s">
        <v>28550</v>
      </c>
      <c r="HB35" s="548"/>
      <c r="HF35" s="548"/>
      <c r="HJ35" s="548"/>
      <c r="HN35" s="548"/>
      <c r="HR35" s="548"/>
      <c r="HV35" s="548"/>
      <c r="HZ35" s="548"/>
      <c r="ID35" s="548"/>
      <c r="II35" s="548">
        <v>7</v>
      </c>
      <c r="IJ35" s="548"/>
      <c r="IW35" t="s">
        <v>23848</v>
      </c>
      <c r="IX35" t="s">
        <v>23849</v>
      </c>
    </row>
    <row r="36" spans="1:258" ht="18">
      <c r="A36" s="165">
        <v>33</v>
      </c>
      <c r="B36" s="37" t="s">
        <v>23837</v>
      </c>
      <c r="C36" s="37" t="s">
        <v>23838</v>
      </c>
      <c r="D36" s="37" t="s">
        <v>23839</v>
      </c>
      <c r="E36" s="37" t="s">
        <v>23840</v>
      </c>
      <c r="F36" s="37">
        <v>33</v>
      </c>
      <c r="G36" s="37" t="s">
        <v>23838</v>
      </c>
      <c r="H36" s="37" t="s">
        <v>23841</v>
      </c>
      <c r="I36" s="166">
        <v>33</v>
      </c>
      <c r="K36" s="32">
        <v>1</v>
      </c>
      <c r="L36" s="1">
        <f t="shared" si="11"/>
        <v>48</v>
      </c>
      <c r="M36" s="1">
        <v>47</v>
      </c>
      <c r="N36" s="1">
        <f t="shared" si="10"/>
        <v>48</v>
      </c>
      <c r="O36" s="1" t="s">
        <v>23842</v>
      </c>
      <c r="P36" t="s">
        <v>23842</v>
      </c>
      <c r="R36" s="1" t="s">
        <v>23836</v>
      </c>
      <c r="S36" s="1182">
        <v>80</v>
      </c>
      <c r="T36" s="1182">
        <v>76</v>
      </c>
      <c r="U36" s="1" t="str">
        <f t="shared" si="12"/>
        <v>77 - 80</v>
      </c>
      <c r="V36" s="1" t="s">
        <v>23843</v>
      </c>
      <c r="AH36" s="37">
        <v>2</v>
      </c>
      <c r="AI36" s="1">
        <f t="shared" si="13"/>
        <v>62</v>
      </c>
      <c r="AJ36" s="1" t="str">
        <f t="shared" si="14"/>
        <v>61 - 62</v>
      </c>
      <c r="AK36" s="1">
        <f t="shared" si="15"/>
        <v>60</v>
      </c>
      <c r="AL36" s="37" t="s">
        <v>10510</v>
      </c>
      <c r="AM36" s="37" t="s">
        <v>23844</v>
      </c>
      <c r="AO36" s="1" t="s">
        <v>23845</v>
      </c>
      <c r="AP36" s="1"/>
      <c r="AQ36" s="1"/>
      <c r="AR36" s="1"/>
      <c r="AS36" s="1"/>
      <c r="AT36" s="1"/>
      <c r="AU36" s="1"/>
      <c r="AX36" s="1" t="s">
        <v>23846</v>
      </c>
      <c r="AY36" s="1"/>
      <c r="AZ36" s="1" t="str">
        <f t="shared" si="16"/>
        <v xml:space="preserve">1 - </v>
      </c>
      <c r="BA36" s="1" t="str">
        <f t="shared" si="17"/>
        <v xml:space="preserve">1 - </v>
      </c>
      <c r="BB36" s="1"/>
      <c r="BD36" s="62">
        <v>2</v>
      </c>
      <c r="BE36" s="62">
        <f t="shared" si="18"/>
        <v>66</v>
      </c>
      <c r="BF36" s="1" t="str">
        <f t="shared" si="19"/>
        <v>65 - 66</v>
      </c>
      <c r="BG36" s="1">
        <f t="shared" si="20"/>
        <v>64</v>
      </c>
      <c r="BH36" s="62" t="s">
        <v>23847</v>
      </c>
      <c r="BK36" s="38"/>
      <c r="BL36" s="38"/>
      <c r="BM36" s="38"/>
      <c r="BN36" s="38"/>
      <c r="BO36" s="38"/>
      <c r="BP36" s="38"/>
      <c r="BQ36" s="38"/>
      <c r="BR36" s="38"/>
      <c r="BS36" s="38"/>
      <c r="BT36" s="38"/>
      <c r="BU36" s="38"/>
      <c r="BV36" s="38"/>
      <c r="BW36" s="38"/>
      <c r="DU36" s="47" t="s">
        <v>23848</v>
      </c>
      <c r="DV36" s="47" t="s">
        <v>23849</v>
      </c>
      <c r="EA36">
        <v>14</v>
      </c>
      <c r="EB36" t="s">
        <v>23850</v>
      </c>
      <c r="EE36" s="1" t="s">
        <v>25425</v>
      </c>
      <c r="EF36" s="65">
        <v>2</v>
      </c>
      <c r="EG36" s="65">
        <v>3</v>
      </c>
      <c r="EH36" s="65">
        <v>1</v>
      </c>
      <c r="EI36" s="65">
        <v>0</v>
      </c>
      <c r="EJ36" s="65">
        <v>1</v>
      </c>
      <c r="EK36" s="65">
        <v>3</v>
      </c>
      <c r="EL36" s="65">
        <v>2</v>
      </c>
      <c r="EM36" s="65">
        <v>1</v>
      </c>
      <c r="EN36">
        <f t="shared" si="2"/>
        <v>40</v>
      </c>
      <c r="EO36">
        <f t="shared" si="3"/>
        <v>44</v>
      </c>
      <c r="EP36">
        <f t="shared" si="4"/>
        <v>39</v>
      </c>
      <c r="EQ36">
        <f t="shared" si="5"/>
        <v>41</v>
      </c>
      <c r="ER36">
        <f t="shared" si="6"/>
        <v>42</v>
      </c>
      <c r="ES36">
        <f t="shared" si="7"/>
        <v>39</v>
      </c>
      <c r="ET36">
        <f t="shared" si="8"/>
        <v>43</v>
      </c>
      <c r="EU36">
        <f t="shared" si="9"/>
        <v>45</v>
      </c>
      <c r="FO36" s="1" t="s">
        <v>28551</v>
      </c>
      <c r="FQ36" s="548"/>
      <c r="FR36" s="548"/>
      <c r="FS36" s="1" t="s">
        <v>28552</v>
      </c>
      <c r="FT36" s="548"/>
      <c r="FU36" s="548"/>
      <c r="FV36" s="548"/>
      <c r="FW36" s="1" t="s">
        <v>28553</v>
      </c>
      <c r="FX36" s="1" t="s">
        <v>28554</v>
      </c>
      <c r="FY36" s="1" t="s">
        <v>28555</v>
      </c>
      <c r="FZ36" s="548"/>
      <c r="GD36" s="548"/>
      <c r="GF36" s="1" t="s">
        <v>28556</v>
      </c>
      <c r="GG36" s="1" t="s">
        <v>28557</v>
      </c>
      <c r="GI36" s="548"/>
      <c r="GN36" s="548"/>
      <c r="GP36" s="548"/>
      <c r="GQ36" s="1" t="s">
        <v>28558</v>
      </c>
      <c r="GR36" s="1" t="s">
        <v>28559</v>
      </c>
      <c r="GT36" s="548"/>
      <c r="GW36" s="1" t="s">
        <v>28560</v>
      </c>
      <c r="GX36" s="548"/>
      <c r="GY36" s="1" t="s">
        <v>28561</v>
      </c>
      <c r="HB36" s="548"/>
      <c r="HF36" s="548"/>
      <c r="HJ36" s="548"/>
      <c r="HN36" s="548"/>
      <c r="HR36" s="548"/>
      <c r="HV36" s="548"/>
      <c r="HZ36" s="548"/>
      <c r="ID36" s="548"/>
      <c r="II36" s="548">
        <v>8</v>
      </c>
      <c r="IJ36" s="548"/>
      <c r="IW36" t="s">
        <v>23862</v>
      </c>
      <c r="IX36" t="s">
        <v>23863</v>
      </c>
    </row>
    <row r="37" spans="1:258" ht="18">
      <c r="A37" s="165">
        <v>34</v>
      </c>
      <c r="B37" s="37" t="s">
        <v>23853</v>
      </c>
      <c r="C37" s="37" t="s">
        <v>23854</v>
      </c>
      <c r="D37" s="37" t="s">
        <v>23855</v>
      </c>
      <c r="E37" s="37" t="s">
        <v>23856</v>
      </c>
      <c r="F37" s="37">
        <v>34</v>
      </c>
      <c r="G37" s="37" t="s">
        <v>23854</v>
      </c>
      <c r="H37" s="37" t="s">
        <v>23854</v>
      </c>
      <c r="I37" s="166">
        <v>34</v>
      </c>
      <c r="K37" s="32">
        <v>1</v>
      </c>
      <c r="L37" s="1">
        <f t="shared" si="11"/>
        <v>49</v>
      </c>
      <c r="M37" s="1">
        <v>48</v>
      </c>
      <c r="N37" s="1">
        <f t="shared" si="10"/>
        <v>49</v>
      </c>
      <c r="O37" s="1" t="s">
        <v>23857</v>
      </c>
      <c r="P37" t="s">
        <v>23857</v>
      </c>
      <c r="R37" s="1">
        <v>81</v>
      </c>
      <c r="S37" s="1182">
        <v>81</v>
      </c>
      <c r="T37" s="1182">
        <v>80</v>
      </c>
      <c r="U37" s="1" t="str">
        <f t="shared" si="12"/>
        <v>81 - 81</v>
      </c>
      <c r="V37" s="1" t="s">
        <v>23858</v>
      </c>
      <c r="X37" s="1618" t="str">
        <f ca="1">INDEX(Y41:Y60,RANDBETWEEN(1,11),1)</f>
        <v>Acquisitions Incorporated is making a play for control in the city, and the other power groups of Waterdeep are not going to let that happen without a fight. The recent hostilities between groups such as the Xanathar Guild and the Zhentarim have been made even worse by the increasing sway of the company.</v>
      </c>
      <c r="Y37" s="1618"/>
      <c r="AH37" s="37">
        <v>2</v>
      </c>
      <c r="AI37" s="1">
        <f t="shared" si="13"/>
        <v>64</v>
      </c>
      <c r="AJ37" s="1" t="str">
        <f t="shared" si="14"/>
        <v>63 - 64</v>
      </c>
      <c r="AK37" s="1">
        <f t="shared" si="15"/>
        <v>62</v>
      </c>
      <c r="AL37" s="37" t="s">
        <v>13915</v>
      </c>
      <c r="AM37" s="37" t="s">
        <v>23859</v>
      </c>
      <c r="AO37" s="1" t="s">
        <v>23860</v>
      </c>
      <c r="AP37" s="1"/>
      <c r="AQ37" s="1"/>
      <c r="AR37" s="1"/>
      <c r="AS37" s="1"/>
      <c r="AT37" s="1"/>
      <c r="AU37" s="1"/>
      <c r="AX37" s="1" t="s">
        <v>23861</v>
      </c>
      <c r="AY37" s="1"/>
      <c r="AZ37" s="1" t="str">
        <f t="shared" si="16"/>
        <v xml:space="preserve">1 - </v>
      </c>
      <c r="BA37" s="1" t="str">
        <f t="shared" si="17"/>
        <v xml:space="preserve">1 - </v>
      </c>
      <c r="BB37" s="1"/>
      <c r="BD37" s="62">
        <v>2</v>
      </c>
      <c r="BE37" s="62">
        <f t="shared" si="18"/>
        <v>68</v>
      </c>
      <c r="BF37" s="1" t="str">
        <f t="shared" si="19"/>
        <v>67 - 68</v>
      </c>
      <c r="BG37" s="1">
        <f t="shared" si="20"/>
        <v>66</v>
      </c>
      <c r="BH37" s="62" t="s">
        <v>18551</v>
      </c>
      <c r="BK37" s="38"/>
      <c r="BL37" s="38"/>
      <c r="BM37" s="38"/>
      <c r="BN37" s="38"/>
      <c r="BO37" s="38"/>
      <c r="BP37" s="38"/>
      <c r="BQ37" s="38"/>
      <c r="BR37" s="38"/>
      <c r="BS37" s="38"/>
      <c r="BT37" s="38"/>
      <c r="BU37" s="38"/>
      <c r="BV37" s="38"/>
      <c r="BW37" s="38"/>
      <c r="DU37" s="47" t="s">
        <v>23862</v>
      </c>
      <c r="DV37" s="47" t="s">
        <v>23863</v>
      </c>
      <c r="EA37">
        <v>15</v>
      </c>
      <c r="EB37" t="s">
        <v>23864</v>
      </c>
      <c r="EE37" s="1" t="s">
        <v>25426</v>
      </c>
      <c r="EF37" s="65">
        <v>2</v>
      </c>
      <c r="EG37" s="65">
        <v>2</v>
      </c>
      <c r="EH37" s="65">
        <v>1</v>
      </c>
      <c r="EI37" s="65">
        <v>2</v>
      </c>
      <c r="EJ37" s="65">
        <v>1</v>
      </c>
      <c r="EK37" s="65">
        <v>1</v>
      </c>
      <c r="EL37" s="65">
        <v>1</v>
      </c>
      <c r="EM37" s="65">
        <v>1</v>
      </c>
      <c r="EN37">
        <f t="shared" si="2"/>
        <v>42</v>
      </c>
      <c r="EO37">
        <f t="shared" si="3"/>
        <v>46</v>
      </c>
      <c r="EP37">
        <f t="shared" si="4"/>
        <v>40</v>
      </c>
      <c r="EQ37">
        <f t="shared" si="5"/>
        <v>43</v>
      </c>
      <c r="ER37">
        <f t="shared" si="6"/>
        <v>43</v>
      </c>
      <c r="ES37">
        <f t="shared" si="7"/>
        <v>40</v>
      </c>
      <c r="ET37">
        <f t="shared" si="8"/>
        <v>44</v>
      </c>
      <c r="EU37">
        <f t="shared" si="9"/>
        <v>46</v>
      </c>
      <c r="FO37" s="1" t="s">
        <v>28562</v>
      </c>
      <c r="FQ37" s="548"/>
      <c r="FR37" s="548"/>
      <c r="FS37" s="1" t="s">
        <v>28563</v>
      </c>
      <c r="FT37" s="548"/>
      <c r="FU37" s="548"/>
      <c r="FV37" s="548"/>
      <c r="FW37" s="1" t="s">
        <v>28564</v>
      </c>
      <c r="FX37" s="1" t="s">
        <v>28565</v>
      </c>
      <c r="FY37" s="1" t="s">
        <v>28566</v>
      </c>
      <c r="FZ37" s="548"/>
      <c r="GD37" s="548"/>
      <c r="GF37" s="1" t="s">
        <v>28567</v>
      </c>
      <c r="GG37" s="1" t="s">
        <v>28568</v>
      </c>
      <c r="GI37" s="548"/>
      <c r="GN37" s="548"/>
      <c r="GP37" s="548"/>
      <c r="GQ37" s="1" t="s">
        <v>28569</v>
      </c>
      <c r="GR37" s="1" t="s">
        <v>28570</v>
      </c>
      <c r="GT37" s="548"/>
      <c r="GW37" s="1" t="s">
        <v>28571</v>
      </c>
      <c r="GX37" s="548"/>
      <c r="GY37" s="1" t="s">
        <v>28572</v>
      </c>
      <c r="HB37" s="548"/>
      <c r="HF37" s="548"/>
      <c r="HJ37" s="548"/>
      <c r="HN37" s="548"/>
      <c r="HR37" s="548"/>
      <c r="HV37" s="548"/>
      <c r="HZ37" s="548"/>
      <c r="ID37" s="548"/>
      <c r="II37" s="548">
        <v>9</v>
      </c>
      <c r="IJ37" s="548"/>
      <c r="IW37" t="s">
        <v>23878</v>
      </c>
      <c r="IX37" t="s">
        <v>23879</v>
      </c>
    </row>
    <row r="38" spans="1:258" ht="18">
      <c r="A38" s="165">
        <v>35</v>
      </c>
      <c r="B38" s="37" t="s">
        <v>23866</v>
      </c>
      <c r="C38" s="37" t="s">
        <v>23867</v>
      </c>
      <c r="D38" s="37" t="s">
        <v>23868</v>
      </c>
      <c r="E38" s="37" t="s">
        <v>23869</v>
      </c>
      <c r="F38" s="37"/>
      <c r="G38" s="37" t="s">
        <v>23870</v>
      </c>
      <c r="H38" s="37" t="s">
        <v>23871</v>
      </c>
      <c r="I38" s="166">
        <v>35</v>
      </c>
      <c r="K38" s="32">
        <v>1</v>
      </c>
      <c r="L38" s="1">
        <f t="shared" si="11"/>
        <v>50</v>
      </c>
      <c r="M38" s="1">
        <v>49</v>
      </c>
      <c r="N38" s="1">
        <f t="shared" si="10"/>
        <v>50</v>
      </c>
      <c r="O38" s="1" t="s">
        <v>23872</v>
      </c>
      <c r="P38" t="s">
        <v>23872</v>
      </c>
      <c r="R38" s="1">
        <v>82</v>
      </c>
      <c r="S38" s="1182">
        <v>82</v>
      </c>
      <c r="T38" s="1182">
        <v>81</v>
      </c>
      <c r="U38" s="1" t="str">
        <f t="shared" si="12"/>
        <v>82 - 82</v>
      </c>
      <c r="V38" s="1" t="s">
        <v>23873</v>
      </c>
      <c r="X38" s="1618"/>
      <c r="Y38" s="1618"/>
      <c r="AH38" s="37">
        <v>2</v>
      </c>
      <c r="AI38" s="1">
        <f t="shared" si="13"/>
        <v>66</v>
      </c>
      <c r="AJ38" s="1" t="str">
        <f t="shared" si="14"/>
        <v>65 - 66</v>
      </c>
      <c r="AK38" s="1">
        <f t="shared" si="15"/>
        <v>64</v>
      </c>
      <c r="AL38" s="37" t="s">
        <v>14364</v>
      </c>
      <c r="AM38" s="37" t="s">
        <v>23874</v>
      </c>
      <c r="AO38" s="1" t="s">
        <v>23875</v>
      </c>
      <c r="AP38" s="1"/>
      <c r="AQ38" s="1"/>
      <c r="AR38" s="1"/>
      <c r="AS38" s="1"/>
      <c r="AT38" s="1"/>
      <c r="AU38" s="1"/>
      <c r="AX38" s="12">
        <v>43313</v>
      </c>
      <c r="AY38" s="12"/>
      <c r="AZ38" s="1" t="str">
        <f t="shared" si="16"/>
        <v xml:space="preserve">1 - </v>
      </c>
      <c r="BA38" s="1" t="str">
        <f t="shared" si="17"/>
        <v xml:space="preserve">1 - </v>
      </c>
      <c r="BB38" s="1" t="s">
        <v>23876</v>
      </c>
      <c r="BD38" s="62">
        <v>2</v>
      </c>
      <c r="BE38" s="62">
        <f t="shared" si="18"/>
        <v>70</v>
      </c>
      <c r="BF38" s="1" t="str">
        <f t="shared" si="19"/>
        <v>69 - 70</v>
      </c>
      <c r="BG38" s="1">
        <f t="shared" si="20"/>
        <v>68</v>
      </c>
      <c r="BH38" s="62" t="s">
        <v>23877</v>
      </c>
      <c r="BK38" s="38"/>
      <c r="BL38" s="38"/>
      <c r="BM38" s="38"/>
      <c r="BN38" s="38"/>
      <c r="BO38" s="38"/>
      <c r="BP38" s="38"/>
      <c r="BQ38" s="38"/>
      <c r="BR38" s="38"/>
      <c r="BS38" s="38"/>
      <c r="BT38" s="38"/>
      <c r="BU38" s="38"/>
      <c r="BV38" s="38"/>
      <c r="BW38" s="38"/>
      <c r="DU38" s="47" t="s">
        <v>23878</v>
      </c>
      <c r="DV38" s="47" t="s">
        <v>23879</v>
      </c>
      <c r="EA38">
        <v>16</v>
      </c>
      <c r="EB38" t="s">
        <v>23880</v>
      </c>
      <c r="EE38" s="1" t="s">
        <v>25427</v>
      </c>
      <c r="EF38" s="65">
        <v>1</v>
      </c>
      <c r="EG38" s="65">
        <v>2</v>
      </c>
      <c r="EH38" s="65">
        <v>1</v>
      </c>
      <c r="EI38" s="65">
        <v>2</v>
      </c>
      <c r="EJ38" s="65">
        <v>2</v>
      </c>
      <c r="EK38" s="65">
        <v>2</v>
      </c>
      <c r="EL38" s="65">
        <v>2</v>
      </c>
      <c r="EM38" s="65">
        <v>2</v>
      </c>
      <c r="EN38">
        <f t="shared" ref="EN38:EN69" si="21">EF38+EN37</f>
        <v>43</v>
      </c>
      <c r="EO38">
        <f t="shared" ref="EO38:EO69" si="22">EG38+EO37</f>
        <v>48</v>
      </c>
      <c r="EP38">
        <f t="shared" ref="EP38:EP69" si="23">EH38+EP37</f>
        <v>41</v>
      </c>
      <c r="EQ38">
        <f t="shared" ref="EQ38:EQ69" si="24">EI38+EQ37</f>
        <v>45</v>
      </c>
      <c r="ER38">
        <f t="shared" ref="ER38:ER69" si="25">EJ38+ER37</f>
        <v>45</v>
      </c>
      <c r="ES38">
        <f t="shared" ref="ES38:ES69" si="26">EK38+ES37</f>
        <v>42</v>
      </c>
      <c r="ET38">
        <f t="shared" ref="ET38:ET69" si="27">EL38+ET37</f>
        <v>46</v>
      </c>
      <c r="EU38">
        <f t="shared" ref="EU38:EU69" si="28">EM38+EU37</f>
        <v>48</v>
      </c>
      <c r="FO38" s="1" t="s">
        <v>28573</v>
      </c>
      <c r="FQ38" s="548"/>
      <c r="FR38" s="548"/>
      <c r="FS38" s="1" t="s">
        <v>28574</v>
      </c>
      <c r="FT38" s="548"/>
      <c r="FU38" s="548"/>
      <c r="FV38" s="548"/>
      <c r="FW38" s="1" t="s">
        <v>28575</v>
      </c>
      <c r="FX38" s="1" t="s">
        <v>28576</v>
      </c>
      <c r="FY38" s="1" t="s">
        <v>28577</v>
      </c>
      <c r="FZ38" s="548"/>
      <c r="GD38" s="548"/>
      <c r="GF38" s="1" t="s">
        <v>28578</v>
      </c>
      <c r="GG38" s="1" t="s">
        <v>28579</v>
      </c>
      <c r="GI38" s="548"/>
      <c r="GN38" s="548"/>
      <c r="GP38" s="548"/>
      <c r="GQ38" s="1" t="s">
        <v>28580</v>
      </c>
      <c r="GT38" s="548"/>
      <c r="GW38" s="1" t="s">
        <v>28581</v>
      </c>
      <c r="GX38" s="548"/>
      <c r="GY38" s="1" t="s">
        <v>28582</v>
      </c>
      <c r="HB38" s="548"/>
      <c r="HF38" s="548"/>
      <c r="HJ38" s="548"/>
      <c r="HN38" s="548"/>
      <c r="HR38" s="548"/>
      <c r="HV38" s="548"/>
      <c r="HZ38" s="548"/>
      <c r="ID38" s="548"/>
      <c r="II38" s="548">
        <v>10</v>
      </c>
      <c r="IJ38" s="548"/>
      <c r="IW38" t="s">
        <v>23889</v>
      </c>
      <c r="IX38" t="s">
        <v>23890</v>
      </c>
    </row>
    <row r="39" spans="1:258" ht="18">
      <c r="A39" s="165">
        <v>36</v>
      </c>
      <c r="B39" s="37" t="s">
        <v>23882</v>
      </c>
      <c r="C39" s="37" t="s">
        <v>23882</v>
      </c>
      <c r="D39" s="37" t="s">
        <v>23530</v>
      </c>
      <c r="E39" s="37" t="s">
        <v>23882</v>
      </c>
      <c r="F39" s="37">
        <v>35</v>
      </c>
      <c r="G39" s="37" t="s">
        <v>23882</v>
      </c>
      <c r="H39" s="37" t="s">
        <v>23882</v>
      </c>
      <c r="I39" s="166">
        <v>36</v>
      </c>
      <c r="K39" s="32">
        <v>2</v>
      </c>
      <c r="L39" s="1">
        <f t="shared" si="11"/>
        <v>52</v>
      </c>
      <c r="M39" s="1">
        <v>50</v>
      </c>
      <c r="N39" s="1" t="str">
        <f t="shared" ref="N39:N72" si="29">IF(K39&gt;1,(L38+1)&amp;" - "&amp;L39,L39)</f>
        <v>51 - 52</v>
      </c>
      <c r="O39" s="1" t="s">
        <v>23883</v>
      </c>
      <c r="P39" t="s">
        <v>23883</v>
      </c>
      <c r="R39" s="1">
        <v>83</v>
      </c>
      <c r="S39" s="1182">
        <v>83</v>
      </c>
      <c r="T39" s="1182">
        <v>82</v>
      </c>
      <c r="U39" s="1" t="str">
        <f t="shared" si="12"/>
        <v>83 - 83</v>
      </c>
      <c r="V39" s="1" t="s">
        <v>23884</v>
      </c>
      <c r="X39" s="1619"/>
      <c r="Y39" s="1619"/>
      <c r="AH39" s="37">
        <v>2</v>
      </c>
      <c r="AI39" s="1">
        <f t="shared" si="13"/>
        <v>68</v>
      </c>
      <c r="AJ39" s="1" t="str">
        <f t="shared" si="14"/>
        <v>67 - 68</v>
      </c>
      <c r="AK39" s="1">
        <f t="shared" si="15"/>
        <v>66</v>
      </c>
      <c r="AL39" s="37" t="s">
        <v>23885</v>
      </c>
      <c r="AM39" s="37" t="s">
        <v>23886</v>
      </c>
      <c r="AX39" s="11">
        <v>42583</v>
      </c>
      <c r="AY39" s="11"/>
      <c r="AZ39" s="1" t="str">
        <f t="shared" si="16"/>
        <v xml:space="preserve">1 - </v>
      </c>
      <c r="BA39" s="1" t="str">
        <f t="shared" si="17"/>
        <v xml:space="preserve">1 - </v>
      </c>
      <c r="BB39" s="1" t="s">
        <v>23887</v>
      </c>
      <c r="BD39" s="62">
        <v>2</v>
      </c>
      <c r="BE39" s="62">
        <f t="shared" si="18"/>
        <v>72</v>
      </c>
      <c r="BF39" s="1" t="str">
        <f t="shared" si="19"/>
        <v>71 - 72</v>
      </c>
      <c r="BG39" s="1">
        <f t="shared" si="20"/>
        <v>70</v>
      </c>
      <c r="BH39" s="62" t="s">
        <v>23888</v>
      </c>
      <c r="BK39" s="38"/>
      <c r="BL39" s="38"/>
      <c r="BM39" s="38"/>
      <c r="BN39" s="38"/>
      <c r="BO39" s="38"/>
      <c r="BP39" s="38"/>
      <c r="BQ39" s="38"/>
      <c r="BR39" s="38"/>
      <c r="BS39" s="38"/>
      <c r="BT39" s="38"/>
      <c r="BU39" s="38"/>
      <c r="BV39" s="38"/>
      <c r="BW39" s="38"/>
      <c r="DU39" s="47" t="s">
        <v>23889</v>
      </c>
      <c r="DV39" s="47" t="s">
        <v>23890</v>
      </c>
      <c r="EA39">
        <v>17</v>
      </c>
      <c r="EB39" t="s">
        <v>23891</v>
      </c>
      <c r="EE39" s="1" t="s">
        <v>25428</v>
      </c>
      <c r="EF39" s="65">
        <v>2</v>
      </c>
      <c r="EG39" s="65">
        <v>2</v>
      </c>
      <c r="EH39" s="65">
        <v>1</v>
      </c>
      <c r="EI39" s="65">
        <v>0</v>
      </c>
      <c r="EJ39" s="65">
        <v>2</v>
      </c>
      <c r="EK39" s="65">
        <v>2</v>
      </c>
      <c r="EL39" s="65">
        <v>2</v>
      </c>
      <c r="EM39" s="65">
        <v>2</v>
      </c>
      <c r="EN39">
        <f t="shared" si="21"/>
        <v>45</v>
      </c>
      <c r="EO39">
        <f t="shared" si="22"/>
        <v>50</v>
      </c>
      <c r="EP39">
        <f t="shared" si="23"/>
        <v>42</v>
      </c>
      <c r="EQ39">
        <f t="shared" si="24"/>
        <v>45</v>
      </c>
      <c r="ER39">
        <f t="shared" si="25"/>
        <v>47</v>
      </c>
      <c r="ES39">
        <f t="shared" si="26"/>
        <v>44</v>
      </c>
      <c r="ET39">
        <f t="shared" si="27"/>
        <v>48</v>
      </c>
      <c r="EU39">
        <f t="shared" si="28"/>
        <v>50</v>
      </c>
      <c r="FO39" s="1" t="s">
        <v>28583</v>
      </c>
      <c r="FQ39" s="548"/>
      <c r="FR39" s="548"/>
      <c r="FS39" s="1" t="s">
        <v>28584</v>
      </c>
      <c r="FT39" s="548"/>
      <c r="FU39" s="548"/>
      <c r="FV39" s="548"/>
      <c r="FW39" s="1" t="s">
        <v>28585</v>
      </c>
      <c r="FX39" s="1" t="s">
        <v>28586</v>
      </c>
      <c r="FY39" s="1" t="s">
        <v>28587</v>
      </c>
      <c r="FZ39" s="548"/>
      <c r="GD39" s="548"/>
      <c r="GF39" s="1" t="s">
        <v>28588</v>
      </c>
      <c r="GG39" s="1" t="s">
        <v>28589</v>
      </c>
      <c r="GI39" s="548"/>
      <c r="GN39" s="548"/>
      <c r="GP39" s="548"/>
      <c r="GQ39" s="1" t="s">
        <v>28590</v>
      </c>
      <c r="GT39" s="548"/>
      <c r="GW39" s="1" t="s">
        <v>28591</v>
      </c>
      <c r="GX39" s="548"/>
      <c r="GY39" s="1" t="s">
        <v>28592</v>
      </c>
      <c r="HB39" s="548"/>
      <c r="HF39" s="548"/>
      <c r="HJ39" s="548"/>
      <c r="HN39" s="548"/>
      <c r="HR39" s="548"/>
      <c r="HV39" s="548"/>
      <c r="HZ39" s="548"/>
      <c r="ID39" s="548"/>
      <c r="IJ39" s="548"/>
      <c r="IW39" t="s">
        <v>23898</v>
      </c>
      <c r="IX39" t="s">
        <v>23899</v>
      </c>
    </row>
    <row r="40" spans="1:258" ht="18">
      <c r="A40" s="165">
        <v>37</v>
      </c>
      <c r="B40" s="37" t="s">
        <v>23892</v>
      </c>
      <c r="C40" s="37" t="s">
        <v>23892</v>
      </c>
      <c r="D40" s="37" t="s">
        <v>23893</v>
      </c>
      <c r="E40" s="37" t="s">
        <v>23892</v>
      </c>
      <c r="F40" s="37">
        <v>36</v>
      </c>
      <c r="G40" s="37" t="s">
        <v>23892</v>
      </c>
      <c r="H40" s="37" t="s">
        <v>23892</v>
      </c>
      <c r="I40" s="166">
        <v>37</v>
      </c>
      <c r="K40" s="32">
        <v>2</v>
      </c>
      <c r="L40" s="1">
        <f t="shared" si="11"/>
        <v>54</v>
      </c>
      <c r="M40" s="1">
        <v>52</v>
      </c>
      <c r="N40" s="1" t="str">
        <f t="shared" si="29"/>
        <v>53 - 54</v>
      </c>
      <c r="O40" s="1" t="s">
        <v>23894</v>
      </c>
      <c r="P40" t="s">
        <v>23894</v>
      </c>
      <c r="R40" s="1">
        <v>84</v>
      </c>
      <c r="S40" s="1182">
        <v>84</v>
      </c>
      <c r="T40" s="1182">
        <v>83</v>
      </c>
      <c r="U40" s="1" t="str">
        <f t="shared" si="12"/>
        <v>84 - 84</v>
      </c>
      <c r="V40" s="1" t="s">
        <v>23895</v>
      </c>
      <c r="X40" s="44" t="s">
        <v>31871</v>
      </c>
      <c r="Y40" s="44" t="s">
        <v>22918</v>
      </c>
      <c r="AH40" s="37">
        <v>2</v>
      </c>
      <c r="AI40" s="1">
        <f t="shared" si="13"/>
        <v>70</v>
      </c>
      <c r="AJ40" s="1" t="str">
        <f t="shared" si="14"/>
        <v>69 - 70</v>
      </c>
      <c r="AK40" s="1">
        <f t="shared" si="15"/>
        <v>68</v>
      </c>
      <c r="AL40" s="37" t="s">
        <v>14374</v>
      </c>
      <c r="AM40" s="37" t="s">
        <v>23896</v>
      </c>
      <c r="AX40" s="1" t="s">
        <v>23897</v>
      </c>
      <c r="AY40" s="1"/>
      <c r="AZ40" s="1" t="str">
        <f t="shared" si="16"/>
        <v xml:space="preserve">1 - </v>
      </c>
      <c r="BA40" s="1" t="str">
        <f t="shared" si="17"/>
        <v xml:space="preserve">1 - </v>
      </c>
      <c r="BB40" s="1" t="s">
        <v>23887</v>
      </c>
      <c r="BD40" s="62">
        <v>2</v>
      </c>
      <c r="BE40" s="62">
        <f t="shared" si="18"/>
        <v>74</v>
      </c>
      <c r="BF40" s="1" t="str">
        <f t="shared" si="19"/>
        <v>73 - 74</v>
      </c>
      <c r="BG40" s="1">
        <f t="shared" si="20"/>
        <v>72</v>
      </c>
      <c r="BH40" s="62" t="s">
        <v>18657</v>
      </c>
      <c r="BK40" s="38"/>
      <c r="BL40" s="38"/>
      <c r="BM40" s="38"/>
      <c r="BN40" s="38"/>
      <c r="BO40" s="38"/>
      <c r="BP40" s="38"/>
      <c r="BQ40" s="38"/>
      <c r="BR40" s="38"/>
      <c r="BS40" s="38"/>
      <c r="BT40" s="38"/>
      <c r="BU40" s="38"/>
      <c r="BV40" s="38"/>
      <c r="BW40" s="38"/>
      <c r="DU40" s="47" t="s">
        <v>23898</v>
      </c>
      <c r="DV40" s="47" t="s">
        <v>23899</v>
      </c>
      <c r="EA40">
        <v>18</v>
      </c>
      <c r="EB40" t="s">
        <v>23900</v>
      </c>
      <c r="EE40" s="1" t="s">
        <v>15239</v>
      </c>
      <c r="EF40" s="65">
        <v>2</v>
      </c>
      <c r="EG40" s="65">
        <v>0</v>
      </c>
      <c r="EH40" s="65">
        <v>0</v>
      </c>
      <c r="EI40" s="65">
        <v>0</v>
      </c>
      <c r="EJ40" s="65">
        <v>2</v>
      </c>
      <c r="EK40" s="65">
        <v>3</v>
      </c>
      <c r="EL40" s="65">
        <v>2</v>
      </c>
      <c r="EM40" s="65">
        <v>1</v>
      </c>
      <c r="EN40">
        <f t="shared" si="21"/>
        <v>47</v>
      </c>
      <c r="EO40">
        <f t="shared" si="22"/>
        <v>50</v>
      </c>
      <c r="EP40">
        <f t="shared" si="23"/>
        <v>42</v>
      </c>
      <c r="EQ40">
        <f t="shared" si="24"/>
        <v>45</v>
      </c>
      <c r="ER40">
        <f t="shared" si="25"/>
        <v>49</v>
      </c>
      <c r="ES40">
        <f t="shared" si="26"/>
        <v>47</v>
      </c>
      <c r="ET40">
        <f t="shared" si="27"/>
        <v>50</v>
      </c>
      <c r="EU40">
        <f t="shared" si="28"/>
        <v>51</v>
      </c>
      <c r="FO40" s="1" t="s">
        <v>28593</v>
      </c>
      <c r="FQ40" s="548"/>
      <c r="FR40" s="548"/>
      <c r="FS40" s="1" t="s">
        <v>28594</v>
      </c>
      <c r="FT40" s="548"/>
      <c r="FU40" s="548"/>
      <c r="FV40" s="548"/>
      <c r="FW40" s="1" t="s">
        <v>28595</v>
      </c>
      <c r="FX40" s="1" t="s">
        <v>28596</v>
      </c>
      <c r="FY40" s="1" t="s">
        <v>28597</v>
      </c>
      <c r="FZ40" s="548"/>
      <c r="GD40" s="548"/>
      <c r="GF40" s="1" t="s">
        <v>28598</v>
      </c>
      <c r="GG40" s="1" t="s">
        <v>28599</v>
      </c>
      <c r="GI40" s="548"/>
      <c r="GN40" s="548"/>
      <c r="GP40" s="548"/>
      <c r="GQ40" s="1" t="s">
        <v>28600</v>
      </c>
      <c r="GT40" s="548"/>
      <c r="GW40" s="1" t="s">
        <v>28601</v>
      </c>
      <c r="GX40" s="548"/>
      <c r="HB40" s="548"/>
      <c r="HF40" s="548"/>
      <c r="HJ40" s="548"/>
      <c r="HN40" s="548"/>
      <c r="HR40" s="548"/>
      <c r="HV40" s="548"/>
      <c r="HZ40" s="548"/>
      <c r="ID40" s="548"/>
      <c r="IW40" t="s">
        <v>23908</v>
      </c>
      <c r="IX40" t="s">
        <v>23909</v>
      </c>
    </row>
    <row r="41" spans="1:258" ht="18">
      <c r="A41" s="165">
        <v>38</v>
      </c>
      <c r="B41" s="37" t="s">
        <v>23901</v>
      </c>
      <c r="C41" s="37" t="s">
        <v>23901</v>
      </c>
      <c r="D41" s="45" t="s">
        <v>23902</v>
      </c>
      <c r="E41" s="37" t="s">
        <v>23901</v>
      </c>
      <c r="F41" s="37">
        <v>37</v>
      </c>
      <c r="G41" s="37" t="s">
        <v>23901</v>
      </c>
      <c r="H41" s="37" t="s">
        <v>14807</v>
      </c>
      <c r="I41" s="166">
        <v>38</v>
      </c>
      <c r="K41" s="32">
        <v>2</v>
      </c>
      <c r="L41" s="1">
        <f t="shared" si="11"/>
        <v>56</v>
      </c>
      <c r="M41" s="1">
        <v>54</v>
      </c>
      <c r="N41" s="1" t="str">
        <f t="shared" si="29"/>
        <v>55 - 56</v>
      </c>
      <c r="O41" s="1" t="s">
        <v>23903</v>
      </c>
      <c r="P41" t="s">
        <v>23903</v>
      </c>
      <c r="R41" s="1">
        <v>85</v>
      </c>
      <c r="S41" s="1182">
        <v>85</v>
      </c>
      <c r="T41" s="1182">
        <v>84</v>
      </c>
      <c r="U41" s="1" t="str">
        <f t="shared" si="12"/>
        <v>85 - 85</v>
      </c>
      <c r="V41" s="1" t="s">
        <v>23904</v>
      </c>
      <c r="X41" s="37">
        <v>1</v>
      </c>
      <c r="Y41" s="548" t="s">
        <v>31226</v>
      </c>
      <c r="Z41" s="548"/>
      <c r="AH41" s="37">
        <v>2</v>
      </c>
      <c r="AI41" s="1">
        <f t="shared" si="13"/>
        <v>72</v>
      </c>
      <c r="AJ41" s="1" t="str">
        <f t="shared" si="14"/>
        <v>71 - 72</v>
      </c>
      <c r="AK41" s="1">
        <f t="shared" si="15"/>
        <v>70</v>
      </c>
      <c r="AL41" s="223" t="s">
        <v>14496</v>
      </c>
      <c r="AM41" s="223" t="s">
        <v>23905</v>
      </c>
      <c r="AX41" s="1" t="s">
        <v>23906</v>
      </c>
      <c r="AY41" s="1"/>
      <c r="AZ41" s="1" t="str">
        <f t="shared" si="16"/>
        <v xml:space="preserve">1 - </v>
      </c>
      <c r="BA41" s="1" t="str">
        <f t="shared" si="17"/>
        <v xml:space="preserve">1 - </v>
      </c>
      <c r="BB41" s="1" t="s">
        <v>23887</v>
      </c>
      <c r="BD41" s="62">
        <v>2</v>
      </c>
      <c r="BE41" s="62">
        <f t="shared" si="18"/>
        <v>76</v>
      </c>
      <c r="BF41" s="1" t="str">
        <f t="shared" si="19"/>
        <v>75 - 76</v>
      </c>
      <c r="BG41" s="1">
        <f t="shared" si="20"/>
        <v>74</v>
      </c>
      <c r="BH41" s="62" t="s">
        <v>23907</v>
      </c>
      <c r="BK41" s="38"/>
      <c r="BL41" s="38"/>
      <c r="BM41" s="38"/>
      <c r="BN41" s="38"/>
      <c r="BO41" s="38"/>
      <c r="BP41" s="38"/>
      <c r="BQ41" s="38"/>
      <c r="BR41" s="38"/>
      <c r="BS41" s="38"/>
      <c r="BT41" s="38"/>
      <c r="BU41" s="38"/>
      <c r="BV41" s="38"/>
      <c r="BW41" s="38"/>
      <c r="DU41" s="47" t="s">
        <v>23908</v>
      </c>
      <c r="DV41" s="47" t="s">
        <v>23909</v>
      </c>
      <c r="EA41">
        <v>19</v>
      </c>
      <c r="EB41" t="s">
        <v>23910</v>
      </c>
      <c r="EE41" s="1" t="s">
        <v>25429</v>
      </c>
      <c r="EF41" s="65">
        <v>1</v>
      </c>
      <c r="EG41" s="65">
        <v>2</v>
      </c>
      <c r="EH41" s="65">
        <v>1</v>
      </c>
      <c r="EI41" s="65">
        <v>0</v>
      </c>
      <c r="EJ41" s="65">
        <v>1</v>
      </c>
      <c r="EK41" s="65">
        <v>1</v>
      </c>
      <c r="EL41" s="65">
        <v>1</v>
      </c>
      <c r="EM41" s="65">
        <v>1</v>
      </c>
      <c r="EN41">
        <f t="shared" si="21"/>
        <v>48</v>
      </c>
      <c r="EO41">
        <f t="shared" si="22"/>
        <v>52</v>
      </c>
      <c r="EP41">
        <f t="shared" si="23"/>
        <v>43</v>
      </c>
      <c r="EQ41">
        <f t="shared" si="24"/>
        <v>45</v>
      </c>
      <c r="ER41">
        <f t="shared" si="25"/>
        <v>50</v>
      </c>
      <c r="ES41">
        <f t="shared" si="26"/>
        <v>48</v>
      </c>
      <c r="ET41">
        <f t="shared" si="27"/>
        <v>51</v>
      </c>
      <c r="EU41">
        <f t="shared" si="28"/>
        <v>52</v>
      </c>
      <c r="FO41" s="1" t="s">
        <v>28602</v>
      </c>
      <c r="FQ41" s="548"/>
      <c r="FR41" s="548"/>
      <c r="FS41" s="1" t="s">
        <v>28603</v>
      </c>
      <c r="FT41" s="548"/>
      <c r="FU41" s="548"/>
      <c r="FV41" s="548"/>
      <c r="FW41" s="1" t="s">
        <v>28604</v>
      </c>
      <c r="FX41" s="1" t="s">
        <v>28605</v>
      </c>
      <c r="FZ41" s="548"/>
      <c r="GD41" s="548"/>
      <c r="GF41" s="1" t="s">
        <v>28606</v>
      </c>
      <c r="GG41" s="1" t="s">
        <v>28607</v>
      </c>
      <c r="GI41" s="548"/>
      <c r="GN41" s="548"/>
      <c r="GP41" s="548"/>
      <c r="GQ41" s="1" t="s">
        <v>28608</v>
      </c>
      <c r="GT41" s="548"/>
      <c r="GW41" s="1" t="s">
        <v>28609</v>
      </c>
      <c r="GX41" s="548"/>
      <c r="HB41" s="548"/>
      <c r="HF41" s="548"/>
      <c r="HJ41" s="548"/>
      <c r="HN41" s="548"/>
      <c r="HR41" s="548"/>
      <c r="HV41" s="548"/>
      <c r="HZ41" s="548"/>
      <c r="ID41" s="548"/>
      <c r="IW41" t="s">
        <v>23919</v>
      </c>
      <c r="IX41" t="s">
        <v>23920</v>
      </c>
    </row>
    <row r="42" spans="1:258" ht="18">
      <c r="A42" s="165">
        <v>39</v>
      </c>
      <c r="B42" s="37" t="s">
        <v>23912</v>
      </c>
      <c r="C42" s="37" t="s">
        <v>23912</v>
      </c>
      <c r="D42" s="45" t="s">
        <v>23913</v>
      </c>
      <c r="E42" s="37" t="s">
        <v>23912</v>
      </c>
      <c r="F42" s="37">
        <v>38</v>
      </c>
      <c r="G42" s="37" t="s">
        <v>23912</v>
      </c>
      <c r="H42" s="37" t="s">
        <v>23912</v>
      </c>
      <c r="I42" s="166">
        <v>39</v>
      </c>
      <c r="K42" s="32">
        <v>2</v>
      </c>
      <c r="L42" s="1">
        <f t="shared" si="11"/>
        <v>58</v>
      </c>
      <c r="M42" s="1">
        <v>56</v>
      </c>
      <c r="N42" s="1" t="str">
        <f t="shared" si="29"/>
        <v>57 - 58</v>
      </c>
      <c r="O42" s="1" t="str">
        <f ca="1">RANDBETWEEN(1,4)&amp;" ghouls"</f>
        <v>1 ghouls</v>
      </c>
      <c r="P42" t="s">
        <v>23914</v>
      </c>
      <c r="R42" s="1">
        <v>86</v>
      </c>
      <c r="S42" s="1182">
        <v>86</v>
      </c>
      <c r="T42" s="1182">
        <v>85</v>
      </c>
      <c r="U42" s="1" t="str">
        <f t="shared" si="12"/>
        <v>86 - 86</v>
      </c>
      <c r="V42" s="1" t="s">
        <v>23915</v>
      </c>
      <c r="X42" s="37">
        <v>2</v>
      </c>
      <c r="Y42" s="548" t="s">
        <v>31225</v>
      </c>
      <c r="Z42" s="548"/>
      <c r="AH42" s="37">
        <v>2</v>
      </c>
      <c r="AI42" s="1">
        <f t="shared" si="13"/>
        <v>74</v>
      </c>
      <c r="AJ42" s="1" t="str">
        <f t="shared" si="14"/>
        <v>73 - 74</v>
      </c>
      <c r="AK42" s="1">
        <f t="shared" si="15"/>
        <v>72</v>
      </c>
      <c r="AL42" s="37" t="s">
        <v>14387</v>
      </c>
      <c r="AM42" s="37" t="s">
        <v>23916</v>
      </c>
      <c r="AX42" s="1" t="s">
        <v>23917</v>
      </c>
      <c r="AY42" s="1"/>
      <c r="AZ42" s="1" t="str">
        <f t="shared" si="16"/>
        <v xml:space="preserve">1 - </v>
      </c>
      <c r="BA42" s="1" t="str">
        <f t="shared" si="17"/>
        <v xml:space="preserve">1 - </v>
      </c>
      <c r="BB42" s="1" t="s">
        <v>23887</v>
      </c>
      <c r="BD42" s="62">
        <v>2</v>
      </c>
      <c r="BE42" s="62">
        <f t="shared" si="18"/>
        <v>78</v>
      </c>
      <c r="BF42" s="1" t="str">
        <f t="shared" si="19"/>
        <v>77 - 78</v>
      </c>
      <c r="BG42" s="1">
        <f t="shared" si="20"/>
        <v>76</v>
      </c>
      <c r="BH42" s="62" t="s">
        <v>23918</v>
      </c>
      <c r="BK42" s="38"/>
      <c r="BL42" s="38"/>
      <c r="BM42" s="38"/>
      <c r="BN42" s="38"/>
      <c r="BO42" s="38"/>
      <c r="BP42" s="38"/>
      <c r="BQ42" s="38"/>
      <c r="BR42" s="38"/>
      <c r="BS42" s="38"/>
      <c r="BT42" s="38"/>
      <c r="BU42" s="38"/>
      <c r="BV42" s="38"/>
      <c r="BW42" s="38"/>
      <c r="DU42" s="47" t="s">
        <v>23919</v>
      </c>
      <c r="DV42" s="47" t="s">
        <v>23920</v>
      </c>
      <c r="EA42">
        <v>20</v>
      </c>
      <c r="EB42" t="s">
        <v>23921</v>
      </c>
      <c r="EE42" s="1" t="s">
        <v>23619</v>
      </c>
      <c r="EF42" s="65">
        <v>0</v>
      </c>
      <c r="EG42" s="65">
        <v>3</v>
      </c>
      <c r="EH42" s="65">
        <v>2</v>
      </c>
      <c r="EI42" s="65">
        <v>3</v>
      </c>
      <c r="EJ42" s="65">
        <v>2</v>
      </c>
      <c r="EK42" s="65">
        <v>0</v>
      </c>
      <c r="EL42" s="65">
        <v>1</v>
      </c>
      <c r="EM42" s="65">
        <v>2</v>
      </c>
      <c r="EN42">
        <f t="shared" si="21"/>
        <v>48</v>
      </c>
      <c r="EO42">
        <f t="shared" si="22"/>
        <v>55</v>
      </c>
      <c r="EP42">
        <f t="shared" si="23"/>
        <v>45</v>
      </c>
      <c r="EQ42">
        <f t="shared" si="24"/>
        <v>48</v>
      </c>
      <c r="ER42">
        <f t="shared" si="25"/>
        <v>52</v>
      </c>
      <c r="ES42">
        <f t="shared" si="26"/>
        <v>48</v>
      </c>
      <c r="ET42">
        <f t="shared" si="27"/>
        <v>52</v>
      </c>
      <c r="EU42">
        <f t="shared" si="28"/>
        <v>54</v>
      </c>
      <c r="FO42" s="1" t="s">
        <v>28610</v>
      </c>
      <c r="FQ42" s="548"/>
      <c r="FR42" s="548"/>
      <c r="FS42" s="1" t="s">
        <v>28611</v>
      </c>
      <c r="FT42" s="548"/>
      <c r="FU42" s="548"/>
      <c r="FV42" s="548"/>
      <c r="FW42" s="1" t="s">
        <v>28612</v>
      </c>
      <c r="FX42" s="1" t="s">
        <v>28613</v>
      </c>
      <c r="FZ42" s="548"/>
      <c r="GD42" s="548"/>
      <c r="GF42" s="1" t="s">
        <v>28614</v>
      </c>
      <c r="GG42" s="1" t="s">
        <v>28615</v>
      </c>
      <c r="GI42" s="548"/>
      <c r="GN42" s="548"/>
      <c r="GP42" s="548"/>
      <c r="GQ42" s="1" t="s">
        <v>28616</v>
      </c>
      <c r="GT42" s="548"/>
      <c r="GW42" s="1" t="s">
        <v>28617</v>
      </c>
      <c r="GX42" s="548"/>
      <c r="HB42" s="548"/>
      <c r="HF42" s="548"/>
      <c r="HJ42" s="548"/>
      <c r="HN42" s="548"/>
      <c r="HR42" s="548"/>
      <c r="HV42" s="548"/>
      <c r="HZ42" s="548"/>
      <c r="ID42" s="548"/>
      <c r="IW42" t="s">
        <v>23929</v>
      </c>
      <c r="IX42" t="s">
        <v>23930</v>
      </c>
    </row>
    <row r="43" spans="1:258" ht="18">
      <c r="A43" s="165">
        <v>40</v>
      </c>
      <c r="B43" s="37" t="s">
        <v>23922</v>
      </c>
      <c r="C43" s="37" t="s">
        <v>23922</v>
      </c>
      <c r="D43" s="45" t="s">
        <v>23923</v>
      </c>
      <c r="E43" s="37" t="s">
        <v>23922</v>
      </c>
      <c r="F43" s="37">
        <v>39</v>
      </c>
      <c r="G43" s="37" t="s">
        <v>23922</v>
      </c>
      <c r="H43" s="37" t="s">
        <v>23922</v>
      </c>
      <c r="I43" s="166">
        <v>40</v>
      </c>
      <c r="K43" s="32">
        <v>2</v>
      </c>
      <c r="L43" s="1">
        <f t="shared" si="11"/>
        <v>60</v>
      </c>
      <c r="M43" s="1">
        <v>58</v>
      </c>
      <c r="N43" s="1" t="str">
        <f t="shared" si="29"/>
        <v>59 - 60</v>
      </c>
      <c r="O43" s="1" t="s">
        <v>23924</v>
      </c>
      <c r="P43" t="s">
        <v>23924</v>
      </c>
      <c r="R43" s="1">
        <v>87</v>
      </c>
      <c r="S43" s="1182">
        <v>87</v>
      </c>
      <c r="T43" s="1182">
        <v>86</v>
      </c>
      <c r="U43" s="1" t="str">
        <f t="shared" si="12"/>
        <v>87 - 87</v>
      </c>
      <c r="V43" s="1" t="s">
        <v>23925</v>
      </c>
      <c r="X43" s="37">
        <v>3</v>
      </c>
      <c r="Y43" s="548" t="s">
        <v>31224</v>
      </c>
      <c r="Z43" s="548"/>
      <c r="AH43" s="37">
        <v>2</v>
      </c>
      <c r="AI43" s="1">
        <f t="shared" si="13"/>
        <v>76</v>
      </c>
      <c r="AJ43" s="1" t="str">
        <f t="shared" si="14"/>
        <v>75 - 76</v>
      </c>
      <c r="AK43" s="1">
        <f t="shared" si="15"/>
        <v>74</v>
      </c>
      <c r="AL43" s="37" t="s">
        <v>14398</v>
      </c>
      <c r="AM43" s="37" t="s">
        <v>23926</v>
      </c>
      <c r="AX43" s="1" t="s">
        <v>23473</v>
      </c>
      <c r="AY43" s="1"/>
      <c r="AZ43" s="1" t="str">
        <f t="shared" si="16"/>
        <v xml:space="preserve">1 - </v>
      </c>
      <c r="BA43" s="1" t="str">
        <f t="shared" si="17"/>
        <v xml:space="preserve">1 - </v>
      </c>
      <c r="BB43" s="1" t="s">
        <v>23927</v>
      </c>
      <c r="BD43" s="62">
        <v>3</v>
      </c>
      <c r="BE43" s="62">
        <f t="shared" si="18"/>
        <v>81</v>
      </c>
      <c r="BF43" s="1" t="str">
        <f t="shared" si="19"/>
        <v>79 - 81</v>
      </c>
      <c r="BG43" s="1">
        <f t="shared" si="20"/>
        <v>78</v>
      </c>
      <c r="BH43" s="62" t="s">
        <v>23928</v>
      </c>
      <c r="BK43" s="38"/>
      <c r="BL43" s="38"/>
      <c r="BM43" s="38"/>
      <c r="BN43" s="38"/>
      <c r="BO43" s="38"/>
      <c r="BP43" s="38"/>
      <c r="BQ43" s="38"/>
      <c r="BR43" s="38"/>
      <c r="BS43" s="38"/>
      <c r="BT43" s="38"/>
      <c r="BU43" s="38"/>
      <c r="BV43" s="38"/>
      <c r="BW43" s="38"/>
      <c r="DU43" s="47" t="s">
        <v>23929</v>
      </c>
      <c r="DV43" s="47" t="s">
        <v>23930</v>
      </c>
      <c r="EA43">
        <v>21</v>
      </c>
      <c r="EB43" t="s">
        <v>23931</v>
      </c>
      <c r="EE43" s="1" t="s">
        <v>25430</v>
      </c>
      <c r="EF43" s="65">
        <v>2</v>
      </c>
      <c r="EG43" s="65">
        <v>3</v>
      </c>
      <c r="EH43" s="65">
        <v>2</v>
      </c>
      <c r="EI43" s="65">
        <v>2</v>
      </c>
      <c r="EJ43" s="65">
        <v>2</v>
      </c>
      <c r="EK43" s="65">
        <v>2</v>
      </c>
      <c r="EL43" s="65">
        <v>2</v>
      </c>
      <c r="EM43" s="65">
        <v>2</v>
      </c>
      <c r="EN43">
        <f t="shared" si="21"/>
        <v>50</v>
      </c>
      <c r="EO43">
        <f t="shared" si="22"/>
        <v>58</v>
      </c>
      <c r="EP43">
        <f t="shared" si="23"/>
        <v>47</v>
      </c>
      <c r="EQ43">
        <f t="shared" si="24"/>
        <v>50</v>
      </c>
      <c r="ER43">
        <f t="shared" si="25"/>
        <v>54</v>
      </c>
      <c r="ES43">
        <f t="shared" si="26"/>
        <v>50</v>
      </c>
      <c r="ET43">
        <f t="shared" si="27"/>
        <v>54</v>
      </c>
      <c r="EU43">
        <f t="shared" si="28"/>
        <v>56</v>
      </c>
      <c r="FO43" s="1" t="s">
        <v>28618</v>
      </c>
      <c r="FQ43" s="548"/>
      <c r="FR43" s="548"/>
      <c r="FS43" s="1" t="s">
        <v>28619</v>
      </c>
      <c r="FT43" s="548"/>
      <c r="FU43" s="548"/>
      <c r="FV43" s="548"/>
      <c r="FW43" s="1" t="s">
        <v>28620</v>
      </c>
      <c r="FX43" s="1" t="s">
        <v>28621</v>
      </c>
      <c r="FZ43" s="548"/>
      <c r="GD43" s="548"/>
      <c r="GF43" s="1" t="s">
        <v>28622</v>
      </c>
      <c r="GI43" s="548"/>
      <c r="GN43" s="548"/>
      <c r="GP43" s="548"/>
      <c r="GQ43" s="1" t="s">
        <v>28623</v>
      </c>
      <c r="GT43" s="548"/>
      <c r="GW43" s="1" t="s">
        <v>28624</v>
      </c>
      <c r="GX43" s="548"/>
      <c r="HB43" s="548"/>
      <c r="HF43" s="548"/>
      <c r="HJ43" s="548"/>
      <c r="HN43" s="548"/>
      <c r="HR43" s="548"/>
      <c r="HV43" s="548"/>
      <c r="HZ43" s="548"/>
      <c r="ID43" s="548"/>
      <c r="IW43" t="s">
        <v>23940</v>
      </c>
      <c r="IX43" t="s">
        <v>23941</v>
      </c>
    </row>
    <row r="44" spans="1:258" ht="18">
      <c r="A44" s="165">
        <v>41</v>
      </c>
      <c r="B44" s="37" t="s">
        <v>23932</v>
      </c>
      <c r="C44" s="37" t="s">
        <v>23932</v>
      </c>
      <c r="D44" s="45" t="s">
        <v>23933</v>
      </c>
      <c r="E44" s="37" t="s">
        <v>23932</v>
      </c>
      <c r="F44" s="37">
        <v>40</v>
      </c>
      <c r="G44" s="37" t="s">
        <v>23932</v>
      </c>
      <c r="H44" s="37" t="s">
        <v>23932</v>
      </c>
      <c r="I44" s="166">
        <v>41</v>
      </c>
      <c r="K44" s="32">
        <v>2</v>
      </c>
      <c r="L44" s="1">
        <f t="shared" si="11"/>
        <v>62</v>
      </c>
      <c r="M44" s="1">
        <v>60</v>
      </c>
      <c r="N44" s="1" t="str">
        <f t="shared" si="29"/>
        <v>61 - 62</v>
      </c>
      <c r="O44" s="1" t="s">
        <v>23934</v>
      </c>
      <c r="P44" t="s">
        <v>23934</v>
      </c>
      <c r="R44" s="1">
        <v>88</v>
      </c>
      <c r="S44" s="1182">
        <v>88</v>
      </c>
      <c r="T44" s="1182">
        <v>87</v>
      </c>
      <c r="U44" s="1" t="str">
        <f t="shared" si="12"/>
        <v>88 - 88</v>
      </c>
      <c r="V44" s="1" t="s">
        <v>23935</v>
      </c>
      <c r="X44" s="37">
        <v>4</v>
      </c>
      <c r="Y44" s="548" t="s">
        <v>31223</v>
      </c>
      <c r="Z44" s="548"/>
      <c r="AH44" s="37">
        <v>2</v>
      </c>
      <c r="AI44" s="1">
        <f t="shared" si="13"/>
        <v>78</v>
      </c>
      <c r="AJ44" s="1" t="str">
        <f t="shared" si="14"/>
        <v>77 - 78</v>
      </c>
      <c r="AK44" s="1">
        <f t="shared" si="15"/>
        <v>76</v>
      </c>
      <c r="AL44" s="37" t="s">
        <v>14407</v>
      </c>
      <c r="AM44" s="37" t="s">
        <v>23936</v>
      </c>
      <c r="AX44" s="1" t="s">
        <v>23937</v>
      </c>
      <c r="AY44" s="1"/>
      <c r="AZ44" s="1" t="str">
        <f t="shared" si="16"/>
        <v xml:space="preserve">1 - </v>
      </c>
      <c r="BA44" s="1" t="str">
        <f t="shared" si="17"/>
        <v xml:space="preserve">1 - </v>
      </c>
      <c r="BB44" s="1" t="s">
        <v>23938</v>
      </c>
      <c r="BD44" s="62">
        <v>2</v>
      </c>
      <c r="BE44" s="62">
        <f t="shared" si="18"/>
        <v>83</v>
      </c>
      <c r="BF44" s="1" t="str">
        <f t="shared" si="19"/>
        <v>82 - 83</v>
      </c>
      <c r="BG44" s="1">
        <f t="shared" si="20"/>
        <v>81</v>
      </c>
      <c r="BH44" s="62" t="s">
        <v>23939</v>
      </c>
      <c r="BK44" s="38"/>
      <c r="BL44" s="38"/>
      <c r="BM44" s="38"/>
      <c r="BN44" s="38"/>
      <c r="BO44" s="38"/>
      <c r="BP44" s="38"/>
      <c r="BQ44" s="38"/>
      <c r="BR44" s="38"/>
      <c r="BS44" s="38"/>
      <c r="BT44" s="38"/>
      <c r="BU44" s="38"/>
      <c r="BV44" s="38"/>
      <c r="BW44" s="38"/>
      <c r="DU44" s="47" t="s">
        <v>23940</v>
      </c>
      <c r="DV44" s="47" t="s">
        <v>23941</v>
      </c>
      <c r="EA44">
        <v>22</v>
      </c>
      <c r="EB44" t="s">
        <v>23942</v>
      </c>
      <c r="EE44" s="1" t="s">
        <v>25431</v>
      </c>
      <c r="EF44" s="65">
        <v>2</v>
      </c>
      <c r="EG44" s="65">
        <v>2</v>
      </c>
      <c r="EH44" s="65">
        <v>2</v>
      </c>
      <c r="EI44" s="65">
        <v>1</v>
      </c>
      <c r="EJ44" s="65">
        <v>2</v>
      </c>
      <c r="EK44" s="65">
        <v>2</v>
      </c>
      <c r="EL44" s="65">
        <v>2</v>
      </c>
      <c r="EM44" s="65">
        <v>2</v>
      </c>
      <c r="EN44">
        <f t="shared" si="21"/>
        <v>52</v>
      </c>
      <c r="EO44">
        <f t="shared" si="22"/>
        <v>60</v>
      </c>
      <c r="EP44">
        <f t="shared" si="23"/>
        <v>49</v>
      </c>
      <c r="EQ44">
        <f t="shared" si="24"/>
        <v>51</v>
      </c>
      <c r="ER44">
        <f t="shared" si="25"/>
        <v>56</v>
      </c>
      <c r="ES44">
        <f t="shared" si="26"/>
        <v>52</v>
      </c>
      <c r="ET44">
        <f t="shared" si="27"/>
        <v>56</v>
      </c>
      <c r="EU44">
        <f t="shared" si="28"/>
        <v>58</v>
      </c>
      <c r="FO44" s="1" t="s">
        <v>28625</v>
      </c>
      <c r="FQ44" s="548"/>
      <c r="FR44" s="548"/>
      <c r="FS44" s="1" t="s">
        <v>28626</v>
      </c>
      <c r="FT44" s="548"/>
      <c r="FU44" s="548"/>
      <c r="FV44" s="548"/>
      <c r="FW44" s="1" t="s">
        <v>28627</v>
      </c>
      <c r="FX44" s="1" t="s">
        <v>28628</v>
      </c>
      <c r="FZ44" s="548"/>
      <c r="GD44" s="548"/>
      <c r="GF44" s="1" t="s">
        <v>28629</v>
      </c>
      <c r="GI44" s="548"/>
      <c r="GN44" s="548"/>
      <c r="GP44" s="548"/>
      <c r="GQ44" s="1" t="s">
        <v>28630</v>
      </c>
      <c r="GT44" s="548"/>
      <c r="GW44" s="1" t="s">
        <v>28631</v>
      </c>
      <c r="GX44" s="548"/>
      <c r="HB44" s="548"/>
      <c r="HF44" s="548"/>
      <c r="HJ44" s="548"/>
      <c r="HN44" s="548"/>
      <c r="HR44" s="548"/>
      <c r="HV44" s="548"/>
      <c r="HZ44" s="548"/>
      <c r="ID44" s="548"/>
      <c r="IW44" t="s">
        <v>23953</v>
      </c>
      <c r="IX44" t="s">
        <v>23954</v>
      </c>
    </row>
    <row r="45" spans="1:258" ht="17.25" customHeight="1">
      <c r="A45" s="165">
        <v>42</v>
      </c>
      <c r="B45" s="37" t="s">
        <v>23943</v>
      </c>
      <c r="C45" s="37" t="s">
        <v>23943</v>
      </c>
      <c r="D45" s="45" t="s">
        <v>23944</v>
      </c>
      <c r="E45" s="37" t="s">
        <v>23945</v>
      </c>
      <c r="F45" s="37">
        <v>41</v>
      </c>
      <c r="G45" s="37" t="s">
        <v>23943</v>
      </c>
      <c r="H45" s="37" t="s">
        <v>23946</v>
      </c>
      <c r="I45" s="166">
        <v>42</v>
      </c>
      <c r="K45" s="32">
        <v>3</v>
      </c>
      <c r="L45" s="1">
        <f t="shared" si="11"/>
        <v>65</v>
      </c>
      <c r="M45" s="1">
        <v>62</v>
      </c>
      <c r="N45" s="1" t="str">
        <f t="shared" si="29"/>
        <v>63 - 65</v>
      </c>
      <c r="O45" s="1" t="s">
        <v>23947</v>
      </c>
      <c r="P45" t="s">
        <v>23947</v>
      </c>
      <c r="R45" s="1">
        <v>89</v>
      </c>
      <c r="S45" s="1182">
        <v>89</v>
      </c>
      <c r="T45" s="1182">
        <v>88</v>
      </c>
      <c r="U45" s="1" t="str">
        <f t="shared" si="12"/>
        <v>89 - 89</v>
      </c>
      <c r="V45" s="1" t="s">
        <v>23948</v>
      </c>
      <c r="X45" s="37">
        <v>5</v>
      </c>
      <c r="Y45" s="548" t="s">
        <v>31222</v>
      </c>
      <c r="Z45" s="548"/>
      <c r="AH45" s="223"/>
      <c r="AI45" s="1">
        <f t="shared" si="13"/>
        <v>78</v>
      </c>
      <c r="AJ45" s="1">
        <f t="shared" si="14"/>
        <v>78</v>
      </c>
      <c r="AK45" s="1">
        <f t="shared" si="15"/>
        <v>78</v>
      </c>
      <c r="AL45" s="223" t="s">
        <v>23949</v>
      </c>
      <c r="AM45" s="223" t="s">
        <v>23950</v>
      </c>
      <c r="AX45" s="1" t="s">
        <v>23951</v>
      </c>
      <c r="AY45" s="1"/>
      <c r="AZ45" s="1" t="str">
        <f t="shared" si="16"/>
        <v xml:space="preserve">1 - </v>
      </c>
      <c r="BA45" s="1" t="str">
        <f t="shared" si="17"/>
        <v xml:space="preserve">1 - </v>
      </c>
      <c r="BB45" s="1"/>
      <c r="BD45" s="62">
        <v>2</v>
      </c>
      <c r="BE45" s="62">
        <f t="shared" si="18"/>
        <v>85</v>
      </c>
      <c r="BF45" s="1" t="str">
        <f t="shared" si="19"/>
        <v>84 - 85</v>
      </c>
      <c r="BG45" s="1">
        <f t="shared" si="20"/>
        <v>83</v>
      </c>
      <c r="BH45" s="62" t="s">
        <v>23952</v>
      </c>
      <c r="BK45" s="38"/>
      <c r="BL45" s="38"/>
      <c r="BM45" s="38"/>
      <c r="BN45" s="38"/>
      <c r="BO45" s="38"/>
      <c r="BP45" s="38"/>
      <c r="BQ45" s="38"/>
      <c r="BR45" s="38"/>
      <c r="BS45" s="38"/>
      <c r="BT45" s="38"/>
      <c r="BU45" s="38"/>
      <c r="BV45" s="38"/>
      <c r="BW45" s="38"/>
      <c r="DU45" s="47" t="s">
        <v>23953</v>
      </c>
      <c r="DV45" s="47" t="s">
        <v>23954</v>
      </c>
      <c r="EA45">
        <v>23</v>
      </c>
      <c r="EB45" t="s">
        <v>23955</v>
      </c>
      <c r="EE45" s="1" t="s">
        <v>25432</v>
      </c>
      <c r="EF45" s="65">
        <v>1</v>
      </c>
      <c r="EG45" s="65">
        <v>2</v>
      </c>
      <c r="EH45" s="65">
        <v>1</v>
      </c>
      <c r="EI45" s="65">
        <v>1</v>
      </c>
      <c r="EJ45" s="65">
        <v>1</v>
      </c>
      <c r="EK45" s="65">
        <v>1</v>
      </c>
      <c r="EL45" s="65">
        <v>1</v>
      </c>
      <c r="EM45" s="65">
        <v>1</v>
      </c>
      <c r="EN45">
        <f t="shared" si="21"/>
        <v>53</v>
      </c>
      <c r="EO45">
        <f t="shared" si="22"/>
        <v>62</v>
      </c>
      <c r="EP45">
        <f t="shared" si="23"/>
        <v>50</v>
      </c>
      <c r="EQ45">
        <f t="shared" si="24"/>
        <v>52</v>
      </c>
      <c r="ER45">
        <f t="shared" si="25"/>
        <v>57</v>
      </c>
      <c r="ES45">
        <f t="shared" si="26"/>
        <v>53</v>
      </c>
      <c r="ET45">
        <f t="shared" si="27"/>
        <v>57</v>
      </c>
      <c r="EU45">
        <f t="shared" si="28"/>
        <v>59</v>
      </c>
      <c r="FO45" s="1" t="s">
        <v>28632</v>
      </c>
      <c r="FQ45" s="548"/>
      <c r="FR45" s="548"/>
      <c r="FS45" s="1" t="s">
        <v>28633</v>
      </c>
      <c r="FT45" s="548"/>
      <c r="FU45" s="548"/>
      <c r="FV45" s="548"/>
      <c r="FW45" s="1" t="s">
        <v>28634</v>
      </c>
      <c r="FX45" s="1" t="s">
        <v>28635</v>
      </c>
      <c r="FZ45" s="548"/>
      <c r="GD45" s="548"/>
      <c r="GF45" s="1" t="s">
        <v>28636</v>
      </c>
      <c r="GI45" s="548"/>
      <c r="GN45" s="548"/>
      <c r="GP45" s="548"/>
      <c r="GQ45" s="1" t="s">
        <v>28637</v>
      </c>
      <c r="GT45" s="548"/>
      <c r="GW45" s="1" t="s">
        <v>28638</v>
      </c>
      <c r="GX45" s="548"/>
      <c r="HB45" s="548"/>
      <c r="HF45" s="548"/>
      <c r="HJ45" s="548"/>
      <c r="HN45" s="548"/>
      <c r="HR45" s="548"/>
      <c r="HV45" s="548"/>
      <c r="HZ45" s="548"/>
      <c r="ID45" s="548"/>
      <c r="IW45" t="s">
        <v>23967</v>
      </c>
      <c r="IX45" t="s">
        <v>23968</v>
      </c>
    </row>
    <row r="46" spans="1:258" ht="18">
      <c r="A46" s="165">
        <v>43</v>
      </c>
      <c r="B46" s="37" t="s">
        <v>23956</v>
      </c>
      <c r="C46" s="37" t="s">
        <v>23957</v>
      </c>
      <c r="D46" s="45" t="s">
        <v>23958</v>
      </c>
      <c r="E46" s="37" t="s">
        <v>23959</v>
      </c>
      <c r="F46" s="37">
        <v>42</v>
      </c>
      <c r="G46" s="37" t="s">
        <v>23960</v>
      </c>
      <c r="H46" s="37"/>
      <c r="I46" s="166">
        <v>43</v>
      </c>
      <c r="K46" s="32">
        <v>2</v>
      </c>
      <c r="L46" s="1">
        <f t="shared" si="11"/>
        <v>67</v>
      </c>
      <c r="M46" s="1">
        <v>65</v>
      </c>
      <c r="N46" s="1" t="str">
        <f t="shared" si="29"/>
        <v>66 - 67</v>
      </c>
      <c r="O46" s="1" t="s">
        <v>23961</v>
      </c>
      <c r="P46" t="s">
        <v>23961</v>
      </c>
      <c r="R46" s="1">
        <v>90</v>
      </c>
      <c r="S46" s="1182">
        <v>90</v>
      </c>
      <c r="T46" s="1182">
        <v>89</v>
      </c>
      <c r="U46" s="1" t="str">
        <f t="shared" si="12"/>
        <v>90 - 90</v>
      </c>
      <c r="V46" s="1" t="s">
        <v>23962</v>
      </c>
      <c r="X46" s="37">
        <v>6</v>
      </c>
      <c r="Y46" s="548" t="s">
        <v>31221</v>
      </c>
      <c r="Z46" s="548"/>
      <c r="AH46" s="37">
        <v>2</v>
      </c>
      <c r="AI46" s="1">
        <f t="shared" si="13"/>
        <v>80</v>
      </c>
      <c r="AJ46" s="1" t="str">
        <f t="shared" si="14"/>
        <v>79 - 80</v>
      </c>
      <c r="AK46" s="1">
        <f t="shared" si="15"/>
        <v>78</v>
      </c>
      <c r="AL46" s="37" t="s">
        <v>14420</v>
      </c>
      <c r="AM46" s="37" t="s">
        <v>23963</v>
      </c>
      <c r="AX46" s="1" t="s">
        <v>23964</v>
      </c>
      <c r="AY46" s="1"/>
      <c r="AZ46" s="1" t="str">
        <f t="shared" si="16"/>
        <v xml:space="preserve">1 - </v>
      </c>
      <c r="BA46" s="1" t="str">
        <f t="shared" si="17"/>
        <v xml:space="preserve">1 - </v>
      </c>
      <c r="BB46" s="1" t="s">
        <v>23965</v>
      </c>
      <c r="BD46" s="62">
        <v>4</v>
      </c>
      <c r="BE46" s="62">
        <f t="shared" si="18"/>
        <v>89</v>
      </c>
      <c r="BF46" s="1" t="str">
        <f t="shared" si="19"/>
        <v>86 - 89</v>
      </c>
      <c r="BG46" s="1">
        <f t="shared" si="20"/>
        <v>85</v>
      </c>
      <c r="BH46" s="62" t="s">
        <v>23966</v>
      </c>
      <c r="BK46" s="38"/>
      <c r="BL46" s="38"/>
      <c r="BM46" s="38"/>
      <c r="BN46" s="38"/>
      <c r="BO46" s="38"/>
      <c r="BP46" s="38"/>
      <c r="BQ46" s="38"/>
      <c r="BR46" s="38"/>
      <c r="BS46" s="38"/>
      <c r="BT46" s="38"/>
      <c r="BU46" s="38"/>
      <c r="BV46" s="38"/>
      <c r="BW46" s="38"/>
      <c r="DU46" s="47" t="s">
        <v>23967</v>
      </c>
      <c r="DV46" s="47" t="s">
        <v>23968</v>
      </c>
      <c r="EA46">
        <v>24</v>
      </c>
      <c r="EB46" t="s">
        <v>23969</v>
      </c>
      <c r="EE46" s="1" t="s">
        <v>25433</v>
      </c>
      <c r="EF46" s="65">
        <v>3</v>
      </c>
      <c r="EG46" s="65">
        <v>2</v>
      </c>
      <c r="EH46" s="65">
        <v>0</v>
      </c>
      <c r="EI46" s="65">
        <v>0</v>
      </c>
      <c r="EJ46" s="65">
        <v>2</v>
      </c>
      <c r="EK46" s="65">
        <v>3</v>
      </c>
      <c r="EL46" s="65">
        <v>2</v>
      </c>
      <c r="EM46" s="65">
        <v>2</v>
      </c>
      <c r="EN46">
        <f t="shared" si="21"/>
        <v>56</v>
      </c>
      <c r="EO46">
        <f t="shared" si="22"/>
        <v>64</v>
      </c>
      <c r="EP46">
        <f t="shared" si="23"/>
        <v>50</v>
      </c>
      <c r="EQ46">
        <f t="shared" si="24"/>
        <v>52</v>
      </c>
      <c r="ER46">
        <f t="shared" si="25"/>
        <v>59</v>
      </c>
      <c r="ES46">
        <f t="shared" si="26"/>
        <v>56</v>
      </c>
      <c r="ET46">
        <f t="shared" si="27"/>
        <v>59</v>
      </c>
      <c r="EU46">
        <f t="shared" si="28"/>
        <v>61</v>
      </c>
      <c r="FO46" s="1" t="s">
        <v>28639</v>
      </c>
      <c r="FQ46" s="548"/>
      <c r="FR46" s="548"/>
      <c r="FS46" s="1" t="s">
        <v>28640</v>
      </c>
      <c r="FT46" s="548"/>
      <c r="FU46" s="548"/>
      <c r="FV46" s="548"/>
      <c r="FW46" s="1" t="s">
        <v>28641</v>
      </c>
      <c r="FZ46" s="548"/>
      <c r="GD46" s="548"/>
      <c r="GF46" s="1" t="s">
        <v>28642</v>
      </c>
      <c r="GI46" s="548"/>
      <c r="GN46" s="548"/>
      <c r="GP46" s="548"/>
      <c r="GQ46" s="1" t="s">
        <v>28643</v>
      </c>
      <c r="GT46" s="548"/>
      <c r="GW46" s="1" t="s">
        <v>28644</v>
      </c>
      <c r="GX46" s="548"/>
      <c r="HB46" s="548"/>
      <c r="HF46" s="548"/>
      <c r="HJ46" s="548"/>
      <c r="HN46" s="548"/>
      <c r="HR46" s="548"/>
      <c r="HV46" s="548"/>
      <c r="HZ46" s="548"/>
      <c r="ID46" s="548"/>
      <c r="IW46" t="s">
        <v>23980</v>
      </c>
      <c r="IX46" t="s">
        <v>23981</v>
      </c>
    </row>
    <row r="47" spans="1:258" ht="18">
      <c r="A47" s="165">
        <v>44</v>
      </c>
      <c r="B47" s="37" t="s">
        <v>23970</v>
      </c>
      <c r="C47" s="37" t="s">
        <v>23971</v>
      </c>
      <c r="D47" s="45" t="s">
        <v>23972</v>
      </c>
      <c r="E47" s="37" t="s">
        <v>23971</v>
      </c>
      <c r="F47" s="37">
        <v>43</v>
      </c>
      <c r="G47" s="37" t="s">
        <v>23970</v>
      </c>
      <c r="H47" s="37" t="s">
        <v>23973</v>
      </c>
      <c r="I47" s="166">
        <v>44</v>
      </c>
      <c r="K47" s="32">
        <v>2</v>
      </c>
      <c r="L47" s="1">
        <f t="shared" si="11"/>
        <v>69</v>
      </c>
      <c r="M47" s="1">
        <v>67</v>
      </c>
      <c r="N47" s="1" t="str">
        <f t="shared" si="29"/>
        <v>68 - 69</v>
      </c>
      <c r="O47" s="1" t="s">
        <v>23974</v>
      </c>
      <c r="P47" t="s">
        <v>23974</v>
      </c>
      <c r="R47" s="1">
        <v>91</v>
      </c>
      <c r="S47" s="1182">
        <v>91</v>
      </c>
      <c r="T47" s="1182">
        <v>90</v>
      </c>
      <c r="U47" s="1" t="str">
        <f t="shared" si="12"/>
        <v>91 - 91</v>
      </c>
      <c r="V47" s="1" t="s">
        <v>23975</v>
      </c>
      <c r="X47" s="37">
        <v>7</v>
      </c>
      <c r="Y47" s="548" t="s">
        <v>31220</v>
      </c>
      <c r="Z47" s="548"/>
      <c r="AH47" s="37">
        <v>2</v>
      </c>
      <c r="AI47" s="1">
        <f t="shared" si="13"/>
        <v>82</v>
      </c>
      <c r="AJ47" s="1" t="str">
        <f t="shared" si="14"/>
        <v>81 - 82</v>
      </c>
      <c r="AK47" s="1">
        <f t="shared" si="15"/>
        <v>80</v>
      </c>
      <c r="AL47" s="37" t="s">
        <v>13896</v>
      </c>
      <c r="AM47" s="37" t="s">
        <v>23976</v>
      </c>
      <c r="AX47" s="1" t="s">
        <v>23977</v>
      </c>
      <c r="AY47" s="1"/>
      <c r="AZ47" s="1" t="str">
        <f t="shared" si="16"/>
        <v xml:space="preserve">1 - </v>
      </c>
      <c r="BA47" s="1" t="str">
        <f t="shared" si="17"/>
        <v xml:space="preserve">1 - </v>
      </c>
      <c r="BB47" s="1" t="s">
        <v>23978</v>
      </c>
      <c r="BD47" s="62">
        <v>2</v>
      </c>
      <c r="BE47" s="62">
        <f t="shared" si="18"/>
        <v>91</v>
      </c>
      <c r="BF47" s="1" t="str">
        <f t="shared" si="19"/>
        <v>90 - 91</v>
      </c>
      <c r="BG47" s="1">
        <f t="shared" si="20"/>
        <v>89</v>
      </c>
      <c r="BH47" s="62" t="s">
        <v>23979</v>
      </c>
      <c r="BK47" s="38"/>
      <c r="BL47" s="38"/>
      <c r="BM47" s="38"/>
      <c r="BN47" s="38"/>
      <c r="BO47" s="38"/>
      <c r="BP47" s="38"/>
      <c r="BQ47" s="38"/>
      <c r="BR47" s="38"/>
      <c r="BS47" s="38"/>
      <c r="BT47" s="38"/>
      <c r="BU47" s="38"/>
      <c r="BV47" s="38"/>
      <c r="BW47" s="38"/>
      <c r="DU47" s="47" t="s">
        <v>23980</v>
      </c>
      <c r="DV47" s="47" t="s">
        <v>23981</v>
      </c>
      <c r="EA47">
        <v>25</v>
      </c>
      <c r="EB47" t="s">
        <v>23982</v>
      </c>
      <c r="EE47" s="1" t="s">
        <v>25434</v>
      </c>
      <c r="EF47" s="65"/>
      <c r="EG47" s="65">
        <v>0</v>
      </c>
      <c r="EH47" s="65">
        <v>1</v>
      </c>
      <c r="EI47" s="65">
        <v>2</v>
      </c>
      <c r="EJ47" s="65">
        <v>1</v>
      </c>
      <c r="EK47" s="65">
        <v>0</v>
      </c>
      <c r="EL47" s="65">
        <v>0</v>
      </c>
      <c r="EM47" s="65">
        <v>1</v>
      </c>
      <c r="EN47">
        <f t="shared" si="21"/>
        <v>56</v>
      </c>
      <c r="EO47">
        <f t="shared" si="22"/>
        <v>64</v>
      </c>
      <c r="EP47">
        <f t="shared" si="23"/>
        <v>51</v>
      </c>
      <c r="EQ47">
        <f t="shared" si="24"/>
        <v>54</v>
      </c>
      <c r="ER47">
        <f t="shared" si="25"/>
        <v>60</v>
      </c>
      <c r="ES47">
        <f t="shared" si="26"/>
        <v>56</v>
      </c>
      <c r="ET47">
        <f t="shared" si="27"/>
        <v>59</v>
      </c>
      <c r="EU47">
        <f t="shared" si="28"/>
        <v>62</v>
      </c>
      <c r="FQ47" s="548"/>
      <c r="FV47" s="548"/>
      <c r="FZ47" s="548"/>
      <c r="GD47" s="548"/>
      <c r="GI47" s="548"/>
      <c r="GN47" s="548"/>
      <c r="GP47" s="548"/>
      <c r="GT47" s="548"/>
      <c r="GX47" s="548"/>
      <c r="HB47" s="548"/>
      <c r="HF47" s="548"/>
      <c r="HJ47" s="548"/>
      <c r="HN47" s="548"/>
      <c r="HR47" s="548"/>
      <c r="HV47" s="548"/>
      <c r="HZ47" s="548"/>
      <c r="ID47" s="548"/>
      <c r="IW47" t="s">
        <v>23993</v>
      </c>
      <c r="IX47" t="s">
        <v>23994</v>
      </c>
    </row>
    <row r="48" spans="1:258" ht="18">
      <c r="A48" s="165">
        <v>45</v>
      </c>
      <c r="B48" s="37" t="s">
        <v>23983</v>
      </c>
      <c r="C48" s="37" t="s">
        <v>23984</v>
      </c>
      <c r="D48" s="45" t="s">
        <v>23985</v>
      </c>
      <c r="E48" s="37" t="s">
        <v>23986</v>
      </c>
      <c r="F48" s="37">
        <v>44</v>
      </c>
      <c r="G48" s="37" t="s">
        <v>23986</v>
      </c>
      <c r="H48" s="37" t="s">
        <v>14807</v>
      </c>
      <c r="I48" s="166">
        <v>45</v>
      </c>
      <c r="K48" s="32">
        <v>2</v>
      </c>
      <c r="L48" s="1">
        <f t="shared" si="11"/>
        <v>71</v>
      </c>
      <c r="M48" s="1">
        <v>69</v>
      </c>
      <c r="N48" s="1" t="str">
        <f t="shared" si="29"/>
        <v>70 - 71</v>
      </c>
      <c r="O48" s="1" t="s">
        <v>23987</v>
      </c>
      <c r="P48" t="s">
        <v>23987</v>
      </c>
      <c r="R48" s="1">
        <v>92</v>
      </c>
      <c r="S48" s="1182">
        <v>92</v>
      </c>
      <c r="T48" s="1182">
        <v>91</v>
      </c>
      <c r="U48" s="1" t="str">
        <f t="shared" si="12"/>
        <v>92 - 92</v>
      </c>
      <c r="V48" s="1" t="s">
        <v>23988</v>
      </c>
      <c r="X48" s="37">
        <v>8</v>
      </c>
      <c r="Y48" s="548" t="s">
        <v>31219</v>
      </c>
      <c r="Z48" s="548"/>
      <c r="AH48" s="37">
        <v>2</v>
      </c>
      <c r="AI48" s="1">
        <f t="shared" si="13"/>
        <v>84</v>
      </c>
      <c r="AJ48" s="1" t="str">
        <f t="shared" si="14"/>
        <v>83 - 84</v>
      </c>
      <c r="AK48" s="1">
        <f t="shared" si="15"/>
        <v>82</v>
      </c>
      <c r="AL48" s="37" t="s">
        <v>14434</v>
      </c>
      <c r="AM48" s="37" t="s">
        <v>23989</v>
      </c>
      <c r="AX48" s="1" t="s">
        <v>23990</v>
      </c>
      <c r="AY48" s="1"/>
      <c r="AZ48" s="1" t="str">
        <f t="shared" si="16"/>
        <v xml:space="preserve">1 - </v>
      </c>
      <c r="BA48" s="1" t="str">
        <f t="shared" si="17"/>
        <v xml:space="preserve">1 - </v>
      </c>
      <c r="BB48" s="1" t="s">
        <v>23991</v>
      </c>
      <c r="BD48" s="62">
        <v>2</v>
      </c>
      <c r="BE48" s="62">
        <f t="shared" si="18"/>
        <v>93</v>
      </c>
      <c r="BF48" s="1" t="str">
        <f t="shared" si="19"/>
        <v>92 - 93</v>
      </c>
      <c r="BG48" s="1">
        <f t="shared" si="20"/>
        <v>91</v>
      </c>
      <c r="BH48" s="62" t="s">
        <v>23992</v>
      </c>
      <c r="BK48" s="38"/>
      <c r="BL48" s="38"/>
      <c r="BM48" s="38"/>
      <c r="BN48" s="38"/>
      <c r="BO48" s="38"/>
      <c r="BP48" s="38"/>
      <c r="BQ48" s="38"/>
      <c r="BR48" s="38"/>
      <c r="BS48" s="38"/>
      <c r="BT48" s="38"/>
      <c r="BU48" s="38"/>
      <c r="BV48" s="38"/>
      <c r="BW48" s="38"/>
      <c r="DU48" s="47" t="s">
        <v>23993</v>
      </c>
      <c r="DV48" s="47" t="s">
        <v>23994</v>
      </c>
      <c r="EE48" s="1" t="s">
        <v>25435</v>
      </c>
      <c r="EF48" s="65">
        <v>0</v>
      </c>
      <c r="EG48" s="65">
        <v>0</v>
      </c>
      <c r="EH48" s="65">
        <v>0</v>
      </c>
      <c r="EI48" s="65">
        <v>2</v>
      </c>
      <c r="EJ48" s="65">
        <v>0</v>
      </c>
      <c r="EK48" s="65">
        <v>0</v>
      </c>
      <c r="EL48" s="65">
        <v>0</v>
      </c>
      <c r="EM48" s="65">
        <v>0</v>
      </c>
      <c r="EN48">
        <f t="shared" si="21"/>
        <v>56</v>
      </c>
      <c r="EO48">
        <f t="shared" si="22"/>
        <v>64</v>
      </c>
      <c r="EP48">
        <f t="shared" si="23"/>
        <v>51</v>
      </c>
      <c r="EQ48">
        <f t="shared" si="24"/>
        <v>56</v>
      </c>
      <c r="ER48">
        <f t="shared" si="25"/>
        <v>60</v>
      </c>
      <c r="ES48">
        <f t="shared" si="26"/>
        <v>56</v>
      </c>
      <c r="ET48">
        <f t="shared" si="27"/>
        <v>59</v>
      </c>
      <c r="EU48">
        <f t="shared" si="28"/>
        <v>62</v>
      </c>
      <c r="FQ48" s="548"/>
      <c r="FV48" s="548"/>
      <c r="FZ48" s="548"/>
      <c r="GD48" s="548"/>
      <c r="GI48" s="548"/>
      <c r="GN48" s="548"/>
      <c r="GP48" s="548"/>
      <c r="GT48" s="548"/>
      <c r="GX48" s="548"/>
      <c r="HB48" s="548"/>
      <c r="HF48" s="548"/>
      <c r="HJ48" s="548"/>
      <c r="HN48" s="548"/>
      <c r="HR48" s="548"/>
      <c r="HV48" s="548"/>
      <c r="HZ48" s="548"/>
      <c r="ID48" s="548"/>
      <c r="IW48" t="s">
        <v>24004</v>
      </c>
      <c r="IX48" t="s">
        <v>23994</v>
      </c>
    </row>
    <row r="49" spans="1:258" ht="18">
      <c r="A49" s="165">
        <v>46</v>
      </c>
      <c r="B49" s="37" t="s">
        <v>23995</v>
      </c>
      <c r="C49" s="37" t="s">
        <v>23995</v>
      </c>
      <c r="D49" s="45" t="s">
        <v>23996</v>
      </c>
      <c r="E49" s="37" t="s">
        <v>23995</v>
      </c>
      <c r="F49" s="37">
        <v>45</v>
      </c>
      <c r="G49" s="37" t="s">
        <v>23997</v>
      </c>
      <c r="H49" s="37" t="s">
        <v>23998</v>
      </c>
      <c r="I49" s="166">
        <v>46</v>
      </c>
      <c r="K49" s="32">
        <v>2</v>
      </c>
      <c r="L49" s="1">
        <f t="shared" si="11"/>
        <v>73</v>
      </c>
      <c r="M49" s="1">
        <v>71</v>
      </c>
      <c r="N49" s="1" t="str">
        <f t="shared" si="29"/>
        <v>72 - 73</v>
      </c>
      <c r="O49" s="1" t="s">
        <v>23999</v>
      </c>
      <c r="P49" t="s">
        <v>23999</v>
      </c>
      <c r="R49" s="1">
        <v>93</v>
      </c>
      <c r="S49" s="1182">
        <v>93</v>
      </c>
      <c r="T49" s="1182">
        <v>92</v>
      </c>
      <c r="U49" s="1" t="str">
        <f t="shared" si="12"/>
        <v>93 - 93</v>
      </c>
      <c r="V49" s="1" t="s">
        <v>24000</v>
      </c>
      <c r="X49" s="37">
        <v>9</v>
      </c>
      <c r="Y49" s="548" t="s">
        <v>31218</v>
      </c>
      <c r="Z49" s="548"/>
      <c r="AH49" s="37">
        <v>2</v>
      </c>
      <c r="AI49" s="1">
        <f t="shared" si="13"/>
        <v>86</v>
      </c>
      <c r="AJ49" s="1" t="str">
        <f t="shared" si="14"/>
        <v>85 - 86</v>
      </c>
      <c r="AK49" s="1">
        <f t="shared" si="15"/>
        <v>84</v>
      </c>
      <c r="AL49" s="37" t="s">
        <v>14446</v>
      </c>
      <c r="AM49" s="37" t="s">
        <v>24001</v>
      </c>
      <c r="AX49" s="1" t="s">
        <v>24002</v>
      </c>
      <c r="AY49" s="1"/>
      <c r="AZ49" s="1" t="str">
        <f t="shared" si="16"/>
        <v xml:space="preserve">1 - </v>
      </c>
      <c r="BA49" s="1" t="str">
        <f t="shared" si="17"/>
        <v xml:space="preserve">1 - </v>
      </c>
      <c r="BB49" s="1" t="s">
        <v>24003</v>
      </c>
      <c r="BD49" s="62">
        <v>2</v>
      </c>
      <c r="BE49" s="62">
        <f t="shared" si="18"/>
        <v>95</v>
      </c>
      <c r="BF49" s="1" t="str">
        <f t="shared" si="19"/>
        <v>94 - 95</v>
      </c>
      <c r="BG49" s="1">
        <f t="shared" si="20"/>
        <v>93</v>
      </c>
      <c r="BH49" s="62" t="s">
        <v>18551</v>
      </c>
      <c r="BK49" s="38"/>
      <c r="BL49" s="38"/>
      <c r="BM49" s="38"/>
      <c r="BN49" s="38"/>
      <c r="BO49" s="38"/>
      <c r="BP49" s="38"/>
      <c r="BQ49" s="38"/>
      <c r="BR49" s="38"/>
      <c r="BS49" s="38"/>
      <c r="BT49" s="38"/>
      <c r="BU49" s="38"/>
      <c r="BV49" s="38"/>
      <c r="BW49" s="38"/>
      <c r="DU49" s="47" t="s">
        <v>24004</v>
      </c>
      <c r="DV49" s="47" t="s">
        <v>23994</v>
      </c>
      <c r="EE49" s="1" t="s">
        <v>25436</v>
      </c>
      <c r="EF49" s="65">
        <v>1</v>
      </c>
      <c r="EG49" s="65">
        <v>0</v>
      </c>
      <c r="EH49" s="65">
        <v>1</v>
      </c>
      <c r="EI49" s="65">
        <v>2</v>
      </c>
      <c r="EJ49" s="65">
        <v>1</v>
      </c>
      <c r="EK49" s="65">
        <v>1</v>
      </c>
      <c r="EL49" s="65">
        <v>1</v>
      </c>
      <c r="EM49" s="65">
        <v>1</v>
      </c>
      <c r="EN49">
        <f t="shared" si="21"/>
        <v>57</v>
      </c>
      <c r="EO49">
        <f t="shared" si="22"/>
        <v>64</v>
      </c>
      <c r="EP49">
        <f t="shared" si="23"/>
        <v>52</v>
      </c>
      <c r="EQ49">
        <f t="shared" si="24"/>
        <v>58</v>
      </c>
      <c r="ER49">
        <f t="shared" si="25"/>
        <v>61</v>
      </c>
      <c r="ES49">
        <f t="shared" si="26"/>
        <v>57</v>
      </c>
      <c r="ET49">
        <f t="shared" si="27"/>
        <v>60</v>
      </c>
      <c r="EU49">
        <f t="shared" si="28"/>
        <v>63</v>
      </c>
      <c r="FO49" t="s">
        <v>1942</v>
      </c>
      <c r="FP49" t="s">
        <v>28646</v>
      </c>
      <c r="FQ49" s="548"/>
      <c r="FV49" s="548"/>
      <c r="FZ49" s="548"/>
      <c r="GD49" s="548"/>
      <c r="GI49" s="548"/>
      <c r="GN49" s="548"/>
      <c r="GP49" s="548"/>
      <c r="GT49" s="548"/>
      <c r="GX49" s="548"/>
      <c r="HB49" s="548"/>
      <c r="HF49" s="548"/>
      <c r="HJ49" s="548"/>
      <c r="HN49" s="548"/>
      <c r="HR49" s="548"/>
      <c r="HV49" s="548"/>
      <c r="HZ49" s="548"/>
      <c r="ID49" s="548"/>
      <c r="IW49" t="s">
        <v>24016</v>
      </c>
      <c r="IX49" t="s">
        <v>24017</v>
      </c>
    </row>
    <row r="50" spans="1:258" ht="18">
      <c r="A50" s="165">
        <v>47</v>
      </c>
      <c r="B50" s="37" t="s">
        <v>24005</v>
      </c>
      <c r="C50" s="37" t="s">
        <v>24006</v>
      </c>
      <c r="D50" s="45" t="s">
        <v>24007</v>
      </c>
      <c r="E50" s="37" t="s">
        <v>24008</v>
      </c>
      <c r="F50" s="37">
        <v>46</v>
      </c>
      <c r="G50" s="37" t="s">
        <v>24009</v>
      </c>
      <c r="H50" s="37" t="s">
        <v>24010</v>
      </c>
      <c r="I50" s="166">
        <v>47</v>
      </c>
      <c r="K50" s="32">
        <v>2</v>
      </c>
      <c r="L50" s="1">
        <f t="shared" si="11"/>
        <v>75</v>
      </c>
      <c r="M50" s="1">
        <v>73</v>
      </c>
      <c r="N50" s="1" t="str">
        <f t="shared" si="29"/>
        <v>74 - 75</v>
      </c>
      <c r="O50" s="1" t="s">
        <v>24011</v>
      </c>
      <c r="P50" t="s">
        <v>24011</v>
      </c>
      <c r="R50" s="1">
        <v>94</v>
      </c>
      <c r="S50" s="1182">
        <v>94</v>
      </c>
      <c r="T50" s="1182">
        <v>93</v>
      </c>
      <c r="U50" s="1" t="str">
        <f t="shared" si="12"/>
        <v>94 - 94</v>
      </c>
      <c r="V50" s="1" t="s">
        <v>24012</v>
      </c>
      <c r="X50" s="37">
        <v>10</v>
      </c>
      <c r="Y50" s="548" t="s">
        <v>31217</v>
      </c>
      <c r="Z50" s="548"/>
      <c r="AH50" s="37">
        <v>2</v>
      </c>
      <c r="AI50" s="1">
        <f t="shared" si="13"/>
        <v>88</v>
      </c>
      <c r="AJ50" s="1" t="str">
        <f t="shared" si="14"/>
        <v>87 - 88</v>
      </c>
      <c r="AK50" s="1">
        <f t="shared" si="15"/>
        <v>86</v>
      </c>
      <c r="AL50" s="37" t="s">
        <v>24013</v>
      </c>
      <c r="AM50" s="37"/>
      <c r="AX50" s="1" t="s">
        <v>24014</v>
      </c>
      <c r="AY50" s="1"/>
      <c r="AZ50" s="1" t="str">
        <f t="shared" si="16"/>
        <v xml:space="preserve">1 - </v>
      </c>
      <c r="BA50" s="1" t="str">
        <f t="shared" si="17"/>
        <v xml:space="preserve">1 - </v>
      </c>
      <c r="BB50" s="1" t="s">
        <v>24015</v>
      </c>
      <c r="BF50" s="1">
        <f t="shared" si="19"/>
        <v>0</v>
      </c>
      <c r="BG50" s="1">
        <f t="shared" si="20"/>
        <v>95</v>
      </c>
      <c r="BK50" s="38"/>
      <c r="BL50" s="38"/>
      <c r="BM50" s="38"/>
      <c r="BN50" s="38"/>
      <c r="BO50" s="38"/>
      <c r="BP50" s="38"/>
      <c r="BQ50" s="38"/>
      <c r="BR50" s="38"/>
      <c r="BS50" s="38"/>
      <c r="BT50" s="38"/>
      <c r="BU50" s="38"/>
      <c r="BV50" s="38"/>
      <c r="BW50" s="38"/>
      <c r="DU50" s="47" t="s">
        <v>24016</v>
      </c>
      <c r="DV50" s="47" t="s">
        <v>24017</v>
      </c>
      <c r="EE50" s="1" t="s">
        <v>23498</v>
      </c>
      <c r="EF50" s="65">
        <v>2</v>
      </c>
      <c r="EG50" s="65">
        <v>2</v>
      </c>
      <c r="EH50" s="65">
        <v>2</v>
      </c>
      <c r="EI50" s="65">
        <v>2</v>
      </c>
      <c r="EJ50" s="65">
        <v>1</v>
      </c>
      <c r="EK50" s="65">
        <v>1</v>
      </c>
      <c r="EL50" s="65">
        <v>2</v>
      </c>
      <c r="EM50" s="65">
        <v>2</v>
      </c>
      <c r="EN50">
        <f t="shared" si="21"/>
        <v>59</v>
      </c>
      <c r="EO50">
        <f t="shared" si="22"/>
        <v>66</v>
      </c>
      <c r="EP50">
        <f t="shared" si="23"/>
        <v>54</v>
      </c>
      <c r="EQ50">
        <f t="shared" si="24"/>
        <v>60</v>
      </c>
      <c r="ER50">
        <f t="shared" si="25"/>
        <v>62</v>
      </c>
      <c r="ES50">
        <f t="shared" si="26"/>
        <v>58</v>
      </c>
      <c r="ET50">
        <f t="shared" si="27"/>
        <v>62</v>
      </c>
      <c r="EU50">
        <f t="shared" si="28"/>
        <v>65</v>
      </c>
      <c r="FO50" t="s">
        <v>1932</v>
      </c>
      <c r="FP50" t="s">
        <v>28647</v>
      </c>
      <c r="FQ50" s="548"/>
      <c r="FV50" s="548"/>
      <c r="FZ50" s="548"/>
      <c r="GD50" s="548"/>
      <c r="GI50" s="548"/>
      <c r="GN50" s="548"/>
      <c r="GP50" s="548"/>
      <c r="GT50" s="548"/>
      <c r="GX50" s="548"/>
      <c r="HB50" s="548"/>
      <c r="HF50" s="548"/>
      <c r="HJ50" s="548"/>
      <c r="HN50" s="548"/>
      <c r="HR50" s="548"/>
      <c r="HV50" s="548"/>
      <c r="HZ50" s="548"/>
      <c r="ID50" s="548"/>
      <c r="IW50" t="s">
        <v>24026</v>
      </c>
      <c r="IX50" t="s">
        <v>24027</v>
      </c>
    </row>
    <row r="51" spans="1:258" ht="18">
      <c r="A51" s="165">
        <v>48</v>
      </c>
      <c r="B51" s="37" t="s">
        <v>24018</v>
      </c>
      <c r="C51" s="37" t="s">
        <v>23501</v>
      </c>
      <c r="D51" s="45" t="s">
        <v>24019</v>
      </c>
      <c r="E51" s="37" t="s">
        <v>24018</v>
      </c>
      <c r="F51" s="37">
        <v>47</v>
      </c>
      <c r="G51" s="37" t="s">
        <v>24018</v>
      </c>
      <c r="H51" s="37" t="s">
        <v>24020</v>
      </c>
      <c r="I51" s="166">
        <v>48</v>
      </c>
      <c r="K51" s="32">
        <v>2</v>
      </c>
      <c r="L51" s="1">
        <f t="shared" si="11"/>
        <v>77</v>
      </c>
      <c r="M51" s="1">
        <v>75</v>
      </c>
      <c r="N51" s="1" t="str">
        <f t="shared" si="29"/>
        <v>76 - 77</v>
      </c>
      <c r="O51" s="1" t="s">
        <v>24021</v>
      </c>
      <c r="P51" t="s">
        <v>24021</v>
      </c>
      <c r="R51" s="1">
        <v>95</v>
      </c>
      <c r="S51" s="1182">
        <v>95</v>
      </c>
      <c r="T51" s="1182">
        <v>94</v>
      </c>
      <c r="U51" s="1" t="str">
        <f t="shared" si="12"/>
        <v>95 - 95</v>
      </c>
      <c r="V51" s="1" t="s">
        <v>24022</v>
      </c>
      <c r="X51" s="37">
        <v>11</v>
      </c>
      <c r="Y51" s="548" t="s">
        <v>31216</v>
      </c>
      <c r="Z51" s="548"/>
      <c r="AH51" s="37">
        <v>2</v>
      </c>
      <c r="AI51" s="1">
        <f t="shared" si="13"/>
        <v>90</v>
      </c>
      <c r="AJ51" s="1" t="str">
        <f t="shared" si="14"/>
        <v>89 - 90</v>
      </c>
      <c r="AK51" s="1">
        <f t="shared" si="15"/>
        <v>88</v>
      </c>
      <c r="AL51" s="37" t="s">
        <v>14468</v>
      </c>
      <c r="AM51" s="37" t="s">
        <v>24023</v>
      </c>
      <c r="AX51" s="1" t="s">
        <v>24024</v>
      </c>
      <c r="AY51" s="1"/>
      <c r="AZ51" s="1" t="str">
        <f t="shared" si="16"/>
        <v xml:space="preserve">1 - </v>
      </c>
      <c r="BA51" s="1" t="str">
        <f t="shared" si="17"/>
        <v xml:space="preserve">1 - </v>
      </c>
      <c r="BB51" s="1" t="s">
        <v>24025</v>
      </c>
      <c r="BF51" s="1">
        <f t="shared" si="19"/>
        <v>0</v>
      </c>
      <c r="BG51" s="1">
        <f t="shared" si="20"/>
        <v>0</v>
      </c>
      <c r="DU51" s="47" t="s">
        <v>24026</v>
      </c>
      <c r="DV51" s="47" t="s">
        <v>24027</v>
      </c>
      <c r="EE51" s="1" t="s">
        <v>25437</v>
      </c>
      <c r="EF51" s="65">
        <v>2</v>
      </c>
      <c r="EG51" s="65">
        <v>2</v>
      </c>
      <c r="EH51" s="65">
        <v>2</v>
      </c>
      <c r="EI51" s="65">
        <v>2</v>
      </c>
      <c r="EJ51" s="65">
        <v>2</v>
      </c>
      <c r="EK51" s="65">
        <v>2</v>
      </c>
      <c r="EL51" s="65">
        <v>2</v>
      </c>
      <c r="EM51" s="65">
        <v>1</v>
      </c>
      <c r="EN51">
        <f t="shared" si="21"/>
        <v>61</v>
      </c>
      <c r="EO51">
        <f t="shared" si="22"/>
        <v>68</v>
      </c>
      <c r="EP51">
        <f t="shared" si="23"/>
        <v>56</v>
      </c>
      <c r="EQ51">
        <f t="shared" si="24"/>
        <v>62</v>
      </c>
      <c r="ER51">
        <f t="shared" si="25"/>
        <v>64</v>
      </c>
      <c r="ES51">
        <f t="shared" si="26"/>
        <v>60</v>
      </c>
      <c r="ET51">
        <f t="shared" si="27"/>
        <v>64</v>
      </c>
      <c r="EU51">
        <f t="shared" si="28"/>
        <v>66</v>
      </c>
      <c r="FO51" t="s">
        <v>27361</v>
      </c>
      <c r="FP51" t="s">
        <v>28648</v>
      </c>
      <c r="FQ51" s="548"/>
      <c r="FV51" s="548"/>
      <c r="FZ51" s="548"/>
      <c r="GA51" t="s">
        <v>14821</v>
      </c>
      <c r="GD51" s="548"/>
      <c r="GI51" s="548"/>
      <c r="GN51" s="548"/>
      <c r="GP51" s="548"/>
      <c r="GT51" s="548"/>
      <c r="GX51" s="548"/>
      <c r="HB51" s="548"/>
      <c r="HF51" s="548"/>
      <c r="HJ51" s="548"/>
      <c r="HN51" s="548"/>
      <c r="HR51" s="548"/>
      <c r="HV51" s="548"/>
      <c r="HZ51" s="548"/>
      <c r="ID51" s="548"/>
      <c r="IW51" t="s">
        <v>24038</v>
      </c>
      <c r="IX51" t="s">
        <v>24027</v>
      </c>
    </row>
    <row r="52" spans="1:258" ht="18">
      <c r="A52" s="165">
        <v>49</v>
      </c>
      <c r="B52" s="37" t="s">
        <v>24028</v>
      </c>
      <c r="C52" s="37" t="s">
        <v>24029</v>
      </c>
      <c r="D52" s="45" t="s">
        <v>24030</v>
      </c>
      <c r="E52" s="37" t="s">
        <v>24028</v>
      </c>
      <c r="F52" s="37">
        <v>48</v>
      </c>
      <c r="G52" s="37" t="s">
        <v>24031</v>
      </c>
      <c r="H52" s="37" t="s">
        <v>24032</v>
      </c>
      <c r="I52" s="166">
        <v>49</v>
      </c>
      <c r="K52" s="32">
        <v>3</v>
      </c>
      <c r="L52" s="1">
        <f t="shared" si="11"/>
        <v>80</v>
      </c>
      <c r="M52" s="1">
        <v>77</v>
      </c>
      <c r="N52" s="1" t="str">
        <f t="shared" si="29"/>
        <v>78 - 80</v>
      </c>
      <c r="O52" s="1" t="s">
        <v>24033</v>
      </c>
      <c r="P52" t="s">
        <v>24033</v>
      </c>
      <c r="R52" s="1">
        <v>96</v>
      </c>
      <c r="S52" s="1182">
        <v>96</v>
      </c>
      <c r="T52" s="1182">
        <v>95</v>
      </c>
      <c r="U52" s="1" t="str">
        <f t="shared" si="12"/>
        <v>96 - 96</v>
      </c>
      <c r="V52" s="1" t="s">
        <v>24034</v>
      </c>
      <c r="AH52" s="37">
        <v>3</v>
      </c>
      <c r="AI52" s="1">
        <f t="shared" si="13"/>
        <v>93</v>
      </c>
      <c r="AJ52" s="1" t="str">
        <f t="shared" si="14"/>
        <v>91 - 93</v>
      </c>
      <c r="AK52" s="1">
        <f t="shared" si="15"/>
        <v>90</v>
      </c>
      <c r="AL52" s="37" t="s">
        <v>14476</v>
      </c>
      <c r="AM52" s="37" t="s">
        <v>24035</v>
      </c>
      <c r="AX52" s="1" t="s">
        <v>24036</v>
      </c>
      <c r="AY52" s="1"/>
      <c r="AZ52" s="1" t="str">
        <f t="shared" si="16"/>
        <v xml:space="preserve">1 - </v>
      </c>
      <c r="BA52" s="1" t="str">
        <f t="shared" si="17"/>
        <v xml:space="preserve">1 - </v>
      </c>
      <c r="BB52" s="1" t="s">
        <v>24037</v>
      </c>
      <c r="BF52" s="1">
        <f t="shared" si="19"/>
        <v>0</v>
      </c>
      <c r="BG52" s="1">
        <f t="shared" si="20"/>
        <v>0</v>
      </c>
      <c r="DU52" s="47" t="s">
        <v>24038</v>
      </c>
      <c r="DV52" s="47" t="s">
        <v>24027</v>
      </c>
      <c r="EE52" s="1" t="s">
        <v>25438</v>
      </c>
      <c r="EF52" s="65">
        <v>1</v>
      </c>
      <c r="EG52" s="65">
        <v>3</v>
      </c>
      <c r="EH52" s="65">
        <v>2</v>
      </c>
      <c r="EI52" s="65">
        <v>2</v>
      </c>
      <c r="EJ52" s="65">
        <v>1</v>
      </c>
      <c r="EK52" s="65">
        <v>1</v>
      </c>
      <c r="EL52" s="65">
        <v>1</v>
      </c>
      <c r="EM52" s="65">
        <v>1</v>
      </c>
      <c r="EN52">
        <f t="shared" si="21"/>
        <v>62</v>
      </c>
      <c r="EO52">
        <f t="shared" si="22"/>
        <v>71</v>
      </c>
      <c r="EP52">
        <f t="shared" si="23"/>
        <v>58</v>
      </c>
      <c r="EQ52">
        <f t="shared" si="24"/>
        <v>64</v>
      </c>
      <c r="ER52">
        <f t="shared" si="25"/>
        <v>65</v>
      </c>
      <c r="ES52">
        <f t="shared" si="26"/>
        <v>61</v>
      </c>
      <c r="ET52">
        <f t="shared" si="27"/>
        <v>65</v>
      </c>
      <c r="EU52">
        <f t="shared" si="28"/>
        <v>67</v>
      </c>
      <c r="FO52" t="s">
        <v>1942</v>
      </c>
      <c r="FP52" t="s">
        <v>28649</v>
      </c>
      <c r="FQ52" s="548"/>
      <c r="FV52" s="548"/>
      <c r="FZ52" s="548"/>
      <c r="GD52" s="548"/>
      <c r="GI52" s="548"/>
      <c r="GN52" s="548"/>
      <c r="GP52" s="548"/>
      <c r="GT52" s="548"/>
      <c r="GX52" s="548"/>
      <c r="HB52" s="548"/>
      <c r="HF52" s="548"/>
      <c r="HJ52" s="548"/>
      <c r="HN52" s="548"/>
      <c r="HR52" s="548"/>
      <c r="HV52" s="548"/>
      <c r="HZ52" s="548"/>
      <c r="ID52" s="548"/>
      <c r="IW52" t="s">
        <v>31882</v>
      </c>
      <c r="IX52" t="s">
        <v>24027</v>
      </c>
    </row>
    <row r="53" spans="1:258" ht="18">
      <c r="A53" s="165">
        <v>50</v>
      </c>
      <c r="B53" s="37" t="s">
        <v>24039</v>
      </c>
      <c r="C53" s="37" t="s">
        <v>24040</v>
      </c>
      <c r="D53" s="45" t="s">
        <v>24041</v>
      </c>
      <c r="E53" s="37" t="s">
        <v>24042</v>
      </c>
      <c r="F53" s="37">
        <v>49</v>
      </c>
      <c r="G53" s="37" t="s">
        <v>24043</v>
      </c>
      <c r="H53" s="37" t="s">
        <v>24044</v>
      </c>
      <c r="I53" s="166">
        <v>50</v>
      </c>
      <c r="K53" s="32">
        <v>1</v>
      </c>
      <c r="L53" s="1">
        <f t="shared" si="11"/>
        <v>81</v>
      </c>
      <c r="M53" s="1">
        <v>80</v>
      </c>
      <c r="N53" s="1">
        <f t="shared" si="29"/>
        <v>81</v>
      </c>
      <c r="O53" s="1" t="s">
        <v>24045</v>
      </c>
      <c r="P53" t="s">
        <v>24045</v>
      </c>
      <c r="R53" s="1">
        <v>97</v>
      </c>
      <c r="S53" s="1182">
        <v>97</v>
      </c>
      <c r="T53" s="1182">
        <v>96</v>
      </c>
      <c r="U53" s="1" t="str">
        <f t="shared" si="12"/>
        <v>97 - 97</v>
      </c>
      <c r="V53" s="1" t="s">
        <v>24046</v>
      </c>
      <c r="AH53" s="37">
        <v>3</v>
      </c>
      <c r="AI53" s="1">
        <f t="shared" si="13"/>
        <v>96</v>
      </c>
      <c r="AJ53" s="1" t="str">
        <f t="shared" si="14"/>
        <v>94 - 96</v>
      </c>
      <c r="AK53" s="1">
        <f t="shared" si="15"/>
        <v>93</v>
      </c>
      <c r="AL53" s="37" t="s">
        <v>13889</v>
      </c>
      <c r="AM53" s="37" t="s">
        <v>24047</v>
      </c>
      <c r="AX53" s="1" t="s">
        <v>24048</v>
      </c>
      <c r="AY53" s="1"/>
      <c r="AZ53" s="1" t="str">
        <f t="shared" si="16"/>
        <v xml:space="preserve">1 - </v>
      </c>
      <c r="BA53" s="1" t="str">
        <f t="shared" si="17"/>
        <v xml:space="preserve">1 - </v>
      </c>
      <c r="BB53" s="1" t="s">
        <v>24049</v>
      </c>
      <c r="BF53" s="1">
        <f t="shared" si="19"/>
        <v>0</v>
      </c>
      <c r="BG53" s="1">
        <f t="shared" si="20"/>
        <v>0</v>
      </c>
      <c r="DR53" s="215"/>
      <c r="DU53" s="47"/>
      <c r="DV53" s="47"/>
      <c r="DW53" s="215"/>
      <c r="EE53" s="1" t="s">
        <v>25439</v>
      </c>
      <c r="EF53" s="65">
        <v>0</v>
      </c>
      <c r="EG53" s="65">
        <v>3</v>
      </c>
      <c r="EH53" s="65">
        <v>2</v>
      </c>
      <c r="EI53" s="65">
        <v>2</v>
      </c>
      <c r="EJ53" s="65">
        <v>1</v>
      </c>
      <c r="EK53" s="65">
        <v>0</v>
      </c>
      <c r="EL53" s="65">
        <v>0</v>
      </c>
      <c r="EM53" s="65">
        <v>1</v>
      </c>
      <c r="EN53">
        <f t="shared" si="21"/>
        <v>62</v>
      </c>
      <c r="EO53">
        <f t="shared" si="22"/>
        <v>74</v>
      </c>
      <c r="EP53">
        <f t="shared" si="23"/>
        <v>60</v>
      </c>
      <c r="EQ53">
        <f t="shared" si="24"/>
        <v>66</v>
      </c>
      <c r="ER53">
        <f t="shared" si="25"/>
        <v>66</v>
      </c>
      <c r="ES53">
        <f t="shared" si="26"/>
        <v>61</v>
      </c>
      <c r="ET53">
        <f t="shared" si="27"/>
        <v>65</v>
      </c>
      <c r="EU53">
        <f t="shared" si="28"/>
        <v>68</v>
      </c>
      <c r="FO53" t="s">
        <v>1932</v>
      </c>
      <c r="FP53" t="s">
        <v>28650</v>
      </c>
      <c r="FQ53" s="548"/>
      <c r="FV53" s="548"/>
      <c r="FZ53" s="548"/>
      <c r="GD53" s="548"/>
      <c r="GI53" s="548"/>
      <c r="GN53" s="548"/>
      <c r="GP53" s="548"/>
      <c r="GT53" s="548"/>
      <c r="GX53" s="548"/>
      <c r="HB53" s="548"/>
      <c r="HF53" s="548"/>
      <c r="HJ53" s="548"/>
      <c r="HN53" s="548"/>
      <c r="HR53" s="548"/>
      <c r="HV53" s="548"/>
      <c r="HZ53" s="548"/>
      <c r="ID53" s="548"/>
      <c r="IW53" t="s">
        <v>31883</v>
      </c>
      <c r="IX53" t="s">
        <v>31884</v>
      </c>
    </row>
    <row r="54" spans="1:258" ht="18">
      <c r="A54" s="165">
        <v>51</v>
      </c>
      <c r="B54" s="37" t="s">
        <v>24050</v>
      </c>
      <c r="C54" s="37" t="s">
        <v>24051</v>
      </c>
      <c r="D54" s="45" t="s">
        <v>24052</v>
      </c>
      <c r="E54" s="37" t="s">
        <v>24053</v>
      </c>
      <c r="F54" s="37">
        <v>50</v>
      </c>
      <c r="G54" s="37" t="s">
        <v>24054</v>
      </c>
      <c r="H54" s="37" t="s">
        <v>24055</v>
      </c>
      <c r="I54" s="166">
        <v>51</v>
      </c>
      <c r="K54" s="32">
        <v>1</v>
      </c>
      <c r="L54" s="1">
        <f t="shared" si="11"/>
        <v>82</v>
      </c>
      <c r="M54" s="1">
        <v>81</v>
      </c>
      <c r="N54" s="1">
        <f t="shared" si="29"/>
        <v>82</v>
      </c>
      <c r="O54" s="1" t="s">
        <v>24056</v>
      </c>
      <c r="P54" t="s">
        <v>24056</v>
      </c>
      <c r="R54" s="1">
        <v>98</v>
      </c>
      <c r="S54" s="1182">
        <v>98</v>
      </c>
      <c r="T54" s="1182">
        <v>97</v>
      </c>
      <c r="U54" s="1" t="str">
        <f t="shared" si="12"/>
        <v>98 - 98</v>
      </c>
      <c r="V54" s="1" t="s">
        <v>24057</v>
      </c>
      <c r="AX54" s="1" t="s">
        <v>23801</v>
      </c>
      <c r="AY54" s="1"/>
      <c r="AZ54" s="1" t="str">
        <f t="shared" si="16"/>
        <v xml:space="preserve">1 - </v>
      </c>
      <c r="BA54" s="1" t="str">
        <f t="shared" si="17"/>
        <v xml:space="preserve">1 - </v>
      </c>
      <c r="BB54" s="1" t="s">
        <v>24058</v>
      </c>
      <c r="BF54" s="1">
        <f t="shared" si="19"/>
        <v>0</v>
      </c>
      <c r="BG54" s="1">
        <f t="shared" si="20"/>
        <v>0</v>
      </c>
      <c r="DU54" s="47"/>
      <c r="DV54" s="47"/>
      <c r="EE54" s="1" t="s">
        <v>25440</v>
      </c>
      <c r="EF54" s="65">
        <v>0</v>
      </c>
      <c r="EG54" s="65">
        <v>0</v>
      </c>
      <c r="EH54" s="65">
        <v>2</v>
      </c>
      <c r="EI54" s="65">
        <v>2</v>
      </c>
      <c r="EJ54" s="65">
        <v>2</v>
      </c>
      <c r="EK54" s="65">
        <v>0</v>
      </c>
      <c r="EL54" s="65">
        <v>0</v>
      </c>
      <c r="EM54" s="65">
        <v>1</v>
      </c>
      <c r="EN54">
        <f t="shared" si="21"/>
        <v>62</v>
      </c>
      <c r="EO54">
        <f t="shared" si="22"/>
        <v>74</v>
      </c>
      <c r="EP54">
        <f t="shared" si="23"/>
        <v>62</v>
      </c>
      <c r="EQ54">
        <f t="shared" si="24"/>
        <v>68</v>
      </c>
      <c r="ER54">
        <f t="shared" si="25"/>
        <v>68</v>
      </c>
      <c r="ES54">
        <f t="shared" si="26"/>
        <v>61</v>
      </c>
      <c r="ET54">
        <f t="shared" si="27"/>
        <v>65</v>
      </c>
      <c r="EU54">
        <f t="shared" si="28"/>
        <v>69</v>
      </c>
      <c r="FN54" t="s">
        <v>10035</v>
      </c>
      <c r="FO54" t="s">
        <v>1942</v>
      </c>
      <c r="FP54" t="s">
        <v>28651</v>
      </c>
      <c r="FQ54" s="548"/>
      <c r="FV54" s="548"/>
      <c r="FZ54" s="548"/>
      <c r="GD54" s="548"/>
      <c r="GI54" s="548"/>
      <c r="GN54" s="548"/>
      <c r="GP54" s="548"/>
      <c r="GT54" s="548"/>
      <c r="GX54" s="548"/>
      <c r="HB54" s="548"/>
      <c r="HF54" s="548"/>
      <c r="HJ54" s="548"/>
      <c r="HN54" s="548"/>
      <c r="HR54" s="548"/>
      <c r="HV54" s="548"/>
      <c r="HZ54" s="548"/>
      <c r="ID54" s="548"/>
      <c r="IW54" t="s">
        <v>31885</v>
      </c>
      <c r="IX54" t="s">
        <v>31886</v>
      </c>
    </row>
    <row r="55" spans="1:258" ht="18">
      <c r="A55" s="165">
        <v>52</v>
      </c>
      <c r="B55" s="37" t="s">
        <v>24059</v>
      </c>
      <c r="C55" s="37" t="s">
        <v>24060</v>
      </c>
      <c r="D55" s="45" t="s">
        <v>24061</v>
      </c>
      <c r="E55" s="37" t="s">
        <v>24062</v>
      </c>
      <c r="F55" s="37">
        <v>51</v>
      </c>
      <c r="G55" s="37" t="s">
        <v>24062</v>
      </c>
      <c r="H55" s="37" t="s">
        <v>24063</v>
      </c>
      <c r="I55" s="166">
        <v>52</v>
      </c>
      <c r="K55" s="32">
        <v>1</v>
      </c>
      <c r="L55" s="1">
        <f t="shared" si="11"/>
        <v>83</v>
      </c>
      <c r="M55" s="1">
        <v>82</v>
      </c>
      <c r="N55" s="1">
        <f t="shared" si="29"/>
        <v>83</v>
      </c>
      <c r="O55" s="1" t="s">
        <v>24064</v>
      </c>
      <c r="P55" t="s">
        <v>24064</v>
      </c>
      <c r="R55" s="1">
        <v>99</v>
      </c>
      <c r="S55" s="1182">
        <v>99</v>
      </c>
      <c r="T55" s="1182">
        <v>98</v>
      </c>
      <c r="U55" s="1" t="str">
        <f t="shared" si="12"/>
        <v>99 - 99</v>
      </c>
      <c r="V55" s="1" t="s">
        <v>24065</v>
      </c>
      <c r="AX55" s="1" t="s">
        <v>24066</v>
      </c>
      <c r="AY55" s="1"/>
      <c r="AZ55" s="1" t="str">
        <f t="shared" si="16"/>
        <v xml:space="preserve">1 - </v>
      </c>
      <c r="BA55" s="1" t="str">
        <f t="shared" si="17"/>
        <v xml:space="preserve">1 - </v>
      </c>
      <c r="BB55" s="1" t="s">
        <v>24067</v>
      </c>
      <c r="BF55" s="1">
        <f t="shared" si="19"/>
        <v>0</v>
      </c>
      <c r="BG55" s="1">
        <f t="shared" si="20"/>
        <v>0</v>
      </c>
      <c r="DU55" s="47"/>
      <c r="DV55" s="47"/>
      <c r="EE55" s="1" t="s">
        <v>25441</v>
      </c>
      <c r="EF55" s="65">
        <v>3</v>
      </c>
      <c r="EG55" s="65">
        <v>4</v>
      </c>
      <c r="EH55" s="65">
        <v>1</v>
      </c>
      <c r="EI55" s="65">
        <v>2</v>
      </c>
      <c r="EJ55" s="65">
        <v>2</v>
      </c>
      <c r="EK55" s="65">
        <v>2</v>
      </c>
      <c r="EL55" s="65">
        <v>2</v>
      </c>
      <c r="EM55" s="65">
        <v>1</v>
      </c>
      <c r="EN55">
        <f t="shared" si="21"/>
        <v>65</v>
      </c>
      <c r="EO55">
        <f t="shared" si="22"/>
        <v>78</v>
      </c>
      <c r="EP55">
        <f t="shared" si="23"/>
        <v>63</v>
      </c>
      <c r="EQ55">
        <f t="shared" si="24"/>
        <v>70</v>
      </c>
      <c r="ER55">
        <f t="shared" si="25"/>
        <v>70</v>
      </c>
      <c r="ES55">
        <f t="shared" si="26"/>
        <v>63</v>
      </c>
      <c r="ET55">
        <f t="shared" si="27"/>
        <v>67</v>
      </c>
      <c r="EU55">
        <f t="shared" si="28"/>
        <v>70</v>
      </c>
      <c r="FN55" t="s">
        <v>10035</v>
      </c>
      <c r="FO55" t="s">
        <v>1932</v>
      </c>
      <c r="FP55" t="s">
        <v>28652</v>
      </c>
      <c r="FQ55" s="548"/>
      <c r="FV55" s="548"/>
      <c r="FZ55" s="548"/>
      <c r="GD55" s="548"/>
      <c r="GI55" s="548"/>
      <c r="GN55" s="548"/>
      <c r="GP55" s="548"/>
      <c r="GT55" s="548"/>
      <c r="GX55" s="548"/>
      <c r="HB55" s="548"/>
      <c r="HF55" s="548"/>
      <c r="HJ55" s="548"/>
      <c r="HN55" s="548"/>
      <c r="HR55" s="548"/>
      <c r="HV55" s="548"/>
      <c r="HZ55" s="548"/>
      <c r="ID55" s="548"/>
      <c r="IW55" t="s">
        <v>31887</v>
      </c>
      <c r="IX55" t="s">
        <v>31888</v>
      </c>
    </row>
    <row r="56" spans="1:258" ht="18">
      <c r="A56" s="165">
        <v>53</v>
      </c>
      <c r="B56" s="37" t="s">
        <v>24068</v>
      </c>
      <c r="C56" s="37" t="s">
        <v>24069</v>
      </c>
      <c r="D56" s="45" t="s">
        <v>24070</v>
      </c>
      <c r="E56" s="37" t="s">
        <v>24068</v>
      </c>
      <c r="F56" s="37">
        <v>52</v>
      </c>
      <c r="G56" s="37" t="s">
        <v>24071</v>
      </c>
      <c r="H56" s="37" t="s">
        <v>24072</v>
      </c>
      <c r="I56" s="166">
        <v>53</v>
      </c>
      <c r="K56" s="32">
        <v>1</v>
      </c>
      <c r="L56" s="1">
        <f t="shared" si="11"/>
        <v>84</v>
      </c>
      <c r="M56" s="1">
        <v>83</v>
      </c>
      <c r="N56" s="1">
        <f t="shared" si="29"/>
        <v>84</v>
      </c>
      <c r="O56" s="1" t="s">
        <v>24073</v>
      </c>
      <c r="P56" t="s">
        <v>24073</v>
      </c>
      <c r="R56" s="1">
        <v>100</v>
      </c>
      <c r="S56" s="1182">
        <v>100</v>
      </c>
      <c r="T56" s="1182">
        <v>99</v>
      </c>
      <c r="U56" s="1" t="str">
        <f t="shared" si="12"/>
        <v>100 - 100</v>
      </c>
      <c r="V56" s="1" t="s">
        <v>24074</v>
      </c>
      <c r="AX56" s="1" t="s">
        <v>24075</v>
      </c>
      <c r="AY56" s="1"/>
      <c r="AZ56" s="1" t="str">
        <f t="shared" si="16"/>
        <v xml:space="preserve">1 - </v>
      </c>
      <c r="BA56" s="1" t="str">
        <f t="shared" si="17"/>
        <v xml:space="preserve">1 - </v>
      </c>
      <c r="BB56" s="1" t="s">
        <v>24076</v>
      </c>
      <c r="BF56" s="1">
        <f t="shared" si="19"/>
        <v>0</v>
      </c>
      <c r="BG56" s="1">
        <f t="shared" si="20"/>
        <v>0</v>
      </c>
      <c r="DQ56" s="215"/>
      <c r="DU56" s="216"/>
      <c r="DV56" s="216"/>
      <c r="DX56" s="215"/>
      <c r="EE56" s="1" t="s">
        <v>25442</v>
      </c>
      <c r="EF56" s="65">
        <v>2</v>
      </c>
      <c r="EG56" s="65">
        <v>0</v>
      </c>
      <c r="EH56" s="65">
        <v>2</v>
      </c>
      <c r="EI56" s="65">
        <v>2</v>
      </c>
      <c r="EJ56" s="65">
        <v>1</v>
      </c>
      <c r="EK56" s="65">
        <v>2</v>
      </c>
      <c r="EL56" s="65">
        <v>2</v>
      </c>
      <c r="EM56" s="65">
        <v>2</v>
      </c>
      <c r="EN56">
        <f t="shared" si="21"/>
        <v>67</v>
      </c>
      <c r="EO56">
        <f t="shared" si="22"/>
        <v>78</v>
      </c>
      <c r="EP56">
        <f t="shared" si="23"/>
        <v>65</v>
      </c>
      <c r="EQ56">
        <f t="shared" si="24"/>
        <v>72</v>
      </c>
      <c r="ER56">
        <f t="shared" si="25"/>
        <v>71</v>
      </c>
      <c r="ES56">
        <f t="shared" si="26"/>
        <v>65</v>
      </c>
      <c r="ET56">
        <f t="shared" si="27"/>
        <v>69</v>
      </c>
      <c r="EU56">
        <f t="shared" si="28"/>
        <v>72</v>
      </c>
      <c r="FQ56" s="548"/>
      <c r="FV56" s="548"/>
      <c r="FZ56" s="548"/>
      <c r="GD56" s="548"/>
      <c r="GI56" s="548"/>
      <c r="GN56" s="548"/>
      <c r="GP56" s="548"/>
      <c r="GT56" s="548"/>
      <c r="GX56" s="548"/>
      <c r="HB56" s="548"/>
      <c r="HF56" s="548"/>
      <c r="HJ56" s="548"/>
      <c r="HN56" s="548"/>
      <c r="HR56" s="548"/>
      <c r="HV56" s="548"/>
      <c r="HZ56" s="548"/>
      <c r="ID56" s="548"/>
      <c r="IW56" t="s">
        <v>31889</v>
      </c>
      <c r="IX56" t="s">
        <v>31890</v>
      </c>
    </row>
    <row r="57" spans="1:258" ht="18">
      <c r="A57" s="165">
        <v>54</v>
      </c>
      <c r="B57" s="37" t="s">
        <v>24077</v>
      </c>
      <c r="C57" s="37" t="s">
        <v>24078</v>
      </c>
      <c r="D57" s="45" t="s">
        <v>24079</v>
      </c>
      <c r="E57" s="37" t="s">
        <v>24077</v>
      </c>
      <c r="F57" s="37">
        <v>53</v>
      </c>
      <c r="G57" s="37" t="s">
        <v>24077</v>
      </c>
      <c r="H57" s="37" t="s">
        <v>24080</v>
      </c>
      <c r="I57" s="166">
        <v>54</v>
      </c>
      <c r="K57" s="32">
        <v>1</v>
      </c>
      <c r="L57" s="1">
        <f t="shared" si="11"/>
        <v>85</v>
      </c>
      <c r="M57" s="1">
        <v>84</v>
      </c>
      <c r="N57" s="1">
        <f t="shared" si="29"/>
        <v>85</v>
      </c>
      <c r="O57" s="1" t="s">
        <v>23533</v>
      </c>
      <c r="P57" t="s">
        <v>23533</v>
      </c>
      <c r="U57" s="1">
        <f t="shared" si="12"/>
        <v>0</v>
      </c>
      <c r="AZ57" s="1">
        <f t="shared" si="16"/>
        <v>0</v>
      </c>
      <c r="BA57" s="1" t="str">
        <f t="shared" si="17"/>
        <v xml:space="preserve">1 - </v>
      </c>
      <c r="BF57" s="1">
        <f t="shared" si="19"/>
        <v>0</v>
      </c>
      <c r="BG57" s="1">
        <f t="shared" si="20"/>
        <v>0</v>
      </c>
      <c r="DP57" s="215"/>
      <c r="DS57" s="217"/>
      <c r="DU57" s="216"/>
      <c r="DV57" s="47"/>
      <c r="EE57" s="1" t="s">
        <v>25443</v>
      </c>
      <c r="EF57" s="65">
        <v>2</v>
      </c>
      <c r="EG57" s="65">
        <v>0</v>
      </c>
      <c r="EH57" s="65">
        <v>2</v>
      </c>
      <c r="EI57" s="65">
        <v>2</v>
      </c>
      <c r="EJ57" s="65">
        <v>2</v>
      </c>
      <c r="EK57" s="65">
        <v>1</v>
      </c>
      <c r="EL57" s="65">
        <v>2</v>
      </c>
      <c r="EM57" s="65">
        <v>2</v>
      </c>
      <c r="EN57">
        <f t="shared" si="21"/>
        <v>69</v>
      </c>
      <c r="EO57">
        <f t="shared" si="22"/>
        <v>78</v>
      </c>
      <c r="EP57">
        <f t="shared" si="23"/>
        <v>67</v>
      </c>
      <c r="EQ57">
        <f t="shared" si="24"/>
        <v>74</v>
      </c>
      <c r="ER57">
        <f t="shared" si="25"/>
        <v>73</v>
      </c>
      <c r="ES57">
        <f t="shared" si="26"/>
        <v>66</v>
      </c>
      <c r="ET57">
        <f t="shared" si="27"/>
        <v>71</v>
      </c>
      <c r="EU57">
        <f t="shared" si="28"/>
        <v>74</v>
      </c>
      <c r="FN57" t="s">
        <v>28653</v>
      </c>
      <c r="FQ57" s="548"/>
      <c r="FV57" s="548"/>
      <c r="FZ57" s="548"/>
      <c r="GD57" s="548"/>
      <c r="GI57" s="548"/>
      <c r="GN57" s="548"/>
      <c r="GP57" s="548"/>
      <c r="GT57" s="548"/>
      <c r="GX57" s="548"/>
      <c r="HB57" s="548"/>
      <c r="HF57" s="548"/>
      <c r="HJ57" s="548"/>
      <c r="HN57" s="548"/>
      <c r="HR57" s="548"/>
      <c r="HV57" s="548"/>
      <c r="HZ57" s="548"/>
      <c r="ID57" s="548"/>
      <c r="IW57" t="s">
        <v>31891</v>
      </c>
      <c r="IX57" t="s">
        <v>31888</v>
      </c>
    </row>
    <row r="58" spans="1:258" ht="18">
      <c r="A58" s="165">
        <v>55</v>
      </c>
      <c r="B58" s="37" t="s">
        <v>24081</v>
      </c>
      <c r="C58" s="37" t="s">
        <v>24081</v>
      </c>
      <c r="D58" s="45" t="s">
        <v>24082</v>
      </c>
      <c r="E58" s="37" t="s">
        <v>24083</v>
      </c>
      <c r="F58" s="37">
        <v>54</v>
      </c>
      <c r="G58" s="37" t="s">
        <v>23158</v>
      </c>
      <c r="H58" s="37" t="s">
        <v>14807</v>
      </c>
      <c r="I58" s="166">
        <v>55</v>
      </c>
      <c r="K58" s="32">
        <v>1</v>
      </c>
      <c r="L58" s="1">
        <f t="shared" si="11"/>
        <v>86</v>
      </c>
      <c r="M58" s="1">
        <v>85</v>
      </c>
      <c r="N58" s="1">
        <f t="shared" si="29"/>
        <v>86</v>
      </c>
      <c r="O58" s="1" t="s">
        <v>24084</v>
      </c>
      <c r="P58" t="s">
        <v>24084</v>
      </c>
      <c r="U58" s="1">
        <f t="shared" si="12"/>
        <v>0</v>
      </c>
      <c r="AZ58" s="1">
        <f t="shared" si="16"/>
        <v>0</v>
      </c>
      <c r="BA58" s="1">
        <f t="shared" si="17"/>
        <v>0</v>
      </c>
      <c r="BF58" s="1">
        <f t="shared" si="19"/>
        <v>0</v>
      </c>
      <c r="BG58" s="1">
        <f t="shared" si="20"/>
        <v>0</v>
      </c>
      <c r="DU58" s="47"/>
      <c r="DV58" s="47"/>
      <c r="EE58" s="1" t="s">
        <v>25444</v>
      </c>
      <c r="EF58" s="65">
        <v>0</v>
      </c>
      <c r="EG58" s="65">
        <v>0</v>
      </c>
      <c r="EH58" s="65">
        <v>2</v>
      </c>
      <c r="EI58" s="65">
        <v>0</v>
      </c>
      <c r="EJ58" s="65">
        <v>0</v>
      </c>
      <c r="EK58" s="65">
        <v>0</v>
      </c>
      <c r="EL58" s="65">
        <v>0</v>
      </c>
      <c r="EM58" s="65">
        <v>0</v>
      </c>
      <c r="EN58">
        <f t="shared" si="21"/>
        <v>69</v>
      </c>
      <c r="EO58">
        <f t="shared" si="22"/>
        <v>78</v>
      </c>
      <c r="EP58">
        <f t="shared" si="23"/>
        <v>69</v>
      </c>
      <c r="EQ58">
        <f t="shared" si="24"/>
        <v>74</v>
      </c>
      <c r="ER58">
        <f t="shared" si="25"/>
        <v>73</v>
      </c>
      <c r="ES58">
        <f t="shared" si="26"/>
        <v>66</v>
      </c>
      <c r="ET58">
        <f t="shared" si="27"/>
        <v>71</v>
      </c>
      <c r="EU58">
        <f t="shared" si="28"/>
        <v>74</v>
      </c>
      <c r="FN58" t="s">
        <v>28654</v>
      </c>
      <c r="FQ58" s="548"/>
      <c r="FV58" s="548"/>
      <c r="FZ58" s="548"/>
      <c r="GD58" s="548"/>
      <c r="GI58" s="548"/>
      <c r="GN58" s="548"/>
      <c r="GP58" s="548"/>
      <c r="GT58" s="548"/>
      <c r="GX58" s="548"/>
      <c r="HB58" s="548"/>
      <c r="HF58" s="548"/>
      <c r="HJ58" s="548"/>
      <c r="HN58" s="548"/>
      <c r="HR58" s="548"/>
      <c r="HV58" s="548"/>
      <c r="HZ58" s="548"/>
      <c r="ID58" s="548"/>
      <c r="IW58" t="s">
        <v>31892</v>
      </c>
      <c r="IX58" t="s">
        <v>31893</v>
      </c>
    </row>
    <row r="59" spans="1:258" ht="18">
      <c r="A59" s="165">
        <v>56</v>
      </c>
      <c r="B59" s="37" t="s">
        <v>24085</v>
      </c>
      <c r="C59" s="37" t="s">
        <v>24086</v>
      </c>
      <c r="D59" s="45" t="s">
        <v>24087</v>
      </c>
      <c r="E59" s="37" t="s">
        <v>14807</v>
      </c>
      <c r="F59" s="37">
        <v>55</v>
      </c>
      <c r="G59" s="37"/>
      <c r="H59" s="37" t="s">
        <v>24088</v>
      </c>
      <c r="I59" s="166">
        <v>56</v>
      </c>
      <c r="K59" s="32">
        <v>1</v>
      </c>
      <c r="L59" s="1">
        <f t="shared" si="11"/>
        <v>87</v>
      </c>
      <c r="M59" s="1">
        <v>86</v>
      </c>
      <c r="N59" s="1">
        <f t="shared" si="29"/>
        <v>87</v>
      </c>
      <c r="O59" s="1" t="s">
        <v>24089</v>
      </c>
      <c r="P59" t="s">
        <v>24089</v>
      </c>
      <c r="U59" s="1">
        <f t="shared" si="12"/>
        <v>0</v>
      </c>
      <c r="AZ59" s="1">
        <f t="shared" si="16"/>
        <v>0</v>
      </c>
      <c r="BA59" s="1">
        <f t="shared" si="17"/>
        <v>0</v>
      </c>
      <c r="BF59" s="1">
        <f t="shared" si="19"/>
        <v>0</v>
      </c>
      <c r="BG59" s="1">
        <f t="shared" si="20"/>
        <v>0</v>
      </c>
      <c r="DU59" s="47"/>
      <c r="DV59" s="47"/>
      <c r="EE59" s="1" t="s">
        <v>25445</v>
      </c>
      <c r="EF59" s="65">
        <v>2</v>
      </c>
      <c r="EG59" s="65">
        <v>2</v>
      </c>
      <c r="EH59" s="65">
        <v>2</v>
      </c>
      <c r="EI59" s="65">
        <v>2</v>
      </c>
      <c r="EJ59" s="65">
        <v>2</v>
      </c>
      <c r="EK59" s="65">
        <v>2</v>
      </c>
      <c r="EL59" s="65">
        <v>2</v>
      </c>
      <c r="EM59" s="65">
        <v>1</v>
      </c>
      <c r="EN59">
        <f t="shared" si="21"/>
        <v>71</v>
      </c>
      <c r="EO59">
        <f t="shared" si="22"/>
        <v>80</v>
      </c>
      <c r="EP59">
        <f t="shared" si="23"/>
        <v>71</v>
      </c>
      <c r="EQ59">
        <f t="shared" si="24"/>
        <v>76</v>
      </c>
      <c r="ER59">
        <f t="shared" si="25"/>
        <v>75</v>
      </c>
      <c r="ES59">
        <f t="shared" si="26"/>
        <v>68</v>
      </c>
      <c r="ET59">
        <f t="shared" si="27"/>
        <v>73</v>
      </c>
      <c r="EU59">
        <f t="shared" si="28"/>
        <v>75</v>
      </c>
      <c r="FN59" t="s">
        <v>28655</v>
      </c>
      <c r="FQ59" s="548"/>
      <c r="FV59" s="548"/>
      <c r="FZ59" s="548"/>
      <c r="GD59" s="548"/>
      <c r="GI59" s="548"/>
      <c r="GN59" s="548"/>
      <c r="GP59" s="548"/>
      <c r="GT59" s="548"/>
      <c r="GX59" s="548"/>
      <c r="HB59" s="548"/>
      <c r="HF59" s="548"/>
      <c r="HJ59" s="548"/>
      <c r="HN59" s="548"/>
      <c r="HR59" s="548"/>
      <c r="HV59" s="548"/>
      <c r="HZ59" s="548"/>
      <c r="ID59" s="548"/>
      <c r="IW59" t="s">
        <v>31894</v>
      </c>
      <c r="IX59" t="s">
        <v>31895</v>
      </c>
    </row>
    <row r="60" spans="1:258" ht="18">
      <c r="A60" s="165">
        <v>57</v>
      </c>
      <c r="B60" s="37" t="s">
        <v>24090</v>
      </c>
      <c r="C60" s="37" t="s">
        <v>24091</v>
      </c>
      <c r="D60" s="45" t="s">
        <v>24092</v>
      </c>
      <c r="E60" s="37" t="s">
        <v>24093</v>
      </c>
      <c r="F60" s="37">
        <v>56</v>
      </c>
      <c r="G60" s="37" t="s">
        <v>24085</v>
      </c>
      <c r="H60" s="37" t="s">
        <v>24094</v>
      </c>
      <c r="I60" s="166">
        <v>57</v>
      </c>
      <c r="K60" s="32">
        <v>1</v>
      </c>
      <c r="L60" s="1">
        <f t="shared" si="11"/>
        <v>88</v>
      </c>
      <c r="M60" s="1">
        <v>87</v>
      </c>
      <c r="N60" s="1">
        <f t="shared" si="29"/>
        <v>88</v>
      </c>
      <c r="O60" s="1" t="s">
        <v>24095</v>
      </c>
      <c r="P60" t="s">
        <v>24095</v>
      </c>
      <c r="U60" s="1">
        <f t="shared" si="12"/>
        <v>0</v>
      </c>
      <c r="AZ60" s="1">
        <f t="shared" si="16"/>
        <v>0</v>
      </c>
      <c r="BA60" s="1">
        <f t="shared" si="17"/>
        <v>0</v>
      </c>
      <c r="BF60" s="1">
        <f t="shared" si="19"/>
        <v>0</v>
      </c>
      <c r="BG60" s="1">
        <f t="shared" si="20"/>
        <v>0</v>
      </c>
      <c r="DU60" s="47"/>
      <c r="DV60" s="47"/>
      <c r="EE60" s="1" t="s">
        <v>25446</v>
      </c>
      <c r="EF60" s="65">
        <v>0</v>
      </c>
      <c r="EG60" s="65">
        <v>0</v>
      </c>
      <c r="EH60" s="65">
        <v>2</v>
      </c>
      <c r="EI60" s="65">
        <v>0</v>
      </c>
      <c r="EJ60" s="65">
        <v>0</v>
      </c>
      <c r="EK60" s="65">
        <v>0</v>
      </c>
      <c r="EL60" s="65">
        <v>0</v>
      </c>
      <c r="EM60" s="65">
        <v>0</v>
      </c>
      <c r="EN60">
        <f t="shared" si="21"/>
        <v>71</v>
      </c>
      <c r="EO60">
        <f t="shared" si="22"/>
        <v>80</v>
      </c>
      <c r="EP60">
        <f t="shared" si="23"/>
        <v>73</v>
      </c>
      <c r="EQ60">
        <f t="shared" si="24"/>
        <v>76</v>
      </c>
      <c r="ER60">
        <f t="shared" si="25"/>
        <v>75</v>
      </c>
      <c r="ES60">
        <f t="shared" si="26"/>
        <v>68</v>
      </c>
      <c r="ET60">
        <f t="shared" si="27"/>
        <v>73</v>
      </c>
      <c r="EU60">
        <f t="shared" si="28"/>
        <v>75</v>
      </c>
      <c r="FN60" t="s">
        <v>28656</v>
      </c>
      <c r="FQ60" s="548"/>
      <c r="FV60" s="548"/>
      <c r="FZ60" s="548"/>
      <c r="GD60" s="548"/>
      <c r="GI60" s="548"/>
      <c r="GN60" s="548"/>
      <c r="GP60" s="548"/>
      <c r="GT60" s="548"/>
      <c r="GX60" s="548"/>
      <c r="HB60" s="548"/>
      <c r="HF60" s="548"/>
      <c r="HJ60" s="548"/>
      <c r="HN60" s="548"/>
      <c r="HR60" s="548"/>
      <c r="HV60" s="548"/>
      <c r="HZ60" s="548"/>
      <c r="ID60" s="548"/>
      <c r="IW60" t="s">
        <v>31896</v>
      </c>
      <c r="IX60" t="s">
        <v>31888</v>
      </c>
    </row>
    <row r="61" spans="1:258" ht="18">
      <c r="A61" s="165">
        <v>58</v>
      </c>
      <c r="B61" s="37" t="s">
        <v>24096</v>
      </c>
      <c r="C61" s="37" t="s">
        <v>24097</v>
      </c>
      <c r="D61" s="45" t="s">
        <v>24098</v>
      </c>
      <c r="E61" s="37" t="s">
        <v>24099</v>
      </c>
      <c r="F61" s="37">
        <v>57</v>
      </c>
      <c r="G61" s="37" t="s">
        <v>24100</v>
      </c>
      <c r="H61" s="37" t="s">
        <v>24101</v>
      </c>
      <c r="I61" s="166">
        <v>58</v>
      </c>
      <c r="K61" s="32">
        <v>1</v>
      </c>
      <c r="L61" s="1">
        <f t="shared" si="11"/>
        <v>89</v>
      </c>
      <c r="M61" s="1">
        <v>88</v>
      </c>
      <c r="N61" s="1">
        <f t="shared" si="29"/>
        <v>89</v>
      </c>
      <c r="O61" s="1" t="s">
        <v>24102</v>
      </c>
      <c r="P61" t="s">
        <v>24102</v>
      </c>
      <c r="U61" s="1">
        <f t="shared" si="12"/>
        <v>0</v>
      </c>
      <c r="AZ61" s="1">
        <f t="shared" si="16"/>
        <v>0</v>
      </c>
      <c r="BA61" s="1">
        <f t="shared" si="17"/>
        <v>0</v>
      </c>
      <c r="BF61" s="1">
        <f t="shared" si="19"/>
        <v>0</v>
      </c>
      <c r="BG61" s="1">
        <f t="shared" si="20"/>
        <v>0</v>
      </c>
      <c r="DU61" s="47"/>
      <c r="DV61" s="47"/>
      <c r="EE61" s="1" t="s">
        <v>25447</v>
      </c>
      <c r="EF61" s="65">
        <v>2</v>
      </c>
      <c r="EG61" s="65">
        <v>0</v>
      </c>
      <c r="EH61" s="65">
        <v>2</v>
      </c>
      <c r="EI61" s="65">
        <v>0</v>
      </c>
      <c r="EJ61" s="65">
        <v>1</v>
      </c>
      <c r="EK61" s="65">
        <v>2</v>
      </c>
      <c r="EL61" s="65">
        <v>2</v>
      </c>
      <c r="EM61" s="65">
        <v>1</v>
      </c>
      <c r="EN61">
        <f t="shared" si="21"/>
        <v>73</v>
      </c>
      <c r="EO61">
        <f t="shared" si="22"/>
        <v>80</v>
      </c>
      <c r="EP61">
        <f t="shared" si="23"/>
        <v>75</v>
      </c>
      <c r="EQ61">
        <f t="shared" si="24"/>
        <v>76</v>
      </c>
      <c r="ER61">
        <f t="shared" si="25"/>
        <v>76</v>
      </c>
      <c r="ES61">
        <f t="shared" si="26"/>
        <v>70</v>
      </c>
      <c r="ET61">
        <f t="shared" si="27"/>
        <v>75</v>
      </c>
      <c r="EU61">
        <f t="shared" si="28"/>
        <v>76</v>
      </c>
      <c r="FN61" t="s">
        <v>28657</v>
      </c>
      <c r="FQ61" s="548"/>
      <c r="FV61" s="548"/>
      <c r="FZ61" s="548"/>
      <c r="GD61" s="548"/>
      <c r="GI61" s="548"/>
      <c r="GN61" s="548"/>
      <c r="GP61" s="548"/>
      <c r="GT61" s="548"/>
      <c r="GX61" s="548"/>
      <c r="HB61" s="548"/>
      <c r="HF61" s="548"/>
      <c r="HJ61" s="548"/>
      <c r="HN61" s="548"/>
      <c r="HR61" s="548"/>
      <c r="HV61" s="548"/>
      <c r="HZ61" s="548"/>
      <c r="ID61" s="548"/>
      <c r="IW61" t="s">
        <v>31897</v>
      </c>
      <c r="IX61" t="s">
        <v>31888</v>
      </c>
    </row>
    <row r="62" spans="1:258" ht="18">
      <c r="A62" s="165">
        <v>59</v>
      </c>
      <c r="B62" s="37" t="s">
        <v>24103</v>
      </c>
      <c r="C62" s="37" t="s">
        <v>24104</v>
      </c>
      <c r="D62" s="45" t="s">
        <v>24105</v>
      </c>
      <c r="E62" s="37" t="s">
        <v>24106</v>
      </c>
      <c r="F62" s="37">
        <v>58</v>
      </c>
      <c r="G62" s="37" t="s">
        <v>24107</v>
      </c>
      <c r="H62" s="37" t="s">
        <v>24108</v>
      </c>
      <c r="I62" s="166">
        <v>59</v>
      </c>
      <c r="K62" s="32">
        <v>1</v>
      </c>
      <c r="L62" s="1">
        <f t="shared" si="11"/>
        <v>90</v>
      </c>
      <c r="M62" s="1">
        <v>89</v>
      </c>
      <c r="N62" s="1">
        <f t="shared" si="29"/>
        <v>90</v>
      </c>
      <c r="O62" s="1" t="s">
        <v>24109</v>
      </c>
      <c r="P62" t="s">
        <v>24109</v>
      </c>
      <c r="U62" s="1">
        <f t="shared" si="12"/>
        <v>0</v>
      </c>
      <c r="AZ62" s="1">
        <f t="shared" si="16"/>
        <v>0</v>
      </c>
      <c r="BA62" s="1">
        <f t="shared" si="17"/>
        <v>0</v>
      </c>
      <c r="BF62" s="1">
        <f t="shared" si="19"/>
        <v>0</v>
      </c>
      <c r="BG62" s="1">
        <f t="shared" si="20"/>
        <v>0</v>
      </c>
      <c r="DU62" s="47"/>
      <c r="DV62" s="47"/>
      <c r="EE62" s="1" t="s">
        <v>25448</v>
      </c>
      <c r="EF62" s="65">
        <v>0</v>
      </c>
      <c r="EG62" s="65">
        <v>0</v>
      </c>
      <c r="EH62" s="65">
        <v>2</v>
      </c>
      <c r="EI62" s="65">
        <v>0</v>
      </c>
      <c r="EJ62" s="65">
        <v>0</v>
      </c>
      <c r="EK62" s="65">
        <v>0</v>
      </c>
      <c r="EL62" s="65">
        <v>1</v>
      </c>
      <c r="EM62" s="65">
        <v>0</v>
      </c>
      <c r="EN62">
        <f t="shared" si="21"/>
        <v>73</v>
      </c>
      <c r="EO62">
        <f t="shared" si="22"/>
        <v>80</v>
      </c>
      <c r="EP62">
        <f t="shared" si="23"/>
        <v>77</v>
      </c>
      <c r="EQ62">
        <f t="shared" si="24"/>
        <v>76</v>
      </c>
      <c r="ER62">
        <f t="shared" si="25"/>
        <v>76</v>
      </c>
      <c r="ES62">
        <f t="shared" si="26"/>
        <v>70</v>
      </c>
      <c r="ET62">
        <f t="shared" si="27"/>
        <v>76</v>
      </c>
      <c r="EU62">
        <f t="shared" si="28"/>
        <v>76</v>
      </c>
      <c r="FN62" t="s">
        <v>28658</v>
      </c>
      <c r="FQ62" s="548"/>
      <c r="FV62" s="548"/>
      <c r="FZ62" s="548"/>
      <c r="GD62" s="548"/>
      <c r="GI62" s="548"/>
      <c r="GN62" s="548"/>
      <c r="GP62" s="548"/>
      <c r="GT62" s="548"/>
      <c r="GX62" s="548"/>
      <c r="HB62" s="548"/>
      <c r="HF62" s="548"/>
      <c r="HJ62" s="548"/>
      <c r="HN62" s="548"/>
      <c r="HR62" s="548"/>
      <c r="HV62" s="548"/>
      <c r="HZ62" s="548"/>
      <c r="ID62" s="548"/>
      <c r="IW62" t="s">
        <v>31898</v>
      </c>
      <c r="IX62" t="s">
        <v>31899</v>
      </c>
    </row>
    <row r="63" spans="1:258" ht="18">
      <c r="A63" s="165">
        <v>60</v>
      </c>
      <c r="B63" s="37" t="s">
        <v>24110</v>
      </c>
      <c r="C63" s="37" t="s">
        <v>23750</v>
      </c>
      <c r="D63" s="45" t="s">
        <v>24111</v>
      </c>
      <c r="E63" s="37" t="s">
        <v>24110</v>
      </c>
      <c r="F63" s="37">
        <v>59</v>
      </c>
      <c r="G63" s="37" t="s">
        <v>24106</v>
      </c>
      <c r="H63" s="37" t="s">
        <v>24112</v>
      </c>
      <c r="I63" s="166">
        <v>60</v>
      </c>
      <c r="K63" s="32">
        <v>1</v>
      </c>
      <c r="L63" s="1">
        <f t="shared" si="11"/>
        <v>91</v>
      </c>
      <c r="M63" s="1">
        <v>90</v>
      </c>
      <c r="N63" s="1">
        <f t="shared" si="29"/>
        <v>91</v>
      </c>
      <c r="O63" s="1" t="s">
        <v>24113</v>
      </c>
      <c r="P63" t="s">
        <v>24113</v>
      </c>
      <c r="U63" s="1">
        <f t="shared" si="12"/>
        <v>0</v>
      </c>
      <c r="AZ63" s="1">
        <f t="shared" si="16"/>
        <v>0</v>
      </c>
      <c r="BA63" s="1">
        <f t="shared" si="17"/>
        <v>0</v>
      </c>
      <c r="BF63" s="1">
        <f t="shared" si="19"/>
        <v>0</v>
      </c>
      <c r="BG63" s="1">
        <f t="shared" si="20"/>
        <v>0</v>
      </c>
      <c r="DU63" s="47"/>
      <c r="DV63" s="47"/>
      <c r="EE63" s="1" t="s">
        <v>25449</v>
      </c>
      <c r="EF63" s="65">
        <v>1</v>
      </c>
      <c r="EG63" s="65">
        <v>0</v>
      </c>
      <c r="EH63" s="65">
        <v>1</v>
      </c>
      <c r="EI63" s="65">
        <v>0</v>
      </c>
      <c r="EJ63" s="65">
        <v>1</v>
      </c>
      <c r="EK63" s="65">
        <v>1</v>
      </c>
      <c r="EL63" s="65">
        <v>1</v>
      </c>
      <c r="EM63" s="65">
        <v>1</v>
      </c>
      <c r="EN63">
        <f t="shared" si="21"/>
        <v>74</v>
      </c>
      <c r="EO63">
        <f t="shared" si="22"/>
        <v>80</v>
      </c>
      <c r="EP63">
        <f t="shared" si="23"/>
        <v>78</v>
      </c>
      <c r="EQ63">
        <f t="shared" si="24"/>
        <v>76</v>
      </c>
      <c r="ER63">
        <f t="shared" si="25"/>
        <v>77</v>
      </c>
      <c r="ES63">
        <f t="shared" si="26"/>
        <v>71</v>
      </c>
      <c r="ET63">
        <f t="shared" si="27"/>
        <v>77</v>
      </c>
      <c r="EU63">
        <f t="shared" si="28"/>
        <v>77</v>
      </c>
      <c r="FN63" t="s">
        <v>28659</v>
      </c>
      <c r="FQ63" s="548"/>
      <c r="FV63" s="548"/>
      <c r="FZ63" s="548"/>
      <c r="GD63" s="548"/>
      <c r="GI63" s="548"/>
      <c r="GN63" s="548"/>
      <c r="GP63" s="548"/>
      <c r="GT63" s="548"/>
      <c r="GX63" s="548"/>
      <c r="HB63" s="548"/>
      <c r="HF63" s="548"/>
      <c r="HJ63" s="548"/>
      <c r="HN63" s="548"/>
      <c r="HR63" s="548"/>
      <c r="HV63" s="548"/>
      <c r="HZ63" s="548"/>
      <c r="ID63" s="548"/>
    </row>
    <row r="64" spans="1:258">
      <c r="A64" s="165">
        <v>61</v>
      </c>
      <c r="B64" s="37" t="s">
        <v>24114</v>
      </c>
      <c r="C64" s="37" t="s">
        <v>23530</v>
      </c>
      <c r="D64" s="45" t="s">
        <v>24115</v>
      </c>
      <c r="E64" s="37" t="s">
        <v>24114</v>
      </c>
      <c r="F64" s="37">
        <v>60</v>
      </c>
      <c r="G64" s="37" t="s">
        <v>24110</v>
      </c>
      <c r="H64" s="37" t="s">
        <v>24116</v>
      </c>
      <c r="I64" s="166">
        <v>61</v>
      </c>
      <c r="K64" s="32">
        <v>1</v>
      </c>
      <c r="L64" s="1">
        <f t="shared" si="11"/>
        <v>92</v>
      </c>
      <c r="M64" s="1">
        <v>91</v>
      </c>
      <c r="N64" s="1">
        <f t="shared" si="29"/>
        <v>92</v>
      </c>
      <c r="O64" s="1" t="s">
        <v>24117</v>
      </c>
      <c r="P64" t="s">
        <v>24117</v>
      </c>
      <c r="U64" s="1">
        <f t="shared" si="12"/>
        <v>0</v>
      </c>
      <c r="AZ64" s="1">
        <f t="shared" si="16"/>
        <v>0</v>
      </c>
      <c r="BA64" s="1">
        <f t="shared" si="17"/>
        <v>0</v>
      </c>
      <c r="BF64" s="1">
        <f t="shared" si="19"/>
        <v>0</v>
      </c>
      <c r="BG64" s="1">
        <f t="shared" si="20"/>
        <v>0</v>
      </c>
      <c r="EE64" s="1" t="s">
        <v>25450</v>
      </c>
      <c r="EF64" s="65">
        <v>0</v>
      </c>
      <c r="EG64" s="65">
        <v>0</v>
      </c>
      <c r="EH64" s="65">
        <v>2</v>
      </c>
      <c r="EI64" s="65">
        <v>2</v>
      </c>
      <c r="EJ64" s="65">
        <v>2</v>
      </c>
      <c r="EK64" s="65">
        <v>0</v>
      </c>
      <c r="EL64" s="65">
        <v>2</v>
      </c>
      <c r="EM64" s="65">
        <v>3</v>
      </c>
      <c r="EN64">
        <f t="shared" si="21"/>
        <v>74</v>
      </c>
      <c r="EO64">
        <f t="shared" si="22"/>
        <v>80</v>
      </c>
      <c r="EP64">
        <f t="shared" si="23"/>
        <v>80</v>
      </c>
      <c r="EQ64">
        <f t="shared" si="24"/>
        <v>78</v>
      </c>
      <c r="ER64">
        <f t="shared" si="25"/>
        <v>79</v>
      </c>
      <c r="ES64">
        <f t="shared" si="26"/>
        <v>71</v>
      </c>
      <c r="ET64">
        <f t="shared" si="27"/>
        <v>79</v>
      </c>
      <c r="EU64">
        <f t="shared" si="28"/>
        <v>80</v>
      </c>
      <c r="FN64" t="s">
        <v>28660</v>
      </c>
      <c r="FQ64" s="548"/>
      <c r="FV64" s="548"/>
      <c r="FZ64" s="548"/>
      <c r="GD64" s="548"/>
      <c r="GI64" s="548"/>
      <c r="GN64" s="548"/>
      <c r="GP64" s="548"/>
      <c r="GT64" s="548"/>
      <c r="GX64" s="548"/>
      <c r="HB64" s="548"/>
      <c r="HF64" s="548"/>
      <c r="HJ64" s="548"/>
      <c r="HN64" s="548"/>
      <c r="HR64" s="548"/>
      <c r="HV64" s="548"/>
      <c r="HZ64" s="548"/>
      <c r="ID64" s="548"/>
    </row>
    <row r="65" spans="1:241">
      <c r="A65" s="165">
        <v>62</v>
      </c>
      <c r="B65" s="37" t="s">
        <v>24118</v>
      </c>
      <c r="C65" s="37" t="s">
        <v>14807</v>
      </c>
      <c r="D65" s="45" t="s">
        <v>24119</v>
      </c>
      <c r="E65" s="37" t="s">
        <v>14807</v>
      </c>
      <c r="F65" s="37">
        <v>61</v>
      </c>
      <c r="G65" s="37" t="s">
        <v>24114</v>
      </c>
      <c r="H65" s="37" t="s">
        <v>24120</v>
      </c>
      <c r="I65" s="166">
        <v>62</v>
      </c>
      <c r="K65" s="32">
        <v>1</v>
      </c>
      <c r="L65" s="1">
        <f t="shared" si="11"/>
        <v>93</v>
      </c>
      <c r="M65" s="1">
        <v>92</v>
      </c>
      <c r="N65" s="1">
        <f t="shared" si="29"/>
        <v>93</v>
      </c>
      <c r="O65" s="1" t="s">
        <v>24121</v>
      </c>
      <c r="P65" t="s">
        <v>24121</v>
      </c>
      <c r="U65" s="1">
        <f t="shared" si="12"/>
        <v>0</v>
      </c>
      <c r="AZ65" s="1">
        <f t="shared" si="16"/>
        <v>0</v>
      </c>
      <c r="BA65" s="1">
        <f t="shared" si="17"/>
        <v>0</v>
      </c>
      <c r="BF65" s="1">
        <f t="shared" si="19"/>
        <v>0</v>
      </c>
      <c r="BG65" s="1">
        <f t="shared" si="20"/>
        <v>0</v>
      </c>
      <c r="EE65" s="1" t="s">
        <v>25451</v>
      </c>
      <c r="EF65" s="65">
        <v>2</v>
      </c>
      <c r="EG65" s="65">
        <v>0</v>
      </c>
      <c r="EH65" s="65">
        <v>2</v>
      </c>
      <c r="EI65" s="65">
        <v>2</v>
      </c>
      <c r="EJ65" s="65">
        <v>2</v>
      </c>
      <c r="EK65" s="65">
        <v>2</v>
      </c>
      <c r="EL65" s="65">
        <v>1</v>
      </c>
      <c r="EM65" s="65">
        <v>2</v>
      </c>
      <c r="EN65">
        <f t="shared" si="21"/>
        <v>76</v>
      </c>
      <c r="EO65">
        <f t="shared" si="22"/>
        <v>80</v>
      </c>
      <c r="EP65">
        <f t="shared" si="23"/>
        <v>82</v>
      </c>
      <c r="EQ65">
        <f t="shared" si="24"/>
        <v>80</v>
      </c>
      <c r="ER65">
        <f t="shared" si="25"/>
        <v>81</v>
      </c>
      <c r="ES65">
        <f t="shared" si="26"/>
        <v>73</v>
      </c>
      <c r="ET65">
        <f t="shared" si="27"/>
        <v>80</v>
      </c>
      <c r="EU65">
        <f t="shared" si="28"/>
        <v>82</v>
      </c>
      <c r="FP65" t="s">
        <v>28661</v>
      </c>
      <c r="FQ65" s="548"/>
      <c r="FV65" s="548"/>
      <c r="FZ65" s="548"/>
      <c r="GD65" s="548"/>
      <c r="GI65" s="548"/>
      <c r="GN65" s="548"/>
      <c r="GP65" s="548"/>
      <c r="GT65" s="548"/>
      <c r="GX65" s="548"/>
      <c r="HB65" s="548"/>
      <c r="HF65" s="548"/>
      <c r="HJ65" s="548"/>
      <c r="HN65" s="548"/>
      <c r="HR65" s="548"/>
      <c r="HV65" s="548"/>
      <c r="HZ65" s="548"/>
      <c r="ID65" s="548"/>
    </row>
    <row r="66" spans="1:241">
      <c r="A66" s="165">
        <v>63</v>
      </c>
      <c r="B66" s="37" t="s">
        <v>24122</v>
      </c>
      <c r="C66" s="37" t="s">
        <v>24123</v>
      </c>
      <c r="D66" s="45" t="s">
        <v>24124</v>
      </c>
      <c r="E66" s="37" t="s">
        <v>24122</v>
      </c>
      <c r="F66" s="37">
        <v>62</v>
      </c>
      <c r="G66" s="37" t="s">
        <v>24125</v>
      </c>
      <c r="H66" s="37" t="s">
        <v>24126</v>
      </c>
      <c r="I66" s="166">
        <v>63</v>
      </c>
      <c r="K66" s="32">
        <v>1</v>
      </c>
      <c r="L66" s="1">
        <f t="shared" si="11"/>
        <v>94</v>
      </c>
      <c r="M66" s="1">
        <v>93</v>
      </c>
      <c r="N66" s="1">
        <f t="shared" si="29"/>
        <v>94</v>
      </c>
      <c r="O66" s="1" t="s">
        <v>24127</v>
      </c>
      <c r="P66" t="s">
        <v>24127</v>
      </c>
      <c r="U66" s="1">
        <f t="shared" si="12"/>
        <v>0</v>
      </c>
      <c r="AZ66" s="1">
        <f t="shared" si="16"/>
        <v>0</v>
      </c>
      <c r="BA66" s="1">
        <f t="shared" si="17"/>
        <v>0</v>
      </c>
      <c r="BF66" s="1">
        <f t="shared" si="19"/>
        <v>0</v>
      </c>
      <c r="BG66" s="1">
        <f t="shared" si="20"/>
        <v>0</v>
      </c>
      <c r="EE66" s="1" t="s">
        <v>25452</v>
      </c>
      <c r="EF66" s="65">
        <v>2</v>
      </c>
      <c r="EG66" s="65">
        <v>2</v>
      </c>
      <c r="EH66" s="65">
        <v>1</v>
      </c>
      <c r="EI66" s="65">
        <v>0</v>
      </c>
      <c r="EJ66" s="65">
        <v>1</v>
      </c>
      <c r="EK66" s="65">
        <v>2</v>
      </c>
      <c r="EL66" s="65">
        <v>2</v>
      </c>
      <c r="EM66" s="65">
        <v>1</v>
      </c>
      <c r="EN66">
        <f t="shared" si="21"/>
        <v>78</v>
      </c>
      <c r="EO66">
        <f t="shared" si="22"/>
        <v>82</v>
      </c>
      <c r="EP66">
        <f t="shared" si="23"/>
        <v>83</v>
      </c>
      <c r="EQ66">
        <f t="shared" si="24"/>
        <v>80</v>
      </c>
      <c r="ER66">
        <f t="shared" si="25"/>
        <v>82</v>
      </c>
      <c r="ES66">
        <f t="shared" si="26"/>
        <v>75</v>
      </c>
      <c r="ET66">
        <f t="shared" si="27"/>
        <v>82</v>
      </c>
      <c r="EU66">
        <f t="shared" si="28"/>
        <v>83</v>
      </c>
      <c r="FP66" t="s">
        <v>28662</v>
      </c>
      <c r="FS66" s="548"/>
      <c r="FX66" s="548"/>
      <c r="GB66" s="548"/>
      <c r="GI66" s="548"/>
      <c r="GN66" s="548"/>
      <c r="GP66" s="548"/>
      <c r="GT66" s="548"/>
      <c r="GX66" s="548"/>
      <c r="HB66" s="548"/>
      <c r="HF66" s="548"/>
      <c r="HJ66" s="548"/>
      <c r="HN66" s="548"/>
      <c r="HR66" s="548"/>
      <c r="HV66" s="548"/>
      <c r="HZ66" s="548"/>
      <c r="ID66" s="548"/>
    </row>
    <row r="67" spans="1:241">
      <c r="A67" s="165">
        <v>64</v>
      </c>
      <c r="B67" s="37" t="s">
        <v>24128</v>
      </c>
      <c r="C67" s="37" t="s">
        <v>24129</v>
      </c>
      <c r="D67" s="45" t="s">
        <v>24130</v>
      </c>
      <c r="E67" s="37" t="s">
        <v>24128</v>
      </c>
      <c r="F67" s="37">
        <v>63</v>
      </c>
      <c r="G67" s="37" t="s">
        <v>24131</v>
      </c>
      <c r="H67" s="37" t="s">
        <v>15235</v>
      </c>
      <c r="I67" s="166">
        <v>64</v>
      </c>
      <c r="K67" s="32">
        <v>1</v>
      </c>
      <c r="L67" s="1">
        <f t="shared" si="11"/>
        <v>95</v>
      </c>
      <c r="M67" s="1">
        <v>94</v>
      </c>
      <c r="N67" s="1">
        <f t="shared" si="29"/>
        <v>95</v>
      </c>
      <c r="O67" s="1" t="s">
        <v>24132</v>
      </c>
      <c r="P67" t="s">
        <v>24132</v>
      </c>
      <c r="U67" s="1">
        <f t="shared" si="12"/>
        <v>0</v>
      </c>
      <c r="AZ67" s="1">
        <f t="shared" si="16"/>
        <v>0</v>
      </c>
      <c r="BA67" s="1">
        <f t="shared" si="17"/>
        <v>0</v>
      </c>
      <c r="BF67" s="1">
        <f t="shared" si="19"/>
        <v>0</v>
      </c>
      <c r="BG67" s="1">
        <f t="shared" si="20"/>
        <v>0</v>
      </c>
      <c r="EE67" s="1" t="s">
        <v>25453</v>
      </c>
      <c r="EF67" s="65">
        <v>1</v>
      </c>
      <c r="EG67" s="65">
        <v>2</v>
      </c>
      <c r="EH67" s="65">
        <v>1</v>
      </c>
      <c r="EI67" s="65">
        <v>2</v>
      </c>
      <c r="EJ67" s="65">
        <v>2</v>
      </c>
      <c r="EK67" s="65">
        <v>1</v>
      </c>
      <c r="EL67" s="65">
        <v>1</v>
      </c>
      <c r="EM67" s="65">
        <v>2</v>
      </c>
      <c r="EN67">
        <f t="shared" si="21"/>
        <v>79</v>
      </c>
      <c r="EO67">
        <f t="shared" si="22"/>
        <v>84</v>
      </c>
      <c r="EP67">
        <f t="shared" si="23"/>
        <v>84</v>
      </c>
      <c r="EQ67">
        <f t="shared" si="24"/>
        <v>82</v>
      </c>
      <c r="ER67">
        <f t="shared" si="25"/>
        <v>84</v>
      </c>
      <c r="ES67">
        <f t="shared" si="26"/>
        <v>76</v>
      </c>
      <c r="ET67">
        <f t="shared" si="27"/>
        <v>83</v>
      </c>
      <c r="EU67">
        <f t="shared" si="28"/>
        <v>85</v>
      </c>
      <c r="FP67" t="s">
        <v>28663</v>
      </c>
      <c r="FS67" s="548"/>
      <c r="FX67" s="548"/>
      <c r="GB67" s="548"/>
      <c r="GI67" s="548"/>
      <c r="GN67" s="548"/>
      <c r="GP67" s="548"/>
      <c r="GT67" s="548"/>
      <c r="GX67" s="548"/>
      <c r="HB67" s="548"/>
      <c r="HF67" s="548"/>
      <c r="HJ67" s="548"/>
      <c r="HN67" s="548"/>
      <c r="HR67" s="548"/>
      <c r="HV67" s="548"/>
      <c r="HZ67" s="548"/>
      <c r="ID67" s="548"/>
    </row>
    <row r="68" spans="1:241">
      <c r="A68" s="165">
        <v>65</v>
      </c>
      <c r="B68" s="37" t="s">
        <v>24133</v>
      </c>
      <c r="C68" s="37" t="s">
        <v>24134</v>
      </c>
      <c r="D68" s="45" t="s">
        <v>24135</v>
      </c>
      <c r="E68" s="37" t="s">
        <v>24136</v>
      </c>
      <c r="F68" s="37">
        <v>64</v>
      </c>
      <c r="G68" s="37" t="s">
        <v>24137</v>
      </c>
      <c r="H68" s="37" t="s">
        <v>24138</v>
      </c>
      <c r="I68" s="166">
        <v>65</v>
      </c>
      <c r="K68" s="32">
        <v>1</v>
      </c>
      <c r="L68" s="1">
        <f t="shared" si="11"/>
        <v>96</v>
      </c>
      <c r="M68" s="1">
        <v>95</v>
      </c>
      <c r="N68" s="1">
        <f t="shared" si="29"/>
        <v>96</v>
      </c>
      <c r="O68" s="1" t="s">
        <v>24139</v>
      </c>
      <c r="P68" t="s">
        <v>24139</v>
      </c>
      <c r="U68" s="1">
        <f t="shared" si="12"/>
        <v>0</v>
      </c>
      <c r="AZ68" s="1">
        <f t="shared" si="16"/>
        <v>0</v>
      </c>
      <c r="BA68" s="1">
        <f t="shared" si="17"/>
        <v>0</v>
      </c>
      <c r="BF68" s="1">
        <f t="shared" si="19"/>
        <v>0</v>
      </c>
      <c r="BG68" s="1">
        <f t="shared" si="20"/>
        <v>0</v>
      </c>
      <c r="EE68" s="1" t="s">
        <v>25454</v>
      </c>
      <c r="EF68" s="65">
        <v>3</v>
      </c>
      <c r="EG68" s="65">
        <v>0</v>
      </c>
      <c r="EH68" s="65">
        <v>2</v>
      </c>
      <c r="EI68" s="65">
        <v>2</v>
      </c>
      <c r="EJ68" s="65">
        <v>1</v>
      </c>
      <c r="EK68" s="65">
        <v>2</v>
      </c>
      <c r="EL68" s="65">
        <v>2</v>
      </c>
      <c r="EM68" s="65">
        <v>2</v>
      </c>
      <c r="EN68">
        <f t="shared" si="21"/>
        <v>82</v>
      </c>
      <c r="EO68">
        <f t="shared" si="22"/>
        <v>84</v>
      </c>
      <c r="EP68">
        <f t="shared" si="23"/>
        <v>86</v>
      </c>
      <c r="EQ68">
        <f t="shared" si="24"/>
        <v>84</v>
      </c>
      <c r="ER68">
        <f t="shared" si="25"/>
        <v>85</v>
      </c>
      <c r="ES68">
        <f t="shared" si="26"/>
        <v>78</v>
      </c>
      <c r="ET68">
        <f t="shared" si="27"/>
        <v>85</v>
      </c>
      <c r="EU68">
        <f t="shared" si="28"/>
        <v>87</v>
      </c>
      <c r="FP68" t="s">
        <v>28664</v>
      </c>
      <c r="FS68" s="548"/>
      <c r="FX68" s="548"/>
      <c r="GB68" s="548"/>
      <c r="GI68" s="548"/>
      <c r="GN68" s="548"/>
      <c r="GP68" s="548"/>
      <c r="GT68" s="548"/>
      <c r="GX68" s="548"/>
      <c r="HB68" s="548"/>
      <c r="HF68" s="548"/>
      <c r="HJ68" s="548"/>
      <c r="HN68" s="548"/>
      <c r="HR68" s="548"/>
      <c r="HV68" s="548"/>
      <c r="HZ68" s="548"/>
      <c r="ID68" s="548"/>
    </row>
    <row r="69" spans="1:241">
      <c r="A69" s="165">
        <v>66</v>
      </c>
      <c r="B69" s="37" t="s">
        <v>24140</v>
      </c>
      <c r="C69" s="37" t="s">
        <v>24141</v>
      </c>
      <c r="D69" s="45" t="s">
        <v>24142</v>
      </c>
      <c r="E69" s="37" t="s">
        <v>24140</v>
      </c>
      <c r="F69" s="37">
        <v>65</v>
      </c>
      <c r="G69" s="37" t="s">
        <v>24143</v>
      </c>
      <c r="H69" s="37" t="s">
        <v>24144</v>
      </c>
      <c r="I69" s="166">
        <v>66</v>
      </c>
      <c r="K69" s="32">
        <v>1</v>
      </c>
      <c r="L69" s="1">
        <f t="shared" si="11"/>
        <v>97</v>
      </c>
      <c r="M69" s="1">
        <v>96</v>
      </c>
      <c r="N69" s="1">
        <f t="shared" si="29"/>
        <v>97</v>
      </c>
      <c r="O69" s="1" t="s">
        <v>24145</v>
      </c>
      <c r="P69" t="s">
        <v>24145</v>
      </c>
      <c r="U69" s="1">
        <f t="shared" si="12"/>
        <v>0</v>
      </c>
      <c r="AZ69" s="1">
        <f t="shared" si="16"/>
        <v>0</v>
      </c>
      <c r="BA69" s="1">
        <f t="shared" si="17"/>
        <v>0</v>
      </c>
      <c r="BF69" s="1">
        <f t="shared" si="19"/>
        <v>0</v>
      </c>
      <c r="BG69" s="1">
        <f t="shared" si="20"/>
        <v>0</v>
      </c>
      <c r="EE69" s="1" t="s">
        <v>25455</v>
      </c>
      <c r="EF69" s="65">
        <v>2</v>
      </c>
      <c r="EG69" s="65">
        <v>0</v>
      </c>
      <c r="EH69" s="65">
        <v>2</v>
      </c>
      <c r="EI69" s="65">
        <v>1</v>
      </c>
      <c r="EJ69" s="65">
        <v>2</v>
      </c>
      <c r="EK69" s="65">
        <v>2</v>
      </c>
      <c r="EL69" s="65">
        <v>2</v>
      </c>
      <c r="EM69" s="65">
        <v>0</v>
      </c>
      <c r="EN69">
        <f t="shared" si="21"/>
        <v>84</v>
      </c>
      <c r="EO69">
        <f t="shared" si="22"/>
        <v>84</v>
      </c>
      <c r="EP69">
        <f t="shared" si="23"/>
        <v>88</v>
      </c>
      <c r="EQ69">
        <f t="shared" si="24"/>
        <v>85</v>
      </c>
      <c r="ER69">
        <f t="shared" si="25"/>
        <v>87</v>
      </c>
      <c r="ES69">
        <f t="shared" si="26"/>
        <v>80</v>
      </c>
      <c r="ET69">
        <f t="shared" si="27"/>
        <v>87</v>
      </c>
      <c r="EU69">
        <f t="shared" si="28"/>
        <v>87</v>
      </c>
      <c r="FN69" t="s">
        <v>28716</v>
      </c>
      <c r="FO69" s="548"/>
      <c r="FP69" s="548"/>
      <c r="FQ69" s="548"/>
      <c r="FR69" s="548"/>
      <c r="FS69" s="548"/>
      <c r="FT69" s="548"/>
      <c r="FU69" s="548"/>
      <c r="FV69" s="548"/>
      <c r="FW69" s="548"/>
      <c r="FX69" s="548"/>
      <c r="FY69" s="548"/>
      <c r="FZ69" s="548"/>
      <c r="GA69" s="548"/>
      <c r="GB69" s="548"/>
      <c r="GC69" s="548"/>
      <c r="GD69" s="548"/>
      <c r="GE69" s="548"/>
      <c r="GF69" s="548"/>
      <c r="GG69" s="548"/>
      <c r="GH69" s="548"/>
      <c r="GI69" s="548"/>
      <c r="GJ69" s="548"/>
      <c r="GK69" s="548"/>
      <c r="GL69" s="548"/>
      <c r="GM69" s="548"/>
      <c r="GN69" s="548"/>
      <c r="GO69" s="548"/>
      <c r="GP69" s="548"/>
      <c r="GQ69" s="548"/>
      <c r="GR69" s="548"/>
      <c r="GS69" s="548"/>
      <c r="GT69" s="548"/>
      <c r="GU69" s="548"/>
      <c r="GV69" s="548"/>
      <c r="GW69" s="548"/>
      <c r="GX69" s="548"/>
      <c r="GY69" s="548"/>
      <c r="GZ69" s="548"/>
      <c r="HA69" s="548"/>
      <c r="HB69" s="548"/>
      <c r="HC69" s="548"/>
      <c r="HD69" s="548"/>
      <c r="HE69" s="548"/>
      <c r="HF69" s="548"/>
      <c r="HG69" s="548"/>
      <c r="HH69" s="548"/>
      <c r="HI69" s="548"/>
      <c r="HJ69" s="548"/>
      <c r="HK69" s="548"/>
      <c r="HL69" s="548"/>
      <c r="HM69" s="548"/>
      <c r="HN69" s="548"/>
      <c r="HO69" s="548"/>
      <c r="HP69" s="548"/>
      <c r="HQ69" s="548"/>
      <c r="HR69" s="548"/>
      <c r="HS69" s="548"/>
      <c r="HT69" s="548"/>
      <c r="HU69" s="548"/>
      <c r="HV69" s="548"/>
      <c r="HW69" s="548"/>
      <c r="HX69" s="548"/>
      <c r="HY69" s="548"/>
      <c r="HZ69" s="548"/>
      <c r="IA69" s="548"/>
      <c r="IB69" s="548"/>
      <c r="IC69" s="548"/>
      <c r="ID69" s="548"/>
      <c r="IE69" s="548"/>
      <c r="IF69" s="548"/>
      <c r="IG69" s="548"/>
    </row>
    <row r="70" spans="1:241">
      <c r="A70" s="165">
        <v>67</v>
      </c>
      <c r="B70" s="37" t="s">
        <v>24146</v>
      </c>
      <c r="C70" s="37" t="s">
        <v>24147</v>
      </c>
      <c r="D70" s="45" t="s">
        <v>24148</v>
      </c>
      <c r="E70" s="37" t="s">
        <v>24149</v>
      </c>
      <c r="F70" s="37">
        <v>66</v>
      </c>
      <c r="G70" s="37" t="s">
        <v>24140</v>
      </c>
      <c r="H70" s="37" t="s">
        <v>24150</v>
      </c>
      <c r="I70" s="166">
        <v>67</v>
      </c>
      <c r="K70" s="32">
        <v>1</v>
      </c>
      <c r="L70" s="1">
        <f t="shared" si="11"/>
        <v>98</v>
      </c>
      <c r="M70" s="1">
        <v>97</v>
      </c>
      <c r="N70" s="1">
        <f t="shared" si="29"/>
        <v>98</v>
      </c>
      <c r="O70" s="1" t="s">
        <v>24151</v>
      </c>
      <c r="P70" t="s">
        <v>24151</v>
      </c>
      <c r="U70" s="1">
        <f t="shared" si="12"/>
        <v>0</v>
      </c>
      <c r="AZ70" s="1">
        <f t="shared" si="16"/>
        <v>0</v>
      </c>
      <c r="BA70" s="1">
        <f t="shared" si="17"/>
        <v>0</v>
      </c>
      <c r="BF70" s="1">
        <f t="shared" si="19"/>
        <v>0</v>
      </c>
      <c r="BG70" s="1">
        <f t="shared" si="20"/>
        <v>0</v>
      </c>
      <c r="EE70" s="1" t="s">
        <v>25456</v>
      </c>
      <c r="EF70" s="65">
        <v>2</v>
      </c>
      <c r="EG70" s="65">
        <v>0</v>
      </c>
      <c r="EH70" s="65">
        <v>2</v>
      </c>
      <c r="EI70" s="65">
        <v>2</v>
      </c>
      <c r="EJ70" s="65">
        <v>1</v>
      </c>
      <c r="EK70" s="65">
        <v>2</v>
      </c>
      <c r="EL70" s="65">
        <v>2</v>
      </c>
      <c r="EM70" s="65">
        <v>2</v>
      </c>
      <c r="EN70">
        <f t="shared" ref="EN70:EN79" si="30">EF70+EN69</f>
        <v>86</v>
      </c>
      <c r="EO70">
        <f t="shared" ref="EO70:EO79" si="31">EG70+EO69</f>
        <v>84</v>
      </c>
      <c r="EP70">
        <f t="shared" ref="EP70:EP79" si="32">EH70+EP69</f>
        <v>90</v>
      </c>
      <c r="EQ70">
        <f t="shared" ref="EQ70:EQ79" si="33">EI70+EQ69</f>
        <v>87</v>
      </c>
      <c r="ER70">
        <f t="shared" ref="ER70:ER79" si="34">EJ70+ER69</f>
        <v>88</v>
      </c>
      <c r="ES70">
        <f t="shared" ref="ES70:ES79" si="35">EK70+ES69</f>
        <v>82</v>
      </c>
      <c r="ET70">
        <f t="shared" ref="ET70:ET79" si="36">EL70+ET69</f>
        <v>89</v>
      </c>
      <c r="EU70">
        <f t="shared" ref="EU70:EU79" si="37">EM70+EU69</f>
        <v>89</v>
      </c>
      <c r="FN70" t="s">
        <v>28717</v>
      </c>
      <c r="FO70" s="548"/>
      <c r="FP70" s="548"/>
      <c r="FQ70" s="548"/>
      <c r="FR70" s="548"/>
      <c r="FS70" s="548"/>
      <c r="FT70" s="548"/>
      <c r="FU70" s="548"/>
      <c r="FV70" s="548"/>
      <c r="FW70" s="548"/>
      <c r="FX70" s="548"/>
      <c r="FY70" s="548"/>
      <c r="FZ70" s="548"/>
      <c r="GA70" s="548"/>
      <c r="GB70" s="548"/>
      <c r="GC70" s="548"/>
      <c r="GD70" s="548"/>
      <c r="GE70" s="548"/>
      <c r="GF70" s="548"/>
      <c r="GG70" s="548"/>
      <c r="GH70" s="548"/>
      <c r="GI70" s="548"/>
      <c r="GJ70" s="548"/>
      <c r="GK70" s="548"/>
      <c r="GL70" s="548"/>
      <c r="GM70" s="548"/>
      <c r="GN70" s="548"/>
      <c r="GO70" s="548"/>
      <c r="GP70" s="548"/>
      <c r="GQ70" s="548"/>
      <c r="GR70" s="548"/>
      <c r="GS70" s="548"/>
      <c r="GT70" s="548"/>
      <c r="GU70" s="548"/>
      <c r="GV70" s="548"/>
      <c r="GW70" s="548"/>
      <c r="GX70" s="548"/>
      <c r="GY70" s="548"/>
      <c r="GZ70" s="548"/>
      <c r="HA70" s="548"/>
      <c r="HB70" s="548"/>
      <c r="HC70" s="548"/>
      <c r="HD70" s="548"/>
      <c r="HE70" s="548"/>
      <c r="HF70" s="548"/>
      <c r="HG70" s="548"/>
      <c r="HH70" s="548"/>
      <c r="HI70" s="548"/>
      <c r="HJ70" s="548"/>
      <c r="HK70" s="548"/>
      <c r="HL70" s="548"/>
      <c r="HM70" s="548"/>
      <c r="HN70" s="548"/>
      <c r="HO70" s="548"/>
      <c r="HP70" s="548"/>
      <c r="HQ70" s="548"/>
      <c r="HR70" s="548"/>
      <c r="HS70" s="548"/>
      <c r="HT70" s="548"/>
      <c r="HU70" s="548"/>
      <c r="HV70" s="548"/>
      <c r="HW70" s="548"/>
      <c r="HX70" s="548"/>
      <c r="HY70" s="548"/>
      <c r="HZ70" s="548"/>
      <c r="IA70" s="548"/>
      <c r="IB70" s="548"/>
      <c r="IC70" s="548"/>
      <c r="ID70" s="548"/>
      <c r="IE70" s="548"/>
      <c r="IF70" s="548"/>
      <c r="IG70" s="548"/>
    </row>
    <row r="71" spans="1:241">
      <c r="A71" s="165">
        <v>68</v>
      </c>
      <c r="B71" s="37" t="s">
        <v>24152</v>
      </c>
      <c r="C71" s="37" t="s">
        <v>24153</v>
      </c>
      <c r="D71" s="45" t="s">
        <v>24154</v>
      </c>
      <c r="E71" s="37" t="s">
        <v>24155</v>
      </c>
      <c r="F71" s="37">
        <v>67</v>
      </c>
      <c r="G71" s="37" t="s">
        <v>24156</v>
      </c>
      <c r="H71" s="37" t="s">
        <v>24157</v>
      </c>
      <c r="I71" s="166">
        <v>68</v>
      </c>
      <c r="K71" s="32">
        <v>1</v>
      </c>
      <c r="L71" s="1">
        <f t="shared" si="11"/>
        <v>99</v>
      </c>
      <c r="M71" s="1">
        <v>98</v>
      </c>
      <c r="N71" s="1">
        <f t="shared" si="29"/>
        <v>99</v>
      </c>
      <c r="O71" s="1" t="s">
        <v>24158</v>
      </c>
      <c r="P71" t="s">
        <v>24158</v>
      </c>
      <c r="U71" s="1">
        <f t="shared" si="12"/>
        <v>0</v>
      </c>
      <c r="AZ71" s="1">
        <f t="shared" si="16"/>
        <v>0</v>
      </c>
      <c r="BA71" s="1">
        <f t="shared" si="17"/>
        <v>0</v>
      </c>
      <c r="BF71" s="1">
        <f t="shared" si="19"/>
        <v>0</v>
      </c>
      <c r="BG71" s="1">
        <f t="shared" si="20"/>
        <v>0</v>
      </c>
      <c r="EE71" s="1" t="s">
        <v>25457</v>
      </c>
      <c r="EF71" s="65">
        <v>1</v>
      </c>
      <c r="EG71" s="65">
        <v>2</v>
      </c>
      <c r="EH71" s="65">
        <v>2</v>
      </c>
      <c r="EI71" s="65">
        <v>2</v>
      </c>
      <c r="EJ71" s="65">
        <v>2</v>
      </c>
      <c r="EK71" s="65">
        <v>1</v>
      </c>
      <c r="EL71" s="65">
        <v>1</v>
      </c>
      <c r="EM71" s="65">
        <v>1</v>
      </c>
      <c r="EN71">
        <f t="shared" si="30"/>
        <v>87</v>
      </c>
      <c r="EO71">
        <f t="shared" si="31"/>
        <v>86</v>
      </c>
      <c r="EP71">
        <f t="shared" si="32"/>
        <v>92</v>
      </c>
      <c r="EQ71">
        <f t="shared" si="33"/>
        <v>89</v>
      </c>
      <c r="ER71">
        <f t="shared" si="34"/>
        <v>90</v>
      </c>
      <c r="ES71">
        <f t="shared" si="35"/>
        <v>83</v>
      </c>
      <c r="ET71">
        <f t="shared" si="36"/>
        <v>90</v>
      </c>
      <c r="EU71">
        <f t="shared" si="37"/>
        <v>90</v>
      </c>
      <c r="FN71" t="s">
        <v>28718</v>
      </c>
      <c r="FO71" s="548"/>
      <c r="FP71" s="548"/>
      <c r="FQ71" s="548"/>
      <c r="FR71" s="548"/>
      <c r="FS71" s="548"/>
      <c r="FT71" s="548"/>
      <c r="FU71" s="548"/>
      <c r="FV71" s="548"/>
      <c r="FW71" s="548"/>
      <c r="FX71" s="548"/>
      <c r="FY71" s="548"/>
      <c r="FZ71" s="548"/>
      <c r="GA71" s="548"/>
      <c r="GB71" s="548"/>
      <c r="GC71" s="548"/>
      <c r="GD71" s="548"/>
      <c r="GE71" s="548"/>
      <c r="GF71" s="548"/>
      <c r="GG71" s="548"/>
      <c r="GH71" s="548"/>
      <c r="GI71" s="548"/>
      <c r="GJ71" s="548"/>
      <c r="GK71" s="548"/>
      <c r="GL71" s="548"/>
      <c r="GM71" s="548"/>
      <c r="GN71" s="548"/>
      <c r="GO71" s="548"/>
      <c r="GP71" s="548"/>
      <c r="GQ71" s="548"/>
      <c r="GR71" s="548"/>
      <c r="GS71" s="548"/>
      <c r="GT71" s="548"/>
      <c r="GU71" s="548"/>
      <c r="GV71" s="548"/>
      <c r="GW71" s="548"/>
      <c r="GX71" s="548"/>
      <c r="GY71" s="548"/>
      <c r="GZ71" s="548"/>
      <c r="HA71" s="548"/>
      <c r="HB71" s="548"/>
      <c r="HC71" s="548"/>
      <c r="HD71" s="548"/>
      <c r="HE71" s="548"/>
      <c r="HF71" s="548"/>
      <c r="HG71" s="548"/>
      <c r="HH71" s="548"/>
      <c r="HI71" s="548"/>
      <c r="HJ71" s="548"/>
      <c r="HK71" s="548"/>
      <c r="HL71" s="548"/>
      <c r="HM71" s="548"/>
      <c r="HN71" s="548"/>
      <c r="HO71" s="548"/>
      <c r="HP71" s="548"/>
      <c r="HQ71" s="548"/>
      <c r="HR71" s="548"/>
      <c r="HS71" s="548"/>
      <c r="HT71" s="548"/>
      <c r="HU71" s="548"/>
      <c r="HV71" s="548"/>
      <c r="HW71" s="548"/>
      <c r="HX71" s="548"/>
      <c r="HY71" s="548"/>
      <c r="HZ71" s="548"/>
      <c r="IA71" s="548"/>
      <c r="IB71" s="548"/>
      <c r="IC71" s="548"/>
      <c r="ID71" s="548"/>
      <c r="IE71" s="548"/>
      <c r="IF71" s="548"/>
      <c r="IG71" s="548"/>
    </row>
    <row r="72" spans="1:241">
      <c r="A72" s="165">
        <v>69</v>
      </c>
      <c r="B72" s="37" t="s">
        <v>24159</v>
      </c>
      <c r="C72" s="37" t="s">
        <v>24160</v>
      </c>
      <c r="D72" s="45" t="s">
        <v>24161</v>
      </c>
      <c r="E72" s="37" t="s">
        <v>24159</v>
      </c>
      <c r="F72" s="37">
        <v>68</v>
      </c>
      <c r="G72" s="37" t="s">
        <v>24162</v>
      </c>
      <c r="H72" s="37" t="s">
        <v>24163</v>
      </c>
      <c r="I72" s="166">
        <v>69</v>
      </c>
      <c r="K72" s="32">
        <v>1</v>
      </c>
      <c r="L72" s="1">
        <f>K72+L71</f>
        <v>100</v>
      </c>
      <c r="M72" s="1">
        <v>99</v>
      </c>
      <c r="N72" s="1">
        <f t="shared" si="29"/>
        <v>100</v>
      </c>
      <c r="O72" s="1" t="s">
        <v>23975</v>
      </c>
      <c r="P72" t="s">
        <v>23975</v>
      </c>
      <c r="U72" s="1">
        <f>IF(R72&gt;1,(S71+1)&amp;" - "&amp;S72,S72)</f>
        <v>0</v>
      </c>
      <c r="AZ72" s="1">
        <f>IF(AX72&gt;1,(AY71+1)&amp;" - "&amp;AY72,AY72)</f>
        <v>0</v>
      </c>
      <c r="BA72" s="1">
        <f>AZ71</f>
        <v>0</v>
      </c>
      <c r="BF72" s="1">
        <f>IF(BD72&gt;1,(BE71+1)&amp;" - "&amp;BE72,BE72)</f>
        <v>0</v>
      </c>
      <c r="BG72" s="1">
        <f>BE71</f>
        <v>0</v>
      </c>
      <c r="EE72" s="1" t="s">
        <v>25458</v>
      </c>
      <c r="EF72" s="65">
        <v>1</v>
      </c>
      <c r="EG72" s="65">
        <v>3</v>
      </c>
      <c r="EH72" s="65">
        <v>1</v>
      </c>
      <c r="EI72" s="65">
        <v>2</v>
      </c>
      <c r="EJ72" s="65">
        <v>1</v>
      </c>
      <c r="EK72" s="65">
        <v>1</v>
      </c>
      <c r="EL72" s="65">
        <v>1</v>
      </c>
      <c r="EM72" s="65">
        <v>1</v>
      </c>
      <c r="EN72">
        <f t="shared" si="30"/>
        <v>88</v>
      </c>
      <c r="EO72">
        <f t="shared" si="31"/>
        <v>89</v>
      </c>
      <c r="EP72">
        <f t="shared" si="32"/>
        <v>93</v>
      </c>
      <c r="EQ72">
        <f t="shared" si="33"/>
        <v>91</v>
      </c>
      <c r="ER72">
        <f t="shared" si="34"/>
        <v>91</v>
      </c>
      <c r="ES72">
        <f t="shared" si="35"/>
        <v>84</v>
      </c>
      <c r="ET72">
        <f t="shared" si="36"/>
        <v>91</v>
      </c>
      <c r="EU72">
        <f t="shared" si="37"/>
        <v>91</v>
      </c>
      <c r="FN72" t="s">
        <v>28719</v>
      </c>
      <c r="FO72" s="548"/>
      <c r="FP72" s="548"/>
      <c r="FQ72" s="548"/>
      <c r="FR72" s="548"/>
      <c r="FS72" s="548"/>
      <c r="FT72" s="548"/>
      <c r="FU72" s="548"/>
      <c r="FV72" s="548"/>
      <c r="FW72" s="548"/>
      <c r="FX72" s="548"/>
      <c r="FY72" s="548"/>
      <c r="FZ72" s="548"/>
      <c r="GA72" s="548"/>
      <c r="GB72" s="548"/>
      <c r="GC72" s="548"/>
      <c r="GD72" s="548"/>
      <c r="GE72" s="548"/>
      <c r="GF72" s="548"/>
      <c r="GG72" s="548"/>
      <c r="GH72" s="548"/>
      <c r="GI72" s="548"/>
      <c r="GJ72" s="548"/>
      <c r="GK72" s="548"/>
      <c r="GL72" s="548"/>
      <c r="GM72" s="548"/>
      <c r="GN72" s="548"/>
      <c r="GO72" s="548"/>
      <c r="GP72" s="548"/>
      <c r="GQ72" s="548"/>
      <c r="GR72" s="548"/>
      <c r="GS72" s="548"/>
      <c r="GT72" s="548"/>
      <c r="GU72" s="548"/>
      <c r="GV72" s="548"/>
      <c r="GW72" s="548"/>
      <c r="GX72" s="548"/>
      <c r="GY72" s="548"/>
      <c r="GZ72" s="548"/>
      <c r="HA72" s="548"/>
      <c r="HB72" s="548"/>
      <c r="HC72" s="548"/>
      <c r="HD72" s="548"/>
      <c r="HE72" s="548"/>
      <c r="HF72" s="548"/>
      <c r="HG72" s="548"/>
      <c r="HH72" s="548"/>
      <c r="HI72" s="548"/>
      <c r="HJ72" s="548"/>
      <c r="HK72" s="548"/>
      <c r="HL72" s="548"/>
      <c r="HM72" s="548"/>
      <c r="HN72" s="548"/>
      <c r="HO72" s="548"/>
      <c r="HP72" s="548"/>
      <c r="HQ72" s="548"/>
      <c r="HR72" s="548"/>
      <c r="HS72" s="548"/>
      <c r="HT72" s="548"/>
      <c r="HU72" s="548"/>
      <c r="HV72" s="548"/>
      <c r="HW72" s="548"/>
      <c r="HX72" s="548"/>
      <c r="HY72" s="548"/>
      <c r="HZ72" s="548"/>
      <c r="IA72" s="548"/>
      <c r="IB72" s="548"/>
      <c r="IC72" s="548"/>
      <c r="ID72" s="548"/>
      <c r="IE72" s="548"/>
      <c r="IF72" s="548"/>
      <c r="IG72" s="548"/>
    </row>
    <row r="73" spans="1:241">
      <c r="A73" s="165">
        <v>70</v>
      </c>
      <c r="B73" s="37" t="s">
        <v>24164</v>
      </c>
      <c r="C73" s="37" t="s">
        <v>24165</v>
      </c>
      <c r="D73" s="45" t="s">
        <v>24166</v>
      </c>
      <c r="E73" s="37" t="s">
        <v>24164</v>
      </c>
      <c r="F73" s="37">
        <v>69</v>
      </c>
      <c r="G73" s="37" t="s">
        <v>24167</v>
      </c>
      <c r="H73" s="37" t="s">
        <v>24168</v>
      </c>
      <c r="I73" s="166">
        <v>70</v>
      </c>
      <c r="EE73" s="1" t="s">
        <v>25459</v>
      </c>
      <c r="EF73" s="65">
        <v>2</v>
      </c>
      <c r="EG73" s="65">
        <v>0</v>
      </c>
      <c r="EH73" s="65">
        <v>1</v>
      </c>
      <c r="EI73" s="65">
        <v>1</v>
      </c>
      <c r="EJ73" s="65">
        <v>2</v>
      </c>
      <c r="EK73" s="65">
        <v>3</v>
      </c>
      <c r="EL73" s="65">
        <v>2</v>
      </c>
      <c r="EM73" s="65">
        <v>2</v>
      </c>
      <c r="EN73">
        <f t="shared" si="30"/>
        <v>90</v>
      </c>
      <c r="EO73">
        <f t="shared" si="31"/>
        <v>89</v>
      </c>
      <c r="EP73">
        <f t="shared" si="32"/>
        <v>94</v>
      </c>
      <c r="EQ73">
        <f t="shared" si="33"/>
        <v>92</v>
      </c>
      <c r="ER73">
        <f t="shared" si="34"/>
        <v>93</v>
      </c>
      <c r="ES73">
        <f t="shared" si="35"/>
        <v>87</v>
      </c>
      <c r="ET73">
        <f t="shared" si="36"/>
        <v>93</v>
      </c>
      <c r="EU73">
        <f t="shared" si="37"/>
        <v>93</v>
      </c>
      <c r="FN73" t="s">
        <v>28720</v>
      </c>
      <c r="FO73" s="548"/>
      <c r="FP73" s="548"/>
      <c r="FQ73" s="548"/>
      <c r="FR73" s="548"/>
      <c r="FS73" s="548"/>
      <c r="FT73" s="548"/>
      <c r="FU73" s="548"/>
      <c r="FV73" s="548"/>
      <c r="FW73" s="548"/>
      <c r="FX73" s="548"/>
      <c r="FY73" s="548"/>
      <c r="FZ73" s="548"/>
      <c r="GA73" s="548"/>
      <c r="GB73" s="548"/>
      <c r="GC73" s="548"/>
      <c r="GD73" s="548"/>
      <c r="GE73" s="548"/>
      <c r="GF73" s="548"/>
      <c r="GG73" s="548"/>
      <c r="GH73" s="548"/>
      <c r="GI73" s="548"/>
      <c r="GJ73" s="548"/>
      <c r="GK73" s="548"/>
      <c r="GL73" s="548"/>
      <c r="GM73" s="548"/>
      <c r="GN73" s="548"/>
      <c r="GO73" s="548"/>
      <c r="GP73" s="548"/>
      <c r="GQ73" s="548"/>
      <c r="GR73" s="548"/>
      <c r="GS73" s="548"/>
      <c r="GT73" s="548"/>
      <c r="GU73" s="548"/>
      <c r="GV73" s="548"/>
      <c r="GW73" s="548"/>
      <c r="GX73" s="548"/>
      <c r="GY73" s="548"/>
      <c r="GZ73" s="548"/>
      <c r="HA73" s="548"/>
      <c r="HB73" s="548"/>
      <c r="HC73" s="548"/>
      <c r="HD73" s="548"/>
      <c r="HE73" s="548"/>
      <c r="HF73" s="548"/>
      <c r="HG73" s="548"/>
      <c r="HH73" s="548"/>
      <c r="HI73" s="548"/>
      <c r="HJ73" s="548"/>
      <c r="HK73" s="548"/>
      <c r="HL73" s="548"/>
      <c r="HM73" s="548"/>
      <c r="HN73" s="548"/>
      <c r="HO73" s="548"/>
      <c r="HP73" s="548"/>
      <c r="HQ73" s="548"/>
      <c r="HR73" s="548"/>
      <c r="HS73" s="548"/>
      <c r="HT73" s="548"/>
      <c r="HU73" s="548"/>
      <c r="HV73" s="548"/>
      <c r="HW73" s="548"/>
      <c r="HX73" s="548"/>
      <c r="HY73" s="548"/>
      <c r="HZ73" s="548"/>
      <c r="IA73" s="548"/>
      <c r="IB73" s="548"/>
      <c r="IC73" s="548"/>
      <c r="ID73" s="548"/>
      <c r="IE73" s="548"/>
      <c r="IF73" s="548"/>
      <c r="IG73" s="548"/>
    </row>
    <row r="74" spans="1:241">
      <c r="A74" s="165">
        <v>71</v>
      </c>
      <c r="B74" s="37" t="s">
        <v>24169</v>
      </c>
      <c r="C74" s="37" t="s">
        <v>24170</v>
      </c>
      <c r="D74" s="45" t="s">
        <v>24171</v>
      </c>
      <c r="E74" s="37" t="s">
        <v>24172</v>
      </c>
      <c r="F74" s="37">
        <v>70</v>
      </c>
      <c r="G74" s="37" t="s">
        <v>24164</v>
      </c>
      <c r="H74" s="37" t="s">
        <v>24173</v>
      </c>
      <c r="I74" s="166">
        <v>71</v>
      </c>
      <c r="EE74" s="1" t="s">
        <v>25460</v>
      </c>
      <c r="EF74" s="65">
        <v>2</v>
      </c>
      <c r="EG74" s="65">
        <v>0</v>
      </c>
      <c r="EH74" s="65">
        <v>0</v>
      </c>
      <c r="EI74" s="65">
        <v>0</v>
      </c>
      <c r="EJ74" s="65">
        <v>2</v>
      </c>
      <c r="EK74" s="65">
        <v>2</v>
      </c>
      <c r="EL74" s="65">
        <v>2</v>
      </c>
      <c r="EM74" s="65">
        <v>1</v>
      </c>
      <c r="EN74">
        <f t="shared" si="30"/>
        <v>92</v>
      </c>
      <c r="EO74">
        <f t="shared" si="31"/>
        <v>89</v>
      </c>
      <c r="EP74">
        <f t="shared" si="32"/>
        <v>94</v>
      </c>
      <c r="EQ74">
        <f t="shared" si="33"/>
        <v>92</v>
      </c>
      <c r="ER74">
        <f t="shared" si="34"/>
        <v>95</v>
      </c>
      <c r="ES74">
        <f t="shared" si="35"/>
        <v>89</v>
      </c>
      <c r="ET74">
        <f t="shared" si="36"/>
        <v>95</v>
      </c>
      <c r="EU74">
        <f t="shared" si="37"/>
        <v>94</v>
      </c>
      <c r="FN74" t="s">
        <v>28721</v>
      </c>
      <c r="FO74" s="548"/>
      <c r="FP74" s="548"/>
      <c r="FQ74" s="548"/>
      <c r="FR74" s="548"/>
      <c r="FS74" s="548"/>
      <c r="FT74" s="548"/>
      <c r="FU74" s="548"/>
      <c r="FV74" s="548"/>
      <c r="FW74" s="548"/>
      <c r="FX74" s="548"/>
      <c r="FY74" s="548"/>
      <c r="FZ74" s="548"/>
      <c r="GA74" s="548"/>
      <c r="GB74" s="548"/>
      <c r="GC74" s="548"/>
      <c r="GD74" s="548"/>
      <c r="GE74" s="548"/>
      <c r="GF74" s="548"/>
      <c r="GG74" s="548"/>
      <c r="GH74" s="548"/>
      <c r="GI74" s="548"/>
      <c r="GJ74" s="548"/>
      <c r="GK74" s="548"/>
      <c r="GL74" s="548"/>
      <c r="GM74" s="548"/>
      <c r="GN74" s="548"/>
      <c r="GO74" s="548"/>
      <c r="GP74" s="548"/>
      <c r="GQ74" s="548"/>
      <c r="GR74" s="548"/>
      <c r="GS74" s="548"/>
      <c r="GT74" s="548"/>
      <c r="GU74" s="548"/>
      <c r="GV74" s="548"/>
      <c r="GW74" s="548"/>
      <c r="GX74" s="548"/>
      <c r="GY74" s="548"/>
      <c r="GZ74" s="548"/>
      <c r="HA74" s="548"/>
      <c r="HB74" s="548"/>
      <c r="HC74" s="548"/>
      <c r="HD74" s="548"/>
      <c r="HE74" s="548"/>
      <c r="HF74" s="548"/>
      <c r="HG74" s="548"/>
      <c r="HH74" s="548"/>
      <c r="HI74" s="548"/>
      <c r="HJ74" s="548"/>
      <c r="HK74" s="548"/>
      <c r="HL74" s="548"/>
      <c r="HM74" s="548"/>
      <c r="HN74" s="548"/>
      <c r="HO74" s="548"/>
      <c r="HP74" s="548"/>
      <c r="HQ74" s="548"/>
      <c r="HR74" s="548"/>
      <c r="HS74" s="548"/>
      <c r="HT74" s="548"/>
      <c r="HU74" s="548"/>
      <c r="HV74" s="548"/>
      <c r="HW74" s="548"/>
      <c r="HX74" s="548"/>
      <c r="HY74" s="548"/>
      <c r="HZ74" s="548"/>
      <c r="IA74" s="548"/>
      <c r="IB74" s="548"/>
      <c r="IC74" s="548"/>
      <c r="ID74" s="548"/>
      <c r="IE74" s="548"/>
      <c r="IF74" s="548"/>
      <c r="IG74" s="548"/>
    </row>
    <row r="75" spans="1:241">
      <c r="A75" s="165">
        <v>72</v>
      </c>
      <c r="B75" s="37" t="s">
        <v>24174</v>
      </c>
      <c r="C75" s="37" t="s">
        <v>24175</v>
      </c>
      <c r="D75" s="45" t="s">
        <v>24176</v>
      </c>
      <c r="E75" s="37" t="s">
        <v>24177</v>
      </c>
      <c r="F75" s="37">
        <v>71</v>
      </c>
      <c r="G75" s="37" t="s">
        <v>24178</v>
      </c>
      <c r="H75" s="37" t="s">
        <v>24179</v>
      </c>
      <c r="I75" s="166">
        <v>72</v>
      </c>
      <c r="EE75" s="1" t="s">
        <v>25461</v>
      </c>
      <c r="EF75" s="65">
        <v>3</v>
      </c>
      <c r="EG75" s="65">
        <v>2</v>
      </c>
      <c r="EH75" s="65">
        <v>1</v>
      </c>
      <c r="EI75" s="65">
        <v>2</v>
      </c>
      <c r="EJ75" s="65">
        <v>1</v>
      </c>
      <c r="EK75" s="65">
        <v>4</v>
      </c>
      <c r="EL75" s="65">
        <v>2</v>
      </c>
      <c r="EM75" s="65">
        <v>1</v>
      </c>
      <c r="EN75">
        <f t="shared" si="30"/>
        <v>95</v>
      </c>
      <c r="EO75">
        <f t="shared" si="31"/>
        <v>91</v>
      </c>
      <c r="EP75">
        <f t="shared" si="32"/>
        <v>95</v>
      </c>
      <c r="EQ75">
        <f t="shared" si="33"/>
        <v>94</v>
      </c>
      <c r="ER75">
        <f t="shared" si="34"/>
        <v>96</v>
      </c>
      <c r="ES75">
        <f t="shared" si="35"/>
        <v>93</v>
      </c>
      <c r="ET75">
        <f t="shared" si="36"/>
        <v>97</v>
      </c>
      <c r="EU75">
        <f t="shared" si="37"/>
        <v>95</v>
      </c>
      <c r="FN75" t="s">
        <v>28722</v>
      </c>
      <c r="FO75" s="548"/>
      <c r="FP75" s="548"/>
      <c r="FQ75" s="548"/>
      <c r="FR75" s="548"/>
      <c r="FS75" s="548"/>
      <c r="FT75" s="548"/>
      <c r="FU75" s="548"/>
      <c r="FV75" s="548"/>
      <c r="FW75" s="548"/>
      <c r="FX75" s="548"/>
      <c r="FY75" s="548"/>
      <c r="FZ75" s="548"/>
      <c r="GA75" s="548"/>
      <c r="GB75" s="548"/>
      <c r="GC75" s="548"/>
      <c r="GD75" s="548"/>
      <c r="GE75" s="548"/>
      <c r="GF75" s="548"/>
      <c r="GG75" s="548"/>
      <c r="GH75" s="548"/>
      <c r="GI75" s="548"/>
      <c r="GJ75" s="548"/>
      <c r="GK75" s="548"/>
      <c r="GL75" s="548"/>
      <c r="GM75" s="548"/>
      <c r="GN75" s="548"/>
      <c r="GO75" s="548"/>
      <c r="GP75" s="548"/>
      <c r="GQ75" s="548"/>
      <c r="GR75" s="548"/>
      <c r="GS75" s="548"/>
      <c r="GT75" s="548"/>
      <c r="GU75" s="548"/>
      <c r="GV75" s="548"/>
      <c r="GW75" s="548"/>
      <c r="GX75" s="548"/>
      <c r="GY75" s="548"/>
      <c r="GZ75" s="548"/>
      <c r="HA75" s="548"/>
      <c r="HB75" s="548"/>
      <c r="HC75" s="548"/>
      <c r="HD75" s="548"/>
      <c r="HE75" s="548"/>
      <c r="HF75" s="548"/>
      <c r="HG75" s="548"/>
      <c r="HH75" s="548"/>
      <c r="HI75" s="548"/>
      <c r="HJ75" s="548"/>
      <c r="HK75" s="548"/>
      <c r="HL75" s="548"/>
      <c r="HM75" s="548"/>
      <c r="HN75" s="548"/>
      <c r="HO75" s="548"/>
      <c r="HP75" s="548"/>
      <c r="HQ75" s="548"/>
      <c r="HR75" s="548"/>
      <c r="HS75" s="548"/>
      <c r="HT75" s="548"/>
      <c r="HU75" s="548"/>
      <c r="HV75" s="548"/>
      <c r="HW75" s="548"/>
      <c r="HX75" s="548"/>
      <c r="HY75" s="548"/>
      <c r="HZ75" s="548"/>
      <c r="IA75" s="548"/>
      <c r="IB75" s="548"/>
      <c r="IC75" s="548"/>
      <c r="ID75" s="548"/>
      <c r="IE75" s="548"/>
      <c r="IF75" s="548"/>
      <c r="IG75" s="548"/>
    </row>
    <row r="76" spans="1:241">
      <c r="A76" s="165">
        <v>73</v>
      </c>
      <c r="B76" s="37" t="s">
        <v>24180</v>
      </c>
      <c r="C76" s="37" t="s">
        <v>24181</v>
      </c>
      <c r="D76" s="45" t="s">
        <v>24182</v>
      </c>
      <c r="E76" s="37" t="s">
        <v>24180</v>
      </c>
      <c r="F76" s="37">
        <v>72</v>
      </c>
      <c r="G76" s="37" t="s">
        <v>24183</v>
      </c>
      <c r="H76" s="37" t="s">
        <v>24184</v>
      </c>
      <c r="I76" s="166">
        <v>73</v>
      </c>
      <c r="K76" t="str">
        <f>randenc10_ward</f>
        <v>SEA WARD</v>
      </c>
      <c r="EE76" s="1" t="s">
        <v>25462</v>
      </c>
      <c r="EF76" s="65">
        <v>0</v>
      </c>
      <c r="EG76" s="65">
        <v>3</v>
      </c>
      <c r="EH76" s="65">
        <v>0</v>
      </c>
      <c r="EI76" s="65">
        <v>0</v>
      </c>
      <c r="EJ76" s="65">
        <v>0</v>
      </c>
      <c r="EK76" s="65">
        <v>0</v>
      </c>
      <c r="EL76" s="65">
        <v>0</v>
      </c>
      <c r="EM76" s="65">
        <v>0</v>
      </c>
      <c r="EN76">
        <f t="shared" si="30"/>
        <v>95</v>
      </c>
      <c r="EO76">
        <f t="shared" si="31"/>
        <v>94</v>
      </c>
      <c r="EP76">
        <f t="shared" si="32"/>
        <v>95</v>
      </c>
      <c r="EQ76">
        <f t="shared" si="33"/>
        <v>94</v>
      </c>
      <c r="ER76">
        <f t="shared" si="34"/>
        <v>96</v>
      </c>
      <c r="ES76">
        <f t="shared" si="35"/>
        <v>93</v>
      </c>
      <c r="ET76">
        <f t="shared" si="36"/>
        <v>97</v>
      </c>
      <c r="EU76">
        <f t="shared" si="37"/>
        <v>95</v>
      </c>
      <c r="FN76" t="s">
        <v>28723</v>
      </c>
      <c r="FO76" s="548"/>
      <c r="FP76" s="548"/>
      <c r="FQ76" s="548"/>
      <c r="FR76" s="548"/>
      <c r="FS76" s="548"/>
      <c r="FT76" s="548"/>
      <c r="FU76" s="548"/>
      <c r="FV76" s="548"/>
      <c r="FW76" s="548"/>
      <c r="FX76" s="548"/>
      <c r="FY76" s="548"/>
      <c r="FZ76" s="548"/>
      <c r="GA76" s="548"/>
      <c r="GB76" s="548"/>
      <c r="GC76" s="548"/>
      <c r="GD76" s="548"/>
      <c r="GE76" s="548"/>
      <c r="GF76" s="548"/>
      <c r="GG76" s="548"/>
      <c r="GH76" s="548"/>
      <c r="GI76" s="548"/>
      <c r="GJ76" s="548"/>
      <c r="GK76" s="548"/>
      <c r="GL76" s="548"/>
      <c r="GM76" s="548"/>
      <c r="GN76" s="548"/>
      <c r="GO76" s="548"/>
      <c r="GP76" s="548"/>
      <c r="GQ76" s="548"/>
      <c r="GR76" s="548"/>
      <c r="GS76" s="548"/>
      <c r="GT76" s="548"/>
      <c r="GU76" s="548"/>
      <c r="GV76" s="548"/>
      <c r="GW76" s="548"/>
      <c r="GX76" s="548"/>
      <c r="GY76" s="548"/>
      <c r="GZ76" s="548"/>
      <c r="HA76" s="548"/>
      <c r="HB76" s="548"/>
      <c r="HC76" s="548"/>
      <c r="HD76" s="548"/>
      <c r="HE76" s="548"/>
      <c r="HF76" s="548"/>
      <c r="HG76" s="548"/>
      <c r="HH76" s="548"/>
      <c r="HI76" s="548"/>
      <c r="HJ76" s="548"/>
      <c r="HK76" s="548"/>
      <c r="HL76" s="548"/>
      <c r="HM76" s="548"/>
      <c r="HN76" s="548"/>
      <c r="HO76" s="548"/>
      <c r="HP76" s="548"/>
      <c r="HQ76" s="548"/>
      <c r="HR76" s="548"/>
      <c r="HS76" s="548"/>
      <c r="HT76" s="548"/>
      <c r="HU76" s="548"/>
      <c r="HV76" s="548"/>
      <c r="HW76" s="548"/>
      <c r="HX76" s="548"/>
      <c r="HY76" s="548"/>
      <c r="HZ76" s="548"/>
      <c r="IA76" s="548"/>
      <c r="IB76" s="548"/>
      <c r="IC76" s="548"/>
      <c r="ID76" s="548"/>
      <c r="IE76" s="548"/>
      <c r="IF76" s="548"/>
      <c r="IG76" s="548"/>
    </row>
    <row r="77" spans="1:241">
      <c r="A77" s="165">
        <v>74</v>
      </c>
      <c r="B77" s="37" t="s">
        <v>14807</v>
      </c>
      <c r="C77" s="37" t="s">
        <v>14807</v>
      </c>
      <c r="D77" s="37" t="s">
        <v>14807</v>
      </c>
      <c r="E77" s="37" t="s">
        <v>14807</v>
      </c>
      <c r="F77" s="37">
        <v>73</v>
      </c>
      <c r="G77" s="37" t="s">
        <v>24180</v>
      </c>
      <c r="H77" s="37" t="s">
        <v>24185</v>
      </c>
      <c r="I77" s="166">
        <v>74</v>
      </c>
      <c r="K77" t="str">
        <f ca="1">INDEX($B$2:$H$2,1,MATCH(randenc10_ward,Таблиця3[[#Headers],[CASTLE WARD]:[CITY OF THE DEAD]],0))</f>
        <v>Bearers carrying large cloth burdens</v>
      </c>
      <c r="EE77" s="1" t="s">
        <v>25463</v>
      </c>
      <c r="EF77" s="65">
        <v>1</v>
      </c>
      <c r="EG77" s="65">
        <v>2</v>
      </c>
      <c r="EH77" s="65">
        <v>1</v>
      </c>
      <c r="EI77" s="65">
        <v>1</v>
      </c>
      <c r="EJ77" s="65">
        <v>1</v>
      </c>
      <c r="EK77" s="65">
        <v>2</v>
      </c>
      <c r="EL77" s="65">
        <v>1</v>
      </c>
      <c r="EM77" s="65">
        <v>1</v>
      </c>
      <c r="EN77">
        <f t="shared" si="30"/>
        <v>96</v>
      </c>
      <c r="EO77">
        <f t="shared" si="31"/>
        <v>96</v>
      </c>
      <c r="EP77">
        <f t="shared" si="32"/>
        <v>96</v>
      </c>
      <c r="EQ77">
        <f t="shared" si="33"/>
        <v>95</v>
      </c>
      <c r="ER77">
        <f t="shared" si="34"/>
        <v>97</v>
      </c>
      <c r="ES77">
        <f t="shared" si="35"/>
        <v>95</v>
      </c>
      <c r="ET77">
        <f t="shared" si="36"/>
        <v>98</v>
      </c>
      <c r="EU77">
        <f t="shared" si="37"/>
        <v>96</v>
      </c>
      <c r="FN77" t="s">
        <v>28724</v>
      </c>
      <c r="FO77" s="548"/>
      <c r="FP77" s="548"/>
      <c r="FQ77" s="548"/>
      <c r="FR77" s="548"/>
      <c r="FS77" s="548"/>
      <c r="FT77" s="548"/>
      <c r="FU77" s="548"/>
      <c r="FV77" s="548"/>
      <c r="FW77" s="548"/>
      <c r="FX77" s="548"/>
      <c r="FY77" s="548"/>
      <c r="FZ77" s="548"/>
      <c r="GA77" s="548"/>
      <c r="GB77" s="548"/>
      <c r="GC77" s="548"/>
      <c r="GD77" s="548"/>
      <c r="GE77" s="548"/>
      <c r="GF77" s="548"/>
      <c r="GG77" s="548"/>
      <c r="GH77" s="548"/>
      <c r="GI77" s="548"/>
      <c r="GJ77" s="548"/>
      <c r="GK77" s="548"/>
      <c r="GL77" s="548"/>
      <c r="GM77" s="548"/>
      <c r="GN77" s="548"/>
      <c r="GO77" s="548"/>
      <c r="GP77" s="548"/>
      <c r="GQ77" s="548"/>
      <c r="GR77" s="548"/>
      <c r="GS77" s="548"/>
      <c r="GT77" s="548"/>
      <c r="GU77" s="548"/>
      <c r="GV77" s="548"/>
      <c r="GW77" s="548"/>
      <c r="GX77" s="548"/>
      <c r="GY77" s="548"/>
      <c r="GZ77" s="548"/>
      <c r="HA77" s="548"/>
      <c r="HB77" s="548"/>
      <c r="HC77" s="548"/>
      <c r="HD77" s="548"/>
      <c r="HE77" s="548"/>
      <c r="HF77" s="548"/>
      <c r="HG77" s="548"/>
      <c r="HH77" s="548"/>
      <c r="HI77" s="548"/>
      <c r="HJ77" s="548"/>
      <c r="HK77" s="548"/>
      <c r="HL77" s="548"/>
      <c r="HM77" s="548"/>
      <c r="HN77" s="548"/>
      <c r="HO77" s="548"/>
      <c r="HP77" s="548"/>
      <c r="HQ77" s="548"/>
      <c r="HR77" s="548"/>
      <c r="HS77" s="548"/>
      <c r="HT77" s="548"/>
      <c r="HU77" s="548"/>
      <c r="HV77" s="548"/>
      <c r="HW77" s="548"/>
      <c r="HX77" s="548"/>
      <c r="HY77" s="548"/>
      <c r="HZ77" s="548"/>
      <c r="IA77" s="548"/>
      <c r="IB77" s="548"/>
      <c r="IC77" s="548"/>
      <c r="ID77" s="548"/>
      <c r="IE77" s="548"/>
      <c r="IF77" s="548"/>
      <c r="IG77" s="548"/>
    </row>
    <row r="78" spans="1:241">
      <c r="A78" s="165">
        <v>75</v>
      </c>
      <c r="B78" s="37" t="s">
        <v>24186</v>
      </c>
      <c r="C78" s="37" t="s">
        <v>24086</v>
      </c>
      <c r="D78" s="45" t="s">
        <v>24187</v>
      </c>
      <c r="E78" s="37" t="s">
        <v>24186</v>
      </c>
      <c r="F78" s="37">
        <v>74</v>
      </c>
      <c r="G78" s="37" t="s">
        <v>14807</v>
      </c>
      <c r="H78" s="37" t="s">
        <v>14807</v>
      </c>
      <c r="I78" s="166">
        <v>75</v>
      </c>
      <c r="EE78" s="1" t="s">
        <v>25464</v>
      </c>
      <c r="EF78" s="65">
        <v>2</v>
      </c>
      <c r="EG78" s="65">
        <v>2</v>
      </c>
      <c r="EH78" s="65">
        <v>2</v>
      </c>
      <c r="EI78" s="65">
        <v>3</v>
      </c>
      <c r="EJ78" s="65">
        <v>2</v>
      </c>
      <c r="EK78" s="65">
        <v>2</v>
      </c>
      <c r="EL78" s="65">
        <v>1</v>
      </c>
      <c r="EM78" s="65">
        <v>2</v>
      </c>
      <c r="EN78">
        <f t="shared" si="30"/>
        <v>98</v>
      </c>
      <c r="EO78">
        <f t="shared" si="31"/>
        <v>98</v>
      </c>
      <c r="EP78">
        <f t="shared" si="32"/>
        <v>98</v>
      </c>
      <c r="EQ78">
        <f t="shared" si="33"/>
        <v>98</v>
      </c>
      <c r="ER78">
        <f t="shared" si="34"/>
        <v>99</v>
      </c>
      <c r="ES78">
        <f t="shared" si="35"/>
        <v>97</v>
      </c>
      <c r="ET78">
        <f t="shared" si="36"/>
        <v>99</v>
      </c>
      <c r="EU78">
        <f t="shared" si="37"/>
        <v>98</v>
      </c>
      <c r="FN78" t="s">
        <v>28725</v>
      </c>
      <c r="FO78" s="548"/>
      <c r="FP78" s="548"/>
      <c r="FQ78" s="548"/>
      <c r="FR78" s="548"/>
      <c r="FS78" s="548"/>
      <c r="FT78" s="548"/>
      <c r="FU78" s="548"/>
      <c r="FV78" s="548"/>
      <c r="FW78" s="548"/>
      <c r="FX78" s="548"/>
      <c r="FY78" s="548"/>
      <c r="FZ78" s="548"/>
      <c r="GA78" s="548"/>
      <c r="GB78" s="548"/>
      <c r="GC78" s="548"/>
      <c r="GD78" s="548"/>
      <c r="GE78" s="548"/>
      <c r="GF78" s="548"/>
      <c r="GG78" s="548"/>
      <c r="GH78" s="548"/>
      <c r="GI78" s="548"/>
      <c r="GJ78" s="548"/>
      <c r="GK78" s="548"/>
      <c r="GL78" s="548"/>
      <c r="GM78" s="548"/>
      <c r="GN78" s="548"/>
      <c r="GO78" s="548"/>
      <c r="GP78" s="548"/>
      <c r="GQ78" s="548"/>
      <c r="GR78" s="548"/>
      <c r="GS78" s="548"/>
      <c r="GT78" s="548"/>
      <c r="GU78" s="548"/>
      <c r="GV78" s="548"/>
      <c r="GW78" s="548"/>
      <c r="GX78" s="548"/>
      <c r="GY78" s="548"/>
      <c r="GZ78" s="548"/>
      <c r="HA78" s="548"/>
      <c r="HB78" s="548"/>
      <c r="HC78" s="548"/>
      <c r="HD78" s="548"/>
      <c r="HE78" s="548"/>
      <c r="HF78" s="548"/>
      <c r="HG78" s="548"/>
      <c r="HH78" s="548"/>
      <c r="HI78" s="548"/>
      <c r="HJ78" s="548"/>
      <c r="HK78" s="548"/>
      <c r="HL78" s="548"/>
      <c r="HM78" s="548"/>
      <c r="HN78" s="548"/>
      <c r="HO78" s="548"/>
      <c r="HP78" s="548"/>
      <c r="HQ78" s="548"/>
      <c r="HR78" s="548"/>
      <c r="HS78" s="548"/>
      <c r="HT78" s="548"/>
      <c r="HU78" s="548"/>
      <c r="HV78" s="548"/>
      <c r="HW78" s="548"/>
      <c r="HX78" s="548"/>
      <c r="HY78" s="548"/>
      <c r="HZ78" s="548"/>
      <c r="IA78" s="548"/>
      <c r="IB78" s="548"/>
      <c r="IC78" s="548"/>
      <c r="ID78" s="548"/>
      <c r="IE78" s="548"/>
      <c r="IF78" s="548"/>
      <c r="IG78" s="548"/>
    </row>
    <row r="79" spans="1:241">
      <c r="A79" s="165">
        <v>76</v>
      </c>
      <c r="B79" s="37" t="s">
        <v>24188</v>
      </c>
      <c r="C79" s="37" t="s">
        <v>24189</v>
      </c>
      <c r="D79" s="45" t="s">
        <v>24190</v>
      </c>
      <c r="E79" s="37" t="s">
        <v>24188</v>
      </c>
      <c r="F79" s="37">
        <v>75</v>
      </c>
      <c r="G79" s="37" t="s">
        <v>24191</v>
      </c>
      <c r="H79" s="37" t="s">
        <v>24192</v>
      </c>
      <c r="I79" s="166">
        <v>76</v>
      </c>
      <c r="EE79" s="1" t="s">
        <v>25465</v>
      </c>
      <c r="EF79" s="65">
        <v>2</v>
      </c>
      <c r="EG79" s="65">
        <v>2</v>
      </c>
      <c r="EH79" s="65">
        <v>1</v>
      </c>
      <c r="EI79" s="65">
        <v>2</v>
      </c>
      <c r="EJ79" s="65">
        <v>1</v>
      </c>
      <c r="EK79" s="65">
        <v>2</v>
      </c>
      <c r="EL79" s="65">
        <v>1</v>
      </c>
      <c r="EM79" s="65">
        <v>2</v>
      </c>
      <c r="EN79">
        <f t="shared" si="30"/>
        <v>100</v>
      </c>
      <c r="EO79">
        <f t="shared" si="31"/>
        <v>100</v>
      </c>
      <c r="EP79">
        <f t="shared" si="32"/>
        <v>99</v>
      </c>
      <c r="EQ79">
        <f t="shared" si="33"/>
        <v>100</v>
      </c>
      <c r="ER79">
        <f t="shared" si="34"/>
        <v>100</v>
      </c>
      <c r="ES79">
        <f t="shared" si="35"/>
        <v>99</v>
      </c>
      <c r="ET79">
        <f t="shared" si="36"/>
        <v>100</v>
      </c>
      <c r="EU79">
        <f t="shared" si="37"/>
        <v>100</v>
      </c>
      <c r="FN79" t="s">
        <v>28726</v>
      </c>
      <c r="FO79" s="548"/>
      <c r="FP79" s="548"/>
      <c r="FQ79" s="548"/>
      <c r="FR79" s="548"/>
      <c r="FS79" s="548"/>
      <c r="FT79" s="548"/>
      <c r="FU79" s="548"/>
      <c r="FV79" s="548"/>
      <c r="FW79" s="548"/>
      <c r="FX79" s="548"/>
      <c r="FY79" s="548"/>
      <c r="FZ79" s="548"/>
      <c r="GA79" s="548"/>
      <c r="GB79" s="548"/>
      <c r="GC79" s="548"/>
      <c r="GD79" s="548"/>
      <c r="GE79" s="548"/>
      <c r="GF79" s="548"/>
      <c r="GG79" s="548"/>
      <c r="GH79" s="548"/>
      <c r="GI79" s="548"/>
      <c r="GJ79" s="548"/>
      <c r="GK79" s="548"/>
      <c r="GL79" s="548"/>
      <c r="GM79" s="548"/>
      <c r="GN79" s="548"/>
      <c r="GO79" s="548"/>
      <c r="GP79" s="548"/>
      <c r="GQ79" s="548"/>
      <c r="GR79" s="548"/>
      <c r="GS79" s="548"/>
      <c r="GT79" s="548"/>
      <c r="GU79" s="548"/>
      <c r="GV79" s="548"/>
      <c r="GW79" s="548"/>
      <c r="GX79" s="548"/>
      <c r="GY79" s="548"/>
      <c r="GZ79" s="548"/>
      <c r="HA79" s="548"/>
      <c r="HB79" s="548"/>
      <c r="HC79" s="548"/>
      <c r="HD79" s="548"/>
      <c r="HE79" s="548"/>
      <c r="HF79" s="548"/>
      <c r="HG79" s="548"/>
      <c r="HH79" s="548"/>
      <c r="HI79" s="548"/>
      <c r="HJ79" s="548"/>
      <c r="HK79" s="548"/>
      <c r="HL79" s="548"/>
      <c r="HM79" s="548"/>
      <c r="HN79" s="548"/>
      <c r="HO79" s="548"/>
      <c r="HP79" s="548"/>
      <c r="HQ79" s="548"/>
      <c r="HR79" s="548"/>
      <c r="HS79" s="548"/>
      <c r="HT79" s="548"/>
      <c r="HU79" s="548"/>
      <c r="HV79" s="548"/>
      <c r="HW79" s="548"/>
      <c r="HX79" s="548"/>
      <c r="HY79" s="548"/>
      <c r="HZ79" s="548"/>
      <c r="IA79" s="548"/>
      <c r="IB79" s="548"/>
      <c r="IC79" s="548"/>
      <c r="ID79" s="548"/>
      <c r="IE79" s="548"/>
      <c r="IF79" s="548"/>
      <c r="IG79" s="548"/>
    </row>
    <row r="80" spans="1:241">
      <c r="A80" s="165">
        <v>77</v>
      </c>
      <c r="B80" s="37" t="s">
        <v>24193</v>
      </c>
      <c r="C80" s="37" t="s">
        <v>24194</v>
      </c>
      <c r="D80" s="45" t="s">
        <v>24195</v>
      </c>
      <c r="E80" s="37" t="s">
        <v>24193</v>
      </c>
      <c r="F80" s="37">
        <v>76</v>
      </c>
      <c r="G80" s="37" t="s">
        <v>23158</v>
      </c>
      <c r="H80" s="37" t="s">
        <v>24196</v>
      </c>
      <c r="I80" s="166">
        <v>77</v>
      </c>
      <c r="EF80">
        <f t="shared" ref="EF80:EL80" si="38">SUM(EF5:EF79)</f>
        <v>100</v>
      </c>
      <c r="EG80">
        <f t="shared" si="38"/>
        <v>100</v>
      </c>
      <c r="EH80">
        <f t="shared" si="38"/>
        <v>99</v>
      </c>
      <c r="EI80">
        <f t="shared" si="38"/>
        <v>100</v>
      </c>
      <c r="EJ80">
        <f t="shared" si="38"/>
        <v>100</v>
      </c>
      <c r="EK80">
        <f t="shared" si="38"/>
        <v>99</v>
      </c>
      <c r="EL80">
        <f t="shared" si="38"/>
        <v>100</v>
      </c>
      <c r="FN80" t="s">
        <v>28727</v>
      </c>
      <c r="FO80" s="548"/>
      <c r="FP80" s="548"/>
      <c r="FQ80" s="548"/>
      <c r="FR80" s="548"/>
      <c r="FS80" s="548"/>
      <c r="FT80" s="548"/>
      <c r="FU80" s="548"/>
      <c r="FV80" s="548"/>
      <c r="FW80" s="548"/>
      <c r="FX80" s="548"/>
      <c r="FY80" s="548"/>
      <c r="FZ80" s="548"/>
      <c r="GA80" s="548"/>
      <c r="GB80" s="548"/>
      <c r="GC80" s="548"/>
      <c r="GD80" s="548"/>
      <c r="GE80" s="548"/>
      <c r="GF80" s="548"/>
      <c r="GG80" s="548"/>
      <c r="GH80" s="548"/>
      <c r="GI80" s="548"/>
      <c r="GJ80" s="548"/>
      <c r="GK80" s="548"/>
      <c r="GL80" s="548"/>
      <c r="GM80" s="548"/>
      <c r="GN80" s="548"/>
      <c r="GO80" s="548"/>
      <c r="GP80" s="548"/>
      <c r="GQ80" s="548"/>
      <c r="GR80" s="548"/>
      <c r="GS80" s="548"/>
      <c r="GT80" s="548"/>
      <c r="GU80" s="548"/>
      <c r="GV80" s="548"/>
      <c r="GW80" s="548"/>
      <c r="GX80" s="548"/>
      <c r="GY80" s="548"/>
      <c r="GZ80" s="548"/>
      <c r="HA80" s="548"/>
      <c r="HB80" s="548"/>
      <c r="HC80" s="548"/>
      <c r="HD80" s="548"/>
      <c r="HE80" s="548"/>
      <c r="HF80" s="548"/>
      <c r="HG80" s="548"/>
      <c r="HH80" s="548"/>
      <c r="HI80" s="548"/>
      <c r="HJ80" s="548"/>
      <c r="HK80" s="548"/>
      <c r="HL80" s="548"/>
      <c r="HM80" s="548"/>
      <c r="HN80" s="548"/>
      <c r="HO80" s="548"/>
      <c r="HP80" s="548"/>
      <c r="HQ80" s="548"/>
      <c r="HR80" s="548"/>
      <c r="HS80" s="548"/>
      <c r="HT80" s="548"/>
      <c r="HU80" s="548"/>
      <c r="HV80" s="548"/>
      <c r="HW80" s="548"/>
      <c r="HX80" s="548"/>
      <c r="HY80" s="548"/>
      <c r="HZ80" s="548"/>
      <c r="IA80" s="548"/>
      <c r="IB80" s="548"/>
      <c r="IC80" s="548"/>
      <c r="ID80" s="548"/>
      <c r="IE80" s="548"/>
      <c r="IF80" s="548"/>
      <c r="IG80" s="548"/>
    </row>
    <row r="81" spans="1:241">
      <c r="A81" s="165">
        <v>78</v>
      </c>
      <c r="B81" s="37" t="s">
        <v>24197</v>
      </c>
      <c r="C81" s="37" t="s">
        <v>24198</v>
      </c>
      <c r="D81" s="45" t="s">
        <v>24199</v>
      </c>
      <c r="E81" s="37" t="s">
        <v>24200</v>
      </c>
      <c r="F81" s="37">
        <v>77</v>
      </c>
      <c r="G81" s="37" t="s">
        <v>24193</v>
      </c>
      <c r="H81" s="37" t="s">
        <v>24201</v>
      </c>
      <c r="I81" s="166">
        <v>78</v>
      </c>
      <c r="FN81" t="s">
        <v>28728</v>
      </c>
      <c r="FO81" s="548"/>
      <c r="FP81" s="548"/>
      <c r="FQ81" s="548"/>
      <c r="FR81" s="548"/>
      <c r="FS81" s="548"/>
      <c r="FT81" s="548"/>
      <c r="FU81" s="548"/>
      <c r="FV81" s="548"/>
      <c r="FW81" s="548"/>
      <c r="FX81" s="548"/>
      <c r="FY81" s="548"/>
      <c r="FZ81" s="548"/>
      <c r="GA81" s="548"/>
      <c r="GB81" s="548"/>
      <c r="GC81" s="548"/>
      <c r="GD81" s="548"/>
      <c r="GE81" s="548"/>
      <c r="GF81" s="548"/>
      <c r="GG81" s="548"/>
      <c r="GH81" s="548"/>
      <c r="GI81" s="548"/>
      <c r="GJ81" s="548"/>
      <c r="GK81" s="548"/>
      <c r="GL81" s="548"/>
      <c r="GM81" s="548"/>
      <c r="GN81" s="548"/>
      <c r="GO81" s="548"/>
      <c r="GP81" s="548"/>
      <c r="GQ81" s="548"/>
      <c r="GR81" s="548"/>
      <c r="GS81" s="548"/>
      <c r="GT81" s="548"/>
      <c r="GU81" s="548"/>
      <c r="GV81" s="548"/>
      <c r="GW81" s="548"/>
      <c r="GX81" s="548"/>
      <c r="GY81" s="548"/>
      <c r="GZ81" s="548"/>
      <c r="HA81" s="548"/>
      <c r="HB81" s="548"/>
      <c r="HC81" s="548"/>
      <c r="HD81" s="548"/>
      <c r="HE81" s="548"/>
      <c r="HF81" s="548"/>
      <c r="HG81" s="548"/>
      <c r="HH81" s="548"/>
      <c r="HI81" s="548"/>
      <c r="HJ81" s="548"/>
      <c r="HK81" s="548"/>
      <c r="HL81" s="548"/>
      <c r="HM81" s="548"/>
      <c r="HN81" s="548"/>
      <c r="HO81" s="548"/>
      <c r="HP81" s="548"/>
      <c r="HQ81" s="548"/>
      <c r="HR81" s="548"/>
      <c r="HS81" s="548"/>
      <c r="HT81" s="548"/>
      <c r="HU81" s="548"/>
      <c r="HV81" s="548"/>
      <c r="HW81" s="548"/>
      <c r="HX81" s="548"/>
      <c r="HY81" s="548"/>
      <c r="HZ81" s="548"/>
      <c r="IA81" s="548"/>
      <c r="IB81" s="548"/>
      <c r="IC81" s="548"/>
      <c r="ID81" s="548"/>
      <c r="IE81" s="548"/>
      <c r="IF81" s="548"/>
      <c r="IG81" s="548"/>
    </row>
    <row r="82" spans="1:241">
      <c r="A82" s="165">
        <v>79</v>
      </c>
      <c r="B82" s="37" t="s">
        <v>24202</v>
      </c>
      <c r="C82" s="37" t="s">
        <v>24203</v>
      </c>
      <c r="D82" s="45" t="s">
        <v>24204</v>
      </c>
      <c r="E82" s="37" t="s">
        <v>24205</v>
      </c>
      <c r="F82" s="37">
        <v>78</v>
      </c>
      <c r="G82" s="37" t="s">
        <v>24206</v>
      </c>
      <c r="H82" s="37" t="s">
        <v>24207</v>
      </c>
      <c r="I82" s="166">
        <v>79</v>
      </c>
      <c r="EE82" s="548" t="s">
        <v>25384</v>
      </c>
      <c r="FN82" t="s">
        <v>28729</v>
      </c>
      <c r="FO82" s="548"/>
      <c r="FP82" s="548"/>
      <c r="FQ82" s="548"/>
      <c r="FR82" s="548"/>
      <c r="FS82" s="548"/>
      <c r="FT82" s="548"/>
      <c r="FU82" s="548"/>
      <c r="FV82" s="548"/>
      <c r="FW82" s="548"/>
      <c r="FX82" s="548"/>
      <c r="FY82" s="548"/>
      <c r="FZ82" s="548"/>
      <c r="GA82" s="548"/>
      <c r="GB82" s="548"/>
      <c r="GC82" s="548"/>
      <c r="GD82" s="548"/>
      <c r="GE82" s="548"/>
      <c r="GF82" s="548"/>
      <c r="GG82" s="548"/>
      <c r="GH82" s="548"/>
      <c r="GI82" s="548"/>
      <c r="GJ82" s="548"/>
      <c r="GK82" s="548"/>
      <c r="GL82" s="548"/>
      <c r="GM82" s="548"/>
      <c r="GN82" s="548"/>
      <c r="GO82" s="548"/>
      <c r="GP82" s="548"/>
      <c r="GQ82" s="548"/>
      <c r="GR82" s="548"/>
      <c r="GS82" s="548"/>
      <c r="GT82" s="548"/>
      <c r="GU82" s="548"/>
      <c r="GV82" s="548"/>
      <c r="GW82" s="548"/>
      <c r="GX82" s="548"/>
      <c r="GY82" s="548"/>
      <c r="GZ82" s="548"/>
      <c r="HA82" s="548"/>
      <c r="HB82" s="548"/>
      <c r="HC82" s="548"/>
      <c r="HD82" s="548"/>
      <c r="HE82" s="548"/>
      <c r="HF82" s="548"/>
      <c r="HG82" s="548"/>
      <c r="HH82" s="548"/>
      <c r="HI82" s="548"/>
      <c r="HJ82" s="548"/>
      <c r="HK82" s="548"/>
      <c r="HL82" s="548"/>
      <c r="HM82" s="548"/>
      <c r="HN82" s="548"/>
      <c r="HO82" s="548"/>
      <c r="HP82" s="548"/>
      <c r="HQ82" s="548"/>
      <c r="HR82" s="548"/>
      <c r="HS82" s="548"/>
      <c r="HT82" s="548"/>
      <c r="HU82" s="548"/>
      <c r="HV82" s="548"/>
      <c r="HW82" s="548"/>
      <c r="HX82" s="548"/>
      <c r="HY82" s="548"/>
      <c r="HZ82" s="548"/>
      <c r="IA82" s="548"/>
      <c r="IB82" s="548"/>
      <c r="IC82" s="548"/>
      <c r="ID82" s="548"/>
      <c r="IE82" s="548"/>
      <c r="IF82" s="548"/>
      <c r="IG82" s="548"/>
    </row>
    <row r="83" spans="1:241">
      <c r="A83" s="165">
        <v>80</v>
      </c>
      <c r="B83" s="37" t="s">
        <v>24208</v>
      </c>
      <c r="C83" s="37" t="s">
        <v>24209</v>
      </c>
      <c r="D83" s="45" t="s">
        <v>24210</v>
      </c>
      <c r="E83" s="37" t="s">
        <v>24211</v>
      </c>
      <c r="F83" s="37"/>
      <c r="G83" s="37" t="s">
        <v>24212</v>
      </c>
      <c r="H83" s="37" t="s">
        <v>24213</v>
      </c>
      <c r="I83" s="166">
        <v>80</v>
      </c>
      <c r="EB83" t="str">
        <f>INDEX(EG83:EG90,MATCH(randenc08_ward,$EE$83:$EE$90,0),1)</f>
        <v>SEA WARD</v>
      </c>
      <c r="EE83" s="548" t="s">
        <v>16497</v>
      </c>
      <c r="EG83" s="38" t="s">
        <v>16569</v>
      </c>
      <c r="FN83" t="s">
        <v>28730</v>
      </c>
      <c r="FO83" s="548"/>
      <c r="FP83" s="548"/>
      <c r="FQ83" s="548"/>
      <c r="FR83" s="548"/>
      <c r="FS83" s="548"/>
      <c r="FT83" s="548"/>
      <c r="FU83" s="548"/>
      <c r="FV83" s="548"/>
      <c r="FW83" s="548"/>
      <c r="FX83" s="548"/>
      <c r="FY83" s="548"/>
      <c r="FZ83" s="548"/>
      <c r="GA83" s="548"/>
      <c r="GB83" s="548"/>
      <c r="GC83" s="548"/>
      <c r="GD83" s="548"/>
      <c r="GE83" s="548"/>
      <c r="GF83" s="548"/>
      <c r="GG83" s="548"/>
      <c r="GH83" s="548"/>
      <c r="GI83" s="548"/>
      <c r="GJ83" s="548"/>
      <c r="GK83" s="548"/>
      <c r="GL83" s="548"/>
      <c r="GM83" s="548"/>
      <c r="GN83" s="548"/>
      <c r="GO83" s="548"/>
      <c r="GP83" s="548"/>
      <c r="GQ83" s="548"/>
      <c r="GR83" s="548"/>
      <c r="GS83" s="548"/>
      <c r="GT83" s="548"/>
      <c r="GU83" s="548"/>
      <c r="GV83" s="548"/>
      <c r="GW83" s="548"/>
      <c r="GX83" s="548"/>
      <c r="GY83" s="548"/>
      <c r="GZ83" s="548"/>
      <c r="HA83" s="548"/>
      <c r="HB83" s="548"/>
      <c r="HC83" s="548"/>
      <c r="HD83" s="548"/>
      <c r="HE83" s="548"/>
      <c r="HF83" s="548"/>
      <c r="HG83" s="548"/>
      <c r="HH83" s="548"/>
      <c r="HI83" s="548"/>
      <c r="HJ83" s="548"/>
      <c r="HK83" s="548"/>
      <c r="HL83" s="548"/>
      <c r="HM83" s="548"/>
      <c r="HN83" s="548"/>
      <c r="HO83" s="548"/>
      <c r="HP83" s="548"/>
      <c r="HQ83" s="548"/>
      <c r="HR83" s="548"/>
      <c r="HS83" s="548"/>
      <c r="HT83" s="548"/>
      <c r="HU83" s="548"/>
      <c r="HV83" s="548"/>
      <c r="HW83" s="548"/>
      <c r="HX83" s="548"/>
      <c r="HY83" s="548"/>
      <c r="HZ83" s="548"/>
      <c r="IA83" s="548"/>
      <c r="IB83" s="548"/>
      <c r="IC83" s="548"/>
      <c r="ID83" s="548"/>
      <c r="IE83" s="548"/>
      <c r="IF83" s="548"/>
      <c r="IG83" s="548"/>
    </row>
    <row r="84" spans="1:241">
      <c r="A84" s="165">
        <v>81</v>
      </c>
      <c r="B84" s="37" t="s">
        <v>24214</v>
      </c>
      <c r="C84" s="37" t="s">
        <v>24215</v>
      </c>
      <c r="D84" s="45" t="s">
        <v>24216</v>
      </c>
      <c r="E84" s="37"/>
      <c r="F84" s="37">
        <v>79</v>
      </c>
      <c r="G84" s="37" t="s">
        <v>24217</v>
      </c>
      <c r="H84" s="37" t="s">
        <v>24218</v>
      </c>
      <c r="I84" s="166">
        <v>81</v>
      </c>
      <c r="EE84" s="548" t="s">
        <v>25385</v>
      </c>
      <c r="EG84" s="38" t="s">
        <v>13370</v>
      </c>
      <c r="FN84" t="s">
        <v>28731</v>
      </c>
      <c r="FO84" s="548"/>
      <c r="FP84" s="548"/>
      <c r="FQ84" s="548"/>
      <c r="FR84" s="548"/>
      <c r="FS84" s="548"/>
      <c r="FT84" s="548"/>
      <c r="FU84" s="548"/>
      <c r="FV84" s="548"/>
      <c r="FW84" s="548"/>
      <c r="FX84" s="548"/>
      <c r="FY84" s="548"/>
      <c r="FZ84" s="548"/>
      <c r="GA84" s="548"/>
      <c r="GB84" s="548"/>
      <c r="GC84" s="548"/>
      <c r="GD84" s="548"/>
      <c r="GE84" s="548"/>
      <c r="GF84" s="548"/>
      <c r="GG84" s="548"/>
      <c r="GH84" s="548"/>
      <c r="GI84" s="548"/>
      <c r="GJ84" s="548"/>
      <c r="GK84" s="548"/>
      <c r="GL84" s="548"/>
      <c r="GM84" s="548"/>
      <c r="GN84" s="548"/>
      <c r="GO84" s="548"/>
      <c r="GP84" s="548"/>
      <c r="GQ84" s="548"/>
      <c r="GR84" s="548"/>
      <c r="GS84" s="548"/>
      <c r="GT84" s="548"/>
      <c r="GU84" s="548"/>
      <c r="GV84" s="548"/>
      <c r="GW84" s="548"/>
      <c r="GX84" s="548"/>
      <c r="GY84" s="548"/>
      <c r="GZ84" s="548"/>
      <c r="HA84" s="548"/>
      <c r="HB84" s="548"/>
      <c r="HC84" s="548"/>
      <c r="HD84" s="548"/>
      <c r="HE84" s="548"/>
      <c r="HF84" s="548"/>
      <c r="HG84" s="548"/>
      <c r="HH84" s="548"/>
      <c r="HI84" s="548"/>
      <c r="HJ84" s="548"/>
      <c r="HK84" s="548"/>
      <c r="HL84" s="548"/>
      <c r="HM84" s="548"/>
      <c r="HN84" s="548"/>
      <c r="HO84" s="548"/>
      <c r="HP84" s="548"/>
      <c r="HQ84" s="548"/>
      <c r="HR84" s="548"/>
      <c r="HS84" s="548"/>
      <c r="HT84" s="548"/>
      <c r="HU84" s="548"/>
      <c r="HV84" s="548"/>
      <c r="HW84" s="548"/>
      <c r="HX84" s="548"/>
      <c r="HY84" s="548"/>
      <c r="HZ84" s="548"/>
      <c r="IA84" s="548"/>
      <c r="IB84" s="548"/>
      <c r="IC84" s="548"/>
      <c r="ID84" s="548"/>
      <c r="IE84" s="548"/>
      <c r="IF84" s="548"/>
      <c r="IG84" s="548"/>
    </row>
    <row r="85" spans="1:241">
      <c r="A85" s="165">
        <v>82</v>
      </c>
      <c r="B85" s="37"/>
      <c r="C85" s="37" t="s">
        <v>24219</v>
      </c>
      <c r="D85" s="45" t="s">
        <v>24220</v>
      </c>
      <c r="E85" s="37" t="s">
        <v>24221</v>
      </c>
      <c r="F85" s="37">
        <v>80</v>
      </c>
      <c r="G85" s="37" t="s">
        <v>24214</v>
      </c>
      <c r="H85" s="37" t="s">
        <v>24222</v>
      </c>
      <c r="I85" s="166">
        <v>82</v>
      </c>
      <c r="EE85" s="548" t="s">
        <v>25386</v>
      </c>
      <c r="EG85" t="str">
        <f>""</f>
        <v/>
      </c>
      <c r="FN85" t="s">
        <v>28732</v>
      </c>
      <c r="FO85" s="548"/>
      <c r="FP85" s="548"/>
      <c r="FQ85" s="548"/>
      <c r="FR85" s="548"/>
      <c r="FS85" s="548"/>
      <c r="FT85" s="548"/>
      <c r="FU85" s="548"/>
      <c r="FV85" s="548"/>
      <c r="FW85" s="548"/>
      <c r="FX85" s="548"/>
      <c r="FY85" s="548"/>
      <c r="FZ85" s="548"/>
      <c r="GA85" s="548"/>
      <c r="GB85" s="548"/>
      <c r="GC85" s="548"/>
      <c r="GD85" s="548"/>
      <c r="GE85" s="548"/>
      <c r="GF85" s="548"/>
      <c r="GG85" s="548"/>
      <c r="GH85" s="548"/>
      <c r="GI85" s="548"/>
      <c r="GJ85" s="548"/>
      <c r="GK85" s="548"/>
      <c r="GL85" s="548"/>
      <c r="GM85" s="548"/>
      <c r="GN85" s="548"/>
      <c r="GO85" s="548"/>
      <c r="GP85" s="548"/>
      <c r="GQ85" s="548"/>
      <c r="GR85" s="548"/>
      <c r="GS85" s="548"/>
      <c r="GT85" s="548"/>
      <c r="GU85" s="548"/>
      <c r="GV85" s="548"/>
      <c r="GW85" s="548"/>
      <c r="GX85" s="548"/>
      <c r="GY85" s="548"/>
      <c r="GZ85" s="548"/>
      <c r="HA85" s="548"/>
      <c r="HB85" s="548"/>
      <c r="HC85" s="548"/>
      <c r="HD85" s="548"/>
      <c r="HE85" s="548"/>
      <c r="HF85" s="548"/>
      <c r="HG85" s="548"/>
      <c r="HH85" s="548"/>
      <c r="HI85" s="548"/>
      <c r="HJ85" s="548"/>
      <c r="HK85" s="548"/>
      <c r="HL85" s="548"/>
      <c r="HM85" s="548"/>
      <c r="HN85" s="548"/>
      <c r="HO85" s="548"/>
      <c r="HP85" s="548"/>
      <c r="HQ85" s="548"/>
      <c r="HR85" s="548"/>
      <c r="HS85" s="548"/>
      <c r="HT85" s="548"/>
      <c r="HU85" s="548"/>
      <c r="HV85" s="548"/>
      <c r="HW85" s="548"/>
      <c r="HX85" s="548"/>
      <c r="HY85" s="548"/>
      <c r="HZ85" s="548"/>
      <c r="IA85" s="548"/>
      <c r="IB85" s="548"/>
      <c r="IC85" s="548"/>
      <c r="ID85" s="548"/>
      <c r="IE85" s="548"/>
      <c r="IF85" s="548"/>
      <c r="IG85" s="548"/>
    </row>
    <row r="86" spans="1:241">
      <c r="A86" s="165">
        <v>83</v>
      </c>
      <c r="B86" s="37"/>
      <c r="C86" s="37" t="s">
        <v>24223</v>
      </c>
      <c r="D86" s="45" t="s">
        <v>24224</v>
      </c>
      <c r="E86" s="37" t="s">
        <v>24214</v>
      </c>
      <c r="F86" s="37">
        <v>89</v>
      </c>
      <c r="G86" s="37" t="s">
        <v>24225</v>
      </c>
      <c r="H86" s="37" t="s">
        <v>24226</v>
      </c>
      <c r="I86" s="166">
        <v>83</v>
      </c>
      <c r="EE86" s="548" t="s">
        <v>25387</v>
      </c>
      <c r="EG86" s="38" t="s">
        <v>13337</v>
      </c>
      <c r="FN86" t="s">
        <v>28733</v>
      </c>
      <c r="FO86" s="548"/>
      <c r="FP86" s="548"/>
      <c r="FQ86" s="548"/>
      <c r="FR86" s="548"/>
      <c r="FS86" s="548"/>
      <c r="FT86" s="548"/>
      <c r="FU86" s="548"/>
      <c r="FV86" s="548"/>
      <c r="FW86" s="548"/>
      <c r="FX86" s="548"/>
      <c r="FY86" s="548"/>
      <c r="FZ86" s="548"/>
      <c r="GA86" s="548"/>
      <c r="GB86" s="548"/>
      <c r="GC86" s="548"/>
      <c r="GD86" s="548"/>
      <c r="GE86" s="548"/>
      <c r="GF86" s="548"/>
      <c r="GG86" s="548"/>
      <c r="GH86" s="548"/>
      <c r="GI86" s="548"/>
      <c r="GJ86" s="548"/>
      <c r="GK86" s="548"/>
      <c r="GL86" s="548"/>
      <c r="GM86" s="548"/>
      <c r="GN86" s="548"/>
      <c r="GO86" s="548"/>
      <c r="GP86" s="548"/>
      <c r="GQ86" s="548"/>
      <c r="GR86" s="548"/>
      <c r="GS86" s="548"/>
      <c r="GT86" s="548"/>
      <c r="GU86" s="548"/>
      <c r="GV86" s="548"/>
      <c r="GW86" s="548"/>
      <c r="GX86" s="548"/>
      <c r="GY86" s="548"/>
      <c r="GZ86" s="548"/>
      <c r="HA86" s="548"/>
      <c r="HB86" s="548"/>
      <c r="HC86" s="548"/>
      <c r="HD86" s="548"/>
      <c r="HE86" s="548"/>
      <c r="HF86" s="548"/>
      <c r="HG86" s="548"/>
      <c r="HH86" s="548"/>
      <c r="HI86" s="548"/>
      <c r="HJ86" s="548"/>
      <c r="HK86" s="548"/>
      <c r="HL86" s="548"/>
      <c r="HM86" s="548"/>
      <c r="HN86" s="548"/>
      <c r="HO86" s="548"/>
      <c r="HP86" s="548"/>
      <c r="HQ86" s="548"/>
      <c r="HR86" s="548"/>
      <c r="HS86" s="548"/>
      <c r="HT86" s="548"/>
      <c r="HU86" s="548"/>
      <c r="HV86" s="548"/>
      <c r="HW86" s="548"/>
      <c r="HX86" s="548"/>
      <c r="HY86" s="548"/>
      <c r="HZ86" s="548"/>
      <c r="IA86" s="548"/>
      <c r="IB86" s="548"/>
      <c r="IC86" s="548"/>
      <c r="ID86" s="548"/>
      <c r="IE86" s="548"/>
      <c r="IF86" s="548"/>
      <c r="IG86" s="548"/>
    </row>
    <row r="87" spans="1:241">
      <c r="A87" s="165">
        <v>84</v>
      </c>
      <c r="B87" s="37"/>
      <c r="C87" s="37" t="s">
        <v>24227</v>
      </c>
      <c r="D87" s="45" t="s">
        <v>24228</v>
      </c>
      <c r="E87" s="37" t="s">
        <v>24225</v>
      </c>
      <c r="F87" s="37">
        <v>90</v>
      </c>
      <c r="G87" s="37" t="s">
        <v>24229</v>
      </c>
      <c r="H87" s="37" t="s">
        <v>24230</v>
      </c>
      <c r="I87" s="166">
        <v>84</v>
      </c>
      <c r="EE87" s="548" t="s">
        <v>25388</v>
      </c>
      <c r="EG87" s="38" t="s">
        <v>13313</v>
      </c>
      <c r="FN87" t="s">
        <v>28734</v>
      </c>
      <c r="FO87" s="548"/>
      <c r="FP87" s="548"/>
      <c r="FQ87" s="548"/>
      <c r="FR87" s="548"/>
      <c r="FS87" s="548"/>
      <c r="FT87" s="548"/>
      <c r="FU87" s="548"/>
      <c r="FV87" s="548"/>
      <c r="FW87" s="548"/>
      <c r="FX87" s="548"/>
      <c r="FY87" s="548"/>
      <c r="FZ87" s="548"/>
      <c r="GA87" s="548"/>
      <c r="GB87" s="548"/>
      <c r="GC87" s="548"/>
      <c r="GD87" s="548"/>
      <c r="GE87" s="548"/>
      <c r="GF87" s="548"/>
      <c r="GG87" s="548"/>
      <c r="GH87" s="548"/>
      <c r="GI87" s="548"/>
      <c r="GJ87" s="548"/>
      <c r="GK87" s="548"/>
      <c r="GL87" s="548"/>
      <c r="GM87" s="548"/>
      <c r="GN87" s="548"/>
      <c r="GO87" s="548"/>
      <c r="GP87" s="548"/>
      <c r="GQ87" s="548"/>
      <c r="GR87" s="548"/>
      <c r="GS87" s="548"/>
      <c r="GT87" s="548"/>
      <c r="GU87" s="548"/>
      <c r="GV87" s="548"/>
      <c r="GW87" s="548"/>
      <c r="GX87" s="548"/>
      <c r="GY87" s="548"/>
      <c r="GZ87" s="548"/>
      <c r="HA87" s="548"/>
      <c r="HB87" s="548"/>
      <c r="HC87" s="548"/>
      <c r="HD87" s="548"/>
      <c r="HE87" s="548"/>
      <c r="HF87" s="548"/>
      <c r="HG87" s="548"/>
      <c r="HH87" s="548"/>
      <c r="HI87" s="548"/>
      <c r="HJ87" s="548"/>
      <c r="HK87" s="548"/>
      <c r="HL87" s="548"/>
      <c r="HM87" s="548"/>
      <c r="HN87" s="548"/>
      <c r="HO87" s="548"/>
      <c r="HP87" s="548"/>
      <c r="HQ87" s="548"/>
      <c r="HR87" s="548"/>
      <c r="HS87" s="548"/>
      <c r="HT87" s="548"/>
      <c r="HU87" s="548"/>
      <c r="HV87" s="548"/>
      <c r="HW87" s="548"/>
      <c r="HX87" s="548"/>
      <c r="HY87" s="548"/>
      <c r="HZ87" s="548"/>
      <c r="IA87" s="548"/>
      <c r="IB87" s="548"/>
      <c r="IC87" s="548"/>
      <c r="ID87" s="548"/>
      <c r="IE87" s="548"/>
      <c r="IF87" s="548"/>
      <c r="IG87" s="548"/>
    </row>
    <row r="88" spans="1:241">
      <c r="A88" s="165">
        <v>85</v>
      </c>
      <c r="B88" s="37"/>
      <c r="C88" s="37" t="s">
        <v>24231</v>
      </c>
      <c r="D88" s="45" t="s">
        <v>24232</v>
      </c>
      <c r="E88" s="37" t="s">
        <v>24229</v>
      </c>
      <c r="F88" s="37">
        <v>91</v>
      </c>
      <c r="G88" s="37" t="s">
        <v>24233</v>
      </c>
      <c r="H88" s="37" t="s">
        <v>24234</v>
      </c>
      <c r="I88" s="166">
        <v>85</v>
      </c>
      <c r="EE88" s="548" t="s">
        <v>25389</v>
      </c>
      <c r="EG88" s="38" t="s">
        <v>22894</v>
      </c>
      <c r="FN88" t="s">
        <v>28735</v>
      </c>
      <c r="FO88" s="548"/>
      <c r="FP88" s="548"/>
      <c r="FQ88" s="548"/>
      <c r="FR88" s="548"/>
      <c r="FS88" s="548"/>
      <c r="FT88" s="548"/>
      <c r="FU88" s="548"/>
      <c r="FV88" s="548"/>
      <c r="FW88" s="548"/>
      <c r="FX88" s="548"/>
      <c r="FY88" s="548"/>
      <c r="FZ88" s="548"/>
      <c r="GA88" s="548"/>
      <c r="GB88" s="548"/>
      <c r="GC88" s="548"/>
      <c r="GD88" s="548"/>
      <c r="GE88" s="548"/>
      <c r="GF88" s="548"/>
      <c r="GG88" s="548"/>
      <c r="GH88" s="548"/>
      <c r="GI88" s="548"/>
      <c r="GJ88" s="548"/>
      <c r="GK88" s="548"/>
      <c r="GL88" s="548"/>
      <c r="GM88" s="548"/>
      <c r="GN88" s="548"/>
      <c r="GO88" s="548"/>
      <c r="GP88" s="548"/>
      <c r="GQ88" s="548"/>
      <c r="GR88" s="548"/>
      <c r="GS88" s="548"/>
      <c r="GT88" s="548"/>
      <c r="GU88" s="548"/>
      <c r="GV88" s="548"/>
      <c r="GW88" s="548"/>
      <c r="GX88" s="548"/>
      <c r="GY88" s="548"/>
      <c r="GZ88" s="548"/>
      <c r="HA88" s="548"/>
      <c r="HB88" s="548"/>
      <c r="HC88" s="548"/>
      <c r="HD88" s="548"/>
      <c r="HE88" s="548"/>
      <c r="HF88" s="548"/>
      <c r="HG88" s="548"/>
      <c r="HH88" s="548"/>
      <c r="HI88" s="548"/>
      <c r="HJ88" s="548"/>
      <c r="HK88" s="548"/>
      <c r="HL88" s="548"/>
      <c r="HM88" s="548"/>
      <c r="HN88" s="548"/>
      <c r="HO88" s="548"/>
      <c r="HP88" s="548"/>
      <c r="HQ88" s="548"/>
      <c r="HR88" s="548"/>
      <c r="HS88" s="548"/>
      <c r="HT88" s="548"/>
      <c r="HU88" s="548"/>
      <c r="HV88" s="548"/>
      <c r="HW88" s="548"/>
      <c r="HX88" s="548"/>
      <c r="HY88" s="548"/>
      <c r="HZ88" s="548"/>
      <c r="IA88" s="548"/>
      <c r="IB88" s="548"/>
      <c r="IC88" s="548"/>
      <c r="ID88" s="548"/>
      <c r="IE88" s="548"/>
      <c r="IF88" s="548"/>
      <c r="IG88" s="548"/>
    </row>
    <row r="89" spans="1:241">
      <c r="A89" s="165">
        <v>86</v>
      </c>
      <c r="B89" s="37"/>
      <c r="C89" s="37" t="s">
        <v>23158</v>
      </c>
      <c r="D89" s="45" t="s">
        <v>24235</v>
      </c>
      <c r="E89" s="37" t="s">
        <v>24236</v>
      </c>
      <c r="F89" s="37">
        <v>92</v>
      </c>
      <c r="G89" s="37" t="s">
        <v>24237</v>
      </c>
      <c r="H89" s="37" t="s">
        <v>24238</v>
      </c>
      <c r="I89" s="166">
        <v>86</v>
      </c>
      <c r="EE89" s="548" t="s">
        <v>25390</v>
      </c>
      <c r="EG89" s="38" t="s">
        <v>13345</v>
      </c>
      <c r="FN89" t="s">
        <v>28736</v>
      </c>
      <c r="FO89" s="548"/>
      <c r="FP89" s="548"/>
      <c r="FQ89" s="548"/>
      <c r="FR89" s="548"/>
      <c r="FS89" s="548"/>
      <c r="FT89" s="548"/>
      <c r="FU89" s="548"/>
      <c r="FV89" s="548"/>
      <c r="FW89" s="548"/>
      <c r="FX89" s="548"/>
      <c r="FY89" s="548"/>
      <c r="FZ89" s="548"/>
      <c r="GA89" s="548"/>
      <c r="GB89" s="548"/>
      <c r="GC89" s="548"/>
      <c r="GD89" s="548"/>
      <c r="GE89" s="548"/>
      <c r="GF89" s="548"/>
      <c r="GG89" s="548"/>
      <c r="GH89" s="548"/>
      <c r="GI89" s="548"/>
      <c r="GJ89" s="548"/>
      <c r="GK89" s="548"/>
      <c r="GL89" s="548"/>
      <c r="GM89" s="548"/>
      <c r="GN89" s="548"/>
      <c r="GO89" s="548"/>
      <c r="GP89" s="548"/>
      <c r="GQ89" s="548"/>
      <c r="GR89" s="548"/>
      <c r="GS89" s="548"/>
      <c r="GT89" s="548"/>
      <c r="GU89" s="548"/>
      <c r="GV89" s="548"/>
      <c r="GW89" s="548"/>
      <c r="GX89" s="548"/>
      <c r="GY89" s="548"/>
      <c r="GZ89" s="548"/>
      <c r="HA89" s="548"/>
      <c r="HB89" s="548"/>
      <c r="HC89" s="548"/>
      <c r="HD89" s="548"/>
      <c r="HE89" s="548"/>
      <c r="HF89" s="548"/>
      <c r="HG89" s="548"/>
      <c r="HH89" s="548"/>
      <c r="HI89" s="548"/>
      <c r="HJ89" s="548"/>
      <c r="HK89" s="548"/>
      <c r="HL89" s="548"/>
      <c r="HM89" s="548"/>
      <c r="HN89" s="548"/>
      <c r="HO89" s="548"/>
      <c r="HP89" s="548"/>
      <c r="HQ89" s="548"/>
      <c r="HR89" s="548"/>
      <c r="HS89" s="548"/>
      <c r="HT89" s="548"/>
      <c r="HU89" s="548"/>
      <c r="HV89" s="548"/>
      <c r="HW89" s="548"/>
      <c r="HX89" s="548"/>
      <c r="HY89" s="548"/>
      <c r="HZ89" s="548"/>
      <c r="IA89" s="548"/>
      <c r="IB89" s="548"/>
      <c r="IC89" s="548"/>
      <c r="ID89" s="548"/>
      <c r="IE89" s="548"/>
      <c r="IF89" s="548"/>
      <c r="IG89" s="548"/>
    </row>
    <row r="90" spans="1:241">
      <c r="A90" s="165">
        <v>87</v>
      </c>
      <c r="B90" s="37"/>
      <c r="C90" s="37" t="s">
        <v>24239</v>
      </c>
      <c r="D90" s="45" t="s">
        <v>24240</v>
      </c>
      <c r="E90" s="37" t="s">
        <v>24241</v>
      </c>
      <c r="F90" s="37">
        <v>93</v>
      </c>
      <c r="G90" s="37" t="s">
        <v>23158</v>
      </c>
      <c r="H90" s="37" t="s">
        <v>24242</v>
      </c>
      <c r="I90" s="166">
        <v>87</v>
      </c>
      <c r="EE90" t="s">
        <v>25384</v>
      </c>
      <c r="EF90" t="s">
        <v>16497</v>
      </c>
      <c r="EG90" s="38" t="s">
        <v>13288</v>
      </c>
      <c r="EH90" t="s">
        <v>25386</v>
      </c>
      <c r="EI90" t="s">
        <v>25387</v>
      </c>
      <c r="EJ90" t="s">
        <v>25388</v>
      </c>
      <c r="EK90" t="s">
        <v>25389</v>
      </c>
      <c r="EL90" t="s">
        <v>25390</v>
      </c>
      <c r="FN90" t="s">
        <v>28737</v>
      </c>
      <c r="FO90" s="548"/>
      <c r="FP90" s="548"/>
      <c r="FQ90" s="548"/>
      <c r="FR90" s="548"/>
      <c r="FS90" s="548"/>
      <c r="FT90" s="548"/>
      <c r="FU90" s="548"/>
      <c r="FV90" s="548"/>
      <c r="FW90" s="548"/>
      <c r="FX90" s="548"/>
      <c r="FY90" s="548"/>
      <c r="FZ90" s="548"/>
      <c r="GA90" s="548"/>
      <c r="GB90" s="548"/>
      <c r="GC90" s="548"/>
      <c r="GD90" s="548"/>
      <c r="GE90" s="548"/>
      <c r="GF90" s="548"/>
      <c r="GG90" s="548"/>
      <c r="GH90" s="548"/>
      <c r="GI90" s="548"/>
      <c r="GJ90" s="548"/>
      <c r="GK90" s="548"/>
      <c r="GL90" s="548"/>
      <c r="GM90" s="548"/>
      <c r="GN90" s="548"/>
      <c r="GO90" s="548"/>
      <c r="GP90" s="548"/>
      <c r="GQ90" s="548"/>
      <c r="GR90" s="548"/>
      <c r="GS90" s="548"/>
      <c r="GT90" s="548"/>
      <c r="GU90" s="548"/>
      <c r="GV90" s="548"/>
      <c r="GW90" s="548"/>
      <c r="GX90" s="548"/>
      <c r="GY90" s="548"/>
      <c r="GZ90" s="548"/>
      <c r="HA90" s="548"/>
      <c r="HB90" s="548"/>
      <c r="HC90" s="548"/>
      <c r="HD90" s="548"/>
      <c r="HE90" s="548"/>
      <c r="HF90" s="548"/>
      <c r="HG90" s="548"/>
      <c r="HH90" s="548"/>
      <c r="HI90" s="548"/>
      <c r="HJ90" s="548"/>
      <c r="HK90" s="548"/>
      <c r="HL90" s="548"/>
      <c r="HM90" s="548"/>
      <c r="HN90" s="548"/>
      <c r="HO90" s="548"/>
      <c r="HP90" s="548"/>
      <c r="HQ90" s="548"/>
      <c r="HR90" s="548"/>
      <c r="HS90" s="548"/>
      <c r="HT90" s="548"/>
      <c r="HU90" s="548"/>
      <c r="HV90" s="548"/>
      <c r="HW90" s="548"/>
      <c r="HX90" s="548"/>
      <c r="HY90" s="548"/>
      <c r="HZ90" s="548"/>
      <c r="IA90" s="548"/>
      <c r="IB90" s="548"/>
      <c r="IC90" s="548"/>
      <c r="ID90" s="548"/>
      <c r="IE90" s="548"/>
      <c r="IF90" s="548"/>
      <c r="IG90" s="548"/>
    </row>
    <row r="91" spans="1:241">
      <c r="A91" s="165">
        <v>88</v>
      </c>
      <c r="B91" s="37"/>
      <c r="C91" s="37" t="s">
        <v>24243</v>
      </c>
      <c r="D91" s="45" t="s">
        <v>24244</v>
      </c>
      <c r="E91" s="37"/>
      <c r="F91" s="37">
        <v>94</v>
      </c>
      <c r="G91" s="37" t="s">
        <v>24245</v>
      </c>
      <c r="H91" s="37" t="s">
        <v>14807</v>
      </c>
      <c r="I91" s="166">
        <v>88</v>
      </c>
      <c r="FN91" t="s">
        <v>28738</v>
      </c>
      <c r="FO91" s="548"/>
      <c r="FP91" s="548"/>
      <c r="FQ91" s="548"/>
      <c r="FR91" s="548"/>
      <c r="FS91" s="548"/>
      <c r="FT91" s="548"/>
      <c r="FU91" s="548"/>
      <c r="FV91" s="548"/>
      <c r="FW91" s="548"/>
      <c r="FX91" s="548"/>
      <c r="FY91" s="548"/>
      <c r="FZ91" s="548"/>
      <c r="GA91" s="548"/>
      <c r="GB91" s="548"/>
      <c r="GC91" s="548"/>
      <c r="GD91" s="548"/>
      <c r="GE91" s="548"/>
      <c r="GF91" s="548"/>
      <c r="GG91" s="548"/>
      <c r="GH91" s="548"/>
      <c r="GI91" s="548"/>
      <c r="GJ91" s="548"/>
      <c r="GK91" s="548"/>
      <c r="GL91" s="548"/>
      <c r="GM91" s="548"/>
      <c r="GN91" s="548"/>
      <c r="GO91" s="548"/>
      <c r="GP91" s="548"/>
      <c r="GQ91" s="548"/>
      <c r="GR91" s="548"/>
      <c r="GS91" s="548"/>
      <c r="GT91" s="548"/>
      <c r="GU91" s="548"/>
      <c r="GV91" s="548"/>
      <c r="GW91" s="548"/>
      <c r="GX91" s="548"/>
      <c r="GY91" s="548"/>
      <c r="GZ91" s="548"/>
      <c r="HA91" s="548"/>
      <c r="HB91" s="548"/>
      <c r="HC91" s="548"/>
      <c r="HD91" s="548"/>
      <c r="HE91" s="548"/>
      <c r="HF91" s="548"/>
      <c r="HG91" s="548"/>
      <c r="HH91" s="548"/>
      <c r="HI91" s="548"/>
      <c r="HJ91" s="548"/>
      <c r="HK91" s="548"/>
      <c r="HL91" s="548"/>
      <c r="HM91" s="548"/>
      <c r="HN91" s="548"/>
      <c r="HO91" s="548"/>
      <c r="HP91" s="548"/>
      <c r="HQ91" s="548"/>
      <c r="HR91" s="548"/>
      <c r="HS91" s="548"/>
      <c r="HT91" s="548"/>
      <c r="HU91" s="548"/>
      <c r="HV91" s="548"/>
      <c r="HW91" s="548"/>
      <c r="HX91" s="548"/>
      <c r="HY91" s="548"/>
      <c r="HZ91" s="548"/>
      <c r="IA91" s="548"/>
      <c r="IB91" s="548"/>
      <c r="IC91" s="548"/>
      <c r="ID91" s="548"/>
      <c r="IE91" s="548"/>
      <c r="IF91" s="548"/>
      <c r="IG91" s="548"/>
    </row>
    <row r="92" spans="1:241">
      <c r="A92" s="165">
        <v>89</v>
      </c>
      <c r="B92" s="37"/>
      <c r="C92" s="37" t="s">
        <v>24246</v>
      </c>
      <c r="D92" s="45" t="s">
        <v>24247</v>
      </c>
      <c r="E92" s="37"/>
      <c r="F92" s="37">
        <v>95</v>
      </c>
      <c r="G92" s="37" t="s">
        <v>24248</v>
      </c>
      <c r="H92" s="37" t="s">
        <v>24249</v>
      </c>
      <c r="I92" s="166">
        <v>89</v>
      </c>
      <c r="FN92" t="s">
        <v>28739</v>
      </c>
      <c r="FO92" s="548"/>
      <c r="FP92" s="548"/>
      <c r="FQ92" s="548"/>
      <c r="FR92" s="548"/>
      <c r="FS92" s="548"/>
      <c r="FT92" s="548"/>
      <c r="FU92" s="548"/>
      <c r="FV92" s="548"/>
      <c r="FW92" s="548"/>
      <c r="FX92" s="548"/>
      <c r="FY92" s="548"/>
      <c r="FZ92" s="548"/>
      <c r="GA92" s="548"/>
      <c r="GB92" s="548"/>
      <c r="GC92" s="548"/>
      <c r="GD92" s="548"/>
      <c r="GE92" s="548"/>
      <c r="GF92" s="548"/>
      <c r="GG92" s="548"/>
      <c r="GH92" s="548"/>
      <c r="GI92" s="548"/>
      <c r="GJ92" s="548"/>
      <c r="GK92" s="548"/>
      <c r="GL92" s="548"/>
      <c r="GM92" s="548"/>
      <c r="GN92" s="548"/>
      <c r="GO92" s="548"/>
      <c r="GP92" s="548"/>
      <c r="GQ92" s="548"/>
      <c r="GR92" s="548"/>
      <c r="GS92" s="548"/>
      <c r="GT92" s="548"/>
      <c r="GU92" s="548"/>
      <c r="GV92" s="548"/>
      <c r="GW92" s="548"/>
      <c r="GX92" s="548"/>
      <c r="GY92" s="548"/>
      <c r="GZ92" s="548"/>
      <c r="HA92" s="548"/>
      <c r="HB92" s="548"/>
      <c r="HC92" s="548"/>
      <c r="HD92" s="548"/>
      <c r="HE92" s="548"/>
      <c r="HF92" s="548"/>
      <c r="HG92" s="548"/>
      <c r="HH92" s="548"/>
      <c r="HI92" s="548"/>
      <c r="HJ92" s="548"/>
      <c r="HK92" s="548"/>
      <c r="HL92" s="548"/>
      <c r="HM92" s="548"/>
      <c r="HN92" s="548"/>
      <c r="HO92" s="548"/>
      <c r="HP92" s="548"/>
      <c r="HQ92" s="548"/>
      <c r="HR92" s="548"/>
      <c r="HS92" s="548"/>
      <c r="HT92" s="548"/>
      <c r="HU92" s="548"/>
      <c r="HV92" s="548"/>
      <c r="HW92" s="548"/>
      <c r="HX92" s="548"/>
      <c r="HY92" s="548"/>
      <c r="HZ92" s="548"/>
      <c r="IA92" s="548"/>
      <c r="IB92" s="548"/>
      <c r="IC92" s="548"/>
      <c r="ID92" s="548"/>
      <c r="IE92" s="548"/>
      <c r="IF92" s="548"/>
      <c r="IG92" s="548"/>
    </row>
    <row r="93" spans="1:241">
      <c r="A93" s="165">
        <v>90</v>
      </c>
      <c r="B93" s="37" t="s">
        <v>24250</v>
      </c>
      <c r="C93" s="37" t="s">
        <v>24251</v>
      </c>
      <c r="D93" s="45" t="s">
        <v>24252</v>
      </c>
      <c r="E93" s="37"/>
      <c r="F93" s="37">
        <v>96</v>
      </c>
      <c r="G93" s="37" t="s">
        <v>24253</v>
      </c>
      <c r="H93" s="37" t="s">
        <v>24254</v>
      </c>
      <c r="I93" s="166">
        <v>90</v>
      </c>
      <c r="FN93" t="s">
        <v>28740</v>
      </c>
      <c r="FS93" s="548"/>
      <c r="FX93" s="548"/>
      <c r="GB93" s="548"/>
      <c r="GI93" s="548"/>
      <c r="GN93" s="548"/>
      <c r="GP93" s="548"/>
      <c r="GT93" s="548"/>
      <c r="GX93" s="548"/>
      <c r="HB93" s="548"/>
      <c r="HF93" s="548"/>
      <c r="HJ93" s="548"/>
      <c r="HN93" s="548"/>
      <c r="HR93" s="548"/>
      <c r="HV93" s="548"/>
      <c r="HZ93" s="548"/>
      <c r="ID93" s="548"/>
    </row>
    <row r="94" spans="1:241">
      <c r="A94" s="165">
        <v>91</v>
      </c>
      <c r="B94" s="37" t="s">
        <v>24229</v>
      </c>
      <c r="C94" s="37" t="s">
        <v>24255</v>
      </c>
      <c r="D94" s="37"/>
      <c r="E94" s="37"/>
      <c r="F94" s="37">
        <v>97</v>
      </c>
      <c r="G94" s="37" t="s">
        <v>24256</v>
      </c>
      <c r="H94" s="37" t="s">
        <v>24257</v>
      </c>
      <c r="I94" s="166">
        <v>91</v>
      </c>
      <c r="FN94" t="s">
        <v>28741</v>
      </c>
      <c r="FS94" s="548"/>
      <c r="FX94" s="548"/>
      <c r="GB94" s="548"/>
      <c r="GI94" s="548"/>
      <c r="GN94" s="548"/>
      <c r="GP94" s="548"/>
      <c r="GT94" s="548"/>
      <c r="GX94" s="548"/>
      <c r="HB94" s="548"/>
      <c r="HF94" s="548"/>
      <c r="HJ94" s="548"/>
      <c r="HN94" s="548"/>
      <c r="HR94" s="548"/>
      <c r="HV94" s="548"/>
      <c r="HZ94" s="548"/>
      <c r="ID94" s="548"/>
    </row>
    <row r="95" spans="1:241">
      <c r="A95" s="165">
        <v>92</v>
      </c>
      <c r="B95" s="37" t="s">
        <v>24258</v>
      </c>
      <c r="C95" s="37" t="s">
        <v>14807</v>
      </c>
      <c r="D95" s="37" t="s">
        <v>14807</v>
      </c>
      <c r="E95" s="37"/>
      <c r="F95" s="37">
        <v>98</v>
      </c>
      <c r="G95" s="37" t="s">
        <v>24259</v>
      </c>
      <c r="H95" s="37" t="s">
        <v>24260</v>
      </c>
      <c r="I95" s="166">
        <v>92</v>
      </c>
      <c r="FN95" t="s">
        <v>28742</v>
      </c>
      <c r="FS95" s="548"/>
      <c r="FX95" s="548"/>
      <c r="GB95" s="548"/>
      <c r="GI95" s="548"/>
      <c r="GN95" s="548"/>
      <c r="GP95" s="548"/>
      <c r="GT95" s="548"/>
      <c r="GX95" s="548"/>
      <c r="HB95" s="548"/>
      <c r="HF95" s="548"/>
      <c r="HJ95" s="548"/>
      <c r="HN95" s="548"/>
      <c r="HR95" s="548"/>
      <c r="HV95" s="548"/>
      <c r="HZ95" s="548"/>
      <c r="ID95" s="548"/>
    </row>
    <row r="96" spans="1:241">
      <c r="A96" s="165">
        <v>93</v>
      </c>
      <c r="B96" s="37" t="s">
        <v>24261</v>
      </c>
      <c r="C96" s="37" t="s">
        <v>24262</v>
      </c>
      <c r="D96" s="45" t="s">
        <v>24263</v>
      </c>
      <c r="E96" s="37"/>
      <c r="F96" s="37">
        <v>99</v>
      </c>
      <c r="G96" s="37" t="s">
        <v>24264</v>
      </c>
      <c r="H96" s="37" t="s">
        <v>24265</v>
      </c>
      <c r="I96" s="166">
        <v>93</v>
      </c>
      <c r="FN96" t="s">
        <v>28743</v>
      </c>
      <c r="FQ96" s="548"/>
      <c r="FV96" s="548"/>
      <c r="FZ96" s="548"/>
      <c r="GB96" s="548"/>
      <c r="GI96" s="548"/>
      <c r="GN96" s="548"/>
      <c r="GP96" s="548"/>
      <c r="GT96" s="548"/>
      <c r="GX96" s="548"/>
      <c r="HB96" s="548"/>
      <c r="HF96" s="548"/>
      <c r="HJ96" s="548"/>
      <c r="HN96" s="548"/>
      <c r="HR96" s="548"/>
      <c r="HV96" s="548"/>
      <c r="HZ96" s="548"/>
      <c r="ID96" s="548"/>
    </row>
    <row r="97" spans="1:238">
      <c r="A97" s="165">
        <v>94</v>
      </c>
      <c r="B97" s="37" t="s">
        <v>24266</v>
      </c>
      <c r="C97" s="37" t="s">
        <v>24267</v>
      </c>
      <c r="D97" s="45" t="s">
        <v>24268</v>
      </c>
      <c r="E97" s="37" t="s">
        <v>24269</v>
      </c>
      <c r="F97" s="37"/>
      <c r="G97" s="37" t="s">
        <v>24270</v>
      </c>
      <c r="H97" s="37"/>
      <c r="I97" s="166">
        <v>94</v>
      </c>
      <c r="FQ97" s="548"/>
      <c r="FV97" s="548"/>
      <c r="FZ97" s="548"/>
      <c r="GB97" s="548"/>
      <c r="GI97" s="548"/>
      <c r="GN97" s="548"/>
      <c r="GP97" s="548"/>
      <c r="GT97" s="548"/>
      <c r="GX97" s="548"/>
      <c r="HB97" s="548"/>
      <c r="HF97" s="548"/>
      <c r="HJ97" s="548"/>
      <c r="HN97" s="548"/>
      <c r="HR97" s="548"/>
      <c r="HV97" s="548"/>
      <c r="HZ97" s="548"/>
      <c r="ID97" s="548"/>
    </row>
    <row r="98" spans="1:238">
      <c r="A98" s="165">
        <v>95</v>
      </c>
      <c r="B98" s="37" t="s">
        <v>24271</v>
      </c>
      <c r="C98" s="37" t="s">
        <v>24272</v>
      </c>
      <c r="D98" s="45" t="s">
        <v>24273</v>
      </c>
      <c r="E98" s="37" t="s">
        <v>24274</v>
      </c>
      <c r="F98" s="37">
        <v>100</v>
      </c>
      <c r="G98" s="37" t="s">
        <v>24275</v>
      </c>
      <c r="H98" s="37" t="s">
        <v>24267</v>
      </c>
      <c r="I98" s="166">
        <v>95</v>
      </c>
      <c r="FP98" t="s">
        <v>28665</v>
      </c>
      <c r="FS98" s="548"/>
      <c r="FX98" s="548"/>
      <c r="GB98" s="548"/>
      <c r="GI98" s="548"/>
      <c r="GN98" s="548"/>
      <c r="GP98" s="548"/>
      <c r="GT98" s="548"/>
      <c r="GX98" s="548"/>
      <c r="HB98" s="548"/>
      <c r="HF98" s="548"/>
      <c r="HJ98" s="548"/>
      <c r="HN98" s="548"/>
      <c r="HR98" s="548"/>
      <c r="HV98" s="548"/>
      <c r="HZ98" s="548"/>
      <c r="ID98" s="548"/>
    </row>
    <row r="99" spans="1:238">
      <c r="A99" s="165">
        <v>96</v>
      </c>
      <c r="B99" s="37" t="s">
        <v>24276</v>
      </c>
      <c r="C99" s="37" t="s">
        <v>24277</v>
      </c>
      <c r="D99" s="45" t="s">
        <v>24278</v>
      </c>
      <c r="E99" s="37" t="s">
        <v>24279</v>
      </c>
      <c r="F99" s="37"/>
      <c r="G99" s="37" t="s">
        <v>24280</v>
      </c>
      <c r="H99" s="37" t="s">
        <v>14807</v>
      </c>
      <c r="I99" s="166">
        <v>96</v>
      </c>
      <c r="FP99" t="s">
        <v>28666</v>
      </c>
      <c r="FS99" s="548"/>
      <c r="FX99" s="548"/>
      <c r="GA99" s="548"/>
      <c r="GB99" t="s">
        <v>28166</v>
      </c>
      <c r="GC99" t="s">
        <v>28203</v>
      </c>
      <c r="GI99" s="548"/>
      <c r="GN99" s="548"/>
      <c r="GP99" s="548"/>
      <c r="GT99" s="548"/>
      <c r="GX99" s="548"/>
      <c r="HB99" s="548"/>
      <c r="HF99" s="548"/>
      <c r="HJ99" s="548"/>
      <c r="HN99" s="548"/>
      <c r="HR99" s="548"/>
      <c r="HV99" s="548"/>
      <c r="HZ99" s="548"/>
      <c r="ID99" s="548"/>
    </row>
    <row r="100" spans="1:238">
      <c r="A100" s="165">
        <v>97</v>
      </c>
      <c r="B100" s="37" t="s">
        <v>24281</v>
      </c>
      <c r="C100" s="37" t="s">
        <v>24282</v>
      </c>
      <c r="D100" s="45" t="s">
        <v>24283</v>
      </c>
      <c r="E100" s="37" t="s">
        <v>24284</v>
      </c>
      <c r="F100" s="37" t="s">
        <v>24285</v>
      </c>
      <c r="G100" s="37" t="s">
        <v>24286</v>
      </c>
      <c r="H100" s="37" t="s">
        <v>24287</v>
      </c>
      <c r="I100" s="166">
        <v>97</v>
      </c>
      <c r="FP100" t="s">
        <v>28667</v>
      </c>
      <c r="FS100" s="548"/>
      <c r="FX100" s="548"/>
      <c r="GD100" s="548"/>
      <c r="GI100" s="548"/>
      <c r="GN100" s="548"/>
      <c r="GP100" s="548"/>
      <c r="GT100" s="548"/>
      <c r="GX100" s="548"/>
      <c r="HB100" s="548"/>
      <c r="HF100" s="548"/>
      <c r="HJ100" s="548"/>
      <c r="HN100" s="548"/>
      <c r="HR100" s="548"/>
      <c r="HV100" s="548"/>
      <c r="HZ100" s="548"/>
      <c r="ID100" s="548"/>
    </row>
    <row r="101" spans="1:238">
      <c r="A101" s="165">
        <v>98</v>
      </c>
      <c r="B101" s="37" t="s">
        <v>24288</v>
      </c>
      <c r="C101" s="37" t="s">
        <v>24289</v>
      </c>
      <c r="D101" s="45" t="s">
        <v>24290</v>
      </c>
      <c r="E101" s="37" t="s">
        <v>24256</v>
      </c>
      <c r="F101" s="37">
        <v>102</v>
      </c>
      <c r="G101" s="37" t="s">
        <v>24291</v>
      </c>
      <c r="H101" s="37" t="s">
        <v>24280</v>
      </c>
      <c r="I101" s="166">
        <v>98</v>
      </c>
      <c r="FP101" t="s">
        <v>28668</v>
      </c>
      <c r="FQ101" t="s">
        <v>28669</v>
      </c>
      <c r="FR101" t="s">
        <v>27804</v>
      </c>
      <c r="FS101" s="548"/>
      <c r="FT101" t="s">
        <v>27859</v>
      </c>
      <c r="FU101" t="s">
        <v>28670</v>
      </c>
      <c r="FV101" t="s">
        <v>27967</v>
      </c>
      <c r="FW101" s="548"/>
      <c r="FX101" t="s">
        <v>28020</v>
      </c>
      <c r="FY101" t="s">
        <v>28073</v>
      </c>
      <c r="FZ101" t="s">
        <v>28121</v>
      </c>
      <c r="GD101" s="548"/>
      <c r="GI101" s="548"/>
      <c r="GN101" s="548"/>
      <c r="GP101" s="548"/>
      <c r="GT101" s="548"/>
      <c r="GX101" s="548"/>
      <c r="HB101" s="548"/>
      <c r="HF101" s="548"/>
      <c r="HJ101" s="548"/>
      <c r="HN101" s="548"/>
      <c r="HR101" s="548"/>
      <c r="HV101" s="548"/>
      <c r="HZ101" s="548"/>
      <c r="ID101" s="548"/>
    </row>
    <row r="102" spans="1:238">
      <c r="A102" s="165">
        <v>99</v>
      </c>
      <c r="B102" s="37" t="s">
        <v>14807</v>
      </c>
      <c r="C102" s="37" t="s">
        <v>24292</v>
      </c>
      <c r="D102" s="45" t="s">
        <v>24293</v>
      </c>
      <c r="E102" s="37" t="s">
        <v>14807</v>
      </c>
      <c r="F102" s="37">
        <v>103</v>
      </c>
      <c r="G102" s="37" t="s">
        <v>24294</v>
      </c>
      <c r="H102" s="37" t="s">
        <v>24286</v>
      </c>
      <c r="I102" s="166">
        <v>99</v>
      </c>
      <c r="FQ102" s="548"/>
      <c r="FV102" s="548"/>
      <c r="FZ102" s="548"/>
      <c r="GD102" s="548"/>
      <c r="GI102" s="548"/>
      <c r="GN102" s="548"/>
      <c r="GP102" s="548"/>
      <c r="GT102" s="548"/>
      <c r="GX102" s="548"/>
      <c r="HB102" s="548"/>
      <c r="HF102" s="548"/>
      <c r="HJ102" s="548"/>
      <c r="HN102" s="548"/>
      <c r="HR102" s="548"/>
      <c r="HV102" s="548"/>
      <c r="HZ102" s="548"/>
      <c r="ID102" s="548"/>
    </row>
    <row r="103" spans="1:238">
      <c r="A103" s="165">
        <v>100</v>
      </c>
      <c r="B103" s="37" t="s">
        <v>24295</v>
      </c>
      <c r="C103" s="37" t="s">
        <v>24296</v>
      </c>
      <c r="D103" s="45" t="s">
        <v>24297</v>
      </c>
      <c r="E103" s="37" t="s">
        <v>24298</v>
      </c>
      <c r="F103" s="37">
        <v>104</v>
      </c>
      <c r="G103" s="37" t="s">
        <v>24299</v>
      </c>
      <c r="H103" s="37" t="s">
        <v>24291</v>
      </c>
      <c r="I103" s="166">
        <v>100</v>
      </c>
      <c r="FQ103" s="548"/>
      <c r="FV103" s="548"/>
      <c r="FZ103" s="548"/>
      <c r="GD103" s="548"/>
      <c r="GI103" s="548"/>
      <c r="GN103" s="548"/>
      <c r="GP103" s="548"/>
      <c r="GT103" s="548"/>
      <c r="GX103" s="548"/>
      <c r="HB103" s="548"/>
      <c r="HF103" s="548"/>
      <c r="HJ103" s="548"/>
      <c r="HN103" s="548"/>
      <c r="HR103" s="548"/>
      <c r="HV103" s="548"/>
      <c r="HZ103" s="548"/>
      <c r="ID103" s="548"/>
    </row>
    <row r="104" spans="1:238">
      <c r="A104" s="165">
        <v>101</v>
      </c>
      <c r="B104" s="37" t="s">
        <v>24300</v>
      </c>
      <c r="C104" s="37" t="s">
        <v>24301</v>
      </c>
      <c r="D104" s="45" t="s">
        <v>24302</v>
      </c>
      <c r="E104" s="37" t="s">
        <v>24300</v>
      </c>
      <c r="F104" s="37">
        <v>105</v>
      </c>
      <c r="G104" s="37" t="s">
        <v>24303</v>
      </c>
      <c r="H104" s="37" t="s">
        <v>24304</v>
      </c>
      <c r="I104" s="166">
        <v>101</v>
      </c>
      <c r="FQ104" s="548"/>
      <c r="FV104" s="548"/>
      <c r="FZ104" s="548"/>
      <c r="GD104" s="548"/>
      <c r="GI104" s="548"/>
      <c r="GN104" s="548"/>
      <c r="GP104" s="548"/>
      <c r="GT104" s="548"/>
      <c r="GX104" s="548"/>
      <c r="HB104" s="548"/>
      <c r="HF104" s="548"/>
      <c r="HJ104" s="548"/>
      <c r="HN104" s="548"/>
      <c r="HR104" s="548"/>
      <c r="HV104" s="548"/>
      <c r="HZ104" s="548"/>
      <c r="ID104" s="548"/>
    </row>
    <row r="105" spans="1:238">
      <c r="A105" s="165">
        <v>102</v>
      </c>
      <c r="B105" s="37" t="s">
        <v>24275</v>
      </c>
      <c r="C105" s="37" t="s">
        <v>24305</v>
      </c>
      <c r="D105" s="45" t="s">
        <v>24306</v>
      </c>
      <c r="E105" s="37" t="s">
        <v>24275</v>
      </c>
      <c r="F105" s="37">
        <v>105</v>
      </c>
      <c r="G105" s="37" t="s">
        <v>24307</v>
      </c>
      <c r="H105" s="37" t="s">
        <v>24308</v>
      </c>
      <c r="I105" s="166">
        <v>102</v>
      </c>
      <c r="FN105" s="288" t="s">
        <v>28671</v>
      </c>
      <c r="FO105" s="288"/>
      <c r="FP105" s="288"/>
      <c r="FQ105" s="288"/>
      <c r="FR105" s="288" t="s">
        <v>28672</v>
      </c>
      <c r="FS105" s="288"/>
      <c r="FT105" s="288"/>
      <c r="FV105" s="548"/>
      <c r="FZ105" s="548"/>
      <c r="GD105" s="548"/>
      <c r="GI105" s="548"/>
      <c r="GN105" s="548"/>
      <c r="GP105" s="548"/>
      <c r="GT105" s="548"/>
      <c r="GX105" s="548"/>
      <c r="HB105" s="548"/>
      <c r="HF105" s="548"/>
      <c r="HJ105" s="548"/>
      <c r="HN105" s="548"/>
      <c r="HR105" s="548"/>
      <c r="HV105" s="548"/>
      <c r="HZ105" s="548"/>
      <c r="ID105" s="548"/>
    </row>
    <row r="106" spans="1:238">
      <c r="A106" s="165">
        <v>103</v>
      </c>
      <c r="B106" s="37" t="s">
        <v>24309</v>
      </c>
      <c r="C106" s="37" t="s">
        <v>24310</v>
      </c>
      <c r="D106" s="45" t="s">
        <v>24311</v>
      </c>
      <c r="E106" s="37" t="s">
        <v>24280</v>
      </c>
      <c r="F106" s="37">
        <v>106</v>
      </c>
      <c r="G106" s="37" t="s">
        <v>24312</v>
      </c>
      <c r="H106" s="37" t="s">
        <v>24313</v>
      </c>
      <c r="I106" s="166">
        <v>103</v>
      </c>
      <c r="FN106" s="1" t="s">
        <v>24440</v>
      </c>
      <c r="FO106" s="1" t="s">
        <v>28673</v>
      </c>
      <c r="FP106" s="1" t="s">
        <v>24463</v>
      </c>
      <c r="FQ106" s="1"/>
      <c r="FR106" s="1" t="s">
        <v>28674</v>
      </c>
      <c r="FS106" s="1" t="s">
        <v>28675</v>
      </c>
      <c r="FT106" s="1" t="s">
        <v>28676</v>
      </c>
      <c r="FV106" s="548"/>
      <c r="FZ106" s="548"/>
      <c r="GD106" s="548"/>
      <c r="GI106" s="548"/>
      <c r="GN106" s="548"/>
      <c r="GP106" s="548"/>
      <c r="GT106" s="548"/>
      <c r="GX106" s="548"/>
      <c r="HB106" s="548"/>
      <c r="HF106" s="548"/>
      <c r="HJ106" s="548"/>
      <c r="HN106" s="548"/>
      <c r="HR106" s="548"/>
      <c r="HV106" s="548"/>
      <c r="HZ106" s="548"/>
      <c r="ID106" s="548"/>
    </row>
    <row r="107" spans="1:238">
      <c r="A107" s="165">
        <v>104</v>
      </c>
      <c r="B107" s="37" t="s">
        <v>24314</v>
      </c>
      <c r="C107" s="37" t="s">
        <v>24315</v>
      </c>
      <c r="D107" s="45" t="s">
        <v>24316</v>
      </c>
      <c r="E107" s="37" t="s">
        <v>24317</v>
      </c>
      <c r="F107" s="37">
        <v>107</v>
      </c>
      <c r="G107" s="37" t="s">
        <v>24318</v>
      </c>
      <c r="H107" s="37" t="s">
        <v>14807</v>
      </c>
      <c r="I107" s="166">
        <v>104</v>
      </c>
      <c r="FN107" s="1" t="s">
        <v>28677</v>
      </c>
      <c r="FO107" s="1" t="s">
        <v>24448</v>
      </c>
      <c r="FP107" s="1" t="s">
        <v>28678</v>
      </c>
      <c r="FQ107" s="1"/>
      <c r="FR107" s="1" t="s">
        <v>28679</v>
      </c>
      <c r="FS107" s="1" t="s">
        <v>28680</v>
      </c>
      <c r="FT107" s="1" t="s">
        <v>28681</v>
      </c>
      <c r="FV107" s="548"/>
      <c r="FZ107" s="548"/>
      <c r="GD107" s="548"/>
      <c r="GI107" s="548"/>
      <c r="GN107" s="548"/>
      <c r="GP107" s="548"/>
      <c r="GT107" s="548"/>
      <c r="GX107" s="548"/>
      <c r="HB107" s="548"/>
      <c r="HF107" s="548"/>
      <c r="HJ107" s="548"/>
      <c r="HN107" s="548"/>
      <c r="HR107" s="548"/>
      <c r="HV107" s="548"/>
      <c r="HZ107" s="548"/>
      <c r="ID107" s="548"/>
    </row>
    <row r="108" spans="1:238">
      <c r="A108" s="165">
        <v>105</v>
      </c>
      <c r="B108" s="37" t="s">
        <v>24319</v>
      </c>
      <c r="C108" s="37" t="s">
        <v>24320</v>
      </c>
      <c r="D108" s="45" t="s">
        <v>24321</v>
      </c>
      <c r="E108" s="37" t="s">
        <v>24322</v>
      </c>
      <c r="F108" s="37">
        <v>108</v>
      </c>
      <c r="G108" s="37" t="s">
        <v>24323</v>
      </c>
      <c r="H108" s="37" t="s">
        <v>24324</v>
      </c>
      <c r="I108" s="166">
        <v>105</v>
      </c>
      <c r="FN108" s="1" t="s">
        <v>28682</v>
      </c>
      <c r="FO108" s="1" t="s">
        <v>28683</v>
      </c>
      <c r="FP108" s="1" t="s">
        <v>28684</v>
      </c>
      <c r="FQ108" s="1"/>
      <c r="FR108" s="1" t="s">
        <v>28685</v>
      </c>
      <c r="FS108" s="1" t="s">
        <v>28686</v>
      </c>
      <c r="FT108" s="1" t="s">
        <v>28687</v>
      </c>
      <c r="FV108" s="548"/>
      <c r="FZ108" s="548"/>
      <c r="GD108" s="548"/>
      <c r="GI108" s="548"/>
      <c r="GN108" s="548"/>
      <c r="GP108" s="548"/>
      <c r="GT108" s="548"/>
      <c r="GX108" s="548"/>
      <c r="HB108" s="548"/>
      <c r="HF108" s="548"/>
      <c r="HJ108" s="548"/>
      <c r="HN108" s="548"/>
      <c r="HR108" s="548"/>
      <c r="HV108" s="548"/>
      <c r="HZ108" s="548"/>
      <c r="ID108" s="548"/>
    </row>
    <row r="109" spans="1:238">
      <c r="A109" s="165">
        <v>106</v>
      </c>
      <c r="B109" s="37" t="s">
        <v>24325</v>
      </c>
      <c r="C109" s="37" t="s">
        <v>24272</v>
      </c>
      <c r="D109" s="37" t="s">
        <v>14807</v>
      </c>
      <c r="E109" s="37" t="s">
        <v>24326</v>
      </c>
      <c r="F109" s="37">
        <v>109</v>
      </c>
      <c r="G109" s="37" t="s">
        <v>24327</v>
      </c>
      <c r="H109" s="37" t="s">
        <v>24328</v>
      </c>
      <c r="I109" s="166">
        <v>106</v>
      </c>
      <c r="FN109" s="1" t="s">
        <v>28688</v>
      </c>
      <c r="FO109" s="1" t="s">
        <v>28689</v>
      </c>
      <c r="FP109" s="1" t="s">
        <v>28690</v>
      </c>
      <c r="FQ109" s="1"/>
      <c r="FR109" s="1" t="s">
        <v>28691</v>
      </c>
      <c r="FS109" s="1" t="s">
        <v>28692</v>
      </c>
      <c r="FT109" s="1" t="s">
        <v>28693</v>
      </c>
      <c r="FV109" s="548"/>
      <c r="FZ109" s="548"/>
      <c r="GD109" s="548"/>
      <c r="GI109" s="548"/>
      <c r="GN109" s="548"/>
      <c r="GP109" s="548"/>
      <c r="GT109" s="548"/>
      <c r="GX109" s="548"/>
      <c r="HB109" s="548"/>
      <c r="HF109" s="548"/>
      <c r="HJ109" s="548"/>
      <c r="HN109" s="548"/>
      <c r="HR109" s="548"/>
      <c r="HV109" s="548"/>
      <c r="HZ109" s="548"/>
      <c r="ID109" s="548"/>
    </row>
    <row r="110" spans="1:238">
      <c r="A110" s="165">
        <v>107</v>
      </c>
      <c r="B110" s="37" t="s">
        <v>24329</v>
      </c>
      <c r="C110" s="37" t="s">
        <v>14807</v>
      </c>
      <c r="D110" s="45" t="s">
        <v>24330</v>
      </c>
      <c r="E110" s="37" t="s">
        <v>24299</v>
      </c>
      <c r="F110" s="37">
        <v>110</v>
      </c>
      <c r="G110" s="37" t="s">
        <v>24331</v>
      </c>
      <c r="H110" s="37" t="s">
        <v>24332</v>
      </c>
      <c r="I110" s="166">
        <v>107</v>
      </c>
      <c r="FN110" s="1" t="s">
        <v>28694</v>
      </c>
      <c r="FO110" s="1" t="s">
        <v>28695</v>
      </c>
      <c r="FP110" s="1" t="s">
        <v>24465</v>
      </c>
      <c r="FQ110" s="1"/>
      <c r="FR110" s="1" t="s">
        <v>28696</v>
      </c>
      <c r="FS110" s="1" t="s">
        <v>28697</v>
      </c>
      <c r="FT110" s="1" t="s">
        <v>28698</v>
      </c>
      <c r="FV110" s="548"/>
      <c r="FZ110" s="548"/>
      <c r="GD110" s="548"/>
      <c r="GI110" s="548"/>
      <c r="GN110" s="548"/>
      <c r="GP110" s="548"/>
      <c r="GT110" s="548"/>
      <c r="GX110" s="548"/>
      <c r="HB110" s="548"/>
      <c r="HF110" s="548"/>
      <c r="HJ110" s="548"/>
      <c r="HN110" s="548"/>
      <c r="HR110" s="548"/>
      <c r="HV110" s="548"/>
      <c r="HZ110" s="548"/>
      <c r="ID110" s="548"/>
    </row>
    <row r="111" spans="1:238">
      <c r="A111" s="165">
        <v>108</v>
      </c>
      <c r="B111" s="37" t="s">
        <v>24307</v>
      </c>
      <c r="C111" s="37" t="s">
        <v>24333</v>
      </c>
      <c r="D111" s="45" t="s">
        <v>24334</v>
      </c>
      <c r="E111" s="37" t="s">
        <v>24303</v>
      </c>
      <c r="F111" s="37">
        <v>111</v>
      </c>
      <c r="G111" s="37"/>
      <c r="H111" s="37" t="s">
        <v>24335</v>
      </c>
      <c r="I111" s="166">
        <v>108</v>
      </c>
      <c r="FN111" s="1" t="s">
        <v>28699</v>
      </c>
      <c r="FO111" s="1" t="s">
        <v>28700</v>
      </c>
      <c r="FP111" s="1" t="s">
        <v>28701</v>
      </c>
      <c r="FQ111" s="1"/>
      <c r="FR111" s="1" t="s">
        <v>28702</v>
      </c>
      <c r="FS111" s="1" t="s">
        <v>28703</v>
      </c>
      <c r="FT111" s="1" t="s">
        <v>28704</v>
      </c>
      <c r="FV111" s="548"/>
      <c r="FZ111" s="548"/>
      <c r="GD111" s="548"/>
      <c r="GI111" s="548"/>
      <c r="GN111" s="548"/>
      <c r="GP111" s="548"/>
      <c r="GT111" s="548"/>
      <c r="GX111" s="548"/>
      <c r="HB111" s="548"/>
      <c r="HF111" s="548"/>
      <c r="HJ111" s="548"/>
      <c r="HN111" s="548"/>
      <c r="HR111" s="548"/>
      <c r="HV111" s="548"/>
      <c r="HZ111" s="548"/>
      <c r="ID111" s="548"/>
    </row>
    <row r="112" spans="1:238">
      <c r="A112" s="165">
        <v>109</v>
      </c>
      <c r="B112" s="37" t="s">
        <v>24312</v>
      </c>
      <c r="C112" s="37" t="s">
        <v>24336</v>
      </c>
      <c r="D112" s="45" t="s">
        <v>24337</v>
      </c>
      <c r="E112" s="37" t="s">
        <v>24307</v>
      </c>
      <c r="F112" s="37">
        <v>112</v>
      </c>
      <c r="G112" s="37" t="s">
        <v>24338</v>
      </c>
      <c r="H112" s="37" t="s">
        <v>24339</v>
      </c>
      <c r="I112" s="166">
        <v>109</v>
      </c>
      <c r="FN112" s="1" t="s">
        <v>28705</v>
      </c>
      <c r="FO112" s="1" t="s">
        <v>28706</v>
      </c>
      <c r="FP112" s="1" t="s">
        <v>28707</v>
      </c>
      <c r="FQ112" s="1"/>
      <c r="FR112" s="1" t="s">
        <v>28708</v>
      </c>
      <c r="FS112" s="1" t="s">
        <v>28709</v>
      </c>
      <c r="FT112" s="1" t="s">
        <v>28710</v>
      </c>
      <c r="FV112" s="548"/>
      <c r="FZ112" s="548"/>
      <c r="GD112" s="548"/>
      <c r="GI112" s="548"/>
      <c r="GN112" s="548"/>
      <c r="GP112" s="548"/>
      <c r="GT112" s="548"/>
      <c r="GX112" s="548"/>
      <c r="HB112" s="548"/>
      <c r="HF112" s="548"/>
      <c r="HJ112" s="548"/>
      <c r="HN112" s="548"/>
      <c r="HR112" s="548"/>
      <c r="HV112" s="548"/>
      <c r="HZ112" s="548"/>
      <c r="ID112" s="548"/>
    </row>
    <row r="113" spans="1:238">
      <c r="A113" s="165">
        <v>110</v>
      </c>
      <c r="B113" s="37" t="s">
        <v>24318</v>
      </c>
      <c r="C113" s="37" t="s">
        <v>24340</v>
      </c>
      <c r="D113" s="45" t="s">
        <v>24341</v>
      </c>
      <c r="E113" s="37" t="s">
        <v>24342</v>
      </c>
      <c r="F113" s="37">
        <v>113</v>
      </c>
      <c r="G113" s="37" t="s">
        <v>24343</v>
      </c>
      <c r="H113" s="37" t="s">
        <v>24344</v>
      </c>
      <c r="I113" s="166">
        <v>110</v>
      </c>
      <c r="FN113" s="1" t="s">
        <v>28711</v>
      </c>
      <c r="FO113" s="1" t="s">
        <v>28712</v>
      </c>
      <c r="FP113" s="1"/>
      <c r="FQ113" s="1"/>
      <c r="FR113" s="1" t="s">
        <v>28713</v>
      </c>
      <c r="FS113" s="1" t="s">
        <v>28714</v>
      </c>
      <c r="FT113" s="1"/>
      <c r="FU113" s="24" t="s">
        <v>28715</v>
      </c>
      <c r="FV113" s="548"/>
      <c r="FZ113" s="548"/>
      <c r="GD113" s="548"/>
      <c r="GI113" s="548"/>
      <c r="GN113" s="548"/>
      <c r="GP113" s="548"/>
      <c r="GT113" s="548"/>
      <c r="GX113" s="548"/>
      <c r="HB113" s="548"/>
      <c r="HF113" s="548"/>
      <c r="HJ113" s="548"/>
      <c r="HN113" s="548"/>
      <c r="HR113" s="548"/>
      <c r="HV113" s="548"/>
      <c r="HZ113" s="548"/>
      <c r="ID113" s="548"/>
    </row>
    <row r="114" spans="1:238">
      <c r="A114" s="165">
        <v>111</v>
      </c>
      <c r="B114" s="37" t="s">
        <v>24345</v>
      </c>
      <c r="C114" s="37" t="s">
        <v>24346</v>
      </c>
      <c r="D114" s="45" t="s">
        <v>24347</v>
      </c>
      <c r="E114" s="37" t="s">
        <v>24318</v>
      </c>
      <c r="F114" s="37">
        <v>114</v>
      </c>
      <c r="G114" s="37" t="s">
        <v>24348</v>
      </c>
      <c r="H114" s="37" t="s">
        <v>24348</v>
      </c>
      <c r="I114" s="166">
        <v>111</v>
      </c>
      <c r="FQ114" s="548"/>
      <c r="FV114" s="548"/>
      <c r="FZ114" s="548"/>
      <c r="GD114" s="548"/>
      <c r="GI114" s="548"/>
      <c r="GN114" s="548"/>
      <c r="GP114" s="548"/>
      <c r="GT114" s="548"/>
      <c r="GX114" s="548"/>
      <c r="HB114" s="548"/>
      <c r="HF114" s="548"/>
      <c r="HJ114" s="548"/>
      <c r="HN114" s="548"/>
      <c r="HR114" s="548"/>
      <c r="HV114" s="548"/>
      <c r="HZ114" s="548"/>
      <c r="ID114" s="548"/>
    </row>
    <row r="115" spans="1:238">
      <c r="A115" s="165">
        <v>112</v>
      </c>
      <c r="B115" s="37" t="s">
        <v>14807</v>
      </c>
      <c r="C115" s="37" t="s">
        <v>24272</v>
      </c>
      <c r="D115" s="45" t="s">
        <v>24349</v>
      </c>
      <c r="E115" s="37" t="s">
        <v>14807</v>
      </c>
      <c r="F115" s="37">
        <v>115</v>
      </c>
      <c r="G115" s="37" t="s">
        <v>24350</v>
      </c>
      <c r="H115" s="37" t="s">
        <v>24350</v>
      </c>
      <c r="I115" s="166">
        <v>112</v>
      </c>
      <c r="FQ115" s="548"/>
      <c r="FV115" s="548"/>
      <c r="FZ115" s="548"/>
      <c r="GD115" s="548"/>
      <c r="GI115" s="548"/>
      <c r="GN115" s="548"/>
      <c r="GP115" s="548"/>
      <c r="GT115" s="548"/>
      <c r="GX115" s="548"/>
      <c r="HB115" s="548"/>
      <c r="HF115" s="548"/>
      <c r="HJ115" s="548"/>
      <c r="HN115" s="548"/>
      <c r="HR115" s="548"/>
      <c r="HV115" s="548"/>
      <c r="HZ115" s="548"/>
      <c r="ID115" s="548"/>
    </row>
    <row r="116" spans="1:238">
      <c r="A116" s="165">
        <v>113</v>
      </c>
      <c r="B116" s="37" t="s">
        <v>24351</v>
      </c>
      <c r="C116" s="37" t="s">
        <v>24340</v>
      </c>
      <c r="D116" s="45" t="s">
        <v>24352</v>
      </c>
      <c r="E116" s="37" t="s">
        <v>24353</v>
      </c>
      <c r="F116" s="37">
        <v>116</v>
      </c>
      <c r="G116" s="37" t="s">
        <v>24354</v>
      </c>
      <c r="H116" s="37" t="s">
        <v>24354</v>
      </c>
      <c r="I116" s="166">
        <v>113</v>
      </c>
    </row>
    <row r="117" spans="1:238">
      <c r="A117" s="165">
        <v>114</v>
      </c>
      <c r="B117" s="37" t="s">
        <v>24355</v>
      </c>
      <c r="C117" s="37" t="s">
        <v>24356</v>
      </c>
      <c r="D117" s="45" t="s">
        <v>24357</v>
      </c>
      <c r="E117" s="37" t="s">
        <v>24355</v>
      </c>
      <c r="F117" s="37">
        <v>117</v>
      </c>
      <c r="G117" s="37" t="s">
        <v>24358</v>
      </c>
      <c r="H117" s="37" t="s">
        <v>24359</v>
      </c>
      <c r="I117" s="166">
        <v>114</v>
      </c>
    </row>
    <row r="118" spans="1:238">
      <c r="A118" s="165">
        <v>115</v>
      </c>
      <c r="B118" s="37" t="s">
        <v>24360</v>
      </c>
      <c r="C118" s="37" t="s">
        <v>24320</v>
      </c>
      <c r="D118" s="45" t="s">
        <v>24361</v>
      </c>
      <c r="E118" s="37" t="s">
        <v>24360</v>
      </c>
      <c r="F118" s="37">
        <v>118</v>
      </c>
      <c r="G118" s="37" t="s">
        <v>24362</v>
      </c>
      <c r="H118" s="37" t="s">
        <v>24362</v>
      </c>
      <c r="I118" s="166">
        <v>115</v>
      </c>
    </row>
    <row r="119" spans="1:238">
      <c r="A119" s="165">
        <v>116</v>
      </c>
      <c r="B119" s="37" t="s">
        <v>24363</v>
      </c>
      <c r="C119" s="37"/>
      <c r="D119" s="37"/>
      <c r="E119" s="37" t="s">
        <v>24364</v>
      </c>
      <c r="F119" s="37">
        <v>119</v>
      </c>
      <c r="G119" s="37" t="s">
        <v>24365</v>
      </c>
      <c r="H119" s="37" t="s">
        <v>24365</v>
      </c>
      <c r="I119" s="166">
        <v>116</v>
      </c>
    </row>
    <row r="120" spans="1:238">
      <c r="A120" s="165">
        <v>117</v>
      </c>
      <c r="B120" s="37" t="s">
        <v>24366</v>
      </c>
      <c r="C120" s="37"/>
      <c r="D120" s="37"/>
      <c r="E120" s="37" t="s">
        <v>24366</v>
      </c>
      <c r="F120" s="37">
        <v>120</v>
      </c>
      <c r="G120" s="37"/>
      <c r="H120" s="37"/>
      <c r="I120" s="166">
        <v>117</v>
      </c>
    </row>
    <row r="121" spans="1:238">
      <c r="A121" s="165">
        <v>118</v>
      </c>
      <c r="B121" s="37"/>
      <c r="C121" s="37"/>
      <c r="D121" s="37"/>
      <c r="E121" s="37" t="s">
        <v>24367</v>
      </c>
      <c r="F121" s="37"/>
      <c r="G121" s="37"/>
      <c r="H121" s="37"/>
      <c r="I121" s="166">
        <v>118</v>
      </c>
    </row>
    <row r="122" spans="1:238">
      <c r="A122" s="165">
        <v>119</v>
      </c>
      <c r="B122" s="37"/>
      <c r="C122" s="37"/>
      <c r="D122" s="37"/>
      <c r="E122" s="37" t="s">
        <v>24368</v>
      </c>
      <c r="F122" s="37"/>
      <c r="G122" s="37"/>
      <c r="H122" s="37"/>
      <c r="I122" s="166">
        <v>119</v>
      </c>
    </row>
    <row r="123" spans="1:238">
      <c r="A123" s="169">
        <v>120</v>
      </c>
      <c r="B123" s="170"/>
      <c r="C123" s="170"/>
      <c r="D123" s="170"/>
      <c r="E123" s="170" t="s">
        <v>24362</v>
      </c>
      <c r="F123" s="170"/>
      <c r="G123" s="170"/>
      <c r="H123" s="170"/>
      <c r="I123" s="171">
        <v>120</v>
      </c>
    </row>
    <row r="125" spans="1:238">
      <c r="A125" s="38" t="s">
        <v>15235</v>
      </c>
    </row>
    <row r="126" spans="1:238">
      <c r="A126" s="38" t="s">
        <v>14807</v>
      </c>
    </row>
    <row r="127" spans="1:238">
      <c r="A127" s="38" t="s">
        <v>24369</v>
      </c>
      <c r="B127" s="38" t="s">
        <v>24370</v>
      </c>
    </row>
    <row r="128" spans="1:238">
      <c r="A128" s="38" t="s">
        <v>24371</v>
      </c>
    </row>
    <row r="129" spans="1:30">
      <c r="A129" t="s">
        <v>24372</v>
      </c>
      <c r="B129" s="38" t="s">
        <v>24373</v>
      </c>
    </row>
    <row r="130" spans="1:30">
      <c r="A130" s="38" t="s">
        <v>24374</v>
      </c>
      <c r="B130" s="38" t="s">
        <v>24375</v>
      </c>
    </row>
    <row r="131" spans="1:30">
      <c r="A131" s="38" t="s">
        <v>24376</v>
      </c>
      <c r="B131" s="38" t="s">
        <v>24377</v>
      </c>
    </row>
    <row r="132" spans="1:30">
      <c r="A132" s="38" t="s">
        <v>24378</v>
      </c>
      <c r="B132" s="38" t="s">
        <v>24379</v>
      </c>
    </row>
    <row r="133" spans="1:30">
      <c r="A133" s="38" t="s">
        <v>24380</v>
      </c>
      <c r="B133" s="38" t="s">
        <v>24381</v>
      </c>
    </row>
    <row r="134" spans="1:30">
      <c r="A134" s="38" t="s">
        <v>24382</v>
      </c>
    </row>
    <row r="135" spans="1:30">
      <c r="A135" s="38" t="s">
        <v>24383</v>
      </c>
    </row>
    <row r="136" spans="1:30">
      <c r="A136" s="38" t="s">
        <v>24384</v>
      </c>
    </row>
    <row r="139" spans="1:30">
      <c r="A139" t="s">
        <v>24385</v>
      </c>
      <c r="B139"/>
      <c r="C139" s="38" t="s">
        <v>13288</v>
      </c>
      <c r="D139" s="38" t="s">
        <v>13313</v>
      </c>
      <c r="E139" s="38" t="s">
        <v>13337</v>
      </c>
      <c r="F139" s="38" t="s">
        <v>13345</v>
      </c>
      <c r="G139" s="38" t="s">
        <v>22894</v>
      </c>
      <c r="H139" s="38" t="s">
        <v>13370</v>
      </c>
      <c r="I139" s="38" t="s">
        <v>16569</v>
      </c>
    </row>
    <row r="140" spans="1:30">
      <c r="A140" t="s">
        <v>24386</v>
      </c>
      <c r="B140" t="s">
        <v>24387</v>
      </c>
    </row>
    <row r="141" spans="1:30">
      <c r="A141" t="s">
        <v>24388</v>
      </c>
      <c r="B141" t="s">
        <v>24389</v>
      </c>
    </row>
    <row r="142" spans="1:30">
      <c r="A142" t="s">
        <v>24390</v>
      </c>
      <c r="B142" t="s">
        <v>24391</v>
      </c>
    </row>
    <row r="143" spans="1:30">
      <c r="A143" t="s">
        <v>24392</v>
      </c>
      <c r="B143" t="s">
        <v>24393</v>
      </c>
    </row>
    <row r="144" spans="1:30">
      <c r="A144" t="s">
        <v>24394</v>
      </c>
      <c r="B144" t="s">
        <v>24395</v>
      </c>
      <c r="AD144" t="s">
        <v>24396</v>
      </c>
    </row>
    <row r="145" spans="1:30">
      <c r="A145" t="s">
        <v>24397</v>
      </c>
      <c r="B145" t="s">
        <v>24398</v>
      </c>
      <c r="D145" s="38" t="s">
        <v>13288</v>
      </c>
      <c r="E145" s="38" t="s">
        <v>13313</v>
      </c>
      <c r="F145" s="38" t="s">
        <v>13337</v>
      </c>
      <c r="G145" s="38" t="s">
        <v>13345</v>
      </c>
      <c r="H145" s="38" t="s">
        <v>22894</v>
      </c>
      <c r="I145" s="38" t="s">
        <v>13370</v>
      </c>
      <c r="J145" t="s">
        <v>16569</v>
      </c>
      <c r="AD145" t="s">
        <v>24399</v>
      </c>
    </row>
    <row r="146" spans="1:30">
      <c r="A146" t="s">
        <v>24400</v>
      </c>
      <c r="B146" t="s">
        <v>24401</v>
      </c>
      <c r="AD146" t="s">
        <v>24402</v>
      </c>
    </row>
    <row r="147" spans="1:30">
      <c r="A147" t="s">
        <v>24403</v>
      </c>
      <c r="B147" t="s">
        <v>24404</v>
      </c>
      <c r="AD147" t="s">
        <v>24405</v>
      </c>
    </row>
    <row r="148" spans="1:30">
      <c r="A148" t="s">
        <v>24406</v>
      </c>
      <c r="B148"/>
      <c r="AD148" t="s">
        <v>24407</v>
      </c>
    </row>
    <row r="149" spans="1:30">
      <c r="A149" t="s">
        <v>24408</v>
      </c>
      <c r="B149" t="s">
        <v>24409</v>
      </c>
      <c r="AD149" t="s">
        <v>24410</v>
      </c>
    </row>
    <row r="150" spans="1:30">
      <c r="A150" t="s">
        <v>24411</v>
      </c>
      <c r="B150" t="s">
        <v>24412</v>
      </c>
      <c r="AD150" t="s">
        <v>24413</v>
      </c>
    </row>
    <row r="151" spans="1:30">
      <c r="A151" t="s">
        <v>24414</v>
      </c>
      <c r="B151" t="s">
        <v>24415</v>
      </c>
      <c r="AD151" t="s">
        <v>24416</v>
      </c>
    </row>
    <row r="152" spans="1:30">
      <c r="A152" t="s">
        <v>24417</v>
      </c>
      <c r="B152" t="s">
        <v>24418</v>
      </c>
      <c r="AD152" t="s">
        <v>24419</v>
      </c>
    </row>
    <row r="153" spans="1:30">
      <c r="A153" t="s">
        <v>24420</v>
      </c>
      <c r="B153" t="s">
        <v>24421</v>
      </c>
      <c r="AD153" t="s">
        <v>24422</v>
      </c>
    </row>
    <row r="154" spans="1:30">
      <c r="AD154" t="s">
        <v>24423</v>
      </c>
    </row>
    <row r="155" spans="1:30">
      <c r="AD155" t="s">
        <v>24424</v>
      </c>
    </row>
    <row r="156" spans="1:30">
      <c r="AD156" t="s">
        <v>24425</v>
      </c>
    </row>
    <row r="157" spans="1:30">
      <c r="AD157" t="s">
        <v>24426</v>
      </c>
    </row>
    <row r="158" spans="1:30">
      <c r="AD158" t="s">
        <v>24427</v>
      </c>
    </row>
    <row r="159" spans="1:30">
      <c r="AD159" t="s">
        <v>24428</v>
      </c>
    </row>
    <row r="160" spans="1:30">
      <c r="AD160" t="s">
        <v>24429</v>
      </c>
    </row>
    <row r="161" spans="3:30">
      <c r="AD161" t="s">
        <v>24430</v>
      </c>
    </row>
    <row r="162" spans="3:30">
      <c r="AD162" t="s">
        <v>24431</v>
      </c>
    </row>
    <row r="164" spans="3:30" ht="17.25">
      <c r="E164" s="48"/>
      <c r="F164" s="49"/>
      <c r="G164" s="49"/>
      <c r="H164" s="49"/>
      <c r="I164" s="49"/>
    </row>
    <row r="165" spans="3:30" ht="15.75">
      <c r="C165" t="s">
        <v>24432</v>
      </c>
      <c r="G165" s="49"/>
      <c r="H165" s="49"/>
      <c r="I165" s="49"/>
    </row>
    <row r="166" spans="3:30" ht="15.75">
      <c r="G166" s="49"/>
      <c r="H166" s="49"/>
      <c r="I166" s="49"/>
    </row>
    <row r="167" spans="3:30">
      <c r="L167" t="str">
        <f ca="1">L168&amp;M168&amp;N168</f>
        <v>Najenin</v>
      </c>
    </row>
    <row r="168" spans="3:30">
      <c r="L168" t="str">
        <f ca="1">INDEX(L170:L189,RANDBETWEEN(1,20),1)</f>
        <v>Na</v>
      </c>
      <c r="M168" t="str">
        <f ca="1">INDEX(M170:M189,RANDBETWEEN(1,20),1)</f>
        <v>jen</v>
      </c>
      <c r="N168" t="str">
        <f ca="1">INDEX(N170:N189,RANDBETWEEN(1,20),1)</f>
        <v>in</v>
      </c>
      <c r="O168">
        <v>1</v>
      </c>
    </row>
    <row r="169" spans="3:30">
      <c r="K169" t="s">
        <v>22108</v>
      </c>
      <c r="L169" t="s">
        <v>22931</v>
      </c>
      <c r="M169" t="s">
        <v>22932</v>
      </c>
      <c r="N169" t="s">
        <v>22933</v>
      </c>
    </row>
    <row r="170" spans="3:30">
      <c r="K170">
        <v>1</v>
      </c>
      <c r="L170" t="str">
        <f>""</f>
        <v/>
      </c>
      <c r="M170" t="s">
        <v>22968</v>
      </c>
      <c r="N170" t="str">
        <f>""</f>
        <v/>
      </c>
    </row>
    <row r="171" spans="3:30">
      <c r="K171">
        <v>2</v>
      </c>
      <c r="L171" t="str">
        <f>""</f>
        <v/>
      </c>
      <c r="M171" t="s">
        <v>23008</v>
      </c>
      <c r="N171" t="s">
        <v>24433</v>
      </c>
    </row>
    <row r="172" spans="3:30">
      <c r="K172">
        <v>3</v>
      </c>
      <c r="L172" t="str">
        <f>""</f>
        <v/>
      </c>
      <c r="M172" t="s">
        <v>23048</v>
      </c>
      <c r="N172" t="s">
        <v>24434</v>
      </c>
    </row>
    <row r="173" spans="3:30">
      <c r="K173">
        <v>4</v>
      </c>
      <c r="L173" t="str">
        <f>""</f>
        <v/>
      </c>
      <c r="M173" t="s">
        <v>23095</v>
      </c>
      <c r="N173" t="s">
        <v>24435</v>
      </c>
    </row>
    <row r="174" spans="3:30">
      <c r="K174">
        <v>5</v>
      </c>
      <c r="L174" t="s">
        <v>10299</v>
      </c>
      <c r="M174" t="s">
        <v>23137</v>
      </c>
      <c r="N174" t="s">
        <v>24436</v>
      </c>
    </row>
    <row r="175" spans="3:30">
      <c r="K175">
        <v>6</v>
      </c>
      <c r="L175" t="s">
        <v>24437</v>
      </c>
      <c r="M175" t="s">
        <v>23176</v>
      </c>
      <c r="N175" t="s">
        <v>24438</v>
      </c>
    </row>
    <row r="176" spans="3:30">
      <c r="K176">
        <v>7</v>
      </c>
      <c r="L176" t="s">
        <v>24439</v>
      </c>
      <c r="M176" t="s">
        <v>23222</v>
      </c>
      <c r="N176" t="s">
        <v>24440</v>
      </c>
    </row>
    <row r="177" spans="11:39">
      <c r="K177">
        <v>8</v>
      </c>
      <c r="L177" t="s">
        <v>24441</v>
      </c>
      <c r="M177" t="s">
        <v>23262</v>
      </c>
      <c r="N177" t="s">
        <v>24442</v>
      </c>
    </row>
    <row r="178" spans="11:39">
      <c r="K178">
        <v>9</v>
      </c>
      <c r="L178" t="s">
        <v>24443</v>
      </c>
      <c r="M178" t="s">
        <v>23304</v>
      </c>
      <c r="N178" t="s">
        <v>24444</v>
      </c>
    </row>
    <row r="179" spans="11:39">
      <c r="K179">
        <v>10</v>
      </c>
      <c r="L179" t="s">
        <v>24445</v>
      </c>
      <c r="M179" t="s">
        <v>23344</v>
      </c>
      <c r="N179" t="s">
        <v>24446</v>
      </c>
    </row>
    <row r="180" spans="11:39">
      <c r="K180">
        <v>11</v>
      </c>
      <c r="L180" t="s">
        <v>24447</v>
      </c>
      <c r="M180" t="s">
        <v>23382</v>
      </c>
      <c r="N180" t="s">
        <v>24448</v>
      </c>
    </row>
    <row r="181" spans="11:39">
      <c r="K181">
        <v>12</v>
      </c>
      <c r="L181" t="s">
        <v>24449</v>
      </c>
      <c r="M181" t="s">
        <v>23416</v>
      </c>
      <c r="N181" t="s">
        <v>24450</v>
      </c>
    </row>
    <row r="182" spans="11:39">
      <c r="K182">
        <v>13</v>
      </c>
      <c r="L182" t="s">
        <v>24451</v>
      </c>
      <c r="M182" t="s">
        <v>23449</v>
      </c>
      <c r="N182" t="s">
        <v>24452</v>
      </c>
    </row>
    <row r="183" spans="11:39">
      <c r="K183">
        <v>14</v>
      </c>
      <c r="L183" t="s">
        <v>24453</v>
      </c>
      <c r="M183" t="s">
        <v>23484</v>
      </c>
      <c r="N183" t="s">
        <v>24454</v>
      </c>
    </row>
    <row r="184" spans="11:39">
      <c r="K184">
        <v>15</v>
      </c>
      <c r="L184" t="s">
        <v>17117</v>
      </c>
      <c r="M184" t="s">
        <v>23515</v>
      </c>
      <c r="N184" t="s">
        <v>24455</v>
      </c>
    </row>
    <row r="185" spans="11:39">
      <c r="K185">
        <v>16</v>
      </c>
      <c r="L185" t="s">
        <v>24456</v>
      </c>
      <c r="M185" t="s">
        <v>23546</v>
      </c>
      <c r="N185" t="s">
        <v>24457</v>
      </c>
    </row>
    <row r="186" spans="11:39">
      <c r="K186">
        <v>17</v>
      </c>
      <c r="L186" t="s">
        <v>24458</v>
      </c>
      <c r="M186" t="s">
        <v>23575</v>
      </c>
      <c r="N186" t="s">
        <v>24459</v>
      </c>
    </row>
    <row r="187" spans="11:39">
      <c r="K187">
        <v>18</v>
      </c>
      <c r="L187" t="s">
        <v>24460</v>
      </c>
      <c r="M187" t="s">
        <v>23606</v>
      </c>
      <c r="N187" t="s">
        <v>24461</v>
      </c>
    </row>
    <row r="188" spans="11:39">
      <c r="K188">
        <v>19</v>
      </c>
      <c r="L188" t="s">
        <v>24462</v>
      </c>
      <c r="M188" t="s">
        <v>23638</v>
      </c>
      <c r="N188" t="s">
        <v>24463</v>
      </c>
    </row>
    <row r="189" spans="11:39">
      <c r="K189">
        <v>20</v>
      </c>
      <c r="L189" t="s">
        <v>24464</v>
      </c>
      <c r="M189" t="s">
        <v>23669</v>
      </c>
      <c r="N189" t="s">
        <v>24465</v>
      </c>
    </row>
    <row r="190" spans="11:39">
      <c r="K190" s="215" t="s">
        <v>22108</v>
      </c>
      <c r="L190" t="s">
        <v>22932</v>
      </c>
      <c r="N190" t="s">
        <v>13888</v>
      </c>
      <c r="O190" s="215"/>
      <c r="P190" s="215"/>
      <c r="Q190" s="215"/>
      <c r="AG190" s="215"/>
      <c r="AJ190" s="215"/>
      <c r="AK190" s="215"/>
      <c r="AL190" s="215"/>
      <c r="AM190" s="215"/>
    </row>
    <row r="191" spans="11:39">
      <c r="K191">
        <v>1</v>
      </c>
    </row>
    <row r="192" spans="11:39">
      <c r="K192">
        <v>2</v>
      </c>
      <c r="AM192" s="215"/>
    </row>
    <row r="193" spans="11:188">
      <c r="K193" s="215">
        <v>3</v>
      </c>
      <c r="N193" s="215"/>
    </row>
    <row r="194" spans="11:188">
      <c r="K194" s="217">
        <v>4</v>
      </c>
      <c r="AE194" s="215"/>
      <c r="AV194" s="215"/>
    </row>
    <row r="195" spans="11:188">
      <c r="K195">
        <v>5</v>
      </c>
    </row>
    <row r="196" spans="11:188">
      <c r="K196">
        <v>6</v>
      </c>
    </row>
    <row r="197" spans="11:188">
      <c r="K197">
        <v>7</v>
      </c>
    </row>
    <row r="198" spans="11:188">
      <c r="K198">
        <v>8</v>
      </c>
    </row>
    <row r="199" spans="11:188">
      <c r="K199">
        <v>9</v>
      </c>
    </row>
    <row r="200" spans="11:188">
      <c r="K200">
        <v>10</v>
      </c>
    </row>
    <row r="201" spans="11:188">
      <c r="K201">
        <v>11</v>
      </c>
    </row>
    <row r="202" spans="11:188">
      <c r="K202">
        <v>12</v>
      </c>
      <c r="GF202" t="s">
        <v>24466</v>
      </c>
    </row>
    <row r="203" spans="11:188">
      <c r="K203">
        <v>13</v>
      </c>
    </row>
    <row r="204" spans="11:188">
      <c r="K204">
        <v>14</v>
      </c>
    </row>
    <row r="205" spans="11:188">
      <c r="K205">
        <v>15</v>
      </c>
    </row>
    <row r="206" spans="11:188">
      <c r="K206">
        <v>16</v>
      </c>
    </row>
    <row r="207" spans="11:188">
      <c r="K207">
        <v>17</v>
      </c>
    </row>
    <row r="208" spans="11:188">
      <c r="K208">
        <v>18</v>
      </c>
    </row>
    <row r="209" spans="11:12">
      <c r="K209">
        <v>19</v>
      </c>
    </row>
    <row r="210" spans="11:12">
      <c r="K210">
        <v>20</v>
      </c>
    </row>
    <row r="211" spans="11:12">
      <c r="K211" t="s">
        <v>22108</v>
      </c>
      <c r="L211" t="s">
        <v>22933</v>
      </c>
    </row>
    <row r="212" spans="11:12">
      <c r="K212">
        <v>1</v>
      </c>
    </row>
    <row r="213" spans="11:12">
      <c r="K213">
        <v>2</v>
      </c>
    </row>
    <row r="214" spans="11:12">
      <c r="K214">
        <v>3</v>
      </c>
    </row>
    <row r="215" spans="11:12">
      <c r="K215">
        <v>4</v>
      </c>
    </row>
    <row r="216" spans="11:12">
      <c r="K216">
        <v>5</v>
      </c>
    </row>
    <row r="217" spans="11:12">
      <c r="K217">
        <v>6</v>
      </c>
    </row>
    <row r="218" spans="11:12">
      <c r="K218">
        <v>7</v>
      </c>
    </row>
    <row r="219" spans="11:12">
      <c r="K219">
        <v>8</v>
      </c>
    </row>
    <row r="220" spans="11:12">
      <c r="K220">
        <v>9</v>
      </c>
    </row>
    <row r="221" spans="11:12">
      <c r="K221">
        <v>10</v>
      </c>
    </row>
    <row r="222" spans="11:12">
      <c r="K222">
        <v>11</v>
      </c>
    </row>
    <row r="223" spans="11:12">
      <c r="K223">
        <v>12</v>
      </c>
    </row>
    <row r="224" spans="11:12">
      <c r="K224">
        <v>13</v>
      </c>
    </row>
    <row r="225" spans="11:11">
      <c r="K225">
        <v>14</v>
      </c>
    </row>
    <row r="226" spans="11:11">
      <c r="K226">
        <v>15</v>
      </c>
    </row>
    <row r="227" spans="11:11">
      <c r="K227">
        <v>16</v>
      </c>
    </row>
    <row r="228" spans="11:11">
      <c r="K228">
        <v>17</v>
      </c>
    </row>
    <row r="229" spans="11:11">
      <c r="K229">
        <v>18</v>
      </c>
    </row>
    <row r="230" spans="11:11">
      <c r="K230">
        <v>19</v>
      </c>
    </row>
    <row r="231" spans="11:11">
      <c r="K231">
        <v>20</v>
      </c>
    </row>
    <row r="263" spans="2:4">
      <c r="B263" s="38" t="s">
        <v>24467</v>
      </c>
    </row>
    <row r="264" spans="2:4">
      <c r="B264" s="38" t="s">
        <v>24468</v>
      </c>
      <c r="C264" s="38" t="s">
        <v>24469</v>
      </c>
    </row>
    <row r="265" spans="2:4">
      <c r="B265" s="38" t="s">
        <v>24470</v>
      </c>
      <c r="C265" s="38" t="s">
        <v>24471</v>
      </c>
    </row>
    <row r="266" spans="2:4">
      <c r="B266" s="38" t="s">
        <v>24472</v>
      </c>
      <c r="C266" s="38" t="s">
        <v>24473</v>
      </c>
    </row>
    <row r="267" spans="2:4">
      <c r="B267" s="38" t="s">
        <v>24474</v>
      </c>
      <c r="C267" s="38" t="s">
        <v>24475</v>
      </c>
    </row>
    <row r="268" spans="2:4">
      <c r="B268" s="38" t="s">
        <v>24476</v>
      </c>
      <c r="C268" s="38" t="s">
        <v>24477</v>
      </c>
    </row>
    <row r="269" spans="2:4">
      <c r="B269" s="38" t="s">
        <v>24478</v>
      </c>
      <c r="C269" s="38" t="s">
        <v>24479</v>
      </c>
      <c r="D269" s="38" t="s">
        <v>24480</v>
      </c>
    </row>
    <row r="270" spans="2:4">
      <c r="B270" s="38" t="s">
        <v>24481</v>
      </c>
      <c r="C270" s="38" t="s">
        <v>14217</v>
      </c>
      <c r="D270" s="38" t="s">
        <v>24482</v>
      </c>
    </row>
    <row r="272" spans="2:4">
      <c r="B272" s="38" t="s">
        <v>24483</v>
      </c>
      <c r="C272" s="38" t="s">
        <v>24484</v>
      </c>
    </row>
    <row r="273" spans="2:3">
      <c r="B273" s="38" t="s">
        <v>24485</v>
      </c>
      <c r="C273" s="38" t="s">
        <v>24486</v>
      </c>
    </row>
    <row r="274" spans="2:3">
      <c r="B274" s="38" t="s">
        <v>24487</v>
      </c>
      <c r="C274" s="38" t="s">
        <v>24488</v>
      </c>
    </row>
    <row r="275" spans="2:3">
      <c r="B275" s="38" t="s">
        <v>24489</v>
      </c>
      <c r="C275" s="38" t="s">
        <v>24490</v>
      </c>
    </row>
    <row r="276" spans="2:3">
      <c r="B276" s="38" t="s">
        <v>24491</v>
      </c>
      <c r="C276" s="38" t="s">
        <v>24492</v>
      </c>
    </row>
    <row r="277" spans="2:3">
      <c r="B277" s="38" t="s">
        <v>24493</v>
      </c>
      <c r="C277" s="38" t="s">
        <v>24494</v>
      </c>
    </row>
    <row r="278" spans="2:3">
      <c r="B278" s="38" t="s">
        <v>24495</v>
      </c>
      <c r="C278" s="38" t="s">
        <v>24496</v>
      </c>
    </row>
    <row r="279" spans="2:3">
      <c r="B279" s="38" t="s">
        <v>24497</v>
      </c>
      <c r="C279" s="38" t="s">
        <v>24498</v>
      </c>
    </row>
    <row r="280" spans="2:3">
      <c r="B280" s="38" t="s">
        <v>24499</v>
      </c>
      <c r="C280" s="38" t="s">
        <v>24500</v>
      </c>
    </row>
    <row r="281" spans="2:3">
      <c r="B281" s="38" t="s">
        <v>24501</v>
      </c>
      <c r="C281" s="38" t="s">
        <v>24502</v>
      </c>
    </row>
    <row r="282" spans="2:3">
      <c r="B282" s="38" t="s">
        <v>24503</v>
      </c>
      <c r="C282" s="38" t="s">
        <v>24504</v>
      </c>
    </row>
    <row r="283" spans="2:3">
      <c r="B283" s="38" t="s">
        <v>24505</v>
      </c>
      <c r="C283" s="38" t="s">
        <v>24506</v>
      </c>
    </row>
    <row r="284" spans="2:3">
      <c r="B284" s="38" t="s">
        <v>24507</v>
      </c>
      <c r="C284" s="38" t="s">
        <v>24508</v>
      </c>
    </row>
    <row r="285" spans="2:3">
      <c r="B285" s="38" t="s">
        <v>24509</v>
      </c>
      <c r="C285" s="38" t="s">
        <v>24510</v>
      </c>
    </row>
    <row r="286" spans="2:3">
      <c r="B286" s="38" t="s">
        <v>24511</v>
      </c>
      <c r="C286" s="38" t="s">
        <v>24512</v>
      </c>
    </row>
    <row r="311" spans="19:25">
      <c r="S311" t="s">
        <v>24365</v>
      </c>
    </row>
    <row r="313" spans="19:25">
      <c r="S313" t="s">
        <v>24513</v>
      </c>
      <c r="X313" t="s">
        <v>24514</v>
      </c>
    </row>
    <row r="314" spans="19:25">
      <c r="S314" t="s">
        <v>24515</v>
      </c>
      <c r="X314" t="s">
        <v>24516</v>
      </c>
    </row>
    <row r="315" spans="19:25">
      <c r="S315" t="s">
        <v>24517</v>
      </c>
      <c r="U315" t="s">
        <v>17492</v>
      </c>
      <c r="X315" t="s">
        <v>24518</v>
      </c>
    </row>
    <row r="316" spans="19:25">
      <c r="S316" t="s">
        <v>24519</v>
      </c>
      <c r="X316" t="s">
        <v>24520</v>
      </c>
    </row>
    <row r="317" spans="19:25">
      <c r="S317" t="s">
        <v>24521</v>
      </c>
      <c r="U317" t="s">
        <v>24522</v>
      </c>
      <c r="X317" t="s">
        <v>24523</v>
      </c>
    </row>
    <row r="318" spans="19:25">
      <c r="S318" t="s">
        <v>24524</v>
      </c>
      <c r="U318" t="s">
        <v>24522</v>
      </c>
      <c r="X318" t="s">
        <v>24525</v>
      </c>
      <c r="Y318" t="s">
        <v>24414</v>
      </c>
    </row>
    <row r="319" spans="19:25">
      <c r="S319" t="s">
        <v>24526</v>
      </c>
      <c r="U319" t="s">
        <v>24527</v>
      </c>
      <c r="X319" t="s">
        <v>24528</v>
      </c>
      <c r="Y319" t="s">
        <v>24388</v>
      </c>
    </row>
    <row r="320" spans="19:25">
      <c r="S320" t="s">
        <v>24529</v>
      </c>
      <c r="U320" t="s">
        <v>24530</v>
      </c>
      <c r="X320" t="s">
        <v>24531</v>
      </c>
      <c r="Y320" t="s">
        <v>24386</v>
      </c>
    </row>
    <row r="321" spans="19:25">
      <c r="S321" t="s">
        <v>24532</v>
      </c>
      <c r="U321" t="s">
        <v>24527</v>
      </c>
      <c r="X321" t="s">
        <v>24533</v>
      </c>
    </row>
    <row r="322" spans="19:25">
      <c r="S322" t="s">
        <v>24534</v>
      </c>
      <c r="X322" t="s">
        <v>24535</v>
      </c>
    </row>
    <row r="323" spans="19:25">
      <c r="S323" t="s">
        <v>24536</v>
      </c>
      <c r="U323" t="s">
        <v>24537</v>
      </c>
      <c r="X323" t="s">
        <v>24538</v>
      </c>
    </row>
    <row r="324" spans="19:25">
      <c r="S324" t="s">
        <v>24539</v>
      </c>
      <c r="U324" t="s">
        <v>10713</v>
      </c>
      <c r="X324" t="s">
        <v>24540</v>
      </c>
    </row>
    <row r="325" spans="19:25">
      <c r="S325" t="s">
        <v>24541</v>
      </c>
      <c r="X325" t="s">
        <v>24542</v>
      </c>
      <c r="Y325" t="s">
        <v>24543</v>
      </c>
    </row>
    <row r="326" spans="19:25">
      <c r="S326" t="s">
        <v>24544</v>
      </c>
      <c r="X326" t="s">
        <v>24545</v>
      </c>
      <c r="Y326" t="s">
        <v>24390</v>
      </c>
    </row>
    <row r="327" spans="19:25">
      <c r="S327" t="s">
        <v>24546</v>
      </c>
      <c r="X327" t="s">
        <v>24547</v>
      </c>
      <c r="Y327" t="s">
        <v>24392</v>
      </c>
    </row>
    <row r="328" spans="19:25">
      <c r="S328" t="s">
        <v>24548</v>
      </c>
      <c r="U328" t="s">
        <v>24549</v>
      </c>
      <c r="X328" t="s">
        <v>24550</v>
      </c>
    </row>
    <row r="329" spans="19:25">
      <c r="S329" t="s">
        <v>24551</v>
      </c>
      <c r="X329" t="s">
        <v>24552</v>
      </c>
    </row>
    <row r="330" spans="19:25">
      <c r="S330" t="s">
        <v>24553</v>
      </c>
      <c r="U330" t="s">
        <v>24527</v>
      </c>
      <c r="X330" t="s">
        <v>24554</v>
      </c>
      <c r="Y330" t="s">
        <v>24555</v>
      </c>
    </row>
    <row r="331" spans="19:25">
      <c r="S331" t="s">
        <v>24556</v>
      </c>
      <c r="X331" t="s">
        <v>24557</v>
      </c>
      <c r="Y331" t="s">
        <v>24558</v>
      </c>
    </row>
    <row r="332" spans="19:25">
      <c r="S332" t="s">
        <v>24559</v>
      </c>
      <c r="U332" t="s">
        <v>24522</v>
      </c>
      <c r="X332" t="s">
        <v>24560</v>
      </c>
      <c r="Y332" t="s">
        <v>24561</v>
      </c>
    </row>
    <row r="333" spans="19:25">
      <c r="S333" t="s">
        <v>24562</v>
      </c>
      <c r="U333" t="s">
        <v>24522</v>
      </c>
    </row>
    <row r="334" spans="19:25">
      <c r="S334" t="s">
        <v>24563</v>
      </c>
    </row>
    <row r="335" spans="19:25">
      <c r="S335" t="s">
        <v>24564</v>
      </c>
    </row>
  </sheetData>
  <mergeCells count="88">
    <mergeCell ref="CV5:CW5"/>
    <mergeCell ref="IE1:IG1"/>
    <mergeCell ref="IA1:IC1"/>
    <mergeCell ref="HW1:HY1"/>
    <mergeCell ref="HS1:HU1"/>
    <mergeCell ref="HC1:HE1"/>
    <mergeCell ref="FJ22:FM25"/>
    <mergeCell ref="FJ21:FM21"/>
    <mergeCell ref="FJ17:FM20"/>
    <mergeCell ref="FJ16:FM16"/>
    <mergeCell ref="GY1:HA1"/>
    <mergeCell ref="GA1:GC1"/>
    <mergeCell ref="GE1:GH1"/>
    <mergeCell ref="FN1:FP1"/>
    <mergeCell ref="GJ1:GM1"/>
    <mergeCell ref="GQ1:GS1"/>
    <mergeCell ref="GU1:GV1"/>
    <mergeCell ref="FR1:FU1"/>
    <mergeCell ref="FW1:FY1"/>
    <mergeCell ref="GJ3:GK3"/>
    <mergeCell ref="GL3:GM3"/>
    <mergeCell ref="K2:M4"/>
    <mergeCell ref="N2:P4"/>
    <mergeCell ref="EW3:EZ3"/>
    <mergeCell ref="EW4:EZ7"/>
    <mergeCell ref="FB3:FE3"/>
    <mergeCell ref="FB4:FE7"/>
    <mergeCell ref="EA3:EC3"/>
    <mergeCell ref="CN3:CP4"/>
    <mergeCell ref="CI5:CJ5"/>
    <mergeCell ref="CA3:CB4"/>
    <mergeCell ref="CC3:CD4"/>
    <mergeCell ref="CE3:CF4"/>
    <mergeCell ref="CG3:CH4"/>
    <mergeCell ref="CI3:CJ4"/>
    <mergeCell ref="BX5:BY5"/>
    <mergeCell ref="CA5:CB5"/>
    <mergeCell ref="A1:I1"/>
    <mergeCell ref="AD2:AE4"/>
    <mergeCell ref="BK1:BT1"/>
    <mergeCell ref="AX1:BB1"/>
    <mergeCell ref="BD2:BH4"/>
    <mergeCell ref="AH1:AM1"/>
    <mergeCell ref="K1:O1"/>
    <mergeCell ref="AD1:AE1"/>
    <mergeCell ref="X2:Y4"/>
    <mergeCell ref="AA2:AB4"/>
    <mergeCell ref="R2:V4"/>
    <mergeCell ref="AX2:BB4"/>
    <mergeCell ref="BL3:BM5"/>
    <mergeCell ref="BN3:BO5"/>
    <mergeCell ref="BP3:BQ5"/>
    <mergeCell ref="BR3:BS5"/>
    <mergeCell ref="BD1:BH1"/>
    <mergeCell ref="BL2:BM2"/>
    <mergeCell ref="BN2:BO2"/>
    <mergeCell ref="BP2:BQ2"/>
    <mergeCell ref="BK3:BK5"/>
    <mergeCell ref="X37:Y39"/>
    <mergeCell ref="DX4:DY5"/>
    <mergeCell ref="DE2:DH2"/>
    <mergeCell ref="DU5:DV5"/>
    <mergeCell ref="DJ2:DM2"/>
    <mergeCell ref="DO5:DO6"/>
    <mergeCell ref="DE3:DH3"/>
    <mergeCell ref="DK3:DM3"/>
    <mergeCell ref="DK4:DM4"/>
    <mergeCell ref="CC5:CD5"/>
    <mergeCell ref="CE5:CF5"/>
    <mergeCell ref="CG5:CH5"/>
    <mergeCell ref="BR2:BS2"/>
    <mergeCell ref="AO3:AU3"/>
    <mergeCell ref="BX3:BY4"/>
    <mergeCell ref="CK2:CP2"/>
    <mergeCell ref="IQ3:IQ4"/>
    <mergeCell ref="IR3:IR4"/>
    <mergeCell ref="IT3:IT4"/>
    <mergeCell ref="IU3:IU4"/>
    <mergeCell ref="II3:II4"/>
    <mergeCell ref="IL3:IL4"/>
    <mergeCell ref="IM3:IM4"/>
    <mergeCell ref="IN3:IN4"/>
    <mergeCell ref="IP3:IP4"/>
    <mergeCell ref="AH2:AM4"/>
    <mergeCell ref="FR3:FS3"/>
    <mergeCell ref="FT3:FU3"/>
    <mergeCell ref="GE3:GF3"/>
    <mergeCell ref="GG3:GH3"/>
  </mergeCells>
  <hyperlinks>
    <hyperlink ref="BU3" r:id="rId1" xr:uid="{00000000-0004-0000-2500-000000000000}"/>
    <hyperlink ref="FU113" r:id="rId2" xr:uid="{00000000-0004-0000-2500-000001000000}"/>
  </hyperlinks>
  <pageMargins left="0.7" right="0.7" top="0.75" bottom="0.75" header="0.3" footer="0.3"/>
  <pageSetup paperSize="9" orientation="portrait" r:id="rId3"/>
  <tableParts count="30">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Аркуш14">
    <tabColor rgb="FFFFC000"/>
  </sheetPr>
  <dimension ref="A1:AR1694"/>
  <sheetViews>
    <sheetView showWhiteSpace="0" zoomScale="130" zoomScaleNormal="130" workbookViewId="0">
      <selection activeCell="P149" sqref="P149"/>
    </sheetView>
  </sheetViews>
  <sheetFormatPr defaultColWidth="9.140625" defaultRowHeight="15"/>
  <cols>
    <col min="1" max="1" width="11.85546875" style="38" customWidth="1"/>
    <col min="2" max="4" width="11.85546875" style="38" hidden="1" customWidth="1"/>
    <col min="5" max="5" width="27.42578125" style="38" hidden="1" customWidth="1"/>
    <col min="6" max="8" width="27.42578125" style="38" customWidth="1"/>
    <col min="9" max="10" width="17.28515625" style="38" customWidth="1"/>
    <col min="11" max="11" width="13.28515625" style="38" customWidth="1"/>
    <col min="12" max="12" width="18.5703125" style="38" customWidth="1"/>
    <col min="13" max="13" width="20.5703125" style="38" customWidth="1"/>
    <col min="14" max="14" width="18.5703125" style="38" customWidth="1"/>
    <col min="15" max="15" width="20.85546875" style="38" customWidth="1"/>
    <col min="16" max="16" width="9.140625" style="38"/>
    <col min="17" max="17" width="11.28515625" style="38" customWidth="1"/>
    <col min="18" max="18" width="9" style="38" customWidth="1"/>
    <col min="19" max="19" width="10.7109375" style="38" customWidth="1"/>
    <col min="20" max="39" width="9.140625" style="38"/>
    <col min="40" max="40" width="15.28515625" style="38" customWidth="1"/>
    <col min="41" max="16384" width="9.140625" style="38"/>
  </cols>
  <sheetData>
    <row r="1" spans="1:44" ht="29.25" customHeight="1">
      <c r="A1" s="1652" t="s">
        <v>25466</v>
      </c>
      <c r="B1" s="1653"/>
      <c r="C1" s="1653"/>
      <c r="D1" s="1653"/>
      <c r="E1" s="1653"/>
      <c r="F1" s="1653"/>
      <c r="G1" s="1653"/>
      <c r="H1" s="1653"/>
      <c r="I1" s="1653"/>
      <c r="J1" s="1653"/>
      <c r="K1" s="1653"/>
      <c r="L1" s="1653"/>
      <c r="M1" s="1653"/>
      <c r="N1" s="1653"/>
      <c r="O1" s="1653"/>
    </row>
    <row r="2" spans="1:44">
      <c r="A2" s="245" t="s">
        <v>25467</v>
      </c>
      <c r="B2" s="245" t="s">
        <v>9699</v>
      </c>
      <c r="C2" s="245" t="s">
        <v>18201</v>
      </c>
      <c r="D2" s="245" t="s">
        <v>25468</v>
      </c>
      <c r="E2" s="246" t="s">
        <v>25469</v>
      </c>
      <c r="F2" s="246" t="s">
        <v>25470</v>
      </c>
      <c r="G2" s="246" t="s">
        <v>30684</v>
      </c>
      <c r="H2" s="246" t="s">
        <v>30685</v>
      </c>
      <c r="I2" s="246" t="s">
        <v>25471</v>
      </c>
      <c r="J2" s="246" t="s">
        <v>25472</v>
      </c>
      <c r="K2" s="246" t="s">
        <v>30686</v>
      </c>
      <c r="L2" s="246" t="s">
        <v>9701</v>
      </c>
      <c r="M2" s="246" t="s">
        <v>30687</v>
      </c>
      <c r="N2" s="247" t="s">
        <v>25473</v>
      </c>
      <c r="O2" s="247" t="s">
        <v>13854</v>
      </c>
      <c r="P2" s="247" t="s">
        <v>25474</v>
      </c>
      <c r="S2" s="112" t="s">
        <v>25466</v>
      </c>
      <c r="Z2" s="38" t="s">
        <v>25475</v>
      </c>
    </row>
    <row r="3" spans="1:44" ht="16.5">
      <c r="A3" s="248" t="s">
        <v>25476</v>
      </c>
      <c r="B3" s="248"/>
      <c r="C3" s="248"/>
      <c r="D3" s="248"/>
      <c r="E3" s="249"/>
      <c r="F3" s="249"/>
      <c r="G3" s="249"/>
      <c r="H3" s="249"/>
      <c r="I3" s="249"/>
      <c r="J3" s="249" t="s">
        <v>25477</v>
      </c>
      <c r="K3" s="249"/>
      <c r="L3" s="249"/>
      <c r="M3" s="249" t="s">
        <v>25478</v>
      </c>
      <c r="N3" s="250" t="s">
        <v>25479</v>
      </c>
      <c r="O3" s="250"/>
      <c r="P3" s="250" t="s">
        <v>25480</v>
      </c>
      <c r="Z3" s="38" t="s">
        <v>25481</v>
      </c>
      <c r="AP3" s="38" t="e">
        <f>LEFT(AO3,FIND(":",AO3)-1)</f>
        <v>#VALUE!</v>
      </c>
      <c r="AQ3" s="38" t="e">
        <f>LEFT(RIGHT(AO3,LEN(AO3)-FIND(":",AO3)-1),FIND(".",RIGHT(AO3,LEN(AO3)-FIND(":",AO3)-1))-1)</f>
        <v>#VALUE!</v>
      </c>
      <c r="AR3" s="38" t="e">
        <f>RIGHT(RIGHT(AO3,LEN(AO3)-FIND(":",AO3)-1),LEN(RIGHT(AO3,LEN(AO3)-FIND(":",AO3)-1))-FIND(".",RIGHT(AO3,LEN(AO3)-FIND(":",AO3)-1),1))</f>
        <v>#VALUE!</v>
      </c>
    </row>
    <row r="4" spans="1:44" ht="16.5">
      <c r="A4" s="248" t="s">
        <v>25482</v>
      </c>
      <c r="B4" s="251"/>
      <c r="C4" s="248"/>
      <c r="D4" s="248"/>
      <c r="E4" s="252" t="s">
        <v>25483</v>
      </c>
      <c r="F4" s="252"/>
      <c r="G4" s="252"/>
      <c r="H4" s="252"/>
      <c r="I4" s="252" t="s">
        <v>25484</v>
      </c>
      <c r="J4" s="252"/>
      <c r="K4" s="252"/>
      <c r="L4" s="252" t="s">
        <v>25485</v>
      </c>
      <c r="M4" s="249" t="s">
        <v>25486</v>
      </c>
      <c r="N4" s="250" t="s">
        <v>25479</v>
      </c>
      <c r="O4" s="253" t="s">
        <v>25487</v>
      </c>
      <c r="P4" s="250" t="s">
        <v>25488</v>
      </c>
      <c r="S4" s="38" t="s">
        <v>30693</v>
      </c>
      <c r="T4" s="38" t="s">
        <v>30688</v>
      </c>
      <c r="AP4" s="38" t="e">
        <f t="shared" ref="AP4:AP10" si="0">LEFT(AO4,FIND(":",AO4)-1)</f>
        <v>#VALUE!</v>
      </c>
      <c r="AQ4" s="38" t="e">
        <f t="shared" ref="AQ4:AQ10" si="1">LEFT(RIGHT(AO4,LEN(AO4)-FIND(":",AO4)-1),FIND(".",RIGHT(AO4,LEN(AO4)-FIND(":",AO4)-1))-1)</f>
        <v>#VALUE!</v>
      </c>
      <c r="AR4" s="38" t="e">
        <f t="shared" ref="AR4:AR10" si="2">RIGHT(RIGHT(AO4,LEN(AO4)-FIND(":",AO4)-1),LEN(RIGHT(AO4,LEN(AO4)-FIND(":",AO4)-1))-FIND(".",RIGHT(AO4,LEN(AO4)-FIND(":",AO4)-1),1))</f>
        <v>#VALUE!</v>
      </c>
    </row>
    <row r="5" spans="1:44" ht="16.5">
      <c r="A5" s="254" t="s">
        <v>25489</v>
      </c>
      <c r="B5" s="254"/>
      <c r="C5" s="254"/>
      <c r="D5" s="254"/>
      <c r="E5" s="249"/>
      <c r="F5" s="249"/>
      <c r="G5" s="249"/>
      <c r="H5" s="249"/>
      <c r="I5" s="249"/>
      <c r="J5" s="249" t="s">
        <v>735</v>
      </c>
      <c r="K5" s="249" t="s">
        <v>735</v>
      </c>
      <c r="L5" s="249"/>
      <c r="M5" s="249" t="s">
        <v>25490</v>
      </c>
      <c r="N5" s="250" t="s">
        <v>25491</v>
      </c>
      <c r="O5" s="250" t="s">
        <v>25492</v>
      </c>
      <c r="P5" s="250"/>
      <c r="S5" s="38" t="s">
        <v>30692</v>
      </c>
      <c r="T5" s="38" t="s">
        <v>30689</v>
      </c>
      <c r="AP5" s="38" t="e">
        <f t="shared" si="0"/>
        <v>#VALUE!</v>
      </c>
      <c r="AQ5" s="38" t="e">
        <f t="shared" si="1"/>
        <v>#VALUE!</v>
      </c>
      <c r="AR5" s="38" t="e">
        <f t="shared" si="2"/>
        <v>#VALUE!</v>
      </c>
    </row>
    <row r="6" spans="1:44" ht="16.5">
      <c r="A6" s="254" t="s">
        <v>25493</v>
      </c>
      <c r="B6" s="254"/>
      <c r="C6" s="254"/>
      <c r="D6" s="254"/>
      <c r="E6" s="249" t="s">
        <v>25494</v>
      </c>
      <c r="F6" s="249"/>
      <c r="G6" s="249"/>
      <c r="H6" s="249"/>
      <c r="I6" s="249" t="s">
        <v>25495</v>
      </c>
      <c r="J6" s="249"/>
      <c r="K6" s="249" t="s">
        <v>25496</v>
      </c>
      <c r="L6" s="249"/>
      <c r="M6" s="249" t="s">
        <v>25497</v>
      </c>
      <c r="N6" s="250" t="s">
        <v>25498</v>
      </c>
      <c r="O6" s="253" t="s">
        <v>25499</v>
      </c>
      <c r="P6" s="250"/>
      <c r="S6" s="38" t="s">
        <v>30691</v>
      </c>
      <c r="T6" s="38" t="s">
        <v>30690</v>
      </c>
      <c r="AP6" s="38" t="e">
        <f t="shared" si="0"/>
        <v>#VALUE!</v>
      </c>
      <c r="AQ6" s="38" t="e">
        <f t="shared" si="1"/>
        <v>#VALUE!</v>
      </c>
      <c r="AR6" s="38" t="e">
        <f t="shared" si="2"/>
        <v>#VALUE!</v>
      </c>
    </row>
    <row r="7" spans="1:44" ht="16.5">
      <c r="A7" s="254" t="s">
        <v>25500</v>
      </c>
      <c r="B7" s="254"/>
      <c r="C7" s="254"/>
      <c r="D7" s="254"/>
      <c r="E7" s="249"/>
      <c r="F7" s="249"/>
      <c r="G7" s="249"/>
      <c r="H7" s="249"/>
      <c r="I7" s="249"/>
      <c r="J7" s="249"/>
      <c r="K7" s="249"/>
      <c r="L7" s="249"/>
      <c r="M7" s="249"/>
      <c r="N7" s="250"/>
      <c r="O7" s="250" t="s">
        <v>25501</v>
      </c>
      <c r="P7" s="250"/>
      <c r="AP7" s="38" t="e">
        <f t="shared" si="0"/>
        <v>#VALUE!</v>
      </c>
      <c r="AQ7" s="38" t="e">
        <f t="shared" si="1"/>
        <v>#VALUE!</v>
      </c>
      <c r="AR7" s="38" t="e">
        <f t="shared" si="2"/>
        <v>#VALUE!</v>
      </c>
    </row>
    <row r="8" spans="1:44" ht="16.5">
      <c r="A8" s="254" t="s">
        <v>25502</v>
      </c>
      <c r="B8" s="254"/>
      <c r="C8" s="254"/>
      <c r="D8" s="254"/>
      <c r="E8" s="249"/>
      <c r="F8" s="249"/>
      <c r="G8" s="249"/>
      <c r="H8" s="249"/>
      <c r="I8" s="249"/>
      <c r="J8" s="249"/>
      <c r="K8" s="249" t="s">
        <v>25503</v>
      </c>
      <c r="L8" s="249"/>
      <c r="M8" s="249"/>
      <c r="N8" s="250"/>
      <c r="O8" s="260"/>
      <c r="P8" s="250"/>
    </row>
    <row r="9" spans="1:44" ht="16.5">
      <c r="A9" s="254" t="s">
        <v>25504</v>
      </c>
      <c r="B9" s="254"/>
      <c r="C9" s="254"/>
      <c r="D9" s="254"/>
      <c r="E9" s="249"/>
      <c r="F9" s="249"/>
      <c r="G9" s="249"/>
      <c r="H9" s="249"/>
      <c r="I9" s="249"/>
      <c r="J9" s="249"/>
      <c r="K9" s="249"/>
      <c r="L9" s="249"/>
      <c r="M9" s="249"/>
      <c r="N9" s="250"/>
      <c r="O9" s="255" t="s">
        <v>25505</v>
      </c>
      <c r="P9" s="250"/>
      <c r="AP9" s="38" t="e">
        <f t="shared" si="0"/>
        <v>#VALUE!</v>
      </c>
      <c r="AQ9" s="38" t="e">
        <f t="shared" si="1"/>
        <v>#VALUE!</v>
      </c>
      <c r="AR9" s="38" t="e">
        <f t="shared" si="2"/>
        <v>#VALUE!</v>
      </c>
    </row>
    <row r="10" spans="1:44" ht="16.5">
      <c r="A10" s="254" t="s">
        <v>25506</v>
      </c>
      <c r="B10" s="254"/>
      <c r="C10" s="254"/>
      <c r="D10" s="254"/>
      <c r="E10" s="249"/>
      <c r="F10" s="249"/>
      <c r="G10" s="249"/>
      <c r="H10" s="249"/>
      <c r="I10" s="249"/>
      <c r="J10" s="249"/>
      <c r="K10" s="249"/>
      <c r="L10" s="249"/>
      <c r="M10" s="249"/>
      <c r="N10" s="250"/>
      <c r="O10" s="250" t="s">
        <v>25507</v>
      </c>
      <c r="P10" s="250"/>
      <c r="AP10" s="38" t="e">
        <f t="shared" si="0"/>
        <v>#VALUE!</v>
      </c>
      <c r="AQ10" s="38" t="e">
        <f t="shared" si="1"/>
        <v>#VALUE!</v>
      </c>
      <c r="AR10" s="38" t="e">
        <f t="shared" si="2"/>
        <v>#VALUE!</v>
      </c>
    </row>
    <row r="11" spans="1:44" ht="15" customHeight="1">
      <c r="A11" s="254" t="s">
        <v>25508</v>
      </c>
      <c r="B11" s="256"/>
      <c r="C11" s="254" t="s">
        <v>25509</v>
      </c>
      <c r="D11" s="254" t="s">
        <v>25510</v>
      </c>
      <c r="E11" s="249" t="s">
        <v>25511</v>
      </c>
      <c r="F11" s="249"/>
      <c r="G11" s="249"/>
      <c r="H11" s="249"/>
      <c r="I11" s="249" t="s">
        <v>25512</v>
      </c>
      <c r="J11" s="249"/>
      <c r="K11" s="249" t="s">
        <v>25511</v>
      </c>
      <c r="L11" s="249"/>
      <c r="M11" s="249" t="s">
        <v>25513</v>
      </c>
      <c r="N11" s="250" t="s">
        <v>25498</v>
      </c>
      <c r="O11" s="250" t="s">
        <v>25514</v>
      </c>
      <c r="P11" s="250"/>
      <c r="AH11" s="1550" t="s">
        <v>9694</v>
      </c>
      <c r="AI11" s="1550"/>
      <c r="AJ11" s="1550"/>
    </row>
    <row r="12" spans="1:44" ht="15" customHeight="1">
      <c r="A12" s="254" t="s">
        <v>25515</v>
      </c>
      <c r="B12" s="254"/>
      <c r="C12" s="254" t="s">
        <v>25509</v>
      </c>
      <c r="D12" s="254" t="s">
        <v>25510</v>
      </c>
      <c r="E12" s="249"/>
      <c r="F12" s="249"/>
      <c r="G12" s="249"/>
      <c r="H12" s="249"/>
      <c r="I12" s="249"/>
      <c r="J12" s="249"/>
      <c r="K12" s="249"/>
      <c r="L12" s="249"/>
      <c r="M12" s="249"/>
      <c r="N12" s="250"/>
      <c r="O12" s="250" t="s">
        <v>25516</v>
      </c>
      <c r="P12" s="250"/>
      <c r="AH12" s="1550"/>
      <c r="AI12" s="1550"/>
      <c r="AJ12" s="1550"/>
    </row>
    <row r="13" spans="1:44" ht="15" customHeight="1">
      <c r="A13" s="254" t="s">
        <v>25517</v>
      </c>
      <c r="B13" s="254"/>
      <c r="C13" s="254"/>
      <c r="D13" s="254"/>
      <c r="E13" s="249" t="s">
        <v>25518</v>
      </c>
      <c r="F13" s="249"/>
      <c r="G13" s="249"/>
      <c r="H13" s="249"/>
      <c r="I13" s="249"/>
      <c r="J13" s="249"/>
      <c r="K13" s="249"/>
      <c r="L13" s="249" t="s">
        <v>25518</v>
      </c>
      <c r="M13" s="249"/>
      <c r="N13" s="250"/>
      <c r="O13" s="253" t="s">
        <v>25519</v>
      </c>
      <c r="P13" s="250"/>
      <c r="AH13" s="1551" t="s">
        <v>16979</v>
      </c>
      <c r="AI13" s="1551"/>
      <c r="AJ13" s="1551"/>
      <c r="AP13" s="38" t="e">
        <f>LEFT(AO13,FIND(":",AO13)-1)</f>
        <v>#VALUE!</v>
      </c>
      <c r="AQ13" s="38" t="e">
        <f>LEFT(RIGHT(AO13,LEN(AO13)-FIND(":",AO13)-1),FIND(".",RIGHT(AO13,LEN(AO13)-FIND(":",AO13)-1))-1)</f>
        <v>#VALUE!</v>
      </c>
      <c r="AR13" s="38" t="e">
        <f>RIGHT(RIGHT(AO13,LEN(AO13)-FIND(":",AO13)-1),LEN(RIGHT(AO13,LEN(AO13)-FIND(":",AO13)-1))-FIND(".",RIGHT(AO13,LEN(AO13)-FIND(":",AO13)-1),1))</f>
        <v>#VALUE!</v>
      </c>
    </row>
    <row r="14" spans="1:44" ht="15" customHeight="1">
      <c r="A14" s="254" t="s">
        <v>25520</v>
      </c>
      <c r="B14" s="254"/>
      <c r="C14" s="254" t="s">
        <v>25521</v>
      </c>
      <c r="D14" s="254" t="s">
        <v>25522</v>
      </c>
      <c r="E14" s="249"/>
      <c r="F14" s="249"/>
      <c r="G14" s="249"/>
      <c r="H14" s="249"/>
      <c r="I14" s="252" t="s">
        <v>25523</v>
      </c>
      <c r="J14" s="249" t="s">
        <v>735</v>
      </c>
      <c r="K14" s="249" t="s">
        <v>735</v>
      </c>
      <c r="L14" s="249"/>
      <c r="M14" s="249" t="s">
        <v>25490</v>
      </c>
      <c r="N14" s="250" t="s">
        <v>25524</v>
      </c>
      <c r="O14" s="253" t="s">
        <v>25525</v>
      </c>
      <c r="P14" s="250" t="s">
        <v>25480</v>
      </c>
      <c r="AH14" s="1551"/>
      <c r="AI14" s="1551"/>
      <c r="AJ14" s="1551" t="s">
        <v>16235</v>
      </c>
      <c r="AP14" s="38" t="e">
        <f t="shared" ref="AP14:AP79" si="3">LEFT(AO14,FIND(":",AO14)-1)</f>
        <v>#VALUE!</v>
      </c>
      <c r="AQ14" s="38" t="e">
        <f t="shared" ref="AQ14:AQ79" si="4">LEFT(RIGHT(AO14,LEN(AO14)-FIND(":",AO14)-1),FIND(".",RIGHT(AO14,LEN(AO14)-FIND(":",AO14)-1))-1)</f>
        <v>#VALUE!</v>
      </c>
      <c r="AR14" s="38" t="e">
        <f t="shared" ref="AR14:AR79" si="5">RIGHT(RIGHT(AO14,LEN(AO14)-FIND(":",AO14)-1),LEN(RIGHT(AO14,LEN(AO14)-FIND(":",AO14)-1))-FIND(".",RIGHT(AO14,LEN(AO14)-FIND(":",AO14)-1),1))</f>
        <v>#VALUE!</v>
      </c>
    </row>
    <row r="15" spans="1:44" ht="15" customHeight="1">
      <c r="A15" s="254" t="s">
        <v>25526</v>
      </c>
      <c r="B15" s="254"/>
      <c r="C15" s="254"/>
      <c r="D15" s="254"/>
      <c r="E15" s="249"/>
      <c r="F15" s="249"/>
      <c r="G15" s="249"/>
      <c r="H15" s="249"/>
      <c r="I15" s="249"/>
      <c r="J15" s="249"/>
      <c r="K15" s="249"/>
      <c r="L15" s="249"/>
      <c r="M15" s="249"/>
      <c r="N15" s="250"/>
      <c r="O15" s="253" t="s">
        <v>25527</v>
      </c>
      <c r="P15" s="250"/>
      <c r="AH15" s="1551" t="s">
        <v>25396</v>
      </c>
      <c r="AI15" s="1551"/>
      <c r="AJ15" s="1551"/>
      <c r="AP15" s="38" t="e">
        <f t="shared" si="3"/>
        <v>#VALUE!</v>
      </c>
      <c r="AQ15" s="38" t="e">
        <f t="shared" si="4"/>
        <v>#VALUE!</v>
      </c>
      <c r="AR15" s="38" t="e">
        <f t="shared" si="5"/>
        <v>#VALUE!</v>
      </c>
    </row>
    <row r="16" spans="1:44" ht="15" customHeight="1">
      <c r="A16" s="254" t="s">
        <v>25528</v>
      </c>
      <c r="B16" s="254"/>
      <c r="C16" s="257"/>
      <c r="D16" s="254" t="s">
        <v>25529</v>
      </c>
      <c r="E16" s="249"/>
      <c r="F16" s="249"/>
      <c r="G16" s="249"/>
      <c r="H16" s="249"/>
      <c r="I16" s="252" t="s">
        <v>25523</v>
      </c>
      <c r="J16" s="249" t="s">
        <v>735</v>
      </c>
      <c r="K16" s="249" t="s">
        <v>735</v>
      </c>
      <c r="L16" s="249" t="s">
        <v>25530</v>
      </c>
      <c r="M16" s="249" t="s">
        <v>25490</v>
      </c>
      <c r="N16" s="250" t="s">
        <v>25491</v>
      </c>
      <c r="O16" s="250" t="s">
        <v>25531</v>
      </c>
      <c r="P16" s="250"/>
      <c r="Z16" s="38" t="s">
        <v>25532</v>
      </c>
      <c r="AH16" s="1551" t="s">
        <v>18188</v>
      </c>
      <c r="AI16" s="1551"/>
      <c r="AJ16" s="1551"/>
      <c r="AP16" s="38" t="e">
        <f>LEFT(Z16,FIND(":",Z16)-1)</f>
        <v>#VALUE!</v>
      </c>
      <c r="AQ16" s="38" t="e">
        <f>LEFT(RIGHT(Z16,LEN(Z16)-FIND(":",Z16)-1),FIND(".",RIGHT(Z16,LEN(Z16)-FIND(":",Z16)-1))-1)</f>
        <v>#VALUE!</v>
      </c>
      <c r="AR16" s="38" t="e">
        <f>RIGHT(RIGHT(Z16,LEN(Z16)-FIND(":",Z16)-1),LEN(RIGHT(Z16,LEN(Z16)-FIND(":",Z16)-1))-FIND(".",RIGHT(Z16,LEN(Z16)-FIND(":",Z16)-1),1))</f>
        <v>#VALUE!</v>
      </c>
    </row>
    <row r="17" spans="1:44" ht="15" customHeight="1">
      <c r="A17" s="254" t="s">
        <v>25533</v>
      </c>
      <c r="B17" s="254"/>
      <c r="C17" s="254"/>
      <c r="D17" s="254"/>
      <c r="E17" s="249"/>
      <c r="F17" s="249"/>
      <c r="G17" s="249"/>
      <c r="H17" s="249"/>
      <c r="I17" s="249"/>
      <c r="J17" s="249" t="s">
        <v>735</v>
      </c>
      <c r="K17" s="249" t="s">
        <v>735</v>
      </c>
      <c r="L17" s="249"/>
      <c r="M17" s="249" t="s">
        <v>25490</v>
      </c>
      <c r="N17" s="250"/>
      <c r="O17" s="253" t="s">
        <v>25534</v>
      </c>
      <c r="P17" s="250"/>
      <c r="Z17" s="38" t="s">
        <v>25535</v>
      </c>
      <c r="AH17" s="1551" t="s">
        <v>18189</v>
      </c>
      <c r="AI17" s="1551"/>
      <c r="AJ17" s="1551"/>
      <c r="AP17" s="38" t="e">
        <f>LEFT(Z17,FIND(":",Z17)-1)</f>
        <v>#VALUE!</v>
      </c>
      <c r="AQ17" s="38" t="e">
        <f>LEFT(RIGHT(Z17,LEN(Z17)-FIND(":",Z17)-1),FIND(".",RIGHT(Z17,LEN(Z17)-FIND(":",Z17)-1))-1)</f>
        <v>#VALUE!</v>
      </c>
      <c r="AR17" s="38" t="e">
        <f>RIGHT(RIGHT(Z17,LEN(Z17)-FIND(":",Z17)-1),LEN(RIGHT(Z17,LEN(Z17)-FIND(":",Z17)-1))-FIND(".",RIGHT(Z17,LEN(Z17)-FIND(":",Z17)-1),1))</f>
        <v>#VALUE!</v>
      </c>
    </row>
    <row r="18" spans="1:44" ht="15" customHeight="1">
      <c r="A18" s="254" t="s">
        <v>25536</v>
      </c>
      <c r="B18" s="254" t="s">
        <v>25537</v>
      </c>
      <c r="C18" s="254"/>
      <c r="D18" s="254"/>
      <c r="E18" s="249"/>
      <c r="F18" s="249"/>
      <c r="G18" s="249"/>
      <c r="H18" s="249"/>
      <c r="I18" s="249"/>
      <c r="J18" s="249" t="s">
        <v>735</v>
      </c>
      <c r="K18" s="249" t="s">
        <v>735</v>
      </c>
      <c r="L18" s="249"/>
      <c r="M18" s="249" t="s">
        <v>25490</v>
      </c>
      <c r="N18" s="250"/>
      <c r="O18" s="253" t="s">
        <v>25538</v>
      </c>
      <c r="P18" s="250"/>
      <c r="Z18" s="38" t="s">
        <v>25539</v>
      </c>
      <c r="AH18" s="1551" t="s">
        <v>18190</v>
      </c>
      <c r="AI18" s="1551"/>
      <c r="AJ18" s="1551"/>
      <c r="AP18" s="38" t="str">
        <f>LEFT(Z18,FIND(":",Z18)-1)</f>
        <v>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v>
      </c>
      <c r="AQ18" s="38" t="str">
        <f>LEFT(RIGHT(Z18,LEN(Z18)-FIND(":",Z18)-1),FIND(".",RIGHT(Z18,LEN(Z18)-FIND(":",Z18)-1))-1)</f>
        <v>Family (DC 20), Group (DC 15), Subgroup (DC 10)</v>
      </c>
      <c r="AR18" s="38" t="str">
        <f>RIGHT(RIGHT(Z18,LEN(Z18)-FIND(":",Z18)-1),LEN(RIGHT(Z18,LEN(Z18)-FIND(":",Z18)-1))-FIND(".",RIGHT(Z18,LEN(Z18)-FIND(":",Z18)-1),1))</f>
        <v/>
      </c>
    </row>
    <row r="19" spans="1:44" ht="15" customHeight="1">
      <c r="A19" s="254" t="s">
        <v>25540</v>
      </c>
      <c r="B19" s="254"/>
      <c r="C19" s="254"/>
      <c r="D19" s="254"/>
      <c r="E19" s="249"/>
      <c r="F19" s="249"/>
      <c r="G19" s="249"/>
      <c r="H19" s="249"/>
      <c r="I19" s="249"/>
      <c r="J19" s="249" t="s">
        <v>735</v>
      </c>
      <c r="K19" s="249" t="s">
        <v>735</v>
      </c>
      <c r="L19" s="249"/>
      <c r="M19" s="249" t="s">
        <v>25490</v>
      </c>
      <c r="N19" s="250"/>
      <c r="O19" s="250" t="s">
        <v>25541</v>
      </c>
      <c r="P19" s="250"/>
      <c r="AH19" s="1551" t="s">
        <v>25401</v>
      </c>
      <c r="AI19" s="1551"/>
      <c r="AJ19" s="1551"/>
      <c r="AP19" s="38" t="e">
        <f t="shared" si="3"/>
        <v>#VALUE!</v>
      </c>
      <c r="AQ19" s="38" t="e">
        <f t="shared" si="4"/>
        <v>#VALUE!</v>
      </c>
      <c r="AR19" s="38" t="e">
        <f t="shared" si="5"/>
        <v>#VALUE!</v>
      </c>
    </row>
    <row r="20" spans="1:44" ht="15" customHeight="1">
      <c r="A20" s="254" t="s">
        <v>25542</v>
      </c>
      <c r="B20" s="254"/>
      <c r="C20" s="257"/>
      <c r="D20" s="254" t="s">
        <v>25543</v>
      </c>
      <c r="E20" s="249" t="s">
        <v>25544</v>
      </c>
      <c r="F20" s="249"/>
      <c r="G20" s="249"/>
      <c r="H20" s="249"/>
      <c r="I20" s="249" t="s">
        <v>25545</v>
      </c>
      <c r="J20" s="249"/>
      <c r="K20" s="249"/>
      <c r="L20" s="249"/>
      <c r="M20" s="249"/>
      <c r="N20" s="250"/>
      <c r="O20" s="250" t="s">
        <v>25546</v>
      </c>
      <c r="P20" s="250"/>
      <c r="AH20" s="1551" t="s">
        <v>25403</v>
      </c>
      <c r="AI20" s="1551"/>
      <c r="AJ20" s="1551"/>
      <c r="AP20" s="38" t="e">
        <f t="shared" si="3"/>
        <v>#VALUE!</v>
      </c>
      <c r="AQ20" s="38" t="e">
        <f t="shared" si="4"/>
        <v>#VALUE!</v>
      </c>
      <c r="AR20" s="38" t="e">
        <f t="shared" si="5"/>
        <v>#VALUE!</v>
      </c>
    </row>
    <row r="21" spans="1:44" ht="15" customHeight="1">
      <c r="A21" s="254" t="s">
        <v>25547</v>
      </c>
      <c r="B21" s="254"/>
      <c r="C21" s="254"/>
      <c r="D21" s="254"/>
      <c r="E21" s="258" t="s">
        <v>25548</v>
      </c>
      <c r="F21" s="258"/>
      <c r="G21" s="258"/>
      <c r="H21" s="258"/>
      <c r="I21" s="249"/>
      <c r="J21" s="249"/>
      <c r="K21" s="249"/>
      <c r="L21" s="249"/>
      <c r="M21" s="249"/>
      <c r="N21" s="250"/>
      <c r="O21" s="250" t="s">
        <v>25549</v>
      </c>
      <c r="P21" s="250"/>
      <c r="AH21" s="1551" t="s">
        <v>25405</v>
      </c>
      <c r="AI21" s="1551"/>
      <c r="AJ21" s="1551"/>
      <c r="AP21" s="38" t="e">
        <f t="shared" si="3"/>
        <v>#VALUE!</v>
      </c>
      <c r="AQ21" s="38" t="e">
        <f t="shared" si="4"/>
        <v>#VALUE!</v>
      </c>
      <c r="AR21" s="38" t="e">
        <f t="shared" si="5"/>
        <v>#VALUE!</v>
      </c>
    </row>
    <row r="22" spans="1:44" ht="15" customHeight="1">
      <c r="A22" s="254" t="s">
        <v>25550</v>
      </c>
      <c r="B22" s="254"/>
      <c r="C22" s="257"/>
      <c r="D22" s="254"/>
      <c r="E22" s="249"/>
      <c r="F22" s="249"/>
      <c r="G22" s="249"/>
      <c r="H22" s="249"/>
      <c r="I22" s="249"/>
      <c r="J22" s="249"/>
      <c r="K22" s="249"/>
      <c r="L22" s="249"/>
      <c r="M22" s="249" t="s">
        <v>25551</v>
      </c>
      <c r="N22" s="250"/>
      <c r="O22" s="250"/>
      <c r="P22" s="250"/>
      <c r="AP22" s="38" t="e">
        <f t="shared" si="3"/>
        <v>#VALUE!</v>
      </c>
      <c r="AQ22" s="38" t="e">
        <f t="shared" si="4"/>
        <v>#VALUE!</v>
      </c>
      <c r="AR22" s="38" t="e">
        <f t="shared" si="5"/>
        <v>#VALUE!</v>
      </c>
    </row>
    <row r="23" spans="1:44" ht="15" customHeight="1">
      <c r="A23" s="254" t="s">
        <v>25552</v>
      </c>
      <c r="B23" s="254"/>
      <c r="C23" s="257"/>
      <c r="D23" s="254" t="s">
        <v>25553</v>
      </c>
      <c r="E23" s="249"/>
      <c r="F23" s="249"/>
      <c r="G23" s="249"/>
      <c r="H23" s="249"/>
      <c r="I23" s="249"/>
      <c r="J23" s="249"/>
      <c r="K23" s="249"/>
      <c r="L23" s="249"/>
      <c r="M23" s="249"/>
      <c r="N23" s="250"/>
      <c r="O23" s="253" t="s">
        <v>25554</v>
      </c>
      <c r="P23" s="250"/>
      <c r="AP23" s="38" t="e">
        <f t="shared" si="3"/>
        <v>#VALUE!</v>
      </c>
      <c r="AQ23" s="38" t="e">
        <f t="shared" si="4"/>
        <v>#VALUE!</v>
      </c>
      <c r="AR23" s="38" t="e">
        <f t="shared" si="5"/>
        <v>#VALUE!</v>
      </c>
    </row>
    <row r="24" spans="1:44" ht="15" customHeight="1">
      <c r="A24" s="254" t="s">
        <v>25555</v>
      </c>
      <c r="B24" s="254"/>
      <c r="C24" s="254"/>
      <c r="D24" s="254" t="s">
        <v>25553</v>
      </c>
      <c r="E24" s="249"/>
      <c r="F24" s="249"/>
      <c r="G24" s="249"/>
      <c r="H24" s="249"/>
      <c r="I24" s="249"/>
      <c r="J24" s="249"/>
      <c r="K24" s="249"/>
      <c r="L24" s="249"/>
      <c r="M24" s="249"/>
      <c r="N24" s="250"/>
      <c r="O24" s="250" t="s">
        <v>25556</v>
      </c>
      <c r="P24" s="250"/>
      <c r="AP24" s="38" t="e">
        <f t="shared" si="3"/>
        <v>#VALUE!</v>
      </c>
      <c r="AQ24" s="38" t="e">
        <f t="shared" si="4"/>
        <v>#VALUE!</v>
      </c>
      <c r="AR24" s="38" t="e">
        <f t="shared" si="5"/>
        <v>#VALUE!</v>
      </c>
    </row>
    <row r="25" spans="1:44" ht="15" customHeight="1">
      <c r="A25" s="254" t="s">
        <v>25557</v>
      </c>
      <c r="B25" s="254"/>
      <c r="C25" s="254" t="s">
        <v>25558</v>
      </c>
      <c r="D25" s="254" t="s">
        <v>25522</v>
      </c>
      <c r="E25" s="249" t="s">
        <v>25559</v>
      </c>
      <c r="F25" s="249"/>
      <c r="G25" s="249"/>
      <c r="H25" s="249"/>
      <c r="I25" s="249" t="s">
        <v>25512</v>
      </c>
      <c r="J25" s="249" t="s">
        <v>25560</v>
      </c>
      <c r="K25" s="249" t="s">
        <v>25561</v>
      </c>
      <c r="L25" s="249" t="s">
        <v>25562</v>
      </c>
      <c r="M25" s="249"/>
      <c r="N25" s="250"/>
      <c r="O25" s="250" t="s">
        <v>25563</v>
      </c>
      <c r="P25" s="250"/>
      <c r="AP25" s="38" t="e">
        <f t="shared" si="3"/>
        <v>#VALUE!</v>
      </c>
      <c r="AQ25" s="38" t="e">
        <f t="shared" si="4"/>
        <v>#VALUE!</v>
      </c>
      <c r="AR25" s="38" t="e">
        <f t="shared" si="5"/>
        <v>#VALUE!</v>
      </c>
    </row>
    <row r="26" spans="1:44" ht="16.5">
      <c r="A26" s="254" t="s">
        <v>25564</v>
      </c>
      <c r="B26" s="248"/>
      <c r="C26" s="248"/>
      <c r="D26" s="248"/>
      <c r="E26" s="249"/>
      <c r="F26" s="249"/>
      <c r="G26" s="249"/>
      <c r="H26" s="249"/>
      <c r="I26" s="249"/>
      <c r="J26" s="249" t="s">
        <v>25565</v>
      </c>
      <c r="K26" s="249"/>
      <c r="L26" s="249"/>
      <c r="M26" s="249" t="s">
        <v>25478</v>
      </c>
      <c r="N26" s="250" t="s">
        <v>25479</v>
      </c>
      <c r="O26" s="250"/>
      <c r="P26" s="250" t="s">
        <v>25480</v>
      </c>
      <c r="AP26" s="38" t="e">
        <f t="shared" si="3"/>
        <v>#VALUE!</v>
      </c>
      <c r="AQ26" s="38" t="e">
        <f t="shared" si="4"/>
        <v>#VALUE!</v>
      </c>
      <c r="AR26" s="38" t="e">
        <f t="shared" si="5"/>
        <v>#VALUE!</v>
      </c>
    </row>
    <row r="27" spans="1:44" ht="16.5">
      <c r="A27" s="254" t="s">
        <v>25566</v>
      </c>
      <c r="B27" s="248"/>
      <c r="C27" s="248"/>
      <c r="D27" s="248"/>
      <c r="E27" s="252" t="s">
        <v>25567</v>
      </c>
      <c r="F27" s="252"/>
      <c r="G27" s="252"/>
      <c r="H27" s="252"/>
      <c r="I27" s="252" t="s">
        <v>25566</v>
      </c>
      <c r="J27" s="252"/>
      <c r="K27" s="252"/>
      <c r="L27" s="252" t="s">
        <v>25568</v>
      </c>
      <c r="M27" s="249" t="s">
        <v>25486</v>
      </c>
      <c r="N27" s="250" t="s">
        <v>25569</v>
      </c>
      <c r="O27" s="250" t="s">
        <v>25570</v>
      </c>
      <c r="P27" s="250" t="s">
        <v>25488</v>
      </c>
      <c r="AP27" s="38" t="e">
        <f t="shared" si="3"/>
        <v>#VALUE!</v>
      </c>
      <c r="AQ27" s="38" t="e">
        <f t="shared" si="4"/>
        <v>#VALUE!</v>
      </c>
      <c r="AR27" s="38" t="e">
        <f t="shared" si="5"/>
        <v>#VALUE!</v>
      </c>
    </row>
    <row r="28" spans="1:44" ht="16.5">
      <c r="A28" s="254" t="s">
        <v>25571</v>
      </c>
      <c r="B28" s="254"/>
      <c r="C28" s="254"/>
      <c r="D28" s="254"/>
      <c r="E28" s="249" t="s">
        <v>25572</v>
      </c>
      <c r="F28" s="249"/>
      <c r="G28" s="249"/>
      <c r="H28" s="249"/>
      <c r="I28" s="249" t="s">
        <v>25512</v>
      </c>
      <c r="J28" s="249"/>
      <c r="K28" s="249" t="s">
        <v>25572</v>
      </c>
      <c r="L28" s="249"/>
      <c r="M28" s="249" t="s">
        <v>25513</v>
      </c>
      <c r="N28" s="250" t="s">
        <v>25498</v>
      </c>
      <c r="O28" s="253" t="s">
        <v>25573</v>
      </c>
      <c r="P28" s="250"/>
      <c r="AP28" s="38" t="e">
        <f t="shared" si="3"/>
        <v>#VALUE!</v>
      </c>
      <c r="AQ28" s="38" t="e">
        <f t="shared" si="4"/>
        <v>#VALUE!</v>
      </c>
      <c r="AR28" s="38" t="e">
        <f t="shared" si="5"/>
        <v>#VALUE!</v>
      </c>
    </row>
    <row r="29" spans="1:44" ht="16.5">
      <c r="A29" s="254" t="s">
        <v>549</v>
      </c>
      <c r="B29" s="254"/>
      <c r="C29" s="254"/>
      <c r="D29" s="254"/>
      <c r="E29" s="249" t="s">
        <v>25574</v>
      </c>
      <c r="F29" s="249"/>
      <c r="G29" s="249"/>
      <c r="H29" s="249"/>
      <c r="I29" s="249" t="s">
        <v>25512</v>
      </c>
      <c r="J29" s="249"/>
      <c r="K29" s="249" t="s">
        <v>25575</v>
      </c>
      <c r="L29" s="249"/>
      <c r="M29" s="249" t="s">
        <v>25513</v>
      </c>
      <c r="N29" s="250" t="s">
        <v>25498</v>
      </c>
      <c r="O29" s="250" t="s">
        <v>25576</v>
      </c>
      <c r="P29" s="250"/>
      <c r="AP29" s="38" t="e">
        <f t="shared" si="3"/>
        <v>#VALUE!</v>
      </c>
      <c r="AQ29" s="38" t="e">
        <f t="shared" si="4"/>
        <v>#VALUE!</v>
      </c>
      <c r="AR29" s="38" t="e">
        <f t="shared" si="5"/>
        <v>#VALUE!</v>
      </c>
    </row>
    <row r="30" spans="1:44" ht="16.5">
      <c r="A30" s="254" t="s">
        <v>25577</v>
      </c>
      <c r="B30" s="254"/>
      <c r="C30" s="254"/>
      <c r="D30" s="254"/>
      <c r="E30" s="249" t="s">
        <v>25578</v>
      </c>
      <c r="F30" s="249"/>
      <c r="G30" s="249"/>
      <c r="H30" s="249"/>
      <c r="I30" s="249" t="s">
        <v>25523</v>
      </c>
      <c r="J30" s="249"/>
      <c r="K30" s="249" t="s">
        <v>25579</v>
      </c>
      <c r="L30" s="249"/>
      <c r="M30" s="249" t="s">
        <v>25580</v>
      </c>
      <c r="N30" s="250" t="s">
        <v>25498</v>
      </c>
      <c r="O30" s="253" t="s">
        <v>25581</v>
      </c>
      <c r="P30" s="250" t="s">
        <v>25488</v>
      </c>
      <c r="AP30" s="38" t="e">
        <f t="shared" si="3"/>
        <v>#VALUE!</v>
      </c>
      <c r="AQ30" s="38" t="e">
        <f t="shared" si="4"/>
        <v>#VALUE!</v>
      </c>
      <c r="AR30" s="38" t="e">
        <f t="shared" si="5"/>
        <v>#VALUE!</v>
      </c>
    </row>
    <row r="31" spans="1:44" ht="16.5">
      <c r="A31" s="254" t="s">
        <v>25582</v>
      </c>
      <c r="B31" s="254"/>
      <c r="C31" s="254"/>
      <c r="D31" s="254"/>
      <c r="E31" s="249"/>
      <c r="F31" s="249"/>
      <c r="G31" s="249"/>
      <c r="H31" s="249"/>
      <c r="I31" s="249"/>
      <c r="J31" s="249" t="s">
        <v>735</v>
      </c>
      <c r="K31" s="249" t="s">
        <v>735</v>
      </c>
      <c r="L31" s="249"/>
      <c r="M31" s="249" t="s">
        <v>25490</v>
      </c>
      <c r="N31" s="250" t="s">
        <v>25491</v>
      </c>
      <c r="O31" s="250" t="s">
        <v>25583</v>
      </c>
      <c r="P31" s="250"/>
      <c r="R31" s="112"/>
      <c r="AP31" s="38" t="e">
        <f t="shared" si="3"/>
        <v>#VALUE!</v>
      </c>
      <c r="AQ31" s="38" t="e">
        <f t="shared" si="4"/>
        <v>#VALUE!</v>
      </c>
      <c r="AR31" s="38" t="e">
        <f t="shared" si="5"/>
        <v>#VALUE!</v>
      </c>
    </row>
    <row r="32" spans="1:44" ht="16.5">
      <c r="A32" s="254" t="s">
        <v>21849</v>
      </c>
      <c r="B32" s="248"/>
      <c r="C32" s="248"/>
      <c r="D32" s="248" t="s">
        <v>25522</v>
      </c>
      <c r="E32" s="249" t="s">
        <v>25584</v>
      </c>
      <c r="F32" s="249"/>
      <c r="G32" s="249"/>
      <c r="H32" s="249"/>
      <c r="I32" s="249" t="s">
        <v>25512</v>
      </c>
      <c r="J32" s="249"/>
      <c r="K32" s="249"/>
      <c r="L32" s="252"/>
      <c r="M32" s="249" t="s">
        <v>25585</v>
      </c>
      <c r="N32" s="250" t="s">
        <v>25498</v>
      </c>
      <c r="O32" s="250" t="s">
        <v>25586</v>
      </c>
      <c r="P32" s="250" t="s">
        <v>25587</v>
      </c>
      <c r="AP32" s="38" t="e">
        <f t="shared" si="3"/>
        <v>#VALUE!</v>
      </c>
      <c r="AQ32" s="38" t="e">
        <f t="shared" si="4"/>
        <v>#VALUE!</v>
      </c>
      <c r="AR32" s="38" t="e">
        <f t="shared" si="5"/>
        <v>#VALUE!</v>
      </c>
    </row>
    <row r="33" spans="1:44" ht="16.5">
      <c r="A33" s="254" t="s">
        <v>25588</v>
      </c>
      <c r="B33" s="254"/>
      <c r="C33" s="254" t="s">
        <v>25589</v>
      </c>
      <c r="D33" s="254" t="s">
        <v>25522</v>
      </c>
      <c r="E33" s="249" t="s">
        <v>25590</v>
      </c>
      <c r="F33" s="249"/>
      <c r="G33" s="249"/>
      <c r="H33" s="249"/>
      <c r="I33" s="249" t="s">
        <v>25512</v>
      </c>
      <c r="J33" s="249"/>
      <c r="K33" s="249"/>
      <c r="L33" s="249"/>
      <c r="M33" s="249"/>
      <c r="N33" s="250"/>
      <c r="O33" s="250" t="s">
        <v>25591</v>
      </c>
      <c r="P33" s="250"/>
      <c r="AP33" s="38" t="e">
        <f t="shared" si="3"/>
        <v>#VALUE!</v>
      </c>
      <c r="AQ33" s="38" t="e">
        <f t="shared" si="4"/>
        <v>#VALUE!</v>
      </c>
      <c r="AR33" s="38" t="e">
        <f t="shared" si="5"/>
        <v>#VALUE!</v>
      </c>
    </row>
    <row r="34" spans="1:44" ht="16.5">
      <c r="A34" s="254" t="s">
        <v>25592</v>
      </c>
      <c r="B34" s="254"/>
      <c r="C34" s="254"/>
      <c r="D34" s="254"/>
      <c r="E34" s="249" t="s">
        <v>25593</v>
      </c>
      <c r="F34" s="249"/>
      <c r="G34" s="249"/>
      <c r="H34" s="249"/>
      <c r="I34" s="249"/>
      <c r="J34" s="249"/>
      <c r="K34" s="249"/>
      <c r="L34" s="249" t="s">
        <v>25594</v>
      </c>
      <c r="M34" s="249" t="s">
        <v>25595</v>
      </c>
      <c r="N34" s="250" t="s">
        <v>25596</v>
      </c>
      <c r="O34" s="250" t="s">
        <v>25597</v>
      </c>
      <c r="P34" s="250"/>
      <c r="AP34" s="38" t="e">
        <f t="shared" si="3"/>
        <v>#VALUE!</v>
      </c>
      <c r="AQ34" s="38" t="e">
        <f t="shared" si="4"/>
        <v>#VALUE!</v>
      </c>
      <c r="AR34" s="38" t="e">
        <f t="shared" si="5"/>
        <v>#VALUE!</v>
      </c>
    </row>
    <row r="35" spans="1:44" ht="16.5">
      <c r="A35" s="254" t="s">
        <v>25598</v>
      </c>
      <c r="B35" s="254"/>
      <c r="C35" s="254"/>
      <c r="D35" s="254"/>
      <c r="E35" s="249" t="s">
        <v>25599</v>
      </c>
      <c r="F35" s="249"/>
      <c r="G35" s="249"/>
      <c r="H35" s="249"/>
      <c r="I35" s="249" t="s">
        <v>25545</v>
      </c>
      <c r="J35" s="249"/>
      <c r="K35" s="249" t="s">
        <v>25600</v>
      </c>
      <c r="L35" s="249"/>
      <c r="M35" s="249" t="s">
        <v>25513</v>
      </c>
      <c r="N35" s="250" t="s">
        <v>25498</v>
      </c>
      <c r="O35" s="250" t="s">
        <v>25601</v>
      </c>
      <c r="P35" s="250"/>
      <c r="AP35" s="38" t="e">
        <f t="shared" si="3"/>
        <v>#VALUE!</v>
      </c>
      <c r="AQ35" s="38" t="e">
        <f t="shared" si="4"/>
        <v>#VALUE!</v>
      </c>
      <c r="AR35" s="38" t="e">
        <f t="shared" si="5"/>
        <v>#VALUE!</v>
      </c>
    </row>
    <row r="36" spans="1:44" ht="16.5">
      <c r="A36" s="254" t="s">
        <v>25602</v>
      </c>
      <c r="B36" s="254"/>
      <c r="C36" s="254"/>
      <c r="D36" s="254" t="s">
        <v>25522</v>
      </c>
      <c r="E36" s="249" t="s">
        <v>25603</v>
      </c>
      <c r="F36" s="249"/>
      <c r="G36" s="249"/>
      <c r="H36" s="249"/>
      <c r="I36" s="249" t="s">
        <v>25495</v>
      </c>
      <c r="J36" s="249"/>
      <c r="K36" s="249" t="s">
        <v>25603</v>
      </c>
      <c r="L36" s="249"/>
      <c r="M36" s="249" t="s">
        <v>25513</v>
      </c>
      <c r="N36" s="250" t="s">
        <v>25498</v>
      </c>
      <c r="O36" s="250" t="s">
        <v>25604</v>
      </c>
      <c r="P36" s="250"/>
      <c r="AP36" s="38" t="e">
        <f t="shared" si="3"/>
        <v>#VALUE!</v>
      </c>
      <c r="AQ36" s="38" t="e">
        <f t="shared" si="4"/>
        <v>#VALUE!</v>
      </c>
      <c r="AR36" s="38" t="e">
        <f t="shared" si="5"/>
        <v>#VALUE!</v>
      </c>
    </row>
    <row r="37" spans="1:44" ht="16.5">
      <c r="A37" s="254" t="s">
        <v>25605</v>
      </c>
      <c r="B37" s="254"/>
      <c r="C37" s="254"/>
      <c r="D37" s="254"/>
      <c r="E37" s="249"/>
      <c r="F37" s="249"/>
      <c r="G37" s="249"/>
      <c r="H37" s="249"/>
      <c r="I37" s="249"/>
      <c r="J37" s="249"/>
      <c r="K37" s="249"/>
      <c r="L37" s="249"/>
      <c r="M37" s="249"/>
      <c r="N37" s="250" t="s">
        <v>25491</v>
      </c>
      <c r="O37" s="250" t="s">
        <v>25606</v>
      </c>
      <c r="P37" s="250"/>
      <c r="AP37" s="38" t="e">
        <f t="shared" si="3"/>
        <v>#VALUE!</v>
      </c>
      <c r="AQ37" s="38" t="e">
        <f t="shared" si="4"/>
        <v>#VALUE!</v>
      </c>
      <c r="AR37" s="38" t="e">
        <f t="shared" si="5"/>
        <v>#VALUE!</v>
      </c>
    </row>
    <row r="38" spans="1:44" ht="16.5">
      <c r="A38" s="254" t="s">
        <v>25607</v>
      </c>
      <c r="B38" s="248"/>
      <c r="C38" s="248"/>
      <c r="D38" s="248"/>
      <c r="E38" s="252" t="s">
        <v>25608</v>
      </c>
      <c r="F38" s="252"/>
      <c r="G38" s="252"/>
      <c r="H38" s="252"/>
      <c r="I38" s="252" t="s">
        <v>25495</v>
      </c>
      <c r="J38" s="252"/>
      <c r="K38" s="252"/>
      <c r="L38" s="252"/>
      <c r="M38" s="249" t="s">
        <v>25486</v>
      </c>
      <c r="N38" s="250" t="s">
        <v>25479</v>
      </c>
      <c r="O38" s="250" t="s">
        <v>25609</v>
      </c>
      <c r="P38" s="250" t="s">
        <v>25488</v>
      </c>
      <c r="AP38" s="38" t="e">
        <f t="shared" si="3"/>
        <v>#VALUE!</v>
      </c>
      <c r="AQ38" s="38" t="e">
        <f t="shared" si="4"/>
        <v>#VALUE!</v>
      </c>
      <c r="AR38" s="38" t="e">
        <f t="shared" si="5"/>
        <v>#VALUE!</v>
      </c>
    </row>
    <row r="39" spans="1:44" ht="16.5">
      <c r="A39" s="254" t="s">
        <v>25610</v>
      </c>
      <c r="B39" s="248"/>
      <c r="C39" s="248"/>
      <c r="D39" s="248"/>
      <c r="E39" s="249"/>
      <c r="F39" s="249"/>
      <c r="G39" s="249"/>
      <c r="H39" s="249"/>
      <c r="I39" s="249"/>
      <c r="J39" s="248" t="s">
        <v>25610</v>
      </c>
      <c r="K39" s="249"/>
      <c r="L39" s="249"/>
      <c r="M39" s="249" t="s">
        <v>25478</v>
      </c>
      <c r="N39" s="250" t="s">
        <v>25611</v>
      </c>
      <c r="O39" s="250"/>
      <c r="P39" s="250" t="s">
        <v>25480</v>
      </c>
      <c r="AP39" s="38" t="e">
        <f t="shared" si="3"/>
        <v>#VALUE!</v>
      </c>
      <c r="AQ39" s="38" t="e">
        <f t="shared" si="4"/>
        <v>#VALUE!</v>
      </c>
      <c r="AR39" s="38" t="e">
        <f t="shared" si="5"/>
        <v>#VALUE!</v>
      </c>
    </row>
    <row r="40" spans="1:44" ht="16.5">
      <c r="A40" s="254" t="s">
        <v>25529</v>
      </c>
      <c r="B40" s="248"/>
      <c r="C40" s="248"/>
      <c r="D40" s="248" t="s">
        <v>25529</v>
      </c>
      <c r="E40" s="252" t="s">
        <v>25612</v>
      </c>
      <c r="F40" s="252"/>
      <c r="G40" s="252"/>
      <c r="H40" s="252"/>
      <c r="I40" s="252" t="s">
        <v>25523</v>
      </c>
      <c r="J40" s="252"/>
      <c r="K40" s="252"/>
      <c r="L40" s="252"/>
      <c r="M40" s="249" t="s">
        <v>25486</v>
      </c>
      <c r="N40" s="250" t="s">
        <v>25569</v>
      </c>
      <c r="O40" s="250" t="s">
        <v>25613</v>
      </c>
      <c r="P40" s="250" t="s">
        <v>25488</v>
      </c>
      <c r="R40" s="74" t="s">
        <v>25614</v>
      </c>
      <c r="S40" s="74" t="s">
        <v>1942</v>
      </c>
      <c r="T40" s="74" t="s">
        <v>1932</v>
      </c>
      <c r="AP40" s="38" t="e">
        <f t="shared" si="3"/>
        <v>#VALUE!</v>
      </c>
      <c r="AQ40" s="38" t="e">
        <f t="shared" si="4"/>
        <v>#VALUE!</v>
      </c>
      <c r="AR40" s="38" t="e">
        <f t="shared" si="5"/>
        <v>#VALUE!</v>
      </c>
    </row>
    <row r="41" spans="1:44" ht="16.5">
      <c r="A41" s="254" t="s">
        <v>25615</v>
      </c>
      <c r="B41" s="254"/>
      <c r="C41" s="254"/>
      <c r="D41" s="254"/>
      <c r="E41" s="249"/>
      <c r="F41" s="249"/>
      <c r="G41" s="249"/>
      <c r="H41" s="249"/>
      <c r="I41" s="249"/>
      <c r="J41" s="249"/>
      <c r="K41" s="249"/>
      <c r="L41" s="249"/>
      <c r="M41" s="249"/>
      <c r="N41" s="250"/>
      <c r="O41" s="250" t="s">
        <v>25616</v>
      </c>
      <c r="P41" s="250"/>
      <c r="R41" s="37" t="s">
        <v>25214</v>
      </c>
      <c r="S41" s="37" t="s">
        <v>25617</v>
      </c>
      <c r="T41" s="37" t="s">
        <v>25618</v>
      </c>
      <c r="AP41" s="38" t="e">
        <f t="shared" si="3"/>
        <v>#VALUE!</v>
      </c>
      <c r="AQ41" s="38" t="e">
        <f t="shared" si="4"/>
        <v>#VALUE!</v>
      </c>
      <c r="AR41" s="38" t="e">
        <f t="shared" si="5"/>
        <v>#VALUE!</v>
      </c>
    </row>
    <row r="42" spans="1:44" ht="16.5">
      <c r="A42" s="254" t="s">
        <v>25619</v>
      </c>
      <c r="B42" s="254"/>
      <c r="C42" s="254"/>
      <c r="D42" s="254" t="s">
        <v>25543</v>
      </c>
      <c r="E42" s="249" t="s">
        <v>25620</v>
      </c>
      <c r="F42" s="249"/>
      <c r="G42" s="249"/>
      <c r="H42" s="249"/>
      <c r="I42" s="249" t="s">
        <v>25621</v>
      </c>
      <c r="J42" s="249" t="s">
        <v>25622</v>
      </c>
      <c r="K42" s="249"/>
      <c r="L42" s="249" t="s">
        <v>25623</v>
      </c>
      <c r="M42" s="249" t="s">
        <v>25595</v>
      </c>
      <c r="N42" s="250" t="s">
        <v>25596</v>
      </c>
      <c r="O42" s="250" t="s">
        <v>25597</v>
      </c>
      <c r="P42" s="250"/>
      <c r="R42" s="37" t="s">
        <v>25624</v>
      </c>
      <c r="S42" s="37" t="s">
        <v>25625</v>
      </c>
      <c r="T42" s="37" t="s">
        <v>25626</v>
      </c>
      <c r="AP42" s="38" t="e">
        <f t="shared" si="3"/>
        <v>#VALUE!</v>
      </c>
      <c r="AQ42" s="38" t="e">
        <f t="shared" si="4"/>
        <v>#VALUE!</v>
      </c>
      <c r="AR42" s="38" t="e">
        <f t="shared" si="5"/>
        <v>#VALUE!</v>
      </c>
    </row>
    <row r="43" spans="1:44" ht="16.5">
      <c r="A43" s="254" t="s">
        <v>25627</v>
      </c>
      <c r="B43" s="254"/>
      <c r="C43" s="254"/>
      <c r="D43" s="254"/>
      <c r="E43" s="249"/>
      <c r="F43" s="249"/>
      <c r="G43" s="249"/>
      <c r="H43" s="249"/>
      <c r="I43" s="249"/>
      <c r="J43" s="254" t="s">
        <v>25627</v>
      </c>
      <c r="K43" s="249"/>
      <c r="L43" s="249"/>
      <c r="M43" s="249" t="s">
        <v>25513</v>
      </c>
      <c r="N43" s="250" t="s">
        <v>25479</v>
      </c>
      <c r="O43" s="253" t="s">
        <v>25628</v>
      </c>
      <c r="P43" s="250"/>
      <c r="R43" s="37" t="s">
        <v>25629</v>
      </c>
      <c r="S43" s="37" t="s">
        <v>23230</v>
      </c>
      <c r="T43" s="37" t="s">
        <v>25630</v>
      </c>
      <c r="AP43" s="38" t="e">
        <f t="shared" si="3"/>
        <v>#VALUE!</v>
      </c>
      <c r="AQ43" s="38" t="e">
        <f t="shared" si="4"/>
        <v>#VALUE!</v>
      </c>
      <c r="AR43" s="38" t="e">
        <f t="shared" si="5"/>
        <v>#VALUE!</v>
      </c>
    </row>
    <row r="44" spans="1:44" ht="16.5">
      <c r="A44" s="254" t="s">
        <v>25631</v>
      </c>
      <c r="B44" s="254"/>
      <c r="C44" s="254" t="s">
        <v>25632</v>
      </c>
      <c r="D44" s="254"/>
      <c r="E44" s="249" t="s">
        <v>25633</v>
      </c>
      <c r="F44" s="249"/>
      <c r="G44" s="249" t="s">
        <v>25543</v>
      </c>
      <c r="H44" s="249"/>
      <c r="I44" s="249" t="s">
        <v>25545</v>
      </c>
      <c r="J44" s="249" t="s">
        <v>25634</v>
      </c>
      <c r="K44" s="249"/>
      <c r="L44" s="249"/>
      <c r="M44" s="249"/>
      <c r="N44" s="250" t="s">
        <v>25569</v>
      </c>
      <c r="O44" s="250" t="s">
        <v>25546</v>
      </c>
      <c r="P44" s="250"/>
      <c r="R44" s="37" t="s">
        <v>25635</v>
      </c>
      <c r="S44" s="37" t="s">
        <v>25636</v>
      </c>
      <c r="T44" s="37" t="s">
        <v>25637</v>
      </c>
      <c r="AP44" s="38" t="e">
        <f t="shared" si="3"/>
        <v>#VALUE!</v>
      </c>
      <c r="AQ44" s="38" t="e">
        <f t="shared" si="4"/>
        <v>#VALUE!</v>
      </c>
      <c r="AR44" s="38" t="e">
        <f t="shared" si="5"/>
        <v>#VALUE!</v>
      </c>
    </row>
    <row r="45" spans="1:44" ht="16.5">
      <c r="A45" s="254" t="s">
        <v>25638</v>
      </c>
      <c r="B45" s="254"/>
      <c r="C45" s="254" t="s">
        <v>25639</v>
      </c>
      <c r="D45" s="254" t="s">
        <v>25640</v>
      </c>
      <c r="E45" s="249" t="s">
        <v>25641</v>
      </c>
      <c r="F45" s="249"/>
      <c r="G45" s="249"/>
      <c r="H45" s="249"/>
      <c r="I45" s="249" t="s">
        <v>25512</v>
      </c>
      <c r="J45" s="249"/>
      <c r="K45" s="249" t="s">
        <v>25642</v>
      </c>
      <c r="L45" s="249"/>
      <c r="M45" s="249" t="s">
        <v>25513</v>
      </c>
      <c r="N45" s="250"/>
      <c r="O45" s="250" t="s">
        <v>25643</v>
      </c>
      <c r="P45" s="250"/>
      <c r="R45" s="37" t="s">
        <v>25644</v>
      </c>
      <c r="S45" s="37" t="s">
        <v>25645</v>
      </c>
      <c r="T45" s="37" t="s">
        <v>25646</v>
      </c>
      <c r="AP45" s="38" t="e">
        <f t="shared" si="3"/>
        <v>#VALUE!</v>
      </c>
      <c r="AQ45" s="38" t="e">
        <f t="shared" si="4"/>
        <v>#VALUE!</v>
      </c>
      <c r="AR45" s="38" t="e">
        <f t="shared" si="5"/>
        <v>#VALUE!</v>
      </c>
    </row>
    <row r="46" spans="1:44" ht="16.5">
      <c r="A46" s="254" t="s">
        <v>25647</v>
      </c>
      <c r="B46" s="254"/>
      <c r="C46" s="254" t="s">
        <v>25648</v>
      </c>
      <c r="D46" s="254" t="s">
        <v>25640</v>
      </c>
      <c r="E46" s="249"/>
      <c r="F46" s="249"/>
      <c r="G46" s="249"/>
      <c r="H46" s="249"/>
      <c r="I46" s="249"/>
      <c r="J46" s="249"/>
      <c r="K46" s="249"/>
      <c r="L46" s="249"/>
      <c r="M46" s="249"/>
      <c r="N46" s="250"/>
      <c r="O46" s="250" t="s">
        <v>25649</v>
      </c>
      <c r="P46" s="250"/>
      <c r="R46" s="37" t="s">
        <v>25650</v>
      </c>
      <c r="S46" s="37" t="s">
        <v>25651</v>
      </c>
      <c r="T46" s="37" t="s">
        <v>25651</v>
      </c>
      <c r="AP46" s="38" t="e">
        <f t="shared" si="3"/>
        <v>#VALUE!</v>
      </c>
      <c r="AQ46" s="38" t="e">
        <f t="shared" si="4"/>
        <v>#VALUE!</v>
      </c>
      <c r="AR46" s="38" t="e">
        <f t="shared" si="5"/>
        <v>#VALUE!</v>
      </c>
    </row>
    <row r="47" spans="1:44" ht="16.5">
      <c r="A47" s="254" t="s">
        <v>25543</v>
      </c>
      <c r="B47" s="254" t="s">
        <v>25545</v>
      </c>
      <c r="C47" s="248"/>
      <c r="D47" s="248" t="s">
        <v>25543</v>
      </c>
      <c r="E47" s="252" t="s">
        <v>16232</v>
      </c>
      <c r="F47" s="249" t="s">
        <v>25545</v>
      </c>
      <c r="G47" s="252"/>
      <c r="H47" s="252"/>
      <c r="I47" s="249" t="s">
        <v>25545</v>
      </c>
      <c r="J47" s="249" t="s">
        <v>25652</v>
      </c>
      <c r="K47" s="249"/>
      <c r="L47" s="252"/>
      <c r="M47" s="249" t="s">
        <v>25585</v>
      </c>
      <c r="N47" s="250" t="s">
        <v>25498</v>
      </c>
      <c r="O47" s="250" t="s">
        <v>25546</v>
      </c>
      <c r="P47" s="250" t="s">
        <v>25587</v>
      </c>
      <c r="R47" s="37" t="s">
        <v>25653</v>
      </c>
      <c r="S47" s="37" t="s">
        <v>25654</v>
      </c>
      <c r="T47" s="37" t="s">
        <v>25654</v>
      </c>
      <c r="AP47" s="38" t="e">
        <f t="shared" si="3"/>
        <v>#VALUE!</v>
      </c>
      <c r="AQ47" s="38" t="e">
        <f t="shared" si="4"/>
        <v>#VALUE!</v>
      </c>
      <c r="AR47" s="38" t="e">
        <f t="shared" si="5"/>
        <v>#VALUE!</v>
      </c>
    </row>
    <row r="48" spans="1:44" ht="16.5">
      <c r="A48" s="254" t="s">
        <v>25655</v>
      </c>
      <c r="B48" s="254"/>
      <c r="C48" s="254"/>
      <c r="D48" s="254"/>
      <c r="E48" s="249"/>
      <c r="F48" s="249"/>
      <c r="G48" s="249"/>
      <c r="H48" s="249"/>
      <c r="I48" s="249"/>
      <c r="J48" s="249"/>
      <c r="K48" s="249"/>
      <c r="L48" s="249"/>
      <c r="M48" s="249"/>
      <c r="N48" s="250"/>
      <c r="O48" s="250" t="s">
        <v>25656</v>
      </c>
      <c r="P48" s="250"/>
      <c r="AP48" s="38" t="e">
        <f t="shared" si="3"/>
        <v>#VALUE!</v>
      </c>
      <c r="AQ48" s="38" t="e">
        <f t="shared" si="4"/>
        <v>#VALUE!</v>
      </c>
      <c r="AR48" s="38" t="e">
        <f t="shared" si="5"/>
        <v>#VALUE!</v>
      </c>
    </row>
    <row r="49" spans="1:44" ht="16.5">
      <c r="A49" s="254" t="s">
        <v>25657</v>
      </c>
      <c r="B49" s="248" t="s">
        <v>10076</v>
      </c>
      <c r="C49" s="248"/>
      <c r="D49" s="248" t="s">
        <v>25657</v>
      </c>
      <c r="E49" s="252" t="s">
        <v>16243</v>
      </c>
      <c r="F49" s="252" t="s">
        <v>25495</v>
      </c>
      <c r="G49" s="252"/>
      <c r="H49" s="252"/>
      <c r="I49" s="252" t="s">
        <v>25495</v>
      </c>
      <c r="J49" s="252" t="s">
        <v>25658</v>
      </c>
      <c r="K49" s="252"/>
      <c r="L49" s="252"/>
      <c r="M49" s="249" t="s">
        <v>25585</v>
      </c>
      <c r="N49" s="250" t="s">
        <v>25498</v>
      </c>
      <c r="O49" s="250" t="s">
        <v>25659</v>
      </c>
      <c r="P49" s="250" t="s">
        <v>25587</v>
      </c>
      <c r="AP49" s="38" t="e">
        <f t="shared" si="3"/>
        <v>#VALUE!</v>
      </c>
      <c r="AQ49" s="38" t="e">
        <f t="shared" si="4"/>
        <v>#VALUE!</v>
      </c>
      <c r="AR49" s="38" t="e">
        <f t="shared" si="5"/>
        <v>#VALUE!</v>
      </c>
    </row>
    <row r="50" spans="1:44" ht="16.5">
      <c r="A50" s="254" t="s">
        <v>25660</v>
      </c>
      <c r="B50" s="254"/>
      <c r="C50" s="254"/>
      <c r="D50" s="254"/>
      <c r="E50" s="249" t="s">
        <v>25661</v>
      </c>
      <c r="F50" s="249"/>
      <c r="G50" s="249"/>
      <c r="H50" s="249"/>
      <c r="I50" s="249"/>
      <c r="J50" s="249"/>
      <c r="K50" s="249"/>
      <c r="L50" s="249"/>
      <c r="M50" s="249"/>
      <c r="N50" s="250"/>
      <c r="O50" s="250" t="s">
        <v>25662</v>
      </c>
      <c r="P50" s="250"/>
      <c r="R50" s="7"/>
      <c r="S50" s="7"/>
      <c r="T50" s="7"/>
      <c r="U50" s="7"/>
      <c r="V50" s="7"/>
      <c r="AP50" s="38" t="e">
        <f t="shared" si="3"/>
        <v>#VALUE!</v>
      </c>
      <c r="AQ50" s="38" t="e">
        <f t="shared" si="4"/>
        <v>#VALUE!</v>
      </c>
      <c r="AR50" s="38" t="e">
        <f t="shared" si="5"/>
        <v>#VALUE!</v>
      </c>
    </row>
    <row r="51" spans="1:44" ht="16.5">
      <c r="A51" s="254" t="s">
        <v>25663</v>
      </c>
      <c r="B51" s="489"/>
      <c r="C51" s="254"/>
      <c r="D51" s="254"/>
      <c r="E51" s="249" t="s">
        <v>25664</v>
      </c>
      <c r="F51" s="249"/>
      <c r="G51" s="249"/>
      <c r="H51" s="249"/>
      <c r="I51" s="249"/>
      <c r="J51" s="249" t="s">
        <v>735</v>
      </c>
      <c r="K51" s="249" t="s">
        <v>735</v>
      </c>
      <c r="L51" s="249"/>
      <c r="M51" s="249" t="s">
        <v>25490</v>
      </c>
      <c r="N51" s="250"/>
      <c r="O51" s="253" t="s">
        <v>25534</v>
      </c>
      <c r="P51" s="250"/>
      <c r="R51" s="7"/>
      <c r="S51" s="7"/>
      <c r="T51" s="7"/>
      <c r="U51" s="7"/>
      <c r="V51" s="7"/>
      <c r="AP51" s="38" t="e">
        <f t="shared" si="3"/>
        <v>#VALUE!</v>
      </c>
      <c r="AQ51" s="38" t="e">
        <f t="shared" si="4"/>
        <v>#VALUE!</v>
      </c>
      <c r="AR51" s="38" t="e">
        <f t="shared" si="5"/>
        <v>#VALUE!</v>
      </c>
    </row>
    <row r="52" spans="1:44" ht="16.5">
      <c r="A52" s="254" t="s">
        <v>25665</v>
      </c>
      <c r="B52" s="254"/>
      <c r="C52" s="254" t="s">
        <v>25543</v>
      </c>
      <c r="D52" s="254" t="s">
        <v>25543</v>
      </c>
      <c r="E52" s="249" t="s">
        <v>25666</v>
      </c>
      <c r="F52" s="249"/>
      <c r="G52" s="249"/>
      <c r="H52" s="249"/>
      <c r="I52" s="249" t="s">
        <v>25545</v>
      </c>
      <c r="J52" s="249"/>
      <c r="K52" s="249"/>
      <c r="L52" s="249"/>
      <c r="M52" s="249"/>
      <c r="N52" s="250"/>
      <c r="O52" s="250" t="s">
        <v>25546</v>
      </c>
      <c r="P52" s="250"/>
      <c r="R52" s="7"/>
      <c r="S52" s="7"/>
      <c r="T52" s="7"/>
      <c r="U52" s="7"/>
      <c r="V52" s="7"/>
      <c r="AP52" s="38" t="e">
        <f t="shared" si="3"/>
        <v>#VALUE!</v>
      </c>
      <c r="AQ52" s="38" t="e">
        <f t="shared" si="4"/>
        <v>#VALUE!</v>
      </c>
      <c r="AR52" s="38" t="e">
        <f t="shared" si="5"/>
        <v>#VALUE!</v>
      </c>
    </row>
    <row r="53" spans="1:44" ht="16.5">
      <c r="A53" s="254" t="s">
        <v>23389</v>
      </c>
      <c r="B53" s="248"/>
      <c r="C53" s="248"/>
      <c r="D53" s="248" t="s">
        <v>23389</v>
      </c>
      <c r="E53" s="252" t="s">
        <v>25667</v>
      </c>
      <c r="F53" s="252"/>
      <c r="G53" s="252"/>
      <c r="H53" s="252"/>
      <c r="I53" s="249" t="s">
        <v>25545</v>
      </c>
      <c r="J53" s="249" t="s">
        <v>25668</v>
      </c>
      <c r="K53" s="249"/>
      <c r="L53" s="252"/>
      <c r="M53" s="249" t="s">
        <v>25585</v>
      </c>
      <c r="N53" s="250" t="s">
        <v>25569</v>
      </c>
      <c r="O53" s="250" t="s">
        <v>25669</v>
      </c>
      <c r="P53" s="250" t="s">
        <v>25587</v>
      </c>
      <c r="R53" s="7"/>
      <c r="S53" s="7"/>
      <c r="T53" s="7"/>
      <c r="U53" s="7"/>
      <c r="V53" s="7"/>
      <c r="AP53" s="38" t="e">
        <f t="shared" si="3"/>
        <v>#VALUE!</v>
      </c>
      <c r="AQ53" s="38" t="e">
        <f t="shared" si="4"/>
        <v>#VALUE!</v>
      </c>
      <c r="AR53" s="38" t="e">
        <f t="shared" si="5"/>
        <v>#VALUE!</v>
      </c>
    </row>
    <row r="54" spans="1:44" ht="16.5">
      <c r="A54" s="254" t="s">
        <v>25670</v>
      </c>
      <c r="B54" s="248"/>
      <c r="C54" s="248"/>
      <c r="D54" s="248"/>
      <c r="E54" s="249"/>
      <c r="F54" s="249"/>
      <c r="G54" s="249"/>
      <c r="H54" s="249"/>
      <c r="I54" s="249"/>
      <c r="J54" s="248" t="s">
        <v>25670</v>
      </c>
      <c r="K54" s="249"/>
      <c r="L54" s="249"/>
      <c r="M54" s="249" t="s">
        <v>25478</v>
      </c>
      <c r="N54" s="250" t="s">
        <v>25479</v>
      </c>
      <c r="O54" s="250"/>
      <c r="P54" s="250" t="s">
        <v>25480</v>
      </c>
      <c r="R54" s="7"/>
      <c r="S54" s="7"/>
      <c r="T54" s="7"/>
      <c r="U54" s="7"/>
      <c r="V54" s="7"/>
      <c r="AI54" s="38" t="s">
        <v>25671</v>
      </c>
      <c r="AP54" s="38" t="e">
        <f t="shared" si="3"/>
        <v>#VALUE!</v>
      </c>
      <c r="AQ54" s="38" t="e">
        <f t="shared" si="4"/>
        <v>#VALUE!</v>
      </c>
      <c r="AR54" s="38" t="e">
        <f t="shared" si="5"/>
        <v>#VALUE!</v>
      </c>
    </row>
    <row r="55" spans="1:44" ht="16.5">
      <c r="A55" s="254" t="s">
        <v>25672</v>
      </c>
      <c r="B55" s="248" t="s">
        <v>25673</v>
      </c>
      <c r="C55" s="248"/>
      <c r="D55" s="248"/>
      <c r="E55" s="252" t="s">
        <v>16247</v>
      </c>
      <c r="F55" s="252"/>
      <c r="G55" s="252"/>
      <c r="H55" s="252"/>
      <c r="I55" s="249" t="s">
        <v>25545</v>
      </c>
      <c r="J55" s="249" t="s">
        <v>16247</v>
      </c>
      <c r="K55" s="249"/>
      <c r="L55" s="252"/>
      <c r="M55" s="249" t="s">
        <v>25585</v>
      </c>
      <c r="N55" s="250" t="s">
        <v>25498</v>
      </c>
      <c r="O55" s="253" t="s">
        <v>25674</v>
      </c>
      <c r="P55" s="250" t="s">
        <v>25587</v>
      </c>
      <c r="R55" s="7"/>
      <c r="S55" s="7"/>
      <c r="T55" s="7"/>
      <c r="U55" s="7"/>
      <c r="V55" s="7"/>
      <c r="AP55" s="38" t="e">
        <f t="shared" si="3"/>
        <v>#VALUE!</v>
      </c>
      <c r="AQ55" s="38" t="e">
        <f t="shared" si="4"/>
        <v>#VALUE!</v>
      </c>
      <c r="AR55" s="38" t="e">
        <f t="shared" si="5"/>
        <v>#VALUE!</v>
      </c>
    </row>
    <row r="56" spans="1:44" ht="16.5">
      <c r="A56" s="254" t="s">
        <v>22974</v>
      </c>
      <c r="B56" s="248" t="s">
        <v>25675</v>
      </c>
      <c r="C56" s="248" t="s">
        <v>22974</v>
      </c>
      <c r="D56" s="248" t="s">
        <v>22974</v>
      </c>
      <c r="E56" s="252" t="s">
        <v>25676</v>
      </c>
      <c r="F56" s="252"/>
      <c r="G56" s="252"/>
      <c r="H56" s="252"/>
      <c r="I56" s="252" t="s">
        <v>25677</v>
      </c>
      <c r="J56" s="252" t="s">
        <v>25676</v>
      </c>
      <c r="K56" s="252"/>
      <c r="L56" s="252" t="s">
        <v>25678</v>
      </c>
      <c r="M56" s="249" t="s">
        <v>25585</v>
      </c>
      <c r="N56" s="250" t="s">
        <v>25498</v>
      </c>
      <c r="O56" s="250" t="s">
        <v>25679</v>
      </c>
      <c r="P56" s="250" t="s">
        <v>25587</v>
      </c>
      <c r="R56" s="7"/>
      <c r="S56" s="7"/>
      <c r="T56" s="7"/>
      <c r="U56" s="7"/>
      <c r="V56" s="7"/>
      <c r="AP56" s="38" t="e">
        <f t="shared" si="3"/>
        <v>#VALUE!</v>
      </c>
      <c r="AQ56" s="38" t="e">
        <f t="shared" si="4"/>
        <v>#VALUE!</v>
      </c>
      <c r="AR56" s="38" t="e">
        <f t="shared" si="5"/>
        <v>#VALUE!</v>
      </c>
    </row>
    <row r="57" spans="1:44" ht="16.5">
      <c r="A57" s="254" t="s">
        <v>25680</v>
      </c>
      <c r="B57" s="254"/>
      <c r="C57" s="254"/>
      <c r="D57" s="254"/>
      <c r="E57" s="249" t="s">
        <v>25681</v>
      </c>
      <c r="F57" s="249"/>
      <c r="G57" s="249"/>
      <c r="H57" s="249"/>
      <c r="I57" s="249" t="s">
        <v>25545</v>
      </c>
      <c r="J57" s="249"/>
      <c r="K57" s="249"/>
      <c r="L57" s="249"/>
      <c r="M57" s="249"/>
      <c r="N57" s="250"/>
      <c r="O57" s="250"/>
      <c r="P57" s="250"/>
      <c r="R57" s="7"/>
      <c r="S57" s="7"/>
      <c r="T57" s="7"/>
      <c r="U57" s="7"/>
      <c r="V57" s="7"/>
      <c r="AP57" s="38" t="e">
        <f t="shared" si="3"/>
        <v>#VALUE!</v>
      </c>
      <c r="AQ57" s="38" t="e">
        <f t="shared" si="4"/>
        <v>#VALUE!</v>
      </c>
      <c r="AR57" s="38" t="e">
        <f t="shared" si="5"/>
        <v>#VALUE!</v>
      </c>
    </row>
    <row r="58" spans="1:44" ht="16.5">
      <c r="A58" s="254" t="s">
        <v>25682</v>
      </c>
      <c r="B58" s="248"/>
      <c r="C58" s="248"/>
      <c r="D58" s="248"/>
      <c r="E58" s="249"/>
      <c r="F58" s="249"/>
      <c r="G58" s="249"/>
      <c r="H58" s="249"/>
      <c r="I58" s="249"/>
      <c r="J58" s="248" t="s">
        <v>25682</v>
      </c>
      <c r="K58" s="249"/>
      <c r="L58" s="249"/>
      <c r="M58" s="249" t="s">
        <v>25478</v>
      </c>
      <c r="N58" s="250" t="s">
        <v>25491</v>
      </c>
      <c r="O58" s="250"/>
      <c r="P58" s="250" t="s">
        <v>25480</v>
      </c>
      <c r="R58" s="7"/>
      <c r="S58" s="7"/>
      <c r="T58" s="7"/>
      <c r="U58" s="7"/>
      <c r="V58" s="7"/>
      <c r="AP58" s="38" t="e">
        <f t="shared" si="3"/>
        <v>#VALUE!</v>
      </c>
      <c r="AQ58" s="38" t="e">
        <f t="shared" si="4"/>
        <v>#VALUE!</v>
      </c>
      <c r="AR58" s="38" t="e">
        <f t="shared" si="5"/>
        <v>#VALUE!</v>
      </c>
    </row>
    <row r="59" spans="1:44" ht="16.5">
      <c r="A59" s="254" t="s">
        <v>25683</v>
      </c>
      <c r="B59" s="248"/>
      <c r="C59" s="248"/>
      <c r="D59" s="248"/>
      <c r="E59" s="249"/>
      <c r="F59" s="249"/>
      <c r="G59" s="249"/>
      <c r="H59" s="249"/>
      <c r="I59" s="249"/>
      <c r="J59" s="248" t="s">
        <v>25683</v>
      </c>
      <c r="K59" s="249"/>
      <c r="L59" s="249"/>
      <c r="M59" s="249" t="s">
        <v>25478</v>
      </c>
      <c r="N59" s="250" t="s">
        <v>25524</v>
      </c>
      <c r="O59" s="250"/>
      <c r="P59" s="250" t="s">
        <v>25480</v>
      </c>
      <c r="R59" s="7"/>
      <c r="T59" s="7"/>
      <c r="U59" s="7"/>
      <c r="V59" s="7"/>
      <c r="AP59" s="38" t="e">
        <f t="shared" si="3"/>
        <v>#VALUE!</v>
      </c>
      <c r="AQ59" s="38" t="e">
        <f t="shared" si="4"/>
        <v>#VALUE!</v>
      </c>
      <c r="AR59" s="38" t="e">
        <f t="shared" si="5"/>
        <v>#VALUE!</v>
      </c>
    </row>
    <row r="60" spans="1:44" ht="16.5">
      <c r="A60" s="254" t="s">
        <v>25684</v>
      </c>
      <c r="B60" s="254"/>
      <c r="C60" s="254"/>
      <c r="D60" s="254"/>
      <c r="E60" s="249" t="s">
        <v>25685</v>
      </c>
      <c r="F60" s="249"/>
      <c r="G60" s="249"/>
      <c r="H60" s="249"/>
      <c r="I60" s="249"/>
      <c r="J60" s="249"/>
      <c r="K60" s="249"/>
      <c r="L60" s="249"/>
      <c r="M60" s="249"/>
      <c r="N60" s="250"/>
      <c r="O60" s="250" t="s">
        <v>25686</v>
      </c>
      <c r="P60" s="250"/>
      <c r="R60" s="7"/>
      <c r="S60" s="7"/>
      <c r="T60" s="7"/>
      <c r="U60" s="7"/>
      <c r="V60" s="7"/>
      <c r="AP60" s="38" t="e">
        <f t="shared" si="3"/>
        <v>#VALUE!</v>
      </c>
      <c r="AQ60" s="38" t="e">
        <f t="shared" si="4"/>
        <v>#VALUE!</v>
      </c>
      <c r="AR60" s="38" t="e">
        <f t="shared" si="5"/>
        <v>#VALUE!</v>
      </c>
    </row>
    <row r="61" spans="1:44" ht="16.5">
      <c r="A61" s="254" t="s">
        <v>25687</v>
      </c>
      <c r="B61" s="254"/>
      <c r="C61" s="257"/>
      <c r="D61" s="254"/>
      <c r="E61" s="249"/>
      <c r="F61" s="249"/>
      <c r="G61" s="249"/>
      <c r="H61" s="249"/>
      <c r="I61" s="249"/>
      <c r="J61" s="249" t="s">
        <v>735</v>
      </c>
      <c r="K61" s="249" t="s">
        <v>735</v>
      </c>
      <c r="L61" s="249"/>
      <c r="M61" s="249" t="s">
        <v>25490</v>
      </c>
      <c r="N61" s="250"/>
      <c r="O61" s="250" t="s">
        <v>25688</v>
      </c>
      <c r="P61" s="250"/>
      <c r="R61" s="7"/>
      <c r="S61" s="7"/>
      <c r="T61" s="7"/>
      <c r="U61" s="7"/>
      <c r="V61" s="7"/>
      <c r="AP61" s="38" t="e">
        <f t="shared" si="3"/>
        <v>#VALUE!</v>
      </c>
      <c r="AQ61" s="38" t="e">
        <f t="shared" si="4"/>
        <v>#VALUE!</v>
      </c>
      <c r="AR61" s="38" t="e">
        <f t="shared" si="5"/>
        <v>#VALUE!</v>
      </c>
    </row>
    <row r="62" spans="1:44" ht="16.5">
      <c r="A62" s="254" t="s">
        <v>10192</v>
      </c>
      <c r="B62" s="248" t="s">
        <v>25689</v>
      </c>
      <c r="C62" s="248" t="s">
        <v>10192</v>
      </c>
      <c r="D62" s="248" t="s">
        <v>10192</v>
      </c>
      <c r="E62" s="252" t="s">
        <v>16236</v>
      </c>
      <c r="F62" s="252"/>
      <c r="G62" s="252"/>
      <c r="H62" s="252"/>
      <c r="I62" s="252" t="s">
        <v>25512</v>
      </c>
      <c r="J62" s="252" t="s">
        <v>10192</v>
      </c>
      <c r="K62" s="252"/>
      <c r="L62" s="252"/>
      <c r="M62" s="249" t="s">
        <v>25585</v>
      </c>
      <c r="N62" s="250" t="s">
        <v>25498</v>
      </c>
      <c r="O62" s="250" t="s">
        <v>25690</v>
      </c>
      <c r="P62" s="250" t="s">
        <v>25587</v>
      </c>
      <c r="R62" s="7"/>
      <c r="S62" s="7"/>
      <c r="T62" s="7"/>
      <c r="U62" s="7"/>
      <c r="V62" s="7"/>
      <c r="AP62" s="38" t="e">
        <f t="shared" si="3"/>
        <v>#VALUE!</v>
      </c>
      <c r="AQ62" s="38" t="e">
        <f t="shared" si="4"/>
        <v>#VALUE!</v>
      </c>
      <c r="AR62" s="38" t="e">
        <f t="shared" si="5"/>
        <v>#VALUE!</v>
      </c>
    </row>
    <row r="63" spans="1:44" ht="16.5">
      <c r="A63" s="254" t="s">
        <v>25691</v>
      </c>
      <c r="B63" s="254"/>
      <c r="C63" s="254"/>
      <c r="D63" s="254"/>
      <c r="E63" s="249" t="s">
        <v>25692</v>
      </c>
      <c r="F63" s="249"/>
      <c r="G63" s="249"/>
      <c r="H63" s="249"/>
      <c r="I63" s="252" t="s">
        <v>25523</v>
      </c>
      <c r="J63" s="490"/>
      <c r="K63" s="490" t="s">
        <v>25693</v>
      </c>
      <c r="L63" s="489"/>
      <c r="M63" s="249" t="s">
        <v>25513</v>
      </c>
      <c r="N63" s="250" t="s">
        <v>25498</v>
      </c>
      <c r="O63" s="250" t="s">
        <v>25694</v>
      </c>
      <c r="P63" s="250"/>
      <c r="R63" s="7"/>
      <c r="S63" s="7"/>
      <c r="T63" s="7"/>
      <c r="U63" s="7"/>
      <c r="V63" s="7"/>
      <c r="AP63" s="38" t="e">
        <f t="shared" si="3"/>
        <v>#VALUE!</v>
      </c>
      <c r="AQ63" s="38" t="e">
        <f t="shared" si="4"/>
        <v>#VALUE!</v>
      </c>
      <c r="AR63" s="38" t="e">
        <f t="shared" si="5"/>
        <v>#VALUE!</v>
      </c>
    </row>
    <row r="64" spans="1:44" ht="16.5">
      <c r="A64" s="254" t="s">
        <v>25695</v>
      </c>
      <c r="B64" s="254"/>
      <c r="C64" s="254"/>
      <c r="D64" s="254" t="s">
        <v>25657</v>
      </c>
      <c r="E64" s="249"/>
      <c r="F64" s="249"/>
      <c r="G64" s="249"/>
      <c r="H64" s="249"/>
      <c r="I64" s="249" t="s">
        <v>25695</v>
      </c>
      <c r="J64" s="249"/>
      <c r="K64" s="249"/>
      <c r="L64" s="249"/>
      <c r="M64" s="249" t="s">
        <v>25551</v>
      </c>
      <c r="N64" s="250"/>
      <c r="O64" s="250" t="s">
        <v>25696</v>
      </c>
      <c r="P64" s="250"/>
      <c r="R64" s="7"/>
      <c r="S64" s="7"/>
      <c r="T64" s="7"/>
      <c r="U64" s="7"/>
      <c r="V64" s="7"/>
      <c r="AP64" s="38" t="e">
        <f t="shared" si="3"/>
        <v>#VALUE!</v>
      </c>
      <c r="AQ64" s="38" t="e">
        <f t="shared" si="4"/>
        <v>#VALUE!</v>
      </c>
      <c r="AR64" s="38" t="e">
        <f t="shared" si="5"/>
        <v>#VALUE!</v>
      </c>
    </row>
    <row r="65" spans="1:44" ht="16.5">
      <c r="A65" s="254" t="s">
        <v>25697</v>
      </c>
      <c r="B65" s="257"/>
      <c r="C65" s="257"/>
      <c r="D65" s="257" t="s">
        <v>25553</v>
      </c>
      <c r="E65" s="259"/>
      <c r="F65" s="259"/>
      <c r="G65" s="259"/>
      <c r="H65" s="259"/>
      <c r="I65" s="259"/>
      <c r="J65" s="259"/>
      <c r="K65" s="259"/>
      <c r="L65" s="259"/>
      <c r="M65" s="249"/>
      <c r="N65" s="250"/>
      <c r="O65" s="260" t="s">
        <v>25698</v>
      </c>
      <c r="P65" s="260"/>
      <c r="R65" s="7"/>
      <c r="S65" s="7"/>
      <c r="T65" s="7"/>
      <c r="U65" s="7"/>
      <c r="V65" s="7"/>
      <c r="AP65" s="38" t="e">
        <f t="shared" si="3"/>
        <v>#VALUE!</v>
      </c>
      <c r="AQ65" s="38" t="e">
        <f t="shared" si="4"/>
        <v>#VALUE!</v>
      </c>
      <c r="AR65" s="38" t="e">
        <f t="shared" si="5"/>
        <v>#VALUE!</v>
      </c>
    </row>
    <row r="66" spans="1:44" ht="16.5">
      <c r="A66" s="254" t="s">
        <v>25699</v>
      </c>
      <c r="B66" s="254" t="s">
        <v>25700</v>
      </c>
      <c r="C66" s="254"/>
      <c r="D66" s="254"/>
      <c r="E66" s="249"/>
      <c r="F66" s="249"/>
      <c r="G66" s="249"/>
      <c r="H66" s="249"/>
      <c r="I66" s="249" t="s">
        <v>25545</v>
      </c>
      <c r="J66" s="249" t="s">
        <v>735</v>
      </c>
      <c r="K66" s="249" t="s">
        <v>735</v>
      </c>
      <c r="L66" s="249" t="s">
        <v>25701</v>
      </c>
      <c r="M66" s="249" t="s">
        <v>25490</v>
      </c>
      <c r="N66" s="250" t="s">
        <v>25479</v>
      </c>
      <c r="O66" s="250" t="s">
        <v>25702</v>
      </c>
      <c r="P66" s="250"/>
      <c r="R66" s="7"/>
      <c r="S66" s="7"/>
      <c r="T66" s="7"/>
      <c r="U66" s="7"/>
      <c r="V66" s="7"/>
      <c r="AP66" s="38" t="e">
        <f t="shared" si="3"/>
        <v>#VALUE!</v>
      </c>
      <c r="AQ66" s="38" t="e">
        <f t="shared" si="4"/>
        <v>#VALUE!</v>
      </c>
      <c r="AR66" s="38" t="e">
        <f t="shared" si="5"/>
        <v>#VALUE!</v>
      </c>
    </row>
    <row r="67" spans="1:44" ht="15" customHeight="1">
      <c r="A67" s="254" t="s">
        <v>592</v>
      </c>
      <c r="B67" s="254"/>
      <c r="C67" s="254"/>
      <c r="D67" s="254"/>
      <c r="E67" s="249" t="s">
        <v>25703</v>
      </c>
      <c r="F67" s="249"/>
      <c r="G67" s="249"/>
      <c r="H67" s="249"/>
      <c r="I67" s="249" t="s">
        <v>25512</v>
      </c>
      <c r="J67" s="249"/>
      <c r="K67" s="249" t="s">
        <v>25704</v>
      </c>
      <c r="L67" s="249"/>
      <c r="M67" s="249" t="s">
        <v>25513</v>
      </c>
      <c r="N67" s="250" t="s">
        <v>25498</v>
      </c>
      <c r="O67" s="250" t="s">
        <v>25643</v>
      </c>
      <c r="P67" s="250"/>
      <c r="R67" s="7"/>
      <c r="S67" s="7"/>
      <c r="T67" s="7"/>
      <c r="U67" s="7"/>
      <c r="V67" s="7"/>
      <c r="AP67" s="38" t="e">
        <f t="shared" si="3"/>
        <v>#VALUE!</v>
      </c>
      <c r="AQ67" s="38" t="e">
        <f t="shared" si="4"/>
        <v>#VALUE!</v>
      </c>
      <c r="AR67" s="38" t="e">
        <f t="shared" si="5"/>
        <v>#VALUE!</v>
      </c>
    </row>
    <row r="68" spans="1:44" ht="16.5">
      <c r="A68" s="254" t="s">
        <v>25484</v>
      </c>
      <c r="B68" s="248"/>
      <c r="C68" s="248"/>
      <c r="D68" s="248"/>
      <c r="E68" s="252" t="s">
        <v>25705</v>
      </c>
      <c r="F68" s="252"/>
      <c r="G68" s="252"/>
      <c r="H68" s="252"/>
      <c r="I68" s="252" t="s">
        <v>25484</v>
      </c>
      <c r="J68" s="252"/>
      <c r="K68" s="252"/>
      <c r="L68" s="252"/>
      <c r="M68" s="249" t="s">
        <v>25486</v>
      </c>
      <c r="N68" s="250" t="s">
        <v>25479</v>
      </c>
      <c r="O68" s="250"/>
      <c r="P68" s="250" t="s">
        <v>25488</v>
      </c>
      <c r="R68" s="7"/>
      <c r="S68" s="7"/>
      <c r="T68" s="7"/>
      <c r="U68" s="7"/>
      <c r="V68" s="7"/>
      <c r="AP68" s="38" t="e">
        <f t="shared" si="3"/>
        <v>#VALUE!</v>
      </c>
      <c r="AQ68" s="38" t="e">
        <f t="shared" si="4"/>
        <v>#VALUE!</v>
      </c>
      <c r="AR68" s="38" t="e">
        <f t="shared" si="5"/>
        <v>#VALUE!</v>
      </c>
    </row>
    <row r="69" spans="1:44" ht="16.5">
      <c r="A69" s="254" t="s">
        <v>25523</v>
      </c>
      <c r="B69" s="257"/>
      <c r="C69" s="257"/>
      <c r="D69" s="257" t="s">
        <v>25529</v>
      </c>
      <c r="E69" s="249"/>
      <c r="F69" s="249"/>
      <c r="G69" s="249"/>
      <c r="H69" s="249"/>
      <c r="I69" s="249"/>
      <c r="J69" s="249"/>
      <c r="K69" s="249"/>
      <c r="L69" s="249"/>
      <c r="M69" s="249" t="s">
        <v>25551</v>
      </c>
      <c r="N69" s="250"/>
      <c r="O69" s="250" t="s">
        <v>25706</v>
      </c>
      <c r="P69" s="250"/>
      <c r="R69" s="7"/>
      <c r="S69" s="7"/>
      <c r="T69" s="7"/>
      <c r="U69" s="7"/>
      <c r="V69" s="7"/>
      <c r="AP69" s="38" t="e">
        <f t="shared" si="3"/>
        <v>#VALUE!</v>
      </c>
      <c r="AQ69" s="38" t="e">
        <f t="shared" si="4"/>
        <v>#VALUE!</v>
      </c>
      <c r="AR69" s="38" t="e">
        <f t="shared" si="5"/>
        <v>#VALUE!</v>
      </c>
    </row>
    <row r="70" spans="1:44" ht="16.5">
      <c r="A70" s="254" t="s">
        <v>25707</v>
      </c>
      <c r="B70" s="251"/>
      <c r="C70" s="251"/>
      <c r="D70" s="251"/>
      <c r="E70" s="249"/>
      <c r="F70" s="249"/>
      <c r="G70" s="249"/>
      <c r="H70" s="249"/>
      <c r="I70" s="249"/>
      <c r="J70" s="248" t="s">
        <v>25707</v>
      </c>
      <c r="K70" s="249"/>
      <c r="L70" s="249"/>
      <c r="M70" s="249" t="s">
        <v>25478</v>
      </c>
      <c r="N70" s="250" t="s">
        <v>25491</v>
      </c>
      <c r="O70" s="260"/>
      <c r="P70" s="250" t="s">
        <v>25480</v>
      </c>
      <c r="R70" s="7"/>
      <c r="S70" s="7"/>
      <c r="T70" s="7"/>
      <c r="U70" s="7"/>
      <c r="V70" s="7"/>
      <c r="AP70" s="38" t="e">
        <f t="shared" si="3"/>
        <v>#VALUE!</v>
      </c>
      <c r="AQ70" s="38" t="e">
        <f t="shared" si="4"/>
        <v>#VALUE!</v>
      </c>
      <c r="AR70" s="38" t="e">
        <f t="shared" si="5"/>
        <v>#VALUE!</v>
      </c>
    </row>
    <row r="71" spans="1:44" ht="16.5">
      <c r="A71" s="254" t="s">
        <v>25708</v>
      </c>
      <c r="B71" s="257"/>
      <c r="C71" s="257"/>
      <c r="D71" s="257"/>
      <c r="E71" s="249"/>
      <c r="F71" s="249"/>
      <c r="G71" s="249"/>
      <c r="H71" s="249"/>
      <c r="I71" s="249"/>
      <c r="J71" s="249"/>
      <c r="K71" s="249"/>
      <c r="L71" s="249"/>
      <c r="M71" s="249"/>
      <c r="N71" s="250"/>
      <c r="O71" s="260" t="s">
        <v>25709</v>
      </c>
      <c r="P71" s="250"/>
      <c r="R71" s="7"/>
      <c r="S71" s="7"/>
      <c r="T71" s="7"/>
      <c r="U71" s="7"/>
      <c r="V71" s="7"/>
      <c r="AP71" s="38" t="e">
        <f t="shared" si="3"/>
        <v>#VALUE!</v>
      </c>
      <c r="AQ71" s="38" t="e">
        <f t="shared" si="4"/>
        <v>#VALUE!</v>
      </c>
      <c r="AR71" s="38" t="e">
        <f t="shared" si="5"/>
        <v>#VALUE!</v>
      </c>
    </row>
    <row r="72" spans="1:44" ht="16.5">
      <c r="A72" s="254" t="s">
        <v>25710</v>
      </c>
      <c r="B72" s="257" t="s">
        <v>25711</v>
      </c>
      <c r="C72" s="257"/>
      <c r="D72" s="257"/>
      <c r="E72" s="249"/>
      <c r="F72" s="249"/>
      <c r="G72" s="249"/>
      <c r="H72" s="249"/>
      <c r="I72" s="249"/>
      <c r="J72" s="249"/>
      <c r="K72" s="249"/>
      <c r="L72" s="249"/>
      <c r="M72" s="249"/>
      <c r="N72" s="250"/>
      <c r="O72" s="255" t="s">
        <v>25712</v>
      </c>
      <c r="P72" s="250"/>
      <c r="R72" s="7"/>
      <c r="S72" s="7"/>
      <c r="T72" s="7"/>
      <c r="U72" s="7"/>
      <c r="V72" s="7"/>
      <c r="AP72" s="38" t="e">
        <f t="shared" si="3"/>
        <v>#VALUE!</v>
      </c>
      <c r="AQ72" s="38" t="e">
        <f t="shared" si="4"/>
        <v>#VALUE!</v>
      </c>
      <c r="AR72" s="38" t="e">
        <f t="shared" si="5"/>
        <v>#VALUE!</v>
      </c>
    </row>
    <row r="73" spans="1:44" ht="17.25" customHeight="1">
      <c r="A73" s="254" t="s">
        <v>25713</v>
      </c>
      <c r="B73" s="257"/>
      <c r="C73" s="257"/>
      <c r="D73" s="257"/>
      <c r="E73" s="249"/>
      <c r="F73" s="249"/>
      <c r="G73" s="249"/>
      <c r="H73" s="249"/>
      <c r="I73" s="249"/>
      <c r="J73" s="249" t="s">
        <v>735</v>
      </c>
      <c r="K73" s="249" t="s">
        <v>735</v>
      </c>
      <c r="L73" s="249"/>
      <c r="M73" s="249" t="s">
        <v>25490</v>
      </c>
      <c r="N73" s="250"/>
      <c r="O73" s="250" t="s">
        <v>25714</v>
      </c>
      <c r="P73" s="250"/>
      <c r="R73" s="7"/>
      <c r="S73" s="7"/>
      <c r="T73" s="7"/>
      <c r="U73" s="7"/>
      <c r="V73" s="7"/>
    </row>
    <row r="74" spans="1:44" ht="16.5" customHeight="1">
      <c r="A74" s="254" t="s">
        <v>25715</v>
      </c>
      <c r="B74" s="257"/>
      <c r="C74" s="257"/>
      <c r="D74" s="257"/>
      <c r="E74" s="259"/>
      <c r="F74" s="259"/>
      <c r="G74" s="259"/>
      <c r="H74" s="259"/>
      <c r="I74" s="249"/>
      <c r="J74" s="489"/>
      <c r="K74" s="489" t="s">
        <v>25715</v>
      </c>
      <c r="L74" s="259"/>
      <c r="M74" s="249"/>
      <c r="N74" s="260"/>
      <c r="O74" s="260"/>
      <c r="P74" s="260"/>
      <c r="R74" s="7"/>
      <c r="S74" s="7"/>
      <c r="T74" s="7"/>
      <c r="U74" s="7"/>
      <c r="V74" s="7"/>
    </row>
    <row r="75" spans="1:44" ht="16.5" customHeight="1">
      <c r="A75" s="254" t="s">
        <v>25716</v>
      </c>
      <c r="B75" s="257"/>
      <c r="C75" s="257"/>
      <c r="D75" s="257"/>
      <c r="E75" s="259"/>
      <c r="F75" s="259"/>
      <c r="G75" s="259"/>
      <c r="H75" s="259"/>
      <c r="I75" s="259"/>
      <c r="J75" s="489"/>
      <c r="K75" s="489" t="s">
        <v>25717</v>
      </c>
      <c r="L75" s="259"/>
      <c r="M75" s="259"/>
      <c r="N75" s="260"/>
      <c r="O75" s="260"/>
      <c r="P75" s="260"/>
      <c r="R75" s="7"/>
      <c r="S75" s="7"/>
      <c r="T75" s="7"/>
      <c r="U75" s="7"/>
      <c r="V75" s="7"/>
      <c r="AP75" s="38" t="e">
        <f t="shared" si="3"/>
        <v>#VALUE!</v>
      </c>
      <c r="AQ75" s="38" t="e">
        <f t="shared" si="4"/>
        <v>#VALUE!</v>
      </c>
      <c r="AR75" s="38" t="e">
        <f t="shared" si="5"/>
        <v>#VALUE!</v>
      </c>
    </row>
    <row r="76" spans="1:44" ht="16.5">
      <c r="A76" s="254" t="s">
        <v>25718</v>
      </c>
      <c r="B76" s="257"/>
      <c r="C76" s="257"/>
      <c r="D76" s="257"/>
      <c r="E76" s="259" t="s">
        <v>25518</v>
      </c>
      <c r="F76" s="259"/>
      <c r="G76" s="259"/>
      <c r="H76" s="259"/>
      <c r="I76" s="259"/>
      <c r="J76" s="259"/>
      <c r="K76" s="259"/>
      <c r="L76" s="259"/>
      <c r="M76" s="259"/>
      <c r="N76" s="260"/>
      <c r="O76" s="255" t="s">
        <v>25719</v>
      </c>
      <c r="P76" s="260"/>
      <c r="R76" s="7"/>
      <c r="S76" s="7"/>
      <c r="T76" s="7"/>
      <c r="U76" s="7"/>
      <c r="V76" s="7"/>
      <c r="AP76" s="38" t="e">
        <f t="shared" si="3"/>
        <v>#VALUE!</v>
      </c>
      <c r="AQ76" s="38" t="e">
        <f t="shared" si="4"/>
        <v>#VALUE!</v>
      </c>
      <c r="AR76" s="38" t="e">
        <f t="shared" si="5"/>
        <v>#VALUE!</v>
      </c>
    </row>
    <row r="77" spans="1:44" ht="15" customHeight="1">
      <c r="A77" s="254" t="s">
        <v>25720</v>
      </c>
      <c r="B77" s="257"/>
      <c r="C77" s="257" t="s">
        <v>25543</v>
      </c>
      <c r="D77" s="257" t="s">
        <v>25543</v>
      </c>
      <c r="E77" s="259"/>
      <c r="F77" s="259"/>
      <c r="G77" s="259"/>
      <c r="H77" s="259"/>
      <c r="I77" s="249"/>
      <c r="J77" s="259"/>
      <c r="K77" s="259"/>
      <c r="L77" s="269" t="s">
        <v>25721</v>
      </c>
      <c r="M77" s="259"/>
      <c r="N77" s="260"/>
      <c r="O77" s="260"/>
      <c r="P77" s="260"/>
      <c r="R77" s="7"/>
      <c r="S77" s="7"/>
      <c r="T77" s="7"/>
      <c r="U77" s="7"/>
      <c r="AP77" s="38" t="e">
        <f t="shared" si="3"/>
        <v>#VALUE!</v>
      </c>
      <c r="AQ77" s="38" t="e">
        <f t="shared" si="4"/>
        <v>#VALUE!</v>
      </c>
      <c r="AR77" s="38" t="e">
        <f t="shared" si="5"/>
        <v>#VALUE!</v>
      </c>
    </row>
    <row r="78" spans="1:44" ht="15" customHeight="1">
      <c r="A78" s="254" t="s">
        <v>25722</v>
      </c>
      <c r="B78" s="261" t="s">
        <v>842</v>
      </c>
      <c r="C78" s="257"/>
      <c r="D78" s="257"/>
      <c r="E78" s="259" t="s">
        <v>25723</v>
      </c>
      <c r="F78" s="259"/>
      <c r="G78" s="259"/>
      <c r="H78" s="259"/>
      <c r="I78" s="262" t="s">
        <v>25523</v>
      </c>
      <c r="J78" s="262"/>
      <c r="K78" s="492" t="s">
        <v>25723</v>
      </c>
      <c r="L78" s="259"/>
      <c r="M78" s="259" t="s">
        <v>25513</v>
      </c>
      <c r="N78" s="260" t="s">
        <v>25569</v>
      </c>
      <c r="O78" s="255" t="s">
        <v>25724</v>
      </c>
      <c r="P78" s="260"/>
      <c r="R78" s="7"/>
      <c r="S78" s="7"/>
      <c r="T78" s="7"/>
      <c r="U78" s="7"/>
      <c r="V78" s="7"/>
      <c r="AP78" s="38" t="e">
        <f t="shared" si="3"/>
        <v>#VALUE!</v>
      </c>
      <c r="AQ78" s="38" t="e">
        <f t="shared" si="4"/>
        <v>#VALUE!</v>
      </c>
      <c r="AR78" s="38" t="e">
        <f t="shared" si="5"/>
        <v>#VALUE!</v>
      </c>
    </row>
    <row r="79" spans="1:44" ht="16.5" customHeight="1">
      <c r="A79" s="254" t="s">
        <v>25725</v>
      </c>
      <c r="B79" s="257"/>
      <c r="C79" s="257" t="s">
        <v>25518</v>
      </c>
      <c r="D79" s="257"/>
      <c r="E79" s="259" t="s">
        <v>25518</v>
      </c>
      <c r="F79" s="259"/>
      <c r="G79" s="259"/>
      <c r="H79" s="259"/>
      <c r="I79" s="259"/>
      <c r="J79" s="259"/>
      <c r="K79" s="492" t="s">
        <v>25726</v>
      </c>
      <c r="L79" s="259"/>
      <c r="M79" s="259"/>
      <c r="N79" s="260"/>
      <c r="O79" s="260" t="s">
        <v>25727</v>
      </c>
      <c r="P79" s="260"/>
      <c r="R79" s="7"/>
      <c r="S79" s="7"/>
      <c r="T79" s="7"/>
      <c r="U79" s="7"/>
      <c r="V79" s="7"/>
      <c r="AP79" s="38" t="e">
        <f t="shared" si="3"/>
        <v>#VALUE!</v>
      </c>
      <c r="AQ79" s="38" t="e">
        <f t="shared" si="4"/>
        <v>#VALUE!</v>
      </c>
      <c r="AR79" s="38" t="e">
        <f t="shared" si="5"/>
        <v>#VALUE!</v>
      </c>
    </row>
    <row r="80" spans="1:44" ht="16.5">
      <c r="A80" s="254" t="s">
        <v>25728</v>
      </c>
      <c r="B80" s="257"/>
      <c r="C80" s="257" t="s">
        <v>25518</v>
      </c>
      <c r="D80" s="257"/>
      <c r="E80" s="259" t="s">
        <v>25518</v>
      </c>
      <c r="F80" s="259"/>
      <c r="G80" s="259"/>
      <c r="H80" s="259"/>
      <c r="I80" s="259"/>
      <c r="J80" s="259"/>
      <c r="K80" s="259"/>
      <c r="L80" s="259"/>
      <c r="M80" s="259"/>
      <c r="N80" s="260"/>
      <c r="O80" s="260" t="s">
        <v>25729</v>
      </c>
      <c r="P80" s="260"/>
      <c r="R80" s="7"/>
      <c r="S80" s="7"/>
      <c r="T80" s="7"/>
      <c r="U80" s="7"/>
      <c r="V80" s="7"/>
      <c r="AP80" s="38" t="e">
        <f t="shared" ref="AP80:AP153" si="6">LEFT(AO80,FIND(":",AO80)-1)</f>
        <v>#VALUE!</v>
      </c>
      <c r="AQ80" s="38" t="e">
        <f t="shared" ref="AQ80:AQ140" si="7">LEFT(RIGHT(AO80,LEN(AO80)-FIND(":",AO80)-1),FIND(".",RIGHT(AO80,LEN(AO80)-FIND(":",AO80)-1))-1)</f>
        <v>#VALUE!</v>
      </c>
      <c r="AR80" s="38" t="e">
        <f t="shared" ref="AR80:AR140" si="8">RIGHT(RIGHT(AO80,LEN(AO80)-FIND(":",AO80)-1),LEN(RIGHT(AO80,LEN(AO80)-FIND(":",AO80)-1))-FIND(".",RIGHT(AO80,LEN(AO80)-FIND(":",AO80)-1),1))</f>
        <v>#VALUE!</v>
      </c>
    </row>
    <row r="81" spans="1:44" ht="16.5">
      <c r="A81" s="254" t="s">
        <v>25730</v>
      </c>
      <c r="B81" s="257"/>
      <c r="C81" s="257"/>
      <c r="D81" s="257"/>
      <c r="E81" s="259"/>
      <c r="F81" s="259"/>
      <c r="G81" s="259"/>
      <c r="H81" s="259"/>
      <c r="I81" s="262" t="s">
        <v>25523</v>
      </c>
      <c r="J81" s="249" t="s">
        <v>735</v>
      </c>
      <c r="K81" s="249" t="s">
        <v>735</v>
      </c>
      <c r="L81" s="259" t="s">
        <v>25731</v>
      </c>
      <c r="M81" s="259" t="s">
        <v>25490</v>
      </c>
      <c r="N81" s="260" t="s">
        <v>25491</v>
      </c>
      <c r="O81" s="260" t="s">
        <v>25732</v>
      </c>
      <c r="P81" s="260"/>
      <c r="R81" s="7"/>
      <c r="S81" s="7"/>
      <c r="T81" s="7"/>
      <c r="U81" s="7"/>
      <c r="V81" s="7"/>
      <c r="AP81" s="38" t="e">
        <f t="shared" si="6"/>
        <v>#VALUE!</v>
      </c>
      <c r="AQ81" s="38" t="e">
        <f t="shared" si="7"/>
        <v>#VALUE!</v>
      </c>
      <c r="AR81" s="38" t="e">
        <f t="shared" si="8"/>
        <v>#VALUE!</v>
      </c>
    </row>
    <row r="82" spans="1:44" ht="16.5">
      <c r="A82" s="254" t="s">
        <v>25733</v>
      </c>
      <c r="B82" s="257"/>
      <c r="C82" s="257"/>
      <c r="D82" s="257"/>
      <c r="E82" s="259" t="s">
        <v>25734</v>
      </c>
      <c r="F82" s="259"/>
      <c r="G82" s="259"/>
      <c r="H82" s="259"/>
      <c r="I82" s="259" t="s">
        <v>25512</v>
      </c>
      <c r="J82" s="259"/>
      <c r="K82" s="259"/>
      <c r="L82" s="259" t="s">
        <v>25735</v>
      </c>
      <c r="M82" s="259" t="s">
        <v>25736</v>
      </c>
      <c r="N82" s="260" t="s">
        <v>25491</v>
      </c>
      <c r="O82" s="255" t="s">
        <v>25737</v>
      </c>
      <c r="P82" s="260"/>
      <c r="R82" s="7"/>
      <c r="S82" s="7"/>
      <c r="T82" s="7"/>
      <c r="U82" s="7"/>
      <c r="V82" s="7"/>
      <c r="AP82" s="38" t="e">
        <f t="shared" si="6"/>
        <v>#VALUE!</v>
      </c>
      <c r="AQ82" s="38" t="e">
        <f t="shared" si="7"/>
        <v>#VALUE!</v>
      </c>
      <c r="AR82" s="38" t="e">
        <f t="shared" si="8"/>
        <v>#VALUE!</v>
      </c>
    </row>
    <row r="83" spans="1:44" ht="16.5">
      <c r="A83" s="254" t="s">
        <v>25738</v>
      </c>
      <c r="B83" s="257"/>
      <c r="C83" s="257" t="s">
        <v>25509</v>
      </c>
      <c r="D83" s="257" t="s">
        <v>25510</v>
      </c>
      <c r="E83" s="259"/>
      <c r="F83" s="259"/>
      <c r="G83" s="259"/>
      <c r="H83" s="259"/>
      <c r="I83" s="259"/>
      <c r="J83" s="259"/>
      <c r="K83" s="259"/>
      <c r="L83" s="259"/>
      <c r="M83" s="259"/>
      <c r="N83" s="260"/>
      <c r="O83" s="260" t="s">
        <v>25739</v>
      </c>
      <c r="P83" s="260"/>
      <c r="R83" s="7"/>
      <c r="S83" s="7"/>
      <c r="T83" s="7"/>
      <c r="U83" s="7"/>
      <c r="AP83" s="38" t="e">
        <f t="shared" si="6"/>
        <v>#VALUE!</v>
      </c>
      <c r="AQ83" s="38" t="e">
        <f t="shared" si="7"/>
        <v>#VALUE!</v>
      </c>
      <c r="AR83" s="38" t="e">
        <f t="shared" si="8"/>
        <v>#VALUE!</v>
      </c>
    </row>
    <row r="84" spans="1:44" ht="16.5">
      <c r="A84" s="254" t="s">
        <v>25740</v>
      </c>
      <c r="B84" s="257"/>
      <c r="C84" s="257" t="s">
        <v>25509</v>
      </c>
      <c r="D84" s="257" t="s">
        <v>25510</v>
      </c>
      <c r="E84" s="259" t="s">
        <v>25741</v>
      </c>
      <c r="F84" s="259"/>
      <c r="G84" s="259"/>
      <c r="H84" s="259"/>
      <c r="I84" s="259" t="s">
        <v>25512</v>
      </c>
      <c r="J84" s="259"/>
      <c r="K84" s="259" t="s">
        <v>25742</v>
      </c>
      <c r="L84" s="259"/>
      <c r="M84" s="259" t="s">
        <v>25513</v>
      </c>
      <c r="N84" s="260" t="s">
        <v>25498</v>
      </c>
      <c r="O84" s="260" t="s">
        <v>25743</v>
      </c>
      <c r="P84" s="260"/>
      <c r="R84" s="7"/>
      <c r="S84" s="7"/>
      <c r="T84" s="7"/>
      <c r="U84" s="7"/>
      <c r="V84" s="7"/>
      <c r="AP84" s="38" t="e">
        <f t="shared" si="6"/>
        <v>#VALUE!</v>
      </c>
      <c r="AQ84" s="38" t="e">
        <f t="shared" si="7"/>
        <v>#VALUE!</v>
      </c>
      <c r="AR84" s="38" t="e">
        <f t="shared" si="8"/>
        <v>#VALUE!</v>
      </c>
    </row>
    <row r="85" spans="1:44" ht="16.5">
      <c r="A85" s="254" t="s">
        <v>25744</v>
      </c>
      <c r="B85" s="251"/>
      <c r="C85" s="251"/>
      <c r="D85" s="251"/>
      <c r="E85" s="259"/>
      <c r="F85" s="259"/>
      <c r="G85" s="259"/>
      <c r="H85" s="259"/>
      <c r="I85" s="259"/>
      <c r="J85" s="251" t="s">
        <v>25744</v>
      </c>
      <c r="K85" s="259"/>
      <c r="L85" s="259"/>
      <c r="M85" s="259" t="s">
        <v>25478</v>
      </c>
      <c r="N85" s="260" t="s">
        <v>25524</v>
      </c>
      <c r="O85" s="260"/>
      <c r="P85" s="260" t="s">
        <v>25480</v>
      </c>
      <c r="R85" s="7"/>
      <c r="S85" s="7"/>
      <c r="T85" s="7"/>
      <c r="U85" s="7"/>
      <c r="V85" s="7"/>
      <c r="AP85" s="38" t="e">
        <f t="shared" si="6"/>
        <v>#VALUE!</v>
      </c>
      <c r="AQ85" s="38" t="e">
        <f t="shared" si="7"/>
        <v>#VALUE!</v>
      </c>
      <c r="AR85" s="38" t="e">
        <f t="shared" si="8"/>
        <v>#VALUE!</v>
      </c>
    </row>
    <row r="86" spans="1:44" ht="16.5">
      <c r="A86" s="254" t="s">
        <v>10064</v>
      </c>
      <c r="B86" s="257"/>
      <c r="C86" s="257" t="s">
        <v>25745</v>
      </c>
      <c r="D86" s="257" t="s">
        <v>25510</v>
      </c>
      <c r="E86" s="259" t="s">
        <v>25746</v>
      </c>
      <c r="F86" s="259"/>
      <c r="G86" s="259"/>
      <c r="H86" s="259"/>
      <c r="I86" s="249" t="s">
        <v>25566</v>
      </c>
      <c r="J86" s="259"/>
      <c r="K86" s="259" t="s">
        <v>25747</v>
      </c>
      <c r="L86" s="259"/>
      <c r="M86" s="259" t="s">
        <v>25513</v>
      </c>
      <c r="N86" s="260" t="s">
        <v>25498</v>
      </c>
      <c r="O86" s="260" t="s">
        <v>25748</v>
      </c>
      <c r="P86" s="260"/>
      <c r="R86" s="7"/>
      <c r="S86" s="7"/>
      <c r="T86" s="7"/>
      <c r="U86" s="7"/>
      <c r="V86" s="7"/>
      <c r="AP86" s="38" t="e">
        <f t="shared" si="6"/>
        <v>#VALUE!</v>
      </c>
      <c r="AQ86" s="38" t="e">
        <f t="shared" si="7"/>
        <v>#VALUE!</v>
      </c>
      <c r="AR86" s="38" t="e">
        <f t="shared" si="8"/>
        <v>#VALUE!</v>
      </c>
    </row>
    <row r="87" spans="1:44" ht="16.5">
      <c r="A87" s="254" t="s">
        <v>25749</v>
      </c>
      <c r="B87" s="257"/>
      <c r="C87" s="257"/>
      <c r="D87" s="257"/>
      <c r="E87" s="259" t="s">
        <v>25750</v>
      </c>
      <c r="F87" s="259"/>
      <c r="G87" s="259"/>
      <c r="H87" s="259"/>
      <c r="I87" s="249" t="s">
        <v>25484</v>
      </c>
      <c r="J87" s="259"/>
      <c r="K87" s="259"/>
      <c r="L87" s="259"/>
      <c r="M87" s="259" t="s">
        <v>25513</v>
      </c>
      <c r="N87" s="260" t="s">
        <v>25498</v>
      </c>
      <c r="O87" s="260"/>
      <c r="P87" s="260"/>
      <c r="R87" s="7"/>
      <c r="S87" s="7"/>
      <c r="T87" s="7"/>
      <c r="U87" s="7"/>
      <c r="V87" s="7"/>
      <c r="AP87" s="38" t="e">
        <f t="shared" si="6"/>
        <v>#VALUE!</v>
      </c>
      <c r="AQ87" s="38" t="e">
        <f t="shared" si="7"/>
        <v>#VALUE!</v>
      </c>
      <c r="AR87" s="38" t="e">
        <f t="shared" si="8"/>
        <v>#VALUE!</v>
      </c>
    </row>
    <row r="88" spans="1:44" ht="16.5">
      <c r="A88" s="254" t="s">
        <v>25751</v>
      </c>
      <c r="B88" s="257"/>
      <c r="C88" s="257"/>
      <c r="D88" s="257"/>
      <c r="E88" s="259"/>
      <c r="F88" s="259"/>
      <c r="G88" s="259"/>
      <c r="H88" s="259"/>
      <c r="I88" s="259"/>
      <c r="J88" s="249" t="s">
        <v>735</v>
      </c>
      <c r="K88" s="249" t="s">
        <v>735</v>
      </c>
      <c r="L88" s="259"/>
      <c r="M88" s="259" t="s">
        <v>25490</v>
      </c>
      <c r="N88" s="260"/>
      <c r="O88" s="260" t="s">
        <v>25752</v>
      </c>
      <c r="P88" s="260"/>
      <c r="R88" s="7"/>
      <c r="S88" s="7"/>
      <c r="T88" s="7"/>
      <c r="U88" s="7"/>
      <c r="V88" s="7"/>
      <c r="AP88" s="38" t="e">
        <f t="shared" si="6"/>
        <v>#VALUE!</v>
      </c>
      <c r="AQ88" s="38" t="e">
        <f t="shared" si="7"/>
        <v>#VALUE!</v>
      </c>
      <c r="AR88" s="38" t="e">
        <f t="shared" si="8"/>
        <v>#VALUE!</v>
      </c>
    </row>
    <row r="89" spans="1:44" ht="16.5">
      <c r="A89" s="254" t="s">
        <v>25753</v>
      </c>
      <c r="B89" s="257"/>
      <c r="C89" s="257"/>
      <c r="D89" s="257"/>
      <c r="E89" s="259"/>
      <c r="F89" s="259"/>
      <c r="G89" s="259"/>
      <c r="H89" s="259"/>
      <c r="I89" s="259"/>
      <c r="J89" s="259"/>
      <c r="K89" s="259"/>
      <c r="L89" s="259"/>
      <c r="M89" s="259"/>
      <c r="N89" s="260"/>
      <c r="O89" s="255" t="s">
        <v>25754</v>
      </c>
      <c r="P89" s="260"/>
      <c r="R89" s="7"/>
      <c r="S89" s="7"/>
      <c r="T89" s="7"/>
      <c r="U89" s="7"/>
      <c r="V89" s="7"/>
      <c r="AP89" s="38" t="e">
        <f t="shared" si="6"/>
        <v>#VALUE!</v>
      </c>
      <c r="AQ89" s="38" t="e">
        <f t="shared" si="7"/>
        <v>#VALUE!</v>
      </c>
      <c r="AR89" s="38" t="e">
        <f t="shared" si="8"/>
        <v>#VALUE!</v>
      </c>
    </row>
    <row r="90" spans="1:44" ht="16.5" customHeight="1">
      <c r="A90" s="254" t="s">
        <v>25755</v>
      </c>
      <c r="B90" s="257"/>
      <c r="C90" s="257"/>
      <c r="D90" s="257"/>
      <c r="E90" s="259"/>
      <c r="F90" s="259"/>
      <c r="G90" s="259"/>
      <c r="H90" s="259"/>
      <c r="I90" s="262" t="s">
        <v>25523</v>
      </c>
      <c r="J90" s="249" t="s">
        <v>735</v>
      </c>
      <c r="K90" s="249" t="s">
        <v>735</v>
      </c>
      <c r="L90" s="259" t="s">
        <v>25756</v>
      </c>
      <c r="M90" s="259" t="s">
        <v>25490</v>
      </c>
      <c r="N90" s="260" t="s">
        <v>25524</v>
      </c>
      <c r="O90" s="260" t="s">
        <v>25525</v>
      </c>
      <c r="P90" s="260"/>
      <c r="R90" s="7"/>
      <c r="S90" s="7"/>
      <c r="T90" s="7"/>
      <c r="U90" s="7"/>
      <c r="V90" s="7"/>
      <c r="AP90" s="38" t="e">
        <f t="shared" si="6"/>
        <v>#VALUE!</v>
      </c>
      <c r="AQ90" s="38" t="e">
        <f t="shared" si="7"/>
        <v>#VALUE!</v>
      </c>
      <c r="AR90" s="38" t="e">
        <f t="shared" si="8"/>
        <v>#VALUE!</v>
      </c>
    </row>
    <row r="91" spans="1:44" ht="16.5">
      <c r="A91" s="254" t="s">
        <v>25757</v>
      </c>
      <c r="B91" s="257"/>
      <c r="C91" s="257"/>
      <c r="D91" s="257"/>
      <c r="E91" s="259" t="s">
        <v>25548</v>
      </c>
      <c r="F91" s="259"/>
      <c r="G91" s="259"/>
      <c r="H91" s="259"/>
      <c r="I91" s="262" t="s">
        <v>25523</v>
      </c>
      <c r="J91" s="262"/>
      <c r="K91" s="262" t="s">
        <v>25548</v>
      </c>
      <c r="L91" s="259"/>
      <c r="M91" s="259" t="s">
        <v>25513</v>
      </c>
      <c r="N91" s="260" t="s">
        <v>25498</v>
      </c>
      <c r="O91" s="260" t="s">
        <v>25758</v>
      </c>
      <c r="P91" s="260"/>
      <c r="R91" s="7"/>
      <c r="S91" s="7"/>
      <c r="T91" s="7"/>
      <c r="U91" s="7"/>
      <c r="V91" s="7"/>
      <c r="AP91" s="38" t="e">
        <f t="shared" si="6"/>
        <v>#VALUE!</v>
      </c>
      <c r="AQ91" s="38" t="e">
        <f t="shared" si="7"/>
        <v>#VALUE!</v>
      </c>
      <c r="AR91" s="38" t="e">
        <f t="shared" si="8"/>
        <v>#VALUE!</v>
      </c>
    </row>
    <row r="92" spans="1:44" ht="16.5" customHeight="1">
      <c r="A92" s="254" t="s">
        <v>25759</v>
      </c>
      <c r="B92" s="257"/>
      <c r="C92" s="259"/>
      <c r="D92" s="257"/>
      <c r="E92" s="259"/>
      <c r="F92" s="259"/>
      <c r="G92" s="259"/>
      <c r="H92" s="259"/>
      <c r="I92" s="259"/>
      <c r="J92" s="249" t="s">
        <v>735</v>
      </c>
      <c r="K92" s="249" t="s">
        <v>735</v>
      </c>
      <c r="L92" s="259"/>
      <c r="M92" s="259" t="s">
        <v>25490</v>
      </c>
      <c r="N92" s="260"/>
      <c r="O92" s="255" t="s">
        <v>25760</v>
      </c>
      <c r="P92" s="260"/>
      <c r="R92" s="7"/>
      <c r="S92" s="7"/>
      <c r="T92" s="7"/>
      <c r="U92" s="7"/>
      <c r="V92" s="7"/>
      <c r="AP92" s="38" t="e">
        <f t="shared" si="6"/>
        <v>#VALUE!</v>
      </c>
      <c r="AQ92" s="38" t="e">
        <f t="shared" si="7"/>
        <v>#VALUE!</v>
      </c>
      <c r="AR92" s="38" t="e">
        <f t="shared" si="8"/>
        <v>#VALUE!</v>
      </c>
    </row>
    <row r="93" spans="1:44" ht="16.5">
      <c r="A93" s="254" t="s">
        <v>25761</v>
      </c>
      <c r="B93" s="251"/>
      <c r="C93" s="262" t="s">
        <v>25640</v>
      </c>
      <c r="D93" s="251" t="s">
        <v>25640</v>
      </c>
      <c r="E93" s="262"/>
      <c r="F93" s="262"/>
      <c r="G93" s="262"/>
      <c r="H93" s="262"/>
      <c r="I93" s="262"/>
      <c r="J93" s="262"/>
      <c r="K93" s="262"/>
      <c r="L93" s="270"/>
      <c r="M93" s="259"/>
      <c r="N93" s="260"/>
      <c r="O93" s="260" t="s">
        <v>25762</v>
      </c>
      <c r="P93" s="260"/>
      <c r="R93" s="7"/>
      <c r="S93" s="7"/>
      <c r="T93" s="7"/>
      <c r="U93" s="7"/>
      <c r="V93" s="7"/>
      <c r="AP93" s="38" t="e">
        <f t="shared" si="6"/>
        <v>#VALUE!</v>
      </c>
      <c r="AQ93" s="38" t="e">
        <f t="shared" si="7"/>
        <v>#VALUE!</v>
      </c>
      <c r="AR93" s="38" t="e">
        <f t="shared" si="8"/>
        <v>#VALUE!</v>
      </c>
    </row>
    <row r="94" spans="1:44" ht="15" customHeight="1">
      <c r="A94" s="254" t="s">
        <v>25763</v>
      </c>
      <c r="B94" s="257"/>
      <c r="C94" s="489"/>
      <c r="D94" s="489"/>
      <c r="E94" s="259"/>
      <c r="F94" s="259"/>
      <c r="G94" s="259"/>
      <c r="H94" s="259"/>
      <c r="I94" s="259"/>
      <c r="J94" s="249" t="s">
        <v>735</v>
      </c>
      <c r="K94" s="249" t="s">
        <v>735</v>
      </c>
      <c r="L94" s="259"/>
      <c r="M94" s="259" t="s">
        <v>25490</v>
      </c>
      <c r="N94" s="260"/>
      <c r="O94" s="260" t="s">
        <v>25764</v>
      </c>
      <c r="P94" s="260"/>
      <c r="R94" s="7"/>
      <c r="S94" s="7"/>
      <c r="T94" s="7"/>
      <c r="U94" s="7"/>
      <c r="V94" s="7"/>
      <c r="AP94" s="38" t="e">
        <f t="shared" si="6"/>
        <v>#VALUE!</v>
      </c>
      <c r="AQ94" s="38" t="e">
        <f t="shared" si="7"/>
        <v>#VALUE!</v>
      </c>
      <c r="AR94" s="38" t="e">
        <f t="shared" si="8"/>
        <v>#VALUE!</v>
      </c>
    </row>
    <row r="95" spans="1:44" ht="16.5">
      <c r="A95" s="254" t="s">
        <v>25763</v>
      </c>
      <c r="B95" s="257"/>
      <c r="C95" s="257"/>
      <c r="D95" s="257"/>
      <c r="E95" s="259"/>
      <c r="F95" s="259"/>
      <c r="G95" s="259"/>
      <c r="H95" s="259"/>
      <c r="I95" s="259"/>
      <c r="J95" s="249" t="s">
        <v>735</v>
      </c>
      <c r="K95" s="249" t="s">
        <v>735</v>
      </c>
      <c r="L95" s="489"/>
      <c r="M95" s="259" t="s">
        <v>25490</v>
      </c>
      <c r="N95" s="260"/>
      <c r="O95" s="260" t="s">
        <v>25765</v>
      </c>
      <c r="P95" s="260"/>
      <c r="R95" s="7"/>
      <c r="S95" s="7"/>
      <c r="T95" s="7"/>
      <c r="U95" s="7"/>
      <c r="V95" s="7"/>
      <c r="AP95" s="38" t="e">
        <f t="shared" si="6"/>
        <v>#VALUE!</v>
      </c>
      <c r="AQ95" s="38" t="e">
        <f t="shared" si="7"/>
        <v>#VALUE!</v>
      </c>
      <c r="AR95" s="38" t="e">
        <f t="shared" si="8"/>
        <v>#VALUE!</v>
      </c>
    </row>
    <row r="96" spans="1:44" ht="15" customHeight="1">
      <c r="A96" s="254" t="s">
        <v>25766</v>
      </c>
      <c r="B96" s="257"/>
      <c r="C96" s="257"/>
      <c r="D96" s="257"/>
      <c r="E96" s="259"/>
      <c r="F96" s="489"/>
      <c r="G96" s="489"/>
      <c r="H96" s="489"/>
      <c r="I96" s="491" t="s">
        <v>25766</v>
      </c>
      <c r="J96" s="249" t="s">
        <v>735</v>
      </c>
      <c r="K96" s="249" t="s">
        <v>735</v>
      </c>
      <c r="L96" s="259"/>
      <c r="M96" s="259" t="s">
        <v>25490</v>
      </c>
      <c r="N96" s="260"/>
      <c r="O96" s="493" t="s">
        <v>25767</v>
      </c>
      <c r="P96" s="260"/>
      <c r="R96" s="7"/>
      <c r="S96" s="7"/>
      <c r="T96" s="7"/>
      <c r="U96" s="7"/>
      <c r="V96" s="7"/>
      <c r="AP96" s="38" t="e">
        <f t="shared" si="6"/>
        <v>#VALUE!</v>
      </c>
      <c r="AQ96" s="38" t="e">
        <f t="shared" si="7"/>
        <v>#VALUE!</v>
      </c>
      <c r="AR96" s="38" t="e">
        <f t="shared" si="8"/>
        <v>#VALUE!</v>
      </c>
    </row>
    <row r="97" spans="1:44" ht="16.5">
      <c r="A97" s="254" t="s">
        <v>25768</v>
      </c>
      <c r="B97" s="257"/>
      <c r="C97" s="257"/>
      <c r="D97" s="257"/>
      <c r="E97" s="259"/>
      <c r="F97" s="259"/>
      <c r="G97" s="259"/>
      <c r="H97" s="259"/>
      <c r="I97" s="259" t="str">
        <f>I30</f>
        <v>Iokharic</v>
      </c>
      <c r="J97" s="259"/>
      <c r="K97" s="259" t="s">
        <v>25579</v>
      </c>
      <c r="L97" s="259"/>
      <c r="M97" s="259" t="s">
        <v>25490</v>
      </c>
      <c r="N97" s="260" t="s">
        <v>25491</v>
      </c>
      <c r="O97" s="260"/>
      <c r="P97" s="260" t="s">
        <v>25769</v>
      </c>
      <c r="R97" s="7"/>
      <c r="S97" s="7"/>
      <c r="T97" s="7"/>
      <c r="U97" s="7"/>
      <c r="V97" s="7"/>
      <c r="AP97" s="38" t="e">
        <f t="shared" si="6"/>
        <v>#VALUE!</v>
      </c>
      <c r="AQ97" s="38" t="e">
        <f t="shared" si="7"/>
        <v>#VALUE!</v>
      </c>
      <c r="AR97" s="38" t="e">
        <f t="shared" si="8"/>
        <v>#VALUE!</v>
      </c>
    </row>
    <row r="98" spans="1:44" ht="15" customHeight="1">
      <c r="A98" s="254" t="s">
        <v>10053</v>
      </c>
      <c r="B98" s="261" t="s">
        <v>25770</v>
      </c>
      <c r="C98" s="251"/>
      <c r="D98" s="251"/>
      <c r="E98" s="262" t="s">
        <v>25771</v>
      </c>
      <c r="F98" s="262"/>
      <c r="G98" s="262"/>
      <c r="H98" s="262"/>
      <c r="I98" s="262" t="s">
        <v>25545</v>
      </c>
      <c r="J98" s="262" t="s">
        <v>25771</v>
      </c>
      <c r="K98" s="262"/>
      <c r="L98" s="262"/>
      <c r="M98" s="259" t="s">
        <v>25585</v>
      </c>
      <c r="N98" s="260" t="s">
        <v>25498</v>
      </c>
      <c r="O98" s="255" t="s">
        <v>25702</v>
      </c>
      <c r="P98" s="260" t="s">
        <v>25587</v>
      </c>
      <c r="R98" s="7"/>
      <c r="S98" s="7"/>
      <c r="T98" s="7"/>
      <c r="U98" s="7"/>
      <c r="V98" s="7"/>
      <c r="AP98" s="38" t="e">
        <f t="shared" si="6"/>
        <v>#VALUE!</v>
      </c>
      <c r="AQ98" s="38" t="e">
        <f t="shared" si="7"/>
        <v>#VALUE!</v>
      </c>
      <c r="AR98" s="38" t="e">
        <f t="shared" si="8"/>
        <v>#VALUE!</v>
      </c>
    </row>
    <row r="99" spans="1:44" ht="15" customHeight="1">
      <c r="A99" s="254" t="s">
        <v>25435</v>
      </c>
      <c r="B99" s="251"/>
      <c r="C99" s="251"/>
      <c r="D99" s="251"/>
      <c r="E99" s="249"/>
      <c r="F99" s="249"/>
      <c r="G99" s="249"/>
      <c r="H99" s="249"/>
      <c r="I99" s="249"/>
      <c r="J99" s="251" t="s">
        <v>25435</v>
      </c>
      <c r="K99" s="249"/>
      <c r="L99" s="249"/>
      <c r="M99" s="249" t="s">
        <v>25478</v>
      </c>
      <c r="N99" s="250" t="s">
        <v>25491</v>
      </c>
      <c r="O99" s="260"/>
      <c r="P99" s="260" t="s">
        <v>25480</v>
      </c>
      <c r="R99" s="7"/>
      <c r="S99" s="7"/>
      <c r="T99" s="7"/>
      <c r="U99" s="7"/>
      <c r="V99" s="7"/>
      <c r="AP99" s="38" t="e">
        <f t="shared" si="6"/>
        <v>#VALUE!</v>
      </c>
      <c r="AQ99" s="38" t="e">
        <f t="shared" si="7"/>
        <v>#VALUE!</v>
      </c>
      <c r="AR99" s="38" t="e">
        <f t="shared" si="8"/>
        <v>#VALUE!</v>
      </c>
    </row>
    <row r="100" spans="1:44" ht="15" customHeight="1">
      <c r="A100" s="254" t="s">
        <v>25772</v>
      </c>
      <c r="B100" s="257"/>
      <c r="C100" s="257"/>
      <c r="D100" s="257"/>
      <c r="E100" s="263" t="s">
        <v>25548</v>
      </c>
      <c r="F100" s="263"/>
      <c r="G100" s="263"/>
      <c r="H100" s="263"/>
      <c r="I100" s="259"/>
      <c r="J100" s="259"/>
      <c r="K100" s="259"/>
      <c r="L100" s="259"/>
      <c r="M100" s="259"/>
      <c r="N100" s="260"/>
      <c r="O100" s="255" t="s">
        <v>25773</v>
      </c>
      <c r="P100" s="260"/>
      <c r="R100" s="7"/>
      <c r="S100" s="7"/>
      <c r="T100" s="7"/>
      <c r="U100" s="7"/>
      <c r="V100" s="7"/>
      <c r="AP100" s="38" t="e">
        <f t="shared" si="6"/>
        <v>#VALUE!</v>
      </c>
      <c r="AQ100" s="38" t="e">
        <f t="shared" si="7"/>
        <v>#VALUE!</v>
      </c>
      <c r="AR100" s="38" t="e">
        <f t="shared" si="8"/>
        <v>#VALUE!</v>
      </c>
    </row>
    <row r="101" spans="1:44" ht="16.5">
      <c r="A101" s="254" t="s">
        <v>25774</v>
      </c>
      <c r="B101" s="251"/>
      <c r="C101" s="251"/>
      <c r="D101" s="251"/>
      <c r="E101" s="262" t="s">
        <v>25775</v>
      </c>
      <c r="F101" s="262"/>
      <c r="G101" s="262"/>
      <c r="H101" s="262"/>
      <c r="I101" s="262" t="s">
        <v>25545</v>
      </c>
      <c r="J101" s="262"/>
      <c r="K101" s="262"/>
      <c r="L101" s="262"/>
      <c r="M101" s="259" t="s">
        <v>25486</v>
      </c>
      <c r="N101" s="260" t="s">
        <v>25569</v>
      </c>
      <c r="O101" s="260" t="s">
        <v>25776</v>
      </c>
      <c r="P101" s="260" t="s">
        <v>25488</v>
      </c>
      <c r="S101" s="7"/>
      <c r="T101" s="7"/>
      <c r="U101" s="7"/>
      <c r="V101" s="7"/>
      <c r="AP101" s="38" t="e">
        <f t="shared" si="6"/>
        <v>#VALUE!</v>
      </c>
      <c r="AQ101" s="38" t="e">
        <f t="shared" si="7"/>
        <v>#VALUE!</v>
      </c>
      <c r="AR101" s="38" t="e">
        <f t="shared" si="8"/>
        <v>#VALUE!</v>
      </c>
    </row>
    <row r="102" spans="1:44" ht="16.5">
      <c r="A102" s="254" t="s">
        <v>25777</v>
      </c>
      <c r="B102" s="257"/>
      <c r="C102" s="257"/>
      <c r="D102" s="257"/>
      <c r="E102" s="259" t="s">
        <v>25518</v>
      </c>
      <c r="F102" s="259"/>
      <c r="G102" s="259"/>
      <c r="H102" s="259"/>
      <c r="I102" s="249"/>
      <c r="J102" s="259"/>
      <c r="K102" s="259"/>
      <c r="L102" s="259"/>
      <c r="M102" s="259"/>
      <c r="N102" s="260"/>
      <c r="O102" s="260" t="s">
        <v>25778</v>
      </c>
      <c r="P102" s="260"/>
      <c r="S102" s="7"/>
      <c r="T102" s="7"/>
      <c r="U102" s="7"/>
      <c r="V102" s="7"/>
      <c r="AP102" s="38" t="e">
        <f t="shared" si="6"/>
        <v>#VALUE!</v>
      </c>
      <c r="AQ102" s="38" t="e">
        <f t="shared" si="7"/>
        <v>#VALUE!</v>
      </c>
      <c r="AR102" s="38" t="e">
        <f t="shared" si="8"/>
        <v>#VALUE!</v>
      </c>
    </row>
    <row r="103" spans="1:44" ht="16.5" customHeight="1">
      <c r="A103" s="254" t="s">
        <v>25779</v>
      </c>
      <c r="B103" s="257"/>
      <c r="C103" s="257"/>
      <c r="D103" s="257"/>
      <c r="E103" s="259" t="s">
        <v>25780</v>
      </c>
      <c r="F103" s="259"/>
      <c r="G103" s="259"/>
      <c r="H103" s="259"/>
      <c r="I103" s="259"/>
      <c r="J103" s="259"/>
      <c r="K103" s="259" t="s">
        <v>25780</v>
      </c>
      <c r="L103" s="259"/>
      <c r="M103" s="259" t="s">
        <v>25551</v>
      </c>
      <c r="N103" s="260"/>
      <c r="O103" s="260" t="s">
        <v>25781</v>
      </c>
      <c r="P103" s="260"/>
      <c r="R103" s="7"/>
      <c r="S103" s="7"/>
      <c r="T103" s="7"/>
      <c r="U103" s="7"/>
      <c r="V103" s="7"/>
      <c r="AP103" s="38" t="e">
        <f t="shared" si="6"/>
        <v>#VALUE!</v>
      </c>
      <c r="AQ103" s="38" t="e">
        <f t="shared" si="7"/>
        <v>#VALUE!</v>
      </c>
      <c r="AR103" s="38" t="e">
        <f t="shared" si="8"/>
        <v>#VALUE!</v>
      </c>
    </row>
    <row r="104" spans="1:44" ht="16.5">
      <c r="A104" s="254" t="s">
        <v>25782</v>
      </c>
      <c r="B104" s="257" t="s">
        <v>25783</v>
      </c>
      <c r="C104" s="257"/>
      <c r="D104" s="257"/>
      <c r="E104" s="259" t="s">
        <v>25784</v>
      </c>
      <c r="F104" s="259"/>
      <c r="G104" s="259"/>
      <c r="H104" s="259"/>
      <c r="I104" s="259" t="s">
        <v>25512</v>
      </c>
      <c r="J104" s="259"/>
      <c r="K104" s="259" t="s">
        <v>25784</v>
      </c>
      <c r="L104" s="259"/>
      <c r="M104" s="259" t="s">
        <v>25513</v>
      </c>
      <c r="N104" s="260" t="s">
        <v>25498</v>
      </c>
      <c r="O104" s="264" t="s">
        <v>25785</v>
      </c>
      <c r="P104" s="260"/>
      <c r="R104" s="7"/>
      <c r="S104" s="7"/>
      <c r="T104" s="7"/>
      <c r="U104" s="7"/>
      <c r="V104" s="7"/>
      <c r="AP104" s="38" t="e">
        <f t="shared" si="6"/>
        <v>#VALUE!</v>
      </c>
      <c r="AQ104" s="38" t="e">
        <f t="shared" si="7"/>
        <v>#VALUE!</v>
      </c>
      <c r="AR104" s="38" t="e">
        <f t="shared" si="8"/>
        <v>#VALUE!</v>
      </c>
    </row>
    <row r="105" spans="1:44" ht="16.5">
      <c r="A105" s="254" t="s">
        <v>25786</v>
      </c>
      <c r="B105" s="257"/>
      <c r="C105" s="257" t="s">
        <v>25787</v>
      </c>
      <c r="D105" s="257"/>
      <c r="E105" s="259"/>
      <c r="F105" s="259"/>
      <c r="G105" s="259"/>
      <c r="H105" s="259"/>
      <c r="I105" s="259"/>
      <c r="J105" s="249" t="s">
        <v>735</v>
      </c>
      <c r="K105" s="249" t="s">
        <v>735</v>
      </c>
      <c r="L105" s="259"/>
      <c r="M105" s="259" t="s">
        <v>25490</v>
      </c>
      <c r="N105" s="260"/>
      <c r="O105" s="260" t="s">
        <v>25788</v>
      </c>
      <c r="P105" s="260"/>
      <c r="R105" s="7"/>
      <c r="S105" s="7"/>
      <c r="T105" s="7"/>
      <c r="U105" s="7"/>
      <c r="V105" s="7"/>
      <c r="AP105" s="38" t="e">
        <f t="shared" si="6"/>
        <v>#VALUE!</v>
      </c>
      <c r="AQ105" s="38" t="e">
        <f t="shared" si="7"/>
        <v>#VALUE!</v>
      </c>
      <c r="AR105" s="38" t="e">
        <f t="shared" si="8"/>
        <v>#VALUE!</v>
      </c>
    </row>
    <row r="106" spans="1:44" ht="16.5">
      <c r="A106" s="254" t="s">
        <v>25789</v>
      </c>
      <c r="B106" s="257"/>
      <c r="C106" s="257"/>
      <c r="D106" s="257"/>
      <c r="E106" s="259"/>
      <c r="F106" s="259"/>
      <c r="G106" s="259"/>
      <c r="H106" s="259"/>
      <c r="I106" s="249"/>
      <c r="J106" s="249"/>
      <c r="K106" s="249" t="s">
        <v>25790</v>
      </c>
      <c r="L106" s="249"/>
      <c r="M106" s="259" t="s">
        <v>25791</v>
      </c>
      <c r="N106" s="250"/>
      <c r="O106" s="255" t="s">
        <v>25792</v>
      </c>
      <c r="P106" s="260"/>
      <c r="R106" s="7"/>
      <c r="S106" s="7"/>
      <c r="T106" s="7"/>
      <c r="U106" s="7"/>
      <c r="V106" s="7"/>
      <c r="AP106" s="38" t="e">
        <f t="shared" si="6"/>
        <v>#VALUE!</v>
      </c>
      <c r="AQ106" s="38" t="e">
        <f t="shared" si="7"/>
        <v>#VALUE!</v>
      </c>
      <c r="AR106" s="38" t="e">
        <f t="shared" si="8"/>
        <v>#VALUE!</v>
      </c>
    </row>
    <row r="107" spans="1:44" ht="16.5">
      <c r="A107" s="254" t="s">
        <v>25793</v>
      </c>
      <c r="B107" s="257"/>
      <c r="C107" s="257" t="s">
        <v>25787</v>
      </c>
      <c r="D107" s="257"/>
      <c r="E107" s="259"/>
      <c r="F107" s="259"/>
      <c r="G107" s="259"/>
      <c r="H107" s="259"/>
      <c r="I107" s="259"/>
      <c r="J107" s="249" t="s">
        <v>735</v>
      </c>
      <c r="K107" s="249" t="s">
        <v>735</v>
      </c>
      <c r="L107" s="259"/>
      <c r="M107" s="259" t="s">
        <v>25490</v>
      </c>
      <c r="N107" s="260"/>
      <c r="O107" s="260" t="s">
        <v>25788</v>
      </c>
      <c r="P107" s="260"/>
      <c r="S107" s="7"/>
      <c r="T107" s="7"/>
      <c r="U107" s="7"/>
      <c r="V107" s="7"/>
      <c r="AP107" s="38" t="e">
        <f t="shared" si="6"/>
        <v>#VALUE!</v>
      </c>
      <c r="AQ107" s="38" t="e">
        <f t="shared" si="7"/>
        <v>#VALUE!</v>
      </c>
      <c r="AR107" s="38" t="e">
        <f t="shared" si="8"/>
        <v>#VALUE!</v>
      </c>
    </row>
    <row r="108" spans="1:44" ht="16.5">
      <c r="A108" s="254" t="s">
        <v>25794</v>
      </c>
      <c r="B108" s="257"/>
      <c r="C108" s="257"/>
      <c r="D108" s="257"/>
      <c r="E108" s="259"/>
      <c r="F108" s="259"/>
      <c r="G108" s="259"/>
      <c r="H108" s="259"/>
      <c r="I108" s="259"/>
      <c r="J108" s="249" t="s">
        <v>735</v>
      </c>
      <c r="K108" s="249" t="s">
        <v>735</v>
      </c>
      <c r="L108" s="259"/>
      <c r="M108" s="259" t="s">
        <v>25490</v>
      </c>
      <c r="N108" s="260"/>
      <c r="O108" s="260" t="s">
        <v>25795</v>
      </c>
      <c r="P108" s="260"/>
      <c r="R108" s="7"/>
      <c r="S108" s="7"/>
      <c r="T108" s="7"/>
      <c r="U108" s="7"/>
      <c r="V108" s="7"/>
      <c r="AP108" s="38" t="e">
        <f t="shared" si="6"/>
        <v>#VALUE!</v>
      </c>
      <c r="AQ108" s="38" t="e">
        <f t="shared" si="7"/>
        <v>#VALUE!</v>
      </c>
      <c r="AR108" s="38" t="e">
        <f t="shared" si="8"/>
        <v>#VALUE!</v>
      </c>
    </row>
    <row r="109" spans="1:44" ht="16.5">
      <c r="A109" s="254" t="s">
        <v>25796</v>
      </c>
      <c r="B109" s="257"/>
      <c r="C109" s="257" t="s">
        <v>25632</v>
      </c>
      <c r="D109" s="257"/>
      <c r="E109" s="259" t="s">
        <v>25797</v>
      </c>
      <c r="F109" s="259"/>
      <c r="G109" s="259" t="s">
        <v>25543</v>
      </c>
      <c r="H109" s="259"/>
      <c r="I109" s="259" t="s">
        <v>25545</v>
      </c>
      <c r="J109" s="259"/>
      <c r="K109" s="259"/>
      <c r="L109" s="259"/>
      <c r="M109" s="259"/>
      <c r="N109" s="260"/>
      <c r="O109" s="260" t="s">
        <v>25546</v>
      </c>
      <c r="P109" s="260"/>
      <c r="R109" s="7"/>
      <c r="S109" s="7"/>
      <c r="T109" s="7"/>
      <c r="U109" s="7"/>
      <c r="V109" s="7"/>
      <c r="AP109" s="38" t="e">
        <f t="shared" si="6"/>
        <v>#VALUE!</v>
      </c>
      <c r="AQ109" s="38" t="e">
        <f t="shared" si="7"/>
        <v>#VALUE!</v>
      </c>
      <c r="AR109" s="38" t="e">
        <f t="shared" si="8"/>
        <v>#VALUE!</v>
      </c>
    </row>
    <row r="110" spans="1:44" ht="16.5" customHeight="1">
      <c r="A110" s="254" t="s">
        <v>25798</v>
      </c>
      <c r="B110" s="261" t="s">
        <v>25799</v>
      </c>
      <c r="C110" s="257"/>
      <c r="D110" s="257"/>
      <c r="E110" s="259" t="s">
        <v>25800</v>
      </c>
      <c r="F110" s="259"/>
      <c r="G110" s="259"/>
      <c r="H110" s="259"/>
      <c r="I110" s="259" t="s">
        <v>25799</v>
      </c>
      <c r="J110" s="249" t="s">
        <v>735</v>
      </c>
      <c r="K110" s="249" t="s">
        <v>735</v>
      </c>
      <c r="L110" s="259" t="s">
        <v>25801</v>
      </c>
      <c r="M110" s="259" t="s">
        <v>25490</v>
      </c>
      <c r="N110" s="260" t="s">
        <v>25524</v>
      </c>
      <c r="O110" s="260" t="s">
        <v>25802</v>
      </c>
      <c r="P110" s="260"/>
      <c r="R110" s="7"/>
      <c r="S110" s="7"/>
      <c r="T110" s="7"/>
      <c r="U110" s="7"/>
      <c r="V110" s="7"/>
      <c r="AP110" s="38" t="e">
        <f t="shared" si="6"/>
        <v>#VALUE!</v>
      </c>
      <c r="AQ110" s="38" t="e">
        <f t="shared" si="7"/>
        <v>#VALUE!</v>
      </c>
      <c r="AR110" s="38" t="e">
        <f t="shared" si="8"/>
        <v>#VALUE!</v>
      </c>
    </row>
    <row r="111" spans="1:44" ht="16.5">
      <c r="A111" s="254" t="s">
        <v>25803</v>
      </c>
      <c r="B111" s="257"/>
      <c r="C111" s="257" t="s">
        <v>25804</v>
      </c>
      <c r="D111" s="257"/>
      <c r="E111" s="259" t="s">
        <v>25805</v>
      </c>
      <c r="F111" s="259"/>
      <c r="G111" s="259"/>
      <c r="H111" s="259"/>
      <c r="I111" s="249"/>
      <c r="J111" s="259" t="s">
        <v>25806</v>
      </c>
      <c r="K111" s="259"/>
      <c r="L111" s="259" t="s">
        <v>25807</v>
      </c>
      <c r="M111" s="489" t="s">
        <v>25595</v>
      </c>
      <c r="N111" s="489" t="s">
        <v>25524</v>
      </c>
      <c r="O111" s="489" t="s">
        <v>25808</v>
      </c>
      <c r="P111" s="260"/>
      <c r="R111" s="7"/>
      <c r="S111" s="7"/>
      <c r="T111" s="7"/>
      <c r="U111" s="7"/>
      <c r="V111" s="7"/>
      <c r="AP111" s="38" t="e">
        <f t="shared" si="6"/>
        <v>#VALUE!</v>
      </c>
      <c r="AQ111" s="38" t="e">
        <f t="shared" si="7"/>
        <v>#VALUE!</v>
      </c>
      <c r="AR111" s="38" t="e">
        <f t="shared" si="8"/>
        <v>#VALUE!</v>
      </c>
    </row>
    <row r="112" spans="1:44" ht="16.5">
      <c r="A112" s="254" t="s">
        <v>25809</v>
      </c>
      <c r="B112" s="490"/>
      <c r="C112" s="490"/>
      <c r="D112" s="490"/>
      <c r="E112" s="489"/>
      <c r="F112" s="489"/>
      <c r="G112" s="489"/>
      <c r="H112" s="489"/>
      <c r="I112" s="249"/>
      <c r="J112" s="251" t="s">
        <v>25809</v>
      </c>
      <c r="K112" s="489"/>
      <c r="L112" s="489"/>
      <c r="M112" s="489" t="s">
        <v>25478</v>
      </c>
      <c r="N112" s="489" t="s">
        <v>25479</v>
      </c>
      <c r="O112" s="489"/>
      <c r="P112" s="260" t="s">
        <v>25480</v>
      </c>
      <c r="R112" s="7"/>
      <c r="S112" s="7"/>
      <c r="T112" s="7"/>
      <c r="U112" s="7"/>
      <c r="V112" s="7"/>
      <c r="AP112" s="38" t="e">
        <f t="shared" si="6"/>
        <v>#VALUE!</v>
      </c>
      <c r="AQ112" s="38" t="e">
        <f t="shared" si="7"/>
        <v>#VALUE!</v>
      </c>
      <c r="AR112" s="38" t="e">
        <f t="shared" si="8"/>
        <v>#VALUE!</v>
      </c>
    </row>
    <row r="113" spans="1:44" ht="16.5">
      <c r="A113" s="254" t="s">
        <v>25810</v>
      </c>
      <c r="B113" s="257"/>
      <c r="C113" s="257" t="s">
        <v>25811</v>
      </c>
      <c r="D113" s="257"/>
      <c r="E113" s="259"/>
      <c r="F113" s="259"/>
      <c r="G113" s="259"/>
      <c r="H113" s="259"/>
      <c r="I113" s="259" t="s">
        <v>25695</v>
      </c>
      <c r="J113" s="249" t="s">
        <v>735</v>
      </c>
      <c r="K113" s="249" t="s">
        <v>735</v>
      </c>
      <c r="L113" s="259" t="s">
        <v>25812</v>
      </c>
      <c r="M113" s="489" t="s">
        <v>25490</v>
      </c>
      <c r="N113" s="489" t="s">
        <v>25524</v>
      </c>
      <c r="O113" s="493" t="s">
        <v>25813</v>
      </c>
      <c r="P113" s="260"/>
      <c r="R113" s="7"/>
      <c r="S113" s="7"/>
      <c r="T113" s="7"/>
      <c r="U113" s="7"/>
      <c r="V113" s="7"/>
      <c r="AP113" s="38" t="e">
        <f t="shared" si="6"/>
        <v>#VALUE!</v>
      </c>
      <c r="AQ113" s="38" t="e">
        <f t="shared" si="7"/>
        <v>#VALUE!</v>
      </c>
      <c r="AR113" s="38" t="e">
        <f t="shared" si="8"/>
        <v>#VALUE!</v>
      </c>
    </row>
    <row r="114" spans="1:44" ht="16.5">
      <c r="A114" s="254" t="s">
        <v>25814</v>
      </c>
      <c r="B114" s="257" t="s">
        <v>25815</v>
      </c>
      <c r="C114" s="257"/>
      <c r="D114" s="257"/>
      <c r="E114" s="259" t="s">
        <v>25816</v>
      </c>
      <c r="F114" s="259"/>
      <c r="G114" s="259"/>
      <c r="H114" s="259"/>
      <c r="I114" s="259" t="s">
        <v>25817</v>
      </c>
      <c r="J114" s="259"/>
      <c r="K114" s="259"/>
      <c r="L114" s="259"/>
      <c r="M114" s="259" t="s">
        <v>25513</v>
      </c>
      <c r="N114" s="260" t="s">
        <v>25498</v>
      </c>
      <c r="O114" s="260" t="s">
        <v>25818</v>
      </c>
      <c r="P114" s="260"/>
      <c r="R114" s="7"/>
      <c r="S114" s="7"/>
      <c r="T114" s="7"/>
      <c r="U114" s="7"/>
      <c r="V114" s="7"/>
      <c r="AP114" s="38" t="e">
        <f t="shared" si="6"/>
        <v>#VALUE!</v>
      </c>
      <c r="AQ114" s="38" t="e">
        <f t="shared" si="7"/>
        <v>#VALUE!</v>
      </c>
      <c r="AR114" s="38" t="e">
        <f t="shared" si="8"/>
        <v>#VALUE!</v>
      </c>
    </row>
    <row r="115" spans="1:44" ht="16.5">
      <c r="A115" s="254" t="s">
        <v>25819</v>
      </c>
      <c r="B115" s="257"/>
      <c r="C115" s="257"/>
      <c r="D115" s="257"/>
      <c r="E115" s="249"/>
      <c r="F115" s="249"/>
      <c r="G115" s="249"/>
      <c r="H115" s="249"/>
      <c r="I115" s="249"/>
      <c r="J115" s="249"/>
      <c r="K115" s="249"/>
      <c r="L115" s="249"/>
      <c r="M115" s="249"/>
      <c r="N115" s="250"/>
      <c r="O115" s="255" t="s">
        <v>25820</v>
      </c>
      <c r="P115" s="250"/>
      <c r="R115" s="7"/>
      <c r="S115" s="7"/>
      <c r="T115" s="7"/>
      <c r="U115" s="7"/>
      <c r="V115" s="7"/>
    </row>
    <row r="116" spans="1:44" ht="16.5">
      <c r="A116" s="254" t="s">
        <v>25821</v>
      </c>
      <c r="B116" s="267"/>
      <c r="C116" s="267"/>
      <c r="D116" s="267"/>
      <c r="E116" s="249" t="s">
        <v>25822</v>
      </c>
      <c r="F116" s="249"/>
      <c r="G116" s="249"/>
      <c r="H116" s="249"/>
      <c r="I116" s="249" t="s">
        <v>25545</v>
      </c>
      <c r="J116" s="249"/>
      <c r="K116" s="249" t="s">
        <v>25823</v>
      </c>
      <c r="L116" s="249"/>
      <c r="M116" s="249" t="s">
        <v>25513</v>
      </c>
      <c r="N116" s="250" t="s">
        <v>25498</v>
      </c>
      <c r="O116" s="266" t="s">
        <v>25824</v>
      </c>
      <c r="P116" s="250"/>
      <c r="R116" s="7"/>
      <c r="S116" s="7"/>
      <c r="T116" s="7"/>
      <c r="U116" s="7"/>
      <c r="V116" s="7"/>
    </row>
    <row r="117" spans="1:44" ht="16.5">
      <c r="A117" s="254" t="s">
        <v>25825</v>
      </c>
      <c r="B117" s="267"/>
      <c r="C117" s="267" t="s">
        <v>25804</v>
      </c>
      <c r="D117" s="267"/>
      <c r="E117" s="249" t="s">
        <v>25826</v>
      </c>
      <c r="F117" s="249"/>
      <c r="G117" s="249"/>
      <c r="H117" s="249"/>
      <c r="I117" s="249"/>
      <c r="J117" s="249" t="s">
        <v>25827</v>
      </c>
      <c r="K117" s="249"/>
      <c r="L117" s="249" t="s">
        <v>25828</v>
      </c>
      <c r="M117" s="249" t="s">
        <v>25595</v>
      </c>
      <c r="N117" s="250" t="s">
        <v>25524</v>
      </c>
      <c r="O117" s="264"/>
      <c r="P117" s="250"/>
      <c r="R117" s="7"/>
      <c r="S117" s="7"/>
      <c r="T117" s="7"/>
      <c r="U117" s="7"/>
      <c r="V117" s="7"/>
    </row>
    <row r="118" spans="1:44" ht="16.5">
      <c r="A118" s="254" t="s">
        <v>25829</v>
      </c>
      <c r="B118" s="267"/>
      <c r="C118" s="267" t="s">
        <v>25632</v>
      </c>
      <c r="D118" s="267"/>
      <c r="E118" s="249" t="s">
        <v>25830</v>
      </c>
      <c r="F118" s="249"/>
      <c r="G118" s="249"/>
      <c r="H118" s="249"/>
      <c r="I118" s="249" t="s">
        <v>25545</v>
      </c>
      <c r="J118" s="249"/>
      <c r="K118" s="249"/>
      <c r="L118" s="249"/>
      <c r="M118" s="249"/>
      <c r="N118" s="250"/>
      <c r="O118" s="264" t="s">
        <v>25546</v>
      </c>
      <c r="P118" s="250"/>
      <c r="R118" s="7"/>
      <c r="S118" s="7"/>
      <c r="T118" s="7"/>
      <c r="U118" s="7"/>
      <c r="V118" s="7"/>
    </row>
    <row r="119" spans="1:44" ht="16.5">
      <c r="A119" s="254" t="s">
        <v>25831</v>
      </c>
      <c r="B119" s="267"/>
      <c r="C119" s="267"/>
      <c r="D119" s="267"/>
      <c r="E119" s="249" t="s">
        <v>25518</v>
      </c>
      <c r="F119" s="249"/>
      <c r="G119" s="249"/>
      <c r="H119" s="249"/>
      <c r="I119" s="252" t="s">
        <v>25523</v>
      </c>
      <c r="J119" s="252"/>
      <c r="K119" s="252" t="s">
        <v>25832</v>
      </c>
      <c r="L119" s="249"/>
      <c r="M119" s="249" t="s">
        <v>25513</v>
      </c>
      <c r="N119" s="250" t="s">
        <v>25479</v>
      </c>
      <c r="O119" s="264"/>
      <c r="P119" s="250"/>
      <c r="R119" s="7"/>
      <c r="S119" s="7"/>
      <c r="T119" s="7"/>
      <c r="U119" s="7"/>
      <c r="V119" s="7"/>
    </row>
    <row r="120" spans="1:44" ht="16.5">
      <c r="A120" s="254" t="s">
        <v>25833</v>
      </c>
      <c r="B120" s="267"/>
      <c r="C120" s="267" t="s">
        <v>25553</v>
      </c>
      <c r="D120" s="267"/>
      <c r="E120" s="249"/>
      <c r="F120" s="249"/>
      <c r="G120" s="249"/>
      <c r="H120" s="249"/>
      <c r="I120" s="249"/>
      <c r="J120" s="249"/>
      <c r="K120" s="249"/>
      <c r="L120" s="249"/>
      <c r="M120" s="249"/>
      <c r="N120" s="250"/>
      <c r="O120" s="264" t="s">
        <v>25834</v>
      </c>
      <c r="P120" s="250"/>
      <c r="R120" s="7"/>
      <c r="S120" s="7"/>
      <c r="T120" s="7"/>
      <c r="U120" s="7"/>
      <c r="V120" s="7"/>
    </row>
    <row r="121" spans="1:44" ht="16.5">
      <c r="A121" s="254" t="s">
        <v>25835</v>
      </c>
      <c r="B121" s="265"/>
      <c r="C121" s="265"/>
      <c r="D121" s="265"/>
      <c r="E121" s="249"/>
      <c r="F121" s="249"/>
      <c r="G121" s="249"/>
      <c r="H121" s="249"/>
      <c r="I121" s="249"/>
      <c r="J121" s="249" t="s">
        <v>25836</v>
      </c>
      <c r="K121" s="249"/>
      <c r="L121" s="249"/>
      <c r="M121" s="249" t="s">
        <v>25478</v>
      </c>
      <c r="N121" s="250" t="s">
        <v>25491</v>
      </c>
      <c r="O121" s="264"/>
      <c r="P121" s="250" t="s">
        <v>25480</v>
      </c>
      <c r="R121" s="7"/>
      <c r="S121" s="7"/>
      <c r="T121" s="7"/>
      <c r="U121" s="7"/>
      <c r="V121" s="7"/>
    </row>
    <row r="122" spans="1:44" ht="16.5">
      <c r="A122" s="254" t="s">
        <v>25837</v>
      </c>
      <c r="B122" s="267"/>
      <c r="C122" s="267"/>
      <c r="D122" s="267"/>
      <c r="E122" s="249"/>
      <c r="F122" s="249"/>
      <c r="G122" s="249"/>
      <c r="H122" s="249"/>
      <c r="I122" s="249"/>
      <c r="J122" s="249"/>
      <c r="K122" s="249"/>
      <c r="L122" s="249"/>
      <c r="M122" s="249"/>
      <c r="N122" s="250"/>
      <c r="O122" s="264" t="s">
        <v>25838</v>
      </c>
      <c r="P122" s="250"/>
      <c r="S122" s="7"/>
      <c r="T122" s="7"/>
      <c r="U122" s="7" t="s">
        <v>25839</v>
      </c>
      <c r="V122" s="7"/>
      <c r="AO122" s="38" t="s">
        <v>25840</v>
      </c>
      <c r="AP122" s="38" t="str">
        <f t="shared" si="6"/>
        <v>Giant Tongue</v>
      </c>
      <c r="AQ122" s="38" t="e">
        <f t="shared" si="7"/>
        <v>#VALUE!</v>
      </c>
      <c r="AR122" s="38" t="e">
        <f t="shared" si="8"/>
        <v>#VALUE!</v>
      </c>
    </row>
    <row r="123" spans="1:44" ht="16.5">
      <c r="A123" s="254" t="s">
        <v>25841</v>
      </c>
      <c r="B123" s="265"/>
      <c r="C123" s="265"/>
      <c r="D123" s="265"/>
      <c r="E123" s="252" t="s">
        <v>25842</v>
      </c>
      <c r="F123" s="252"/>
      <c r="G123" s="252"/>
      <c r="H123" s="252"/>
      <c r="I123" s="252" t="s">
        <v>25657</v>
      </c>
      <c r="J123" s="252"/>
      <c r="K123" s="252"/>
      <c r="L123" s="252"/>
      <c r="M123" s="249" t="s">
        <v>25486</v>
      </c>
      <c r="N123" s="250" t="s">
        <v>25569</v>
      </c>
      <c r="O123" s="266" t="s">
        <v>25843</v>
      </c>
      <c r="P123" s="250" t="s">
        <v>25488</v>
      </c>
      <c r="R123" s="244"/>
      <c r="S123" s="244"/>
      <c r="T123" s="244"/>
      <c r="U123" s="244"/>
      <c r="V123" s="244"/>
      <c r="AO123" s="38" t="s">
        <v>25844</v>
      </c>
      <c r="AP123" s="38" t="str">
        <f t="shared" si="6"/>
        <v>High Giantish</v>
      </c>
      <c r="AQ123" s="38" t="e">
        <f t="shared" si="7"/>
        <v>#VALUE!</v>
      </c>
      <c r="AR123" s="38" t="e">
        <f t="shared" si="8"/>
        <v>#VALUE!</v>
      </c>
    </row>
    <row r="124" spans="1:44" ht="16.5">
      <c r="A124" s="254" t="s">
        <v>25845</v>
      </c>
      <c r="B124" s="257"/>
      <c r="C124" s="267"/>
      <c r="D124" s="267"/>
      <c r="E124" s="249" t="s">
        <v>25518</v>
      </c>
      <c r="F124" s="249"/>
      <c r="G124" s="249"/>
      <c r="H124" s="249"/>
      <c r="I124" s="249"/>
      <c r="J124" s="249"/>
      <c r="K124" s="249"/>
      <c r="L124" s="249"/>
      <c r="M124" s="249"/>
      <c r="N124" s="250"/>
      <c r="O124" s="260" t="s">
        <v>25846</v>
      </c>
      <c r="P124" s="250"/>
      <c r="R124" s="244"/>
      <c r="S124" s="244"/>
      <c r="T124" s="244"/>
      <c r="U124" s="244"/>
      <c r="V124" s="244"/>
      <c r="AO124" s="38" t="s">
        <v>25847</v>
      </c>
      <c r="AP124" s="38" t="str">
        <f t="shared" si="6"/>
        <v>Stone Giantish</v>
      </c>
      <c r="AQ124" s="38" t="e">
        <f t="shared" si="7"/>
        <v>#VALUE!</v>
      </c>
      <c r="AR124" s="38" t="e">
        <f t="shared" si="8"/>
        <v>#VALUE!</v>
      </c>
    </row>
    <row r="125" spans="1:44" ht="16.5">
      <c r="A125" s="254" t="s">
        <v>25848</v>
      </c>
      <c r="B125" s="268" t="s">
        <v>25849</v>
      </c>
      <c r="C125" s="267"/>
      <c r="D125" s="267"/>
      <c r="E125" s="249" t="s">
        <v>25850</v>
      </c>
      <c r="F125" s="249"/>
      <c r="G125" s="249"/>
      <c r="H125" s="249"/>
      <c r="I125" s="249" t="s">
        <v>25545</v>
      </c>
      <c r="J125" s="249"/>
      <c r="K125" s="249" t="s">
        <v>8396</v>
      </c>
      <c r="L125" s="249"/>
      <c r="M125" s="249" t="s">
        <v>25513</v>
      </c>
      <c r="N125" s="250" t="s">
        <v>25498</v>
      </c>
      <c r="O125" s="264" t="s">
        <v>25851</v>
      </c>
      <c r="P125" s="250"/>
      <c r="R125" s="244"/>
      <c r="S125" s="244"/>
      <c r="T125" s="244"/>
      <c r="U125" s="244"/>
      <c r="V125" s="244"/>
    </row>
    <row r="126" spans="1:44" ht="16.5">
      <c r="A126" s="254" t="s">
        <v>25852</v>
      </c>
      <c r="B126" s="267"/>
      <c r="C126" s="267"/>
      <c r="D126" s="267"/>
      <c r="E126" s="249"/>
      <c r="F126" s="249"/>
      <c r="G126" s="249"/>
      <c r="H126" s="249"/>
      <c r="I126" s="249"/>
      <c r="J126" s="249" t="s">
        <v>735</v>
      </c>
      <c r="K126" s="249" t="s">
        <v>735</v>
      </c>
      <c r="L126" s="249"/>
      <c r="M126" s="249" t="s">
        <v>25490</v>
      </c>
      <c r="N126" s="250"/>
      <c r="O126" s="264" t="s">
        <v>25853</v>
      </c>
      <c r="P126" s="250"/>
      <c r="R126" s="244"/>
      <c r="S126" s="244"/>
      <c r="T126" s="244"/>
      <c r="U126" s="244"/>
      <c r="V126" s="244"/>
      <c r="AO126" s="38" t="s">
        <v>25854</v>
      </c>
      <c r="AP126" s="38" t="str">
        <f t="shared" si="6"/>
        <v>Sky Giantish</v>
      </c>
      <c r="AQ126" s="38" t="e">
        <f t="shared" si="7"/>
        <v>#VALUE!</v>
      </c>
      <c r="AR126" s="38" t="e">
        <f t="shared" si="8"/>
        <v>#VALUE!</v>
      </c>
    </row>
    <row r="127" spans="1:44" ht="16.5">
      <c r="A127" s="254" t="s">
        <v>25855</v>
      </c>
      <c r="B127" s="267"/>
      <c r="C127" s="267"/>
      <c r="D127" s="267"/>
      <c r="E127" s="259"/>
      <c r="F127" s="259"/>
      <c r="G127" s="259"/>
      <c r="H127" s="259"/>
      <c r="I127" s="259"/>
      <c r="J127" s="259"/>
      <c r="K127" s="259"/>
      <c r="L127" s="259"/>
      <c r="M127" s="259"/>
      <c r="N127" s="260"/>
      <c r="O127" s="264" t="s">
        <v>25856</v>
      </c>
      <c r="P127" s="260"/>
      <c r="R127" s="244"/>
      <c r="S127" s="244"/>
      <c r="T127" s="244"/>
      <c r="U127" s="244"/>
      <c r="V127" s="244"/>
      <c r="AO127" s="38" t="s">
        <v>25857</v>
      </c>
      <c r="AP127" s="38" t="str">
        <f t="shared" si="6"/>
        <v>Ogre Tongue</v>
      </c>
      <c r="AQ127" s="38" t="e">
        <f t="shared" si="7"/>
        <v>#VALUE!</v>
      </c>
      <c r="AR127" s="38" t="e">
        <f t="shared" si="8"/>
        <v>#VALUE!</v>
      </c>
    </row>
    <row r="128" spans="1:44" ht="16.5">
      <c r="A128" s="254" t="s">
        <v>25858</v>
      </c>
      <c r="B128" s="257"/>
      <c r="C128" s="257"/>
      <c r="D128" s="489"/>
      <c r="E128" s="489"/>
      <c r="F128" s="489"/>
      <c r="G128" s="489"/>
      <c r="H128" s="489"/>
      <c r="I128" s="259"/>
      <c r="J128" s="259"/>
      <c r="K128" s="259"/>
      <c r="L128" s="259"/>
      <c r="M128" s="259"/>
      <c r="N128" s="260"/>
      <c r="O128" s="260" t="s">
        <v>25859</v>
      </c>
      <c r="P128" s="260"/>
      <c r="R128" s="244"/>
      <c r="S128" s="244"/>
      <c r="T128" s="244"/>
      <c r="U128" s="244"/>
      <c r="V128" s="244"/>
    </row>
    <row r="129" spans="1:44" ht="16.5">
      <c r="A129" s="254" t="s">
        <v>25860</v>
      </c>
      <c r="B129" s="257"/>
      <c r="C129" s="257"/>
      <c r="D129" s="257"/>
      <c r="E129" s="259"/>
      <c r="F129" s="259"/>
      <c r="G129" s="259"/>
      <c r="H129" s="259"/>
      <c r="I129" s="259"/>
      <c r="J129" s="259"/>
      <c r="K129" s="259" t="s">
        <v>25750</v>
      </c>
      <c r="L129" s="259"/>
      <c r="M129" s="259"/>
      <c r="N129" s="260"/>
      <c r="O129" s="260"/>
      <c r="P129" s="260"/>
      <c r="AO129" s="38" t="s">
        <v>25861</v>
      </c>
      <c r="AP129" s="38" t="e">
        <f t="shared" si="6"/>
        <v>#VALUE!</v>
      </c>
      <c r="AQ129" s="38" t="e">
        <f t="shared" si="7"/>
        <v>#VALUE!</v>
      </c>
      <c r="AR129" s="38" t="e">
        <f t="shared" si="8"/>
        <v>#VALUE!</v>
      </c>
    </row>
    <row r="130" spans="1:44" ht="16.5">
      <c r="A130" s="254" t="s">
        <v>25860</v>
      </c>
      <c r="B130" s="257"/>
      <c r="C130" s="257"/>
      <c r="D130" s="489"/>
      <c r="E130" s="489"/>
      <c r="F130" s="489"/>
      <c r="G130" s="489"/>
      <c r="H130" s="489"/>
      <c r="I130" s="249"/>
      <c r="J130" s="249"/>
      <c r="K130" s="249"/>
      <c r="L130" s="249"/>
      <c r="M130" s="249"/>
      <c r="N130" s="250"/>
      <c r="O130" s="260" t="s">
        <v>25862</v>
      </c>
      <c r="P130" s="260"/>
      <c r="AO130" s="38" t="s">
        <v>25863</v>
      </c>
      <c r="AP130" s="38" t="str">
        <f t="shared" si="6"/>
        <v>Gnomish Tongue</v>
      </c>
      <c r="AQ130" s="38" t="e">
        <f t="shared" si="7"/>
        <v>#VALUE!</v>
      </c>
      <c r="AR130" s="38" t="e">
        <f t="shared" si="8"/>
        <v>#VALUE!</v>
      </c>
    </row>
    <row r="131" spans="1:44" ht="16.5">
      <c r="A131" s="254" t="s">
        <v>25864</v>
      </c>
      <c r="B131" s="257"/>
      <c r="C131" s="257" t="s">
        <v>25804</v>
      </c>
      <c r="D131" s="257"/>
      <c r="E131" s="259"/>
      <c r="F131" s="259"/>
      <c r="G131" s="259"/>
      <c r="H131" s="259"/>
      <c r="I131" s="259"/>
      <c r="J131" s="259" t="s">
        <v>25865</v>
      </c>
      <c r="K131" s="259"/>
      <c r="L131" s="259" t="s">
        <v>25866</v>
      </c>
      <c r="M131" s="259" t="s">
        <v>25595</v>
      </c>
      <c r="N131" s="260" t="s">
        <v>25524</v>
      </c>
      <c r="O131" s="260" t="s">
        <v>25867</v>
      </c>
      <c r="P131" s="260"/>
      <c r="AO131" s="38" t="s">
        <v>25868</v>
      </c>
      <c r="AP131" s="38" t="str">
        <f t="shared" si="6"/>
        <v>Gnomish</v>
      </c>
      <c r="AQ131" s="38" t="e">
        <f t="shared" si="7"/>
        <v>#VALUE!</v>
      </c>
      <c r="AR131" s="38" t="e">
        <f t="shared" si="8"/>
        <v>#VALUE!</v>
      </c>
    </row>
    <row r="132" spans="1:44" ht="15" customHeight="1">
      <c r="A132" s="254" t="s">
        <v>25869</v>
      </c>
      <c r="B132" s="257" t="s">
        <v>25870</v>
      </c>
      <c r="C132" s="257"/>
      <c r="D132" s="257"/>
      <c r="E132" s="259"/>
      <c r="F132" s="259"/>
      <c r="G132" s="259"/>
      <c r="H132" s="259"/>
      <c r="I132" s="249" t="s">
        <v>25512</v>
      </c>
      <c r="J132" s="249" t="s">
        <v>735</v>
      </c>
      <c r="K132" s="249" t="s">
        <v>735</v>
      </c>
      <c r="L132" s="259" t="s">
        <v>25871</v>
      </c>
      <c r="M132" s="259" t="s">
        <v>25490</v>
      </c>
      <c r="N132" s="260" t="s">
        <v>25479</v>
      </c>
      <c r="O132" s="260" t="s">
        <v>25872</v>
      </c>
      <c r="P132" s="260"/>
      <c r="AP132" s="38" t="e">
        <f t="shared" si="6"/>
        <v>#VALUE!</v>
      </c>
      <c r="AQ132" s="38" t="e">
        <f t="shared" si="7"/>
        <v>#VALUE!</v>
      </c>
      <c r="AR132" s="38" t="e">
        <f t="shared" si="8"/>
        <v>#VALUE!</v>
      </c>
    </row>
    <row r="133" spans="1:44" ht="16.5">
      <c r="A133" s="254" t="s">
        <v>25873</v>
      </c>
      <c r="B133" s="257"/>
      <c r="C133" s="257"/>
      <c r="D133" s="257"/>
      <c r="E133" s="259"/>
      <c r="F133" s="259"/>
      <c r="G133" s="259"/>
      <c r="H133" s="259"/>
      <c r="I133" s="259"/>
      <c r="J133" s="259"/>
      <c r="K133" s="259" t="s">
        <v>25874</v>
      </c>
      <c r="L133" s="259"/>
      <c r="M133" s="259"/>
      <c r="N133" s="260"/>
      <c r="O133" s="260"/>
      <c r="P133" s="260"/>
      <c r="AO133" s="38" t="s">
        <v>25875</v>
      </c>
      <c r="AP133" s="38" t="str">
        <f t="shared" si="6"/>
        <v>Orc Tongues</v>
      </c>
      <c r="AQ133" s="38" t="e">
        <f t="shared" si="7"/>
        <v>#VALUE!</v>
      </c>
      <c r="AR133" s="38" t="e">
        <f t="shared" si="8"/>
        <v>#VALUE!</v>
      </c>
    </row>
    <row r="134" spans="1:44" ht="15" customHeight="1">
      <c r="A134" s="254" t="s">
        <v>25876</v>
      </c>
      <c r="B134" s="257"/>
      <c r="C134" s="257"/>
      <c r="D134" s="257"/>
      <c r="E134" s="259"/>
      <c r="F134" s="259"/>
      <c r="G134" s="259"/>
      <c r="H134" s="259"/>
      <c r="I134" s="259"/>
      <c r="J134" s="249" t="s">
        <v>735</v>
      </c>
      <c r="K134" s="249" t="s">
        <v>735</v>
      </c>
      <c r="L134" s="259"/>
      <c r="M134" s="259" t="s">
        <v>25490</v>
      </c>
      <c r="N134" s="260"/>
      <c r="O134" s="255" t="s">
        <v>25573</v>
      </c>
      <c r="P134" s="260"/>
      <c r="AO134" s="38" t="s">
        <v>25877</v>
      </c>
      <c r="AP134" s="38" t="str">
        <f t="shared" si="6"/>
        <v>Orcish</v>
      </c>
      <c r="AQ134" s="38" t="e">
        <f t="shared" si="7"/>
        <v>#VALUE!</v>
      </c>
      <c r="AR134" s="38" t="e">
        <f t="shared" si="8"/>
        <v>#VALUE!</v>
      </c>
    </row>
    <row r="135" spans="1:44" ht="16.5">
      <c r="A135" s="254" t="s">
        <v>25878</v>
      </c>
      <c r="B135" s="251"/>
      <c r="C135" s="251"/>
      <c r="D135" s="251"/>
      <c r="E135" s="259"/>
      <c r="F135" s="259"/>
      <c r="G135" s="259"/>
      <c r="H135" s="259"/>
      <c r="I135" s="259"/>
      <c r="J135" s="251" t="s">
        <v>25878</v>
      </c>
      <c r="K135" s="259"/>
      <c r="L135" s="259"/>
      <c r="M135" s="259" t="s">
        <v>25478</v>
      </c>
      <c r="N135" s="260" t="s">
        <v>25524</v>
      </c>
      <c r="O135" s="260"/>
      <c r="P135" s="260" t="s">
        <v>25480</v>
      </c>
      <c r="AO135" s="38" t="s">
        <v>25879</v>
      </c>
      <c r="AP135" s="38" t="e">
        <f t="shared" si="6"/>
        <v>#VALUE!</v>
      </c>
      <c r="AQ135" s="38" t="e">
        <f t="shared" si="7"/>
        <v>#VALUE!</v>
      </c>
      <c r="AR135" s="38" t="e">
        <f t="shared" si="8"/>
        <v>#VALUE!</v>
      </c>
    </row>
    <row r="136" spans="1:44" ht="16.5">
      <c r="A136" s="254" t="s">
        <v>25880</v>
      </c>
      <c r="B136" s="257"/>
      <c r="C136" s="257"/>
      <c r="D136" s="257"/>
      <c r="E136" s="259" t="s">
        <v>25518</v>
      </c>
      <c r="F136" s="259"/>
      <c r="G136" s="259"/>
      <c r="H136" s="259"/>
      <c r="I136" s="259"/>
      <c r="J136" s="259"/>
      <c r="K136" s="259"/>
      <c r="L136" s="259" t="s">
        <v>25881</v>
      </c>
      <c r="M136" s="259"/>
      <c r="N136" s="260"/>
      <c r="O136" s="260" t="s">
        <v>25882</v>
      </c>
      <c r="P136" s="260"/>
      <c r="AO136" s="38" t="s">
        <v>25883</v>
      </c>
      <c r="AP136" s="38" t="str">
        <f t="shared" si="6"/>
        <v>Goblin Tongues</v>
      </c>
      <c r="AQ136" s="38" t="e">
        <f t="shared" si="7"/>
        <v>#VALUE!</v>
      </c>
      <c r="AR136" s="38" t="e">
        <f t="shared" si="8"/>
        <v>#VALUE!</v>
      </c>
    </row>
    <row r="137" spans="1:44" ht="16.5">
      <c r="A137" s="254" t="s">
        <v>25884</v>
      </c>
      <c r="B137" s="251"/>
      <c r="C137" s="251"/>
      <c r="D137" s="251"/>
      <c r="E137" s="259"/>
      <c r="F137" s="259"/>
      <c r="G137" s="259"/>
      <c r="H137" s="259"/>
      <c r="I137" s="259"/>
      <c r="J137" s="251" t="s">
        <v>25884</v>
      </c>
      <c r="K137" s="259"/>
      <c r="L137" s="259"/>
      <c r="M137" s="259" t="s">
        <v>25478</v>
      </c>
      <c r="N137" s="260" t="s">
        <v>25479</v>
      </c>
      <c r="O137" s="260"/>
      <c r="P137" s="260" t="s">
        <v>25480</v>
      </c>
      <c r="AO137" s="38" t="s">
        <v>25885</v>
      </c>
      <c r="AP137" s="38" t="str">
        <f t="shared" si="6"/>
        <v>Goblin-speak</v>
      </c>
      <c r="AQ137" s="38" t="e">
        <f t="shared" si="7"/>
        <v>#VALUE!</v>
      </c>
      <c r="AR137" s="38" t="e">
        <f t="shared" si="8"/>
        <v>#VALUE!</v>
      </c>
    </row>
    <row r="138" spans="1:44" ht="15" customHeight="1">
      <c r="A138" s="254" t="s">
        <v>25886</v>
      </c>
      <c r="B138" s="257"/>
      <c r="C138" s="257"/>
      <c r="D138" s="257"/>
      <c r="E138" s="259" t="s">
        <v>25887</v>
      </c>
      <c r="F138" s="259"/>
      <c r="G138" s="259"/>
      <c r="H138" s="259"/>
      <c r="I138" s="259" t="s">
        <v>25512</v>
      </c>
      <c r="J138" s="259"/>
      <c r="K138" s="259" t="s">
        <v>25887</v>
      </c>
      <c r="L138" s="259"/>
      <c r="M138" s="259" t="s">
        <v>25513</v>
      </c>
      <c r="N138" s="260" t="s">
        <v>25498</v>
      </c>
      <c r="O138" s="260" t="s">
        <v>25888</v>
      </c>
      <c r="P138" s="260"/>
      <c r="AO138" s="38" t="s">
        <v>25889</v>
      </c>
      <c r="AP138" s="38" t="e">
        <f t="shared" si="6"/>
        <v>#VALUE!</v>
      </c>
      <c r="AQ138" s="38" t="e">
        <f t="shared" si="7"/>
        <v>#VALUE!</v>
      </c>
      <c r="AR138" s="38" t="e">
        <f t="shared" si="8"/>
        <v>#VALUE!</v>
      </c>
    </row>
    <row r="139" spans="1:44" ht="16.5">
      <c r="A139" s="254" t="s">
        <v>25890</v>
      </c>
      <c r="B139" s="257"/>
      <c r="C139" s="257"/>
      <c r="D139" s="257"/>
      <c r="E139" s="259" t="s">
        <v>25891</v>
      </c>
      <c r="F139" s="259"/>
      <c r="G139" s="259"/>
      <c r="H139" s="259"/>
      <c r="I139" s="259" t="s">
        <v>25512</v>
      </c>
      <c r="J139" s="259"/>
      <c r="K139" s="259" t="s">
        <v>25891</v>
      </c>
      <c r="L139" s="259"/>
      <c r="M139" s="259" t="s">
        <v>25513</v>
      </c>
      <c r="N139" s="260" t="s">
        <v>25498</v>
      </c>
      <c r="O139" s="260" t="s">
        <v>25892</v>
      </c>
      <c r="P139" s="260"/>
      <c r="AO139" s="38" t="s">
        <v>25893</v>
      </c>
      <c r="AP139" s="38" t="str">
        <f t="shared" si="6"/>
        <v>Halfling Tongue</v>
      </c>
      <c r="AQ139" s="38" t="e">
        <f t="shared" si="7"/>
        <v>#VALUE!</v>
      </c>
      <c r="AR139" s="38" t="e">
        <f t="shared" si="8"/>
        <v>#VALUE!</v>
      </c>
    </row>
    <row r="140" spans="1:44" ht="16.5">
      <c r="A140" s="254" t="s">
        <v>25894</v>
      </c>
      <c r="B140" s="257"/>
      <c r="C140" s="257" t="s">
        <v>25895</v>
      </c>
      <c r="D140" s="257"/>
      <c r="E140" s="259" t="s">
        <v>25896</v>
      </c>
      <c r="F140" s="259"/>
      <c r="G140" s="259"/>
      <c r="H140" s="259"/>
      <c r="I140" s="262" t="s">
        <v>25523</v>
      </c>
      <c r="J140" s="262"/>
      <c r="K140" s="262"/>
      <c r="L140" s="259"/>
      <c r="M140" s="259"/>
      <c r="N140" s="260"/>
      <c r="O140" s="260" t="s">
        <v>25897</v>
      </c>
      <c r="P140" s="260"/>
      <c r="AO140" s="38" t="s">
        <v>25898</v>
      </c>
      <c r="AP140" s="38" t="str">
        <f t="shared" si="6"/>
        <v>Hinish</v>
      </c>
      <c r="AQ140" s="38" t="e">
        <f t="shared" si="7"/>
        <v>#VALUE!</v>
      </c>
      <c r="AR140" s="38" t="e">
        <f t="shared" si="8"/>
        <v>#VALUE!</v>
      </c>
    </row>
    <row r="141" spans="1:44" ht="16.5">
      <c r="A141" s="254" t="s">
        <v>25899</v>
      </c>
      <c r="B141" s="257"/>
      <c r="C141" s="257"/>
      <c r="D141" s="257"/>
      <c r="E141" s="259" t="s">
        <v>25900</v>
      </c>
      <c r="F141" s="259"/>
      <c r="G141" s="259"/>
      <c r="H141" s="259"/>
      <c r="I141" s="259"/>
      <c r="J141" s="259"/>
      <c r="K141" s="259"/>
      <c r="L141" s="259"/>
      <c r="M141" s="259"/>
      <c r="N141" s="260"/>
      <c r="O141" s="260" t="s">
        <v>25743</v>
      </c>
      <c r="P141" s="260"/>
      <c r="AP141" s="38" t="e">
        <f t="shared" si="6"/>
        <v>#VALUE!</v>
      </c>
      <c r="AQ141" s="38" t="e">
        <f>LEFT(RIGHT(AO141,LEN(AO141)-FIND(":",AO141)-1),FIND(".",RIGHT(AO141,LEN(AO141)-FIND(":",AO141)-1))-1)</f>
        <v>#VALUE!</v>
      </c>
      <c r="AR141" s="38" t="e">
        <f>RIGHT(RIGHT(AO141,LEN(AO141)-FIND(":",AO141)-1),LEN(RIGHT(AO141,LEN(AO141)-FIND(":",AO141)-1))-FIND(".",RIGHT(AO141,LEN(AO141)-FIND(":",AO141)-1),1))</f>
        <v>#VALUE!</v>
      </c>
    </row>
    <row r="142" spans="1:44" ht="16.5" customHeight="1">
      <c r="A142" s="254" t="s">
        <v>25901</v>
      </c>
      <c r="B142" s="257"/>
      <c r="C142" s="257"/>
      <c r="D142" s="257"/>
      <c r="E142" s="259" t="s">
        <v>25902</v>
      </c>
      <c r="F142" s="259"/>
      <c r="G142" s="259"/>
      <c r="H142" s="259"/>
      <c r="I142" s="259" t="s">
        <v>25512</v>
      </c>
      <c r="J142" s="259"/>
      <c r="K142" s="259" t="s">
        <v>25903</v>
      </c>
      <c r="L142" s="269" t="s">
        <v>25904</v>
      </c>
      <c r="M142" s="259" t="s">
        <v>25513</v>
      </c>
      <c r="N142" s="260" t="s">
        <v>25498</v>
      </c>
      <c r="O142" s="260" t="s">
        <v>25905</v>
      </c>
      <c r="P142" s="260"/>
    </row>
    <row r="143" spans="1:44" ht="16.5">
      <c r="A143" s="254" t="s">
        <v>25906</v>
      </c>
      <c r="B143" s="257"/>
      <c r="C143" s="257" t="s">
        <v>25521</v>
      </c>
      <c r="D143" s="257" t="s">
        <v>25522</v>
      </c>
      <c r="E143" s="259" t="s">
        <v>25907</v>
      </c>
      <c r="F143" s="259"/>
      <c r="G143" s="259"/>
      <c r="H143" s="259"/>
      <c r="I143" s="259"/>
      <c r="J143" s="259"/>
      <c r="K143" s="259"/>
      <c r="L143" s="259"/>
      <c r="M143" s="259"/>
      <c r="N143" s="260"/>
      <c r="O143" s="260" t="s">
        <v>25908</v>
      </c>
      <c r="P143" s="260"/>
      <c r="AO143" s="38" t="s">
        <v>25909</v>
      </c>
      <c r="AP143" s="38" t="e">
        <f t="shared" si="6"/>
        <v>#VALUE!</v>
      </c>
      <c r="AQ143" s="38" t="e">
        <f t="shared" ref="AQ143:AQ156" si="9">LEFT(RIGHT(AO143,LEN(AO143)-FIND(":",AO143)-1),FIND(".",RIGHT(AO143,LEN(AO143)-FIND(":",AO143)-1))-1)</f>
        <v>#VALUE!</v>
      </c>
      <c r="AR143" s="38" t="e">
        <f t="shared" ref="AR143:AR156" si="10">RIGHT(RIGHT(AO143,LEN(AO143)-FIND(":",AO143)-1),LEN(RIGHT(AO143,LEN(AO143)-FIND(":",AO143)-1))-FIND(".",RIGHT(AO143,LEN(AO143)-FIND(":",AO143)-1),1))</f>
        <v>#VALUE!</v>
      </c>
    </row>
    <row r="144" spans="1:44" ht="16.5">
      <c r="A144" s="254" t="s">
        <v>25910</v>
      </c>
      <c r="B144" s="257"/>
      <c r="C144" s="257"/>
      <c r="D144" s="257"/>
      <c r="E144" s="259" t="s">
        <v>25911</v>
      </c>
      <c r="F144" s="259"/>
      <c r="G144" s="259"/>
      <c r="H144" s="259"/>
      <c r="I144" s="259" t="s">
        <v>25495</v>
      </c>
      <c r="J144" s="259"/>
      <c r="K144" s="259"/>
      <c r="L144" s="259"/>
      <c r="M144" s="259" t="s">
        <v>25486</v>
      </c>
      <c r="N144" s="260" t="s">
        <v>25479</v>
      </c>
      <c r="O144" s="260" t="s">
        <v>25912</v>
      </c>
      <c r="P144" s="260" t="s">
        <v>25488</v>
      </c>
      <c r="AO144" s="38" t="s">
        <v>25913</v>
      </c>
      <c r="AP144" s="38" t="str">
        <f t="shared" si="6"/>
        <v>Aragrakh</v>
      </c>
      <c r="AQ144" s="38" t="str">
        <f t="shared" si="9"/>
        <v>Dragons</v>
      </c>
      <c r="AR144" s="38" t="str">
        <f t="shared" si="10"/>
        <v xml:space="preserve"> An ancient language, also known as "Old High Wyrmish", used as a formal ritual language by dragons. Woe to those who are not dragons that are overheard using it by wyrmkind. Written in Draconic.</v>
      </c>
    </row>
    <row r="145" spans="1:44" ht="15" customHeight="1">
      <c r="A145" s="254" t="s">
        <v>25509</v>
      </c>
      <c r="B145" s="489"/>
      <c r="C145" s="257" t="s">
        <v>25509</v>
      </c>
      <c r="D145" s="257" t="s">
        <v>25510</v>
      </c>
      <c r="E145" s="259" t="s">
        <v>25914</v>
      </c>
      <c r="F145" s="259"/>
      <c r="G145" s="259"/>
      <c r="H145" s="259"/>
      <c r="I145" s="259" t="s">
        <v>25545</v>
      </c>
      <c r="J145" s="259"/>
      <c r="K145" s="259" t="s">
        <v>25914</v>
      </c>
      <c r="L145" s="259"/>
      <c r="M145" s="259" t="s">
        <v>25513</v>
      </c>
      <c r="N145" s="260" t="s">
        <v>25498</v>
      </c>
      <c r="O145" s="260" t="s">
        <v>25915</v>
      </c>
      <c r="P145" s="260"/>
      <c r="AO145" s="38" t="s">
        <v>25916</v>
      </c>
      <c r="AP145" s="38" t="str">
        <f t="shared" si="6"/>
        <v>Auld Wyrmish</v>
      </c>
      <c r="AQ145" s="38" t="str">
        <f t="shared" si="9"/>
        <v>Dragons</v>
      </c>
      <c r="AR145" s="38" t="str">
        <f t="shared" si="10"/>
        <v xml:space="preserve"> Something of a common tongue among the different breeds of dragon, who each have their own tongues. Also sometimes called "Draconic," it is also spoken by many kobolds and wyverns. Written in Draconic.</v>
      </c>
    </row>
    <row r="146" spans="1:44" ht="16.5">
      <c r="A146" s="254" t="s">
        <v>25917</v>
      </c>
      <c r="B146" s="257"/>
      <c r="C146" s="257"/>
      <c r="D146" s="257" t="s">
        <v>25518</v>
      </c>
      <c r="E146" s="259"/>
      <c r="F146" s="259"/>
      <c r="G146" s="259"/>
      <c r="H146" s="259"/>
      <c r="I146" s="259"/>
      <c r="J146" s="259"/>
      <c r="K146" s="259" t="s">
        <v>25918</v>
      </c>
      <c r="L146" s="259"/>
      <c r="M146" s="259"/>
      <c r="N146" s="260"/>
      <c r="O146" s="260"/>
      <c r="P146" s="260"/>
      <c r="AO146" s="38" t="s">
        <v>25919</v>
      </c>
      <c r="AP146" s="38" t="str">
        <f t="shared" si="6"/>
        <v>Authlan</v>
      </c>
      <c r="AQ146" s="38" t="str">
        <f t="shared" si="9"/>
        <v>Wild Dwarves</v>
      </c>
      <c r="AR146" s="38" t="str">
        <f t="shared" si="10"/>
        <v xml:space="preserve"> An ancient and simplified version of Riftspeak, with noticable Authalan and Chultan influences. Written in Dethek, although it is rare to find a literate wild dwarf.</v>
      </c>
    </row>
    <row r="147" spans="1:44" ht="16.5">
      <c r="A147" s="254" t="s">
        <v>25589</v>
      </c>
      <c r="B147" s="257"/>
      <c r="C147" s="257"/>
      <c r="D147" s="257"/>
      <c r="E147" s="259"/>
      <c r="F147" s="259"/>
      <c r="G147" s="259"/>
      <c r="H147" s="259"/>
      <c r="I147" s="259"/>
      <c r="J147" s="259"/>
      <c r="K147" s="259" t="s">
        <v>25920</v>
      </c>
      <c r="L147" s="259"/>
      <c r="M147" s="259"/>
      <c r="N147" s="260"/>
      <c r="O147" s="260"/>
      <c r="P147" s="260"/>
      <c r="AO147" s="38" t="s">
        <v>25921</v>
      </c>
      <c r="AP147" s="38" t="str">
        <f t="shared" si="6"/>
        <v>Daraktan</v>
      </c>
      <c r="AQ147" s="38" t="str">
        <f t="shared" si="9"/>
        <v>Orcs</v>
      </c>
      <c r="AR147" s="38" t="str">
        <f t="shared" si="10"/>
        <v xml:space="preserve"> A common language spoken by most orcs, although not many of them are literate. It evolved from the now-dead Hulgorkyn language. Written in Dethek.</v>
      </c>
    </row>
    <row r="148" spans="1:44" ht="16.5">
      <c r="A148" s="254" t="s">
        <v>25922</v>
      </c>
      <c r="B148" s="257"/>
      <c r="C148" s="257" t="s">
        <v>25895</v>
      </c>
      <c r="D148" s="257"/>
      <c r="E148" s="259"/>
      <c r="F148" s="259" t="s">
        <v>25023</v>
      </c>
      <c r="G148" s="259" t="s">
        <v>25529</v>
      </c>
      <c r="H148" s="259"/>
      <c r="I148" s="259"/>
      <c r="J148" s="259" t="s">
        <v>24395</v>
      </c>
      <c r="K148" s="259"/>
      <c r="L148" s="259"/>
      <c r="M148" s="259"/>
      <c r="N148" s="260"/>
      <c r="O148" s="255" t="s">
        <v>25923</v>
      </c>
      <c r="P148" s="260"/>
      <c r="AO148" s="38" t="s">
        <v>25924</v>
      </c>
      <c r="AP148" s="38" t="str">
        <f t="shared" si="6"/>
        <v>Deep Drow</v>
      </c>
      <c r="AQ148" s="38" t="str">
        <f t="shared" si="9"/>
        <v>Drow Elves</v>
      </c>
      <c r="AR148" s="38" t="str">
        <f t="shared" si="10"/>
        <v xml:space="preserve"> Also called Low Drow or Drowic, this is the common language of the drow. Each community has its own dialect, but can reasonably undertand one another. Written in Espruar.</v>
      </c>
    </row>
    <row r="149" spans="1:44" ht="16.5">
      <c r="A149" s="254" t="s">
        <v>25925</v>
      </c>
      <c r="B149" s="251"/>
      <c r="C149" s="251"/>
      <c r="D149" s="251"/>
      <c r="E149" s="259"/>
      <c r="F149" s="259"/>
      <c r="G149" s="259"/>
      <c r="H149" s="259"/>
      <c r="I149" s="259"/>
      <c r="J149" s="259"/>
      <c r="K149" s="259"/>
      <c r="L149" s="259"/>
      <c r="M149" s="259"/>
      <c r="N149" s="260"/>
      <c r="O149" s="255" t="s">
        <v>25926</v>
      </c>
      <c r="P149" s="260"/>
      <c r="AO149" s="38" t="s">
        <v>25927</v>
      </c>
      <c r="AP149" s="38" t="str">
        <f t="shared" si="6"/>
        <v>Drow Sign Language</v>
      </c>
      <c r="AQ149" s="38" t="str">
        <f t="shared" si="9"/>
        <v>Drow Elves</v>
      </c>
      <c r="AR149" s="38" t="str">
        <f t="shared" si="10"/>
        <v xml:space="preserve"> A hand-code capable of impressive complexity, used by drow on patrol in the Underdark, or when silence is otherwise needful or useful.</v>
      </c>
    </row>
    <row r="150" spans="1:44" ht="16.5">
      <c r="A150" s="257" t="s">
        <v>25928</v>
      </c>
      <c r="B150" s="257"/>
      <c r="C150" s="257" t="s">
        <v>25804</v>
      </c>
      <c r="D150" s="257"/>
      <c r="E150" s="259" t="s">
        <v>13889</v>
      </c>
      <c r="F150" s="259"/>
      <c r="G150" s="259"/>
      <c r="H150" s="259"/>
      <c r="I150" s="259" t="s">
        <v>25512</v>
      </c>
      <c r="J150" s="259" t="s">
        <v>25929</v>
      </c>
      <c r="K150" s="259"/>
      <c r="L150" s="259" t="s">
        <v>25930</v>
      </c>
      <c r="M150" s="259" t="s">
        <v>25595</v>
      </c>
      <c r="N150" s="260" t="s">
        <v>25524</v>
      </c>
      <c r="O150" s="255" t="s">
        <v>25859</v>
      </c>
      <c r="P150" s="260"/>
      <c r="AO150" s="38" t="s">
        <v>25931</v>
      </c>
      <c r="AP150" s="38" t="str">
        <f t="shared" si="6"/>
        <v>Duergan</v>
      </c>
      <c r="AQ150" s="38" t="str">
        <f t="shared" si="9"/>
        <v>Duergar</v>
      </c>
      <c r="AR150" s="38" t="str">
        <f t="shared" si="10"/>
        <v xml:space="preserve"> Originally descended from Shanatan, this language has been deeply affected by the duergars' time in the Underdark. Written in Dethek.</v>
      </c>
    </row>
    <row r="151" spans="1:44">
      <c r="AO151" s="38" t="s">
        <v>25932</v>
      </c>
      <c r="AP151" s="38" t="str">
        <f t="shared" si="6"/>
        <v>Galenan</v>
      </c>
      <c r="AQ151" s="38" t="str">
        <f t="shared" si="9"/>
        <v>Shield Dwarves</v>
      </c>
      <c r="AR151" s="38" t="str">
        <f t="shared" si="10"/>
        <v xml:space="preserve"> The language of the eastern shield dwarves is spoken more frequently by its people, but it is also less pure, having been heavily influenced by Damaran. Written in Dethek.</v>
      </c>
    </row>
    <row r="152" spans="1:44">
      <c r="AO152" s="38" t="s">
        <v>25933</v>
      </c>
      <c r="AP152" s="38" t="str">
        <f t="shared" si="6"/>
        <v>Ghukliak</v>
      </c>
      <c r="AQ152" s="38" t="str">
        <f t="shared" si="9"/>
        <v>Goblins, Hobgoblins, Bugbears</v>
      </c>
      <c r="AR152" s="38" t="str">
        <f t="shared" si="10"/>
        <v xml:space="preserve"> A rough and gutteral language well suited to discussing concepts of violence. Written in Dethek.</v>
      </c>
    </row>
    <row r="153" spans="1:44">
      <c r="AO153" s="38" t="s">
        <v>25934</v>
      </c>
      <c r="AP153" s="38" t="str">
        <f t="shared" si="6"/>
        <v>Gnim</v>
      </c>
      <c r="AQ153" s="38" t="str">
        <f t="shared" si="9"/>
        <v>Gnomes</v>
      </c>
      <c r="AR153" s="38" t="str">
        <f t="shared" si="10"/>
        <v xml:space="preserve"> A staggeringly complex language, filled with all manner of words to discuss nuances of distinction. It is a language excellent for artistic, academic and engineering pursuits; indeed, many sages across the realms consider it to be a "scholar's language". Written in Dethek.</v>
      </c>
    </row>
    <row r="154" spans="1:44">
      <c r="AO154" s="38" t="s">
        <v>25935</v>
      </c>
      <c r="AP154" s="38" t="str">
        <f t="shared" ref="AO154:AP170" si="11">LEFT(AO154,FIND(":",AO154)-1)</f>
        <v>High Drow</v>
      </c>
      <c r="AQ154" s="38" t="str">
        <f t="shared" si="9"/>
        <v>Drow Elves</v>
      </c>
      <c r="AR154" s="38" t="str">
        <f t="shared" si="10"/>
        <v xml:space="preserve"> A complex language with its own runic alphabet, it is primarily used by priestesses in ritual context and nobles when they wish to communicate above the heads of the rabble. Written in High Drow.</v>
      </c>
    </row>
    <row r="155" spans="1:44">
      <c r="AO155" s="38" t="s">
        <v>25936</v>
      </c>
      <c r="AP155" s="38" t="str">
        <f t="shared" si="11"/>
        <v>Jannti</v>
      </c>
      <c r="AQ155" s="38" t="str">
        <f t="shared" si="9"/>
        <v>Geniekind</v>
      </c>
      <c r="AR155" s="38" t="str">
        <f t="shared" si="10"/>
        <v xml:space="preserve"> The language of the janns serves as a sort of Common language for geniekind, who are notoriously suspicious about those seeking to learn their individual languages. Jannti can be written in Thorass or Draconic.</v>
      </c>
    </row>
    <row r="156" spans="1:44">
      <c r="AO156" s="38" t="s">
        <v>25937</v>
      </c>
      <c r="AP156" s="38" t="str">
        <f t="shared" si="11"/>
        <v>Jotun</v>
      </c>
      <c r="AQ156" s="38" t="str">
        <f t="shared" si="9"/>
        <v>Giants</v>
      </c>
      <c r="AR156" s="38" t="str">
        <f t="shared" si="10"/>
        <v xml:space="preserve"> A common tongue among giants, and possibly one of the oldest extant languages still in use. It shares roots with Thorass, and is written with Thorass. There are also individual languages based off of Jotun, in use by various giantish subraces (all of which are written in Thorass):</v>
      </c>
    </row>
    <row r="157" spans="1:44">
      <c r="AN157" s="38" t="s">
        <v>25938</v>
      </c>
      <c r="AO157" s="38" t="str">
        <f t="shared" si="11"/>
        <v>Jotunalder</v>
      </c>
      <c r="AP157" s="38" t="str">
        <f t="shared" ref="AP157:AP170" si="12">LEFT(RIGHT(AN157,LEN(AN157)-FIND(":",AN157)-1),FIND(".",RIGHT(AN157,LEN(AN157)-FIND(":",AN157)-1))-1)</f>
        <v>Giants</v>
      </c>
      <c r="AQ157" s="38" t="str">
        <f t="shared" ref="AQ157:AQ170" si="13">RIGHT(RIGHT(AN157,LEN(AN157)-FIND(":",AN157)-1),LEN(RIGHT(AN157,LEN(AN157)-FIND(":",AN157)-1))-FIND(".",RIGHT(AN157,LEN(AN157)-FIND(":",AN157)-1),1))</f>
        <v xml:space="preserve"> A ritualized language that is highly formalized and stilted. Those who speak Jotun can understand it well enough.</v>
      </c>
    </row>
    <row r="158" spans="1:44">
      <c r="AN158" s="38" t="s">
        <v>25939</v>
      </c>
      <c r="AO158" s="38" t="str">
        <f t="shared" si="11"/>
        <v>Jogishk</v>
      </c>
      <c r="AP158" s="38" t="str">
        <f t="shared" si="12"/>
        <v>Ogres</v>
      </c>
      <c r="AQ158" s="38" t="str">
        <f t="shared" si="13"/>
        <v xml:space="preserve"> A vulgar patois of Jotun and Common.</v>
      </c>
    </row>
    <row r="159" spans="1:44">
      <c r="AN159" s="38" t="s">
        <v>25940</v>
      </c>
      <c r="AO159" s="38" t="str">
        <f t="shared" si="11"/>
        <v>Jotunhaug</v>
      </c>
      <c r="AP159" s="38" t="str">
        <f t="shared" si="12"/>
        <v>Hill and Mountain Giants</v>
      </c>
      <c r="AQ159" s="38" t="str">
        <f t="shared" si="13"/>
        <v xml:space="preserve"> A rough, gutteral language which seems to be a corruption of Jotunise.</v>
      </c>
    </row>
    <row r="160" spans="1:44">
      <c r="AN160" s="38" t="s">
        <v>25941</v>
      </c>
      <c r="AO160" s="38" t="str">
        <f t="shared" si="11"/>
        <v>Jotunild</v>
      </c>
      <c r="AP160" s="38" t="str">
        <f t="shared" si="12"/>
        <v>Fire Giants</v>
      </c>
      <c r="AQ160" s="38" t="str">
        <f t="shared" si="13"/>
        <v/>
      </c>
    </row>
    <row r="161" spans="40:43">
      <c r="AN161" s="38" t="s">
        <v>25942</v>
      </c>
      <c r="AO161" s="38" t="str">
        <f t="shared" si="11"/>
        <v>Jotunise</v>
      </c>
      <c r="AP161" s="38" t="str">
        <f t="shared" si="12"/>
        <v>Frost Giants</v>
      </c>
      <c r="AQ161" s="38" t="str">
        <f t="shared" si="13"/>
        <v xml:space="preserve"> The predecessor language to Jotunhaug.</v>
      </c>
    </row>
    <row r="162" spans="40:43">
      <c r="AN162" s="38" t="s">
        <v>25943</v>
      </c>
      <c r="AO162" s="38" t="str">
        <f t="shared" si="11"/>
        <v>Jostunskye</v>
      </c>
      <c r="AP162" s="38" t="str">
        <f t="shared" si="12"/>
        <v>Cloud and Fog Giants</v>
      </c>
      <c r="AQ162" s="38" t="str">
        <f t="shared" si="13"/>
        <v/>
      </c>
    </row>
    <row r="163" spans="40:43">
      <c r="AN163" s="38" t="s">
        <v>25944</v>
      </c>
      <c r="AO163" s="38" t="str">
        <f t="shared" si="11"/>
        <v>Jostunstein</v>
      </c>
      <c r="AP163" s="38" t="str">
        <f t="shared" si="12"/>
        <v>Stone Giants</v>
      </c>
      <c r="AQ163" s="38" t="str">
        <f t="shared" si="13"/>
        <v/>
      </c>
    </row>
    <row r="164" spans="40:43">
      <c r="AN164" s="38" t="s">
        <v>25945</v>
      </c>
      <c r="AO164" s="38" t="str">
        <f t="shared" si="11"/>
        <v>Jotunuvar</v>
      </c>
      <c r="AP164" s="38" t="str">
        <f t="shared" si="12"/>
        <v>Storm Giants</v>
      </c>
      <c r="AQ164" s="38" t="str">
        <f t="shared" si="13"/>
        <v/>
      </c>
    </row>
    <row r="165" spans="40:43">
      <c r="AN165" s="38" t="s">
        <v>25946</v>
      </c>
      <c r="AO165" s="38" t="str">
        <f t="shared" si="11"/>
        <v>Kurit</v>
      </c>
      <c r="AP165" s="38" t="str">
        <f t="shared" si="12"/>
        <v>Arctic Dwarves</v>
      </c>
      <c r="AQ165" s="38" t="str">
        <f t="shared" si="13"/>
        <v xml:space="preserve"> A dwarven dialect considered much polluted by other dwarves, given the degree it has been influenced by the human Uluik language. Written in Dethek.</v>
      </c>
    </row>
    <row r="166" spans="40:43">
      <c r="AN166" s="38" t="s">
        <v>25947</v>
      </c>
      <c r="AO166" s="38" t="str">
        <f t="shared" si="11"/>
        <v>Luiric</v>
      </c>
      <c r="AP166" s="38" t="str">
        <f t="shared" si="12"/>
        <v>Halflings of Luiren</v>
      </c>
      <c r="AQ166" s="38" t="str">
        <f t="shared" si="13"/>
        <v xml:space="preserve"> Considered the racial language of halflings, it is almost unheard of outside of Luiren, even by halflings themselves. Written in Espruar.</v>
      </c>
    </row>
    <row r="167" spans="40:43">
      <c r="AN167" s="38" t="s">
        <v>25948</v>
      </c>
      <c r="AO167" s="38" t="str">
        <f t="shared" si="11"/>
        <v>Riftspeak</v>
      </c>
      <c r="AP167" s="38" t="str">
        <f t="shared" si="12"/>
        <v>Gold Dwarves</v>
      </c>
      <c r="AQ167" s="38" t="str">
        <f t="shared" si="13"/>
        <v xml:space="preserve"> A truly ancient dialect favored by the dwarves of the Great Rift, who care for and nurture the speaking of this language as carefully as they care for their gold. Written in Dethek.</v>
      </c>
    </row>
    <row r="168" spans="40:43">
      <c r="AN168" s="38" t="s">
        <v>25949</v>
      </c>
      <c r="AO168" s="38" t="str">
        <f t="shared" si="11"/>
        <v>Shanatan</v>
      </c>
      <c r="AP168" s="38" t="str">
        <f t="shared" si="12"/>
        <v>Shield Dwarves</v>
      </c>
      <c r="AQ168" s="38" t="str">
        <f t="shared" si="13"/>
        <v xml:space="preserve">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v>
      </c>
    </row>
    <row r="169" spans="40:43">
      <c r="AN169" s="38" t="s">
        <v>25950</v>
      </c>
      <c r="AO169" s="38" t="str">
        <f t="shared" si="11"/>
        <v>Sylvan</v>
      </c>
      <c r="AP169" s="38" t="str">
        <f t="shared" si="12"/>
        <v>Fey</v>
      </c>
      <c r="AQ169" s="38" t="str">
        <f t="shared" si="13"/>
        <v xml:space="preserve"> A subtle language spoken by fey and many other sylvan creatures with close ties to such. Written in Espruar.</v>
      </c>
    </row>
    <row r="170" spans="40:43">
      <c r="AN170" s="38" t="s">
        <v>25951</v>
      </c>
      <c r="AO170" s="38" t="str">
        <f t="shared" si="11"/>
        <v>Yipyak</v>
      </c>
      <c r="AP170" s="38" t="str">
        <f t="shared" si="12"/>
        <v>Kobolds</v>
      </c>
      <c r="AQ170" s="38" t="str">
        <f t="shared" si="13"/>
        <v xml:space="preserve"> A debased form of Auld Wyrmish that serves as a common tongue for kobolds. Written inDraconic.</v>
      </c>
    </row>
    <row r="353" spans="12:12">
      <c r="L353" s="38" t="s">
        <v>25952</v>
      </c>
    </row>
    <row r="354" spans="12:12">
      <c r="L354" s="38" t="s">
        <v>25953</v>
      </c>
    </row>
    <row r="355" spans="12:12">
      <c r="L355" s="38" t="s">
        <v>25954</v>
      </c>
    </row>
    <row r="356" spans="12:12">
      <c r="L356" s="38" t="s">
        <v>25955</v>
      </c>
    </row>
    <row r="357" spans="12:12">
      <c r="L357" s="38" t="s">
        <v>25956</v>
      </c>
    </row>
    <row r="358" spans="12:12">
      <c r="L358" s="38" t="s">
        <v>25957</v>
      </c>
    </row>
    <row r="359" spans="12:12">
      <c r="L359" s="38" t="s">
        <v>25958</v>
      </c>
    </row>
    <row r="360" spans="12:12">
      <c r="L360" s="38" t="s">
        <v>25959</v>
      </c>
    </row>
    <row r="361" spans="12:12">
      <c r="L361" s="38" t="s">
        <v>25960</v>
      </c>
    </row>
    <row r="362" spans="12:12">
      <c r="L362" s="38" t="s">
        <v>25961</v>
      </c>
    </row>
    <row r="363" spans="12:12">
      <c r="L363" s="38" t="s">
        <v>25962</v>
      </c>
    </row>
    <row r="364" spans="12:12">
      <c r="L364" s="38" t="s">
        <v>25963</v>
      </c>
    </row>
    <row r="365" spans="12:12">
      <c r="L365" s="38" t="s">
        <v>25964</v>
      </c>
    </row>
    <row r="366" spans="12:12">
      <c r="L366" s="38" t="s">
        <v>25965</v>
      </c>
    </row>
    <row r="367" spans="12:12">
      <c r="L367" s="38" t="s">
        <v>25966</v>
      </c>
    </row>
    <row r="368" spans="12:12">
      <c r="L368" s="38" t="s">
        <v>25967</v>
      </c>
    </row>
    <row r="369" spans="12:12">
      <c r="L369" s="38" t="s">
        <v>25968</v>
      </c>
    </row>
    <row r="370" spans="12:12">
      <c r="L370" s="38" t="s">
        <v>25969</v>
      </c>
    </row>
    <row r="371" spans="12:12">
      <c r="L371" s="38" t="s">
        <v>25970</v>
      </c>
    </row>
    <row r="372" spans="12:12">
      <c r="L372" s="38" t="s">
        <v>25971</v>
      </c>
    </row>
    <row r="373" spans="12:12">
      <c r="L373" s="38" t="s">
        <v>25972</v>
      </c>
    </row>
    <row r="374" spans="12:12">
      <c r="L374" s="38" t="s">
        <v>25973</v>
      </c>
    </row>
    <row r="375" spans="12:12">
      <c r="L375" s="38" t="s">
        <v>25974</v>
      </c>
    </row>
    <row r="376" spans="12:12">
      <c r="L376" s="38" t="s">
        <v>25975</v>
      </c>
    </row>
    <row r="377" spans="12:12">
      <c r="L377" s="38" t="s">
        <v>25976</v>
      </c>
    </row>
    <row r="378" spans="12:12">
      <c r="L378" s="38" t="s">
        <v>25977</v>
      </c>
    </row>
    <row r="379" spans="12:12">
      <c r="L379" s="38" t="s">
        <v>25978</v>
      </c>
    </row>
    <row r="380" spans="12:12">
      <c r="L380" s="38" t="s">
        <v>25979</v>
      </c>
    </row>
    <row r="381" spans="12:12">
      <c r="L381" s="38" t="s">
        <v>25980</v>
      </c>
    </row>
    <row r="382" spans="12:12">
      <c r="L382" s="38" t="s">
        <v>25981</v>
      </c>
    </row>
    <row r="383" spans="12:12">
      <c r="L383" s="38" t="s">
        <v>25982</v>
      </c>
    </row>
    <row r="384" spans="12:12">
      <c r="L384" s="38" t="s">
        <v>25983</v>
      </c>
    </row>
    <row r="385" spans="12:15">
      <c r="L385" s="38" t="s">
        <v>25984</v>
      </c>
    </row>
    <row r="386" spans="12:15">
      <c r="L386" s="38" t="s">
        <v>25985</v>
      </c>
    </row>
    <row r="387" spans="12:15">
      <c r="L387" s="38" t="s">
        <v>25986</v>
      </c>
    </row>
    <row r="388" spans="12:15">
      <c r="L388" s="38" t="s">
        <v>25987</v>
      </c>
    </row>
    <row r="390" spans="12:15">
      <c r="L390" s="38" t="s">
        <v>25988</v>
      </c>
    </row>
    <row r="399" spans="12:15" ht="26.25">
      <c r="L399" s="113" t="s">
        <v>25989</v>
      </c>
      <c r="M399" s="113"/>
      <c r="N399" s="113"/>
      <c r="O399" s="113"/>
    </row>
    <row r="400" spans="12:15">
      <c r="L400" s="114" t="s">
        <v>25990</v>
      </c>
      <c r="M400" s="114"/>
      <c r="N400" s="114"/>
      <c r="O400" s="114"/>
    </row>
    <row r="401" spans="12:16">
      <c r="L401" s="115">
        <v>0.22777777777777777</v>
      </c>
      <c r="M401" s="115"/>
      <c r="N401" s="115"/>
      <c r="O401" s="115"/>
    </row>
    <row r="404" spans="12:16">
      <c r="L404" s="38" t="s">
        <v>25991</v>
      </c>
    </row>
    <row r="405" spans="12:16">
      <c r="L405" s="38" t="s">
        <v>25992</v>
      </c>
    </row>
    <row r="406" spans="12:16">
      <c r="L406" s="38" t="s">
        <v>25993</v>
      </c>
    </row>
    <row r="407" spans="12:16">
      <c r="L407" s="38" t="s">
        <v>25994</v>
      </c>
    </row>
    <row r="408" spans="12:16" ht="26.25">
      <c r="L408" s="38" t="s">
        <v>25995</v>
      </c>
      <c r="P408" s="113"/>
    </row>
    <row r="409" spans="12:16">
      <c r="L409" s="38" t="s">
        <v>25996</v>
      </c>
      <c r="P409" s="114"/>
    </row>
    <row r="410" spans="12:16">
      <c r="L410" s="38" t="s">
        <v>25997</v>
      </c>
      <c r="P410" s="115"/>
    </row>
    <row r="411" spans="12:16">
      <c r="L411" s="38" t="s">
        <v>25998</v>
      </c>
    </row>
    <row r="412" spans="12:16">
      <c r="L412" s="38" t="s">
        <v>25999</v>
      </c>
    </row>
    <row r="413" spans="12:16">
      <c r="L413" s="38" t="s">
        <v>26000</v>
      </c>
    </row>
    <row r="414" spans="12:16">
      <c r="L414" s="38" t="s">
        <v>26001</v>
      </c>
    </row>
    <row r="415" spans="12:16">
      <c r="L415" s="38" t="s">
        <v>26002</v>
      </c>
    </row>
    <row r="416" spans="12:16">
      <c r="L416" s="38" t="s">
        <v>26003</v>
      </c>
    </row>
    <row r="417" spans="12:12">
      <c r="L417" s="38" t="s">
        <v>26004</v>
      </c>
    </row>
    <row r="418" spans="12:12">
      <c r="L418" s="38" t="s">
        <v>26005</v>
      </c>
    </row>
    <row r="419" spans="12:12">
      <c r="L419" s="38" t="s">
        <v>26006</v>
      </c>
    </row>
    <row r="420" spans="12:12">
      <c r="L420" s="38" t="s">
        <v>26007</v>
      </c>
    </row>
    <row r="421" spans="12:12">
      <c r="L421" s="38" t="s">
        <v>26008</v>
      </c>
    </row>
    <row r="422" spans="12:12">
      <c r="L422" s="38" t="s">
        <v>10311</v>
      </c>
    </row>
    <row r="423" spans="12:12">
      <c r="L423" s="38" t="s">
        <v>26009</v>
      </c>
    </row>
    <row r="425" spans="12:12">
      <c r="L425" s="38" t="s">
        <v>10311</v>
      </c>
    </row>
    <row r="427" spans="12:12">
      <c r="L427" s="38" t="s">
        <v>26010</v>
      </c>
    </row>
    <row r="428" spans="12:12">
      <c r="L428" s="38" t="s">
        <v>26011</v>
      </c>
    </row>
    <row r="429" spans="12:12">
      <c r="L429" s="38" t="s">
        <v>26012</v>
      </c>
    </row>
    <row r="430" spans="12:12">
      <c r="L430" s="38" t="s">
        <v>26013</v>
      </c>
    </row>
    <row r="431" spans="12:12">
      <c r="L431" s="38" t="s">
        <v>26014</v>
      </c>
    </row>
    <row r="432" spans="12:12">
      <c r="L432" s="38" t="s">
        <v>10311</v>
      </c>
    </row>
    <row r="433" spans="12:12">
      <c r="L433" s="38" t="s">
        <v>26015</v>
      </c>
    </row>
    <row r="434" spans="12:12">
      <c r="L434" s="38" t="s">
        <v>26016</v>
      </c>
    </row>
    <row r="435" spans="12:12">
      <c r="L435" s="38" t="s">
        <v>26017</v>
      </c>
    </row>
    <row r="436" spans="12:12">
      <c r="L436" s="38" t="s">
        <v>26018</v>
      </c>
    </row>
    <row r="437" spans="12:12">
      <c r="L437" s="38" t="s">
        <v>26019</v>
      </c>
    </row>
    <row r="438" spans="12:12">
      <c r="L438" s="38" t="s">
        <v>26020</v>
      </c>
    </row>
    <row r="439" spans="12:12">
      <c r="L439" s="38" t="s">
        <v>26021</v>
      </c>
    </row>
    <row r="440" spans="12:12">
      <c r="L440" s="38" t="s">
        <v>26022</v>
      </c>
    </row>
    <row r="441" spans="12:12">
      <c r="L441" s="38" t="s">
        <v>26023</v>
      </c>
    </row>
    <row r="442" spans="12:12">
      <c r="L442" s="38" t="s">
        <v>26024</v>
      </c>
    </row>
    <row r="443" spans="12:12">
      <c r="L443" s="38" t="s">
        <v>26025</v>
      </c>
    </row>
    <row r="444" spans="12:12">
      <c r="L444" s="38" t="s">
        <v>26026</v>
      </c>
    </row>
    <row r="445" spans="12:12">
      <c r="L445" s="38" t="s">
        <v>26027</v>
      </c>
    </row>
    <row r="446" spans="12:12">
      <c r="L446" s="38" t="s">
        <v>26028</v>
      </c>
    </row>
    <row r="447" spans="12:12">
      <c r="L447" s="38" t="s">
        <v>26029</v>
      </c>
    </row>
    <row r="448" spans="12:12">
      <c r="L448" s="38" t="s">
        <v>26030</v>
      </c>
    </row>
    <row r="449" spans="12:15">
      <c r="L449" s="38" t="s">
        <v>10311</v>
      </c>
    </row>
    <row r="450" spans="12:15">
      <c r="L450" s="38" t="s">
        <v>26031</v>
      </c>
    </row>
    <row r="451" spans="12:15">
      <c r="L451" s="38" t="s">
        <v>26032</v>
      </c>
    </row>
    <row r="452" spans="12:15">
      <c r="L452" s="38" t="s">
        <v>26033</v>
      </c>
    </row>
    <row r="453" spans="12:15">
      <c r="L453" s="38" t="s">
        <v>26034</v>
      </c>
    </row>
    <row r="454" spans="12:15">
      <c r="L454" s="38" t="s">
        <v>26035</v>
      </c>
    </row>
    <row r="455" spans="12:15">
      <c r="L455" s="38" t="s">
        <v>26036</v>
      </c>
    </row>
    <row r="456" spans="12:15">
      <c r="L456" s="38" t="s">
        <v>26037</v>
      </c>
    </row>
    <row r="457" spans="12:15">
      <c r="L457" s="38" t="s">
        <v>26038</v>
      </c>
    </row>
    <row r="458" spans="12:15">
      <c r="L458" s="38" t="s">
        <v>26039</v>
      </c>
    </row>
    <row r="459" spans="12:15">
      <c r="L459" s="38" t="s">
        <v>26040</v>
      </c>
    </row>
    <row r="460" spans="12:15">
      <c r="L460" s="38" t="s">
        <v>26041</v>
      </c>
    </row>
    <row r="463" spans="12:15" ht="26.25">
      <c r="L463" s="113" t="s">
        <v>26042</v>
      </c>
      <c r="M463" s="113"/>
      <c r="N463" s="113"/>
      <c r="O463" s="113"/>
    </row>
    <row r="464" spans="12:15">
      <c r="L464" s="114" t="s">
        <v>25990</v>
      </c>
      <c r="M464" s="114"/>
      <c r="N464" s="114"/>
      <c r="O464" s="114"/>
    </row>
    <row r="465" spans="12:16">
      <c r="L465" s="115">
        <v>0.22777777777777777</v>
      </c>
      <c r="M465" s="115"/>
      <c r="N465" s="115"/>
      <c r="O465" s="115"/>
    </row>
    <row r="468" spans="12:16">
      <c r="L468" s="38" t="s">
        <v>26043</v>
      </c>
    </row>
    <row r="469" spans="12:16">
      <c r="L469" s="38" t="s">
        <v>26044</v>
      </c>
    </row>
    <row r="470" spans="12:16">
      <c r="L470" s="38" t="s">
        <v>26045</v>
      </c>
    </row>
    <row r="471" spans="12:16">
      <c r="L471" s="38" t="s">
        <v>26046</v>
      </c>
    </row>
    <row r="472" spans="12:16" ht="26.25">
      <c r="L472" s="38" t="s">
        <v>26047</v>
      </c>
      <c r="P472" s="113"/>
    </row>
    <row r="473" spans="12:16">
      <c r="L473" s="38" t="s">
        <v>26048</v>
      </c>
      <c r="P473" s="114"/>
    </row>
    <row r="474" spans="12:16">
      <c r="L474" s="38" t="s">
        <v>26049</v>
      </c>
      <c r="P474" s="115"/>
    </row>
    <row r="475" spans="12:16">
      <c r="L475" s="38" t="s">
        <v>26050</v>
      </c>
    </row>
    <row r="476" spans="12:16">
      <c r="L476" s="38" t="s">
        <v>26051</v>
      </c>
    </row>
    <row r="477" spans="12:16">
      <c r="L477" s="38" t="s">
        <v>26052</v>
      </c>
    </row>
    <row r="478" spans="12:16">
      <c r="L478" s="38" t="s">
        <v>26053</v>
      </c>
    </row>
    <row r="479" spans="12:16">
      <c r="L479" s="38" t="s">
        <v>26054</v>
      </c>
    </row>
    <row r="480" spans="12:16">
      <c r="L480" s="38" t="s">
        <v>26055</v>
      </c>
    </row>
    <row r="481" spans="12:12">
      <c r="L481" s="38" t="s">
        <v>26056</v>
      </c>
    </row>
    <row r="482" spans="12:12">
      <c r="L482" s="38" t="s">
        <v>26057</v>
      </c>
    </row>
    <row r="483" spans="12:12">
      <c r="L483" s="38" t="s">
        <v>26058</v>
      </c>
    </row>
    <row r="484" spans="12:12">
      <c r="L484" s="38" t="s">
        <v>26059</v>
      </c>
    </row>
    <row r="485" spans="12:12">
      <c r="L485" s="38" t="s">
        <v>26060</v>
      </c>
    </row>
    <row r="486" spans="12:12">
      <c r="L486" s="38" t="s">
        <v>26061</v>
      </c>
    </row>
    <row r="487" spans="12:12">
      <c r="L487" s="38" t="s">
        <v>26062</v>
      </c>
    </row>
    <row r="488" spans="12:12">
      <c r="L488" s="38" t="s">
        <v>26063</v>
      </c>
    </row>
    <row r="489" spans="12:12">
      <c r="L489" s="38" t="s">
        <v>26064</v>
      </c>
    </row>
    <row r="491" spans="12:12">
      <c r="L491" s="38" t="s">
        <v>26053</v>
      </c>
    </row>
    <row r="492" spans="12:12">
      <c r="L492" s="38" t="s">
        <v>26054</v>
      </c>
    </row>
    <row r="493" spans="12:12">
      <c r="L493" s="38" t="s">
        <v>26055</v>
      </c>
    </row>
    <row r="494" spans="12:12">
      <c r="L494" s="38" t="s">
        <v>26056</v>
      </c>
    </row>
    <row r="495" spans="12:12">
      <c r="L495" s="38" t="s">
        <v>26057</v>
      </c>
    </row>
    <row r="496" spans="12:12">
      <c r="L496" s="38" t="s">
        <v>26058</v>
      </c>
    </row>
    <row r="497" spans="12:12">
      <c r="L497" s="38" t="s">
        <v>26059</v>
      </c>
    </row>
    <row r="498" spans="12:12">
      <c r="L498" s="38" t="s">
        <v>26060</v>
      </c>
    </row>
    <row r="499" spans="12:12">
      <c r="L499" s="38" t="s">
        <v>26061</v>
      </c>
    </row>
    <row r="500" spans="12:12">
      <c r="L500" s="38" t="s">
        <v>26062</v>
      </c>
    </row>
    <row r="501" spans="12:12">
      <c r="L501" s="38" t="s">
        <v>26063</v>
      </c>
    </row>
    <row r="502" spans="12:12">
      <c r="L502" s="38" t="s">
        <v>26064</v>
      </c>
    </row>
    <row r="504" spans="12:12">
      <c r="L504" s="38" t="s">
        <v>26065</v>
      </c>
    </row>
    <row r="505" spans="12:12">
      <c r="L505" s="38" t="s">
        <v>26066</v>
      </c>
    </row>
    <row r="506" spans="12:12">
      <c r="L506" s="38" t="s">
        <v>26067</v>
      </c>
    </row>
    <row r="507" spans="12:12">
      <c r="L507" s="38" t="s">
        <v>26068</v>
      </c>
    </row>
    <row r="508" spans="12:12">
      <c r="L508" s="38" t="s">
        <v>26069</v>
      </c>
    </row>
    <row r="509" spans="12:12">
      <c r="L509" s="38" t="s">
        <v>26070</v>
      </c>
    </row>
    <row r="510" spans="12:12">
      <c r="L510" s="38" t="s">
        <v>26071</v>
      </c>
    </row>
    <row r="511" spans="12:12">
      <c r="L511" s="38" t="s">
        <v>26072</v>
      </c>
    </row>
    <row r="512" spans="12:12">
      <c r="L512" s="38" t="s">
        <v>26073</v>
      </c>
    </row>
    <row r="513" spans="12:12">
      <c r="L513" s="38" t="s">
        <v>26074</v>
      </c>
    </row>
    <row r="514" spans="12:12">
      <c r="L514" s="38" t="s">
        <v>26075</v>
      </c>
    </row>
    <row r="515" spans="12:12">
      <c r="L515" s="38" t="s">
        <v>26076</v>
      </c>
    </row>
    <row r="516" spans="12:12">
      <c r="L516" s="38" t="s">
        <v>26077</v>
      </c>
    </row>
    <row r="517" spans="12:12">
      <c r="L517" s="38" t="s">
        <v>26078</v>
      </c>
    </row>
    <row r="518" spans="12:12">
      <c r="L518" s="38" t="s">
        <v>26079</v>
      </c>
    </row>
    <row r="519" spans="12:12">
      <c r="L519" s="38" t="s">
        <v>26080</v>
      </c>
    </row>
    <row r="520" spans="12:12">
      <c r="L520" s="38" t="s">
        <v>26081</v>
      </c>
    </row>
    <row r="521" spans="12:12">
      <c r="L521" s="38" t="s">
        <v>26082</v>
      </c>
    </row>
    <row r="522" spans="12:12">
      <c r="L522" s="38" t="s">
        <v>26083</v>
      </c>
    </row>
    <row r="523" spans="12:12">
      <c r="L523" s="38" t="s">
        <v>26084</v>
      </c>
    </row>
    <row r="524" spans="12:12">
      <c r="L524" s="38" t="s">
        <v>26085</v>
      </c>
    </row>
    <row r="525" spans="12:12">
      <c r="L525" s="38" t="s">
        <v>10311</v>
      </c>
    </row>
    <row r="526" spans="12:12">
      <c r="L526" s="38" t="s">
        <v>26086</v>
      </c>
    </row>
    <row r="527" spans="12:12">
      <c r="L527" s="38" t="s">
        <v>26087</v>
      </c>
    </row>
    <row r="528" spans="12:12">
      <c r="L528" s="38" t="s">
        <v>26088</v>
      </c>
    </row>
    <row r="529" spans="12:12">
      <c r="L529" s="38" t="s">
        <v>26089</v>
      </c>
    </row>
    <row r="530" spans="12:12">
      <c r="L530" s="38" t="s">
        <v>26090</v>
      </c>
    </row>
    <row r="531" spans="12:12">
      <c r="L531" s="38" t="s">
        <v>26091</v>
      </c>
    </row>
    <row r="532" spans="12:12">
      <c r="L532" s="38" t="s">
        <v>26092</v>
      </c>
    </row>
    <row r="533" spans="12:12">
      <c r="L533" s="38" t="s">
        <v>26093</v>
      </c>
    </row>
    <row r="534" spans="12:12">
      <c r="L534" s="38" t="s">
        <v>26094</v>
      </c>
    </row>
    <row r="535" spans="12:12">
      <c r="L535" s="38" t="s">
        <v>26095</v>
      </c>
    </row>
    <row r="536" spans="12:12">
      <c r="L536" s="38" t="s">
        <v>26096</v>
      </c>
    </row>
    <row r="537" spans="12:12">
      <c r="L537" s="38" t="s">
        <v>26097</v>
      </c>
    </row>
    <row r="538" spans="12:12">
      <c r="L538" s="38" t="s">
        <v>26098</v>
      </c>
    </row>
    <row r="539" spans="12:12">
      <c r="L539" s="38" t="s">
        <v>26099</v>
      </c>
    </row>
    <row r="540" spans="12:12">
      <c r="L540" s="38" t="s">
        <v>10311</v>
      </c>
    </row>
    <row r="541" spans="12:12">
      <c r="L541" s="38" t="s">
        <v>26100</v>
      </c>
    </row>
    <row r="542" spans="12:12">
      <c r="L542" s="38" t="s">
        <v>26101</v>
      </c>
    </row>
    <row r="543" spans="12:12">
      <c r="L543" s="38" t="s">
        <v>26102</v>
      </c>
    </row>
    <row r="547" spans="12:16" ht="26.25">
      <c r="L547" s="113" t="s">
        <v>26103</v>
      </c>
      <c r="M547" s="113"/>
      <c r="N547" s="113"/>
      <c r="O547" s="113"/>
    </row>
    <row r="548" spans="12:16">
      <c r="L548" s="114" t="s">
        <v>25990</v>
      </c>
      <c r="M548" s="114"/>
      <c r="N548" s="114"/>
      <c r="O548" s="114"/>
    </row>
    <row r="549" spans="12:16">
      <c r="L549" s="115">
        <v>0.22847222222222222</v>
      </c>
      <c r="M549" s="115"/>
      <c r="N549" s="115"/>
      <c r="O549" s="115"/>
    </row>
    <row r="552" spans="12:16">
      <c r="L552" s="38" t="s">
        <v>26104</v>
      </c>
    </row>
    <row r="553" spans="12:16">
      <c r="L553" s="38" t="s">
        <v>21575</v>
      </c>
    </row>
    <row r="554" spans="12:16">
      <c r="L554" s="38" t="s">
        <v>26105</v>
      </c>
    </row>
    <row r="555" spans="12:16">
      <c r="L555" s="38" t="s">
        <v>26106</v>
      </c>
    </row>
    <row r="556" spans="12:16" ht="26.25">
      <c r="L556" s="38" t="s">
        <v>26107</v>
      </c>
      <c r="P556" s="113"/>
    </row>
    <row r="557" spans="12:16">
      <c r="L557" s="38" t="s">
        <v>10311</v>
      </c>
      <c r="P557" s="114"/>
    </row>
    <row r="558" spans="12:16">
      <c r="L558" s="38" t="s">
        <v>26108</v>
      </c>
      <c r="P558" s="115"/>
    </row>
    <row r="559" spans="12:16">
      <c r="L559" s="38" t="s">
        <v>26109</v>
      </c>
    </row>
    <row r="560" spans="12:16">
      <c r="L560" s="38" t="s">
        <v>26110</v>
      </c>
    </row>
    <row r="561" spans="12:12">
      <c r="L561" s="38" t="s">
        <v>26111</v>
      </c>
    </row>
    <row r="562" spans="12:12">
      <c r="L562" s="38" t="s">
        <v>26112</v>
      </c>
    </row>
    <row r="563" spans="12:12">
      <c r="L563" s="38" t="s">
        <v>10311</v>
      </c>
    </row>
    <row r="565" spans="12:12">
      <c r="L565" s="38" t="s">
        <v>26113</v>
      </c>
    </row>
    <row r="566" spans="12:12">
      <c r="L566" s="38" t="s">
        <v>26114</v>
      </c>
    </row>
    <row r="567" spans="12:12">
      <c r="L567" s="38" t="s">
        <v>26115</v>
      </c>
    </row>
    <row r="568" spans="12:12">
      <c r="L568" s="38" t="s">
        <v>10311</v>
      </c>
    </row>
    <row r="569" spans="12:12">
      <c r="L569" s="38" t="s">
        <v>26109</v>
      </c>
    </row>
    <row r="570" spans="12:12">
      <c r="L570" s="38" t="s">
        <v>26116</v>
      </c>
    </row>
    <row r="571" spans="12:12">
      <c r="L571" s="38" t="s">
        <v>26117</v>
      </c>
    </row>
    <row r="572" spans="12:12">
      <c r="L572" s="38" t="s">
        <v>26118</v>
      </c>
    </row>
    <row r="573" spans="12:12">
      <c r="L573" s="38" t="s">
        <v>26119</v>
      </c>
    </row>
    <row r="574" spans="12:12">
      <c r="L574" s="38" t="s">
        <v>26120</v>
      </c>
    </row>
    <row r="575" spans="12:12">
      <c r="L575" s="38" t="s">
        <v>26121</v>
      </c>
    </row>
    <row r="576" spans="12:12">
      <c r="L576" s="38" t="s">
        <v>26122</v>
      </c>
    </row>
    <row r="577" spans="12:12">
      <c r="L577" s="38" t="s">
        <v>26123</v>
      </c>
    </row>
    <row r="578" spans="12:12">
      <c r="L578" s="38" t="s">
        <v>26124</v>
      </c>
    </row>
    <row r="579" spans="12:12">
      <c r="L579" s="38" t="s">
        <v>26125</v>
      </c>
    </row>
    <row r="580" spans="12:12">
      <c r="L580" s="38" t="s">
        <v>26126</v>
      </c>
    </row>
    <row r="581" spans="12:12">
      <c r="L581" s="38" t="s">
        <v>26127</v>
      </c>
    </row>
    <row r="582" spans="12:12">
      <c r="L582" s="38" t="s">
        <v>18314</v>
      </c>
    </row>
    <row r="583" spans="12:12">
      <c r="L583" s="38" t="s">
        <v>26128</v>
      </c>
    </row>
    <row r="584" spans="12:12">
      <c r="L584" s="38" t="s">
        <v>26129</v>
      </c>
    </row>
    <row r="585" spans="12:12">
      <c r="L585" s="38" t="s">
        <v>26130</v>
      </c>
    </row>
    <row r="586" spans="12:12">
      <c r="L586" s="38" t="s">
        <v>26131</v>
      </c>
    </row>
    <row r="587" spans="12:12">
      <c r="L587" s="38" t="s">
        <v>10311</v>
      </c>
    </row>
    <row r="588" spans="12:12">
      <c r="L588" s="38" t="s">
        <v>26132</v>
      </c>
    </row>
    <row r="589" spans="12:12">
      <c r="L589" s="38" t="s">
        <v>26133</v>
      </c>
    </row>
    <row r="590" spans="12:12">
      <c r="L590" s="38" t="s">
        <v>26134</v>
      </c>
    </row>
    <row r="591" spans="12:12">
      <c r="L591" s="38" t="s">
        <v>26135</v>
      </c>
    </row>
    <row r="592" spans="12:12">
      <c r="L592" s="38" t="s">
        <v>26136</v>
      </c>
    </row>
    <row r="593" spans="12:15">
      <c r="L593" s="38" t="s">
        <v>26137</v>
      </c>
    </row>
    <row r="594" spans="12:15">
      <c r="L594" s="38" t="s">
        <v>26138</v>
      </c>
    </row>
    <row r="595" spans="12:15">
      <c r="L595" s="38" t="s">
        <v>18876</v>
      </c>
    </row>
    <row r="596" spans="12:15">
      <c r="L596" s="38" t="s">
        <v>26139</v>
      </c>
    </row>
    <row r="597" spans="12:15">
      <c r="L597" s="38" t="s">
        <v>26140</v>
      </c>
    </row>
    <row r="598" spans="12:15">
      <c r="L598" s="38" t="s">
        <v>26141</v>
      </c>
    </row>
    <row r="599" spans="12:15">
      <c r="L599" s="38" t="s">
        <v>26142</v>
      </c>
    </row>
    <row r="600" spans="12:15">
      <c r="L600" s="38" t="s">
        <v>26143</v>
      </c>
    </row>
    <row r="601" spans="12:15">
      <c r="L601" s="38" t="s">
        <v>26144</v>
      </c>
    </row>
    <row r="602" spans="12:15">
      <c r="L602" s="38" t="s">
        <v>26145</v>
      </c>
    </row>
    <row r="603" spans="12:15">
      <c r="L603" s="38" t="s">
        <v>26146</v>
      </c>
    </row>
    <row r="604" spans="12:15">
      <c r="L604" s="38" t="s">
        <v>26147</v>
      </c>
    </row>
    <row r="605" spans="12:15">
      <c r="L605" s="38" t="s">
        <v>26148</v>
      </c>
    </row>
    <row r="608" spans="12:15" ht="26.25">
      <c r="L608" s="113" t="s">
        <v>26149</v>
      </c>
      <c r="M608" s="113"/>
      <c r="N608" s="113"/>
      <c r="O608" s="113"/>
    </row>
    <row r="609" spans="12:16">
      <c r="L609" s="114" t="s">
        <v>25990</v>
      </c>
      <c r="M609" s="114"/>
      <c r="N609" s="114"/>
      <c r="O609" s="114"/>
    </row>
    <row r="610" spans="12:16">
      <c r="L610" s="115">
        <v>0.22847222222222222</v>
      </c>
      <c r="M610" s="115"/>
      <c r="N610" s="115"/>
      <c r="O610" s="115"/>
    </row>
    <row r="613" spans="12:16">
      <c r="L613" s="38" t="s">
        <v>26150</v>
      </c>
    </row>
    <row r="614" spans="12:16">
      <c r="L614" s="38" t="s">
        <v>26151</v>
      </c>
    </row>
    <row r="615" spans="12:16">
      <c r="L615" s="38" t="s">
        <v>26152</v>
      </c>
    </row>
    <row r="616" spans="12:16">
      <c r="L616" s="38" t="s">
        <v>26153</v>
      </c>
    </row>
    <row r="617" spans="12:16" ht="26.25">
      <c r="L617" s="38" t="s">
        <v>26154</v>
      </c>
      <c r="P617" s="113"/>
    </row>
    <row r="618" spans="12:16">
      <c r="L618" s="38" t="s">
        <v>26155</v>
      </c>
      <c r="P618" s="114"/>
    </row>
    <row r="619" spans="12:16">
      <c r="L619" s="38" t="s">
        <v>26156</v>
      </c>
      <c r="P619" s="115"/>
    </row>
    <row r="620" spans="12:16">
      <c r="L620" s="38" t="s">
        <v>26157</v>
      </c>
    </row>
    <row r="621" spans="12:16">
      <c r="L621" s="38" t="s">
        <v>26158</v>
      </c>
    </row>
    <row r="622" spans="12:16">
      <c r="L622" s="38" t="s">
        <v>26159</v>
      </c>
    </row>
    <row r="623" spans="12:16">
      <c r="L623" s="38" t="s">
        <v>26160</v>
      </c>
    </row>
    <row r="626" spans="12:16" ht="26.25">
      <c r="L626" s="113" t="s">
        <v>26161</v>
      </c>
      <c r="M626" s="113"/>
      <c r="N626" s="113"/>
      <c r="O626" s="113"/>
    </row>
    <row r="627" spans="12:16">
      <c r="L627" s="114" t="s">
        <v>25990</v>
      </c>
      <c r="M627" s="114"/>
      <c r="N627" s="114"/>
      <c r="O627" s="114"/>
    </row>
    <row r="628" spans="12:16">
      <c r="L628" s="115">
        <v>0.22916666666666666</v>
      </c>
      <c r="M628" s="115"/>
      <c r="N628" s="115"/>
      <c r="O628" s="115"/>
    </row>
    <row r="631" spans="12:16">
      <c r="L631" s="38" t="s">
        <v>26162</v>
      </c>
    </row>
    <row r="632" spans="12:16">
      <c r="L632" s="38" t="s">
        <v>26163</v>
      </c>
    </row>
    <row r="633" spans="12:16">
      <c r="L633" s="38" t="s">
        <v>26164</v>
      </c>
    </row>
    <row r="634" spans="12:16">
      <c r="L634" s="38" t="s">
        <v>26165</v>
      </c>
    </row>
    <row r="635" spans="12:16" ht="26.25">
      <c r="L635" s="38" t="s">
        <v>26166</v>
      </c>
      <c r="P635" s="113"/>
    </row>
    <row r="636" spans="12:16">
      <c r="L636" s="38" t="s">
        <v>10311</v>
      </c>
      <c r="P636" s="114"/>
    </row>
    <row r="637" spans="12:16">
      <c r="L637" s="38" t="s">
        <v>26167</v>
      </c>
      <c r="P637" s="115"/>
    </row>
    <row r="638" spans="12:16">
      <c r="L638" s="38" t="s">
        <v>26168</v>
      </c>
    </row>
    <row r="639" spans="12:16">
      <c r="L639" s="38" t="s">
        <v>26169</v>
      </c>
    </row>
    <row r="640" spans="12:16">
      <c r="L640" s="38" t="s">
        <v>26170</v>
      </c>
    </row>
    <row r="641" spans="12:12">
      <c r="L641" s="38" t="s">
        <v>26171</v>
      </c>
    </row>
    <row r="642" spans="12:12">
      <c r="L642" s="38" t="s">
        <v>26172</v>
      </c>
    </row>
    <row r="643" spans="12:12">
      <c r="L643" s="38" t="s">
        <v>26173</v>
      </c>
    </row>
    <row r="644" spans="12:12">
      <c r="L644" s="38" t="s">
        <v>26174</v>
      </c>
    </row>
    <row r="645" spans="12:12">
      <c r="L645" s="38" t="s">
        <v>26175</v>
      </c>
    </row>
    <row r="646" spans="12:12">
      <c r="L646" s="38" t="s">
        <v>26176</v>
      </c>
    </row>
    <row r="647" spans="12:12">
      <c r="L647" s="38" t="s">
        <v>26177</v>
      </c>
    </row>
    <row r="648" spans="12:12">
      <c r="L648" s="38" t="s">
        <v>26178</v>
      </c>
    </row>
    <row r="649" spans="12:12">
      <c r="L649" s="38" t="s">
        <v>26179</v>
      </c>
    </row>
    <row r="650" spans="12:12">
      <c r="L650" s="38" t="s">
        <v>26180</v>
      </c>
    </row>
    <row r="651" spans="12:12">
      <c r="L651" s="38" t="s">
        <v>26181</v>
      </c>
    </row>
    <row r="652" spans="12:12">
      <c r="L652" s="38" t="s">
        <v>26182</v>
      </c>
    </row>
    <row r="653" spans="12:12">
      <c r="L653" s="38" t="s">
        <v>26183</v>
      </c>
    </row>
    <row r="654" spans="12:12">
      <c r="L654" s="38" t="s">
        <v>26184</v>
      </c>
    </row>
    <row r="655" spans="12:12">
      <c r="L655" s="38" t="s">
        <v>26185</v>
      </c>
    </row>
    <row r="656" spans="12:12">
      <c r="L656" s="38" t="s">
        <v>26186</v>
      </c>
    </row>
    <row r="657" spans="12:12">
      <c r="L657" s="38" t="s">
        <v>26187</v>
      </c>
    </row>
    <row r="658" spans="12:12">
      <c r="L658" s="38" t="s">
        <v>26188</v>
      </c>
    </row>
    <row r="659" spans="12:12">
      <c r="L659" s="38" t="s">
        <v>26189</v>
      </c>
    </row>
    <row r="660" spans="12:12">
      <c r="L660" s="38" t="s">
        <v>26190</v>
      </c>
    </row>
    <row r="661" spans="12:12">
      <c r="L661" s="38" t="s">
        <v>26191</v>
      </c>
    </row>
    <row r="662" spans="12:12">
      <c r="L662" s="38" t="s">
        <v>10311</v>
      </c>
    </row>
    <row r="663" spans="12:12">
      <c r="L663" s="38" t="s">
        <v>26192</v>
      </c>
    </row>
    <row r="664" spans="12:12">
      <c r="L664" s="38" t="s">
        <v>26193</v>
      </c>
    </row>
    <row r="665" spans="12:12">
      <c r="L665" s="38" t="s">
        <v>26194</v>
      </c>
    </row>
    <row r="666" spans="12:12">
      <c r="L666" s="38" t="s">
        <v>26195</v>
      </c>
    </row>
    <row r="667" spans="12:12">
      <c r="L667" s="38" t="s">
        <v>26196</v>
      </c>
    </row>
    <row r="668" spans="12:12">
      <c r="L668" s="38" t="s">
        <v>26197</v>
      </c>
    </row>
    <row r="669" spans="12:12">
      <c r="L669" s="38" t="s">
        <v>26198</v>
      </c>
    </row>
    <row r="670" spans="12:12">
      <c r="L670" s="38" t="s">
        <v>26199</v>
      </c>
    </row>
    <row r="671" spans="12:12">
      <c r="L671" s="38" t="s">
        <v>26200</v>
      </c>
    </row>
    <row r="672" spans="12:12">
      <c r="L672" s="38" t="s">
        <v>26201</v>
      </c>
    </row>
    <row r="673" spans="12:12">
      <c r="L673" s="38" t="s">
        <v>26202</v>
      </c>
    </row>
    <row r="674" spans="12:12">
      <c r="L674" s="38" t="s">
        <v>26203</v>
      </c>
    </row>
    <row r="675" spans="12:12">
      <c r="L675" s="38" t="s">
        <v>26204</v>
      </c>
    </row>
    <row r="676" spans="12:12">
      <c r="L676" s="38" t="s">
        <v>26205</v>
      </c>
    </row>
    <row r="677" spans="12:12">
      <c r="L677" s="38" t="s">
        <v>26206</v>
      </c>
    </row>
    <row r="678" spans="12:12">
      <c r="L678" s="38" t="s">
        <v>26207</v>
      </c>
    </row>
    <row r="679" spans="12:12">
      <c r="L679" s="38" t="s">
        <v>26208</v>
      </c>
    </row>
    <row r="680" spans="12:12">
      <c r="L680" s="38" t="s">
        <v>26209</v>
      </c>
    </row>
    <row r="681" spans="12:12">
      <c r="L681" s="38" t="s">
        <v>26210</v>
      </c>
    </row>
    <row r="682" spans="12:12">
      <c r="L682" s="38" t="s">
        <v>26211</v>
      </c>
    </row>
    <row r="683" spans="12:12">
      <c r="L683" s="38" t="s">
        <v>10311</v>
      </c>
    </row>
    <row r="684" spans="12:12">
      <c r="L684" s="38" t="s">
        <v>26212</v>
      </c>
    </row>
    <row r="700" spans="9:11">
      <c r="I700" s="38" t="s">
        <v>26213</v>
      </c>
    </row>
    <row r="701" spans="9:11">
      <c r="I701" s="38" t="s">
        <v>26214</v>
      </c>
    </row>
    <row r="702" spans="9:11">
      <c r="I702" s="116">
        <v>0.99236111111111114</v>
      </c>
      <c r="J702" s="116"/>
      <c r="K702" s="116"/>
    </row>
    <row r="704" spans="9:11">
      <c r="I704" s="38" t="s">
        <v>26215</v>
      </c>
    </row>
    <row r="706" spans="9:9">
      <c r="I706" s="38" t="s">
        <v>26216</v>
      </c>
    </row>
    <row r="711" spans="9:9">
      <c r="I711" s="38" t="s">
        <v>26217</v>
      </c>
    </row>
    <row r="713" spans="9:9">
      <c r="I713" s="38" t="s">
        <v>26218</v>
      </c>
    </row>
    <row r="715" spans="9:9">
      <c r="I715" s="38" t="s">
        <v>26219</v>
      </c>
    </row>
    <row r="717" spans="9:9">
      <c r="I717" s="38" t="s">
        <v>26220</v>
      </c>
    </row>
    <row r="719" spans="9:9">
      <c r="I719" s="38" t="s">
        <v>26221</v>
      </c>
    </row>
    <row r="723" spans="9:9">
      <c r="I723" s="38" t="s">
        <v>26222</v>
      </c>
    </row>
    <row r="725" spans="9:9">
      <c r="I725" s="38" t="s">
        <v>26223</v>
      </c>
    </row>
    <row r="727" spans="9:9">
      <c r="I727" s="38" t="s">
        <v>26224</v>
      </c>
    </row>
    <row r="729" spans="9:9">
      <c r="I729" s="38" t="s">
        <v>26225</v>
      </c>
    </row>
    <row r="731" spans="9:9">
      <c r="I731" s="38" t="s">
        <v>26226</v>
      </c>
    </row>
    <row r="733" spans="9:9">
      <c r="I733" s="38" t="s">
        <v>26227</v>
      </c>
    </row>
    <row r="735" spans="9:9">
      <c r="I735" s="38" t="s">
        <v>26228</v>
      </c>
    </row>
    <row r="737" spans="9:9">
      <c r="I737" s="38" t="s">
        <v>26229</v>
      </c>
    </row>
    <row r="741" spans="9:9">
      <c r="I741" s="38" t="s">
        <v>26230</v>
      </c>
    </row>
    <row r="743" spans="9:9">
      <c r="I743" s="38" t="s">
        <v>26231</v>
      </c>
    </row>
    <row r="745" spans="9:9">
      <c r="I745" s="38" t="s">
        <v>26232</v>
      </c>
    </row>
    <row r="747" spans="9:9">
      <c r="I747" s="38" t="s">
        <v>26233</v>
      </c>
    </row>
    <row r="749" spans="9:9">
      <c r="I749" s="38" t="s">
        <v>26234</v>
      </c>
    </row>
    <row r="751" spans="9:9">
      <c r="I751" s="38" t="s">
        <v>26226</v>
      </c>
    </row>
    <row r="753" spans="9:9">
      <c r="I753" s="38" t="s">
        <v>26235</v>
      </c>
    </row>
    <row r="755" spans="9:9">
      <c r="I755" s="38" t="s">
        <v>26228</v>
      </c>
    </row>
    <row r="757" spans="9:9">
      <c r="I757" s="38" t="s">
        <v>26236</v>
      </c>
    </row>
    <row r="761" spans="9:9">
      <c r="I761" s="38" t="s">
        <v>26237</v>
      </c>
    </row>
    <row r="763" spans="9:9">
      <c r="I763" s="38" t="s">
        <v>26238</v>
      </c>
    </row>
    <row r="765" spans="9:9">
      <c r="I765" s="38" t="s">
        <v>26239</v>
      </c>
    </row>
    <row r="767" spans="9:9">
      <c r="I767" s="38" t="s">
        <v>26240</v>
      </c>
    </row>
    <row r="769" spans="9:9">
      <c r="I769" s="38" t="s">
        <v>26241</v>
      </c>
    </row>
    <row r="771" spans="9:9">
      <c r="I771" s="38" t="s">
        <v>26242</v>
      </c>
    </row>
    <row r="773" spans="9:9">
      <c r="I773" s="38" t="s">
        <v>26243</v>
      </c>
    </row>
    <row r="775" spans="9:9">
      <c r="I775" s="38" t="s">
        <v>26244</v>
      </c>
    </row>
    <row r="777" spans="9:9">
      <c r="I777" s="38" t="s">
        <v>26245</v>
      </c>
    </row>
    <row r="781" spans="9:9">
      <c r="I781" s="38" t="s">
        <v>26246</v>
      </c>
    </row>
    <row r="783" spans="9:9">
      <c r="I783" s="38" t="s">
        <v>26247</v>
      </c>
    </row>
    <row r="785" spans="9:9">
      <c r="I785" s="38" t="s">
        <v>26248</v>
      </c>
    </row>
    <row r="787" spans="9:9">
      <c r="I787" s="38" t="s">
        <v>26249</v>
      </c>
    </row>
    <row r="789" spans="9:9">
      <c r="I789" s="38" t="s">
        <v>26250</v>
      </c>
    </row>
    <row r="791" spans="9:9">
      <c r="I791" s="38" t="s">
        <v>26251</v>
      </c>
    </row>
    <row r="793" spans="9:9">
      <c r="I793" s="38" t="s">
        <v>26252</v>
      </c>
    </row>
    <row r="795" spans="9:9">
      <c r="I795" s="38" t="s">
        <v>26253</v>
      </c>
    </row>
    <row r="799" spans="9:9">
      <c r="I799" s="38" t="s">
        <v>26254</v>
      </c>
    </row>
    <row r="801" spans="9:9">
      <c r="I801" s="38" t="s">
        <v>26255</v>
      </c>
    </row>
    <row r="803" spans="9:9">
      <c r="I803" s="38" t="s">
        <v>26256</v>
      </c>
    </row>
    <row r="805" spans="9:9">
      <c r="I805" s="38" t="s">
        <v>26257</v>
      </c>
    </row>
    <row r="807" spans="9:9">
      <c r="I807" s="38" t="s">
        <v>26258</v>
      </c>
    </row>
    <row r="809" spans="9:9">
      <c r="I809" s="38" t="s">
        <v>26259</v>
      </c>
    </row>
    <row r="811" spans="9:9">
      <c r="I811" s="38" t="s">
        <v>26260</v>
      </c>
    </row>
    <row r="815" spans="9:9">
      <c r="I815" s="38" t="s">
        <v>26261</v>
      </c>
    </row>
    <row r="817" spans="9:11">
      <c r="I817" s="38" t="s">
        <v>26262</v>
      </c>
    </row>
    <row r="820" spans="9:11">
      <c r="I820" s="38" t="s">
        <v>26263</v>
      </c>
    </row>
    <row r="821" spans="9:11">
      <c r="I821" s="38" t="s">
        <v>26214</v>
      </c>
    </row>
    <row r="822" spans="9:11">
      <c r="I822" s="116">
        <v>0.99583333333333324</v>
      </c>
      <c r="J822" s="116"/>
      <c r="K822" s="116"/>
    </row>
    <row r="824" spans="9:11">
      <c r="I824" s="38" t="s">
        <v>26264</v>
      </c>
    </row>
    <row r="826" spans="9:11">
      <c r="I826" s="38" t="s">
        <v>26265</v>
      </c>
    </row>
    <row r="829" spans="9:11">
      <c r="I829" s="38" t="s">
        <v>26266</v>
      </c>
    </row>
    <row r="830" spans="9:11">
      <c r="I830" s="38" t="s">
        <v>26267</v>
      </c>
    </row>
    <row r="831" spans="9:11">
      <c r="I831" s="38" t="s">
        <v>26268</v>
      </c>
    </row>
    <row r="832" spans="9:11">
      <c r="I832" s="38" t="s">
        <v>26269</v>
      </c>
    </row>
    <row r="833" spans="9:9">
      <c r="I833" s="38" t="s">
        <v>26270</v>
      </c>
    </row>
    <row r="834" spans="9:9">
      <c r="I834" s="38" t="s">
        <v>26271</v>
      </c>
    </row>
    <row r="835" spans="9:9">
      <c r="I835" s="38" t="s">
        <v>26272</v>
      </c>
    </row>
    <row r="836" spans="9:9">
      <c r="I836" s="38" t="s">
        <v>26273</v>
      </c>
    </row>
    <row r="837" spans="9:9">
      <c r="I837" s="38" t="s">
        <v>26274</v>
      </c>
    </row>
    <row r="838" spans="9:9">
      <c r="I838" s="38" t="s">
        <v>26275</v>
      </c>
    </row>
    <row r="839" spans="9:9">
      <c r="I839" s="38" t="s">
        <v>26276</v>
      </c>
    </row>
    <row r="840" spans="9:9">
      <c r="I840" s="38" t="s">
        <v>26261</v>
      </c>
    </row>
    <row r="841" spans="9:9">
      <c r="I841" s="38" t="s">
        <v>26277</v>
      </c>
    </row>
    <row r="843" spans="9:9">
      <c r="I843" s="38" t="s">
        <v>26278</v>
      </c>
    </row>
    <row r="845" spans="9:9">
      <c r="I845" s="38" t="s">
        <v>26279</v>
      </c>
    </row>
    <row r="846" spans="9:9">
      <c r="I846" s="38" t="s">
        <v>26264</v>
      </c>
    </row>
    <row r="847" spans="9:9">
      <c r="I847" s="38" t="s">
        <v>26280</v>
      </c>
    </row>
    <row r="848" spans="9:9">
      <c r="I848" s="38" t="s">
        <v>26265</v>
      </c>
    </row>
    <row r="850" spans="9:9">
      <c r="I850" s="38" t="s">
        <v>26275</v>
      </c>
    </row>
    <row r="851" spans="9:9">
      <c r="I851" s="38" t="s">
        <v>26281</v>
      </c>
    </row>
    <row r="852" spans="9:9">
      <c r="I852" s="38" t="s">
        <v>26282</v>
      </c>
    </row>
    <row r="853" spans="9:9">
      <c r="I853" s="38" t="s">
        <v>26283</v>
      </c>
    </row>
    <row r="854" spans="9:9">
      <c r="I854" s="38" t="s">
        <v>26284</v>
      </c>
    </row>
    <row r="855" spans="9:9">
      <c r="I855" s="38" t="s">
        <v>26285</v>
      </c>
    </row>
    <row r="856" spans="9:9">
      <c r="I856" s="38" t="s">
        <v>26286</v>
      </c>
    </row>
    <row r="857" spans="9:9">
      <c r="I857" s="38" t="s">
        <v>26287</v>
      </c>
    </row>
    <row r="858" spans="9:9">
      <c r="I858" s="38" t="s">
        <v>26288</v>
      </c>
    </row>
    <row r="859" spans="9:9">
      <c r="I859" s="38" t="s">
        <v>26289</v>
      </c>
    </row>
    <row r="860" spans="9:9">
      <c r="I860" s="38" t="s">
        <v>26290</v>
      </c>
    </row>
    <row r="861" spans="9:9">
      <c r="I861" s="38" t="s">
        <v>26291</v>
      </c>
    </row>
    <row r="863" spans="9:9">
      <c r="I863" s="38" t="s">
        <v>26278</v>
      </c>
    </row>
    <row r="865" spans="9:9">
      <c r="I865" s="38" t="s">
        <v>26292</v>
      </c>
    </row>
    <row r="867" spans="9:9">
      <c r="I867" s="38" t="s">
        <v>26264</v>
      </c>
    </row>
    <row r="868" spans="9:9">
      <c r="I868" s="38" t="s">
        <v>26293</v>
      </c>
    </row>
    <row r="869" spans="9:9">
      <c r="I869" s="38" t="s">
        <v>26265</v>
      </c>
    </row>
    <row r="871" spans="9:9">
      <c r="I871" s="38" t="s">
        <v>26273</v>
      </c>
    </row>
    <row r="872" spans="9:9">
      <c r="I872" s="38" t="s">
        <v>26294</v>
      </c>
    </row>
    <row r="873" spans="9:9">
      <c r="I873" s="38" t="s">
        <v>26295</v>
      </c>
    </row>
    <row r="874" spans="9:9">
      <c r="I874" s="38" t="s">
        <v>26296</v>
      </c>
    </row>
    <row r="875" spans="9:9">
      <c r="I875" s="38" t="s">
        <v>26297</v>
      </c>
    </row>
    <row r="876" spans="9:9">
      <c r="I876" s="38" t="s">
        <v>26298</v>
      </c>
    </row>
    <row r="877" spans="9:9">
      <c r="I877" s="38" t="s">
        <v>26299</v>
      </c>
    </row>
    <row r="878" spans="9:9">
      <c r="I878" s="38" t="s">
        <v>26300</v>
      </c>
    </row>
    <row r="879" spans="9:9">
      <c r="I879" s="38" t="s">
        <v>26301</v>
      </c>
    </row>
    <row r="880" spans="9:9">
      <c r="I880" s="38" t="s">
        <v>26302</v>
      </c>
    </row>
    <row r="881" spans="9:9">
      <c r="I881" s="38" t="s">
        <v>26303</v>
      </c>
    </row>
    <row r="882" spans="9:9">
      <c r="I882" s="38" t="s">
        <v>26304</v>
      </c>
    </row>
    <row r="883" spans="9:9">
      <c r="I883" s="38" t="s">
        <v>26305</v>
      </c>
    </row>
    <row r="884" spans="9:9">
      <c r="I884" s="38" t="s">
        <v>26306</v>
      </c>
    </row>
    <row r="885" spans="9:9">
      <c r="I885" s="38" t="s">
        <v>26307</v>
      </c>
    </row>
    <row r="886" spans="9:9">
      <c r="I886" s="38" t="s">
        <v>26308</v>
      </c>
    </row>
    <row r="887" spans="9:9">
      <c r="I887" s="38" t="s">
        <v>26309</v>
      </c>
    </row>
    <row r="888" spans="9:9">
      <c r="I888" s="38" t="s">
        <v>26310</v>
      </c>
    </row>
    <row r="889" spans="9:9">
      <c r="I889" s="38" t="s">
        <v>26311</v>
      </c>
    </row>
    <row r="890" spans="9:9">
      <c r="I890" s="38" t="s">
        <v>26312</v>
      </c>
    </row>
    <row r="891" spans="9:9">
      <c r="I891" s="38" t="s">
        <v>26313</v>
      </c>
    </row>
    <row r="892" spans="9:9">
      <c r="I892" s="38" t="s">
        <v>26289</v>
      </c>
    </row>
    <row r="893" spans="9:9">
      <c r="I893" s="38" t="s">
        <v>26314</v>
      </c>
    </row>
    <row r="894" spans="9:9">
      <c r="I894" s="38" t="s">
        <v>26315</v>
      </c>
    </row>
    <row r="895" spans="9:9">
      <c r="I895" s="38" t="s">
        <v>26316</v>
      </c>
    </row>
    <row r="896" spans="9:9">
      <c r="I896" s="38" t="s">
        <v>26291</v>
      </c>
    </row>
    <row r="898" spans="9:9">
      <c r="I898" s="38" t="s">
        <v>26278</v>
      </c>
    </row>
    <row r="900" spans="9:9">
      <c r="I900" s="38" t="s">
        <v>26317</v>
      </c>
    </row>
    <row r="902" spans="9:9">
      <c r="I902" s="38" t="s">
        <v>26264</v>
      </c>
    </row>
    <row r="903" spans="9:9">
      <c r="I903" s="38" t="s">
        <v>26293</v>
      </c>
    </row>
    <row r="904" spans="9:9">
      <c r="I904" s="38" t="s">
        <v>26265</v>
      </c>
    </row>
    <row r="906" spans="9:9">
      <c r="I906" s="38" t="s">
        <v>26273</v>
      </c>
    </row>
    <row r="907" spans="9:9">
      <c r="I907" s="38" t="s">
        <v>26294</v>
      </c>
    </row>
    <row r="908" spans="9:9">
      <c r="I908" s="38" t="s">
        <v>26295</v>
      </c>
    </row>
    <row r="909" spans="9:9">
      <c r="I909" s="38" t="s">
        <v>26296</v>
      </c>
    </row>
    <row r="910" spans="9:9">
      <c r="I910" s="38" t="s">
        <v>26297</v>
      </c>
    </row>
    <row r="911" spans="9:9">
      <c r="I911" s="38" t="s">
        <v>26298</v>
      </c>
    </row>
    <row r="912" spans="9:9">
      <c r="I912" s="38" t="s">
        <v>26299</v>
      </c>
    </row>
    <row r="913" spans="9:9">
      <c r="I913" s="38" t="s">
        <v>26300</v>
      </c>
    </row>
    <row r="914" spans="9:9">
      <c r="I914" s="38" t="s">
        <v>26301</v>
      </c>
    </row>
    <row r="915" spans="9:9">
      <c r="I915" s="38" t="s">
        <v>26302</v>
      </c>
    </row>
    <row r="916" spans="9:9">
      <c r="I916" s="38" t="s">
        <v>26303</v>
      </c>
    </row>
    <row r="917" spans="9:9">
      <c r="I917" s="38" t="s">
        <v>26304</v>
      </c>
    </row>
    <row r="918" spans="9:9">
      <c r="I918" s="38" t="s">
        <v>26305</v>
      </c>
    </row>
    <row r="919" spans="9:9">
      <c r="I919" s="38" t="s">
        <v>26306</v>
      </c>
    </row>
    <row r="920" spans="9:9">
      <c r="I920" s="38" t="s">
        <v>26307</v>
      </c>
    </row>
    <row r="921" spans="9:9">
      <c r="I921" s="38" t="s">
        <v>26308</v>
      </c>
    </row>
    <row r="922" spans="9:9">
      <c r="I922" s="38" t="s">
        <v>26309</v>
      </c>
    </row>
    <row r="923" spans="9:9">
      <c r="I923" s="38" t="s">
        <v>26310</v>
      </c>
    </row>
    <row r="924" spans="9:9">
      <c r="I924" s="38" t="s">
        <v>26311</v>
      </c>
    </row>
    <row r="925" spans="9:9">
      <c r="I925" s="38" t="s">
        <v>26312</v>
      </c>
    </row>
    <row r="926" spans="9:9">
      <c r="I926" s="38" t="s">
        <v>26313</v>
      </c>
    </row>
    <row r="927" spans="9:9">
      <c r="I927" s="38" t="s">
        <v>26289</v>
      </c>
    </row>
    <row r="928" spans="9:9">
      <c r="I928" s="38" t="s">
        <v>26314</v>
      </c>
    </row>
    <row r="929" spans="9:9">
      <c r="I929" s="38" t="s">
        <v>26315</v>
      </c>
    </row>
    <row r="930" spans="9:9">
      <c r="I930" s="38" t="s">
        <v>26316</v>
      </c>
    </row>
    <row r="931" spans="9:9">
      <c r="I931" s="38" t="s">
        <v>26291</v>
      </c>
    </row>
    <row r="933" spans="9:9">
      <c r="I933" s="38" t="s">
        <v>26278</v>
      </c>
    </row>
    <row r="935" spans="9:9">
      <c r="I935" s="38" t="s">
        <v>26317</v>
      </c>
    </row>
    <row r="937" spans="9:9">
      <c r="I937" s="38" t="s">
        <v>26264</v>
      </c>
    </row>
    <row r="938" spans="9:9">
      <c r="I938" s="38" t="s">
        <v>26318</v>
      </c>
    </row>
    <row r="939" spans="9:9">
      <c r="I939" s="38" t="s">
        <v>26265</v>
      </c>
    </row>
    <row r="941" spans="9:9">
      <c r="I941" s="38" t="s">
        <v>26271</v>
      </c>
    </row>
    <row r="942" spans="9:9">
      <c r="I942" s="38" t="s">
        <v>26319</v>
      </c>
    </row>
    <row r="943" spans="9:9">
      <c r="I943" s="38" t="s">
        <v>26320</v>
      </c>
    </row>
    <row r="944" spans="9:9">
      <c r="I944" s="38" t="s">
        <v>26321</v>
      </c>
    </row>
    <row r="945" spans="9:9">
      <c r="I945" s="38" t="s">
        <v>26322</v>
      </c>
    </row>
    <row r="946" spans="9:9">
      <c r="I946" s="38" t="s">
        <v>26323</v>
      </c>
    </row>
    <row r="947" spans="9:9">
      <c r="I947" s="38" t="s">
        <v>26324</v>
      </c>
    </row>
    <row r="948" spans="9:9">
      <c r="I948" s="38" t="s">
        <v>26325</v>
      </c>
    </row>
    <row r="949" spans="9:9">
      <c r="I949" s="38" t="s">
        <v>26326</v>
      </c>
    </row>
    <row r="950" spans="9:9">
      <c r="I950" s="38" t="s">
        <v>26327</v>
      </c>
    </row>
    <row r="951" spans="9:9">
      <c r="I951" s="38" t="s">
        <v>26328</v>
      </c>
    </row>
    <row r="952" spans="9:9">
      <c r="I952" s="38" t="s">
        <v>26329</v>
      </c>
    </row>
    <row r="953" spans="9:9">
      <c r="I953" s="38" t="s">
        <v>26330</v>
      </c>
    </row>
    <row r="954" spans="9:9">
      <c r="I954" s="38" t="s">
        <v>26331</v>
      </c>
    </row>
    <row r="955" spans="9:9">
      <c r="I955" s="38" t="s">
        <v>26332</v>
      </c>
    </row>
    <row r="956" spans="9:9">
      <c r="I956" s="38" t="s">
        <v>26333</v>
      </c>
    </row>
    <row r="957" spans="9:9">
      <c r="I957" s="38" t="s">
        <v>26334</v>
      </c>
    </row>
    <row r="958" spans="9:9">
      <c r="I958" s="38" t="s">
        <v>26335</v>
      </c>
    </row>
    <row r="959" spans="9:9">
      <c r="I959" s="38" t="s">
        <v>26336</v>
      </c>
    </row>
    <row r="960" spans="9:9">
      <c r="I960" s="38" t="s">
        <v>26337</v>
      </c>
    </row>
    <row r="961" spans="9:9">
      <c r="I961" s="38" t="s">
        <v>26338</v>
      </c>
    </row>
    <row r="962" spans="9:9">
      <c r="I962" s="38" t="s">
        <v>26339</v>
      </c>
    </row>
    <row r="963" spans="9:9">
      <c r="I963" s="38" t="s">
        <v>26340</v>
      </c>
    </row>
    <row r="964" spans="9:9">
      <c r="I964" s="38" t="s">
        <v>26341</v>
      </c>
    </row>
    <row r="965" spans="9:9">
      <c r="I965" s="38" t="s">
        <v>26342</v>
      </c>
    </row>
    <row r="966" spans="9:9">
      <c r="I966" s="38" t="s">
        <v>26343</v>
      </c>
    </row>
    <row r="967" spans="9:9">
      <c r="I967" s="38" t="s">
        <v>26344</v>
      </c>
    </row>
    <row r="968" spans="9:9">
      <c r="I968" s="38" t="s">
        <v>26345</v>
      </c>
    </row>
    <row r="969" spans="9:9">
      <c r="I969" s="38" t="s">
        <v>26346</v>
      </c>
    </row>
    <row r="970" spans="9:9">
      <c r="I970" s="38" t="s">
        <v>26347</v>
      </c>
    </row>
    <row r="971" spans="9:9">
      <c r="I971" s="38" t="s">
        <v>26348</v>
      </c>
    </row>
    <row r="972" spans="9:9">
      <c r="I972" s="38" t="s">
        <v>26349</v>
      </c>
    </row>
    <row r="973" spans="9:9">
      <c r="I973" s="38" t="s">
        <v>26350</v>
      </c>
    </row>
    <row r="974" spans="9:9">
      <c r="I974" s="38" t="s">
        <v>26351</v>
      </c>
    </row>
    <row r="975" spans="9:9">
      <c r="I975" s="38" t="s">
        <v>26352</v>
      </c>
    </row>
    <row r="976" spans="9:9">
      <c r="I976" s="38" t="s">
        <v>26353</v>
      </c>
    </row>
    <row r="977" spans="9:9">
      <c r="I977" s="38" t="s">
        <v>26354</v>
      </c>
    </row>
    <row r="978" spans="9:9">
      <c r="I978" s="38" t="s">
        <v>26355</v>
      </c>
    </row>
    <row r="979" spans="9:9">
      <c r="I979" s="38" t="s">
        <v>26356</v>
      </c>
    </row>
    <row r="980" spans="9:9">
      <c r="I980" s="38" t="s">
        <v>26323</v>
      </c>
    </row>
    <row r="981" spans="9:9">
      <c r="I981" s="38" t="s">
        <v>26324</v>
      </c>
    </row>
    <row r="982" spans="9:9">
      <c r="I982" s="38" t="s">
        <v>26357</v>
      </c>
    </row>
    <row r="983" spans="9:9">
      <c r="I983" s="38" t="s">
        <v>26358</v>
      </c>
    </row>
    <row r="984" spans="9:9">
      <c r="I984" s="38" t="s">
        <v>26359</v>
      </c>
    </row>
    <row r="985" spans="9:9">
      <c r="I985" s="38" t="s">
        <v>26360</v>
      </c>
    </row>
    <row r="986" spans="9:9">
      <c r="I986" s="38" t="s">
        <v>26289</v>
      </c>
    </row>
    <row r="987" spans="9:9">
      <c r="I987" s="38" t="s">
        <v>26361</v>
      </c>
    </row>
    <row r="988" spans="9:9">
      <c r="I988" s="38" t="s">
        <v>26362</v>
      </c>
    </row>
    <row r="989" spans="9:9">
      <c r="I989" s="38" t="s">
        <v>26363</v>
      </c>
    </row>
    <row r="990" spans="9:9">
      <c r="I990" s="38" t="s">
        <v>26291</v>
      </c>
    </row>
    <row r="992" spans="9:9">
      <c r="I992" s="38" t="s">
        <v>26278</v>
      </c>
    </row>
    <row r="994" spans="9:11">
      <c r="I994" s="38" t="s">
        <v>26364</v>
      </c>
    </row>
    <row r="999" spans="9:11">
      <c r="I999" s="38" t="s">
        <v>26365</v>
      </c>
    </row>
    <row r="1000" spans="9:11">
      <c r="I1000" s="38" t="s">
        <v>26214</v>
      </c>
    </row>
    <row r="1001" spans="9:11">
      <c r="I1001" s="116">
        <v>0.99652777777777779</v>
      </c>
      <c r="J1001" s="116"/>
      <c r="K1001" s="116"/>
    </row>
    <row r="1003" spans="9:11">
      <c r="I1003" s="38" t="s">
        <v>26264</v>
      </c>
    </row>
    <row r="1005" spans="9:11">
      <c r="I1005" s="38" t="s">
        <v>26265</v>
      </c>
    </row>
    <row r="1007" spans="9:11">
      <c r="I1007" s="38" t="s">
        <v>26267</v>
      </c>
    </row>
    <row r="1008" spans="9:11">
      <c r="I1008" s="38" t="s">
        <v>26366</v>
      </c>
    </row>
    <row r="1009" spans="9:9">
      <c r="I1009" s="38" t="s">
        <v>26367</v>
      </c>
    </row>
    <row r="1010" spans="9:9">
      <c r="I1010" s="38" t="s">
        <v>26368</v>
      </c>
    </row>
    <row r="1011" spans="9:9">
      <c r="I1011" s="38" t="s">
        <v>26369</v>
      </c>
    </row>
    <row r="1012" spans="9:9">
      <c r="I1012" s="38" t="s">
        <v>26370</v>
      </c>
    </row>
    <row r="1013" spans="9:9">
      <c r="I1013" s="38" t="s">
        <v>26371</v>
      </c>
    </row>
    <row r="1014" spans="9:9">
      <c r="I1014" s="38" t="s">
        <v>26372</v>
      </c>
    </row>
    <row r="1015" spans="9:9">
      <c r="I1015" s="38" t="s">
        <v>26373</v>
      </c>
    </row>
    <row r="1016" spans="9:9">
      <c r="I1016" s="38" t="s">
        <v>26374</v>
      </c>
    </row>
    <row r="1017" spans="9:9">
      <c r="I1017" s="38" t="s">
        <v>26375</v>
      </c>
    </row>
    <row r="1018" spans="9:9">
      <c r="I1018" s="38" t="s">
        <v>26376</v>
      </c>
    </row>
    <row r="1019" spans="9:9">
      <c r="I1019" s="38" t="s">
        <v>26377</v>
      </c>
    </row>
    <row r="1020" spans="9:9">
      <c r="I1020" s="38" t="s">
        <v>26289</v>
      </c>
    </row>
    <row r="1021" spans="9:9">
      <c r="I1021" s="38" t="s">
        <v>26378</v>
      </c>
    </row>
    <row r="1022" spans="9:9">
      <c r="I1022" s="38" t="s">
        <v>26379</v>
      </c>
    </row>
    <row r="1023" spans="9:9">
      <c r="I1023" s="38" t="s">
        <v>26380</v>
      </c>
    </row>
    <row r="1024" spans="9:9">
      <c r="I1024" s="38" t="s">
        <v>26291</v>
      </c>
    </row>
    <row r="1026" spans="9:11">
      <c r="I1026" s="38" t="s">
        <v>26278</v>
      </c>
    </row>
    <row r="1028" spans="9:11">
      <c r="I1028" s="38" t="s">
        <v>26381</v>
      </c>
    </row>
    <row r="1032" spans="9:11">
      <c r="I1032" s="38" t="s">
        <v>26382</v>
      </c>
    </row>
    <row r="1033" spans="9:11">
      <c r="I1033" s="38" t="s">
        <v>26214</v>
      </c>
    </row>
    <row r="1034" spans="9:11">
      <c r="I1034" s="116">
        <v>0.99722222222222223</v>
      </c>
      <c r="J1034" s="116"/>
      <c r="K1034" s="116"/>
    </row>
    <row r="1036" spans="9:11">
      <c r="I1036" s="38" t="s">
        <v>26264</v>
      </c>
    </row>
    <row r="1038" spans="9:11">
      <c r="I1038" s="38" t="s">
        <v>26265</v>
      </c>
    </row>
    <row r="1040" spans="9:11">
      <c r="I1040" s="38" t="s">
        <v>26269</v>
      </c>
    </row>
    <row r="1041" spans="9:9">
      <c r="I1041" s="38" t="s">
        <v>26383</v>
      </c>
    </row>
    <row r="1042" spans="9:9">
      <c r="I1042" s="38" t="s">
        <v>26384</v>
      </c>
    </row>
    <row r="1043" spans="9:9">
      <c r="I1043" s="38" t="s">
        <v>26385</v>
      </c>
    </row>
    <row r="1044" spans="9:9">
      <c r="I1044" s="38" t="s">
        <v>26386</v>
      </c>
    </row>
    <row r="1045" spans="9:9">
      <c r="I1045" s="38" t="s">
        <v>26387</v>
      </c>
    </row>
    <row r="1046" spans="9:9">
      <c r="I1046" s="38" t="s">
        <v>26388</v>
      </c>
    </row>
    <row r="1047" spans="9:9">
      <c r="I1047" s="38" t="s">
        <v>26389</v>
      </c>
    </row>
    <row r="1048" spans="9:9">
      <c r="I1048" s="38" t="s">
        <v>26390</v>
      </c>
    </row>
    <row r="1049" spans="9:9">
      <c r="I1049" s="38" t="s">
        <v>26391</v>
      </c>
    </row>
    <row r="1050" spans="9:9">
      <c r="I1050" s="38" t="s">
        <v>26289</v>
      </c>
    </row>
    <row r="1051" spans="9:9">
      <c r="I1051" s="38" t="s">
        <v>26392</v>
      </c>
    </row>
    <row r="1052" spans="9:9">
      <c r="I1052" s="38" t="s">
        <v>26393</v>
      </c>
    </row>
    <row r="1053" spans="9:9">
      <c r="I1053" s="38" t="s">
        <v>26394</v>
      </c>
    </row>
    <row r="1054" spans="9:9">
      <c r="I1054" s="38" t="s">
        <v>26291</v>
      </c>
    </row>
    <row r="1056" spans="9:9">
      <c r="I1056" s="38" t="s">
        <v>26278</v>
      </c>
    </row>
    <row r="1058" spans="9:11">
      <c r="I1058" s="38" t="s">
        <v>26395</v>
      </c>
    </row>
    <row r="1062" spans="9:11">
      <c r="I1062" s="38" t="s">
        <v>26396</v>
      </c>
    </row>
    <row r="1063" spans="9:11">
      <c r="I1063" s="38" t="s">
        <v>26397</v>
      </c>
    </row>
    <row r="1064" spans="9:11">
      <c r="I1064" s="116">
        <v>0.25555555555555559</v>
      </c>
      <c r="J1064" s="116"/>
      <c r="K1064" s="116"/>
    </row>
    <row r="1067" spans="9:11">
      <c r="I1067" s="38" t="s">
        <v>26398</v>
      </c>
    </row>
    <row r="1068" spans="9:11">
      <c r="I1068" s="38" t="s">
        <v>26399</v>
      </c>
    </row>
    <row r="1069" spans="9:11">
      <c r="I1069" s="38" t="s">
        <v>26400</v>
      </c>
    </row>
    <row r="1070" spans="9:11">
      <c r="I1070" s="38" t="s">
        <v>26401</v>
      </c>
    </row>
    <row r="1071" spans="9:11">
      <c r="I1071" s="38" t="s">
        <v>26402</v>
      </c>
    </row>
    <row r="1072" spans="9:11">
      <c r="I1072" s="38" t="s">
        <v>26403</v>
      </c>
    </row>
    <row r="1073" spans="9:9">
      <c r="I1073" s="38" t="s">
        <v>26404</v>
      </c>
    </row>
    <row r="1074" spans="9:9">
      <c r="I1074" s="38" t="s">
        <v>26405</v>
      </c>
    </row>
    <row r="1075" spans="9:9">
      <c r="I1075" s="38" t="s">
        <v>26406</v>
      </c>
    </row>
    <row r="1076" spans="9:9">
      <c r="I1076" s="38" t="s">
        <v>26407</v>
      </c>
    </row>
    <row r="1077" spans="9:9">
      <c r="I1077" s="38" t="s">
        <v>26408</v>
      </c>
    </row>
    <row r="1078" spans="9:9">
      <c r="I1078" s="38" t="s">
        <v>26409</v>
      </c>
    </row>
    <row r="1079" spans="9:9">
      <c r="I1079" s="38" t="s">
        <v>26410</v>
      </c>
    </row>
    <row r="1080" spans="9:9">
      <c r="I1080" s="38" t="s">
        <v>26411</v>
      </c>
    </row>
    <row r="1081" spans="9:9">
      <c r="I1081" s="38" t="s">
        <v>26412</v>
      </c>
    </row>
    <row r="1082" spans="9:9">
      <c r="I1082" s="38" t="s">
        <v>26413</v>
      </c>
    </row>
    <row r="1083" spans="9:9">
      <c r="I1083" s="38" t="s">
        <v>26414</v>
      </c>
    </row>
    <row r="1084" spans="9:9">
      <c r="I1084" s="38" t="s">
        <v>26415</v>
      </c>
    </row>
    <row r="1085" spans="9:9">
      <c r="I1085" s="38" t="s">
        <v>26416</v>
      </c>
    </row>
    <row r="1086" spans="9:9">
      <c r="I1086" s="38" t="s">
        <v>26417</v>
      </c>
    </row>
    <row r="1087" spans="9:9">
      <c r="I1087" s="38" t="s">
        <v>26418</v>
      </c>
    </row>
    <row r="1088" spans="9:9">
      <c r="I1088" s="38" t="s">
        <v>26419</v>
      </c>
    </row>
    <row r="1089" spans="9:9">
      <c r="I1089" s="38" t="s">
        <v>26420</v>
      </c>
    </row>
    <row r="1090" spans="9:9">
      <c r="I1090" s="38" t="s">
        <v>26421</v>
      </c>
    </row>
    <row r="1091" spans="9:9">
      <c r="I1091" s="38" t="s">
        <v>26422</v>
      </c>
    </row>
    <row r="1092" spans="9:9">
      <c r="I1092" s="38" t="s">
        <v>26423</v>
      </c>
    </row>
    <row r="1093" spans="9:9">
      <c r="I1093" s="38" t="s">
        <v>26424</v>
      </c>
    </row>
    <row r="1094" spans="9:9">
      <c r="I1094" s="38" t="s">
        <v>26425</v>
      </c>
    </row>
    <row r="1095" spans="9:9">
      <c r="I1095" s="38" t="s">
        <v>26426</v>
      </c>
    </row>
    <row r="1096" spans="9:9">
      <c r="I1096" s="38" t="s">
        <v>26427</v>
      </c>
    </row>
    <row r="1097" spans="9:9">
      <c r="I1097" s="38" t="s">
        <v>26428</v>
      </c>
    </row>
    <row r="1098" spans="9:9">
      <c r="I1098" s="38" t="s">
        <v>26429</v>
      </c>
    </row>
    <row r="1099" spans="9:9">
      <c r="I1099" s="38" t="s">
        <v>26430</v>
      </c>
    </row>
    <row r="1100" spans="9:9">
      <c r="I1100" s="38" t="s">
        <v>26431</v>
      </c>
    </row>
    <row r="1101" spans="9:9">
      <c r="I1101" s="38" t="s">
        <v>26432</v>
      </c>
    </row>
    <row r="1102" spans="9:9">
      <c r="I1102" s="38" t="s">
        <v>26433</v>
      </c>
    </row>
    <row r="1103" spans="9:9">
      <c r="I1103" s="38" t="s">
        <v>26434</v>
      </c>
    </row>
    <row r="1104" spans="9:9">
      <c r="I1104" s="38" t="s">
        <v>26435</v>
      </c>
    </row>
    <row r="1105" spans="9:12">
      <c r="I1105" s="38" t="s">
        <v>26436</v>
      </c>
    </row>
    <row r="1106" spans="9:12">
      <c r="I1106" s="38" t="s">
        <v>26437</v>
      </c>
    </row>
    <row r="1107" spans="9:12">
      <c r="I1107" s="38" t="s">
        <v>26438</v>
      </c>
    </row>
    <row r="1108" spans="9:12">
      <c r="I1108" s="38" t="s">
        <v>26439</v>
      </c>
    </row>
    <row r="1109" spans="9:12">
      <c r="I1109" s="38" t="s">
        <v>26440</v>
      </c>
    </row>
    <row r="1110" spans="9:12">
      <c r="I1110" s="38" t="s">
        <v>26441</v>
      </c>
    </row>
    <row r="1111" spans="9:12">
      <c r="I1111" s="38" t="s">
        <v>26442</v>
      </c>
    </row>
    <row r="1112" spans="9:12">
      <c r="I1112" s="38" t="s">
        <v>26443</v>
      </c>
    </row>
    <row r="1113" spans="9:12">
      <c r="I1113" s="38" t="s">
        <v>26444</v>
      </c>
    </row>
    <row r="1114" spans="9:12">
      <c r="I1114" s="38" t="s">
        <v>26445</v>
      </c>
    </row>
    <row r="1115" spans="9:12">
      <c r="I1115" s="38" t="s">
        <v>26446</v>
      </c>
    </row>
    <row r="1116" spans="9:12">
      <c r="I1116" s="38" t="s">
        <v>26447</v>
      </c>
    </row>
    <row r="1117" spans="9:12">
      <c r="I1117" s="38" t="s">
        <v>25614</v>
      </c>
      <c r="L1117" s="38" t="s">
        <v>1942</v>
      </c>
    </row>
    <row r="1118" spans="9:12">
      <c r="I1118" s="38" t="s">
        <v>25214</v>
      </c>
      <c r="L1118" s="38" t="s">
        <v>25617</v>
      </c>
    </row>
    <row r="1119" spans="9:12">
      <c r="I1119" s="38" t="s">
        <v>25624</v>
      </c>
      <c r="L1119" s="38" t="s">
        <v>25625</v>
      </c>
    </row>
    <row r="1120" spans="9:12">
      <c r="I1120" s="38" t="s">
        <v>25629</v>
      </c>
      <c r="L1120" s="38" t="s">
        <v>23230</v>
      </c>
    </row>
    <row r="1121" spans="9:17">
      <c r="I1121" s="38" t="s">
        <v>25635</v>
      </c>
      <c r="L1121" s="38" t="s">
        <v>25636</v>
      </c>
    </row>
    <row r="1122" spans="9:17">
      <c r="I1122" s="38" t="s">
        <v>25644</v>
      </c>
      <c r="L1122" s="38" t="s">
        <v>25645</v>
      </c>
    </row>
    <row r="1123" spans="9:17">
      <c r="I1123" s="38" t="s">
        <v>25650</v>
      </c>
      <c r="L1123" s="38" t="s">
        <v>25651</v>
      </c>
    </row>
    <row r="1124" spans="9:17">
      <c r="I1124" s="38" t="s">
        <v>25653</v>
      </c>
      <c r="L1124" s="38" t="s">
        <v>25654</v>
      </c>
    </row>
    <row r="1125" spans="9:17">
      <c r="I1125" s="38" t="s">
        <v>26448</v>
      </c>
    </row>
    <row r="1126" spans="9:17">
      <c r="I1126" s="38" t="s">
        <v>26449</v>
      </c>
    </row>
    <row r="1127" spans="9:17">
      <c r="I1127" s="38" t="s">
        <v>26450</v>
      </c>
    </row>
    <row r="1128" spans="9:17">
      <c r="I1128" s="38" t="s">
        <v>26451</v>
      </c>
    </row>
    <row r="1129" spans="9:17">
      <c r="I1129" s="38" t="s">
        <v>26452</v>
      </c>
    </row>
    <row r="1130" spans="9:17">
      <c r="I1130" s="38" t="s">
        <v>26453</v>
      </c>
    </row>
    <row r="1131" spans="9:17">
      <c r="I1131" s="38" t="s">
        <v>26454</v>
      </c>
    </row>
    <row r="1132" spans="9:17">
      <c r="I1132" s="38" t="s">
        <v>26455</v>
      </c>
      <c r="Q1132" s="38" t="s">
        <v>1932</v>
      </c>
    </row>
    <row r="1133" spans="9:17">
      <c r="I1133" s="38" t="s">
        <v>26456</v>
      </c>
      <c r="Q1133" s="38" t="s">
        <v>25618</v>
      </c>
    </row>
    <row r="1134" spans="9:17">
      <c r="I1134" s="38" t="s">
        <v>26457</v>
      </c>
      <c r="Q1134" s="38" t="s">
        <v>25626</v>
      </c>
    </row>
    <row r="1135" spans="9:17">
      <c r="I1135" s="38" t="s">
        <v>26458</v>
      </c>
      <c r="Q1135" s="38" t="s">
        <v>25630</v>
      </c>
    </row>
    <row r="1136" spans="9:17">
      <c r="I1136" s="38" t="s">
        <v>26459</v>
      </c>
      <c r="Q1136" s="38" t="s">
        <v>25637</v>
      </c>
    </row>
    <row r="1137" spans="9:17">
      <c r="I1137" s="38" t="s">
        <v>26460</v>
      </c>
      <c r="Q1137" s="38" t="s">
        <v>25646</v>
      </c>
    </row>
    <row r="1138" spans="9:17">
      <c r="I1138" s="38" t="s">
        <v>26461</v>
      </c>
      <c r="Q1138" s="38" t="s">
        <v>25651</v>
      </c>
    </row>
    <row r="1139" spans="9:17">
      <c r="I1139" s="38" t="s">
        <v>26462</v>
      </c>
      <c r="Q1139" s="38" t="s">
        <v>25654</v>
      </c>
    </row>
    <row r="1140" spans="9:17">
      <c r="I1140" s="38" t="s">
        <v>26463</v>
      </c>
    </row>
    <row r="1141" spans="9:17">
      <c r="I1141" s="38" t="s">
        <v>26464</v>
      </c>
    </row>
    <row r="1142" spans="9:17">
      <c r="I1142" s="38" t="s">
        <v>26465</v>
      </c>
    </row>
    <row r="1143" spans="9:17">
      <c r="I1143" s="38" t="s">
        <v>26466</v>
      </c>
    </row>
    <row r="1144" spans="9:17">
      <c r="I1144" s="38" t="s">
        <v>22955</v>
      </c>
    </row>
    <row r="1145" spans="9:17">
      <c r="I1145" s="38" t="s">
        <v>26467</v>
      </c>
    </row>
    <row r="1146" spans="9:17">
      <c r="I1146" s="38" t="s">
        <v>26468</v>
      </c>
    </row>
    <row r="1147" spans="9:17">
      <c r="I1147" s="38" t="s">
        <v>26469</v>
      </c>
    </row>
    <row r="1148" spans="9:17">
      <c r="I1148" s="38" t="s">
        <v>26470</v>
      </c>
    </row>
    <row r="1149" spans="9:17">
      <c r="I1149" s="38" t="s">
        <v>26471</v>
      </c>
    </row>
    <row r="1150" spans="9:17">
      <c r="I1150" s="38" t="s">
        <v>26472</v>
      </c>
    </row>
    <row r="1151" spans="9:17">
      <c r="I1151" s="38" t="s">
        <v>26473</v>
      </c>
    </row>
    <row r="1152" spans="9:17">
      <c r="I1152" s="38" t="s">
        <v>26474</v>
      </c>
    </row>
    <row r="1153" spans="9:9">
      <c r="I1153" s="38" t="s">
        <v>26475</v>
      </c>
    </row>
    <row r="1154" spans="9:9">
      <c r="I1154" s="38" t="s">
        <v>26476</v>
      </c>
    </row>
    <row r="1155" spans="9:9">
      <c r="I1155" s="38" t="s">
        <v>26477</v>
      </c>
    </row>
    <row r="1156" spans="9:9">
      <c r="I1156" s="38" t="s">
        <v>26478</v>
      </c>
    </row>
    <row r="1157" spans="9:9">
      <c r="I1157" s="38" t="s">
        <v>26479</v>
      </c>
    </row>
    <row r="1158" spans="9:9">
      <c r="I1158" s="38" t="s">
        <v>26480</v>
      </c>
    </row>
    <row r="1159" spans="9:9">
      <c r="I1159" s="38" t="s">
        <v>26481</v>
      </c>
    </row>
    <row r="1160" spans="9:9">
      <c r="I1160" s="38" t="s">
        <v>26482</v>
      </c>
    </row>
    <row r="1161" spans="9:9">
      <c r="I1161" s="38" t="s">
        <v>26483</v>
      </c>
    </row>
    <row r="1162" spans="9:9">
      <c r="I1162" s="38" t="s">
        <v>26484</v>
      </c>
    </row>
    <row r="1163" spans="9:9">
      <c r="I1163" s="38" t="s">
        <v>26485</v>
      </c>
    </row>
    <row r="1164" spans="9:9">
      <c r="I1164" s="38" t="s">
        <v>26486</v>
      </c>
    </row>
    <row r="1165" spans="9:9">
      <c r="I1165" s="38" t="s">
        <v>26487</v>
      </c>
    </row>
    <row r="1166" spans="9:9">
      <c r="I1166" s="38" t="s">
        <v>26488</v>
      </c>
    </row>
    <row r="1167" spans="9:9">
      <c r="I1167" s="38" t="s">
        <v>26489</v>
      </c>
    </row>
    <row r="1168" spans="9:9">
      <c r="I1168" s="38" t="s">
        <v>26490</v>
      </c>
    </row>
    <row r="1169" spans="9:11">
      <c r="I1169" s="38" t="s">
        <v>26491</v>
      </c>
    </row>
    <row r="1170" spans="9:11">
      <c r="I1170" s="38" t="s">
        <v>26492</v>
      </c>
    </row>
    <row r="1171" spans="9:11">
      <c r="I1171" s="38" t="s">
        <v>26493</v>
      </c>
    </row>
    <row r="1172" spans="9:11">
      <c r="I1172" s="38" t="s">
        <v>26494</v>
      </c>
    </row>
    <row r="1173" spans="9:11">
      <c r="I1173" s="38" t="s">
        <v>26495</v>
      </c>
    </row>
    <row r="1175" spans="9:11">
      <c r="I1175" s="38" t="s">
        <v>26496</v>
      </c>
    </row>
    <row r="1179" spans="9:11">
      <c r="I1179" s="38" t="s">
        <v>26497</v>
      </c>
    </row>
    <row r="1180" spans="9:11">
      <c r="I1180" s="38" t="s">
        <v>26498</v>
      </c>
    </row>
    <row r="1181" spans="9:11">
      <c r="I1181" s="116">
        <v>0.92152777777777783</v>
      </c>
      <c r="J1181" s="116"/>
      <c r="K1181" s="116"/>
    </row>
    <row r="1184" spans="9:11">
      <c r="I1184" s="38" t="s">
        <v>26499</v>
      </c>
    </row>
    <row r="1186" spans="9:9">
      <c r="I1186" s="38" t="s">
        <v>26500</v>
      </c>
    </row>
    <row r="1188" spans="9:9">
      <c r="I1188" s="38" t="s">
        <v>26501</v>
      </c>
    </row>
    <row r="1190" spans="9:9">
      <c r="I1190" s="38" t="s">
        <v>26502</v>
      </c>
    </row>
    <row r="1192" spans="9:9">
      <c r="I1192" s="38" t="s">
        <v>26503</v>
      </c>
    </row>
    <row r="1194" spans="9:9">
      <c r="I1194" s="38" t="s">
        <v>26504</v>
      </c>
    </row>
    <row r="1196" spans="9:9">
      <c r="I1196" s="38" t="s">
        <v>26505</v>
      </c>
    </row>
    <row r="1198" spans="9:9">
      <c r="I1198" s="38" t="s">
        <v>26506</v>
      </c>
    </row>
    <row r="1200" spans="9:9">
      <c r="I1200" s="38" t="s">
        <v>26507</v>
      </c>
    </row>
    <row r="1202" spans="9:9">
      <c r="I1202" s="38" t="s">
        <v>26508</v>
      </c>
    </row>
    <row r="1204" spans="9:9">
      <c r="I1204" s="38" t="s">
        <v>26509</v>
      </c>
    </row>
    <row r="1206" spans="9:9">
      <c r="I1206" s="38" t="s">
        <v>26510</v>
      </c>
    </row>
    <row r="1208" spans="9:9">
      <c r="I1208" s="38" t="s">
        <v>26511</v>
      </c>
    </row>
    <row r="1210" spans="9:9">
      <c r="I1210" s="38" t="s">
        <v>26512</v>
      </c>
    </row>
    <row r="1212" spans="9:9">
      <c r="I1212" s="38" t="s">
        <v>26513</v>
      </c>
    </row>
    <row r="1214" spans="9:9">
      <c r="I1214" s="38" t="s">
        <v>26514</v>
      </c>
    </row>
    <row r="1216" spans="9:9">
      <c r="I1216" s="38" t="s">
        <v>26515</v>
      </c>
    </row>
    <row r="1218" spans="9:11">
      <c r="I1218" s="38" t="s">
        <v>26516</v>
      </c>
    </row>
    <row r="1220" spans="9:11">
      <c r="I1220" s="38" t="s">
        <v>26517</v>
      </c>
    </row>
    <row r="1222" spans="9:11">
      <c r="I1222" s="38" t="s">
        <v>26518</v>
      </c>
    </row>
    <row r="1224" spans="9:11">
      <c r="I1224" s="38" t="s">
        <v>26519</v>
      </c>
    </row>
    <row r="1228" spans="9:11">
      <c r="I1228" s="38" t="s">
        <v>26520</v>
      </c>
    </row>
    <row r="1229" spans="9:11">
      <c r="I1229" s="116">
        <v>0.29375000000000001</v>
      </c>
      <c r="J1229" s="116"/>
      <c r="K1229" s="116"/>
    </row>
    <row r="1231" spans="9:11">
      <c r="I1231" s="38" t="s">
        <v>26521</v>
      </c>
    </row>
    <row r="1232" spans="9:11">
      <c r="I1232" s="38" t="s">
        <v>26522</v>
      </c>
    </row>
    <row r="1234" spans="9:12">
      <c r="I1234" s="38" t="s">
        <v>1942</v>
      </c>
    </row>
    <row r="1236" spans="9:12">
      <c r="I1236" s="38" t="s">
        <v>26523</v>
      </c>
      <c r="L1236" s="38" t="s">
        <v>26524</v>
      </c>
    </row>
    <row r="1237" spans="9:12">
      <c r="I1237" s="38" t="s">
        <v>26525</v>
      </c>
      <c r="L1237" s="38" t="s">
        <v>26526</v>
      </c>
    </row>
    <row r="1238" spans="9:12">
      <c r="I1238" s="38" t="s">
        <v>26527</v>
      </c>
      <c r="L1238" s="38" t="s">
        <v>26528</v>
      </c>
    </row>
    <row r="1239" spans="9:12">
      <c r="I1239" s="38" t="s">
        <v>26529</v>
      </c>
      <c r="L1239" s="38" t="s">
        <v>26530</v>
      </c>
    </row>
    <row r="1240" spans="9:12">
      <c r="I1240" s="38" t="s">
        <v>26531</v>
      </c>
      <c r="L1240" s="38" t="s">
        <v>26532</v>
      </c>
    </row>
    <row r="1241" spans="9:12">
      <c r="I1241" s="38" t="s">
        <v>26533</v>
      </c>
      <c r="L1241" s="38" t="s">
        <v>26534</v>
      </c>
    </row>
    <row r="1242" spans="9:12">
      <c r="I1242" s="38" t="s">
        <v>26535</v>
      </c>
      <c r="L1242" s="38" t="s">
        <v>26536</v>
      </c>
    </row>
    <row r="1243" spans="9:12">
      <c r="I1243" s="38" t="s">
        <v>26537</v>
      </c>
      <c r="L1243" s="38" t="s">
        <v>26538</v>
      </c>
    </row>
    <row r="1244" spans="9:12">
      <c r="I1244" s="38" t="s">
        <v>26539</v>
      </c>
      <c r="L1244" s="38" t="s">
        <v>26540</v>
      </c>
    </row>
    <row r="1245" spans="9:12">
      <c r="I1245" s="38" t="s">
        <v>26541</v>
      </c>
      <c r="L1245" s="38" t="s">
        <v>2108</v>
      </c>
    </row>
    <row r="1246" spans="9:12">
      <c r="I1246" s="38" t="s">
        <v>26544</v>
      </c>
      <c r="L1246" s="38" t="s">
        <v>26545</v>
      </c>
    </row>
    <row r="1247" spans="9:12">
      <c r="I1247" s="38" t="s">
        <v>26548</v>
      </c>
      <c r="L1247" s="38" t="s">
        <v>26549</v>
      </c>
    </row>
    <row r="1248" spans="9:12">
      <c r="I1248" s="38" t="s">
        <v>2262</v>
      </c>
      <c r="L1248" s="38" t="s">
        <v>26552</v>
      </c>
    </row>
    <row r="1249" spans="9:18">
      <c r="I1249" s="38" t="s">
        <v>26555</v>
      </c>
      <c r="L1249" s="38" t="s">
        <v>26556</v>
      </c>
    </row>
    <row r="1250" spans="9:18">
      <c r="I1250" s="38" t="s">
        <v>26559</v>
      </c>
      <c r="L1250" s="38" t="s">
        <v>26560</v>
      </c>
    </row>
    <row r="1251" spans="9:18">
      <c r="I1251" s="38" t="s">
        <v>26563</v>
      </c>
      <c r="L1251" s="38" t="s">
        <v>26564</v>
      </c>
      <c r="Q1251" s="38" t="s">
        <v>26542</v>
      </c>
      <c r="R1251" s="38" t="s">
        <v>26543</v>
      </c>
    </row>
    <row r="1252" spans="9:18">
      <c r="I1252" s="38" t="s">
        <v>26567</v>
      </c>
      <c r="L1252" s="38" t="s">
        <v>26568</v>
      </c>
      <c r="Q1252" s="38" t="s">
        <v>26546</v>
      </c>
      <c r="R1252" s="38" t="s">
        <v>26547</v>
      </c>
    </row>
    <row r="1253" spans="9:18">
      <c r="I1253" s="38" t="s">
        <v>26571</v>
      </c>
      <c r="L1253" s="38" t="s">
        <v>26572</v>
      </c>
      <c r="Q1253" s="38" t="s">
        <v>26550</v>
      </c>
      <c r="R1253" s="38" t="s">
        <v>26551</v>
      </c>
    </row>
    <row r="1254" spans="9:18">
      <c r="I1254" s="38" t="s">
        <v>26575</v>
      </c>
      <c r="L1254" s="38" t="s">
        <v>26576</v>
      </c>
      <c r="Q1254" s="38" t="s">
        <v>26553</v>
      </c>
      <c r="R1254" s="38" t="s">
        <v>26554</v>
      </c>
    </row>
    <row r="1255" spans="9:18">
      <c r="I1255" s="38" t="s">
        <v>26579</v>
      </c>
      <c r="L1255" s="38" t="s">
        <v>26580</v>
      </c>
      <c r="Q1255" s="38" t="s">
        <v>26557</v>
      </c>
      <c r="R1255" s="38" t="s">
        <v>26558</v>
      </c>
    </row>
    <row r="1256" spans="9:18">
      <c r="I1256" s="38" t="s">
        <v>26583</v>
      </c>
      <c r="L1256" s="38" t="s">
        <v>26584</v>
      </c>
      <c r="Q1256" s="38" t="s">
        <v>26561</v>
      </c>
      <c r="R1256" s="38" t="s">
        <v>26562</v>
      </c>
    </row>
    <row r="1257" spans="9:18">
      <c r="I1257" s="38" t="s">
        <v>26587</v>
      </c>
      <c r="L1257" s="38" t="s">
        <v>26588</v>
      </c>
      <c r="Q1257" s="38" t="s">
        <v>26565</v>
      </c>
      <c r="R1257" s="38" t="s">
        <v>26566</v>
      </c>
    </row>
    <row r="1258" spans="9:18">
      <c r="I1258" s="38" t="s">
        <v>26591</v>
      </c>
      <c r="L1258" s="38" t="s">
        <v>26592</v>
      </c>
      <c r="Q1258" s="38" t="s">
        <v>26569</v>
      </c>
      <c r="R1258" s="38" t="s">
        <v>26570</v>
      </c>
    </row>
    <row r="1259" spans="9:18">
      <c r="I1259" s="38" t="s">
        <v>26595</v>
      </c>
      <c r="L1259" s="38" t="s">
        <v>26596</v>
      </c>
      <c r="Q1259" s="38" t="s">
        <v>26573</v>
      </c>
      <c r="R1259" s="38" t="s">
        <v>26574</v>
      </c>
    </row>
    <row r="1260" spans="9:18">
      <c r="I1260" s="38" t="s">
        <v>26599</v>
      </c>
      <c r="L1260" s="38" t="s">
        <v>26600</v>
      </c>
      <c r="Q1260" s="38" t="s">
        <v>26577</v>
      </c>
      <c r="R1260" s="38" t="s">
        <v>26578</v>
      </c>
    </row>
    <row r="1261" spans="9:18">
      <c r="I1261" s="38" t="s">
        <v>26603</v>
      </c>
      <c r="L1261" s="38" t="s">
        <v>26604</v>
      </c>
      <c r="Q1261" s="38" t="s">
        <v>26581</v>
      </c>
      <c r="R1261" s="38" t="s">
        <v>26582</v>
      </c>
    </row>
    <row r="1262" spans="9:18">
      <c r="I1262" s="38" t="s">
        <v>26607</v>
      </c>
      <c r="L1262" s="38" t="s">
        <v>26608</v>
      </c>
      <c r="Q1262" s="38" t="s">
        <v>26585</v>
      </c>
      <c r="R1262" s="38" t="s">
        <v>26586</v>
      </c>
    </row>
    <row r="1263" spans="9:18">
      <c r="I1263" s="38" t="s">
        <v>26611</v>
      </c>
      <c r="L1263" s="38" t="s">
        <v>26612</v>
      </c>
      <c r="Q1263" s="38" t="s">
        <v>26589</v>
      </c>
      <c r="R1263" s="38" t="s">
        <v>26590</v>
      </c>
    </row>
    <row r="1264" spans="9:18">
      <c r="I1264" s="38" t="s">
        <v>26615</v>
      </c>
      <c r="L1264" s="38" t="s">
        <v>26616</v>
      </c>
      <c r="Q1264" s="38" t="s">
        <v>26593</v>
      </c>
      <c r="R1264" s="38" t="s">
        <v>26594</v>
      </c>
    </row>
    <row r="1265" spans="9:18">
      <c r="I1265" s="38" t="s">
        <v>26619</v>
      </c>
      <c r="L1265" s="38" t="s">
        <v>26620</v>
      </c>
      <c r="Q1265" s="38" t="s">
        <v>26597</v>
      </c>
      <c r="R1265" s="38" t="s">
        <v>26598</v>
      </c>
    </row>
    <row r="1266" spans="9:18">
      <c r="I1266" s="38" t="s">
        <v>26623</v>
      </c>
      <c r="L1266" s="38" t="s">
        <v>26624</v>
      </c>
      <c r="Q1266" s="38" t="s">
        <v>26601</v>
      </c>
      <c r="R1266" s="38" t="s">
        <v>26602</v>
      </c>
    </row>
    <row r="1267" spans="9:18">
      <c r="I1267" s="38" t="s">
        <v>26627</v>
      </c>
      <c r="L1267" s="38" t="s">
        <v>26628</v>
      </c>
      <c r="Q1267" s="38" t="s">
        <v>26605</v>
      </c>
      <c r="R1267" s="38" t="s">
        <v>26606</v>
      </c>
    </row>
    <row r="1268" spans="9:18">
      <c r="I1268" s="38" t="s">
        <v>26631</v>
      </c>
      <c r="L1268" s="38" t="s">
        <v>26632</v>
      </c>
      <c r="Q1268" s="38" t="s">
        <v>26609</v>
      </c>
      <c r="R1268" s="38" t="s">
        <v>26610</v>
      </c>
    </row>
    <row r="1269" spans="9:18">
      <c r="I1269" s="38" t="s">
        <v>26635</v>
      </c>
      <c r="L1269" s="38" t="s">
        <v>26636</v>
      </c>
      <c r="Q1269" s="38" t="s">
        <v>26613</v>
      </c>
      <c r="R1269" s="38" t="s">
        <v>26614</v>
      </c>
    </row>
    <row r="1270" spans="9:18">
      <c r="I1270" s="38" t="s">
        <v>26639</v>
      </c>
      <c r="L1270" s="38" t="s">
        <v>26640</v>
      </c>
      <c r="Q1270" s="38" t="s">
        <v>26617</v>
      </c>
      <c r="R1270" s="38" t="s">
        <v>26618</v>
      </c>
    </row>
    <row r="1271" spans="9:18">
      <c r="I1271" s="38" t="s">
        <v>26643</v>
      </c>
      <c r="L1271" s="38" t="s">
        <v>26644</v>
      </c>
      <c r="Q1271" s="38" t="s">
        <v>26621</v>
      </c>
      <c r="R1271" s="38" t="s">
        <v>26622</v>
      </c>
    </row>
    <row r="1272" spans="9:18">
      <c r="I1272" s="38" t="s">
        <v>26647</v>
      </c>
      <c r="L1272" s="38" t="s">
        <v>26648</v>
      </c>
      <c r="Q1272" s="38" t="s">
        <v>26625</v>
      </c>
      <c r="R1272" s="38" t="s">
        <v>26626</v>
      </c>
    </row>
    <row r="1273" spans="9:18">
      <c r="I1273" s="38" t="s">
        <v>26651</v>
      </c>
      <c r="L1273" s="38" t="s">
        <v>4228</v>
      </c>
      <c r="Q1273" s="38" t="s">
        <v>26629</v>
      </c>
      <c r="R1273" s="38" t="s">
        <v>26630</v>
      </c>
    </row>
    <row r="1274" spans="9:18">
      <c r="I1274" s="38" t="s">
        <v>26653</v>
      </c>
      <c r="L1274" s="38" t="s">
        <v>26654</v>
      </c>
      <c r="Q1274" s="38" t="s">
        <v>26633</v>
      </c>
      <c r="R1274" s="38" t="s">
        <v>26634</v>
      </c>
    </row>
    <row r="1275" spans="9:18">
      <c r="I1275" s="38" t="s">
        <v>26657</v>
      </c>
      <c r="L1275" s="38" t="s">
        <v>26658</v>
      </c>
      <c r="Q1275" s="38" t="s">
        <v>26637</v>
      </c>
      <c r="R1275" s="38" t="s">
        <v>26638</v>
      </c>
    </row>
    <row r="1276" spans="9:18">
      <c r="I1276" s="38" t="s">
        <v>26661</v>
      </c>
      <c r="L1276" s="38" t="s">
        <v>26662</v>
      </c>
      <c r="Q1276" s="38" t="s">
        <v>26641</v>
      </c>
      <c r="R1276" s="38" t="s">
        <v>26642</v>
      </c>
    </row>
    <row r="1277" spans="9:18">
      <c r="I1277" s="38" t="s">
        <v>26665</v>
      </c>
      <c r="L1277" s="38" t="s">
        <v>26666</v>
      </c>
      <c r="Q1277" s="38" t="s">
        <v>26645</v>
      </c>
      <c r="R1277" s="38" t="s">
        <v>26646</v>
      </c>
    </row>
    <row r="1278" spans="9:18">
      <c r="I1278" s="38" t="s">
        <v>26669</v>
      </c>
      <c r="L1278" s="38" t="s">
        <v>4539</v>
      </c>
      <c r="Q1278" s="38" t="s">
        <v>26649</v>
      </c>
      <c r="R1278" s="38" t="s">
        <v>26650</v>
      </c>
    </row>
    <row r="1279" spans="9:18">
      <c r="I1279" s="38" t="s">
        <v>26672</v>
      </c>
      <c r="L1279" s="38" t="s">
        <v>26673</v>
      </c>
      <c r="Q1279" s="38" t="s">
        <v>26652</v>
      </c>
      <c r="R1279" s="38" t="s">
        <v>3961</v>
      </c>
    </row>
    <row r="1280" spans="9:18">
      <c r="I1280" s="38" t="s">
        <v>26676</v>
      </c>
      <c r="L1280" s="38" t="s">
        <v>26677</v>
      </c>
      <c r="Q1280" s="38" t="s">
        <v>26655</v>
      </c>
      <c r="R1280" s="38" t="s">
        <v>26656</v>
      </c>
    </row>
    <row r="1281" spans="9:18">
      <c r="I1281" s="38" t="s">
        <v>26680</v>
      </c>
      <c r="L1281" s="38" t="s">
        <v>26681</v>
      </c>
      <c r="Q1281" s="38" t="s">
        <v>26659</v>
      </c>
      <c r="R1281" s="38" t="s">
        <v>26660</v>
      </c>
    </row>
    <row r="1282" spans="9:18">
      <c r="I1282" s="38" t="s">
        <v>26684</v>
      </c>
      <c r="L1282" s="38" t="s">
        <v>26685</v>
      </c>
      <c r="Q1282" s="38" t="s">
        <v>26663</v>
      </c>
      <c r="R1282" s="38" t="s">
        <v>26664</v>
      </c>
    </row>
    <row r="1283" spans="9:18">
      <c r="I1283" s="38" t="s">
        <v>26688</v>
      </c>
      <c r="L1283" s="38" t="s">
        <v>26689</v>
      </c>
      <c r="Q1283" s="38" t="s">
        <v>26667</v>
      </c>
      <c r="R1283" s="38" t="s">
        <v>26668</v>
      </c>
    </row>
    <row r="1284" spans="9:18">
      <c r="I1284" s="38" t="s">
        <v>5031</v>
      </c>
      <c r="L1284" s="38" t="s">
        <v>26692</v>
      </c>
      <c r="Q1284" s="38" t="s">
        <v>26670</v>
      </c>
      <c r="R1284" s="38" t="s">
        <v>26671</v>
      </c>
    </row>
    <row r="1285" spans="9:18">
      <c r="I1285" s="38" t="s">
        <v>26695</v>
      </c>
      <c r="L1285" s="38" t="s">
        <v>26696</v>
      </c>
      <c r="Q1285" s="38" t="s">
        <v>26674</v>
      </c>
      <c r="R1285" s="38" t="s">
        <v>26675</v>
      </c>
    </row>
    <row r="1286" spans="9:18">
      <c r="I1286" s="38" t="s">
        <v>26699</v>
      </c>
      <c r="L1286" s="38" t="s">
        <v>26700</v>
      </c>
      <c r="Q1286" s="38" t="s">
        <v>26678</v>
      </c>
      <c r="R1286" s="38" t="s">
        <v>26679</v>
      </c>
    </row>
    <row r="1287" spans="9:18">
      <c r="I1287" s="38" t="s">
        <v>26703</v>
      </c>
      <c r="L1287" s="38" t="s">
        <v>26704</v>
      </c>
      <c r="Q1287" s="38" t="s">
        <v>26682</v>
      </c>
      <c r="R1287" s="38" t="s">
        <v>26683</v>
      </c>
    </row>
    <row r="1288" spans="9:18">
      <c r="I1288" s="38" t="s">
        <v>26707</v>
      </c>
      <c r="L1288" s="38" t="s">
        <v>26708</v>
      </c>
      <c r="Q1288" s="38" t="s">
        <v>26686</v>
      </c>
      <c r="R1288" s="38" t="s">
        <v>26687</v>
      </c>
    </row>
    <row r="1289" spans="9:18">
      <c r="I1289" s="38" t="s">
        <v>26711</v>
      </c>
      <c r="L1289" s="38" t="s">
        <v>26712</v>
      </c>
      <c r="Q1289" s="38" t="s">
        <v>26690</v>
      </c>
      <c r="R1289" s="38" t="s">
        <v>26691</v>
      </c>
    </row>
    <row r="1290" spans="9:18">
      <c r="I1290" s="38" t="s">
        <v>26715</v>
      </c>
      <c r="L1290" s="38" t="s">
        <v>26716</v>
      </c>
      <c r="Q1290" s="38" t="s">
        <v>26693</v>
      </c>
      <c r="R1290" s="38" t="s">
        <v>26694</v>
      </c>
    </row>
    <row r="1291" spans="9:18">
      <c r="I1291" s="38" t="s">
        <v>26719</v>
      </c>
      <c r="L1291" s="38" t="s">
        <v>26720</v>
      </c>
      <c r="Q1291" s="38" t="s">
        <v>26697</v>
      </c>
      <c r="R1291" s="38" t="s">
        <v>26698</v>
      </c>
    </row>
    <row r="1292" spans="9:18">
      <c r="I1292" s="38" t="s">
        <v>26723</v>
      </c>
      <c r="L1292" s="38" t="s">
        <v>26724</v>
      </c>
      <c r="Q1292" s="38" t="s">
        <v>26701</v>
      </c>
      <c r="R1292" s="38" t="s">
        <v>26702</v>
      </c>
    </row>
    <row r="1293" spans="9:18">
      <c r="I1293" s="38" t="s">
        <v>26727</v>
      </c>
      <c r="L1293" s="38" t="s">
        <v>26728</v>
      </c>
      <c r="Q1293" s="38" t="s">
        <v>26705</v>
      </c>
      <c r="R1293" s="38" t="s">
        <v>26706</v>
      </c>
    </row>
    <row r="1294" spans="9:18">
      <c r="I1294" s="38" t="s">
        <v>757</v>
      </c>
      <c r="L1294" s="38" t="s">
        <v>26731</v>
      </c>
      <c r="Q1294" s="38" t="s">
        <v>26709</v>
      </c>
      <c r="R1294" s="38" t="s">
        <v>26710</v>
      </c>
    </row>
    <row r="1295" spans="9:18">
      <c r="I1295" s="38" t="s">
        <v>26734</v>
      </c>
      <c r="L1295" s="38" t="s">
        <v>26735</v>
      </c>
      <c r="Q1295" s="38" t="s">
        <v>26713</v>
      </c>
      <c r="R1295" s="38" t="s">
        <v>26714</v>
      </c>
    </row>
    <row r="1296" spans="9:18">
      <c r="I1296" s="38" t="s">
        <v>26738</v>
      </c>
      <c r="L1296" s="38" t="s">
        <v>26739</v>
      </c>
      <c r="Q1296" s="38" t="s">
        <v>26717</v>
      </c>
      <c r="R1296" s="38" t="s">
        <v>26718</v>
      </c>
    </row>
    <row r="1297" spans="9:18">
      <c r="I1297" s="38" t="s">
        <v>26742</v>
      </c>
      <c r="L1297" s="38" t="s">
        <v>26743</v>
      </c>
      <c r="Q1297" s="38" t="s">
        <v>26721</v>
      </c>
      <c r="R1297" s="38" t="s">
        <v>26722</v>
      </c>
    </row>
    <row r="1298" spans="9:18">
      <c r="I1298" s="38" t="s">
        <v>26746</v>
      </c>
      <c r="L1298" s="38" t="s">
        <v>26747</v>
      </c>
      <c r="Q1298" s="38" t="s">
        <v>26725</v>
      </c>
      <c r="R1298" s="38" t="s">
        <v>26726</v>
      </c>
    </row>
    <row r="1299" spans="9:18">
      <c r="I1299" s="38" t="s">
        <v>26750</v>
      </c>
      <c r="L1299" s="38" t="s">
        <v>26751</v>
      </c>
      <c r="Q1299" s="38" t="s">
        <v>26729</v>
      </c>
      <c r="R1299" s="38" t="s">
        <v>26730</v>
      </c>
    </row>
    <row r="1300" spans="9:18">
      <c r="I1300" s="38" t="s">
        <v>26754</v>
      </c>
      <c r="L1300" s="38" t="s">
        <v>26755</v>
      </c>
      <c r="Q1300" s="38" t="s">
        <v>26732</v>
      </c>
      <c r="R1300" s="38" t="s">
        <v>26733</v>
      </c>
    </row>
    <row r="1301" spans="9:18">
      <c r="I1301" s="38" t="s">
        <v>26758</v>
      </c>
      <c r="L1301" s="38" t="s">
        <v>26759</v>
      </c>
      <c r="Q1301" s="38" t="s">
        <v>26736</v>
      </c>
      <c r="R1301" s="38" t="s">
        <v>26737</v>
      </c>
    </row>
    <row r="1302" spans="9:18">
      <c r="I1302" s="38" t="s">
        <v>26762</v>
      </c>
      <c r="L1302" s="38" t="s">
        <v>26763</v>
      </c>
      <c r="Q1302" s="38" t="s">
        <v>26740</v>
      </c>
      <c r="R1302" s="38" t="s">
        <v>26741</v>
      </c>
    </row>
    <row r="1303" spans="9:18">
      <c r="I1303" s="38" t="s">
        <v>26766</v>
      </c>
      <c r="L1303" s="38" t="s">
        <v>26767</v>
      </c>
      <c r="Q1303" s="38" t="s">
        <v>26744</v>
      </c>
      <c r="R1303" s="38" t="s">
        <v>26745</v>
      </c>
    </row>
    <row r="1304" spans="9:18">
      <c r="I1304" s="38" t="s">
        <v>26770</v>
      </c>
      <c r="L1304" s="38" t="s">
        <v>26771</v>
      </c>
      <c r="Q1304" s="38" t="s">
        <v>26748</v>
      </c>
      <c r="R1304" s="38" t="s">
        <v>26749</v>
      </c>
    </row>
    <row r="1305" spans="9:18">
      <c r="I1305" s="38" t="s">
        <v>26774</v>
      </c>
      <c r="L1305" s="38" t="s">
        <v>26775</v>
      </c>
      <c r="Q1305" s="38" t="s">
        <v>26752</v>
      </c>
      <c r="R1305" s="38" t="s">
        <v>26753</v>
      </c>
    </row>
    <row r="1306" spans="9:18">
      <c r="I1306" s="38" t="s">
        <v>26778</v>
      </c>
      <c r="L1306" s="38" t="s">
        <v>26779</v>
      </c>
      <c r="Q1306" s="38" t="s">
        <v>26756</v>
      </c>
      <c r="R1306" s="38" t="s">
        <v>26757</v>
      </c>
    </row>
    <row r="1307" spans="9:18">
      <c r="I1307" s="38" t="s">
        <v>26782</v>
      </c>
      <c r="L1307" s="38" t="s">
        <v>26783</v>
      </c>
      <c r="Q1307" s="38" t="s">
        <v>26760</v>
      </c>
      <c r="R1307" s="38" t="s">
        <v>26761</v>
      </c>
    </row>
    <row r="1308" spans="9:18">
      <c r="I1308" s="38" t="s">
        <v>26786</v>
      </c>
      <c r="L1308" s="38" t="s">
        <v>26787</v>
      </c>
      <c r="Q1308" s="38" t="s">
        <v>26764</v>
      </c>
      <c r="R1308" s="38" t="s">
        <v>26765</v>
      </c>
    </row>
    <row r="1309" spans="9:18">
      <c r="I1309" s="38" t="s">
        <v>26790</v>
      </c>
      <c r="L1309" s="38" t="s">
        <v>26791</v>
      </c>
      <c r="Q1309" s="38" t="s">
        <v>26768</v>
      </c>
      <c r="R1309" s="38" t="s">
        <v>26769</v>
      </c>
    </row>
    <row r="1310" spans="9:18">
      <c r="I1310" s="38" t="s">
        <v>26794</v>
      </c>
      <c r="L1310" s="38" t="s">
        <v>26795</v>
      </c>
      <c r="Q1310" s="38" t="s">
        <v>26772</v>
      </c>
      <c r="R1310" s="38" t="s">
        <v>26773</v>
      </c>
    </row>
    <row r="1311" spans="9:18">
      <c r="I1311" s="38" t="s">
        <v>26798</v>
      </c>
      <c r="L1311" s="38" t="s">
        <v>26799</v>
      </c>
      <c r="Q1311" s="38" t="s">
        <v>26776</v>
      </c>
      <c r="R1311" s="38" t="s">
        <v>26777</v>
      </c>
    </row>
    <row r="1312" spans="9:18">
      <c r="I1312" s="38" t="s">
        <v>26802</v>
      </c>
      <c r="L1312" s="38" t="s">
        <v>26803</v>
      </c>
      <c r="Q1312" s="38" t="s">
        <v>26780</v>
      </c>
      <c r="R1312" s="38" t="s">
        <v>26781</v>
      </c>
    </row>
    <row r="1313" spans="9:18">
      <c r="I1313" s="38" t="s">
        <v>26805</v>
      </c>
      <c r="L1313" s="38" t="s">
        <v>26806</v>
      </c>
      <c r="Q1313" s="38" t="s">
        <v>26784</v>
      </c>
      <c r="R1313" s="38" t="s">
        <v>26785</v>
      </c>
    </row>
    <row r="1314" spans="9:18">
      <c r="I1314" s="38" t="s">
        <v>6437</v>
      </c>
      <c r="L1314" s="38" t="s">
        <v>26809</v>
      </c>
      <c r="Q1314" s="38" t="s">
        <v>26788</v>
      </c>
      <c r="R1314" s="38" t="s">
        <v>26789</v>
      </c>
    </row>
    <row r="1315" spans="9:18">
      <c r="I1315" s="38" t="s">
        <v>26812</v>
      </c>
      <c r="L1315" s="38" t="s">
        <v>26813</v>
      </c>
      <c r="Q1315" s="38" t="s">
        <v>26792</v>
      </c>
      <c r="R1315" s="38" t="s">
        <v>26793</v>
      </c>
    </row>
    <row r="1316" spans="9:18">
      <c r="I1316" s="38" t="s">
        <v>26816</v>
      </c>
      <c r="L1316" s="38" t="s">
        <v>26817</v>
      </c>
      <c r="Q1316" s="38" t="s">
        <v>26796</v>
      </c>
      <c r="R1316" s="38" t="s">
        <v>26797</v>
      </c>
    </row>
    <row r="1317" spans="9:18">
      <c r="I1317" s="38" t="s">
        <v>26820</v>
      </c>
      <c r="L1317" s="38" t="s">
        <v>26821</v>
      </c>
      <c r="Q1317" s="38" t="s">
        <v>26800</v>
      </c>
      <c r="R1317" s="38" t="s">
        <v>26801</v>
      </c>
    </row>
    <row r="1318" spans="9:18">
      <c r="I1318" s="38" t="s">
        <v>6594</v>
      </c>
      <c r="L1318" s="38" t="s">
        <v>26824</v>
      </c>
      <c r="Q1318" s="38" t="s">
        <v>26804</v>
      </c>
      <c r="R1318" s="38" t="s">
        <v>26770</v>
      </c>
    </row>
    <row r="1319" spans="9:18">
      <c r="I1319" s="38" t="s">
        <v>26827</v>
      </c>
      <c r="L1319" s="38" t="s">
        <v>26828</v>
      </c>
      <c r="Q1319" s="38" t="s">
        <v>26807</v>
      </c>
      <c r="R1319" s="38" t="s">
        <v>26808</v>
      </c>
    </row>
    <row r="1320" spans="9:18">
      <c r="I1320" s="38" t="s">
        <v>26831</v>
      </c>
      <c r="L1320" s="38" t="s">
        <v>26832</v>
      </c>
      <c r="Q1320" s="38" t="s">
        <v>26810</v>
      </c>
      <c r="R1320" s="38" t="s">
        <v>26811</v>
      </c>
    </row>
    <row r="1321" spans="9:18">
      <c r="I1321" s="38" t="s">
        <v>26835</v>
      </c>
      <c r="L1321" s="38" t="s">
        <v>26835</v>
      </c>
      <c r="Q1321" s="38" t="s">
        <v>26814</v>
      </c>
      <c r="R1321" s="38" t="s">
        <v>26815</v>
      </c>
    </row>
    <row r="1322" spans="9:18">
      <c r="I1322" s="38" t="s">
        <v>26838</v>
      </c>
      <c r="L1322" s="38" t="s">
        <v>26839</v>
      </c>
      <c r="Q1322" s="38" t="s">
        <v>26818</v>
      </c>
      <c r="R1322" s="38" t="s">
        <v>26819</v>
      </c>
    </row>
    <row r="1323" spans="9:18">
      <c r="I1323" s="38" t="s">
        <v>26842</v>
      </c>
      <c r="L1323" s="38" t="s">
        <v>26843</v>
      </c>
      <c r="Q1323" s="38" t="s">
        <v>26822</v>
      </c>
      <c r="R1323" s="38" t="s">
        <v>26823</v>
      </c>
    </row>
    <row r="1324" spans="9:18">
      <c r="I1324" s="38" t="s">
        <v>26846</v>
      </c>
      <c r="L1324" s="38" t="s">
        <v>26847</v>
      </c>
      <c r="Q1324" s="38" t="s">
        <v>26825</v>
      </c>
      <c r="R1324" s="38" t="s">
        <v>26826</v>
      </c>
    </row>
    <row r="1325" spans="9:18">
      <c r="I1325" s="38" t="s">
        <v>26849</v>
      </c>
      <c r="L1325" s="38" t="s">
        <v>6937</v>
      </c>
      <c r="Q1325" s="38" t="s">
        <v>26829</v>
      </c>
      <c r="R1325" s="38" t="s">
        <v>26830</v>
      </c>
    </row>
    <row r="1326" spans="9:18">
      <c r="I1326" s="38" t="s">
        <v>26852</v>
      </c>
      <c r="L1326" s="38" t="s">
        <v>26853</v>
      </c>
      <c r="Q1326" s="38" t="s">
        <v>26833</v>
      </c>
      <c r="R1326" s="38" t="s">
        <v>26834</v>
      </c>
    </row>
    <row r="1327" spans="9:18">
      <c r="I1327" s="38" t="s">
        <v>26856</v>
      </c>
      <c r="L1327" s="38" t="s">
        <v>26857</v>
      </c>
      <c r="Q1327" s="38" t="s">
        <v>26836</v>
      </c>
      <c r="R1327" s="38" t="s">
        <v>26837</v>
      </c>
    </row>
    <row r="1328" spans="9:18">
      <c r="I1328" s="38" t="s">
        <v>26859</v>
      </c>
      <c r="L1328" s="38" t="s">
        <v>26860</v>
      </c>
      <c r="Q1328" s="38" t="s">
        <v>26840</v>
      </c>
      <c r="R1328" s="38" t="s">
        <v>26841</v>
      </c>
    </row>
    <row r="1329" spans="9:18">
      <c r="I1329" s="38" t="s">
        <v>26862</v>
      </c>
      <c r="L1329" s="38" t="s">
        <v>26863</v>
      </c>
      <c r="Q1329" s="38" t="s">
        <v>26844</v>
      </c>
      <c r="R1329" s="38" t="s">
        <v>26845</v>
      </c>
    </row>
    <row r="1330" spans="9:18">
      <c r="I1330" s="38" t="s">
        <v>26866</v>
      </c>
      <c r="L1330" s="38" t="s">
        <v>26867</v>
      </c>
      <c r="Q1330" s="38" t="s">
        <v>26848</v>
      </c>
      <c r="R1330" s="38" t="s">
        <v>26848</v>
      </c>
    </row>
    <row r="1331" spans="9:18">
      <c r="I1331" s="38" t="s">
        <v>26869</v>
      </c>
      <c r="L1331" s="38" t="s">
        <v>26870</v>
      </c>
      <c r="Q1331" s="38" t="s">
        <v>26850</v>
      </c>
      <c r="R1331" s="38" t="s">
        <v>26851</v>
      </c>
    </row>
    <row r="1332" spans="9:18">
      <c r="I1332" s="38" t="s">
        <v>26873</v>
      </c>
      <c r="L1332" s="38" t="s">
        <v>26874</v>
      </c>
      <c r="Q1332" s="38" t="s">
        <v>26854</v>
      </c>
      <c r="R1332" s="38" t="s">
        <v>26855</v>
      </c>
    </row>
    <row r="1333" spans="9:18">
      <c r="I1333" s="38" t="s">
        <v>26877</v>
      </c>
      <c r="L1333" s="38" t="s">
        <v>26878</v>
      </c>
      <c r="Q1333" s="38" t="s">
        <v>26858</v>
      </c>
      <c r="R1333" s="38" t="s">
        <v>17381</v>
      </c>
    </row>
    <row r="1334" spans="9:18">
      <c r="I1334" s="38" t="s">
        <v>26881</v>
      </c>
      <c r="L1334" s="38" t="s">
        <v>26882</v>
      </c>
      <c r="Q1334" s="38" t="s">
        <v>26861</v>
      </c>
      <c r="R1334" s="38" t="s">
        <v>26831</v>
      </c>
    </row>
    <row r="1335" spans="9:18">
      <c r="I1335" s="38" t="s">
        <v>26885</v>
      </c>
      <c r="L1335" s="38" t="s">
        <v>26886</v>
      </c>
      <c r="Q1335" s="38" t="s">
        <v>26864</v>
      </c>
      <c r="R1335" s="38" t="s">
        <v>26865</v>
      </c>
    </row>
    <row r="1336" spans="9:18">
      <c r="I1336" s="38" t="s">
        <v>26889</v>
      </c>
      <c r="L1336" s="38" t="s">
        <v>26890</v>
      </c>
      <c r="Q1336" s="38" t="s">
        <v>26868</v>
      </c>
      <c r="R1336" s="38" t="s">
        <v>26868</v>
      </c>
    </row>
    <row r="1337" spans="9:18">
      <c r="I1337" s="38" t="s">
        <v>26893</v>
      </c>
      <c r="L1337" s="38" t="s">
        <v>26894</v>
      </c>
      <c r="Q1337" s="38" t="s">
        <v>26871</v>
      </c>
      <c r="R1337" s="38" t="s">
        <v>26872</v>
      </c>
    </row>
    <row r="1338" spans="9:18">
      <c r="I1338" s="38" t="s">
        <v>26897</v>
      </c>
      <c r="L1338" s="38" t="s">
        <v>7574</v>
      </c>
      <c r="Q1338" s="38" t="s">
        <v>26875</v>
      </c>
      <c r="R1338" s="38" t="s">
        <v>26876</v>
      </c>
    </row>
    <row r="1339" spans="9:18">
      <c r="I1339" s="38" t="s">
        <v>26899</v>
      </c>
      <c r="L1339" s="38" t="s">
        <v>26900</v>
      </c>
      <c r="Q1339" s="38" t="s">
        <v>26879</v>
      </c>
      <c r="R1339" s="38" t="s">
        <v>26880</v>
      </c>
    </row>
    <row r="1340" spans="9:18">
      <c r="I1340" s="38" t="s">
        <v>26903</v>
      </c>
      <c r="L1340" s="38" t="s">
        <v>26904</v>
      </c>
      <c r="Q1340" s="38" t="s">
        <v>26883</v>
      </c>
      <c r="R1340" s="38" t="s">
        <v>26884</v>
      </c>
    </row>
    <row r="1341" spans="9:18">
      <c r="I1341" s="38" t="s">
        <v>26907</v>
      </c>
      <c r="L1341" s="38" t="s">
        <v>26908</v>
      </c>
      <c r="Q1341" s="38" t="s">
        <v>26887</v>
      </c>
      <c r="R1341" s="38" t="s">
        <v>26888</v>
      </c>
    </row>
    <row r="1342" spans="9:18">
      <c r="I1342" s="38" t="s">
        <v>26911</v>
      </c>
      <c r="L1342" s="38" t="s">
        <v>7734</v>
      </c>
      <c r="Q1342" s="38" t="s">
        <v>26891</v>
      </c>
      <c r="R1342" s="38" t="s">
        <v>26892</v>
      </c>
    </row>
    <row r="1343" spans="9:18">
      <c r="I1343" s="38" t="s">
        <v>26914</v>
      </c>
      <c r="L1343" s="38" t="s">
        <v>7761</v>
      </c>
      <c r="Q1343" s="38" t="s">
        <v>26895</v>
      </c>
      <c r="R1343" s="38" t="s">
        <v>26896</v>
      </c>
    </row>
    <row r="1344" spans="9:18">
      <c r="I1344" s="38" t="s">
        <v>26917</v>
      </c>
      <c r="L1344" s="38" t="s">
        <v>26918</v>
      </c>
      <c r="Q1344" s="38" t="s">
        <v>26863</v>
      </c>
      <c r="R1344" s="38" t="s">
        <v>26898</v>
      </c>
    </row>
    <row r="1345" spans="9:18">
      <c r="I1345" s="38" t="s">
        <v>26921</v>
      </c>
      <c r="L1345" s="38" t="s">
        <v>26922</v>
      </c>
      <c r="Q1345" s="38" t="s">
        <v>26901</v>
      </c>
      <c r="R1345" s="38" t="s">
        <v>26902</v>
      </c>
    </row>
    <row r="1346" spans="9:18">
      <c r="I1346" s="38" t="s">
        <v>26925</v>
      </c>
      <c r="L1346" s="38" t="s">
        <v>26926</v>
      </c>
      <c r="Q1346" s="38" t="s">
        <v>26905</v>
      </c>
      <c r="R1346" s="38" t="s">
        <v>26906</v>
      </c>
    </row>
    <row r="1347" spans="9:18">
      <c r="I1347" s="38" t="s">
        <v>26929</v>
      </c>
      <c r="L1347" s="38" t="s">
        <v>26930</v>
      </c>
      <c r="Q1347" s="38" t="s">
        <v>26909</v>
      </c>
      <c r="R1347" s="38" t="s">
        <v>26910</v>
      </c>
    </row>
    <row r="1348" spans="9:18">
      <c r="I1348" s="38" t="s">
        <v>26932</v>
      </c>
      <c r="L1348" s="38" t="s">
        <v>10075</v>
      </c>
      <c r="Q1348" s="38" t="s">
        <v>26912</v>
      </c>
      <c r="R1348" s="38" t="s">
        <v>26913</v>
      </c>
    </row>
    <row r="1349" spans="9:18">
      <c r="I1349" s="38" t="s">
        <v>26935</v>
      </c>
      <c r="L1349" s="38" t="s">
        <v>26936</v>
      </c>
      <c r="Q1349" s="38" t="s">
        <v>26915</v>
      </c>
      <c r="R1349" s="38" t="s">
        <v>26916</v>
      </c>
    </row>
    <row r="1350" spans="9:18">
      <c r="I1350" s="38" t="s">
        <v>26939</v>
      </c>
      <c r="L1350" s="38" t="s">
        <v>26940</v>
      </c>
      <c r="Q1350" s="38" t="s">
        <v>26919</v>
      </c>
      <c r="R1350" s="38" t="s">
        <v>26920</v>
      </c>
    </row>
    <row r="1351" spans="9:18">
      <c r="I1351" s="38" t="s">
        <v>26943</v>
      </c>
      <c r="L1351" s="38" t="s">
        <v>26944</v>
      </c>
      <c r="Q1351" s="38" t="s">
        <v>26923</v>
      </c>
      <c r="R1351" s="38" t="s">
        <v>26924</v>
      </c>
    </row>
    <row r="1352" spans="9:18">
      <c r="I1352" s="38" t="s">
        <v>8293</v>
      </c>
      <c r="L1352" s="38" t="s">
        <v>26947</v>
      </c>
      <c r="Q1352" s="38" t="s">
        <v>26927</v>
      </c>
      <c r="R1352" s="38" t="s">
        <v>26928</v>
      </c>
    </row>
    <row r="1353" spans="9:18">
      <c r="I1353" s="38" t="s">
        <v>26950</v>
      </c>
      <c r="L1353" s="38" t="s">
        <v>26951</v>
      </c>
      <c r="Q1353" s="38" t="s">
        <v>7578</v>
      </c>
      <c r="R1353" s="38" t="s">
        <v>26931</v>
      </c>
    </row>
    <row r="1354" spans="9:18">
      <c r="I1354" s="38" t="s">
        <v>26954</v>
      </c>
      <c r="L1354" s="38" t="s">
        <v>26955</v>
      </c>
      <c r="Q1354" s="38" t="s">
        <v>26933</v>
      </c>
      <c r="R1354" s="38" t="s">
        <v>26934</v>
      </c>
    </row>
    <row r="1355" spans="9:18">
      <c r="I1355" s="38" t="s">
        <v>26958</v>
      </c>
      <c r="L1355" s="38" t="s">
        <v>26959</v>
      </c>
      <c r="Q1355" s="38" t="s">
        <v>26937</v>
      </c>
      <c r="R1355" s="38" t="s">
        <v>26938</v>
      </c>
    </row>
    <row r="1356" spans="9:18">
      <c r="I1356" s="38" t="s">
        <v>26962</v>
      </c>
      <c r="L1356" s="38" t="s">
        <v>26963</v>
      </c>
      <c r="Q1356" s="38" t="s">
        <v>26941</v>
      </c>
      <c r="R1356" s="38" t="s">
        <v>26942</v>
      </c>
    </row>
    <row r="1357" spans="9:18">
      <c r="I1357" s="38" t="s">
        <v>26966</v>
      </c>
      <c r="L1357" s="38" t="s">
        <v>26967</v>
      </c>
      <c r="Q1357" s="38" t="s">
        <v>26945</v>
      </c>
      <c r="R1357" s="38" t="s">
        <v>26946</v>
      </c>
    </row>
    <row r="1358" spans="9:18">
      <c r="I1358" s="38" t="s">
        <v>26970</v>
      </c>
      <c r="L1358" s="38" t="s">
        <v>26971</v>
      </c>
      <c r="Q1358" s="38" t="s">
        <v>26948</v>
      </c>
      <c r="R1358" s="38" t="s">
        <v>26949</v>
      </c>
    </row>
    <row r="1359" spans="9:18">
      <c r="I1359" s="38" t="s">
        <v>26974</v>
      </c>
      <c r="L1359" s="38" t="s">
        <v>26975</v>
      </c>
      <c r="Q1359" s="38" t="s">
        <v>26952</v>
      </c>
      <c r="R1359" s="38" t="s">
        <v>26953</v>
      </c>
    </row>
    <row r="1360" spans="9:18">
      <c r="I1360" s="38" t="s">
        <v>26978</v>
      </c>
      <c r="L1360" s="38" t="s">
        <v>26979</v>
      </c>
      <c r="Q1360" s="38" t="s">
        <v>26956</v>
      </c>
      <c r="R1360" s="38" t="s">
        <v>26957</v>
      </c>
    </row>
    <row r="1361" spans="9:18">
      <c r="I1361" s="38" t="s">
        <v>26982</v>
      </c>
      <c r="L1361" s="38" t="s">
        <v>26983</v>
      </c>
      <c r="Q1361" s="38" t="s">
        <v>26960</v>
      </c>
      <c r="R1361" s="38" t="s">
        <v>26961</v>
      </c>
    </row>
    <row r="1362" spans="9:18">
      <c r="I1362" s="38" t="s">
        <v>26986</v>
      </c>
      <c r="L1362" s="38" t="s">
        <v>26987</v>
      </c>
      <c r="Q1362" s="38" t="s">
        <v>26964</v>
      </c>
      <c r="R1362" s="38" t="s">
        <v>26965</v>
      </c>
    </row>
    <row r="1363" spans="9:18">
      <c r="I1363" s="38" t="s">
        <v>26990</v>
      </c>
      <c r="L1363" s="38" t="s">
        <v>26991</v>
      </c>
      <c r="Q1363" s="38" t="s">
        <v>26968</v>
      </c>
      <c r="R1363" s="38" t="s">
        <v>26969</v>
      </c>
    </row>
    <row r="1364" spans="9:18">
      <c r="I1364" s="38" t="s">
        <v>26994</v>
      </c>
      <c r="L1364" s="38" t="s">
        <v>26964</v>
      </c>
      <c r="Q1364" s="38" t="s">
        <v>26972</v>
      </c>
      <c r="R1364" s="38" t="s">
        <v>26973</v>
      </c>
    </row>
    <row r="1365" spans="9:18">
      <c r="I1365" s="38" t="s">
        <v>26943</v>
      </c>
      <c r="L1365" s="38" t="s">
        <v>8293</v>
      </c>
      <c r="Q1365" s="38" t="s">
        <v>26976</v>
      </c>
      <c r="R1365" s="38" t="s">
        <v>26977</v>
      </c>
    </row>
    <row r="1366" spans="9:18">
      <c r="I1366" s="38" t="s">
        <v>26954</v>
      </c>
      <c r="L1366" s="38" t="s">
        <v>26995</v>
      </c>
      <c r="Q1366" s="38" t="s">
        <v>26980</v>
      </c>
      <c r="R1366" s="38" t="s">
        <v>26981</v>
      </c>
    </row>
    <row r="1367" spans="9:18">
      <c r="I1367" s="38" t="s">
        <v>27001</v>
      </c>
      <c r="L1367" s="38" t="s">
        <v>27002</v>
      </c>
      <c r="Q1367" s="38" t="s">
        <v>26984</v>
      </c>
      <c r="R1367" s="38" t="s">
        <v>26985</v>
      </c>
    </row>
    <row r="1368" spans="9:18">
      <c r="I1368" s="38" t="s">
        <v>27005</v>
      </c>
      <c r="L1368" s="38" t="s">
        <v>27005</v>
      </c>
      <c r="Q1368" s="38" t="s">
        <v>26988</v>
      </c>
      <c r="R1368" s="38" t="s">
        <v>26989</v>
      </c>
    </row>
    <row r="1369" spans="9:18">
      <c r="I1369" s="38" t="s">
        <v>27008</v>
      </c>
      <c r="L1369" s="38" t="s">
        <v>27009</v>
      </c>
      <c r="Q1369" s="38" t="s">
        <v>26992</v>
      </c>
      <c r="R1369" s="38" t="s">
        <v>26993</v>
      </c>
    </row>
    <row r="1370" spans="9:18">
      <c r="I1370" s="38" t="s">
        <v>27011</v>
      </c>
      <c r="L1370" s="38" t="s">
        <v>27012</v>
      </c>
      <c r="Q1370" s="38" t="s">
        <v>26995</v>
      </c>
      <c r="R1370" s="38" t="s">
        <v>26996</v>
      </c>
    </row>
    <row r="1371" spans="9:18">
      <c r="I1371" s="38" t="s">
        <v>27014</v>
      </c>
      <c r="L1371" s="38" t="s">
        <v>27015</v>
      </c>
      <c r="Q1371" s="38" t="s">
        <v>26997</v>
      </c>
      <c r="R1371" s="38" t="s">
        <v>26998</v>
      </c>
    </row>
    <row r="1372" spans="9:18">
      <c r="I1372" s="38" t="s">
        <v>27018</v>
      </c>
      <c r="L1372" s="38" t="s">
        <v>27019</v>
      </c>
      <c r="Q1372" s="38" t="s">
        <v>26999</v>
      </c>
      <c r="R1372" s="38" t="s">
        <v>27000</v>
      </c>
    </row>
    <row r="1373" spans="9:18">
      <c r="I1373" s="38" t="s">
        <v>27020</v>
      </c>
      <c r="L1373" s="38" t="s">
        <v>27021</v>
      </c>
      <c r="Q1373" s="38" t="s">
        <v>27003</v>
      </c>
      <c r="R1373" s="38" t="s">
        <v>27004</v>
      </c>
    </row>
    <row r="1374" spans="9:18">
      <c r="I1374" s="38" t="s">
        <v>27022</v>
      </c>
      <c r="L1374" s="38" t="s">
        <v>27023</v>
      </c>
      <c r="Q1374" s="38" t="s">
        <v>27006</v>
      </c>
      <c r="R1374" s="38" t="s">
        <v>27007</v>
      </c>
    </row>
    <row r="1375" spans="9:18">
      <c r="I1375" s="38" t="s">
        <v>27025</v>
      </c>
      <c r="L1375" s="38" t="s">
        <v>27026</v>
      </c>
      <c r="Q1375" s="38" t="s">
        <v>27010</v>
      </c>
      <c r="R1375" s="38" t="s">
        <v>27001</v>
      </c>
    </row>
    <row r="1376" spans="9:18">
      <c r="I1376" s="38" t="s">
        <v>27028</v>
      </c>
      <c r="L1376" s="38" t="s">
        <v>27029</v>
      </c>
      <c r="Q1376" s="38" t="s">
        <v>27002</v>
      </c>
      <c r="R1376" s="38" t="s">
        <v>27013</v>
      </c>
    </row>
    <row r="1377" spans="9:18">
      <c r="I1377" s="38" t="s">
        <v>27032</v>
      </c>
      <c r="L1377" s="38" t="s">
        <v>9290</v>
      </c>
      <c r="Q1377" s="38" t="s">
        <v>27016</v>
      </c>
      <c r="R1377" s="38" t="s">
        <v>27017</v>
      </c>
    </row>
    <row r="1378" spans="9:18">
      <c r="I1378" s="38" t="s">
        <v>27035</v>
      </c>
      <c r="L1378" s="38" t="s">
        <v>27036</v>
      </c>
      <c r="Q1378" s="38" t="s">
        <v>26921</v>
      </c>
      <c r="R1378" s="38" t="s">
        <v>26922</v>
      </c>
    </row>
    <row r="1379" spans="9:18">
      <c r="I1379" s="38" t="s">
        <v>27039</v>
      </c>
      <c r="L1379" s="38" t="s">
        <v>27040</v>
      </c>
      <c r="Q1379" s="38" t="s">
        <v>26939</v>
      </c>
      <c r="R1379" s="38" t="s">
        <v>26973</v>
      </c>
    </row>
    <row r="1380" spans="9:18">
      <c r="I1380" s="38" t="s">
        <v>1932</v>
      </c>
      <c r="Q1380" s="38" t="s">
        <v>27024</v>
      </c>
      <c r="R1380" s="38" t="s">
        <v>26993</v>
      </c>
    </row>
    <row r="1381" spans="9:18">
      <c r="I1381" s="38" t="s">
        <v>27045</v>
      </c>
      <c r="L1381" s="38" t="s">
        <v>27046</v>
      </c>
      <c r="Q1381" s="38" t="s">
        <v>26962</v>
      </c>
      <c r="R1381" s="38" t="s">
        <v>27027</v>
      </c>
    </row>
    <row r="1382" spans="9:18">
      <c r="I1382" s="38" t="s">
        <v>27049</v>
      </c>
      <c r="L1382" s="38" t="s">
        <v>27050</v>
      </c>
      <c r="Q1382" s="38" t="s">
        <v>27030</v>
      </c>
      <c r="R1382" s="38" t="s">
        <v>27031</v>
      </c>
    </row>
    <row r="1383" spans="9:18">
      <c r="I1383" s="38" t="s">
        <v>27053</v>
      </c>
      <c r="L1383" s="38" t="s">
        <v>27054</v>
      </c>
      <c r="Q1383" s="38" t="s">
        <v>27033</v>
      </c>
      <c r="R1383" s="38" t="s">
        <v>27034</v>
      </c>
    </row>
    <row r="1384" spans="9:18">
      <c r="I1384" s="38" t="s">
        <v>27057</v>
      </c>
      <c r="L1384" s="38" t="s">
        <v>27058</v>
      </c>
      <c r="Q1384" s="38" t="s">
        <v>27037</v>
      </c>
      <c r="R1384" s="38" t="s">
        <v>27038</v>
      </c>
    </row>
    <row r="1385" spans="9:18">
      <c r="I1385" s="38" t="s">
        <v>27061</v>
      </c>
      <c r="L1385" s="38" t="s">
        <v>27062</v>
      </c>
      <c r="Q1385" s="38" t="s">
        <v>27041</v>
      </c>
      <c r="R1385" s="38" t="s">
        <v>27042</v>
      </c>
    </row>
    <row r="1386" spans="9:18">
      <c r="I1386" s="38" t="s">
        <v>27065</v>
      </c>
      <c r="L1386" s="38" t="s">
        <v>27066</v>
      </c>
      <c r="Q1386" s="38" t="s">
        <v>27043</v>
      </c>
      <c r="R1386" s="38" t="s">
        <v>27044</v>
      </c>
    </row>
    <row r="1387" spans="9:18">
      <c r="I1387" s="38" t="s">
        <v>27069</v>
      </c>
      <c r="L1387" s="38" t="s">
        <v>27070</v>
      </c>
      <c r="Q1387" s="38" t="s">
        <v>27047</v>
      </c>
      <c r="R1387" s="38" t="s">
        <v>27048</v>
      </c>
    </row>
    <row r="1388" spans="9:18">
      <c r="I1388" s="38" t="s">
        <v>1998</v>
      </c>
      <c r="L1388" s="38" t="s">
        <v>27073</v>
      </c>
      <c r="Q1388" s="38" t="s">
        <v>27051</v>
      </c>
      <c r="R1388" s="38" t="s">
        <v>27052</v>
      </c>
    </row>
    <row r="1389" spans="9:18">
      <c r="I1389" s="38" t="s">
        <v>27074</v>
      </c>
      <c r="L1389" s="38" t="s">
        <v>27075</v>
      </c>
      <c r="Q1389" s="38" t="s">
        <v>27055</v>
      </c>
      <c r="R1389" s="38" t="s">
        <v>27056</v>
      </c>
    </row>
    <row r="1390" spans="9:18">
      <c r="I1390" s="38" t="s">
        <v>27076</v>
      </c>
      <c r="L1390" s="38" t="s">
        <v>27077</v>
      </c>
      <c r="Q1390" s="38" t="s">
        <v>27059</v>
      </c>
      <c r="R1390" s="38" t="s">
        <v>27060</v>
      </c>
    </row>
    <row r="1391" spans="9:18">
      <c r="I1391" s="38" t="s">
        <v>27080</v>
      </c>
      <c r="L1391" s="38" t="s">
        <v>27081</v>
      </c>
      <c r="Q1391" s="38" t="s">
        <v>27063</v>
      </c>
      <c r="R1391" s="38" t="s">
        <v>27064</v>
      </c>
    </row>
    <row r="1392" spans="9:18">
      <c r="I1392" s="38" t="s">
        <v>27084</v>
      </c>
      <c r="L1392" s="38" t="s">
        <v>27085</v>
      </c>
      <c r="Q1392" s="38" t="s">
        <v>27067</v>
      </c>
      <c r="R1392" s="38" t="s">
        <v>27068</v>
      </c>
    </row>
    <row r="1393" spans="9:18">
      <c r="I1393" s="38" t="s">
        <v>27088</v>
      </c>
      <c r="L1393" s="38" t="s">
        <v>27089</v>
      </c>
      <c r="Q1393" s="38" t="s">
        <v>27071</v>
      </c>
      <c r="R1393" s="38" t="s">
        <v>27072</v>
      </c>
    </row>
    <row r="1394" spans="9:18">
      <c r="I1394" s="38" t="s">
        <v>27092</v>
      </c>
      <c r="L1394" s="38" t="s">
        <v>27093</v>
      </c>
    </row>
    <row r="1395" spans="9:18">
      <c r="I1395" s="38" t="s">
        <v>27096</v>
      </c>
      <c r="L1395" s="38" t="s">
        <v>27097</v>
      </c>
    </row>
    <row r="1396" spans="9:18">
      <c r="I1396" s="38" t="s">
        <v>27099</v>
      </c>
      <c r="L1396" s="38" t="s">
        <v>27100</v>
      </c>
      <c r="Q1396" s="38" t="s">
        <v>27078</v>
      </c>
      <c r="R1396" s="38" t="s">
        <v>27079</v>
      </c>
    </row>
    <row r="1397" spans="9:18">
      <c r="I1397" s="38" t="s">
        <v>27103</v>
      </c>
      <c r="L1397" s="38" t="s">
        <v>27104</v>
      </c>
      <c r="Q1397" s="38" t="s">
        <v>27082</v>
      </c>
      <c r="R1397" s="38" t="s">
        <v>27083</v>
      </c>
    </row>
    <row r="1398" spans="9:18">
      <c r="I1398" s="38" t="s">
        <v>27107</v>
      </c>
      <c r="L1398" s="38" t="s">
        <v>26625</v>
      </c>
      <c r="Q1398" s="38" t="s">
        <v>27086</v>
      </c>
      <c r="R1398" s="38" t="s">
        <v>27087</v>
      </c>
    </row>
    <row r="1399" spans="9:18">
      <c r="I1399" s="38" t="s">
        <v>27110</v>
      </c>
      <c r="L1399" s="38" t="s">
        <v>27110</v>
      </c>
      <c r="Q1399" s="38" t="s">
        <v>27090</v>
      </c>
      <c r="R1399" s="38" t="s">
        <v>27091</v>
      </c>
    </row>
    <row r="1400" spans="9:18">
      <c r="I1400" s="38" t="s">
        <v>27113</v>
      </c>
      <c r="L1400" s="38" t="s">
        <v>27114</v>
      </c>
      <c r="Q1400" s="38" t="s">
        <v>27094</v>
      </c>
      <c r="R1400" s="38" t="s">
        <v>27095</v>
      </c>
    </row>
    <row r="1401" spans="9:18">
      <c r="I1401" s="38" t="s">
        <v>27117</v>
      </c>
      <c r="L1401" s="38" t="s">
        <v>27118</v>
      </c>
      <c r="Q1401" s="38" t="s">
        <v>27098</v>
      </c>
      <c r="R1401" s="38" t="s">
        <v>1978</v>
      </c>
    </row>
    <row r="1402" spans="9:18">
      <c r="I1402" s="38" t="s">
        <v>3956</v>
      </c>
      <c r="L1402" s="38" t="s">
        <v>27121</v>
      </c>
      <c r="Q1402" s="38" t="s">
        <v>27101</v>
      </c>
      <c r="R1402" s="38" t="s">
        <v>27102</v>
      </c>
    </row>
    <row r="1403" spans="9:18">
      <c r="I1403" s="38" t="s">
        <v>27124</v>
      </c>
      <c r="L1403" s="38" t="s">
        <v>27125</v>
      </c>
      <c r="Q1403" s="38" t="s">
        <v>27105</v>
      </c>
      <c r="R1403" s="38" t="s">
        <v>27106</v>
      </c>
    </row>
    <row r="1404" spans="9:18">
      <c r="I1404" s="38" t="s">
        <v>27128</v>
      </c>
      <c r="L1404" s="38" t="s">
        <v>27129</v>
      </c>
      <c r="Q1404" s="38" t="s">
        <v>27108</v>
      </c>
      <c r="R1404" s="38" t="s">
        <v>27109</v>
      </c>
    </row>
    <row r="1405" spans="9:18">
      <c r="I1405" s="38" t="s">
        <v>27132</v>
      </c>
      <c r="L1405" s="38" t="s">
        <v>27133</v>
      </c>
      <c r="Q1405" s="38" t="s">
        <v>27111</v>
      </c>
      <c r="R1405" s="38" t="s">
        <v>27112</v>
      </c>
    </row>
    <row r="1406" spans="9:18">
      <c r="I1406" s="38" t="s">
        <v>27136</v>
      </c>
      <c r="L1406" s="38" t="s">
        <v>27137</v>
      </c>
      <c r="Q1406" s="38" t="s">
        <v>27115</v>
      </c>
      <c r="R1406" s="38" t="s">
        <v>27116</v>
      </c>
    </row>
    <row r="1407" spans="9:18">
      <c r="I1407" s="38" t="s">
        <v>27140</v>
      </c>
      <c r="L1407" s="38" t="s">
        <v>27141</v>
      </c>
      <c r="Q1407" s="38" t="s">
        <v>27119</v>
      </c>
      <c r="R1407" s="38" t="s">
        <v>27120</v>
      </c>
    </row>
    <row r="1408" spans="9:18">
      <c r="I1408" s="38" t="s">
        <v>27144</v>
      </c>
      <c r="L1408" s="38" t="s">
        <v>27145</v>
      </c>
      <c r="Q1408" s="38" t="s">
        <v>27122</v>
      </c>
      <c r="R1408" s="38" t="s">
        <v>27123</v>
      </c>
    </row>
    <row r="1409" spans="9:18">
      <c r="I1409" s="38" t="s">
        <v>27147</v>
      </c>
      <c r="L1409" s="38" t="s">
        <v>27148</v>
      </c>
      <c r="Q1409" s="38" t="s">
        <v>27126</v>
      </c>
      <c r="R1409" s="38" t="s">
        <v>27127</v>
      </c>
    </row>
    <row r="1410" spans="9:18">
      <c r="I1410" s="38" t="s">
        <v>27151</v>
      </c>
      <c r="L1410" s="38" t="s">
        <v>27152</v>
      </c>
      <c r="Q1410" s="38" t="s">
        <v>27130</v>
      </c>
      <c r="R1410" s="38" t="s">
        <v>27131</v>
      </c>
    </row>
    <row r="1411" spans="9:18">
      <c r="I1411" s="38" t="s">
        <v>4980</v>
      </c>
      <c r="L1411" s="38" t="s">
        <v>27155</v>
      </c>
      <c r="Q1411" s="38" t="s">
        <v>27134</v>
      </c>
      <c r="R1411" s="38" t="s">
        <v>27135</v>
      </c>
    </row>
    <row r="1412" spans="9:18">
      <c r="I1412" s="38" t="s">
        <v>27157</v>
      </c>
      <c r="L1412" s="38" t="s">
        <v>27158</v>
      </c>
      <c r="Q1412" s="38" t="s">
        <v>27138</v>
      </c>
      <c r="R1412" s="38" t="s">
        <v>27139</v>
      </c>
    </row>
    <row r="1413" spans="9:18">
      <c r="I1413" s="38" t="s">
        <v>27160</v>
      </c>
      <c r="L1413" s="38" t="s">
        <v>27161</v>
      </c>
      <c r="Q1413" s="38" t="s">
        <v>27142</v>
      </c>
      <c r="R1413" s="38" t="s">
        <v>27143</v>
      </c>
    </row>
    <row r="1414" spans="9:18">
      <c r="I1414" s="38" t="s">
        <v>27164</v>
      </c>
      <c r="L1414" s="38" t="s">
        <v>27165</v>
      </c>
      <c r="Q1414" s="38" t="s">
        <v>27110</v>
      </c>
      <c r="R1414" s="38" t="s">
        <v>27146</v>
      </c>
    </row>
    <row r="1415" spans="9:18">
      <c r="I1415" s="38" t="s">
        <v>27168</v>
      </c>
      <c r="L1415" s="38" t="s">
        <v>27169</v>
      </c>
      <c r="Q1415" s="38" t="s">
        <v>27149</v>
      </c>
      <c r="R1415" s="38" t="s">
        <v>27150</v>
      </c>
    </row>
    <row r="1416" spans="9:18">
      <c r="I1416" s="38" t="s">
        <v>5284</v>
      </c>
      <c r="L1416" s="38" t="s">
        <v>27172</v>
      </c>
      <c r="Q1416" s="38" t="s">
        <v>27153</v>
      </c>
      <c r="R1416" s="38" t="s">
        <v>27154</v>
      </c>
    </row>
    <row r="1417" spans="9:18">
      <c r="I1417" s="38" t="s">
        <v>27175</v>
      </c>
      <c r="L1417" s="38" t="s">
        <v>27176</v>
      </c>
      <c r="Q1417" s="38" t="s">
        <v>26656</v>
      </c>
      <c r="R1417" s="38" t="s">
        <v>27156</v>
      </c>
    </row>
    <row r="1418" spans="9:18">
      <c r="I1418" s="38" t="s">
        <v>27179</v>
      </c>
      <c r="L1418" s="38" t="s">
        <v>27180</v>
      </c>
      <c r="Q1418" s="38" t="s">
        <v>27159</v>
      </c>
      <c r="R1418" s="38" t="s">
        <v>4036</v>
      </c>
    </row>
    <row r="1419" spans="9:18">
      <c r="I1419" s="38" t="s">
        <v>5470</v>
      </c>
      <c r="L1419" s="38" t="s">
        <v>27183</v>
      </c>
      <c r="Q1419" s="38" t="s">
        <v>27162</v>
      </c>
      <c r="R1419" s="38" t="s">
        <v>27163</v>
      </c>
    </row>
    <row r="1420" spans="9:18">
      <c r="I1420" s="38" t="s">
        <v>27186</v>
      </c>
      <c r="L1420" s="38" t="s">
        <v>27187</v>
      </c>
      <c r="Q1420" s="38" t="s">
        <v>27166</v>
      </c>
      <c r="R1420" s="38" t="s">
        <v>27167</v>
      </c>
    </row>
    <row r="1421" spans="9:18">
      <c r="I1421" s="38" t="s">
        <v>27169</v>
      </c>
      <c r="L1421" s="38" t="s">
        <v>27172</v>
      </c>
      <c r="Q1421" s="38" t="s">
        <v>27170</v>
      </c>
      <c r="R1421" s="38" t="s">
        <v>27171</v>
      </c>
    </row>
    <row r="1422" spans="9:18">
      <c r="I1422" s="38" t="s">
        <v>27191</v>
      </c>
      <c r="L1422" s="38" t="s">
        <v>27192</v>
      </c>
      <c r="Q1422" s="38" t="s">
        <v>27173</v>
      </c>
      <c r="R1422" s="38" t="s">
        <v>27174</v>
      </c>
    </row>
    <row r="1423" spans="9:18">
      <c r="I1423" s="38" t="s">
        <v>27195</v>
      </c>
      <c r="L1423" s="38" t="s">
        <v>27196</v>
      </c>
      <c r="Q1423" s="38" t="s">
        <v>27177</v>
      </c>
      <c r="R1423" s="38" t="s">
        <v>27178</v>
      </c>
    </row>
    <row r="1424" spans="9:18">
      <c r="I1424" s="38" t="s">
        <v>27199</v>
      </c>
      <c r="L1424" s="38" t="s">
        <v>27200</v>
      </c>
      <c r="Q1424" s="38" t="s">
        <v>27181</v>
      </c>
      <c r="R1424" s="38" t="s">
        <v>27182</v>
      </c>
    </row>
    <row r="1425" spans="9:18">
      <c r="I1425" s="38" t="s">
        <v>27203</v>
      </c>
      <c r="L1425" s="38" t="s">
        <v>27204</v>
      </c>
      <c r="Q1425" s="38" t="s">
        <v>27184</v>
      </c>
      <c r="R1425" s="38" t="s">
        <v>27185</v>
      </c>
    </row>
    <row r="1426" spans="9:18">
      <c r="I1426" s="38" t="s">
        <v>6074</v>
      </c>
      <c r="L1426" s="38" t="s">
        <v>27207</v>
      </c>
      <c r="Q1426" s="38" t="s">
        <v>27188</v>
      </c>
      <c r="R1426" s="38" t="s">
        <v>27155</v>
      </c>
    </row>
    <row r="1427" spans="9:18">
      <c r="I1427" s="38" t="s">
        <v>27210</v>
      </c>
      <c r="L1427" s="38" t="s">
        <v>27211</v>
      </c>
      <c r="Q1427" s="38" t="s">
        <v>27189</v>
      </c>
      <c r="R1427" s="38" t="s">
        <v>27190</v>
      </c>
    </row>
    <row r="1428" spans="9:18">
      <c r="I1428" s="38" t="s">
        <v>27214</v>
      </c>
      <c r="L1428" s="38" t="s">
        <v>27215</v>
      </c>
      <c r="Q1428" s="38" t="s">
        <v>27193</v>
      </c>
      <c r="R1428" s="38" t="s">
        <v>27194</v>
      </c>
    </row>
    <row r="1429" spans="9:18">
      <c r="I1429" s="38" t="s">
        <v>27218</v>
      </c>
      <c r="L1429" s="38" t="s">
        <v>27219</v>
      </c>
      <c r="Q1429" s="38" t="s">
        <v>27197</v>
      </c>
      <c r="R1429" s="38" t="s">
        <v>27198</v>
      </c>
    </row>
    <row r="1430" spans="9:18">
      <c r="I1430" s="38" t="s">
        <v>27222</v>
      </c>
      <c r="L1430" s="38" t="s">
        <v>27223</v>
      </c>
      <c r="Q1430" s="38" t="s">
        <v>27201</v>
      </c>
      <c r="R1430" s="38" t="s">
        <v>27202</v>
      </c>
    </row>
    <row r="1431" spans="9:18">
      <c r="I1431" s="38" t="s">
        <v>27226</v>
      </c>
      <c r="L1431" s="38" t="s">
        <v>27227</v>
      </c>
      <c r="Q1431" s="38" t="s">
        <v>27205</v>
      </c>
      <c r="R1431" s="38" t="s">
        <v>27206</v>
      </c>
    </row>
    <row r="1432" spans="9:18">
      <c r="I1432" s="38" t="s">
        <v>27230</v>
      </c>
      <c r="L1432" s="38" t="s">
        <v>27231</v>
      </c>
      <c r="Q1432" s="38" t="s">
        <v>27208</v>
      </c>
      <c r="R1432" s="38" t="s">
        <v>27209</v>
      </c>
    </row>
    <row r="1433" spans="9:18">
      <c r="I1433" s="38" t="s">
        <v>27234</v>
      </c>
      <c r="L1433" s="38" t="s">
        <v>27235</v>
      </c>
      <c r="Q1433" s="38" t="s">
        <v>27212</v>
      </c>
      <c r="R1433" s="38" t="s">
        <v>27213</v>
      </c>
    </row>
    <row r="1434" spans="9:18">
      <c r="I1434" s="38" t="s">
        <v>27238</v>
      </c>
      <c r="L1434" s="38" t="s">
        <v>27239</v>
      </c>
      <c r="Q1434" s="38" t="s">
        <v>27216</v>
      </c>
      <c r="R1434" s="38" t="s">
        <v>27217</v>
      </c>
    </row>
    <row r="1435" spans="9:18">
      <c r="I1435" s="38" t="s">
        <v>6902</v>
      </c>
      <c r="L1435" s="38" t="s">
        <v>27242</v>
      </c>
      <c r="Q1435" s="38" t="s">
        <v>27220</v>
      </c>
      <c r="R1435" s="38" t="s">
        <v>27221</v>
      </c>
    </row>
    <row r="1436" spans="9:18">
      <c r="I1436" s="38" t="s">
        <v>27245</v>
      </c>
      <c r="L1436" s="38" t="s">
        <v>27246</v>
      </c>
      <c r="Q1436" s="38" t="s">
        <v>27224</v>
      </c>
      <c r="R1436" s="38" t="s">
        <v>27225</v>
      </c>
    </row>
    <row r="1437" spans="9:18">
      <c r="I1437" s="38" t="s">
        <v>27249</v>
      </c>
      <c r="L1437" s="38" t="s">
        <v>27250</v>
      </c>
      <c r="Q1437" s="38" t="s">
        <v>27228</v>
      </c>
      <c r="R1437" s="38" t="s">
        <v>27229</v>
      </c>
    </row>
    <row r="1438" spans="9:18">
      <c r="I1438" s="38" t="s">
        <v>27253</v>
      </c>
      <c r="L1438" s="38" t="s">
        <v>27254</v>
      </c>
      <c r="Q1438" s="38" t="s">
        <v>27232</v>
      </c>
      <c r="R1438" s="38" t="s">
        <v>27233</v>
      </c>
    </row>
    <row r="1439" spans="9:18">
      <c r="I1439" s="38" t="s">
        <v>27257</v>
      </c>
      <c r="L1439" s="38" t="s">
        <v>27258</v>
      </c>
      <c r="Q1439" s="38" t="s">
        <v>27236</v>
      </c>
      <c r="R1439" s="38" t="s">
        <v>27237</v>
      </c>
    </row>
    <row r="1440" spans="9:18">
      <c r="I1440" s="38" t="s">
        <v>27261</v>
      </c>
      <c r="L1440" s="38" t="s">
        <v>27262</v>
      </c>
      <c r="Q1440" s="38" t="s">
        <v>27240</v>
      </c>
      <c r="R1440" s="38" t="s">
        <v>27241</v>
      </c>
    </row>
    <row r="1441" spans="9:18">
      <c r="I1441" s="38" t="s">
        <v>27265</v>
      </c>
      <c r="L1441" s="38" t="s">
        <v>27266</v>
      </c>
      <c r="Q1441" s="38" t="s">
        <v>27243</v>
      </c>
      <c r="R1441" s="38" t="s">
        <v>27244</v>
      </c>
    </row>
    <row r="1442" spans="9:18">
      <c r="I1442" s="38" t="s">
        <v>7863</v>
      </c>
      <c r="L1442" s="38" t="s">
        <v>27269</v>
      </c>
      <c r="Q1442" s="38" t="s">
        <v>27247</v>
      </c>
      <c r="R1442" s="38" t="s">
        <v>27248</v>
      </c>
    </row>
    <row r="1443" spans="9:18">
      <c r="I1443" s="38" t="s">
        <v>27272</v>
      </c>
      <c r="L1443" s="38" t="s">
        <v>27273</v>
      </c>
      <c r="Q1443" s="38" t="s">
        <v>27251</v>
      </c>
      <c r="R1443" s="38" t="s">
        <v>27252</v>
      </c>
    </row>
    <row r="1444" spans="9:18">
      <c r="I1444" s="38" t="s">
        <v>27276</v>
      </c>
      <c r="L1444" s="38" t="s">
        <v>27277</v>
      </c>
      <c r="Q1444" s="38" t="s">
        <v>27255</v>
      </c>
      <c r="R1444" s="38" t="s">
        <v>27256</v>
      </c>
    </row>
    <row r="1445" spans="9:18">
      <c r="I1445" s="38" t="s">
        <v>27280</v>
      </c>
      <c r="L1445" s="38" t="s">
        <v>27281</v>
      </c>
      <c r="Q1445" s="38" t="s">
        <v>27259</v>
      </c>
      <c r="R1445" s="38" t="s">
        <v>27260</v>
      </c>
    </row>
    <row r="1446" spans="9:18">
      <c r="I1446" s="38" t="s">
        <v>27284</v>
      </c>
      <c r="L1446" s="38" t="s">
        <v>27285</v>
      </c>
      <c r="Q1446" s="38" t="s">
        <v>27263</v>
      </c>
      <c r="R1446" s="38" t="s">
        <v>27264</v>
      </c>
    </row>
    <row r="1447" spans="9:18">
      <c r="I1447" s="38" t="s">
        <v>27287</v>
      </c>
      <c r="L1447" s="38" t="s">
        <v>27288</v>
      </c>
      <c r="Q1447" s="38" t="s">
        <v>27267</v>
      </c>
      <c r="R1447" s="38" t="s">
        <v>27268</v>
      </c>
    </row>
    <row r="1448" spans="9:18">
      <c r="I1448" s="38" t="s">
        <v>27290</v>
      </c>
      <c r="L1448" s="38" t="s">
        <v>27291</v>
      </c>
      <c r="Q1448" s="38" t="s">
        <v>27270</v>
      </c>
      <c r="R1448" s="38" t="s">
        <v>27271</v>
      </c>
    </row>
    <row r="1449" spans="9:18">
      <c r="I1449" s="38" t="s">
        <v>27294</v>
      </c>
      <c r="L1449" s="38" t="s">
        <v>27295</v>
      </c>
      <c r="Q1449" s="38" t="s">
        <v>27274</v>
      </c>
      <c r="R1449" s="38" t="s">
        <v>27275</v>
      </c>
    </row>
    <row r="1450" spans="9:18">
      <c r="I1450" s="38" t="s">
        <v>27298</v>
      </c>
      <c r="L1450" s="38" t="s">
        <v>27299</v>
      </c>
      <c r="Q1450" s="38" t="s">
        <v>27278</v>
      </c>
      <c r="R1450" s="38" t="s">
        <v>27279</v>
      </c>
    </row>
    <row r="1451" spans="9:18">
      <c r="I1451" s="38" t="s">
        <v>27301</v>
      </c>
      <c r="L1451" s="38" t="s">
        <v>27302</v>
      </c>
      <c r="Q1451" s="38" t="s">
        <v>27282</v>
      </c>
      <c r="R1451" s="38" t="s">
        <v>27283</v>
      </c>
    </row>
    <row r="1452" spans="9:18">
      <c r="I1452" s="38" t="s">
        <v>27305</v>
      </c>
      <c r="L1452" s="38" t="s">
        <v>8326</v>
      </c>
      <c r="Q1452" s="38" t="s">
        <v>27286</v>
      </c>
      <c r="R1452" s="38" t="s">
        <v>7274</v>
      </c>
    </row>
    <row r="1453" spans="9:18">
      <c r="I1453" s="38" t="s">
        <v>27307</v>
      </c>
      <c r="L1453" s="38" t="s">
        <v>8465</v>
      </c>
      <c r="Q1453" s="38" t="s">
        <v>27289</v>
      </c>
      <c r="R1453" s="38" t="s">
        <v>7383</v>
      </c>
    </row>
    <row r="1454" spans="9:18">
      <c r="I1454" s="38" t="s">
        <v>27310</v>
      </c>
      <c r="L1454" s="38" t="s">
        <v>27311</v>
      </c>
      <c r="Q1454" s="38" t="s">
        <v>27292</v>
      </c>
      <c r="R1454" s="38" t="s">
        <v>27293</v>
      </c>
    </row>
    <row r="1455" spans="9:18">
      <c r="I1455" s="38" t="s">
        <v>27314</v>
      </c>
      <c r="L1455" s="38" t="s">
        <v>27315</v>
      </c>
      <c r="Q1455" s="38" t="s">
        <v>27296</v>
      </c>
      <c r="R1455" s="38" t="s">
        <v>27297</v>
      </c>
    </row>
    <row r="1456" spans="9:18">
      <c r="I1456" s="38" t="s">
        <v>27317</v>
      </c>
      <c r="L1456" s="38" t="s">
        <v>27318</v>
      </c>
      <c r="Q1456" s="38" t="s">
        <v>7807</v>
      </c>
      <c r="R1456" s="38" t="s">
        <v>27300</v>
      </c>
    </row>
    <row r="1457" spans="9:18">
      <c r="I1457" s="38" t="s">
        <v>27320</v>
      </c>
      <c r="L1457" s="38" t="s">
        <v>27321</v>
      </c>
      <c r="Q1457" s="38" t="s">
        <v>27303</v>
      </c>
      <c r="R1457" s="38" t="s">
        <v>27304</v>
      </c>
    </row>
    <row r="1458" spans="9:18">
      <c r="I1458" s="38" t="s">
        <v>27324</v>
      </c>
      <c r="L1458" s="38" t="s">
        <v>27325</v>
      </c>
      <c r="Q1458" s="38" t="s">
        <v>27306</v>
      </c>
      <c r="R1458" s="38" t="s">
        <v>26929</v>
      </c>
    </row>
    <row r="1459" spans="9:18">
      <c r="I1459" s="38" t="s">
        <v>8959</v>
      </c>
      <c r="L1459" s="38" t="s">
        <v>27327</v>
      </c>
      <c r="Q1459" s="38" t="s">
        <v>27308</v>
      </c>
      <c r="R1459" s="38" t="s">
        <v>27309</v>
      </c>
    </row>
    <row r="1460" spans="9:18">
      <c r="I1460" s="38" t="s">
        <v>27330</v>
      </c>
      <c r="L1460" s="38" t="s">
        <v>27331</v>
      </c>
      <c r="Q1460" s="38" t="s">
        <v>27312</v>
      </c>
      <c r="R1460" s="38" t="s">
        <v>27313</v>
      </c>
    </row>
    <row r="1461" spans="9:18">
      <c r="I1461" s="38" t="s">
        <v>27334</v>
      </c>
      <c r="L1461" s="38" t="s">
        <v>27335</v>
      </c>
      <c r="Q1461" s="38" t="s">
        <v>27287</v>
      </c>
      <c r="R1461" s="38" t="s">
        <v>27316</v>
      </c>
    </row>
    <row r="1462" spans="9:18">
      <c r="I1462" s="38" t="s">
        <v>27337</v>
      </c>
      <c r="L1462" s="38" t="s">
        <v>27338</v>
      </c>
      <c r="Q1462" s="38" t="s">
        <v>27319</v>
      </c>
      <c r="R1462" s="38" t="s">
        <v>27319</v>
      </c>
    </row>
    <row r="1463" spans="9:18">
      <c r="I1463" s="38" t="s">
        <v>27340</v>
      </c>
      <c r="L1463" s="38" t="s">
        <v>27341</v>
      </c>
      <c r="Q1463" s="38" t="s">
        <v>27322</v>
      </c>
      <c r="R1463" s="38" t="s">
        <v>27323</v>
      </c>
    </row>
    <row r="1464" spans="9:18">
      <c r="I1464" s="38" t="s">
        <v>27344</v>
      </c>
      <c r="Q1464" s="38" t="s">
        <v>27326</v>
      </c>
      <c r="R1464" s="38" t="s">
        <v>8287</v>
      </c>
    </row>
    <row r="1465" spans="9:18">
      <c r="I1465" s="38" t="s">
        <v>27347</v>
      </c>
      <c r="L1465" s="38" t="s">
        <v>27348</v>
      </c>
      <c r="Q1465" s="38" t="s">
        <v>27328</v>
      </c>
      <c r="R1465" s="38" t="s">
        <v>27329</v>
      </c>
    </row>
    <row r="1466" spans="9:18">
      <c r="I1466" s="38" t="s">
        <v>27351</v>
      </c>
      <c r="L1466" s="38" t="s">
        <v>27352</v>
      </c>
      <c r="Q1466" s="38" t="s">
        <v>27332</v>
      </c>
      <c r="R1466" s="38" t="s">
        <v>27333</v>
      </c>
    </row>
    <row r="1467" spans="9:18">
      <c r="I1467" s="38" t="s">
        <v>27354</v>
      </c>
      <c r="L1467" s="38" t="s">
        <v>26736</v>
      </c>
      <c r="Q1467" s="38" t="s">
        <v>8342</v>
      </c>
      <c r="R1467" s="38" t="s">
        <v>27336</v>
      </c>
    </row>
    <row r="1468" spans="9:18">
      <c r="I1468" s="38" t="s">
        <v>27357</v>
      </c>
      <c r="L1468" s="38" t="s">
        <v>27358</v>
      </c>
      <c r="Q1468" s="38" t="s">
        <v>27339</v>
      </c>
      <c r="R1468" s="38" t="s">
        <v>27004</v>
      </c>
    </row>
    <row r="1469" spans="9:18">
      <c r="I1469" s="38" t="s">
        <v>27361</v>
      </c>
      <c r="Q1469" s="38" t="s">
        <v>27342</v>
      </c>
      <c r="R1469" s="38" t="s">
        <v>27343</v>
      </c>
    </row>
    <row r="1470" spans="9:18">
      <c r="I1470" s="38" t="s">
        <v>27364</v>
      </c>
      <c r="L1470" s="38" t="s">
        <v>27365</v>
      </c>
      <c r="Q1470" s="38" t="s">
        <v>27345</v>
      </c>
      <c r="R1470" s="38" t="s">
        <v>27346</v>
      </c>
    </row>
    <row r="1471" spans="9:18">
      <c r="I1471" s="38" t="s">
        <v>27368</v>
      </c>
      <c r="L1471" s="38" t="s">
        <v>27369</v>
      </c>
      <c r="Q1471" s="38" t="s">
        <v>27349</v>
      </c>
      <c r="R1471" s="38" t="s">
        <v>27350</v>
      </c>
    </row>
    <row r="1472" spans="9:18">
      <c r="I1472" s="38" t="s">
        <v>27372</v>
      </c>
      <c r="L1472" s="38" t="s">
        <v>27373</v>
      </c>
      <c r="Q1472" s="38" t="s">
        <v>27353</v>
      </c>
      <c r="R1472" s="38" t="s">
        <v>8898</v>
      </c>
    </row>
    <row r="1473" spans="9:18">
      <c r="I1473" s="38" t="s">
        <v>27376</v>
      </c>
      <c r="L1473" s="38" t="s">
        <v>27377</v>
      </c>
      <c r="Q1473" s="38" t="s">
        <v>27355</v>
      </c>
      <c r="R1473" s="38" t="s">
        <v>27356</v>
      </c>
    </row>
    <row r="1474" spans="9:18">
      <c r="I1474" s="38" t="s">
        <v>27378</v>
      </c>
      <c r="L1474" s="38" t="s">
        <v>27379</v>
      </c>
      <c r="Q1474" s="38" t="s">
        <v>27359</v>
      </c>
      <c r="R1474" s="38" t="s">
        <v>27360</v>
      </c>
    </row>
    <row r="1475" spans="9:18">
      <c r="I1475" s="38" t="s">
        <v>27380</v>
      </c>
      <c r="L1475" s="38" t="s">
        <v>27381</v>
      </c>
      <c r="Q1475" s="38" t="s">
        <v>27362</v>
      </c>
      <c r="R1475" s="38" t="s">
        <v>27363</v>
      </c>
    </row>
    <row r="1476" spans="9:18">
      <c r="I1476" s="38" t="s">
        <v>27382</v>
      </c>
      <c r="L1476" s="38" t="s">
        <v>27383</v>
      </c>
      <c r="Q1476" s="38" t="s">
        <v>27366</v>
      </c>
      <c r="R1476" s="38" t="s">
        <v>27367</v>
      </c>
    </row>
    <row r="1477" spans="9:18">
      <c r="I1477" s="38" t="s">
        <v>27384</v>
      </c>
      <c r="L1477" s="38" t="s">
        <v>27385</v>
      </c>
      <c r="Q1477" s="38" t="s">
        <v>27370</v>
      </c>
      <c r="R1477" s="38" t="s">
        <v>27371</v>
      </c>
    </row>
    <row r="1478" spans="9:18">
      <c r="I1478" s="38" t="s">
        <v>27386</v>
      </c>
      <c r="L1478" s="38" t="s">
        <v>27387</v>
      </c>
      <c r="Q1478" s="38" t="s">
        <v>27374</v>
      </c>
      <c r="R1478" s="38" t="s">
        <v>27375</v>
      </c>
    </row>
    <row r="1479" spans="9:18">
      <c r="I1479" s="38" t="s">
        <v>27388</v>
      </c>
      <c r="L1479" s="38" t="s">
        <v>27389</v>
      </c>
    </row>
    <row r="1480" spans="9:18">
      <c r="I1480" s="38" t="s">
        <v>2636</v>
      </c>
      <c r="L1480" s="38" t="s">
        <v>27392</v>
      </c>
    </row>
    <row r="1481" spans="9:18">
      <c r="I1481" s="38" t="s">
        <v>27395</v>
      </c>
      <c r="L1481" s="38" t="s">
        <v>27396</v>
      </c>
    </row>
    <row r="1482" spans="9:18">
      <c r="I1482" s="38" t="s">
        <v>27398</v>
      </c>
      <c r="L1482" s="38" t="s">
        <v>27399</v>
      </c>
    </row>
    <row r="1483" spans="9:18">
      <c r="I1483" s="38" t="s">
        <v>27401</v>
      </c>
      <c r="L1483" s="38" t="s">
        <v>27402</v>
      </c>
    </row>
    <row r="1484" spans="9:18">
      <c r="I1484" s="38" t="s">
        <v>27404</v>
      </c>
      <c r="L1484" s="38" t="s">
        <v>27405</v>
      </c>
    </row>
    <row r="1485" spans="9:18">
      <c r="I1485" s="38" t="s">
        <v>27408</v>
      </c>
      <c r="L1485" s="38" t="s">
        <v>15555</v>
      </c>
      <c r="Q1485" s="38" t="s">
        <v>27390</v>
      </c>
      <c r="R1485" s="38" t="s">
        <v>27391</v>
      </c>
    </row>
    <row r="1486" spans="9:18">
      <c r="I1486" s="38" t="s">
        <v>27410</v>
      </c>
      <c r="L1486" s="38" t="s">
        <v>27411</v>
      </c>
      <c r="Q1486" s="38" t="s">
        <v>27393</v>
      </c>
      <c r="R1486" s="38" t="s">
        <v>27394</v>
      </c>
    </row>
    <row r="1487" spans="9:18">
      <c r="I1487" s="38" t="s">
        <v>27414</v>
      </c>
      <c r="L1487" s="38" t="s">
        <v>27415</v>
      </c>
      <c r="Q1487" s="38" t="s">
        <v>27087</v>
      </c>
      <c r="R1487" s="38" t="s">
        <v>27397</v>
      </c>
    </row>
    <row r="1488" spans="9:18">
      <c r="I1488" s="38" t="s">
        <v>27417</v>
      </c>
      <c r="L1488" s="38" t="s">
        <v>27418</v>
      </c>
      <c r="Q1488" s="38" t="s">
        <v>27400</v>
      </c>
      <c r="R1488" s="38" t="s">
        <v>27095</v>
      </c>
    </row>
    <row r="1489" spans="9:18">
      <c r="I1489" s="38" t="s">
        <v>27421</v>
      </c>
      <c r="L1489" s="38" t="s">
        <v>27422</v>
      </c>
      <c r="Q1489" s="38" t="s">
        <v>1975</v>
      </c>
      <c r="R1489" s="38" t="s">
        <v>27403</v>
      </c>
    </row>
    <row r="1490" spans="9:18">
      <c r="I1490" s="38" t="s">
        <v>27425</v>
      </c>
      <c r="L1490" s="38" t="s">
        <v>27426</v>
      </c>
      <c r="Q1490" s="38" t="s">
        <v>27406</v>
      </c>
      <c r="R1490" s="38" t="s">
        <v>27407</v>
      </c>
    </row>
    <row r="1491" spans="9:18">
      <c r="I1491" s="38" t="s">
        <v>27428</v>
      </c>
      <c r="L1491" s="38" t="s">
        <v>27429</v>
      </c>
      <c r="Q1491" s="38" t="s">
        <v>27409</v>
      </c>
      <c r="R1491" s="38" t="s">
        <v>22331</v>
      </c>
    </row>
    <row r="1492" spans="9:18">
      <c r="I1492" s="38" t="s">
        <v>27432</v>
      </c>
      <c r="L1492" s="38" t="s">
        <v>27433</v>
      </c>
      <c r="Q1492" s="38" t="s">
        <v>27412</v>
      </c>
      <c r="R1492" s="38" t="s">
        <v>27413</v>
      </c>
    </row>
    <row r="1493" spans="9:18">
      <c r="I1493" s="38" t="s">
        <v>27436</v>
      </c>
      <c r="L1493" s="38" t="s">
        <v>27437</v>
      </c>
      <c r="Q1493" s="38" t="s">
        <v>26598</v>
      </c>
      <c r="R1493" s="38" t="s">
        <v>27416</v>
      </c>
    </row>
    <row r="1494" spans="9:18">
      <c r="I1494" s="38" t="s">
        <v>13794</v>
      </c>
      <c r="L1494" s="38" t="s">
        <v>27440</v>
      </c>
      <c r="Q1494" s="38" t="s">
        <v>27419</v>
      </c>
      <c r="R1494" s="38" t="s">
        <v>27420</v>
      </c>
    </row>
    <row r="1495" spans="9:18">
      <c r="I1495" s="38" t="s">
        <v>27443</v>
      </c>
      <c r="L1495" s="38" t="s">
        <v>27444</v>
      </c>
      <c r="Q1495" s="38" t="s">
        <v>27423</v>
      </c>
      <c r="R1495" s="38" t="s">
        <v>27424</v>
      </c>
    </row>
    <row r="1496" spans="9:18">
      <c r="I1496" s="38" t="s">
        <v>27446</v>
      </c>
      <c r="L1496" s="38" t="s">
        <v>27447</v>
      </c>
      <c r="Q1496" s="38" t="s">
        <v>2774</v>
      </c>
      <c r="R1496" s="38" t="s">
        <v>27427</v>
      </c>
    </row>
    <row r="1497" spans="9:18">
      <c r="I1497" s="38" t="s">
        <v>27450</v>
      </c>
      <c r="L1497" s="38" t="s">
        <v>27451</v>
      </c>
      <c r="Q1497" s="38" t="s">
        <v>27430</v>
      </c>
      <c r="R1497" s="38" t="s">
        <v>27431</v>
      </c>
    </row>
    <row r="1498" spans="9:18">
      <c r="I1498" s="38" t="s">
        <v>27453</v>
      </c>
      <c r="L1498" s="38" t="s">
        <v>27454</v>
      </c>
      <c r="Q1498" s="38" t="s">
        <v>27434</v>
      </c>
      <c r="R1498" s="38" t="s">
        <v>27435</v>
      </c>
    </row>
    <row r="1499" spans="9:18">
      <c r="I1499" s="38" t="s">
        <v>27457</v>
      </c>
      <c r="L1499" s="38" t="s">
        <v>27458</v>
      </c>
      <c r="Q1499" s="38" t="s">
        <v>27438</v>
      </c>
      <c r="R1499" s="38" t="s">
        <v>27439</v>
      </c>
    </row>
    <row r="1500" spans="9:18">
      <c r="I1500" s="38" t="s">
        <v>27461</v>
      </c>
      <c r="L1500" s="38" t="s">
        <v>27462</v>
      </c>
      <c r="Q1500" s="38" t="s">
        <v>27441</v>
      </c>
      <c r="R1500" s="38" t="s">
        <v>27442</v>
      </c>
    </row>
    <row r="1501" spans="9:18">
      <c r="I1501" s="38" t="s">
        <v>27465</v>
      </c>
      <c r="L1501" s="38" t="s">
        <v>27466</v>
      </c>
      <c r="Q1501" s="38" t="s">
        <v>27445</v>
      </c>
      <c r="R1501" s="38" t="s">
        <v>26638</v>
      </c>
    </row>
    <row r="1502" spans="9:18">
      <c r="I1502" s="38" t="s">
        <v>27469</v>
      </c>
      <c r="L1502" s="38" t="s">
        <v>27470</v>
      </c>
      <c r="Q1502" s="38" t="s">
        <v>27448</v>
      </c>
      <c r="R1502" s="38" t="s">
        <v>27449</v>
      </c>
    </row>
    <row r="1503" spans="9:18">
      <c r="I1503" s="38" t="s">
        <v>27473</v>
      </c>
      <c r="L1503" s="38" t="s">
        <v>27474</v>
      </c>
      <c r="Q1503" s="38" t="s">
        <v>27452</v>
      </c>
      <c r="R1503" s="38" t="s">
        <v>27124</v>
      </c>
    </row>
    <row r="1504" spans="9:18">
      <c r="I1504" s="38" t="s">
        <v>27477</v>
      </c>
      <c r="L1504" s="38" t="s">
        <v>5870</v>
      </c>
      <c r="Q1504" s="38" t="s">
        <v>27455</v>
      </c>
      <c r="R1504" s="38" t="s">
        <v>27456</v>
      </c>
    </row>
    <row r="1505" spans="9:18">
      <c r="I1505" s="38" t="s">
        <v>27480</v>
      </c>
      <c r="L1505" s="38" t="s">
        <v>27481</v>
      </c>
      <c r="Q1505" s="38" t="s">
        <v>27459</v>
      </c>
      <c r="R1505" s="38" t="s">
        <v>27460</v>
      </c>
    </row>
    <row r="1506" spans="9:18">
      <c r="I1506" s="38" t="s">
        <v>27484</v>
      </c>
      <c r="L1506" s="38" t="s">
        <v>27485</v>
      </c>
      <c r="Q1506" s="38" t="s">
        <v>27463</v>
      </c>
      <c r="R1506" s="38" t="s">
        <v>27464</v>
      </c>
    </row>
    <row r="1507" spans="9:18">
      <c r="I1507" s="38" t="s">
        <v>27488</v>
      </c>
      <c r="L1507" s="38" t="s">
        <v>27489</v>
      </c>
      <c r="Q1507" s="38" t="s">
        <v>27467</v>
      </c>
      <c r="R1507" s="38" t="s">
        <v>27468</v>
      </c>
    </row>
    <row r="1508" spans="9:18">
      <c r="I1508" s="38" t="s">
        <v>27492</v>
      </c>
      <c r="L1508" s="38" t="s">
        <v>27493</v>
      </c>
      <c r="Q1508" s="38" t="s">
        <v>27471</v>
      </c>
      <c r="R1508" s="38" t="s">
        <v>27472</v>
      </c>
    </row>
    <row r="1509" spans="9:18">
      <c r="I1509" s="38" t="s">
        <v>27495</v>
      </c>
      <c r="L1509" s="38" t="s">
        <v>27496</v>
      </c>
      <c r="Q1509" s="38" t="s">
        <v>27475</v>
      </c>
      <c r="R1509" s="38" t="s">
        <v>27476</v>
      </c>
    </row>
    <row r="1510" spans="9:18">
      <c r="I1510" s="38" t="s">
        <v>27499</v>
      </c>
      <c r="L1510" s="38" t="s">
        <v>27500</v>
      </c>
      <c r="Q1510" s="38" t="s">
        <v>27478</v>
      </c>
      <c r="R1510" s="38" t="s">
        <v>27479</v>
      </c>
    </row>
    <row r="1511" spans="9:18">
      <c r="I1511" s="38" t="s">
        <v>27502</v>
      </c>
      <c r="L1511" s="38" t="s">
        <v>27503</v>
      </c>
      <c r="Q1511" s="38" t="s">
        <v>27482</v>
      </c>
      <c r="R1511" s="38" t="s">
        <v>27483</v>
      </c>
    </row>
    <row r="1512" spans="9:18">
      <c r="I1512" s="38" t="s">
        <v>27506</v>
      </c>
      <c r="L1512" s="38" t="s">
        <v>27507</v>
      </c>
      <c r="Q1512" s="38" t="s">
        <v>27486</v>
      </c>
      <c r="R1512" s="38" t="s">
        <v>27487</v>
      </c>
    </row>
    <row r="1513" spans="9:18">
      <c r="I1513" s="38" t="s">
        <v>27510</v>
      </c>
      <c r="L1513" s="38" t="s">
        <v>27511</v>
      </c>
      <c r="Q1513" s="38" t="s">
        <v>27490</v>
      </c>
      <c r="R1513" s="38" t="s">
        <v>27491</v>
      </c>
    </row>
    <row r="1514" spans="9:18">
      <c r="I1514" s="38" t="s">
        <v>27514</v>
      </c>
      <c r="L1514" s="38" t="s">
        <v>27515</v>
      </c>
      <c r="Q1514" s="38" t="s">
        <v>27494</v>
      </c>
      <c r="R1514" s="38" t="s">
        <v>27494</v>
      </c>
    </row>
    <row r="1515" spans="9:18">
      <c r="I1515" s="38" t="s">
        <v>27518</v>
      </c>
      <c r="L1515" s="38" t="s">
        <v>27519</v>
      </c>
      <c r="Q1515" s="38" t="s">
        <v>27497</v>
      </c>
      <c r="R1515" s="38" t="s">
        <v>27498</v>
      </c>
    </row>
    <row r="1516" spans="9:18">
      <c r="I1516" s="38" t="s">
        <v>27522</v>
      </c>
      <c r="L1516" s="38" t="s">
        <v>27523</v>
      </c>
      <c r="Q1516" s="38" t="s">
        <v>27466</v>
      </c>
      <c r="R1516" s="38" t="s">
        <v>27501</v>
      </c>
    </row>
    <row r="1517" spans="9:18">
      <c r="I1517" s="38" t="s">
        <v>27525</v>
      </c>
      <c r="L1517" s="38" t="s">
        <v>27526</v>
      </c>
      <c r="Q1517" s="38" t="s">
        <v>27504</v>
      </c>
      <c r="R1517" s="38" t="s">
        <v>27505</v>
      </c>
    </row>
    <row r="1518" spans="9:18">
      <c r="I1518" s="38" t="s">
        <v>27529</v>
      </c>
      <c r="L1518" s="38" t="s">
        <v>27530</v>
      </c>
      <c r="Q1518" s="38" t="s">
        <v>27508</v>
      </c>
      <c r="R1518" s="38" t="s">
        <v>27509</v>
      </c>
    </row>
    <row r="1519" spans="9:18">
      <c r="I1519" s="38" t="s">
        <v>27532</v>
      </c>
      <c r="L1519" s="38" t="s">
        <v>7052</v>
      </c>
      <c r="Q1519" s="38" t="s">
        <v>27512</v>
      </c>
      <c r="R1519" s="38" t="s">
        <v>27513</v>
      </c>
    </row>
    <row r="1520" spans="9:18">
      <c r="I1520" s="38" t="s">
        <v>26898</v>
      </c>
      <c r="L1520" s="38" t="s">
        <v>27535</v>
      </c>
      <c r="Q1520" s="38" t="s">
        <v>27516</v>
      </c>
      <c r="R1520" s="38" t="s">
        <v>27517</v>
      </c>
    </row>
    <row r="1521" spans="9:18">
      <c r="I1521" s="38" t="s">
        <v>27538</v>
      </c>
      <c r="L1521" s="38" t="s">
        <v>27539</v>
      </c>
      <c r="Q1521" s="38" t="s">
        <v>27520</v>
      </c>
      <c r="R1521" s="38" t="s">
        <v>27521</v>
      </c>
    </row>
    <row r="1522" spans="9:18">
      <c r="I1522" s="38" t="s">
        <v>27541</v>
      </c>
      <c r="L1522" s="38" t="s">
        <v>27542</v>
      </c>
      <c r="Q1522" s="38" t="s">
        <v>26798</v>
      </c>
      <c r="R1522" s="38" t="s">
        <v>27524</v>
      </c>
    </row>
    <row r="1523" spans="9:18">
      <c r="I1523" s="38" t="s">
        <v>26904</v>
      </c>
      <c r="L1523" s="38" t="s">
        <v>27545</v>
      </c>
      <c r="Q1523" s="38" t="s">
        <v>27527</v>
      </c>
      <c r="R1523" s="38" t="s">
        <v>27528</v>
      </c>
    </row>
    <row r="1524" spans="9:18">
      <c r="I1524" s="38" t="s">
        <v>27548</v>
      </c>
      <c r="L1524" s="38" t="s">
        <v>27549</v>
      </c>
      <c r="Q1524" s="38" t="s">
        <v>6510</v>
      </c>
      <c r="R1524" s="38" t="s">
        <v>27531</v>
      </c>
    </row>
    <row r="1525" spans="9:18">
      <c r="I1525" s="38" t="s">
        <v>27552</v>
      </c>
      <c r="L1525" s="38" t="s">
        <v>27553</v>
      </c>
      <c r="Q1525" s="38" t="s">
        <v>27533</v>
      </c>
      <c r="R1525" s="38" t="s">
        <v>27534</v>
      </c>
    </row>
    <row r="1526" spans="9:18">
      <c r="I1526" s="38" t="s">
        <v>27554</v>
      </c>
      <c r="L1526" s="38" t="s">
        <v>27555</v>
      </c>
      <c r="Q1526" s="38" t="s">
        <v>27536</v>
      </c>
      <c r="R1526" s="38" t="s">
        <v>27537</v>
      </c>
    </row>
    <row r="1527" spans="9:18">
      <c r="I1527" s="38" t="s">
        <v>27558</v>
      </c>
      <c r="L1527" s="38" t="s">
        <v>27559</v>
      </c>
      <c r="Q1527" s="38" t="s">
        <v>27540</v>
      </c>
      <c r="R1527" s="38" t="s">
        <v>27510</v>
      </c>
    </row>
    <row r="1528" spans="9:18">
      <c r="I1528" s="38" t="s">
        <v>27562</v>
      </c>
      <c r="L1528" s="38" t="s">
        <v>27563</v>
      </c>
      <c r="Q1528" s="38" t="s">
        <v>27543</v>
      </c>
      <c r="R1528" s="38" t="s">
        <v>27544</v>
      </c>
    </row>
    <row r="1529" spans="9:18">
      <c r="I1529" s="38" t="s">
        <v>27565</v>
      </c>
      <c r="L1529" s="38" t="s">
        <v>27566</v>
      </c>
      <c r="Q1529" s="38" t="s">
        <v>27546</v>
      </c>
      <c r="R1529" s="38" t="s">
        <v>27547</v>
      </c>
    </row>
    <row r="1530" spans="9:18">
      <c r="I1530" s="38" t="s">
        <v>27569</v>
      </c>
      <c r="L1530" s="38" t="s">
        <v>27570</v>
      </c>
      <c r="Q1530" s="38" t="s">
        <v>27550</v>
      </c>
      <c r="R1530" s="38" t="s">
        <v>27551</v>
      </c>
    </row>
    <row r="1531" spans="9:18">
      <c r="I1531" s="38" t="s">
        <v>27573</v>
      </c>
      <c r="L1531" s="38" t="s">
        <v>27574</v>
      </c>
      <c r="Q1531" s="38" t="s">
        <v>26875</v>
      </c>
      <c r="R1531" s="38" t="s">
        <v>26875</v>
      </c>
    </row>
    <row r="1532" spans="9:18">
      <c r="I1532" s="38" t="s">
        <v>27577</v>
      </c>
      <c r="L1532" s="38" t="s">
        <v>27578</v>
      </c>
      <c r="Q1532" s="38" t="s">
        <v>27556</v>
      </c>
      <c r="R1532" s="38" t="s">
        <v>27557</v>
      </c>
    </row>
    <row r="1533" spans="9:18">
      <c r="I1533" s="38" t="s">
        <v>27581</v>
      </c>
      <c r="L1533" s="38" t="s">
        <v>27582</v>
      </c>
      <c r="Q1533" s="38" t="s">
        <v>27560</v>
      </c>
      <c r="R1533" s="38" t="s">
        <v>27561</v>
      </c>
    </row>
    <row r="1534" spans="9:18">
      <c r="I1534" s="38" t="s">
        <v>27585</v>
      </c>
      <c r="L1534" s="38" t="s">
        <v>27586</v>
      </c>
      <c r="Q1534" s="38" t="s">
        <v>27564</v>
      </c>
      <c r="R1534" s="38" t="s">
        <v>27564</v>
      </c>
    </row>
    <row r="1535" spans="9:18">
      <c r="I1535" s="38" t="s">
        <v>27589</v>
      </c>
      <c r="L1535" s="38" t="s">
        <v>27590</v>
      </c>
      <c r="Q1535" s="38" t="s">
        <v>27567</v>
      </c>
      <c r="R1535" s="38" t="s">
        <v>27568</v>
      </c>
    </row>
    <row r="1536" spans="9:18">
      <c r="I1536" s="38" t="s">
        <v>26967</v>
      </c>
      <c r="L1536" s="38" t="s">
        <v>27593</v>
      </c>
      <c r="Q1536" s="38" t="s">
        <v>27571</v>
      </c>
      <c r="R1536" s="38" t="s">
        <v>27572</v>
      </c>
    </row>
    <row r="1537" spans="9:18">
      <c r="I1537" s="38" t="s">
        <v>27596</v>
      </c>
      <c r="L1537" s="38" t="s">
        <v>27597</v>
      </c>
      <c r="Q1537" s="38" t="s">
        <v>27575</v>
      </c>
      <c r="R1537" s="38" t="s">
        <v>27576</v>
      </c>
    </row>
    <row r="1538" spans="9:18">
      <c r="I1538" s="38" t="s">
        <v>27600</v>
      </c>
      <c r="L1538" s="38" t="s">
        <v>27600</v>
      </c>
      <c r="Q1538" s="38" t="s">
        <v>27579</v>
      </c>
      <c r="R1538" s="38" t="s">
        <v>27580</v>
      </c>
    </row>
    <row r="1539" spans="9:18">
      <c r="I1539" s="38" t="s">
        <v>27603</v>
      </c>
      <c r="L1539" s="38" t="s">
        <v>27604</v>
      </c>
      <c r="Q1539" s="38" t="s">
        <v>27583</v>
      </c>
      <c r="R1539" s="38" t="s">
        <v>27584</v>
      </c>
    </row>
    <row r="1540" spans="9:18">
      <c r="I1540" s="38" t="s">
        <v>27607</v>
      </c>
      <c r="L1540" s="38" t="s">
        <v>27608</v>
      </c>
      <c r="Q1540" s="38" t="s">
        <v>27587</v>
      </c>
      <c r="R1540" s="38" t="s">
        <v>27588</v>
      </c>
    </row>
    <row r="1541" spans="9:18">
      <c r="I1541" s="38" t="s">
        <v>27611</v>
      </c>
      <c r="L1541" s="38" t="s">
        <v>27612</v>
      </c>
      <c r="Q1541" s="38" t="s">
        <v>27591</v>
      </c>
      <c r="R1541" s="38" t="s">
        <v>27592</v>
      </c>
    </row>
    <row r="1542" spans="9:18">
      <c r="I1542" s="38" t="s">
        <v>27615</v>
      </c>
      <c r="L1542" s="38" t="s">
        <v>27616</v>
      </c>
      <c r="Q1542" s="38" t="s">
        <v>27594</v>
      </c>
      <c r="R1542" s="38" t="s">
        <v>27595</v>
      </c>
    </row>
    <row r="1543" spans="9:18">
      <c r="I1543" s="38" t="s">
        <v>27064</v>
      </c>
      <c r="L1543" s="38" t="s">
        <v>27619</v>
      </c>
      <c r="Q1543" s="38" t="s">
        <v>27598</v>
      </c>
      <c r="R1543" s="38" t="s">
        <v>27599</v>
      </c>
    </row>
    <row r="1544" spans="9:18">
      <c r="Q1544" s="38" t="s">
        <v>27601</v>
      </c>
      <c r="R1544" s="38" t="s">
        <v>27602</v>
      </c>
    </row>
    <row r="1545" spans="9:18">
      <c r="I1545" s="38" t="s">
        <v>27624</v>
      </c>
      <c r="Q1545" s="38" t="s">
        <v>27605</v>
      </c>
      <c r="R1545" s="38" t="s">
        <v>27606</v>
      </c>
    </row>
    <row r="1546" spans="9:18">
      <c r="I1546" s="38" t="s">
        <v>10075</v>
      </c>
      <c r="Q1546" s="38" t="s">
        <v>27609</v>
      </c>
      <c r="R1546" s="38" t="s">
        <v>27610</v>
      </c>
    </row>
    <row r="1547" spans="9:18">
      <c r="I1547" s="38" t="s">
        <v>27629</v>
      </c>
      <c r="Q1547" s="38" t="s">
        <v>27613</v>
      </c>
      <c r="R1547" s="38" t="s">
        <v>27614</v>
      </c>
    </row>
    <row r="1548" spans="9:18">
      <c r="I1548" s="38" t="s">
        <v>27632</v>
      </c>
      <c r="Q1548" s="38" t="s">
        <v>27617</v>
      </c>
      <c r="R1548" s="38" t="s">
        <v>27618</v>
      </c>
    </row>
    <row r="1549" spans="9:18">
      <c r="I1549" s="38" t="s">
        <v>27635</v>
      </c>
      <c r="Q1549" s="38" t="s">
        <v>27620</v>
      </c>
      <c r="R1549" s="38" t="s">
        <v>27621</v>
      </c>
    </row>
    <row r="1550" spans="9:18">
      <c r="I1550" s="38" t="s">
        <v>27638</v>
      </c>
      <c r="Q1550" s="38" t="s">
        <v>27622</v>
      </c>
      <c r="R1550" s="38" t="s">
        <v>27623</v>
      </c>
    </row>
    <row r="1551" spans="9:18">
      <c r="I1551" s="38" t="s">
        <v>27641</v>
      </c>
      <c r="Q1551" s="38" t="s">
        <v>27625</v>
      </c>
      <c r="R1551" s="38" t="s">
        <v>27626</v>
      </c>
    </row>
    <row r="1552" spans="9:18">
      <c r="I1552" s="38" t="s">
        <v>27643</v>
      </c>
      <c r="Q1552" s="38" t="s">
        <v>27627</v>
      </c>
      <c r="R1552" s="38" t="s">
        <v>27628</v>
      </c>
    </row>
    <row r="1553" spans="9:18">
      <c r="I1553" s="38" t="s">
        <v>27646</v>
      </c>
      <c r="Q1553" s="38" t="s">
        <v>27630</v>
      </c>
      <c r="R1553" s="38" t="s">
        <v>27631</v>
      </c>
    </row>
    <row r="1554" spans="9:18">
      <c r="I1554" s="38" t="s">
        <v>27647</v>
      </c>
      <c r="Q1554" s="38" t="s">
        <v>27633</v>
      </c>
      <c r="R1554" s="38" t="s">
        <v>27634</v>
      </c>
    </row>
    <row r="1555" spans="9:18">
      <c r="I1555" s="38" t="s">
        <v>27648</v>
      </c>
      <c r="Q1555" s="38" t="s">
        <v>27636</v>
      </c>
      <c r="R1555" s="38" t="s">
        <v>27637</v>
      </c>
    </row>
    <row r="1556" spans="9:18">
      <c r="Q1556" s="38" t="s">
        <v>27639</v>
      </c>
      <c r="R1556" s="38" t="s">
        <v>27640</v>
      </c>
    </row>
    <row r="1557" spans="9:18">
      <c r="Q1557" s="38" t="s">
        <v>27642</v>
      </c>
      <c r="R1557" s="38" t="s">
        <v>27063</v>
      </c>
    </row>
    <row r="1558" spans="9:18">
      <c r="I1558" s="38" t="s">
        <v>27649</v>
      </c>
      <c r="Q1558" s="38" t="s">
        <v>27644</v>
      </c>
      <c r="R1558" s="38" t="s">
        <v>27645</v>
      </c>
    </row>
    <row r="1559" spans="9:18">
      <c r="I1559" s="38" t="s">
        <v>27650</v>
      </c>
    </row>
    <row r="1560" spans="9:18">
      <c r="I1560" s="116">
        <v>0.38680555555555557</v>
      </c>
      <c r="J1560" s="116"/>
      <c r="K1560" s="116"/>
    </row>
    <row r="1563" spans="9:18">
      <c r="I1563" s="38" t="s">
        <v>27651</v>
      </c>
    </row>
    <row r="1564" spans="9:18">
      <c r="I1564" s="38" t="s">
        <v>27652</v>
      </c>
    </row>
    <row r="1565" spans="9:18">
      <c r="I1565" s="38" t="s">
        <v>27653</v>
      </c>
    </row>
    <row r="1567" spans="9:18">
      <c r="I1567" s="38" t="s">
        <v>27654</v>
      </c>
    </row>
    <row r="1568" spans="9:18">
      <c r="I1568" s="38" t="s">
        <v>27655</v>
      </c>
    </row>
    <row r="1570" spans="9:9">
      <c r="I1570" s="38" t="s">
        <v>27656</v>
      </c>
    </row>
    <row r="1572" spans="9:9">
      <c r="I1572" s="38" t="s">
        <v>27657</v>
      </c>
    </row>
    <row r="1574" spans="9:9">
      <c r="I1574" s="38" t="s">
        <v>27658</v>
      </c>
    </row>
    <row r="1576" spans="9:9">
      <c r="I1576" s="38" t="s">
        <v>27659</v>
      </c>
    </row>
    <row r="1578" spans="9:9">
      <c r="I1578" s="38" t="s">
        <v>27660</v>
      </c>
    </row>
    <row r="1580" spans="9:9">
      <c r="I1580" s="38" t="s">
        <v>27661</v>
      </c>
    </row>
    <row r="1584" spans="9:9">
      <c r="I1584" s="38" t="s">
        <v>10311</v>
      </c>
    </row>
    <row r="1585" spans="9:9">
      <c r="I1585" s="38" t="s">
        <v>27662</v>
      </c>
    </row>
    <row r="1586" spans="9:9">
      <c r="I1586" s="38" t="s">
        <v>27663</v>
      </c>
    </row>
    <row r="1588" spans="9:9">
      <c r="I1588" s="38" t="s">
        <v>27664</v>
      </c>
    </row>
    <row r="1590" spans="9:9">
      <c r="I1590" s="38" t="s">
        <v>27665</v>
      </c>
    </row>
    <row r="1592" spans="9:9">
      <c r="I1592" s="38" t="s">
        <v>27666</v>
      </c>
    </row>
    <row r="1594" spans="9:9">
      <c r="I1594" s="38" t="s">
        <v>27667</v>
      </c>
    </row>
    <row r="1596" spans="9:9">
      <c r="I1596" s="38" t="s">
        <v>27668</v>
      </c>
    </row>
    <row r="1598" spans="9:9">
      <c r="I1598" s="38" t="s">
        <v>27669</v>
      </c>
    </row>
    <row r="1600" spans="9:9">
      <c r="I1600" s="38" t="s">
        <v>27670</v>
      </c>
    </row>
    <row r="1604" spans="9:9">
      <c r="I1604" s="38" t="s">
        <v>10311</v>
      </c>
    </row>
    <row r="1605" spans="9:9">
      <c r="I1605" s="38" t="s">
        <v>27671</v>
      </c>
    </row>
    <row r="1606" spans="9:9">
      <c r="I1606" s="38" t="s">
        <v>27672</v>
      </c>
    </row>
    <row r="1608" spans="9:9">
      <c r="I1608" s="38" t="s">
        <v>27673</v>
      </c>
    </row>
    <row r="1610" spans="9:9">
      <c r="I1610" s="38" t="s">
        <v>27674</v>
      </c>
    </row>
    <row r="1612" spans="9:9">
      <c r="I1612" s="38" t="s">
        <v>27675</v>
      </c>
    </row>
    <row r="1614" spans="9:9">
      <c r="I1614" s="38" t="s">
        <v>27676</v>
      </c>
    </row>
    <row r="1616" spans="9:9">
      <c r="I1616" s="38" t="s">
        <v>27677</v>
      </c>
    </row>
    <row r="1618" spans="9:11">
      <c r="I1618" s="38" t="s">
        <v>27678</v>
      </c>
    </row>
    <row r="1619" spans="9:11">
      <c r="I1619" s="38" t="s">
        <v>27679</v>
      </c>
    </row>
    <row r="1621" spans="9:11">
      <c r="I1621" s="38" t="s">
        <v>27680</v>
      </c>
    </row>
    <row r="1622" spans="9:11">
      <c r="I1622" s="38" t="s">
        <v>27681</v>
      </c>
    </row>
    <row r="1623" spans="9:11">
      <c r="I1623" s="38" t="s">
        <v>27682</v>
      </c>
    </row>
    <row r="1624" spans="9:11">
      <c r="I1624" s="117">
        <v>42954</v>
      </c>
      <c r="J1624" s="117"/>
      <c r="K1624" s="117"/>
    </row>
    <row r="1625" spans="9:11">
      <c r="I1625" s="38" t="s">
        <v>27683</v>
      </c>
    </row>
    <row r="1626" spans="9:11">
      <c r="I1626" s="38" t="s">
        <v>27684</v>
      </c>
    </row>
    <row r="1628" spans="9:11">
      <c r="I1628" s="38" t="s">
        <v>27685</v>
      </c>
    </row>
    <row r="1630" spans="9:11">
      <c r="I1630" s="38" t="s">
        <v>27686</v>
      </c>
    </row>
    <row r="1631" spans="9:11">
      <c r="I1631" s="38" t="s">
        <v>27687</v>
      </c>
    </row>
    <row r="1632" spans="9:11">
      <c r="I1632" s="117">
        <v>42954</v>
      </c>
      <c r="J1632" s="117"/>
      <c r="K1632" s="117"/>
    </row>
    <row r="1633" spans="9:11">
      <c r="I1633" s="38" t="s">
        <v>27688</v>
      </c>
    </row>
    <row r="1634" spans="9:11">
      <c r="I1634" s="38" t="s">
        <v>27689</v>
      </c>
    </row>
    <row r="1636" spans="9:11">
      <c r="I1636" s="38" t="s">
        <v>27685</v>
      </c>
    </row>
    <row r="1638" spans="9:11">
      <c r="I1638" s="38" t="s">
        <v>27690</v>
      </c>
    </row>
    <row r="1639" spans="9:11">
      <c r="I1639" s="38" t="s">
        <v>27691</v>
      </c>
    </row>
    <row r="1640" spans="9:11">
      <c r="I1640" s="117">
        <v>42950</v>
      </c>
      <c r="J1640" s="117"/>
      <c r="K1640" s="117"/>
    </row>
    <row r="1641" spans="9:11">
      <c r="I1641" s="38" t="s">
        <v>27692</v>
      </c>
    </row>
    <row r="1642" spans="9:11">
      <c r="I1642" s="38" t="s">
        <v>27693</v>
      </c>
    </row>
    <row r="1644" spans="9:11">
      <c r="I1644" s="38" t="s">
        <v>27685</v>
      </c>
    </row>
    <row r="1646" spans="9:11">
      <c r="I1646" s="38" t="s">
        <v>14271</v>
      </c>
    </row>
    <row r="1647" spans="9:11">
      <c r="I1647" s="38" t="s">
        <v>27694</v>
      </c>
    </row>
    <row r="1648" spans="9:11">
      <c r="I1648" s="38" t="s">
        <v>27695</v>
      </c>
    </row>
    <row r="1649" spans="9:11">
      <c r="I1649" s="38" t="s">
        <v>27696</v>
      </c>
    </row>
    <row r="1651" spans="9:11">
      <c r="I1651" s="38" t="s">
        <v>27685</v>
      </c>
    </row>
    <row r="1653" spans="9:11">
      <c r="I1653" s="38" t="s">
        <v>27697</v>
      </c>
    </row>
    <row r="1655" spans="9:11">
      <c r="I1655" s="38" t="s">
        <v>27698</v>
      </c>
    </row>
    <row r="1656" spans="9:11">
      <c r="I1656" s="38" t="s">
        <v>27699</v>
      </c>
    </row>
    <row r="1657" spans="9:11">
      <c r="I1657" s="38" t="s">
        <v>27700</v>
      </c>
    </row>
    <row r="1658" spans="9:11">
      <c r="I1658" s="38" t="s">
        <v>27701</v>
      </c>
    </row>
    <row r="1662" spans="9:11">
      <c r="I1662" s="38" t="s">
        <v>17400</v>
      </c>
    </row>
    <row r="1663" spans="9:11">
      <c r="I1663" s="116">
        <v>0.24930555555555556</v>
      </c>
      <c r="J1663" s="116"/>
      <c r="K1663" s="116"/>
    </row>
    <row r="1665" spans="9:12">
      <c r="I1665" s="38" t="s">
        <v>27702</v>
      </c>
    </row>
    <row r="1666" spans="9:12">
      <c r="I1666" s="38" t="s">
        <v>21994</v>
      </c>
    </row>
    <row r="1667" spans="9:12">
      <c r="I1667" s="38" t="s">
        <v>21995</v>
      </c>
    </row>
    <row r="1669" spans="9:12">
      <c r="I1669" s="38" t="s">
        <v>27702</v>
      </c>
    </row>
    <row r="1670" spans="9:12">
      <c r="I1670" s="38" t="s">
        <v>21996</v>
      </c>
    </row>
    <row r="1671" spans="9:12">
      <c r="I1671" s="38" t="s">
        <v>18958</v>
      </c>
    </row>
    <row r="1672" spans="9:12">
      <c r="I1672" s="38" t="s">
        <v>27703</v>
      </c>
    </row>
    <row r="1673" spans="9:12">
      <c r="I1673" s="38" t="s">
        <v>21997</v>
      </c>
    </row>
    <row r="1674" spans="9:12">
      <c r="I1674" s="38" t="s">
        <v>27704</v>
      </c>
    </row>
    <row r="1675" spans="9:12">
      <c r="I1675" s="38" t="s">
        <v>27705</v>
      </c>
    </row>
    <row r="1676" spans="9:12">
      <c r="I1676" s="38" t="s">
        <v>27706</v>
      </c>
    </row>
    <row r="1677" spans="9:12">
      <c r="I1677" s="38" t="s">
        <v>27707</v>
      </c>
      <c r="L1677" s="38" t="s">
        <v>27708</v>
      </c>
    </row>
    <row r="1678" spans="9:12">
      <c r="L1678" s="38" t="s">
        <v>27709</v>
      </c>
    </row>
    <row r="1679" spans="9:12">
      <c r="I1679" s="38" t="s">
        <v>27710</v>
      </c>
      <c r="L1679" s="38" t="s">
        <v>27711</v>
      </c>
    </row>
    <row r="1680" spans="9:12">
      <c r="L1680" s="38" t="s">
        <v>27712</v>
      </c>
    </row>
    <row r="1682" spans="9:17">
      <c r="I1682" s="38" t="s">
        <v>27713</v>
      </c>
    </row>
    <row r="1683" spans="9:17">
      <c r="I1683" s="38" t="s">
        <v>27714</v>
      </c>
    </row>
    <row r="1684" spans="9:17">
      <c r="I1684" s="38" t="s">
        <v>21978</v>
      </c>
    </row>
    <row r="1685" spans="9:17">
      <c r="I1685" s="38" t="s">
        <v>27715</v>
      </c>
    </row>
    <row r="1687" spans="9:17">
      <c r="I1687" s="38" t="s">
        <v>27716</v>
      </c>
    </row>
    <row r="1694" spans="9:17">
      <c r="Q1694" s="38" t="s">
        <v>27717</v>
      </c>
    </row>
  </sheetData>
  <mergeCells count="11">
    <mergeCell ref="AH21:AJ21"/>
    <mergeCell ref="AH14:AJ14"/>
    <mergeCell ref="AH15:AJ15"/>
    <mergeCell ref="AH16:AJ16"/>
    <mergeCell ref="AH17:AJ17"/>
    <mergeCell ref="AH18:AJ18"/>
    <mergeCell ref="A1:O1"/>
    <mergeCell ref="AH11:AJ12"/>
    <mergeCell ref="AH13:AJ13"/>
    <mergeCell ref="AH19:AJ19"/>
    <mergeCell ref="AH20:AJ20"/>
  </mergeCells>
  <hyperlinks>
    <hyperlink ref="O96" r:id="rId1" xr:uid="{00000000-0004-0000-2600-000000000000}"/>
    <hyperlink ref="O106" r:id="rId2" xr:uid="{00000000-0004-0000-2600-000001000000}"/>
    <hyperlink ref="O15" r:id="rId3" xr:uid="{00000000-0004-0000-2600-000002000000}"/>
    <hyperlink ref="O89" r:id="rId4" xr:uid="{00000000-0004-0000-2600-000003000000}"/>
    <hyperlink ref="O43" r:id="rId5" xr:uid="{00000000-0004-0000-2600-000004000000}"/>
    <hyperlink ref="O72" r:id="rId6" xr:uid="{00000000-0004-0000-2600-000005000000}"/>
    <hyperlink ref="O6" r:id="rId7" xr:uid="{00000000-0004-0000-2600-000006000000}"/>
    <hyperlink ref="O28" r:id="rId8" location="Languages" xr:uid="{00000000-0004-0000-2600-000007000000}"/>
    <hyperlink ref="O134" r:id="rId9" location="Languages" xr:uid="{00000000-0004-0000-2600-000008000000}"/>
    <hyperlink ref="O9" r:id="rId10" xr:uid="{00000000-0004-0000-2600-000009000000}"/>
    <hyperlink ref="O18" r:id="rId11" xr:uid="{00000000-0004-0000-2600-00000A000000}"/>
    <hyperlink ref="O51" r:id="rId12" location="Languages" xr:uid="{00000000-0004-0000-2600-00000B000000}"/>
    <hyperlink ref="O116" r:id="rId13" xr:uid="{00000000-0004-0000-2600-00000C000000}"/>
    <hyperlink ref="O115" r:id="rId14" xr:uid="{00000000-0004-0000-2600-00000D000000}"/>
    <hyperlink ref="O17" r:id="rId15" location="Languages" xr:uid="{00000000-0004-0000-2600-00000E000000}"/>
    <hyperlink ref="O82" r:id="rId16" xr:uid="{00000000-0004-0000-2600-00000F000000}"/>
    <hyperlink ref="O150" r:id="rId17" xr:uid="{00000000-0004-0000-2600-000010000000}"/>
    <hyperlink ref="O55" r:id="rId18" xr:uid="{00000000-0004-0000-2600-000011000000}"/>
    <hyperlink ref="O100" r:id="rId19" xr:uid="{00000000-0004-0000-2600-000012000000}"/>
    <hyperlink ref="O76" r:id="rId20" xr:uid="{00000000-0004-0000-2600-000013000000}"/>
    <hyperlink ref="O30" r:id="rId21" xr:uid="{00000000-0004-0000-2600-000014000000}"/>
    <hyperlink ref="O4" r:id="rId22" xr:uid="{00000000-0004-0000-2600-000015000000}"/>
    <hyperlink ref="O148" r:id="rId23" xr:uid="{00000000-0004-0000-2600-000016000000}"/>
    <hyperlink ref="O78" r:id="rId24" xr:uid="{00000000-0004-0000-2600-000017000000}"/>
    <hyperlink ref="O98" r:id="rId25" xr:uid="{00000000-0004-0000-2600-000018000000}"/>
    <hyperlink ref="O92" r:id="rId26" xr:uid="{00000000-0004-0000-2600-000019000000}"/>
    <hyperlink ref="O113" r:id="rId27" xr:uid="{00000000-0004-0000-2600-00001A000000}"/>
    <hyperlink ref="O13" r:id="rId28" xr:uid="{00000000-0004-0000-2600-00001B000000}"/>
    <hyperlink ref="O23" r:id="rId29" xr:uid="{00000000-0004-0000-2600-00001C000000}"/>
    <hyperlink ref="O123" r:id="rId30" xr:uid="{00000000-0004-0000-2600-00001D000000}"/>
    <hyperlink ref="O149" r:id="rId31" xr:uid="{00000000-0004-0000-2600-00001E000000}"/>
    <hyperlink ref="O14" r:id="rId32" xr:uid="{00000000-0004-0000-2600-00001F000000}"/>
    <hyperlink ref="S2" location="LANGUAGES_LINK" display="LANGUAGES" xr:uid="{00000000-0004-0000-2600-000020000000}"/>
  </hyperlinks>
  <pageMargins left="0.7" right="0.7" top="0.75" bottom="0.75" header="0.3" footer="0.3"/>
  <pageSetup paperSize="9" orientation="portrait" r:id="rId33"/>
  <drawing r:id="rId34"/>
  <tableParts count="1">
    <tablePart r:id="rId35"/>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Лист11">
    <tabColor rgb="FFFF0000"/>
  </sheetPr>
  <dimension ref="A2:AF229"/>
  <sheetViews>
    <sheetView topLeftCell="A191" zoomScaleNormal="100" workbookViewId="0">
      <selection activeCell="H201" sqref="F201:H225"/>
    </sheetView>
  </sheetViews>
  <sheetFormatPr defaultRowHeight="15"/>
  <cols>
    <col min="1" max="1" width="12.7109375" customWidth="1"/>
    <col min="2" max="2" width="20.140625" customWidth="1"/>
    <col min="4" max="4" width="15.85546875" customWidth="1"/>
    <col min="5" max="5" width="14.5703125" customWidth="1"/>
    <col min="7" max="7" width="8.85546875"/>
    <col min="8" max="8" width="18.7109375" customWidth="1"/>
    <col min="9" max="9" width="35.7109375" customWidth="1"/>
    <col min="10" max="10" width="8.85546875"/>
    <col min="11" max="11" width="18.140625" customWidth="1"/>
    <col min="12" max="12" width="11" customWidth="1"/>
    <col min="13" max="13" width="13.28515625" customWidth="1"/>
    <col min="14" max="14" width="11.42578125" customWidth="1"/>
    <col min="16" max="16" width="10.140625" customWidth="1"/>
    <col min="33" max="33" width="10.28515625" customWidth="1"/>
    <col min="34" max="34" width="13.42578125" customWidth="1"/>
    <col min="37" max="37" width="13.140625" customWidth="1"/>
    <col min="38" max="38" width="13.42578125" customWidth="1"/>
    <col min="39" max="39" width="21.7109375" customWidth="1"/>
    <col min="41" max="41" width="11.140625" customWidth="1"/>
    <col min="42" max="43" width="13.140625" customWidth="1"/>
    <col min="44" max="44" width="13.5703125" customWidth="1"/>
    <col min="45" max="45" width="14.28515625" customWidth="1"/>
  </cols>
  <sheetData>
    <row r="2" spans="1:32">
      <c r="A2" s="1654" t="s">
        <v>16973</v>
      </c>
      <c r="B2" s="1654"/>
      <c r="C2" s="1654"/>
      <c r="D2" s="1654"/>
      <c r="E2" s="1654"/>
      <c r="G2" s="1"/>
      <c r="H2" s="1" t="s">
        <v>16210</v>
      </c>
      <c r="I2" s="1" t="s">
        <v>16211</v>
      </c>
      <c r="J2" s="1" t="s">
        <v>16212</v>
      </c>
      <c r="K2" s="1" t="s">
        <v>16213</v>
      </c>
      <c r="L2" s="1" t="s">
        <v>16214</v>
      </c>
      <c r="M2" s="1" t="s">
        <v>16215</v>
      </c>
      <c r="N2" s="1" t="s">
        <v>16216</v>
      </c>
      <c r="O2" s="1" t="s">
        <v>16217</v>
      </c>
      <c r="P2" s="1" t="s">
        <v>16218</v>
      </c>
      <c r="Q2" s="1" t="s">
        <v>16219</v>
      </c>
      <c r="S2" s="1" t="s">
        <v>16210</v>
      </c>
      <c r="T2" s="1" t="s">
        <v>16211</v>
      </c>
      <c r="U2" s="1" t="s">
        <v>16212</v>
      </c>
      <c r="V2" s="1" t="s">
        <v>16213</v>
      </c>
      <c r="W2" s="1" t="s">
        <v>16214</v>
      </c>
      <c r="X2" s="1" t="s">
        <v>16215</v>
      </c>
      <c r="Y2" s="1" t="s">
        <v>16216</v>
      </c>
      <c r="Z2" s="1" t="s">
        <v>16217</v>
      </c>
      <c r="AA2" s="1" t="s">
        <v>16218</v>
      </c>
      <c r="AB2" s="1" t="s">
        <v>16219</v>
      </c>
      <c r="AD2" s="1"/>
      <c r="AE2" s="1" t="s">
        <v>16220</v>
      </c>
      <c r="AF2" s="1" t="s">
        <v>16221</v>
      </c>
    </row>
    <row r="3" spans="1:32" ht="15.75">
      <c r="A3" s="290" t="s">
        <v>16977</v>
      </c>
      <c r="B3" s="291" t="s">
        <v>16978</v>
      </c>
      <c r="C3" s="291" t="s">
        <v>16979</v>
      </c>
      <c r="D3" s="291" t="s">
        <v>16980</v>
      </c>
      <c r="E3" s="292" t="s">
        <v>16981</v>
      </c>
      <c r="G3" s="1" t="s">
        <v>16210</v>
      </c>
      <c r="H3" s="1"/>
      <c r="I3" s="1"/>
      <c r="J3" s="1"/>
      <c r="K3" s="1"/>
      <c r="L3" s="1"/>
      <c r="M3" s="1"/>
      <c r="N3" s="1"/>
      <c r="O3" s="1"/>
      <c r="P3" s="1"/>
      <c r="Q3" s="1"/>
      <c r="S3" s="1"/>
      <c r="T3" s="1"/>
      <c r="U3" s="1"/>
      <c r="V3" s="1"/>
      <c r="W3" s="1"/>
      <c r="X3" s="1"/>
      <c r="Y3" s="1"/>
      <c r="Z3" s="1"/>
      <c r="AA3" s="1"/>
      <c r="AB3" s="1"/>
      <c r="AD3" s="1" t="s">
        <v>16210</v>
      </c>
      <c r="AE3" s="1"/>
      <c r="AF3" s="1"/>
    </row>
    <row r="4" spans="1:32">
      <c r="A4" s="32" t="s">
        <v>16986</v>
      </c>
      <c r="B4" s="1">
        <v>0</v>
      </c>
      <c r="C4" s="1" t="s">
        <v>735</v>
      </c>
      <c r="D4" s="1">
        <v>0</v>
      </c>
      <c r="E4" s="26">
        <v>0</v>
      </c>
      <c r="G4" s="1" t="s">
        <v>16211</v>
      </c>
      <c r="H4" s="1">
        <v>319.66666666666663</v>
      </c>
      <c r="I4" s="1"/>
      <c r="J4" s="1"/>
      <c r="K4" s="1">
        <v>126.94444444444444</v>
      </c>
      <c r="L4" s="1"/>
      <c r="M4" s="1"/>
      <c r="N4" s="1"/>
      <c r="O4" s="1"/>
      <c r="P4" s="1"/>
      <c r="Q4" s="1"/>
      <c r="S4" s="1">
        <v>318</v>
      </c>
      <c r="T4" s="1"/>
      <c r="U4" s="1"/>
      <c r="V4" s="1"/>
      <c r="W4" s="1"/>
      <c r="X4" s="1"/>
      <c r="Y4" s="1"/>
      <c r="Z4" s="1"/>
      <c r="AA4" s="1"/>
      <c r="AB4" s="1"/>
      <c r="AD4" s="1" t="s">
        <v>16211</v>
      </c>
      <c r="AE4" s="1"/>
      <c r="AF4" s="1"/>
    </row>
    <row r="5" spans="1:32">
      <c r="A5" s="32" t="s">
        <v>13272</v>
      </c>
      <c r="B5" s="1">
        <v>1</v>
      </c>
      <c r="C5" s="1" t="s">
        <v>14729</v>
      </c>
      <c r="D5" s="1">
        <f>365*B5/10</f>
        <v>36.5</v>
      </c>
      <c r="E5" s="26">
        <v>0.1</v>
      </c>
      <c r="G5" s="1" t="s">
        <v>16212</v>
      </c>
      <c r="H5" s="1">
        <f>636/1.8</f>
        <v>353.33333333333331</v>
      </c>
      <c r="I5" s="1"/>
      <c r="J5" s="1"/>
      <c r="K5" s="1">
        <v>87.833333333333329</v>
      </c>
      <c r="L5" s="1"/>
      <c r="M5" s="1"/>
      <c r="N5" s="1"/>
      <c r="O5" s="1"/>
      <c r="P5" s="1"/>
      <c r="Q5" s="1"/>
      <c r="S5" s="1"/>
      <c r="T5" s="1"/>
      <c r="U5" s="1"/>
      <c r="V5" s="1"/>
      <c r="W5" s="1"/>
      <c r="X5" s="1"/>
      <c r="Y5" s="1"/>
      <c r="Z5" s="1"/>
      <c r="AA5" s="1"/>
      <c r="AB5" s="1"/>
      <c r="AD5" s="1" t="s">
        <v>16212</v>
      </c>
      <c r="AE5" s="1"/>
      <c r="AF5" s="1"/>
    </row>
    <row r="6" spans="1:32">
      <c r="A6" s="32" t="s">
        <v>39</v>
      </c>
      <c r="B6" s="1">
        <v>2</v>
      </c>
      <c r="C6" s="1" t="s">
        <v>14729</v>
      </c>
      <c r="D6" s="1">
        <f>365*B6/10</f>
        <v>73</v>
      </c>
      <c r="E6" s="26">
        <v>0.2</v>
      </c>
      <c r="G6" s="1" t="s">
        <v>16213</v>
      </c>
      <c r="H6" s="1">
        <v>427.05555555555554</v>
      </c>
      <c r="I6" s="1"/>
      <c r="J6" s="1"/>
      <c r="K6" s="1"/>
      <c r="L6" s="1"/>
      <c r="M6" s="1"/>
      <c r="N6" s="1"/>
      <c r="O6" s="1"/>
      <c r="P6" s="1"/>
      <c r="Q6" s="1"/>
      <c r="S6" s="1">
        <v>432</v>
      </c>
      <c r="T6" s="1"/>
      <c r="U6" s="1"/>
      <c r="V6" s="1"/>
      <c r="W6" s="1"/>
      <c r="X6" s="1"/>
      <c r="Y6" s="1"/>
      <c r="Z6" s="1"/>
      <c r="AA6" s="1"/>
      <c r="AB6" s="1"/>
      <c r="AD6" s="1" t="s">
        <v>16213</v>
      </c>
      <c r="AE6" s="1"/>
      <c r="AF6" s="1"/>
    </row>
    <row r="7" spans="1:32">
      <c r="A7" s="32" t="s">
        <v>55</v>
      </c>
      <c r="B7" s="1">
        <v>1</v>
      </c>
      <c r="C7" s="1" t="s">
        <v>14582</v>
      </c>
      <c r="D7" s="1">
        <f>365*B7</f>
        <v>365</v>
      </c>
      <c r="E7" s="26">
        <v>1</v>
      </c>
      <c r="G7" s="1" t="s">
        <v>16214</v>
      </c>
      <c r="H7" s="1">
        <v>476.22222222222223</v>
      </c>
      <c r="I7" s="1"/>
      <c r="J7" s="547">
        <f>1436.2/1.8</f>
        <v>797.88888888888891</v>
      </c>
      <c r="K7" s="1"/>
      <c r="L7" s="1"/>
      <c r="M7" s="1"/>
      <c r="N7" s="1"/>
      <c r="O7" s="1"/>
      <c r="P7" s="1"/>
      <c r="Q7" s="1"/>
      <c r="S7" s="1">
        <v>490</v>
      </c>
      <c r="T7" s="1"/>
      <c r="U7" s="1"/>
      <c r="V7" s="1"/>
      <c r="W7" s="1"/>
      <c r="X7" s="1"/>
      <c r="Y7" s="1"/>
      <c r="Z7" s="1"/>
      <c r="AA7" s="1"/>
      <c r="AB7" s="1"/>
      <c r="AD7" s="1" t="s">
        <v>16214</v>
      </c>
      <c r="AE7" s="1"/>
      <c r="AF7" s="1"/>
    </row>
    <row r="8" spans="1:32">
      <c r="A8" s="32" t="s">
        <v>21</v>
      </c>
      <c r="B8" s="1">
        <v>2</v>
      </c>
      <c r="C8" s="1" t="s">
        <v>14582</v>
      </c>
      <c r="D8" s="1">
        <f>365*B8</f>
        <v>730</v>
      </c>
      <c r="E8" s="26">
        <v>2</v>
      </c>
      <c r="G8" s="1" t="s">
        <v>16215</v>
      </c>
      <c r="H8" s="1">
        <v>730.11111111111109</v>
      </c>
      <c r="I8" s="1"/>
      <c r="J8" s="1"/>
      <c r="K8" s="1"/>
      <c r="L8" s="1"/>
      <c r="M8" s="1"/>
      <c r="N8" s="1"/>
      <c r="O8" s="1"/>
      <c r="P8" s="1"/>
      <c r="Q8" s="1"/>
      <c r="S8" s="1">
        <v>806</v>
      </c>
      <c r="T8" s="1"/>
      <c r="U8" s="1"/>
      <c r="V8" s="1"/>
      <c r="W8" s="1"/>
      <c r="X8" s="1"/>
      <c r="Y8" s="1"/>
      <c r="Z8" s="1"/>
      <c r="AA8" s="1"/>
      <c r="AB8" s="1"/>
      <c r="AD8" s="1" t="s">
        <v>16215</v>
      </c>
      <c r="AE8" s="1"/>
      <c r="AF8" s="1"/>
    </row>
    <row r="9" spans="1:32">
      <c r="A9" s="32" t="s">
        <v>17</v>
      </c>
      <c r="B9" s="1">
        <v>4</v>
      </c>
      <c r="C9" s="1" t="s">
        <v>14582</v>
      </c>
      <c r="D9" s="1">
        <f>365*B9</f>
        <v>1460</v>
      </c>
      <c r="E9" s="26">
        <v>4</v>
      </c>
      <c r="G9" s="1" t="s">
        <v>16216</v>
      </c>
      <c r="H9" s="1">
        <v>1410</v>
      </c>
      <c r="I9" s="1"/>
      <c r="J9" s="1"/>
      <c r="K9" s="1"/>
      <c r="L9" s="1"/>
      <c r="M9" s="1"/>
      <c r="N9" s="1"/>
      <c r="O9" s="1"/>
      <c r="P9" s="1"/>
      <c r="Q9" s="1"/>
      <c r="S9" s="1">
        <v>1410</v>
      </c>
      <c r="T9" s="1"/>
      <c r="U9" s="1"/>
      <c r="V9" s="1"/>
      <c r="W9" s="1"/>
      <c r="X9" s="1"/>
      <c r="Y9" s="1"/>
      <c r="Z9" s="1"/>
      <c r="AA9" s="1"/>
      <c r="AB9" s="1"/>
      <c r="AD9" s="1" t="s">
        <v>16216</v>
      </c>
      <c r="AE9" s="1"/>
      <c r="AF9" s="1"/>
    </row>
    <row r="10" spans="1:32">
      <c r="A10" s="172" t="s">
        <v>845</v>
      </c>
      <c r="B10" s="185">
        <v>10</v>
      </c>
      <c r="C10" s="185" t="s">
        <v>14582</v>
      </c>
      <c r="D10" s="185">
        <f>365*B10</f>
        <v>3650</v>
      </c>
      <c r="E10" s="186">
        <v>10</v>
      </c>
      <c r="G10" s="1" t="s">
        <v>16217</v>
      </c>
      <c r="H10" s="1">
        <v>0</v>
      </c>
      <c r="I10" s="1"/>
      <c r="J10" s="1"/>
      <c r="K10" s="1"/>
      <c r="L10" s="1"/>
      <c r="M10" s="1">
        <v>440.05555555555554</v>
      </c>
      <c r="N10" s="1"/>
      <c r="O10" s="1"/>
      <c r="P10" s="1"/>
      <c r="Q10" s="1"/>
      <c r="S10" s="1"/>
      <c r="T10" s="1"/>
      <c r="U10" s="1"/>
      <c r="V10" s="1"/>
      <c r="W10" s="1"/>
      <c r="X10" s="1">
        <v>420</v>
      </c>
      <c r="Y10" s="1"/>
      <c r="Z10" s="1"/>
      <c r="AA10" s="1"/>
      <c r="AB10" s="1"/>
      <c r="AD10" s="1" t="s">
        <v>16217</v>
      </c>
      <c r="AE10" s="1"/>
      <c r="AF10" s="1"/>
    </row>
    <row r="11" spans="1:32">
      <c r="G11" s="1" t="s">
        <v>16218</v>
      </c>
      <c r="H11" s="1">
        <v>251.38888888888889</v>
      </c>
      <c r="I11" s="1"/>
      <c r="J11" s="1"/>
      <c r="K11" s="1"/>
      <c r="L11" s="1"/>
      <c r="M11" s="1"/>
      <c r="N11" s="1"/>
      <c r="O11" s="1"/>
      <c r="P11" s="1"/>
      <c r="Q11" s="1"/>
      <c r="S11" s="1"/>
      <c r="T11" s="1"/>
      <c r="U11" s="1"/>
      <c r="V11" s="1"/>
      <c r="W11" s="1"/>
      <c r="X11" s="1"/>
      <c r="Y11" s="1"/>
      <c r="Z11" s="1"/>
      <c r="AA11" s="1"/>
      <c r="AB11" s="1"/>
      <c r="AD11" s="1" t="s">
        <v>16218</v>
      </c>
      <c r="AE11" s="1"/>
      <c r="AF11" s="1"/>
    </row>
    <row r="12" spans="1:32" ht="15.75" customHeight="1">
      <c r="A12" s="1655" t="s">
        <v>16988</v>
      </c>
      <c r="B12" s="1655"/>
      <c r="D12" s="1655" t="s">
        <v>16989</v>
      </c>
      <c r="E12" s="1655"/>
      <c r="G12" s="1" t="s">
        <v>16219</v>
      </c>
      <c r="H12" s="1">
        <v>469.66666666666663</v>
      </c>
      <c r="I12" s="1"/>
      <c r="J12" s="1"/>
      <c r="K12" s="1"/>
      <c r="L12" s="1"/>
      <c r="M12" s="1"/>
      <c r="N12" s="1"/>
      <c r="O12" s="1"/>
      <c r="P12" s="1"/>
      <c r="Q12" s="1"/>
      <c r="S12" s="1"/>
      <c r="T12" s="1"/>
      <c r="U12" s="1"/>
      <c r="V12" s="1"/>
      <c r="W12" s="1"/>
      <c r="X12" s="1"/>
      <c r="Y12" s="1"/>
      <c r="Z12" s="1"/>
      <c r="AA12" s="1"/>
      <c r="AB12" s="1"/>
      <c r="AD12" s="1" t="s">
        <v>16219</v>
      </c>
      <c r="AE12" s="1"/>
      <c r="AF12" s="1"/>
    </row>
    <row r="13" spans="1:32" ht="15" customHeight="1">
      <c r="A13" s="320" t="s">
        <v>16997</v>
      </c>
      <c r="B13" s="321" t="s">
        <v>16998</v>
      </c>
      <c r="D13" s="320" t="s">
        <v>16999</v>
      </c>
      <c r="E13" s="321" t="s">
        <v>17000</v>
      </c>
    </row>
    <row r="14" spans="1:32">
      <c r="A14" s="32" t="s">
        <v>17007</v>
      </c>
      <c r="B14" s="26" t="s">
        <v>17008</v>
      </c>
      <c r="D14" s="32" t="s">
        <v>17009</v>
      </c>
      <c r="E14" s="26">
        <v>20</v>
      </c>
    </row>
    <row r="15" spans="1:32" ht="18.75" customHeight="1">
      <c r="A15" s="32" t="s">
        <v>17014</v>
      </c>
      <c r="B15" s="26" t="s">
        <v>17015</v>
      </c>
      <c r="D15" s="32" t="s">
        <v>17016</v>
      </c>
      <c r="E15" s="26" t="s">
        <v>17017</v>
      </c>
    </row>
    <row r="16" spans="1:32">
      <c r="A16" s="32" t="s">
        <v>17021</v>
      </c>
      <c r="B16" s="26" t="s">
        <v>17022</v>
      </c>
      <c r="D16" s="32" t="s">
        <v>17023</v>
      </c>
      <c r="E16" s="26" t="s">
        <v>17024</v>
      </c>
    </row>
    <row r="17" spans="1:5" ht="18.75" customHeight="1">
      <c r="A17" s="32" t="s">
        <v>17028</v>
      </c>
      <c r="B17" s="26" t="s">
        <v>17029</v>
      </c>
      <c r="D17" s="32" t="s">
        <v>17030</v>
      </c>
      <c r="E17" s="26">
        <v>5</v>
      </c>
    </row>
    <row r="18" spans="1:5" ht="18.75" customHeight="1">
      <c r="A18" s="32" t="s">
        <v>17035</v>
      </c>
      <c r="B18" s="26" t="s">
        <v>17036</v>
      </c>
      <c r="D18" s="32" t="s">
        <v>17037</v>
      </c>
      <c r="E18" s="26">
        <v>-2</v>
      </c>
    </row>
    <row r="19" spans="1:5">
      <c r="A19" s="32" t="s">
        <v>17042</v>
      </c>
      <c r="B19" s="26" t="s">
        <v>17043</v>
      </c>
      <c r="D19" s="32" t="s">
        <v>17044</v>
      </c>
      <c r="E19" s="26">
        <v>5</v>
      </c>
    </row>
    <row r="20" spans="1:5">
      <c r="A20" s="172" t="s">
        <v>17048</v>
      </c>
      <c r="B20" s="186" t="s">
        <v>17049</v>
      </c>
      <c r="D20" s="32" t="s">
        <v>17050</v>
      </c>
      <c r="E20" s="26">
        <v>10</v>
      </c>
    </row>
    <row r="21" spans="1:5">
      <c r="D21" s="172" t="s">
        <v>17042</v>
      </c>
      <c r="E21" s="186" t="s">
        <v>17056</v>
      </c>
    </row>
    <row r="22" spans="1:5">
      <c r="D22" t="s">
        <v>17062</v>
      </c>
    </row>
    <row r="23" spans="1:5">
      <c r="A23" s="226" t="s">
        <v>23178</v>
      </c>
      <c r="B23" s="226"/>
      <c r="D23" t="s">
        <v>17067</v>
      </c>
    </row>
    <row r="24" spans="1:5">
      <c r="A24" s="228" t="s">
        <v>9698</v>
      </c>
      <c r="B24" s="228" t="s">
        <v>25391</v>
      </c>
      <c r="D24" t="s">
        <v>17071</v>
      </c>
    </row>
    <row r="25" spans="1:5">
      <c r="A25" s="228" t="s">
        <v>23224</v>
      </c>
      <c r="B25" s="228" t="s">
        <v>23225</v>
      </c>
    </row>
    <row r="26" spans="1:5">
      <c r="A26" s="228" t="s">
        <v>23264</v>
      </c>
      <c r="B26" s="228" t="s">
        <v>23098</v>
      </c>
    </row>
    <row r="27" spans="1:5">
      <c r="A27" s="228" t="s">
        <v>23306</v>
      </c>
      <c r="B27" s="228" t="s">
        <v>23307</v>
      </c>
    </row>
    <row r="29" spans="1:5">
      <c r="A29" s="226" t="s">
        <v>23346</v>
      </c>
      <c r="B29" s="226"/>
    </row>
    <row r="30" spans="1:5">
      <c r="A30" s="228" t="s">
        <v>9698</v>
      </c>
      <c r="B30" s="228" t="s">
        <v>25391</v>
      </c>
    </row>
    <row r="31" spans="1:5">
      <c r="A31" s="228" t="s">
        <v>23384</v>
      </c>
      <c r="B31" s="228" t="s">
        <v>23385</v>
      </c>
    </row>
    <row r="32" spans="1:5">
      <c r="A32" s="228" t="s">
        <v>7456</v>
      </c>
      <c r="B32" s="228" t="s">
        <v>23418</v>
      </c>
    </row>
    <row r="33" spans="1:16">
      <c r="A33" s="228" t="s">
        <v>23451</v>
      </c>
      <c r="B33" s="228" t="s">
        <v>23452</v>
      </c>
    </row>
    <row r="34" spans="1:16">
      <c r="A34" s="228" t="s">
        <v>23486</v>
      </c>
      <c r="B34" s="228" t="s">
        <v>23487</v>
      </c>
    </row>
    <row r="36" spans="1:16">
      <c r="A36" s="226" t="s">
        <v>16997</v>
      </c>
      <c r="B36" s="226" t="s">
        <v>22934</v>
      </c>
      <c r="P36" s="8"/>
    </row>
    <row r="37" spans="1:16">
      <c r="A37" s="228" t="s">
        <v>22969</v>
      </c>
      <c r="B37" s="228" t="s">
        <v>22970</v>
      </c>
      <c r="P37" s="7"/>
    </row>
    <row r="38" spans="1:16">
      <c r="A38" s="228" t="s">
        <v>23010</v>
      </c>
      <c r="B38" s="228" t="s">
        <v>23011</v>
      </c>
      <c r="P38" s="7"/>
    </row>
    <row r="39" spans="1:16">
      <c r="A39" s="228" t="s">
        <v>23050</v>
      </c>
      <c r="B39" s="228" t="s">
        <v>23051</v>
      </c>
    </row>
    <row r="40" spans="1:16">
      <c r="A40" s="228" t="s">
        <v>23097</v>
      </c>
      <c r="B40" s="228" t="s">
        <v>23098</v>
      </c>
      <c r="P40" s="71"/>
    </row>
    <row r="41" spans="1:16">
      <c r="A41" s="228" t="s">
        <v>23139</v>
      </c>
      <c r="B41" s="228" t="s">
        <v>23140</v>
      </c>
      <c r="P41" s="72"/>
    </row>
    <row r="42" spans="1:16">
      <c r="P42" s="7"/>
    </row>
    <row r="43" spans="1:16">
      <c r="P43" s="7"/>
    </row>
    <row r="44" spans="1:16">
      <c r="P44" s="7"/>
    </row>
    <row r="45" spans="1:16">
      <c r="P45" s="7"/>
    </row>
    <row r="46" spans="1:16">
      <c r="P46" s="7"/>
    </row>
    <row r="47" spans="1:16">
      <c r="P47" s="7"/>
    </row>
    <row r="48" spans="1:16">
      <c r="P48" s="7"/>
    </row>
    <row r="49" spans="16:16">
      <c r="P49" s="7"/>
    </row>
    <row r="50" spans="16:16">
      <c r="P50" s="7"/>
    </row>
    <row r="51" spans="16:16">
      <c r="P51" s="7"/>
    </row>
    <row r="53" spans="16:16">
      <c r="P53" s="7"/>
    </row>
    <row r="54" spans="16:16">
      <c r="P54" s="7"/>
    </row>
    <row r="55" spans="16:16">
      <c r="P55" s="7"/>
    </row>
    <row r="56" spans="16:16">
      <c r="P56" s="7"/>
    </row>
    <row r="57" spans="16:16">
      <c r="P57" s="7"/>
    </row>
    <row r="58" spans="16:16">
      <c r="P58" s="7"/>
    </row>
    <row r="59" spans="16:16">
      <c r="P59" s="7"/>
    </row>
    <row r="61" spans="16:16">
      <c r="P61" s="7"/>
    </row>
    <row r="62" spans="16:16">
      <c r="P62" s="7"/>
    </row>
    <row r="63" spans="16:16">
      <c r="P63" s="7"/>
    </row>
    <row r="64" spans="16:16">
      <c r="P64" s="7"/>
    </row>
    <row r="65" spans="3:16">
      <c r="P65" s="7"/>
    </row>
    <row r="66" spans="3:16">
      <c r="P66" s="7"/>
    </row>
    <row r="67" spans="3:16">
      <c r="P67" s="7"/>
    </row>
    <row r="68" spans="3:16" ht="15.75">
      <c r="C68" s="34" t="s">
        <v>17339</v>
      </c>
      <c r="P68" s="7"/>
    </row>
    <row r="69" spans="3:16" ht="87.75">
      <c r="C69" s="34" t="s">
        <v>17344</v>
      </c>
      <c r="P69" s="73"/>
    </row>
    <row r="70" spans="3:16" ht="87.75">
      <c r="C70" s="34" t="s">
        <v>17348</v>
      </c>
      <c r="P70" s="73"/>
    </row>
    <row r="71" spans="3:16">
      <c r="C71" t="s">
        <v>17352</v>
      </c>
      <c r="P71" s="7"/>
    </row>
    <row r="72" spans="3:16">
      <c r="C72" t="s">
        <v>17356</v>
      </c>
      <c r="P72" s="7"/>
    </row>
    <row r="73" spans="3:16">
      <c r="C73" t="s">
        <v>17359</v>
      </c>
    </row>
    <row r="74" spans="3:16">
      <c r="C74" t="s">
        <v>17363</v>
      </c>
    </row>
    <row r="75" spans="3:16">
      <c r="C75" t="s">
        <v>17367</v>
      </c>
    </row>
    <row r="76" spans="3:16">
      <c r="C76" t="s">
        <v>17370</v>
      </c>
    </row>
    <row r="78" spans="3:16">
      <c r="C78" t="s">
        <v>17374</v>
      </c>
    </row>
    <row r="79" spans="3:16">
      <c r="C79" t="s">
        <v>17377</v>
      </c>
      <c r="D79" t="s">
        <v>17378</v>
      </c>
    </row>
    <row r="80" spans="3:16">
      <c r="C80" t="s">
        <v>17381</v>
      </c>
      <c r="D80" t="s">
        <v>17382</v>
      </c>
      <c r="K80" t="s">
        <v>17383</v>
      </c>
      <c r="M80" t="s">
        <v>17384</v>
      </c>
      <c r="P80" s="72">
        <v>0.32222222222222224</v>
      </c>
    </row>
    <row r="81" spans="2:16">
      <c r="C81" t="s">
        <v>17388</v>
      </c>
      <c r="D81" t="s">
        <v>17389</v>
      </c>
      <c r="P81" s="7"/>
    </row>
    <row r="82" spans="2:16">
      <c r="C82" t="s">
        <v>17392</v>
      </c>
      <c r="D82" t="s">
        <v>17393</v>
      </c>
      <c r="P82" s="7"/>
    </row>
    <row r="83" spans="2:16">
      <c r="C83" t="s">
        <v>17396</v>
      </c>
      <c r="D83" t="s">
        <v>17397</v>
      </c>
    </row>
    <row r="84" spans="2:16">
      <c r="P84" s="71" t="s">
        <v>17400</v>
      </c>
    </row>
    <row r="85" spans="2:16">
      <c r="P85" s="72">
        <v>0.32222222222222224</v>
      </c>
    </row>
    <row r="86" spans="2:16">
      <c r="P86" s="7"/>
    </row>
    <row r="87" spans="2:16">
      <c r="P87" s="7"/>
    </row>
    <row r="88" spans="2:16">
      <c r="B88" t="s">
        <v>17408</v>
      </c>
      <c r="C88" t="s">
        <v>17409</v>
      </c>
    </row>
    <row r="89" spans="2:16">
      <c r="B89" t="s">
        <v>17412</v>
      </c>
      <c r="C89" t="s">
        <v>17413</v>
      </c>
      <c r="F89" t="s">
        <v>16160</v>
      </c>
      <c r="P89" s="71" t="s">
        <v>17400</v>
      </c>
    </row>
    <row r="90" spans="2:16">
      <c r="B90" t="s">
        <v>17416</v>
      </c>
      <c r="C90" t="s">
        <v>17417</v>
      </c>
      <c r="P90" s="72">
        <v>0.32222222222222224</v>
      </c>
    </row>
    <row r="91" spans="2:16">
      <c r="B91" t="s">
        <v>17420</v>
      </c>
      <c r="F91" t="s">
        <v>16162</v>
      </c>
      <c r="P91" s="7"/>
    </row>
    <row r="92" spans="2:16">
      <c r="B92" t="s">
        <v>17424</v>
      </c>
      <c r="P92" s="7"/>
    </row>
    <row r="94" spans="2:16">
      <c r="F94" t="s">
        <v>16165</v>
      </c>
      <c r="K94" t="s">
        <v>16161</v>
      </c>
      <c r="P94" s="71" t="s">
        <v>17400</v>
      </c>
    </row>
    <row r="95" spans="2:16">
      <c r="K95" t="s">
        <v>16163</v>
      </c>
      <c r="P95" s="72">
        <v>0.32222222222222224</v>
      </c>
    </row>
    <row r="96" spans="2:16">
      <c r="F96" t="s">
        <v>16167</v>
      </c>
      <c r="K96" t="s">
        <v>16164</v>
      </c>
      <c r="O96" t="s">
        <v>17434</v>
      </c>
      <c r="P96" s="7"/>
    </row>
    <row r="97" spans="2:16">
      <c r="F97" t="s">
        <v>16168</v>
      </c>
      <c r="K97" t="s">
        <v>15964</v>
      </c>
      <c r="O97" t="s">
        <v>17437</v>
      </c>
      <c r="P97" s="7"/>
    </row>
    <row r="98" spans="2:16">
      <c r="F98" t="s">
        <v>17440</v>
      </c>
      <c r="K98" t="s">
        <v>16166</v>
      </c>
    </row>
    <row r="99" spans="2:16">
      <c r="F99" t="s">
        <v>17443</v>
      </c>
      <c r="P99" s="71" t="s">
        <v>17400</v>
      </c>
    </row>
    <row r="100" spans="2:16">
      <c r="P100" s="72">
        <v>0.32222222222222224</v>
      </c>
    </row>
    <row r="101" spans="2:16">
      <c r="B101" t="s">
        <v>17447</v>
      </c>
      <c r="G101" t="s">
        <v>17448</v>
      </c>
      <c r="P101" s="7"/>
    </row>
    <row r="102" spans="2:16">
      <c r="B102" t="s">
        <v>17451</v>
      </c>
      <c r="P102" s="7"/>
    </row>
    <row r="104" spans="2:16">
      <c r="B104" t="s">
        <v>17456</v>
      </c>
      <c r="P104" s="71" t="s">
        <v>17400</v>
      </c>
    </row>
    <row r="105" spans="2:16">
      <c r="P105" s="72">
        <v>0.32361111111111113</v>
      </c>
    </row>
    <row r="107" spans="2:16">
      <c r="F107" t="s">
        <v>15675</v>
      </c>
    </row>
    <row r="108" spans="2:16">
      <c r="F108" t="s">
        <v>17467</v>
      </c>
      <c r="G108" t="s">
        <v>17468</v>
      </c>
    </row>
    <row r="109" spans="2:16">
      <c r="E109" t="s">
        <v>17471</v>
      </c>
      <c r="F109" t="s">
        <v>17472</v>
      </c>
      <c r="G109" t="s">
        <v>17473</v>
      </c>
    </row>
    <row r="110" spans="2:16">
      <c r="F110" t="s">
        <v>17475</v>
      </c>
    </row>
    <row r="111" spans="2:16">
      <c r="F111" t="s">
        <v>17478</v>
      </c>
    </row>
    <row r="112" spans="2:16">
      <c r="F112" t="s">
        <v>15943</v>
      </c>
    </row>
    <row r="113" spans="6:13">
      <c r="F113" t="s">
        <v>15348</v>
      </c>
      <c r="G113" t="s">
        <v>17484</v>
      </c>
    </row>
    <row r="116" spans="6:13">
      <c r="F116" t="s">
        <v>17490</v>
      </c>
      <c r="K116" t="s">
        <v>17491</v>
      </c>
      <c r="M116" t="s">
        <v>17492</v>
      </c>
    </row>
    <row r="117" spans="6:13">
      <c r="F117" t="s">
        <v>17495</v>
      </c>
      <c r="K117">
        <v>1</v>
      </c>
      <c r="M117" t="s">
        <v>17496</v>
      </c>
    </row>
    <row r="118" spans="6:13">
      <c r="F118" t="s">
        <v>17498</v>
      </c>
      <c r="H118" t="s">
        <v>17499</v>
      </c>
      <c r="K118">
        <v>2</v>
      </c>
      <c r="M118" t="s">
        <v>17500</v>
      </c>
    </row>
    <row r="119" spans="6:13">
      <c r="F119" t="s">
        <v>17503</v>
      </c>
      <c r="H119" t="s">
        <v>12514</v>
      </c>
      <c r="K119">
        <v>3</v>
      </c>
      <c r="M119" t="s">
        <v>17504</v>
      </c>
    </row>
    <row r="120" spans="6:13">
      <c r="F120" t="s">
        <v>17507</v>
      </c>
      <c r="H120" t="s">
        <v>17508</v>
      </c>
      <c r="K120">
        <v>4</v>
      </c>
      <c r="M120" t="s">
        <v>17509</v>
      </c>
    </row>
    <row r="121" spans="6:13">
      <c r="H121" t="s">
        <v>17512</v>
      </c>
      <c r="K121">
        <v>5</v>
      </c>
      <c r="M121" t="s">
        <v>17513</v>
      </c>
    </row>
    <row r="122" spans="6:13">
      <c r="F122" t="s">
        <v>17516</v>
      </c>
      <c r="K122">
        <v>6</v>
      </c>
      <c r="M122" t="s">
        <v>17517</v>
      </c>
    </row>
    <row r="123" spans="6:13">
      <c r="F123" t="s">
        <v>17520</v>
      </c>
      <c r="K123">
        <v>7</v>
      </c>
      <c r="M123" t="s">
        <v>17521</v>
      </c>
    </row>
    <row r="124" spans="6:13">
      <c r="F124" t="s">
        <v>17525</v>
      </c>
      <c r="K124">
        <v>8</v>
      </c>
      <c r="M124" t="s">
        <v>17526</v>
      </c>
    </row>
    <row r="125" spans="6:13">
      <c r="F125" t="s">
        <v>17529</v>
      </c>
      <c r="K125">
        <v>9</v>
      </c>
      <c r="M125" t="s">
        <v>17530</v>
      </c>
    </row>
    <row r="126" spans="6:13">
      <c r="F126" t="s">
        <v>17534</v>
      </c>
      <c r="K126">
        <v>10</v>
      </c>
      <c r="M126" t="s">
        <v>17535</v>
      </c>
    </row>
    <row r="127" spans="6:13">
      <c r="F127" t="s">
        <v>17538</v>
      </c>
      <c r="K127">
        <v>11</v>
      </c>
      <c r="M127" t="s">
        <v>17539</v>
      </c>
    </row>
    <row r="128" spans="6:13">
      <c r="F128" t="s">
        <v>17542</v>
      </c>
      <c r="K128">
        <v>12</v>
      </c>
      <c r="M128" t="s">
        <v>17543</v>
      </c>
    </row>
    <row r="129" spans="6:13">
      <c r="F129" t="s">
        <v>17546</v>
      </c>
      <c r="K129">
        <v>13</v>
      </c>
      <c r="M129" t="s">
        <v>17547</v>
      </c>
    </row>
    <row r="130" spans="6:13">
      <c r="F130" t="s">
        <v>17551</v>
      </c>
      <c r="K130">
        <v>14</v>
      </c>
      <c r="M130" t="s">
        <v>17552</v>
      </c>
    </row>
    <row r="131" spans="6:13">
      <c r="F131" t="s">
        <v>17546</v>
      </c>
      <c r="K131">
        <v>15</v>
      </c>
      <c r="M131" t="s">
        <v>17555</v>
      </c>
    </row>
    <row r="132" spans="6:13">
      <c r="F132" t="s">
        <v>17558</v>
      </c>
      <c r="K132">
        <v>16</v>
      </c>
      <c r="M132" t="s">
        <v>17559</v>
      </c>
    </row>
    <row r="133" spans="6:13">
      <c r="F133" t="s">
        <v>17534</v>
      </c>
      <c r="K133">
        <v>17</v>
      </c>
      <c r="M133" t="s">
        <v>17562</v>
      </c>
    </row>
    <row r="134" spans="6:13">
      <c r="F134" t="s">
        <v>17565</v>
      </c>
      <c r="K134">
        <v>18</v>
      </c>
      <c r="M134" t="s">
        <v>17566</v>
      </c>
    </row>
    <row r="135" spans="6:13">
      <c r="F135" t="s">
        <v>17569</v>
      </c>
      <c r="K135">
        <v>19</v>
      </c>
      <c r="M135" t="s">
        <v>17570</v>
      </c>
    </row>
    <row r="136" spans="6:13">
      <c r="F136" t="s">
        <v>17573</v>
      </c>
      <c r="K136">
        <v>20</v>
      </c>
      <c r="M136" t="s">
        <v>17574</v>
      </c>
    </row>
    <row r="137" spans="6:13">
      <c r="F137" t="s">
        <v>17577</v>
      </c>
    </row>
    <row r="138" spans="6:13">
      <c r="F138" t="s">
        <v>17580</v>
      </c>
    </row>
    <row r="139" spans="6:13">
      <c r="F139" t="s">
        <v>17583</v>
      </c>
    </row>
    <row r="140" spans="6:13">
      <c r="F140" t="s">
        <v>17586</v>
      </c>
    </row>
    <row r="141" spans="6:13">
      <c r="F141" t="s">
        <v>17589</v>
      </c>
    </row>
    <row r="142" spans="6:13">
      <c r="F142" t="s">
        <v>17593</v>
      </c>
    </row>
    <row r="143" spans="6:13">
      <c r="F143" t="s">
        <v>17597</v>
      </c>
    </row>
    <row r="144" spans="6:13">
      <c r="F144" t="s">
        <v>17599</v>
      </c>
    </row>
    <row r="145" spans="6:6">
      <c r="F145" t="s">
        <v>17602</v>
      </c>
    </row>
    <row r="146" spans="6:6">
      <c r="F146" t="s">
        <v>17605</v>
      </c>
    </row>
    <row r="147" spans="6:6">
      <c r="F147" t="s">
        <v>17503</v>
      </c>
    </row>
    <row r="148" spans="6:6">
      <c r="F148" t="s">
        <v>17611</v>
      </c>
    </row>
    <row r="149" spans="6:6">
      <c r="F149" t="s">
        <v>17534</v>
      </c>
    </row>
    <row r="150" spans="6:6">
      <c r="F150" t="s">
        <v>17615</v>
      </c>
    </row>
    <row r="151" spans="6:6">
      <c r="F151" t="s">
        <v>17618</v>
      </c>
    </row>
    <row r="152" spans="6:6">
      <c r="F152" t="s">
        <v>17621</v>
      </c>
    </row>
    <row r="153" spans="6:6">
      <c r="F153" t="s">
        <v>17624</v>
      </c>
    </row>
    <row r="154" spans="6:6">
      <c r="F154" t="s">
        <v>17628</v>
      </c>
    </row>
    <row r="155" spans="6:6">
      <c r="F155" t="s">
        <v>17631</v>
      </c>
    </row>
    <row r="156" spans="6:6">
      <c r="F156" t="s">
        <v>17634</v>
      </c>
    </row>
    <row r="157" spans="6:6">
      <c r="F157" t="s">
        <v>17637</v>
      </c>
    </row>
    <row r="158" spans="6:6">
      <c r="F158" t="s">
        <v>17639</v>
      </c>
    </row>
    <row r="159" spans="6:6">
      <c r="F159" t="s">
        <v>17642</v>
      </c>
    </row>
    <row r="160" spans="6:6">
      <c r="F160" t="s">
        <v>17503</v>
      </c>
    </row>
    <row r="161" spans="6:6">
      <c r="F161" t="s">
        <v>17647</v>
      </c>
    </row>
    <row r="162" spans="6:6">
      <c r="F162" t="s">
        <v>17651</v>
      </c>
    </row>
    <row r="163" spans="6:6">
      <c r="F163" t="s">
        <v>17655</v>
      </c>
    </row>
    <row r="164" spans="6:6">
      <c r="F164" t="s">
        <v>17657</v>
      </c>
    </row>
    <row r="165" spans="6:6">
      <c r="F165" t="s">
        <v>17520</v>
      </c>
    </row>
    <row r="166" spans="6:6">
      <c r="F166" t="s">
        <v>17661</v>
      </c>
    </row>
    <row r="167" spans="6:6">
      <c r="F167" t="s">
        <v>17520</v>
      </c>
    </row>
    <row r="168" spans="6:6">
      <c r="F168" t="s">
        <v>17665</v>
      </c>
    </row>
    <row r="169" spans="6:6">
      <c r="F169" t="s">
        <v>17668</v>
      </c>
    </row>
    <row r="202" spans="2:5">
      <c r="B202" s="548"/>
      <c r="C202" s="548"/>
      <c r="D202" s="548"/>
    </row>
    <row r="203" spans="2:5">
      <c r="B203" s="548"/>
      <c r="C203" s="548"/>
      <c r="D203" s="548"/>
      <c r="E203" s="548"/>
    </row>
    <row r="204" spans="2:5">
      <c r="B204" s="548"/>
      <c r="C204" s="548"/>
      <c r="D204" s="548"/>
      <c r="E204" s="548"/>
    </row>
    <row r="205" spans="2:5">
      <c r="B205" s="548"/>
      <c r="C205" s="548"/>
      <c r="D205" s="548"/>
      <c r="E205" s="548"/>
    </row>
    <row r="206" spans="2:5">
      <c r="B206" s="548"/>
      <c r="C206" s="548"/>
      <c r="D206" s="548"/>
      <c r="E206" s="548"/>
    </row>
    <row r="207" spans="2:5">
      <c r="B207" s="548"/>
      <c r="C207" s="548"/>
      <c r="D207" s="548"/>
      <c r="E207" s="548"/>
    </row>
    <row r="208" spans="2:5">
      <c r="B208" s="548"/>
      <c r="C208" s="548"/>
      <c r="D208" s="548"/>
      <c r="E208" s="548"/>
    </row>
    <row r="209" spans="2:5">
      <c r="B209" s="548"/>
      <c r="C209" s="548"/>
      <c r="D209" s="548"/>
      <c r="E209" s="548"/>
    </row>
    <row r="210" spans="2:5">
      <c r="B210" s="548"/>
      <c r="C210" s="548"/>
      <c r="D210" s="548"/>
      <c r="E210" s="548"/>
    </row>
    <row r="211" spans="2:5">
      <c r="B211" s="548"/>
      <c r="C211" s="548"/>
      <c r="D211" s="548"/>
      <c r="E211" s="548"/>
    </row>
    <row r="212" spans="2:5">
      <c r="B212" s="548"/>
      <c r="C212" s="548"/>
      <c r="D212" s="548"/>
      <c r="E212" s="548"/>
    </row>
    <row r="213" spans="2:5">
      <c r="B213" s="548"/>
      <c r="C213" s="548"/>
      <c r="D213" s="548"/>
      <c r="E213" s="548"/>
    </row>
    <row r="214" spans="2:5">
      <c r="B214" s="548"/>
      <c r="C214" s="548"/>
      <c r="D214" s="548"/>
      <c r="E214" s="548"/>
    </row>
    <row r="215" spans="2:5">
      <c r="B215" s="548"/>
      <c r="C215" s="548"/>
      <c r="D215" s="548"/>
      <c r="E215" s="548"/>
    </row>
    <row r="216" spans="2:5">
      <c r="B216" s="548"/>
      <c r="C216" s="548"/>
      <c r="D216" s="548"/>
      <c r="E216" s="548"/>
    </row>
    <row r="217" spans="2:5">
      <c r="B217" s="548"/>
      <c r="C217" s="548"/>
      <c r="D217" s="548"/>
      <c r="E217" s="548"/>
    </row>
    <row r="218" spans="2:5">
      <c r="B218" s="548"/>
      <c r="C218" s="548"/>
      <c r="D218" s="548"/>
      <c r="E218" s="548"/>
    </row>
    <row r="219" spans="2:5">
      <c r="B219" s="548"/>
      <c r="C219" s="548"/>
      <c r="D219" s="548"/>
      <c r="E219" s="548"/>
    </row>
    <row r="220" spans="2:5">
      <c r="B220" s="548"/>
      <c r="C220" s="548"/>
      <c r="D220" s="548"/>
      <c r="E220" s="548"/>
    </row>
    <row r="221" spans="2:5">
      <c r="B221" s="548"/>
      <c r="C221" s="548"/>
      <c r="D221" s="548"/>
      <c r="E221" s="548"/>
    </row>
    <row r="222" spans="2:5">
      <c r="B222" s="548"/>
      <c r="C222" s="548"/>
      <c r="D222" s="548"/>
      <c r="E222" s="548"/>
    </row>
    <row r="223" spans="2:5">
      <c r="B223" s="548"/>
      <c r="C223" s="548"/>
      <c r="D223" s="548"/>
      <c r="E223" s="548"/>
    </row>
    <row r="224" spans="2:5">
      <c r="B224" s="548"/>
      <c r="C224" s="548"/>
      <c r="D224" s="548"/>
      <c r="E224" s="548"/>
    </row>
    <row r="225" spans="2:5">
      <c r="B225" s="548"/>
      <c r="C225" s="548"/>
      <c r="D225" s="548"/>
      <c r="E225" s="548"/>
    </row>
    <row r="226" spans="2:5">
      <c r="B226" s="548"/>
      <c r="C226" s="548"/>
      <c r="D226" s="548"/>
      <c r="E226" s="548"/>
    </row>
    <row r="227" spans="2:5">
      <c r="B227" s="548"/>
      <c r="C227" s="548"/>
      <c r="D227" s="548"/>
      <c r="E227" s="548"/>
    </row>
    <row r="228" spans="2:5">
      <c r="B228" s="548"/>
      <c r="C228" s="548"/>
      <c r="D228" s="548"/>
      <c r="E228" s="548"/>
    </row>
    <row r="229" spans="2:5">
      <c r="B229" s="548"/>
      <c r="C229" s="548"/>
      <c r="D229" s="548"/>
      <c r="E229" s="548"/>
    </row>
  </sheetData>
  <mergeCells count="3">
    <mergeCell ref="A2:E2"/>
    <mergeCell ref="A12:B12"/>
    <mergeCell ref="D12:E12"/>
  </mergeCells>
  <hyperlinks>
    <hyperlink ref="A1" location="'0000'!A1" display="|🔝| To main page" xr:uid="{00000000-0004-0000-2700-000000000000}"/>
    <hyperlink ref="E1:H1" r:id="rId1" display="DONATE" xr:uid="{00000000-0004-0000-2700-000001000000}"/>
  </hyperlinks>
  <pageMargins left="0.7" right="0.7" top="0.75" bottom="0.75" header="0.3" footer="0.3"/>
  <drawing r:id="rId2"/>
  <tableParts count="6">
    <tablePart r:id="rId3"/>
    <tablePart r:id="rId4"/>
    <tablePart r:id="rId5"/>
    <tablePart r:id="rId6"/>
    <tablePart r:id="rId7"/>
    <tablePart r:id="rId8"/>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Аркуш16">
    <tabColor rgb="FFFF0000"/>
  </sheetPr>
  <dimension ref="B2:D26"/>
  <sheetViews>
    <sheetView workbookViewId="0">
      <selection activeCell="B6" sqref="B6"/>
    </sheetView>
  </sheetViews>
  <sheetFormatPr defaultRowHeight="15"/>
  <sheetData>
    <row r="2" spans="2:4">
      <c r="B2" t="s">
        <v>15279</v>
      </c>
      <c r="C2" t="s">
        <v>28744</v>
      </c>
    </row>
    <row r="3" spans="2:4">
      <c r="B3" t="s">
        <v>28745</v>
      </c>
      <c r="C3" t="s">
        <v>28746</v>
      </c>
    </row>
    <row r="4" spans="2:4">
      <c r="B4" t="s">
        <v>28747</v>
      </c>
      <c r="C4" t="s">
        <v>28748</v>
      </c>
    </row>
    <row r="5" spans="2:4">
      <c r="B5" t="s">
        <v>28749</v>
      </c>
      <c r="C5" t="s">
        <v>10922</v>
      </c>
    </row>
    <row r="6" spans="2:4">
      <c r="B6" t="s">
        <v>28750</v>
      </c>
      <c r="C6" t="s">
        <v>16208</v>
      </c>
    </row>
    <row r="7" spans="2:4">
      <c r="B7" t="s">
        <v>28751</v>
      </c>
      <c r="C7" t="s">
        <v>28752</v>
      </c>
    </row>
    <row r="8" spans="2:4">
      <c r="B8" t="s">
        <v>17031</v>
      </c>
    </row>
    <row r="9" spans="2:4">
      <c r="B9" t="s">
        <v>28753</v>
      </c>
      <c r="C9" t="s">
        <v>28754</v>
      </c>
    </row>
    <row r="11" spans="2:4">
      <c r="B11" t="s">
        <v>28755</v>
      </c>
      <c r="C11" t="s">
        <v>28756</v>
      </c>
      <c r="D11" t="s">
        <v>28757</v>
      </c>
    </row>
    <row r="12" spans="2:4">
      <c r="B12" t="s">
        <v>28758</v>
      </c>
      <c r="C12" t="s">
        <v>28759</v>
      </c>
      <c r="D12" t="s">
        <v>28760</v>
      </c>
    </row>
    <row r="13" spans="2:4">
      <c r="B13" t="s">
        <v>28761</v>
      </c>
      <c r="C13" t="s">
        <v>28762</v>
      </c>
    </row>
    <row r="14" spans="2:4">
      <c r="B14" t="s">
        <v>28763</v>
      </c>
      <c r="C14" t="s">
        <v>28764</v>
      </c>
    </row>
    <row r="15" spans="2:4">
      <c r="B15" t="s">
        <v>28765</v>
      </c>
      <c r="C15" t="s">
        <v>28766</v>
      </c>
    </row>
    <row r="16" spans="2:4">
      <c r="B16" t="s">
        <v>28767</v>
      </c>
      <c r="C16" t="s">
        <v>28768</v>
      </c>
    </row>
    <row r="17" spans="2:4">
      <c r="B17" t="s">
        <v>28769</v>
      </c>
      <c r="C17" t="s">
        <v>28770</v>
      </c>
    </row>
    <row r="18" spans="2:4">
      <c r="B18" t="s">
        <v>28771</v>
      </c>
      <c r="C18" t="s">
        <v>28772</v>
      </c>
    </row>
    <row r="19" spans="2:4">
      <c r="B19" t="s">
        <v>28773</v>
      </c>
      <c r="C19" t="s">
        <v>28774</v>
      </c>
    </row>
    <row r="21" spans="2:4">
      <c r="B21" t="s">
        <v>28775</v>
      </c>
      <c r="C21" t="s">
        <v>28776</v>
      </c>
    </row>
    <row r="22" spans="2:4">
      <c r="B22" t="s">
        <v>28777</v>
      </c>
      <c r="C22" t="s">
        <v>28778</v>
      </c>
    </row>
    <row r="23" spans="2:4">
      <c r="B23" t="s">
        <v>28779</v>
      </c>
      <c r="C23" t="s">
        <v>28780</v>
      </c>
    </row>
    <row r="25" spans="2:4">
      <c r="B25" t="s">
        <v>28781</v>
      </c>
      <c r="C25" t="s">
        <v>28782</v>
      </c>
    </row>
    <row r="26" spans="2:4">
      <c r="B26" t="s">
        <v>28783</v>
      </c>
      <c r="C26" t="s">
        <v>28784</v>
      </c>
      <c r="D26" t="s">
        <v>28785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Аркуш12"/>
  <dimension ref="A1:DN105"/>
  <sheetViews>
    <sheetView topLeftCell="DF1" zoomScale="85" zoomScaleNormal="85" workbookViewId="0">
      <selection activeCell="U6" sqref="U6"/>
    </sheetView>
  </sheetViews>
  <sheetFormatPr defaultColWidth="9.140625" defaultRowHeight="15.75"/>
  <cols>
    <col min="1" max="1" width="9.140625" style="337"/>
    <col min="2" max="2" width="9.85546875" style="337" customWidth="1"/>
    <col min="3" max="3" width="9.140625" style="337"/>
    <col min="4" max="4" width="10.140625" style="337" customWidth="1"/>
    <col min="5" max="5" width="14.5703125" style="337" customWidth="1"/>
    <col min="6" max="6" width="10.85546875" style="337" customWidth="1"/>
    <col min="7" max="7" width="13.7109375" style="337" customWidth="1"/>
    <col min="8" max="8" width="2.7109375" style="337" customWidth="1"/>
    <col min="9" max="9" width="9.140625" style="337"/>
    <col min="10" max="10" width="62.85546875" style="337" customWidth="1"/>
    <col min="11" max="11" width="2.7109375" style="337" customWidth="1"/>
    <col min="12" max="12" width="17.28515625" style="337" customWidth="1"/>
    <col min="13" max="13" width="12.42578125" style="337" customWidth="1"/>
    <col min="14" max="14" width="2.7109375" style="337" customWidth="1"/>
    <col min="15" max="15" width="10.140625" style="337" customWidth="1"/>
    <col min="16" max="16" width="16.42578125" style="337" bestFit="1" customWidth="1"/>
    <col min="17" max="17" width="21.85546875" style="337" bestFit="1" customWidth="1"/>
    <col min="18" max="18" width="11.5703125" style="337" customWidth="1"/>
    <col min="19" max="19" width="26.85546875" style="337" customWidth="1"/>
    <col min="20" max="20" width="2.7109375" style="337" customWidth="1"/>
    <col min="21" max="21" width="9.140625" style="337"/>
    <col min="22" max="22" width="50.7109375" style="337" customWidth="1"/>
    <col min="23" max="23" width="2.7109375" style="337" customWidth="1"/>
    <col min="24" max="24" width="9.140625" style="337"/>
    <col min="25" max="25" width="50.7109375" style="337" customWidth="1"/>
    <col min="26" max="26" width="2.7109375" style="337" customWidth="1"/>
    <col min="27" max="27" width="9.140625" style="337"/>
    <col min="28" max="28" width="50.7109375" style="337" customWidth="1"/>
    <col min="29" max="29" width="2.7109375" style="337" customWidth="1"/>
    <col min="30" max="30" width="9.140625" style="337"/>
    <col min="31" max="31" width="50.7109375" style="337" customWidth="1"/>
    <col min="32" max="32" width="2.7109375" style="337" customWidth="1"/>
    <col min="33" max="33" width="9.140625" style="337"/>
    <col min="34" max="34" width="50.7109375" style="337" customWidth="1"/>
    <col min="35" max="35" width="2.7109375" style="337" customWidth="1"/>
    <col min="36" max="36" width="9.140625" style="337"/>
    <col min="37" max="37" width="50.7109375" style="337" customWidth="1"/>
    <col min="38" max="38" width="2.7109375" style="337" customWidth="1"/>
    <col min="39" max="39" width="9.140625" style="337"/>
    <col min="40" max="40" width="30.7109375" style="337" customWidth="1"/>
    <col min="41" max="41" width="2.7109375" style="337" customWidth="1"/>
    <col min="42" max="42" width="9.140625" style="337"/>
    <col min="43" max="43" width="10.7109375" style="337" customWidth="1"/>
    <col min="44" max="44" width="9.140625" style="337"/>
    <col min="45" max="45" width="10.7109375" style="337" customWidth="1"/>
    <col min="46" max="46" width="9.140625" style="337"/>
    <col min="47" max="47" width="10.7109375" style="337" customWidth="1"/>
    <col min="48" max="48" width="9.140625" style="337"/>
    <col min="49" max="49" width="10.7109375" style="337" customWidth="1"/>
    <col min="50" max="50" width="2.7109375" style="337" customWidth="1"/>
    <col min="51" max="51" width="9.140625" style="337"/>
    <col min="52" max="52" width="9.7109375" style="337" customWidth="1"/>
    <col min="53" max="53" width="21.5703125" style="337" customWidth="1"/>
    <col min="54" max="54" width="2.7109375" style="337" customWidth="1"/>
    <col min="55" max="55" width="9.140625" style="337"/>
    <col min="56" max="56" width="30.7109375" style="337" customWidth="1"/>
    <col min="57" max="57" width="2.7109375" style="337" customWidth="1"/>
    <col min="58" max="58" width="9.140625" style="337"/>
    <col min="59" max="59" width="30.7109375" style="337" customWidth="1"/>
    <col min="60" max="60" width="2.7109375" style="337" customWidth="1"/>
    <col min="61" max="61" width="9.140625" style="337"/>
    <col min="62" max="62" width="30.7109375" style="337" customWidth="1"/>
    <col min="63" max="63" width="2.7109375" style="337" customWidth="1"/>
    <col min="64" max="64" width="9.140625" style="337"/>
    <col min="65" max="65" width="30.7109375" style="337" customWidth="1"/>
    <col min="66" max="66" width="2.7109375" style="337" customWidth="1"/>
    <col min="67" max="67" width="9.140625" style="337"/>
    <col min="68" max="68" width="30.7109375" style="337" customWidth="1"/>
    <col min="69" max="69" width="2.7109375" style="337" customWidth="1"/>
    <col min="70" max="70" width="9.140625" style="337"/>
    <col min="71" max="71" width="30.7109375" style="337" customWidth="1"/>
    <col min="72" max="72" width="2.7109375" style="337" customWidth="1"/>
    <col min="73" max="73" width="9.140625" style="337"/>
    <col min="74" max="74" width="30.7109375" style="337" customWidth="1"/>
    <col min="75" max="75" width="2.7109375" style="337" customWidth="1"/>
    <col min="76" max="76" width="9.140625" style="337"/>
    <col min="77" max="77" width="30.7109375" style="337" customWidth="1"/>
    <col min="78" max="78" width="2.7109375" style="337" customWidth="1"/>
    <col min="79" max="79" width="9.140625" style="337"/>
    <col min="80" max="80" width="30.7109375" style="337" customWidth="1"/>
    <col min="81" max="81" width="2.7109375" style="337" customWidth="1"/>
    <col min="82" max="82" width="9.140625" style="337"/>
    <col min="83" max="83" width="30.7109375" style="337" customWidth="1"/>
    <col min="84" max="84" width="2.7109375" style="337" customWidth="1"/>
    <col min="85" max="85" width="9.140625" style="337"/>
    <col min="86" max="86" width="30.7109375" style="337" customWidth="1"/>
    <col min="87" max="87" width="2.7109375" style="337" customWidth="1"/>
    <col min="88" max="88" width="9.140625" style="337"/>
    <col min="89" max="89" width="50.7109375" style="337" customWidth="1"/>
    <col min="90" max="90" width="2.7109375" style="337" customWidth="1"/>
    <col min="91" max="91" width="9.140625" style="337"/>
    <col min="92" max="92" width="50.7109375" style="337" customWidth="1"/>
    <col min="93" max="93" width="2.7109375" style="337" customWidth="1"/>
    <col min="94" max="94" width="9.140625" style="337"/>
    <col min="95" max="95" width="50.7109375" style="337" customWidth="1"/>
    <col min="96" max="96" width="9.140625" style="337"/>
    <col min="97" max="97" width="5.7109375" style="337" bestFit="1" customWidth="1"/>
    <col min="98" max="98" width="50.7109375" style="337" customWidth="1"/>
    <col min="99" max="99" width="2.7109375" style="337" customWidth="1"/>
    <col min="100" max="100" width="9.140625" style="337"/>
    <col min="101" max="101" width="50.7109375" style="337" customWidth="1"/>
    <col min="102" max="102" width="2.7109375" style="337" customWidth="1"/>
    <col min="103" max="103" width="9.140625" style="337"/>
    <col min="104" max="104" width="50.7109375" style="337" customWidth="1"/>
    <col min="105" max="105" width="2.7109375" style="337" customWidth="1"/>
    <col min="106" max="106" width="9.140625" style="337"/>
    <col min="107" max="107" width="30.7109375" style="337" customWidth="1"/>
    <col min="108" max="108" width="2.7109375" style="337" customWidth="1"/>
    <col min="109" max="109" width="9.140625" style="337"/>
    <col min="110" max="110" width="30.7109375" style="337" customWidth="1"/>
    <col min="111" max="111" width="2.7109375" style="337" customWidth="1"/>
    <col min="112" max="112" width="9.140625" style="337"/>
    <col min="113" max="113" width="30.7109375" style="337" customWidth="1"/>
    <col min="114" max="16384" width="9.140625" style="337"/>
  </cols>
  <sheetData>
    <row r="1" spans="1:118">
      <c r="I1" s="1661" t="str">
        <f t="array" aca="1" ref="I1" ca="1">INDEX(Durnan_Tavern_Events[Result],RANDBETWEEN(1,100),1)</f>
        <v>             A notice begins circulating in the city, calling upon people to boycott your tavern due to your unpatriotic behavior. Take a -10 penalty to your next roll on the Business Results table.</v>
      </c>
      <c r="J1" s="1661"/>
    </row>
    <row r="2" spans="1:118" ht="15.75" customHeight="1">
      <c r="I2" s="1661"/>
      <c r="J2" s="1661"/>
    </row>
    <row r="3" spans="1:118" ht="19.5" customHeight="1">
      <c r="I3" s="1661"/>
      <c r="J3" s="1661"/>
      <c r="AP3" s="1657" t="s">
        <v>24565</v>
      </c>
      <c r="AQ3" s="1657"/>
      <c r="AR3" s="1657"/>
      <c r="AS3" s="1657"/>
      <c r="AT3" s="1657"/>
      <c r="AU3" s="1657"/>
      <c r="AV3" s="1657"/>
      <c r="AW3" s="1657"/>
    </row>
    <row r="4" spans="1:118" ht="26.25" thickBot="1">
      <c r="A4" s="1656" t="s">
        <v>24566</v>
      </c>
      <c r="B4" s="1656"/>
      <c r="C4" s="1656"/>
      <c r="D4" s="1656"/>
      <c r="E4" s="1656"/>
      <c r="F4" s="1656"/>
      <c r="G4" s="1656"/>
      <c r="H4" s="338"/>
      <c r="I4" s="1658" t="s">
        <v>24567</v>
      </c>
      <c r="J4" s="1658"/>
      <c r="L4" s="1657" t="s">
        <v>24568</v>
      </c>
      <c r="M4" s="1657"/>
      <c r="O4" s="1658" t="s">
        <v>24569</v>
      </c>
      <c r="P4" s="1658"/>
      <c r="Q4" s="1658"/>
      <c r="R4" s="1658"/>
      <c r="S4" s="1658"/>
      <c r="U4" s="1657" t="s">
        <v>24570</v>
      </c>
      <c r="V4" s="1657"/>
      <c r="X4" s="1657" t="s">
        <v>24571</v>
      </c>
      <c r="Y4" s="1657"/>
      <c r="AA4" s="1657" t="s">
        <v>24572</v>
      </c>
      <c r="AB4" s="1657"/>
      <c r="AD4" s="1657" t="s">
        <v>24573</v>
      </c>
      <c r="AE4" s="1657"/>
      <c r="AG4" s="1657" t="s">
        <v>24574</v>
      </c>
      <c r="AH4" s="1657"/>
      <c r="AJ4" s="1657" t="s">
        <v>24575</v>
      </c>
      <c r="AK4" s="1657"/>
      <c r="AM4" s="1657" t="s">
        <v>24576</v>
      </c>
      <c r="AN4" s="1657"/>
      <c r="AP4" s="1659" t="s">
        <v>24577</v>
      </c>
      <c r="AQ4" s="1659"/>
      <c r="AR4" s="1659"/>
      <c r="AS4" s="1659"/>
      <c r="AT4" s="1659" t="s">
        <v>24578</v>
      </c>
      <c r="AU4" s="1659"/>
      <c r="AV4" s="1659"/>
      <c r="AW4" s="1659"/>
      <c r="AY4" s="1657" t="s">
        <v>24579</v>
      </c>
      <c r="AZ4" s="1657"/>
      <c r="BA4" s="1657"/>
      <c r="BC4" s="1660" t="s">
        <v>24580</v>
      </c>
      <c r="BD4" s="1660"/>
      <c r="BF4" s="1660" t="s">
        <v>24581</v>
      </c>
      <c r="BG4" s="1660"/>
      <c r="BI4" s="1660" t="s">
        <v>24582</v>
      </c>
      <c r="BJ4" s="1660"/>
      <c r="BL4" s="1660" t="s">
        <v>24583</v>
      </c>
      <c r="BM4" s="1660"/>
      <c r="BO4" s="1660" t="s">
        <v>24584</v>
      </c>
      <c r="BP4" s="1660"/>
      <c r="BR4" s="1657" t="s">
        <v>24585</v>
      </c>
      <c r="BS4" s="1657"/>
      <c r="BU4" s="1657" t="s">
        <v>24586</v>
      </c>
      <c r="BV4" s="1657"/>
      <c r="BX4" s="1657" t="s">
        <v>24587</v>
      </c>
      <c r="BY4" s="1657"/>
      <c r="CA4" s="1657" t="s">
        <v>24588</v>
      </c>
      <c r="CB4" s="1657"/>
      <c r="CD4" s="1657" t="s">
        <v>24589</v>
      </c>
      <c r="CE4" s="1657"/>
      <c r="CG4" s="1657" t="s">
        <v>24590</v>
      </c>
      <c r="CH4" s="1657"/>
      <c r="CJ4" s="1657" t="s">
        <v>24591</v>
      </c>
      <c r="CK4" s="1657"/>
      <c r="CM4" s="1657" t="s">
        <v>24592</v>
      </c>
      <c r="CN4" s="1657"/>
      <c r="CP4" s="1657" t="s">
        <v>24593</v>
      </c>
      <c r="CQ4" s="1657"/>
      <c r="CS4" s="1657" t="s">
        <v>24594</v>
      </c>
      <c r="CT4" s="1657"/>
      <c r="CV4" s="1657" t="s">
        <v>24595</v>
      </c>
      <c r="CW4" s="1657"/>
      <c r="CY4" s="1657" t="s">
        <v>24596</v>
      </c>
      <c r="CZ4" s="1657"/>
      <c r="DB4" s="1657" t="s">
        <v>24597</v>
      </c>
      <c r="DC4" s="1657"/>
      <c r="DE4" s="1657"/>
      <c r="DF4" s="1657"/>
      <c r="DH4" s="1657" t="s">
        <v>24598</v>
      </c>
      <c r="DI4" s="1657"/>
    </row>
    <row r="5" spans="1:118" ht="16.5" customHeight="1" thickBot="1">
      <c r="A5" s="339" t="s">
        <v>22916</v>
      </c>
      <c r="B5" s="339" t="s">
        <v>13272</v>
      </c>
      <c r="C5" s="339" t="s">
        <v>39</v>
      </c>
      <c r="D5" s="339" t="s">
        <v>55</v>
      </c>
      <c r="E5" s="339" t="s">
        <v>21</v>
      </c>
      <c r="F5" s="339" t="s">
        <v>17</v>
      </c>
      <c r="G5" s="339" t="s">
        <v>845</v>
      </c>
      <c r="H5" s="338"/>
      <c r="I5" s="339" t="s">
        <v>22916</v>
      </c>
      <c r="J5" s="339" t="s">
        <v>22919</v>
      </c>
      <c r="L5" s="339" t="s">
        <v>24599</v>
      </c>
      <c r="M5" s="339" t="s">
        <v>13266</v>
      </c>
      <c r="O5" s="339" t="s">
        <v>24600</v>
      </c>
      <c r="P5" s="339" t="s">
        <v>24601</v>
      </c>
      <c r="Q5" s="339" t="s">
        <v>24602</v>
      </c>
      <c r="R5" s="339" t="s">
        <v>24603</v>
      </c>
      <c r="S5" s="339" t="s">
        <v>24604</v>
      </c>
      <c r="U5" s="340" t="s">
        <v>22916</v>
      </c>
      <c r="V5" s="340" t="s">
        <v>22919</v>
      </c>
      <c r="X5" s="340" t="s">
        <v>22916</v>
      </c>
      <c r="Y5" s="340" t="s">
        <v>22919</v>
      </c>
      <c r="AA5" s="340" t="s">
        <v>22916</v>
      </c>
      <c r="AB5" s="340" t="s">
        <v>22919</v>
      </c>
      <c r="AD5" s="340" t="s">
        <v>22916</v>
      </c>
      <c r="AE5" s="340" t="s">
        <v>22919</v>
      </c>
      <c r="AG5" s="340" t="s">
        <v>22916</v>
      </c>
      <c r="AH5" s="340" t="s">
        <v>22919</v>
      </c>
      <c r="AJ5" s="340" t="s">
        <v>22916</v>
      </c>
      <c r="AK5" s="340" t="s">
        <v>22919</v>
      </c>
      <c r="AM5" s="340" t="s">
        <v>22916</v>
      </c>
      <c r="AN5" s="340" t="s">
        <v>22919</v>
      </c>
      <c r="AP5" s="340" t="s">
        <v>22916</v>
      </c>
      <c r="AQ5" s="340" t="s">
        <v>24605</v>
      </c>
      <c r="AR5" s="340" t="s">
        <v>24606</v>
      </c>
      <c r="AS5" s="340" t="s">
        <v>24607</v>
      </c>
      <c r="AT5" s="340" t="s">
        <v>24608</v>
      </c>
      <c r="AU5" s="340" t="s">
        <v>24609</v>
      </c>
      <c r="AV5" s="340" t="s">
        <v>24610</v>
      </c>
      <c r="AW5" s="340" t="s">
        <v>24611</v>
      </c>
      <c r="AY5" s="340" t="s">
        <v>16572</v>
      </c>
      <c r="AZ5" s="340" t="s">
        <v>13266</v>
      </c>
      <c r="BA5" s="340" t="s">
        <v>24612</v>
      </c>
      <c r="BC5" s="340" t="s">
        <v>22108</v>
      </c>
      <c r="BD5" s="340" t="s">
        <v>14953</v>
      </c>
      <c r="BF5" s="340" t="s">
        <v>22108</v>
      </c>
      <c r="BG5" s="340" t="s">
        <v>14953</v>
      </c>
      <c r="BI5" s="340" t="s">
        <v>22108</v>
      </c>
      <c r="BJ5" s="340" t="s">
        <v>14953</v>
      </c>
      <c r="BL5" s="340" t="s">
        <v>16571</v>
      </c>
      <c r="BM5" s="340" t="s">
        <v>1</v>
      </c>
      <c r="BO5" s="340" t="s">
        <v>22108</v>
      </c>
      <c r="BP5" s="340" t="s">
        <v>24600</v>
      </c>
      <c r="BR5" s="340" t="s">
        <v>22108</v>
      </c>
      <c r="BS5" s="340" t="s">
        <v>24600</v>
      </c>
      <c r="BU5" s="340" t="s">
        <v>22108</v>
      </c>
      <c r="BV5" s="340" t="s">
        <v>24600</v>
      </c>
      <c r="BX5" s="340" t="s">
        <v>22108</v>
      </c>
      <c r="BY5" s="340" t="s">
        <v>24600</v>
      </c>
      <c r="CA5" s="340" t="s">
        <v>22108</v>
      </c>
      <c r="CB5" s="340" t="s">
        <v>24600</v>
      </c>
      <c r="CD5" s="340" t="s">
        <v>16571</v>
      </c>
      <c r="CE5" s="340" t="s">
        <v>24613</v>
      </c>
      <c r="CG5" s="340" t="s">
        <v>22108</v>
      </c>
      <c r="CH5" s="340" t="s">
        <v>24614</v>
      </c>
      <c r="CJ5" s="340" t="s">
        <v>16572</v>
      </c>
      <c r="CK5" s="340" t="s">
        <v>24615</v>
      </c>
      <c r="CM5" s="340" t="s">
        <v>16572</v>
      </c>
      <c r="CN5" s="340" t="s">
        <v>24615</v>
      </c>
      <c r="CP5" s="340" t="s">
        <v>16572</v>
      </c>
      <c r="CQ5" s="340" t="s">
        <v>24615</v>
      </c>
      <c r="CS5" s="340" t="s">
        <v>16572</v>
      </c>
      <c r="CT5" s="340" t="s">
        <v>24615</v>
      </c>
      <c r="CV5" s="340" t="s">
        <v>16572</v>
      </c>
      <c r="CW5" s="340" t="s">
        <v>24615</v>
      </c>
      <c r="CY5" s="340" t="s">
        <v>16572</v>
      </c>
      <c r="CZ5" s="340" t="s">
        <v>24615</v>
      </c>
      <c r="DB5" s="340" t="s">
        <v>22108</v>
      </c>
      <c r="DC5" s="340" t="s">
        <v>22971</v>
      </c>
      <c r="DE5" s="340" t="s">
        <v>22916</v>
      </c>
      <c r="DF5" s="340" t="s">
        <v>22919</v>
      </c>
      <c r="DH5" s="340" t="s">
        <v>22108</v>
      </c>
      <c r="DI5" s="340" t="s">
        <v>24616</v>
      </c>
    </row>
    <row r="6" spans="1:118">
      <c r="A6" s="341" t="s">
        <v>24617</v>
      </c>
      <c r="B6" s="337" t="s">
        <v>24618</v>
      </c>
      <c r="C6" s="337" t="s">
        <v>24619</v>
      </c>
      <c r="D6" s="337" t="s">
        <v>24620</v>
      </c>
      <c r="E6" s="337" t="s">
        <v>24621</v>
      </c>
      <c r="F6" s="337" t="s">
        <v>24622</v>
      </c>
      <c r="G6" s="337" t="s">
        <v>24623</v>
      </c>
      <c r="I6" s="337">
        <v>1</v>
      </c>
      <c r="J6" s="337" t="s">
        <v>24624</v>
      </c>
      <c r="L6" s="342" t="s">
        <v>24625</v>
      </c>
      <c r="M6" s="337" t="s">
        <v>13272</v>
      </c>
      <c r="O6" s="337" t="s">
        <v>24626</v>
      </c>
      <c r="P6" s="337" t="s">
        <v>24627</v>
      </c>
      <c r="Q6" s="337" t="s">
        <v>24628</v>
      </c>
      <c r="R6" s="337" t="s">
        <v>24629</v>
      </c>
      <c r="S6" s="343" t="s">
        <v>24630</v>
      </c>
      <c r="U6" s="342" t="s">
        <v>24631</v>
      </c>
      <c r="V6" s="337" t="s">
        <v>24632</v>
      </c>
      <c r="X6" s="344">
        <v>43374</v>
      </c>
      <c r="Y6" s="337" t="s">
        <v>24633</v>
      </c>
      <c r="AA6" s="344">
        <v>43374</v>
      </c>
      <c r="AB6" s="337" t="s">
        <v>24634</v>
      </c>
      <c r="AD6" s="344">
        <v>43374</v>
      </c>
      <c r="AE6" s="337" t="s">
        <v>24635</v>
      </c>
      <c r="AG6" s="344">
        <v>43374</v>
      </c>
      <c r="AH6" s="337" t="s">
        <v>24636</v>
      </c>
      <c r="AJ6" s="344">
        <v>43374</v>
      </c>
      <c r="AK6" s="337" t="s">
        <v>24637</v>
      </c>
      <c r="AM6" s="344">
        <v>43374</v>
      </c>
      <c r="AN6" s="337" t="s">
        <v>24638</v>
      </c>
      <c r="AP6" s="337">
        <v>1</v>
      </c>
      <c r="AQ6" s="337" t="s">
        <v>24639</v>
      </c>
      <c r="AR6" s="337">
        <v>51</v>
      </c>
      <c r="AS6" s="337" t="s">
        <v>24640</v>
      </c>
      <c r="AT6" s="337">
        <v>1</v>
      </c>
      <c r="AU6" s="337" t="s">
        <v>24641</v>
      </c>
      <c r="AV6" s="337">
        <v>51</v>
      </c>
      <c r="AW6" s="337" t="s">
        <v>24642</v>
      </c>
      <c r="AY6" s="337">
        <v>1</v>
      </c>
      <c r="AZ6" s="337" t="s">
        <v>13272</v>
      </c>
      <c r="BA6" s="337" t="s">
        <v>22009</v>
      </c>
      <c r="BC6" s="337">
        <v>1</v>
      </c>
      <c r="BD6" s="337" t="s">
        <v>24643</v>
      </c>
      <c r="BF6" s="337">
        <v>1</v>
      </c>
      <c r="BG6" s="337" t="s">
        <v>24644</v>
      </c>
      <c r="BI6" s="337">
        <v>1</v>
      </c>
      <c r="BJ6" s="337" t="s">
        <v>24645</v>
      </c>
      <c r="BL6" s="345" t="s">
        <v>24646</v>
      </c>
      <c r="BM6" s="345" t="s">
        <v>24647</v>
      </c>
      <c r="BO6" s="337">
        <v>1</v>
      </c>
      <c r="BP6" s="337" t="s">
        <v>24648</v>
      </c>
      <c r="BR6" s="337">
        <v>1</v>
      </c>
      <c r="BS6" s="337" t="s">
        <v>24649</v>
      </c>
      <c r="BU6" s="337">
        <v>1</v>
      </c>
      <c r="BV6" s="337" t="s">
        <v>24650</v>
      </c>
      <c r="BX6" s="337">
        <v>1</v>
      </c>
      <c r="BY6" s="337" t="s">
        <v>24651</v>
      </c>
      <c r="CA6" s="337">
        <v>1</v>
      </c>
      <c r="CB6" s="337" t="s">
        <v>24652</v>
      </c>
      <c r="CD6" s="337">
        <v>1</v>
      </c>
      <c r="CE6" s="337" t="s">
        <v>24653</v>
      </c>
      <c r="CG6" s="337">
        <v>1</v>
      </c>
      <c r="CH6" s="337" t="s">
        <v>24654</v>
      </c>
      <c r="CJ6" s="337">
        <v>1</v>
      </c>
      <c r="CK6" s="337" t="s">
        <v>24655</v>
      </c>
      <c r="CM6" s="337">
        <v>1</v>
      </c>
      <c r="CN6" s="337" t="s">
        <v>24656</v>
      </c>
      <c r="CP6" s="337">
        <v>1</v>
      </c>
      <c r="CQ6" s="337" t="s">
        <v>24657</v>
      </c>
      <c r="CS6" s="337">
        <v>1</v>
      </c>
      <c r="CT6" s="337" t="s">
        <v>24658</v>
      </c>
      <c r="CV6" s="337">
        <v>1</v>
      </c>
      <c r="CW6" s="337" t="s">
        <v>24659</v>
      </c>
      <c r="CY6" s="337">
        <v>1</v>
      </c>
      <c r="CZ6" s="337" t="s">
        <v>24660</v>
      </c>
      <c r="DB6" s="337">
        <v>1</v>
      </c>
      <c r="DC6" s="337" t="s">
        <v>24661</v>
      </c>
      <c r="DE6" s="345" t="s">
        <v>22950</v>
      </c>
      <c r="DF6" s="337" t="s">
        <v>24662</v>
      </c>
      <c r="DH6" s="337">
        <v>1</v>
      </c>
      <c r="DI6" s="337" t="s">
        <v>24663</v>
      </c>
    </row>
    <row r="7" spans="1:118">
      <c r="A7" s="341" t="s">
        <v>9805</v>
      </c>
      <c r="B7" s="337" t="s">
        <v>24664</v>
      </c>
      <c r="C7" s="337" t="s">
        <v>24665</v>
      </c>
      <c r="D7" s="337" t="s">
        <v>24666</v>
      </c>
      <c r="E7" s="337" t="s">
        <v>24667</v>
      </c>
      <c r="F7" s="337" t="s">
        <v>24668</v>
      </c>
      <c r="G7" s="337" t="s">
        <v>24669</v>
      </c>
      <c r="I7" s="337">
        <v>2</v>
      </c>
      <c r="J7" s="337" t="s">
        <v>24670</v>
      </c>
      <c r="L7" s="342" t="s">
        <v>24671</v>
      </c>
      <c r="M7" s="337" t="s">
        <v>39</v>
      </c>
      <c r="O7" s="337" t="s">
        <v>24672</v>
      </c>
      <c r="P7" s="337" t="s">
        <v>24673</v>
      </c>
      <c r="Q7" s="337" t="s">
        <v>24674</v>
      </c>
      <c r="R7" s="337" t="s">
        <v>24675</v>
      </c>
      <c r="S7" s="343" t="s">
        <v>24630</v>
      </c>
      <c r="U7" s="346" t="s">
        <v>9893</v>
      </c>
      <c r="V7" s="337" t="s">
        <v>24676</v>
      </c>
      <c r="X7" s="345" t="s">
        <v>9893</v>
      </c>
      <c r="Y7" s="337" t="s">
        <v>24677</v>
      </c>
      <c r="AA7" s="347">
        <v>44136</v>
      </c>
      <c r="AB7" s="337" t="s">
        <v>24678</v>
      </c>
      <c r="AG7" s="347">
        <v>44136</v>
      </c>
      <c r="AH7" s="337" t="s">
        <v>24679</v>
      </c>
      <c r="AJ7" s="347">
        <v>44136</v>
      </c>
      <c r="AK7" s="337" t="s">
        <v>24680</v>
      </c>
      <c r="AM7" s="347">
        <v>44136</v>
      </c>
      <c r="AN7" s="337" t="s">
        <v>24681</v>
      </c>
      <c r="AP7" s="337">
        <v>2</v>
      </c>
      <c r="AQ7" s="337" t="s">
        <v>24682</v>
      </c>
      <c r="AR7" s="337">
        <v>52</v>
      </c>
      <c r="AS7" s="337" t="s">
        <v>24683</v>
      </c>
      <c r="AT7" s="337">
        <v>2</v>
      </c>
      <c r="AU7" s="337" t="s">
        <v>24684</v>
      </c>
      <c r="AV7" s="337">
        <v>52</v>
      </c>
      <c r="AW7" s="337" t="s">
        <v>24685</v>
      </c>
      <c r="AY7" s="337">
        <v>2</v>
      </c>
      <c r="AZ7" s="337" t="s">
        <v>39</v>
      </c>
      <c r="BA7" s="337" t="s">
        <v>18321</v>
      </c>
      <c r="BC7" s="337">
        <v>2</v>
      </c>
      <c r="BD7" s="337" t="s">
        <v>24686</v>
      </c>
      <c r="BF7" s="337">
        <v>2</v>
      </c>
      <c r="BG7" s="337" t="s">
        <v>24687</v>
      </c>
      <c r="BI7" s="337">
        <v>2</v>
      </c>
      <c r="BJ7" s="337" t="s">
        <v>24688</v>
      </c>
      <c r="BL7" s="345" t="s">
        <v>24689</v>
      </c>
      <c r="BM7" s="345" t="s">
        <v>24690</v>
      </c>
      <c r="BO7" s="337">
        <v>2</v>
      </c>
      <c r="BP7" s="337" t="s">
        <v>24691</v>
      </c>
      <c r="BR7" s="337">
        <v>2</v>
      </c>
      <c r="BS7" s="337" t="s">
        <v>24692</v>
      </c>
      <c r="BU7" s="337">
        <v>2</v>
      </c>
      <c r="BV7" s="337" t="s">
        <v>24693</v>
      </c>
      <c r="BX7" s="337">
        <v>2</v>
      </c>
      <c r="BY7" s="337" t="s">
        <v>24694</v>
      </c>
      <c r="CA7" s="337">
        <v>2</v>
      </c>
      <c r="CB7" s="337" t="s">
        <v>24695</v>
      </c>
      <c r="CD7" s="337">
        <v>2</v>
      </c>
      <c r="CE7" s="337" t="s">
        <v>24696</v>
      </c>
      <c r="CG7" s="337">
        <v>2</v>
      </c>
      <c r="CH7" s="337" t="s">
        <v>24697</v>
      </c>
      <c r="CJ7" s="337">
        <v>2</v>
      </c>
      <c r="CK7" s="337" t="s">
        <v>24698</v>
      </c>
      <c r="CM7" s="337">
        <v>2</v>
      </c>
      <c r="CN7" s="337" t="s">
        <v>24699</v>
      </c>
      <c r="CP7" s="337">
        <v>2</v>
      </c>
      <c r="CQ7" s="337" t="s">
        <v>24700</v>
      </c>
      <c r="CS7" s="337">
        <v>2</v>
      </c>
      <c r="CT7" s="337" t="s">
        <v>24701</v>
      </c>
      <c r="CV7" s="337">
        <v>2</v>
      </c>
      <c r="CW7" s="337" t="s">
        <v>24702</v>
      </c>
      <c r="CY7" s="337">
        <v>2</v>
      </c>
      <c r="CZ7" s="337" t="s">
        <v>24703</v>
      </c>
      <c r="DB7" s="337">
        <v>2</v>
      </c>
      <c r="DC7" s="337" t="s">
        <v>24704</v>
      </c>
      <c r="DE7" s="345" t="s">
        <v>22987</v>
      </c>
      <c r="DF7" s="337" t="s">
        <v>24705</v>
      </c>
      <c r="DH7" s="337">
        <v>2</v>
      </c>
      <c r="DI7" s="337" t="s">
        <v>24706</v>
      </c>
    </row>
    <row r="8" spans="1:118">
      <c r="A8" s="337" t="s">
        <v>24707</v>
      </c>
      <c r="B8" s="337" t="s">
        <v>24708</v>
      </c>
      <c r="C8" s="337" t="s">
        <v>24709</v>
      </c>
      <c r="D8" s="337" t="s">
        <v>24710</v>
      </c>
      <c r="E8" s="337" t="s">
        <v>24711</v>
      </c>
      <c r="F8" s="337" t="s">
        <v>24712</v>
      </c>
      <c r="G8" s="337" t="s">
        <v>24713</v>
      </c>
      <c r="I8" s="337">
        <v>3</v>
      </c>
      <c r="J8" s="337" t="s">
        <v>24714</v>
      </c>
      <c r="L8" s="341" t="s">
        <v>24715</v>
      </c>
      <c r="M8" s="337" t="s">
        <v>55</v>
      </c>
      <c r="O8" s="337" t="s">
        <v>23064</v>
      </c>
      <c r="P8" s="337" t="s">
        <v>24627</v>
      </c>
      <c r="Q8" s="337" t="s">
        <v>24716</v>
      </c>
      <c r="R8" s="337" t="s">
        <v>24629</v>
      </c>
      <c r="S8" s="343" t="s">
        <v>24717</v>
      </c>
      <c r="U8" s="337" t="s">
        <v>24718</v>
      </c>
      <c r="V8" s="337" t="s">
        <v>24719</v>
      </c>
      <c r="X8" s="345" t="s">
        <v>24718</v>
      </c>
      <c r="Y8" s="337" t="s">
        <v>24720</v>
      </c>
      <c r="AA8" s="337" t="s">
        <v>24718</v>
      </c>
      <c r="AB8" s="337" t="s">
        <v>24721</v>
      </c>
      <c r="AD8" s="337" t="s">
        <v>24722</v>
      </c>
      <c r="AG8" s="337" t="s">
        <v>24718</v>
      </c>
      <c r="AH8" s="337" t="s">
        <v>24723</v>
      </c>
      <c r="AJ8" s="337" t="s">
        <v>24718</v>
      </c>
      <c r="AK8" s="337" t="s">
        <v>24724</v>
      </c>
      <c r="AM8" s="337" t="s">
        <v>24718</v>
      </c>
      <c r="AN8" s="337" t="s">
        <v>24725</v>
      </c>
      <c r="AO8" s="337" t="s">
        <v>22916</v>
      </c>
      <c r="AP8" s="337">
        <v>3</v>
      </c>
      <c r="AQ8" s="337" t="s">
        <v>24726</v>
      </c>
      <c r="AR8" s="337">
        <v>53</v>
      </c>
      <c r="AS8" s="337" t="s">
        <v>24727</v>
      </c>
      <c r="AT8" s="337">
        <v>3</v>
      </c>
      <c r="AU8" s="337" t="s">
        <v>24728</v>
      </c>
      <c r="AV8" s="337">
        <v>53</v>
      </c>
      <c r="AW8" s="337" t="s">
        <v>23389</v>
      </c>
      <c r="AY8" s="337">
        <v>3</v>
      </c>
      <c r="AZ8" s="337" t="s">
        <v>55</v>
      </c>
      <c r="BA8" s="337" t="s">
        <v>18283</v>
      </c>
      <c r="BC8" s="337">
        <v>3</v>
      </c>
      <c r="BD8" s="337" t="s">
        <v>24729</v>
      </c>
      <c r="BF8" s="337">
        <v>3</v>
      </c>
      <c r="BG8" s="337" t="s">
        <v>24730</v>
      </c>
      <c r="BI8" s="337">
        <v>3</v>
      </c>
      <c r="BJ8" s="337" t="s">
        <v>24731</v>
      </c>
      <c r="BL8" s="345" t="s">
        <v>24732</v>
      </c>
      <c r="BM8" s="345" t="s">
        <v>24733</v>
      </c>
      <c r="BO8" s="337">
        <v>3</v>
      </c>
      <c r="BP8" s="337" t="s">
        <v>24734</v>
      </c>
      <c r="BR8" s="337">
        <v>3</v>
      </c>
      <c r="BS8" s="337" t="s">
        <v>24735</v>
      </c>
      <c r="BU8" s="337">
        <v>3</v>
      </c>
      <c r="BV8" s="337" t="s">
        <v>24736</v>
      </c>
      <c r="BX8" s="337">
        <v>3</v>
      </c>
      <c r="BY8" s="337" t="s">
        <v>24737</v>
      </c>
      <c r="CA8" s="337">
        <v>3</v>
      </c>
      <c r="CB8" s="337" t="s">
        <v>24738</v>
      </c>
      <c r="CD8" s="337">
        <v>3</v>
      </c>
      <c r="CE8" s="337" t="s">
        <v>24739</v>
      </c>
      <c r="CG8" s="337">
        <v>3</v>
      </c>
      <c r="CH8" s="337" t="s">
        <v>24740</v>
      </c>
      <c r="CJ8" s="337">
        <v>3</v>
      </c>
      <c r="CK8" s="337" t="s">
        <v>24741</v>
      </c>
      <c r="CM8" s="337">
        <v>3</v>
      </c>
      <c r="CN8" s="337" t="s">
        <v>24742</v>
      </c>
      <c r="CP8" s="337">
        <v>3</v>
      </c>
      <c r="CQ8" s="337" t="s">
        <v>24743</v>
      </c>
      <c r="CS8" s="337">
        <v>3</v>
      </c>
      <c r="CT8" s="337" t="s">
        <v>24744</v>
      </c>
      <c r="CV8" s="337">
        <v>3</v>
      </c>
      <c r="CW8" s="337" t="s">
        <v>24745</v>
      </c>
      <c r="CY8" s="337">
        <v>3</v>
      </c>
      <c r="CZ8" s="348" t="s">
        <v>24746</v>
      </c>
      <c r="DB8" s="337">
        <v>3</v>
      </c>
      <c r="DC8" s="337" t="s">
        <v>24747</v>
      </c>
      <c r="DE8" s="345" t="s">
        <v>23031</v>
      </c>
      <c r="DF8" s="337" t="s">
        <v>24748</v>
      </c>
      <c r="DH8" s="337">
        <v>3</v>
      </c>
      <c r="DI8" s="337" t="s">
        <v>24749</v>
      </c>
    </row>
    <row r="9" spans="1:118">
      <c r="A9" s="337" t="s">
        <v>24750</v>
      </c>
      <c r="B9" s="337" t="s">
        <v>24751</v>
      </c>
      <c r="C9" s="337" t="s">
        <v>24751</v>
      </c>
      <c r="D9" s="337" t="s">
        <v>24751</v>
      </c>
      <c r="E9" s="337" t="s">
        <v>24751</v>
      </c>
      <c r="F9" s="337" t="s">
        <v>24751</v>
      </c>
      <c r="G9" s="337" t="s">
        <v>24751</v>
      </c>
      <c r="I9" s="337">
        <v>4</v>
      </c>
      <c r="J9" s="337" t="s">
        <v>24752</v>
      </c>
      <c r="L9" s="337" t="s">
        <v>24753</v>
      </c>
      <c r="M9" s="337" t="s">
        <v>21</v>
      </c>
      <c r="O9" s="337" t="s">
        <v>24627</v>
      </c>
      <c r="P9" s="337" t="s">
        <v>24673</v>
      </c>
      <c r="Q9" s="337" t="s">
        <v>24575</v>
      </c>
      <c r="R9" s="337" t="s">
        <v>24629</v>
      </c>
      <c r="S9" s="343" t="s">
        <v>24717</v>
      </c>
      <c r="U9" s="337" t="s">
        <v>24754</v>
      </c>
      <c r="V9" s="337" t="s">
        <v>24755</v>
      </c>
      <c r="X9" s="345" t="s">
        <v>24754</v>
      </c>
      <c r="Y9" s="337" t="s">
        <v>24756</v>
      </c>
      <c r="AA9" s="337" t="s">
        <v>24754</v>
      </c>
      <c r="AB9" s="337" t="s">
        <v>24757</v>
      </c>
      <c r="AD9" s="347">
        <v>44136</v>
      </c>
      <c r="AE9" s="337" t="s">
        <v>24758</v>
      </c>
      <c r="AG9" s="337" t="s">
        <v>24754</v>
      </c>
      <c r="AH9" s="337" t="s">
        <v>24759</v>
      </c>
      <c r="AJ9" s="337" t="s">
        <v>24754</v>
      </c>
      <c r="AK9" s="337" t="s">
        <v>24760</v>
      </c>
      <c r="AM9" s="337" t="s">
        <v>24754</v>
      </c>
      <c r="AN9" s="337" t="s">
        <v>24761</v>
      </c>
      <c r="AP9" s="337">
        <v>4</v>
      </c>
      <c r="AQ9" s="337" t="s">
        <v>24762</v>
      </c>
      <c r="AR9" s="337">
        <v>54</v>
      </c>
      <c r="AS9" s="337" t="s">
        <v>24763</v>
      </c>
      <c r="AT9" s="337">
        <v>4</v>
      </c>
      <c r="AU9" s="337" t="s">
        <v>24764</v>
      </c>
      <c r="AV9" s="337">
        <v>54</v>
      </c>
      <c r="AW9" s="337" t="s">
        <v>24765</v>
      </c>
      <c r="AY9" s="337">
        <v>4</v>
      </c>
      <c r="AZ9" s="337" t="s">
        <v>21</v>
      </c>
      <c r="BA9" s="344" t="s">
        <v>21872</v>
      </c>
      <c r="BC9" s="337">
        <v>4</v>
      </c>
      <c r="BD9" s="337" t="s">
        <v>24766</v>
      </c>
      <c r="BF9" s="337">
        <v>4</v>
      </c>
      <c r="BG9" s="337" t="s">
        <v>24767</v>
      </c>
      <c r="BI9" s="337">
        <v>4</v>
      </c>
      <c r="BJ9" s="337" t="s">
        <v>24768</v>
      </c>
      <c r="BL9" s="345" t="s">
        <v>24769</v>
      </c>
      <c r="BM9" s="345" t="s">
        <v>24770</v>
      </c>
      <c r="BO9" s="337">
        <v>4</v>
      </c>
      <c r="BP9" s="337" t="s">
        <v>24771</v>
      </c>
      <c r="BR9" s="337">
        <v>4</v>
      </c>
      <c r="BS9" s="337" t="s">
        <v>24772</v>
      </c>
      <c r="BU9" s="337">
        <v>4</v>
      </c>
      <c r="BV9" s="337" t="s">
        <v>24773</v>
      </c>
      <c r="BX9" s="337">
        <v>4</v>
      </c>
      <c r="BY9" s="337" t="s">
        <v>24774</v>
      </c>
      <c r="CA9" s="337">
        <v>4</v>
      </c>
      <c r="CB9" s="337" t="s">
        <v>24775</v>
      </c>
      <c r="CD9" s="337">
        <v>4</v>
      </c>
      <c r="CE9" s="337" t="s">
        <v>24776</v>
      </c>
      <c r="CG9" s="337">
        <v>4</v>
      </c>
      <c r="CH9" s="337" t="s">
        <v>24777</v>
      </c>
      <c r="CJ9" s="337">
        <v>4</v>
      </c>
      <c r="CK9" s="337" t="s">
        <v>24778</v>
      </c>
      <c r="CM9" s="337">
        <v>4</v>
      </c>
      <c r="CN9" s="337" t="s">
        <v>24779</v>
      </c>
      <c r="CP9" s="337">
        <v>4</v>
      </c>
      <c r="CQ9" s="337" t="s">
        <v>24780</v>
      </c>
      <c r="CS9" s="337">
        <v>4</v>
      </c>
      <c r="CT9" s="337" t="s">
        <v>24781</v>
      </c>
      <c r="CV9" s="337">
        <v>4</v>
      </c>
      <c r="CW9" s="337" t="s">
        <v>24782</v>
      </c>
      <c r="CY9" s="337">
        <v>4</v>
      </c>
      <c r="CZ9" s="337" t="s">
        <v>24783</v>
      </c>
      <c r="DB9" s="337">
        <v>4</v>
      </c>
      <c r="DC9" s="337" t="s">
        <v>24784</v>
      </c>
      <c r="DE9" s="345" t="s">
        <v>23077</v>
      </c>
      <c r="DF9" s="337" t="s">
        <v>24785</v>
      </c>
      <c r="DH9" s="337">
        <v>4</v>
      </c>
      <c r="DI9" s="337" t="s">
        <v>24786</v>
      </c>
    </row>
    <row r="10" spans="1:118">
      <c r="A10" s="337" t="s">
        <v>24787</v>
      </c>
      <c r="B10" s="337" t="s">
        <v>24788</v>
      </c>
      <c r="C10" s="337" t="s">
        <v>24789</v>
      </c>
      <c r="D10" s="337" t="s">
        <v>24790</v>
      </c>
      <c r="E10" s="337" t="s">
        <v>24791</v>
      </c>
      <c r="F10" s="337" t="s">
        <v>24792</v>
      </c>
      <c r="G10" s="337" t="s">
        <v>24793</v>
      </c>
      <c r="I10" s="337">
        <v>5</v>
      </c>
      <c r="J10" s="337" t="s">
        <v>24794</v>
      </c>
      <c r="L10" s="337" t="s">
        <v>24795</v>
      </c>
      <c r="M10" s="337" t="s">
        <v>17</v>
      </c>
      <c r="O10" s="337" t="s">
        <v>24796</v>
      </c>
      <c r="P10" s="337" t="s">
        <v>24797</v>
      </c>
      <c r="Q10" s="337" t="s">
        <v>24798</v>
      </c>
      <c r="R10" s="337" t="s">
        <v>24629</v>
      </c>
      <c r="S10" s="343" t="s">
        <v>24717</v>
      </c>
      <c r="U10" s="337" t="s">
        <v>24799</v>
      </c>
      <c r="V10" s="337" t="s">
        <v>24800</v>
      </c>
      <c r="X10" s="345" t="s">
        <v>24799</v>
      </c>
      <c r="Y10" s="337" t="s">
        <v>24801</v>
      </c>
      <c r="AA10" s="337" t="s">
        <v>24799</v>
      </c>
      <c r="AB10" s="337" t="s">
        <v>24802</v>
      </c>
      <c r="AD10" s="337" t="s">
        <v>24718</v>
      </c>
      <c r="AE10" s="337" t="s">
        <v>24803</v>
      </c>
      <c r="AG10" s="337" t="s">
        <v>24799</v>
      </c>
      <c r="AH10" s="337" t="s">
        <v>24804</v>
      </c>
      <c r="AJ10" s="337" t="s">
        <v>24799</v>
      </c>
      <c r="AK10" s="337" t="s">
        <v>24805</v>
      </c>
      <c r="AM10" s="337" t="s">
        <v>24799</v>
      </c>
      <c r="AN10" s="337" t="s">
        <v>24806</v>
      </c>
      <c r="AP10" s="337">
        <v>5</v>
      </c>
      <c r="AQ10" s="337" t="s">
        <v>24807</v>
      </c>
      <c r="AR10" s="337">
        <v>55</v>
      </c>
      <c r="AS10" s="337" t="s">
        <v>24808</v>
      </c>
      <c r="AT10" s="337">
        <v>5</v>
      </c>
      <c r="AU10" s="337" t="s">
        <v>24809</v>
      </c>
      <c r="AV10" s="337">
        <v>55</v>
      </c>
      <c r="AW10" s="337" t="s">
        <v>23231</v>
      </c>
      <c r="AY10" s="337">
        <v>5</v>
      </c>
      <c r="AZ10" s="337" t="s">
        <v>17</v>
      </c>
      <c r="BA10" s="347" t="s">
        <v>18496</v>
      </c>
      <c r="BC10" s="337">
        <v>5</v>
      </c>
      <c r="BD10" s="337" t="s">
        <v>24810</v>
      </c>
      <c r="BF10" s="337">
        <v>5</v>
      </c>
      <c r="BG10" s="337" t="s">
        <v>24811</v>
      </c>
      <c r="BI10" s="337">
        <v>5</v>
      </c>
      <c r="BJ10" s="337" t="s">
        <v>24812</v>
      </c>
      <c r="BL10" s="345" t="s">
        <v>24813</v>
      </c>
      <c r="BM10" s="345" t="s">
        <v>24814</v>
      </c>
      <c r="BO10" s="337">
        <v>5</v>
      </c>
      <c r="BP10" s="337" t="s">
        <v>24815</v>
      </c>
      <c r="BR10" s="337">
        <v>5</v>
      </c>
      <c r="BS10" s="337" t="s">
        <v>24816</v>
      </c>
      <c r="BU10" s="337">
        <v>5</v>
      </c>
      <c r="BV10" s="337" t="s">
        <v>24817</v>
      </c>
      <c r="BX10" s="337">
        <v>5</v>
      </c>
      <c r="BY10" s="337" t="s">
        <v>24818</v>
      </c>
      <c r="CA10" s="337">
        <v>5</v>
      </c>
      <c r="CB10" s="337" t="s">
        <v>24819</v>
      </c>
      <c r="CD10" s="337">
        <v>5</v>
      </c>
      <c r="CE10" s="337" t="s">
        <v>24820</v>
      </c>
      <c r="CG10" s="337">
        <v>5</v>
      </c>
      <c r="CH10" s="337" t="s">
        <v>24821</v>
      </c>
      <c r="CJ10" s="337">
        <v>5</v>
      </c>
      <c r="CK10" s="337" t="s">
        <v>24822</v>
      </c>
      <c r="CM10" s="337">
        <v>5</v>
      </c>
      <c r="CN10" s="337" t="s">
        <v>24823</v>
      </c>
      <c r="CP10" s="337">
        <v>5</v>
      </c>
      <c r="CQ10" s="337" t="s">
        <v>24824</v>
      </c>
      <c r="CS10" s="337">
        <v>5</v>
      </c>
      <c r="CT10" s="337" t="s">
        <v>24825</v>
      </c>
      <c r="CV10" s="337">
        <v>5</v>
      </c>
      <c r="CW10" s="337" t="s">
        <v>24826</v>
      </c>
      <c r="CY10" s="337">
        <v>5</v>
      </c>
      <c r="CZ10" s="337" t="s">
        <v>24827</v>
      </c>
      <c r="DB10" s="337">
        <v>5</v>
      </c>
      <c r="DC10" s="337" t="s">
        <v>24828</v>
      </c>
      <c r="DE10" s="345" t="s">
        <v>23123</v>
      </c>
      <c r="DF10" s="337" t="s">
        <v>24829</v>
      </c>
      <c r="DH10" s="337">
        <v>5</v>
      </c>
      <c r="DI10" s="337" t="s">
        <v>24830</v>
      </c>
    </row>
    <row r="11" spans="1:118">
      <c r="A11" s="337" t="s">
        <v>24799</v>
      </c>
      <c r="B11" s="337" t="s">
        <v>24831</v>
      </c>
      <c r="C11" s="337" t="s">
        <v>24832</v>
      </c>
      <c r="D11" s="337" t="s">
        <v>24833</v>
      </c>
      <c r="E11" s="337" t="s">
        <v>24834</v>
      </c>
      <c r="F11" s="337" t="s">
        <v>24835</v>
      </c>
      <c r="G11" s="337" t="s">
        <v>24836</v>
      </c>
      <c r="I11" s="337">
        <v>6</v>
      </c>
      <c r="J11" s="337" t="s">
        <v>24837</v>
      </c>
      <c r="L11" s="337" t="s">
        <v>24838</v>
      </c>
      <c r="M11" s="337" t="s">
        <v>845</v>
      </c>
      <c r="O11" s="337" t="s">
        <v>24839</v>
      </c>
      <c r="P11" s="337" t="s">
        <v>24840</v>
      </c>
      <c r="Q11" s="337" t="s">
        <v>24572</v>
      </c>
      <c r="R11" s="337" t="s">
        <v>24629</v>
      </c>
      <c r="S11" s="343" t="s">
        <v>24717</v>
      </c>
      <c r="U11" s="337" t="s">
        <v>24841</v>
      </c>
      <c r="V11" s="337" t="s">
        <v>24842</v>
      </c>
      <c r="X11" s="345" t="s">
        <v>24841</v>
      </c>
      <c r="Y11" s="337" t="s">
        <v>24843</v>
      </c>
      <c r="AD11" s="337" t="s">
        <v>24754</v>
      </c>
      <c r="AE11" s="337" t="s">
        <v>24844</v>
      </c>
      <c r="AG11" s="337" t="s">
        <v>24841</v>
      </c>
      <c r="AH11" s="337" t="s">
        <v>24845</v>
      </c>
      <c r="AJ11" s="337" t="s">
        <v>24841</v>
      </c>
      <c r="AK11" s="337" t="s">
        <v>24846</v>
      </c>
      <c r="AM11" s="349" t="s">
        <v>24847</v>
      </c>
      <c r="AN11" s="337" t="s">
        <v>24848</v>
      </c>
      <c r="AP11" s="337">
        <v>6</v>
      </c>
      <c r="AQ11" s="337" t="s">
        <v>24849</v>
      </c>
      <c r="AR11" s="337">
        <v>56</v>
      </c>
      <c r="AS11" s="337" t="s">
        <v>23337</v>
      </c>
      <c r="AT11" s="337">
        <v>6</v>
      </c>
      <c r="AU11" s="337" t="s">
        <v>24850</v>
      </c>
      <c r="AV11" s="337">
        <v>56</v>
      </c>
      <c r="AW11" s="337" t="s">
        <v>24851</v>
      </c>
      <c r="AY11" s="337">
        <v>6</v>
      </c>
      <c r="AZ11" s="337" t="s">
        <v>845</v>
      </c>
      <c r="BA11" s="337" t="s">
        <v>21846</v>
      </c>
      <c r="BC11" s="337">
        <v>6</v>
      </c>
      <c r="BD11" s="337" t="s">
        <v>24852</v>
      </c>
      <c r="BF11" s="337">
        <v>6</v>
      </c>
      <c r="BG11" s="337" t="s">
        <v>24853</v>
      </c>
      <c r="BI11" s="337">
        <v>6</v>
      </c>
      <c r="BJ11" s="337" t="s">
        <v>24854</v>
      </c>
      <c r="BO11" s="337">
        <v>6</v>
      </c>
      <c r="BP11" s="337" t="s">
        <v>24855</v>
      </c>
      <c r="BR11" s="337">
        <v>6</v>
      </c>
      <c r="BS11" s="337" t="s">
        <v>24856</v>
      </c>
      <c r="BU11" s="337">
        <v>6</v>
      </c>
      <c r="BV11" s="337" t="s">
        <v>24857</v>
      </c>
      <c r="BX11" s="337">
        <v>6</v>
      </c>
      <c r="BY11" s="337" t="s">
        <v>24858</v>
      </c>
      <c r="CA11" s="337">
        <v>6</v>
      </c>
      <c r="CB11" s="337" t="s">
        <v>24859</v>
      </c>
      <c r="CD11" s="337">
        <v>6</v>
      </c>
      <c r="CE11" s="337" t="s">
        <v>24860</v>
      </c>
      <c r="CG11" s="337">
        <v>6</v>
      </c>
      <c r="CH11" s="337" t="s">
        <v>24861</v>
      </c>
      <c r="CJ11" s="337">
        <v>6</v>
      </c>
      <c r="CK11" s="337" t="s">
        <v>24862</v>
      </c>
      <c r="CM11" s="337">
        <v>6</v>
      </c>
      <c r="CN11" s="337" t="s">
        <v>24863</v>
      </c>
      <c r="CP11" s="337">
        <v>6</v>
      </c>
      <c r="CQ11" s="337" t="s">
        <v>24864</v>
      </c>
      <c r="CS11" s="337">
        <v>6</v>
      </c>
      <c r="CT11" s="337" t="s">
        <v>24865</v>
      </c>
      <c r="CV11" s="337">
        <v>6</v>
      </c>
      <c r="CW11" s="337" t="s">
        <v>24866</v>
      </c>
      <c r="CY11" s="337">
        <v>6</v>
      </c>
      <c r="CZ11" s="350" t="s">
        <v>24867</v>
      </c>
      <c r="DB11" s="337">
        <v>6</v>
      </c>
      <c r="DC11" s="337" t="s">
        <v>24868</v>
      </c>
      <c r="DE11" s="345" t="s">
        <v>24869</v>
      </c>
      <c r="DF11" s="337" t="s">
        <v>24870</v>
      </c>
      <c r="DH11" s="337">
        <v>6</v>
      </c>
      <c r="DI11" s="337" t="s">
        <v>24871</v>
      </c>
    </row>
    <row r="12" spans="1:118">
      <c r="A12" s="337" t="s">
        <v>24872</v>
      </c>
      <c r="B12" s="337" t="s">
        <v>24873</v>
      </c>
      <c r="C12" s="337" t="s">
        <v>24874</v>
      </c>
      <c r="D12" s="337" t="s">
        <v>24875</v>
      </c>
      <c r="E12" s="337" t="s">
        <v>24876</v>
      </c>
      <c r="F12" s="337" t="s">
        <v>24877</v>
      </c>
      <c r="G12" s="337" t="s">
        <v>24878</v>
      </c>
      <c r="I12" s="337">
        <v>7</v>
      </c>
      <c r="J12" s="337" t="s">
        <v>24879</v>
      </c>
      <c r="O12" s="337" t="s">
        <v>24880</v>
      </c>
      <c r="P12" s="337" t="s">
        <v>24627</v>
      </c>
      <c r="Q12" s="337" t="s">
        <v>24881</v>
      </c>
      <c r="R12" s="337" t="s">
        <v>24629</v>
      </c>
      <c r="S12" s="343" t="s">
        <v>24717</v>
      </c>
      <c r="AD12" s="337" t="s">
        <v>24799</v>
      </c>
      <c r="AE12" s="337" t="s">
        <v>24882</v>
      </c>
      <c r="AM12" s="349"/>
      <c r="AP12" s="337">
        <v>7</v>
      </c>
      <c r="AQ12" s="337" t="s">
        <v>22080</v>
      </c>
      <c r="AR12" s="337">
        <v>57</v>
      </c>
      <c r="AS12" s="337" t="s">
        <v>24883</v>
      </c>
      <c r="AT12" s="337">
        <v>7</v>
      </c>
      <c r="AU12" s="337" t="s">
        <v>24884</v>
      </c>
      <c r="AV12" s="337">
        <v>57</v>
      </c>
      <c r="AW12" s="337" t="s">
        <v>24885</v>
      </c>
      <c r="BC12" s="337">
        <v>7</v>
      </c>
      <c r="BD12" s="337" t="s">
        <v>24886</v>
      </c>
      <c r="BF12" s="337">
        <v>7</v>
      </c>
      <c r="BG12" s="337" t="s">
        <v>24887</v>
      </c>
      <c r="BI12" s="337">
        <v>7</v>
      </c>
      <c r="BJ12" s="337" t="s">
        <v>24888</v>
      </c>
      <c r="BO12" s="337">
        <v>7</v>
      </c>
      <c r="BP12" s="337" t="s">
        <v>24889</v>
      </c>
      <c r="BR12" s="337">
        <v>7</v>
      </c>
      <c r="BS12" s="337" t="s">
        <v>24890</v>
      </c>
      <c r="BU12" s="337">
        <v>7</v>
      </c>
      <c r="BV12" s="337" t="s">
        <v>24891</v>
      </c>
      <c r="BX12" s="337">
        <v>7</v>
      </c>
      <c r="BY12" s="337" t="s">
        <v>24892</v>
      </c>
      <c r="CA12" s="337">
        <v>7</v>
      </c>
      <c r="CB12" s="337" t="s">
        <v>24893</v>
      </c>
      <c r="CD12" s="337">
        <v>7</v>
      </c>
      <c r="CE12" s="337" t="s">
        <v>24894</v>
      </c>
      <c r="CG12" s="337">
        <v>7</v>
      </c>
      <c r="CH12" s="337" t="s">
        <v>24895</v>
      </c>
      <c r="DB12" s="337">
        <v>7</v>
      </c>
      <c r="DC12" s="337" t="s">
        <v>24896</v>
      </c>
      <c r="DE12" s="345" t="s">
        <v>24897</v>
      </c>
      <c r="DF12" s="337" t="s">
        <v>24898</v>
      </c>
      <c r="DH12" s="337">
        <v>7</v>
      </c>
      <c r="DI12" s="337" t="s">
        <v>24899</v>
      </c>
      <c r="DN12" s="344"/>
    </row>
    <row r="13" spans="1:118">
      <c r="A13" s="337" t="s">
        <v>24900</v>
      </c>
      <c r="B13" s="337" t="s">
        <v>24901</v>
      </c>
      <c r="C13" s="337" t="s">
        <v>24902</v>
      </c>
      <c r="D13" s="337" t="s">
        <v>24903</v>
      </c>
      <c r="E13" s="337" t="s">
        <v>24904</v>
      </c>
      <c r="F13" s="337" t="s">
        <v>24905</v>
      </c>
      <c r="G13" s="337" t="s">
        <v>24906</v>
      </c>
      <c r="I13" s="337">
        <v>8</v>
      </c>
      <c r="J13" s="337" t="s">
        <v>24907</v>
      </c>
      <c r="O13" s="337" t="s">
        <v>24908</v>
      </c>
      <c r="P13" s="337" t="s">
        <v>24909</v>
      </c>
      <c r="Q13" s="337" t="s">
        <v>24910</v>
      </c>
      <c r="R13" s="337" t="s">
        <v>24911</v>
      </c>
      <c r="S13" s="343" t="s">
        <v>24630</v>
      </c>
      <c r="AD13" s="337" t="s">
        <v>24841</v>
      </c>
      <c r="AE13" s="337" t="s">
        <v>24912</v>
      </c>
      <c r="AP13" s="337">
        <v>8</v>
      </c>
      <c r="AQ13" s="337" t="s">
        <v>24913</v>
      </c>
      <c r="AR13" s="337">
        <v>58</v>
      </c>
      <c r="AS13" s="337" t="s">
        <v>24914</v>
      </c>
      <c r="AT13" s="337">
        <v>8</v>
      </c>
      <c r="AU13" s="337" t="s">
        <v>23016</v>
      </c>
      <c r="AV13" s="337">
        <v>58</v>
      </c>
      <c r="AW13" s="337" t="s">
        <v>24915</v>
      </c>
      <c r="BC13" s="337">
        <v>8</v>
      </c>
      <c r="BD13" s="337" t="s">
        <v>24916</v>
      </c>
      <c r="BF13" s="337">
        <v>8</v>
      </c>
      <c r="BG13" s="337" t="s">
        <v>24917</v>
      </c>
      <c r="BI13" s="337">
        <v>8</v>
      </c>
      <c r="BJ13" s="337" t="s">
        <v>24918</v>
      </c>
      <c r="BO13" s="337">
        <v>8</v>
      </c>
      <c r="BP13" s="337" t="s">
        <v>24919</v>
      </c>
      <c r="BR13" s="337">
        <v>8</v>
      </c>
      <c r="BS13" s="337" t="s">
        <v>24920</v>
      </c>
      <c r="BU13" s="337">
        <v>8</v>
      </c>
      <c r="BV13" s="337" t="s">
        <v>24921</v>
      </c>
      <c r="BX13" s="337">
        <v>8</v>
      </c>
      <c r="BY13" s="337" t="s">
        <v>24922</v>
      </c>
      <c r="CA13" s="337">
        <v>8</v>
      </c>
      <c r="CB13" s="337" t="s">
        <v>24923</v>
      </c>
      <c r="CD13" s="337">
        <v>8</v>
      </c>
      <c r="CE13" s="337" t="s">
        <v>24924</v>
      </c>
      <c r="CG13" s="337">
        <v>8</v>
      </c>
      <c r="CH13" s="337" t="s">
        <v>24925</v>
      </c>
      <c r="DB13" s="337">
        <v>8</v>
      </c>
      <c r="DC13" s="337" t="s">
        <v>24926</v>
      </c>
      <c r="DE13" s="345" t="s">
        <v>24927</v>
      </c>
      <c r="DF13" s="337" t="s">
        <v>24928</v>
      </c>
      <c r="DH13" s="337">
        <v>8</v>
      </c>
      <c r="DI13" s="337" t="s">
        <v>24929</v>
      </c>
      <c r="DN13" s="344"/>
    </row>
    <row r="14" spans="1:118">
      <c r="A14" s="337" t="s">
        <v>24930</v>
      </c>
      <c r="B14" s="337" t="s">
        <v>24931</v>
      </c>
      <c r="C14" s="337" t="s">
        <v>24932</v>
      </c>
      <c r="D14" s="337" t="s">
        <v>24933</v>
      </c>
      <c r="E14" s="337" t="s">
        <v>24934</v>
      </c>
      <c r="F14" s="337" t="s">
        <v>24935</v>
      </c>
      <c r="G14" s="337" t="s">
        <v>24936</v>
      </c>
      <c r="I14" s="337">
        <v>9</v>
      </c>
      <c r="J14" s="337" t="s">
        <v>24937</v>
      </c>
      <c r="O14" s="337" t="s">
        <v>24938</v>
      </c>
      <c r="P14" s="337" t="s">
        <v>24939</v>
      </c>
      <c r="Q14" s="337" t="s">
        <v>24940</v>
      </c>
      <c r="R14" s="337" t="s">
        <v>24629</v>
      </c>
      <c r="S14" s="343" t="s">
        <v>24717</v>
      </c>
      <c r="AD14" s="351"/>
      <c r="AE14" s="351"/>
      <c r="AP14" s="337">
        <v>9</v>
      </c>
      <c r="AQ14" s="337" t="s">
        <v>24941</v>
      </c>
      <c r="AR14" s="337">
        <v>59</v>
      </c>
      <c r="AS14" s="337" t="s">
        <v>24942</v>
      </c>
      <c r="AT14" s="337">
        <v>9</v>
      </c>
      <c r="AU14" s="337" t="s">
        <v>24943</v>
      </c>
      <c r="AV14" s="337">
        <v>59</v>
      </c>
      <c r="AW14" s="337" t="s">
        <v>6859</v>
      </c>
      <c r="BC14" s="337">
        <v>9</v>
      </c>
      <c r="BD14" s="337" t="s">
        <v>24944</v>
      </c>
      <c r="BF14" s="337">
        <v>9</v>
      </c>
      <c r="BG14" s="337" t="s">
        <v>24945</v>
      </c>
      <c r="BI14" s="337">
        <v>9</v>
      </c>
      <c r="BJ14" s="337" t="s">
        <v>24946</v>
      </c>
      <c r="BO14" s="337">
        <v>9</v>
      </c>
      <c r="BP14" s="337" t="s">
        <v>24947</v>
      </c>
      <c r="BR14" s="337">
        <v>9</v>
      </c>
      <c r="BS14" s="337" t="s">
        <v>24948</v>
      </c>
      <c r="BU14" s="337">
        <v>9</v>
      </c>
      <c r="BV14" s="337" t="s">
        <v>24949</v>
      </c>
      <c r="BX14" s="337">
        <v>9</v>
      </c>
      <c r="BY14" s="337" t="s">
        <v>24950</v>
      </c>
      <c r="CA14" s="337">
        <v>9</v>
      </c>
      <c r="CB14" s="337" t="s">
        <v>24951</v>
      </c>
      <c r="CD14" s="337">
        <v>9</v>
      </c>
      <c r="CE14" s="337" t="s">
        <v>24952</v>
      </c>
      <c r="CG14" s="337">
        <v>9</v>
      </c>
      <c r="CH14" s="337" t="s">
        <v>24953</v>
      </c>
      <c r="DB14" s="337">
        <v>9</v>
      </c>
      <c r="DC14" s="337" t="s">
        <v>24954</v>
      </c>
      <c r="DE14" s="345" t="s">
        <v>24955</v>
      </c>
      <c r="DF14" s="337" t="s">
        <v>24956</v>
      </c>
      <c r="DH14" s="337">
        <v>9</v>
      </c>
      <c r="DI14" s="337" t="s">
        <v>24957</v>
      </c>
      <c r="DN14" s="344"/>
    </row>
    <row r="15" spans="1:118">
      <c r="I15" s="337">
        <v>10</v>
      </c>
      <c r="J15" s="337" t="s">
        <v>24958</v>
      </c>
      <c r="O15" s="337" t="s">
        <v>24939</v>
      </c>
      <c r="P15" s="337" t="s">
        <v>24673</v>
      </c>
      <c r="Q15" s="337" t="s">
        <v>24959</v>
      </c>
      <c r="R15" s="337" t="s">
        <v>24675</v>
      </c>
      <c r="S15" s="343" t="s">
        <v>24717</v>
      </c>
      <c r="AD15" s="351"/>
      <c r="AE15" s="351"/>
      <c r="AP15" s="337">
        <v>10</v>
      </c>
      <c r="AQ15" s="337" t="s">
        <v>24960</v>
      </c>
      <c r="AR15" s="337">
        <v>60</v>
      </c>
      <c r="AS15" s="337" t="s">
        <v>24961</v>
      </c>
      <c r="AT15" s="337">
        <v>10</v>
      </c>
      <c r="AU15" s="337" t="s">
        <v>24962</v>
      </c>
      <c r="AV15" s="337">
        <v>60</v>
      </c>
      <c r="AW15" s="337" t="s">
        <v>24963</v>
      </c>
      <c r="BC15" s="337">
        <v>10</v>
      </c>
      <c r="BD15" s="337" t="s">
        <v>24964</v>
      </c>
      <c r="BF15" s="337">
        <v>10</v>
      </c>
      <c r="BG15" s="337" t="s">
        <v>24965</v>
      </c>
      <c r="BI15" s="337">
        <v>10</v>
      </c>
      <c r="BJ15" s="337" t="s">
        <v>24966</v>
      </c>
      <c r="BO15" s="337">
        <v>10</v>
      </c>
      <c r="BP15" s="337" t="s">
        <v>24967</v>
      </c>
      <c r="BR15" s="337">
        <v>10</v>
      </c>
      <c r="BS15" s="337" t="s">
        <v>24968</v>
      </c>
      <c r="BU15" s="337">
        <v>10</v>
      </c>
      <c r="BV15" s="337" t="s">
        <v>24969</v>
      </c>
      <c r="BX15" s="337">
        <v>10</v>
      </c>
      <c r="BY15" s="337" t="s">
        <v>24970</v>
      </c>
      <c r="CA15" s="337">
        <v>10</v>
      </c>
      <c r="CB15" s="337" t="s">
        <v>24971</v>
      </c>
      <c r="CD15" s="337">
        <v>10</v>
      </c>
      <c r="CE15" s="337" t="s">
        <v>24972</v>
      </c>
      <c r="CG15" s="337">
        <v>10</v>
      </c>
      <c r="CH15" s="337" t="s">
        <v>24973</v>
      </c>
      <c r="DB15" s="337">
        <v>10</v>
      </c>
      <c r="DC15" s="337" t="s">
        <v>24974</v>
      </c>
      <c r="DE15" s="345" t="s">
        <v>24975</v>
      </c>
      <c r="DF15" s="337" t="s">
        <v>24976</v>
      </c>
      <c r="DH15" s="337">
        <v>10</v>
      </c>
      <c r="DI15" s="337" t="s">
        <v>24977</v>
      </c>
      <c r="DN15" s="344"/>
    </row>
    <row r="16" spans="1:118">
      <c r="I16" s="337">
        <v>11</v>
      </c>
      <c r="J16" s="337" t="s">
        <v>24978</v>
      </c>
      <c r="O16" s="337" t="s">
        <v>24909</v>
      </c>
      <c r="P16" s="337" t="s">
        <v>24939</v>
      </c>
      <c r="Q16" s="337" t="s">
        <v>24979</v>
      </c>
      <c r="R16" s="337" t="s">
        <v>24675</v>
      </c>
      <c r="S16" s="343" t="s">
        <v>24717</v>
      </c>
      <c r="AD16" s="351"/>
      <c r="AE16" s="351"/>
      <c r="AP16" s="337">
        <v>11</v>
      </c>
      <c r="AQ16" s="337" t="s">
        <v>24980</v>
      </c>
      <c r="AR16" s="337">
        <v>61</v>
      </c>
      <c r="AS16" s="337" t="s">
        <v>24981</v>
      </c>
      <c r="AT16" s="337">
        <v>11</v>
      </c>
      <c r="AU16" s="337" t="s">
        <v>2869</v>
      </c>
      <c r="AV16" s="337">
        <v>61</v>
      </c>
      <c r="AW16" s="337" t="s">
        <v>24982</v>
      </c>
      <c r="BC16" s="337">
        <v>11</v>
      </c>
      <c r="BD16" s="337" t="s">
        <v>24983</v>
      </c>
      <c r="BF16" s="337">
        <v>11</v>
      </c>
      <c r="BG16" s="337" t="s">
        <v>24984</v>
      </c>
      <c r="BI16" s="337">
        <v>11</v>
      </c>
      <c r="BJ16" s="337" t="s">
        <v>24985</v>
      </c>
      <c r="BO16" s="337">
        <v>11</v>
      </c>
      <c r="BP16" s="337" t="s">
        <v>24986</v>
      </c>
      <c r="BR16" s="337">
        <v>11</v>
      </c>
      <c r="BS16" s="337" t="s">
        <v>24987</v>
      </c>
      <c r="BU16" s="337">
        <v>11</v>
      </c>
      <c r="BV16" s="337" t="s">
        <v>24988</v>
      </c>
      <c r="BX16" s="337">
        <v>11</v>
      </c>
      <c r="BY16" s="337" t="s">
        <v>24989</v>
      </c>
      <c r="CA16" s="337">
        <v>11</v>
      </c>
      <c r="CB16" s="337" t="s">
        <v>24990</v>
      </c>
      <c r="CG16" s="337">
        <v>11</v>
      </c>
      <c r="CH16" s="337" t="s">
        <v>24991</v>
      </c>
      <c r="DB16" s="337">
        <v>11</v>
      </c>
      <c r="DC16" s="337" t="s">
        <v>24992</v>
      </c>
      <c r="DE16" s="345" t="s">
        <v>24993</v>
      </c>
      <c r="DF16" s="337" t="s">
        <v>24994</v>
      </c>
      <c r="DH16" s="337">
        <v>11</v>
      </c>
      <c r="DI16" s="337" t="s">
        <v>24995</v>
      </c>
      <c r="DN16" s="344"/>
    </row>
    <row r="17" spans="9:118">
      <c r="I17" s="337">
        <v>12</v>
      </c>
      <c r="J17" s="337" t="s">
        <v>24996</v>
      </c>
      <c r="O17" s="337" t="s">
        <v>24997</v>
      </c>
      <c r="P17" s="337" t="s">
        <v>24673</v>
      </c>
      <c r="Q17" s="337" t="s">
        <v>13888</v>
      </c>
      <c r="R17" s="337" t="s">
        <v>24675</v>
      </c>
      <c r="S17" s="343" t="s">
        <v>24998</v>
      </c>
      <c r="AD17" s="351"/>
      <c r="AE17" s="351"/>
      <c r="AL17" s="337" t="s">
        <v>24999</v>
      </c>
      <c r="AO17" s="337" t="s">
        <v>25000</v>
      </c>
      <c r="AP17" s="337">
        <v>12</v>
      </c>
      <c r="AQ17" s="337" t="s">
        <v>25001</v>
      </c>
      <c r="AR17" s="337">
        <v>62</v>
      </c>
      <c r="AS17" s="337" t="s">
        <v>25002</v>
      </c>
      <c r="AT17" s="337">
        <v>12</v>
      </c>
      <c r="AU17" s="337" t="s">
        <v>25003</v>
      </c>
      <c r="AV17" s="337">
        <v>62</v>
      </c>
      <c r="AW17" s="337" t="s">
        <v>25004</v>
      </c>
      <c r="BC17" s="337">
        <v>12</v>
      </c>
      <c r="BD17" s="337" t="s">
        <v>25005</v>
      </c>
      <c r="BF17" s="337">
        <v>12</v>
      </c>
      <c r="BG17" s="337" t="s">
        <v>25006</v>
      </c>
      <c r="BI17" s="337">
        <v>12</v>
      </c>
      <c r="BJ17" s="337" t="s">
        <v>25007</v>
      </c>
      <c r="BO17" s="337">
        <v>12</v>
      </c>
      <c r="BP17" s="337" t="s">
        <v>25008</v>
      </c>
      <c r="BR17" s="337">
        <v>12</v>
      </c>
      <c r="BS17" s="337" t="s">
        <v>25009</v>
      </c>
      <c r="BU17" s="337">
        <v>12</v>
      </c>
      <c r="BV17" s="337" t="s">
        <v>25010</v>
      </c>
      <c r="BX17" s="337">
        <v>12</v>
      </c>
      <c r="BY17" s="337" t="s">
        <v>25011</v>
      </c>
      <c r="CA17" s="337">
        <v>12</v>
      </c>
      <c r="CB17" s="337" t="s">
        <v>25012</v>
      </c>
      <c r="CG17" s="337">
        <v>12</v>
      </c>
      <c r="CH17" s="337" t="s">
        <v>25013</v>
      </c>
      <c r="DB17" s="337">
        <v>12</v>
      </c>
      <c r="DC17" s="337" t="s">
        <v>25014</v>
      </c>
      <c r="DE17" s="345" t="s">
        <v>25015</v>
      </c>
      <c r="DF17" s="337" t="s">
        <v>25016</v>
      </c>
      <c r="DH17" s="337">
        <v>12</v>
      </c>
      <c r="DI17" s="337" t="s">
        <v>25017</v>
      </c>
      <c r="DN17" s="344"/>
    </row>
    <row r="18" spans="9:118">
      <c r="I18" s="337">
        <v>13</v>
      </c>
      <c r="J18" s="337" t="s">
        <v>25018</v>
      </c>
      <c r="O18" s="337" t="s">
        <v>25019</v>
      </c>
      <c r="P18" s="337" t="s">
        <v>24673</v>
      </c>
      <c r="Q18" s="337" t="s">
        <v>25020</v>
      </c>
      <c r="R18" s="337" t="s">
        <v>24675</v>
      </c>
      <c r="S18" s="343" t="s">
        <v>24717</v>
      </c>
      <c r="AD18" s="351"/>
      <c r="AE18" s="351"/>
      <c r="AP18" s="337">
        <v>13</v>
      </c>
      <c r="AQ18" s="337" t="s">
        <v>25021</v>
      </c>
      <c r="AR18" s="337">
        <v>63</v>
      </c>
      <c r="AS18" s="337" t="s">
        <v>25022</v>
      </c>
      <c r="AT18" s="337">
        <v>13</v>
      </c>
      <c r="AU18" s="337" t="s">
        <v>25023</v>
      </c>
      <c r="AV18" s="337">
        <v>63</v>
      </c>
      <c r="AW18" s="337" t="s">
        <v>16636</v>
      </c>
      <c r="BC18" s="337">
        <v>13</v>
      </c>
      <c r="BD18" s="337" t="s">
        <v>25024</v>
      </c>
      <c r="BF18" s="337">
        <v>13</v>
      </c>
      <c r="BG18" s="337" t="s">
        <v>25025</v>
      </c>
      <c r="BI18" s="337">
        <v>13</v>
      </c>
      <c r="BJ18" s="337" t="s">
        <v>25026</v>
      </c>
      <c r="BO18" s="337">
        <v>13</v>
      </c>
      <c r="BP18" s="337" t="s">
        <v>25027</v>
      </c>
      <c r="BR18" s="337">
        <v>13</v>
      </c>
      <c r="BS18" s="337" t="s">
        <v>25028</v>
      </c>
      <c r="BU18" s="337">
        <v>13</v>
      </c>
      <c r="BV18" s="337" t="s">
        <v>25029</v>
      </c>
      <c r="BX18" s="337">
        <v>13</v>
      </c>
      <c r="BY18" s="337" t="s">
        <v>25030</v>
      </c>
      <c r="CA18" s="337">
        <v>13</v>
      </c>
      <c r="CB18" s="337" t="s">
        <v>25031</v>
      </c>
      <c r="CG18" s="337">
        <v>13</v>
      </c>
      <c r="CH18" s="337" t="s">
        <v>25032</v>
      </c>
      <c r="DB18" s="337">
        <v>13</v>
      </c>
      <c r="DC18" s="337" t="s">
        <v>25033</v>
      </c>
      <c r="DE18" s="345" t="s">
        <v>25034</v>
      </c>
      <c r="DF18" s="337" t="s">
        <v>25035</v>
      </c>
      <c r="DH18" s="337">
        <v>13</v>
      </c>
      <c r="DI18" s="337" t="s">
        <v>25036</v>
      </c>
    </row>
    <row r="19" spans="9:118">
      <c r="I19" s="337">
        <v>14</v>
      </c>
      <c r="J19" s="337" t="s">
        <v>25037</v>
      </c>
      <c r="O19" s="337" t="s">
        <v>25038</v>
      </c>
      <c r="P19" s="337" t="s">
        <v>25039</v>
      </c>
      <c r="Q19" s="337" t="s">
        <v>25040</v>
      </c>
      <c r="R19" s="337" t="s">
        <v>24911</v>
      </c>
      <c r="S19" s="343" t="s">
        <v>24630</v>
      </c>
      <c r="AP19" s="337">
        <v>14</v>
      </c>
      <c r="AQ19" s="337" t="s">
        <v>25041</v>
      </c>
      <c r="AR19" s="337">
        <v>64</v>
      </c>
      <c r="AS19" s="337" t="s">
        <v>25042</v>
      </c>
      <c r="AT19" s="337">
        <v>14</v>
      </c>
      <c r="AU19" s="337" t="s">
        <v>25043</v>
      </c>
      <c r="AV19" s="337">
        <v>64</v>
      </c>
      <c r="AW19" s="337" t="s">
        <v>25044</v>
      </c>
      <c r="BC19" s="337">
        <v>14</v>
      </c>
      <c r="BD19" s="337" t="s">
        <v>25045</v>
      </c>
      <c r="BF19" s="337">
        <v>14</v>
      </c>
      <c r="BG19" s="337" t="s">
        <v>25046</v>
      </c>
      <c r="BI19" s="337">
        <v>14</v>
      </c>
      <c r="BJ19" s="337" t="s">
        <v>25047</v>
      </c>
      <c r="BO19" s="337">
        <v>14</v>
      </c>
      <c r="BP19" s="337" t="s">
        <v>25048</v>
      </c>
      <c r="BR19" s="337">
        <v>14</v>
      </c>
      <c r="BS19" s="337" t="s">
        <v>25049</v>
      </c>
      <c r="BU19" s="337">
        <v>14</v>
      </c>
      <c r="BV19" s="337" t="s">
        <v>25050</v>
      </c>
      <c r="BX19" s="337">
        <v>14</v>
      </c>
      <c r="BY19" s="337" t="s">
        <v>25051</v>
      </c>
      <c r="CA19" s="337">
        <v>14</v>
      </c>
      <c r="CB19" s="337" t="s">
        <v>25052</v>
      </c>
      <c r="CG19" s="337">
        <v>14</v>
      </c>
      <c r="CH19" s="337" t="s">
        <v>25053</v>
      </c>
      <c r="DB19" s="337">
        <v>14</v>
      </c>
      <c r="DC19" s="349" t="s">
        <v>25054</v>
      </c>
      <c r="DE19" s="345" t="s">
        <v>25055</v>
      </c>
      <c r="DF19" s="337" t="s">
        <v>25056</v>
      </c>
      <c r="DH19" s="337">
        <v>14</v>
      </c>
      <c r="DI19" s="337" t="s">
        <v>25057</v>
      </c>
    </row>
    <row r="20" spans="9:118">
      <c r="I20" s="337">
        <v>15</v>
      </c>
      <c r="J20" s="337" t="s">
        <v>25058</v>
      </c>
      <c r="O20" s="337" t="s">
        <v>25039</v>
      </c>
      <c r="P20" s="337" t="s">
        <v>24673</v>
      </c>
      <c r="Q20" s="337" t="s">
        <v>25059</v>
      </c>
      <c r="R20" s="337" t="s">
        <v>24629</v>
      </c>
      <c r="S20" s="343" t="s">
        <v>24717</v>
      </c>
      <c r="AP20" s="337">
        <v>15</v>
      </c>
      <c r="AQ20" s="337" t="s">
        <v>25060</v>
      </c>
      <c r="AR20" s="337">
        <v>65</v>
      </c>
      <c r="AS20" s="337" t="s">
        <v>25061</v>
      </c>
      <c r="AT20" s="337">
        <v>15</v>
      </c>
      <c r="AU20" s="337" t="s">
        <v>25062</v>
      </c>
      <c r="AV20" s="337">
        <v>65</v>
      </c>
      <c r="AW20" s="337" t="s">
        <v>25063</v>
      </c>
      <c r="BC20" s="337">
        <v>15</v>
      </c>
      <c r="BD20" s="337" t="s">
        <v>25064</v>
      </c>
      <c r="BF20" s="337">
        <v>15</v>
      </c>
      <c r="BG20" s="337" t="s">
        <v>25065</v>
      </c>
      <c r="BI20" s="337">
        <v>15</v>
      </c>
      <c r="BJ20" s="337" t="s">
        <v>25066</v>
      </c>
      <c r="BO20" s="337">
        <v>15</v>
      </c>
      <c r="BP20" s="337" t="s">
        <v>25067</v>
      </c>
      <c r="BR20" s="337">
        <v>15</v>
      </c>
      <c r="BS20" s="337" t="s">
        <v>25068</v>
      </c>
      <c r="BU20" s="337">
        <v>15</v>
      </c>
      <c r="BV20" s="337" t="s">
        <v>25069</v>
      </c>
      <c r="BX20" s="337">
        <v>15</v>
      </c>
      <c r="BY20" s="337" t="s">
        <v>25070</v>
      </c>
      <c r="CA20" s="337">
        <v>15</v>
      </c>
      <c r="CB20" s="337" t="s">
        <v>25071</v>
      </c>
      <c r="CG20" s="337">
        <v>15</v>
      </c>
      <c r="CH20" s="337" t="s">
        <v>25072</v>
      </c>
      <c r="DB20" s="337">
        <v>15</v>
      </c>
      <c r="DC20" s="337" t="s">
        <v>25073</v>
      </c>
      <c r="DE20" s="345" t="s">
        <v>9808</v>
      </c>
      <c r="DF20" s="337" t="s">
        <v>25074</v>
      </c>
      <c r="DH20" s="337">
        <v>15</v>
      </c>
      <c r="DI20" s="337" t="s">
        <v>25075</v>
      </c>
    </row>
    <row r="21" spans="9:118">
      <c r="I21" s="337">
        <v>16</v>
      </c>
      <c r="J21" s="337" t="s">
        <v>25076</v>
      </c>
      <c r="O21" s="337" t="s">
        <v>23494</v>
      </c>
      <c r="P21" s="337" t="s">
        <v>24938</v>
      </c>
      <c r="Q21" s="337" t="s">
        <v>25077</v>
      </c>
      <c r="R21" s="337" t="s">
        <v>24629</v>
      </c>
      <c r="S21" s="343" t="s">
        <v>24717</v>
      </c>
      <c r="AP21" s="337">
        <v>16</v>
      </c>
      <c r="AQ21" s="337" t="s">
        <v>25078</v>
      </c>
      <c r="AR21" s="337">
        <v>66</v>
      </c>
      <c r="AS21" s="337" t="s">
        <v>25079</v>
      </c>
      <c r="AT21" s="337">
        <v>16</v>
      </c>
      <c r="AU21" s="337" t="s">
        <v>25080</v>
      </c>
      <c r="AV21" s="337">
        <v>66</v>
      </c>
      <c r="AW21" s="337" t="s">
        <v>18279</v>
      </c>
      <c r="BC21" s="337">
        <v>16</v>
      </c>
      <c r="BD21" s="337" t="s">
        <v>25081</v>
      </c>
      <c r="BF21" s="337">
        <v>16</v>
      </c>
      <c r="BG21" s="337" t="s">
        <v>25082</v>
      </c>
      <c r="BI21" s="337">
        <v>16</v>
      </c>
      <c r="BJ21" s="337" t="s">
        <v>25083</v>
      </c>
      <c r="BO21" s="337">
        <v>16</v>
      </c>
      <c r="BP21" s="337" t="s">
        <v>25084</v>
      </c>
      <c r="BR21" s="337">
        <v>16</v>
      </c>
      <c r="BS21" s="337" t="s">
        <v>25085</v>
      </c>
      <c r="BU21" s="337">
        <v>16</v>
      </c>
      <c r="BV21" s="337" t="s">
        <v>25086</v>
      </c>
      <c r="BX21" s="337">
        <v>16</v>
      </c>
      <c r="BY21" s="337" t="s">
        <v>25087</v>
      </c>
      <c r="CA21" s="337">
        <v>16</v>
      </c>
      <c r="CB21" s="337" t="s">
        <v>25088</v>
      </c>
      <c r="CG21" s="337">
        <v>16</v>
      </c>
      <c r="CH21" s="337" t="s">
        <v>25089</v>
      </c>
      <c r="DB21" s="337">
        <v>16</v>
      </c>
      <c r="DC21" s="337" t="s">
        <v>25090</v>
      </c>
      <c r="DE21" s="345" t="s">
        <v>25091</v>
      </c>
      <c r="DF21" s="337" t="s">
        <v>25092</v>
      </c>
      <c r="DH21" s="337">
        <v>16</v>
      </c>
      <c r="DI21" s="337" t="s">
        <v>25093</v>
      </c>
    </row>
    <row r="22" spans="9:118">
      <c r="I22" s="337">
        <v>17</v>
      </c>
      <c r="J22" s="337" t="s">
        <v>25094</v>
      </c>
      <c r="O22" s="337" t="s">
        <v>24840</v>
      </c>
      <c r="P22" s="337" t="s">
        <v>25038</v>
      </c>
      <c r="Q22" s="337" t="s">
        <v>25095</v>
      </c>
      <c r="R22" s="337" t="s">
        <v>24675</v>
      </c>
      <c r="S22" s="343" t="s">
        <v>24717</v>
      </c>
      <c r="AP22" s="337">
        <v>17</v>
      </c>
      <c r="AQ22" s="337" t="s">
        <v>25096</v>
      </c>
      <c r="AR22" s="337">
        <v>67</v>
      </c>
      <c r="AS22" s="337" t="s">
        <v>25097</v>
      </c>
      <c r="AT22" s="337">
        <v>17</v>
      </c>
      <c r="AU22" s="337" t="s">
        <v>25098</v>
      </c>
      <c r="AV22" s="337">
        <v>67</v>
      </c>
      <c r="AW22" s="337" t="s">
        <v>25099</v>
      </c>
      <c r="BC22" s="337">
        <v>17</v>
      </c>
      <c r="BD22" s="337" t="s">
        <v>25100</v>
      </c>
      <c r="BF22" s="337">
        <v>17</v>
      </c>
      <c r="BG22" s="337" t="s">
        <v>25101</v>
      </c>
      <c r="BI22" s="337">
        <v>17</v>
      </c>
      <c r="BJ22" s="337" t="s">
        <v>25102</v>
      </c>
      <c r="BO22" s="337">
        <v>17</v>
      </c>
      <c r="BP22" s="337" t="s">
        <v>25103</v>
      </c>
      <c r="BR22" s="337">
        <v>17</v>
      </c>
      <c r="BS22" s="337" t="s">
        <v>25104</v>
      </c>
      <c r="BU22" s="337">
        <v>17</v>
      </c>
      <c r="BV22" s="337" t="s">
        <v>25105</v>
      </c>
      <c r="BX22" s="337">
        <v>17</v>
      </c>
      <c r="BY22" s="337" t="s">
        <v>25106</v>
      </c>
      <c r="CA22" s="337">
        <v>17</v>
      </c>
      <c r="CB22" s="337" t="s">
        <v>25107</v>
      </c>
      <c r="CG22" s="337">
        <v>17</v>
      </c>
      <c r="CH22" s="337" t="s">
        <v>25108</v>
      </c>
      <c r="DB22" s="337">
        <v>17</v>
      </c>
      <c r="DC22" s="337" t="s">
        <v>25109</v>
      </c>
      <c r="DE22" s="337" t="s">
        <v>25110</v>
      </c>
      <c r="DF22" s="337" t="s">
        <v>25111</v>
      </c>
      <c r="DH22" s="337">
        <v>17</v>
      </c>
      <c r="DI22" s="337" t="s">
        <v>25112</v>
      </c>
    </row>
    <row r="23" spans="9:118">
      <c r="I23" s="337">
        <v>18</v>
      </c>
      <c r="J23" s="337" t="s">
        <v>25113</v>
      </c>
      <c r="O23" s="337" t="s">
        <v>24673</v>
      </c>
      <c r="P23" s="337" t="s">
        <v>13888</v>
      </c>
      <c r="Q23" s="337" t="s">
        <v>25114</v>
      </c>
      <c r="R23" s="337" t="s">
        <v>24675</v>
      </c>
      <c r="S23" s="343" t="s">
        <v>24717</v>
      </c>
      <c r="AP23" s="337">
        <v>18</v>
      </c>
      <c r="AQ23" s="337" t="s">
        <v>25115</v>
      </c>
      <c r="AR23" s="337">
        <v>68</v>
      </c>
      <c r="AS23" s="337" t="s">
        <v>25116</v>
      </c>
      <c r="AT23" s="337">
        <v>18</v>
      </c>
      <c r="AU23" s="337" t="s">
        <v>16636</v>
      </c>
      <c r="AV23" s="337">
        <v>68</v>
      </c>
      <c r="AW23" s="337" t="s">
        <v>25117</v>
      </c>
      <c r="BC23" s="337">
        <v>18</v>
      </c>
      <c r="BD23" s="337" t="s">
        <v>25118</v>
      </c>
      <c r="BF23" s="337">
        <v>18</v>
      </c>
      <c r="BG23" s="337" t="s">
        <v>25119</v>
      </c>
      <c r="BI23" s="337">
        <v>18</v>
      </c>
      <c r="BJ23" s="337" t="s">
        <v>25120</v>
      </c>
      <c r="BO23" s="337">
        <v>18</v>
      </c>
      <c r="BP23" s="337" t="s">
        <v>25121</v>
      </c>
      <c r="BR23" s="337">
        <v>18</v>
      </c>
      <c r="BS23" s="337" t="s">
        <v>25122</v>
      </c>
      <c r="BU23" s="337">
        <v>18</v>
      </c>
      <c r="BV23" s="337" t="s">
        <v>25123</v>
      </c>
      <c r="BX23" s="337">
        <v>18</v>
      </c>
      <c r="BY23" s="337" t="s">
        <v>25124</v>
      </c>
      <c r="CA23" s="337">
        <v>18</v>
      </c>
      <c r="CB23" s="337" t="s">
        <v>25125</v>
      </c>
      <c r="CG23" s="337">
        <v>18</v>
      </c>
      <c r="CH23" s="337" t="s">
        <v>25126</v>
      </c>
      <c r="DB23" s="337">
        <v>18</v>
      </c>
      <c r="DC23" s="337" t="s">
        <v>25127</v>
      </c>
      <c r="DE23" s="337" t="s">
        <v>25128</v>
      </c>
      <c r="DF23" s="337" t="s">
        <v>25129</v>
      </c>
      <c r="DH23" s="337">
        <v>18</v>
      </c>
      <c r="DI23" s="337" t="s">
        <v>25130</v>
      </c>
    </row>
    <row r="24" spans="9:118">
      <c r="I24" s="337">
        <v>19</v>
      </c>
      <c r="J24" s="337" t="s">
        <v>25131</v>
      </c>
      <c r="AP24" s="337">
        <v>19</v>
      </c>
      <c r="AQ24" s="337" t="s">
        <v>25132</v>
      </c>
      <c r="AR24" s="337">
        <v>69</v>
      </c>
      <c r="AS24" s="337" t="s">
        <v>25133</v>
      </c>
      <c r="AT24" s="337">
        <v>19</v>
      </c>
      <c r="AU24" s="337" t="s">
        <v>23189</v>
      </c>
      <c r="AV24" s="337">
        <v>69</v>
      </c>
      <c r="AW24" s="337" t="s">
        <v>25134</v>
      </c>
      <c r="BC24" s="337">
        <v>19</v>
      </c>
      <c r="BD24" s="337" t="s">
        <v>25135</v>
      </c>
      <c r="BF24" s="337">
        <v>19</v>
      </c>
      <c r="BG24" s="337" t="s">
        <v>25136</v>
      </c>
      <c r="BI24" s="337">
        <v>19</v>
      </c>
      <c r="BJ24" s="337" t="s">
        <v>25137</v>
      </c>
      <c r="BO24" s="337">
        <v>19</v>
      </c>
      <c r="BP24" s="337" t="s">
        <v>25138</v>
      </c>
      <c r="BR24" s="337">
        <v>19</v>
      </c>
      <c r="BS24" s="337" t="s">
        <v>25139</v>
      </c>
      <c r="BU24" s="337">
        <v>19</v>
      </c>
      <c r="BV24" s="337" t="s">
        <v>25140</v>
      </c>
      <c r="BX24" s="337">
        <v>19</v>
      </c>
      <c r="BY24" s="337" t="s">
        <v>25141</v>
      </c>
      <c r="CA24" s="337">
        <v>19</v>
      </c>
      <c r="CB24" s="337" t="s">
        <v>25142</v>
      </c>
      <c r="CG24" s="337">
        <v>19</v>
      </c>
      <c r="CH24" s="337" t="s">
        <v>25143</v>
      </c>
      <c r="DB24" s="337">
        <v>19</v>
      </c>
      <c r="DC24" s="337" t="s">
        <v>25144</v>
      </c>
      <c r="DE24" s="337" t="s">
        <v>25145</v>
      </c>
      <c r="DF24" s="337" t="s">
        <v>25146</v>
      </c>
      <c r="DH24" s="337">
        <v>19</v>
      </c>
      <c r="DI24" s="337" t="s">
        <v>25147</v>
      </c>
    </row>
    <row r="25" spans="9:118">
      <c r="I25" s="337">
        <v>20</v>
      </c>
      <c r="AP25" s="337">
        <v>20</v>
      </c>
      <c r="AQ25" s="337" t="s">
        <v>25148</v>
      </c>
      <c r="AR25" s="337">
        <v>70</v>
      </c>
      <c r="AS25" s="337" t="s">
        <v>25149</v>
      </c>
      <c r="AT25" s="337">
        <v>20</v>
      </c>
      <c r="AU25" s="337" t="s">
        <v>25150</v>
      </c>
      <c r="AV25" s="337">
        <v>70</v>
      </c>
      <c r="AW25" s="337" t="s">
        <v>18516</v>
      </c>
      <c r="BC25" s="337">
        <v>20</v>
      </c>
      <c r="BD25" s="337" t="s">
        <v>25151</v>
      </c>
      <c r="BF25" s="337">
        <v>20</v>
      </c>
      <c r="BG25" s="337" t="s">
        <v>25152</v>
      </c>
      <c r="BI25" s="337">
        <v>20</v>
      </c>
      <c r="BJ25" s="337" t="s">
        <v>25153</v>
      </c>
      <c r="BO25" s="337">
        <v>20</v>
      </c>
      <c r="BP25" s="337" t="s">
        <v>25154</v>
      </c>
      <c r="BR25" s="337">
        <v>20</v>
      </c>
      <c r="BS25" s="337" t="s">
        <v>25155</v>
      </c>
      <c r="BU25" s="337">
        <v>20</v>
      </c>
      <c r="BV25" s="337" t="s">
        <v>25156</v>
      </c>
      <c r="BX25" s="337">
        <v>20</v>
      </c>
      <c r="BY25" s="337" t="s">
        <v>25157</v>
      </c>
      <c r="CA25" s="337">
        <v>20</v>
      </c>
      <c r="CB25" s="337" t="s">
        <v>25158</v>
      </c>
      <c r="CG25" s="337">
        <v>20</v>
      </c>
      <c r="CH25" s="337" t="s">
        <v>25159</v>
      </c>
      <c r="DB25" s="337">
        <v>20</v>
      </c>
      <c r="DC25" s="337" t="s">
        <v>25160</v>
      </c>
      <c r="DE25" s="337" t="s">
        <v>25161</v>
      </c>
      <c r="DF25" s="337" t="s">
        <v>25162</v>
      </c>
      <c r="DH25" s="337">
        <v>20</v>
      </c>
      <c r="DI25" s="337" t="s">
        <v>25163</v>
      </c>
    </row>
    <row r="26" spans="9:118">
      <c r="I26" s="337">
        <v>21</v>
      </c>
      <c r="AP26" s="337">
        <v>21</v>
      </c>
      <c r="AQ26" s="337" t="s">
        <v>25164</v>
      </c>
      <c r="AR26" s="337">
        <v>71</v>
      </c>
      <c r="AS26" s="337" t="s">
        <v>25165</v>
      </c>
      <c r="AT26" s="337">
        <v>21</v>
      </c>
      <c r="AU26" s="337" t="s">
        <v>25166</v>
      </c>
      <c r="AV26" s="337">
        <v>71</v>
      </c>
      <c r="AW26" s="337" t="s">
        <v>23056</v>
      </c>
      <c r="DE26" s="337" t="s">
        <v>25167</v>
      </c>
      <c r="DF26" s="337" t="s">
        <v>25168</v>
      </c>
    </row>
    <row r="27" spans="9:118">
      <c r="I27" s="337">
        <v>22</v>
      </c>
      <c r="J27" s="337" t="s">
        <v>25169</v>
      </c>
      <c r="AP27" s="337">
        <v>22</v>
      </c>
      <c r="AQ27" s="337" t="s">
        <v>25170</v>
      </c>
      <c r="AR27" s="337">
        <v>72</v>
      </c>
      <c r="AS27" s="337" t="s">
        <v>25171</v>
      </c>
      <c r="AT27" s="337">
        <v>22</v>
      </c>
      <c r="AU27" s="337" t="s">
        <v>20140</v>
      </c>
      <c r="AV27" s="337">
        <v>72</v>
      </c>
      <c r="AW27" s="337" t="s">
        <v>25172</v>
      </c>
      <c r="DE27" s="337" t="s">
        <v>25173</v>
      </c>
      <c r="DF27" s="337" t="s">
        <v>25174</v>
      </c>
    </row>
    <row r="28" spans="9:118">
      <c r="I28" s="337">
        <v>23</v>
      </c>
      <c r="J28" s="337" t="s">
        <v>25175</v>
      </c>
      <c r="AP28" s="337">
        <v>23</v>
      </c>
      <c r="AQ28" s="337" t="s">
        <v>25176</v>
      </c>
      <c r="AR28" s="337">
        <v>73</v>
      </c>
      <c r="AS28" s="337" t="s">
        <v>25177</v>
      </c>
      <c r="AT28" s="337">
        <v>23</v>
      </c>
      <c r="AU28" s="337" t="s">
        <v>449</v>
      </c>
      <c r="AV28" s="337">
        <v>73</v>
      </c>
      <c r="AW28" s="337" t="s">
        <v>25178</v>
      </c>
      <c r="DE28" s="337" t="s">
        <v>24478</v>
      </c>
      <c r="DF28" s="337" t="s">
        <v>25179</v>
      </c>
    </row>
    <row r="29" spans="9:118">
      <c r="I29" s="337">
        <v>24</v>
      </c>
      <c r="J29" s="337" t="s">
        <v>25180</v>
      </c>
      <c r="AP29" s="337">
        <v>24</v>
      </c>
      <c r="AQ29" s="337" t="s">
        <v>23455</v>
      </c>
      <c r="AR29" s="337">
        <v>74</v>
      </c>
      <c r="AS29" s="337" t="s">
        <v>25181</v>
      </c>
      <c r="AT29" s="337">
        <v>24</v>
      </c>
      <c r="AU29" s="337" t="s">
        <v>25182</v>
      </c>
      <c r="AV29" s="337">
        <v>74</v>
      </c>
      <c r="AW29" s="337" t="s">
        <v>23312</v>
      </c>
      <c r="DE29" s="337" t="s">
        <v>24481</v>
      </c>
      <c r="DF29" s="337" t="s">
        <v>25183</v>
      </c>
    </row>
    <row r="30" spans="9:118">
      <c r="I30" s="337">
        <v>25</v>
      </c>
      <c r="J30" s="337" t="s">
        <v>25184</v>
      </c>
      <c r="AP30" s="337">
        <v>25</v>
      </c>
      <c r="AQ30" s="337" t="s">
        <v>25185</v>
      </c>
      <c r="AR30" s="337">
        <v>75</v>
      </c>
      <c r="AS30" s="337" t="s">
        <v>25186</v>
      </c>
      <c r="AT30" s="337">
        <v>25</v>
      </c>
      <c r="AU30" s="337" t="s">
        <v>18647</v>
      </c>
      <c r="AV30" s="337">
        <v>75</v>
      </c>
      <c r="AW30" s="337" t="s">
        <v>23744</v>
      </c>
      <c r="DE30" s="337" t="s">
        <v>25187</v>
      </c>
      <c r="DF30" s="337" t="s">
        <v>25188</v>
      </c>
    </row>
    <row r="31" spans="9:118">
      <c r="I31" s="337">
        <v>26</v>
      </c>
      <c r="J31" s="337" t="s">
        <v>25189</v>
      </c>
      <c r="AP31" s="337">
        <v>26</v>
      </c>
      <c r="AQ31" s="337" t="s">
        <v>25190</v>
      </c>
      <c r="AR31" s="337">
        <v>76</v>
      </c>
      <c r="AS31" s="337" t="s">
        <v>25191</v>
      </c>
      <c r="AT31" s="337">
        <v>26</v>
      </c>
      <c r="AU31" s="337" t="s">
        <v>18502</v>
      </c>
      <c r="AV31" s="337">
        <v>76</v>
      </c>
      <c r="AW31" s="337" t="s">
        <v>20</v>
      </c>
      <c r="DE31" s="337" t="s">
        <v>23977</v>
      </c>
      <c r="DF31" s="337" t="s">
        <v>25192</v>
      </c>
    </row>
    <row r="32" spans="9:118">
      <c r="I32" s="337">
        <v>27</v>
      </c>
      <c r="J32" s="337" t="s">
        <v>25193</v>
      </c>
      <c r="AP32" s="337">
        <v>27</v>
      </c>
      <c r="AQ32" s="337" t="s">
        <v>25194</v>
      </c>
      <c r="AR32" s="337">
        <v>77</v>
      </c>
      <c r="AS32" s="337" t="s">
        <v>25195</v>
      </c>
      <c r="AT32" s="337">
        <v>27</v>
      </c>
      <c r="AU32" s="337" t="s">
        <v>25196</v>
      </c>
      <c r="AV32" s="337">
        <v>77</v>
      </c>
      <c r="AW32" s="337" t="s">
        <v>25197</v>
      </c>
      <c r="DE32" s="337" t="s">
        <v>25198</v>
      </c>
      <c r="DF32" s="337" t="s">
        <v>25199</v>
      </c>
    </row>
    <row r="33" spans="9:110">
      <c r="I33" s="337">
        <v>28</v>
      </c>
      <c r="J33" s="337" t="s">
        <v>25200</v>
      </c>
      <c r="AP33" s="337">
        <v>28</v>
      </c>
      <c r="AQ33" s="337" t="s">
        <v>25201</v>
      </c>
      <c r="AR33" s="337">
        <v>78</v>
      </c>
      <c r="AS33" s="337" t="s">
        <v>25202</v>
      </c>
      <c r="AT33" s="337">
        <v>28</v>
      </c>
      <c r="AU33" s="337" t="s">
        <v>25203</v>
      </c>
      <c r="AV33" s="337">
        <v>78</v>
      </c>
      <c r="AW33" s="337" t="s">
        <v>18786</v>
      </c>
      <c r="DE33" s="337" t="s">
        <v>25204</v>
      </c>
      <c r="DF33" s="337" t="s">
        <v>25205</v>
      </c>
    </row>
    <row r="34" spans="9:110">
      <c r="I34" s="337">
        <v>29</v>
      </c>
      <c r="J34" s="337" t="s">
        <v>25206</v>
      </c>
      <c r="AP34" s="337">
        <v>29</v>
      </c>
      <c r="AQ34" s="337" t="s">
        <v>25207</v>
      </c>
      <c r="AR34" s="337">
        <v>79</v>
      </c>
      <c r="AS34" s="337" t="s">
        <v>25208</v>
      </c>
      <c r="AT34" s="337">
        <v>29</v>
      </c>
      <c r="AU34" s="337" t="s">
        <v>24939</v>
      </c>
      <c r="AV34" s="337">
        <v>79</v>
      </c>
      <c r="AW34" s="337" t="s">
        <v>25209</v>
      </c>
      <c r="DE34" s="337" t="s">
        <v>23600</v>
      </c>
      <c r="DF34" s="337" t="s">
        <v>25210</v>
      </c>
    </row>
    <row r="35" spans="9:110">
      <c r="I35" s="337">
        <v>30</v>
      </c>
      <c r="J35" s="337" t="s">
        <v>25211</v>
      </c>
      <c r="AP35" s="337">
        <v>30</v>
      </c>
      <c r="AQ35" s="337" t="s">
        <v>25212</v>
      </c>
      <c r="AR35" s="337">
        <v>80</v>
      </c>
      <c r="AS35" s="337" t="s">
        <v>25213</v>
      </c>
      <c r="AT35" s="337">
        <v>30</v>
      </c>
      <c r="AU35" s="337" t="s">
        <v>25214</v>
      </c>
      <c r="AV35" s="337">
        <v>80</v>
      </c>
      <c r="AW35" s="337" t="s">
        <v>22291</v>
      </c>
      <c r="DE35" s="337" t="s">
        <v>23632</v>
      </c>
      <c r="DF35" s="337" t="s">
        <v>25215</v>
      </c>
    </row>
    <row r="36" spans="9:110">
      <c r="I36" s="337">
        <v>31</v>
      </c>
      <c r="J36" s="337" t="s">
        <v>25216</v>
      </c>
      <c r="AP36" s="337">
        <v>31</v>
      </c>
      <c r="AQ36" s="337" t="s">
        <v>25217</v>
      </c>
      <c r="AR36" s="337">
        <v>81</v>
      </c>
      <c r="AS36" s="337" t="s">
        <v>25218</v>
      </c>
      <c r="AT36" s="337">
        <v>31</v>
      </c>
      <c r="AU36" s="337" t="s">
        <v>22974</v>
      </c>
      <c r="AV36" s="337">
        <v>81</v>
      </c>
      <c r="AW36" s="337" t="s">
        <v>25219</v>
      </c>
      <c r="DE36" s="337" t="s">
        <v>25220</v>
      </c>
      <c r="DF36" s="337" t="s">
        <v>25221</v>
      </c>
    </row>
    <row r="37" spans="9:110">
      <c r="I37" s="337">
        <v>32</v>
      </c>
      <c r="J37" s="337" t="s">
        <v>25222</v>
      </c>
      <c r="AP37" s="337">
        <v>32</v>
      </c>
      <c r="AQ37" s="337" t="s">
        <v>25223</v>
      </c>
      <c r="AR37" s="337">
        <v>82</v>
      </c>
      <c r="AS37" s="337" t="s">
        <v>25224</v>
      </c>
      <c r="AT37" s="337">
        <v>32</v>
      </c>
      <c r="AU37" s="337" t="s">
        <v>25225</v>
      </c>
      <c r="AV37" s="337">
        <v>82</v>
      </c>
      <c r="AW37" s="337" t="s">
        <v>25226</v>
      </c>
      <c r="DE37" s="337" t="s">
        <v>25227</v>
      </c>
      <c r="DF37" s="337" t="s">
        <v>25228</v>
      </c>
    </row>
    <row r="38" spans="9:110">
      <c r="I38" s="337">
        <v>33</v>
      </c>
      <c r="J38" s="337" t="s">
        <v>25229</v>
      </c>
      <c r="AP38" s="337">
        <v>33</v>
      </c>
      <c r="AQ38" s="337" t="s">
        <v>25230</v>
      </c>
      <c r="AR38" s="337">
        <v>83</v>
      </c>
      <c r="AS38" s="337" t="s">
        <v>25231</v>
      </c>
      <c r="AT38" s="337">
        <v>33</v>
      </c>
      <c r="AU38" s="337" t="s">
        <v>25232</v>
      </c>
      <c r="AV38" s="337">
        <v>83</v>
      </c>
      <c r="AW38" s="337" t="s">
        <v>25233</v>
      </c>
      <c r="DE38" s="337" t="s">
        <v>23691</v>
      </c>
      <c r="DF38" s="337" t="s">
        <v>25234</v>
      </c>
    </row>
    <row r="39" spans="9:110">
      <c r="I39" s="337">
        <v>34</v>
      </c>
      <c r="J39" s="337" t="s">
        <v>25235</v>
      </c>
      <c r="AP39" s="337">
        <v>34</v>
      </c>
      <c r="AQ39" s="337" t="s">
        <v>25236</v>
      </c>
      <c r="AR39" s="337">
        <v>84</v>
      </c>
      <c r="AS39" s="337" t="s">
        <v>25237</v>
      </c>
      <c r="AT39" s="337">
        <v>34</v>
      </c>
      <c r="AU39" s="337" t="s">
        <v>21642</v>
      </c>
      <c r="AV39" s="337">
        <v>84</v>
      </c>
      <c r="AW39" s="337" t="s">
        <v>25238</v>
      </c>
      <c r="DE39" s="337" t="s">
        <v>23714</v>
      </c>
      <c r="DF39" s="337" t="s">
        <v>25239</v>
      </c>
    </row>
    <row r="40" spans="9:110">
      <c r="I40" s="337">
        <v>35</v>
      </c>
      <c r="J40" s="337" t="s">
        <v>25240</v>
      </c>
      <c r="AP40" s="337">
        <v>35</v>
      </c>
      <c r="AQ40" s="337" t="s">
        <v>23172</v>
      </c>
      <c r="AR40" s="337">
        <v>85</v>
      </c>
      <c r="AS40" s="337" t="s">
        <v>25241</v>
      </c>
      <c r="AT40" s="337">
        <v>35</v>
      </c>
      <c r="AU40" s="337" t="s">
        <v>25242</v>
      </c>
      <c r="AV40" s="337">
        <v>85</v>
      </c>
      <c r="AW40" s="337" t="s">
        <v>16433</v>
      </c>
      <c r="DE40" s="337" t="s">
        <v>25243</v>
      </c>
      <c r="DF40" s="337" t="s">
        <v>25244</v>
      </c>
    </row>
    <row r="41" spans="9:110">
      <c r="I41" s="337">
        <v>36</v>
      </c>
      <c r="J41" s="337" t="s">
        <v>25245</v>
      </c>
      <c r="AP41" s="337">
        <v>36</v>
      </c>
      <c r="AQ41" s="337" t="s">
        <v>23101</v>
      </c>
      <c r="AR41" s="337">
        <v>86</v>
      </c>
      <c r="AS41" s="337" t="s">
        <v>25246</v>
      </c>
      <c r="AT41" s="337">
        <v>36</v>
      </c>
      <c r="AU41" s="337" t="s">
        <v>25247</v>
      </c>
      <c r="AV41" s="337">
        <v>86</v>
      </c>
      <c r="AW41" s="337" t="s">
        <v>20172</v>
      </c>
      <c r="DE41" s="337" t="s">
        <v>25248</v>
      </c>
      <c r="DF41" s="337" t="s">
        <v>25249</v>
      </c>
    </row>
    <row r="42" spans="9:110">
      <c r="I42" s="337">
        <v>37</v>
      </c>
      <c r="J42" s="337" t="s">
        <v>25250</v>
      </c>
      <c r="AP42" s="337">
        <v>37</v>
      </c>
      <c r="AQ42" s="337" t="s">
        <v>25251</v>
      </c>
      <c r="AR42" s="337">
        <v>87</v>
      </c>
      <c r="AS42" s="337" t="s">
        <v>25252</v>
      </c>
      <c r="AT42" s="337">
        <v>37</v>
      </c>
      <c r="AU42" s="337" t="s">
        <v>23151</v>
      </c>
      <c r="AV42" s="337">
        <v>87</v>
      </c>
      <c r="AW42" s="337" t="s">
        <v>23494</v>
      </c>
      <c r="DE42" s="337" t="s">
        <v>25253</v>
      </c>
      <c r="DF42" s="337" t="s">
        <v>25254</v>
      </c>
    </row>
    <row r="43" spans="9:110">
      <c r="I43" s="337">
        <v>38</v>
      </c>
      <c r="J43" s="337" t="s">
        <v>25255</v>
      </c>
      <c r="AP43" s="337">
        <v>38</v>
      </c>
      <c r="AQ43" s="337" t="s">
        <v>25256</v>
      </c>
      <c r="AR43" s="337">
        <v>88</v>
      </c>
      <c r="AS43" s="337" t="s">
        <v>25257</v>
      </c>
      <c r="AT43" s="337">
        <v>38</v>
      </c>
      <c r="AU43" s="337" t="s">
        <v>23313</v>
      </c>
      <c r="AV43" s="337">
        <v>88</v>
      </c>
      <c r="AW43" s="337" t="s">
        <v>25258</v>
      </c>
      <c r="DE43" s="337" t="s">
        <v>23827</v>
      </c>
      <c r="DF43" s="337" t="s">
        <v>25259</v>
      </c>
    </row>
    <row r="44" spans="9:110">
      <c r="I44" s="337">
        <v>39</v>
      </c>
      <c r="J44" s="337" t="s">
        <v>25260</v>
      </c>
      <c r="AP44" s="337">
        <v>39</v>
      </c>
      <c r="AQ44" s="337" t="s">
        <v>7283</v>
      </c>
      <c r="AR44" s="337">
        <v>89</v>
      </c>
      <c r="AS44" s="337" t="s">
        <v>23310</v>
      </c>
      <c r="AT44" s="337">
        <v>39</v>
      </c>
      <c r="AU44" s="337" t="s">
        <v>10331</v>
      </c>
      <c r="AV44" s="337">
        <v>89</v>
      </c>
      <c r="AW44" s="337" t="s">
        <v>25261</v>
      </c>
      <c r="DE44" s="337" t="s">
        <v>25262</v>
      </c>
      <c r="DF44" s="337" t="s">
        <v>25263</v>
      </c>
    </row>
    <row r="45" spans="9:110">
      <c r="I45" s="337">
        <v>40</v>
      </c>
      <c r="J45" s="337" t="s">
        <v>25264</v>
      </c>
      <c r="AP45" s="337">
        <v>40</v>
      </c>
      <c r="AQ45" s="337" t="s">
        <v>25265</v>
      </c>
      <c r="AR45" s="337">
        <v>90</v>
      </c>
      <c r="AS45" s="337" t="s">
        <v>25266</v>
      </c>
      <c r="AT45" s="337">
        <v>40</v>
      </c>
      <c r="AU45" s="337" t="s">
        <v>21998</v>
      </c>
      <c r="AV45" s="337">
        <v>90</v>
      </c>
      <c r="AW45" s="337" t="s">
        <v>25267</v>
      </c>
      <c r="DE45" s="337" t="s">
        <v>25268</v>
      </c>
      <c r="DF45" s="337" t="s">
        <v>25269</v>
      </c>
    </row>
    <row r="46" spans="9:110">
      <c r="I46" s="337">
        <v>41</v>
      </c>
      <c r="J46" s="337" t="s">
        <v>25270</v>
      </c>
      <c r="AP46" s="337">
        <v>41</v>
      </c>
      <c r="AQ46" s="337" t="s">
        <v>25271</v>
      </c>
      <c r="AR46" s="337">
        <v>91</v>
      </c>
      <c r="AS46" s="337" t="s">
        <v>25272</v>
      </c>
      <c r="AT46" s="337">
        <v>41</v>
      </c>
      <c r="AU46" s="337" t="s">
        <v>25273</v>
      </c>
      <c r="AV46" s="337">
        <v>91</v>
      </c>
      <c r="AW46" s="337" t="s">
        <v>25274</v>
      </c>
      <c r="DE46" s="337" t="s">
        <v>25275</v>
      </c>
      <c r="DF46" s="337" t="s">
        <v>25276</v>
      </c>
    </row>
    <row r="47" spans="9:110">
      <c r="I47" s="337">
        <v>42</v>
      </c>
      <c r="J47" s="337" t="s">
        <v>25277</v>
      </c>
      <c r="AP47" s="337">
        <v>42</v>
      </c>
      <c r="AQ47" s="337" t="s">
        <v>25278</v>
      </c>
      <c r="AR47" s="337">
        <v>92</v>
      </c>
      <c r="AS47" s="337" t="s">
        <v>25279</v>
      </c>
      <c r="AT47" s="337">
        <v>42</v>
      </c>
      <c r="AU47" s="337" t="s">
        <v>25280</v>
      </c>
      <c r="AV47" s="337">
        <v>92</v>
      </c>
      <c r="AW47" s="337" t="s">
        <v>25281</v>
      </c>
      <c r="DE47" s="337" t="s">
        <v>25282</v>
      </c>
      <c r="DF47" s="337" t="s">
        <v>25283</v>
      </c>
    </row>
    <row r="48" spans="9:110">
      <c r="I48" s="337">
        <v>43</v>
      </c>
      <c r="J48" s="337" t="s">
        <v>25284</v>
      </c>
      <c r="AP48" s="337">
        <v>43</v>
      </c>
      <c r="AQ48" s="337" t="s">
        <v>25285</v>
      </c>
      <c r="AR48" s="337">
        <v>93</v>
      </c>
      <c r="AS48" s="337" t="s">
        <v>23054</v>
      </c>
      <c r="AT48" s="337">
        <v>43</v>
      </c>
      <c r="AU48" s="337" t="s">
        <v>25286</v>
      </c>
      <c r="AV48" s="337">
        <v>93</v>
      </c>
      <c r="AW48" s="337" t="s">
        <v>23230</v>
      </c>
      <c r="DE48" s="337" t="s">
        <v>25287</v>
      </c>
      <c r="DF48" s="337" t="s">
        <v>25288</v>
      </c>
    </row>
    <row r="49" spans="9:110">
      <c r="I49" s="337">
        <v>44</v>
      </c>
      <c r="J49" s="337" t="s">
        <v>25289</v>
      </c>
      <c r="AP49" s="337">
        <v>44</v>
      </c>
      <c r="AQ49" s="337" t="s">
        <v>25290</v>
      </c>
      <c r="AR49" s="337">
        <v>94</v>
      </c>
      <c r="AS49" s="337" t="s">
        <v>23490</v>
      </c>
      <c r="AT49" s="337">
        <v>44</v>
      </c>
      <c r="AU49" s="337" t="s">
        <v>10192</v>
      </c>
      <c r="AV49" s="337">
        <v>94</v>
      </c>
      <c r="AW49" s="337" t="s">
        <v>23183</v>
      </c>
      <c r="DE49" s="337" t="s">
        <v>25291</v>
      </c>
      <c r="DF49" s="337" t="s">
        <v>25292</v>
      </c>
    </row>
    <row r="50" spans="9:110">
      <c r="I50" s="337">
        <v>45</v>
      </c>
      <c r="J50" s="337" t="s">
        <v>25293</v>
      </c>
      <c r="AP50" s="337">
        <v>45</v>
      </c>
      <c r="AQ50" s="337" t="s">
        <v>25294</v>
      </c>
      <c r="AR50" s="337">
        <v>95</v>
      </c>
      <c r="AS50" s="337" t="s">
        <v>25295</v>
      </c>
      <c r="AT50" s="337">
        <v>45</v>
      </c>
      <c r="AU50" s="337" t="s">
        <v>25296</v>
      </c>
      <c r="AV50" s="337">
        <v>95</v>
      </c>
      <c r="AW50" s="337" t="s">
        <v>25297</v>
      </c>
      <c r="DE50" s="337" t="s">
        <v>25298</v>
      </c>
      <c r="DF50" s="337" t="s">
        <v>25299</v>
      </c>
    </row>
    <row r="51" spans="9:110">
      <c r="I51" s="337">
        <v>46</v>
      </c>
      <c r="J51" s="337" t="s">
        <v>25300</v>
      </c>
      <c r="AP51" s="337">
        <v>46</v>
      </c>
      <c r="AQ51" s="337" t="s">
        <v>25301</v>
      </c>
      <c r="AR51" s="337">
        <v>96</v>
      </c>
      <c r="AS51" s="337" t="s">
        <v>25302</v>
      </c>
      <c r="AT51" s="337">
        <v>46</v>
      </c>
      <c r="AU51" s="337" t="s">
        <v>25303</v>
      </c>
      <c r="AV51" s="337">
        <v>96</v>
      </c>
      <c r="AW51" s="337" t="s">
        <v>25304</v>
      </c>
      <c r="DE51" s="337" t="s">
        <v>25305</v>
      </c>
      <c r="DF51" s="337" t="s">
        <v>25306</v>
      </c>
    </row>
    <row r="52" spans="9:110">
      <c r="I52" s="337">
        <v>47</v>
      </c>
      <c r="J52" s="337" t="s">
        <v>25307</v>
      </c>
      <c r="AP52" s="337">
        <v>47</v>
      </c>
      <c r="AQ52" s="337" t="s">
        <v>23551</v>
      </c>
      <c r="AR52" s="337">
        <v>97</v>
      </c>
      <c r="AS52" s="337" t="s">
        <v>25308</v>
      </c>
      <c r="AT52" s="337">
        <v>47</v>
      </c>
      <c r="AU52" s="337" t="s">
        <v>25309</v>
      </c>
      <c r="AV52" s="337">
        <v>97</v>
      </c>
      <c r="AW52" s="337" t="s">
        <v>23145</v>
      </c>
      <c r="DE52" s="337" t="s">
        <v>25310</v>
      </c>
      <c r="DF52" s="337" t="s">
        <v>25311</v>
      </c>
    </row>
    <row r="53" spans="9:110">
      <c r="I53" s="337">
        <v>48</v>
      </c>
      <c r="J53" s="337" t="s">
        <v>25312</v>
      </c>
      <c r="AP53" s="337">
        <v>48</v>
      </c>
      <c r="AQ53" s="337" t="s">
        <v>25313</v>
      </c>
      <c r="AR53" s="337">
        <v>98</v>
      </c>
      <c r="AS53" s="337" t="s">
        <v>25314</v>
      </c>
      <c r="AT53" s="337">
        <v>48</v>
      </c>
      <c r="AU53" s="337" t="s">
        <v>25315</v>
      </c>
      <c r="AV53" s="337">
        <v>98</v>
      </c>
      <c r="AW53" s="337" t="s">
        <v>25316</v>
      </c>
      <c r="DE53" s="337" t="s">
        <v>23801</v>
      </c>
      <c r="DF53" s="337" t="s">
        <v>25317</v>
      </c>
    </row>
    <row r="54" spans="9:110">
      <c r="I54" s="337">
        <v>49</v>
      </c>
      <c r="J54" s="337" t="s">
        <v>25318</v>
      </c>
      <c r="AP54" s="337">
        <v>49</v>
      </c>
      <c r="AQ54" s="337" t="s">
        <v>25319</v>
      </c>
      <c r="AR54" s="337">
        <v>99</v>
      </c>
      <c r="AS54" s="337" t="s">
        <v>25320</v>
      </c>
      <c r="AT54" s="337">
        <v>49</v>
      </c>
      <c r="AU54" s="337" t="s">
        <v>25321</v>
      </c>
      <c r="AV54" s="337">
        <v>99</v>
      </c>
      <c r="AW54" s="337" t="s">
        <v>25322</v>
      </c>
      <c r="DE54" s="337" t="s">
        <v>24066</v>
      </c>
      <c r="DF54" s="337" t="s">
        <v>25323</v>
      </c>
    </row>
    <row r="55" spans="9:110">
      <c r="I55" s="337">
        <v>50</v>
      </c>
      <c r="J55" s="337" t="s">
        <v>25324</v>
      </c>
      <c r="AP55" s="337">
        <v>50</v>
      </c>
      <c r="AQ55" s="337" t="s">
        <v>25325</v>
      </c>
      <c r="AR55" s="337">
        <v>0</v>
      </c>
      <c r="AS55" s="337" t="s">
        <v>25326</v>
      </c>
      <c r="AT55" s="337">
        <v>50</v>
      </c>
      <c r="AU55" s="337" t="s">
        <v>25327</v>
      </c>
      <c r="AV55" s="337">
        <v>0</v>
      </c>
      <c r="AW55" s="337" t="s">
        <v>25328</v>
      </c>
      <c r="DE55" s="337" t="s">
        <v>24075</v>
      </c>
      <c r="DF55" s="337" t="s">
        <v>25329</v>
      </c>
    </row>
    <row r="56" spans="9:110">
      <c r="I56" s="337">
        <v>51</v>
      </c>
      <c r="J56" s="337" t="s">
        <v>25330</v>
      </c>
    </row>
    <row r="57" spans="9:110">
      <c r="I57" s="337">
        <v>52</v>
      </c>
      <c r="J57" s="337" t="s">
        <v>25331</v>
      </c>
    </row>
    <row r="58" spans="9:110">
      <c r="I58" s="337">
        <v>53</v>
      </c>
      <c r="J58" s="337" t="s">
        <v>25332</v>
      </c>
    </row>
    <row r="59" spans="9:110">
      <c r="I59" s="337">
        <v>54</v>
      </c>
      <c r="J59" s="337" t="s">
        <v>25333</v>
      </c>
    </row>
    <row r="60" spans="9:110">
      <c r="I60" s="337">
        <v>55</v>
      </c>
      <c r="J60" s="337" t="s">
        <v>25334</v>
      </c>
    </row>
    <row r="61" spans="9:110">
      <c r="I61" s="337">
        <v>56</v>
      </c>
      <c r="J61" s="337" t="s">
        <v>25335</v>
      </c>
    </row>
    <row r="62" spans="9:110">
      <c r="I62" s="337">
        <v>57</v>
      </c>
      <c r="J62" s="337" t="s">
        <v>25336</v>
      </c>
    </row>
    <row r="63" spans="9:110">
      <c r="I63" s="337">
        <v>58</v>
      </c>
      <c r="J63" s="337" t="s">
        <v>25337</v>
      </c>
    </row>
    <row r="64" spans="9:110">
      <c r="I64" s="337">
        <v>59</v>
      </c>
      <c r="J64" s="337" t="s">
        <v>25338</v>
      </c>
    </row>
    <row r="65" spans="9:11">
      <c r="I65" s="337">
        <v>60</v>
      </c>
      <c r="J65" s="337" t="s">
        <v>25339</v>
      </c>
    </row>
    <row r="66" spans="9:11">
      <c r="I66" s="337">
        <v>61</v>
      </c>
      <c r="J66" s="337" t="s">
        <v>25340</v>
      </c>
    </row>
    <row r="67" spans="9:11">
      <c r="I67" s="337">
        <v>62</v>
      </c>
      <c r="J67" s="337" t="s">
        <v>25341</v>
      </c>
    </row>
    <row r="68" spans="9:11">
      <c r="I68" s="337">
        <v>63</v>
      </c>
      <c r="J68" s="337" t="s">
        <v>25342</v>
      </c>
    </row>
    <row r="69" spans="9:11">
      <c r="I69" s="337">
        <v>64</v>
      </c>
      <c r="J69" s="337" t="s">
        <v>25343</v>
      </c>
    </row>
    <row r="70" spans="9:11">
      <c r="I70" s="337">
        <v>65</v>
      </c>
      <c r="J70" s="337" t="s">
        <v>25344</v>
      </c>
    </row>
    <row r="71" spans="9:11">
      <c r="I71" s="337">
        <v>66</v>
      </c>
      <c r="J71" s="337" t="s">
        <v>25345</v>
      </c>
    </row>
    <row r="72" spans="9:11">
      <c r="I72" s="337">
        <v>67</v>
      </c>
      <c r="J72" s="337" t="s">
        <v>25346</v>
      </c>
    </row>
    <row r="73" spans="9:11">
      <c r="I73" s="337">
        <v>68</v>
      </c>
      <c r="J73" s="337" t="s">
        <v>25347</v>
      </c>
      <c r="K73" s="337" t="s">
        <v>25348</v>
      </c>
    </row>
    <row r="74" spans="9:11">
      <c r="I74" s="337">
        <v>69</v>
      </c>
      <c r="J74" s="337" t="s">
        <v>25349</v>
      </c>
    </row>
    <row r="75" spans="9:11">
      <c r="I75" s="337">
        <v>70</v>
      </c>
      <c r="J75" s="337" t="s">
        <v>25350</v>
      </c>
    </row>
    <row r="76" spans="9:11">
      <c r="I76" s="337">
        <v>71</v>
      </c>
      <c r="J76" s="337" t="s">
        <v>25351</v>
      </c>
      <c r="K76" s="337" t="s">
        <v>25352</v>
      </c>
    </row>
    <row r="77" spans="9:11">
      <c r="I77" s="337">
        <v>72</v>
      </c>
      <c r="J77" s="337" t="s">
        <v>25353</v>
      </c>
    </row>
    <row r="78" spans="9:11">
      <c r="I78" s="337">
        <v>73</v>
      </c>
      <c r="J78" s="337" t="s">
        <v>25354</v>
      </c>
    </row>
    <row r="79" spans="9:11">
      <c r="I79" s="337">
        <v>74</v>
      </c>
      <c r="J79" s="337" t="s">
        <v>25355</v>
      </c>
    </row>
    <row r="80" spans="9:11">
      <c r="I80" s="337">
        <v>75</v>
      </c>
      <c r="J80" s="337" t="s">
        <v>25356</v>
      </c>
    </row>
    <row r="81" spans="9:11">
      <c r="I81" s="337">
        <v>76</v>
      </c>
      <c r="J81" s="337" t="s">
        <v>25357</v>
      </c>
      <c r="K81" s="337" t="s">
        <v>25358</v>
      </c>
    </row>
    <row r="82" spans="9:11">
      <c r="I82" s="337">
        <v>77</v>
      </c>
      <c r="J82" s="337" t="s">
        <v>25359</v>
      </c>
    </row>
    <row r="83" spans="9:11">
      <c r="I83" s="337">
        <v>78</v>
      </c>
      <c r="J83" s="337" t="s">
        <v>25360</v>
      </c>
    </row>
    <row r="84" spans="9:11">
      <c r="I84" s="337">
        <v>79</v>
      </c>
      <c r="J84" s="337" t="s">
        <v>25361</v>
      </c>
    </row>
    <row r="85" spans="9:11">
      <c r="I85" s="337">
        <v>80</v>
      </c>
      <c r="J85" s="337" t="s">
        <v>25362</v>
      </c>
    </row>
    <row r="86" spans="9:11">
      <c r="I86" s="337">
        <v>81</v>
      </c>
      <c r="J86" s="337" t="s">
        <v>25363</v>
      </c>
    </row>
    <row r="87" spans="9:11">
      <c r="I87" s="337">
        <v>82</v>
      </c>
      <c r="J87" s="337" t="s">
        <v>25364</v>
      </c>
    </row>
    <row r="88" spans="9:11">
      <c r="I88" s="337">
        <v>83</v>
      </c>
      <c r="J88" s="337" t="s">
        <v>25365</v>
      </c>
    </row>
    <row r="89" spans="9:11">
      <c r="I89" s="337">
        <v>84</v>
      </c>
      <c r="J89" s="337" t="s">
        <v>25366</v>
      </c>
    </row>
    <row r="90" spans="9:11">
      <c r="I90" s="337">
        <v>85</v>
      </c>
      <c r="J90" s="337" t="s">
        <v>25367</v>
      </c>
    </row>
    <row r="91" spans="9:11">
      <c r="I91" s="337">
        <v>86</v>
      </c>
      <c r="J91" s="337" t="s">
        <v>25368</v>
      </c>
    </row>
    <row r="92" spans="9:11">
      <c r="I92" s="337">
        <v>87</v>
      </c>
      <c r="J92" s="337" t="s">
        <v>25369</v>
      </c>
    </row>
    <row r="93" spans="9:11">
      <c r="I93" s="337">
        <v>88</v>
      </c>
      <c r="J93" s="337" t="s">
        <v>25370</v>
      </c>
    </row>
    <row r="94" spans="9:11">
      <c r="I94" s="337">
        <v>89</v>
      </c>
      <c r="J94" s="337" t="s">
        <v>25371</v>
      </c>
    </row>
    <row r="95" spans="9:11">
      <c r="I95" s="337">
        <v>90</v>
      </c>
      <c r="J95" s="337" t="s">
        <v>25372</v>
      </c>
    </row>
    <row r="96" spans="9:11">
      <c r="I96" s="337">
        <v>91</v>
      </c>
      <c r="J96" s="337" t="s">
        <v>25373</v>
      </c>
    </row>
    <row r="97" spans="9:10">
      <c r="I97" s="337">
        <v>92</v>
      </c>
      <c r="J97" s="337" t="s">
        <v>25374</v>
      </c>
    </row>
    <row r="98" spans="9:10">
      <c r="I98" s="337">
        <v>93</v>
      </c>
      <c r="J98" s="337" t="s">
        <v>25375</v>
      </c>
    </row>
    <row r="99" spans="9:10">
      <c r="I99" s="337">
        <v>94</v>
      </c>
      <c r="J99" s="337" t="s">
        <v>25376</v>
      </c>
    </row>
    <row r="100" spans="9:10">
      <c r="I100" s="337">
        <v>95</v>
      </c>
      <c r="J100" s="337" t="s">
        <v>25377</v>
      </c>
    </row>
    <row r="101" spans="9:10">
      <c r="I101" s="337">
        <v>96</v>
      </c>
      <c r="J101" s="337" t="s">
        <v>25378</v>
      </c>
    </row>
    <row r="102" spans="9:10">
      <c r="I102" s="337">
        <v>97</v>
      </c>
      <c r="J102" s="337" t="s">
        <v>25379</v>
      </c>
    </row>
    <row r="103" spans="9:10">
      <c r="I103" s="337">
        <v>98</v>
      </c>
      <c r="J103" s="337" t="s">
        <v>25380</v>
      </c>
    </row>
    <row r="104" spans="9:10">
      <c r="I104" s="337">
        <v>99</v>
      </c>
      <c r="J104" s="337" t="s">
        <v>25381</v>
      </c>
    </row>
    <row r="105" spans="9:10">
      <c r="I105" s="337">
        <v>100</v>
      </c>
      <c r="J105" s="337" t="s">
        <v>25382</v>
      </c>
    </row>
  </sheetData>
  <mergeCells count="36">
    <mergeCell ref="I1:J3"/>
    <mergeCell ref="DH4:DI4"/>
    <mergeCell ref="I4:J4"/>
    <mergeCell ref="CS4:CT4"/>
    <mergeCell ref="CV4:CW4"/>
    <mergeCell ref="CY4:CZ4"/>
    <mergeCell ref="DB4:DC4"/>
    <mergeCell ref="DE4:DF4"/>
    <mergeCell ref="CD4:CE4"/>
    <mergeCell ref="CG4:CH4"/>
    <mergeCell ref="CJ4:CK4"/>
    <mergeCell ref="CM4:CN4"/>
    <mergeCell ref="CP4:CQ4"/>
    <mergeCell ref="BO4:BP4"/>
    <mergeCell ref="BR4:BS4"/>
    <mergeCell ref="BU4:BV4"/>
    <mergeCell ref="BX4:BY4"/>
    <mergeCell ref="CA4:CB4"/>
    <mergeCell ref="BC4:BD4"/>
    <mergeCell ref="BF4:BG4"/>
    <mergeCell ref="BI4:BJ4"/>
    <mergeCell ref="BL4:BM4"/>
    <mergeCell ref="AY4:BA4"/>
    <mergeCell ref="AP3:AW3"/>
    <mergeCell ref="U4:V4"/>
    <mergeCell ref="X4:Y4"/>
    <mergeCell ref="AA4:AB4"/>
    <mergeCell ref="AD4:AE4"/>
    <mergeCell ref="AG4:AH4"/>
    <mergeCell ref="AJ4:AK4"/>
    <mergeCell ref="AM4:AN4"/>
    <mergeCell ref="A4:G4"/>
    <mergeCell ref="L4:M4"/>
    <mergeCell ref="O4:S4"/>
    <mergeCell ref="AP4:AS4"/>
    <mergeCell ref="AT4:AW4"/>
  </mergeCells>
  <hyperlinks>
    <hyperlink ref="A2:D2" r:id="rId1" display="DONATE" xr:uid="{00000000-0004-0000-2900-000000000000}"/>
    <hyperlink ref="U2:Y3" r:id="rId2" display="Full version of &quot;Durnan's Guide to tavernkeeping&quot; you can get here" xr:uid="{00000000-0004-0000-2900-000001000000}"/>
    <hyperlink ref="AD2:AH3" r:id="rId3" display="Full version of &quot;Durnan's Guide to tavernkeeping&quot; you can get here" xr:uid="{00000000-0004-0000-2900-000002000000}"/>
    <hyperlink ref="BC2:BG3" r:id="rId4" display="Full version of &quot;Durnan's Guide to tavernkeeping&quot; you can get here" xr:uid="{00000000-0004-0000-2900-000003000000}"/>
    <hyperlink ref="BR2:BV3" r:id="rId5" display="Full version of &quot;Durnan's Guide to tavernkeeping&quot; you can get here" xr:uid="{00000000-0004-0000-2900-000004000000}"/>
    <hyperlink ref="CD2:CH3" r:id="rId6" display="Full version of &quot;Durnan's Guide to tavernkeeping&quot; you can get here" xr:uid="{00000000-0004-0000-2900-000005000000}"/>
    <hyperlink ref="CM2:CQ3" r:id="rId7" display="Full version of &quot;Durnan's Guide to tavernkeeping&quot; you can get here" xr:uid="{00000000-0004-0000-2900-000006000000}"/>
    <hyperlink ref="CV2:CZ3" r:id="rId8" display="Full version of &quot;Durnan's Guide to tavernkeeping&quot; you can get here" xr:uid="{00000000-0004-0000-2900-000007000000}"/>
    <hyperlink ref="DE2:DI3" r:id="rId9" display="Full version of &quot;Durnan's Guide to tavernkeeping&quot; you can get here" xr:uid="{00000000-0004-0000-2900-000008000000}"/>
  </hyperlinks>
  <pageMargins left="0.7" right="0.7" top="0.75" bottom="0.75" header="0.3" footer="0.3"/>
  <pageSetup paperSize="9" orientation="portrait" r:id="rId10"/>
  <drawing r:id="rId11"/>
  <tableParts count="33">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Лист3">
    <tabColor rgb="FF7030A0"/>
  </sheetPr>
  <dimension ref="A3:N453"/>
  <sheetViews>
    <sheetView topLeftCell="A437" workbookViewId="0">
      <selection activeCell="B3" sqref="B3:H8"/>
    </sheetView>
  </sheetViews>
  <sheetFormatPr defaultRowHeight="15"/>
  <sheetData>
    <row r="3" spans="2:14">
      <c r="B3" s="1" t="s">
        <v>31676</v>
      </c>
      <c r="C3" s="1" t="s">
        <v>31677</v>
      </c>
      <c r="D3" s="1" t="s">
        <v>448</v>
      </c>
      <c r="E3" s="1" t="s">
        <v>9556</v>
      </c>
      <c r="F3" s="1" t="s">
        <v>22971</v>
      </c>
      <c r="G3" s="1" t="s">
        <v>6</v>
      </c>
      <c r="H3" s="1" t="s">
        <v>30716</v>
      </c>
      <c r="I3" s="1" t="s">
        <v>31678</v>
      </c>
      <c r="N3" t="s">
        <v>28787</v>
      </c>
    </row>
    <row r="4" spans="2:14">
      <c r="B4" s="1" t="s">
        <v>28790</v>
      </c>
      <c r="C4" s="1"/>
      <c r="D4" s="1" t="s">
        <v>28792</v>
      </c>
      <c r="E4" s="1"/>
      <c r="F4" s="1" t="s">
        <v>28794</v>
      </c>
      <c r="G4" s="1"/>
      <c r="H4" s="1"/>
      <c r="I4" s="1"/>
    </row>
    <row r="5" spans="2:14">
      <c r="B5" s="1" t="s">
        <v>28796</v>
      </c>
      <c r="C5" s="1"/>
      <c r="D5" s="1"/>
      <c r="E5" s="1"/>
      <c r="F5" s="1"/>
      <c r="G5" s="1"/>
      <c r="H5" s="1"/>
      <c r="I5" s="1"/>
    </row>
    <row r="6" spans="2:14">
      <c r="B6" s="1" t="s">
        <v>28798</v>
      </c>
      <c r="C6" s="1"/>
      <c r="D6" s="1"/>
      <c r="E6" s="1"/>
      <c r="F6" s="1" t="s">
        <v>28800</v>
      </c>
      <c r="G6" s="1"/>
      <c r="H6" s="1"/>
      <c r="I6" s="1"/>
    </row>
    <row r="7" spans="2:14">
      <c r="B7" s="1" t="s">
        <v>28802</v>
      </c>
      <c r="C7" s="1"/>
      <c r="D7" s="1"/>
      <c r="E7" s="1"/>
      <c r="F7" s="1"/>
      <c r="G7" s="1"/>
      <c r="H7" s="1"/>
      <c r="I7" s="1"/>
    </row>
    <row r="8" spans="2:14">
      <c r="B8" s="1" t="s">
        <v>28804</v>
      </c>
      <c r="C8" s="1"/>
      <c r="D8" s="1"/>
      <c r="E8" s="1"/>
      <c r="F8" s="1"/>
      <c r="G8" s="1"/>
      <c r="H8" s="1"/>
      <c r="I8" s="1"/>
    </row>
    <row r="9" spans="2:14">
      <c r="B9" s="1" t="s">
        <v>28806</v>
      </c>
      <c r="C9" s="1"/>
      <c r="D9" s="1"/>
      <c r="E9" s="1"/>
      <c r="F9" s="1"/>
      <c r="G9" s="1"/>
      <c r="H9" s="1"/>
      <c r="I9" s="1"/>
    </row>
    <row r="10" spans="2:14">
      <c r="B10" s="1" t="s">
        <v>28808</v>
      </c>
      <c r="C10" s="1"/>
      <c r="D10" s="1"/>
      <c r="E10" s="1"/>
      <c r="F10" s="1"/>
      <c r="G10" s="1"/>
      <c r="H10" s="1"/>
      <c r="I10" s="1"/>
    </row>
    <row r="11" spans="2:14">
      <c r="B11" s="1" t="s">
        <v>28810</v>
      </c>
      <c r="C11" s="1"/>
      <c r="D11" s="1"/>
      <c r="E11" s="1"/>
      <c r="F11" s="1"/>
      <c r="G11" s="1"/>
      <c r="H11" s="1"/>
      <c r="I11" s="1"/>
    </row>
    <row r="12" spans="2:14">
      <c r="B12" s="1" t="s">
        <v>28812</v>
      </c>
      <c r="C12" s="1"/>
      <c r="D12" s="1"/>
      <c r="E12" s="1"/>
      <c r="F12" s="1"/>
      <c r="G12" s="1"/>
      <c r="H12" s="1"/>
      <c r="I12" s="1"/>
    </row>
    <row r="13" spans="2:14">
      <c r="B13" s="1" t="s">
        <v>28814</v>
      </c>
      <c r="C13" s="1"/>
      <c r="D13" s="1"/>
      <c r="E13" s="1"/>
      <c r="F13" s="1"/>
      <c r="G13" s="1"/>
      <c r="H13" s="1"/>
      <c r="I13" s="1"/>
    </row>
    <row r="14" spans="2:14">
      <c r="B14" s="1" t="s">
        <v>28816</v>
      </c>
      <c r="C14" s="1"/>
      <c r="D14" s="1"/>
      <c r="E14" s="1"/>
      <c r="F14" s="1"/>
      <c r="G14" s="1"/>
      <c r="H14" s="1"/>
      <c r="I14" s="1"/>
    </row>
    <row r="15" spans="2:14">
      <c r="B15" s="1" t="s">
        <v>28818</v>
      </c>
      <c r="C15" s="1"/>
      <c r="D15" s="1"/>
      <c r="E15" s="1"/>
      <c r="F15" s="1"/>
      <c r="G15" s="1"/>
      <c r="H15" s="1"/>
      <c r="I15" s="1"/>
    </row>
    <row r="16" spans="2:14">
      <c r="B16" s="1" t="s">
        <v>28820</v>
      </c>
      <c r="C16" s="1"/>
      <c r="D16" s="1"/>
      <c r="E16" s="1"/>
      <c r="F16" s="1"/>
      <c r="G16" s="1"/>
      <c r="H16" s="1"/>
      <c r="I16" s="1"/>
    </row>
    <row r="17" spans="2:9">
      <c r="B17" s="1" t="s">
        <v>28822</v>
      </c>
      <c r="C17" s="1"/>
      <c r="D17" s="1"/>
      <c r="E17" s="1"/>
      <c r="F17" s="1" t="s">
        <v>28824</v>
      </c>
      <c r="G17" s="1"/>
      <c r="H17" s="1"/>
      <c r="I17" s="1"/>
    </row>
    <row r="18" spans="2:9">
      <c r="B18" s="1" t="s">
        <v>28826</v>
      </c>
      <c r="C18" s="1"/>
      <c r="D18" s="1"/>
      <c r="E18" s="1"/>
      <c r="F18" s="1" t="s">
        <v>28828</v>
      </c>
      <c r="G18" s="1"/>
      <c r="H18" s="1"/>
      <c r="I18" s="1"/>
    </row>
    <row r="19" spans="2:9">
      <c r="B19" s="1" t="s">
        <v>28830</v>
      </c>
      <c r="C19" s="1"/>
      <c r="D19" s="1"/>
      <c r="E19" s="1"/>
      <c r="F19" s="1"/>
      <c r="G19" s="1"/>
      <c r="H19" s="1"/>
      <c r="I19" s="1"/>
    </row>
    <row r="20" spans="2:9">
      <c r="B20" s="1" t="s">
        <v>28832</v>
      </c>
      <c r="C20" s="1"/>
      <c r="D20" s="1"/>
      <c r="E20" s="1"/>
      <c r="F20" s="1"/>
      <c r="G20" s="1"/>
      <c r="H20" s="1"/>
      <c r="I20" s="1"/>
    </row>
    <row r="21" spans="2:9">
      <c r="B21" s="1" t="s">
        <v>28834</v>
      </c>
      <c r="C21" s="1"/>
      <c r="D21" s="1"/>
      <c r="E21" s="1"/>
      <c r="F21" s="1"/>
      <c r="G21" s="1"/>
      <c r="H21" s="1"/>
      <c r="I21" s="1"/>
    </row>
    <row r="22" spans="2:9">
      <c r="B22" s="1" t="s">
        <v>28836</v>
      </c>
      <c r="C22" s="1"/>
      <c r="D22" s="1"/>
      <c r="E22" s="1"/>
      <c r="F22" s="1"/>
      <c r="G22" s="1"/>
      <c r="H22" s="1"/>
      <c r="I22" s="1"/>
    </row>
    <row r="23" spans="2:9">
      <c r="B23" s="1" t="s">
        <v>28838</v>
      </c>
      <c r="C23" s="1"/>
      <c r="D23" s="1"/>
      <c r="E23" s="1"/>
      <c r="F23" s="1" t="s">
        <v>28840</v>
      </c>
      <c r="G23" s="1"/>
      <c r="H23" s="1"/>
      <c r="I23" s="1"/>
    </row>
    <row r="24" spans="2:9">
      <c r="B24" s="1" t="s">
        <v>28842</v>
      </c>
      <c r="C24" s="1"/>
      <c r="D24" s="1"/>
      <c r="E24" s="1"/>
      <c r="F24" s="1"/>
      <c r="G24" s="1"/>
      <c r="H24" s="1"/>
      <c r="I24" s="1"/>
    </row>
    <row r="25" spans="2:9">
      <c r="B25" s="1" t="s">
        <v>28844</v>
      </c>
      <c r="C25" s="1"/>
      <c r="D25" s="1"/>
      <c r="E25" s="1"/>
      <c r="F25" s="1"/>
      <c r="G25" s="1"/>
      <c r="H25" s="1"/>
      <c r="I25" s="1"/>
    </row>
    <row r="26" spans="2:9">
      <c r="B26" s="1" t="s">
        <v>28846</v>
      </c>
      <c r="C26" s="1"/>
      <c r="D26" s="1"/>
      <c r="E26" s="1"/>
      <c r="F26" s="1"/>
      <c r="G26" s="1"/>
      <c r="H26" s="1"/>
      <c r="I26" s="1"/>
    </row>
    <row r="27" spans="2:9">
      <c r="B27" s="1" t="s">
        <v>28848</v>
      </c>
      <c r="C27" s="1"/>
      <c r="D27" s="1"/>
      <c r="E27" s="1"/>
      <c r="F27" s="1"/>
      <c r="G27" s="1"/>
      <c r="H27" s="1"/>
      <c r="I27" s="1"/>
    </row>
    <row r="28" spans="2:9">
      <c r="B28" s="1" t="s">
        <v>28850</v>
      </c>
      <c r="C28" s="1"/>
      <c r="D28" s="1"/>
      <c r="E28" s="1"/>
      <c r="F28" s="1" t="s">
        <v>28852</v>
      </c>
      <c r="G28" s="1"/>
      <c r="H28" s="1"/>
      <c r="I28" s="1" t="s">
        <v>28853</v>
      </c>
    </row>
    <row r="29" spans="2:9">
      <c r="B29" s="1" t="s">
        <v>28854</v>
      </c>
      <c r="C29" s="1"/>
      <c r="D29" s="1"/>
      <c r="E29" s="1"/>
      <c r="F29" s="1" t="s">
        <v>28855</v>
      </c>
      <c r="G29" s="1"/>
      <c r="H29" s="1"/>
      <c r="I29" s="1" t="s">
        <v>28856</v>
      </c>
    </row>
    <row r="30" spans="2:9">
      <c r="B30" s="1" t="s">
        <v>28857</v>
      </c>
      <c r="C30" s="1"/>
      <c r="D30" s="1"/>
      <c r="E30" s="1"/>
      <c r="F30" s="1"/>
      <c r="G30" s="1"/>
      <c r="H30" s="1"/>
      <c r="I30" s="1"/>
    </row>
    <row r="31" spans="2:9">
      <c r="B31" s="1" t="s">
        <v>28858</v>
      </c>
      <c r="C31" s="1"/>
      <c r="D31" s="1"/>
      <c r="E31" s="1"/>
      <c r="F31" s="1"/>
      <c r="G31" s="1"/>
      <c r="H31" s="1"/>
      <c r="I31" s="1"/>
    </row>
    <row r="32" spans="2:9">
      <c r="B32" s="1" t="s">
        <v>28859</v>
      </c>
      <c r="C32" s="1"/>
      <c r="D32" s="1"/>
      <c r="E32" s="1"/>
      <c r="F32" s="1" t="s">
        <v>28860</v>
      </c>
      <c r="G32" s="1"/>
      <c r="H32" s="1"/>
      <c r="I32" s="1"/>
    </row>
    <row r="33" spans="2:9">
      <c r="B33" s="1" t="s">
        <v>28859</v>
      </c>
      <c r="C33" s="1"/>
      <c r="D33" s="1"/>
      <c r="E33" s="1"/>
      <c r="F33" s="1" t="s">
        <v>28861</v>
      </c>
      <c r="G33" s="1"/>
      <c r="H33" s="1"/>
      <c r="I33" s="1"/>
    </row>
    <row r="34" spans="2:9">
      <c r="B34" s="1" t="s">
        <v>28859</v>
      </c>
      <c r="C34" s="1"/>
      <c r="D34" s="1" t="s">
        <v>28862</v>
      </c>
      <c r="E34" s="1"/>
      <c r="F34" s="1" t="s">
        <v>28863</v>
      </c>
      <c r="G34" s="1"/>
      <c r="H34" s="1"/>
      <c r="I34" s="1"/>
    </row>
    <row r="35" spans="2:9">
      <c r="B35" s="1" t="s">
        <v>28859</v>
      </c>
      <c r="C35" s="1"/>
      <c r="D35" s="1" t="s">
        <v>28862</v>
      </c>
      <c r="E35" s="1"/>
      <c r="F35" s="1" t="s">
        <v>28864</v>
      </c>
      <c r="G35" s="1"/>
      <c r="H35" s="1"/>
      <c r="I35" s="1" t="s">
        <v>28865</v>
      </c>
    </row>
    <row r="36" spans="2:9">
      <c r="B36" s="1" t="s">
        <v>28866</v>
      </c>
      <c r="C36" s="1"/>
      <c r="D36" s="1"/>
      <c r="E36" s="1"/>
      <c r="F36" s="1" t="s">
        <v>28867</v>
      </c>
      <c r="G36" s="1"/>
      <c r="H36" s="1"/>
      <c r="I36" s="1"/>
    </row>
    <row r="37" spans="2:9">
      <c r="B37" s="1" t="s">
        <v>28866</v>
      </c>
      <c r="C37" s="1"/>
      <c r="D37" s="1" t="s">
        <v>453</v>
      </c>
      <c r="E37" s="1"/>
      <c r="F37" s="1" t="s">
        <v>31679</v>
      </c>
      <c r="G37" s="1"/>
      <c r="H37" s="1"/>
      <c r="I37" s="1"/>
    </row>
    <row r="38" spans="2:9">
      <c r="B38" s="1" t="s">
        <v>28866</v>
      </c>
      <c r="C38" s="1"/>
      <c r="D38" s="1" t="s">
        <v>453</v>
      </c>
      <c r="E38" s="1">
        <v>20</v>
      </c>
      <c r="F38" s="1" t="s">
        <v>28869</v>
      </c>
      <c r="G38" s="1"/>
      <c r="H38" s="1"/>
      <c r="I38" s="1"/>
    </row>
    <row r="39" spans="2:9">
      <c r="B39" s="1" t="s">
        <v>28866</v>
      </c>
      <c r="C39" s="1"/>
      <c r="D39" s="1"/>
      <c r="E39" s="1"/>
      <c r="F39" s="1" t="s">
        <v>28870</v>
      </c>
      <c r="G39" s="1"/>
      <c r="H39" s="1"/>
      <c r="I39" s="1"/>
    </row>
    <row r="40" spans="2:9">
      <c r="B40" s="1" t="s">
        <v>28866</v>
      </c>
      <c r="C40" s="1"/>
      <c r="D40" s="1" t="s">
        <v>28871</v>
      </c>
      <c r="E40" s="1"/>
      <c r="F40" s="1" t="s">
        <v>28872</v>
      </c>
      <c r="G40" s="1"/>
      <c r="H40" s="1"/>
      <c r="I40" s="1"/>
    </row>
    <row r="41" spans="2:9">
      <c r="B41" s="1" t="s">
        <v>28866</v>
      </c>
      <c r="C41" s="1"/>
      <c r="D41" s="1" t="s">
        <v>28873</v>
      </c>
      <c r="E41" s="1"/>
      <c r="F41" s="1" t="s">
        <v>28874</v>
      </c>
      <c r="G41" s="1"/>
      <c r="H41" s="1"/>
      <c r="I41" s="1"/>
    </row>
    <row r="42" spans="2:9">
      <c r="B42" s="1" t="s">
        <v>28866</v>
      </c>
      <c r="C42" s="1"/>
      <c r="D42" s="1"/>
      <c r="E42" s="1"/>
      <c r="F42" s="1" t="s">
        <v>28875</v>
      </c>
      <c r="G42" s="1"/>
      <c r="H42" s="1"/>
      <c r="I42" s="1"/>
    </row>
    <row r="43" spans="2:9">
      <c r="B43" s="1" t="s">
        <v>28866</v>
      </c>
      <c r="C43" s="1"/>
      <c r="D43" s="1"/>
      <c r="E43" s="1"/>
      <c r="F43" s="1" t="s">
        <v>28876</v>
      </c>
      <c r="G43" s="1"/>
      <c r="H43" s="1"/>
      <c r="I43" s="1"/>
    </row>
    <row r="44" spans="2:9">
      <c r="B44" s="1" t="s">
        <v>28866</v>
      </c>
      <c r="C44" s="1"/>
      <c r="D44" s="1"/>
      <c r="E44" s="1"/>
      <c r="F44" s="1" t="s">
        <v>28877</v>
      </c>
      <c r="G44" s="1"/>
      <c r="H44" s="1"/>
      <c r="I44" s="1"/>
    </row>
    <row r="45" spans="2:9">
      <c r="B45" s="1" t="s">
        <v>28866</v>
      </c>
      <c r="C45" s="1"/>
      <c r="D45" s="1"/>
      <c r="E45" s="1"/>
      <c r="F45" s="1" t="s">
        <v>28878</v>
      </c>
      <c r="G45" s="1"/>
      <c r="H45" s="1"/>
      <c r="I45" s="1"/>
    </row>
    <row r="46" spans="2:9">
      <c r="B46" s="1" t="s">
        <v>28866</v>
      </c>
      <c r="C46" s="1"/>
      <c r="D46" s="1"/>
      <c r="E46" s="1"/>
      <c r="F46" s="1" t="s">
        <v>28879</v>
      </c>
      <c r="G46" s="1"/>
      <c r="H46" s="1"/>
      <c r="I46" s="1"/>
    </row>
    <row r="47" spans="2:9">
      <c r="B47" s="1" t="s">
        <v>28866</v>
      </c>
      <c r="C47" s="1"/>
      <c r="D47" s="1"/>
      <c r="E47" s="1"/>
      <c r="F47" s="1" t="s">
        <v>28880</v>
      </c>
      <c r="G47" s="1"/>
      <c r="H47" s="1"/>
      <c r="I47" s="1"/>
    </row>
    <row r="48" spans="2:9">
      <c r="B48" s="1" t="s">
        <v>28866</v>
      </c>
      <c r="C48" s="1"/>
      <c r="D48" s="1"/>
      <c r="E48" s="1"/>
      <c r="F48" s="1" t="s">
        <v>28881</v>
      </c>
      <c r="G48" s="1"/>
      <c r="H48" s="1"/>
      <c r="I48" s="1"/>
    </row>
    <row r="49" spans="1:9">
      <c r="B49" s="1" t="s">
        <v>28866</v>
      </c>
      <c r="C49" s="1"/>
      <c r="D49" s="1"/>
      <c r="E49" s="1"/>
      <c r="F49" s="1" t="s">
        <v>28882</v>
      </c>
      <c r="G49" s="1"/>
      <c r="H49" s="1"/>
      <c r="I49" s="1"/>
    </row>
    <row r="50" spans="1:9">
      <c r="B50" s="1" t="s">
        <v>28866</v>
      </c>
      <c r="C50" s="1"/>
      <c r="D50" s="1" t="s">
        <v>31681</v>
      </c>
      <c r="E50" s="1"/>
      <c r="F50" s="1" t="s">
        <v>31680</v>
      </c>
      <c r="G50" s="1"/>
      <c r="H50" s="1"/>
      <c r="I50" s="1"/>
    </row>
    <row r="51" spans="1:9">
      <c r="B51" s="1" t="s">
        <v>28866</v>
      </c>
      <c r="C51" s="1"/>
      <c r="D51" s="1" t="s">
        <v>31683</v>
      </c>
      <c r="E51" s="1"/>
      <c r="F51" s="1" t="s">
        <v>31682</v>
      </c>
      <c r="G51" s="1"/>
      <c r="H51" s="1"/>
      <c r="I51" s="1"/>
    </row>
    <row r="52" spans="1:9">
      <c r="B52" s="1" t="s">
        <v>28866</v>
      </c>
      <c r="C52" s="1"/>
      <c r="D52" s="1" t="s">
        <v>31685</v>
      </c>
      <c r="E52" s="1"/>
      <c r="F52" s="1" t="s">
        <v>31684</v>
      </c>
      <c r="G52" s="1"/>
      <c r="H52" s="1"/>
      <c r="I52" s="1"/>
    </row>
    <row r="53" spans="1:9">
      <c r="B53" s="1" t="s">
        <v>28866</v>
      </c>
      <c r="C53" s="1"/>
      <c r="D53" s="1" t="s">
        <v>28862</v>
      </c>
      <c r="E53" s="1"/>
      <c r="F53" s="1" t="s">
        <v>28883</v>
      </c>
      <c r="G53" s="1"/>
      <c r="H53" s="1"/>
      <c r="I53" s="1"/>
    </row>
    <row r="54" spans="1:9">
      <c r="B54" s="1" t="s">
        <v>28866</v>
      </c>
      <c r="C54" s="1"/>
      <c r="D54" s="1"/>
      <c r="E54" s="1"/>
      <c r="F54" s="1" t="s">
        <v>28884</v>
      </c>
      <c r="G54" s="1"/>
      <c r="H54" s="1"/>
      <c r="I54" s="1"/>
    </row>
    <row r="55" spans="1:9">
      <c r="B55" s="1" t="s">
        <v>28866</v>
      </c>
      <c r="C55" s="1"/>
      <c r="D55" s="1"/>
      <c r="E55" s="1"/>
      <c r="F55" s="1" t="s">
        <v>28885</v>
      </c>
      <c r="G55" s="1"/>
      <c r="H55" s="1"/>
      <c r="I55" s="1"/>
    </row>
    <row r="56" spans="1:9">
      <c r="B56" s="1" t="s">
        <v>28866</v>
      </c>
      <c r="C56" s="1"/>
      <c r="D56" s="1"/>
      <c r="E56" s="1"/>
      <c r="F56" s="1" t="s">
        <v>28886</v>
      </c>
      <c r="G56" s="1"/>
      <c r="H56" s="1"/>
      <c r="I56" s="1"/>
    </row>
    <row r="57" spans="1:9">
      <c r="B57" s="1" t="s">
        <v>28866</v>
      </c>
      <c r="C57" s="1"/>
      <c r="D57" s="1"/>
      <c r="E57" s="1"/>
      <c r="F57" s="1" t="s">
        <v>28887</v>
      </c>
      <c r="G57" s="1"/>
      <c r="H57" s="1"/>
      <c r="I57" s="1"/>
    </row>
    <row r="58" spans="1:9">
      <c r="A58" t="s">
        <v>28868</v>
      </c>
      <c r="B58" s="1" t="s">
        <v>28866</v>
      </c>
      <c r="C58" s="1"/>
      <c r="D58" s="1"/>
      <c r="E58" s="1"/>
      <c r="F58" s="1" t="s">
        <v>28888</v>
      </c>
      <c r="G58" s="1"/>
      <c r="H58" s="1"/>
      <c r="I58" s="1"/>
    </row>
    <row r="59" spans="1:9">
      <c r="B59" s="1" t="s">
        <v>28866</v>
      </c>
      <c r="C59" s="1"/>
      <c r="D59" s="1"/>
      <c r="E59" s="1"/>
      <c r="F59" s="1" t="s">
        <v>28889</v>
      </c>
      <c r="G59" s="1"/>
      <c r="H59" s="1"/>
      <c r="I59" s="1"/>
    </row>
    <row r="60" spans="1:9">
      <c r="B60" s="1" t="s">
        <v>28866</v>
      </c>
      <c r="C60" s="1"/>
      <c r="D60" s="1"/>
      <c r="E60" s="1"/>
      <c r="F60" s="1" t="s">
        <v>28890</v>
      </c>
      <c r="G60" s="1"/>
      <c r="H60" s="1"/>
      <c r="I60" s="1"/>
    </row>
    <row r="61" spans="1:9">
      <c r="B61" s="1" t="s">
        <v>28866</v>
      </c>
      <c r="C61" s="1"/>
      <c r="D61" s="1" t="s">
        <v>28891</v>
      </c>
      <c r="E61" s="1"/>
      <c r="F61" s="1" t="s">
        <v>28892</v>
      </c>
      <c r="G61" s="1"/>
      <c r="H61" s="1"/>
      <c r="I61" s="1"/>
    </row>
    <row r="62" spans="1:9">
      <c r="B62" s="1" t="s">
        <v>28866</v>
      </c>
      <c r="C62" s="1"/>
      <c r="D62" s="1"/>
      <c r="E62" s="1"/>
      <c r="F62" s="1" t="s">
        <v>28893</v>
      </c>
      <c r="G62" s="1"/>
      <c r="H62" s="1"/>
      <c r="I62" s="1"/>
    </row>
    <row r="95" spans="1:1">
      <c r="A95" t="s">
        <v>28894</v>
      </c>
    </row>
    <row r="96" spans="1:1">
      <c r="A96" t="s">
        <v>28895</v>
      </c>
    </row>
    <row r="98" spans="1:1">
      <c r="A98" t="s">
        <v>28896</v>
      </c>
    </row>
    <row r="100" spans="1:1">
      <c r="A100" t="s">
        <v>28897</v>
      </c>
    </row>
    <row r="101" spans="1:1">
      <c r="A101" t="s">
        <v>28898</v>
      </c>
    </row>
    <row r="102" spans="1:1">
      <c r="A102" t="s">
        <v>28899</v>
      </c>
    </row>
    <row r="104" spans="1:1">
      <c r="A104" t="s">
        <v>28900</v>
      </c>
    </row>
    <row r="105" spans="1:1">
      <c r="A105" t="s">
        <v>28901</v>
      </c>
    </row>
    <row r="106" spans="1:1">
      <c r="A106" t="s">
        <v>28902</v>
      </c>
    </row>
    <row r="107" spans="1:1">
      <c r="A107" t="s">
        <v>28903</v>
      </c>
    </row>
    <row r="108" spans="1:1">
      <c r="A108" t="s">
        <v>28904</v>
      </c>
    </row>
    <row r="110" spans="1:1">
      <c r="A110" t="s">
        <v>28905</v>
      </c>
    </row>
    <row r="111" spans="1:1">
      <c r="A111" t="s">
        <v>28906</v>
      </c>
    </row>
    <row r="113" spans="1:1">
      <c r="A113" t="s">
        <v>28907</v>
      </c>
    </row>
    <row r="114" spans="1:1">
      <c r="A114" t="s">
        <v>28908</v>
      </c>
    </row>
    <row r="116" spans="1:1">
      <c r="A116" t="s">
        <v>28909</v>
      </c>
    </row>
    <row r="117" spans="1:1">
      <c r="A117" t="s">
        <v>28910</v>
      </c>
    </row>
    <row r="118" spans="1:1">
      <c r="A118" t="s">
        <v>28911</v>
      </c>
    </row>
    <row r="120" spans="1:1">
      <c r="A120" t="s">
        <v>28912</v>
      </c>
    </row>
    <row r="121" spans="1:1">
      <c r="A121" t="s">
        <v>28913</v>
      </c>
    </row>
    <row r="122" spans="1:1">
      <c r="A122" t="s">
        <v>28914</v>
      </c>
    </row>
    <row r="124" spans="1:1">
      <c r="A124" t="s">
        <v>28915</v>
      </c>
    </row>
    <row r="125" spans="1:1">
      <c r="A125" t="s">
        <v>28916</v>
      </c>
    </row>
    <row r="127" spans="1:1">
      <c r="A127" t="s">
        <v>28917</v>
      </c>
    </row>
    <row r="128" spans="1:1">
      <c r="A128" t="s">
        <v>28918</v>
      </c>
    </row>
    <row r="129" spans="1:1">
      <c r="A129" t="s">
        <v>28919</v>
      </c>
    </row>
    <row r="131" spans="1:1">
      <c r="A131" t="s">
        <v>28920</v>
      </c>
    </row>
    <row r="133" spans="1:1">
      <c r="A133" t="s">
        <v>28921</v>
      </c>
    </row>
    <row r="135" spans="1:1">
      <c r="A135" t="s">
        <v>28922</v>
      </c>
    </row>
    <row r="137" spans="1:1">
      <c r="A137" t="s">
        <v>28923</v>
      </c>
    </row>
    <row r="139" spans="1:1">
      <c r="A139" t="s">
        <v>28924</v>
      </c>
    </row>
    <row r="140" spans="1:1">
      <c r="A140" t="s">
        <v>28925</v>
      </c>
    </row>
    <row r="142" spans="1:1">
      <c r="A142" t="s">
        <v>28926</v>
      </c>
    </row>
    <row r="144" spans="1:1">
      <c r="A144" t="s">
        <v>28927</v>
      </c>
    </row>
    <row r="145" spans="1:1">
      <c r="A145" t="s">
        <v>28928</v>
      </c>
    </row>
    <row r="147" spans="1:1">
      <c r="A147" t="s">
        <v>28929</v>
      </c>
    </row>
    <row r="149" spans="1:1">
      <c r="A149" t="s">
        <v>28930</v>
      </c>
    </row>
    <row r="150" spans="1:1">
      <c r="A150" t="s">
        <v>28931</v>
      </c>
    </row>
    <row r="152" spans="1:1">
      <c r="A152" t="s">
        <v>28932</v>
      </c>
    </row>
    <row r="153" spans="1:1">
      <c r="A153" t="s">
        <v>28933</v>
      </c>
    </row>
    <row r="155" spans="1:1">
      <c r="A155" t="s">
        <v>28862</v>
      </c>
    </row>
    <row r="156" spans="1:1">
      <c r="A156" t="s">
        <v>28934</v>
      </c>
    </row>
    <row r="158" spans="1:1">
      <c r="A158" t="s">
        <v>28935</v>
      </c>
    </row>
    <row r="160" spans="1:1">
      <c r="A160" t="s">
        <v>28936</v>
      </c>
    </row>
    <row r="162" spans="1:1">
      <c r="A162" t="s">
        <v>28937</v>
      </c>
    </row>
    <row r="164" spans="1:1">
      <c r="A164" t="s">
        <v>28938</v>
      </c>
    </row>
    <row r="165" spans="1:1">
      <c r="A165" t="s">
        <v>28939</v>
      </c>
    </row>
    <row r="166" spans="1:1">
      <c r="A166" t="s">
        <v>28940</v>
      </c>
    </row>
    <row r="167" spans="1:1">
      <c r="A167" t="s">
        <v>28941</v>
      </c>
    </row>
    <row r="168" spans="1:1">
      <c r="A168" t="s">
        <v>28942</v>
      </c>
    </row>
    <row r="169" spans="1:1">
      <c r="A169" t="s">
        <v>28943</v>
      </c>
    </row>
    <row r="170" spans="1:1">
      <c r="A170" t="s">
        <v>28944</v>
      </c>
    </row>
    <row r="171" spans="1:1">
      <c r="A171" t="s">
        <v>28945</v>
      </c>
    </row>
    <row r="173" spans="1:1">
      <c r="A173" t="s">
        <v>28946</v>
      </c>
    </row>
    <row r="174" spans="1:1">
      <c r="A174" t="s">
        <v>28947</v>
      </c>
    </row>
    <row r="175" spans="1:1">
      <c r="A175" t="s">
        <v>28948</v>
      </c>
    </row>
    <row r="177" spans="1:1">
      <c r="A177" t="s">
        <v>28949</v>
      </c>
    </row>
    <row r="179" spans="1:1">
      <c r="A179" t="s">
        <v>459</v>
      </c>
    </row>
    <row r="180" spans="1:1">
      <c r="A180" t="s">
        <v>28950</v>
      </c>
    </row>
    <row r="182" spans="1:1">
      <c r="A182" t="s">
        <v>28951</v>
      </c>
    </row>
    <row r="183" spans="1:1">
      <c r="A183" t="s">
        <v>28952</v>
      </c>
    </row>
    <row r="184" spans="1:1">
      <c r="A184" t="s">
        <v>28953</v>
      </c>
    </row>
    <row r="186" spans="1:1">
      <c r="A186" t="s">
        <v>28954</v>
      </c>
    </row>
    <row r="188" spans="1:1">
      <c r="A188" t="s">
        <v>28955</v>
      </c>
    </row>
    <row r="190" spans="1:1">
      <c r="A190" t="s">
        <v>28956</v>
      </c>
    </row>
    <row r="192" spans="1:1">
      <c r="A192" t="s">
        <v>28957</v>
      </c>
    </row>
    <row r="194" spans="1:1">
      <c r="A194" t="s">
        <v>28958</v>
      </c>
    </row>
    <row r="196" spans="1:1">
      <c r="A196" t="s">
        <v>28959</v>
      </c>
    </row>
    <row r="197" spans="1:1">
      <c r="A197" t="s">
        <v>28960</v>
      </c>
    </row>
    <row r="198" spans="1:1">
      <c r="A198" t="s">
        <v>28961</v>
      </c>
    </row>
    <row r="200" spans="1:1">
      <c r="A200" t="s">
        <v>450</v>
      </c>
    </row>
    <row r="202" spans="1:1">
      <c r="A202" t="s">
        <v>451</v>
      </c>
    </row>
    <row r="203" spans="1:1">
      <c r="A203" t="s">
        <v>28962</v>
      </c>
    </row>
    <row r="205" spans="1:1">
      <c r="A205" t="s">
        <v>452</v>
      </c>
    </row>
    <row r="206" spans="1:1">
      <c r="A206" t="s">
        <v>28963</v>
      </c>
    </row>
    <row r="208" spans="1:1">
      <c r="A208" t="s">
        <v>453</v>
      </c>
    </row>
    <row r="209" spans="1:1">
      <c r="A209" t="s">
        <v>28964</v>
      </c>
    </row>
    <row r="210" spans="1:1">
      <c r="A210" t="s">
        <v>28965</v>
      </c>
    </row>
    <row r="211" spans="1:1">
      <c r="A211" t="s">
        <v>28966</v>
      </c>
    </row>
    <row r="212" spans="1:1">
      <c r="A212" t="s">
        <v>28967</v>
      </c>
    </row>
    <row r="214" spans="1:1">
      <c r="A214" t="s">
        <v>454</v>
      </c>
    </row>
    <row r="216" spans="1:1">
      <c r="A216" t="s">
        <v>28968</v>
      </c>
    </row>
    <row r="218" spans="1:1">
      <c r="A218" t="s">
        <v>28969</v>
      </c>
    </row>
    <row r="219" spans="1:1">
      <c r="A219" t="s">
        <v>28970</v>
      </c>
    </row>
    <row r="220" spans="1:1">
      <c r="A220" t="s">
        <v>28971</v>
      </c>
    </row>
    <row r="221" spans="1:1">
      <c r="A221" t="s">
        <v>28972</v>
      </c>
    </row>
    <row r="223" spans="1:1">
      <c r="A223" t="s">
        <v>28973</v>
      </c>
    </row>
    <row r="225" spans="1:1">
      <c r="A225" t="s">
        <v>28974</v>
      </c>
    </row>
    <row r="227" spans="1:1">
      <c r="A227" t="s">
        <v>28975</v>
      </c>
    </row>
    <row r="229" spans="1:1">
      <c r="A229" t="s">
        <v>28976</v>
      </c>
    </row>
    <row r="231" spans="1:1">
      <c r="A231" t="s">
        <v>28977</v>
      </c>
    </row>
    <row r="233" spans="1:1">
      <c r="A233" t="s">
        <v>451</v>
      </c>
    </row>
    <row r="234" spans="1:1">
      <c r="A234" t="s">
        <v>28978</v>
      </c>
    </row>
    <row r="236" spans="1:1">
      <c r="A236" t="s">
        <v>453</v>
      </c>
    </row>
    <row r="237" spans="1:1">
      <c r="A237" t="s">
        <v>28979</v>
      </c>
    </row>
    <row r="239" spans="1:1">
      <c r="A239" t="s">
        <v>454</v>
      </c>
    </row>
    <row r="241" spans="1:1">
      <c r="A241" t="s">
        <v>455</v>
      </c>
    </row>
    <row r="243" spans="1:1">
      <c r="A243" t="s">
        <v>9527</v>
      </c>
    </row>
    <row r="245" spans="1:1">
      <c r="A245" t="s">
        <v>28862</v>
      </c>
    </row>
    <row r="246" spans="1:1">
      <c r="A246" t="s">
        <v>28980</v>
      </c>
    </row>
    <row r="247" spans="1:1">
      <c r="A247" t="s">
        <v>28981</v>
      </c>
    </row>
    <row r="248" spans="1:1">
      <c r="A248" t="s">
        <v>28982</v>
      </c>
    </row>
    <row r="249" spans="1:1">
      <c r="A249" t="s">
        <v>28983</v>
      </c>
    </row>
    <row r="251" spans="1:1">
      <c r="A251" t="s">
        <v>28984</v>
      </c>
    </row>
    <row r="253" spans="1:1">
      <c r="A253" t="s">
        <v>458</v>
      </c>
    </row>
    <row r="255" spans="1:1">
      <c r="A255" t="s">
        <v>28985</v>
      </c>
    </row>
    <row r="256" spans="1:1">
      <c r="A256" t="s">
        <v>28986</v>
      </c>
    </row>
    <row r="257" spans="1:1">
      <c r="A257" t="s">
        <v>28987</v>
      </c>
    </row>
    <row r="259" spans="1:1">
      <c r="A259" t="s">
        <v>28988</v>
      </c>
    </row>
    <row r="261" spans="1:1">
      <c r="A261" t="s">
        <v>28989</v>
      </c>
    </row>
    <row r="263" spans="1:1">
      <c r="A263" t="s">
        <v>28990</v>
      </c>
    </row>
    <row r="264" spans="1:1">
      <c r="A264" t="s">
        <v>28991</v>
      </c>
    </row>
    <row r="266" spans="1:1">
      <c r="A266" t="s">
        <v>28992</v>
      </c>
    </row>
    <row r="267" spans="1:1">
      <c r="A267" t="s">
        <v>28993</v>
      </c>
    </row>
    <row r="268" spans="1:1">
      <c r="A268" t="s">
        <v>28994</v>
      </c>
    </row>
    <row r="269" spans="1:1">
      <c r="A269" t="s">
        <v>28995</v>
      </c>
    </row>
    <row r="271" spans="1:1">
      <c r="A271" t="s">
        <v>28996</v>
      </c>
    </row>
    <row r="273" spans="1:1">
      <c r="A273" t="s">
        <v>28997</v>
      </c>
    </row>
    <row r="274" spans="1:1">
      <c r="A274" t="s">
        <v>28998</v>
      </c>
    </row>
    <row r="276" spans="1:1">
      <c r="A276" t="s">
        <v>460</v>
      </c>
    </row>
    <row r="277" spans="1:1">
      <c r="A277" t="s">
        <v>28999</v>
      </c>
    </row>
    <row r="278" spans="1:1">
      <c r="A278" t="s">
        <v>29000</v>
      </c>
    </row>
    <row r="279" spans="1:1">
      <c r="A279" t="s">
        <v>29001</v>
      </c>
    </row>
    <row r="281" spans="1:1">
      <c r="A281" t="s">
        <v>29002</v>
      </c>
    </row>
    <row r="282" spans="1:1">
      <c r="A282" t="s">
        <v>29003</v>
      </c>
    </row>
    <row r="283" spans="1:1">
      <c r="A283" t="s">
        <v>29004</v>
      </c>
    </row>
    <row r="284" spans="1:1">
      <c r="A284" t="s">
        <v>29005</v>
      </c>
    </row>
    <row r="286" spans="1:1">
      <c r="A286" t="s">
        <v>29006</v>
      </c>
    </row>
    <row r="288" spans="1:1">
      <c r="A288" t="s">
        <v>29007</v>
      </c>
    </row>
    <row r="289" spans="1:1">
      <c r="A289" t="s">
        <v>29008</v>
      </c>
    </row>
    <row r="291" spans="1:1">
      <c r="A291" t="s">
        <v>29009</v>
      </c>
    </row>
    <row r="292" spans="1:1">
      <c r="A292" t="s">
        <v>29010</v>
      </c>
    </row>
    <row r="294" spans="1:1">
      <c r="A294" t="s">
        <v>29011</v>
      </c>
    </row>
    <row r="296" spans="1:1">
      <c r="A296" t="s">
        <v>29012</v>
      </c>
    </row>
    <row r="298" spans="1:1">
      <c r="A298" t="s">
        <v>29013</v>
      </c>
    </row>
    <row r="299" spans="1:1">
      <c r="A299" t="s">
        <v>29014</v>
      </c>
    </row>
    <row r="300" spans="1:1">
      <c r="A300" t="s">
        <v>29015</v>
      </c>
    </row>
    <row r="302" spans="1:1">
      <c r="A302" t="s">
        <v>29016</v>
      </c>
    </row>
    <row r="304" spans="1:1">
      <c r="A304" t="s">
        <v>29017</v>
      </c>
    </row>
    <row r="305" spans="1:1">
      <c r="A305" t="s">
        <v>29018</v>
      </c>
    </row>
    <row r="307" spans="1:1">
      <c r="A307" t="s">
        <v>29019</v>
      </c>
    </row>
    <row r="308" spans="1:1">
      <c r="A308" t="s">
        <v>29018</v>
      </c>
    </row>
    <row r="310" spans="1:1">
      <c r="A310" t="s">
        <v>29020</v>
      </c>
    </row>
    <row r="312" spans="1:1">
      <c r="A312" t="s">
        <v>29021</v>
      </c>
    </row>
    <row r="314" spans="1:1">
      <c r="A314" t="s">
        <v>29022</v>
      </c>
    </row>
    <row r="315" spans="1:1">
      <c r="A315" t="s">
        <v>29023</v>
      </c>
    </row>
    <row r="317" spans="1:1">
      <c r="A317" t="s">
        <v>457</v>
      </c>
    </row>
    <row r="318" spans="1:1">
      <c r="A318" t="s">
        <v>29024</v>
      </c>
    </row>
    <row r="319" spans="1:1">
      <c r="A319" t="s">
        <v>29025</v>
      </c>
    </row>
    <row r="320" spans="1:1">
      <c r="A320" t="s">
        <v>29026</v>
      </c>
    </row>
    <row r="321" spans="1:1">
      <c r="A321" t="s">
        <v>29027</v>
      </c>
    </row>
    <row r="322" spans="1:1">
      <c r="A322" t="s">
        <v>29028</v>
      </c>
    </row>
    <row r="323" spans="1:1">
      <c r="A323" t="s">
        <v>29029</v>
      </c>
    </row>
    <row r="324" spans="1:1">
      <c r="A324" t="s">
        <v>29030</v>
      </c>
    </row>
    <row r="325" spans="1:1">
      <c r="A325" t="s">
        <v>29031</v>
      </c>
    </row>
    <row r="327" spans="1:1">
      <c r="A327" t="s">
        <v>29032</v>
      </c>
    </row>
    <row r="328" spans="1:1">
      <c r="A328" t="s">
        <v>29033</v>
      </c>
    </row>
    <row r="329" spans="1:1">
      <c r="A329" t="s">
        <v>29034</v>
      </c>
    </row>
    <row r="330" spans="1:1">
      <c r="A330" t="s">
        <v>29035</v>
      </c>
    </row>
    <row r="332" spans="1:1">
      <c r="A332" t="s">
        <v>29036</v>
      </c>
    </row>
    <row r="334" spans="1:1">
      <c r="A334" t="s">
        <v>29037</v>
      </c>
    </row>
    <row r="335" spans="1:1">
      <c r="A335" t="s">
        <v>29038</v>
      </c>
    </row>
    <row r="336" spans="1:1">
      <c r="A336" t="s">
        <v>29039</v>
      </c>
    </row>
    <row r="337" spans="1:1">
      <c r="A337" t="s">
        <v>29040</v>
      </c>
    </row>
    <row r="338" spans="1:1">
      <c r="A338" t="s">
        <v>29041</v>
      </c>
    </row>
    <row r="339" spans="1:1">
      <c r="A339" t="s">
        <v>29042</v>
      </c>
    </row>
    <row r="341" spans="1:1">
      <c r="A341" t="s">
        <v>29043</v>
      </c>
    </row>
    <row r="342" spans="1:1">
      <c r="A342" t="s">
        <v>29044</v>
      </c>
    </row>
    <row r="343" spans="1:1">
      <c r="A343" t="s">
        <v>29045</v>
      </c>
    </row>
    <row r="344" spans="1:1">
      <c r="A344" t="s">
        <v>29046</v>
      </c>
    </row>
    <row r="346" spans="1:1">
      <c r="A346" t="s">
        <v>29047</v>
      </c>
    </row>
    <row r="347" spans="1:1">
      <c r="A347" t="s">
        <v>29048</v>
      </c>
    </row>
    <row r="348" spans="1:1">
      <c r="A348" t="s">
        <v>29049</v>
      </c>
    </row>
    <row r="349" spans="1:1">
      <c r="A349" t="s">
        <v>29050</v>
      </c>
    </row>
    <row r="350" spans="1:1">
      <c r="A350" t="s">
        <v>29051</v>
      </c>
    </row>
    <row r="351" spans="1:1">
      <c r="A351" t="s">
        <v>29052</v>
      </c>
    </row>
    <row r="352" spans="1:1">
      <c r="A352" t="s">
        <v>29053</v>
      </c>
    </row>
    <row r="353" spans="1:1">
      <c r="A353" t="s">
        <v>29054</v>
      </c>
    </row>
    <row r="354" spans="1:1">
      <c r="A354" t="s">
        <v>29055</v>
      </c>
    </row>
    <row r="355" spans="1:1">
      <c r="A355" t="s">
        <v>29056</v>
      </c>
    </row>
    <row r="356" spans="1:1">
      <c r="A356" t="s">
        <v>29057</v>
      </c>
    </row>
    <row r="357" spans="1:1">
      <c r="A357" t="s">
        <v>29058</v>
      </c>
    </row>
    <row r="358" spans="1:1">
      <c r="A358" t="s">
        <v>29059</v>
      </c>
    </row>
    <row r="359" spans="1:1">
      <c r="A359" t="s">
        <v>29060</v>
      </c>
    </row>
    <row r="360" spans="1:1">
      <c r="A360" t="s">
        <v>29061</v>
      </c>
    </row>
    <row r="361" spans="1:1">
      <c r="A361" t="s">
        <v>29062</v>
      </c>
    </row>
    <row r="362" spans="1:1">
      <c r="A362" t="s">
        <v>29063</v>
      </c>
    </row>
    <row r="364" spans="1:1">
      <c r="A364" t="s">
        <v>29064</v>
      </c>
    </row>
    <row r="365" spans="1:1">
      <c r="A365" t="s">
        <v>29065</v>
      </c>
    </row>
    <row r="366" spans="1:1">
      <c r="A366" t="s">
        <v>29066</v>
      </c>
    </row>
    <row r="368" spans="1:1">
      <c r="A368" t="s">
        <v>29067</v>
      </c>
    </row>
    <row r="370" spans="1:1">
      <c r="A370" t="s">
        <v>29068</v>
      </c>
    </row>
    <row r="372" spans="1:1">
      <c r="A372" t="s">
        <v>29069</v>
      </c>
    </row>
    <row r="374" spans="1:1">
      <c r="A374" t="s">
        <v>29070</v>
      </c>
    </row>
    <row r="375" spans="1:1">
      <c r="A375" t="s">
        <v>29071</v>
      </c>
    </row>
    <row r="376" spans="1:1">
      <c r="A376" t="s">
        <v>29072</v>
      </c>
    </row>
    <row r="377" spans="1:1">
      <c r="A377" t="s">
        <v>29073</v>
      </c>
    </row>
    <row r="379" spans="1:1">
      <c r="A379" t="s">
        <v>29074</v>
      </c>
    </row>
    <row r="380" spans="1:1">
      <c r="A380" t="s">
        <v>29075</v>
      </c>
    </row>
    <row r="381" spans="1:1">
      <c r="A381" t="s">
        <v>29076</v>
      </c>
    </row>
    <row r="383" spans="1:1">
      <c r="A383" t="s">
        <v>29077</v>
      </c>
    </row>
    <row r="385" spans="1:1">
      <c r="A385" t="s">
        <v>29078</v>
      </c>
    </row>
    <row r="387" spans="1:1">
      <c r="A387" t="s">
        <v>455</v>
      </c>
    </row>
    <row r="388" spans="1:1">
      <c r="A388" t="s">
        <v>29079</v>
      </c>
    </row>
    <row r="389" spans="1:1">
      <c r="A389" t="s">
        <v>29080</v>
      </c>
    </row>
    <row r="391" spans="1:1">
      <c r="A391" t="s">
        <v>29081</v>
      </c>
    </row>
    <row r="392" spans="1:1">
      <c r="A392" t="s">
        <v>29082</v>
      </c>
    </row>
    <row r="394" spans="1:1">
      <c r="A394" t="s">
        <v>29083</v>
      </c>
    </row>
    <row r="396" spans="1:1">
      <c r="A396" t="s">
        <v>29084</v>
      </c>
    </row>
    <row r="398" spans="1:1">
      <c r="A398" t="s">
        <v>29085</v>
      </c>
    </row>
    <row r="400" spans="1:1">
      <c r="A400" t="s">
        <v>29086</v>
      </c>
    </row>
    <row r="401" spans="1:1">
      <c r="A401" t="s">
        <v>29087</v>
      </c>
    </row>
    <row r="403" spans="1:1">
      <c r="A403" t="s">
        <v>29088</v>
      </c>
    </row>
    <row r="404" spans="1:1">
      <c r="A404" t="s">
        <v>29089</v>
      </c>
    </row>
    <row r="406" spans="1:1">
      <c r="A406" t="s">
        <v>29090</v>
      </c>
    </row>
    <row r="407" spans="1:1">
      <c r="A407" t="s">
        <v>29091</v>
      </c>
    </row>
    <row r="408" spans="1:1">
      <c r="A408" t="s">
        <v>29092</v>
      </c>
    </row>
    <row r="409" spans="1:1">
      <c r="A409" t="s">
        <v>29093</v>
      </c>
    </row>
    <row r="410" spans="1:1">
      <c r="A410" t="s">
        <v>29094</v>
      </c>
    </row>
    <row r="411" spans="1:1">
      <c r="A411" t="s">
        <v>29095</v>
      </c>
    </row>
    <row r="412" spans="1:1">
      <c r="A412" t="s">
        <v>29096</v>
      </c>
    </row>
    <row r="413" spans="1:1">
      <c r="A413" t="s">
        <v>29097</v>
      </c>
    </row>
    <row r="414" spans="1:1">
      <c r="A414" t="s">
        <v>28851</v>
      </c>
    </row>
    <row r="415" spans="1:1">
      <c r="A415" t="s">
        <v>29098</v>
      </c>
    </row>
    <row r="417" spans="1:1">
      <c r="A417" t="s">
        <v>29099</v>
      </c>
    </row>
    <row r="418" spans="1:1">
      <c r="A418" t="s">
        <v>29100</v>
      </c>
    </row>
    <row r="420" spans="1:1">
      <c r="A420" t="s">
        <v>28786</v>
      </c>
    </row>
    <row r="421" spans="1:1">
      <c r="A421" t="s">
        <v>28788</v>
      </c>
    </row>
    <row r="422" spans="1:1">
      <c r="A422" t="s">
        <v>28789</v>
      </c>
    </row>
    <row r="423" spans="1:1">
      <c r="A423" t="s">
        <v>28791</v>
      </c>
    </row>
    <row r="424" spans="1:1">
      <c r="A424" t="s">
        <v>28793</v>
      </c>
    </row>
    <row r="425" spans="1:1">
      <c r="A425" t="s">
        <v>28795</v>
      </c>
    </row>
    <row r="426" spans="1:1">
      <c r="A426" t="s">
        <v>28797</v>
      </c>
    </row>
    <row r="427" spans="1:1">
      <c r="A427" t="s">
        <v>28799</v>
      </c>
    </row>
    <row r="428" spans="1:1">
      <c r="A428" t="s">
        <v>28801</v>
      </c>
    </row>
    <row r="429" spans="1:1">
      <c r="A429" t="s">
        <v>28803</v>
      </c>
    </row>
    <row r="430" spans="1:1">
      <c r="A430" t="s">
        <v>28805</v>
      </c>
    </row>
    <row r="431" spans="1:1">
      <c r="A431" t="s">
        <v>28807</v>
      </c>
    </row>
    <row r="432" spans="1:1">
      <c r="A432" t="s">
        <v>28809</v>
      </c>
    </row>
    <row r="433" spans="1:1">
      <c r="A433" t="s">
        <v>28811</v>
      </c>
    </row>
    <row r="434" spans="1:1">
      <c r="A434" t="s">
        <v>28813</v>
      </c>
    </row>
    <row r="435" spans="1:1">
      <c r="A435" t="s">
        <v>28815</v>
      </c>
    </row>
    <row r="436" spans="1:1">
      <c r="A436" t="s">
        <v>28817</v>
      </c>
    </row>
    <row r="437" spans="1:1">
      <c r="A437" t="s">
        <v>28819</v>
      </c>
    </row>
    <row r="438" spans="1:1">
      <c r="A438" t="s">
        <v>28821</v>
      </c>
    </row>
    <row r="439" spans="1:1">
      <c r="A439" t="s">
        <v>28823</v>
      </c>
    </row>
    <row r="440" spans="1:1">
      <c r="A440" t="s">
        <v>28825</v>
      </c>
    </row>
    <row r="441" spans="1:1">
      <c r="A441" t="s">
        <v>28827</v>
      </c>
    </row>
    <row r="442" spans="1:1">
      <c r="A442" t="s">
        <v>28829</v>
      </c>
    </row>
    <row r="443" spans="1:1">
      <c r="A443" t="s">
        <v>28831</v>
      </c>
    </row>
    <row r="444" spans="1:1">
      <c r="A444" t="s">
        <v>28833</v>
      </c>
    </row>
    <row r="445" spans="1:1">
      <c r="A445" t="s">
        <v>28835</v>
      </c>
    </row>
    <row r="446" spans="1:1">
      <c r="A446" t="s">
        <v>28837</v>
      </c>
    </row>
    <row r="447" spans="1:1">
      <c r="A447" t="s">
        <v>28839</v>
      </c>
    </row>
    <row r="448" spans="1:1">
      <c r="A448" t="s">
        <v>28841</v>
      </c>
    </row>
    <row r="449" spans="1:1">
      <c r="A449" t="s">
        <v>28843</v>
      </c>
    </row>
    <row r="450" spans="1:1">
      <c r="A450" t="s">
        <v>28845</v>
      </c>
    </row>
    <row r="451" spans="1:1">
      <c r="A451" t="s">
        <v>28847</v>
      </c>
    </row>
    <row r="452" spans="1:1">
      <c r="A452" t="s">
        <v>28849</v>
      </c>
    </row>
    <row r="453" spans="1:1">
      <c r="A453" t="s">
        <v>28851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B1:B11"/>
  <sheetViews>
    <sheetView workbookViewId="0">
      <selection activeCell="B1" sqref="B1:B1048576"/>
    </sheetView>
  </sheetViews>
  <sheetFormatPr defaultRowHeight="15"/>
  <cols>
    <col min="2" max="2" width="83.7109375" bestFit="1" customWidth="1"/>
  </cols>
  <sheetData>
    <row r="1" spans="2:2">
      <c r="B1" t="s">
        <v>31835</v>
      </c>
    </row>
    <row r="2" spans="2:2">
      <c r="B2" s="24" t="s">
        <v>31825</v>
      </c>
    </row>
    <row r="3" spans="2:2">
      <c r="B3" s="24" t="s">
        <v>31826</v>
      </c>
    </row>
    <row r="4" spans="2:2">
      <c r="B4" s="24" t="s">
        <v>31827</v>
      </c>
    </row>
    <row r="5" spans="2:2">
      <c r="B5" s="24" t="s">
        <v>31828</v>
      </c>
    </row>
    <row r="6" spans="2:2">
      <c r="B6" s="24" t="s">
        <v>31829</v>
      </c>
    </row>
    <row r="7" spans="2:2">
      <c r="B7" s="24" t="s">
        <v>31830</v>
      </c>
    </row>
    <row r="8" spans="2:2">
      <c r="B8" s="24" t="s">
        <v>31831</v>
      </c>
    </row>
    <row r="9" spans="2:2">
      <c r="B9" s="24" t="s">
        <v>31832</v>
      </c>
    </row>
    <row r="10" spans="2:2">
      <c r="B10" s="24" t="s">
        <v>31833</v>
      </c>
    </row>
    <row r="11" spans="2:2">
      <c r="B11" s="24" t="s">
        <v>31834</v>
      </c>
    </row>
  </sheetData>
  <hyperlinks>
    <hyperlink ref="B2" r:id="rId1" xr:uid="{00000000-0004-0000-2B00-000000000000}"/>
    <hyperlink ref="B3" r:id="rId2" xr:uid="{00000000-0004-0000-2B00-000001000000}"/>
    <hyperlink ref="B4" r:id="rId3" xr:uid="{00000000-0004-0000-2B00-000002000000}"/>
    <hyperlink ref="B5" r:id="rId4" xr:uid="{00000000-0004-0000-2B00-000003000000}"/>
    <hyperlink ref="B6" r:id="rId5" xr:uid="{00000000-0004-0000-2B00-000004000000}"/>
    <hyperlink ref="B7" r:id="rId6" xr:uid="{00000000-0004-0000-2B00-000005000000}"/>
    <hyperlink ref="B8" r:id="rId7" xr:uid="{00000000-0004-0000-2B00-000006000000}"/>
    <hyperlink ref="B9" r:id="rId8" xr:uid="{00000000-0004-0000-2B00-000007000000}"/>
    <hyperlink ref="B10" r:id="rId9" xr:uid="{00000000-0004-0000-2B00-000008000000}"/>
    <hyperlink ref="B11" r:id="rId10" xr:uid="{00000000-0004-0000-2B00-00000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45</vt:i4>
      </vt:variant>
      <vt:variant>
        <vt:lpstr>Іменовані діапазони</vt:lpstr>
      </vt:variant>
      <vt:variant>
        <vt:i4>70</vt:i4>
      </vt:variant>
    </vt:vector>
  </HeadingPairs>
  <TitlesOfParts>
    <vt:vector size="115" baseType="lpstr">
      <vt:lpstr>00_LUNAR_CYCLE</vt:lpstr>
      <vt:lpstr>Sheet1</vt:lpstr>
      <vt:lpstr>Calendar for 1492</vt:lpstr>
      <vt:lpstr>COVER_TOC</vt:lpstr>
      <vt:lpstr>DM_SCREEN</vt:lpstr>
      <vt:lpstr>CALENDAR1</vt:lpstr>
      <vt:lpstr>CALENDAR2</vt:lpstr>
      <vt:lpstr>CALENDAR3</vt:lpstr>
      <vt:lpstr>CALENDAR4</vt:lpstr>
      <vt:lpstr>CALENDAR5</vt:lpstr>
      <vt:lpstr>HOLIDAYS</vt:lpstr>
      <vt:lpstr>Wards</vt:lpstr>
      <vt:lpstr>Buildings</vt:lpstr>
      <vt:lpstr>Аркуш4</vt:lpstr>
      <vt:lpstr>ENVIRONS</vt:lpstr>
      <vt:lpstr>Nobles</vt:lpstr>
      <vt:lpstr>Organizations</vt:lpstr>
      <vt:lpstr>Folk</vt:lpstr>
      <vt:lpstr>Name Generator</vt:lpstr>
      <vt:lpstr>NOBLES 3E</vt:lpstr>
      <vt:lpstr>City Watch</vt:lpstr>
      <vt:lpstr>City Guard</vt:lpstr>
      <vt:lpstr>City Navy</vt:lpstr>
      <vt:lpstr>Armed Forces</vt:lpstr>
      <vt:lpstr>Spellcasting Services</vt:lpstr>
      <vt:lpstr>Аркуш1</vt:lpstr>
      <vt:lpstr>Ships</vt:lpstr>
      <vt:lpstr>02VG</vt:lpstr>
      <vt:lpstr>PRESS</vt:lpstr>
      <vt:lpstr>CODE</vt:lpstr>
      <vt:lpstr>COINAGE</vt:lpstr>
      <vt:lpstr>COSTS</vt:lpstr>
      <vt:lpstr>ARTS</vt:lpstr>
      <vt:lpstr>AURORA</vt:lpstr>
      <vt:lpstr>DRUGS</vt:lpstr>
      <vt:lpstr>WINES</vt:lpstr>
      <vt:lpstr>09_gang generator</vt:lpstr>
      <vt:lpstr>09_MATERIAL COMPONENTS</vt:lpstr>
      <vt:lpstr>RANDOMS_</vt:lpstr>
      <vt:lpstr>LANGUAGES</vt:lpstr>
      <vt:lpstr>MISC</vt:lpstr>
      <vt:lpstr>0Z__</vt:lpstr>
      <vt:lpstr>DGtT</vt:lpstr>
      <vt:lpstr>HISTORY</vt:lpstr>
      <vt:lpstr>Other products</vt:lpstr>
      <vt:lpstr>Aurora_s_Catalog</vt:lpstr>
      <vt:lpstr>Aurora_s_Catalog_LINK</vt:lpstr>
      <vt:lpstr>Auroras_Catalog</vt:lpstr>
      <vt:lpstr>MISC!Author</vt:lpstr>
      <vt:lpstr>Average__Prices_for_Goods__Services_in_Waterdeep</vt:lpstr>
      <vt:lpstr>average_prices_LINK</vt:lpstr>
      <vt:lpstr>DGtT!bookmark15</vt:lpstr>
      <vt:lpstr>DGtT!bookmark21</vt:lpstr>
      <vt:lpstr>DGtT!bookmark27</vt:lpstr>
      <vt:lpstr>DGtT!bookmark30</vt:lpstr>
      <vt:lpstr>DGtT!bookmark39</vt:lpstr>
      <vt:lpstr>DGtT!bookmark50</vt:lpstr>
      <vt:lpstr>'02VG'!bookmark9</vt:lpstr>
      <vt:lpstr>Coinage_link</vt:lpstr>
      <vt:lpstr>dragonborn_fname</vt:lpstr>
      <vt:lpstr>dragonborn_mname</vt:lpstr>
      <vt:lpstr>drugs_LINK</vt:lpstr>
      <vt:lpstr>dwarf_fname</vt:lpstr>
      <vt:lpstr>dwarf_mname</vt:lpstr>
      <vt:lpstr>Folk!Eatiel</vt:lpstr>
      <vt:lpstr>Folk!Ennin_of_Everlund</vt:lpstr>
      <vt:lpstr>goods_services_1_LINK</vt:lpstr>
      <vt:lpstr>goods_services_2_LINK</vt:lpstr>
      <vt:lpstr>Folk!Hardo_Sprouttiller</vt:lpstr>
      <vt:lpstr>hirelings_LINK</vt:lpstr>
      <vt:lpstr>LANGUAGES_LINK</vt:lpstr>
      <vt:lpstr>Folk!Lavah_the_Eldest</vt:lpstr>
      <vt:lpstr>Folk!Mare_Diemhin</vt:lpstr>
      <vt:lpstr>mulan_fname</vt:lpstr>
      <vt:lpstr>mulan_mname</vt:lpstr>
      <vt:lpstr>NEWS01</vt:lpstr>
      <vt:lpstr>NEWSTEXT01</vt:lpstr>
      <vt:lpstr>PRICING</vt:lpstr>
      <vt:lpstr>RANDENC01</vt:lpstr>
      <vt:lpstr>RANDENC02</vt:lpstr>
      <vt:lpstr>RANDENC03</vt:lpstr>
      <vt:lpstr>RANDENC041</vt:lpstr>
      <vt:lpstr>RANDENC042</vt:lpstr>
      <vt:lpstr>RANDENC05</vt:lpstr>
      <vt:lpstr>RANDENC06</vt:lpstr>
      <vt:lpstr>RANDENC07</vt:lpstr>
      <vt:lpstr>randenc08_ward</vt:lpstr>
      <vt:lpstr>randenc10_name</vt:lpstr>
      <vt:lpstr>randenc10_ward</vt:lpstr>
      <vt:lpstr>RANDOM_PATROL</vt:lpstr>
      <vt:lpstr>RANDOMGUARD</vt:lpstr>
      <vt:lpstr>rashemi_fname</vt:lpstr>
      <vt:lpstr>rashemi_mname</vt:lpstr>
      <vt:lpstr>RND_SHOP_NAME</vt:lpstr>
      <vt:lpstr>RNDNAME01F</vt:lpstr>
      <vt:lpstr>RNDNAME01M</vt:lpstr>
      <vt:lpstr>RUMOR01</vt:lpstr>
      <vt:lpstr>shou_fname</vt:lpstr>
      <vt:lpstr>shoui_mname</vt:lpstr>
      <vt:lpstr>SOURCES</vt:lpstr>
      <vt:lpstr>Taxes_link</vt:lpstr>
      <vt:lpstr>Organizations!Trades_Ward</vt:lpstr>
      <vt:lpstr>turami_female_name</vt:lpstr>
      <vt:lpstr>turami_last_name</vt:lpstr>
      <vt:lpstr>turami_male_name</vt:lpstr>
      <vt:lpstr>WARDSLIST_RNDENC08</vt:lpstr>
      <vt:lpstr>WATCH_ARRIVES</vt:lpstr>
      <vt:lpstr>WATERDEEP_ENVIRONS</vt:lpstr>
      <vt:lpstr>WDNB1</vt:lpstr>
      <vt:lpstr>WDNB2</vt:lpstr>
      <vt:lpstr>WDNB3</vt:lpstr>
      <vt:lpstr>'Calendar for 1492'!Область_друку</vt:lpstr>
      <vt:lpstr>CALENDAR3!Область_друку</vt:lpstr>
      <vt:lpstr>'Name Generator'!Область_друку</vt:lpstr>
      <vt:lpstr>Wards!Область_друку</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Палихов Антон;Anton “Palant” Palikhov</dc:creator>
  <cp:keywords>WATERDEEP</cp:keywords>
  <dc:description/>
  <cp:lastModifiedBy>Палихов Антон</cp:lastModifiedBy>
  <cp:revision/>
  <dcterms:created xsi:type="dcterms:W3CDTF">2018-06-06T11:02:05Z</dcterms:created>
  <dcterms:modified xsi:type="dcterms:W3CDTF">2019-12-08T03:23:32Z</dcterms:modified>
  <cp:category/>
  <cp:contentStatus/>
</cp:coreProperties>
</file>